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drawings/drawing9.xml" ContentType="application/vnd.openxmlformats-officedocument.drawing+xml"/>
  <Override PartName="/xl/comments2.xml" ContentType="application/vnd.openxmlformats-officedocument.spreadsheetml.comments+xml"/>
  <Override PartName="/xl/drawings/drawing10.xml" ContentType="application/vnd.openxmlformats-officedocument.drawing+xml"/>
  <Override PartName="/xl/comments3.xml" ContentType="application/vnd.openxmlformats-officedocument.spreadsheetml.comments+xml"/>
  <Override PartName="/xl/drawings/drawing11.xml" ContentType="application/vnd.openxmlformats-officedocument.drawing+xml"/>
  <Override PartName="/xl/comments4.xml" ContentType="application/vnd.openxmlformats-officedocument.spreadsheetml.comments+xml"/>
  <Override PartName="/xl/drawings/drawing12.xml" ContentType="application/vnd.openxmlformats-officedocument.drawing+xml"/>
  <Override PartName="/xl/comments5.xml" ContentType="application/vnd.openxmlformats-officedocument.spreadsheetml.comments+xml"/>
  <Override PartName="/xl/drawings/drawing13.xml" ContentType="application/vnd.openxmlformats-officedocument.drawing+xml"/>
  <Override PartName="/xl/comments6.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embeddings/oleObject1.bin" ContentType="application/vnd.openxmlformats-officedocument.oleObject"/>
  <Override PartName="/xl/drawings/drawing23.xml" ContentType="application/vnd.openxmlformats-officedocument.drawing+xml"/>
  <Override PartName="/xl/embeddings/oleObject2.bin" ContentType="application/vnd.openxmlformats-officedocument.oleObject"/>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128"/>
  <workbookPr codeName="EstaPasta_de_trabalho" defaultThemeVersion="124226"/>
  <mc:AlternateContent xmlns:mc="http://schemas.openxmlformats.org/markup-compatibility/2006">
    <mc:Choice Requires="x15">
      <x15ac:absPath xmlns:x15ac="http://schemas.microsoft.com/office/spreadsheetml/2010/11/ac" url="F:\backup 22-03-22\Aplic\APLIC-2022\LICITAÇOES\LICITAÇOES\TOMADA DE PREÇOS\007 - PAVIMENTAÇAO AV FORTALEZA\AV. FORTALEZA\1.0 PROPOSTA\"/>
    </mc:Choice>
  </mc:AlternateContent>
  <xr:revisionPtr revIDLastSave="0" documentId="8_{459D7496-EFEE-4E41-BD30-6F3979021327}" xr6:coauthVersionLast="47" xr6:coauthVersionMax="47" xr10:uidLastSave="{00000000-0000-0000-0000-000000000000}"/>
  <bookViews>
    <workbookView xWindow="-120" yWindow="-120" windowWidth="29040" windowHeight="15720" tabRatio="780" xr2:uid="{00000000-000D-0000-FFFF-FFFF00000000}"/>
  </bookViews>
  <sheets>
    <sheet name="QCI" sheetId="233" r:id="rId1"/>
    <sheet name="RESUMO" sheetId="8" r:id="rId2"/>
    <sheet name="ORÇAMENTO" sheetId="97" r:id="rId3"/>
    <sheet name="QUADRO DE RUAS" sheetId="237" r:id="rId4"/>
    <sheet name="PLACA DE OBRA" sheetId="432" r:id="rId5"/>
    <sheet name="Mobilização_Desmobilização" sheetId="280" r:id="rId6"/>
    <sheet name="Mem. Calc. Pav. Flex - DNER I" sheetId="263" r:id="rId7"/>
    <sheet name="Mem.Calc.Pav.Flex-DNER II - 01" sheetId="415" state="hidden" r:id="rId8"/>
    <sheet name="Mem.Calc.Pav.Flex-DNER II -02" sheetId="426" state="hidden" r:id="rId9"/>
    <sheet name="Mem.Calc.Pav.Flex-DNER II - 03" sheetId="399" state="hidden" r:id="rId10"/>
    <sheet name="Mem.Calc.Pav.Flex-DNER II - 04" sheetId="412" state="hidden" r:id="rId11"/>
    <sheet name="Mem.Calc.Pav.Flex-DNER II - 05" sheetId="395" state="hidden" r:id="rId12"/>
    <sheet name="Mem.Calc.Pav.Flex-DNER II - 06" sheetId="413" state="hidden" r:id="rId13"/>
    <sheet name="REG. SUBLEITO" sheetId="241" r:id="rId14"/>
    <sheet name="BASE" sheetId="238" r:id="rId15"/>
    <sheet name="SUB BASE" sheetId="239" r:id="rId16"/>
    <sheet name="REF. SUBLEITO" sheetId="240" state="hidden" r:id="rId17"/>
    <sheet name="IMPRIMAÇÃO" sheetId="242" r:id="rId18"/>
    <sheet name="TSD" sheetId="243" r:id="rId19"/>
    <sheet name="TRANSP. BRITA (PAV)" sheetId="244" r:id="rId20"/>
    <sheet name="TRANSP. EMULSÃO" sheetId="245" r:id="rId21"/>
    <sheet name="CM30" sheetId="246" r:id="rId22"/>
    <sheet name="RR2C" sheetId="247" r:id="rId23"/>
    <sheet name="CÁLCULO DE MEIO-FIO E SARJETA" sheetId="265" r:id="rId24"/>
    <sheet name="MEIO-FIO E SARJETA" sheetId="252" r:id="rId25"/>
    <sheet name="CÁLCULO DE CALÇADAS" sheetId="266" state="hidden" r:id="rId26"/>
    <sheet name="CALÇADA" sheetId="253" state="hidden" r:id="rId27"/>
    <sheet name="TRANSP. BRITA (CALÇADA)" sheetId="316" state="hidden" r:id="rId28"/>
    <sheet name="CALCULO DE PISO TATÍL" sheetId="267" state="hidden" r:id="rId29"/>
    <sheet name="PISO TATIL" sheetId="268" state="hidden" r:id="rId30"/>
    <sheet name="TRANSP. PISO TATÍL" sheetId="276" state="hidden" r:id="rId31"/>
    <sheet name="SIN. HORIZ" sheetId="255" r:id="rId32"/>
    <sheet name="SIN. VERTICAL" sheetId="256" r:id="rId33"/>
    <sheet name="TERRAPLANAGEM" sheetId="262" r:id="rId34"/>
    <sheet name="01" sheetId="414" r:id="rId35"/>
    <sheet name="02" sheetId="427" r:id="rId36"/>
    <sheet name="AMM ADM" sheetId="234" r:id="rId37"/>
    <sheet name="COMP. PLACA DE OBRA" sheetId="419" r:id="rId38"/>
    <sheet name="COMP. IMPRIMAÇÃO" sheetId="248" r:id="rId39"/>
    <sheet name="COMP. TSD" sheetId="250" r:id="rId40"/>
    <sheet name="COMP. TSD CAPA" sheetId="420" state="hidden" r:id="rId41"/>
    <sheet name="COMP. CALÇADA" sheetId="315" state="hidden" r:id="rId42"/>
    <sheet name="COMP. PISO TATIL" sheetId="254" state="hidden" r:id="rId43"/>
    <sheet name="COMP. SIN-001" sheetId="259" r:id="rId44"/>
    <sheet name="COMP. DREN" sheetId="431" r:id="rId45"/>
    <sheet name="INSUMOS SINAPI JAN 22" sheetId="217" state="hidden" r:id="rId46"/>
    <sheet name="COMPOSIÇÕES" sheetId="281" state="hidden" r:id="rId47"/>
    <sheet name="SERVIÇOS SINAPI JAN 22" sheetId="216" state="hidden" r:id="rId48"/>
    <sheet name="INSUMO OUT SICRO" sheetId="428" state="hidden" r:id="rId49"/>
    <sheet name="5213444" sheetId="331" state="hidden" r:id="rId50"/>
    <sheet name="5213855" sheetId="333" state="hidden" r:id="rId51"/>
    <sheet name="5213440" sheetId="330" state="hidden" r:id="rId52"/>
    <sheet name="5213851" sheetId="334" state="hidden" r:id="rId53"/>
    <sheet name="5213464" sheetId="336" state="hidden" r:id="rId54"/>
    <sheet name="5213863" sheetId="335" state="hidden" r:id="rId55"/>
    <sheet name="5213448" sheetId="347" state="hidden" r:id="rId56"/>
    <sheet name="5213859" sheetId="348" state="hidden" r:id="rId57"/>
    <sheet name="5213414" sheetId="349" state="hidden" r:id="rId58"/>
    <sheet name="5212552" sheetId="350" state="hidden" r:id="rId59"/>
    <sheet name="5914655" sheetId="351" state="hidden" r:id="rId60"/>
    <sheet name="5914333" sheetId="352" state="hidden" r:id="rId61"/>
    <sheet name="5915474" sheetId="353" state="hidden" r:id="rId62"/>
    <sheet name="1107892" sheetId="354" state="hidden" r:id="rId63"/>
    <sheet name="1109697" sheetId="377" state="hidden" r:id="rId64"/>
    <sheet name="5914647" sheetId="355" state="hidden" r:id="rId65"/>
    <sheet name="4805750" sheetId="356" state="hidden" r:id="rId66"/>
    <sheet name="5915476" sheetId="357" state="hidden" r:id="rId67"/>
    <sheet name="COTAÇÃO PISO TATÍL" sheetId="279" state="hidden" r:id="rId68"/>
    <sheet name="SERVIÇO OUT SICRO " sheetId="430" state="hidden" r:id="rId69"/>
    <sheet name="COTAÇÃO PEDRA BRITADA N.1" sheetId="296" r:id="rId70"/>
    <sheet name="COTAÇÃO PEDRA BRITADA N.0" sheetId="297" r:id="rId71"/>
    <sheet name="CUSTO BRITA" sheetId="329" r:id="rId72"/>
    <sheet name="CRONOGRAMA" sheetId="236" r:id="rId73"/>
    <sheet name="BDI-SERVIÇOS" sheetId="235" r:id="rId74"/>
    <sheet name="BDI-AQUISIÇÃO" sheetId="278" r:id="rId75"/>
    <sheet name="ENCARGOS SOCIAIS" sheetId="391" r:id="rId76"/>
  </sheets>
  <externalReferences>
    <externalReference r:id="rId77"/>
    <externalReference r:id="rId78"/>
    <externalReference r:id="rId79"/>
  </externalReferences>
  <definedNames>
    <definedName name="__123Graph_A" hidden="1">[1]aux!$I$28:$M$28</definedName>
    <definedName name="__123Graph_AGraph1" hidden="1">[1]aux!$I$6:$M$6</definedName>
    <definedName name="__123Graph_AGraph10" hidden="1">[1]aux!$I$24:$M$24</definedName>
    <definedName name="__123Graph_AGraph11" hidden="1">[1]aux!$I$26:$M$26</definedName>
    <definedName name="__123Graph_AGraph12" hidden="1">[1]aux!$I$28:$M$28</definedName>
    <definedName name="__123Graph_AGraph2" hidden="1">[1]aux!$I$8:$M$8</definedName>
    <definedName name="__123Graph_AGraph3" hidden="1">[1]aux!$I$10:$M$10</definedName>
    <definedName name="__123Graph_AGraph4" hidden="1">[1]aux!$I$12:$M$12</definedName>
    <definedName name="__123Graph_AGraph5" hidden="1">[1]aux!$I$14:$M$14</definedName>
    <definedName name="__123Graph_AGraph6" hidden="1">[1]aux!$I$16:$M$16</definedName>
    <definedName name="__123Graph_AGraph7" hidden="1">[1]aux!$I$18:$M$18</definedName>
    <definedName name="__123Graph_AGraph8" hidden="1">[1]aux!$I$20:$M$20</definedName>
    <definedName name="__123Graph_AGraph9" hidden="1">[1]aux!$I$22:$M$22</definedName>
    <definedName name="__123Graph_B" hidden="1">[1]aux!$B$28:$F$28</definedName>
    <definedName name="__123Graph_BGraph1" hidden="1">[1]aux!$B$6:$F$6</definedName>
    <definedName name="__123Graph_BGraph10" hidden="1">[1]aux!$B$24:$F$24</definedName>
    <definedName name="__123Graph_BGraph11" hidden="1">[1]aux!$B$26:$F$26</definedName>
    <definedName name="__123Graph_BGraph12" hidden="1">[1]aux!$B$28:$F$28</definedName>
    <definedName name="__123Graph_BGraph2" hidden="1">[1]aux!$B$8:$F$8</definedName>
    <definedName name="__123Graph_BGraph3" hidden="1">[1]aux!$B$10:$F$10</definedName>
    <definedName name="__123Graph_BGraph4" hidden="1">[1]aux!$B$12:$F$12</definedName>
    <definedName name="__123Graph_BGraph5" hidden="1">[1]aux!$B$14:$F$14</definedName>
    <definedName name="__123Graph_BGraph6" hidden="1">[1]aux!$B$16:$F$16</definedName>
    <definedName name="__123Graph_BGraph7" hidden="1">[1]aux!$B$18:$F$18</definedName>
    <definedName name="__123Graph_BGraph8" hidden="1">[1]aux!$B$20:$F$20</definedName>
    <definedName name="__123Graph_BGraph9" hidden="1">[1]aux!$B$22:$F$22</definedName>
    <definedName name="__123Graph_X" hidden="1">[1]aux!$B$29:$F$29</definedName>
    <definedName name="__123Graph_XGraph1" hidden="1">[1]aux!$B$7:$F$7</definedName>
    <definedName name="__123Graph_XGraph10" hidden="1">[1]aux!$B$25:$F$25</definedName>
    <definedName name="__123Graph_XGraph11" hidden="1">[1]aux!$B$27:$F$27</definedName>
    <definedName name="__123Graph_XGraph12" hidden="1">[1]aux!$B$29:$F$29</definedName>
    <definedName name="__123Graph_XGraph2" hidden="1">[1]aux!$B$9:$F$9</definedName>
    <definedName name="__123Graph_XGraph3" hidden="1">[1]aux!$B$11:$F$11</definedName>
    <definedName name="__123Graph_XGraph4" hidden="1">[1]aux!$B$13:$F$13</definedName>
    <definedName name="__123Graph_XGraph5" hidden="1">[1]aux!$B$15:$F$15</definedName>
    <definedName name="__123Graph_XGraph6" hidden="1">[1]aux!$B$17:$F$17</definedName>
    <definedName name="__123Graph_XGraph7" hidden="1">[1]aux!$B$19:$F$19</definedName>
    <definedName name="__123Graph_XGraph8" hidden="1">[1]aux!$B$21:$F$21</definedName>
    <definedName name="__123Graph_XGraph9" hidden="1">[1]aux!$B$23:$F$23</definedName>
    <definedName name="_xlnm._FilterDatabase" hidden="1">[2]Orçamento!$A$13:$H$24</definedName>
    <definedName name="_Order1" hidden="1">255</definedName>
    <definedName name="_Order2" hidden="1">255</definedName>
    <definedName name="a" localSheetId="44" hidden="1">{#N/A,#N/A,FALSE,"MO (2)"}</definedName>
    <definedName name="A" hidden="1">{#N/A,#N/A,FALSE,"Planilha";#N/A,#N/A,FALSE,"Resumo";#N/A,#N/A,FALSE,"Fisico";#N/A,#N/A,FALSE,"Financeiro";#N/A,#N/A,FALSE,"Financeiro"}</definedName>
    <definedName name="ant" localSheetId="62" hidden="1">{#N/A,#N/A,FALSE,"MO (2)"}</definedName>
    <definedName name="ant" localSheetId="63" hidden="1">{#N/A,#N/A,FALSE,"MO (2)"}</definedName>
    <definedName name="ant" localSheetId="65" hidden="1">{#N/A,#N/A,FALSE,"MO (2)"}</definedName>
    <definedName name="ant" localSheetId="58" hidden="1">{#N/A,#N/A,FALSE,"MO (2)"}</definedName>
    <definedName name="ant" localSheetId="57" hidden="1">{#N/A,#N/A,FALSE,"MO (2)"}</definedName>
    <definedName name="ant" localSheetId="51" hidden="1">{#N/A,#N/A,FALSE,"MO (2)"}</definedName>
    <definedName name="ant" localSheetId="49" hidden="1">{#N/A,#N/A,FALSE,"MO (2)"}</definedName>
    <definedName name="ant" localSheetId="55" hidden="1">{#N/A,#N/A,FALSE,"MO (2)"}</definedName>
    <definedName name="ant" localSheetId="52" hidden="1">{#N/A,#N/A,FALSE,"MO (2)"}</definedName>
    <definedName name="ant" localSheetId="50" hidden="1">{#N/A,#N/A,FALSE,"MO (2)"}</definedName>
    <definedName name="ant" localSheetId="56" hidden="1">{#N/A,#N/A,FALSE,"MO (2)"}</definedName>
    <definedName name="ant" localSheetId="54" hidden="1">{#N/A,#N/A,FALSE,"MO (2)"}</definedName>
    <definedName name="ant" localSheetId="60" hidden="1">{#N/A,#N/A,FALSE,"MO (2)"}</definedName>
    <definedName name="ant" localSheetId="64" hidden="1">{#N/A,#N/A,FALSE,"MO (2)"}</definedName>
    <definedName name="ant" localSheetId="59" hidden="1">{#N/A,#N/A,FALSE,"MO (2)"}</definedName>
    <definedName name="ant" localSheetId="61" hidden="1">{#N/A,#N/A,FALSE,"MO (2)"}</definedName>
    <definedName name="ant" localSheetId="66" hidden="1">{#N/A,#N/A,FALSE,"MO (2)"}</definedName>
    <definedName name="ant" localSheetId="44" hidden="1">{#N/A,#N/A,FALSE,"MO (2)"}</definedName>
    <definedName name="ant" localSheetId="2" hidden="1">{#N/A,#N/A,FALSE,"MO (2)"}</definedName>
    <definedName name="ant" localSheetId="4" hidden="1">{#N/A,#N/A,FALSE,"MO (2)"}</definedName>
    <definedName name="ant" hidden="1">{#N/A,#N/A,FALSE,"MO (2)"}</definedName>
    <definedName name="ant_1" localSheetId="62" hidden="1">{#N/A,#N/A,FALSE,"MO (2)"}</definedName>
    <definedName name="ant_1" localSheetId="63" hidden="1">{#N/A,#N/A,FALSE,"MO (2)"}</definedName>
    <definedName name="ant_1" localSheetId="65" hidden="1">{#N/A,#N/A,FALSE,"MO (2)"}</definedName>
    <definedName name="ant_1" localSheetId="58" hidden="1">{#N/A,#N/A,FALSE,"MO (2)"}</definedName>
    <definedName name="ant_1" localSheetId="57" hidden="1">{#N/A,#N/A,FALSE,"MO (2)"}</definedName>
    <definedName name="ant_1" localSheetId="51" hidden="1">{#N/A,#N/A,FALSE,"MO (2)"}</definedName>
    <definedName name="ant_1" localSheetId="49" hidden="1">{#N/A,#N/A,FALSE,"MO (2)"}</definedName>
    <definedName name="ant_1" localSheetId="55" hidden="1">{#N/A,#N/A,FALSE,"MO (2)"}</definedName>
    <definedName name="ant_1" localSheetId="52" hidden="1">{#N/A,#N/A,FALSE,"MO (2)"}</definedName>
    <definedName name="ant_1" localSheetId="50" hidden="1">{#N/A,#N/A,FALSE,"MO (2)"}</definedName>
    <definedName name="ant_1" localSheetId="56" hidden="1">{#N/A,#N/A,FALSE,"MO (2)"}</definedName>
    <definedName name="ant_1" localSheetId="54" hidden="1">{#N/A,#N/A,FALSE,"MO (2)"}</definedName>
    <definedName name="ant_1" localSheetId="60" hidden="1">{#N/A,#N/A,FALSE,"MO (2)"}</definedName>
    <definedName name="ant_1" localSheetId="64" hidden="1">{#N/A,#N/A,FALSE,"MO (2)"}</definedName>
    <definedName name="ant_1" localSheetId="59" hidden="1">{#N/A,#N/A,FALSE,"MO (2)"}</definedName>
    <definedName name="ant_1" localSheetId="61" hidden="1">{#N/A,#N/A,FALSE,"MO (2)"}</definedName>
    <definedName name="ant_1" localSheetId="66" hidden="1">{#N/A,#N/A,FALSE,"MO (2)"}</definedName>
    <definedName name="ant_1" localSheetId="44" hidden="1">{#N/A,#N/A,FALSE,"MO (2)"}</definedName>
    <definedName name="ant_1" localSheetId="2" hidden="1">{#N/A,#N/A,FALSE,"MO (2)"}</definedName>
    <definedName name="ant_1" localSheetId="4" hidden="1">{#N/A,#N/A,FALSE,"MO (2)"}</definedName>
    <definedName name="ant_1" hidden="1">{#N/A,#N/A,FALSE,"MO (2)"}</definedName>
    <definedName name="_xlnm.Print_Area" localSheetId="62">'1107892'!$A$1:$L$66</definedName>
    <definedName name="_xlnm.Print_Area" localSheetId="63">'1109697'!$A$1:$L$59</definedName>
    <definedName name="_xlnm.Print_Area" localSheetId="65">'4805750'!$A$1:$L$50</definedName>
    <definedName name="_xlnm.Print_Area" localSheetId="58">'5212552'!$A$1:$L$54</definedName>
    <definedName name="_xlnm.Print_Area" localSheetId="57">'5213414'!$A$1:$L$60</definedName>
    <definedName name="_xlnm.Print_Area" localSheetId="51">'5213440'!$A$1:$L$51</definedName>
    <definedName name="_xlnm.Print_Area" localSheetId="49">'5213444'!$A$1:$L$51</definedName>
    <definedName name="_xlnm.Print_Area" localSheetId="55">'5213448'!$A$1:$L$51</definedName>
    <definedName name="_xlnm.Print_Area" localSheetId="53">'5213464'!$A$1:$L$51</definedName>
    <definedName name="_xlnm.Print_Area" localSheetId="52">'5213851'!$A$1:$L$58</definedName>
    <definedName name="_xlnm.Print_Area" localSheetId="50">'5213855'!$A$1:$L$58</definedName>
    <definedName name="_xlnm.Print_Area" localSheetId="56">'5213859'!$A$1:$L$58</definedName>
    <definedName name="_xlnm.Print_Area" localSheetId="54">'5213863'!$A$1:$L$58</definedName>
    <definedName name="_xlnm.Print_Area" localSheetId="60">'5914333'!$A$1:$L$50</definedName>
    <definedName name="_xlnm.Print_Area" localSheetId="64">'5914647'!$A$1:$L$49</definedName>
    <definedName name="_xlnm.Print_Area" localSheetId="59">'5914655'!$A$1:$L$49</definedName>
    <definedName name="_xlnm.Print_Area" localSheetId="61">'5915474'!$A$1:$L$49</definedName>
    <definedName name="_xlnm.Print_Area" localSheetId="66">'5915476'!$A$1:$L$49</definedName>
    <definedName name="_xlnm.Print_Area" localSheetId="36">'AMM ADM'!$A$1:$S$22</definedName>
    <definedName name="_xlnm.Print_Area" localSheetId="73">'BDI-SERVIÇOS'!$B$1:$L$43</definedName>
    <definedName name="_xlnm.Print_Area" localSheetId="23">'CÁLCULO DE MEIO-FIO E SARJETA'!$A$1:$I$30</definedName>
    <definedName name="_xlnm.Print_Area" localSheetId="21">'CM30'!$A$1:$E$36</definedName>
    <definedName name="_xlnm.Print_Area" localSheetId="44">'COMP. DREN'!$B$1:$J$30</definedName>
    <definedName name="_xlnm.Print_Area" localSheetId="42">'COMP. PISO TATIL'!$A$1:$N$26</definedName>
    <definedName name="_xlnm.Print_Area" localSheetId="40">'COMP. TSD CAPA'!$A$1:$P$33</definedName>
    <definedName name="_xlnm.Print_Area" localSheetId="72">CRONOGRAMA!$A$1:$N$23</definedName>
    <definedName name="_xlnm.Print_Area" localSheetId="5">Mobilização_Desmobilização!$A$1:$N$30</definedName>
    <definedName name="_xlnm.Print_Area" localSheetId="2">ORÇAMENTO!$B$1:$L$114</definedName>
    <definedName name="_xlnm.Print_Area" localSheetId="16">'REF. SUBLEITO'!$A$1:$P$19</definedName>
    <definedName name="_xlnm.Print_Area" localSheetId="1">RESUMO!$A$1:$F$22</definedName>
    <definedName name="_xlnm.Print_Area" localSheetId="22">RR2C!$A$1:$E$55</definedName>
    <definedName name="_xlnm.Print_Area" localSheetId="27">'TRANSP. BRITA (CALÇADA)'!$A$1:$G$32</definedName>
    <definedName name="_xlnm.Print_Area" localSheetId="19">'TRANSP. BRITA (PAV)'!$A$1:$H$28</definedName>
    <definedName name="_xlnm.Print_Area" localSheetId="20">'TRANSP. EMULSÃO'!$A$1:$I$45</definedName>
    <definedName name="_xlnm.Print_Area" localSheetId="30">'TRANSP. PISO TATÍL'!$B$1:$I$35</definedName>
    <definedName name="as" localSheetId="4" hidden="1">{#N/A,#N/A,FALSE,"MO (2)"}</definedName>
    <definedName name="as" hidden="1">{#N/A,#N/A,FALSE,"MO (2)"}</definedName>
    <definedName name="bueiro" localSheetId="4" hidden="1">{#N/A,#N/A,FALSE,"MO (2)"}</definedName>
    <definedName name="bueiro" hidden="1">{#N/A,#N/A,FALSE,"MO (2)"}</definedName>
    <definedName name="Cron" localSheetId="62" hidden="1">{#N/A,#N/A,FALSE,"MO (2)"}</definedName>
    <definedName name="Cron" localSheetId="63" hidden="1">{#N/A,#N/A,FALSE,"MO (2)"}</definedName>
    <definedName name="Cron" localSheetId="65" hidden="1">{#N/A,#N/A,FALSE,"MO (2)"}</definedName>
    <definedName name="Cron" localSheetId="58" hidden="1">{#N/A,#N/A,FALSE,"MO (2)"}</definedName>
    <definedName name="Cron" localSheetId="57" hidden="1">{#N/A,#N/A,FALSE,"MO (2)"}</definedName>
    <definedName name="Cron" localSheetId="51" hidden="1">{#N/A,#N/A,FALSE,"MO (2)"}</definedName>
    <definedName name="Cron" localSheetId="49" hidden="1">{#N/A,#N/A,FALSE,"MO (2)"}</definedName>
    <definedName name="Cron" localSheetId="55" hidden="1">{#N/A,#N/A,FALSE,"MO (2)"}</definedName>
    <definedName name="Cron" localSheetId="52" hidden="1">{#N/A,#N/A,FALSE,"MO (2)"}</definedName>
    <definedName name="Cron" localSheetId="50" hidden="1">{#N/A,#N/A,FALSE,"MO (2)"}</definedName>
    <definedName name="Cron" localSheetId="56" hidden="1">{#N/A,#N/A,FALSE,"MO (2)"}</definedName>
    <definedName name="Cron" localSheetId="54" hidden="1">{#N/A,#N/A,FALSE,"MO (2)"}</definedName>
    <definedName name="Cron" localSheetId="60" hidden="1">{#N/A,#N/A,FALSE,"MO (2)"}</definedName>
    <definedName name="Cron" localSheetId="64" hidden="1">{#N/A,#N/A,FALSE,"MO (2)"}</definedName>
    <definedName name="Cron" localSheetId="59" hidden="1">{#N/A,#N/A,FALSE,"MO (2)"}</definedName>
    <definedName name="Cron" localSheetId="61" hidden="1">{#N/A,#N/A,FALSE,"MO (2)"}</definedName>
    <definedName name="Cron" localSheetId="66" hidden="1">{#N/A,#N/A,FALSE,"MO (2)"}</definedName>
    <definedName name="Cron" localSheetId="44" hidden="1">{#N/A,#N/A,FALSE,"MO (2)"}</definedName>
    <definedName name="Cron" localSheetId="2" hidden="1">{#N/A,#N/A,FALSE,"MO (2)"}</definedName>
    <definedName name="Cron" localSheetId="4" hidden="1">{#N/A,#N/A,FALSE,"MO (2)"}</definedName>
    <definedName name="Cron" hidden="1">{#N/A,#N/A,FALSE,"MO (2)"}</definedName>
    <definedName name="Cron_1" localSheetId="62" hidden="1">{#N/A,#N/A,FALSE,"MO (2)"}</definedName>
    <definedName name="Cron_1" localSheetId="63" hidden="1">{#N/A,#N/A,FALSE,"MO (2)"}</definedName>
    <definedName name="Cron_1" localSheetId="65" hidden="1">{#N/A,#N/A,FALSE,"MO (2)"}</definedName>
    <definedName name="Cron_1" localSheetId="58" hidden="1">{#N/A,#N/A,FALSE,"MO (2)"}</definedName>
    <definedName name="Cron_1" localSheetId="57" hidden="1">{#N/A,#N/A,FALSE,"MO (2)"}</definedName>
    <definedName name="Cron_1" localSheetId="51" hidden="1">{#N/A,#N/A,FALSE,"MO (2)"}</definedName>
    <definedName name="Cron_1" localSheetId="49" hidden="1">{#N/A,#N/A,FALSE,"MO (2)"}</definedName>
    <definedName name="Cron_1" localSheetId="55" hidden="1">{#N/A,#N/A,FALSE,"MO (2)"}</definedName>
    <definedName name="Cron_1" localSheetId="52" hidden="1">{#N/A,#N/A,FALSE,"MO (2)"}</definedName>
    <definedName name="Cron_1" localSheetId="50" hidden="1">{#N/A,#N/A,FALSE,"MO (2)"}</definedName>
    <definedName name="Cron_1" localSheetId="56" hidden="1">{#N/A,#N/A,FALSE,"MO (2)"}</definedName>
    <definedName name="Cron_1" localSheetId="54" hidden="1">{#N/A,#N/A,FALSE,"MO (2)"}</definedName>
    <definedName name="Cron_1" localSheetId="60" hidden="1">{#N/A,#N/A,FALSE,"MO (2)"}</definedName>
    <definedName name="Cron_1" localSheetId="64" hidden="1">{#N/A,#N/A,FALSE,"MO (2)"}</definedName>
    <definedName name="Cron_1" localSheetId="59" hidden="1">{#N/A,#N/A,FALSE,"MO (2)"}</definedName>
    <definedName name="Cron_1" localSheetId="61" hidden="1">{#N/A,#N/A,FALSE,"MO (2)"}</definedName>
    <definedName name="Cron_1" localSheetId="66" hidden="1">{#N/A,#N/A,FALSE,"MO (2)"}</definedName>
    <definedName name="Cron_1" localSheetId="44" hidden="1">{#N/A,#N/A,FALSE,"MO (2)"}</definedName>
    <definedName name="Cron_1" localSheetId="2" hidden="1">{#N/A,#N/A,FALSE,"MO (2)"}</definedName>
    <definedName name="Cron_1" localSheetId="4" hidden="1">{#N/A,#N/A,FALSE,"MO (2)"}</definedName>
    <definedName name="Cron_1" hidden="1">{#N/A,#N/A,FALSE,"MO (2)"}</definedName>
    <definedName name="DAS" localSheetId="62" hidden="1">{#N/A,#N/A,FALSE,"MO (2)"}</definedName>
    <definedName name="DAS" localSheetId="63" hidden="1">{#N/A,#N/A,FALSE,"MO (2)"}</definedName>
    <definedName name="DAS" localSheetId="65" hidden="1">{#N/A,#N/A,FALSE,"MO (2)"}</definedName>
    <definedName name="DAS" localSheetId="58" hidden="1">{#N/A,#N/A,FALSE,"MO (2)"}</definedName>
    <definedName name="DAS" localSheetId="57" hidden="1">{#N/A,#N/A,FALSE,"MO (2)"}</definedName>
    <definedName name="DAS" localSheetId="51" hidden="1">{#N/A,#N/A,FALSE,"MO (2)"}</definedName>
    <definedName name="DAS" localSheetId="49" hidden="1">{#N/A,#N/A,FALSE,"MO (2)"}</definedName>
    <definedName name="DAS" localSheetId="55" hidden="1">{#N/A,#N/A,FALSE,"MO (2)"}</definedName>
    <definedName name="DAS" localSheetId="52" hidden="1">{#N/A,#N/A,FALSE,"MO (2)"}</definedName>
    <definedName name="DAS" localSheetId="50" hidden="1">{#N/A,#N/A,FALSE,"MO (2)"}</definedName>
    <definedName name="DAS" localSheetId="56" hidden="1">{#N/A,#N/A,FALSE,"MO (2)"}</definedName>
    <definedName name="DAS" localSheetId="54" hidden="1">{#N/A,#N/A,FALSE,"MO (2)"}</definedName>
    <definedName name="DAS" localSheetId="60" hidden="1">{#N/A,#N/A,FALSE,"MO (2)"}</definedName>
    <definedName name="DAS" localSheetId="64" hidden="1">{#N/A,#N/A,FALSE,"MO (2)"}</definedName>
    <definedName name="DAS" localSheetId="59" hidden="1">{#N/A,#N/A,FALSE,"MO (2)"}</definedName>
    <definedName name="DAS" localSheetId="61" hidden="1">{#N/A,#N/A,FALSE,"MO (2)"}</definedName>
    <definedName name="DAS" localSheetId="66" hidden="1">{#N/A,#N/A,FALSE,"MO (2)"}</definedName>
    <definedName name="DAS" localSheetId="44" hidden="1">{#N/A,#N/A,FALSE,"MO (2)"}</definedName>
    <definedName name="DAS" localSheetId="2" hidden="1">{#N/A,#N/A,FALSE,"MO (2)"}</definedName>
    <definedName name="DAS" localSheetId="4" hidden="1">{#N/A,#N/A,FALSE,"MO (2)"}</definedName>
    <definedName name="DAS" hidden="1">{#N/A,#N/A,FALSE,"MO (2)"}</definedName>
    <definedName name="DAS_1" localSheetId="62" hidden="1">{#N/A,#N/A,FALSE,"MO (2)"}</definedName>
    <definedName name="DAS_1" localSheetId="63" hidden="1">{#N/A,#N/A,FALSE,"MO (2)"}</definedName>
    <definedName name="DAS_1" localSheetId="65" hidden="1">{#N/A,#N/A,FALSE,"MO (2)"}</definedName>
    <definedName name="DAS_1" localSheetId="58" hidden="1">{#N/A,#N/A,FALSE,"MO (2)"}</definedName>
    <definedName name="DAS_1" localSheetId="57" hidden="1">{#N/A,#N/A,FALSE,"MO (2)"}</definedName>
    <definedName name="DAS_1" localSheetId="51" hidden="1">{#N/A,#N/A,FALSE,"MO (2)"}</definedName>
    <definedName name="DAS_1" localSheetId="49" hidden="1">{#N/A,#N/A,FALSE,"MO (2)"}</definedName>
    <definedName name="DAS_1" localSheetId="55" hidden="1">{#N/A,#N/A,FALSE,"MO (2)"}</definedName>
    <definedName name="DAS_1" localSheetId="52" hidden="1">{#N/A,#N/A,FALSE,"MO (2)"}</definedName>
    <definedName name="DAS_1" localSheetId="50" hidden="1">{#N/A,#N/A,FALSE,"MO (2)"}</definedName>
    <definedName name="DAS_1" localSheetId="56" hidden="1">{#N/A,#N/A,FALSE,"MO (2)"}</definedName>
    <definedName name="DAS_1" localSheetId="54" hidden="1">{#N/A,#N/A,FALSE,"MO (2)"}</definedName>
    <definedName name="DAS_1" localSheetId="60" hidden="1">{#N/A,#N/A,FALSE,"MO (2)"}</definedName>
    <definedName name="DAS_1" localSheetId="64" hidden="1">{#N/A,#N/A,FALSE,"MO (2)"}</definedName>
    <definedName name="DAS_1" localSheetId="59" hidden="1">{#N/A,#N/A,FALSE,"MO (2)"}</definedName>
    <definedName name="DAS_1" localSheetId="61" hidden="1">{#N/A,#N/A,FALSE,"MO (2)"}</definedName>
    <definedName name="DAS_1" localSheetId="66" hidden="1">{#N/A,#N/A,FALSE,"MO (2)"}</definedName>
    <definedName name="DAS_1" localSheetId="44" hidden="1">{#N/A,#N/A,FALSE,"MO (2)"}</definedName>
    <definedName name="DAS_1" localSheetId="2" hidden="1">{#N/A,#N/A,FALSE,"MO (2)"}</definedName>
    <definedName name="DAS_1" localSheetId="4" hidden="1">{#N/A,#N/A,FALSE,"MO (2)"}</definedName>
    <definedName name="DAS_1" hidden="1">{#N/A,#N/A,FALSE,"MO (2)"}</definedName>
    <definedName name="DDDDE" localSheetId="62" hidden="1">{#N/A,#N/A,FALSE,"MO (2)"}</definedName>
    <definedName name="DDDDE" localSheetId="63" hidden="1">{#N/A,#N/A,FALSE,"MO (2)"}</definedName>
    <definedName name="DDDDE" localSheetId="65" hidden="1">{#N/A,#N/A,FALSE,"MO (2)"}</definedName>
    <definedName name="DDDDE" localSheetId="58" hidden="1">{#N/A,#N/A,FALSE,"MO (2)"}</definedName>
    <definedName name="DDDDE" localSheetId="57" hidden="1">{#N/A,#N/A,FALSE,"MO (2)"}</definedName>
    <definedName name="DDDDE" localSheetId="51" hidden="1">{#N/A,#N/A,FALSE,"MO (2)"}</definedName>
    <definedName name="DDDDE" localSheetId="49" hidden="1">{#N/A,#N/A,FALSE,"MO (2)"}</definedName>
    <definedName name="DDDDE" localSheetId="55" hidden="1">{#N/A,#N/A,FALSE,"MO (2)"}</definedName>
    <definedName name="DDDDE" localSheetId="52" hidden="1">{#N/A,#N/A,FALSE,"MO (2)"}</definedName>
    <definedName name="DDDDE" localSheetId="50" hidden="1">{#N/A,#N/A,FALSE,"MO (2)"}</definedName>
    <definedName name="DDDDE" localSheetId="56" hidden="1">{#N/A,#N/A,FALSE,"MO (2)"}</definedName>
    <definedName name="DDDDE" localSheetId="54" hidden="1">{#N/A,#N/A,FALSE,"MO (2)"}</definedName>
    <definedName name="DDDDE" localSheetId="60" hidden="1">{#N/A,#N/A,FALSE,"MO (2)"}</definedName>
    <definedName name="DDDDE" localSheetId="64" hidden="1">{#N/A,#N/A,FALSE,"MO (2)"}</definedName>
    <definedName name="DDDDE" localSheetId="59" hidden="1">{#N/A,#N/A,FALSE,"MO (2)"}</definedName>
    <definedName name="DDDDE" localSheetId="61" hidden="1">{#N/A,#N/A,FALSE,"MO (2)"}</definedName>
    <definedName name="DDDDE" localSheetId="66" hidden="1">{#N/A,#N/A,FALSE,"MO (2)"}</definedName>
    <definedName name="DDDDE" localSheetId="44" hidden="1">{#N/A,#N/A,FALSE,"MO (2)"}</definedName>
    <definedName name="DDDDE" localSheetId="2" hidden="1">{#N/A,#N/A,FALSE,"MO (2)"}</definedName>
    <definedName name="DDDDE" localSheetId="4" hidden="1">{#N/A,#N/A,FALSE,"MO (2)"}</definedName>
    <definedName name="DDDDE" hidden="1">{#N/A,#N/A,FALSE,"MO (2)"}</definedName>
    <definedName name="DDDDE_1" localSheetId="62" hidden="1">{#N/A,#N/A,FALSE,"MO (2)"}</definedName>
    <definedName name="DDDDE_1" localSheetId="63" hidden="1">{#N/A,#N/A,FALSE,"MO (2)"}</definedName>
    <definedName name="DDDDE_1" localSheetId="65" hidden="1">{#N/A,#N/A,FALSE,"MO (2)"}</definedName>
    <definedName name="DDDDE_1" localSheetId="58" hidden="1">{#N/A,#N/A,FALSE,"MO (2)"}</definedName>
    <definedName name="DDDDE_1" localSheetId="57" hidden="1">{#N/A,#N/A,FALSE,"MO (2)"}</definedName>
    <definedName name="DDDDE_1" localSheetId="51" hidden="1">{#N/A,#N/A,FALSE,"MO (2)"}</definedName>
    <definedName name="DDDDE_1" localSheetId="49" hidden="1">{#N/A,#N/A,FALSE,"MO (2)"}</definedName>
    <definedName name="DDDDE_1" localSheetId="55" hidden="1">{#N/A,#N/A,FALSE,"MO (2)"}</definedName>
    <definedName name="DDDDE_1" localSheetId="52" hidden="1">{#N/A,#N/A,FALSE,"MO (2)"}</definedName>
    <definedName name="DDDDE_1" localSheetId="50" hidden="1">{#N/A,#N/A,FALSE,"MO (2)"}</definedName>
    <definedName name="DDDDE_1" localSheetId="56" hidden="1">{#N/A,#N/A,FALSE,"MO (2)"}</definedName>
    <definedName name="DDDDE_1" localSheetId="54" hidden="1">{#N/A,#N/A,FALSE,"MO (2)"}</definedName>
    <definedName name="DDDDE_1" localSheetId="60" hidden="1">{#N/A,#N/A,FALSE,"MO (2)"}</definedName>
    <definedName name="DDDDE_1" localSheetId="64" hidden="1">{#N/A,#N/A,FALSE,"MO (2)"}</definedName>
    <definedName name="DDDDE_1" localSheetId="59" hidden="1">{#N/A,#N/A,FALSE,"MO (2)"}</definedName>
    <definedName name="DDDDE_1" localSheetId="61" hidden="1">{#N/A,#N/A,FALSE,"MO (2)"}</definedName>
    <definedName name="DDDDE_1" localSheetId="66" hidden="1">{#N/A,#N/A,FALSE,"MO (2)"}</definedName>
    <definedName name="DDDDE_1" localSheetId="44" hidden="1">{#N/A,#N/A,FALSE,"MO (2)"}</definedName>
    <definedName name="DDDDE_1" localSheetId="2" hidden="1">{#N/A,#N/A,FALSE,"MO (2)"}</definedName>
    <definedName name="DDDDE_1" localSheetId="4" hidden="1">{#N/A,#N/A,FALSE,"MO (2)"}</definedName>
    <definedName name="DDDDE_1" hidden="1">{#N/A,#N/A,FALSE,"MO (2)"}</definedName>
    <definedName name="edefegeh" localSheetId="62" hidden="1">{#N/A,#N/A,FALSE,"MO (2)"}</definedName>
    <definedName name="edefegeh" localSheetId="63" hidden="1">{#N/A,#N/A,FALSE,"MO (2)"}</definedName>
    <definedName name="edefegeh" localSheetId="65" hidden="1">{#N/A,#N/A,FALSE,"MO (2)"}</definedName>
    <definedName name="edefegeh" localSheetId="58" hidden="1">{#N/A,#N/A,FALSE,"MO (2)"}</definedName>
    <definedName name="edefegeh" localSheetId="57" hidden="1">{#N/A,#N/A,FALSE,"MO (2)"}</definedName>
    <definedName name="edefegeh" localSheetId="51" hidden="1">{#N/A,#N/A,FALSE,"MO (2)"}</definedName>
    <definedName name="edefegeh" localSheetId="49" hidden="1">{#N/A,#N/A,FALSE,"MO (2)"}</definedName>
    <definedName name="edefegeh" localSheetId="55" hidden="1">{#N/A,#N/A,FALSE,"MO (2)"}</definedName>
    <definedName name="edefegeh" localSheetId="52" hidden="1">{#N/A,#N/A,FALSE,"MO (2)"}</definedName>
    <definedName name="edefegeh" localSheetId="50" hidden="1">{#N/A,#N/A,FALSE,"MO (2)"}</definedName>
    <definedName name="edefegeh" localSheetId="56" hidden="1">{#N/A,#N/A,FALSE,"MO (2)"}</definedName>
    <definedName name="edefegeh" localSheetId="54" hidden="1">{#N/A,#N/A,FALSE,"MO (2)"}</definedName>
    <definedName name="edefegeh" localSheetId="60" hidden="1">{#N/A,#N/A,FALSE,"MO (2)"}</definedName>
    <definedName name="edefegeh" localSheetId="64" hidden="1">{#N/A,#N/A,FALSE,"MO (2)"}</definedName>
    <definedName name="edefegeh" localSheetId="59" hidden="1">{#N/A,#N/A,FALSE,"MO (2)"}</definedName>
    <definedName name="edefegeh" localSheetId="61" hidden="1">{#N/A,#N/A,FALSE,"MO (2)"}</definedName>
    <definedName name="edefegeh" localSheetId="66" hidden="1">{#N/A,#N/A,FALSE,"MO (2)"}</definedName>
    <definedName name="edefegeh" localSheetId="44" hidden="1">{#N/A,#N/A,FALSE,"MO (2)"}</definedName>
    <definedName name="edefegeh" localSheetId="2" hidden="1">{#N/A,#N/A,FALSE,"MO (2)"}</definedName>
    <definedName name="edefegeh" localSheetId="4" hidden="1">{#N/A,#N/A,FALSE,"MO (2)"}</definedName>
    <definedName name="edefegeh" hidden="1">{#N/A,#N/A,FALSE,"MO (2)"}</definedName>
    <definedName name="edefegeh_1" localSheetId="62" hidden="1">{#N/A,#N/A,FALSE,"MO (2)"}</definedName>
    <definedName name="edefegeh_1" localSheetId="63" hidden="1">{#N/A,#N/A,FALSE,"MO (2)"}</definedName>
    <definedName name="edefegeh_1" localSheetId="65" hidden="1">{#N/A,#N/A,FALSE,"MO (2)"}</definedName>
    <definedName name="edefegeh_1" localSheetId="58" hidden="1">{#N/A,#N/A,FALSE,"MO (2)"}</definedName>
    <definedName name="edefegeh_1" localSheetId="57" hidden="1">{#N/A,#N/A,FALSE,"MO (2)"}</definedName>
    <definedName name="edefegeh_1" localSheetId="51" hidden="1">{#N/A,#N/A,FALSE,"MO (2)"}</definedName>
    <definedName name="edefegeh_1" localSheetId="49" hidden="1">{#N/A,#N/A,FALSE,"MO (2)"}</definedName>
    <definedName name="edefegeh_1" localSheetId="55" hidden="1">{#N/A,#N/A,FALSE,"MO (2)"}</definedName>
    <definedName name="edefegeh_1" localSheetId="52" hidden="1">{#N/A,#N/A,FALSE,"MO (2)"}</definedName>
    <definedName name="edefegeh_1" localSheetId="50" hidden="1">{#N/A,#N/A,FALSE,"MO (2)"}</definedName>
    <definedName name="edefegeh_1" localSheetId="56" hidden="1">{#N/A,#N/A,FALSE,"MO (2)"}</definedName>
    <definedName name="edefegeh_1" localSheetId="54" hidden="1">{#N/A,#N/A,FALSE,"MO (2)"}</definedName>
    <definedName name="edefegeh_1" localSheetId="60" hidden="1">{#N/A,#N/A,FALSE,"MO (2)"}</definedName>
    <definedName name="edefegeh_1" localSheetId="64" hidden="1">{#N/A,#N/A,FALSE,"MO (2)"}</definedName>
    <definedName name="edefegeh_1" localSheetId="59" hidden="1">{#N/A,#N/A,FALSE,"MO (2)"}</definedName>
    <definedName name="edefegeh_1" localSheetId="61" hidden="1">{#N/A,#N/A,FALSE,"MO (2)"}</definedName>
    <definedName name="edefegeh_1" localSheetId="66" hidden="1">{#N/A,#N/A,FALSE,"MO (2)"}</definedName>
    <definedName name="edefegeh_1" localSheetId="44" hidden="1">{#N/A,#N/A,FALSE,"MO (2)"}</definedName>
    <definedName name="edefegeh_1" localSheetId="2" hidden="1">{#N/A,#N/A,FALSE,"MO (2)"}</definedName>
    <definedName name="edefegeh_1" localSheetId="4" hidden="1">{#N/A,#N/A,FALSE,"MO (2)"}</definedName>
    <definedName name="edefegeh_1" hidden="1">{#N/A,#N/A,FALSE,"MO (2)"}</definedName>
    <definedName name="eng." localSheetId="62" hidden="1">{#N/A,#N/A,FALSE,"MO (2)"}</definedName>
    <definedName name="eng." localSheetId="63" hidden="1">{#N/A,#N/A,FALSE,"MO (2)"}</definedName>
    <definedName name="eng." localSheetId="65" hidden="1">{#N/A,#N/A,FALSE,"MO (2)"}</definedName>
    <definedName name="eng." localSheetId="58" hidden="1">{#N/A,#N/A,FALSE,"MO (2)"}</definedName>
    <definedName name="eng." localSheetId="57" hidden="1">{#N/A,#N/A,FALSE,"MO (2)"}</definedName>
    <definedName name="eng." localSheetId="51" hidden="1">{#N/A,#N/A,FALSE,"MO (2)"}</definedName>
    <definedName name="eng." localSheetId="49" hidden="1">{#N/A,#N/A,FALSE,"MO (2)"}</definedName>
    <definedName name="eng." localSheetId="55" hidden="1">{#N/A,#N/A,FALSE,"MO (2)"}</definedName>
    <definedName name="eng." localSheetId="52" hidden="1">{#N/A,#N/A,FALSE,"MO (2)"}</definedName>
    <definedName name="eng." localSheetId="50" hidden="1">{#N/A,#N/A,FALSE,"MO (2)"}</definedName>
    <definedName name="eng." localSheetId="56" hidden="1">{#N/A,#N/A,FALSE,"MO (2)"}</definedName>
    <definedName name="eng." localSheetId="54" hidden="1">{#N/A,#N/A,FALSE,"MO (2)"}</definedName>
    <definedName name="eng." localSheetId="60" hidden="1">{#N/A,#N/A,FALSE,"MO (2)"}</definedName>
    <definedName name="eng." localSheetId="64" hidden="1">{#N/A,#N/A,FALSE,"MO (2)"}</definedName>
    <definedName name="eng." localSheetId="59" hidden="1">{#N/A,#N/A,FALSE,"MO (2)"}</definedName>
    <definedName name="eng." localSheetId="61" hidden="1">{#N/A,#N/A,FALSE,"MO (2)"}</definedName>
    <definedName name="eng." localSheetId="66" hidden="1">{#N/A,#N/A,FALSE,"MO (2)"}</definedName>
    <definedName name="eng." localSheetId="44" hidden="1">{#N/A,#N/A,FALSE,"MO (2)"}</definedName>
    <definedName name="eng." localSheetId="2" hidden="1">{#N/A,#N/A,FALSE,"MO (2)"}</definedName>
    <definedName name="eng." localSheetId="4" hidden="1">{#N/A,#N/A,FALSE,"MO (2)"}</definedName>
    <definedName name="eng." hidden="1">{#N/A,#N/A,FALSE,"MO (2)"}</definedName>
    <definedName name="eng._1" localSheetId="62" hidden="1">{#N/A,#N/A,FALSE,"MO (2)"}</definedName>
    <definedName name="eng._1" localSheetId="63" hidden="1">{#N/A,#N/A,FALSE,"MO (2)"}</definedName>
    <definedName name="eng._1" localSheetId="65" hidden="1">{#N/A,#N/A,FALSE,"MO (2)"}</definedName>
    <definedName name="eng._1" localSheetId="58" hidden="1">{#N/A,#N/A,FALSE,"MO (2)"}</definedName>
    <definedName name="eng._1" localSheetId="57" hidden="1">{#N/A,#N/A,FALSE,"MO (2)"}</definedName>
    <definedName name="eng._1" localSheetId="51" hidden="1">{#N/A,#N/A,FALSE,"MO (2)"}</definedName>
    <definedName name="eng._1" localSheetId="49" hidden="1">{#N/A,#N/A,FALSE,"MO (2)"}</definedName>
    <definedName name="eng._1" localSheetId="55" hidden="1">{#N/A,#N/A,FALSE,"MO (2)"}</definedName>
    <definedName name="eng._1" localSheetId="52" hidden="1">{#N/A,#N/A,FALSE,"MO (2)"}</definedName>
    <definedName name="eng._1" localSheetId="50" hidden="1">{#N/A,#N/A,FALSE,"MO (2)"}</definedName>
    <definedName name="eng._1" localSheetId="56" hidden="1">{#N/A,#N/A,FALSE,"MO (2)"}</definedName>
    <definedName name="eng._1" localSheetId="54" hidden="1">{#N/A,#N/A,FALSE,"MO (2)"}</definedName>
    <definedName name="eng._1" localSheetId="60" hidden="1">{#N/A,#N/A,FALSE,"MO (2)"}</definedName>
    <definedName name="eng._1" localSheetId="64" hidden="1">{#N/A,#N/A,FALSE,"MO (2)"}</definedName>
    <definedName name="eng._1" localSheetId="59" hidden="1">{#N/A,#N/A,FALSE,"MO (2)"}</definedName>
    <definedName name="eng._1" localSheetId="61" hidden="1">{#N/A,#N/A,FALSE,"MO (2)"}</definedName>
    <definedName name="eng._1" localSheetId="66" hidden="1">{#N/A,#N/A,FALSE,"MO (2)"}</definedName>
    <definedName name="eng._1" localSheetId="44" hidden="1">{#N/A,#N/A,FALSE,"MO (2)"}</definedName>
    <definedName name="eng._1" localSheetId="2" hidden="1">{#N/A,#N/A,FALSE,"MO (2)"}</definedName>
    <definedName name="eng._1" localSheetId="4" hidden="1">{#N/A,#N/A,FALSE,"MO (2)"}</definedName>
    <definedName name="eng._1" hidden="1">{#N/A,#N/A,FALSE,"MO (2)"}</definedName>
    <definedName name="ENGENHARIA" localSheetId="62" hidden="1">{#N/A,#N/A,FALSE,"MO (2)"}</definedName>
    <definedName name="ENGENHARIA" localSheetId="63" hidden="1">{#N/A,#N/A,FALSE,"MO (2)"}</definedName>
    <definedName name="ENGENHARIA" localSheetId="65" hidden="1">{#N/A,#N/A,FALSE,"MO (2)"}</definedName>
    <definedName name="ENGENHARIA" localSheetId="58" hidden="1">{#N/A,#N/A,FALSE,"MO (2)"}</definedName>
    <definedName name="ENGENHARIA" localSheetId="57" hidden="1">{#N/A,#N/A,FALSE,"MO (2)"}</definedName>
    <definedName name="ENGENHARIA" localSheetId="51" hidden="1">{#N/A,#N/A,FALSE,"MO (2)"}</definedName>
    <definedName name="ENGENHARIA" localSheetId="49" hidden="1">{#N/A,#N/A,FALSE,"MO (2)"}</definedName>
    <definedName name="ENGENHARIA" localSheetId="55" hidden="1">{#N/A,#N/A,FALSE,"MO (2)"}</definedName>
    <definedName name="ENGENHARIA" localSheetId="52" hidden="1">{#N/A,#N/A,FALSE,"MO (2)"}</definedName>
    <definedName name="ENGENHARIA" localSheetId="50" hidden="1">{#N/A,#N/A,FALSE,"MO (2)"}</definedName>
    <definedName name="ENGENHARIA" localSheetId="56" hidden="1">{#N/A,#N/A,FALSE,"MO (2)"}</definedName>
    <definedName name="ENGENHARIA" localSheetId="54" hidden="1">{#N/A,#N/A,FALSE,"MO (2)"}</definedName>
    <definedName name="ENGENHARIA" localSheetId="60" hidden="1">{#N/A,#N/A,FALSE,"MO (2)"}</definedName>
    <definedName name="ENGENHARIA" localSheetId="64" hidden="1">{#N/A,#N/A,FALSE,"MO (2)"}</definedName>
    <definedName name="ENGENHARIA" localSheetId="59" hidden="1">{#N/A,#N/A,FALSE,"MO (2)"}</definedName>
    <definedName name="ENGENHARIA" localSheetId="61" hidden="1">{#N/A,#N/A,FALSE,"MO (2)"}</definedName>
    <definedName name="ENGENHARIA" localSheetId="66" hidden="1">{#N/A,#N/A,FALSE,"MO (2)"}</definedName>
    <definedName name="ENGENHARIA" localSheetId="44" hidden="1">{#N/A,#N/A,FALSE,"MO (2)"}</definedName>
    <definedName name="ENGENHARIA" localSheetId="2" hidden="1">{#N/A,#N/A,FALSE,"MO (2)"}</definedName>
    <definedName name="ENGENHARIA" localSheetId="4" hidden="1">{#N/A,#N/A,FALSE,"MO (2)"}</definedName>
    <definedName name="ENGENHARIA" hidden="1">{#N/A,#N/A,FALSE,"MO (2)"}</definedName>
    <definedName name="ENGENHARIA_1" localSheetId="62" hidden="1">{#N/A,#N/A,FALSE,"MO (2)"}</definedName>
    <definedName name="ENGENHARIA_1" localSheetId="63" hidden="1">{#N/A,#N/A,FALSE,"MO (2)"}</definedName>
    <definedName name="ENGENHARIA_1" localSheetId="65" hidden="1">{#N/A,#N/A,FALSE,"MO (2)"}</definedName>
    <definedName name="ENGENHARIA_1" localSheetId="58" hidden="1">{#N/A,#N/A,FALSE,"MO (2)"}</definedName>
    <definedName name="ENGENHARIA_1" localSheetId="57" hidden="1">{#N/A,#N/A,FALSE,"MO (2)"}</definedName>
    <definedName name="ENGENHARIA_1" localSheetId="51" hidden="1">{#N/A,#N/A,FALSE,"MO (2)"}</definedName>
    <definedName name="ENGENHARIA_1" localSheetId="49" hidden="1">{#N/A,#N/A,FALSE,"MO (2)"}</definedName>
    <definedName name="ENGENHARIA_1" localSheetId="55" hidden="1">{#N/A,#N/A,FALSE,"MO (2)"}</definedName>
    <definedName name="ENGENHARIA_1" localSheetId="52" hidden="1">{#N/A,#N/A,FALSE,"MO (2)"}</definedName>
    <definedName name="ENGENHARIA_1" localSheetId="50" hidden="1">{#N/A,#N/A,FALSE,"MO (2)"}</definedName>
    <definedName name="ENGENHARIA_1" localSheetId="56" hidden="1">{#N/A,#N/A,FALSE,"MO (2)"}</definedName>
    <definedName name="ENGENHARIA_1" localSheetId="54" hidden="1">{#N/A,#N/A,FALSE,"MO (2)"}</definedName>
    <definedName name="ENGENHARIA_1" localSheetId="60" hidden="1">{#N/A,#N/A,FALSE,"MO (2)"}</definedName>
    <definedName name="ENGENHARIA_1" localSheetId="64" hidden="1">{#N/A,#N/A,FALSE,"MO (2)"}</definedName>
    <definedName name="ENGENHARIA_1" localSheetId="59" hidden="1">{#N/A,#N/A,FALSE,"MO (2)"}</definedName>
    <definedName name="ENGENHARIA_1" localSheetId="61" hidden="1">{#N/A,#N/A,FALSE,"MO (2)"}</definedName>
    <definedName name="ENGENHARIA_1" localSheetId="66" hidden="1">{#N/A,#N/A,FALSE,"MO (2)"}</definedName>
    <definedName name="ENGENHARIA_1" localSheetId="44" hidden="1">{#N/A,#N/A,FALSE,"MO (2)"}</definedName>
    <definedName name="ENGENHARIA_1" localSheetId="2" hidden="1">{#N/A,#N/A,FALSE,"MO (2)"}</definedName>
    <definedName name="ENGENHARIA_1" localSheetId="4" hidden="1">{#N/A,#N/A,FALSE,"MO (2)"}</definedName>
    <definedName name="ENGENHARIA_1" hidden="1">{#N/A,#N/A,FALSE,"MO (2)"}</definedName>
    <definedName name="EU" localSheetId="62" hidden="1">{#N/A,#N/A,FALSE,"MO (2)"}</definedName>
    <definedName name="EU" localSheetId="63" hidden="1">{#N/A,#N/A,FALSE,"MO (2)"}</definedName>
    <definedName name="EU" localSheetId="65" hidden="1">{#N/A,#N/A,FALSE,"MO (2)"}</definedName>
    <definedName name="EU" localSheetId="58" hidden="1">{#N/A,#N/A,FALSE,"MO (2)"}</definedName>
    <definedName name="EU" localSheetId="57" hidden="1">{#N/A,#N/A,FALSE,"MO (2)"}</definedName>
    <definedName name="EU" localSheetId="51" hidden="1">{#N/A,#N/A,FALSE,"MO (2)"}</definedName>
    <definedName name="EU" localSheetId="49" hidden="1">{#N/A,#N/A,FALSE,"MO (2)"}</definedName>
    <definedName name="EU" localSheetId="55" hidden="1">{#N/A,#N/A,FALSE,"MO (2)"}</definedName>
    <definedName name="EU" localSheetId="52" hidden="1">{#N/A,#N/A,FALSE,"MO (2)"}</definedName>
    <definedName name="EU" localSheetId="50" hidden="1">{#N/A,#N/A,FALSE,"MO (2)"}</definedName>
    <definedName name="EU" localSheetId="56" hidden="1">{#N/A,#N/A,FALSE,"MO (2)"}</definedName>
    <definedName name="EU" localSheetId="54" hidden="1">{#N/A,#N/A,FALSE,"MO (2)"}</definedName>
    <definedName name="EU" localSheetId="60" hidden="1">{#N/A,#N/A,FALSE,"MO (2)"}</definedName>
    <definedName name="EU" localSheetId="64" hidden="1">{#N/A,#N/A,FALSE,"MO (2)"}</definedName>
    <definedName name="EU" localSheetId="59" hidden="1">{#N/A,#N/A,FALSE,"MO (2)"}</definedName>
    <definedName name="EU" localSheetId="61" hidden="1">{#N/A,#N/A,FALSE,"MO (2)"}</definedName>
    <definedName name="EU" localSheetId="66" hidden="1">{#N/A,#N/A,FALSE,"MO (2)"}</definedName>
    <definedName name="EU" localSheetId="44" hidden="1">{#N/A,#N/A,FALSE,"MO (2)"}</definedName>
    <definedName name="EU" localSheetId="2" hidden="1">{#N/A,#N/A,FALSE,"MO (2)"}</definedName>
    <definedName name="EU" localSheetId="4" hidden="1">{#N/A,#N/A,FALSE,"MO (2)"}</definedName>
    <definedName name="EU" hidden="1">{#N/A,#N/A,FALSE,"MO (2)"}</definedName>
    <definedName name="EU_1" localSheetId="62" hidden="1">{#N/A,#N/A,FALSE,"MO (2)"}</definedName>
    <definedName name="EU_1" localSheetId="63" hidden="1">{#N/A,#N/A,FALSE,"MO (2)"}</definedName>
    <definedName name="EU_1" localSheetId="65" hidden="1">{#N/A,#N/A,FALSE,"MO (2)"}</definedName>
    <definedName name="EU_1" localSheetId="58" hidden="1">{#N/A,#N/A,FALSE,"MO (2)"}</definedName>
    <definedName name="EU_1" localSheetId="57" hidden="1">{#N/A,#N/A,FALSE,"MO (2)"}</definedName>
    <definedName name="EU_1" localSheetId="51" hidden="1">{#N/A,#N/A,FALSE,"MO (2)"}</definedName>
    <definedName name="EU_1" localSheetId="49" hidden="1">{#N/A,#N/A,FALSE,"MO (2)"}</definedName>
    <definedName name="EU_1" localSheetId="55" hidden="1">{#N/A,#N/A,FALSE,"MO (2)"}</definedName>
    <definedName name="EU_1" localSheetId="52" hidden="1">{#N/A,#N/A,FALSE,"MO (2)"}</definedName>
    <definedName name="EU_1" localSheetId="50" hidden="1">{#N/A,#N/A,FALSE,"MO (2)"}</definedName>
    <definedName name="EU_1" localSheetId="56" hidden="1">{#N/A,#N/A,FALSE,"MO (2)"}</definedName>
    <definedName name="EU_1" localSheetId="54" hidden="1">{#N/A,#N/A,FALSE,"MO (2)"}</definedName>
    <definedName name="EU_1" localSheetId="60" hidden="1">{#N/A,#N/A,FALSE,"MO (2)"}</definedName>
    <definedName name="EU_1" localSheetId="64" hidden="1">{#N/A,#N/A,FALSE,"MO (2)"}</definedName>
    <definedName name="EU_1" localSheetId="59" hidden="1">{#N/A,#N/A,FALSE,"MO (2)"}</definedName>
    <definedName name="EU_1" localSheetId="61" hidden="1">{#N/A,#N/A,FALSE,"MO (2)"}</definedName>
    <definedName name="EU_1" localSheetId="66" hidden="1">{#N/A,#N/A,FALSE,"MO (2)"}</definedName>
    <definedName name="EU_1" localSheetId="44" hidden="1">{#N/A,#N/A,FALSE,"MO (2)"}</definedName>
    <definedName name="EU_1" localSheetId="2" hidden="1">{#N/A,#N/A,FALSE,"MO (2)"}</definedName>
    <definedName name="EU_1" localSheetId="4" hidden="1">{#N/A,#N/A,FALSE,"MO (2)"}</definedName>
    <definedName name="EU_1" hidden="1">{#N/A,#N/A,FALSE,"MO (2)"}</definedName>
    <definedName name="ffg" localSheetId="62" hidden="1">{#N/A,#N/A,FALSE,"MO (2)"}</definedName>
    <definedName name="ffg" localSheetId="63" hidden="1">{#N/A,#N/A,FALSE,"MO (2)"}</definedName>
    <definedName name="ffg" localSheetId="65" hidden="1">{#N/A,#N/A,FALSE,"MO (2)"}</definedName>
    <definedName name="ffg" localSheetId="58" hidden="1">{#N/A,#N/A,FALSE,"MO (2)"}</definedName>
    <definedName name="ffg" localSheetId="57" hidden="1">{#N/A,#N/A,FALSE,"MO (2)"}</definedName>
    <definedName name="ffg" localSheetId="51" hidden="1">{#N/A,#N/A,FALSE,"MO (2)"}</definedName>
    <definedName name="ffg" localSheetId="49" hidden="1">{#N/A,#N/A,FALSE,"MO (2)"}</definedName>
    <definedName name="ffg" localSheetId="55" hidden="1">{#N/A,#N/A,FALSE,"MO (2)"}</definedName>
    <definedName name="ffg" localSheetId="52" hidden="1">{#N/A,#N/A,FALSE,"MO (2)"}</definedName>
    <definedName name="ffg" localSheetId="50" hidden="1">{#N/A,#N/A,FALSE,"MO (2)"}</definedName>
    <definedName name="ffg" localSheetId="56" hidden="1">{#N/A,#N/A,FALSE,"MO (2)"}</definedName>
    <definedName name="ffg" localSheetId="54" hidden="1">{#N/A,#N/A,FALSE,"MO (2)"}</definedName>
    <definedName name="ffg" localSheetId="60" hidden="1">{#N/A,#N/A,FALSE,"MO (2)"}</definedName>
    <definedName name="ffg" localSheetId="64" hidden="1">{#N/A,#N/A,FALSE,"MO (2)"}</definedName>
    <definedName name="ffg" localSheetId="59" hidden="1">{#N/A,#N/A,FALSE,"MO (2)"}</definedName>
    <definedName name="ffg" localSheetId="61" hidden="1">{#N/A,#N/A,FALSE,"MO (2)"}</definedName>
    <definedName name="ffg" localSheetId="66" hidden="1">{#N/A,#N/A,FALSE,"MO (2)"}</definedName>
    <definedName name="ffg" localSheetId="44" hidden="1">{#N/A,#N/A,FALSE,"MO (2)"}</definedName>
    <definedName name="ffg" localSheetId="2" hidden="1">{#N/A,#N/A,FALSE,"MO (2)"}</definedName>
    <definedName name="ffg" localSheetId="4" hidden="1">{#N/A,#N/A,FALSE,"MO (2)"}</definedName>
    <definedName name="ffg" hidden="1">{#N/A,#N/A,FALSE,"MO (2)"}</definedName>
    <definedName name="ffg_1" localSheetId="62" hidden="1">{#N/A,#N/A,FALSE,"MO (2)"}</definedName>
    <definedName name="ffg_1" localSheetId="63" hidden="1">{#N/A,#N/A,FALSE,"MO (2)"}</definedName>
    <definedName name="ffg_1" localSheetId="65" hidden="1">{#N/A,#N/A,FALSE,"MO (2)"}</definedName>
    <definedName name="ffg_1" localSheetId="58" hidden="1">{#N/A,#N/A,FALSE,"MO (2)"}</definedName>
    <definedName name="ffg_1" localSheetId="57" hidden="1">{#N/A,#N/A,FALSE,"MO (2)"}</definedName>
    <definedName name="ffg_1" localSheetId="51" hidden="1">{#N/A,#N/A,FALSE,"MO (2)"}</definedName>
    <definedName name="ffg_1" localSheetId="49" hidden="1">{#N/A,#N/A,FALSE,"MO (2)"}</definedName>
    <definedName name="ffg_1" localSheetId="55" hidden="1">{#N/A,#N/A,FALSE,"MO (2)"}</definedName>
    <definedName name="ffg_1" localSheetId="52" hidden="1">{#N/A,#N/A,FALSE,"MO (2)"}</definedName>
    <definedName name="ffg_1" localSheetId="50" hidden="1">{#N/A,#N/A,FALSE,"MO (2)"}</definedName>
    <definedName name="ffg_1" localSheetId="56" hidden="1">{#N/A,#N/A,FALSE,"MO (2)"}</definedName>
    <definedName name="ffg_1" localSheetId="54" hidden="1">{#N/A,#N/A,FALSE,"MO (2)"}</definedName>
    <definedName name="ffg_1" localSheetId="60" hidden="1">{#N/A,#N/A,FALSE,"MO (2)"}</definedName>
    <definedName name="ffg_1" localSheetId="64" hidden="1">{#N/A,#N/A,FALSE,"MO (2)"}</definedName>
    <definedName name="ffg_1" localSheetId="59" hidden="1">{#N/A,#N/A,FALSE,"MO (2)"}</definedName>
    <definedName name="ffg_1" localSheetId="61" hidden="1">{#N/A,#N/A,FALSE,"MO (2)"}</definedName>
    <definedName name="ffg_1" localSheetId="66" hidden="1">{#N/A,#N/A,FALSE,"MO (2)"}</definedName>
    <definedName name="ffg_1" localSheetId="44" hidden="1">{#N/A,#N/A,FALSE,"MO (2)"}</definedName>
    <definedName name="ffg_1" localSheetId="2" hidden="1">{#N/A,#N/A,FALSE,"MO (2)"}</definedName>
    <definedName name="ffg_1" localSheetId="4" hidden="1">{#N/A,#N/A,FALSE,"MO (2)"}</definedName>
    <definedName name="ffg_1" hidden="1">{#N/A,#N/A,FALSE,"MO (2)"}</definedName>
    <definedName name="fghji" localSheetId="62" hidden="1">{#N/A,#N/A,FALSE,"MO (2)"}</definedName>
    <definedName name="fghji" localSheetId="63" hidden="1">{#N/A,#N/A,FALSE,"MO (2)"}</definedName>
    <definedName name="fghji" localSheetId="65" hidden="1">{#N/A,#N/A,FALSE,"MO (2)"}</definedName>
    <definedName name="fghji" localSheetId="58" hidden="1">{#N/A,#N/A,FALSE,"MO (2)"}</definedName>
    <definedName name="fghji" localSheetId="57" hidden="1">{#N/A,#N/A,FALSE,"MO (2)"}</definedName>
    <definedName name="fghji" localSheetId="51" hidden="1">{#N/A,#N/A,FALSE,"MO (2)"}</definedName>
    <definedName name="fghji" localSheetId="49" hidden="1">{#N/A,#N/A,FALSE,"MO (2)"}</definedName>
    <definedName name="fghji" localSheetId="55" hidden="1">{#N/A,#N/A,FALSE,"MO (2)"}</definedName>
    <definedName name="fghji" localSheetId="52" hidden="1">{#N/A,#N/A,FALSE,"MO (2)"}</definedName>
    <definedName name="fghji" localSheetId="50" hidden="1">{#N/A,#N/A,FALSE,"MO (2)"}</definedName>
    <definedName name="fghji" localSheetId="56" hidden="1">{#N/A,#N/A,FALSE,"MO (2)"}</definedName>
    <definedName name="fghji" localSheetId="54" hidden="1">{#N/A,#N/A,FALSE,"MO (2)"}</definedName>
    <definedName name="fghji" localSheetId="60" hidden="1">{#N/A,#N/A,FALSE,"MO (2)"}</definedName>
    <definedName name="fghji" localSheetId="64" hidden="1">{#N/A,#N/A,FALSE,"MO (2)"}</definedName>
    <definedName name="fghji" localSheetId="59" hidden="1">{#N/A,#N/A,FALSE,"MO (2)"}</definedName>
    <definedName name="fghji" localSheetId="61" hidden="1">{#N/A,#N/A,FALSE,"MO (2)"}</definedName>
    <definedName name="fghji" localSheetId="66" hidden="1">{#N/A,#N/A,FALSE,"MO (2)"}</definedName>
    <definedName name="fghji" localSheetId="44" hidden="1">{#N/A,#N/A,FALSE,"MO (2)"}</definedName>
    <definedName name="fghji" localSheetId="2" hidden="1">{#N/A,#N/A,FALSE,"MO (2)"}</definedName>
    <definedName name="fghji" localSheetId="4" hidden="1">{#N/A,#N/A,FALSE,"MO (2)"}</definedName>
    <definedName name="fghji" hidden="1">{#N/A,#N/A,FALSE,"MO (2)"}</definedName>
    <definedName name="fghji_1" localSheetId="62" hidden="1">{#N/A,#N/A,FALSE,"MO (2)"}</definedName>
    <definedName name="fghji_1" localSheetId="63" hidden="1">{#N/A,#N/A,FALSE,"MO (2)"}</definedName>
    <definedName name="fghji_1" localSheetId="65" hidden="1">{#N/A,#N/A,FALSE,"MO (2)"}</definedName>
    <definedName name="fghji_1" localSheetId="58" hidden="1">{#N/A,#N/A,FALSE,"MO (2)"}</definedName>
    <definedName name="fghji_1" localSheetId="57" hidden="1">{#N/A,#N/A,FALSE,"MO (2)"}</definedName>
    <definedName name="fghji_1" localSheetId="51" hidden="1">{#N/A,#N/A,FALSE,"MO (2)"}</definedName>
    <definedName name="fghji_1" localSheetId="49" hidden="1">{#N/A,#N/A,FALSE,"MO (2)"}</definedName>
    <definedName name="fghji_1" localSheetId="55" hidden="1">{#N/A,#N/A,FALSE,"MO (2)"}</definedName>
    <definedName name="fghji_1" localSheetId="52" hidden="1">{#N/A,#N/A,FALSE,"MO (2)"}</definedName>
    <definedName name="fghji_1" localSheetId="50" hidden="1">{#N/A,#N/A,FALSE,"MO (2)"}</definedName>
    <definedName name="fghji_1" localSheetId="56" hidden="1">{#N/A,#N/A,FALSE,"MO (2)"}</definedName>
    <definedName name="fghji_1" localSheetId="54" hidden="1">{#N/A,#N/A,FALSE,"MO (2)"}</definedName>
    <definedName name="fghji_1" localSheetId="60" hidden="1">{#N/A,#N/A,FALSE,"MO (2)"}</definedName>
    <definedName name="fghji_1" localSheetId="64" hidden="1">{#N/A,#N/A,FALSE,"MO (2)"}</definedName>
    <definedName name="fghji_1" localSheetId="59" hidden="1">{#N/A,#N/A,FALSE,"MO (2)"}</definedName>
    <definedName name="fghji_1" localSheetId="61" hidden="1">{#N/A,#N/A,FALSE,"MO (2)"}</definedName>
    <definedName name="fghji_1" localSheetId="66" hidden="1">{#N/A,#N/A,FALSE,"MO (2)"}</definedName>
    <definedName name="fghji_1" localSheetId="44" hidden="1">{#N/A,#N/A,FALSE,"MO (2)"}</definedName>
    <definedName name="fghji_1" localSheetId="2" hidden="1">{#N/A,#N/A,FALSE,"MO (2)"}</definedName>
    <definedName name="fghji_1" localSheetId="4" hidden="1">{#N/A,#N/A,FALSE,"MO (2)"}</definedName>
    <definedName name="fghji_1" hidden="1">{#N/A,#N/A,FALSE,"MO (2)"}</definedName>
    <definedName name="gfgh" localSheetId="62" hidden="1">{#N/A,#N/A,FALSE,"MO (2)"}</definedName>
    <definedName name="gfgh" localSheetId="63" hidden="1">{#N/A,#N/A,FALSE,"MO (2)"}</definedName>
    <definedName name="gfgh" localSheetId="65" hidden="1">{#N/A,#N/A,FALSE,"MO (2)"}</definedName>
    <definedName name="gfgh" localSheetId="58" hidden="1">{#N/A,#N/A,FALSE,"MO (2)"}</definedName>
    <definedName name="gfgh" localSheetId="57" hidden="1">{#N/A,#N/A,FALSE,"MO (2)"}</definedName>
    <definedName name="gfgh" localSheetId="51" hidden="1">{#N/A,#N/A,FALSE,"MO (2)"}</definedName>
    <definedName name="gfgh" localSheetId="49" hidden="1">{#N/A,#N/A,FALSE,"MO (2)"}</definedName>
    <definedName name="gfgh" localSheetId="55" hidden="1">{#N/A,#N/A,FALSE,"MO (2)"}</definedName>
    <definedName name="gfgh" localSheetId="52" hidden="1">{#N/A,#N/A,FALSE,"MO (2)"}</definedName>
    <definedName name="gfgh" localSheetId="50" hidden="1">{#N/A,#N/A,FALSE,"MO (2)"}</definedName>
    <definedName name="gfgh" localSheetId="56" hidden="1">{#N/A,#N/A,FALSE,"MO (2)"}</definedName>
    <definedName name="gfgh" localSheetId="54" hidden="1">{#N/A,#N/A,FALSE,"MO (2)"}</definedName>
    <definedName name="gfgh" localSheetId="60" hidden="1">{#N/A,#N/A,FALSE,"MO (2)"}</definedName>
    <definedName name="gfgh" localSheetId="64" hidden="1">{#N/A,#N/A,FALSE,"MO (2)"}</definedName>
    <definedName name="gfgh" localSheetId="59" hidden="1">{#N/A,#N/A,FALSE,"MO (2)"}</definedName>
    <definedName name="gfgh" localSheetId="61" hidden="1">{#N/A,#N/A,FALSE,"MO (2)"}</definedName>
    <definedName name="gfgh" localSheetId="66" hidden="1">{#N/A,#N/A,FALSE,"MO (2)"}</definedName>
    <definedName name="gfgh" localSheetId="44" hidden="1">{#N/A,#N/A,FALSE,"MO (2)"}</definedName>
    <definedName name="gfgh" localSheetId="2" hidden="1">{#N/A,#N/A,FALSE,"MO (2)"}</definedName>
    <definedName name="gfgh" localSheetId="4" hidden="1">{#N/A,#N/A,FALSE,"MO (2)"}</definedName>
    <definedName name="gfgh" hidden="1">{#N/A,#N/A,FALSE,"MO (2)"}</definedName>
    <definedName name="gfgh_1" localSheetId="62" hidden="1">{#N/A,#N/A,FALSE,"MO (2)"}</definedName>
    <definedName name="gfgh_1" localSheetId="63" hidden="1">{#N/A,#N/A,FALSE,"MO (2)"}</definedName>
    <definedName name="gfgh_1" localSheetId="65" hidden="1">{#N/A,#N/A,FALSE,"MO (2)"}</definedName>
    <definedName name="gfgh_1" localSheetId="58" hidden="1">{#N/A,#N/A,FALSE,"MO (2)"}</definedName>
    <definedName name="gfgh_1" localSheetId="57" hidden="1">{#N/A,#N/A,FALSE,"MO (2)"}</definedName>
    <definedName name="gfgh_1" localSheetId="51" hidden="1">{#N/A,#N/A,FALSE,"MO (2)"}</definedName>
    <definedName name="gfgh_1" localSheetId="49" hidden="1">{#N/A,#N/A,FALSE,"MO (2)"}</definedName>
    <definedName name="gfgh_1" localSheetId="55" hidden="1">{#N/A,#N/A,FALSE,"MO (2)"}</definedName>
    <definedName name="gfgh_1" localSheetId="52" hidden="1">{#N/A,#N/A,FALSE,"MO (2)"}</definedName>
    <definedName name="gfgh_1" localSheetId="50" hidden="1">{#N/A,#N/A,FALSE,"MO (2)"}</definedName>
    <definedName name="gfgh_1" localSheetId="56" hidden="1">{#N/A,#N/A,FALSE,"MO (2)"}</definedName>
    <definedName name="gfgh_1" localSheetId="54" hidden="1">{#N/A,#N/A,FALSE,"MO (2)"}</definedName>
    <definedName name="gfgh_1" localSheetId="60" hidden="1">{#N/A,#N/A,FALSE,"MO (2)"}</definedName>
    <definedName name="gfgh_1" localSheetId="64" hidden="1">{#N/A,#N/A,FALSE,"MO (2)"}</definedName>
    <definedName name="gfgh_1" localSheetId="59" hidden="1">{#N/A,#N/A,FALSE,"MO (2)"}</definedName>
    <definedName name="gfgh_1" localSheetId="61" hidden="1">{#N/A,#N/A,FALSE,"MO (2)"}</definedName>
    <definedName name="gfgh_1" localSheetId="66" hidden="1">{#N/A,#N/A,FALSE,"MO (2)"}</definedName>
    <definedName name="gfgh_1" localSheetId="44" hidden="1">{#N/A,#N/A,FALSE,"MO (2)"}</definedName>
    <definedName name="gfgh_1" localSheetId="2" hidden="1">{#N/A,#N/A,FALSE,"MO (2)"}</definedName>
    <definedName name="gfgh_1" localSheetId="4" hidden="1">{#N/A,#N/A,FALSE,"MO (2)"}</definedName>
    <definedName name="gfgh_1" hidden="1">{#N/A,#N/A,FALSE,"MO (2)"}</definedName>
    <definedName name="jkhjkjkg" localSheetId="62" hidden="1">{#N/A,#N/A,FALSE,"MO (2)"}</definedName>
    <definedName name="jkhjkjkg" localSheetId="63" hidden="1">{#N/A,#N/A,FALSE,"MO (2)"}</definedName>
    <definedName name="jkhjkjkg" localSheetId="65" hidden="1">{#N/A,#N/A,FALSE,"MO (2)"}</definedName>
    <definedName name="jkhjkjkg" localSheetId="58" hidden="1">{#N/A,#N/A,FALSE,"MO (2)"}</definedName>
    <definedName name="jkhjkjkg" localSheetId="57" hidden="1">{#N/A,#N/A,FALSE,"MO (2)"}</definedName>
    <definedName name="jkhjkjkg" localSheetId="51" hidden="1">{#N/A,#N/A,FALSE,"MO (2)"}</definedName>
    <definedName name="jkhjkjkg" localSheetId="49" hidden="1">{#N/A,#N/A,FALSE,"MO (2)"}</definedName>
    <definedName name="jkhjkjkg" localSheetId="55" hidden="1">{#N/A,#N/A,FALSE,"MO (2)"}</definedName>
    <definedName name="jkhjkjkg" localSheetId="52" hidden="1">{#N/A,#N/A,FALSE,"MO (2)"}</definedName>
    <definedName name="jkhjkjkg" localSheetId="50" hidden="1">{#N/A,#N/A,FALSE,"MO (2)"}</definedName>
    <definedName name="jkhjkjkg" localSheetId="56" hidden="1">{#N/A,#N/A,FALSE,"MO (2)"}</definedName>
    <definedName name="jkhjkjkg" localSheetId="54" hidden="1">{#N/A,#N/A,FALSE,"MO (2)"}</definedName>
    <definedName name="jkhjkjkg" localSheetId="60" hidden="1">{#N/A,#N/A,FALSE,"MO (2)"}</definedName>
    <definedName name="jkhjkjkg" localSheetId="64" hidden="1">{#N/A,#N/A,FALSE,"MO (2)"}</definedName>
    <definedName name="jkhjkjkg" localSheetId="59" hidden="1">{#N/A,#N/A,FALSE,"MO (2)"}</definedName>
    <definedName name="jkhjkjkg" localSheetId="61" hidden="1">{#N/A,#N/A,FALSE,"MO (2)"}</definedName>
    <definedName name="jkhjkjkg" localSheetId="66" hidden="1">{#N/A,#N/A,FALSE,"MO (2)"}</definedName>
    <definedName name="jkhjkjkg" localSheetId="44" hidden="1">{#N/A,#N/A,FALSE,"MO (2)"}</definedName>
    <definedName name="jkhjkjkg" localSheetId="2" hidden="1">{#N/A,#N/A,FALSE,"MO (2)"}</definedName>
    <definedName name="jkhjkjkg" localSheetId="4" hidden="1">{#N/A,#N/A,FALSE,"MO (2)"}</definedName>
    <definedName name="jkhjkjkg" hidden="1">{#N/A,#N/A,FALSE,"MO (2)"}</definedName>
    <definedName name="jkhjkjkg_1" localSheetId="62" hidden="1">{#N/A,#N/A,FALSE,"MO (2)"}</definedName>
    <definedName name="jkhjkjkg_1" localSheetId="63" hidden="1">{#N/A,#N/A,FALSE,"MO (2)"}</definedName>
    <definedName name="jkhjkjkg_1" localSheetId="65" hidden="1">{#N/A,#N/A,FALSE,"MO (2)"}</definedName>
    <definedName name="jkhjkjkg_1" localSheetId="58" hidden="1">{#N/A,#N/A,FALSE,"MO (2)"}</definedName>
    <definedName name="jkhjkjkg_1" localSheetId="57" hidden="1">{#N/A,#N/A,FALSE,"MO (2)"}</definedName>
    <definedName name="jkhjkjkg_1" localSheetId="51" hidden="1">{#N/A,#N/A,FALSE,"MO (2)"}</definedName>
    <definedName name="jkhjkjkg_1" localSheetId="49" hidden="1">{#N/A,#N/A,FALSE,"MO (2)"}</definedName>
    <definedName name="jkhjkjkg_1" localSheetId="55" hidden="1">{#N/A,#N/A,FALSE,"MO (2)"}</definedName>
    <definedName name="jkhjkjkg_1" localSheetId="52" hidden="1">{#N/A,#N/A,FALSE,"MO (2)"}</definedName>
    <definedName name="jkhjkjkg_1" localSheetId="50" hidden="1">{#N/A,#N/A,FALSE,"MO (2)"}</definedName>
    <definedName name="jkhjkjkg_1" localSheetId="56" hidden="1">{#N/A,#N/A,FALSE,"MO (2)"}</definedName>
    <definedName name="jkhjkjkg_1" localSheetId="54" hidden="1">{#N/A,#N/A,FALSE,"MO (2)"}</definedName>
    <definedName name="jkhjkjkg_1" localSheetId="60" hidden="1">{#N/A,#N/A,FALSE,"MO (2)"}</definedName>
    <definedName name="jkhjkjkg_1" localSheetId="64" hidden="1">{#N/A,#N/A,FALSE,"MO (2)"}</definedName>
    <definedName name="jkhjkjkg_1" localSheetId="59" hidden="1">{#N/A,#N/A,FALSE,"MO (2)"}</definedName>
    <definedName name="jkhjkjkg_1" localSheetId="61" hidden="1">{#N/A,#N/A,FALSE,"MO (2)"}</definedName>
    <definedName name="jkhjkjkg_1" localSheetId="66" hidden="1">{#N/A,#N/A,FALSE,"MO (2)"}</definedName>
    <definedName name="jkhjkjkg_1" localSheetId="44" hidden="1">{#N/A,#N/A,FALSE,"MO (2)"}</definedName>
    <definedName name="jkhjkjkg_1" localSheetId="2" hidden="1">{#N/A,#N/A,FALSE,"MO (2)"}</definedName>
    <definedName name="jkhjkjkg_1" localSheetId="4" hidden="1">{#N/A,#N/A,FALSE,"MO (2)"}</definedName>
    <definedName name="jkhjkjkg_1" hidden="1">{#N/A,#N/A,FALSE,"MO (2)"}</definedName>
    <definedName name="med" localSheetId="62" hidden="1">{#N/A,#N/A,FALSE,"MO (2)"}</definedName>
    <definedName name="med" localSheetId="63" hidden="1">{#N/A,#N/A,FALSE,"MO (2)"}</definedName>
    <definedName name="med" localSheetId="65" hidden="1">{#N/A,#N/A,FALSE,"MO (2)"}</definedName>
    <definedName name="med" localSheetId="58" hidden="1">{#N/A,#N/A,FALSE,"MO (2)"}</definedName>
    <definedName name="med" localSheetId="57" hidden="1">{#N/A,#N/A,FALSE,"MO (2)"}</definedName>
    <definedName name="med" localSheetId="51" hidden="1">{#N/A,#N/A,FALSE,"MO (2)"}</definedName>
    <definedName name="med" localSheetId="49" hidden="1">{#N/A,#N/A,FALSE,"MO (2)"}</definedName>
    <definedName name="med" localSheetId="55" hidden="1">{#N/A,#N/A,FALSE,"MO (2)"}</definedName>
    <definedName name="med" localSheetId="52" hidden="1">{#N/A,#N/A,FALSE,"MO (2)"}</definedName>
    <definedName name="med" localSheetId="50" hidden="1">{#N/A,#N/A,FALSE,"MO (2)"}</definedName>
    <definedName name="med" localSheetId="56" hidden="1">{#N/A,#N/A,FALSE,"MO (2)"}</definedName>
    <definedName name="med" localSheetId="54" hidden="1">{#N/A,#N/A,FALSE,"MO (2)"}</definedName>
    <definedName name="med" localSheetId="60" hidden="1">{#N/A,#N/A,FALSE,"MO (2)"}</definedName>
    <definedName name="med" localSheetId="64" hidden="1">{#N/A,#N/A,FALSE,"MO (2)"}</definedName>
    <definedName name="med" localSheetId="59" hidden="1">{#N/A,#N/A,FALSE,"MO (2)"}</definedName>
    <definedName name="med" localSheetId="61" hidden="1">{#N/A,#N/A,FALSE,"MO (2)"}</definedName>
    <definedName name="med" localSheetId="66" hidden="1">{#N/A,#N/A,FALSE,"MO (2)"}</definedName>
    <definedName name="med" localSheetId="44" hidden="1">{#N/A,#N/A,FALSE,"MO (2)"}</definedName>
    <definedName name="med" localSheetId="2" hidden="1">{#N/A,#N/A,FALSE,"MO (2)"}</definedName>
    <definedName name="med" localSheetId="4" hidden="1">{#N/A,#N/A,FALSE,"MO (2)"}</definedName>
    <definedName name="med" hidden="1">{#N/A,#N/A,FALSE,"MO (2)"}</definedName>
    <definedName name="med_1" localSheetId="62" hidden="1">{#N/A,#N/A,FALSE,"MO (2)"}</definedName>
    <definedName name="med_1" localSheetId="63" hidden="1">{#N/A,#N/A,FALSE,"MO (2)"}</definedName>
    <definedName name="med_1" localSheetId="65" hidden="1">{#N/A,#N/A,FALSE,"MO (2)"}</definedName>
    <definedName name="med_1" localSheetId="58" hidden="1">{#N/A,#N/A,FALSE,"MO (2)"}</definedName>
    <definedName name="med_1" localSheetId="57" hidden="1">{#N/A,#N/A,FALSE,"MO (2)"}</definedName>
    <definedName name="med_1" localSheetId="51" hidden="1">{#N/A,#N/A,FALSE,"MO (2)"}</definedName>
    <definedName name="med_1" localSheetId="49" hidden="1">{#N/A,#N/A,FALSE,"MO (2)"}</definedName>
    <definedName name="med_1" localSheetId="55" hidden="1">{#N/A,#N/A,FALSE,"MO (2)"}</definedName>
    <definedName name="med_1" localSheetId="52" hidden="1">{#N/A,#N/A,FALSE,"MO (2)"}</definedName>
    <definedName name="med_1" localSheetId="50" hidden="1">{#N/A,#N/A,FALSE,"MO (2)"}</definedName>
    <definedName name="med_1" localSheetId="56" hidden="1">{#N/A,#N/A,FALSE,"MO (2)"}</definedName>
    <definedName name="med_1" localSheetId="54" hidden="1">{#N/A,#N/A,FALSE,"MO (2)"}</definedName>
    <definedName name="med_1" localSheetId="60" hidden="1">{#N/A,#N/A,FALSE,"MO (2)"}</definedName>
    <definedName name="med_1" localSheetId="64" hidden="1">{#N/A,#N/A,FALSE,"MO (2)"}</definedName>
    <definedName name="med_1" localSheetId="59" hidden="1">{#N/A,#N/A,FALSE,"MO (2)"}</definedName>
    <definedName name="med_1" localSheetId="61" hidden="1">{#N/A,#N/A,FALSE,"MO (2)"}</definedName>
    <definedName name="med_1" localSheetId="66" hidden="1">{#N/A,#N/A,FALSE,"MO (2)"}</definedName>
    <definedName name="med_1" localSheetId="44" hidden="1">{#N/A,#N/A,FALSE,"MO (2)"}</definedName>
    <definedName name="med_1" localSheetId="2" hidden="1">{#N/A,#N/A,FALSE,"MO (2)"}</definedName>
    <definedName name="med_1" localSheetId="4" hidden="1">{#N/A,#N/A,FALSE,"MO (2)"}</definedName>
    <definedName name="med_1" hidden="1">{#N/A,#N/A,FALSE,"MO (2)"}</definedName>
    <definedName name="oi" localSheetId="4" hidden="1">{#N/A,#N/A,FALSE,"MO (2)"}</definedName>
    <definedName name="oi" hidden="1">{#N/A,#N/A,FALSE,"MO (2)"}</definedName>
    <definedName name="resumo3" localSheetId="62" hidden="1">{#N/A,#N/A,FALSE,"MO (2)"}</definedName>
    <definedName name="resumo3" localSheetId="63" hidden="1">{#N/A,#N/A,FALSE,"MO (2)"}</definedName>
    <definedName name="resumo3" localSheetId="65" hidden="1">{#N/A,#N/A,FALSE,"MO (2)"}</definedName>
    <definedName name="resumo3" localSheetId="58" hidden="1">{#N/A,#N/A,FALSE,"MO (2)"}</definedName>
    <definedName name="resumo3" localSheetId="57" hidden="1">{#N/A,#N/A,FALSE,"MO (2)"}</definedName>
    <definedName name="resumo3" localSheetId="51" hidden="1">{#N/A,#N/A,FALSE,"MO (2)"}</definedName>
    <definedName name="resumo3" localSheetId="49" hidden="1">{#N/A,#N/A,FALSE,"MO (2)"}</definedName>
    <definedName name="resumo3" localSheetId="55" hidden="1">{#N/A,#N/A,FALSE,"MO (2)"}</definedName>
    <definedName name="resumo3" localSheetId="52" hidden="1">{#N/A,#N/A,FALSE,"MO (2)"}</definedName>
    <definedName name="resumo3" localSheetId="50" hidden="1">{#N/A,#N/A,FALSE,"MO (2)"}</definedName>
    <definedName name="resumo3" localSheetId="56" hidden="1">{#N/A,#N/A,FALSE,"MO (2)"}</definedName>
    <definedName name="resumo3" localSheetId="54" hidden="1">{#N/A,#N/A,FALSE,"MO (2)"}</definedName>
    <definedName name="resumo3" localSheetId="60" hidden="1">{#N/A,#N/A,FALSE,"MO (2)"}</definedName>
    <definedName name="resumo3" localSheetId="64" hidden="1">{#N/A,#N/A,FALSE,"MO (2)"}</definedName>
    <definedName name="resumo3" localSheetId="59" hidden="1">{#N/A,#N/A,FALSE,"MO (2)"}</definedName>
    <definedName name="resumo3" localSheetId="61" hidden="1">{#N/A,#N/A,FALSE,"MO (2)"}</definedName>
    <definedName name="resumo3" localSheetId="66" hidden="1">{#N/A,#N/A,FALSE,"MO (2)"}</definedName>
    <definedName name="resumo3" localSheetId="44" hidden="1">{#N/A,#N/A,FALSE,"MO (2)"}</definedName>
    <definedName name="resumo3" localSheetId="2" hidden="1">{#N/A,#N/A,FALSE,"MO (2)"}</definedName>
    <definedName name="resumo3" localSheetId="4" hidden="1">{#N/A,#N/A,FALSE,"MO (2)"}</definedName>
    <definedName name="resumo3" hidden="1">{#N/A,#N/A,FALSE,"MO (2)"}</definedName>
    <definedName name="resumo3_1" localSheetId="62" hidden="1">{#N/A,#N/A,FALSE,"MO (2)"}</definedName>
    <definedName name="resumo3_1" localSheetId="63" hidden="1">{#N/A,#N/A,FALSE,"MO (2)"}</definedName>
    <definedName name="resumo3_1" localSheetId="65" hidden="1">{#N/A,#N/A,FALSE,"MO (2)"}</definedName>
    <definedName name="resumo3_1" localSheetId="58" hidden="1">{#N/A,#N/A,FALSE,"MO (2)"}</definedName>
    <definedName name="resumo3_1" localSheetId="57" hidden="1">{#N/A,#N/A,FALSE,"MO (2)"}</definedName>
    <definedName name="resumo3_1" localSheetId="51" hidden="1">{#N/A,#N/A,FALSE,"MO (2)"}</definedName>
    <definedName name="resumo3_1" localSheetId="49" hidden="1">{#N/A,#N/A,FALSE,"MO (2)"}</definedName>
    <definedName name="resumo3_1" localSheetId="55" hidden="1">{#N/A,#N/A,FALSE,"MO (2)"}</definedName>
    <definedName name="resumo3_1" localSheetId="52" hidden="1">{#N/A,#N/A,FALSE,"MO (2)"}</definedName>
    <definedName name="resumo3_1" localSheetId="50" hidden="1">{#N/A,#N/A,FALSE,"MO (2)"}</definedName>
    <definedName name="resumo3_1" localSheetId="56" hidden="1">{#N/A,#N/A,FALSE,"MO (2)"}</definedName>
    <definedName name="resumo3_1" localSheetId="54" hidden="1">{#N/A,#N/A,FALSE,"MO (2)"}</definedName>
    <definedName name="resumo3_1" localSheetId="60" hidden="1">{#N/A,#N/A,FALSE,"MO (2)"}</definedName>
    <definedName name="resumo3_1" localSheetId="64" hidden="1">{#N/A,#N/A,FALSE,"MO (2)"}</definedName>
    <definedName name="resumo3_1" localSheetId="59" hidden="1">{#N/A,#N/A,FALSE,"MO (2)"}</definedName>
    <definedName name="resumo3_1" localSheetId="61" hidden="1">{#N/A,#N/A,FALSE,"MO (2)"}</definedName>
    <definedName name="resumo3_1" localSheetId="66" hidden="1">{#N/A,#N/A,FALSE,"MO (2)"}</definedName>
    <definedName name="resumo3_1" localSheetId="44" hidden="1">{#N/A,#N/A,FALSE,"MO (2)"}</definedName>
    <definedName name="resumo3_1" localSheetId="2" hidden="1">{#N/A,#N/A,FALSE,"MO (2)"}</definedName>
    <definedName name="resumo3_1" localSheetId="4" hidden="1">{#N/A,#N/A,FALSE,"MO (2)"}</definedName>
    <definedName name="resumo3_1" hidden="1">{#N/A,#N/A,FALSE,"MO (2)"}</definedName>
    <definedName name="SADERA" localSheetId="62" hidden="1">{#N/A,#N/A,FALSE,"MO (2)"}</definedName>
    <definedName name="SADERA" localSheetId="63" hidden="1">{#N/A,#N/A,FALSE,"MO (2)"}</definedName>
    <definedName name="SADERA" localSheetId="65" hidden="1">{#N/A,#N/A,FALSE,"MO (2)"}</definedName>
    <definedName name="SADERA" localSheetId="58" hidden="1">{#N/A,#N/A,FALSE,"MO (2)"}</definedName>
    <definedName name="SADERA" localSheetId="57" hidden="1">{#N/A,#N/A,FALSE,"MO (2)"}</definedName>
    <definedName name="SADERA" localSheetId="51" hidden="1">{#N/A,#N/A,FALSE,"MO (2)"}</definedName>
    <definedName name="SADERA" localSheetId="49" hidden="1">{#N/A,#N/A,FALSE,"MO (2)"}</definedName>
    <definedName name="SADERA" localSheetId="55" hidden="1">{#N/A,#N/A,FALSE,"MO (2)"}</definedName>
    <definedName name="SADERA" localSheetId="52" hidden="1">{#N/A,#N/A,FALSE,"MO (2)"}</definedName>
    <definedName name="SADERA" localSheetId="50" hidden="1">{#N/A,#N/A,FALSE,"MO (2)"}</definedName>
    <definedName name="SADERA" localSheetId="56" hidden="1">{#N/A,#N/A,FALSE,"MO (2)"}</definedName>
    <definedName name="SADERA" localSheetId="54" hidden="1">{#N/A,#N/A,FALSE,"MO (2)"}</definedName>
    <definedName name="SADERA" localSheetId="60" hidden="1">{#N/A,#N/A,FALSE,"MO (2)"}</definedName>
    <definedName name="SADERA" localSheetId="64" hidden="1">{#N/A,#N/A,FALSE,"MO (2)"}</definedName>
    <definedName name="SADERA" localSheetId="59" hidden="1">{#N/A,#N/A,FALSE,"MO (2)"}</definedName>
    <definedName name="SADERA" localSheetId="61" hidden="1">{#N/A,#N/A,FALSE,"MO (2)"}</definedName>
    <definedName name="SADERA" localSheetId="66" hidden="1">{#N/A,#N/A,FALSE,"MO (2)"}</definedName>
    <definedName name="SADERA" localSheetId="44" hidden="1">{#N/A,#N/A,FALSE,"MO (2)"}</definedName>
    <definedName name="SADERA" localSheetId="2" hidden="1">{#N/A,#N/A,FALSE,"MO (2)"}</definedName>
    <definedName name="SADERA" localSheetId="4" hidden="1">{#N/A,#N/A,FALSE,"MO (2)"}</definedName>
    <definedName name="SADERA" hidden="1">{#N/A,#N/A,FALSE,"MO (2)"}</definedName>
    <definedName name="SADERA_1" localSheetId="62" hidden="1">{#N/A,#N/A,FALSE,"MO (2)"}</definedName>
    <definedName name="SADERA_1" localSheetId="63" hidden="1">{#N/A,#N/A,FALSE,"MO (2)"}</definedName>
    <definedName name="SADERA_1" localSheetId="65" hidden="1">{#N/A,#N/A,FALSE,"MO (2)"}</definedName>
    <definedName name="SADERA_1" localSheetId="58" hidden="1">{#N/A,#N/A,FALSE,"MO (2)"}</definedName>
    <definedName name="SADERA_1" localSheetId="57" hidden="1">{#N/A,#N/A,FALSE,"MO (2)"}</definedName>
    <definedName name="SADERA_1" localSheetId="51" hidden="1">{#N/A,#N/A,FALSE,"MO (2)"}</definedName>
    <definedName name="SADERA_1" localSheetId="49" hidden="1">{#N/A,#N/A,FALSE,"MO (2)"}</definedName>
    <definedName name="SADERA_1" localSheetId="55" hidden="1">{#N/A,#N/A,FALSE,"MO (2)"}</definedName>
    <definedName name="SADERA_1" localSheetId="52" hidden="1">{#N/A,#N/A,FALSE,"MO (2)"}</definedName>
    <definedName name="SADERA_1" localSheetId="50" hidden="1">{#N/A,#N/A,FALSE,"MO (2)"}</definedName>
    <definedName name="SADERA_1" localSheetId="56" hidden="1">{#N/A,#N/A,FALSE,"MO (2)"}</definedName>
    <definedName name="SADERA_1" localSheetId="54" hidden="1">{#N/A,#N/A,FALSE,"MO (2)"}</definedName>
    <definedName name="SADERA_1" localSheetId="60" hidden="1">{#N/A,#N/A,FALSE,"MO (2)"}</definedName>
    <definedName name="SADERA_1" localSheetId="64" hidden="1">{#N/A,#N/A,FALSE,"MO (2)"}</definedName>
    <definedName name="SADERA_1" localSheetId="59" hidden="1">{#N/A,#N/A,FALSE,"MO (2)"}</definedName>
    <definedName name="SADERA_1" localSheetId="61" hidden="1">{#N/A,#N/A,FALSE,"MO (2)"}</definedName>
    <definedName name="SADERA_1" localSheetId="66" hidden="1">{#N/A,#N/A,FALSE,"MO (2)"}</definedName>
    <definedName name="SADERA_1" localSheetId="44" hidden="1">{#N/A,#N/A,FALSE,"MO (2)"}</definedName>
    <definedName name="SADERA_1" localSheetId="2" hidden="1">{#N/A,#N/A,FALSE,"MO (2)"}</definedName>
    <definedName name="SADERA_1" localSheetId="4" hidden="1">{#N/A,#N/A,FALSE,"MO (2)"}</definedName>
    <definedName name="SADERA_1" hidden="1">{#N/A,#N/A,FALSE,"MO (2)"}</definedName>
    <definedName name="saderadesa" localSheetId="62" hidden="1">{#N/A,#N/A,FALSE,"MO (2)"}</definedName>
    <definedName name="saderadesa" localSheetId="63" hidden="1">{#N/A,#N/A,FALSE,"MO (2)"}</definedName>
    <definedName name="saderadesa" localSheetId="65" hidden="1">{#N/A,#N/A,FALSE,"MO (2)"}</definedName>
    <definedName name="saderadesa" localSheetId="58" hidden="1">{#N/A,#N/A,FALSE,"MO (2)"}</definedName>
    <definedName name="saderadesa" localSheetId="57" hidden="1">{#N/A,#N/A,FALSE,"MO (2)"}</definedName>
    <definedName name="saderadesa" localSheetId="51" hidden="1">{#N/A,#N/A,FALSE,"MO (2)"}</definedName>
    <definedName name="saderadesa" localSheetId="49" hidden="1">{#N/A,#N/A,FALSE,"MO (2)"}</definedName>
    <definedName name="saderadesa" localSheetId="55" hidden="1">{#N/A,#N/A,FALSE,"MO (2)"}</definedName>
    <definedName name="saderadesa" localSheetId="52" hidden="1">{#N/A,#N/A,FALSE,"MO (2)"}</definedName>
    <definedName name="saderadesa" localSheetId="50" hidden="1">{#N/A,#N/A,FALSE,"MO (2)"}</definedName>
    <definedName name="saderadesa" localSheetId="56" hidden="1">{#N/A,#N/A,FALSE,"MO (2)"}</definedName>
    <definedName name="saderadesa" localSheetId="54" hidden="1">{#N/A,#N/A,FALSE,"MO (2)"}</definedName>
    <definedName name="saderadesa" localSheetId="60" hidden="1">{#N/A,#N/A,FALSE,"MO (2)"}</definedName>
    <definedName name="saderadesa" localSheetId="64" hidden="1">{#N/A,#N/A,FALSE,"MO (2)"}</definedName>
    <definedName name="saderadesa" localSheetId="59" hidden="1">{#N/A,#N/A,FALSE,"MO (2)"}</definedName>
    <definedName name="saderadesa" localSheetId="61" hidden="1">{#N/A,#N/A,FALSE,"MO (2)"}</definedName>
    <definedName name="saderadesa" localSheetId="66" hidden="1">{#N/A,#N/A,FALSE,"MO (2)"}</definedName>
    <definedName name="saderadesa" localSheetId="44" hidden="1">{#N/A,#N/A,FALSE,"MO (2)"}</definedName>
    <definedName name="saderadesa" localSheetId="2" hidden="1">{#N/A,#N/A,FALSE,"MO (2)"}</definedName>
    <definedName name="saderadesa" localSheetId="4" hidden="1">{#N/A,#N/A,FALSE,"MO (2)"}</definedName>
    <definedName name="saderadesa" hidden="1">{#N/A,#N/A,FALSE,"MO (2)"}</definedName>
    <definedName name="saderadesa_1" localSheetId="62" hidden="1">{#N/A,#N/A,FALSE,"MO (2)"}</definedName>
    <definedName name="saderadesa_1" localSheetId="63" hidden="1">{#N/A,#N/A,FALSE,"MO (2)"}</definedName>
    <definedName name="saderadesa_1" localSheetId="65" hidden="1">{#N/A,#N/A,FALSE,"MO (2)"}</definedName>
    <definedName name="saderadesa_1" localSheetId="58" hidden="1">{#N/A,#N/A,FALSE,"MO (2)"}</definedName>
    <definedName name="saderadesa_1" localSheetId="57" hidden="1">{#N/A,#N/A,FALSE,"MO (2)"}</definedName>
    <definedName name="saderadesa_1" localSheetId="51" hidden="1">{#N/A,#N/A,FALSE,"MO (2)"}</definedName>
    <definedName name="saderadesa_1" localSheetId="49" hidden="1">{#N/A,#N/A,FALSE,"MO (2)"}</definedName>
    <definedName name="saderadesa_1" localSheetId="55" hidden="1">{#N/A,#N/A,FALSE,"MO (2)"}</definedName>
    <definedName name="saderadesa_1" localSheetId="52" hidden="1">{#N/A,#N/A,FALSE,"MO (2)"}</definedName>
    <definedName name="saderadesa_1" localSheetId="50" hidden="1">{#N/A,#N/A,FALSE,"MO (2)"}</definedName>
    <definedName name="saderadesa_1" localSheetId="56" hidden="1">{#N/A,#N/A,FALSE,"MO (2)"}</definedName>
    <definedName name="saderadesa_1" localSheetId="54" hidden="1">{#N/A,#N/A,FALSE,"MO (2)"}</definedName>
    <definedName name="saderadesa_1" localSheetId="60" hidden="1">{#N/A,#N/A,FALSE,"MO (2)"}</definedName>
    <definedName name="saderadesa_1" localSheetId="64" hidden="1">{#N/A,#N/A,FALSE,"MO (2)"}</definedName>
    <definedName name="saderadesa_1" localSheetId="59" hidden="1">{#N/A,#N/A,FALSE,"MO (2)"}</definedName>
    <definedName name="saderadesa_1" localSheetId="61" hidden="1">{#N/A,#N/A,FALSE,"MO (2)"}</definedName>
    <definedName name="saderadesa_1" localSheetId="66" hidden="1">{#N/A,#N/A,FALSE,"MO (2)"}</definedName>
    <definedName name="saderadesa_1" localSheetId="44" hidden="1">{#N/A,#N/A,FALSE,"MO (2)"}</definedName>
    <definedName name="saderadesa_1" localSheetId="2" hidden="1">{#N/A,#N/A,FALSE,"MO (2)"}</definedName>
    <definedName name="saderadesa_1" localSheetId="4" hidden="1">{#N/A,#N/A,FALSE,"MO (2)"}</definedName>
    <definedName name="saderadesa_1" hidden="1">{#N/A,#N/A,FALSE,"MO (2)"}</definedName>
    <definedName name="saderasa" localSheetId="62" hidden="1">{#N/A,#N/A,FALSE,"MO (2)"}</definedName>
    <definedName name="saderasa" localSheetId="63" hidden="1">{#N/A,#N/A,FALSE,"MO (2)"}</definedName>
    <definedName name="saderasa" localSheetId="65" hidden="1">{#N/A,#N/A,FALSE,"MO (2)"}</definedName>
    <definedName name="saderasa" localSheetId="58" hidden="1">{#N/A,#N/A,FALSE,"MO (2)"}</definedName>
    <definedName name="saderasa" localSheetId="57" hidden="1">{#N/A,#N/A,FALSE,"MO (2)"}</definedName>
    <definedName name="saderasa" localSheetId="51" hidden="1">{#N/A,#N/A,FALSE,"MO (2)"}</definedName>
    <definedName name="saderasa" localSheetId="49" hidden="1">{#N/A,#N/A,FALSE,"MO (2)"}</definedName>
    <definedName name="saderasa" localSheetId="55" hidden="1">{#N/A,#N/A,FALSE,"MO (2)"}</definedName>
    <definedName name="saderasa" localSheetId="52" hidden="1">{#N/A,#N/A,FALSE,"MO (2)"}</definedName>
    <definedName name="saderasa" localSheetId="50" hidden="1">{#N/A,#N/A,FALSE,"MO (2)"}</definedName>
    <definedName name="saderasa" localSheetId="56" hidden="1">{#N/A,#N/A,FALSE,"MO (2)"}</definedName>
    <definedName name="saderasa" localSheetId="54" hidden="1">{#N/A,#N/A,FALSE,"MO (2)"}</definedName>
    <definedName name="saderasa" localSheetId="60" hidden="1">{#N/A,#N/A,FALSE,"MO (2)"}</definedName>
    <definedName name="saderasa" localSheetId="64" hidden="1">{#N/A,#N/A,FALSE,"MO (2)"}</definedName>
    <definedName name="saderasa" localSheetId="59" hidden="1">{#N/A,#N/A,FALSE,"MO (2)"}</definedName>
    <definedName name="saderasa" localSheetId="61" hidden="1">{#N/A,#N/A,FALSE,"MO (2)"}</definedName>
    <definedName name="saderasa" localSheetId="66" hidden="1">{#N/A,#N/A,FALSE,"MO (2)"}</definedName>
    <definedName name="saderasa" localSheetId="44" hidden="1">{#N/A,#N/A,FALSE,"MO (2)"}</definedName>
    <definedName name="saderasa" localSheetId="2" hidden="1">{#N/A,#N/A,FALSE,"MO (2)"}</definedName>
    <definedName name="saderasa" localSheetId="4" hidden="1">{#N/A,#N/A,FALSE,"MO (2)"}</definedName>
    <definedName name="saderasa" hidden="1">{#N/A,#N/A,FALSE,"MO (2)"}</definedName>
    <definedName name="saderasa_1" localSheetId="62" hidden="1">{#N/A,#N/A,FALSE,"MO (2)"}</definedName>
    <definedName name="saderasa_1" localSheetId="63" hidden="1">{#N/A,#N/A,FALSE,"MO (2)"}</definedName>
    <definedName name="saderasa_1" localSheetId="65" hidden="1">{#N/A,#N/A,FALSE,"MO (2)"}</definedName>
    <definedName name="saderasa_1" localSheetId="58" hidden="1">{#N/A,#N/A,FALSE,"MO (2)"}</definedName>
    <definedName name="saderasa_1" localSheetId="57" hidden="1">{#N/A,#N/A,FALSE,"MO (2)"}</definedName>
    <definedName name="saderasa_1" localSheetId="51" hidden="1">{#N/A,#N/A,FALSE,"MO (2)"}</definedName>
    <definedName name="saderasa_1" localSheetId="49" hidden="1">{#N/A,#N/A,FALSE,"MO (2)"}</definedName>
    <definedName name="saderasa_1" localSheetId="55" hidden="1">{#N/A,#N/A,FALSE,"MO (2)"}</definedName>
    <definedName name="saderasa_1" localSheetId="52" hidden="1">{#N/A,#N/A,FALSE,"MO (2)"}</definedName>
    <definedName name="saderasa_1" localSheetId="50" hidden="1">{#N/A,#N/A,FALSE,"MO (2)"}</definedName>
    <definedName name="saderasa_1" localSheetId="56" hidden="1">{#N/A,#N/A,FALSE,"MO (2)"}</definedName>
    <definedName name="saderasa_1" localSheetId="54" hidden="1">{#N/A,#N/A,FALSE,"MO (2)"}</definedName>
    <definedName name="saderasa_1" localSheetId="60" hidden="1">{#N/A,#N/A,FALSE,"MO (2)"}</definedName>
    <definedName name="saderasa_1" localSheetId="64" hidden="1">{#N/A,#N/A,FALSE,"MO (2)"}</definedName>
    <definedName name="saderasa_1" localSheetId="59" hidden="1">{#N/A,#N/A,FALSE,"MO (2)"}</definedName>
    <definedName name="saderasa_1" localSheetId="61" hidden="1">{#N/A,#N/A,FALSE,"MO (2)"}</definedName>
    <definedName name="saderasa_1" localSheetId="66" hidden="1">{#N/A,#N/A,FALSE,"MO (2)"}</definedName>
    <definedName name="saderasa_1" localSheetId="44" hidden="1">{#N/A,#N/A,FALSE,"MO (2)"}</definedName>
    <definedName name="saderasa_1" localSheetId="2" hidden="1">{#N/A,#N/A,FALSE,"MO (2)"}</definedName>
    <definedName name="saderasa_1" localSheetId="4" hidden="1">{#N/A,#N/A,FALSE,"MO (2)"}</definedName>
    <definedName name="saderasa_1" hidden="1">{#N/A,#N/A,FALSE,"MO (2)"}</definedName>
    <definedName name="saderefe" localSheetId="62" hidden="1">{#N/A,#N/A,FALSE,"MO (2)"}</definedName>
    <definedName name="saderefe" localSheetId="63" hidden="1">{#N/A,#N/A,FALSE,"MO (2)"}</definedName>
    <definedName name="saderefe" localSheetId="65" hidden="1">{#N/A,#N/A,FALSE,"MO (2)"}</definedName>
    <definedName name="saderefe" localSheetId="58" hidden="1">{#N/A,#N/A,FALSE,"MO (2)"}</definedName>
    <definedName name="saderefe" localSheetId="57" hidden="1">{#N/A,#N/A,FALSE,"MO (2)"}</definedName>
    <definedName name="saderefe" localSheetId="51" hidden="1">{#N/A,#N/A,FALSE,"MO (2)"}</definedName>
    <definedName name="saderefe" localSheetId="49" hidden="1">{#N/A,#N/A,FALSE,"MO (2)"}</definedName>
    <definedName name="saderefe" localSheetId="55" hidden="1">{#N/A,#N/A,FALSE,"MO (2)"}</definedName>
    <definedName name="saderefe" localSheetId="52" hidden="1">{#N/A,#N/A,FALSE,"MO (2)"}</definedName>
    <definedName name="saderefe" localSheetId="50" hidden="1">{#N/A,#N/A,FALSE,"MO (2)"}</definedName>
    <definedName name="saderefe" localSheetId="56" hidden="1">{#N/A,#N/A,FALSE,"MO (2)"}</definedName>
    <definedName name="saderefe" localSheetId="54" hidden="1">{#N/A,#N/A,FALSE,"MO (2)"}</definedName>
    <definedName name="saderefe" localSheetId="60" hidden="1">{#N/A,#N/A,FALSE,"MO (2)"}</definedName>
    <definedName name="saderefe" localSheetId="64" hidden="1">{#N/A,#N/A,FALSE,"MO (2)"}</definedName>
    <definedName name="saderefe" localSheetId="59" hidden="1">{#N/A,#N/A,FALSE,"MO (2)"}</definedName>
    <definedName name="saderefe" localSheetId="61" hidden="1">{#N/A,#N/A,FALSE,"MO (2)"}</definedName>
    <definedName name="saderefe" localSheetId="66" hidden="1">{#N/A,#N/A,FALSE,"MO (2)"}</definedName>
    <definedName name="saderefe" localSheetId="44" hidden="1">{#N/A,#N/A,FALSE,"MO (2)"}</definedName>
    <definedName name="saderefe" localSheetId="2" hidden="1">{#N/A,#N/A,FALSE,"MO (2)"}</definedName>
    <definedName name="saderefe" localSheetId="4" hidden="1">{#N/A,#N/A,FALSE,"MO (2)"}</definedName>
    <definedName name="saderefe" hidden="1">{#N/A,#N/A,FALSE,"MO (2)"}</definedName>
    <definedName name="saderefe_1" localSheetId="62" hidden="1">{#N/A,#N/A,FALSE,"MO (2)"}</definedName>
    <definedName name="saderefe_1" localSheetId="63" hidden="1">{#N/A,#N/A,FALSE,"MO (2)"}</definedName>
    <definedName name="saderefe_1" localSheetId="65" hidden="1">{#N/A,#N/A,FALSE,"MO (2)"}</definedName>
    <definedName name="saderefe_1" localSheetId="58" hidden="1">{#N/A,#N/A,FALSE,"MO (2)"}</definedName>
    <definedName name="saderefe_1" localSheetId="57" hidden="1">{#N/A,#N/A,FALSE,"MO (2)"}</definedName>
    <definedName name="saderefe_1" localSheetId="51" hidden="1">{#N/A,#N/A,FALSE,"MO (2)"}</definedName>
    <definedName name="saderefe_1" localSheetId="49" hidden="1">{#N/A,#N/A,FALSE,"MO (2)"}</definedName>
    <definedName name="saderefe_1" localSheetId="55" hidden="1">{#N/A,#N/A,FALSE,"MO (2)"}</definedName>
    <definedName name="saderefe_1" localSheetId="52" hidden="1">{#N/A,#N/A,FALSE,"MO (2)"}</definedName>
    <definedName name="saderefe_1" localSheetId="50" hidden="1">{#N/A,#N/A,FALSE,"MO (2)"}</definedName>
    <definedName name="saderefe_1" localSheetId="56" hidden="1">{#N/A,#N/A,FALSE,"MO (2)"}</definedName>
    <definedName name="saderefe_1" localSheetId="54" hidden="1">{#N/A,#N/A,FALSE,"MO (2)"}</definedName>
    <definedName name="saderefe_1" localSheetId="60" hidden="1">{#N/A,#N/A,FALSE,"MO (2)"}</definedName>
    <definedName name="saderefe_1" localSheetId="64" hidden="1">{#N/A,#N/A,FALSE,"MO (2)"}</definedName>
    <definedName name="saderefe_1" localSheetId="59" hidden="1">{#N/A,#N/A,FALSE,"MO (2)"}</definedName>
    <definedName name="saderefe_1" localSheetId="61" hidden="1">{#N/A,#N/A,FALSE,"MO (2)"}</definedName>
    <definedName name="saderefe_1" localSheetId="66" hidden="1">{#N/A,#N/A,FALSE,"MO (2)"}</definedName>
    <definedName name="saderefe_1" localSheetId="44" hidden="1">{#N/A,#N/A,FALSE,"MO (2)"}</definedName>
    <definedName name="saderefe_1" localSheetId="2" hidden="1">{#N/A,#N/A,FALSE,"MO (2)"}</definedName>
    <definedName name="saderefe_1" localSheetId="4" hidden="1">{#N/A,#N/A,FALSE,"MO (2)"}</definedName>
    <definedName name="saderefe_1" hidden="1">{#N/A,#N/A,FALSE,"MO (2)"}</definedName>
    <definedName name="salete" localSheetId="62" hidden="1">{#N/A,#N/A,FALSE,"MO (2)"}</definedName>
    <definedName name="salete" localSheetId="63" hidden="1">{#N/A,#N/A,FALSE,"MO (2)"}</definedName>
    <definedName name="salete" localSheetId="65" hidden="1">{#N/A,#N/A,FALSE,"MO (2)"}</definedName>
    <definedName name="salete" localSheetId="58" hidden="1">{#N/A,#N/A,FALSE,"MO (2)"}</definedName>
    <definedName name="salete" localSheetId="57" hidden="1">{#N/A,#N/A,FALSE,"MO (2)"}</definedName>
    <definedName name="salete" localSheetId="51" hidden="1">{#N/A,#N/A,FALSE,"MO (2)"}</definedName>
    <definedName name="salete" localSheetId="49" hidden="1">{#N/A,#N/A,FALSE,"MO (2)"}</definedName>
    <definedName name="salete" localSheetId="55" hidden="1">{#N/A,#N/A,FALSE,"MO (2)"}</definedName>
    <definedName name="salete" localSheetId="52" hidden="1">{#N/A,#N/A,FALSE,"MO (2)"}</definedName>
    <definedName name="salete" localSheetId="50" hidden="1">{#N/A,#N/A,FALSE,"MO (2)"}</definedName>
    <definedName name="salete" localSheetId="56" hidden="1">{#N/A,#N/A,FALSE,"MO (2)"}</definedName>
    <definedName name="salete" localSheetId="54" hidden="1">{#N/A,#N/A,FALSE,"MO (2)"}</definedName>
    <definedName name="salete" localSheetId="60" hidden="1">{#N/A,#N/A,FALSE,"MO (2)"}</definedName>
    <definedName name="salete" localSheetId="64" hidden="1">{#N/A,#N/A,FALSE,"MO (2)"}</definedName>
    <definedName name="salete" localSheetId="59" hidden="1">{#N/A,#N/A,FALSE,"MO (2)"}</definedName>
    <definedName name="salete" localSheetId="61" hidden="1">{#N/A,#N/A,FALSE,"MO (2)"}</definedName>
    <definedName name="salete" localSheetId="66" hidden="1">{#N/A,#N/A,FALSE,"MO (2)"}</definedName>
    <definedName name="salete" localSheetId="44" hidden="1">{#N/A,#N/A,FALSE,"MO (2)"}</definedName>
    <definedName name="salete" localSheetId="2" hidden="1">{#N/A,#N/A,FALSE,"MO (2)"}</definedName>
    <definedName name="salete" localSheetId="4" hidden="1">{#N/A,#N/A,FALSE,"MO (2)"}</definedName>
    <definedName name="salete" hidden="1">{#N/A,#N/A,FALSE,"MO (2)"}</definedName>
    <definedName name="salete.com" localSheetId="62" hidden="1">{#N/A,#N/A,FALSE,"MO (2)"}</definedName>
    <definedName name="salete.com" localSheetId="63" hidden="1">{#N/A,#N/A,FALSE,"MO (2)"}</definedName>
    <definedName name="salete.com" localSheetId="65" hidden="1">{#N/A,#N/A,FALSE,"MO (2)"}</definedName>
    <definedName name="salete.com" localSheetId="58" hidden="1">{#N/A,#N/A,FALSE,"MO (2)"}</definedName>
    <definedName name="salete.com" localSheetId="57" hidden="1">{#N/A,#N/A,FALSE,"MO (2)"}</definedName>
    <definedName name="salete.com" localSheetId="51" hidden="1">{#N/A,#N/A,FALSE,"MO (2)"}</definedName>
    <definedName name="salete.com" localSheetId="49" hidden="1">{#N/A,#N/A,FALSE,"MO (2)"}</definedName>
    <definedName name="salete.com" localSheetId="55" hidden="1">{#N/A,#N/A,FALSE,"MO (2)"}</definedName>
    <definedName name="salete.com" localSheetId="52" hidden="1">{#N/A,#N/A,FALSE,"MO (2)"}</definedName>
    <definedName name="salete.com" localSheetId="50" hidden="1">{#N/A,#N/A,FALSE,"MO (2)"}</definedName>
    <definedName name="salete.com" localSheetId="56" hidden="1">{#N/A,#N/A,FALSE,"MO (2)"}</definedName>
    <definedName name="salete.com" localSheetId="54" hidden="1">{#N/A,#N/A,FALSE,"MO (2)"}</definedName>
    <definedName name="salete.com" localSheetId="60" hidden="1">{#N/A,#N/A,FALSE,"MO (2)"}</definedName>
    <definedName name="salete.com" localSheetId="64" hidden="1">{#N/A,#N/A,FALSE,"MO (2)"}</definedName>
    <definedName name="salete.com" localSheetId="59" hidden="1">{#N/A,#N/A,FALSE,"MO (2)"}</definedName>
    <definedName name="salete.com" localSheetId="61" hidden="1">{#N/A,#N/A,FALSE,"MO (2)"}</definedName>
    <definedName name="salete.com" localSheetId="66" hidden="1">{#N/A,#N/A,FALSE,"MO (2)"}</definedName>
    <definedName name="salete.com" localSheetId="44" hidden="1">{#N/A,#N/A,FALSE,"MO (2)"}</definedName>
    <definedName name="salete.com" localSheetId="2" hidden="1">{#N/A,#N/A,FALSE,"MO (2)"}</definedName>
    <definedName name="salete.com" localSheetId="4" hidden="1">{#N/A,#N/A,FALSE,"MO (2)"}</definedName>
    <definedName name="salete.com" hidden="1">{#N/A,#N/A,FALSE,"MO (2)"}</definedName>
    <definedName name="salete.com_1" localSheetId="62" hidden="1">{#N/A,#N/A,FALSE,"MO (2)"}</definedName>
    <definedName name="salete.com_1" localSheetId="63" hidden="1">{#N/A,#N/A,FALSE,"MO (2)"}</definedName>
    <definedName name="salete.com_1" localSheetId="65" hidden="1">{#N/A,#N/A,FALSE,"MO (2)"}</definedName>
    <definedName name="salete.com_1" localSheetId="58" hidden="1">{#N/A,#N/A,FALSE,"MO (2)"}</definedName>
    <definedName name="salete.com_1" localSheetId="57" hidden="1">{#N/A,#N/A,FALSE,"MO (2)"}</definedName>
    <definedName name="salete.com_1" localSheetId="51" hidden="1">{#N/A,#N/A,FALSE,"MO (2)"}</definedName>
    <definedName name="salete.com_1" localSheetId="49" hidden="1">{#N/A,#N/A,FALSE,"MO (2)"}</definedName>
    <definedName name="salete.com_1" localSheetId="55" hidden="1">{#N/A,#N/A,FALSE,"MO (2)"}</definedName>
    <definedName name="salete.com_1" localSheetId="52" hidden="1">{#N/A,#N/A,FALSE,"MO (2)"}</definedName>
    <definedName name="salete.com_1" localSheetId="50" hidden="1">{#N/A,#N/A,FALSE,"MO (2)"}</definedName>
    <definedName name="salete.com_1" localSheetId="56" hidden="1">{#N/A,#N/A,FALSE,"MO (2)"}</definedName>
    <definedName name="salete.com_1" localSheetId="54" hidden="1">{#N/A,#N/A,FALSE,"MO (2)"}</definedName>
    <definedName name="salete.com_1" localSheetId="60" hidden="1">{#N/A,#N/A,FALSE,"MO (2)"}</definedName>
    <definedName name="salete.com_1" localSheetId="64" hidden="1">{#N/A,#N/A,FALSE,"MO (2)"}</definedName>
    <definedName name="salete.com_1" localSheetId="59" hidden="1">{#N/A,#N/A,FALSE,"MO (2)"}</definedName>
    <definedName name="salete.com_1" localSheetId="61" hidden="1">{#N/A,#N/A,FALSE,"MO (2)"}</definedName>
    <definedName name="salete.com_1" localSheetId="66" hidden="1">{#N/A,#N/A,FALSE,"MO (2)"}</definedName>
    <definedName name="salete.com_1" localSheetId="44" hidden="1">{#N/A,#N/A,FALSE,"MO (2)"}</definedName>
    <definedName name="salete.com_1" localSheetId="2" hidden="1">{#N/A,#N/A,FALSE,"MO (2)"}</definedName>
    <definedName name="salete.com_1" localSheetId="4" hidden="1">{#N/A,#N/A,FALSE,"MO (2)"}</definedName>
    <definedName name="salete.com_1" hidden="1">{#N/A,#N/A,FALSE,"MO (2)"}</definedName>
    <definedName name="salete_1" localSheetId="62" hidden="1">{#N/A,#N/A,FALSE,"MO (2)"}</definedName>
    <definedName name="salete_1" localSheetId="63" hidden="1">{#N/A,#N/A,FALSE,"MO (2)"}</definedName>
    <definedName name="salete_1" localSheetId="65" hidden="1">{#N/A,#N/A,FALSE,"MO (2)"}</definedName>
    <definedName name="salete_1" localSheetId="58" hidden="1">{#N/A,#N/A,FALSE,"MO (2)"}</definedName>
    <definedName name="salete_1" localSheetId="57" hidden="1">{#N/A,#N/A,FALSE,"MO (2)"}</definedName>
    <definedName name="salete_1" localSheetId="51" hidden="1">{#N/A,#N/A,FALSE,"MO (2)"}</definedName>
    <definedName name="salete_1" localSheetId="49" hidden="1">{#N/A,#N/A,FALSE,"MO (2)"}</definedName>
    <definedName name="salete_1" localSheetId="55" hidden="1">{#N/A,#N/A,FALSE,"MO (2)"}</definedName>
    <definedName name="salete_1" localSheetId="52" hidden="1">{#N/A,#N/A,FALSE,"MO (2)"}</definedName>
    <definedName name="salete_1" localSheetId="50" hidden="1">{#N/A,#N/A,FALSE,"MO (2)"}</definedName>
    <definedName name="salete_1" localSheetId="56" hidden="1">{#N/A,#N/A,FALSE,"MO (2)"}</definedName>
    <definedName name="salete_1" localSheetId="54" hidden="1">{#N/A,#N/A,FALSE,"MO (2)"}</definedName>
    <definedName name="salete_1" localSheetId="60" hidden="1">{#N/A,#N/A,FALSE,"MO (2)"}</definedName>
    <definedName name="salete_1" localSheetId="64" hidden="1">{#N/A,#N/A,FALSE,"MO (2)"}</definedName>
    <definedName name="salete_1" localSheetId="59" hidden="1">{#N/A,#N/A,FALSE,"MO (2)"}</definedName>
    <definedName name="salete_1" localSheetId="61" hidden="1">{#N/A,#N/A,FALSE,"MO (2)"}</definedName>
    <definedName name="salete_1" localSheetId="66" hidden="1">{#N/A,#N/A,FALSE,"MO (2)"}</definedName>
    <definedName name="salete_1" localSheetId="44" hidden="1">{#N/A,#N/A,FALSE,"MO (2)"}</definedName>
    <definedName name="salete_1" localSheetId="2" hidden="1">{#N/A,#N/A,FALSE,"MO (2)"}</definedName>
    <definedName name="salete_1" localSheetId="4" hidden="1">{#N/A,#N/A,FALSE,"MO (2)"}</definedName>
    <definedName name="salete_1" hidden="1">{#N/A,#N/A,FALSE,"MO (2)"}</definedName>
    <definedName name="salete333" localSheetId="62" hidden="1">{#N/A,#N/A,FALSE,"MO (2)"}</definedName>
    <definedName name="salete333" localSheetId="63" hidden="1">{#N/A,#N/A,FALSE,"MO (2)"}</definedName>
    <definedName name="salete333" localSheetId="65" hidden="1">{#N/A,#N/A,FALSE,"MO (2)"}</definedName>
    <definedName name="salete333" localSheetId="58" hidden="1">{#N/A,#N/A,FALSE,"MO (2)"}</definedName>
    <definedName name="salete333" localSheetId="57" hidden="1">{#N/A,#N/A,FALSE,"MO (2)"}</definedName>
    <definedName name="salete333" localSheetId="51" hidden="1">{#N/A,#N/A,FALSE,"MO (2)"}</definedName>
    <definedName name="salete333" localSheetId="49" hidden="1">{#N/A,#N/A,FALSE,"MO (2)"}</definedName>
    <definedName name="salete333" localSheetId="55" hidden="1">{#N/A,#N/A,FALSE,"MO (2)"}</definedName>
    <definedName name="salete333" localSheetId="52" hidden="1">{#N/A,#N/A,FALSE,"MO (2)"}</definedName>
    <definedName name="salete333" localSheetId="50" hidden="1">{#N/A,#N/A,FALSE,"MO (2)"}</definedName>
    <definedName name="salete333" localSheetId="56" hidden="1">{#N/A,#N/A,FALSE,"MO (2)"}</definedName>
    <definedName name="salete333" localSheetId="54" hidden="1">{#N/A,#N/A,FALSE,"MO (2)"}</definedName>
    <definedName name="salete333" localSheetId="60" hidden="1">{#N/A,#N/A,FALSE,"MO (2)"}</definedName>
    <definedName name="salete333" localSheetId="64" hidden="1">{#N/A,#N/A,FALSE,"MO (2)"}</definedName>
    <definedName name="salete333" localSheetId="59" hidden="1">{#N/A,#N/A,FALSE,"MO (2)"}</definedName>
    <definedName name="salete333" localSheetId="61" hidden="1">{#N/A,#N/A,FALSE,"MO (2)"}</definedName>
    <definedName name="salete333" localSheetId="66" hidden="1">{#N/A,#N/A,FALSE,"MO (2)"}</definedName>
    <definedName name="salete333" localSheetId="44" hidden="1">{#N/A,#N/A,FALSE,"MO (2)"}</definedName>
    <definedName name="salete333" localSheetId="2" hidden="1">{#N/A,#N/A,FALSE,"MO (2)"}</definedName>
    <definedName name="salete333" localSheetId="4" hidden="1">{#N/A,#N/A,FALSE,"MO (2)"}</definedName>
    <definedName name="salete333" hidden="1">{#N/A,#N/A,FALSE,"MO (2)"}</definedName>
    <definedName name="salete333_1" localSheetId="62" hidden="1">{#N/A,#N/A,FALSE,"MO (2)"}</definedName>
    <definedName name="salete333_1" localSheetId="63" hidden="1">{#N/A,#N/A,FALSE,"MO (2)"}</definedName>
    <definedName name="salete333_1" localSheetId="65" hidden="1">{#N/A,#N/A,FALSE,"MO (2)"}</definedName>
    <definedName name="salete333_1" localSheetId="58" hidden="1">{#N/A,#N/A,FALSE,"MO (2)"}</definedName>
    <definedName name="salete333_1" localSheetId="57" hidden="1">{#N/A,#N/A,FALSE,"MO (2)"}</definedName>
    <definedName name="salete333_1" localSheetId="51" hidden="1">{#N/A,#N/A,FALSE,"MO (2)"}</definedName>
    <definedName name="salete333_1" localSheetId="49" hidden="1">{#N/A,#N/A,FALSE,"MO (2)"}</definedName>
    <definedName name="salete333_1" localSheetId="55" hidden="1">{#N/A,#N/A,FALSE,"MO (2)"}</definedName>
    <definedName name="salete333_1" localSheetId="52" hidden="1">{#N/A,#N/A,FALSE,"MO (2)"}</definedName>
    <definedName name="salete333_1" localSheetId="50" hidden="1">{#N/A,#N/A,FALSE,"MO (2)"}</definedName>
    <definedName name="salete333_1" localSheetId="56" hidden="1">{#N/A,#N/A,FALSE,"MO (2)"}</definedName>
    <definedName name="salete333_1" localSheetId="54" hidden="1">{#N/A,#N/A,FALSE,"MO (2)"}</definedName>
    <definedName name="salete333_1" localSheetId="60" hidden="1">{#N/A,#N/A,FALSE,"MO (2)"}</definedName>
    <definedName name="salete333_1" localSheetId="64" hidden="1">{#N/A,#N/A,FALSE,"MO (2)"}</definedName>
    <definedName name="salete333_1" localSheetId="59" hidden="1">{#N/A,#N/A,FALSE,"MO (2)"}</definedName>
    <definedName name="salete333_1" localSheetId="61" hidden="1">{#N/A,#N/A,FALSE,"MO (2)"}</definedName>
    <definedName name="salete333_1" localSheetId="66" hidden="1">{#N/A,#N/A,FALSE,"MO (2)"}</definedName>
    <definedName name="salete333_1" localSheetId="44" hidden="1">{#N/A,#N/A,FALSE,"MO (2)"}</definedName>
    <definedName name="salete333_1" localSheetId="2" hidden="1">{#N/A,#N/A,FALSE,"MO (2)"}</definedName>
    <definedName name="salete333_1" localSheetId="4" hidden="1">{#N/A,#N/A,FALSE,"MO (2)"}</definedName>
    <definedName name="salete333_1" hidden="1">{#N/A,#N/A,FALSE,"MO (2)"}</definedName>
    <definedName name="SASA" localSheetId="62" hidden="1">{#N/A,#N/A,FALSE,"MO (2)"}</definedName>
    <definedName name="SASA" localSheetId="63" hidden="1">{#N/A,#N/A,FALSE,"MO (2)"}</definedName>
    <definedName name="SASA" localSheetId="65" hidden="1">{#N/A,#N/A,FALSE,"MO (2)"}</definedName>
    <definedName name="SASA" localSheetId="58" hidden="1">{#N/A,#N/A,FALSE,"MO (2)"}</definedName>
    <definedName name="SASA" localSheetId="57" hidden="1">{#N/A,#N/A,FALSE,"MO (2)"}</definedName>
    <definedName name="SASA" localSheetId="51" hidden="1">{#N/A,#N/A,FALSE,"MO (2)"}</definedName>
    <definedName name="SASA" localSheetId="49" hidden="1">{#N/A,#N/A,FALSE,"MO (2)"}</definedName>
    <definedName name="SASA" localSheetId="55" hidden="1">{#N/A,#N/A,FALSE,"MO (2)"}</definedName>
    <definedName name="SASA" localSheetId="52" hidden="1">{#N/A,#N/A,FALSE,"MO (2)"}</definedName>
    <definedName name="SASA" localSheetId="50" hidden="1">{#N/A,#N/A,FALSE,"MO (2)"}</definedName>
    <definedName name="SASA" localSheetId="56" hidden="1">{#N/A,#N/A,FALSE,"MO (2)"}</definedName>
    <definedName name="SASA" localSheetId="54" hidden="1">{#N/A,#N/A,FALSE,"MO (2)"}</definedName>
    <definedName name="SASA" localSheetId="60" hidden="1">{#N/A,#N/A,FALSE,"MO (2)"}</definedName>
    <definedName name="SASA" localSheetId="64" hidden="1">{#N/A,#N/A,FALSE,"MO (2)"}</definedName>
    <definedName name="SASA" localSheetId="59" hidden="1">{#N/A,#N/A,FALSE,"MO (2)"}</definedName>
    <definedName name="SASA" localSheetId="61" hidden="1">{#N/A,#N/A,FALSE,"MO (2)"}</definedName>
    <definedName name="SASA" localSheetId="66" hidden="1">{#N/A,#N/A,FALSE,"MO (2)"}</definedName>
    <definedName name="SASA" localSheetId="44" hidden="1">{#N/A,#N/A,FALSE,"MO (2)"}</definedName>
    <definedName name="SASA" localSheetId="2" hidden="1">{#N/A,#N/A,FALSE,"MO (2)"}</definedName>
    <definedName name="SASA" localSheetId="4" hidden="1">{#N/A,#N/A,FALSE,"MO (2)"}</definedName>
    <definedName name="SASA" hidden="1">{#N/A,#N/A,FALSE,"MO (2)"}</definedName>
    <definedName name="sasa.com" localSheetId="62" hidden="1">{#N/A,#N/A,FALSE,"MO (2)"}</definedName>
    <definedName name="sasa.com" localSheetId="63" hidden="1">{#N/A,#N/A,FALSE,"MO (2)"}</definedName>
    <definedName name="sasa.com" localSheetId="65" hidden="1">{#N/A,#N/A,FALSE,"MO (2)"}</definedName>
    <definedName name="sasa.com" localSheetId="58" hidden="1">{#N/A,#N/A,FALSE,"MO (2)"}</definedName>
    <definedName name="sasa.com" localSheetId="57" hidden="1">{#N/A,#N/A,FALSE,"MO (2)"}</definedName>
    <definedName name="sasa.com" localSheetId="51" hidden="1">{#N/A,#N/A,FALSE,"MO (2)"}</definedName>
    <definedName name="sasa.com" localSheetId="49" hidden="1">{#N/A,#N/A,FALSE,"MO (2)"}</definedName>
    <definedName name="sasa.com" localSheetId="55" hidden="1">{#N/A,#N/A,FALSE,"MO (2)"}</definedName>
    <definedName name="sasa.com" localSheetId="52" hidden="1">{#N/A,#N/A,FALSE,"MO (2)"}</definedName>
    <definedName name="sasa.com" localSheetId="50" hidden="1">{#N/A,#N/A,FALSE,"MO (2)"}</definedName>
    <definedName name="sasa.com" localSheetId="56" hidden="1">{#N/A,#N/A,FALSE,"MO (2)"}</definedName>
    <definedName name="sasa.com" localSheetId="54" hidden="1">{#N/A,#N/A,FALSE,"MO (2)"}</definedName>
    <definedName name="sasa.com" localSheetId="60" hidden="1">{#N/A,#N/A,FALSE,"MO (2)"}</definedName>
    <definedName name="sasa.com" localSheetId="64" hidden="1">{#N/A,#N/A,FALSE,"MO (2)"}</definedName>
    <definedName name="sasa.com" localSheetId="59" hidden="1">{#N/A,#N/A,FALSE,"MO (2)"}</definedName>
    <definedName name="sasa.com" localSheetId="61" hidden="1">{#N/A,#N/A,FALSE,"MO (2)"}</definedName>
    <definedName name="sasa.com" localSheetId="66" hidden="1">{#N/A,#N/A,FALSE,"MO (2)"}</definedName>
    <definedName name="sasa.com" localSheetId="44" hidden="1">{#N/A,#N/A,FALSE,"MO (2)"}</definedName>
    <definedName name="sasa.com" localSheetId="2" hidden="1">{#N/A,#N/A,FALSE,"MO (2)"}</definedName>
    <definedName name="sasa.com" localSheetId="4" hidden="1">{#N/A,#N/A,FALSE,"MO (2)"}</definedName>
    <definedName name="sasa.com" hidden="1">{#N/A,#N/A,FALSE,"MO (2)"}</definedName>
    <definedName name="sasa.com_1" localSheetId="62" hidden="1">{#N/A,#N/A,FALSE,"MO (2)"}</definedName>
    <definedName name="sasa.com_1" localSheetId="63" hidden="1">{#N/A,#N/A,FALSE,"MO (2)"}</definedName>
    <definedName name="sasa.com_1" localSheetId="65" hidden="1">{#N/A,#N/A,FALSE,"MO (2)"}</definedName>
    <definedName name="sasa.com_1" localSheetId="58" hidden="1">{#N/A,#N/A,FALSE,"MO (2)"}</definedName>
    <definedName name="sasa.com_1" localSheetId="57" hidden="1">{#N/A,#N/A,FALSE,"MO (2)"}</definedName>
    <definedName name="sasa.com_1" localSheetId="51" hidden="1">{#N/A,#N/A,FALSE,"MO (2)"}</definedName>
    <definedName name="sasa.com_1" localSheetId="49" hidden="1">{#N/A,#N/A,FALSE,"MO (2)"}</definedName>
    <definedName name="sasa.com_1" localSheetId="55" hidden="1">{#N/A,#N/A,FALSE,"MO (2)"}</definedName>
    <definedName name="sasa.com_1" localSheetId="52" hidden="1">{#N/A,#N/A,FALSE,"MO (2)"}</definedName>
    <definedName name="sasa.com_1" localSheetId="50" hidden="1">{#N/A,#N/A,FALSE,"MO (2)"}</definedName>
    <definedName name="sasa.com_1" localSheetId="56" hidden="1">{#N/A,#N/A,FALSE,"MO (2)"}</definedName>
    <definedName name="sasa.com_1" localSheetId="54" hidden="1">{#N/A,#N/A,FALSE,"MO (2)"}</definedName>
    <definedName name="sasa.com_1" localSheetId="60" hidden="1">{#N/A,#N/A,FALSE,"MO (2)"}</definedName>
    <definedName name="sasa.com_1" localSheetId="64" hidden="1">{#N/A,#N/A,FALSE,"MO (2)"}</definedName>
    <definedName name="sasa.com_1" localSheetId="59" hidden="1">{#N/A,#N/A,FALSE,"MO (2)"}</definedName>
    <definedName name="sasa.com_1" localSheetId="61" hidden="1">{#N/A,#N/A,FALSE,"MO (2)"}</definedName>
    <definedName name="sasa.com_1" localSheetId="66" hidden="1">{#N/A,#N/A,FALSE,"MO (2)"}</definedName>
    <definedName name="sasa.com_1" localSheetId="44" hidden="1">{#N/A,#N/A,FALSE,"MO (2)"}</definedName>
    <definedName name="sasa.com_1" localSheetId="2" hidden="1">{#N/A,#N/A,FALSE,"MO (2)"}</definedName>
    <definedName name="sasa.com_1" localSheetId="4" hidden="1">{#N/A,#N/A,FALSE,"MO (2)"}</definedName>
    <definedName name="sasa.com_1" hidden="1">{#N/A,#N/A,FALSE,"MO (2)"}</definedName>
    <definedName name="SASA_1" localSheetId="62" hidden="1">{#N/A,#N/A,FALSE,"MO (2)"}</definedName>
    <definedName name="SASA_1" localSheetId="63" hidden="1">{#N/A,#N/A,FALSE,"MO (2)"}</definedName>
    <definedName name="SASA_1" localSheetId="65" hidden="1">{#N/A,#N/A,FALSE,"MO (2)"}</definedName>
    <definedName name="SASA_1" localSheetId="58" hidden="1">{#N/A,#N/A,FALSE,"MO (2)"}</definedName>
    <definedName name="SASA_1" localSheetId="57" hidden="1">{#N/A,#N/A,FALSE,"MO (2)"}</definedName>
    <definedName name="SASA_1" localSheetId="51" hidden="1">{#N/A,#N/A,FALSE,"MO (2)"}</definedName>
    <definedName name="SASA_1" localSheetId="49" hidden="1">{#N/A,#N/A,FALSE,"MO (2)"}</definedName>
    <definedName name="SASA_1" localSheetId="55" hidden="1">{#N/A,#N/A,FALSE,"MO (2)"}</definedName>
    <definedName name="SASA_1" localSheetId="52" hidden="1">{#N/A,#N/A,FALSE,"MO (2)"}</definedName>
    <definedName name="SASA_1" localSheetId="50" hidden="1">{#N/A,#N/A,FALSE,"MO (2)"}</definedName>
    <definedName name="SASA_1" localSheetId="56" hidden="1">{#N/A,#N/A,FALSE,"MO (2)"}</definedName>
    <definedName name="SASA_1" localSheetId="54" hidden="1">{#N/A,#N/A,FALSE,"MO (2)"}</definedName>
    <definedName name="SASA_1" localSheetId="60" hidden="1">{#N/A,#N/A,FALSE,"MO (2)"}</definedName>
    <definedName name="SASA_1" localSheetId="64" hidden="1">{#N/A,#N/A,FALSE,"MO (2)"}</definedName>
    <definedName name="SASA_1" localSheetId="59" hidden="1">{#N/A,#N/A,FALSE,"MO (2)"}</definedName>
    <definedName name="SASA_1" localSheetId="61" hidden="1">{#N/A,#N/A,FALSE,"MO (2)"}</definedName>
    <definedName name="SASA_1" localSheetId="66" hidden="1">{#N/A,#N/A,FALSE,"MO (2)"}</definedName>
    <definedName name="SASA_1" localSheetId="44" hidden="1">{#N/A,#N/A,FALSE,"MO (2)"}</definedName>
    <definedName name="SASA_1" localSheetId="2" hidden="1">{#N/A,#N/A,FALSE,"MO (2)"}</definedName>
    <definedName name="SASA_1" localSheetId="4" hidden="1">{#N/A,#N/A,FALSE,"MO (2)"}</definedName>
    <definedName name="SASA_1" hidden="1">{#N/A,#N/A,FALSE,"MO (2)"}</definedName>
    <definedName name="sasaasa" localSheetId="62" hidden="1">{#N/A,#N/A,FALSE,"MO (2)"}</definedName>
    <definedName name="sasaasa" localSheetId="63" hidden="1">{#N/A,#N/A,FALSE,"MO (2)"}</definedName>
    <definedName name="sasaasa" localSheetId="65" hidden="1">{#N/A,#N/A,FALSE,"MO (2)"}</definedName>
    <definedName name="sasaasa" localSheetId="58" hidden="1">{#N/A,#N/A,FALSE,"MO (2)"}</definedName>
    <definedName name="sasaasa" localSheetId="57" hidden="1">{#N/A,#N/A,FALSE,"MO (2)"}</definedName>
    <definedName name="sasaasa" localSheetId="51" hidden="1">{#N/A,#N/A,FALSE,"MO (2)"}</definedName>
    <definedName name="sasaasa" localSheetId="49" hidden="1">{#N/A,#N/A,FALSE,"MO (2)"}</definedName>
    <definedName name="sasaasa" localSheetId="55" hidden="1">{#N/A,#N/A,FALSE,"MO (2)"}</definedName>
    <definedName name="sasaasa" localSheetId="52" hidden="1">{#N/A,#N/A,FALSE,"MO (2)"}</definedName>
    <definedName name="sasaasa" localSheetId="50" hidden="1">{#N/A,#N/A,FALSE,"MO (2)"}</definedName>
    <definedName name="sasaasa" localSheetId="56" hidden="1">{#N/A,#N/A,FALSE,"MO (2)"}</definedName>
    <definedName name="sasaasa" localSheetId="54" hidden="1">{#N/A,#N/A,FALSE,"MO (2)"}</definedName>
    <definedName name="sasaasa" localSheetId="60" hidden="1">{#N/A,#N/A,FALSE,"MO (2)"}</definedName>
    <definedName name="sasaasa" localSheetId="64" hidden="1">{#N/A,#N/A,FALSE,"MO (2)"}</definedName>
    <definedName name="sasaasa" localSheetId="59" hidden="1">{#N/A,#N/A,FALSE,"MO (2)"}</definedName>
    <definedName name="sasaasa" localSheetId="61" hidden="1">{#N/A,#N/A,FALSE,"MO (2)"}</definedName>
    <definedName name="sasaasa" localSheetId="66" hidden="1">{#N/A,#N/A,FALSE,"MO (2)"}</definedName>
    <definedName name="sasaasa" localSheetId="44" hidden="1">{#N/A,#N/A,FALSE,"MO (2)"}</definedName>
    <definedName name="sasaasa" localSheetId="2" hidden="1">{#N/A,#N/A,FALSE,"MO (2)"}</definedName>
    <definedName name="sasaasa" localSheetId="4" hidden="1">{#N/A,#N/A,FALSE,"MO (2)"}</definedName>
    <definedName name="sasaasa" hidden="1">{#N/A,#N/A,FALSE,"MO (2)"}</definedName>
    <definedName name="sasaasa_1" localSheetId="62" hidden="1">{#N/A,#N/A,FALSE,"MO (2)"}</definedName>
    <definedName name="sasaasa_1" localSheetId="63" hidden="1">{#N/A,#N/A,FALSE,"MO (2)"}</definedName>
    <definedName name="sasaasa_1" localSheetId="65" hidden="1">{#N/A,#N/A,FALSE,"MO (2)"}</definedName>
    <definedName name="sasaasa_1" localSheetId="58" hidden="1">{#N/A,#N/A,FALSE,"MO (2)"}</definedName>
    <definedName name="sasaasa_1" localSheetId="57" hidden="1">{#N/A,#N/A,FALSE,"MO (2)"}</definedName>
    <definedName name="sasaasa_1" localSheetId="51" hidden="1">{#N/A,#N/A,FALSE,"MO (2)"}</definedName>
    <definedName name="sasaasa_1" localSheetId="49" hidden="1">{#N/A,#N/A,FALSE,"MO (2)"}</definedName>
    <definedName name="sasaasa_1" localSheetId="55" hidden="1">{#N/A,#N/A,FALSE,"MO (2)"}</definedName>
    <definedName name="sasaasa_1" localSheetId="52" hidden="1">{#N/A,#N/A,FALSE,"MO (2)"}</definedName>
    <definedName name="sasaasa_1" localSheetId="50" hidden="1">{#N/A,#N/A,FALSE,"MO (2)"}</definedName>
    <definedName name="sasaasa_1" localSheetId="56" hidden="1">{#N/A,#N/A,FALSE,"MO (2)"}</definedName>
    <definedName name="sasaasa_1" localSheetId="54" hidden="1">{#N/A,#N/A,FALSE,"MO (2)"}</definedName>
    <definedName name="sasaasa_1" localSheetId="60" hidden="1">{#N/A,#N/A,FALSE,"MO (2)"}</definedName>
    <definedName name="sasaasa_1" localSheetId="64" hidden="1">{#N/A,#N/A,FALSE,"MO (2)"}</definedName>
    <definedName name="sasaasa_1" localSheetId="59" hidden="1">{#N/A,#N/A,FALSE,"MO (2)"}</definedName>
    <definedName name="sasaasa_1" localSheetId="61" hidden="1">{#N/A,#N/A,FALSE,"MO (2)"}</definedName>
    <definedName name="sasaasa_1" localSheetId="66" hidden="1">{#N/A,#N/A,FALSE,"MO (2)"}</definedName>
    <definedName name="sasaasa_1" localSheetId="44" hidden="1">{#N/A,#N/A,FALSE,"MO (2)"}</definedName>
    <definedName name="sasaasa_1" localSheetId="2" hidden="1">{#N/A,#N/A,FALSE,"MO (2)"}</definedName>
    <definedName name="sasaasa_1" localSheetId="4" hidden="1">{#N/A,#N/A,FALSE,"MO (2)"}</definedName>
    <definedName name="sasaasa_1" hidden="1">{#N/A,#N/A,FALSE,"MO (2)"}</definedName>
    <definedName name="sasadasas" localSheetId="62" hidden="1">{#N/A,#N/A,FALSE,"MO (2)"}</definedName>
    <definedName name="sasadasas" localSheetId="63" hidden="1">{#N/A,#N/A,FALSE,"MO (2)"}</definedName>
    <definedName name="sasadasas" localSheetId="65" hidden="1">{#N/A,#N/A,FALSE,"MO (2)"}</definedName>
    <definedName name="sasadasas" localSheetId="58" hidden="1">{#N/A,#N/A,FALSE,"MO (2)"}</definedName>
    <definedName name="sasadasas" localSheetId="57" hidden="1">{#N/A,#N/A,FALSE,"MO (2)"}</definedName>
    <definedName name="sasadasas" localSheetId="51" hidden="1">{#N/A,#N/A,FALSE,"MO (2)"}</definedName>
    <definedName name="sasadasas" localSheetId="49" hidden="1">{#N/A,#N/A,FALSE,"MO (2)"}</definedName>
    <definedName name="sasadasas" localSheetId="55" hidden="1">{#N/A,#N/A,FALSE,"MO (2)"}</definedName>
    <definedName name="sasadasas" localSheetId="52" hidden="1">{#N/A,#N/A,FALSE,"MO (2)"}</definedName>
    <definedName name="sasadasas" localSheetId="50" hidden="1">{#N/A,#N/A,FALSE,"MO (2)"}</definedName>
    <definedName name="sasadasas" localSheetId="56" hidden="1">{#N/A,#N/A,FALSE,"MO (2)"}</definedName>
    <definedName name="sasadasas" localSheetId="54" hidden="1">{#N/A,#N/A,FALSE,"MO (2)"}</definedName>
    <definedName name="sasadasas" localSheetId="60" hidden="1">{#N/A,#N/A,FALSE,"MO (2)"}</definedName>
    <definedName name="sasadasas" localSheetId="64" hidden="1">{#N/A,#N/A,FALSE,"MO (2)"}</definedName>
    <definedName name="sasadasas" localSheetId="59" hidden="1">{#N/A,#N/A,FALSE,"MO (2)"}</definedName>
    <definedName name="sasadasas" localSheetId="61" hidden="1">{#N/A,#N/A,FALSE,"MO (2)"}</definedName>
    <definedName name="sasadasas" localSheetId="66" hidden="1">{#N/A,#N/A,FALSE,"MO (2)"}</definedName>
    <definedName name="sasadasas" localSheetId="44" hidden="1">{#N/A,#N/A,FALSE,"MO (2)"}</definedName>
    <definedName name="sasadasas" localSheetId="2" hidden="1">{#N/A,#N/A,FALSE,"MO (2)"}</definedName>
    <definedName name="sasadasas" localSheetId="4" hidden="1">{#N/A,#N/A,FALSE,"MO (2)"}</definedName>
    <definedName name="sasadasas" hidden="1">{#N/A,#N/A,FALSE,"MO (2)"}</definedName>
    <definedName name="sasadasas_1" localSheetId="62" hidden="1">{#N/A,#N/A,FALSE,"MO (2)"}</definedName>
    <definedName name="sasadasas_1" localSheetId="63" hidden="1">{#N/A,#N/A,FALSE,"MO (2)"}</definedName>
    <definedName name="sasadasas_1" localSheetId="65" hidden="1">{#N/A,#N/A,FALSE,"MO (2)"}</definedName>
    <definedName name="sasadasas_1" localSheetId="58" hidden="1">{#N/A,#N/A,FALSE,"MO (2)"}</definedName>
    <definedName name="sasadasas_1" localSheetId="57" hidden="1">{#N/A,#N/A,FALSE,"MO (2)"}</definedName>
    <definedName name="sasadasas_1" localSheetId="51" hidden="1">{#N/A,#N/A,FALSE,"MO (2)"}</definedName>
    <definedName name="sasadasas_1" localSheetId="49" hidden="1">{#N/A,#N/A,FALSE,"MO (2)"}</definedName>
    <definedName name="sasadasas_1" localSheetId="55" hidden="1">{#N/A,#N/A,FALSE,"MO (2)"}</definedName>
    <definedName name="sasadasas_1" localSheetId="52" hidden="1">{#N/A,#N/A,FALSE,"MO (2)"}</definedName>
    <definedName name="sasadasas_1" localSheetId="50" hidden="1">{#N/A,#N/A,FALSE,"MO (2)"}</definedName>
    <definedName name="sasadasas_1" localSheetId="56" hidden="1">{#N/A,#N/A,FALSE,"MO (2)"}</definedName>
    <definedName name="sasadasas_1" localSheetId="54" hidden="1">{#N/A,#N/A,FALSE,"MO (2)"}</definedName>
    <definedName name="sasadasas_1" localSheetId="60" hidden="1">{#N/A,#N/A,FALSE,"MO (2)"}</definedName>
    <definedName name="sasadasas_1" localSheetId="64" hidden="1">{#N/A,#N/A,FALSE,"MO (2)"}</definedName>
    <definedName name="sasadasas_1" localSheetId="59" hidden="1">{#N/A,#N/A,FALSE,"MO (2)"}</definedName>
    <definedName name="sasadasas_1" localSheetId="61" hidden="1">{#N/A,#N/A,FALSE,"MO (2)"}</definedName>
    <definedName name="sasadasas_1" localSheetId="66" hidden="1">{#N/A,#N/A,FALSE,"MO (2)"}</definedName>
    <definedName name="sasadasas_1" localSheetId="44" hidden="1">{#N/A,#N/A,FALSE,"MO (2)"}</definedName>
    <definedName name="sasadasas_1" localSheetId="2" hidden="1">{#N/A,#N/A,FALSE,"MO (2)"}</definedName>
    <definedName name="sasadasas_1" localSheetId="4" hidden="1">{#N/A,#N/A,FALSE,"MO (2)"}</definedName>
    <definedName name="sasadasas_1" hidden="1">{#N/A,#N/A,FALSE,"MO (2)"}</definedName>
    <definedName name="sasadefadesa" localSheetId="62" hidden="1">{#N/A,#N/A,FALSE,"MO (2)"}</definedName>
    <definedName name="sasadefadesa" localSheetId="63" hidden="1">{#N/A,#N/A,FALSE,"MO (2)"}</definedName>
    <definedName name="sasadefadesa" localSheetId="65" hidden="1">{#N/A,#N/A,FALSE,"MO (2)"}</definedName>
    <definedName name="sasadefadesa" localSheetId="58" hidden="1">{#N/A,#N/A,FALSE,"MO (2)"}</definedName>
    <definedName name="sasadefadesa" localSheetId="57" hidden="1">{#N/A,#N/A,FALSE,"MO (2)"}</definedName>
    <definedName name="sasadefadesa" localSheetId="51" hidden="1">{#N/A,#N/A,FALSE,"MO (2)"}</definedName>
    <definedName name="sasadefadesa" localSheetId="49" hidden="1">{#N/A,#N/A,FALSE,"MO (2)"}</definedName>
    <definedName name="sasadefadesa" localSheetId="55" hidden="1">{#N/A,#N/A,FALSE,"MO (2)"}</definedName>
    <definedName name="sasadefadesa" localSheetId="52" hidden="1">{#N/A,#N/A,FALSE,"MO (2)"}</definedName>
    <definedName name="sasadefadesa" localSheetId="50" hidden="1">{#N/A,#N/A,FALSE,"MO (2)"}</definedName>
    <definedName name="sasadefadesa" localSheetId="56" hidden="1">{#N/A,#N/A,FALSE,"MO (2)"}</definedName>
    <definedName name="sasadefadesa" localSheetId="54" hidden="1">{#N/A,#N/A,FALSE,"MO (2)"}</definedName>
    <definedName name="sasadefadesa" localSheetId="60" hidden="1">{#N/A,#N/A,FALSE,"MO (2)"}</definedName>
    <definedName name="sasadefadesa" localSheetId="64" hidden="1">{#N/A,#N/A,FALSE,"MO (2)"}</definedName>
    <definedName name="sasadefadesa" localSheetId="59" hidden="1">{#N/A,#N/A,FALSE,"MO (2)"}</definedName>
    <definedName name="sasadefadesa" localSheetId="61" hidden="1">{#N/A,#N/A,FALSE,"MO (2)"}</definedName>
    <definedName name="sasadefadesa" localSheetId="66" hidden="1">{#N/A,#N/A,FALSE,"MO (2)"}</definedName>
    <definedName name="sasadefadesa" localSheetId="44" hidden="1">{#N/A,#N/A,FALSE,"MO (2)"}</definedName>
    <definedName name="sasadefadesa" localSheetId="2" hidden="1">{#N/A,#N/A,FALSE,"MO (2)"}</definedName>
    <definedName name="sasadefadesa" localSheetId="4" hidden="1">{#N/A,#N/A,FALSE,"MO (2)"}</definedName>
    <definedName name="sasadefadesa" hidden="1">{#N/A,#N/A,FALSE,"MO (2)"}</definedName>
    <definedName name="sasadefadesa_1" localSheetId="62" hidden="1">{#N/A,#N/A,FALSE,"MO (2)"}</definedName>
    <definedName name="sasadefadesa_1" localSheetId="63" hidden="1">{#N/A,#N/A,FALSE,"MO (2)"}</definedName>
    <definedName name="sasadefadesa_1" localSheetId="65" hidden="1">{#N/A,#N/A,FALSE,"MO (2)"}</definedName>
    <definedName name="sasadefadesa_1" localSheetId="58" hidden="1">{#N/A,#N/A,FALSE,"MO (2)"}</definedName>
    <definedName name="sasadefadesa_1" localSheetId="57" hidden="1">{#N/A,#N/A,FALSE,"MO (2)"}</definedName>
    <definedName name="sasadefadesa_1" localSheetId="51" hidden="1">{#N/A,#N/A,FALSE,"MO (2)"}</definedName>
    <definedName name="sasadefadesa_1" localSheetId="49" hidden="1">{#N/A,#N/A,FALSE,"MO (2)"}</definedName>
    <definedName name="sasadefadesa_1" localSheetId="55" hidden="1">{#N/A,#N/A,FALSE,"MO (2)"}</definedName>
    <definedName name="sasadefadesa_1" localSheetId="52" hidden="1">{#N/A,#N/A,FALSE,"MO (2)"}</definedName>
    <definedName name="sasadefadesa_1" localSheetId="50" hidden="1">{#N/A,#N/A,FALSE,"MO (2)"}</definedName>
    <definedName name="sasadefadesa_1" localSheetId="56" hidden="1">{#N/A,#N/A,FALSE,"MO (2)"}</definedName>
    <definedName name="sasadefadesa_1" localSheetId="54" hidden="1">{#N/A,#N/A,FALSE,"MO (2)"}</definedName>
    <definedName name="sasadefadesa_1" localSheetId="60" hidden="1">{#N/A,#N/A,FALSE,"MO (2)"}</definedName>
    <definedName name="sasadefadesa_1" localSheetId="64" hidden="1">{#N/A,#N/A,FALSE,"MO (2)"}</definedName>
    <definedName name="sasadefadesa_1" localSheetId="59" hidden="1">{#N/A,#N/A,FALSE,"MO (2)"}</definedName>
    <definedName name="sasadefadesa_1" localSheetId="61" hidden="1">{#N/A,#N/A,FALSE,"MO (2)"}</definedName>
    <definedName name="sasadefadesa_1" localSheetId="66" hidden="1">{#N/A,#N/A,FALSE,"MO (2)"}</definedName>
    <definedName name="sasadefadesa_1" localSheetId="44" hidden="1">{#N/A,#N/A,FALSE,"MO (2)"}</definedName>
    <definedName name="sasadefadesa_1" localSheetId="2" hidden="1">{#N/A,#N/A,FALSE,"MO (2)"}</definedName>
    <definedName name="sasadefadesa_1" localSheetId="4" hidden="1">{#N/A,#N/A,FALSE,"MO (2)"}</definedName>
    <definedName name="sasadefadesa_1" hidden="1">{#N/A,#N/A,FALSE,"MO (2)"}</definedName>
    <definedName name="sfsfsfs" localSheetId="4" hidden="1">{#N/A,#N/A,FALSE,"MO (2)"}</definedName>
    <definedName name="sfsfsfs" hidden="1">{#N/A,#N/A,FALSE,"MO (2)"}</definedName>
    <definedName name="SS" localSheetId="62" hidden="1">{#N/A,#N/A,FALSE,"MO (2)"}</definedName>
    <definedName name="SS" localSheetId="63" hidden="1">{#N/A,#N/A,FALSE,"MO (2)"}</definedName>
    <definedName name="SS" localSheetId="65" hidden="1">{#N/A,#N/A,FALSE,"MO (2)"}</definedName>
    <definedName name="SS" localSheetId="58" hidden="1">{#N/A,#N/A,FALSE,"MO (2)"}</definedName>
    <definedName name="SS" localSheetId="57" hidden="1">{#N/A,#N/A,FALSE,"MO (2)"}</definedName>
    <definedName name="SS" localSheetId="51" hidden="1">{#N/A,#N/A,FALSE,"MO (2)"}</definedName>
    <definedName name="SS" localSheetId="49" hidden="1">{#N/A,#N/A,FALSE,"MO (2)"}</definedName>
    <definedName name="SS" localSheetId="55" hidden="1">{#N/A,#N/A,FALSE,"MO (2)"}</definedName>
    <definedName name="SS" localSheetId="52" hidden="1">{#N/A,#N/A,FALSE,"MO (2)"}</definedName>
    <definedName name="SS" localSheetId="50" hidden="1">{#N/A,#N/A,FALSE,"MO (2)"}</definedName>
    <definedName name="SS" localSheetId="56" hidden="1">{#N/A,#N/A,FALSE,"MO (2)"}</definedName>
    <definedName name="SS" localSheetId="54" hidden="1">{#N/A,#N/A,FALSE,"MO (2)"}</definedName>
    <definedName name="SS" localSheetId="60" hidden="1">{#N/A,#N/A,FALSE,"MO (2)"}</definedName>
    <definedName name="SS" localSheetId="64" hidden="1">{#N/A,#N/A,FALSE,"MO (2)"}</definedName>
    <definedName name="SS" localSheetId="59" hidden="1">{#N/A,#N/A,FALSE,"MO (2)"}</definedName>
    <definedName name="SS" localSheetId="61" hidden="1">{#N/A,#N/A,FALSE,"MO (2)"}</definedName>
    <definedName name="SS" localSheetId="66" hidden="1">{#N/A,#N/A,FALSE,"MO (2)"}</definedName>
    <definedName name="SS" localSheetId="44" hidden="1">{#N/A,#N/A,FALSE,"MO (2)"}</definedName>
    <definedName name="SS" localSheetId="2" hidden="1">{#N/A,#N/A,FALSE,"MO (2)"}</definedName>
    <definedName name="SS" localSheetId="4" hidden="1">{#N/A,#N/A,FALSE,"MO (2)"}</definedName>
    <definedName name="SS" hidden="1">{#N/A,#N/A,FALSE,"MO (2)"}</definedName>
    <definedName name="SS_1" localSheetId="62" hidden="1">{#N/A,#N/A,FALSE,"MO (2)"}</definedName>
    <definedName name="SS_1" localSheetId="63" hidden="1">{#N/A,#N/A,FALSE,"MO (2)"}</definedName>
    <definedName name="SS_1" localSheetId="65" hidden="1">{#N/A,#N/A,FALSE,"MO (2)"}</definedName>
    <definedName name="SS_1" localSheetId="58" hidden="1">{#N/A,#N/A,FALSE,"MO (2)"}</definedName>
    <definedName name="SS_1" localSheetId="57" hidden="1">{#N/A,#N/A,FALSE,"MO (2)"}</definedName>
    <definedName name="SS_1" localSheetId="51" hidden="1">{#N/A,#N/A,FALSE,"MO (2)"}</definedName>
    <definedName name="SS_1" localSheetId="49" hidden="1">{#N/A,#N/A,FALSE,"MO (2)"}</definedName>
    <definedName name="SS_1" localSheetId="55" hidden="1">{#N/A,#N/A,FALSE,"MO (2)"}</definedName>
    <definedName name="SS_1" localSheetId="52" hidden="1">{#N/A,#N/A,FALSE,"MO (2)"}</definedName>
    <definedName name="SS_1" localSheetId="50" hidden="1">{#N/A,#N/A,FALSE,"MO (2)"}</definedName>
    <definedName name="SS_1" localSheetId="56" hidden="1">{#N/A,#N/A,FALSE,"MO (2)"}</definedName>
    <definedName name="SS_1" localSheetId="54" hidden="1">{#N/A,#N/A,FALSE,"MO (2)"}</definedName>
    <definedName name="SS_1" localSheetId="60" hidden="1">{#N/A,#N/A,FALSE,"MO (2)"}</definedName>
    <definedName name="SS_1" localSheetId="64" hidden="1">{#N/A,#N/A,FALSE,"MO (2)"}</definedName>
    <definedName name="SS_1" localSheetId="59" hidden="1">{#N/A,#N/A,FALSE,"MO (2)"}</definedName>
    <definedName name="SS_1" localSheetId="61" hidden="1">{#N/A,#N/A,FALSE,"MO (2)"}</definedName>
    <definedName name="SS_1" localSheetId="66" hidden="1">{#N/A,#N/A,FALSE,"MO (2)"}</definedName>
    <definedName name="SS_1" localSheetId="44" hidden="1">{#N/A,#N/A,FALSE,"MO (2)"}</definedName>
    <definedName name="SS_1" localSheetId="2" hidden="1">{#N/A,#N/A,FALSE,"MO (2)"}</definedName>
    <definedName name="SS_1" localSheetId="4" hidden="1">{#N/A,#N/A,FALSE,"MO (2)"}</definedName>
    <definedName name="SS_1" hidden="1">{#N/A,#N/A,FALSE,"MO (2)"}</definedName>
    <definedName name="SSS" localSheetId="62" hidden="1">{#N/A,#N/A,FALSE,"MO (2)"}</definedName>
    <definedName name="SSS" localSheetId="63" hidden="1">{#N/A,#N/A,FALSE,"MO (2)"}</definedName>
    <definedName name="SSS" localSheetId="65" hidden="1">{#N/A,#N/A,FALSE,"MO (2)"}</definedName>
    <definedName name="SSS" localSheetId="58" hidden="1">{#N/A,#N/A,FALSE,"MO (2)"}</definedName>
    <definedName name="SSS" localSheetId="57" hidden="1">{#N/A,#N/A,FALSE,"MO (2)"}</definedName>
    <definedName name="SSS" localSheetId="51" hidden="1">{#N/A,#N/A,FALSE,"MO (2)"}</definedName>
    <definedName name="SSS" localSheetId="49" hidden="1">{#N/A,#N/A,FALSE,"MO (2)"}</definedName>
    <definedName name="SSS" localSheetId="55" hidden="1">{#N/A,#N/A,FALSE,"MO (2)"}</definedName>
    <definedName name="SSS" localSheetId="52" hidden="1">{#N/A,#N/A,FALSE,"MO (2)"}</definedName>
    <definedName name="SSS" localSheetId="50" hidden="1">{#N/A,#N/A,FALSE,"MO (2)"}</definedName>
    <definedName name="SSS" localSheetId="56" hidden="1">{#N/A,#N/A,FALSE,"MO (2)"}</definedName>
    <definedName name="SSS" localSheetId="54" hidden="1">{#N/A,#N/A,FALSE,"MO (2)"}</definedName>
    <definedName name="SSS" localSheetId="60" hidden="1">{#N/A,#N/A,FALSE,"MO (2)"}</definedName>
    <definedName name="SSS" localSheetId="64" hidden="1">{#N/A,#N/A,FALSE,"MO (2)"}</definedName>
    <definedName name="SSS" localSheetId="59" hidden="1">{#N/A,#N/A,FALSE,"MO (2)"}</definedName>
    <definedName name="SSS" localSheetId="61" hidden="1">{#N/A,#N/A,FALSE,"MO (2)"}</definedName>
    <definedName name="SSS" localSheetId="66" hidden="1">{#N/A,#N/A,FALSE,"MO (2)"}</definedName>
    <definedName name="SSS" localSheetId="44" hidden="1">{#N/A,#N/A,FALSE,"MO (2)"}</definedName>
    <definedName name="SSS" localSheetId="2" hidden="1">{#N/A,#N/A,FALSE,"MO (2)"}</definedName>
    <definedName name="SSS" localSheetId="4" hidden="1">{#N/A,#N/A,FALSE,"MO (2)"}</definedName>
    <definedName name="SSS" hidden="1">{#N/A,#N/A,FALSE,"MO (2)"}</definedName>
    <definedName name="SSS_1" localSheetId="62" hidden="1">{#N/A,#N/A,FALSE,"MO (2)"}</definedName>
    <definedName name="SSS_1" localSheetId="63" hidden="1">{#N/A,#N/A,FALSE,"MO (2)"}</definedName>
    <definedName name="SSS_1" localSheetId="65" hidden="1">{#N/A,#N/A,FALSE,"MO (2)"}</definedName>
    <definedName name="SSS_1" localSheetId="58" hidden="1">{#N/A,#N/A,FALSE,"MO (2)"}</definedName>
    <definedName name="SSS_1" localSheetId="57" hidden="1">{#N/A,#N/A,FALSE,"MO (2)"}</definedName>
    <definedName name="SSS_1" localSheetId="51" hidden="1">{#N/A,#N/A,FALSE,"MO (2)"}</definedName>
    <definedName name="SSS_1" localSheetId="49" hidden="1">{#N/A,#N/A,FALSE,"MO (2)"}</definedName>
    <definedName name="SSS_1" localSheetId="55" hidden="1">{#N/A,#N/A,FALSE,"MO (2)"}</definedName>
    <definedName name="SSS_1" localSheetId="52" hidden="1">{#N/A,#N/A,FALSE,"MO (2)"}</definedName>
    <definedName name="SSS_1" localSheetId="50" hidden="1">{#N/A,#N/A,FALSE,"MO (2)"}</definedName>
    <definedName name="SSS_1" localSheetId="56" hidden="1">{#N/A,#N/A,FALSE,"MO (2)"}</definedName>
    <definedName name="SSS_1" localSheetId="54" hidden="1">{#N/A,#N/A,FALSE,"MO (2)"}</definedName>
    <definedName name="SSS_1" localSheetId="60" hidden="1">{#N/A,#N/A,FALSE,"MO (2)"}</definedName>
    <definedName name="SSS_1" localSheetId="64" hidden="1">{#N/A,#N/A,FALSE,"MO (2)"}</definedName>
    <definedName name="SSS_1" localSheetId="59" hidden="1">{#N/A,#N/A,FALSE,"MO (2)"}</definedName>
    <definedName name="SSS_1" localSheetId="61" hidden="1">{#N/A,#N/A,FALSE,"MO (2)"}</definedName>
    <definedName name="SSS_1" localSheetId="66" hidden="1">{#N/A,#N/A,FALSE,"MO (2)"}</definedName>
    <definedName name="SSS_1" localSheetId="44" hidden="1">{#N/A,#N/A,FALSE,"MO (2)"}</definedName>
    <definedName name="SSS_1" localSheetId="2" hidden="1">{#N/A,#N/A,FALSE,"MO (2)"}</definedName>
    <definedName name="SSS_1" localSheetId="4" hidden="1">{#N/A,#N/A,FALSE,"MO (2)"}</definedName>
    <definedName name="SSS_1" hidden="1">{#N/A,#N/A,FALSE,"MO (2)"}</definedName>
    <definedName name="_xlnm.Print_Titles" localSheetId="44">'COMP. DREN'!$1:$11</definedName>
    <definedName name="_xlnm.Print_Titles" localSheetId="2">ORÇAMENTO!$1:$13</definedName>
    <definedName name="_xlnm.Print_Titles" localSheetId="16">'REF. SUBLEITO'!$1:$13</definedName>
    <definedName name="_xlnm.Print_Titles" localSheetId="31">'SIN. HORIZ'!$1:$10</definedName>
    <definedName name="_xlnm.Print_Titles" localSheetId="20">'TRANSP. EMULSÃO'!$1:$11</definedName>
    <definedName name="vvv" localSheetId="62" hidden="1">{#N/A,#N/A,FALSE,"MO (2)"}</definedName>
    <definedName name="vvv" localSheetId="63" hidden="1">{#N/A,#N/A,FALSE,"MO (2)"}</definedName>
    <definedName name="vvv" localSheetId="65" hidden="1">{#N/A,#N/A,FALSE,"MO (2)"}</definedName>
    <definedName name="vvv" localSheetId="58" hidden="1">{#N/A,#N/A,FALSE,"MO (2)"}</definedName>
    <definedName name="vvv" localSheetId="57" hidden="1">{#N/A,#N/A,FALSE,"MO (2)"}</definedName>
    <definedName name="vvv" localSheetId="51" hidden="1">{#N/A,#N/A,FALSE,"MO (2)"}</definedName>
    <definedName name="vvv" localSheetId="49" hidden="1">{#N/A,#N/A,FALSE,"MO (2)"}</definedName>
    <definedName name="vvv" localSheetId="55" hidden="1">{#N/A,#N/A,FALSE,"MO (2)"}</definedName>
    <definedName name="vvv" localSheetId="52" hidden="1">{#N/A,#N/A,FALSE,"MO (2)"}</definedName>
    <definedName name="vvv" localSheetId="50" hidden="1">{#N/A,#N/A,FALSE,"MO (2)"}</definedName>
    <definedName name="vvv" localSheetId="56" hidden="1">{#N/A,#N/A,FALSE,"MO (2)"}</definedName>
    <definedName name="vvv" localSheetId="54" hidden="1">{#N/A,#N/A,FALSE,"MO (2)"}</definedName>
    <definedName name="vvv" localSheetId="60" hidden="1">{#N/A,#N/A,FALSE,"MO (2)"}</definedName>
    <definedName name="vvv" localSheetId="64" hidden="1">{#N/A,#N/A,FALSE,"MO (2)"}</definedName>
    <definedName name="vvv" localSheetId="59" hidden="1">{#N/A,#N/A,FALSE,"MO (2)"}</definedName>
    <definedName name="vvv" localSheetId="61" hidden="1">{#N/A,#N/A,FALSE,"MO (2)"}</definedName>
    <definedName name="vvv" localSheetId="66" hidden="1">{#N/A,#N/A,FALSE,"MO (2)"}</definedName>
    <definedName name="vvv" localSheetId="44" hidden="1">{#N/A,#N/A,FALSE,"MO (2)"}</definedName>
    <definedName name="vvv" localSheetId="2" hidden="1">{#N/A,#N/A,FALSE,"MO (2)"}</definedName>
    <definedName name="vvv" localSheetId="4" hidden="1">{#N/A,#N/A,FALSE,"MO (2)"}</definedName>
    <definedName name="vvv" hidden="1">{#N/A,#N/A,FALSE,"MO (2)"}</definedName>
    <definedName name="vvv_1" localSheetId="62" hidden="1">{#N/A,#N/A,FALSE,"MO (2)"}</definedName>
    <definedName name="vvv_1" localSheetId="63" hidden="1">{#N/A,#N/A,FALSE,"MO (2)"}</definedName>
    <definedName name="vvv_1" localSheetId="65" hidden="1">{#N/A,#N/A,FALSE,"MO (2)"}</definedName>
    <definedName name="vvv_1" localSheetId="58" hidden="1">{#N/A,#N/A,FALSE,"MO (2)"}</definedName>
    <definedName name="vvv_1" localSheetId="57" hidden="1">{#N/A,#N/A,FALSE,"MO (2)"}</definedName>
    <definedName name="vvv_1" localSheetId="51" hidden="1">{#N/A,#N/A,FALSE,"MO (2)"}</definedName>
    <definedName name="vvv_1" localSheetId="49" hidden="1">{#N/A,#N/A,FALSE,"MO (2)"}</definedName>
    <definedName name="vvv_1" localSheetId="55" hidden="1">{#N/A,#N/A,FALSE,"MO (2)"}</definedName>
    <definedName name="vvv_1" localSheetId="52" hidden="1">{#N/A,#N/A,FALSE,"MO (2)"}</definedName>
    <definedName name="vvv_1" localSheetId="50" hidden="1">{#N/A,#N/A,FALSE,"MO (2)"}</definedName>
    <definedName name="vvv_1" localSheetId="56" hidden="1">{#N/A,#N/A,FALSE,"MO (2)"}</definedName>
    <definedName name="vvv_1" localSheetId="54" hidden="1">{#N/A,#N/A,FALSE,"MO (2)"}</definedName>
    <definedName name="vvv_1" localSheetId="60" hidden="1">{#N/A,#N/A,FALSE,"MO (2)"}</definedName>
    <definedName name="vvv_1" localSheetId="64" hidden="1">{#N/A,#N/A,FALSE,"MO (2)"}</definedName>
    <definedName name="vvv_1" localSheetId="59" hidden="1">{#N/A,#N/A,FALSE,"MO (2)"}</definedName>
    <definedName name="vvv_1" localSheetId="61" hidden="1">{#N/A,#N/A,FALSE,"MO (2)"}</definedName>
    <definedName name="vvv_1" localSheetId="66" hidden="1">{#N/A,#N/A,FALSE,"MO (2)"}</definedName>
    <definedName name="vvv_1" localSheetId="44" hidden="1">{#N/A,#N/A,FALSE,"MO (2)"}</definedName>
    <definedName name="vvv_1" localSheetId="2" hidden="1">{#N/A,#N/A,FALSE,"MO (2)"}</definedName>
    <definedName name="vvv_1" localSheetId="4" hidden="1">{#N/A,#N/A,FALSE,"MO (2)"}</definedName>
    <definedName name="vvv_1" hidden="1">{#N/A,#N/A,FALSE,"MO (2)"}</definedName>
    <definedName name="wrn.mo2." localSheetId="62" hidden="1">{#N/A,#N/A,FALSE,"MO (2)"}</definedName>
    <definedName name="wrn.mo2." localSheetId="63" hidden="1">{#N/A,#N/A,FALSE,"MO (2)"}</definedName>
    <definedName name="wrn.mo2." localSheetId="65" hidden="1">{#N/A,#N/A,FALSE,"MO (2)"}</definedName>
    <definedName name="wrn.mo2." localSheetId="58" hidden="1">{#N/A,#N/A,FALSE,"MO (2)"}</definedName>
    <definedName name="wrn.mo2." localSheetId="57" hidden="1">{#N/A,#N/A,FALSE,"MO (2)"}</definedName>
    <definedName name="wrn.mo2." localSheetId="51" hidden="1">{#N/A,#N/A,FALSE,"MO (2)"}</definedName>
    <definedName name="wrn.mo2." localSheetId="49" hidden="1">{#N/A,#N/A,FALSE,"MO (2)"}</definedName>
    <definedName name="wrn.mo2." localSheetId="55" hidden="1">{#N/A,#N/A,FALSE,"MO (2)"}</definedName>
    <definedName name="wrn.mo2." localSheetId="52" hidden="1">{#N/A,#N/A,FALSE,"MO (2)"}</definedName>
    <definedName name="wrn.mo2." localSheetId="50" hidden="1">{#N/A,#N/A,FALSE,"MO (2)"}</definedName>
    <definedName name="wrn.mo2." localSheetId="56" hidden="1">{#N/A,#N/A,FALSE,"MO (2)"}</definedName>
    <definedName name="wrn.mo2." localSheetId="54" hidden="1">{#N/A,#N/A,FALSE,"MO (2)"}</definedName>
    <definedName name="wrn.mo2." localSheetId="60" hidden="1">{#N/A,#N/A,FALSE,"MO (2)"}</definedName>
    <definedName name="wrn.mo2." localSheetId="64" hidden="1">{#N/A,#N/A,FALSE,"MO (2)"}</definedName>
    <definedName name="wrn.mo2." localSheetId="59" hidden="1">{#N/A,#N/A,FALSE,"MO (2)"}</definedName>
    <definedName name="wrn.mo2." localSheetId="61" hidden="1">{#N/A,#N/A,FALSE,"MO (2)"}</definedName>
    <definedName name="wrn.mo2." localSheetId="66" hidden="1">{#N/A,#N/A,FALSE,"MO (2)"}</definedName>
    <definedName name="wrn.mo2." localSheetId="44" hidden="1">{#N/A,#N/A,FALSE,"MO (2)"}</definedName>
    <definedName name="wrn.mo2." localSheetId="2" hidden="1">{#N/A,#N/A,FALSE,"MO (2)"}</definedName>
    <definedName name="wrn.mo2." localSheetId="4" hidden="1">{#N/A,#N/A,FALSE,"MO (2)"}</definedName>
    <definedName name="wrn.mo2." hidden="1">{#N/A,#N/A,FALSE,"MO (2)"}</definedName>
    <definedName name="wrn.mo2._1" localSheetId="62" hidden="1">{#N/A,#N/A,FALSE,"MO (2)"}</definedName>
    <definedName name="wrn.mo2._1" localSheetId="63" hidden="1">{#N/A,#N/A,FALSE,"MO (2)"}</definedName>
    <definedName name="wrn.mo2._1" localSheetId="65" hidden="1">{#N/A,#N/A,FALSE,"MO (2)"}</definedName>
    <definedName name="wrn.mo2._1" localSheetId="58" hidden="1">{#N/A,#N/A,FALSE,"MO (2)"}</definedName>
    <definedName name="wrn.mo2._1" localSheetId="57" hidden="1">{#N/A,#N/A,FALSE,"MO (2)"}</definedName>
    <definedName name="wrn.mo2._1" localSheetId="51" hidden="1">{#N/A,#N/A,FALSE,"MO (2)"}</definedName>
    <definedName name="wrn.mo2._1" localSheetId="49" hidden="1">{#N/A,#N/A,FALSE,"MO (2)"}</definedName>
    <definedName name="wrn.mo2._1" localSheetId="55" hidden="1">{#N/A,#N/A,FALSE,"MO (2)"}</definedName>
    <definedName name="wrn.mo2._1" localSheetId="52" hidden="1">{#N/A,#N/A,FALSE,"MO (2)"}</definedName>
    <definedName name="wrn.mo2._1" localSheetId="50" hidden="1">{#N/A,#N/A,FALSE,"MO (2)"}</definedName>
    <definedName name="wrn.mo2._1" localSheetId="56" hidden="1">{#N/A,#N/A,FALSE,"MO (2)"}</definedName>
    <definedName name="wrn.mo2._1" localSheetId="54" hidden="1">{#N/A,#N/A,FALSE,"MO (2)"}</definedName>
    <definedName name="wrn.mo2._1" localSheetId="60" hidden="1">{#N/A,#N/A,FALSE,"MO (2)"}</definedName>
    <definedName name="wrn.mo2._1" localSheetId="64" hidden="1">{#N/A,#N/A,FALSE,"MO (2)"}</definedName>
    <definedName name="wrn.mo2._1" localSheetId="59" hidden="1">{#N/A,#N/A,FALSE,"MO (2)"}</definedName>
    <definedName name="wrn.mo2._1" localSheetId="61" hidden="1">{#N/A,#N/A,FALSE,"MO (2)"}</definedName>
    <definedName name="wrn.mo2._1" localSheetId="66" hidden="1">{#N/A,#N/A,FALSE,"MO (2)"}</definedName>
    <definedName name="wrn.mo2._1" localSheetId="44" hidden="1">{#N/A,#N/A,FALSE,"MO (2)"}</definedName>
    <definedName name="wrn.mo2._1" localSheetId="2" hidden="1">{#N/A,#N/A,FALSE,"MO (2)"}</definedName>
    <definedName name="wrn.mo2._1" localSheetId="4" hidden="1">{#N/A,#N/A,FALSE,"MO (2)"}</definedName>
    <definedName name="wrn.mo2._1" hidden="1">{#N/A,#N/A,FALSE,"MO (2)"}</definedName>
    <definedName name="wrn.Orçamento." localSheetId="44" hidden="1">{#N/A,#N/A,FALSE,"Planilha";#N/A,#N/A,FALSE,"Resumo";#N/A,#N/A,FALSE,"Fisico";#N/A,#N/A,FALSE,"Financeiro";#N/A,#N/A,FALSE,"Financeiro"}</definedName>
    <definedName name="wrn.Orçamento." localSheetId="4" hidden="1">{#N/A,#N/A,FALSE,"Planilha";#N/A,#N/A,FALSE,"Resumo";#N/A,#N/A,FALSE,"Fisico";#N/A,#N/A,FALSE,"Financeiro";#N/A,#N/A,FALSE,"Financeiro"}</definedName>
    <definedName name="wrn.Orçamento." hidden="1">{#N/A,#N/A,FALSE,"Planilha";#N/A,#N/A,FALSE,"Resumo";#N/A,#N/A,FALSE,"Fisico";#N/A,#N/A,FALSE,"Financeiro";#N/A,#N/A,FALSE,"Financeiro"}</definedName>
    <definedName name="wrn.relext." localSheetId="62" hidden="1">{#N/A,#N/A,TRUE,"Plan1"}</definedName>
    <definedName name="wrn.relext." localSheetId="63" hidden="1">{#N/A,#N/A,TRUE,"Plan1"}</definedName>
    <definedName name="wrn.relext." localSheetId="65" hidden="1">{#N/A,#N/A,TRUE,"Plan1"}</definedName>
    <definedName name="wrn.relext." localSheetId="58" hidden="1">{#N/A,#N/A,TRUE,"Plan1"}</definedName>
    <definedName name="wrn.relext." localSheetId="57" hidden="1">{#N/A,#N/A,TRUE,"Plan1"}</definedName>
    <definedName name="wrn.relext." localSheetId="51" hidden="1">{#N/A,#N/A,TRUE,"Plan1"}</definedName>
    <definedName name="wrn.relext." localSheetId="49" hidden="1">{#N/A,#N/A,TRUE,"Plan1"}</definedName>
    <definedName name="wrn.relext." localSheetId="55" hidden="1">{#N/A,#N/A,TRUE,"Plan1"}</definedName>
    <definedName name="wrn.relext." localSheetId="52" hidden="1">{#N/A,#N/A,TRUE,"Plan1"}</definedName>
    <definedName name="wrn.relext." localSheetId="50" hidden="1">{#N/A,#N/A,TRUE,"Plan1"}</definedName>
    <definedName name="wrn.relext." localSheetId="56" hidden="1">{#N/A,#N/A,TRUE,"Plan1"}</definedName>
    <definedName name="wrn.relext." localSheetId="54" hidden="1">{#N/A,#N/A,TRUE,"Plan1"}</definedName>
    <definedName name="wrn.relext." localSheetId="60" hidden="1">{#N/A,#N/A,TRUE,"Plan1"}</definedName>
    <definedName name="wrn.relext." localSheetId="64" hidden="1">{#N/A,#N/A,TRUE,"Plan1"}</definedName>
    <definedName name="wrn.relext." localSheetId="59" hidden="1">{#N/A,#N/A,TRUE,"Plan1"}</definedName>
    <definedName name="wrn.relext." localSheetId="61" hidden="1">{#N/A,#N/A,TRUE,"Plan1"}</definedName>
    <definedName name="wrn.relext." localSheetId="66" hidden="1">{#N/A,#N/A,TRUE,"Plan1"}</definedName>
    <definedName name="wrn.relext." localSheetId="44" hidden="1">{#N/A,#N/A,TRUE,"Plan1"}</definedName>
    <definedName name="wrn.relext." localSheetId="2" hidden="1">{#N/A,#N/A,TRUE,"Plan1"}</definedName>
    <definedName name="wrn.relext." localSheetId="4" hidden="1">{#N/A,#N/A,TRUE,"Plan1"}</definedName>
    <definedName name="wrn.relext." hidden="1">{#N/A,#N/A,TRUE,"Plan1"}</definedName>
    <definedName name="wrn.relext._1" localSheetId="62" hidden="1">{#N/A,#N/A,TRUE,"Plan1"}</definedName>
    <definedName name="wrn.relext._1" localSheetId="63" hidden="1">{#N/A,#N/A,TRUE,"Plan1"}</definedName>
    <definedName name="wrn.relext._1" localSheetId="65" hidden="1">{#N/A,#N/A,TRUE,"Plan1"}</definedName>
    <definedName name="wrn.relext._1" localSheetId="58" hidden="1">{#N/A,#N/A,TRUE,"Plan1"}</definedName>
    <definedName name="wrn.relext._1" localSheetId="57" hidden="1">{#N/A,#N/A,TRUE,"Plan1"}</definedName>
    <definedName name="wrn.relext._1" localSheetId="51" hidden="1">{#N/A,#N/A,TRUE,"Plan1"}</definedName>
    <definedName name="wrn.relext._1" localSheetId="49" hidden="1">{#N/A,#N/A,TRUE,"Plan1"}</definedName>
    <definedName name="wrn.relext._1" localSheetId="55" hidden="1">{#N/A,#N/A,TRUE,"Plan1"}</definedName>
    <definedName name="wrn.relext._1" localSheetId="52" hidden="1">{#N/A,#N/A,TRUE,"Plan1"}</definedName>
    <definedName name="wrn.relext._1" localSheetId="50" hidden="1">{#N/A,#N/A,TRUE,"Plan1"}</definedName>
    <definedName name="wrn.relext._1" localSheetId="56" hidden="1">{#N/A,#N/A,TRUE,"Plan1"}</definedName>
    <definedName name="wrn.relext._1" localSheetId="54" hidden="1">{#N/A,#N/A,TRUE,"Plan1"}</definedName>
    <definedName name="wrn.relext._1" localSheetId="60" hidden="1">{#N/A,#N/A,TRUE,"Plan1"}</definedName>
    <definedName name="wrn.relext._1" localSheetId="64" hidden="1">{#N/A,#N/A,TRUE,"Plan1"}</definedName>
    <definedName name="wrn.relext._1" localSheetId="59" hidden="1">{#N/A,#N/A,TRUE,"Plan1"}</definedName>
    <definedName name="wrn.relext._1" localSheetId="61" hidden="1">{#N/A,#N/A,TRUE,"Plan1"}</definedName>
    <definedName name="wrn.relext._1" localSheetId="66" hidden="1">{#N/A,#N/A,TRUE,"Plan1"}</definedName>
    <definedName name="wrn.relext._1" localSheetId="44" hidden="1">{#N/A,#N/A,TRUE,"Plan1"}</definedName>
    <definedName name="wrn.relext._1" localSheetId="2" hidden="1">{#N/A,#N/A,TRUE,"Plan1"}</definedName>
    <definedName name="wrn.relext._1" localSheetId="4" hidden="1">{#N/A,#N/A,TRUE,"Plan1"}</definedName>
    <definedName name="wrn.relext._1" hidden="1">{#N/A,#N/A,TRUE,"Plan1"}</definedName>
    <definedName name="z" localSheetId="62" hidden="1">{#N/A,#N/A,FALSE,"MO (2)"}</definedName>
    <definedName name="z" localSheetId="63" hidden="1">{#N/A,#N/A,FALSE,"MO (2)"}</definedName>
    <definedName name="z" localSheetId="65" hidden="1">{#N/A,#N/A,FALSE,"MO (2)"}</definedName>
    <definedName name="z" localSheetId="58" hidden="1">{#N/A,#N/A,FALSE,"MO (2)"}</definedName>
    <definedName name="z" localSheetId="57" hidden="1">{#N/A,#N/A,FALSE,"MO (2)"}</definedName>
    <definedName name="z" localSheetId="51" hidden="1">{#N/A,#N/A,FALSE,"MO (2)"}</definedName>
    <definedName name="z" localSheetId="49" hidden="1">{#N/A,#N/A,FALSE,"MO (2)"}</definedName>
    <definedName name="z" localSheetId="55" hidden="1">{#N/A,#N/A,FALSE,"MO (2)"}</definedName>
    <definedName name="z" localSheetId="52" hidden="1">{#N/A,#N/A,FALSE,"MO (2)"}</definedName>
    <definedName name="z" localSheetId="50" hidden="1">{#N/A,#N/A,FALSE,"MO (2)"}</definedName>
    <definedName name="z" localSheetId="56" hidden="1">{#N/A,#N/A,FALSE,"MO (2)"}</definedName>
    <definedName name="z" localSheetId="54" hidden="1">{#N/A,#N/A,FALSE,"MO (2)"}</definedName>
    <definedName name="z" localSheetId="60" hidden="1">{#N/A,#N/A,FALSE,"MO (2)"}</definedName>
    <definedName name="z" localSheetId="64" hidden="1">{#N/A,#N/A,FALSE,"MO (2)"}</definedName>
    <definedName name="z" localSheetId="59" hidden="1">{#N/A,#N/A,FALSE,"MO (2)"}</definedName>
    <definedName name="z" localSheetId="61" hidden="1">{#N/A,#N/A,FALSE,"MO (2)"}</definedName>
    <definedName name="z" localSheetId="66" hidden="1">{#N/A,#N/A,FALSE,"MO (2)"}</definedName>
    <definedName name="z" localSheetId="44" hidden="1">{#N/A,#N/A,FALSE,"MO (2)"}</definedName>
    <definedName name="z" localSheetId="2" hidden="1">{#N/A,#N/A,FALSE,"MO (2)"}</definedName>
    <definedName name="z" localSheetId="4" hidden="1">{#N/A,#N/A,FALSE,"MO (2)"}</definedName>
    <definedName name="z" hidden="1">{#N/A,#N/A,FALSE,"MO (2)"}</definedName>
    <definedName name="z_1" localSheetId="62" hidden="1">{#N/A,#N/A,FALSE,"MO (2)"}</definedName>
    <definedName name="z_1" localSheetId="63" hidden="1">{#N/A,#N/A,FALSE,"MO (2)"}</definedName>
    <definedName name="z_1" localSheetId="65" hidden="1">{#N/A,#N/A,FALSE,"MO (2)"}</definedName>
    <definedName name="z_1" localSheetId="58" hidden="1">{#N/A,#N/A,FALSE,"MO (2)"}</definedName>
    <definedName name="z_1" localSheetId="57" hidden="1">{#N/A,#N/A,FALSE,"MO (2)"}</definedName>
    <definedName name="z_1" localSheetId="51" hidden="1">{#N/A,#N/A,FALSE,"MO (2)"}</definedName>
    <definedName name="z_1" localSheetId="49" hidden="1">{#N/A,#N/A,FALSE,"MO (2)"}</definedName>
    <definedName name="z_1" localSheetId="55" hidden="1">{#N/A,#N/A,FALSE,"MO (2)"}</definedName>
    <definedName name="z_1" localSheetId="52" hidden="1">{#N/A,#N/A,FALSE,"MO (2)"}</definedName>
    <definedName name="z_1" localSheetId="50" hidden="1">{#N/A,#N/A,FALSE,"MO (2)"}</definedName>
    <definedName name="z_1" localSheetId="56" hidden="1">{#N/A,#N/A,FALSE,"MO (2)"}</definedName>
    <definedName name="z_1" localSheetId="54" hidden="1">{#N/A,#N/A,FALSE,"MO (2)"}</definedName>
    <definedName name="z_1" localSheetId="60" hidden="1">{#N/A,#N/A,FALSE,"MO (2)"}</definedName>
    <definedName name="z_1" localSheetId="64" hidden="1">{#N/A,#N/A,FALSE,"MO (2)"}</definedName>
    <definedName name="z_1" localSheetId="59" hidden="1">{#N/A,#N/A,FALSE,"MO (2)"}</definedName>
    <definedName name="z_1" localSheetId="61" hidden="1">{#N/A,#N/A,FALSE,"MO (2)"}</definedName>
    <definedName name="z_1" localSheetId="66" hidden="1">{#N/A,#N/A,FALSE,"MO (2)"}</definedName>
    <definedName name="z_1" localSheetId="44" hidden="1">{#N/A,#N/A,FALSE,"MO (2)"}</definedName>
    <definedName name="z_1" localSheetId="2" hidden="1">{#N/A,#N/A,FALSE,"MO (2)"}</definedName>
    <definedName name="z_1" localSheetId="4" hidden="1">{#N/A,#N/A,FALSE,"MO (2)"}</definedName>
    <definedName name="z_1" hidden="1">{#N/A,#N/A,FALSE,"MO (2)"}</definedName>
    <definedName name="Z_2442EB8A_F4CE_4110_BEA9_9FADEB005031_.wvu.PrintArea" localSheetId="62" hidden="1">'1107892'!$A$13:$M$63</definedName>
    <definedName name="Z_2442EB8A_F4CE_4110_BEA9_9FADEB005031_.wvu.PrintArea" localSheetId="63" hidden="1">'1109697'!$A$13:$M$56</definedName>
    <definedName name="Z_2442EB8A_F4CE_4110_BEA9_9FADEB005031_.wvu.PrintArea" localSheetId="65" hidden="1">'4805750'!$A$13:$M$47</definedName>
    <definedName name="Z_2442EB8A_F4CE_4110_BEA9_9FADEB005031_.wvu.PrintArea" localSheetId="58" hidden="1">'5212552'!$A$13:$M$51</definedName>
    <definedName name="Z_2442EB8A_F4CE_4110_BEA9_9FADEB005031_.wvu.PrintArea" localSheetId="57" hidden="1">'5213414'!$A$13:$M$56</definedName>
    <definedName name="Z_2442EB8A_F4CE_4110_BEA9_9FADEB005031_.wvu.PrintArea" localSheetId="51" hidden="1">'5213440'!$A$13:$M$47</definedName>
    <definedName name="Z_2442EB8A_F4CE_4110_BEA9_9FADEB005031_.wvu.PrintArea" localSheetId="49" hidden="1">'5213444'!$A$13:$M$47</definedName>
    <definedName name="Z_2442EB8A_F4CE_4110_BEA9_9FADEB005031_.wvu.PrintArea" localSheetId="55" hidden="1">'5213448'!$A$13:$M$47</definedName>
    <definedName name="Z_2442EB8A_F4CE_4110_BEA9_9FADEB005031_.wvu.PrintArea" localSheetId="52" hidden="1">'5213851'!$A$13:$M$54</definedName>
    <definedName name="Z_2442EB8A_F4CE_4110_BEA9_9FADEB005031_.wvu.PrintArea" localSheetId="50" hidden="1">'5213855'!$A$13:$M$54</definedName>
    <definedName name="Z_2442EB8A_F4CE_4110_BEA9_9FADEB005031_.wvu.PrintArea" localSheetId="56" hidden="1">'5213859'!$A$13:$M$54</definedName>
    <definedName name="Z_2442EB8A_F4CE_4110_BEA9_9FADEB005031_.wvu.PrintArea" localSheetId="54" hidden="1">'5213863'!$A$13:$M$54</definedName>
    <definedName name="Z_2442EB8A_F4CE_4110_BEA9_9FADEB005031_.wvu.PrintArea" localSheetId="60" hidden="1">'5914333'!$A$13:$M$48</definedName>
    <definedName name="Z_2442EB8A_F4CE_4110_BEA9_9FADEB005031_.wvu.PrintArea" localSheetId="64" hidden="1">'5914647'!$A$13:$M$47</definedName>
    <definedName name="Z_2442EB8A_F4CE_4110_BEA9_9FADEB005031_.wvu.PrintArea" localSheetId="59" hidden="1">'5914655'!$A$13:$M$47</definedName>
    <definedName name="Z_2442EB8A_F4CE_4110_BEA9_9FADEB005031_.wvu.PrintArea" localSheetId="61" hidden="1">'5915474'!$A$13:$M$47</definedName>
    <definedName name="Z_2442EB8A_F4CE_4110_BEA9_9FADEB005031_.wvu.PrintArea" localSheetId="66" hidden="1">'5915476'!$A$13:$M$47</definedName>
    <definedName name="zaza" localSheetId="62" hidden="1">{#N/A,#N/A,FALSE,"MO (2)"}</definedName>
    <definedName name="zaza" localSheetId="63" hidden="1">{#N/A,#N/A,FALSE,"MO (2)"}</definedName>
    <definedName name="zaza" localSheetId="65" hidden="1">{#N/A,#N/A,FALSE,"MO (2)"}</definedName>
    <definedName name="zaza" localSheetId="58" hidden="1">{#N/A,#N/A,FALSE,"MO (2)"}</definedName>
    <definedName name="zaza" localSheetId="57" hidden="1">{#N/A,#N/A,FALSE,"MO (2)"}</definedName>
    <definedName name="zaza" localSheetId="51" hidden="1">{#N/A,#N/A,FALSE,"MO (2)"}</definedName>
    <definedName name="zaza" localSheetId="49" hidden="1">{#N/A,#N/A,FALSE,"MO (2)"}</definedName>
    <definedName name="zaza" localSheetId="55" hidden="1">{#N/A,#N/A,FALSE,"MO (2)"}</definedName>
    <definedName name="zaza" localSheetId="52" hidden="1">{#N/A,#N/A,FALSE,"MO (2)"}</definedName>
    <definedName name="zaza" localSheetId="50" hidden="1">{#N/A,#N/A,FALSE,"MO (2)"}</definedName>
    <definedName name="zaza" localSheetId="56" hidden="1">{#N/A,#N/A,FALSE,"MO (2)"}</definedName>
    <definedName name="zaza" localSheetId="54" hidden="1">{#N/A,#N/A,FALSE,"MO (2)"}</definedName>
    <definedName name="zaza" localSheetId="60" hidden="1">{#N/A,#N/A,FALSE,"MO (2)"}</definedName>
    <definedName name="zaza" localSheetId="64" hidden="1">{#N/A,#N/A,FALSE,"MO (2)"}</definedName>
    <definedName name="zaza" localSheetId="59" hidden="1">{#N/A,#N/A,FALSE,"MO (2)"}</definedName>
    <definedName name="zaza" localSheetId="61" hidden="1">{#N/A,#N/A,FALSE,"MO (2)"}</definedName>
    <definedName name="zaza" localSheetId="66" hidden="1">{#N/A,#N/A,FALSE,"MO (2)"}</definedName>
    <definedName name="zaza" localSheetId="44" hidden="1">{#N/A,#N/A,FALSE,"MO (2)"}</definedName>
    <definedName name="zaza" localSheetId="2" hidden="1">{#N/A,#N/A,FALSE,"MO (2)"}</definedName>
    <definedName name="zaza" localSheetId="4" hidden="1">{#N/A,#N/A,FALSE,"MO (2)"}</definedName>
    <definedName name="zaza" hidden="1">{#N/A,#N/A,FALSE,"MO (2)"}</definedName>
    <definedName name="zaza_1" localSheetId="62" hidden="1">{#N/A,#N/A,FALSE,"MO (2)"}</definedName>
    <definedName name="zaza_1" localSheetId="63" hidden="1">{#N/A,#N/A,FALSE,"MO (2)"}</definedName>
    <definedName name="zaza_1" localSheetId="65" hidden="1">{#N/A,#N/A,FALSE,"MO (2)"}</definedName>
    <definedName name="zaza_1" localSheetId="58" hidden="1">{#N/A,#N/A,FALSE,"MO (2)"}</definedName>
    <definedName name="zaza_1" localSheetId="57" hidden="1">{#N/A,#N/A,FALSE,"MO (2)"}</definedName>
    <definedName name="zaza_1" localSheetId="51" hidden="1">{#N/A,#N/A,FALSE,"MO (2)"}</definedName>
    <definedName name="zaza_1" localSheetId="49" hidden="1">{#N/A,#N/A,FALSE,"MO (2)"}</definedName>
    <definedName name="zaza_1" localSheetId="55" hidden="1">{#N/A,#N/A,FALSE,"MO (2)"}</definedName>
    <definedName name="zaza_1" localSheetId="52" hidden="1">{#N/A,#N/A,FALSE,"MO (2)"}</definedName>
    <definedName name="zaza_1" localSheetId="50" hidden="1">{#N/A,#N/A,FALSE,"MO (2)"}</definedName>
    <definedName name="zaza_1" localSheetId="56" hidden="1">{#N/A,#N/A,FALSE,"MO (2)"}</definedName>
    <definedName name="zaza_1" localSheetId="54" hidden="1">{#N/A,#N/A,FALSE,"MO (2)"}</definedName>
    <definedName name="zaza_1" localSheetId="60" hidden="1">{#N/A,#N/A,FALSE,"MO (2)"}</definedName>
    <definedName name="zaza_1" localSheetId="64" hidden="1">{#N/A,#N/A,FALSE,"MO (2)"}</definedName>
    <definedName name="zaza_1" localSheetId="59" hidden="1">{#N/A,#N/A,FALSE,"MO (2)"}</definedName>
    <definedName name="zaza_1" localSheetId="61" hidden="1">{#N/A,#N/A,FALSE,"MO (2)"}</definedName>
    <definedName name="zaza_1" localSheetId="66" hidden="1">{#N/A,#N/A,FALSE,"MO (2)"}</definedName>
    <definedName name="zaza_1" localSheetId="44" hidden="1">{#N/A,#N/A,FALSE,"MO (2)"}</definedName>
    <definedName name="zaza_1" localSheetId="2" hidden="1">{#N/A,#N/A,FALSE,"MO (2)"}</definedName>
    <definedName name="zaza_1" localSheetId="4" hidden="1">{#N/A,#N/A,FALSE,"MO (2)"}</definedName>
    <definedName name="zaza_1" hidden="1">{#N/A,#N/A,FALSE,"MO (2)"}</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L7001" i="430" l="1"/>
  <c r="L7000" i="430"/>
  <c r="L6999" i="430"/>
  <c r="L6998" i="430"/>
  <c r="L6997" i="430"/>
  <c r="L6996" i="430"/>
  <c r="L6995" i="430"/>
  <c r="L6994" i="430"/>
  <c r="L6993" i="430"/>
  <c r="L6992" i="430"/>
  <c r="L6991" i="430"/>
  <c r="L6990" i="430"/>
  <c r="L6989" i="430"/>
  <c r="L6988" i="430"/>
  <c r="L6987" i="430"/>
  <c r="L6986" i="430"/>
  <c r="L6985" i="430"/>
  <c r="L6984" i="430"/>
  <c r="L6983" i="430"/>
  <c r="L6982" i="430"/>
  <c r="L6981" i="430"/>
  <c r="L6980" i="430"/>
  <c r="L6979" i="430"/>
  <c r="L6978" i="430"/>
  <c r="L6977" i="430"/>
  <c r="L6976" i="430"/>
  <c r="L6975" i="430"/>
  <c r="L6974" i="430"/>
  <c r="L6973" i="430"/>
  <c r="L6972" i="430"/>
  <c r="L6971" i="430"/>
  <c r="L6970" i="430"/>
  <c r="L6969" i="430"/>
  <c r="L6968" i="430"/>
  <c r="L6967" i="430"/>
  <c r="L6966" i="430"/>
  <c r="L6965" i="430"/>
  <c r="L6964" i="430"/>
  <c r="L6963" i="430"/>
  <c r="L6962" i="430"/>
  <c r="L6961" i="430"/>
  <c r="L6960" i="430"/>
  <c r="L6959" i="430"/>
  <c r="L6958" i="430"/>
  <c r="L6957" i="430"/>
  <c r="L6956" i="430"/>
  <c r="L6955" i="430"/>
  <c r="L6954" i="430"/>
  <c r="L6953" i="430"/>
  <c r="L6952" i="430"/>
  <c r="L6951" i="430"/>
  <c r="L6950" i="430"/>
  <c r="L6949" i="430"/>
  <c r="L6948" i="430"/>
  <c r="L6947" i="430"/>
  <c r="L6946" i="430"/>
  <c r="L6945" i="430"/>
  <c r="L6944" i="430"/>
  <c r="L6943" i="430"/>
  <c r="L6942" i="430"/>
  <c r="L6941" i="430"/>
  <c r="L6940" i="430"/>
  <c r="L6939" i="430"/>
  <c r="L6938" i="430"/>
  <c r="L6937" i="430"/>
  <c r="L6936" i="430"/>
  <c r="L6935" i="430"/>
  <c r="L6934" i="430"/>
  <c r="L6933" i="430"/>
  <c r="L6932" i="430"/>
  <c r="L6931" i="430"/>
  <c r="L6930" i="430"/>
  <c r="L6929" i="430"/>
  <c r="L6928" i="430"/>
  <c r="L6927" i="430"/>
  <c r="L6926" i="430"/>
  <c r="L6925" i="430"/>
  <c r="L6924" i="430"/>
  <c r="L6923" i="430"/>
  <c r="L6922" i="430"/>
  <c r="L6921" i="430"/>
  <c r="L6920" i="430"/>
  <c r="L6919" i="430"/>
  <c r="L6918" i="430"/>
  <c r="L6917" i="430"/>
  <c r="L6916" i="430"/>
  <c r="L6915" i="430"/>
  <c r="L6914" i="430"/>
  <c r="L6913" i="430"/>
  <c r="L6912" i="430"/>
  <c r="L6911" i="430"/>
  <c r="L6910" i="430"/>
  <c r="L6909" i="430"/>
  <c r="L6908" i="430"/>
  <c r="L6907" i="430"/>
  <c r="L6906" i="430"/>
  <c r="L6905" i="430"/>
  <c r="L6904" i="430"/>
  <c r="L6903" i="430"/>
  <c r="L6902" i="430"/>
  <c r="L6901" i="430"/>
  <c r="L6900" i="430"/>
  <c r="L6899" i="430"/>
  <c r="L6898" i="430"/>
  <c r="L6897" i="430"/>
  <c r="L6896" i="430"/>
  <c r="L6895" i="430"/>
  <c r="L6894" i="430"/>
  <c r="L6893" i="430"/>
  <c r="L6892" i="430"/>
  <c r="L6891" i="430"/>
  <c r="L6890" i="430"/>
  <c r="L6889" i="430"/>
  <c r="L6888" i="430"/>
  <c r="L6887" i="430"/>
  <c r="L6886" i="430"/>
  <c r="L6885" i="430"/>
  <c r="L6884" i="430"/>
  <c r="L6883" i="430"/>
  <c r="L6882" i="430"/>
  <c r="L6881" i="430"/>
  <c r="L6880" i="430"/>
  <c r="L6879" i="430"/>
  <c r="L6878" i="430"/>
  <c r="L6877" i="430"/>
  <c r="L6876" i="430"/>
  <c r="L6875" i="430"/>
  <c r="L6874" i="430"/>
  <c r="L6873" i="430"/>
  <c r="L6872" i="430"/>
  <c r="L6871" i="430"/>
  <c r="L6870" i="430"/>
  <c r="L6869" i="430"/>
  <c r="L6868" i="430"/>
  <c r="L6867" i="430"/>
  <c r="L6866" i="430"/>
  <c r="L6865" i="430"/>
  <c r="L6864" i="430"/>
  <c r="L6863" i="430"/>
  <c r="L6862" i="430"/>
  <c r="L6861" i="430"/>
  <c r="L6860" i="430"/>
  <c r="L6859" i="430"/>
  <c r="L6858" i="430"/>
  <c r="L6857" i="430"/>
  <c r="L6856" i="430"/>
  <c r="L6855" i="430"/>
  <c r="L6854" i="430"/>
  <c r="L6853" i="430"/>
  <c r="L6852" i="430"/>
  <c r="L6851" i="430"/>
  <c r="L6850" i="430"/>
  <c r="L6849" i="430"/>
  <c r="L6848" i="430"/>
  <c r="L6847" i="430"/>
  <c r="L6846" i="430"/>
  <c r="L6845" i="430"/>
  <c r="L6844" i="430"/>
  <c r="L6843" i="430"/>
  <c r="L6842" i="430"/>
  <c r="L6841" i="430"/>
  <c r="L6840" i="430"/>
  <c r="L6839" i="430"/>
  <c r="L6838" i="430"/>
  <c r="L6837" i="430"/>
  <c r="L6836" i="430"/>
  <c r="L6835" i="430"/>
  <c r="L6834" i="430"/>
  <c r="L6833" i="430"/>
  <c r="L6832" i="430"/>
  <c r="L6831" i="430"/>
  <c r="L6830" i="430"/>
  <c r="L6829" i="430"/>
  <c r="L6828" i="430"/>
  <c r="L6827" i="430"/>
  <c r="L6826" i="430"/>
  <c r="L6825" i="430"/>
  <c r="L6824" i="430"/>
  <c r="L6823" i="430"/>
  <c r="L6822" i="430"/>
  <c r="L6821" i="430"/>
  <c r="L6820" i="430"/>
  <c r="L6819" i="430"/>
  <c r="L6818" i="430"/>
  <c r="L6817" i="430"/>
  <c r="L6816" i="430"/>
  <c r="L6815" i="430"/>
  <c r="L6814" i="430"/>
  <c r="L6813" i="430"/>
  <c r="L6812" i="430"/>
  <c r="L6811" i="430"/>
  <c r="L6810" i="430"/>
  <c r="L6809" i="430"/>
  <c r="L6808" i="430"/>
  <c r="L6807" i="430"/>
  <c r="L6806" i="430"/>
  <c r="L6805" i="430"/>
  <c r="L6804" i="430"/>
  <c r="L6803" i="430"/>
  <c r="L6802" i="430"/>
  <c r="L6801" i="430"/>
  <c r="L6800" i="430"/>
  <c r="L6799" i="430"/>
  <c r="L6798" i="430"/>
  <c r="L6797" i="430"/>
  <c r="L6796" i="430"/>
  <c r="L6795" i="430"/>
  <c r="L6794" i="430"/>
  <c r="L6793" i="430"/>
  <c r="L6792" i="430"/>
  <c r="L6791" i="430"/>
  <c r="L6790" i="430"/>
  <c r="L6789" i="430"/>
  <c r="L6788" i="430"/>
  <c r="L6787" i="430"/>
  <c r="L6786" i="430"/>
  <c r="L6785" i="430"/>
  <c r="L6784" i="430"/>
  <c r="L6783" i="430"/>
  <c r="L6782" i="430"/>
  <c r="L6781" i="430"/>
  <c r="L6780" i="430"/>
  <c r="L6779" i="430"/>
  <c r="L6778" i="430"/>
  <c r="L6777" i="430"/>
  <c r="L6776" i="430"/>
  <c r="L6775" i="430"/>
  <c r="L6774" i="430"/>
  <c r="L6773" i="430"/>
  <c r="L6772" i="430"/>
  <c r="L6771" i="430"/>
  <c r="L6770" i="430"/>
  <c r="L6769" i="430"/>
  <c r="L6768" i="430"/>
  <c r="L6767" i="430"/>
  <c r="L6766" i="430"/>
  <c r="L6765" i="430"/>
  <c r="L6764" i="430"/>
  <c r="L6763" i="430"/>
  <c r="L6762" i="430"/>
  <c r="L6761" i="430"/>
  <c r="L6760" i="430"/>
  <c r="L6759" i="430"/>
  <c r="L6758" i="430"/>
  <c r="L6757" i="430"/>
  <c r="L6756" i="430"/>
  <c r="L6755" i="430"/>
  <c r="L6754" i="430"/>
  <c r="L6753" i="430"/>
  <c r="L6752" i="430"/>
  <c r="L6751" i="430"/>
  <c r="L6750" i="430"/>
  <c r="L6749" i="430"/>
  <c r="L6748" i="430"/>
  <c r="L6747" i="430"/>
  <c r="L6746" i="430"/>
  <c r="L6745" i="430"/>
  <c r="L6744" i="430"/>
  <c r="L6743" i="430"/>
  <c r="L6742" i="430"/>
  <c r="L6741" i="430"/>
  <c r="L6740" i="430"/>
  <c r="L6739" i="430"/>
  <c r="L6738" i="430"/>
  <c r="L6737" i="430"/>
  <c r="L6736" i="430"/>
  <c r="L6735" i="430"/>
  <c r="L6734" i="430"/>
  <c r="L6733" i="430"/>
  <c r="L6732" i="430"/>
  <c r="L6731" i="430"/>
  <c r="L6730" i="430"/>
  <c r="L6729" i="430"/>
  <c r="L6728" i="430"/>
  <c r="L6727" i="430"/>
  <c r="L6726" i="430"/>
  <c r="L6725" i="430"/>
  <c r="L6724" i="430"/>
  <c r="L6723" i="430"/>
  <c r="L6722" i="430"/>
  <c r="L6721" i="430"/>
  <c r="L6720" i="430"/>
  <c r="L6719" i="430"/>
  <c r="L6718" i="430"/>
  <c r="L6717" i="430"/>
  <c r="L6716" i="430"/>
  <c r="L6715" i="430"/>
  <c r="L6714" i="430"/>
  <c r="L6713" i="430"/>
  <c r="L6712" i="430"/>
  <c r="L6711" i="430"/>
  <c r="L6710" i="430"/>
  <c r="L6709" i="430"/>
  <c r="L6708" i="430"/>
  <c r="L6707" i="430"/>
  <c r="L6706" i="430"/>
  <c r="L6705" i="430"/>
  <c r="L6704" i="430"/>
  <c r="L6703" i="430"/>
  <c r="L6702" i="430"/>
  <c r="L6701" i="430"/>
  <c r="L6700" i="430"/>
  <c r="L6699" i="430"/>
  <c r="L6698" i="430"/>
  <c r="L6697" i="430"/>
  <c r="L6696" i="430"/>
  <c r="L6695" i="430"/>
  <c r="L6694" i="430"/>
  <c r="L6693" i="430"/>
  <c r="L6692" i="430"/>
  <c r="L6691" i="430"/>
  <c r="L6690" i="430"/>
  <c r="L6689" i="430"/>
  <c r="L6688" i="430"/>
  <c r="L6687" i="430"/>
  <c r="L6686" i="430"/>
  <c r="L6685" i="430"/>
  <c r="L6684" i="430"/>
  <c r="L6683" i="430"/>
  <c r="L6682" i="430"/>
  <c r="L6681" i="430"/>
  <c r="L6680" i="430"/>
  <c r="L6679" i="430"/>
  <c r="L6678" i="430"/>
  <c r="L6677" i="430"/>
  <c r="L6676" i="430"/>
  <c r="L6675" i="430"/>
  <c r="L6674" i="430"/>
  <c r="L6673" i="430"/>
  <c r="L6672" i="430"/>
  <c r="L6671" i="430"/>
  <c r="L6670" i="430"/>
  <c r="L6669" i="430"/>
  <c r="L6668" i="430"/>
  <c r="L6667" i="430"/>
  <c r="L6666" i="430"/>
  <c r="L6665" i="430"/>
  <c r="L6664" i="430"/>
  <c r="L6663" i="430"/>
  <c r="L6662" i="430"/>
  <c r="L6661" i="430"/>
  <c r="L6660" i="430"/>
  <c r="L6659" i="430"/>
  <c r="L6658" i="430"/>
  <c r="L6657" i="430"/>
  <c r="L6656" i="430"/>
  <c r="L6655" i="430"/>
  <c r="L6654" i="430"/>
  <c r="L6653" i="430"/>
  <c r="L6652" i="430"/>
  <c r="L6651" i="430"/>
  <c r="L6650" i="430"/>
  <c r="L6649" i="430"/>
  <c r="L6648" i="430"/>
  <c r="L6647" i="430"/>
  <c r="L6646" i="430"/>
  <c r="L6645" i="430"/>
  <c r="L6644" i="430"/>
  <c r="L6643" i="430"/>
  <c r="L6642" i="430"/>
  <c r="L6641" i="430"/>
  <c r="L6640" i="430"/>
  <c r="L6639" i="430"/>
  <c r="L6638" i="430"/>
  <c r="L6637" i="430"/>
  <c r="L6636" i="430"/>
  <c r="L6635" i="430"/>
  <c r="L6634" i="430"/>
  <c r="L6633" i="430"/>
  <c r="L6632" i="430"/>
  <c r="L6631" i="430"/>
  <c r="L6630" i="430"/>
  <c r="L6629" i="430"/>
  <c r="L6628" i="430"/>
  <c r="L6627" i="430"/>
  <c r="L6626" i="430"/>
  <c r="L6625" i="430"/>
  <c r="L6624" i="430"/>
  <c r="L6623" i="430"/>
  <c r="L6622" i="430"/>
  <c r="L6621" i="430"/>
  <c r="L6620" i="430"/>
  <c r="L6619" i="430"/>
  <c r="L6618" i="430"/>
  <c r="L6617" i="430"/>
  <c r="L6616" i="430"/>
  <c r="L6615" i="430"/>
  <c r="L6614" i="430"/>
  <c r="L6613" i="430"/>
  <c r="L6612" i="430"/>
  <c r="L6611" i="430"/>
  <c r="L6610" i="430"/>
  <c r="L6609" i="430"/>
  <c r="L6608" i="430"/>
  <c r="L6607" i="430"/>
  <c r="L6606" i="430"/>
  <c r="L6605" i="430"/>
  <c r="L6604" i="430"/>
  <c r="L6603" i="430"/>
  <c r="L6602" i="430"/>
  <c r="L6601" i="430"/>
  <c r="L6600" i="430"/>
  <c r="L6599" i="430"/>
  <c r="L6598" i="430"/>
  <c r="L6597" i="430"/>
  <c r="L6596" i="430"/>
  <c r="L6595" i="430"/>
  <c r="L6594" i="430"/>
  <c r="L6593" i="430"/>
  <c r="L6592" i="430"/>
  <c r="L6591" i="430"/>
  <c r="L6590" i="430"/>
  <c r="L6589" i="430"/>
  <c r="L6588" i="430"/>
  <c r="L6587" i="430"/>
  <c r="L6586" i="430"/>
  <c r="L6585" i="430"/>
  <c r="L6584" i="430"/>
  <c r="L6583" i="430"/>
  <c r="L6582" i="430"/>
  <c r="L6581" i="430"/>
  <c r="L6580" i="430"/>
  <c r="L6579" i="430"/>
  <c r="L6578" i="430"/>
  <c r="L6577" i="430"/>
  <c r="L6576" i="430"/>
  <c r="L6575" i="430"/>
  <c r="L6574" i="430"/>
  <c r="L6573" i="430"/>
  <c r="L6572" i="430"/>
  <c r="L6571" i="430"/>
  <c r="L6570" i="430"/>
  <c r="L6569" i="430"/>
  <c r="L6568" i="430"/>
  <c r="L6567" i="430"/>
  <c r="L6566" i="430"/>
  <c r="L6565" i="430"/>
  <c r="L6564" i="430"/>
  <c r="L6563" i="430"/>
  <c r="L6562" i="430"/>
  <c r="L6561" i="430"/>
  <c r="L6560" i="430"/>
  <c r="L6559" i="430"/>
  <c r="L6558" i="430"/>
  <c r="L6557" i="430"/>
  <c r="L6556" i="430"/>
  <c r="L6555" i="430"/>
  <c r="L6554" i="430"/>
  <c r="L6553" i="430"/>
  <c r="L6552" i="430"/>
  <c r="L6551" i="430"/>
  <c r="L6550" i="430"/>
  <c r="L6549" i="430"/>
  <c r="L6548" i="430"/>
  <c r="L6547" i="430"/>
  <c r="L6546" i="430"/>
  <c r="L6545" i="430"/>
  <c r="L6544" i="430"/>
  <c r="L6543" i="430"/>
  <c r="L6542" i="430"/>
  <c r="L6541" i="430"/>
  <c r="L6540" i="430"/>
  <c r="L6539" i="430"/>
  <c r="L6538" i="430"/>
  <c r="L6537" i="430"/>
  <c r="L6536" i="430"/>
  <c r="L6535" i="430"/>
  <c r="L6534" i="430"/>
  <c r="L6533" i="430"/>
  <c r="L6532" i="430"/>
  <c r="L6531" i="430"/>
  <c r="L6530" i="430"/>
  <c r="L6529" i="430"/>
  <c r="L6528" i="430"/>
  <c r="L6527" i="430"/>
  <c r="L6526" i="430"/>
  <c r="L6525" i="430"/>
  <c r="L6524" i="430"/>
  <c r="L6523" i="430"/>
  <c r="L6522" i="430"/>
  <c r="L6521" i="430"/>
  <c r="L6520" i="430"/>
  <c r="L6519" i="430"/>
  <c r="L6518" i="430"/>
  <c r="L6517" i="430"/>
  <c r="L6516" i="430"/>
  <c r="L6515" i="430"/>
  <c r="L6514" i="430"/>
  <c r="L6513" i="430"/>
  <c r="L6512" i="430"/>
  <c r="L6511" i="430"/>
  <c r="L6510" i="430"/>
  <c r="L6509" i="430"/>
  <c r="L6508" i="430"/>
  <c r="L6507" i="430"/>
  <c r="L6506" i="430"/>
  <c r="L6505" i="430"/>
  <c r="L6504" i="430"/>
  <c r="L6503" i="430"/>
  <c r="L6502" i="430"/>
  <c r="L6501" i="430"/>
  <c r="L6500" i="430"/>
  <c r="L6499" i="430"/>
  <c r="L6498" i="430"/>
  <c r="L6497" i="430"/>
  <c r="L6496" i="430"/>
  <c r="L6495" i="430"/>
  <c r="L6494" i="430"/>
  <c r="L6493" i="430"/>
  <c r="L6492" i="430"/>
  <c r="L6491" i="430"/>
  <c r="L6490" i="430"/>
  <c r="L6489" i="430"/>
  <c r="L6488" i="430"/>
  <c r="L6487" i="430"/>
  <c r="L6486" i="430"/>
  <c r="J6483" i="430"/>
  <c r="E6727" i="430" s="1"/>
  <c r="J6480" i="430"/>
  <c r="J6479" i="430"/>
  <c r="J6478" i="430"/>
  <c r="J6477" i="430"/>
  <c r="J6476" i="430"/>
  <c r="J6475" i="430"/>
  <c r="J6474" i="430"/>
  <c r="J6473" i="430"/>
  <c r="J6472" i="430"/>
  <c r="J6471" i="430"/>
  <c r="J6470" i="430"/>
  <c r="J6469" i="430"/>
  <c r="J6468" i="430"/>
  <c r="J6467" i="430"/>
  <c r="J6466" i="430"/>
  <c r="J6465" i="430"/>
  <c r="J6464" i="430"/>
  <c r="J6463" i="430"/>
  <c r="J6462" i="430"/>
  <c r="J6461" i="430"/>
  <c r="J6460" i="430"/>
  <c r="J6459" i="430"/>
  <c r="J6458" i="430"/>
  <c r="J6457" i="430"/>
  <c r="J6456" i="430"/>
  <c r="J6455" i="430"/>
  <c r="J6454" i="430"/>
  <c r="J6453" i="430"/>
  <c r="J6452" i="430"/>
  <c r="J6451" i="430"/>
  <c r="J6450" i="430"/>
  <c r="J6449" i="430"/>
  <c r="J6448" i="430"/>
  <c r="J6447" i="430"/>
  <c r="J6446" i="430"/>
  <c r="J6445" i="430"/>
  <c r="J6444" i="430"/>
  <c r="J6443" i="430"/>
  <c r="J6442" i="430"/>
  <c r="J6441" i="430"/>
  <c r="J6440" i="430"/>
  <c r="J6439" i="430"/>
  <c r="J6438" i="430"/>
  <c r="J6437" i="430"/>
  <c r="J6436" i="430"/>
  <c r="J6435" i="430"/>
  <c r="J6434" i="430"/>
  <c r="J6433" i="430"/>
  <c r="J6432" i="430"/>
  <c r="J6431" i="430"/>
  <c r="J6430" i="430"/>
  <c r="J6429" i="430"/>
  <c r="J6428" i="430"/>
  <c r="J6427" i="430"/>
  <c r="J6426" i="430"/>
  <c r="J6425" i="430"/>
  <c r="J6424" i="430"/>
  <c r="J6423" i="430"/>
  <c r="J6422" i="430"/>
  <c r="J6421" i="430"/>
  <c r="J6420" i="430"/>
  <c r="J6419" i="430"/>
  <c r="J6418" i="430"/>
  <c r="J6417" i="430"/>
  <c r="J6416" i="430"/>
  <c r="J6415" i="430"/>
  <c r="J6414" i="430"/>
  <c r="J6413" i="430"/>
  <c r="J6412" i="430"/>
  <c r="J6411" i="430"/>
  <c r="J6410" i="430"/>
  <c r="J6409" i="430"/>
  <c r="J6408" i="430"/>
  <c r="J6407" i="430"/>
  <c r="J6406" i="430"/>
  <c r="J6405" i="430"/>
  <c r="J6404" i="430"/>
  <c r="J6403" i="430"/>
  <c r="J6402" i="430"/>
  <c r="J6401" i="430"/>
  <c r="J6400" i="430"/>
  <c r="J6399" i="430"/>
  <c r="J6398" i="430"/>
  <c r="J6397" i="430"/>
  <c r="J6396" i="430"/>
  <c r="J6395" i="430"/>
  <c r="J6394" i="430"/>
  <c r="J6393" i="430"/>
  <c r="J6392" i="430"/>
  <c r="J6391" i="430"/>
  <c r="J6390" i="430"/>
  <c r="J6389" i="430"/>
  <c r="J6388" i="430"/>
  <c r="J6387" i="430"/>
  <c r="J6386" i="430"/>
  <c r="J6385" i="430"/>
  <c r="J6384" i="430"/>
  <c r="J6383" i="430"/>
  <c r="J6382" i="430"/>
  <c r="J6381" i="430"/>
  <c r="J6380" i="430"/>
  <c r="J6379" i="430"/>
  <c r="J6378" i="430"/>
  <c r="J6377" i="430"/>
  <c r="J6376" i="430"/>
  <c r="J6375" i="430"/>
  <c r="J6374" i="430"/>
  <c r="J6373" i="430"/>
  <c r="J6372" i="430"/>
  <c r="J6371" i="430"/>
  <c r="I6368" i="430"/>
  <c r="E6478" i="430" s="1"/>
  <c r="H6368" i="430"/>
  <c r="H6367" i="430"/>
  <c r="H6366" i="430"/>
  <c r="H6365" i="430"/>
  <c r="H6364" i="430"/>
  <c r="H6363" i="430"/>
  <c r="H6362" i="430"/>
  <c r="H6361" i="430"/>
  <c r="H6360" i="430"/>
  <c r="H6359" i="430"/>
  <c r="H6358" i="430"/>
  <c r="H6357" i="430"/>
  <c r="H6356" i="430"/>
  <c r="H6355" i="430"/>
  <c r="H6354" i="430"/>
  <c r="H6353" i="430"/>
  <c r="H6352" i="430"/>
  <c r="H6351" i="430"/>
  <c r="H6350" i="430"/>
  <c r="H6349" i="430"/>
  <c r="H6348" i="430"/>
  <c r="H6347" i="430"/>
  <c r="H6346" i="430"/>
  <c r="H6345" i="430"/>
  <c r="H6344" i="430"/>
  <c r="H6343" i="430"/>
  <c r="H6342" i="430"/>
  <c r="H6341" i="430"/>
  <c r="H6340" i="430"/>
  <c r="H6339" i="430"/>
  <c r="H6338" i="430"/>
  <c r="H6337" i="430"/>
  <c r="H6336" i="430"/>
  <c r="H6335" i="430"/>
  <c r="H6334" i="430"/>
  <c r="H6333" i="430"/>
  <c r="H6332" i="430"/>
  <c r="H6331" i="430"/>
  <c r="H6330" i="430"/>
  <c r="H6329" i="430"/>
  <c r="H6328" i="430"/>
  <c r="H6327" i="430"/>
  <c r="H6326" i="430"/>
  <c r="H6325" i="430"/>
  <c r="H6324" i="430"/>
  <c r="H6323" i="430"/>
  <c r="H6322" i="430"/>
  <c r="H6321" i="430"/>
  <c r="H6320" i="430"/>
  <c r="H6319" i="430"/>
  <c r="H6318" i="430"/>
  <c r="H6317" i="430"/>
  <c r="H6316" i="430"/>
  <c r="H6315" i="430"/>
  <c r="H6314" i="430"/>
  <c r="H6313" i="430"/>
  <c r="H6312" i="430"/>
  <c r="H6311" i="430"/>
  <c r="H6310" i="430"/>
  <c r="H6309" i="430"/>
  <c r="H6308" i="430"/>
  <c r="H6307" i="430"/>
  <c r="H6306" i="430"/>
  <c r="H6305" i="430"/>
  <c r="H6304" i="430"/>
  <c r="H6303" i="430"/>
  <c r="H6302" i="430"/>
  <c r="H6301" i="430"/>
  <c r="H6300" i="430"/>
  <c r="H6299" i="430"/>
  <c r="H6298" i="430"/>
  <c r="H6297" i="430"/>
  <c r="H6296" i="430"/>
  <c r="H6295" i="430"/>
  <c r="H6294" i="430"/>
  <c r="H6293" i="430"/>
  <c r="H6292" i="430"/>
  <c r="H6291" i="430"/>
  <c r="H6290" i="430"/>
  <c r="H6289" i="430"/>
  <c r="H6288" i="430"/>
  <c r="H6287" i="430"/>
  <c r="H6286" i="430"/>
  <c r="H6285" i="430"/>
  <c r="H6284" i="430"/>
  <c r="H6283" i="430"/>
  <c r="H6282" i="430"/>
  <c r="H6281" i="430"/>
  <c r="H6280" i="430"/>
  <c r="H6279" i="430"/>
  <c r="H6278" i="430"/>
  <c r="H6277" i="430"/>
  <c r="H6276" i="430"/>
  <c r="H6275" i="430"/>
  <c r="H6274" i="430"/>
  <c r="H6273" i="430"/>
  <c r="H6272" i="430"/>
  <c r="H6271" i="430"/>
  <c r="H6270" i="430"/>
  <c r="H6269" i="430"/>
  <c r="H6268" i="430"/>
  <c r="H6267" i="430"/>
  <c r="H6266" i="430"/>
  <c r="H6265" i="430"/>
  <c r="H6264" i="430"/>
  <c r="H6263" i="430"/>
  <c r="H6262" i="430"/>
  <c r="H6261" i="430"/>
  <c r="H6260" i="430"/>
  <c r="H6259" i="430"/>
  <c r="H6258" i="430"/>
  <c r="H6257" i="430"/>
  <c r="H6256" i="430"/>
  <c r="H6255" i="430"/>
  <c r="H6254" i="430"/>
  <c r="H6253" i="430"/>
  <c r="H6252" i="430"/>
  <c r="H6251" i="430"/>
  <c r="H6250" i="430"/>
  <c r="H6249" i="430"/>
  <c r="H6248" i="430"/>
  <c r="H6247" i="430"/>
  <c r="H6246" i="430"/>
  <c r="H6245" i="430"/>
  <c r="H6244" i="430"/>
  <c r="H6243" i="430"/>
  <c r="H6242" i="430"/>
  <c r="H6241" i="430"/>
  <c r="H6240" i="430"/>
  <c r="H6239" i="430"/>
  <c r="H6238" i="430"/>
  <c r="H6237" i="430"/>
  <c r="H6236" i="430"/>
  <c r="H6235" i="430"/>
  <c r="H6234" i="430"/>
  <c r="H6233" i="430"/>
  <c r="H6232" i="430"/>
  <c r="H6231" i="430"/>
  <c r="H6230" i="430"/>
  <c r="H6229" i="430"/>
  <c r="H6228" i="430"/>
  <c r="H6227" i="430"/>
  <c r="H6226" i="430"/>
  <c r="H6225" i="430"/>
  <c r="H6224" i="430"/>
  <c r="H6223" i="430"/>
  <c r="H6222" i="430"/>
  <c r="H6221" i="430"/>
  <c r="H6220" i="430"/>
  <c r="H6219" i="430"/>
  <c r="H6218" i="430"/>
  <c r="H6217" i="430"/>
  <c r="H6216" i="430"/>
  <c r="H6215" i="430"/>
  <c r="H6214" i="430"/>
  <c r="H6213" i="430"/>
  <c r="H6212" i="430"/>
  <c r="H6211" i="430"/>
  <c r="H6210" i="430"/>
  <c r="H6209" i="430"/>
  <c r="H6208" i="430"/>
  <c r="H6207" i="430"/>
  <c r="H6206" i="430"/>
  <c r="H6205" i="430"/>
  <c r="H6204" i="430"/>
  <c r="H6203" i="430"/>
  <c r="H6202" i="430"/>
  <c r="H6201" i="430"/>
  <c r="H6200" i="430"/>
  <c r="H6199" i="430"/>
  <c r="H6198" i="430"/>
  <c r="H6197" i="430"/>
  <c r="H6196" i="430"/>
  <c r="H6195" i="430"/>
  <c r="H6194" i="430"/>
  <c r="H6193" i="430"/>
  <c r="H6192" i="430"/>
  <c r="H6191" i="430"/>
  <c r="H6190" i="430"/>
  <c r="H6189" i="430"/>
  <c r="H6188" i="430"/>
  <c r="H6187" i="430"/>
  <c r="H6186" i="430"/>
  <c r="H6185" i="430"/>
  <c r="H6184" i="430"/>
  <c r="H6183" i="430"/>
  <c r="H6182" i="430"/>
  <c r="H6181" i="430"/>
  <c r="H6180" i="430"/>
  <c r="H6179" i="430"/>
  <c r="H6178" i="430"/>
  <c r="H6177" i="430"/>
  <c r="H6176" i="430"/>
  <c r="H6175" i="430"/>
  <c r="H6174" i="430"/>
  <c r="H6173" i="430"/>
  <c r="H6172" i="430"/>
  <c r="H6171" i="430"/>
  <c r="H6170" i="430"/>
  <c r="H6169" i="430"/>
  <c r="H6168" i="430"/>
  <c r="H6167" i="430"/>
  <c r="H6166" i="430"/>
  <c r="H6165" i="430"/>
  <c r="H6164" i="430"/>
  <c r="H6163" i="430"/>
  <c r="H6162" i="430"/>
  <c r="H6161" i="430"/>
  <c r="H6160" i="430"/>
  <c r="H6159" i="430"/>
  <c r="H6158" i="430"/>
  <c r="H6157" i="430"/>
  <c r="H6156" i="430"/>
  <c r="H6155" i="430"/>
  <c r="H6154" i="430"/>
  <c r="H6153" i="430"/>
  <c r="H6152" i="430"/>
  <c r="H6151" i="430"/>
  <c r="H6150" i="430"/>
  <c r="H6149" i="430"/>
  <c r="H6148" i="430"/>
  <c r="H6147" i="430"/>
  <c r="H6146" i="430"/>
  <c r="H6145" i="430"/>
  <c r="H6144" i="430"/>
  <c r="H6143" i="430"/>
  <c r="H6142" i="430"/>
  <c r="H6141" i="430"/>
  <c r="H6140" i="430"/>
  <c r="H6139" i="430"/>
  <c r="H6138" i="430"/>
  <c r="H6137" i="430"/>
  <c r="H6136" i="430"/>
  <c r="H6135" i="430"/>
  <c r="H6134" i="430"/>
  <c r="H6133" i="430"/>
  <c r="H6132" i="430"/>
  <c r="H6131" i="430"/>
  <c r="H6130" i="430"/>
  <c r="H6129" i="430"/>
  <c r="H6128" i="430"/>
  <c r="H6127" i="430"/>
  <c r="H6126" i="430"/>
  <c r="H6125" i="430"/>
  <c r="H6124" i="430"/>
  <c r="H6123" i="430"/>
  <c r="H6122" i="430"/>
  <c r="H6121" i="430"/>
  <c r="H6120" i="430"/>
  <c r="H6119" i="430"/>
  <c r="H6118" i="430"/>
  <c r="H6117" i="430"/>
  <c r="H6116" i="430"/>
  <c r="H6115" i="430"/>
  <c r="H6114" i="430"/>
  <c r="H6113" i="430"/>
  <c r="H6112" i="430"/>
  <c r="H6111" i="430"/>
  <c r="H6110" i="430"/>
  <c r="H6109" i="430"/>
  <c r="H6108" i="430"/>
  <c r="H6107" i="430"/>
  <c r="H6106" i="430"/>
  <c r="H6105" i="430"/>
  <c r="H6104" i="430"/>
  <c r="H6103" i="430"/>
  <c r="H6102" i="430"/>
  <c r="H6101" i="430"/>
  <c r="H6100" i="430"/>
  <c r="H6099" i="430"/>
  <c r="H6098" i="430"/>
  <c r="H6097" i="430"/>
  <c r="H6096" i="430"/>
  <c r="H6095" i="430"/>
  <c r="H6094" i="430"/>
  <c r="H6093" i="430"/>
  <c r="H6092" i="430"/>
  <c r="H6091" i="430"/>
  <c r="H6090" i="430"/>
  <c r="H6089" i="430"/>
  <c r="H6088" i="430"/>
  <c r="H6087" i="430"/>
  <c r="H6086" i="430"/>
  <c r="H6085" i="430"/>
  <c r="H6084" i="430"/>
  <c r="H6083" i="430"/>
  <c r="H6082" i="430"/>
  <c r="H6081" i="430"/>
  <c r="H6080" i="430"/>
  <c r="H6079" i="430"/>
  <c r="H6078" i="430"/>
  <c r="H6077" i="430"/>
  <c r="H6076" i="430"/>
  <c r="H6075" i="430"/>
  <c r="H6074" i="430"/>
  <c r="H6073" i="430"/>
  <c r="H6072" i="430"/>
  <c r="H6071" i="430"/>
  <c r="H6070" i="430"/>
  <c r="H6069" i="430"/>
  <c r="H6068" i="430"/>
  <c r="H6067" i="430"/>
  <c r="H6066" i="430"/>
  <c r="H6065" i="430"/>
  <c r="H6064" i="430"/>
  <c r="H6063" i="430"/>
  <c r="H6062" i="430"/>
  <c r="H6061" i="430"/>
  <c r="H6060" i="430"/>
  <c r="H6059" i="430"/>
  <c r="H6058" i="430"/>
  <c r="H6057" i="430"/>
  <c r="H6056" i="430"/>
  <c r="H6055" i="430"/>
  <c r="H6054" i="430"/>
  <c r="H6053" i="430"/>
  <c r="H6052" i="430"/>
  <c r="H6051" i="430"/>
  <c r="H6050" i="430"/>
  <c r="H6049" i="430"/>
  <c r="H6048" i="430"/>
  <c r="H6047" i="430"/>
  <c r="H6046" i="430"/>
  <c r="H6045" i="430"/>
  <c r="H6044" i="430"/>
  <c r="H6043" i="430"/>
  <c r="H6042" i="430"/>
  <c r="H6041" i="430"/>
  <c r="H6040" i="430"/>
  <c r="H6039" i="430"/>
  <c r="H6038" i="430"/>
  <c r="H6037" i="430"/>
  <c r="H6036" i="430"/>
  <c r="H6035" i="430"/>
  <c r="H6034" i="430"/>
  <c r="H6033" i="430"/>
  <c r="H6032" i="430"/>
  <c r="H6031" i="430"/>
  <c r="H6030" i="430"/>
  <c r="H6029" i="430"/>
  <c r="H6028" i="430"/>
  <c r="H6027" i="430"/>
  <c r="H6026" i="430"/>
  <c r="H6025" i="430"/>
  <c r="H6024" i="430"/>
  <c r="H6023" i="430"/>
  <c r="H6022" i="430"/>
  <c r="H6021" i="430"/>
  <c r="H6020" i="430"/>
  <c r="H6019" i="430"/>
  <c r="H6018" i="430"/>
  <c r="H6017" i="430"/>
  <c r="H6016" i="430"/>
  <c r="H6015" i="430"/>
  <c r="H6014" i="430"/>
  <c r="H6013" i="430"/>
  <c r="H6012" i="430"/>
  <c r="H6011" i="430"/>
  <c r="H6010" i="430"/>
  <c r="H6009" i="430"/>
  <c r="H6008" i="430"/>
  <c r="H6007" i="430"/>
  <c r="H6006" i="430"/>
  <c r="H6005" i="430"/>
  <c r="H6004" i="430"/>
  <c r="H6003" i="430"/>
  <c r="H6002" i="430"/>
  <c r="H6001" i="430"/>
  <c r="H6000" i="430"/>
  <c r="H5999" i="430"/>
  <c r="H5998" i="430"/>
  <c r="H5997" i="430"/>
  <c r="H5996" i="430"/>
  <c r="H5995" i="430"/>
  <c r="H5994" i="430"/>
  <c r="H5993" i="430"/>
  <c r="H5992" i="430"/>
  <c r="H5991" i="430"/>
  <c r="H5990" i="430"/>
  <c r="H5989" i="430"/>
  <c r="H5988" i="430"/>
  <c r="H5987" i="430"/>
  <c r="H5986" i="430"/>
  <c r="H5985" i="430"/>
  <c r="H5984" i="430"/>
  <c r="H5983" i="430"/>
  <c r="H5982" i="430"/>
  <c r="H5981" i="430"/>
  <c r="H5980" i="430"/>
  <c r="H5979" i="430"/>
  <c r="H5978" i="430"/>
  <c r="H5977" i="430"/>
  <c r="H5976" i="430"/>
  <c r="H5975" i="430"/>
  <c r="H5974" i="430"/>
  <c r="H5973" i="430"/>
  <c r="H5972" i="430"/>
  <c r="H5971" i="430"/>
  <c r="H5970" i="430"/>
  <c r="H5969" i="430"/>
  <c r="H5968" i="430"/>
  <c r="H5967" i="430"/>
  <c r="H5966" i="430"/>
  <c r="H5965" i="430"/>
  <c r="H5964" i="430"/>
  <c r="H5963" i="430"/>
  <c r="H5962" i="430"/>
  <c r="H5961" i="430"/>
  <c r="H5960" i="430"/>
  <c r="H5959" i="430"/>
  <c r="H5958" i="430"/>
  <c r="H5957" i="430"/>
  <c r="H5956" i="430"/>
  <c r="H5955" i="430"/>
  <c r="H5954" i="430"/>
  <c r="H5953" i="430"/>
  <c r="H5952" i="430"/>
  <c r="H5951" i="430"/>
  <c r="H5950" i="430"/>
  <c r="H5949" i="430"/>
  <c r="H5948" i="430"/>
  <c r="H5947" i="430"/>
  <c r="H5946" i="430"/>
  <c r="H5945" i="430"/>
  <c r="H5944" i="430"/>
  <c r="H5943" i="430"/>
  <c r="H5942" i="430"/>
  <c r="H5941" i="430"/>
  <c r="H5940" i="430"/>
  <c r="H5939" i="430"/>
  <c r="H5938" i="430"/>
  <c r="H5937" i="430"/>
  <c r="H5936" i="430"/>
  <c r="H5935" i="430"/>
  <c r="H5934" i="430"/>
  <c r="H5933" i="430"/>
  <c r="H5932" i="430"/>
  <c r="H5931" i="430"/>
  <c r="H5930" i="430"/>
  <c r="H5929" i="430"/>
  <c r="H5928" i="430"/>
  <c r="H5927" i="430"/>
  <c r="H5926" i="430"/>
  <c r="H5925" i="430"/>
  <c r="H5924" i="430"/>
  <c r="H5923" i="430"/>
  <c r="H5922" i="430"/>
  <c r="H5921" i="430"/>
  <c r="H5920" i="430"/>
  <c r="H5919" i="430"/>
  <c r="H5918" i="430"/>
  <c r="H5917" i="430"/>
  <c r="H5916" i="430"/>
  <c r="H5915" i="430"/>
  <c r="H5914" i="430"/>
  <c r="H5913" i="430"/>
  <c r="H5912" i="430"/>
  <c r="H5911" i="430"/>
  <c r="H5910" i="430"/>
  <c r="H5909" i="430"/>
  <c r="H5908" i="430"/>
  <c r="H5907" i="430"/>
  <c r="H5906" i="430"/>
  <c r="H5905" i="430"/>
  <c r="H5904" i="430"/>
  <c r="H5903" i="430"/>
  <c r="H5902" i="430"/>
  <c r="H5901" i="430"/>
  <c r="H5900" i="430"/>
  <c r="H5899" i="430"/>
  <c r="H5898" i="430"/>
  <c r="H5897" i="430"/>
  <c r="H5896" i="430"/>
  <c r="H5895" i="430"/>
  <c r="H5894" i="430"/>
  <c r="H5893" i="430"/>
  <c r="H5892" i="430"/>
  <c r="H5891" i="430"/>
  <c r="H5890" i="430"/>
  <c r="H5889" i="430"/>
  <c r="H5888" i="430"/>
  <c r="H5887" i="430"/>
  <c r="H5886" i="430"/>
  <c r="H5885" i="430"/>
  <c r="H5884" i="430"/>
  <c r="H5883" i="430"/>
  <c r="H5882" i="430"/>
  <c r="H5881" i="430"/>
  <c r="H5880" i="430"/>
  <c r="H5879" i="430"/>
  <c r="H5878" i="430"/>
  <c r="H5877" i="430"/>
  <c r="H5876" i="430"/>
  <c r="H5875" i="430"/>
  <c r="H5874" i="430"/>
  <c r="H5873" i="430"/>
  <c r="H5872" i="430"/>
  <c r="H5871" i="430"/>
  <c r="H5870" i="430"/>
  <c r="H5869" i="430"/>
  <c r="H5868" i="430"/>
  <c r="H5867" i="430"/>
  <c r="H5866" i="430"/>
  <c r="H5865" i="430"/>
  <c r="H5864" i="430"/>
  <c r="H5863" i="430"/>
  <c r="H5862" i="430"/>
  <c r="H5861" i="430"/>
  <c r="H5860" i="430"/>
  <c r="H5859" i="430"/>
  <c r="H5858" i="430"/>
  <c r="H5857" i="430"/>
  <c r="H5856" i="430"/>
  <c r="H5855" i="430"/>
  <c r="H5854" i="430"/>
  <c r="H5853" i="430"/>
  <c r="H5852" i="430"/>
  <c r="H5851" i="430"/>
  <c r="H5850" i="430"/>
  <c r="H5849" i="430"/>
  <c r="H5848" i="430"/>
  <c r="H5847" i="430"/>
  <c r="H5846" i="430"/>
  <c r="H5845" i="430"/>
  <c r="H5844" i="430"/>
  <c r="H5843" i="430"/>
  <c r="H5842" i="430"/>
  <c r="H5841" i="430"/>
  <c r="H5840" i="430"/>
  <c r="H5839" i="430"/>
  <c r="H5838" i="430"/>
  <c r="H5837" i="430"/>
  <c r="H5836" i="430"/>
  <c r="H5835" i="430"/>
  <c r="H5834" i="430"/>
  <c r="H5833" i="430"/>
  <c r="H5832" i="430"/>
  <c r="H5831" i="430"/>
  <c r="H5830" i="430"/>
  <c r="H5829" i="430"/>
  <c r="H5828" i="430"/>
  <c r="H5827" i="430"/>
  <c r="H5826" i="430"/>
  <c r="H5825" i="430"/>
  <c r="H5824" i="430"/>
  <c r="H5823" i="430"/>
  <c r="H5822" i="430"/>
  <c r="H5821" i="430"/>
  <c r="H5820" i="430"/>
  <c r="H5819" i="430"/>
  <c r="H5818" i="430"/>
  <c r="H5817" i="430"/>
  <c r="H5816" i="430"/>
  <c r="H5815" i="430"/>
  <c r="H5814" i="430"/>
  <c r="H5813" i="430"/>
  <c r="H5812" i="430"/>
  <c r="H5811" i="430"/>
  <c r="H5810" i="430"/>
  <c r="H5809" i="430"/>
  <c r="H5808" i="430"/>
  <c r="H5807" i="430"/>
  <c r="H5806" i="430"/>
  <c r="H5805" i="430"/>
  <c r="H5804" i="430"/>
  <c r="H5803" i="430"/>
  <c r="H5802" i="430"/>
  <c r="H5801" i="430"/>
  <c r="H5800" i="430"/>
  <c r="H5799" i="430"/>
  <c r="H5798" i="430"/>
  <c r="H5797" i="430"/>
  <c r="H5796" i="430"/>
  <c r="H5795" i="430"/>
  <c r="H5794" i="430"/>
  <c r="H5793" i="430"/>
  <c r="H5792" i="430"/>
  <c r="H5791" i="430"/>
  <c r="H5790" i="430"/>
  <c r="H5789" i="430"/>
  <c r="H5788" i="430"/>
  <c r="H5787" i="430"/>
  <c r="H5786" i="430"/>
  <c r="H5785" i="430"/>
  <c r="H5784" i="430"/>
  <c r="H5783" i="430"/>
  <c r="H5782" i="430"/>
  <c r="H5781" i="430"/>
  <c r="H5780" i="430"/>
  <c r="H5779" i="430"/>
  <c r="H5778" i="430"/>
  <c r="H5777" i="430"/>
  <c r="H5776" i="430"/>
  <c r="H5775" i="430"/>
  <c r="H5774" i="430"/>
  <c r="H5773" i="430"/>
  <c r="H5772" i="430"/>
  <c r="H5771" i="430"/>
  <c r="H5770" i="430"/>
  <c r="H5769" i="430"/>
  <c r="H5768" i="430"/>
  <c r="H5767" i="430"/>
  <c r="H5766" i="430"/>
  <c r="H5765" i="430"/>
  <c r="H5764" i="430"/>
  <c r="H5763" i="430"/>
  <c r="H5762" i="430"/>
  <c r="H5761" i="430"/>
  <c r="H5760" i="430"/>
  <c r="H5759" i="430"/>
  <c r="H5758" i="430"/>
  <c r="H5757" i="430"/>
  <c r="H5756" i="430"/>
  <c r="H5755" i="430"/>
  <c r="H5754" i="430"/>
  <c r="H5753" i="430"/>
  <c r="H5752" i="430"/>
  <c r="H5751" i="430"/>
  <c r="H5750" i="430"/>
  <c r="H5749" i="430"/>
  <c r="H5748" i="430"/>
  <c r="H5747" i="430"/>
  <c r="H5746" i="430"/>
  <c r="H5745" i="430"/>
  <c r="H5744" i="430"/>
  <c r="H5743" i="430"/>
  <c r="H5742" i="430"/>
  <c r="H5741" i="430"/>
  <c r="H5740" i="430"/>
  <c r="H5739" i="430"/>
  <c r="H5738" i="430"/>
  <c r="H5737" i="430"/>
  <c r="H5736" i="430"/>
  <c r="H5735" i="430"/>
  <c r="H5734" i="430"/>
  <c r="H5733" i="430"/>
  <c r="H5732" i="430"/>
  <c r="H5731" i="430"/>
  <c r="H5730" i="430"/>
  <c r="H5729" i="430"/>
  <c r="H5728" i="430"/>
  <c r="H5727" i="430"/>
  <c r="H5726" i="430"/>
  <c r="H5725" i="430"/>
  <c r="H5724" i="430"/>
  <c r="H5723" i="430"/>
  <c r="H5722" i="430"/>
  <c r="H5721" i="430"/>
  <c r="H5720" i="430"/>
  <c r="H5719" i="430"/>
  <c r="H5718" i="430"/>
  <c r="H5717" i="430"/>
  <c r="H5716" i="430"/>
  <c r="H5715" i="430"/>
  <c r="H5714" i="430"/>
  <c r="H5713" i="430"/>
  <c r="H5712" i="430"/>
  <c r="H5711" i="430"/>
  <c r="H5710" i="430"/>
  <c r="H5709" i="430"/>
  <c r="H5708" i="430"/>
  <c r="H5707" i="430"/>
  <c r="H5706" i="430"/>
  <c r="H5705" i="430"/>
  <c r="H5704" i="430"/>
  <c r="H5703" i="430"/>
  <c r="H5702" i="430"/>
  <c r="H5701" i="430"/>
  <c r="H5700" i="430"/>
  <c r="H5699" i="430"/>
  <c r="H5698" i="430"/>
  <c r="H5697" i="430"/>
  <c r="H5696" i="430"/>
  <c r="H5695" i="430"/>
  <c r="H5694" i="430"/>
  <c r="H5693" i="430"/>
  <c r="H5692" i="430"/>
  <c r="H5691" i="430"/>
  <c r="H5690" i="430"/>
  <c r="H5689" i="430"/>
  <c r="H5688" i="430"/>
  <c r="H5687" i="430"/>
  <c r="H5686" i="430"/>
  <c r="H5685" i="430"/>
  <c r="H5684" i="430"/>
  <c r="H5683" i="430"/>
  <c r="H5682" i="430"/>
  <c r="H5681" i="430"/>
  <c r="H5680" i="430"/>
  <c r="H5679" i="430"/>
  <c r="H5678" i="430"/>
  <c r="H5677" i="430"/>
  <c r="H5676" i="430"/>
  <c r="H5675" i="430"/>
  <c r="H5674" i="430"/>
  <c r="H5673" i="430"/>
  <c r="H5672" i="430"/>
  <c r="H5671" i="430"/>
  <c r="H5670" i="430"/>
  <c r="H5669" i="430"/>
  <c r="H5668" i="430"/>
  <c r="H5667" i="430"/>
  <c r="H5666" i="430"/>
  <c r="H5665" i="430"/>
  <c r="H5664" i="430"/>
  <c r="H5663" i="430"/>
  <c r="H5662" i="430"/>
  <c r="H5661" i="430"/>
  <c r="H5660" i="430"/>
  <c r="H5659" i="430"/>
  <c r="H5658" i="430"/>
  <c r="H5657" i="430"/>
  <c r="H5656" i="430"/>
  <c r="H5655" i="430"/>
  <c r="H5654" i="430"/>
  <c r="H5653" i="430"/>
  <c r="H5652" i="430"/>
  <c r="H5651" i="430"/>
  <c r="H5650" i="430"/>
  <c r="H5649" i="430"/>
  <c r="H5648" i="430"/>
  <c r="H5647" i="430"/>
  <c r="H5646" i="430"/>
  <c r="H5645" i="430"/>
  <c r="H5644" i="430"/>
  <c r="H5643" i="430"/>
  <c r="H5642" i="430"/>
  <c r="H5641" i="430"/>
  <c r="H5640" i="430"/>
  <c r="H5639" i="430"/>
  <c r="H5638" i="430"/>
  <c r="H5637" i="430"/>
  <c r="H5636" i="430"/>
  <c r="H5635" i="430"/>
  <c r="H5634" i="430"/>
  <c r="H5633" i="430"/>
  <c r="H5632" i="430"/>
  <c r="H5631" i="430"/>
  <c r="H5630" i="430"/>
  <c r="H5629" i="430"/>
  <c r="H5628" i="430"/>
  <c r="H5627" i="430"/>
  <c r="H5626" i="430"/>
  <c r="H5625" i="430"/>
  <c r="H5624" i="430"/>
  <c r="H5623" i="430"/>
  <c r="H5622" i="430"/>
  <c r="H5621" i="430"/>
  <c r="H5620" i="430"/>
  <c r="H5619" i="430"/>
  <c r="H5618" i="430"/>
  <c r="H5617" i="430"/>
  <c r="H5616" i="430"/>
  <c r="H5615" i="430"/>
  <c r="H5614" i="430"/>
  <c r="H5613" i="430"/>
  <c r="H5612" i="430"/>
  <c r="H5611" i="430"/>
  <c r="H5610" i="430"/>
  <c r="H5609" i="430"/>
  <c r="H5608" i="430"/>
  <c r="H5607" i="430"/>
  <c r="H5606" i="430"/>
  <c r="H5605" i="430"/>
  <c r="H5604" i="430"/>
  <c r="H5603" i="430"/>
  <c r="H5602" i="430"/>
  <c r="H5601" i="430"/>
  <c r="H5600" i="430"/>
  <c r="H5599" i="430"/>
  <c r="H5598" i="430"/>
  <c r="H5597" i="430"/>
  <c r="H5596" i="430"/>
  <c r="H5595" i="430"/>
  <c r="H5594" i="430"/>
  <c r="H5593" i="430"/>
  <c r="H5592" i="430"/>
  <c r="H5591" i="430"/>
  <c r="H5590" i="430"/>
  <c r="H5589" i="430"/>
  <c r="H5588" i="430"/>
  <c r="H5587" i="430"/>
  <c r="H5586" i="430"/>
  <c r="H5585" i="430"/>
  <c r="H5584" i="430"/>
  <c r="H5583" i="430"/>
  <c r="H5582" i="430"/>
  <c r="H5581" i="430"/>
  <c r="H5580" i="430"/>
  <c r="H5579" i="430"/>
  <c r="H5578" i="430"/>
  <c r="H5577" i="430"/>
  <c r="H5576" i="430"/>
  <c r="H5575" i="430"/>
  <c r="H5574" i="430"/>
  <c r="H5573" i="430"/>
  <c r="H5572" i="430"/>
  <c r="H5571" i="430"/>
  <c r="H5570" i="430"/>
  <c r="H5569" i="430"/>
  <c r="H5568" i="430"/>
  <c r="H5567" i="430"/>
  <c r="H5566" i="430"/>
  <c r="H5565" i="430"/>
  <c r="H5564" i="430"/>
  <c r="H5563" i="430"/>
  <c r="H5562" i="430"/>
  <c r="H5561" i="430"/>
  <c r="H5560" i="430"/>
  <c r="H5559" i="430"/>
  <c r="H5558" i="430"/>
  <c r="H5557" i="430"/>
  <c r="H5556" i="430"/>
  <c r="H5555" i="430"/>
  <c r="H5554" i="430"/>
  <c r="H5553" i="430"/>
  <c r="H5552" i="430"/>
  <c r="H5551" i="430"/>
  <c r="H5550" i="430"/>
  <c r="H5549" i="430"/>
  <c r="H5548" i="430"/>
  <c r="H5547" i="430"/>
  <c r="H5546" i="430"/>
  <c r="H5545" i="430"/>
  <c r="H5544" i="430"/>
  <c r="H5543" i="430"/>
  <c r="H5542" i="430"/>
  <c r="H5541" i="430"/>
  <c r="H5540" i="430"/>
  <c r="H5539" i="430"/>
  <c r="H5538" i="430"/>
  <c r="H5537" i="430"/>
  <c r="H5536" i="430"/>
  <c r="H5535" i="430"/>
  <c r="H5534" i="430"/>
  <c r="H5533" i="430"/>
  <c r="H5532" i="430"/>
  <c r="H5531" i="430"/>
  <c r="H5530" i="430"/>
  <c r="H5529" i="430"/>
  <c r="H5528" i="430"/>
  <c r="H5527" i="430"/>
  <c r="H5526" i="430"/>
  <c r="H5525" i="430"/>
  <c r="H5524" i="430"/>
  <c r="H5523" i="430"/>
  <c r="H5522" i="430"/>
  <c r="H5521" i="430"/>
  <c r="H5520" i="430"/>
  <c r="H5519" i="430"/>
  <c r="H5518" i="430"/>
  <c r="H5517" i="430"/>
  <c r="H5516" i="430"/>
  <c r="H5515" i="430"/>
  <c r="H5514" i="430"/>
  <c r="H5513" i="430"/>
  <c r="H5512" i="430"/>
  <c r="H5511" i="430"/>
  <c r="H5510" i="430"/>
  <c r="H5509" i="430"/>
  <c r="H5508" i="430"/>
  <c r="H5507" i="430"/>
  <c r="H5506" i="430"/>
  <c r="H5505" i="430"/>
  <c r="H5504" i="430"/>
  <c r="H5503" i="430"/>
  <c r="H5502" i="430"/>
  <c r="H5501" i="430"/>
  <c r="H5500" i="430"/>
  <c r="H5499" i="430"/>
  <c r="H5498" i="430"/>
  <c r="H5497" i="430"/>
  <c r="H5496" i="430"/>
  <c r="H5495" i="430"/>
  <c r="H5494" i="430"/>
  <c r="H5493" i="430"/>
  <c r="H5492" i="430"/>
  <c r="H5491" i="430"/>
  <c r="H5490" i="430"/>
  <c r="H5489" i="430"/>
  <c r="H5488" i="430"/>
  <c r="H5487" i="430"/>
  <c r="H5486" i="430"/>
  <c r="H5485" i="430"/>
  <c r="H5484" i="430"/>
  <c r="H5483" i="430"/>
  <c r="H5482" i="430"/>
  <c r="H5481" i="430"/>
  <c r="H5480" i="430"/>
  <c r="H5479" i="430"/>
  <c r="H5478" i="430"/>
  <c r="H5477" i="430"/>
  <c r="H5476" i="430"/>
  <c r="H5475" i="430"/>
  <c r="H5474" i="430"/>
  <c r="H5473" i="430"/>
  <c r="H5472" i="430"/>
  <c r="H5471" i="430"/>
  <c r="H5470" i="430"/>
  <c r="H5469" i="430"/>
  <c r="H5468" i="430"/>
  <c r="H5467" i="430"/>
  <c r="H5466" i="430"/>
  <c r="H5465" i="430"/>
  <c r="H5464" i="430"/>
  <c r="H5463" i="430"/>
  <c r="H5462" i="430"/>
  <c r="H5461" i="430"/>
  <c r="H5460" i="430"/>
  <c r="H5459" i="430"/>
  <c r="H5458" i="430"/>
  <c r="H5457" i="430"/>
  <c r="H5456" i="430"/>
  <c r="H5455" i="430"/>
  <c r="H5454" i="430"/>
  <c r="H5453" i="430"/>
  <c r="H5452" i="430"/>
  <c r="H5451" i="430"/>
  <c r="H5450" i="430"/>
  <c r="H5449" i="430"/>
  <c r="H5448" i="430"/>
  <c r="H5447" i="430"/>
  <c r="H5446" i="430"/>
  <c r="H5445" i="430"/>
  <c r="H5444" i="430"/>
  <c r="H5443" i="430"/>
  <c r="H5442" i="430"/>
  <c r="H5441" i="430"/>
  <c r="H5440" i="430"/>
  <c r="H5439" i="430"/>
  <c r="H5438" i="430"/>
  <c r="H5437" i="430"/>
  <c r="H5436" i="430"/>
  <c r="H5435" i="430"/>
  <c r="H5434" i="430"/>
  <c r="H5433" i="430"/>
  <c r="H5432" i="430"/>
  <c r="H5431" i="430"/>
  <c r="H5430" i="430"/>
  <c r="H5429" i="430"/>
  <c r="H5428" i="430"/>
  <c r="H5427" i="430"/>
  <c r="H5426" i="430"/>
  <c r="H5425" i="430"/>
  <c r="H5424" i="430"/>
  <c r="H5423" i="430"/>
  <c r="H5422" i="430"/>
  <c r="H5421" i="430"/>
  <c r="H5420" i="430"/>
  <c r="H5419" i="430"/>
  <c r="H5418" i="430"/>
  <c r="H5417" i="430"/>
  <c r="H5416" i="430"/>
  <c r="H5415" i="430"/>
  <c r="H5414" i="430"/>
  <c r="H5413" i="430"/>
  <c r="H5412" i="430"/>
  <c r="H5411" i="430"/>
  <c r="H5410" i="430"/>
  <c r="H5409" i="430"/>
  <c r="H5408" i="430"/>
  <c r="H5407" i="430"/>
  <c r="H5406" i="430"/>
  <c r="H5405" i="430"/>
  <c r="H5404" i="430"/>
  <c r="H5403" i="430"/>
  <c r="H5402" i="430"/>
  <c r="H5401" i="430"/>
  <c r="H5400" i="430"/>
  <c r="H5399" i="430"/>
  <c r="H5398" i="430"/>
  <c r="H5397" i="430"/>
  <c r="H5396" i="430"/>
  <c r="H5395" i="430"/>
  <c r="H5394" i="430"/>
  <c r="H5393" i="430"/>
  <c r="H5392" i="430"/>
  <c r="H5391" i="430"/>
  <c r="H5390" i="430"/>
  <c r="H5389" i="430"/>
  <c r="H5388" i="430"/>
  <c r="H5387" i="430"/>
  <c r="H5386" i="430"/>
  <c r="H5385" i="430"/>
  <c r="H5384" i="430"/>
  <c r="H5383" i="430"/>
  <c r="H5382" i="430"/>
  <c r="H5381" i="430"/>
  <c r="H5380" i="430"/>
  <c r="H5379" i="430"/>
  <c r="H5378" i="430"/>
  <c r="H5377" i="430"/>
  <c r="H5376" i="430"/>
  <c r="H5375" i="430"/>
  <c r="H5374" i="430"/>
  <c r="H5373" i="430"/>
  <c r="H5372" i="430"/>
  <c r="H5371" i="430"/>
  <c r="H5370" i="430"/>
  <c r="H5369" i="430"/>
  <c r="H5368" i="430"/>
  <c r="H5367" i="430"/>
  <c r="H5366" i="430"/>
  <c r="H5365" i="430"/>
  <c r="H5364" i="430"/>
  <c r="H5363" i="430"/>
  <c r="H5362" i="430"/>
  <c r="H5361" i="430"/>
  <c r="H5360" i="430"/>
  <c r="H5359" i="430"/>
  <c r="H5358" i="430"/>
  <c r="H5357" i="430"/>
  <c r="H5356" i="430"/>
  <c r="H5355" i="430"/>
  <c r="H5354" i="430"/>
  <c r="H5353" i="430"/>
  <c r="H5352" i="430"/>
  <c r="H5351" i="430"/>
  <c r="H5350" i="430"/>
  <c r="H5349" i="430"/>
  <c r="H5348" i="430"/>
  <c r="H5347" i="430"/>
  <c r="H5346" i="430"/>
  <c r="H5345" i="430"/>
  <c r="H5344" i="430"/>
  <c r="H5343" i="430"/>
  <c r="H5342" i="430"/>
  <c r="H5341" i="430"/>
  <c r="H5340" i="430"/>
  <c r="H5339" i="430"/>
  <c r="H5338" i="430"/>
  <c r="H5337" i="430"/>
  <c r="H5336" i="430"/>
  <c r="H5335" i="430"/>
  <c r="H5334" i="430"/>
  <c r="H5333" i="430"/>
  <c r="H5332" i="430"/>
  <c r="H5331" i="430"/>
  <c r="H5330" i="430"/>
  <c r="H5329" i="430"/>
  <c r="H5328" i="430"/>
  <c r="H5327" i="430"/>
  <c r="H5326" i="430"/>
  <c r="H5325" i="430"/>
  <c r="H5324" i="430"/>
  <c r="H5323" i="430"/>
  <c r="H5322" i="430"/>
  <c r="H5321" i="430"/>
  <c r="H5320" i="430"/>
  <c r="H5319" i="430"/>
  <c r="H5318" i="430"/>
  <c r="H5317" i="430"/>
  <c r="H5316" i="430"/>
  <c r="H5315" i="430"/>
  <c r="H5314" i="430"/>
  <c r="H5313" i="430"/>
  <c r="H5312" i="430"/>
  <c r="H5311" i="430"/>
  <c r="H5310" i="430"/>
  <c r="H5309" i="430"/>
  <c r="H5308" i="430"/>
  <c r="H5307" i="430"/>
  <c r="H5306" i="430"/>
  <c r="H5305" i="430"/>
  <c r="H5304" i="430"/>
  <c r="H5303" i="430"/>
  <c r="H5302" i="430"/>
  <c r="H5301" i="430"/>
  <c r="H5300" i="430"/>
  <c r="H5299" i="430"/>
  <c r="H5298" i="430"/>
  <c r="H5297" i="430"/>
  <c r="H5296" i="430"/>
  <c r="H5295" i="430"/>
  <c r="H5294" i="430"/>
  <c r="H5293" i="430"/>
  <c r="H5292" i="430"/>
  <c r="H5291" i="430"/>
  <c r="H5290" i="430"/>
  <c r="H5289" i="430"/>
  <c r="H5288" i="430"/>
  <c r="H5287" i="430"/>
  <c r="H5286" i="430"/>
  <c r="H5285" i="430"/>
  <c r="H5284" i="430"/>
  <c r="H5283" i="430"/>
  <c r="H5282" i="430"/>
  <c r="H5281" i="430"/>
  <c r="H5280" i="430"/>
  <c r="H5279" i="430"/>
  <c r="H5278" i="430"/>
  <c r="H5277" i="430"/>
  <c r="H5276" i="430"/>
  <c r="H5275" i="430"/>
  <c r="H5274" i="430"/>
  <c r="H5273" i="430"/>
  <c r="H5272" i="430"/>
  <c r="H5271" i="430"/>
  <c r="H5270" i="430"/>
  <c r="H5269" i="430"/>
  <c r="H5268" i="430"/>
  <c r="H5267" i="430"/>
  <c r="H5266" i="430"/>
  <c r="H5265" i="430"/>
  <c r="H5264" i="430"/>
  <c r="H5263" i="430"/>
  <c r="H5262" i="430"/>
  <c r="H5261" i="430"/>
  <c r="H5260" i="430"/>
  <c r="H5259" i="430"/>
  <c r="H5258" i="430"/>
  <c r="H5257" i="430"/>
  <c r="H5256" i="430"/>
  <c r="H5255" i="430"/>
  <c r="H5254" i="430"/>
  <c r="H5253" i="430"/>
  <c r="H5252" i="430"/>
  <c r="H5251" i="430"/>
  <c r="H5250" i="430"/>
  <c r="H5249" i="430"/>
  <c r="H5248" i="430"/>
  <c r="H5247" i="430"/>
  <c r="H5246" i="430"/>
  <c r="H5245" i="430"/>
  <c r="H5244" i="430"/>
  <c r="H5243" i="430"/>
  <c r="H5242" i="430"/>
  <c r="H5241" i="430"/>
  <c r="H5240" i="430"/>
  <c r="H5239" i="430"/>
  <c r="H5238" i="430"/>
  <c r="H5237" i="430"/>
  <c r="H5236" i="430"/>
  <c r="H5235" i="430"/>
  <c r="H5234" i="430"/>
  <c r="H5233" i="430"/>
  <c r="H5232" i="430"/>
  <c r="H5231" i="430"/>
  <c r="H5230" i="430"/>
  <c r="H5229" i="430"/>
  <c r="H5228" i="430"/>
  <c r="H5227" i="430"/>
  <c r="H5226" i="430"/>
  <c r="H5225" i="430"/>
  <c r="H5224" i="430"/>
  <c r="H5223" i="430"/>
  <c r="H5222" i="430"/>
  <c r="H5221" i="430"/>
  <c r="H5220" i="430"/>
  <c r="H5219" i="430"/>
  <c r="H5218" i="430"/>
  <c r="H5217" i="430"/>
  <c r="H5216" i="430"/>
  <c r="H5215" i="430"/>
  <c r="H5214" i="430"/>
  <c r="H5213" i="430"/>
  <c r="H5212" i="430"/>
  <c r="H5211" i="430"/>
  <c r="H5210" i="430"/>
  <c r="H5209" i="430"/>
  <c r="H5208" i="430"/>
  <c r="H5207" i="430"/>
  <c r="H5206" i="430"/>
  <c r="H5205" i="430"/>
  <c r="H5204" i="430"/>
  <c r="H5203" i="430"/>
  <c r="H5202" i="430"/>
  <c r="H5201" i="430"/>
  <c r="H5200" i="430"/>
  <c r="H5199" i="430"/>
  <c r="H5198" i="430"/>
  <c r="H5197" i="430"/>
  <c r="H5196" i="430"/>
  <c r="H5195" i="430"/>
  <c r="H5194" i="430"/>
  <c r="H5193" i="430"/>
  <c r="H5192" i="430"/>
  <c r="H5191" i="430"/>
  <c r="H5190" i="430"/>
  <c r="H5189" i="430"/>
  <c r="H5188" i="430"/>
  <c r="H5187" i="430"/>
  <c r="H5186" i="430"/>
  <c r="H5185" i="430"/>
  <c r="H5184" i="430"/>
  <c r="H5183" i="430"/>
  <c r="H5182" i="430"/>
  <c r="H5181" i="430"/>
  <c r="H5180" i="430"/>
  <c r="H5179" i="430"/>
  <c r="H5178" i="430"/>
  <c r="H5177" i="430"/>
  <c r="H5176" i="430"/>
  <c r="H5175" i="430"/>
  <c r="H5174" i="430"/>
  <c r="H5173" i="430"/>
  <c r="H5172" i="430"/>
  <c r="H5171" i="430"/>
  <c r="H5170" i="430"/>
  <c r="H5169" i="430"/>
  <c r="H5168" i="430"/>
  <c r="H5167" i="430"/>
  <c r="H5166" i="430"/>
  <c r="H5165" i="430"/>
  <c r="H5164" i="430"/>
  <c r="H5163" i="430"/>
  <c r="H5162" i="430"/>
  <c r="H5161" i="430"/>
  <c r="H5160" i="430"/>
  <c r="H5159" i="430"/>
  <c r="H5158" i="430"/>
  <c r="H5157" i="430"/>
  <c r="H5156" i="430"/>
  <c r="H5155" i="430"/>
  <c r="H5154" i="430"/>
  <c r="H5153" i="430"/>
  <c r="H5152" i="430"/>
  <c r="H5151" i="430"/>
  <c r="H5150" i="430"/>
  <c r="H5149" i="430"/>
  <c r="H5148" i="430"/>
  <c r="H5147" i="430"/>
  <c r="H5146" i="430"/>
  <c r="H5145" i="430"/>
  <c r="H5144" i="430"/>
  <c r="H5143" i="430"/>
  <c r="H5142" i="430"/>
  <c r="H5141" i="430"/>
  <c r="H5140" i="430"/>
  <c r="H5139" i="430"/>
  <c r="H5138" i="430"/>
  <c r="H5137" i="430"/>
  <c r="H5136" i="430"/>
  <c r="H5135" i="430"/>
  <c r="H5134" i="430"/>
  <c r="H5133" i="430"/>
  <c r="H5132" i="430"/>
  <c r="H5131" i="430"/>
  <c r="H5130" i="430"/>
  <c r="H5129" i="430"/>
  <c r="H5128" i="430"/>
  <c r="H5127" i="430"/>
  <c r="H5126" i="430"/>
  <c r="H5125" i="430"/>
  <c r="H5124" i="430"/>
  <c r="H5123" i="430"/>
  <c r="H5122" i="430"/>
  <c r="H5121" i="430"/>
  <c r="H5120" i="430"/>
  <c r="H5119" i="430"/>
  <c r="H5118" i="430"/>
  <c r="H5117" i="430"/>
  <c r="H5116" i="430"/>
  <c r="H5115" i="430"/>
  <c r="H5114" i="430"/>
  <c r="H5113" i="430"/>
  <c r="H5112" i="430"/>
  <c r="H5111" i="430"/>
  <c r="H5110" i="430"/>
  <c r="H5109" i="430"/>
  <c r="H5108" i="430"/>
  <c r="H5107" i="430"/>
  <c r="H5106" i="430"/>
  <c r="H5105" i="430"/>
  <c r="H5104" i="430"/>
  <c r="H5103" i="430"/>
  <c r="H5102" i="430"/>
  <c r="H5101" i="430"/>
  <c r="H5100" i="430"/>
  <c r="H5099" i="430"/>
  <c r="H5098" i="430"/>
  <c r="H5097" i="430"/>
  <c r="H5096" i="430"/>
  <c r="H5095" i="430"/>
  <c r="H5094" i="430"/>
  <c r="H5093" i="430"/>
  <c r="H5092" i="430"/>
  <c r="H5091" i="430"/>
  <c r="H5090" i="430"/>
  <c r="H5089" i="430"/>
  <c r="H5088" i="430"/>
  <c r="H5087" i="430"/>
  <c r="H5086" i="430"/>
  <c r="H5085" i="430"/>
  <c r="H5084" i="430"/>
  <c r="H5083" i="430"/>
  <c r="H5082" i="430"/>
  <c r="H5081" i="430"/>
  <c r="H5080" i="430"/>
  <c r="H5079" i="430"/>
  <c r="H5078" i="430"/>
  <c r="H5077" i="430"/>
  <c r="H5076" i="430"/>
  <c r="H5075" i="430"/>
  <c r="H5074" i="430"/>
  <c r="H5073" i="430"/>
  <c r="H5072" i="430"/>
  <c r="H5071" i="430"/>
  <c r="H5070" i="430"/>
  <c r="H5069" i="430"/>
  <c r="H5068" i="430"/>
  <c r="H5067" i="430"/>
  <c r="H5066" i="430"/>
  <c r="H5065" i="430"/>
  <c r="H5064" i="430"/>
  <c r="H5063" i="430"/>
  <c r="H5062" i="430"/>
  <c r="H5061" i="430"/>
  <c r="H5060" i="430"/>
  <c r="H5059" i="430"/>
  <c r="H5058" i="430"/>
  <c r="H5057" i="430"/>
  <c r="H5056" i="430"/>
  <c r="H5055" i="430"/>
  <c r="H5054" i="430"/>
  <c r="H5053" i="430"/>
  <c r="H5052" i="430"/>
  <c r="H5051" i="430"/>
  <c r="H5050" i="430"/>
  <c r="H5049" i="430"/>
  <c r="H5048" i="430"/>
  <c r="H5047" i="430"/>
  <c r="H5046" i="430"/>
  <c r="H5045" i="430"/>
  <c r="H5044" i="430"/>
  <c r="H5043" i="430"/>
  <c r="H5042" i="430"/>
  <c r="H5041" i="430"/>
  <c r="H5040" i="430"/>
  <c r="H5039" i="430"/>
  <c r="H5038" i="430"/>
  <c r="H5037" i="430"/>
  <c r="H5036" i="430"/>
  <c r="H5035" i="430"/>
  <c r="H5034" i="430"/>
  <c r="H5033" i="430"/>
  <c r="H5032" i="430"/>
  <c r="H5031" i="430"/>
  <c r="H5030" i="430"/>
  <c r="H5029" i="430"/>
  <c r="H5028" i="430"/>
  <c r="H5027" i="430"/>
  <c r="H5026" i="430"/>
  <c r="H5025" i="430"/>
  <c r="H5024" i="430"/>
  <c r="H5023" i="430"/>
  <c r="H5022" i="430"/>
  <c r="H5021" i="430"/>
  <c r="H5020" i="430"/>
  <c r="H5019" i="430"/>
  <c r="H5018" i="430"/>
  <c r="H5017" i="430"/>
  <c r="H5016" i="430"/>
  <c r="H5015" i="430"/>
  <c r="H5014" i="430"/>
  <c r="H5013" i="430"/>
  <c r="H5012" i="430"/>
  <c r="H5011" i="430"/>
  <c r="H5010" i="430"/>
  <c r="H5009" i="430"/>
  <c r="H5008" i="430"/>
  <c r="H5007" i="430"/>
  <c r="H5006" i="430"/>
  <c r="H5005" i="430"/>
  <c r="H5004" i="430"/>
  <c r="H5003" i="430"/>
  <c r="H5002" i="430"/>
  <c r="H5001" i="430"/>
  <c r="H5000" i="430"/>
  <c r="H4999" i="430"/>
  <c r="H4998" i="430"/>
  <c r="H4997" i="430"/>
  <c r="H4996" i="430"/>
  <c r="H4995" i="430"/>
  <c r="H4994" i="430"/>
  <c r="H4993" i="430"/>
  <c r="H4992" i="430"/>
  <c r="H4991" i="430"/>
  <c r="H4990" i="430"/>
  <c r="H4989" i="430"/>
  <c r="H4988" i="430"/>
  <c r="H4987" i="430"/>
  <c r="H4986" i="430"/>
  <c r="H4985" i="430"/>
  <c r="H4984" i="430"/>
  <c r="H4983" i="430"/>
  <c r="H4982" i="430"/>
  <c r="H4981" i="430"/>
  <c r="H4980" i="430"/>
  <c r="H4979" i="430"/>
  <c r="H4978" i="430"/>
  <c r="H4977" i="430"/>
  <c r="H4976" i="430"/>
  <c r="H4975" i="430"/>
  <c r="H4974" i="430"/>
  <c r="H4973" i="430"/>
  <c r="H4972" i="430"/>
  <c r="H4971" i="430"/>
  <c r="H4970" i="430"/>
  <c r="H4969" i="430"/>
  <c r="H4968" i="430"/>
  <c r="H4967" i="430"/>
  <c r="H4966" i="430"/>
  <c r="H4965" i="430"/>
  <c r="H4964" i="430"/>
  <c r="H4963" i="430"/>
  <c r="H4962" i="430"/>
  <c r="H4961" i="430"/>
  <c r="H4960" i="430"/>
  <c r="H4959" i="430"/>
  <c r="H4958" i="430"/>
  <c r="H4957" i="430"/>
  <c r="H4956" i="430"/>
  <c r="H4955" i="430"/>
  <c r="H4954" i="430"/>
  <c r="H4953" i="430"/>
  <c r="H4952" i="430"/>
  <c r="H4951" i="430"/>
  <c r="H4950" i="430"/>
  <c r="H4949" i="430"/>
  <c r="H4948" i="430"/>
  <c r="H4947" i="430"/>
  <c r="H4946" i="430"/>
  <c r="H4945" i="430"/>
  <c r="H4944" i="430"/>
  <c r="H4943" i="430"/>
  <c r="H4942" i="430"/>
  <c r="H4941" i="430"/>
  <c r="H4940" i="430"/>
  <c r="H4939" i="430"/>
  <c r="H4938" i="430"/>
  <c r="H4937" i="430"/>
  <c r="H4936" i="430"/>
  <c r="H4935" i="430"/>
  <c r="H4934" i="430"/>
  <c r="H4933" i="430"/>
  <c r="H4932" i="430"/>
  <c r="H4931" i="430"/>
  <c r="H4930" i="430"/>
  <c r="H4929" i="430"/>
  <c r="H4928" i="430"/>
  <c r="H4927" i="430"/>
  <c r="H4926" i="430"/>
  <c r="H4925" i="430"/>
  <c r="H4924" i="430"/>
  <c r="H4923" i="430"/>
  <c r="H4922" i="430"/>
  <c r="H4921" i="430"/>
  <c r="H4920" i="430"/>
  <c r="H4919" i="430"/>
  <c r="H4918" i="430"/>
  <c r="H4917" i="430"/>
  <c r="H4916" i="430"/>
  <c r="H4915" i="430"/>
  <c r="H4914" i="430"/>
  <c r="H4913" i="430"/>
  <c r="H4912" i="430"/>
  <c r="H4911" i="430"/>
  <c r="H4910" i="430"/>
  <c r="H4909" i="430"/>
  <c r="H4908" i="430"/>
  <c r="H4907" i="430"/>
  <c r="H4906" i="430"/>
  <c r="H4905" i="430"/>
  <c r="H4904" i="430"/>
  <c r="H4903" i="430"/>
  <c r="H4902" i="430"/>
  <c r="H4901" i="430"/>
  <c r="H4900" i="430"/>
  <c r="H4899" i="430"/>
  <c r="H4898" i="430"/>
  <c r="H4897" i="430"/>
  <c r="H4896" i="430"/>
  <c r="H4895" i="430"/>
  <c r="H4894" i="430"/>
  <c r="H4893" i="430"/>
  <c r="H4892" i="430"/>
  <c r="H4891" i="430"/>
  <c r="H4890" i="430"/>
  <c r="H4889" i="430"/>
  <c r="H4888" i="430"/>
  <c r="H4887" i="430"/>
  <c r="H4886" i="430"/>
  <c r="H4885" i="430"/>
  <c r="H4884" i="430"/>
  <c r="H4883" i="430"/>
  <c r="H4882" i="430"/>
  <c r="H4881" i="430"/>
  <c r="H4880" i="430"/>
  <c r="H4879" i="430"/>
  <c r="H4878" i="430"/>
  <c r="H4877" i="430"/>
  <c r="H4876" i="430"/>
  <c r="H4875" i="430"/>
  <c r="H4874" i="430"/>
  <c r="H4873" i="430"/>
  <c r="H4872" i="430"/>
  <c r="H4871" i="430"/>
  <c r="H4870" i="430"/>
  <c r="H4869" i="430"/>
  <c r="H4868" i="430"/>
  <c r="H4867" i="430"/>
  <c r="H4866" i="430"/>
  <c r="H4865" i="430"/>
  <c r="H4864" i="430"/>
  <c r="H4863" i="430"/>
  <c r="H4862" i="430"/>
  <c r="H4861" i="430"/>
  <c r="H4860" i="430"/>
  <c r="H4859" i="430"/>
  <c r="H4858" i="430"/>
  <c r="H4857" i="430"/>
  <c r="H4856" i="430"/>
  <c r="H4855" i="430"/>
  <c r="H4854" i="430"/>
  <c r="H4853" i="430"/>
  <c r="H4852" i="430"/>
  <c r="H4851" i="430"/>
  <c r="H4850" i="430"/>
  <c r="H4849" i="430"/>
  <c r="H4848" i="430"/>
  <c r="H4847" i="430"/>
  <c r="H4846" i="430"/>
  <c r="H4845" i="430"/>
  <c r="H4844" i="430"/>
  <c r="H4843" i="430"/>
  <c r="H4842" i="430"/>
  <c r="H4841" i="430"/>
  <c r="H4840" i="430"/>
  <c r="H4839" i="430"/>
  <c r="H4838" i="430"/>
  <c r="H4837" i="430"/>
  <c r="H4836" i="430"/>
  <c r="H4835" i="430"/>
  <c r="H4834" i="430"/>
  <c r="H4833" i="430"/>
  <c r="H4832" i="430"/>
  <c r="H4831" i="430"/>
  <c r="H4830" i="430"/>
  <c r="H4829" i="430"/>
  <c r="H4828" i="430"/>
  <c r="H4827" i="430"/>
  <c r="H4826" i="430"/>
  <c r="H4825" i="430"/>
  <c r="H4824" i="430"/>
  <c r="H4823" i="430"/>
  <c r="H4822" i="430"/>
  <c r="H4821" i="430"/>
  <c r="H4820" i="430"/>
  <c r="H4819" i="430"/>
  <c r="H4818" i="430"/>
  <c r="H4817" i="430"/>
  <c r="H4816" i="430"/>
  <c r="H4815" i="430"/>
  <c r="H4814" i="430"/>
  <c r="H4813" i="430"/>
  <c r="H4812" i="430"/>
  <c r="H4811" i="430"/>
  <c r="H4810" i="430"/>
  <c r="H4809" i="430"/>
  <c r="H4808" i="430"/>
  <c r="H4807" i="430"/>
  <c r="H4806" i="430"/>
  <c r="H4805" i="430"/>
  <c r="H4804" i="430"/>
  <c r="H4803" i="430"/>
  <c r="H4802" i="430"/>
  <c r="H4801" i="430"/>
  <c r="H4800" i="430"/>
  <c r="H4799" i="430"/>
  <c r="H4798" i="430"/>
  <c r="H4797" i="430"/>
  <c r="H4796" i="430"/>
  <c r="H4795" i="430"/>
  <c r="H4794" i="430"/>
  <c r="H4793" i="430"/>
  <c r="H4792" i="430"/>
  <c r="H4791" i="430"/>
  <c r="H4790" i="430"/>
  <c r="H4789" i="430"/>
  <c r="H4788" i="430"/>
  <c r="H4787" i="430"/>
  <c r="H4786" i="430"/>
  <c r="H4785" i="430"/>
  <c r="H4784" i="430"/>
  <c r="H4783" i="430"/>
  <c r="H4782" i="430"/>
  <c r="H4781" i="430"/>
  <c r="H4780" i="430"/>
  <c r="H4779" i="430"/>
  <c r="H4778" i="430"/>
  <c r="H4777" i="430"/>
  <c r="H4776" i="430"/>
  <c r="H4775" i="430"/>
  <c r="H4774" i="430"/>
  <c r="H4773" i="430"/>
  <c r="H4772" i="430"/>
  <c r="H4771" i="430"/>
  <c r="H4770" i="430"/>
  <c r="H4769" i="430"/>
  <c r="H4768" i="430"/>
  <c r="H4767" i="430"/>
  <c r="H4766" i="430"/>
  <c r="H4765" i="430"/>
  <c r="H4764" i="430"/>
  <c r="H4763" i="430"/>
  <c r="H4762" i="430"/>
  <c r="H4761" i="430"/>
  <c r="H4760" i="430"/>
  <c r="H4759" i="430"/>
  <c r="H4758" i="430"/>
  <c r="H4757" i="430"/>
  <c r="H4756" i="430"/>
  <c r="H4755" i="430"/>
  <c r="H4754" i="430"/>
  <c r="H4753" i="430"/>
  <c r="H4752" i="430"/>
  <c r="H4751" i="430"/>
  <c r="H4750" i="430"/>
  <c r="H4749" i="430"/>
  <c r="H4748" i="430"/>
  <c r="H4747" i="430"/>
  <c r="H4746" i="430"/>
  <c r="H4745" i="430"/>
  <c r="H4744" i="430"/>
  <c r="H4743" i="430"/>
  <c r="H4742" i="430"/>
  <c r="H4741" i="430"/>
  <c r="H4740" i="430"/>
  <c r="H4739" i="430"/>
  <c r="H4738" i="430"/>
  <c r="H4737" i="430"/>
  <c r="H4736" i="430"/>
  <c r="H4735" i="430"/>
  <c r="H4734" i="430"/>
  <c r="H4733" i="430"/>
  <c r="H4732" i="430"/>
  <c r="H4731" i="430"/>
  <c r="H4730" i="430"/>
  <c r="H4729" i="430"/>
  <c r="H4728" i="430"/>
  <c r="H4727" i="430"/>
  <c r="H4726" i="430"/>
  <c r="H4725" i="430"/>
  <c r="H4724" i="430"/>
  <c r="H4723" i="430"/>
  <c r="H4722" i="430"/>
  <c r="H4721" i="430"/>
  <c r="H4720" i="430"/>
  <c r="H4719" i="430"/>
  <c r="H4718" i="430"/>
  <c r="H4717" i="430"/>
  <c r="H4716" i="430"/>
  <c r="H4715" i="430"/>
  <c r="H4714" i="430"/>
  <c r="H4713" i="430"/>
  <c r="H4712" i="430"/>
  <c r="H4711" i="430"/>
  <c r="H4710" i="430"/>
  <c r="H4709" i="430"/>
  <c r="H4708" i="430"/>
  <c r="H4707" i="430"/>
  <c r="H4706" i="430"/>
  <c r="H4705" i="430"/>
  <c r="H4704" i="430"/>
  <c r="H4703" i="430"/>
  <c r="H4702" i="430"/>
  <c r="H4701" i="430"/>
  <c r="H4700" i="430"/>
  <c r="H4699" i="430"/>
  <c r="H4698" i="430"/>
  <c r="H4697" i="430"/>
  <c r="H4696" i="430"/>
  <c r="H4695" i="430"/>
  <c r="H4694" i="430"/>
  <c r="H4693" i="430"/>
  <c r="H4692" i="430"/>
  <c r="H4691" i="430"/>
  <c r="H4690" i="430"/>
  <c r="H4689" i="430"/>
  <c r="H4688" i="430"/>
  <c r="H4687" i="430"/>
  <c r="H4686" i="430"/>
  <c r="H4685" i="430"/>
  <c r="H4684" i="430"/>
  <c r="H4683" i="430"/>
  <c r="H4682" i="430"/>
  <c r="H4681" i="430"/>
  <c r="H4680" i="430"/>
  <c r="H4679" i="430"/>
  <c r="H4678" i="430"/>
  <c r="H4677" i="430"/>
  <c r="H4676" i="430"/>
  <c r="H4675" i="430"/>
  <c r="H4674" i="430"/>
  <c r="H4673" i="430"/>
  <c r="H4672" i="430"/>
  <c r="H4671" i="430"/>
  <c r="H4670" i="430"/>
  <c r="H4669" i="430"/>
  <c r="H4668" i="430"/>
  <c r="H4667" i="430"/>
  <c r="H4666" i="430"/>
  <c r="H4665" i="430"/>
  <c r="H4664" i="430"/>
  <c r="H4663" i="430"/>
  <c r="H4662" i="430"/>
  <c r="H4661" i="430"/>
  <c r="H4660" i="430"/>
  <c r="H4659" i="430"/>
  <c r="H4658" i="430"/>
  <c r="H4657" i="430"/>
  <c r="H4656" i="430"/>
  <c r="H4655" i="430"/>
  <c r="H4654" i="430"/>
  <c r="H4653" i="430"/>
  <c r="H4652" i="430"/>
  <c r="H4651" i="430"/>
  <c r="H4650" i="430"/>
  <c r="H4649" i="430"/>
  <c r="H4648" i="430"/>
  <c r="H4647" i="430"/>
  <c r="H4646" i="430"/>
  <c r="H4645" i="430"/>
  <c r="H4644" i="430"/>
  <c r="H4643" i="430"/>
  <c r="H4642" i="430"/>
  <c r="H4641" i="430"/>
  <c r="H4640" i="430"/>
  <c r="H4639" i="430"/>
  <c r="H4638" i="430"/>
  <c r="H4637" i="430"/>
  <c r="H4636" i="430"/>
  <c r="H4635" i="430"/>
  <c r="H4634" i="430"/>
  <c r="H4633" i="430"/>
  <c r="H4632" i="430"/>
  <c r="H4631" i="430"/>
  <c r="H4630" i="430"/>
  <c r="H4629" i="430"/>
  <c r="H4628" i="430"/>
  <c r="H4627" i="430"/>
  <c r="H4626" i="430"/>
  <c r="H4625" i="430"/>
  <c r="H4624" i="430"/>
  <c r="H4623" i="430"/>
  <c r="H4622" i="430"/>
  <c r="H4621" i="430"/>
  <c r="H4620" i="430"/>
  <c r="H4619" i="430"/>
  <c r="H4618" i="430"/>
  <c r="H4617" i="430"/>
  <c r="H4616" i="430"/>
  <c r="H4615" i="430"/>
  <c r="H4614" i="430"/>
  <c r="H4613" i="430"/>
  <c r="H4612" i="430"/>
  <c r="H4611" i="430"/>
  <c r="H4610" i="430"/>
  <c r="H4609" i="430"/>
  <c r="H4608" i="430"/>
  <c r="H4607" i="430"/>
  <c r="H4606" i="430"/>
  <c r="H4605" i="430"/>
  <c r="H4604" i="430"/>
  <c r="H4603" i="430"/>
  <c r="H4602" i="430"/>
  <c r="H4601" i="430"/>
  <c r="H4600" i="430"/>
  <c r="H4599" i="430"/>
  <c r="H4598" i="430"/>
  <c r="H4597" i="430"/>
  <c r="H4596" i="430"/>
  <c r="H4595" i="430"/>
  <c r="H4594" i="430"/>
  <c r="H4593" i="430"/>
  <c r="H4592" i="430"/>
  <c r="H4591" i="430"/>
  <c r="H4590" i="430"/>
  <c r="H4589" i="430"/>
  <c r="H4588" i="430"/>
  <c r="H4587" i="430"/>
  <c r="H4586" i="430"/>
  <c r="H4585" i="430"/>
  <c r="H4584" i="430"/>
  <c r="H4583" i="430"/>
  <c r="H4582" i="430"/>
  <c r="H4581" i="430"/>
  <c r="H4580" i="430"/>
  <c r="H4579" i="430"/>
  <c r="H4578" i="430"/>
  <c r="H4577" i="430"/>
  <c r="H4576" i="430"/>
  <c r="H4575" i="430"/>
  <c r="H4574" i="430"/>
  <c r="H4573" i="430"/>
  <c r="H4572" i="430"/>
  <c r="H4571" i="430"/>
  <c r="H4570" i="430"/>
  <c r="H4569" i="430"/>
  <c r="H4568" i="430"/>
  <c r="H4567" i="430"/>
  <c r="H4566" i="430"/>
  <c r="H4565" i="430"/>
  <c r="H4564" i="430"/>
  <c r="H4563" i="430"/>
  <c r="H4562" i="430"/>
  <c r="H4561" i="430"/>
  <c r="H4560" i="430"/>
  <c r="H4559" i="430"/>
  <c r="H4558" i="430"/>
  <c r="H4557" i="430"/>
  <c r="H4556" i="430"/>
  <c r="H4555" i="430"/>
  <c r="H4554" i="430"/>
  <c r="H4553" i="430"/>
  <c r="H4552" i="430"/>
  <c r="H4551" i="430"/>
  <c r="H4550" i="430"/>
  <c r="H4549" i="430"/>
  <c r="H4548" i="430"/>
  <c r="H4547" i="430"/>
  <c r="H4546" i="430"/>
  <c r="H4545" i="430"/>
  <c r="H4544" i="430"/>
  <c r="H4543" i="430"/>
  <c r="H4542" i="430"/>
  <c r="H4541" i="430"/>
  <c r="H4540" i="430"/>
  <c r="H4539" i="430"/>
  <c r="H4538" i="430"/>
  <c r="H4537" i="430"/>
  <c r="H4536" i="430"/>
  <c r="H4535" i="430"/>
  <c r="H4534" i="430"/>
  <c r="H4533" i="430"/>
  <c r="H4532" i="430"/>
  <c r="H4531" i="430"/>
  <c r="H4530" i="430"/>
  <c r="H4529" i="430"/>
  <c r="H4528" i="430"/>
  <c r="H4527" i="430"/>
  <c r="H4526" i="430"/>
  <c r="H4525" i="430"/>
  <c r="H4524" i="430"/>
  <c r="H4523" i="430"/>
  <c r="H4522" i="430"/>
  <c r="H4521" i="430"/>
  <c r="H4520" i="430"/>
  <c r="H4519" i="430"/>
  <c r="H4518" i="430"/>
  <c r="H4517" i="430"/>
  <c r="H4516" i="430"/>
  <c r="H4515" i="430"/>
  <c r="H4514" i="430"/>
  <c r="H4513" i="430"/>
  <c r="H4512" i="430"/>
  <c r="H4511" i="430"/>
  <c r="H4510" i="430"/>
  <c r="H4509" i="430"/>
  <c r="H4508" i="430"/>
  <c r="H4507" i="430"/>
  <c r="H4506" i="430"/>
  <c r="H4505" i="430"/>
  <c r="H4504" i="430"/>
  <c r="H4503" i="430"/>
  <c r="H4502" i="430"/>
  <c r="H4501" i="430"/>
  <c r="H4500" i="430"/>
  <c r="H4499" i="430"/>
  <c r="H4498" i="430"/>
  <c r="H4497" i="430"/>
  <c r="H4496" i="430"/>
  <c r="H4495" i="430"/>
  <c r="H4494" i="430"/>
  <c r="H4493" i="430"/>
  <c r="H4492" i="430"/>
  <c r="H4491" i="430"/>
  <c r="H4490" i="430"/>
  <c r="H4489" i="430"/>
  <c r="H4488" i="430"/>
  <c r="H4487" i="430"/>
  <c r="H4486" i="430"/>
  <c r="H4485" i="430"/>
  <c r="H4484" i="430"/>
  <c r="H4483" i="430"/>
  <c r="H4482" i="430"/>
  <c r="H4481" i="430"/>
  <c r="H4480" i="430"/>
  <c r="H4479" i="430"/>
  <c r="H4478" i="430"/>
  <c r="H4477" i="430"/>
  <c r="H4476" i="430"/>
  <c r="H4475" i="430"/>
  <c r="H4474" i="430"/>
  <c r="H4473" i="430"/>
  <c r="H4472" i="430"/>
  <c r="H4471" i="430"/>
  <c r="H4470" i="430"/>
  <c r="H4469" i="430"/>
  <c r="H4468" i="430"/>
  <c r="H4467" i="430"/>
  <c r="H4466" i="430"/>
  <c r="H4465" i="430"/>
  <c r="H4464" i="430"/>
  <c r="H4463" i="430"/>
  <c r="H4462" i="430"/>
  <c r="H4461" i="430"/>
  <c r="H4460" i="430"/>
  <c r="H4459" i="430"/>
  <c r="H4458" i="430"/>
  <c r="H4457" i="430"/>
  <c r="H4456" i="430"/>
  <c r="H4455" i="430"/>
  <c r="H4454" i="430"/>
  <c r="H4453" i="430"/>
  <c r="H4452" i="430"/>
  <c r="H4451" i="430"/>
  <c r="H4450" i="430"/>
  <c r="H4449" i="430"/>
  <c r="H4448" i="430"/>
  <c r="H4447" i="430"/>
  <c r="H4446" i="430"/>
  <c r="H4445" i="430"/>
  <c r="H4444" i="430"/>
  <c r="H4443" i="430"/>
  <c r="H4442" i="430"/>
  <c r="H4441" i="430"/>
  <c r="H4440" i="430"/>
  <c r="H4439" i="430"/>
  <c r="H4438" i="430"/>
  <c r="H4437" i="430"/>
  <c r="H4436" i="430"/>
  <c r="H4435" i="430"/>
  <c r="H4434" i="430"/>
  <c r="H4433" i="430"/>
  <c r="H4432" i="430"/>
  <c r="H4431" i="430"/>
  <c r="H4430" i="430"/>
  <c r="H4429" i="430"/>
  <c r="H4428" i="430"/>
  <c r="H4427" i="430"/>
  <c r="H4426" i="430"/>
  <c r="H4425" i="430"/>
  <c r="H4424" i="430"/>
  <c r="H4423" i="430"/>
  <c r="H4422" i="430"/>
  <c r="H4421" i="430"/>
  <c r="H4420" i="430"/>
  <c r="H4419" i="430"/>
  <c r="H4418" i="430"/>
  <c r="H4417" i="430"/>
  <c r="H4416" i="430"/>
  <c r="H4415" i="430"/>
  <c r="H4414" i="430"/>
  <c r="H4413" i="430"/>
  <c r="H4412" i="430"/>
  <c r="H4411" i="430"/>
  <c r="H4410" i="430"/>
  <c r="H4409" i="430"/>
  <c r="H4408" i="430"/>
  <c r="H4407" i="430"/>
  <c r="H4406" i="430"/>
  <c r="H4405" i="430"/>
  <c r="H4404" i="430"/>
  <c r="H4403" i="430"/>
  <c r="H4402" i="430"/>
  <c r="H4401" i="430"/>
  <c r="H4400" i="430"/>
  <c r="H4399" i="430"/>
  <c r="H4398" i="430"/>
  <c r="H4397" i="430"/>
  <c r="H4396" i="430"/>
  <c r="H4395" i="430"/>
  <c r="H4394" i="430"/>
  <c r="H4393" i="430"/>
  <c r="H4392" i="430"/>
  <c r="H4391" i="430"/>
  <c r="H4390" i="430"/>
  <c r="H4389" i="430"/>
  <c r="H4388" i="430"/>
  <c r="H4387" i="430"/>
  <c r="H4386" i="430"/>
  <c r="H4385" i="430"/>
  <c r="H4384" i="430"/>
  <c r="H4383" i="430"/>
  <c r="H4382" i="430"/>
  <c r="H4381" i="430"/>
  <c r="H4380" i="430"/>
  <c r="H4379" i="430"/>
  <c r="H4378" i="430"/>
  <c r="H4377" i="430"/>
  <c r="H4376" i="430"/>
  <c r="H4375" i="430"/>
  <c r="H4374" i="430"/>
  <c r="H4373" i="430"/>
  <c r="H4372" i="430"/>
  <c r="H4371" i="430"/>
  <c r="H4370" i="430"/>
  <c r="H4369" i="430"/>
  <c r="H4368" i="430"/>
  <c r="H4367" i="430"/>
  <c r="H4366" i="430"/>
  <c r="H4365" i="430"/>
  <c r="H4364" i="430"/>
  <c r="H4363" i="430"/>
  <c r="H4362" i="430"/>
  <c r="H4361" i="430"/>
  <c r="H4360" i="430"/>
  <c r="H4359" i="430"/>
  <c r="H4358" i="430"/>
  <c r="H4357" i="430"/>
  <c r="H4356" i="430"/>
  <c r="H4355" i="430"/>
  <c r="H4354" i="430"/>
  <c r="H4353" i="430"/>
  <c r="H4352" i="430"/>
  <c r="H4351" i="430"/>
  <c r="H4350" i="430"/>
  <c r="H4349" i="430"/>
  <c r="H4348" i="430"/>
  <c r="H4347" i="430"/>
  <c r="H4346" i="430"/>
  <c r="H4345" i="430"/>
  <c r="H4344" i="430"/>
  <c r="H4343" i="430"/>
  <c r="H4342" i="430"/>
  <c r="H4341" i="430"/>
  <c r="H4340" i="430"/>
  <c r="H4339" i="430"/>
  <c r="H4338" i="430"/>
  <c r="H4337" i="430"/>
  <c r="H4336" i="430"/>
  <c r="H4335" i="430"/>
  <c r="H4334" i="430"/>
  <c r="H4333" i="430"/>
  <c r="H4332" i="430"/>
  <c r="H4331" i="430"/>
  <c r="H4330" i="430"/>
  <c r="H4329" i="430"/>
  <c r="H4328" i="430"/>
  <c r="H4327" i="430"/>
  <c r="H4326" i="430"/>
  <c r="H4325" i="430"/>
  <c r="H4324" i="430"/>
  <c r="H4323" i="430"/>
  <c r="H4322" i="430"/>
  <c r="H4321" i="430"/>
  <c r="H4320" i="430"/>
  <c r="H4319" i="430"/>
  <c r="H4318" i="430"/>
  <c r="H4317" i="430"/>
  <c r="H4316" i="430"/>
  <c r="H4315" i="430"/>
  <c r="H4314" i="430"/>
  <c r="H4313" i="430"/>
  <c r="H4312" i="430"/>
  <c r="H4311" i="430"/>
  <c r="H4310" i="430"/>
  <c r="H4309" i="430"/>
  <c r="H4308" i="430"/>
  <c r="H4307" i="430"/>
  <c r="H4306" i="430"/>
  <c r="H4305" i="430"/>
  <c r="H4304" i="430"/>
  <c r="H4303" i="430"/>
  <c r="H4302" i="430"/>
  <c r="H4301" i="430"/>
  <c r="H4300" i="430"/>
  <c r="H4299" i="430"/>
  <c r="H4298" i="430"/>
  <c r="H4297" i="430"/>
  <c r="H4296" i="430"/>
  <c r="H4295" i="430"/>
  <c r="H4294" i="430"/>
  <c r="H4293" i="430"/>
  <c r="H4292" i="430"/>
  <c r="H4291" i="430"/>
  <c r="H4290" i="430"/>
  <c r="H4289" i="430"/>
  <c r="H4288" i="430"/>
  <c r="H4287" i="430"/>
  <c r="H4286" i="430"/>
  <c r="H4285" i="430"/>
  <c r="H4284" i="430"/>
  <c r="H4283" i="430"/>
  <c r="H4282" i="430"/>
  <c r="H4281" i="430"/>
  <c r="H4280" i="430"/>
  <c r="H4279" i="430"/>
  <c r="H4278" i="430"/>
  <c r="H4277" i="430"/>
  <c r="H4276" i="430"/>
  <c r="H4275" i="430"/>
  <c r="H4274" i="430"/>
  <c r="H4273" i="430"/>
  <c r="H4272" i="430"/>
  <c r="H4271" i="430"/>
  <c r="H4270" i="430"/>
  <c r="H4269" i="430"/>
  <c r="H4268" i="430"/>
  <c r="H4267" i="430"/>
  <c r="H4266" i="430"/>
  <c r="H4265" i="430"/>
  <c r="H4264" i="430"/>
  <c r="H4263" i="430"/>
  <c r="H4262" i="430"/>
  <c r="H4261" i="430"/>
  <c r="H4260" i="430"/>
  <c r="H4259" i="430"/>
  <c r="H4258" i="430"/>
  <c r="H4257" i="430"/>
  <c r="H4256" i="430"/>
  <c r="H4255" i="430"/>
  <c r="H4254" i="430"/>
  <c r="H4253" i="430"/>
  <c r="H4252" i="430"/>
  <c r="H4251" i="430"/>
  <c r="H4250" i="430"/>
  <c r="H4249" i="430"/>
  <c r="H4248" i="430"/>
  <c r="H4247" i="430"/>
  <c r="H4246" i="430"/>
  <c r="H4245" i="430"/>
  <c r="H4244" i="430"/>
  <c r="H4243" i="430"/>
  <c r="H4242" i="430"/>
  <c r="H4241" i="430"/>
  <c r="H4240" i="430"/>
  <c r="H4239" i="430"/>
  <c r="H4238" i="430"/>
  <c r="H4237" i="430"/>
  <c r="H4236" i="430"/>
  <c r="H4235" i="430"/>
  <c r="H4234" i="430"/>
  <c r="H4233" i="430"/>
  <c r="H4232" i="430"/>
  <c r="H4231" i="430"/>
  <c r="H4230" i="430"/>
  <c r="H4229" i="430"/>
  <c r="H4228" i="430"/>
  <c r="H4227" i="430"/>
  <c r="H4226" i="430"/>
  <c r="H4225" i="430"/>
  <c r="H4224" i="430"/>
  <c r="H4223" i="430"/>
  <c r="H4222" i="430"/>
  <c r="H4221" i="430"/>
  <c r="H4220" i="430"/>
  <c r="H4219" i="430"/>
  <c r="H4218" i="430"/>
  <c r="H4217" i="430"/>
  <c r="H4216" i="430"/>
  <c r="H4215" i="430"/>
  <c r="H4214" i="430"/>
  <c r="H4213" i="430"/>
  <c r="H4212" i="430"/>
  <c r="H4211" i="430"/>
  <c r="H4210" i="430"/>
  <c r="H4209" i="430"/>
  <c r="H4208" i="430"/>
  <c r="H4207" i="430"/>
  <c r="H4206" i="430"/>
  <c r="H4205" i="430"/>
  <c r="H4204" i="430"/>
  <c r="H4203" i="430"/>
  <c r="H4202" i="430"/>
  <c r="H4201" i="430"/>
  <c r="H4200" i="430"/>
  <c r="H4199" i="430"/>
  <c r="H4198" i="430"/>
  <c r="H4197" i="430"/>
  <c r="H4196" i="430"/>
  <c r="H4195" i="430"/>
  <c r="H4194" i="430"/>
  <c r="H4193" i="430"/>
  <c r="H4192" i="430"/>
  <c r="H4191" i="430"/>
  <c r="H4190" i="430"/>
  <c r="H4189" i="430"/>
  <c r="H4188" i="430"/>
  <c r="H4187" i="430"/>
  <c r="H4186" i="430"/>
  <c r="H4185" i="430"/>
  <c r="H4184" i="430"/>
  <c r="H4183" i="430"/>
  <c r="H4182" i="430"/>
  <c r="H4181" i="430"/>
  <c r="H4180" i="430"/>
  <c r="H4179" i="430"/>
  <c r="H4178" i="430"/>
  <c r="H4177" i="430"/>
  <c r="H4176" i="430"/>
  <c r="H4175" i="430"/>
  <c r="H4174" i="430"/>
  <c r="H4173" i="430"/>
  <c r="H4172" i="430"/>
  <c r="H4171" i="430"/>
  <c r="H4170" i="430"/>
  <c r="H4169" i="430"/>
  <c r="H4168" i="430"/>
  <c r="H4167" i="430"/>
  <c r="H4166" i="430"/>
  <c r="H4165" i="430"/>
  <c r="H4164" i="430"/>
  <c r="H4163" i="430"/>
  <c r="H4162" i="430"/>
  <c r="H4161" i="430"/>
  <c r="H4160" i="430"/>
  <c r="H4159" i="430"/>
  <c r="H4158" i="430"/>
  <c r="H4157" i="430"/>
  <c r="H4156" i="430"/>
  <c r="H4155" i="430"/>
  <c r="H4154" i="430"/>
  <c r="H4153" i="430"/>
  <c r="H4152" i="430"/>
  <c r="H4151" i="430"/>
  <c r="H4150" i="430"/>
  <c r="H4149" i="430"/>
  <c r="H4148" i="430"/>
  <c r="H4147" i="430"/>
  <c r="H4146" i="430"/>
  <c r="H4145" i="430"/>
  <c r="H4144" i="430"/>
  <c r="H4143" i="430"/>
  <c r="H4142" i="430"/>
  <c r="H4141" i="430"/>
  <c r="H4140" i="430"/>
  <c r="H4139" i="430"/>
  <c r="H4138" i="430"/>
  <c r="H4137" i="430"/>
  <c r="H4136" i="430"/>
  <c r="H4135" i="430"/>
  <c r="H4134" i="430"/>
  <c r="H4133" i="430"/>
  <c r="H4132" i="430"/>
  <c r="H4131" i="430"/>
  <c r="H4130" i="430"/>
  <c r="H4129" i="430"/>
  <c r="H4128" i="430"/>
  <c r="H4127" i="430"/>
  <c r="H4126" i="430"/>
  <c r="H4125" i="430"/>
  <c r="H4124" i="430"/>
  <c r="H4123" i="430"/>
  <c r="H4122" i="430"/>
  <c r="H4121" i="430"/>
  <c r="H4120" i="430"/>
  <c r="H4119" i="430"/>
  <c r="H4118" i="430"/>
  <c r="H4117" i="430"/>
  <c r="H4116" i="430"/>
  <c r="H4115" i="430"/>
  <c r="H4114" i="430"/>
  <c r="H4113" i="430"/>
  <c r="H4112" i="430"/>
  <c r="H4111" i="430"/>
  <c r="H4110" i="430"/>
  <c r="H4109" i="430"/>
  <c r="H4108" i="430"/>
  <c r="H4107" i="430"/>
  <c r="H4106" i="430"/>
  <c r="H4105" i="430"/>
  <c r="H4104" i="430"/>
  <c r="H4103" i="430"/>
  <c r="H4102" i="430"/>
  <c r="H4101" i="430"/>
  <c r="H4100" i="430"/>
  <c r="H4099" i="430"/>
  <c r="H4098" i="430"/>
  <c r="H4097" i="430"/>
  <c r="H4096" i="430"/>
  <c r="H4095" i="430"/>
  <c r="H4094" i="430"/>
  <c r="H4093" i="430"/>
  <c r="H4092" i="430"/>
  <c r="H4091" i="430"/>
  <c r="H4090" i="430"/>
  <c r="H4089" i="430"/>
  <c r="H4088" i="430"/>
  <c r="H4087" i="430"/>
  <c r="H4086" i="430"/>
  <c r="H4085" i="430"/>
  <c r="H4084" i="430"/>
  <c r="H4083" i="430"/>
  <c r="H4082" i="430"/>
  <c r="H4081" i="430"/>
  <c r="H4080" i="430"/>
  <c r="H4079" i="430"/>
  <c r="H4078" i="430"/>
  <c r="H4077" i="430"/>
  <c r="H4076" i="430"/>
  <c r="H4075" i="430"/>
  <c r="H4074" i="430"/>
  <c r="H4073" i="430"/>
  <c r="H4072" i="430"/>
  <c r="H4071" i="430"/>
  <c r="H4070" i="430"/>
  <c r="H4069" i="430"/>
  <c r="H4068" i="430"/>
  <c r="H4067" i="430"/>
  <c r="H4066" i="430"/>
  <c r="H4065" i="430"/>
  <c r="H4064" i="430"/>
  <c r="H4063" i="430"/>
  <c r="H4062" i="430"/>
  <c r="H4061" i="430"/>
  <c r="H4060" i="430"/>
  <c r="H4059" i="430"/>
  <c r="H4058" i="430"/>
  <c r="H4057" i="430"/>
  <c r="H4056" i="430"/>
  <c r="H4055" i="430"/>
  <c r="H4054" i="430"/>
  <c r="H4053" i="430"/>
  <c r="H4052" i="430"/>
  <c r="H4051" i="430"/>
  <c r="H4050" i="430"/>
  <c r="H4049" i="430"/>
  <c r="H4048" i="430"/>
  <c r="H4047" i="430"/>
  <c r="H4046" i="430"/>
  <c r="H4045" i="430"/>
  <c r="H4044" i="430"/>
  <c r="H4043" i="430"/>
  <c r="H4042" i="430"/>
  <c r="H4041" i="430"/>
  <c r="H4040" i="430"/>
  <c r="H4039" i="430"/>
  <c r="H4038" i="430"/>
  <c r="H4037" i="430"/>
  <c r="H4036" i="430"/>
  <c r="H4035" i="430"/>
  <c r="H4034" i="430"/>
  <c r="H4033" i="430"/>
  <c r="H4032" i="430"/>
  <c r="H4031" i="430"/>
  <c r="H4030" i="430"/>
  <c r="H4029" i="430"/>
  <c r="H4028" i="430"/>
  <c r="H4027" i="430"/>
  <c r="H4026" i="430"/>
  <c r="H4025" i="430"/>
  <c r="H4024" i="430"/>
  <c r="H4023" i="430"/>
  <c r="H4022" i="430"/>
  <c r="H4021" i="430"/>
  <c r="H4020" i="430"/>
  <c r="H4019" i="430"/>
  <c r="H4018" i="430"/>
  <c r="H4017" i="430"/>
  <c r="H4016" i="430"/>
  <c r="H4015" i="430"/>
  <c r="H4014" i="430"/>
  <c r="H4013" i="430"/>
  <c r="H4012" i="430"/>
  <c r="H4011" i="430"/>
  <c r="H4010" i="430"/>
  <c r="H4009" i="430"/>
  <c r="H4008" i="430"/>
  <c r="H4007" i="430"/>
  <c r="H4006" i="430"/>
  <c r="H4005" i="430"/>
  <c r="H4004" i="430"/>
  <c r="H4003" i="430"/>
  <c r="H4002" i="430"/>
  <c r="H4001" i="430"/>
  <c r="H4000" i="430"/>
  <c r="H3999" i="430"/>
  <c r="H3998" i="430"/>
  <c r="H3997" i="430"/>
  <c r="H3996" i="430"/>
  <c r="H3995" i="430"/>
  <c r="H3994" i="430"/>
  <c r="H3993" i="430"/>
  <c r="H3992" i="430"/>
  <c r="H3991" i="430"/>
  <c r="H3990" i="430"/>
  <c r="H3989" i="430"/>
  <c r="H3988" i="430"/>
  <c r="H3987" i="430"/>
  <c r="H3986" i="430"/>
  <c r="H3985" i="430"/>
  <c r="H3984" i="430"/>
  <c r="H3983" i="430"/>
  <c r="H3982" i="430"/>
  <c r="H3981" i="430"/>
  <c r="H3980" i="430"/>
  <c r="H3979" i="430"/>
  <c r="H3978" i="430"/>
  <c r="H3977" i="430"/>
  <c r="H3976" i="430"/>
  <c r="H3975" i="430"/>
  <c r="H3974" i="430"/>
  <c r="H3973" i="430"/>
  <c r="H3972" i="430"/>
  <c r="H3971" i="430"/>
  <c r="H3970" i="430"/>
  <c r="H3969" i="430"/>
  <c r="H3968" i="430"/>
  <c r="H3967" i="430"/>
  <c r="H3966" i="430"/>
  <c r="H3965" i="430"/>
  <c r="H3964" i="430"/>
  <c r="H3963" i="430"/>
  <c r="H3962" i="430"/>
  <c r="H3961" i="430"/>
  <c r="H3960" i="430"/>
  <c r="H3959" i="430"/>
  <c r="H3958" i="430"/>
  <c r="H3957" i="430"/>
  <c r="H3956" i="430"/>
  <c r="H3955" i="430"/>
  <c r="H3954" i="430"/>
  <c r="H3953" i="430"/>
  <c r="H3952" i="430"/>
  <c r="H3951" i="430"/>
  <c r="H3950" i="430"/>
  <c r="H3949" i="430"/>
  <c r="H3948" i="430"/>
  <c r="H3947" i="430"/>
  <c r="H3946" i="430"/>
  <c r="H3945" i="430"/>
  <c r="H3944" i="430"/>
  <c r="H3943" i="430"/>
  <c r="H3942" i="430"/>
  <c r="H3941" i="430"/>
  <c r="H3940" i="430"/>
  <c r="H3939" i="430"/>
  <c r="H3938" i="430"/>
  <c r="H3937" i="430"/>
  <c r="H3936" i="430"/>
  <c r="H3935" i="430"/>
  <c r="H3934" i="430"/>
  <c r="H3933" i="430"/>
  <c r="H3932" i="430"/>
  <c r="H3931" i="430"/>
  <c r="H3930" i="430"/>
  <c r="H3929" i="430"/>
  <c r="H3928" i="430"/>
  <c r="H3927" i="430"/>
  <c r="H3926" i="430"/>
  <c r="H3925" i="430"/>
  <c r="H3924" i="430"/>
  <c r="H3923" i="430"/>
  <c r="H3922" i="430"/>
  <c r="H3921" i="430"/>
  <c r="H3920" i="430"/>
  <c r="H3919" i="430"/>
  <c r="H3918" i="430"/>
  <c r="H3917" i="430"/>
  <c r="H3916" i="430"/>
  <c r="H3915" i="430"/>
  <c r="H3914" i="430"/>
  <c r="H3913" i="430"/>
  <c r="H3912" i="430"/>
  <c r="H3911" i="430"/>
  <c r="H3910" i="430"/>
  <c r="H3909" i="430"/>
  <c r="H3908" i="430"/>
  <c r="H3907" i="430"/>
  <c r="H3906" i="430"/>
  <c r="H3905" i="430"/>
  <c r="H3904" i="430"/>
  <c r="H3903" i="430"/>
  <c r="H3902" i="430"/>
  <c r="H3901" i="430"/>
  <c r="H3900" i="430"/>
  <c r="H3899" i="430"/>
  <c r="H3898" i="430"/>
  <c r="H3897" i="430"/>
  <c r="H3896" i="430"/>
  <c r="H3895" i="430"/>
  <c r="H3894" i="430"/>
  <c r="H3893" i="430"/>
  <c r="H3892" i="430"/>
  <c r="H3891" i="430"/>
  <c r="H3890" i="430"/>
  <c r="H3889" i="430"/>
  <c r="H3888" i="430"/>
  <c r="H3887" i="430"/>
  <c r="H3886" i="430"/>
  <c r="H3885" i="430"/>
  <c r="H3884" i="430"/>
  <c r="H3883" i="430"/>
  <c r="H3882" i="430"/>
  <c r="H3881" i="430"/>
  <c r="H3880" i="430"/>
  <c r="H3879" i="430"/>
  <c r="H3878" i="430"/>
  <c r="H3877" i="430"/>
  <c r="H3876" i="430"/>
  <c r="H3875" i="430"/>
  <c r="H3874" i="430"/>
  <c r="H3873" i="430"/>
  <c r="H3872" i="430"/>
  <c r="H3871" i="430"/>
  <c r="H3870" i="430"/>
  <c r="H3869" i="430"/>
  <c r="H3868" i="430"/>
  <c r="H3867" i="430"/>
  <c r="H3866" i="430"/>
  <c r="H3865" i="430"/>
  <c r="H3864" i="430"/>
  <c r="H3863" i="430"/>
  <c r="H3862" i="430"/>
  <c r="H3861" i="430"/>
  <c r="H3860" i="430"/>
  <c r="H3859" i="430"/>
  <c r="H3858" i="430"/>
  <c r="H3857" i="430"/>
  <c r="H3856" i="430"/>
  <c r="H3855" i="430"/>
  <c r="H3854" i="430"/>
  <c r="H3853" i="430"/>
  <c r="H3852" i="430"/>
  <c r="H3851" i="430"/>
  <c r="H3850" i="430"/>
  <c r="H3849" i="430"/>
  <c r="H3848" i="430"/>
  <c r="H3847" i="430"/>
  <c r="H3846" i="430"/>
  <c r="H3845" i="430"/>
  <c r="H3844" i="430"/>
  <c r="H3843" i="430"/>
  <c r="H3842" i="430"/>
  <c r="H3841" i="430"/>
  <c r="H3840" i="430"/>
  <c r="H3839" i="430"/>
  <c r="H3838" i="430"/>
  <c r="H3837" i="430"/>
  <c r="H3836" i="430"/>
  <c r="H3835" i="430"/>
  <c r="H3834" i="430"/>
  <c r="H3833" i="430"/>
  <c r="H3832" i="430"/>
  <c r="H3831" i="430"/>
  <c r="H3830" i="430"/>
  <c r="H3829" i="430"/>
  <c r="H3828" i="430"/>
  <c r="H3827" i="430"/>
  <c r="H3826" i="430"/>
  <c r="H3825" i="430"/>
  <c r="H3824" i="430"/>
  <c r="H3823" i="430"/>
  <c r="H3822" i="430"/>
  <c r="H3821" i="430"/>
  <c r="H3820" i="430"/>
  <c r="H3819" i="430"/>
  <c r="H3818" i="430"/>
  <c r="H3817" i="430"/>
  <c r="H3816" i="430"/>
  <c r="H3815" i="430"/>
  <c r="H3814" i="430"/>
  <c r="H3813" i="430"/>
  <c r="H3812" i="430"/>
  <c r="H3811" i="430"/>
  <c r="H3810" i="430"/>
  <c r="H3809" i="430"/>
  <c r="H3808" i="430"/>
  <c r="H3807" i="430"/>
  <c r="H3806" i="430"/>
  <c r="H3805" i="430"/>
  <c r="H3804" i="430"/>
  <c r="H3803" i="430"/>
  <c r="H3802" i="430"/>
  <c r="H3801" i="430"/>
  <c r="H3800" i="430"/>
  <c r="H3799" i="430"/>
  <c r="H3798" i="430"/>
  <c r="H3797" i="430"/>
  <c r="H3796" i="430"/>
  <c r="H3795" i="430"/>
  <c r="H3794" i="430"/>
  <c r="H3793" i="430"/>
  <c r="H3792" i="430"/>
  <c r="H3791" i="430"/>
  <c r="H3790" i="430"/>
  <c r="H3789" i="430"/>
  <c r="H3788" i="430"/>
  <c r="H3787" i="430"/>
  <c r="H3786" i="430"/>
  <c r="H3785" i="430"/>
  <c r="H3784" i="430"/>
  <c r="H3783" i="430"/>
  <c r="H3782" i="430"/>
  <c r="H3781" i="430"/>
  <c r="H3780" i="430"/>
  <c r="H3779" i="430"/>
  <c r="H3778" i="430"/>
  <c r="H3777" i="430"/>
  <c r="H3776" i="430"/>
  <c r="H3775" i="430"/>
  <c r="H3774" i="430"/>
  <c r="H3773" i="430"/>
  <c r="H3772" i="430"/>
  <c r="H3771" i="430"/>
  <c r="H3770" i="430"/>
  <c r="H3769" i="430"/>
  <c r="H3768" i="430"/>
  <c r="H3767" i="430"/>
  <c r="H3766" i="430"/>
  <c r="H3765" i="430"/>
  <c r="H3764" i="430"/>
  <c r="H3763" i="430"/>
  <c r="H3762" i="430"/>
  <c r="H3761" i="430"/>
  <c r="H3760" i="430"/>
  <c r="H3759" i="430"/>
  <c r="H3758" i="430"/>
  <c r="H3757" i="430"/>
  <c r="H3756" i="430"/>
  <c r="H3755" i="430"/>
  <c r="H3754" i="430"/>
  <c r="H3753" i="430"/>
  <c r="H3752" i="430"/>
  <c r="H3751" i="430"/>
  <c r="H3750" i="430"/>
  <c r="H3749" i="430"/>
  <c r="H3748" i="430"/>
  <c r="H3747" i="430"/>
  <c r="H3746" i="430"/>
  <c r="H3745" i="430"/>
  <c r="H3744" i="430"/>
  <c r="H3743" i="430"/>
  <c r="H3742" i="430"/>
  <c r="H3741" i="430"/>
  <c r="H3740" i="430"/>
  <c r="H3739" i="430"/>
  <c r="H3738" i="430"/>
  <c r="H3737" i="430"/>
  <c r="H3736" i="430"/>
  <c r="H3735" i="430"/>
  <c r="H3734" i="430"/>
  <c r="H3733" i="430"/>
  <c r="H3732" i="430"/>
  <c r="H3731" i="430"/>
  <c r="H3730" i="430"/>
  <c r="H3729" i="430"/>
  <c r="H3728" i="430"/>
  <c r="H3727" i="430"/>
  <c r="H3726" i="430"/>
  <c r="H3725" i="430"/>
  <c r="H3724" i="430"/>
  <c r="H3723" i="430"/>
  <c r="H3722" i="430"/>
  <c r="H3721" i="430"/>
  <c r="H3720" i="430"/>
  <c r="H3719" i="430"/>
  <c r="H3718" i="430"/>
  <c r="H3717" i="430"/>
  <c r="H3716" i="430"/>
  <c r="H3715" i="430"/>
  <c r="H3714" i="430"/>
  <c r="H3713" i="430"/>
  <c r="H3712" i="430"/>
  <c r="H3711" i="430"/>
  <c r="H3710" i="430"/>
  <c r="H3709" i="430"/>
  <c r="H3708" i="430"/>
  <c r="H3707" i="430"/>
  <c r="H3706" i="430"/>
  <c r="H3705" i="430"/>
  <c r="H3704" i="430"/>
  <c r="H3703" i="430"/>
  <c r="H3702" i="430"/>
  <c r="H3701" i="430"/>
  <c r="H3700" i="430"/>
  <c r="H3699" i="430"/>
  <c r="H3698" i="430"/>
  <c r="H3697" i="430"/>
  <c r="H3696" i="430"/>
  <c r="H3695" i="430"/>
  <c r="H3694" i="430"/>
  <c r="H3693" i="430"/>
  <c r="H3692" i="430"/>
  <c r="H3691" i="430"/>
  <c r="H3690" i="430"/>
  <c r="H3689" i="430"/>
  <c r="H3688" i="430"/>
  <c r="H3687" i="430"/>
  <c r="H3686" i="430"/>
  <c r="H3685" i="430"/>
  <c r="H3684" i="430"/>
  <c r="H3683" i="430"/>
  <c r="H3682" i="430"/>
  <c r="H3681" i="430"/>
  <c r="H3680" i="430"/>
  <c r="H3679" i="430"/>
  <c r="H3678" i="430"/>
  <c r="H3677" i="430"/>
  <c r="H3676" i="430"/>
  <c r="H3675" i="430"/>
  <c r="H3674" i="430"/>
  <c r="H3673" i="430"/>
  <c r="H3672" i="430"/>
  <c r="H3671" i="430"/>
  <c r="H3670" i="430"/>
  <c r="H3669" i="430"/>
  <c r="H3668" i="430"/>
  <c r="H3667" i="430"/>
  <c r="H3666" i="430"/>
  <c r="H3665" i="430"/>
  <c r="H3664" i="430"/>
  <c r="H3663" i="430"/>
  <c r="H3662" i="430"/>
  <c r="H3661" i="430"/>
  <c r="H3660" i="430"/>
  <c r="H3659" i="430"/>
  <c r="H3658" i="430"/>
  <c r="H3657" i="430"/>
  <c r="H3656" i="430"/>
  <c r="H3655" i="430"/>
  <c r="H3654" i="430"/>
  <c r="H3653" i="430"/>
  <c r="H3652" i="430"/>
  <c r="H3651" i="430"/>
  <c r="H3650" i="430"/>
  <c r="H3649" i="430"/>
  <c r="H3648" i="430"/>
  <c r="H3647" i="430"/>
  <c r="H3646" i="430"/>
  <c r="H3645" i="430"/>
  <c r="H3644" i="430"/>
  <c r="H3643" i="430"/>
  <c r="H3642" i="430"/>
  <c r="H3641" i="430"/>
  <c r="H3640" i="430"/>
  <c r="H3639" i="430"/>
  <c r="H3638" i="430"/>
  <c r="H3637" i="430"/>
  <c r="H3636" i="430"/>
  <c r="H3635" i="430"/>
  <c r="H3634" i="430"/>
  <c r="H3633" i="430"/>
  <c r="H3632" i="430"/>
  <c r="H3631" i="430"/>
  <c r="H3630" i="430"/>
  <c r="H3629" i="430"/>
  <c r="H3628" i="430"/>
  <c r="H3627" i="430"/>
  <c r="H3626" i="430"/>
  <c r="H3625" i="430"/>
  <c r="H3624" i="430"/>
  <c r="H3623" i="430"/>
  <c r="H3622" i="430"/>
  <c r="H3621" i="430"/>
  <c r="H3620" i="430"/>
  <c r="H3619" i="430"/>
  <c r="H3618" i="430"/>
  <c r="H3617" i="430"/>
  <c r="H3616" i="430"/>
  <c r="H3615" i="430"/>
  <c r="H3614" i="430"/>
  <c r="H3613" i="430"/>
  <c r="H3612" i="430"/>
  <c r="H3611" i="430"/>
  <c r="H3610" i="430"/>
  <c r="H3609" i="430"/>
  <c r="H3608" i="430"/>
  <c r="H3607" i="430"/>
  <c r="H3606" i="430"/>
  <c r="H3605" i="430"/>
  <c r="H3604" i="430"/>
  <c r="H3603" i="430"/>
  <c r="H3602" i="430"/>
  <c r="H3601" i="430"/>
  <c r="H3600" i="430"/>
  <c r="H3599" i="430"/>
  <c r="H3598" i="430"/>
  <c r="H3597" i="430"/>
  <c r="H3596" i="430"/>
  <c r="H3595" i="430"/>
  <c r="H3594" i="430"/>
  <c r="H3593" i="430"/>
  <c r="H3592" i="430"/>
  <c r="H3591" i="430"/>
  <c r="H3590" i="430"/>
  <c r="H3589" i="430"/>
  <c r="H3588" i="430"/>
  <c r="H3587" i="430"/>
  <c r="H3586" i="430"/>
  <c r="H3585" i="430"/>
  <c r="H3584" i="430"/>
  <c r="H3583" i="430"/>
  <c r="H3582" i="430"/>
  <c r="H3581" i="430"/>
  <c r="H3580" i="430"/>
  <c r="H3579" i="430"/>
  <c r="H3578" i="430"/>
  <c r="H3577" i="430"/>
  <c r="H3576" i="430"/>
  <c r="H3575" i="430"/>
  <c r="H3574" i="430"/>
  <c r="H3573" i="430"/>
  <c r="H3572" i="430"/>
  <c r="H3571" i="430"/>
  <c r="H3570" i="430"/>
  <c r="H3569" i="430"/>
  <c r="H3568" i="430"/>
  <c r="H3567" i="430"/>
  <c r="H3566" i="430"/>
  <c r="H3565" i="430"/>
  <c r="H3564" i="430"/>
  <c r="H3563" i="430"/>
  <c r="H3562" i="430"/>
  <c r="H3561" i="430"/>
  <c r="H3560" i="430"/>
  <c r="H3559" i="430"/>
  <c r="H3558" i="430"/>
  <c r="H3557" i="430"/>
  <c r="H3556" i="430"/>
  <c r="H3555" i="430"/>
  <c r="H3554" i="430"/>
  <c r="H3553" i="430"/>
  <c r="H3552" i="430"/>
  <c r="H3551" i="430"/>
  <c r="H3550" i="430"/>
  <c r="H3549" i="430"/>
  <c r="H3548" i="430"/>
  <c r="H3547" i="430"/>
  <c r="H3546" i="430"/>
  <c r="H3545" i="430"/>
  <c r="H3544" i="430"/>
  <c r="H3543" i="430"/>
  <c r="H3542" i="430"/>
  <c r="H3541" i="430"/>
  <c r="H3540" i="430"/>
  <c r="H3539" i="430"/>
  <c r="H3538" i="430"/>
  <c r="H3537" i="430"/>
  <c r="H3536" i="430"/>
  <c r="H3535" i="430"/>
  <c r="H3534" i="430"/>
  <c r="H3533" i="430"/>
  <c r="H3532" i="430"/>
  <c r="H3531" i="430"/>
  <c r="H3530" i="430"/>
  <c r="H3529" i="430"/>
  <c r="H3528" i="430"/>
  <c r="H3527" i="430"/>
  <c r="H3526" i="430"/>
  <c r="H3525" i="430"/>
  <c r="H3524" i="430"/>
  <c r="H3523" i="430"/>
  <c r="H3522" i="430"/>
  <c r="H3521" i="430"/>
  <c r="H3520" i="430"/>
  <c r="H3519" i="430"/>
  <c r="H3518" i="430"/>
  <c r="H3517" i="430"/>
  <c r="H3516" i="430"/>
  <c r="H3515" i="430"/>
  <c r="H3514" i="430"/>
  <c r="H3513" i="430"/>
  <c r="H3512" i="430"/>
  <c r="H3511" i="430"/>
  <c r="H3510" i="430"/>
  <c r="H3509" i="430"/>
  <c r="H3508" i="430"/>
  <c r="H3507" i="430"/>
  <c r="H3506" i="430"/>
  <c r="H3505" i="430"/>
  <c r="H3504" i="430"/>
  <c r="H3503" i="430"/>
  <c r="H3502" i="430"/>
  <c r="H3501" i="430"/>
  <c r="H3500" i="430"/>
  <c r="H3499" i="430"/>
  <c r="H3498" i="430"/>
  <c r="H3497" i="430"/>
  <c r="H3496" i="430"/>
  <c r="H3495" i="430"/>
  <c r="H3494" i="430"/>
  <c r="H3493" i="430"/>
  <c r="H3492" i="430"/>
  <c r="H3491" i="430"/>
  <c r="H3490" i="430"/>
  <c r="H3489" i="430"/>
  <c r="H3488" i="430"/>
  <c r="H3487" i="430"/>
  <c r="H3486" i="430"/>
  <c r="H3485" i="430"/>
  <c r="H3484" i="430"/>
  <c r="H3483" i="430"/>
  <c r="H3482" i="430"/>
  <c r="H3481" i="430"/>
  <c r="H3480" i="430"/>
  <c r="H3479" i="430"/>
  <c r="H3478" i="430"/>
  <c r="H3477" i="430"/>
  <c r="H3476" i="430"/>
  <c r="H3475" i="430"/>
  <c r="H3474" i="430"/>
  <c r="H3473" i="430"/>
  <c r="H3472" i="430"/>
  <c r="H3471" i="430"/>
  <c r="H3470" i="430"/>
  <c r="H3469" i="430"/>
  <c r="H3468" i="430"/>
  <c r="H3467" i="430"/>
  <c r="H3466" i="430"/>
  <c r="H3465" i="430"/>
  <c r="H3464" i="430"/>
  <c r="H3463" i="430"/>
  <c r="H3462" i="430"/>
  <c r="H3461" i="430"/>
  <c r="H3460" i="430"/>
  <c r="H3459" i="430"/>
  <c r="H3458" i="430"/>
  <c r="H3457" i="430"/>
  <c r="H3456" i="430"/>
  <c r="H3455" i="430"/>
  <c r="H3454" i="430"/>
  <c r="H3453" i="430"/>
  <c r="H3452" i="430"/>
  <c r="H3451" i="430"/>
  <c r="H3450" i="430"/>
  <c r="H3449" i="430"/>
  <c r="H3448" i="430"/>
  <c r="H3447" i="430"/>
  <c r="H3446" i="430"/>
  <c r="H3445" i="430"/>
  <c r="H3444" i="430"/>
  <c r="H3443" i="430"/>
  <c r="H3442" i="430"/>
  <c r="H3441" i="430"/>
  <c r="H3440" i="430"/>
  <c r="H3439" i="430"/>
  <c r="H3438" i="430"/>
  <c r="H3437" i="430"/>
  <c r="H3436" i="430"/>
  <c r="H3435" i="430"/>
  <c r="H3434" i="430"/>
  <c r="H3433" i="430"/>
  <c r="H3432" i="430"/>
  <c r="H3431" i="430"/>
  <c r="H3430" i="430"/>
  <c r="H3429" i="430"/>
  <c r="H3428" i="430"/>
  <c r="H3427" i="430"/>
  <c r="H3426" i="430"/>
  <c r="H3425" i="430"/>
  <c r="H3424" i="430"/>
  <c r="H3423" i="430"/>
  <c r="H3422" i="430"/>
  <c r="H3421" i="430"/>
  <c r="H3420" i="430"/>
  <c r="H3419" i="430"/>
  <c r="H3418" i="430"/>
  <c r="H3417" i="430"/>
  <c r="H3416" i="430"/>
  <c r="H3415" i="430"/>
  <c r="H3414" i="430"/>
  <c r="H3413" i="430"/>
  <c r="H3412" i="430"/>
  <c r="H3411" i="430"/>
  <c r="H3410" i="430"/>
  <c r="H3409" i="430"/>
  <c r="H3408" i="430"/>
  <c r="H3407" i="430"/>
  <c r="H3406" i="430"/>
  <c r="H3405" i="430"/>
  <c r="H3404" i="430"/>
  <c r="H3403" i="430"/>
  <c r="H3402" i="430"/>
  <c r="H3401" i="430"/>
  <c r="H3400" i="430"/>
  <c r="H3399" i="430"/>
  <c r="H3398" i="430"/>
  <c r="H3397" i="430"/>
  <c r="H3396" i="430"/>
  <c r="H3395" i="430"/>
  <c r="H3394" i="430"/>
  <c r="H3393" i="430"/>
  <c r="H3392" i="430"/>
  <c r="H3391" i="430"/>
  <c r="H3390" i="430"/>
  <c r="H3389" i="430"/>
  <c r="H3388" i="430"/>
  <c r="H3387" i="430"/>
  <c r="H3386" i="430"/>
  <c r="H3385" i="430"/>
  <c r="H3384" i="430"/>
  <c r="H3383" i="430"/>
  <c r="H3382" i="430"/>
  <c r="H3381" i="430"/>
  <c r="H3380" i="430"/>
  <c r="H3379" i="430"/>
  <c r="H3378" i="430"/>
  <c r="H3377" i="430"/>
  <c r="H3376" i="430"/>
  <c r="H3375" i="430"/>
  <c r="H3374" i="430"/>
  <c r="H3373" i="430"/>
  <c r="H3372" i="430"/>
  <c r="H3371" i="430"/>
  <c r="H3370" i="430"/>
  <c r="H3369" i="430"/>
  <c r="H3368" i="430"/>
  <c r="H3367" i="430"/>
  <c r="H3366" i="430"/>
  <c r="H3365" i="430"/>
  <c r="H3364" i="430"/>
  <c r="H3363" i="430"/>
  <c r="H3362" i="430"/>
  <c r="H3361" i="430"/>
  <c r="H3360" i="430"/>
  <c r="H3359" i="430"/>
  <c r="H3358" i="430"/>
  <c r="H3357" i="430"/>
  <c r="H3356" i="430"/>
  <c r="H3355" i="430"/>
  <c r="H3354" i="430"/>
  <c r="H3353" i="430"/>
  <c r="H3352" i="430"/>
  <c r="H3351" i="430"/>
  <c r="H3350" i="430"/>
  <c r="H3349" i="430"/>
  <c r="H3348" i="430"/>
  <c r="H3347" i="430"/>
  <c r="H3346" i="430"/>
  <c r="H3345" i="430"/>
  <c r="H3344" i="430"/>
  <c r="H3343" i="430"/>
  <c r="H3342" i="430"/>
  <c r="H3341" i="430"/>
  <c r="H3340" i="430"/>
  <c r="H3339" i="430"/>
  <c r="H3338" i="430"/>
  <c r="H3337" i="430"/>
  <c r="H3336" i="430"/>
  <c r="H3335" i="430"/>
  <c r="H3334" i="430"/>
  <c r="H3333" i="430"/>
  <c r="H3332" i="430"/>
  <c r="H3331" i="430"/>
  <c r="H3330" i="430"/>
  <c r="H3329" i="430"/>
  <c r="H3328" i="430"/>
  <c r="H3327" i="430"/>
  <c r="H3326" i="430"/>
  <c r="H3325" i="430"/>
  <c r="H3324" i="430"/>
  <c r="H3323" i="430"/>
  <c r="H3322" i="430"/>
  <c r="H3321" i="430"/>
  <c r="H3320" i="430"/>
  <c r="H3319" i="430"/>
  <c r="H3318" i="430"/>
  <c r="H3317" i="430"/>
  <c r="H3316" i="430"/>
  <c r="H3315" i="430"/>
  <c r="H3314" i="430"/>
  <c r="H3313" i="430"/>
  <c r="H3312" i="430"/>
  <c r="H3311" i="430"/>
  <c r="H3310" i="430"/>
  <c r="H3309" i="430"/>
  <c r="H3308" i="430"/>
  <c r="H3307" i="430"/>
  <c r="H3306" i="430"/>
  <c r="H3305" i="430"/>
  <c r="H3304" i="430"/>
  <c r="H3303" i="430"/>
  <c r="H3302" i="430"/>
  <c r="H3301" i="430"/>
  <c r="H3300" i="430"/>
  <c r="H3299" i="430"/>
  <c r="H3298" i="430"/>
  <c r="H3297" i="430"/>
  <c r="H3296" i="430"/>
  <c r="H3295" i="430"/>
  <c r="H3294" i="430"/>
  <c r="H3293" i="430"/>
  <c r="H3292" i="430"/>
  <c r="H3291" i="430"/>
  <c r="H3290" i="430"/>
  <c r="H3289" i="430"/>
  <c r="H3288" i="430"/>
  <c r="H3287" i="430"/>
  <c r="H3286" i="430"/>
  <c r="H3285" i="430"/>
  <c r="H3284" i="430"/>
  <c r="H3283" i="430"/>
  <c r="H3282" i="430"/>
  <c r="H3281" i="430"/>
  <c r="H3280" i="430"/>
  <c r="H3279" i="430"/>
  <c r="H3278" i="430"/>
  <c r="H3277" i="430"/>
  <c r="H3276" i="430"/>
  <c r="H3275" i="430"/>
  <c r="H3274" i="430"/>
  <c r="H3273" i="430"/>
  <c r="H3272" i="430"/>
  <c r="H3271" i="430"/>
  <c r="H3270" i="430"/>
  <c r="H3269" i="430"/>
  <c r="H3268" i="430"/>
  <c r="H3267" i="430"/>
  <c r="H3266" i="430"/>
  <c r="H3265" i="430"/>
  <c r="H3264" i="430"/>
  <c r="H3263" i="430"/>
  <c r="H3262" i="430"/>
  <c r="H3261" i="430"/>
  <c r="H3260" i="430"/>
  <c r="H3259" i="430"/>
  <c r="H3258" i="430"/>
  <c r="H3257" i="430"/>
  <c r="H3256" i="430"/>
  <c r="H3255" i="430"/>
  <c r="H3254" i="430"/>
  <c r="H3253" i="430"/>
  <c r="H3252" i="430"/>
  <c r="H3251" i="430"/>
  <c r="H3250" i="430"/>
  <c r="H3249" i="430"/>
  <c r="H3248" i="430"/>
  <c r="H3247" i="430"/>
  <c r="H3246" i="430"/>
  <c r="H3245" i="430"/>
  <c r="H3244" i="430"/>
  <c r="H3243" i="430"/>
  <c r="H3242" i="430"/>
  <c r="H3241" i="430"/>
  <c r="H3240" i="430"/>
  <c r="H3239" i="430"/>
  <c r="H3238" i="430"/>
  <c r="H3237" i="430"/>
  <c r="H3236" i="430"/>
  <c r="H3235" i="430"/>
  <c r="H3234" i="430"/>
  <c r="H3233" i="430"/>
  <c r="H3232" i="430"/>
  <c r="H3231" i="430"/>
  <c r="H3230" i="430"/>
  <c r="H3229" i="430"/>
  <c r="H3228" i="430"/>
  <c r="H3227" i="430"/>
  <c r="H3226" i="430"/>
  <c r="H3225" i="430"/>
  <c r="H3224" i="430"/>
  <c r="H3223" i="430"/>
  <c r="H3222" i="430"/>
  <c r="H3221" i="430"/>
  <c r="H3220" i="430"/>
  <c r="H3219" i="430"/>
  <c r="H3218" i="430"/>
  <c r="H3217" i="430"/>
  <c r="H3216" i="430"/>
  <c r="H3215" i="430"/>
  <c r="H3214" i="430"/>
  <c r="H3213" i="430"/>
  <c r="H3212" i="430"/>
  <c r="H3211" i="430"/>
  <c r="H3210" i="430"/>
  <c r="H3209" i="430"/>
  <c r="H3208" i="430"/>
  <c r="H3207" i="430"/>
  <c r="H3206" i="430"/>
  <c r="H3205" i="430"/>
  <c r="H3204" i="430"/>
  <c r="H3203" i="430"/>
  <c r="H3202" i="430"/>
  <c r="H3201" i="430"/>
  <c r="H3200" i="430"/>
  <c r="H3199" i="430"/>
  <c r="H3198" i="430"/>
  <c r="H3197" i="430"/>
  <c r="H3196" i="430"/>
  <c r="H3195" i="430"/>
  <c r="H3194" i="430"/>
  <c r="H3193" i="430"/>
  <c r="H3192" i="430"/>
  <c r="H3191" i="430"/>
  <c r="H3190" i="430"/>
  <c r="H3189" i="430"/>
  <c r="H3188" i="430"/>
  <c r="H3187" i="430"/>
  <c r="H3186" i="430"/>
  <c r="H3185" i="430"/>
  <c r="H3184" i="430"/>
  <c r="H3183" i="430"/>
  <c r="H3182" i="430"/>
  <c r="H3181" i="430"/>
  <c r="H3180" i="430"/>
  <c r="H3179" i="430"/>
  <c r="H3178" i="430"/>
  <c r="H3177" i="430"/>
  <c r="H3176" i="430"/>
  <c r="H3175" i="430"/>
  <c r="H3174" i="430"/>
  <c r="H3173" i="430"/>
  <c r="H3172" i="430"/>
  <c r="H3171" i="430"/>
  <c r="H3170" i="430"/>
  <c r="H3169" i="430"/>
  <c r="H3168" i="430"/>
  <c r="H3167" i="430"/>
  <c r="H3166" i="430"/>
  <c r="H3165" i="430"/>
  <c r="H3164" i="430"/>
  <c r="H3163" i="430"/>
  <c r="H3162" i="430"/>
  <c r="H3161" i="430"/>
  <c r="H3160" i="430"/>
  <c r="H3159" i="430"/>
  <c r="H3158" i="430"/>
  <c r="H3157" i="430"/>
  <c r="H3156" i="430"/>
  <c r="H3155" i="430"/>
  <c r="H3154" i="430"/>
  <c r="H3153" i="430"/>
  <c r="H3152" i="430"/>
  <c r="H3151" i="430"/>
  <c r="H3150" i="430"/>
  <c r="H3149" i="430"/>
  <c r="H3148" i="430"/>
  <c r="H3147" i="430"/>
  <c r="H3146" i="430"/>
  <c r="H3145" i="430"/>
  <c r="H3144" i="430"/>
  <c r="H3143" i="430"/>
  <c r="H3142" i="430"/>
  <c r="H3141" i="430"/>
  <c r="H3140" i="430"/>
  <c r="H3139" i="430"/>
  <c r="H3138" i="430"/>
  <c r="H3137" i="430"/>
  <c r="H3136" i="430"/>
  <c r="H3135" i="430"/>
  <c r="H3134" i="430"/>
  <c r="H3133" i="430"/>
  <c r="H3132" i="430"/>
  <c r="H3131" i="430"/>
  <c r="H3130" i="430"/>
  <c r="H3129" i="430"/>
  <c r="H3128" i="430"/>
  <c r="H3127" i="430"/>
  <c r="H3126" i="430"/>
  <c r="H3125" i="430"/>
  <c r="H3124" i="430"/>
  <c r="H3123" i="430"/>
  <c r="H3122" i="430"/>
  <c r="H3121" i="430"/>
  <c r="H3120" i="430"/>
  <c r="H3119" i="430"/>
  <c r="H3118" i="430"/>
  <c r="H3117" i="430"/>
  <c r="H3116" i="430"/>
  <c r="H3115" i="430"/>
  <c r="H3114" i="430"/>
  <c r="H3113" i="430"/>
  <c r="H3112" i="430"/>
  <c r="H3111" i="430"/>
  <c r="H3110" i="430"/>
  <c r="H3109" i="430"/>
  <c r="H3108" i="430"/>
  <c r="H3107" i="430"/>
  <c r="H3106" i="430"/>
  <c r="H3105" i="430"/>
  <c r="H3104" i="430"/>
  <c r="H3103" i="430"/>
  <c r="H3102" i="430"/>
  <c r="H3101" i="430"/>
  <c r="H3100" i="430"/>
  <c r="H3099" i="430"/>
  <c r="H3098" i="430"/>
  <c r="H3097" i="430"/>
  <c r="H3096" i="430"/>
  <c r="H3095" i="430"/>
  <c r="H3094" i="430"/>
  <c r="H3093" i="430"/>
  <c r="H3092" i="430"/>
  <c r="H3091" i="430"/>
  <c r="H3090" i="430"/>
  <c r="H3089" i="430"/>
  <c r="H3088" i="430"/>
  <c r="H3087" i="430"/>
  <c r="H3086" i="430"/>
  <c r="H3085" i="430"/>
  <c r="H3084" i="430"/>
  <c r="H3083" i="430"/>
  <c r="H3082" i="430"/>
  <c r="H3081" i="430"/>
  <c r="H3080" i="430"/>
  <c r="H3079" i="430"/>
  <c r="H3078" i="430"/>
  <c r="H3077" i="430"/>
  <c r="H3076" i="430"/>
  <c r="H3075" i="430"/>
  <c r="H3074" i="430"/>
  <c r="H3073" i="430"/>
  <c r="H3072" i="430"/>
  <c r="H3071" i="430"/>
  <c r="H3070" i="430"/>
  <c r="H3069" i="430"/>
  <c r="H3068" i="430"/>
  <c r="H3067" i="430"/>
  <c r="H3066" i="430"/>
  <c r="H3065" i="430"/>
  <c r="H3064" i="430"/>
  <c r="H3063" i="430"/>
  <c r="H3062" i="430"/>
  <c r="H3061" i="430"/>
  <c r="H3060" i="430"/>
  <c r="H3059" i="430"/>
  <c r="H3058" i="430"/>
  <c r="H3057" i="430"/>
  <c r="H3056" i="430"/>
  <c r="H3055" i="430"/>
  <c r="H3054" i="430"/>
  <c r="H3053" i="430"/>
  <c r="H3052" i="430"/>
  <c r="H3051" i="430"/>
  <c r="H3050" i="430"/>
  <c r="H3049" i="430"/>
  <c r="H3048" i="430"/>
  <c r="H3047" i="430"/>
  <c r="H3046" i="430"/>
  <c r="H3045" i="430"/>
  <c r="H3044" i="430"/>
  <c r="H3043" i="430"/>
  <c r="H3042" i="430"/>
  <c r="H3041" i="430"/>
  <c r="H3040" i="430"/>
  <c r="H3039" i="430"/>
  <c r="H3038" i="430"/>
  <c r="H3037" i="430"/>
  <c r="H3036" i="430"/>
  <c r="H3035" i="430"/>
  <c r="H3034" i="430"/>
  <c r="H3033" i="430"/>
  <c r="H3032" i="430"/>
  <c r="H3031" i="430"/>
  <c r="H3030" i="430"/>
  <c r="H3029" i="430"/>
  <c r="H3028" i="430"/>
  <c r="H3027" i="430"/>
  <c r="H3026" i="430"/>
  <c r="H3025" i="430"/>
  <c r="H3024" i="430"/>
  <c r="H3023" i="430"/>
  <c r="H3022" i="430"/>
  <c r="H3021" i="430"/>
  <c r="H3020" i="430"/>
  <c r="H3019" i="430"/>
  <c r="H3018" i="430"/>
  <c r="H3017" i="430"/>
  <c r="H3016" i="430"/>
  <c r="H3015" i="430"/>
  <c r="H3014" i="430"/>
  <c r="H3013" i="430"/>
  <c r="H3012" i="430"/>
  <c r="H3011" i="430"/>
  <c r="H3010" i="430"/>
  <c r="H3009" i="430"/>
  <c r="H3008" i="430"/>
  <c r="H3007" i="430"/>
  <c r="H3006" i="430"/>
  <c r="H3005" i="430"/>
  <c r="H3004" i="430"/>
  <c r="H3003" i="430"/>
  <c r="H3002" i="430"/>
  <c r="H3001" i="430"/>
  <c r="H3000" i="430"/>
  <c r="H2999" i="430"/>
  <c r="H2998" i="430"/>
  <c r="H2997" i="430"/>
  <c r="H2996" i="430"/>
  <c r="H2995" i="430"/>
  <c r="H2994" i="430"/>
  <c r="H2993" i="430"/>
  <c r="H2992" i="430"/>
  <c r="H2991" i="430"/>
  <c r="H2990" i="430"/>
  <c r="H2989" i="430"/>
  <c r="H2988" i="430"/>
  <c r="H2987" i="430"/>
  <c r="H2986" i="430"/>
  <c r="H2985" i="430"/>
  <c r="H2984" i="430"/>
  <c r="H2983" i="430"/>
  <c r="H2982" i="430"/>
  <c r="H2981" i="430"/>
  <c r="H2980" i="430"/>
  <c r="H2979" i="430"/>
  <c r="H2978" i="430"/>
  <c r="H2977" i="430"/>
  <c r="H2976" i="430"/>
  <c r="H2975" i="430"/>
  <c r="H2974" i="430"/>
  <c r="H2973" i="430"/>
  <c r="H2972" i="430"/>
  <c r="H2971" i="430"/>
  <c r="H2970" i="430"/>
  <c r="H2969" i="430"/>
  <c r="H2968" i="430"/>
  <c r="H2967" i="430"/>
  <c r="H2966" i="430"/>
  <c r="H2965" i="430"/>
  <c r="H2964" i="430"/>
  <c r="H2963" i="430"/>
  <c r="H2962" i="430"/>
  <c r="H2961" i="430"/>
  <c r="H2960" i="430"/>
  <c r="H2959" i="430"/>
  <c r="H2958" i="430"/>
  <c r="H2957" i="430"/>
  <c r="H2956" i="430"/>
  <c r="H2955" i="430"/>
  <c r="H2954" i="430"/>
  <c r="H2953" i="430"/>
  <c r="H2952" i="430"/>
  <c r="H2951" i="430"/>
  <c r="H2950" i="430"/>
  <c r="H2949" i="430"/>
  <c r="H2948" i="430"/>
  <c r="H2947" i="430"/>
  <c r="H2946" i="430"/>
  <c r="H2945" i="430"/>
  <c r="H2944" i="430"/>
  <c r="H2943" i="430"/>
  <c r="H2942" i="430"/>
  <c r="H2941" i="430"/>
  <c r="H2940" i="430"/>
  <c r="H2939" i="430"/>
  <c r="H2938" i="430"/>
  <c r="H2937" i="430"/>
  <c r="H2936" i="430"/>
  <c r="H2935" i="430"/>
  <c r="H2934" i="430"/>
  <c r="H2933" i="430"/>
  <c r="H2932" i="430"/>
  <c r="H2931" i="430"/>
  <c r="H2930" i="430"/>
  <c r="H2929" i="430"/>
  <c r="H2928" i="430"/>
  <c r="H2927" i="430"/>
  <c r="H2926" i="430"/>
  <c r="H2925" i="430"/>
  <c r="H2924" i="430"/>
  <c r="H2923" i="430"/>
  <c r="H2922" i="430"/>
  <c r="H2921" i="430"/>
  <c r="H2920" i="430"/>
  <c r="H2919" i="430"/>
  <c r="H2918" i="430"/>
  <c r="H2917" i="430"/>
  <c r="H2916" i="430"/>
  <c r="H2915" i="430"/>
  <c r="H2914" i="430"/>
  <c r="H2913" i="430"/>
  <c r="H2912" i="430"/>
  <c r="H2911" i="430"/>
  <c r="H2910" i="430"/>
  <c r="H2909" i="430"/>
  <c r="H2908" i="430"/>
  <c r="H2907" i="430"/>
  <c r="H2906" i="430"/>
  <c r="H2905" i="430"/>
  <c r="H2904" i="430"/>
  <c r="H2903" i="430"/>
  <c r="H2902" i="430"/>
  <c r="H2901" i="430"/>
  <c r="H2900" i="430"/>
  <c r="H2899" i="430"/>
  <c r="H2898" i="430"/>
  <c r="H2897" i="430"/>
  <c r="H2896" i="430"/>
  <c r="H2895" i="430"/>
  <c r="H2894" i="430"/>
  <c r="H2893" i="430"/>
  <c r="H2892" i="430"/>
  <c r="H2891" i="430"/>
  <c r="H2890" i="430"/>
  <c r="H2889" i="430"/>
  <c r="H2888" i="430"/>
  <c r="H2887" i="430"/>
  <c r="H2886" i="430"/>
  <c r="H2885" i="430"/>
  <c r="H2884" i="430"/>
  <c r="H2883" i="430"/>
  <c r="H2882" i="430"/>
  <c r="H2881" i="430"/>
  <c r="H2880" i="430"/>
  <c r="H2879" i="430"/>
  <c r="H2878" i="430"/>
  <c r="H2877" i="430"/>
  <c r="H2876" i="430"/>
  <c r="H2875" i="430"/>
  <c r="H2874" i="430"/>
  <c r="H2873" i="430"/>
  <c r="H2872" i="430"/>
  <c r="H2871" i="430"/>
  <c r="H2870" i="430"/>
  <c r="H2869" i="430"/>
  <c r="H2868" i="430"/>
  <c r="H2867" i="430"/>
  <c r="H2866" i="430"/>
  <c r="H2865" i="430"/>
  <c r="H2864" i="430"/>
  <c r="H2863" i="430"/>
  <c r="H2862" i="430"/>
  <c r="H2861" i="430"/>
  <c r="H2860" i="430"/>
  <c r="H2859" i="430"/>
  <c r="H2858" i="430"/>
  <c r="H2857" i="430"/>
  <c r="H2856" i="430"/>
  <c r="H2855" i="430"/>
  <c r="H2854" i="430"/>
  <c r="H2853" i="430"/>
  <c r="H2852" i="430"/>
  <c r="H2851" i="430"/>
  <c r="H2850" i="430"/>
  <c r="H2849" i="430"/>
  <c r="H2848" i="430"/>
  <c r="H2847" i="430"/>
  <c r="H2846" i="430"/>
  <c r="H2845" i="430"/>
  <c r="H2844" i="430"/>
  <c r="H2843" i="430"/>
  <c r="H2842" i="430"/>
  <c r="H2841" i="430"/>
  <c r="H2840" i="430"/>
  <c r="H2839" i="430"/>
  <c r="H2838" i="430"/>
  <c r="H2837" i="430"/>
  <c r="H2836" i="430"/>
  <c r="H2835" i="430"/>
  <c r="H2834" i="430"/>
  <c r="H2833" i="430"/>
  <c r="H2832" i="430"/>
  <c r="H2831" i="430"/>
  <c r="H2830" i="430"/>
  <c r="H2829" i="430"/>
  <c r="H2828" i="430"/>
  <c r="H2827" i="430"/>
  <c r="H2826" i="430"/>
  <c r="H2825" i="430"/>
  <c r="H2824" i="430"/>
  <c r="H2823" i="430"/>
  <c r="H2822" i="430"/>
  <c r="H2821" i="430"/>
  <c r="H2820" i="430"/>
  <c r="H2819" i="430"/>
  <c r="H2818" i="430"/>
  <c r="H2817" i="430"/>
  <c r="H2816" i="430"/>
  <c r="H2815" i="430"/>
  <c r="H2814" i="430"/>
  <c r="H2813" i="430"/>
  <c r="H2812" i="430"/>
  <c r="H2811" i="430"/>
  <c r="H2810" i="430"/>
  <c r="H2809" i="430"/>
  <c r="H2808" i="430"/>
  <c r="H2807" i="430"/>
  <c r="H2806" i="430"/>
  <c r="H2805" i="430"/>
  <c r="H2804" i="430"/>
  <c r="H2803" i="430"/>
  <c r="H2802" i="430"/>
  <c r="H2801" i="430"/>
  <c r="H2800" i="430"/>
  <c r="H2799" i="430"/>
  <c r="H2798" i="430"/>
  <c r="H2797" i="430"/>
  <c r="H2796" i="430"/>
  <c r="H2795" i="430"/>
  <c r="H2794" i="430"/>
  <c r="H2793" i="430"/>
  <c r="H2792" i="430"/>
  <c r="H2791" i="430"/>
  <c r="H2790" i="430"/>
  <c r="H2789" i="430"/>
  <c r="H2788" i="430"/>
  <c r="H2787" i="430"/>
  <c r="H2786" i="430"/>
  <c r="H2785" i="430"/>
  <c r="H2784" i="430"/>
  <c r="H2783" i="430"/>
  <c r="H2782" i="430"/>
  <c r="H2781" i="430"/>
  <c r="H2780" i="430"/>
  <c r="H2779" i="430"/>
  <c r="H2778" i="430"/>
  <c r="H2777" i="430"/>
  <c r="H2776" i="430"/>
  <c r="H2775" i="430"/>
  <c r="H2774" i="430"/>
  <c r="H2773" i="430"/>
  <c r="H2772" i="430"/>
  <c r="H2771" i="430"/>
  <c r="H2770" i="430"/>
  <c r="H2769" i="430"/>
  <c r="H2768" i="430"/>
  <c r="H2767" i="430"/>
  <c r="H2766" i="430"/>
  <c r="H2765" i="430"/>
  <c r="H2764" i="430"/>
  <c r="H2763" i="430"/>
  <c r="H2762" i="430"/>
  <c r="H2761" i="430"/>
  <c r="H2760" i="430"/>
  <c r="H2759" i="430"/>
  <c r="H2758" i="430"/>
  <c r="H2757" i="430"/>
  <c r="H2756" i="430"/>
  <c r="H2755" i="430"/>
  <c r="H2754" i="430"/>
  <c r="H2753" i="430"/>
  <c r="H2752" i="430"/>
  <c r="H2751" i="430"/>
  <c r="H2750" i="430"/>
  <c r="H2749" i="430"/>
  <c r="H2748" i="430"/>
  <c r="H2747" i="430"/>
  <c r="H2746" i="430"/>
  <c r="H2745" i="430"/>
  <c r="H2744" i="430"/>
  <c r="H2743" i="430"/>
  <c r="H2742" i="430"/>
  <c r="H2741" i="430"/>
  <c r="H2740" i="430"/>
  <c r="H2739" i="430"/>
  <c r="H2738" i="430"/>
  <c r="H2737" i="430"/>
  <c r="H2736" i="430"/>
  <c r="H2735" i="430"/>
  <c r="H2734" i="430"/>
  <c r="H2733" i="430"/>
  <c r="H2732" i="430"/>
  <c r="H2731" i="430"/>
  <c r="H2730" i="430"/>
  <c r="H2729" i="430"/>
  <c r="H2728" i="430"/>
  <c r="H2727" i="430"/>
  <c r="H2726" i="430"/>
  <c r="H2725" i="430"/>
  <c r="H2724" i="430"/>
  <c r="H2723" i="430"/>
  <c r="H2722" i="430"/>
  <c r="H2721" i="430"/>
  <c r="H2720" i="430"/>
  <c r="H2719" i="430"/>
  <c r="H2718" i="430"/>
  <c r="H2717" i="430"/>
  <c r="H2716" i="430"/>
  <c r="H2715" i="430"/>
  <c r="H2714" i="430"/>
  <c r="H2713" i="430"/>
  <c r="H2712" i="430"/>
  <c r="H2711" i="430"/>
  <c r="H2710" i="430"/>
  <c r="H2709" i="430"/>
  <c r="H2708" i="430"/>
  <c r="H2707" i="430"/>
  <c r="H2706" i="430"/>
  <c r="H2705" i="430"/>
  <c r="H2704" i="430"/>
  <c r="H2703" i="430"/>
  <c r="H2702" i="430"/>
  <c r="H2701" i="430"/>
  <c r="H2700" i="430"/>
  <c r="H2699" i="430"/>
  <c r="H2698" i="430"/>
  <c r="H2697" i="430"/>
  <c r="H2696" i="430"/>
  <c r="H2695" i="430"/>
  <c r="H2694" i="430"/>
  <c r="H2693" i="430"/>
  <c r="H2692" i="430"/>
  <c r="H2691" i="430"/>
  <c r="H2690" i="430"/>
  <c r="H2689" i="430"/>
  <c r="H2688" i="430"/>
  <c r="H2687" i="430"/>
  <c r="H2686" i="430"/>
  <c r="H2685" i="430"/>
  <c r="H2684" i="430"/>
  <c r="H2683" i="430"/>
  <c r="H2682" i="430"/>
  <c r="H2681" i="430"/>
  <c r="H2680" i="430"/>
  <c r="H2679" i="430"/>
  <c r="H2678" i="430"/>
  <c r="H2677" i="430"/>
  <c r="H2676" i="430"/>
  <c r="H2675" i="430"/>
  <c r="H2674" i="430"/>
  <c r="H2673" i="430"/>
  <c r="H2672" i="430"/>
  <c r="H2671" i="430"/>
  <c r="H2670" i="430"/>
  <c r="H2669" i="430"/>
  <c r="H2668" i="430"/>
  <c r="H2667" i="430"/>
  <c r="H2666" i="430"/>
  <c r="H2665" i="430"/>
  <c r="H2664" i="430"/>
  <c r="H2663" i="430"/>
  <c r="H2662" i="430"/>
  <c r="H2661" i="430"/>
  <c r="H2660" i="430"/>
  <c r="H2659" i="430"/>
  <c r="H2658" i="430"/>
  <c r="H2657" i="430"/>
  <c r="H2656" i="430"/>
  <c r="H2655" i="430"/>
  <c r="H2654" i="430"/>
  <c r="H2653" i="430"/>
  <c r="H2652" i="430"/>
  <c r="H2651" i="430"/>
  <c r="H2650" i="430"/>
  <c r="H2649" i="430"/>
  <c r="H2648" i="430"/>
  <c r="H2647" i="430"/>
  <c r="H2646" i="430"/>
  <c r="H2645" i="430"/>
  <c r="H2644" i="430"/>
  <c r="H2643" i="430"/>
  <c r="H2642" i="430"/>
  <c r="H2641" i="430"/>
  <c r="H2640" i="430"/>
  <c r="H2639" i="430"/>
  <c r="H2638" i="430"/>
  <c r="H2637" i="430"/>
  <c r="H2636" i="430"/>
  <c r="H2635" i="430"/>
  <c r="H2634" i="430"/>
  <c r="H2633" i="430"/>
  <c r="H2632" i="430"/>
  <c r="H2631" i="430"/>
  <c r="H2630" i="430"/>
  <c r="H2629" i="430"/>
  <c r="H2628" i="430"/>
  <c r="H2627" i="430"/>
  <c r="H2626" i="430"/>
  <c r="H2625" i="430"/>
  <c r="H2624" i="430"/>
  <c r="H2623" i="430"/>
  <c r="H2622" i="430"/>
  <c r="H2621" i="430"/>
  <c r="H2620" i="430"/>
  <c r="H2619" i="430"/>
  <c r="H2618" i="430"/>
  <c r="H2617" i="430"/>
  <c r="H2616" i="430"/>
  <c r="H2615" i="430"/>
  <c r="H2614" i="430"/>
  <c r="H2613" i="430"/>
  <c r="H2612" i="430"/>
  <c r="H2611" i="430"/>
  <c r="H2610" i="430"/>
  <c r="H2609" i="430"/>
  <c r="H2608" i="430"/>
  <c r="H2607" i="430"/>
  <c r="H2606" i="430"/>
  <c r="H2605" i="430"/>
  <c r="H2604" i="430"/>
  <c r="H2603" i="430"/>
  <c r="H2602" i="430"/>
  <c r="H2601" i="430"/>
  <c r="H2600" i="430"/>
  <c r="H2599" i="430"/>
  <c r="H2598" i="430"/>
  <c r="H2597" i="430"/>
  <c r="H2596" i="430"/>
  <c r="H2595" i="430"/>
  <c r="H2594" i="430"/>
  <c r="H2593" i="430"/>
  <c r="H2592" i="430"/>
  <c r="H2591" i="430"/>
  <c r="H2590" i="430"/>
  <c r="H2589" i="430"/>
  <c r="H2588" i="430"/>
  <c r="H2587" i="430"/>
  <c r="H2586" i="430"/>
  <c r="H2585" i="430"/>
  <c r="H2584" i="430"/>
  <c r="H2583" i="430"/>
  <c r="H2582" i="430"/>
  <c r="H2581" i="430"/>
  <c r="H2580" i="430"/>
  <c r="H2579" i="430"/>
  <c r="H2578" i="430"/>
  <c r="H2577" i="430"/>
  <c r="H2576" i="430"/>
  <c r="H2575" i="430"/>
  <c r="H2574" i="430"/>
  <c r="H2573" i="430"/>
  <c r="H2572" i="430"/>
  <c r="H2571" i="430"/>
  <c r="H2570" i="430"/>
  <c r="H2569" i="430"/>
  <c r="H2568" i="430"/>
  <c r="H2567" i="430"/>
  <c r="H2566" i="430"/>
  <c r="H2565" i="430"/>
  <c r="H2564" i="430"/>
  <c r="H2563" i="430"/>
  <c r="H2562" i="430"/>
  <c r="H2561" i="430"/>
  <c r="H2560" i="430"/>
  <c r="H2559" i="430"/>
  <c r="H2558" i="430"/>
  <c r="H2557" i="430"/>
  <c r="H2556" i="430"/>
  <c r="H2555" i="430"/>
  <c r="H2554" i="430"/>
  <c r="H2553" i="430"/>
  <c r="H2552" i="430"/>
  <c r="H2551" i="430"/>
  <c r="H2550" i="430"/>
  <c r="H2549" i="430"/>
  <c r="H2548" i="430"/>
  <c r="H2547" i="430"/>
  <c r="H2546" i="430"/>
  <c r="H2545" i="430"/>
  <c r="H2544" i="430"/>
  <c r="H2543" i="430"/>
  <c r="H2542" i="430"/>
  <c r="H2541" i="430"/>
  <c r="H2540" i="430"/>
  <c r="H2539" i="430"/>
  <c r="H2538" i="430"/>
  <c r="H2537" i="430"/>
  <c r="H2536" i="430"/>
  <c r="H2535" i="430"/>
  <c r="H2534" i="430"/>
  <c r="H2533" i="430"/>
  <c r="H2532" i="430"/>
  <c r="H2531" i="430"/>
  <c r="H2530" i="430"/>
  <c r="H2529" i="430"/>
  <c r="H2528" i="430"/>
  <c r="H2527" i="430"/>
  <c r="H2526" i="430"/>
  <c r="H2525" i="430"/>
  <c r="H2524" i="430"/>
  <c r="H2523" i="430"/>
  <c r="H2522" i="430"/>
  <c r="H2521" i="430"/>
  <c r="H2520" i="430"/>
  <c r="H2519" i="430"/>
  <c r="H2518" i="430"/>
  <c r="H2517" i="430"/>
  <c r="H2516" i="430"/>
  <c r="H2515" i="430"/>
  <c r="H2514" i="430"/>
  <c r="H2513" i="430"/>
  <c r="H2512" i="430"/>
  <c r="H2511" i="430"/>
  <c r="H2510" i="430"/>
  <c r="H2509" i="430"/>
  <c r="H2508" i="430"/>
  <c r="H2507" i="430"/>
  <c r="H2506" i="430"/>
  <c r="H2505" i="430"/>
  <c r="H2504" i="430"/>
  <c r="H2503" i="430"/>
  <c r="H2502" i="430"/>
  <c r="H2501" i="430"/>
  <c r="H2500" i="430"/>
  <c r="H2499" i="430"/>
  <c r="H2498" i="430"/>
  <c r="H2497" i="430"/>
  <c r="H2496" i="430"/>
  <c r="H2495" i="430"/>
  <c r="H2494" i="430"/>
  <c r="H2493" i="430"/>
  <c r="H2492" i="430"/>
  <c r="H2491" i="430"/>
  <c r="H2490" i="430"/>
  <c r="H2489" i="430"/>
  <c r="H2488" i="430"/>
  <c r="H2487" i="430"/>
  <c r="H2486" i="430"/>
  <c r="H2485" i="430"/>
  <c r="H2484" i="430"/>
  <c r="H2483" i="430"/>
  <c r="H2482" i="430"/>
  <c r="H2481" i="430"/>
  <c r="H2480" i="430"/>
  <c r="H2479" i="430"/>
  <c r="H2478" i="430"/>
  <c r="H2477" i="430"/>
  <c r="H2476" i="430"/>
  <c r="H2475" i="430"/>
  <c r="H2474" i="430"/>
  <c r="H2473" i="430"/>
  <c r="H2472" i="430"/>
  <c r="H2471" i="430"/>
  <c r="H2470" i="430"/>
  <c r="H2469" i="430"/>
  <c r="H2468" i="430"/>
  <c r="H2467" i="430"/>
  <c r="H2466" i="430"/>
  <c r="H2465" i="430"/>
  <c r="H2464" i="430"/>
  <c r="H2463" i="430"/>
  <c r="H2462" i="430"/>
  <c r="H2461" i="430"/>
  <c r="H2460" i="430"/>
  <c r="H2459" i="430"/>
  <c r="H2458" i="430"/>
  <c r="H2457" i="430"/>
  <c r="H2456" i="430"/>
  <c r="H2455" i="430"/>
  <c r="H2454" i="430"/>
  <c r="H2453" i="430"/>
  <c r="H2452" i="430"/>
  <c r="H2451" i="430"/>
  <c r="H2450" i="430"/>
  <c r="H2449" i="430"/>
  <c r="H2448" i="430"/>
  <c r="H2447" i="430"/>
  <c r="H2446" i="430"/>
  <c r="H2445" i="430"/>
  <c r="H2444" i="430"/>
  <c r="H2443" i="430"/>
  <c r="H2442" i="430"/>
  <c r="H2441" i="430"/>
  <c r="H2440" i="430"/>
  <c r="H2439" i="430"/>
  <c r="H2438" i="430"/>
  <c r="H2437" i="430"/>
  <c r="H2436" i="430"/>
  <c r="H2435" i="430"/>
  <c r="H2434" i="430"/>
  <c r="H2433" i="430"/>
  <c r="H2432" i="430"/>
  <c r="H2431" i="430"/>
  <c r="H2430" i="430"/>
  <c r="H2429" i="430"/>
  <c r="H2428" i="430"/>
  <c r="H2427" i="430"/>
  <c r="H2426" i="430"/>
  <c r="H2425" i="430"/>
  <c r="H2424" i="430"/>
  <c r="H2423" i="430"/>
  <c r="H2422" i="430"/>
  <c r="H2421" i="430"/>
  <c r="H2420" i="430"/>
  <c r="H2419" i="430"/>
  <c r="H2418" i="430"/>
  <c r="H2417" i="430"/>
  <c r="H2416" i="430"/>
  <c r="H2415" i="430"/>
  <c r="H2414" i="430"/>
  <c r="H2413" i="430"/>
  <c r="H2412" i="430"/>
  <c r="H2411" i="430"/>
  <c r="H2410" i="430"/>
  <c r="H2409" i="430"/>
  <c r="H2408" i="430"/>
  <c r="H2407" i="430"/>
  <c r="H2406" i="430"/>
  <c r="H2405" i="430"/>
  <c r="H2404" i="430"/>
  <c r="H2403" i="430"/>
  <c r="H2402" i="430"/>
  <c r="H2401" i="430"/>
  <c r="H2400" i="430"/>
  <c r="H2399" i="430"/>
  <c r="H2398" i="430"/>
  <c r="H2397" i="430"/>
  <c r="H2396" i="430"/>
  <c r="H2395" i="430"/>
  <c r="H2394" i="430"/>
  <c r="H2393" i="430"/>
  <c r="H2392" i="430"/>
  <c r="H2391" i="430"/>
  <c r="H2390" i="430"/>
  <c r="H2389" i="430"/>
  <c r="H2388" i="430"/>
  <c r="H2387" i="430"/>
  <c r="H2386" i="430"/>
  <c r="H2385" i="430"/>
  <c r="H2384" i="430"/>
  <c r="H2383" i="430"/>
  <c r="H2382" i="430"/>
  <c r="H2381" i="430"/>
  <c r="H2380" i="430"/>
  <c r="H2379" i="430"/>
  <c r="H2378" i="430"/>
  <c r="H2377" i="430"/>
  <c r="H2376" i="430"/>
  <c r="H2375" i="430"/>
  <c r="H2374" i="430"/>
  <c r="H2373" i="430"/>
  <c r="H2372" i="430"/>
  <c r="H2371" i="430"/>
  <c r="H2370" i="430"/>
  <c r="H2369" i="430"/>
  <c r="H2368" i="430"/>
  <c r="H2367" i="430"/>
  <c r="H2366" i="430"/>
  <c r="H2365" i="430"/>
  <c r="H2364" i="430"/>
  <c r="H2363" i="430"/>
  <c r="H2362" i="430"/>
  <c r="H2361" i="430"/>
  <c r="H2360" i="430"/>
  <c r="H2359" i="430"/>
  <c r="H2358" i="430"/>
  <c r="H2357" i="430"/>
  <c r="H2356" i="430"/>
  <c r="H2355" i="430"/>
  <c r="H2354" i="430"/>
  <c r="H2353" i="430"/>
  <c r="H2352" i="430"/>
  <c r="H2351" i="430"/>
  <c r="H2350" i="430"/>
  <c r="H2349" i="430"/>
  <c r="H2348" i="430"/>
  <c r="H2347" i="430"/>
  <c r="H2346" i="430"/>
  <c r="H2345" i="430"/>
  <c r="H2344" i="430"/>
  <c r="H2343" i="430"/>
  <c r="H2342" i="430"/>
  <c r="H2341" i="430"/>
  <c r="H2340" i="430"/>
  <c r="H2339" i="430"/>
  <c r="H2338" i="430"/>
  <c r="H2337" i="430"/>
  <c r="H2336" i="430"/>
  <c r="H2335" i="430"/>
  <c r="H2334" i="430"/>
  <c r="H2333" i="430"/>
  <c r="H2332" i="430"/>
  <c r="H2331" i="430"/>
  <c r="H2330" i="430"/>
  <c r="H2329" i="430"/>
  <c r="H2328" i="430"/>
  <c r="H2327" i="430"/>
  <c r="H2326" i="430"/>
  <c r="H2325" i="430"/>
  <c r="H2324" i="430"/>
  <c r="H2323" i="430"/>
  <c r="H2322" i="430"/>
  <c r="H2321" i="430"/>
  <c r="H2320" i="430"/>
  <c r="H2319" i="430"/>
  <c r="H2318" i="430"/>
  <c r="H2317" i="430"/>
  <c r="H2316" i="430"/>
  <c r="H2315" i="430"/>
  <c r="H2314" i="430"/>
  <c r="H2313" i="430"/>
  <c r="H2312" i="430"/>
  <c r="H2311" i="430"/>
  <c r="H2310" i="430"/>
  <c r="H2309" i="430"/>
  <c r="H2308" i="430"/>
  <c r="H2307" i="430"/>
  <c r="H2306" i="430"/>
  <c r="H2305" i="430"/>
  <c r="H2304" i="430"/>
  <c r="H2303" i="430"/>
  <c r="H2302" i="430"/>
  <c r="H2301" i="430"/>
  <c r="H2300" i="430"/>
  <c r="H2299" i="430"/>
  <c r="H2298" i="430"/>
  <c r="H2297" i="430"/>
  <c r="H2296" i="430"/>
  <c r="H2295" i="430"/>
  <c r="H2294" i="430"/>
  <c r="H2293" i="430"/>
  <c r="H2292" i="430"/>
  <c r="H2291" i="430"/>
  <c r="H2290" i="430"/>
  <c r="H2289" i="430"/>
  <c r="H2288" i="430"/>
  <c r="H2287" i="430"/>
  <c r="H2286" i="430"/>
  <c r="H2285" i="430"/>
  <c r="H2284" i="430"/>
  <c r="H2283" i="430"/>
  <c r="H2282" i="430"/>
  <c r="H2281" i="430"/>
  <c r="H2280" i="430"/>
  <c r="H2279" i="430"/>
  <c r="H2278" i="430"/>
  <c r="H2277" i="430"/>
  <c r="H2276" i="430"/>
  <c r="H2275" i="430"/>
  <c r="H2274" i="430"/>
  <c r="H2273" i="430"/>
  <c r="H2272" i="430"/>
  <c r="H2271" i="430"/>
  <c r="H2270" i="430"/>
  <c r="H2269" i="430"/>
  <c r="H2268" i="430"/>
  <c r="H2267" i="430"/>
  <c r="H2266" i="430"/>
  <c r="H2265" i="430"/>
  <c r="H2264" i="430"/>
  <c r="H2263" i="430"/>
  <c r="H2262" i="430"/>
  <c r="H2261" i="430"/>
  <c r="H2260" i="430"/>
  <c r="H2259" i="430"/>
  <c r="H2258" i="430"/>
  <c r="H2257" i="430"/>
  <c r="H2256" i="430"/>
  <c r="H2255" i="430"/>
  <c r="H2254" i="430"/>
  <c r="H2253" i="430"/>
  <c r="H2252" i="430"/>
  <c r="H2251" i="430"/>
  <c r="H2250" i="430"/>
  <c r="H2249" i="430"/>
  <c r="H2248" i="430"/>
  <c r="H2247" i="430"/>
  <c r="H2246" i="430"/>
  <c r="H2245" i="430"/>
  <c r="H2244" i="430"/>
  <c r="H2243" i="430"/>
  <c r="H2242" i="430"/>
  <c r="H2241" i="430"/>
  <c r="H2240" i="430"/>
  <c r="H2239" i="430"/>
  <c r="H2238" i="430"/>
  <c r="H2237" i="430"/>
  <c r="H2236" i="430"/>
  <c r="H2235" i="430"/>
  <c r="H2234" i="430"/>
  <c r="H2233" i="430"/>
  <c r="H2232" i="430"/>
  <c r="H2231" i="430"/>
  <c r="H2230" i="430"/>
  <c r="H2229" i="430"/>
  <c r="H2228" i="430"/>
  <c r="H2227" i="430"/>
  <c r="H2226" i="430"/>
  <c r="H2225" i="430"/>
  <c r="H2224" i="430"/>
  <c r="H2223" i="430"/>
  <c r="H2222" i="430"/>
  <c r="H2221" i="430"/>
  <c r="H2220" i="430"/>
  <c r="H2219" i="430"/>
  <c r="H2218" i="430"/>
  <c r="H2217" i="430"/>
  <c r="H2216" i="430"/>
  <c r="H2215" i="430"/>
  <c r="H2214" i="430"/>
  <c r="H2213" i="430"/>
  <c r="H2212" i="430"/>
  <c r="H2211" i="430"/>
  <c r="H2210" i="430"/>
  <c r="H2209" i="430"/>
  <c r="H2208" i="430"/>
  <c r="H2207" i="430"/>
  <c r="H2206" i="430"/>
  <c r="H2205" i="430"/>
  <c r="H2204" i="430"/>
  <c r="H2203" i="430"/>
  <c r="H2202" i="430"/>
  <c r="H2201" i="430"/>
  <c r="H2200" i="430"/>
  <c r="H2199" i="430"/>
  <c r="H2198" i="430"/>
  <c r="H2197" i="430"/>
  <c r="H2196" i="430"/>
  <c r="H2195" i="430"/>
  <c r="H2194" i="430"/>
  <c r="H2193" i="430"/>
  <c r="H2192" i="430"/>
  <c r="H2191" i="430"/>
  <c r="H2190" i="430"/>
  <c r="H2189" i="430"/>
  <c r="H2188" i="430"/>
  <c r="H2187" i="430"/>
  <c r="H2186" i="430"/>
  <c r="H2185" i="430"/>
  <c r="H2184" i="430"/>
  <c r="H2183" i="430"/>
  <c r="H2182" i="430"/>
  <c r="H2181" i="430"/>
  <c r="H2180" i="430"/>
  <c r="H2179" i="430"/>
  <c r="H2178" i="430"/>
  <c r="H2177" i="430"/>
  <c r="H2176" i="430"/>
  <c r="H2175" i="430"/>
  <c r="H2174" i="430"/>
  <c r="H2173" i="430"/>
  <c r="H2172" i="430"/>
  <c r="H2171" i="430"/>
  <c r="H2170" i="430"/>
  <c r="H2169" i="430"/>
  <c r="H2168" i="430"/>
  <c r="H2167" i="430"/>
  <c r="H2166" i="430"/>
  <c r="H2165" i="430"/>
  <c r="H2164" i="430"/>
  <c r="H2163" i="430"/>
  <c r="H2162" i="430"/>
  <c r="H2161" i="430"/>
  <c r="H2160" i="430"/>
  <c r="H2159" i="430"/>
  <c r="H2158" i="430"/>
  <c r="H2157" i="430"/>
  <c r="H2156" i="430"/>
  <c r="H2155" i="430"/>
  <c r="H2154" i="430"/>
  <c r="H2153" i="430"/>
  <c r="H2152" i="430"/>
  <c r="H2151" i="430"/>
  <c r="H2150" i="430"/>
  <c r="H2149" i="430"/>
  <c r="H2148" i="430"/>
  <c r="H2147" i="430"/>
  <c r="H2146" i="430"/>
  <c r="H2145" i="430"/>
  <c r="H2144" i="430"/>
  <c r="H2143" i="430"/>
  <c r="H2142" i="430"/>
  <c r="H2141" i="430"/>
  <c r="H2140" i="430"/>
  <c r="H2139" i="430"/>
  <c r="H2138" i="430"/>
  <c r="H2137" i="430"/>
  <c r="H2136" i="430"/>
  <c r="H2135" i="430"/>
  <c r="H2134" i="430"/>
  <c r="H2133" i="430"/>
  <c r="H2132" i="430"/>
  <c r="H2131" i="430"/>
  <c r="H2130" i="430"/>
  <c r="H2129" i="430"/>
  <c r="H2128" i="430"/>
  <c r="H2127" i="430"/>
  <c r="H2126" i="430"/>
  <c r="H2125" i="430"/>
  <c r="H2124" i="430"/>
  <c r="H2123" i="430"/>
  <c r="H2122" i="430"/>
  <c r="H2121" i="430"/>
  <c r="H2120" i="430"/>
  <c r="H2119" i="430"/>
  <c r="H2118" i="430"/>
  <c r="H2117" i="430"/>
  <c r="H2116" i="430"/>
  <c r="H2115" i="430"/>
  <c r="H2114" i="430"/>
  <c r="H2113" i="430"/>
  <c r="H2112" i="430"/>
  <c r="H2111" i="430"/>
  <c r="H2110" i="430"/>
  <c r="H2109" i="430"/>
  <c r="H2108" i="430"/>
  <c r="H2107" i="430"/>
  <c r="H2106" i="430"/>
  <c r="H2105" i="430"/>
  <c r="H2104" i="430"/>
  <c r="H2103" i="430"/>
  <c r="H2102" i="430"/>
  <c r="H2101" i="430"/>
  <c r="H2100" i="430"/>
  <c r="H2099" i="430"/>
  <c r="H2098" i="430"/>
  <c r="H2097" i="430"/>
  <c r="H2096" i="430"/>
  <c r="H2095" i="430"/>
  <c r="H2094" i="430"/>
  <c r="H2093" i="430"/>
  <c r="H2092" i="430"/>
  <c r="H2091" i="430"/>
  <c r="H2090" i="430"/>
  <c r="H2089" i="430"/>
  <c r="H2088" i="430"/>
  <c r="H2087" i="430"/>
  <c r="H2086" i="430"/>
  <c r="H2085" i="430"/>
  <c r="H2084" i="430"/>
  <c r="H2083" i="430"/>
  <c r="H2082" i="430"/>
  <c r="H2081" i="430"/>
  <c r="H2080" i="430"/>
  <c r="H2079" i="430"/>
  <c r="H2078" i="430"/>
  <c r="H2077" i="430"/>
  <c r="H2076" i="430"/>
  <c r="H2075" i="430"/>
  <c r="H2074" i="430"/>
  <c r="H2073" i="430"/>
  <c r="H2072" i="430"/>
  <c r="H2071" i="430"/>
  <c r="H2070" i="430"/>
  <c r="H2069" i="430"/>
  <c r="H2068" i="430"/>
  <c r="H2067" i="430"/>
  <c r="H2066" i="430"/>
  <c r="H2065" i="430"/>
  <c r="H2064" i="430"/>
  <c r="H2063" i="430"/>
  <c r="H2062" i="430"/>
  <c r="H2061" i="430"/>
  <c r="H2060" i="430"/>
  <c r="H2059" i="430"/>
  <c r="H2058" i="430"/>
  <c r="H2057" i="430"/>
  <c r="H2056" i="430"/>
  <c r="H2055" i="430"/>
  <c r="H2054" i="430"/>
  <c r="H2053" i="430"/>
  <c r="H2052" i="430"/>
  <c r="H2051" i="430"/>
  <c r="H2050" i="430"/>
  <c r="H2049" i="430"/>
  <c r="H2048" i="430"/>
  <c r="H2047" i="430"/>
  <c r="H2046" i="430"/>
  <c r="H2045" i="430"/>
  <c r="H2044" i="430"/>
  <c r="H2043" i="430"/>
  <c r="H2042" i="430"/>
  <c r="H2041" i="430"/>
  <c r="H2040" i="430"/>
  <c r="H2039" i="430"/>
  <c r="H2038" i="430"/>
  <c r="H2037" i="430"/>
  <c r="H2036" i="430"/>
  <c r="H2035" i="430"/>
  <c r="H2034" i="430"/>
  <c r="H2033" i="430"/>
  <c r="H2032" i="430"/>
  <c r="H2031" i="430"/>
  <c r="H2030" i="430"/>
  <c r="H2029" i="430"/>
  <c r="H2028" i="430"/>
  <c r="H2027" i="430"/>
  <c r="H2026" i="430"/>
  <c r="H2025" i="430"/>
  <c r="H2024" i="430"/>
  <c r="H2023" i="430"/>
  <c r="H2022" i="430"/>
  <c r="H2021" i="430"/>
  <c r="H2020" i="430"/>
  <c r="H2019" i="430"/>
  <c r="H2018" i="430"/>
  <c r="H2017" i="430"/>
  <c r="H2016" i="430"/>
  <c r="H2015" i="430"/>
  <c r="H2014" i="430"/>
  <c r="H2013" i="430"/>
  <c r="H2012" i="430"/>
  <c r="H2011" i="430"/>
  <c r="H2010" i="430"/>
  <c r="H2009" i="430"/>
  <c r="H2008" i="430"/>
  <c r="H2007" i="430"/>
  <c r="H2006" i="430"/>
  <c r="H2005" i="430"/>
  <c r="H2004" i="430"/>
  <c r="H2003" i="430"/>
  <c r="H2002" i="430"/>
  <c r="H2001" i="430"/>
  <c r="H2000" i="430"/>
  <c r="H1999" i="430"/>
  <c r="H1998" i="430"/>
  <c r="H1997" i="430"/>
  <c r="H1996" i="430"/>
  <c r="H1995" i="430"/>
  <c r="H1994" i="430"/>
  <c r="H1993" i="430"/>
  <c r="H1992" i="430"/>
  <c r="H1991" i="430"/>
  <c r="H1990" i="430"/>
  <c r="H1989" i="430"/>
  <c r="H1988" i="430"/>
  <c r="H1987" i="430"/>
  <c r="H1986" i="430"/>
  <c r="H1985" i="430"/>
  <c r="H1984" i="430"/>
  <c r="H1983" i="430"/>
  <c r="H1982" i="430"/>
  <c r="H1981" i="430"/>
  <c r="H1980" i="430"/>
  <c r="H1979" i="430"/>
  <c r="H1978" i="430"/>
  <c r="H1977" i="430"/>
  <c r="H1976" i="430"/>
  <c r="H1975" i="430"/>
  <c r="H1974" i="430"/>
  <c r="H1973" i="430"/>
  <c r="H1972" i="430"/>
  <c r="H1971" i="430"/>
  <c r="H1970" i="430"/>
  <c r="H1969" i="430"/>
  <c r="H1968" i="430"/>
  <c r="H1967" i="430"/>
  <c r="H1966" i="430"/>
  <c r="H1965" i="430"/>
  <c r="H1964" i="430"/>
  <c r="H1963" i="430"/>
  <c r="H1962" i="430"/>
  <c r="H1961" i="430"/>
  <c r="H1960" i="430"/>
  <c r="H1959" i="430"/>
  <c r="H1958" i="430"/>
  <c r="H1957" i="430"/>
  <c r="H1956" i="430"/>
  <c r="H1955" i="430"/>
  <c r="H1954" i="430"/>
  <c r="H1953" i="430"/>
  <c r="H1952" i="430"/>
  <c r="H1951" i="430"/>
  <c r="H1950" i="430"/>
  <c r="H1949" i="430"/>
  <c r="H1948" i="430"/>
  <c r="H1947" i="430"/>
  <c r="H1946" i="430"/>
  <c r="H1945" i="430"/>
  <c r="H1944" i="430"/>
  <c r="H1943" i="430"/>
  <c r="H1942" i="430"/>
  <c r="H1941" i="430"/>
  <c r="H1940" i="430"/>
  <c r="H1939" i="430"/>
  <c r="H1938" i="430"/>
  <c r="H1937" i="430"/>
  <c r="H1936" i="430"/>
  <c r="H1935" i="430"/>
  <c r="H1934" i="430"/>
  <c r="H1933" i="430"/>
  <c r="H1932" i="430"/>
  <c r="H1931" i="430"/>
  <c r="H1930" i="430"/>
  <c r="H1929" i="430"/>
  <c r="H1928" i="430"/>
  <c r="H1927" i="430"/>
  <c r="H1926" i="430"/>
  <c r="H1925" i="430"/>
  <c r="H1924" i="430"/>
  <c r="H1923" i="430"/>
  <c r="H1922" i="430"/>
  <c r="H1921" i="430"/>
  <c r="H1920" i="430"/>
  <c r="H1919" i="430"/>
  <c r="H1918" i="430"/>
  <c r="H1917" i="430"/>
  <c r="H1916" i="430"/>
  <c r="H1915" i="430"/>
  <c r="H1914" i="430"/>
  <c r="H1913" i="430"/>
  <c r="H1912" i="430"/>
  <c r="H1911" i="430"/>
  <c r="H1910" i="430"/>
  <c r="H1909" i="430"/>
  <c r="H1908" i="430"/>
  <c r="H1907" i="430"/>
  <c r="H1906" i="430"/>
  <c r="H1905" i="430"/>
  <c r="H1904" i="430"/>
  <c r="H1903" i="430"/>
  <c r="H1902" i="430"/>
  <c r="H1901" i="430"/>
  <c r="H1900" i="430"/>
  <c r="H1899" i="430"/>
  <c r="H1898" i="430"/>
  <c r="H1897" i="430"/>
  <c r="H1896" i="430"/>
  <c r="H1895" i="430"/>
  <c r="H1894" i="430"/>
  <c r="H1893" i="430"/>
  <c r="H1892" i="430"/>
  <c r="H1891" i="430"/>
  <c r="H1890" i="430"/>
  <c r="H1889" i="430"/>
  <c r="H1888" i="430"/>
  <c r="H1887" i="430"/>
  <c r="H1886" i="430"/>
  <c r="H1885" i="430"/>
  <c r="H1884" i="430"/>
  <c r="H1883" i="430"/>
  <c r="H1882" i="430"/>
  <c r="H1881" i="430"/>
  <c r="H1880" i="430"/>
  <c r="H1879" i="430"/>
  <c r="H1878" i="430"/>
  <c r="H1877" i="430"/>
  <c r="H1876" i="430"/>
  <c r="H1875" i="430"/>
  <c r="H1874" i="430"/>
  <c r="H1873" i="430"/>
  <c r="H1872" i="430"/>
  <c r="H1871" i="430"/>
  <c r="H1870" i="430"/>
  <c r="H1869" i="430"/>
  <c r="H1868" i="430"/>
  <c r="H1867" i="430"/>
  <c r="H1866" i="430"/>
  <c r="H1865" i="430"/>
  <c r="H1864" i="430"/>
  <c r="H1863" i="430"/>
  <c r="H1862" i="430"/>
  <c r="H1861" i="430"/>
  <c r="H1860" i="430"/>
  <c r="H1859" i="430"/>
  <c r="H1858" i="430"/>
  <c r="H1857" i="430"/>
  <c r="H1856" i="430"/>
  <c r="H1855" i="430"/>
  <c r="H1854" i="430"/>
  <c r="H1853" i="430"/>
  <c r="H1852" i="430"/>
  <c r="H1851" i="430"/>
  <c r="H1850" i="430"/>
  <c r="H1849" i="430"/>
  <c r="H1848" i="430"/>
  <c r="H1847" i="430"/>
  <c r="H1846" i="430"/>
  <c r="H1845" i="430"/>
  <c r="H1844" i="430"/>
  <c r="H1843" i="430"/>
  <c r="H1842" i="430"/>
  <c r="H1841" i="430"/>
  <c r="H1840" i="430"/>
  <c r="H1839" i="430"/>
  <c r="H1838" i="430"/>
  <c r="H1837" i="430"/>
  <c r="H1836" i="430"/>
  <c r="H1835" i="430"/>
  <c r="H1834" i="430"/>
  <c r="H1833" i="430"/>
  <c r="H1832" i="430"/>
  <c r="H1831" i="430"/>
  <c r="H1830" i="430"/>
  <c r="H1829" i="430"/>
  <c r="H1828" i="430"/>
  <c r="H1827" i="430"/>
  <c r="H1826" i="430"/>
  <c r="H1825" i="430"/>
  <c r="H1824" i="430"/>
  <c r="H1823" i="430"/>
  <c r="H1822" i="430"/>
  <c r="H1821" i="430"/>
  <c r="H1820" i="430"/>
  <c r="H1819" i="430"/>
  <c r="H1818" i="430"/>
  <c r="H1817" i="430"/>
  <c r="H1816" i="430"/>
  <c r="H1815" i="430"/>
  <c r="H1814" i="430"/>
  <c r="H1813" i="430"/>
  <c r="H1812" i="430"/>
  <c r="H1811" i="430"/>
  <c r="H1810" i="430"/>
  <c r="H1809" i="430"/>
  <c r="H1808" i="430"/>
  <c r="H1807" i="430"/>
  <c r="H1806" i="430"/>
  <c r="H1805" i="430"/>
  <c r="H1804" i="430"/>
  <c r="H1803" i="430"/>
  <c r="H1802" i="430"/>
  <c r="H1801" i="430"/>
  <c r="H1800" i="430"/>
  <c r="H1799" i="430"/>
  <c r="H1798" i="430"/>
  <c r="H1797" i="430"/>
  <c r="H1796" i="430"/>
  <c r="H1795" i="430"/>
  <c r="H1794" i="430"/>
  <c r="H1793" i="430"/>
  <c r="H1792" i="430"/>
  <c r="H1791" i="430"/>
  <c r="H1790" i="430"/>
  <c r="H1789" i="430"/>
  <c r="H1788" i="430"/>
  <c r="H1787" i="430"/>
  <c r="H1786" i="430"/>
  <c r="H1785" i="430"/>
  <c r="H1784" i="430"/>
  <c r="H1783" i="430"/>
  <c r="H1782" i="430"/>
  <c r="H1781" i="430"/>
  <c r="H1780" i="430"/>
  <c r="H1779" i="430"/>
  <c r="H1778" i="430"/>
  <c r="H1777" i="430"/>
  <c r="H1776" i="430"/>
  <c r="H1775" i="430"/>
  <c r="H1774" i="430"/>
  <c r="H1773" i="430"/>
  <c r="H1772" i="430"/>
  <c r="H1771" i="430"/>
  <c r="H1770" i="430"/>
  <c r="H1769" i="430"/>
  <c r="H1768" i="430"/>
  <c r="H1767" i="430"/>
  <c r="H1766" i="430"/>
  <c r="H1765" i="430"/>
  <c r="H1764" i="430"/>
  <c r="H1763" i="430"/>
  <c r="H1762" i="430"/>
  <c r="H1761" i="430"/>
  <c r="H1760" i="430"/>
  <c r="H1759" i="430"/>
  <c r="H1758" i="430"/>
  <c r="H1757" i="430"/>
  <c r="H1756" i="430"/>
  <c r="H1755" i="430"/>
  <c r="H1754" i="430"/>
  <c r="H1753" i="430"/>
  <c r="H1752" i="430"/>
  <c r="H1751" i="430"/>
  <c r="H1750" i="430"/>
  <c r="H1749" i="430"/>
  <c r="H1748" i="430"/>
  <c r="H1747" i="430"/>
  <c r="H1746" i="430"/>
  <c r="H1745" i="430"/>
  <c r="H1744" i="430"/>
  <c r="H1743" i="430"/>
  <c r="H1742" i="430"/>
  <c r="H1741" i="430"/>
  <c r="H1740" i="430"/>
  <c r="H1739" i="430"/>
  <c r="H1738" i="430"/>
  <c r="H1737" i="430"/>
  <c r="H1736" i="430"/>
  <c r="H1735" i="430"/>
  <c r="H1734" i="430"/>
  <c r="H1733" i="430"/>
  <c r="H1732" i="430"/>
  <c r="H1731" i="430"/>
  <c r="H1730" i="430"/>
  <c r="H1729" i="430"/>
  <c r="H1728" i="430"/>
  <c r="H1727" i="430"/>
  <c r="H1726" i="430"/>
  <c r="H1725" i="430"/>
  <c r="H1724" i="430"/>
  <c r="H1723" i="430"/>
  <c r="H1722" i="430"/>
  <c r="H1721" i="430"/>
  <c r="H1720" i="430"/>
  <c r="H1719" i="430"/>
  <c r="H1718" i="430"/>
  <c r="H1717" i="430"/>
  <c r="H1716" i="430"/>
  <c r="H1715" i="430"/>
  <c r="H1714" i="430"/>
  <c r="H1713" i="430"/>
  <c r="H1712" i="430"/>
  <c r="H1711" i="430"/>
  <c r="H1710" i="430"/>
  <c r="H1709" i="430"/>
  <c r="H1708" i="430"/>
  <c r="H1707" i="430"/>
  <c r="H1706" i="430"/>
  <c r="H1705" i="430"/>
  <c r="H1704" i="430"/>
  <c r="H1703" i="430"/>
  <c r="H1702" i="430"/>
  <c r="H1701" i="430"/>
  <c r="H1700" i="430"/>
  <c r="H1699" i="430"/>
  <c r="H1698" i="430"/>
  <c r="H1697" i="430"/>
  <c r="H1696" i="430"/>
  <c r="H1695" i="430"/>
  <c r="H1694" i="430"/>
  <c r="H1693" i="430"/>
  <c r="H1692" i="430"/>
  <c r="H1691" i="430"/>
  <c r="H1690" i="430"/>
  <c r="H1689" i="430"/>
  <c r="H1688" i="430"/>
  <c r="H1687" i="430"/>
  <c r="H1686" i="430"/>
  <c r="H1685" i="430"/>
  <c r="H1684" i="430"/>
  <c r="H1683" i="430"/>
  <c r="H1682" i="430"/>
  <c r="H1681" i="430"/>
  <c r="H1680" i="430"/>
  <c r="H1679" i="430"/>
  <c r="H1678" i="430"/>
  <c r="H1677" i="430"/>
  <c r="H1676" i="430"/>
  <c r="H1675" i="430"/>
  <c r="H1674" i="430"/>
  <c r="H1673" i="430"/>
  <c r="H1672" i="430"/>
  <c r="H1671" i="430"/>
  <c r="H1670" i="430"/>
  <c r="H1669" i="430"/>
  <c r="H1668" i="430"/>
  <c r="H1667" i="430"/>
  <c r="H1666" i="430"/>
  <c r="H1665" i="430"/>
  <c r="H1664" i="430"/>
  <c r="H1663" i="430"/>
  <c r="H1662" i="430"/>
  <c r="H1661" i="430"/>
  <c r="H1660" i="430"/>
  <c r="H1659" i="430"/>
  <c r="H1658" i="430"/>
  <c r="H1657" i="430"/>
  <c r="H1656" i="430"/>
  <c r="H1655" i="430"/>
  <c r="H1654" i="430"/>
  <c r="H1653" i="430"/>
  <c r="H1652" i="430"/>
  <c r="H1651" i="430"/>
  <c r="H1650" i="430"/>
  <c r="H1649" i="430"/>
  <c r="H1648" i="430"/>
  <c r="H1647" i="430"/>
  <c r="H1646" i="430"/>
  <c r="H1645" i="430"/>
  <c r="H1644" i="430"/>
  <c r="H1643" i="430"/>
  <c r="H1642" i="430"/>
  <c r="H1641" i="430"/>
  <c r="H1640" i="430"/>
  <c r="H1639" i="430"/>
  <c r="H1638" i="430"/>
  <c r="H1637" i="430"/>
  <c r="H1636" i="430"/>
  <c r="H1635" i="430"/>
  <c r="H1634" i="430"/>
  <c r="H1633" i="430"/>
  <c r="H1632" i="430"/>
  <c r="H1631" i="430"/>
  <c r="H1630" i="430"/>
  <c r="H1629" i="430"/>
  <c r="H1628" i="430"/>
  <c r="H1627" i="430"/>
  <c r="H1626" i="430"/>
  <c r="H1625" i="430"/>
  <c r="H1624" i="430"/>
  <c r="H1623" i="430"/>
  <c r="H1622" i="430"/>
  <c r="H1621" i="430"/>
  <c r="H1620" i="430"/>
  <c r="H1619" i="430"/>
  <c r="H1618" i="430"/>
  <c r="H1617" i="430"/>
  <c r="H1616" i="430"/>
  <c r="H1615" i="430"/>
  <c r="H1614" i="430"/>
  <c r="H1613" i="430"/>
  <c r="H1612" i="430"/>
  <c r="H1611" i="430"/>
  <c r="H1610" i="430"/>
  <c r="H1609" i="430"/>
  <c r="H1608" i="430"/>
  <c r="H1607" i="430"/>
  <c r="H1606" i="430"/>
  <c r="H1605" i="430"/>
  <c r="H1604" i="430"/>
  <c r="H1603" i="430"/>
  <c r="H1602" i="430"/>
  <c r="H1601" i="430"/>
  <c r="H1600" i="430"/>
  <c r="H1599" i="430"/>
  <c r="H1598" i="430"/>
  <c r="H1597" i="430"/>
  <c r="H1596" i="430"/>
  <c r="H1595" i="430"/>
  <c r="H1594" i="430"/>
  <c r="H1593" i="430"/>
  <c r="H1592" i="430"/>
  <c r="H1591" i="430"/>
  <c r="H1590" i="430"/>
  <c r="H1589" i="430"/>
  <c r="H1588" i="430"/>
  <c r="H1587" i="430"/>
  <c r="H1586" i="430"/>
  <c r="H1585" i="430"/>
  <c r="H1584" i="430"/>
  <c r="H1583" i="430"/>
  <c r="H1582" i="430"/>
  <c r="H1581" i="430"/>
  <c r="H1580" i="430"/>
  <c r="H1579" i="430"/>
  <c r="H1578" i="430"/>
  <c r="H1577" i="430"/>
  <c r="H1576" i="430"/>
  <c r="H1575" i="430"/>
  <c r="H1574" i="430"/>
  <c r="H1573" i="430"/>
  <c r="H1572" i="430"/>
  <c r="H1571" i="430"/>
  <c r="H1570" i="430"/>
  <c r="H1569" i="430"/>
  <c r="H1568" i="430"/>
  <c r="H1567" i="430"/>
  <c r="H1566" i="430"/>
  <c r="H1565" i="430"/>
  <c r="H1564" i="430"/>
  <c r="H1563" i="430"/>
  <c r="H1562" i="430"/>
  <c r="H1561" i="430"/>
  <c r="H1560" i="430"/>
  <c r="H1559" i="430"/>
  <c r="H1558" i="430"/>
  <c r="H1557" i="430"/>
  <c r="H1556" i="430"/>
  <c r="H1555" i="430"/>
  <c r="H1554" i="430"/>
  <c r="H1553" i="430"/>
  <c r="H1552" i="430"/>
  <c r="H1551" i="430"/>
  <c r="H1550" i="430"/>
  <c r="H1549" i="430"/>
  <c r="H1548" i="430"/>
  <c r="H1547" i="430"/>
  <c r="H1546" i="430"/>
  <c r="H1545" i="430"/>
  <c r="H1544" i="430"/>
  <c r="H1543" i="430"/>
  <c r="H1542" i="430"/>
  <c r="H1541" i="430"/>
  <c r="H1540" i="430"/>
  <c r="H1539" i="430"/>
  <c r="H1538" i="430"/>
  <c r="H1537" i="430"/>
  <c r="H1536" i="430"/>
  <c r="H1535" i="430"/>
  <c r="H1534" i="430"/>
  <c r="H1533" i="430"/>
  <c r="H1532" i="430"/>
  <c r="H1531" i="430"/>
  <c r="H1530" i="430"/>
  <c r="H1529" i="430"/>
  <c r="H1528" i="430"/>
  <c r="H1527" i="430"/>
  <c r="H1526" i="430"/>
  <c r="H1525" i="430"/>
  <c r="H1524" i="430"/>
  <c r="H1523" i="430"/>
  <c r="H1522" i="430"/>
  <c r="H1521" i="430"/>
  <c r="H1520" i="430"/>
  <c r="H1519" i="430"/>
  <c r="H1518" i="430"/>
  <c r="H1517" i="430"/>
  <c r="H1516" i="430"/>
  <c r="H1515" i="430"/>
  <c r="H1514" i="430"/>
  <c r="H1513" i="430"/>
  <c r="H1512" i="430"/>
  <c r="H1511" i="430"/>
  <c r="H1510" i="430"/>
  <c r="H1509" i="430"/>
  <c r="H1508" i="430"/>
  <c r="H1507" i="430"/>
  <c r="H1506" i="430"/>
  <c r="H1505" i="430"/>
  <c r="H1504" i="430"/>
  <c r="H1503" i="430"/>
  <c r="H1502" i="430"/>
  <c r="H1501" i="430"/>
  <c r="H1500" i="430"/>
  <c r="H1499" i="430"/>
  <c r="H1498" i="430"/>
  <c r="H1497" i="430"/>
  <c r="H1496" i="430"/>
  <c r="H1495" i="430"/>
  <c r="H1494" i="430"/>
  <c r="H1493" i="430"/>
  <c r="H1492" i="430"/>
  <c r="H1491" i="430"/>
  <c r="H1490" i="430"/>
  <c r="H1489" i="430"/>
  <c r="H1488" i="430"/>
  <c r="H1487" i="430"/>
  <c r="H1486" i="430"/>
  <c r="H1485" i="430"/>
  <c r="H1484" i="430"/>
  <c r="H1483" i="430"/>
  <c r="H1482" i="430"/>
  <c r="H1481" i="430"/>
  <c r="H1480" i="430"/>
  <c r="H1479" i="430"/>
  <c r="H1478" i="430"/>
  <c r="H1477" i="430"/>
  <c r="H1476" i="430"/>
  <c r="H1475" i="430"/>
  <c r="H1474" i="430"/>
  <c r="H1473" i="430"/>
  <c r="H1472" i="430"/>
  <c r="H1471" i="430"/>
  <c r="H1470" i="430"/>
  <c r="H1469" i="430"/>
  <c r="H1468" i="430"/>
  <c r="H1467" i="430"/>
  <c r="H1466" i="430"/>
  <c r="H1465" i="430"/>
  <c r="H1464" i="430"/>
  <c r="H1463" i="430"/>
  <c r="H1462" i="430"/>
  <c r="H1461" i="430"/>
  <c r="H1460" i="430"/>
  <c r="H1459" i="430"/>
  <c r="H1458" i="430"/>
  <c r="H1457" i="430"/>
  <c r="H1456" i="430"/>
  <c r="H1455" i="430"/>
  <c r="H1454" i="430"/>
  <c r="H1453" i="430"/>
  <c r="H1452" i="430"/>
  <c r="H1451" i="430"/>
  <c r="H1450" i="430"/>
  <c r="H1449" i="430"/>
  <c r="H1448" i="430"/>
  <c r="H1447" i="430"/>
  <c r="H1446" i="430"/>
  <c r="H1445" i="430"/>
  <c r="H1444" i="430"/>
  <c r="H1443" i="430"/>
  <c r="H1442" i="430"/>
  <c r="H1441" i="430"/>
  <c r="H1440" i="430"/>
  <c r="H1439" i="430"/>
  <c r="H1438" i="430"/>
  <c r="H1437" i="430"/>
  <c r="H1436" i="430"/>
  <c r="H1435" i="430"/>
  <c r="H1434" i="430"/>
  <c r="H1433" i="430"/>
  <c r="H1432" i="430"/>
  <c r="H1431" i="430"/>
  <c r="H1430" i="430"/>
  <c r="H1429" i="430"/>
  <c r="H1428" i="430"/>
  <c r="H1427" i="430"/>
  <c r="H1426" i="430"/>
  <c r="H1425" i="430"/>
  <c r="H1424" i="430"/>
  <c r="H1423" i="430"/>
  <c r="H1422" i="430"/>
  <c r="H1421" i="430"/>
  <c r="H1420" i="430"/>
  <c r="H1419" i="430"/>
  <c r="H1418" i="430"/>
  <c r="H1417" i="430"/>
  <c r="H1416" i="430"/>
  <c r="H1415" i="430"/>
  <c r="H1414" i="430"/>
  <c r="H1413" i="430"/>
  <c r="H1412" i="430"/>
  <c r="H1411" i="430"/>
  <c r="H1410" i="430"/>
  <c r="H1409" i="430"/>
  <c r="H1408" i="430"/>
  <c r="H1407" i="430"/>
  <c r="H1406" i="430"/>
  <c r="H1405" i="430"/>
  <c r="H1404" i="430"/>
  <c r="H1403" i="430"/>
  <c r="H1402" i="430"/>
  <c r="H1401" i="430"/>
  <c r="H1400" i="430"/>
  <c r="H1399" i="430"/>
  <c r="H1398" i="430"/>
  <c r="H1397" i="430"/>
  <c r="H1396" i="430"/>
  <c r="H1395" i="430"/>
  <c r="H1394" i="430"/>
  <c r="H1393" i="430"/>
  <c r="H1392" i="430"/>
  <c r="H1391" i="430"/>
  <c r="H1390" i="430"/>
  <c r="H1389" i="430"/>
  <c r="H1388" i="430"/>
  <c r="H1387" i="430"/>
  <c r="H1386" i="430"/>
  <c r="H1385" i="430"/>
  <c r="H1384" i="430"/>
  <c r="H1383" i="430"/>
  <c r="H1382" i="430"/>
  <c r="H1381" i="430"/>
  <c r="H1380" i="430"/>
  <c r="H1379" i="430"/>
  <c r="H1378" i="430"/>
  <c r="H1377" i="430"/>
  <c r="H1376" i="430"/>
  <c r="H1375" i="430"/>
  <c r="H1374" i="430"/>
  <c r="H1373" i="430"/>
  <c r="H1372" i="430"/>
  <c r="H1371" i="430"/>
  <c r="H1370" i="430"/>
  <c r="H1369" i="430"/>
  <c r="H1368" i="430"/>
  <c r="H1367" i="430"/>
  <c r="H1366" i="430"/>
  <c r="H1365" i="430"/>
  <c r="H1364" i="430"/>
  <c r="H1363" i="430"/>
  <c r="H1362" i="430"/>
  <c r="H1361" i="430"/>
  <c r="H1360" i="430"/>
  <c r="H1359" i="430"/>
  <c r="H1358" i="430"/>
  <c r="H1357" i="430"/>
  <c r="H1356" i="430"/>
  <c r="H1355" i="430"/>
  <c r="H1354" i="430"/>
  <c r="H1353" i="430"/>
  <c r="H1352" i="430"/>
  <c r="H1351" i="430"/>
  <c r="H1350" i="430"/>
  <c r="H1349" i="430"/>
  <c r="H1348" i="430"/>
  <c r="H1347" i="430"/>
  <c r="H1346" i="430"/>
  <c r="H1345" i="430"/>
  <c r="H1344" i="430"/>
  <c r="H1343" i="430"/>
  <c r="H1342" i="430"/>
  <c r="H1341" i="430"/>
  <c r="H1340" i="430"/>
  <c r="H1339" i="430"/>
  <c r="H1338" i="430"/>
  <c r="H1337" i="430"/>
  <c r="H1336" i="430"/>
  <c r="H1335" i="430"/>
  <c r="H1334" i="430"/>
  <c r="H1333" i="430"/>
  <c r="H1332" i="430"/>
  <c r="H1331" i="430"/>
  <c r="H1330" i="430"/>
  <c r="H1329" i="430"/>
  <c r="H1328" i="430"/>
  <c r="H1327" i="430"/>
  <c r="H1326" i="430"/>
  <c r="H1325" i="430"/>
  <c r="H1324" i="430"/>
  <c r="H1323" i="430"/>
  <c r="H1322" i="430"/>
  <c r="H1321" i="430"/>
  <c r="H1320" i="430"/>
  <c r="H1319" i="430"/>
  <c r="H1318" i="430"/>
  <c r="H1317" i="430"/>
  <c r="H1316" i="430"/>
  <c r="H1315" i="430"/>
  <c r="H1314" i="430"/>
  <c r="H1313" i="430"/>
  <c r="H1312" i="430"/>
  <c r="H1311" i="430"/>
  <c r="H1310" i="430"/>
  <c r="H1309" i="430"/>
  <c r="H1308" i="430"/>
  <c r="H1307" i="430"/>
  <c r="H1306" i="430"/>
  <c r="H1305" i="430"/>
  <c r="H1304" i="430"/>
  <c r="H1303" i="430"/>
  <c r="H1302" i="430"/>
  <c r="H1301" i="430"/>
  <c r="H1300" i="430"/>
  <c r="H1299" i="430"/>
  <c r="H1298" i="430"/>
  <c r="H1297" i="430"/>
  <c r="H1296" i="430"/>
  <c r="H1295" i="430"/>
  <c r="H1294" i="430"/>
  <c r="H1293" i="430"/>
  <c r="H1292" i="430"/>
  <c r="H1291" i="430"/>
  <c r="H1290" i="430"/>
  <c r="H1289" i="430"/>
  <c r="H1288" i="430"/>
  <c r="H1287" i="430"/>
  <c r="H1286" i="430"/>
  <c r="H1285" i="430"/>
  <c r="H1284" i="430"/>
  <c r="H1283" i="430"/>
  <c r="H1282" i="430"/>
  <c r="H1281" i="430"/>
  <c r="H1280" i="430"/>
  <c r="H1279" i="430"/>
  <c r="H1278" i="430"/>
  <c r="H1277" i="430"/>
  <c r="H1276" i="430"/>
  <c r="H1275" i="430"/>
  <c r="H1274" i="430"/>
  <c r="H1273" i="430"/>
  <c r="H1272" i="430"/>
  <c r="H1271" i="430"/>
  <c r="H1270" i="430"/>
  <c r="H1269" i="430"/>
  <c r="H1268" i="430"/>
  <c r="H1267" i="430"/>
  <c r="H1266" i="430"/>
  <c r="H1265" i="430"/>
  <c r="H1264" i="430"/>
  <c r="H1263" i="430"/>
  <c r="H1262" i="430"/>
  <c r="H1261" i="430"/>
  <c r="H1260" i="430"/>
  <c r="H1259" i="430"/>
  <c r="H1258" i="430"/>
  <c r="H1257" i="430"/>
  <c r="H1256" i="430"/>
  <c r="H1255" i="430"/>
  <c r="H1254" i="430"/>
  <c r="H1253" i="430"/>
  <c r="H1252" i="430"/>
  <c r="H1251" i="430"/>
  <c r="H1250" i="430"/>
  <c r="H1249" i="430"/>
  <c r="H1248" i="430"/>
  <c r="H1247" i="430"/>
  <c r="H1246" i="430"/>
  <c r="H1245" i="430"/>
  <c r="H1244" i="430"/>
  <c r="H1243" i="430"/>
  <c r="H1242" i="430"/>
  <c r="H1241" i="430"/>
  <c r="H1240" i="430"/>
  <c r="H1239" i="430"/>
  <c r="H1238" i="430"/>
  <c r="H1237" i="430"/>
  <c r="H1236" i="430"/>
  <c r="H1235" i="430"/>
  <c r="H1234" i="430"/>
  <c r="H1233" i="430"/>
  <c r="H1232" i="430"/>
  <c r="H1231" i="430"/>
  <c r="H1230" i="430"/>
  <c r="H1229" i="430"/>
  <c r="H1228" i="430"/>
  <c r="H1227" i="430"/>
  <c r="H1226" i="430"/>
  <c r="H1225" i="430"/>
  <c r="H1224" i="430"/>
  <c r="H1223" i="430"/>
  <c r="H1222" i="430"/>
  <c r="H1221" i="430"/>
  <c r="H1220" i="430"/>
  <c r="H1219" i="430"/>
  <c r="H1218" i="430"/>
  <c r="H1217" i="430"/>
  <c r="H1216" i="430"/>
  <c r="H1215" i="430"/>
  <c r="H1214" i="430"/>
  <c r="H1213" i="430"/>
  <c r="H1212" i="430"/>
  <c r="H1211" i="430"/>
  <c r="H1210" i="430"/>
  <c r="H1209" i="430"/>
  <c r="H1208" i="430"/>
  <c r="H1207" i="430"/>
  <c r="H1206" i="430"/>
  <c r="H1205" i="430"/>
  <c r="H1204" i="430"/>
  <c r="H1203" i="430"/>
  <c r="H1202" i="430"/>
  <c r="H1201" i="430"/>
  <c r="H1200" i="430"/>
  <c r="H1199" i="430"/>
  <c r="H1198" i="430"/>
  <c r="H1197" i="430"/>
  <c r="H1196" i="430"/>
  <c r="H1195" i="430"/>
  <c r="H1194" i="430"/>
  <c r="H1193" i="430"/>
  <c r="H1192" i="430"/>
  <c r="H1191" i="430"/>
  <c r="H1190" i="430"/>
  <c r="H1189" i="430"/>
  <c r="H1188" i="430"/>
  <c r="H1187" i="430"/>
  <c r="H1186" i="430"/>
  <c r="H1185" i="430"/>
  <c r="H1184" i="430"/>
  <c r="H1183" i="430"/>
  <c r="H1182" i="430"/>
  <c r="H1181" i="430"/>
  <c r="H1180" i="430"/>
  <c r="H1179" i="430"/>
  <c r="H1178" i="430"/>
  <c r="H1177" i="430"/>
  <c r="H1176" i="430"/>
  <c r="H1175" i="430"/>
  <c r="H1174" i="430"/>
  <c r="H1173" i="430"/>
  <c r="H1172" i="430"/>
  <c r="H1171" i="430"/>
  <c r="H1170" i="430"/>
  <c r="H1169" i="430"/>
  <c r="H1168" i="430"/>
  <c r="H1167" i="430"/>
  <c r="H1166" i="430"/>
  <c r="H1165" i="430"/>
  <c r="H1164" i="430"/>
  <c r="H1163" i="430"/>
  <c r="H1162" i="430"/>
  <c r="H1161" i="430"/>
  <c r="H1160" i="430"/>
  <c r="H1159" i="430"/>
  <c r="H1158" i="430"/>
  <c r="H1157" i="430"/>
  <c r="H1156" i="430"/>
  <c r="H1155" i="430"/>
  <c r="H1154" i="430"/>
  <c r="H1153" i="430"/>
  <c r="H1152" i="430"/>
  <c r="H1151" i="430"/>
  <c r="H1150" i="430"/>
  <c r="H1149" i="430"/>
  <c r="H1148" i="430"/>
  <c r="H1147" i="430"/>
  <c r="H1146" i="430"/>
  <c r="H1145" i="430"/>
  <c r="H1144" i="430"/>
  <c r="H1143" i="430"/>
  <c r="H1142" i="430"/>
  <c r="H1141" i="430"/>
  <c r="H1140" i="430"/>
  <c r="H1139" i="430"/>
  <c r="H1138" i="430"/>
  <c r="H1137" i="430"/>
  <c r="H1136" i="430"/>
  <c r="H1135" i="430"/>
  <c r="H1134" i="430"/>
  <c r="H1133" i="430"/>
  <c r="H1132" i="430"/>
  <c r="H1131" i="430"/>
  <c r="H1130" i="430"/>
  <c r="H1129" i="430"/>
  <c r="H1128" i="430"/>
  <c r="H1127" i="430"/>
  <c r="H1126" i="430"/>
  <c r="H1125" i="430"/>
  <c r="H1124" i="430"/>
  <c r="H1123" i="430"/>
  <c r="H1122" i="430"/>
  <c r="H1121" i="430"/>
  <c r="H1120" i="430"/>
  <c r="H1119" i="430"/>
  <c r="H1118" i="430"/>
  <c r="H1117" i="430"/>
  <c r="H1116" i="430"/>
  <c r="H1115" i="430"/>
  <c r="H1114" i="430"/>
  <c r="H1113" i="430"/>
  <c r="H1112" i="430"/>
  <c r="H1111" i="430"/>
  <c r="H1110" i="430"/>
  <c r="H1109" i="430"/>
  <c r="H1108" i="430"/>
  <c r="H1107" i="430"/>
  <c r="H1106" i="430"/>
  <c r="H1105" i="430"/>
  <c r="H1104" i="430"/>
  <c r="H1103" i="430"/>
  <c r="H1102" i="430"/>
  <c r="H1101" i="430"/>
  <c r="H1100" i="430"/>
  <c r="H1099" i="430"/>
  <c r="H1098" i="430"/>
  <c r="H1097" i="430"/>
  <c r="H1096" i="430"/>
  <c r="H1095" i="430"/>
  <c r="H1094" i="430"/>
  <c r="H1093" i="430"/>
  <c r="H1092" i="430"/>
  <c r="H1091" i="430"/>
  <c r="H1090" i="430"/>
  <c r="H1089" i="430"/>
  <c r="H1088" i="430"/>
  <c r="H1087" i="430"/>
  <c r="H1086" i="430"/>
  <c r="H1085" i="430"/>
  <c r="H1084" i="430"/>
  <c r="H1083" i="430"/>
  <c r="H1082" i="430"/>
  <c r="H1081" i="430"/>
  <c r="H1080" i="430"/>
  <c r="H1079" i="430"/>
  <c r="H1078" i="430"/>
  <c r="H1077" i="430"/>
  <c r="H1076" i="430"/>
  <c r="H1075" i="430"/>
  <c r="H1074" i="430"/>
  <c r="H1073" i="430"/>
  <c r="H1072" i="430"/>
  <c r="H1071" i="430"/>
  <c r="H1070" i="430"/>
  <c r="H1069" i="430"/>
  <c r="H1068" i="430"/>
  <c r="H1067" i="430"/>
  <c r="H1066" i="430"/>
  <c r="H1065" i="430"/>
  <c r="H1064" i="430"/>
  <c r="H1063" i="430"/>
  <c r="H1062" i="430"/>
  <c r="H1061" i="430"/>
  <c r="H1060" i="430"/>
  <c r="H1059" i="430"/>
  <c r="H1058" i="430"/>
  <c r="H1057" i="430"/>
  <c r="H1056" i="430"/>
  <c r="H1055" i="430"/>
  <c r="H1054" i="430"/>
  <c r="H1053" i="430"/>
  <c r="H1052" i="430"/>
  <c r="H1051" i="430"/>
  <c r="H1050" i="430"/>
  <c r="H1049" i="430"/>
  <c r="H1048" i="430"/>
  <c r="H1047" i="430"/>
  <c r="H1046" i="430"/>
  <c r="H1045" i="430"/>
  <c r="H1044" i="430"/>
  <c r="H1043" i="430"/>
  <c r="H1042" i="430"/>
  <c r="H1041" i="430"/>
  <c r="H1040" i="430"/>
  <c r="H1039" i="430"/>
  <c r="H1038" i="430"/>
  <c r="H1037" i="430"/>
  <c r="H1036" i="430"/>
  <c r="H1035" i="430"/>
  <c r="H1034" i="430"/>
  <c r="H1033" i="430"/>
  <c r="H1032" i="430"/>
  <c r="H1031" i="430"/>
  <c r="H1030" i="430"/>
  <c r="H1029" i="430"/>
  <c r="H1028" i="430"/>
  <c r="H1027" i="430"/>
  <c r="H1026" i="430"/>
  <c r="H1025" i="430"/>
  <c r="H1024" i="430"/>
  <c r="H1023" i="430"/>
  <c r="H1022" i="430"/>
  <c r="H1021" i="430"/>
  <c r="H1020" i="430"/>
  <c r="H1019" i="430"/>
  <c r="H1018" i="430"/>
  <c r="H1017" i="430"/>
  <c r="H1016" i="430"/>
  <c r="H1015" i="430"/>
  <c r="H1014" i="430"/>
  <c r="H1013" i="430"/>
  <c r="H1012" i="430"/>
  <c r="H1011" i="430"/>
  <c r="H1010" i="430"/>
  <c r="H1009" i="430"/>
  <c r="H1008" i="430"/>
  <c r="H1007" i="430"/>
  <c r="H1006" i="430"/>
  <c r="H1005" i="430"/>
  <c r="H1004" i="430"/>
  <c r="H1003" i="430"/>
  <c r="H1002" i="430"/>
  <c r="H1001" i="430"/>
  <c r="H1000" i="430"/>
  <c r="H999" i="430"/>
  <c r="H998" i="430"/>
  <c r="H997" i="430"/>
  <c r="H996" i="430"/>
  <c r="H995" i="430"/>
  <c r="H994" i="430"/>
  <c r="H993" i="430"/>
  <c r="H992" i="430"/>
  <c r="H991" i="430"/>
  <c r="H990" i="430"/>
  <c r="H989" i="430"/>
  <c r="H988" i="430"/>
  <c r="H987" i="430"/>
  <c r="H986" i="430"/>
  <c r="H985" i="430"/>
  <c r="H984" i="430"/>
  <c r="H983" i="430"/>
  <c r="H982" i="430"/>
  <c r="H981" i="430"/>
  <c r="H980" i="430"/>
  <c r="H979" i="430"/>
  <c r="H978" i="430"/>
  <c r="H977" i="430"/>
  <c r="H976" i="430"/>
  <c r="H975" i="430"/>
  <c r="H974" i="430"/>
  <c r="H973" i="430"/>
  <c r="H972" i="430"/>
  <c r="H971" i="430"/>
  <c r="H970" i="430"/>
  <c r="H969" i="430"/>
  <c r="H968" i="430"/>
  <c r="H967" i="430"/>
  <c r="H966" i="430"/>
  <c r="H965" i="430"/>
  <c r="H964" i="430"/>
  <c r="H963" i="430"/>
  <c r="H962" i="430"/>
  <c r="H961" i="430"/>
  <c r="H960" i="430"/>
  <c r="H959" i="430"/>
  <c r="H958" i="430"/>
  <c r="H957" i="430"/>
  <c r="H956" i="430"/>
  <c r="H955" i="430"/>
  <c r="H954" i="430"/>
  <c r="H953" i="430"/>
  <c r="H952" i="430"/>
  <c r="H951" i="430"/>
  <c r="H950" i="430"/>
  <c r="H949" i="430"/>
  <c r="H948" i="430"/>
  <c r="H947" i="430"/>
  <c r="H946" i="430"/>
  <c r="H945" i="430"/>
  <c r="H944" i="430"/>
  <c r="H943" i="430"/>
  <c r="H942" i="430"/>
  <c r="H941" i="430"/>
  <c r="H940" i="430"/>
  <c r="H939" i="430"/>
  <c r="H938" i="430"/>
  <c r="H937" i="430"/>
  <c r="H936" i="430"/>
  <c r="H935" i="430"/>
  <c r="H934" i="430"/>
  <c r="H933" i="430"/>
  <c r="H932" i="430"/>
  <c r="H931" i="430"/>
  <c r="H930" i="430"/>
  <c r="H929" i="430"/>
  <c r="H928" i="430"/>
  <c r="H927" i="430"/>
  <c r="H926" i="430"/>
  <c r="H925" i="430"/>
  <c r="H924" i="430"/>
  <c r="H923" i="430"/>
  <c r="H922" i="430"/>
  <c r="H921" i="430"/>
  <c r="H920" i="430"/>
  <c r="H919" i="430"/>
  <c r="H918" i="430"/>
  <c r="H917" i="430"/>
  <c r="H916" i="430"/>
  <c r="H915" i="430"/>
  <c r="H914" i="430"/>
  <c r="H913" i="430"/>
  <c r="H912" i="430"/>
  <c r="H911" i="430"/>
  <c r="H910" i="430"/>
  <c r="H909" i="430"/>
  <c r="H908" i="430"/>
  <c r="H907" i="430"/>
  <c r="H906" i="430"/>
  <c r="H905" i="430"/>
  <c r="H904" i="430"/>
  <c r="H903" i="430"/>
  <c r="H902" i="430"/>
  <c r="H901" i="430"/>
  <c r="H900" i="430"/>
  <c r="H899" i="430"/>
  <c r="H898" i="430"/>
  <c r="H897" i="430"/>
  <c r="H896" i="430"/>
  <c r="H895" i="430"/>
  <c r="H894" i="430"/>
  <c r="H893" i="430"/>
  <c r="H892" i="430"/>
  <c r="H891" i="430"/>
  <c r="H890" i="430"/>
  <c r="H889" i="430"/>
  <c r="H888" i="430"/>
  <c r="H887" i="430"/>
  <c r="H886" i="430"/>
  <c r="H885" i="430"/>
  <c r="H884" i="430"/>
  <c r="H883" i="430"/>
  <c r="H882" i="430"/>
  <c r="H881" i="430"/>
  <c r="H880" i="430"/>
  <c r="H879" i="430"/>
  <c r="H878" i="430"/>
  <c r="H877" i="430"/>
  <c r="H876" i="430"/>
  <c r="H875" i="430"/>
  <c r="H874" i="430"/>
  <c r="H873" i="430"/>
  <c r="H872" i="430"/>
  <c r="H871" i="430"/>
  <c r="H870" i="430"/>
  <c r="H869" i="430"/>
  <c r="H868" i="430"/>
  <c r="H867" i="430"/>
  <c r="H866" i="430"/>
  <c r="H865" i="430"/>
  <c r="H864" i="430"/>
  <c r="H863" i="430"/>
  <c r="H862" i="430"/>
  <c r="H861" i="430"/>
  <c r="H860" i="430"/>
  <c r="H859" i="430"/>
  <c r="H858" i="430"/>
  <c r="H857" i="430"/>
  <c r="H856" i="430"/>
  <c r="H855" i="430"/>
  <c r="H854" i="430"/>
  <c r="H853" i="430"/>
  <c r="H852" i="430"/>
  <c r="H851" i="430"/>
  <c r="H850" i="430"/>
  <c r="H849" i="430"/>
  <c r="H848" i="430"/>
  <c r="H847" i="430"/>
  <c r="H846" i="430"/>
  <c r="H845" i="430"/>
  <c r="H844" i="430"/>
  <c r="H843" i="430"/>
  <c r="H842" i="430"/>
  <c r="H841" i="430"/>
  <c r="H840" i="430"/>
  <c r="H839" i="430"/>
  <c r="H838" i="430"/>
  <c r="H837" i="430"/>
  <c r="H836" i="430"/>
  <c r="H835" i="430"/>
  <c r="H834" i="430"/>
  <c r="H833" i="430"/>
  <c r="H832" i="430"/>
  <c r="H831" i="430"/>
  <c r="H830" i="430"/>
  <c r="H829" i="430"/>
  <c r="H828" i="430"/>
  <c r="H827" i="430"/>
  <c r="H826" i="430"/>
  <c r="H825" i="430"/>
  <c r="H824" i="430"/>
  <c r="H823" i="430"/>
  <c r="H822" i="430"/>
  <c r="H821" i="430"/>
  <c r="H820" i="430"/>
  <c r="H819" i="430"/>
  <c r="H818" i="430"/>
  <c r="H817" i="430"/>
  <c r="H816" i="430"/>
  <c r="H815" i="430"/>
  <c r="H814" i="430"/>
  <c r="H813" i="430"/>
  <c r="H812" i="430"/>
  <c r="H811" i="430"/>
  <c r="H810" i="430"/>
  <c r="H809" i="430"/>
  <c r="H808" i="430"/>
  <c r="H807" i="430"/>
  <c r="H806" i="430"/>
  <c r="H805" i="430"/>
  <c r="H804" i="430"/>
  <c r="H803" i="430"/>
  <c r="H802" i="430"/>
  <c r="H801" i="430"/>
  <c r="H800" i="430"/>
  <c r="H799" i="430"/>
  <c r="H798" i="430"/>
  <c r="H797" i="430"/>
  <c r="H796" i="430"/>
  <c r="H795" i="430"/>
  <c r="H794" i="430"/>
  <c r="H793" i="430"/>
  <c r="H792" i="430"/>
  <c r="H791" i="430"/>
  <c r="H790" i="430"/>
  <c r="H789" i="430"/>
  <c r="H788" i="430"/>
  <c r="H787" i="430"/>
  <c r="H786" i="430"/>
  <c r="H785" i="430"/>
  <c r="H784" i="430"/>
  <c r="H783" i="430"/>
  <c r="H782" i="430"/>
  <c r="H781" i="430"/>
  <c r="H780" i="430"/>
  <c r="H779" i="430"/>
  <c r="H778" i="430"/>
  <c r="H777" i="430"/>
  <c r="H776" i="430"/>
  <c r="H775" i="430"/>
  <c r="H774" i="430"/>
  <c r="H773" i="430"/>
  <c r="H772" i="430"/>
  <c r="H771" i="430"/>
  <c r="H770" i="430"/>
  <c r="H769" i="430"/>
  <c r="H768" i="430"/>
  <c r="H767" i="430"/>
  <c r="H766" i="430"/>
  <c r="H765" i="430"/>
  <c r="H764" i="430"/>
  <c r="H763" i="430"/>
  <c r="H762" i="430"/>
  <c r="H761" i="430"/>
  <c r="H760" i="430"/>
  <c r="H759" i="430"/>
  <c r="H758" i="430"/>
  <c r="H757" i="430"/>
  <c r="H756" i="430"/>
  <c r="H755" i="430"/>
  <c r="H754" i="430"/>
  <c r="H753" i="430"/>
  <c r="H752" i="430"/>
  <c r="H751" i="430"/>
  <c r="H750" i="430"/>
  <c r="H749" i="430"/>
  <c r="H748" i="430"/>
  <c r="H747" i="430"/>
  <c r="H746" i="430"/>
  <c r="H745" i="430"/>
  <c r="H744" i="430"/>
  <c r="H743" i="430"/>
  <c r="H742" i="430"/>
  <c r="H741" i="430"/>
  <c r="H740" i="430"/>
  <c r="H739" i="430"/>
  <c r="H738" i="430"/>
  <c r="H737" i="430"/>
  <c r="H736" i="430"/>
  <c r="H735" i="430"/>
  <c r="H734" i="430"/>
  <c r="H733" i="430"/>
  <c r="H732" i="430"/>
  <c r="H731" i="430"/>
  <c r="H730" i="430"/>
  <c r="H729" i="430"/>
  <c r="H728" i="430"/>
  <c r="H727" i="430"/>
  <c r="H726" i="430"/>
  <c r="H725" i="430"/>
  <c r="H724" i="430"/>
  <c r="H723" i="430"/>
  <c r="H722" i="430"/>
  <c r="H721" i="430"/>
  <c r="H720" i="430"/>
  <c r="H719" i="430"/>
  <c r="H718" i="430"/>
  <c r="H717" i="430"/>
  <c r="H716" i="430"/>
  <c r="H715" i="430"/>
  <c r="H714" i="430"/>
  <c r="H713" i="430"/>
  <c r="H712" i="430"/>
  <c r="H711" i="430"/>
  <c r="H710" i="430"/>
  <c r="H709" i="430"/>
  <c r="H708" i="430"/>
  <c r="H707" i="430"/>
  <c r="H706" i="430"/>
  <c r="H705" i="430"/>
  <c r="H704" i="430"/>
  <c r="H703" i="430"/>
  <c r="H702" i="430"/>
  <c r="H701" i="430"/>
  <c r="H700" i="430"/>
  <c r="H699" i="430"/>
  <c r="H698" i="430"/>
  <c r="H697" i="430"/>
  <c r="H696" i="430"/>
  <c r="H695" i="430"/>
  <c r="H694" i="430"/>
  <c r="H693" i="430"/>
  <c r="H692" i="430"/>
  <c r="H691" i="430"/>
  <c r="H690" i="430"/>
  <c r="H689" i="430"/>
  <c r="H688" i="430"/>
  <c r="H687" i="430"/>
  <c r="H686" i="430"/>
  <c r="H685" i="430"/>
  <c r="H684" i="430"/>
  <c r="H683" i="430"/>
  <c r="H682" i="430"/>
  <c r="H681" i="430"/>
  <c r="H680" i="430"/>
  <c r="H679" i="430"/>
  <c r="H678" i="430"/>
  <c r="H677" i="430"/>
  <c r="H676" i="430"/>
  <c r="H675" i="430"/>
  <c r="H674" i="430"/>
  <c r="H673" i="430"/>
  <c r="H672" i="430"/>
  <c r="H671" i="430"/>
  <c r="H670" i="430"/>
  <c r="H669" i="430"/>
  <c r="H668" i="430"/>
  <c r="H667" i="430"/>
  <c r="H666" i="430"/>
  <c r="H665" i="430"/>
  <c r="H664" i="430"/>
  <c r="H663" i="430"/>
  <c r="H662" i="430"/>
  <c r="H661" i="430"/>
  <c r="H660" i="430"/>
  <c r="H659" i="430"/>
  <c r="H658" i="430"/>
  <c r="H657" i="430"/>
  <c r="H656" i="430"/>
  <c r="H655" i="430"/>
  <c r="H654" i="430"/>
  <c r="H653" i="430"/>
  <c r="H652" i="430"/>
  <c r="H651" i="430"/>
  <c r="H650" i="430"/>
  <c r="H649" i="430"/>
  <c r="H648" i="430"/>
  <c r="H647" i="430"/>
  <c r="H646" i="430"/>
  <c r="H645" i="430"/>
  <c r="H644" i="430"/>
  <c r="H643" i="430"/>
  <c r="H642" i="430"/>
  <c r="H641" i="430"/>
  <c r="H640" i="430"/>
  <c r="H639" i="430"/>
  <c r="H638" i="430"/>
  <c r="H637" i="430"/>
  <c r="H636" i="430"/>
  <c r="H635" i="430"/>
  <c r="H634" i="430"/>
  <c r="H633" i="430"/>
  <c r="H632" i="430"/>
  <c r="H631" i="430"/>
  <c r="H630" i="430"/>
  <c r="H629" i="430"/>
  <c r="H628" i="430"/>
  <c r="H627" i="430"/>
  <c r="H626" i="430"/>
  <c r="H625" i="430"/>
  <c r="H624" i="430"/>
  <c r="H623" i="430"/>
  <c r="H622" i="430"/>
  <c r="H621" i="430"/>
  <c r="H620" i="430"/>
  <c r="H619" i="430"/>
  <c r="H618" i="430"/>
  <c r="H617" i="430"/>
  <c r="H616" i="430"/>
  <c r="H615" i="430"/>
  <c r="H614" i="430"/>
  <c r="H613" i="430"/>
  <c r="H612" i="430"/>
  <c r="H611" i="430"/>
  <c r="H610" i="430"/>
  <c r="H609" i="430"/>
  <c r="H608" i="430"/>
  <c r="H607" i="430"/>
  <c r="H606" i="430"/>
  <c r="H605" i="430"/>
  <c r="H604" i="430"/>
  <c r="H603" i="430"/>
  <c r="H602" i="430"/>
  <c r="H601" i="430"/>
  <c r="H600" i="430"/>
  <c r="H599" i="430"/>
  <c r="H598" i="430"/>
  <c r="H597" i="430"/>
  <c r="H596" i="430"/>
  <c r="H595" i="430"/>
  <c r="H594" i="430"/>
  <c r="H593" i="430"/>
  <c r="H592" i="430"/>
  <c r="H591" i="430"/>
  <c r="H590" i="430"/>
  <c r="H589" i="430"/>
  <c r="H588" i="430"/>
  <c r="H587" i="430"/>
  <c r="H586" i="430"/>
  <c r="H585" i="430"/>
  <c r="H584" i="430"/>
  <c r="H583" i="430"/>
  <c r="H582" i="430"/>
  <c r="H581" i="430"/>
  <c r="H580" i="430"/>
  <c r="H579" i="430"/>
  <c r="H578" i="430"/>
  <c r="H577" i="430"/>
  <c r="H576" i="430"/>
  <c r="H575" i="430"/>
  <c r="H574" i="430"/>
  <c r="H573" i="430"/>
  <c r="H572" i="430"/>
  <c r="H571" i="430"/>
  <c r="H570" i="430"/>
  <c r="H569" i="430"/>
  <c r="H568" i="430"/>
  <c r="H567" i="430"/>
  <c r="H566" i="430"/>
  <c r="H565" i="430"/>
  <c r="H564" i="430"/>
  <c r="H563" i="430"/>
  <c r="H562" i="430"/>
  <c r="H561" i="430"/>
  <c r="H560" i="430"/>
  <c r="H559" i="430"/>
  <c r="H558" i="430"/>
  <c r="H557" i="430"/>
  <c r="H556" i="430"/>
  <c r="H555" i="430"/>
  <c r="H554" i="430"/>
  <c r="H553" i="430"/>
  <c r="H552" i="430"/>
  <c r="H551" i="430"/>
  <c r="H550" i="430"/>
  <c r="H549" i="430"/>
  <c r="H548" i="430"/>
  <c r="H547" i="430"/>
  <c r="H546" i="430"/>
  <c r="H545" i="430"/>
  <c r="H544" i="430"/>
  <c r="H543" i="430"/>
  <c r="H542" i="430"/>
  <c r="H541" i="430"/>
  <c r="H540" i="430"/>
  <c r="H539" i="430"/>
  <c r="H538" i="430"/>
  <c r="H537" i="430"/>
  <c r="H536" i="430"/>
  <c r="H535" i="430"/>
  <c r="H534" i="430"/>
  <c r="H533" i="430"/>
  <c r="H532" i="430"/>
  <c r="H531" i="430"/>
  <c r="H530" i="430"/>
  <c r="H529" i="430"/>
  <c r="H528" i="430"/>
  <c r="H527" i="430"/>
  <c r="H526" i="430"/>
  <c r="H525" i="430"/>
  <c r="H524" i="430"/>
  <c r="H523" i="430"/>
  <c r="H522" i="430"/>
  <c r="H521" i="430"/>
  <c r="H520" i="430"/>
  <c r="H519" i="430"/>
  <c r="H518" i="430"/>
  <c r="H517" i="430"/>
  <c r="H516" i="430"/>
  <c r="H515" i="430"/>
  <c r="H514" i="430"/>
  <c r="H513" i="430"/>
  <c r="H512" i="430"/>
  <c r="H511" i="430"/>
  <c r="H510" i="430"/>
  <c r="H509" i="430"/>
  <c r="H508" i="430"/>
  <c r="H507" i="430"/>
  <c r="H506" i="430"/>
  <c r="H505" i="430"/>
  <c r="H504" i="430"/>
  <c r="H503" i="430"/>
  <c r="H502" i="430"/>
  <c r="H501" i="430"/>
  <c r="H500" i="430"/>
  <c r="H499" i="430"/>
  <c r="H498" i="430"/>
  <c r="H497" i="430"/>
  <c r="H496" i="430"/>
  <c r="H495" i="430"/>
  <c r="H494" i="430"/>
  <c r="H493" i="430"/>
  <c r="H492" i="430"/>
  <c r="H491" i="430"/>
  <c r="H490" i="430"/>
  <c r="H489" i="430"/>
  <c r="H488" i="430"/>
  <c r="H487" i="430"/>
  <c r="H486" i="430"/>
  <c r="H485" i="430"/>
  <c r="H484" i="430"/>
  <c r="H483" i="430"/>
  <c r="H482" i="430"/>
  <c r="H481" i="430"/>
  <c r="H480" i="430"/>
  <c r="H479" i="430"/>
  <c r="H478" i="430"/>
  <c r="H477" i="430"/>
  <c r="H476" i="430"/>
  <c r="H475" i="430"/>
  <c r="H474" i="430"/>
  <c r="H473" i="430"/>
  <c r="H472" i="430"/>
  <c r="H471" i="430"/>
  <c r="H470" i="430"/>
  <c r="H469" i="430"/>
  <c r="H468" i="430"/>
  <c r="H467" i="430"/>
  <c r="H466" i="430"/>
  <c r="H465" i="430"/>
  <c r="H464" i="430"/>
  <c r="H463" i="430"/>
  <c r="H462" i="430"/>
  <c r="H461" i="430"/>
  <c r="H460" i="430"/>
  <c r="H459" i="430"/>
  <c r="H458" i="430"/>
  <c r="H457" i="430"/>
  <c r="H456" i="430"/>
  <c r="H455" i="430"/>
  <c r="H454" i="430"/>
  <c r="H453" i="430"/>
  <c r="H452" i="430"/>
  <c r="H451" i="430"/>
  <c r="H450" i="430"/>
  <c r="H449" i="430"/>
  <c r="H448" i="430"/>
  <c r="H447" i="430"/>
  <c r="H446" i="430"/>
  <c r="H445" i="430"/>
  <c r="H444" i="430"/>
  <c r="H443" i="430"/>
  <c r="H442" i="430"/>
  <c r="H441" i="430"/>
  <c r="H440" i="430"/>
  <c r="H439" i="430"/>
  <c r="H438" i="430"/>
  <c r="H437" i="430"/>
  <c r="H436" i="430"/>
  <c r="H435" i="430"/>
  <c r="H434" i="430"/>
  <c r="H433" i="430"/>
  <c r="H432" i="430"/>
  <c r="H431" i="430"/>
  <c r="H430" i="430"/>
  <c r="H429" i="430"/>
  <c r="H428" i="430"/>
  <c r="H427" i="430"/>
  <c r="H426" i="430"/>
  <c r="H425" i="430"/>
  <c r="H424" i="430"/>
  <c r="H423" i="430"/>
  <c r="H422" i="430"/>
  <c r="H421" i="430"/>
  <c r="H420" i="430"/>
  <c r="H419" i="430"/>
  <c r="H418" i="430"/>
  <c r="H417" i="430"/>
  <c r="H416" i="430"/>
  <c r="H415" i="430"/>
  <c r="H414" i="430"/>
  <c r="H413" i="430"/>
  <c r="H412" i="430"/>
  <c r="H411" i="430"/>
  <c r="H410" i="430"/>
  <c r="H409" i="430"/>
  <c r="H408" i="430"/>
  <c r="H407" i="430"/>
  <c r="H406" i="430"/>
  <c r="H405" i="430"/>
  <c r="H404" i="430"/>
  <c r="H403" i="430"/>
  <c r="H402" i="430"/>
  <c r="H401" i="430"/>
  <c r="H400" i="430"/>
  <c r="H399" i="430"/>
  <c r="H398" i="430"/>
  <c r="H397" i="430"/>
  <c r="H396" i="430"/>
  <c r="H395" i="430"/>
  <c r="H394" i="430"/>
  <c r="H393" i="430"/>
  <c r="H392" i="430"/>
  <c r="H391" i="430"/>
  <c r="H390" i="430"/>
  <c r="H389" i="430"/>
  <c r="H388" i="430"/>
  <c r="H387" i="430"/>
  <c r="H386" i="430"/>
  <c r="H385" i="430"/>
  <c r="H384" i="430"/>
  <c r="H383" i="430"/>
  <c r="H382" i="430"/>
  <c r="H381" i="430"/>
  <c r="H380" i="430"/>
  <c r="H379" i="430"/>
  <c r="H378" i="430"/>
  <c r="H377" i="430"/>
  <c r="H376" i="430"/>
  <c r="H375" i="430"/>
  <c r="H374" i="430"/>
  <c r="H373" i="430"/>
  <c r="H372" i="430"/>
  <c r="H371" i="430"/>
  <c r="H370" i="430"/>
  <c r="H369" i="430"/>
  <c r="H368" i="430"/>
  <c r="H367" i="430"/>
  <c r="H366" i="430"/>
  <c r="H365" i="430"/>
  <c r="H364" i="430"/>
  <c r="H363" i="430"/>
  <c r="H362" i="430"/>
  <c r="H361" i="430"/>
  <c r="H360" i="430"/>
  <c r="H359" i="430"/>
  <c r="H358" i="430"/>
  <c r="H357" i="430"/>
  <c r="H356" i="430"/>
  <c r="H355" i="430"/>
  <c r="H354" i="430"/>
  <c r="H353" i="430"/>
  <c r="H352" i="430"/>
  <c r="H351" i="430"/>
  <c r="H350" i="430"/>
  <c r="H349" i="430"/>
  <c r="H348" i="430"/>
  <c r="H347" i="430"/>
  <c r="H346" i="430"/>
  <c r="H345" i="430"/>
  <c r="H344" i="430"/>
  <c r="H343" i="430"/>
  <c r="H342" i="430"/>
  <c r="H341" i="430"/>
  <c r="H340" i="430"/>
  <c r="H339" i="430"/>
  <c r="H338" i="430"/>
  <c r="H337" i="430"/>
  <c r="H336" i="430"/>
  <c r="H335" i="430"/>
  <c r="H334" i="430"/>
  <c r="H333" i="430"/>
  <c r="H332" i="430"/>
  <c r="H331" i="430"/>
  <c r="H330" i="430"/>
  <c r="H329" i="430"/>
  <c r="H328" i="430"/>
  <c r="H327" i="430"/>
  <c r="H326" i="430"/>
  <c r="H325" i="430"/>
  <c r="H324" i="430"/>
  <c r="H323" i="430"/>
  <c r="H322" i="430"/>
  <c r="H321" i="430"/>
  <c r="H320" i="430"/>
  <c r="H319" i="430"/>
  <c r="H318" i="430"/>
  <c r="H317" i="430"/>
  <c r="H316" i="430"/>
  <c r="H315" i="430"/>
  <c r="H314" i="430"/>
  <c r="H313" i="430"/>
  <c r="H312" i="430"/>
  <c r="H311" i="430"/>
  <c r="H310" i="430"/>
  <c r="H309" i="430"/>
  <c r="H308" i="430"/>
  <c r="H307" i="430"/>
  <c r="H306" i="430"/>
  <c r="H305" i="430"/>
  <c r="H304" i="430"/>
  <c r="H303" i="430"/>
  <c r="H302" i="430"/>
  <c r="H301" i="430"/>
  <c r="H300" i="430"/>
  <c r="H299" i="430"/>
  <c r="H298" i="430"/>
  <c r="H297" i="430"/>
  <c r="H296" i="430"/>
  <c r="H295" i="430"/>
  <c r="H294" i="430"/>
  <c r="H293" i="430"/>
  <c r="H292" i="430"/>
  <c r="H291" i="430"/>
  <c r="H290" i="430"/>
  <c r="H289" i="430"/>
  <c r="H288" i="430"/>
  <c r="H287" i="430"/>
  <c r="H286" i="430"/>
  <c r="H285" i="430"/>
  <c r="H284" i="430"/>
  <c r="H283" i="430"/>
  <c r="H282" i="430"/>
  <c r="H281" i="430"/>
  <c r="H280" i="430"/>
  <c r="H279" i="430"/>
  <c r="H278" i="430"/>
  <c r="H277" i="430"/>
  <c r="H276" i="430"/>
  <c r="H275" i="430"/>
  <c r="H274" i="430"/>
  <c r="H273" i="430"/>
  <c r="H272" i="430"/>
  <c r="H271" i="430"/>
  <c r="H270" i="430"/>
  <c r="H269" i="430"/>
  <c r="H268" i="430"/>
  <c r="H267" i="430"/>
  <c r="H266" i="430"/>
  <c r="H265" i="430"/>
  <c r="H264" i="430"/>
  <c r="H263" i="430"/>
  <c r="H262" i="430"/>
  <c r="H261" i="430"/>
  <c r="H260" i="430"/>
  <c r="H259" i="430"/>
  <c r="H258" i="430"/>
  <c r="H257" i="430"/>
  <c r="H256" i="430"/>
  <c r="H255" i="430"/>
  <c r="H254" i="430"/>
  <c r="H253" i="430"/>
  <c r="H252" i="430"/>
  <c r="H251" i="430"/>
  <c r="H250" i="430"/>
  <c r="H249" i="430"/>
  <c r="H248" i="430"/>
  <c r="H247" i="430"/>
  <c r="H246" i="430"/>
  <c r="H245" i="430"/>
  <c r="H244" i="430"/>
  <c r="H243" i="430"/>
  <c r="H242" i="430"/>
  <c r="H241" i="430"/>
  <c r="H240" i="430"/>
  <c r="H239" i="430"/>
  <c r="H238" i="430"/>
  <c r="H237" i="430"/>
  <c r="H236" i="430"/>
  <c r="H235" i="430"/>
  <c r="H234" i="430"/>
  <c r="H233" i="430"/>
  <c r="H232" i="430"/>
  <c r="H231" i="430"/>
  <c r="H230" i="430"/>
  <c r="H229" i="430"/>
  <c r="H228" i="430"/>
  <c r="H227" i="430"/>
  <c r="H226" i="430"/>
  <c r="H225" i="430"/>
  <c r="H224" i="430"/>
  <c r="H223" i="430"/>
  <c r="H222" i="430"/>
  <c r="H221" i="430"/>
  <c r="H220" i="430"/>
  <c r="H219" i="430"/>
  <c r="H218" i="430"/>
  <c r="H217" i="430"/>
  <c r="H216" i="430"/>
  <c r="H215" i="430"/>
  <c r="H214" i="430"/>
  <c r="H213" i="430"/>
  <c r="H212" i="430"/>
  <c r="H211" i="430"/>
  <c r="H210" i="430"/>
  <c r="H209" i="430"/>
  <c r="H208" i="430"/>
  <c r="H207" i="430"/>
  <c r="H206" i="430"/>
  <c r="H205" i="430"/>
  <c r="H204" i="430"/>
  <c r="H203" i="430"/>
  <c r="H202" i="430"/>
  <c r="H201" i="430"/>
  <c r="H200" i="430"/>
  <c r="H199" i="430"/>
  <c r="H198" i="430"/>
  <c r="H197" i="430"/>
  <c r="H196" i="430"/>
  <c r="H195" i="430"/>
  <c r="H194" i="430"/>
  <c r="H193" i="430"/>
  <c r="H192" i="430"/>
  <c r="H191" i="430"/>
  <c r="H190" i="430"/>
  <c r="H189" i="430"/>
  <c r="H188" i="430"/>
  <c r="H187" i="430"/>
  <c r="H186" i="430"/>
  <c r="H185" i="430"/>
  <c r="H184" i="430"/>
  <c r="H183" i="430"/>
  <c r="H182" i="430"/>
  <c r="H181" i="430"/>
  <c r="H180" i="430"/>
  <c r="H179" i="430"/>
  <c r="H178" i="430"/>
  <c r="H177" i="430"/>
  <c r="H176" i="430"/>
  <c r="H175" i="430"/>
  <c r="H174" i="430"/>
  <c r="H173" i="430"/>
  <c r="H172" i="430"/>
  <c r="H171" i="430"/>
  <c r="H170" i="430"/>
  <c r="H169" i="430"/>
  <c r="H168" i="430"/>
  <c r="H167" i="430"/>
  <c r="H166" i="430"/>
  <c r="H165" i="430"/>
  <c r="H164" i="430"/>
  <c r="H163" i="430"/>
  <c r="H162" i="430"/>
  <c r="H161" i="430"/>
  <c r="H160" i="430"/>
  <c r="H159" i="430"/>
  <c r="H158" i="430"/>
  <c r="H157" i="430"/>
  <c r="H156" i="430"/>
  <c r="H155" i="430"/>
  <c r="H154" i="430"/>
  <c r="H153" i="430"/>
  <c r="H152" i="430"/>
  <c r="H151" i="430"/>
  <c r="H150" i="430"/>
  <c r="H149" i="430"/>
  <c r="H148" i="430"/>
  <c r="H147" i="430"/>
  <c r="H146" i="430"/>
  <c r="H145" i="430"/>
  <c r="H144" i="430"/>
  <c r="H143" i="430"/>
  <c r="H142" i="430"/>
  <c r="H141" i="430"/>
  <c r="H140" i="430"/>
  <c r="H139" i="430"/>
  <c r="H138" i="430"/>
  <c r="H137" i="430"/>
  <c r="H136" i="430"/>
  <c r="H135" i="430"/>
  <c r="H134" i="430"/>
  <c r="H133" i="430"/>
  <c r="H132" i="430"/>
  <c r="H131" i="430"/>
  <c r="H130" i="430"/>
  <c r="H129" i="430"/>
  <c r="H128" i="430"/>
  <c r="H127" i="430"/>
  <c r="H126" i="430"/>
  <c r="H125" i="430"/>
  <c r="H124" i="430"/>
  <c r="H123" i="430"/>
  <c r="H122" i="430"/>
  <c r="H121" i="430"/>
  <c r="H120" i="430"/>
  <c r="H119" i="430"/>
  <c r="H118" i="430"/>
  <c r="H117" i="430"/>
  <c r="H116" i="430"/>
  <c r="H115" i="430"/>
  <c r="H114" i="430"/>
  <c r="H113" i="430"/>
  <c r="H112" i="430"/>
  <c r="H111" i="430"/>
  <c r="H110" i="430"/>
  <c r="H109" i="430"/>
  <c r="H108" i="430"/>
  <c r="H107" i="430"/>
  <c r="H106" i="430"/>
  <c r="H105" i="430"/>
  <c r="H104" i="430"/>
  <c r="H103" i="430"/>
  <c r="H102" i="430"/>
  <c r="H101" i="430"/>
  <c r="H100" i="430"/>
  <c r="H99" i="430"/>
  <c r="H98" i="430"/>
  <c r="H97" i="430"/>
  <c r="H96" i="430"/>
  <c r="H95" i="430"/>
  <c r="H94" i="430"/>
  <c r="H93" i="430"/>
  <c r="H92" i="430"/>
  <c r="H91" i="430"/>
  <c r="H90" i="430"/>
  <c r="H89" i="430"/>
  <c r="H88" i="430"/>
  <c r="H87" i="430"/>
  <c r="H86" i="430"/>
  <c r="H85" i="430"/>
  <c r="H84" i="430"/>
  <c r="H83" i="430"/>
  <c r="H82" i="430"/>
  <c r="H81" i="430"/>
  <c r="H80" i="430"/>
  <c r="H79" i="430"/>
  <c r="H78" i="430"/>
  <c r="H77" i="430"/>
  <c r="H76" i="430"/>
  <c r="H75" i="430"/>
  <c r="H74" i="430"/>
  <c r="H73" i="430"/>
  <c r="H72" i="430"/>
  <c r="H71" i="430"/>
  <c r="H70" i="430"/>
  <c r="H69" i="430"/>
  <c r="H68" i="430"/>
  <c r="H67" i="430"/>
  <c r="H66" i="430"/>
  <c r="H65" i="430"/>
  <c r="H64" i="430"/>
  <c r="H63" i="430"/>
  <c r="H62" i="430"/>
  <c r="H61" i="430"/>
  <c r="H60" i="430"/>
  <c r="H59" i="430"/>
  <c r="H58" i="430"/>
  <c r="H57" i="430"/>
  <c r="H56" i="430"/>
  <c r="H55" i="430"/>
  <c r="H54" i="430"/>
  <c r="H53" i="430"/>
  <c r="H52" i="430"/>
  <c r="H51" i="430"/>
  <c r="H50" i="430"/>
  <c r="H49" i="430"/>
  <c r="H48" i="430"/>
  <c r="H47" i="430"/>
  <c r="H46" i="430"/>
  <c r="H45" i="430"/>
  <c r="H44" i="430"/>
  <c r="H43" i="430"/>
  <c r="H42" i="430"/>
  <c r="H41" i="430"/>
  <c r="H40" i="430"/>
  <c r="H39" i="430"/>
  <c r="H38" i="430"/>
  <c r="H37" i="430"/>
  <c r="H36" i="430"/>
  <c r="H35" i="430"/>
  <c r="H34" i="430"/>
  <c r="H33" i="430"/>
  <c r="H32" i="430"/>
  <c r="H31" i="430"/>
  <c r="H30" i="430"/>
  <c r="H29" i="430"/>
  <c r="H28" i="430"/>
  <c r="H27" i="430"/>
  <c r="H26" i="430"/>
  <c r="H25" i="430"/>
  <c r="H24" i="430"/>
  <c r="H23" i="430"/>
  <c r="H22" i="430"/>
  <c r="H21" i="430"/>
  <c r="H20" i="430"/>
  <c r="H19" i="430"/>
  <c r="H18" i="430"/>
  <c r="H17" i="430"/>
  <c r="H16" i="430"/>
  <c r="H15" i="430"/>
  <c r="H14" i="430"/>
  <c r="H13" i="430"/>
  <c r="H12" i="430"/>
  <c r="H11" i="430"/>
  <c r="H10" i="430"/>
  <c r="H9" i="430"/>
  <c r="H8" i="430"/>
  <c r="H7" i="430"/>
  <c r="H6" i="430"/>
  <c r="H5" i="430"/>
  <c r="H4" i="430"/>
  <c r="H3" i="430"/>
  <c r="H2" i="430"/>
  <c r="F1654" i="428"/>
  <c r="F1653" i="428"/>
  <c r="F1652" i="428"/>
  <c r="F1651" i="428"/>
  <c r="F1650" i="428"/>
  <c r="F1649" i="428"/>
  <c r="F1648" i="428"/>
  <c r="F1647" i="428"/>
  <c r="F1646" i="428"/>
  <c r="F1645" i="428"/>
  <c r="F1644" i="428"/>
  <c r="F1643" i="428"/>
  <c r="F1642" i="428"/>
  <c r="F1641" i="428"/>
  <c r="F1640" i="428"/>
  <c r="F1639" i="428"/>
  <c r="F1638" i="428"/>
  <c r="F1637" i="428"/>
  <c r="F1636" i="428"/>
  <c r="F1635" i="428"/>
  <c r="F1634" i="428"/>
  <c r="F1633" i="428"/>
  <c r="F1632" i="428"/>
  <c r="F1631" i="428"/>
  <c r="F1630" i="428"/>
  <c r="F1629" i="428"/>
  <c r="F1628" i="428"/>
  <c r="F1627" i="428"/>
  <c r="F1626" i="428"/>
  <c r="F1625" i="428"/>
  <c r="F1624" i="428"/>
  <c r="F1623" i="428"/>
  <c r="F1622" i="428"/>
  <c r="F1621" i="428"/>
  <c r="F1620" i="428"/>
  <c r="F1619" i="428"/>
  <c r="F1618" i="428"/>
  <c r="F1617" i="428"/>
  <c r="F1616" i="428"/>
  <c r="F1615" i="428"/>
  <c r="F1614" i="428"/>
  <c r="F1613" i="428"/>
  <c r="F1612" i="428"/>
  <c r="F1611" i="428"/>
  <c r="F1610" i="428"/>
  <c r="F1609" i="428"/>
  <c r="F1608" i="428"/>
  <c r="F1607" i="428"/>
  <c r="F1606" i="428"/>
  <c r="F1605" i="428"/>
  <c r="F1604" i="428"/>
  <c r="F1603" i="428"/>
  <c r="F1602" i="428"/>
  <c r="F1601" i="428"/>
  <c r="F1600" i="428"/>
  <c r="F1599" i="428"/>
  <c r="F1598" i="428"/>
  <c r="F1597" i="428"/>
  <c r="F1596" i="428"/>
  <c r="F1595" i="428"/>
  <c r="F1594" i="428"/>
  <c r="F1593" i="428"/>
  <c r="F1592" i="428"/>
  <c r="F1591" i="428"/>
  <c r="F1590" i="428"/>
  <c r="F1589" i="428"/>
  <c r="F1588" i="428"/>
  <c r="F1587" i="428"/>
  <c r="F1586" i="428"/>
  <c r="F1585" i="428"/>
  <c r="F1584" i="428"/>
  <c r="F1583" i="428"/>
  <c r="F1582" i="428"/>
  <c r="F1581" i="428"/>
  <c r="F1580" i="428"/>
  <c r="F1579" i="428"/>
  <c r="F1578" i="428"/>
  <c r="F1577" i="428"/>
  <c r="F1576" i="428"/>
  <c r="F1575" i="428"/>
  <c r="F1574" i="428"/>
  <c r="F1573" i="428"/>
  <c r="F1572" i="428"/>
  <c r="F1571" i="428"/>
  <c r="F1570" i="428"/>
  <c r="F1569" i="428"/>
  <c r="F1568" i="428"/>
  <c r="F1567" i="428"/>
  <c r="F1566" i="428"/>
  <c r="F1565" i="428"/>
  <c r="F1564" i="428"/>
  <c r="F1563" i="428"/>
  <c r="F1562" i="428"/>
  <c r="F1561" i="428"/>
  <c r="F1560" i="428"/>
  <c r="F1559" i="428"/>
  <c r="F1558" i="428"/>
  <c r="F1557" i="428"/>
  <c r="F1556" i="428"/>
  <c r="F1555" i="428"/>
  <c r="F1554" i="428"/>
  <c r="F1553" i="428"/>
  <c r="F1552" i="428"/>
  <c r="F1551" i="428"/>
  <c r="F1550" i="428"/>
  <c r="F1549" i="428"/>
  <c r="F1548" i="428"/>
  <c r="F1547" i="428"/>
  <c r="F1546" i="428"/>
  <c r="F1545" i="428"/>
  <c r="F1544" i="428"/>
  <c r="F1543" i="428"/>
  <c r="F1542" i="428"/>
  <c r="F1541" i="428"/>
  <c r="F1540" i="428"/>
  <c r="F1539" i="428"/>
  <c r="F1538" i="428"/>
  <c r="F1537" i="428"/>
  <c r="F1536" i="428"/>
  <c r="F1535" i="428"/>
  <c r="F1534" i="428"/>
  <c r="F1533" i="428"/>
  <c r="F1532" i="428"/>
  <c r="F1531" i="428"/>
  <c r="F1530" i="428"/>
  <c r="F1529" i="428"/>
  <c r="F1528" i="428"/>
  <c r="F1527" i="428"/>
  <c r="F1526" i="428"/>
  <c r="F1525" i="428"/>
  <c r="F1524" i="428"/>
  <c r="F1523" i="428"/>
  <c r="F1522" i="428"/>
  <c r="F1521" i="428"/>
  <c r="F1520" i="428"/>
  <c r="F1519" i="428"/>
  <c r="F1518" i="428"/>
  <c r="F1517" i="428"/>
  <c r="F1516" i="428"/>
  <c r="F1515" i="428"/>
  <c r="F1514" i="428"/>
  <c r="F1513" i="428"/>
  <c r="F1512" i="428"/>
  <c r="F1511" i="428"/>
  <c r="F1510" i="428"/>
  <c r="F1509" i="428"/>
  <c r="F1508" i="428"/>
  <c r="F1507" i="428"/>
  <c r="F1506" i="428"/>
  <c r="F1505" i="428"/>
  <c r="F1504" i="428"/>
  <c r="F1503" i="428"/>
  <c r="F1502" i="428"/>
  <c r="F1501" i="428"/>
  <c r="F1500" i="428"/>
  <c r="F1499" i="428"/>
  <c r="F1498" i="428"/>
  <c r="F1497" i="428"/>
  <c r="F1496" i="428"/>
  <c r="F1495" i="428"/>
  <c r="F1494" i="428"/>
  <c r="F1493" i="428"/>
  <c r="F1492" i="428"/>
  <c r="F1491" i="428"/>
  <c r="F1490" i="428"/>
  <c r="F1489" i="428"/>
  <c r="F1488" i="428"/>
  <c r="F1487" i="428"/>
  <c r="F1486" i="428"/>
  <c r="F1485" i="428"/>
  <c r="F1484" i="428"/>
  <c r="F1483" i="428"/>
  <c r="F1482" i="428"/>
  <c r="F1481" i="428"/>
  <c r="F1480" i="428"/>
  <c r="F1479" i="428"/>
  <c r="F1478" i="428"/>
  <c r="F1477" i="428"/>
  <c r="F1476" i="428"/>
  <c r="F1475" i="428"/>
  <c r="F1474" i="428"/>
  <c r="F1473" i="428"/>
  <c r="F1472" i="428"/>
  <c r="F1471" i="428"/>
  <c r="F1470" i="428"/>
  <c r="F1469" i="428"/>
  <c r="F1468" i="428"/>
  <c r="F1467" i="428"/>
  <c r="F1466" i="428"/>
  <c r="F1465" i="428"/>
  <c r="F1464" i="428"/>
  <c r="F1463" i="428"/>
  <c r="F1462" i="428"/>
  <c r="F1461" i="428"/>
  <c r="F1460" i="428"/>
  <c r="F1459" i="428"/>
  <c r="F1458" i="428"/>
  <c r="F1457" i="428"/>
  <c r="F1456" i="428"/>
  <c r="F1455" i="428"/>
  <c r="F1454" i="428"/>
  <c r="F1453" i="428"/>
  <c r="F1452" i="428"/>
  <c r="F1451" i="428"/>
  <c r="F1450" i="428"/>
  <c r="F1449" i="428"/>
  <c r="F1448" i="428"/>
  <c r="F1447" i="428"/>
  <c r="F1446" i="428"/>
  <c r="F1445" i="428"/>
  <c r="F1444" i="428"/>
  <c r="F1443" i="428"/>
  <c r="F1442" i="428"/>
  <c r="F1441" i="428"/>
  <c r="F1440" i="428"/>
  <c r="F1439" i="428"/>
  <c r="F1438" i="428"/>
  <c r="F1437" i="428"/>
  <c r="F1436" i="428"/>
  <c r="F1435" i="428"/>
  <c r="F1434" i="428"/>
  <c r="F1433" i="428"/>
  <c r="F1432" i="428"/>
  <c r="F1431" i="428"/>
  <c r="F1430" i="428"/>
  <c r="F1429" i="428"/>
  <c r="F1428" i="428"/>
  <c r="F1427" i="428"/>
  <c r="F1426" i="428"/>
  <c r="F1425" i="428"/>
  <c r="F1424" i="428"/>
  <c r="F1423" i="428"/>
  <c r="F1422" i="428"/>
  <c r="F1421" i="428"/>
  <c r="F1420" i="428"/>
  <c r="F1419" i="428"/>
  <c r="F1418" i="428"/>
  <c r="F1417" i="428"/>
  <c r="F1416" i="428"/>
  <c r="F1415" i="428"/>
  <c r="F1414" i="428"/>
  <c r="F1413" i="428"/>
  <c r="F1412" i="428"/>
  <c r="F1411" i="428"/>
  <c r="F1410" i="428"/>
  <c r="F1409" i="428"/>
  <c r="F1408" i="428"/>
  <c r="F1407" i="428"/>
  <c r="F1406" i="428"/>
  <c r="F1405" i="428"/>
  <c r="F1404" i="428"/>
  <c r="F1403" i="428"/>
  <c r="F1402" i="428"/>
  <c r="F1401" i="428"/>
  <c r="F1400" i="428"/>
  <c r="F1399" i="428"/>
  <c r="F1398" i="428"/>
  <c r="F1397" i="428"/>
  <c r="F1396" i="428"/>
  <c r="F1395" i="428"/>
  <c r="F1394" i="428"/>
  <c r="F1393" i="428"/>
  <c r="F1392" i="428"/>
  <c r="F1391" i="428"/>
  <c r="F1390" i="428"/>
  <c r="F1389" i="428"/>
  <c r="F1388" i="428"/>
  <c r="F1387" i="428"/>
  <c r="F1386" i="428"/>
  <c r="F1385" i="428"/>
  <c r="F1384" i="428"/>
  <c r="F1383" i="428"/>
  <c r="F1382" i="428"/>
  <c r="F1381" i="428"/>
  <c r="F1380" i="428"/>
  <c r="F1379" i="428"/>
  <c r="F1378" i="428"/>
  <c r="F1377" i="428"/>
  <c r="F1376" i="428"/>
  <c r="F1375" i="428"/>
  <c r="F1374" i="428"/>
  <c r="F1373" i="428"/>
  <c r="F1372" i="428"/>
  <c r="F1371" i="428"/>
  <c r="F1370" i="428"/>
  <c r="F1369" i="428"/>
  <c r="F1368" i="428"/>
  <c r="F1367" i="428"/>
  <c r="F1366" i="428"/>
  <c r="F1365" i="428"/>
  <c r="F1364" i="428"/>
  <c r="F1363" i="428"/>
  <c r="F1362" i="428"/>
  <c r="F1361" i="428"/>
  <c r="F1360" i="428"/>
  <c r="F1359" i="428"/>
  <c r="F1358" i="428"/>
  <c r="F1357" i="428"/>
  <c r="F1356" i="428"/>
  <c r="F1355" i="428"/>
  <c r="F1354" i="428"/>
  <c r="F1353" i="428"/>
  <c r="F1352" i="428"/>
  <c r="F1351" i="428"/>
  <c r="F1350" i="428"/>
  <c r="F1349" i="428"/>
  <c r="F1348" i="428"/>
  <c r="F1347" i="428"/>
  <c r="F1346" i="428"/>
  <c r="F1345" i="428"/>
  <c r="F1344" i="428"/>
  <c r="F1343" i="428"/>
  <c r="F1342" i="428"/>
  <c r="F1341" i="428"/>
  <c r="F1340" i="428"/>
  <c r="F1339" i="428"/>
  <c r="F1338" i="428"/>
  <c r="F1337" i="428"/>
  <c r="F1336" i="428"/>
  <c r="F1335" i="428"/>
  <c r="F1334" i="428"/>
  <c r="F1333" i="428"/>
  <c r="F1332" i="428"/>
  <c r="F1331" i="428"/>
  <c r="F1330" i="428"/>
  <c r="F1329" i="428"/>
  <c r="F1328" i="428"/>
  <c r="F1327" i="428"/>
  <c r="F1326" i="428"/>
  <c r="F1325" i="428"/>
  <c r="F1324" i="428"/>
  <c r="F1323" i="428"/>
  <c r="F1322" i="428"/>
  <c r="F1321" i="428"/>
  <c r="F1320" i="428"/>
  <c r="F1319" i="428"/>
  <c r="F1318" i="428"/>
  <c r="F1317" i="428"/>
  <c r="F1316" i="428"/>
  <c r="F1315" i="428"/>
  <c r="F1314" i="428"/>
  <c r="F1313" i="428"/>
  <c r="F1312" i="428"/>
  <c r="F1311" i="428"/>
  <c r="F1310" i="428"/>
  <c r="F1309" i="428"/>
  <c r="F1308" i="428"/>
  <c r="F1307" i="428"/>
  <c r="F1306" i="428"/>
  <c r="F1305" i="428"/>
  <c r="F1304" i="428"/>
  <c r="F1303" i="428"/>
  <c r="F1302" i="428"/>
  <c r="F1301" i="428"/>
  <c r="F1300" i="428"/>
  <c r="F1299" i="428"/>
  <c r="F1298" i="428"/>
  <c r="F1297" i="428"/>
  <c r="F1296" i="428"/>
  <c r="F1295" i="428"/>
  <c r="F1294" i="428"/>
  <c r="F1293" i="428"/>
  <c r="F1292" i="428"/>
  <c r="F1291" i="428"/>
  <c r="F1290" i="428"/>
  <c r="F1289" i="428"/>
  <c r="F1288" i="428"/>
  <c r="F1287" i="428"/>
  <c r="F1286" i="428"/>
  <c r="F1285" i="428"/>
  <c r="F1284" i="428"/>
  <c r="F1283" i="428"/>
  <c r="F1282" i="428"/>
  <c r="F1281" i="428"/>
  <c r="F1280" i="428"/>
  <c r="F1279" i="428"/>
  <c r="F1278" i="428"/>
  <c r="F1277" i="428"/>
  <c r="F1276" i="428"/>
  <c r="F1275" i="428"/>
  <c r="F1274" i="428"/>
  <c r="F1273" i="428"/>
  <c r="F1272" i="428"/>
  <c r="F1271" i="428"/>
  <c r="F1270" i="428"/>
  <c r="F1269" i="428"/>
  <c r="F1268" i="428"/>
  <c r="F1267" i="428"/>
  <c r="F1266" i="428"/>
  <c r="F1265" i="428"/>
  <c r="F1264" i="428"/>
  <c r="F1263" i="428"/>
  <c r="F1262" i="428"/>
  <c r="F1261" i="428"/>
  <c r="F1260" i="428"/>
  <c r="F1259" i="428"/>
  <c r="F1258" i="428"/>
  <c r="F1257" i="428"/>
  <c r="F1256" i="428"/>
  <c r="F1255" i="428"/>
  <c r="F1254" i="428"/>
  <c r="F1253" i="428"/>
  <c r="F1252" i="428"/>
  <c r="F1251" i="428"/>
  <c r="F1250" i="428"/>
  <c r="F1249" i="428"/>
  <c r="F1248" i="428"/>
  <c r="F1247" i="428"/>
  <c r="F1246" i="428"/>
  <c r="F1245" i="428"/>
  <c r="F1244" i="428"/>
  <c r="F1243" i="428"/>
  <c r="F1242" i="428"/>
  <c r="F1241" i="428"/>
  <c r="F1240" i="428"/>
  <c r="F1239" i="428"/>
  <c r="F1238" i="428"/>
  <c r="F1237" i="428"/>
  <c r="F1236" i="428"/>
  <c r="F1235" i="428"/>
  <c r="F1234" i="428"/>
  <c r="F1233" i="428"/>
  <c r="F1232" i="428"/>
  <c r="F1231" i="428"/>
  <c r="F1230" i="428"/>
  <c r="F1229" i="428"/>
  <c r="F1228" i="428"/>
  <c r="F1227" i="428"/>
  <c r="F1226" i="428"/>
  <c r="F1225" i="428"/>
  <c r="F1224" i="428"/>
  <c r="F1223" i="428"/>
  <c r="F1222" i="428"/>
  <c r="F1221" i="428"/>
  <c r="F1220" i="428"/>
  <c r="F1219" i="428"/>
  <c r="F1218" i="428"/>
  <c r="F1217" i="428"/>
  <c r="F1216" i="428"/>
  <c r="F1215" i="428"/>
  <c r="F1214" i="428"/>
  <c r="F1213" i="428"/>
  <c r="F1212" i="428"/>
  <c r="F1211" i="428"/>
  <c r="F1210" i="428"/>
  <c r="F1209" i="428"/>
  <c r="F1208" i="428"/>
  <c r="F1207" i="428"/>
  <c r="F1206" i="428"/>
  <c r="F1205" i="428"/>
  <c r="F1204" i="428"/>
  <c r="F1203" i="428"/>
  <c r="F1202" i="428"/>
  <c r="F1201" i="428"/>
  <c r="F1200" i="428"/>
  <c r="F1199" i="428"/>
  <c r="F1198" i="428"/>
  <c r="F1197" i="428"/>
  <c r="F1196" i="428"/>
  <c r="F1195" i="428"/>
  <c r="F1194" i="428"/>
  <c r="F1193" i="428"/>
  <c r="F1192" i="428"/>
  <c r="F1191" i="428"/>
  <c r="F1190" i="428"/>
  <c r="F1189" i="428"/>
  <c r="F1188" i="428"/>
  <c r="F1187" i="428"/>
  <c r="F1186" i="428"/>
  <c r="F1185" i="428"/>
  <c r="F1184" i="428"/>
  <c r="F1183" i="428"/>
  <c r="F1182" i="428"/>
  <c r="F1181" i="428"/>
  <c r="F1180" i="428"/>
  <c r="F1179" i="428"/>
  <c r="F1178" i="428"/>
  <c r="F1177" i="428"/>
  <c r="F1176" i="428"/>
  <c r="F1175" i="428"/>
  <c r="F1174" i="428"/>
  <c r="F1173" i="428"/>
  <c r="F1172" i="428"/>
  <c r="F1171" i="428"/>
  <c r="F1170" i="428"/>
  <c r="F1169" i="428"/>
  <c r="F1168" i="428"/>
  <c r="F1167" i="428"/>
  <c r="F1166" i="428"/>
  <c r="F1165" i="428"/>
  <c r="F1164" i="428"/>
  <c r="F1163" i="428"/>
  <c r="F1162" i="428"/>
  <c r="F1161" i="428"/>
  <c r="F1160" i="428"/>
  <c r="F1159" i="428"/>
  <c r="F1158" i="428"/>
  <c r="F1157" i="428"/>
  <c r="F1156" i="428"/>
  <c r="F1155" i="428"/>
  <c r="F1154" i="428"/>
  <c r="F1153" i="428"/>
  <c r="F1152" i="428"/>
  <c r="F1151" i="428"/>
  <c r="F1150" i="428"/>
  <c r="F1149" i="428"/>
  <c r="F1148" i="428"/>
  <c r="F1147" i="428"/>
  <c r="F1146" i="428"/>
  <c r="F1145" i="428"/>
  <c r="F1144" i="428"/>
  <c r="F1143" i="428"/>
  <c r="F1142" i="428"/>
  <c r="F1141" i="428"/>
  <c r="F1140" i="428"/>
  <c r="F1139" i="428"/>
  <c r="F1138" i="428"/>
  <c r="F1137" i="428"/>
  <c r="F1136" i="428"/>
  <c r="F1135" i="428"/>
  <c r="F1134" i="428"/>
  <c r="F1133" i="428"/>
  <c r="F1132" i="428"/>
  <c r="F1131" i="428"/>
  <c r="F1130" i="428"/>
  <c r="F1129" i="428"/>
  <c r="F1128" i="428"/>
  <c r="F1127" i="428"/>
  <c r="F1126" i="428"/>
  <c r="F1125" i="428"/>
  <c r="F1124" i="428"/>
  <c r="F1123" i="428"/>
  <c r="F1122" i="428"/>
  <c r="F1121" i="428"/>
  <c r="F1120" i="428"/>
  <c r="F1119" i="428"/>
  <c r="F1118" i="428"/>
  <c r="F1117" i="428"/>
  <c r="F1116" i="428"/>
  <c r="F1115" i="428"/>
  <c r="F1114" i="428"/>
  <c r="F1113" i="428"/>
  <c r="F1112" i="428"/>
  <c r="F1111" i="428"/>
  <c r="F1110" i="428"/>
  <c r="F1109" i="428"/>
  <c r="F1108" i="428"/>
  <c r="F1107" i="428"/>
  <c r="F1106" i="428"/>
  <c r="F1105" i="428"/>
  <c r="F1104" i="428"/>
  <c r="F1103" i="428"/>
  <c r="F1102" i="428"/>
  <c r="F1101" i="428"/>
  <c r="F1100" i="428"/>
  <c r="F1099" i="428"/>
  <c r="F1098" i="428"/>
  <c r="F1097" i="428"/>
  <c r="F1096" i="428"/>
  <c r="F1095" i="428"/>
  <c r="F1094" i="428"/>
  <c r="F1093" i="428"/>
  <c r="F1092" i="428"/>
  <c r="F1091" i="428"/>
  <c r="F1090" i="428"/>
  <c r="F1089" i="428"/>
  <c r="F1088" i="428"/>
  <c r="F1087" i="428"/>
  <c r="F1086" i="428"/>
  <c r="F1085" i="428"/>
  <c r="F1084" i="428"/>
  <c r="F1083" i="428"/>
  <c r="F1082" i="428"/>
  <c r="F1081" i="428"/>
  <c r="F1080" i="428"/>
  <c r="F1079" i="428"/>
  <c r="F1078" i="428"/>
  <c r="F1077" i="428"/>
  <c r="F1076" i="428"/>
  <c r="F1075" i="428"/>
  <c r="F1074" i="428"/>
  <c r="F1073" i="428"/>
  <c r="F1072" i="428"/>
  <c r="F1071" i="428"/>
  <c r="F1070" i="428"/>
  <c r="F1069" i="428"/>
  <c r="F1068" i="428"/>
  <c r="F1067" i="428"/>
  <c r="F1066" i="428"/>
  <c r="F1065" i="428"/>
  <c r="F1064" i="428"/>
  <c r="F1063" i="428"/>
  <c r="F1062" i="428"/>
  <c r="F1061" i="428"/>
  <c r="F1060" i="428"/>
  <c r="F1059" i="428"/>
  <c r="F1058" i="428"/>
  <c r="F1057" i="428"/>
  <c r="F1056" i="428"/>
  <c r="F1055" i="428"/>
  <c r="F1054" i="428"/>
  <c r="F1053" i="428"/>
  <c r="F1052" i="428"/>
  <c r="F1051" i="428"/>
  <c r="F1050" i="428"/>
  <c r="F1049" i="428"/>
  <c r="F1048" i="428"/>
  <c r="F1047" i="428"/>
  <c r="F1046" i="428"/>
  <c r="F1045" i="428"/>
  <c r="F1044" i="428"/>
  <c r="F1043" i="428"/>
  <c r="F1042" i="428"/>
  <c r="F1041" i="428"/>
  <c r="F1040" i="428"/>
  <c r="F1039" i="428"/>
  <c r="F1038" i="428"/>
  <c r="F1037" i="428"/>
  <c r="F1036" i="428"/>
  <c r="F1035" i="428"/>
  <c r="F1034" i="428"/>
  <c r="F1033" i="428"/>
  <c r="F1032" i="428"/>
  <c r="F1031" i="428"/>
  <c r="F1030" i="428"/>
  <c r="F1029" i="428"/>
  <c r="F1028" i="428"/>
  <c r="F1027" i="428"/>
  <c r="F1026" i="428"/>
  <c r="F1025" i="428"/>
  <c r="F1024" i="428"/>
  <c r="F1023" i="428"/>
  <c r="F1022" i="428"/>
  <c r="F1021" i="428"/>
  <c r="F1020" i="428"/>
  <c r="F1019" i="428"/>
  <c r="F1018" i="428"/>
  <c r="F1017" i="428"/>
  <c r="F1016" i="428"/>
  <c r="F1015" i="428"/>
  <c r="F1014" i="428"/>
  <c r="F1013" i="428"/>
  <c r="F1012" i="428"/>
  <c r="F1011" i="428"/>
  <c r="F1010" i="428"/>
  <c r="F1009" i="428"/>
  <c r="F1008" i="428"/>
  <c r="F1007" i="428"/>
  <c r="F1006" i="428"/>
  <c r="F1005" i="428"/>
  <c r="F1004" i="428"/>
  <c r="F1003" i="428"/>
  <c r="F1002" i="428"/>
  <c r="F1001" i="428"/>
  <c r="F1000" i="428"/>
  <c r="F999" i="428"/>
  <c r="F998" i="428"/>
  <c r="F997" i="428"/>
  <c r="F996" i="428"/>
  <c r="F995" i="428"/>
  <c r="F994" i="428"/>
  <c r="F993" i="428"/>
  <c r="F992" i="428"/>
  <c r="F991" i="428"/>
  <c r="F990" i="428"/>
  <c r="F989" i="428"/>
  <c r="F988" i="428"/>
  <c r="F987" i="428"/>
  <c r="F986" i="428"/>
  <c r="F985" i="428"/>
  <c r="F984" i="428"/>
  <c r="F983" i="428"/>
  <c r="F982" i="428"/>
  <c r="F981" i="428"/>
  <c r="F980" i="428"/>
  <c r="F979" i="428"/>
  <c r="F978" i="428"/>
  <c r="F977" i="428"/>
  <c r="F976" i="428"/>
  <c r="F975" i="428"/>
  <c r="F974" i="428"/>
  <c r="F973" i="428"/>
  <c r="F972" i="428"/>
  <c r="F971" i="428"/>
  <c r="F970" i="428"/>
  <c r="F969" i="428"/>
  <c r="F968" i="428"/>
  <c r="F967" i="428"/>
  <c r="F966" i="428"/>
  <c r="F965" i="428"/>
  <c r="F964" i="428"/>
  <c r="F963" i="428"/>
  <c r="F962" i="428"/>
  <c r="F961" i="428"/>
  <c r="F960" i="428"/>
  <c r="F959" i="428"/>
  <c r="F958" i="428"/>
  <c r="F957" i="428"/>
  <c r="F956" i="428"/>
  <c r="F955" i="428"/>
  <c r="F954" i="428"/>
  <c r="F953" i="428"/>
  <c r="F952" i="428"/>
  <c r="F951" i="428"/>
  <c r="F950" i="428"/>
  <c r="F949" i="428"/>
  <c r="F948" i="428"/>
  <c r="F947" i="428"/>
  <c r="F946" i="428"/>
  <c r="F945" i="428"/>
  <c r="F944" i="428"/>
  <c r="F943" i="428"/>
  <c r="F942" i="428"/>
  <c r="F941" i="428"/>
  <c r="F940" i="428"/>
  <c r="F939" i="428"/>
  <c r="F938" i="428"/>
  <c r="F937" i="428"/>
  <c r="F936" i="428"/>
  <c r="F935" i="428"/>
  <c r="F934" i="428"/>
  <c r="F933" i="428"/>
  <c r="F932" i="428"/>
  <c r="F931" i="428"/>
  <c r="F930" i="428"/>
  <c r="F929" i="428"/>
  <c r="F928" i="428"/>
  <c r="F927" i="428"/>
  <c r="F926" i="428"/>
  <c r="F925" i="428"/>
  <c r="F924" i="428"/>
  <c r="F923" i="428"/>
  <c r="F922" i="428"/>
  <c r="F921" i="428"/>
  <c r="F920" i="428"/>
  <c r="F919" i="428"/>
  <c r="F918" i="428"/>
  <c r="F917" i="428"/>
  <c r="F916" i="428"/>
  <c r="F915" i="428"/>
  <c r="F914" i="428"/>
  <c r="F913" i="428"/>
  <c r="F912" i="428"/>
  <c r="F911" i="428"/>
  <c r="F910" i="428"/>
  <c r="F909" i="428"/>
  <c r="F908" i="428"/>
  <c r="F907" i="428"/>
  <c r="F906" i="428"/>
  <c r="F905" i="428"/>
  <c r="F904" i="428"/>
  <c r="F903" i="428"/>
  <c r="F902" i="428"/>
  <c r="F901" i="428"/>
  <c r="F900" i="428"/>
  <c r="F899" i="428"/>
  <c r="F898" i="428"/>
  <c r="F897" i="428"/>
  <c r="F896" i="428"/>
  <c r="F895" i="428"/>
  <c r="F894" i="428"/>
  <c r="F893" i="428"/>
  <c r="F892" i="428"/>
  <c r="F891" i="428"/>
  <c r="F890" i="428"/>
  <c r="F889" i="428"/>
  <c r="F888" i="428"/>
  <c r="F887" i="428"/>
  <c r="F886" i="428"/>
  <c r="F885" i="428"/>
  <c r="F884" i="428"/>
  <c r="F883" i="428"/>
  <c r="F882" i="428"/>
  <c r="F881" i="428"/>
  <c r="F880" i="428"/>
  <c r="F879" i="428"/>
  <c r="F878" i="428"/>
  <c r="F877" i="428"/>
  <c r="F876" i="428"/>
  <c r="F875" i="428"/>
  <c r="F874" i="428"/>
  <c r="F873" i="428"/>
  <c r="F872" i="428"/>
  <c r="F871" i="428"/>
  <c r="F870" i="428"/>
  <c r="F869" i="428"/>
  <c r="F868" i="428"/>
  <c r="F867" i="428"/>
  <c r="F866" i="428"/>
  <c r="F865" i="428"/>
  <c r="F864" i="428"/>
  <c r="F863" i="428"/>
  <c r="F862" i="428"/>
  <c r="F861" i="428"/>
  <c r="F860" i="428"/>
  <c r="F859" i="428"/>
  <c r="F858" i="428"/>
  <c r="F857" i="428"/>
  <c r="F856" i="428"/>
  <c r="F855" i="428"/>
  <c r="F854" i="428"/>
  <c r="F853" i="428"/>
  <c r="F852" i="428"/>
  <c r="F851" i="428"/>
  <c r="F850" i="428"/>
  <c r="F849" i="428"/>
  <c r="F848" i="428"/>
  <c r="F847" i="428"/>
  <c r="F846" i="428"/>
  <c r="F845" i="428"/>
  <c r="F844" i="428"/>
  <c r="F843" i="428"/>
  <c r="F842" i="428"/>
  <c r="F841" i="428"/>
  <c r="F840" i="428"/>
  <c r="F839" i="428"/>
  <c r="F838" i="428"/>
  <c r="F837" i="428"/>
  <c r="F836" i="428"/>
  <c r="F835" i="428"/>
  <c r="F834" i="428"/>
  <c r="F833" i="428"/>
  <c r="F832" i="428"/>
  <c r="F831" i="428"/>
  <c r="F830" i="428"/>
  <c r="F829" i="428"/>
  <c r="F828" i="428"/>
  <c r="F827" i="428"/>
  <c r="F826" i="428"/>
  <c r="F825" i="428"/>
  <c r="F824" i="428"/>
  <c r="F823" i="428"/>
  <c r="F822" i="428"/>
  <c r="F821" i="428"/>
  <c r="F820" i="428"/>
  <c r="F819" i="428"/>
  <c r="F818" i="428"/>
  <c r="F817" i="428"/>
  <c r="F816" i="428"/>
  <c r="F815" i="428"/>
  <c r="F814" i="428"/>
  <c r="F813" i="428"/>
  <c r="F812" i="428"/>
  <c r="F811" i="428"/>
  <c r="F810" i="428"/>
  <c r="F809" i="428"/>
  <c r="F808" i="428"/>
  <c r="F807" i="428"/>
  <c r="F806" i="428"/>
  <c r="F805" i="428"/>
  <c r="F804" i="428"/>
  <c r="F803" i="428"/>
  <c r="F802" i="428"/>
  <c r="F801" i="428"/>
  <c r="F800" i="428"/>
  <c r="F799" i="428"/>
  <c r="F798" i="428"/>
  <c r="F797" i="428"/>
  <c r="F796" i="428"/>
  <c r="F795" i="428"/>
  <c r="F794" i="428"/>
  <c r="F793" i="428"/>
  <c r="F792" i="428"/>
  <c r="F791" i="428"/>
  <c r="F790" i="428"/>
  <c r="F789" i="428"/>
  <c r="F788" i="428"/>
  <c r="F787" i="428"/>
  <c r="F786" i="428"/>
  <c r="F785" i="428"/>
  <c r="F784" i="428"/>
  <c r="F783" i="428"/>
  <c r="F782" i="428"/>
  <c r="F781" i="428"/>
  <c r="F780" i="428"/>
  <c r="F779" i="428"/>
  <c r="F778" i="428"/>
  <c r="F777" i="428"/>
  <c r="F776" i="428"/>
  <c r="F775" i="428"/>
  <c r="F774" i="428"/>
  <c r="F773" i="428"/>
  <c r="F772" i="428"/>
  <c r="F771" i="428"/>
  <c r="F770" i="428"/>
  <c r="F769" i="428"/>
  <c r="F768" i="428"/>
  <c r="F767" i="428"/>
  <c r="F766" i="428"/>
  <c r="F765" i="428"/>
  <c r="F764" i="428"/>
  <c r="F763" i="428"/>
  <c r="F762" i="428"/>
  <c r="F761" i="428"/>
  <c r="F760" i="428"/>
  <c r="F759" i="428"/>
  <c r="F758" i="428"/>
  <c r="F757" i="428"/>
  <c r="F756" i="428"/>
  <c r="F755" i="428"/>
  <c r="F754" i="428"/>
  <c r="F753" i="428"/>
  <c r="F752" i="428"/>
  <c r="F751" i="428"/>
  <c r="F750" i="428"/>
  <c r="F749" i="428"/>
  <c r="F748" i="428"/>
  <c r="F747" i="428"/>
  <c r="F746" i="428"/>
  <c r="F745" i="428"/>
  <c r="F744" i="428"/>
  <c r="F743" i="428"/>
  <c r="F742" i="428"/>
  <c r="F741" i="428"/>
  <c r="F740" i="428"/>
  <c r="F739" i="428"/>
  <c r="F738" i="428"/>
  <c r="F737" i="428"/>
  <c r="F736" i="428"/>
  <c r="F735" i="428"/>
  <c r="F734" i="428"/>
  <c r="F733" i="428"/>
  <c r="F732" i="428"/>
  <c r="F731" i="428"/>
  <c r="F730" i="428"/>
  <c r="F729" i="428"/>
  <c r="F728" i="428"/>
  <c r="F727" i="428"/>
  <c r="F726" i="428"/>
  <c r="F725" i="428"/>
  <c r="F724" i="428"/>
  <c r="F723" i="428"/>
  <c r="F722" i="428"/>
  <c r="F721" i="428"/>
  <c r="F720" i="428"/>
  <c r="F719" i="428"/>
  <c r="F718" i="428"/>
  <c r="F717" i="428"/>
  <c r="F716" i="428"/>
  <c r="F715" i="428"/>
  <c r="F714" i="428"/>
  <c r="F713" i="428"/>
  <c r="F712" i="428"/>
  <c r="F711" i="428"/>
  <c r="F710" i="428"/>
  <c r="F709" i="428"/>
  <c r="F708" i="428"/>
  <c r="F707" i="428"/>
  <c r="F706" i="428"/>
  <c r="F705" i="428"/>
  <c r="F704" i="428"/>
  <c r="F703" i="428"/>
  <c r="F702" i="428"/>
  <c r="F701" i="428"/>
  <c r="F700" i="428"/>
  <c r="F699" i="428"/>
  <c r="F698" i="428"/>
  <c r="F697" i="428"/>
  <c r="F696" i="428"/>
  <c r="F695" i="428"/>
  <c r="F694" i="428"/>
  <c r="F693" i="428"/>
  <c r="F692" i="428"/>
  <c r="F691" i="428"/>
  <c r="F690" i="428"/>
  <c r="F689" i="428"/>
  <c r="F688" i="428"/>
  <c r="F687" i="428"/>
  <c r="F686" i="428"/>
  <c r="F685" i="428"/>
  <c r="F684" i="428"/>
  <c r="F683" i="428"/>
  <c r="F682" i="428"/>
  <c r="F681" i="428"/>
  <c r="F680" i="428"/>
  <c r="F679" i="428"/>
  <c r="F678" i="428"/>
  <c r="F677" i="428"/>
  <c r="F676" i="428"/>
  <c r="F675" i="428"/>
  <c r="F674" i="428"/>
  <c r="F673" i="428"/>
  <c r="F672" i="428"/>
  <c r="F671" i="428"/>
  <c r="F670" i="428"/>
  <c r="F669" i="428"/>
  <c r="F668" i="428"/>
  <c r="F667" i="428"/>
  <c r="F666" i="428"/>
  <c r="F665" i="428"/>
  <c r="F664" i="428"/>
  <c r="F663" i="428"/>
  <c r="F662" i="428"/>
  <c r="F661" i="428"/>
  <c r="F660" i="428"/>
  <c r="F659" i="428"/>
  <c r="F658" i="428"/>
  <c r="F657" i="428"/>
  <c r="F656" i="428"/>
  <c r="F655" i="428"/>
  <c r="F654" i="428"/>
  <c r="F653" i="428"/>
  <c r="F652" i="428"/>
  <c r="F651" i="428"/>
  <c r="F650" i="428"/>
  <c r="F649" i="428"/>
  <c r="F648" i="428"/>
  <c r="F647" i="428"/>
  <c r="F646" i="428"/>
  <c r="F645" i="428"/>
  <c r="F644" i="428"/>
  <c r="F643" i="428"/>
  <c r="F642" i="428"/>
  <c r="F641" i="428"/>
  <c r="F640" i="428"/>
  <c r="F639" i="428"/>
  <c r="F638" i="428"/>
  <c r="F637" i="428"/>
  <c r="F636" i="428"/>
  <c r="F635" i="428"/>
  <c r="F634" i="428"/>
  <c r="F633" i="428"/>
  <c r="F632" i="428"/>
  <c r="F631" i="428"/>
  <c r="F630" i="428"/>
  <c r="F629" i="428"/>
  <c r="F628" i="428"/>
  <c r="F627" i="428"/>
  <c r="F626" i="428"/>
  <c r="F625" i="428"/>
  <c r="F624" i="428"/>
  <c r="F623" i="428"/>
  <c r="F622" i="428"/>
  <c r="F621" i="428"/>
  <c r="F620" i="428"/>
  <c r="F619" i="428"/>
  <c r="F618" i="428"/>
  <c r="F617" i="428"/>
  <c r="F616" i="428"/>
  <c r="F615" i="428"/>
  <c r="F614" i="428"/>
  <c r="F613" i="428"/>
  <c r="F612" i="428"/>
  <c r="F611" i="428"/>
  <c r="F610" i="428"/>
  <c r="F609" i="428"/>
  <c r="F608" i="428"/>
  <c r="F607" i="428"/>
  <c r="F606" i="428"/>
  <c r="F605" i="428"/>
  <c r="F604" i="428"/>
  <c r="F603" i="428"/>
  <c r="F602" i="428"/>
  <c r="F601" i="428"/>
  <c r="F600" i="428"/>
  <c r="F599" i="428"/>
  <c r="F598" i="428"/>
  <c r="F597" i="428"/>
  <c r="F596" i="428"/>
  <c r="F595" i="428"/>
  <c r="F594" i="428"/>
  <c r="F593" i="428"/>
  <c r="F592" i="428"/>
  <c r="F591" i="428"/>
  <c r="F590" i="428"/>
  <c r="F589" i="428"/>
  <c r="F588" i="428"/>
  <c r="F587" i="428"/>
  <c r="F586" i="428"/>
  <c r="F585" i="428"/>
  <c r="F584" i="428"/>
  <c r="F583" i="428"/>
  <c r="F582" i="428"/>
  <c r="F581" i="428"/>
  <c r="F580" i="428"/>
  <c r="F579" i="428"/>
  <c r="F578" i="428"/>
  <c r="F577" i="428"/>
  <c r="F576" i="428"/>
  <c r="F575" i="428"/>
  <c r="F574" i="428"/>
  <c r="F573" i="428"/>
  <c r="F572" i="428"/>
  <c r="F571" i="428"/>
  <c r="F570" i="428"/>
  <c r="F569" i="428"/>
  <c r="F568" i="428"/>
  <c r="F567" i="428"/>
  <c r="F566" i="428"/>
  <c r="F565" i="428"/>
  <c r="F564" i="428"/>
  <c r="F563" i="428"/>
  <c r="F562" i="428"/>
  <c r="F561" i="428"/>
  <c r="F560" i="428"/>
  <c r="F559" i="428"/>
  <c r="F558" i="428"/>
  <c r="F557" i="428"/>
  <c r="F556" i="428"/>
  <c r="F555" i="428"/>
  <c r="F554" i="428"/>
  <c r="F553" i="428"/>
  <c r="F552" i="428"/>
  <c r="F551" i="428"/>
  <c r="F550" i="428"/>
  <c r="F549" i="428"/>
  <c r="F548" i="428"/>
  <c r="F547" i="428"/>
  <c r="F546" i="428"/>
  <c r="F545" i="428"/>
  <c r="F544" i="428"/>
  <c r="F543" i="428"/>
  <c r="F542" i="428"/>
  <c r="F541" i="428"/>
  <c r="F540" i="428"/>
  <c r="F539" i="428"/>
  <c r="F538" i="428"/>
  <c r="F537" i="428"/>
  <c r="F536" i="428"/>
  <c r="F535" i="428"/>
  <c r="F534" i="428"/>
  <c r="F533" i="428"/>
  <c r="F532" i="428"/>
  <c r="F531" i="428"/>
  <c r="F530" i="428"/>
  <c r="F529" i="428"/>
  <c r="F528" i="428"/>
  <c r="F527" i="428"/>
  <c r="F526" i="428"/>
  <c r="F525" i="428"/>
  <c r="F524" i="428"/>
  <c r="F523" i="428"/>
  <c r="F522" i="428"/>
  <c r="F521" i="428"/>
  <c r="F520" i="428"/>
  <c r="F519" i="428"/>
  <c r="F518" i="428"/>
  <c r="F517" i="428"/>
  <c r="F516" i="428"/>
  <c r="F515" i="428"/>
  <c r="F514" i="428"/>
  <c r="F513" i="428"/>
  <c r="F512" i="428"/>
  <c r="F511" i="428"/>
  <c r="F510" i="428"/>
  <c r="F509" i="428"/>
  <c r="F508" i="428"/>
  <c r="F507" i="428"/>
  <c r="F506" i="428"/>
  <c r="F505" i="428"/>
  <c r="F504" i="428"/>
  <c r="F503" i="428"/>
  <c r="F502" i="428"/>
  <c r="F501" i="428"/>
  <c r="F500" i="428"/>
  <c r="F499" i="428"/>
  <c r="F498" i="428"/>
  <c r="F497" i="428"/>
  <c r="F496" i="428"/>
  <c r="F495" i="428"/>
  <c r="F494" i="428"/>
  <c r="F493" i="428"/>
  <c r="F492" i="428"/>
  <c r="F491" i="428"/>
  <c r="F490" i="428"/>
  <c r="F489" i="428"/>
  <c r="F488" i="428"/>
  <c r="F487" i="428"/>
  <c r="F486" i="428"/>
  <c r="F485" i="428"/>
  <c r="F484" i="428"/>
  <c r="F483" i="428"/>
  <c r="F482" i="428"/>
  <c r="F481" i="428"/>
  <c r="F480" i="428"/>
  <c r="F479" i="428"/>
  <c r="F478" i="428"/>
  <c r="F477" i="428"/>
  <c r="F476" i="428"/>
  <c r="F475" i="428"/>
  <c r="F474" i="428"/>
  <c r="F473" i="428"/>
  <c r="F472" i="428"/>
  <c r="F471" i="428"/>
  <c r="F470" i="428"/>
  <c r="F469" i="428"/>
  <c r="F468" i="428"/>
  <c r="F467" i="428"/>
  <c r="F466" i="428"/>
  <c r="F465" i="428"/>
  <c r="F464" i="428"/>
  <c r="F463" i="428"/>
  <c r="F462" i="428"/>
  <c r="F461" i="428"/>
  <c r="F460" i="428"/>
  <c r="F459" i="428"/>
  <c r="F458" i="428"/>
  <c r="F457" i="428"/>
  <c r="F456" i="428"/>
  <c r="F455" i="428"/>
  <c r="F454" i="428"/>
  <c r="F453" i="428"/>
  <c r="F452" i="428"/>
  <c r="F451" i="428"/>
  <c r="F450" i="428"/>
  <c r="F449" i="428"/>
  <c r="F448" i="428"/>
  <c r="F447" i="428"/>
  <c r="F446" i="428"/>
  <c r="F445" i="428"/>
  <c r="F444" i="428"/>
  <c r="F443" i="428"/>
  <c r="F442" i="428"/>
  <c r="F441" i="428"/>
  <c r="F440" i="428"/>
  <c r="F439" i="428"/>
  <c r="F438" i="428"/>
  <c r="F437" i="428"/>
  <c r="F436" i="428"/>
  <c r="F435" i="428"/>
  <c r="F434" i="428"/>
  <c r="F433" i="428"/>
  <c r="F432" i="428"/>
  <c r="F431" i="428"/>
  <c r="F430" i="428"/>
  <c r="F429" i="428"/>
  <c r="F428" i="428"/>
  <c r="F427" i="428"/>
  <c r="F426" i="428"/>
  <c r="F425" i="428"/>
  <c r="F424" i="428"/>
  <c r="F423" i="428"/>
  <c r="F422" i="428"/>
  <c r="F421" i="428"/>
  <c r="F420" i="428"/>
  <c r="F419" i="428"/>
  <c r="F418" i="428"/>
  <c r="F417" i="428"/>
  <c r="F416" i="428"/>
  <c r="F415" i="428"/>
  <c r="F414" i="428"/>
  <c r="F413" i="428"/>
  <c r="F412" i="428"/>
  <c r="F411" i="428"/>
  <c r="F410" i="428"/>
  <c r="F409" i="428"/>
  <c r="F408" i="428"/>
  <c r="F407" i="428"/>
  <c r="F406" i="428"/>
  <c r="F405" i="428"/>
  <c r="F404" i="428"/>
  <c r="F403" i="428"/>
  <c r="F402" i="428"/>
  <c r="F401" i="428"/>
  <c r="F400" i="428"/>
  <c r="F399" i="428"/>
  <c r="F398" i="428"/>
  <c r="F397" i="428"/>
  <c r="F396" i="428"/>
  <c r="F395" i="428"/>
  <c r="F394" i="428"/>
  <c r="F393" i="428"/>
  <c r="F392" i="428"/>
  <c r="F391" i="428"/>
  <c r="F390" i="428"/>
  <c r="F389" i="428"/>
  <c r="F388" i="428"/>
  <c r="F387" i="428"/>
  <c r="F386" i="428"/>
  <c r="F385" i="428"/>
  <c r="F384" i="428"/>
  <c r="F383" i="428"/>
  <c r="F382" i="428"/>
  <c r="F381" i="428"/>
  <c r="F380" i="428"/>
  <c r="F379" i="428"/>
  <c r="F378" i="428"/>
  <c r="F377" i="428"/>
  <c r="F376" i="428"/>
  <c r="F375" i="428"/>
  <c r="F374" i="428"/>
  <c r="F373" i="428"/>
  <c r="F372" i="428"/>
  <c r="F371" i="428"/>
  <c r="F370" i="428"/>
  <c r="F369" i="428"/>
  <c r="F368" i="428"/>
  <c r="F367" i="428"/>
  <c r="F366" i="428"/>
  <c r="F365" i="428"/>
  <c r="F364" i="428"/>
  <c r="F363" i="428"/>
  <c r="F362" i="428"/>
  <c r="F361" i="428"/>
  <c r="F360" i="428"/>
  <c r="F359" i="428"/>
  <c r="F358" i="428"/>
  <c r="F357" i="428"/>
  <c r="F356" i="428"/>
  <c r="F355" i="428"/>
  <c r="F354" i="428"/>
  <c r="F353" i="428"/>
  <c r="F352" i="428"/>
  <c r="F351" i="428"/>
  <c r="F350" i="428"/>
  <c r="F349" i="428"/>
  <c r="F348" i="428"/>
  <c r="F347" i="428"/>
  <c r="F346" i="428"/>
  <c r="F345" i="428"/>
  <c r="F344" i="428"/>
  <c r="F343" i="428"/>
  <c r="F342" i="428"/>
  <c r="F341" i="428"/>
  <c r="F340" i="428"/>
  <c r="F339" i="428"/>
  <c r="F338" i="428"/>
  <c r="F337" i="428"/>
  <c r="F336" i="428"/>
  <c r="F335" i="428"/>
  <c r="F334" i="428"/>
  <c r="F333" i="428"/>
  <c r="F332" i="428"/>
  <c r="F331" i="428"/>
  <c r="F330" i="428"/>
  <c r="F329" i="428"/>
  <c r="F328" i="428"/>
  <c r="F327" i="428"/>
  <c r="F326" i="428"/>
  <c r="F325" i="428"/>
  <c r="F324" i="428"/>
  <c r="F323" i="428"/>
  <c r="F322" i="428"/>
  <c r="F321" i="428"/>
  <c r="F320" i="428"/>
  <c r="F319" i="428"/>
  <c r="F318" i="428"/>
  <c r="F317" i="428"/>
  <c r="F316" i="428"/>
  <c r="F315" i="428"/>
  <c r="F314" i="428"/>
  <c r="F313" i="428"/>
  <c r="F312" i="428"/>
  <c r="F311" i="428"/>
  <c r="F310" i="428"/>
  <c r="F309" i="428"/>
  <c r="F308" i="428"/>
  <c r="F307" i="428"/>
  <c r="F306" i="428"/>
  <c r="F305" i="428"/>
  <c r="F304" i="428"/>
  <c r="F303" i="428"/>
  <c r="F302" i="428"/>
  <c r="F301" i="428"/>
  <c r="F300" i="428"/>
  <c r="F299" i="428"/>
  <c r="F298" i="428"/>
  <c r="F297" i="428"/>
  <c r="F296" i="428"/>
  <c r="F295" i="428"/>
  <c r="F294" i="428"/>
  <c r="F293" i="428"/>
  <c r="F292" i="428"/>
  <c r="F291" i="428"/>
  <c r="F290" i="428"/>
  <c r="F289" i="428"/>
  <c r="F288" i="428"/>
  <c r="F287" i="428"/>
  <c r="F286" i="428"/>
  <c r="F285" i="428"/>
  <c r="F284" i="428"/>
  <c r="F283" i="428"/>
  <c r="F282" i="428"/>
  <c r="F281" i="428"/>
  <c r="F280" i="428"/>
  <c r="F279" i="428"/>
  <c r="F278" i="428"/>
  <c r="F277" i="428"/>
  <c r="F276" i="428"/>
  <c r="F275" i="428"/>
  <c r="F274" i="428"/>
  <c r="F273" i="428"/>
  <c r="F272" i="428"/>
  <c r="F271" i="428"/>
  <c r="F270" i="428"/>
  <c r="F269" i="428"/>
  <c r="F268" i="428"/>
  <c r="F267" i="428"/>
  <c r="F266" i="428"/>
  <c r="F265" i="428"/>
  <c r="F264" i="428"/>
  <c r="F263" i="428"/>
  <c r="F262" i="428"/>
  <c r="F261" i="428"/>
  <c r="F260" i="428"/>
  <c r="F259" i="428"/>
  <c r="F258" i="428"/>
  <c r="F257" i="428"/>
  <c r="F256" i="428"/>
  <c r="F255" i="428"/>
  <c r="F254" i="428"/>
  <c r="F253" i="428"/>
  <c r="F252" i="428"/>
  <c r="F251" i="428"/>
  <c r="F250" i="428"/>
  <c r="F249" i="428"/>
  <c r="F248" i="428"/>
  <c r="F247" i="428"/>
  <c r="F246" i="428"/>
  <c r="F245" i="428"/>
  <c r="F244" i="428"/>
  <c r="F243" i="428"/>
  <c r="F242" i="428"/>
  <c r="F241" i="428"/>
  <c r="F240" i="428"/>
  <c r="F239" i="428"/>
  <c r="F238" i="428"/>
  <c r="F237" i="428"/>
  <c r="F236" i="428"/>
  <c r="F235" i="428"/>
  <c r="F234" i="428"/>
  <c r="F233" i="428"/>
  <c r="F232" i="428"/>
  <c r="F231" i="428"/>
  <c r="F230" i="428"/>
  <c r="F229" i="428"/>
  <c r="F228" i="428"/>
  <c r="F227" i="428"/>
  <c r="F226" i="428"/>
  <c r="F225" i="428"/>
  <c r="F224" i="428"/>
  <c r="F223" i="428"/>
  <c r="F222" i="428"/>
  <c r="F221" i="428"/>
  <c r="F220" i="428"/>
  <c r="F219" i="428"/>
  <c r="F218" i="428"/>
  <c r="F217" i="428"/>
  <c r="F216" i="428"/>
  <c r="F215" i="428"/>
  <c r="F214" i="428"/>
  <c r="F213" i="428"/>
  <c r="F212" i="428"/>
  <c r="F211" i="428"/>
  <c r="F210" i="428"/>
  <c r="F209" i="428"/>
  <c r="F208" i="428"/>
  <c r="F207" i="428"/>
  <c r="F206" i="428"/>
  <c r="F205" i="428"/>
  <c r="F204" i="428"/>
  <c r="F203" i="428"/>
  <c r="F202" i="428"/>
  <c r="F201" i="428"/>
  <c r="F200" i="428"/>
  <c r="F199" i="428"/>
  <c r="F198" i="428"/>
  <c r="F197" i="428"/>
  <c r="F196" i="428"/>
  <c r="F195" i="428"/>
  <c r="F194" i="428"/>
  <c r="F193" i="428"/>
  <c r="F192" i="428"/>
  <c r="F191" i="428"/>
  <c r="F190" i="428"/>
  <c r="F189" i="428"/>
  <c r="F188" i="428"/>
  <c r="F187" i="428"/>
  <c r="F186" i="428"/>
  <c r="F185" i="428"/>
  <c r="F184" i="428"/>
  <c r="F183" i="428"/>
  <c r="F182" i="428"/>
  <c r="F181" i="428"/>
  <c r="F180" i="428"/>
  <c r="F179" i="428"/>
  <c r="F178" i="428"/>
  <c r="F177" i="428"/>
  <c r="F176" i="428"/>
  <c r="F175" i="428"/>
  <c r="F174" i="428"/>
  <c r="F173" i="428"/>
  <c r="F172" i="428"/>
  <c r="F171" i="428"/>
  <c r="F170" i="428"/>
  <c r="F169" i="428"/>
  <c r="F168" i="428"/>
  <c r="F167" i="428"/>
  <c r="F166" i="428"/>
  <c r="F165" i="428"/>
  <c r="F164" i="428"/>
  <c r="F163" i="428"/>
  <c r="F162" i="428"/>
  <c r="F161" i="428"/>
  <c r="F160" i="428"/>
  <c r="F159" i="428"/>
  <c r="F158" i="428"/>
  <c r="F157" i="428"/>
  <c r="F156" i="428"/>
  <c r="F155" i="428"/>
  <c r="F154" i="428"/>
  <c r="F153" i="428"/>
  <c r="F152" i="428"/>
  <c r="F151" i="428"/>
  <c r="F150" i="428"/>
  <c r="F149" i="428"/>
  <c r="F148" i="428"/>
  <c r="F147" i="428"/>
  <c r="F146" i="428"/>
  <c r="F145" i="428"/>
  <c r="F144" i="428"/>
  <c r="F143" i="428"/>
  <c r="F142" i="428"/>
  <c r="F141" i="428"/>
  <c r="F140" i="428"/>
  <c r="F139" i="428"/>
  <c r="F138" i="428"/>
  <c r="F137" i="428"/>
  <c r="F136" i="428"/>
  <c r="F135" i="428"/>
  <c r="F134" i="428"/>
  <c r="F133" i="428"/>
  <c r="F132" i="428"/>
  <c r="F131" i="428"/>
  <c r="F130" i="428"/>
  <c r="F129" i="428"/>
  <c r="F128" i="428"/>
  <c r="F127" i="428"/>
  <c r="F126" i="428"/>
  <c r="F125" i="428"/>
  <c r="F124" i="428"/>
  <c r="F123" i="428"/>
  <c r="F122" i="428"/>
  <c r="F121" i="428"/>
  <c r="F120" i="428"/>
  <c r="F119" i="428"/>
  <c r="F118" i="428"/>
  <c r="F117" i="428"/>
  <c r="F116" i="428"/>
  <c r="F115" i="428"/>
  <c r="F114" i="428"/>
  <c r="F113" i="428"/>
  <c r="F112" i="428"/>
  <c r="F111" i="428"/>
  <c r="F110" i="428"/>
  <c r="F109" i="428"/>
  <c r="F108" i="428"/>
  <c r="F107" i="428"/>
  <c r="F106" i="428"/>
  <c r="F105" i="428"/>
  <c r="F104" i="428"/>
  <c r="F103" i="428"/>
  <c r="F102" i="428"/>
  <c r="F101" i="428"/>
  <c r="F100" i="428"/>
  <c r="F99" i="428"/>
  <c r="F98" i="428"/>
  <c r="F97" i="428"/>
  <c r="F96" i="428"/>
  <c r="F95" i="428"/>
  <c r="F94" i="428"/>
  <c r="F93" i="428"/>
  <c r="F92" i="428"/>
  <c r="F91" i="428"/>
  <c r="F90" i="428"/>
  <c r="F89" i="428"/>
  <c r="F88" i="428"/>
  <c r="F87" i="428"/>
  <c r="F86" i="428"/>
  <c r="F85" i="428"/>
  <c r="F84" i="428"/>
  <c r="F83" i="428"/>
  <c r="F82" i="428"/>
  <c r="F81" i="428"/>
  <c r="F80" i="428"/>
  <c r="F79" i="428"/>
  <c r="F78" i="428"/>
  <c r="F77" i="428"/>
  <c r="F76" i="428"/>
  <c r="F75" i="428"/>
  <c r="F74" i="428"/>
  <c r="F73" i="428"/>
  <c r="F72" i="428"/>
  <c r="F71" i="428"/>
  <c r="F70" i="428"/>
  <c r="F69" i="428"/>
  <c r="F68" i="428"/>
  <c r="F67" i="428"/>
  <c r="F66" i="428"/>
  <c r="F65" i="428"/>
  <c r="F64" i="428"/>
  <c r="F63" i="428"/>
  <c r="F62" i="428"/>
  <c r="F61" i="428"/>
  <c r="F60" i="428"/>
  <c r="F59" i="428"/>
  <c r="F58" i="428"/>
  <c r="F57" i="428"/>
  <c r="F56" i="428"/>
  <c r="F55" i="428"/>
  <c r="F54" i="428"/>
  <c r="F53" i="428"/>
  <c r="F52" i="428"/>
  <c r="F51" i="428"/>
  <c r="F50" i="428"/>
  <c r="F49" i="428"/>
  <c r="F48" i="428"/>
  <c r="F47" i="428"/>
  <c r="F46" i="428"/>
  <c r="F45" i="428"/>
  <c r="F44" i="428"/>
  <c r="F43" i="428"/>
  <c r="F42" i="428"/>
  <c r="F41" i="428"/>
  <c r="F40" i="428"/>
  <c r="F39" i="428"/>
  <c r="F38" i="428"/>
  <c r="F37" i="428"/>
  <c r="F36" i="428"/>
  <c r="F35" i="428"/>
  <c r="F34" i="428"/>
  <c r="F33" i="428"/>
  <c r="F32" i="428"/>
  <c r="F31" i="428"/>
  <c r="F30" i="428"/>
  <c r="F29" i="428"/>
  <c r="F28" i="428"/>
  <c r="F27" i="428"/>
  <c r="F26" i="428"/>
  <c r="F25" i="428"/>
  <c r="F24" i="428"/>
  <c r="F23" i="428"/>
  <c r="F22" i="428"/>
  <c r="F21" i="428"/>
  <c r="F20" i="428"/>
  <c r="F19" i="428"/>
  <c r="F18" i="428"/>
  <c r="F17" i="428"/>
  <c r="F16" i="428"/>
  <c r="F15" i="428"/>
  <c r="F14" i="428"/>
  <c r="F13" i="428"/>
  <c r="F12" i="428"/>
  <c r="F11" i="428"/>
  <c r="F10" i="428"/>
  <c r="F9" i="428"/>
  <c r="F8" i="428"/>
  <c r="F7" i="428"/>
  <c r="F6" i="428"/>
  <c r="F5" i="428"/>
  <c r="F4" i="428"/>
  <c r="F3" i="428"/>
  <c r="F2" i="428"/>
  <c r="F6900" i="216"/>
  <c r="F6899" i="216"/>
  <c r="F6898" i="216"/>
  <c r="F6897" i="216"/>
  <c r="F6896" i="216"/>
  <c r="F6895" i="216"/>
  <c r="F6894" i="216"/>
  <c r="F6893" i="216"/>
  <c r="F6892" i="216"/>
  <c r="F6891" i="216"/>
  <c r="F6890" i="216"/>
  <c r="F6889" i="216"/>
  <c r="F6888" i="216"/>
  <c r="F6887" i="216"/>
  <c r="F6886" i="216"/>
  <c r="F6885" i="216"/>
  <c r="F6884" i="216"/>
  <c r="F6883" i="216"/>
  <c r="F6882" i="216"/>
  <c r="F6881" i="216"/>
  <c r="F6880" i="216"/>
  <c r="F6879" i="216"/>
  <c r="F6878" i="216"/>
  <c r="F6877" i="216"/>
  <c r="F6876" i="216"/>
  <c r="F6875" i="216"/>
  <c r="F6874" i="216"/>
  <c r="F6873" i="216"/>
  <c r="F6872" i="216"/>
  <c r="F6871" i="216"/>
  <c r="F6870" i="216"/>
  <c r="F6869" i="216"/>
  <c r="F6868" i="216"/>
  <c r="F6867" i="216"/>
  <c r="F6866" i="216"/>
  <c r="F6865" i="216"/>
  <c r="F6864" i="216"/>
  <c r="F6863" i="216"/>
  <c r="F6862" i="216"/>
  <c r="F6861" i="216"/>
  <c r="F6860" i="216"/>
  <c r="F6859" i="216"/>
  <c r="F6858" i="216"/>
  <c r="F6857" i="216"/>
  <c r="F6856" i="216"/>
  <c r="F6855" i="216"/>
  <c r="F6854" i="216"/>
  <c r="F6853" i="216"/>
  <c r="F6852" i="216"/>
  <c r="F6851" i="216"/>
  <c r="F6850" i="216"/>
  <c r="F6849" i="216"/>
  <c r="F6848" i="216"/>
  <c r="F6847" i="216"/>
  <c r="F6846" i="216"/>
  <c r="F6845" i="216"/>
  <c r="F6844" i="216"/>
  <c r="F6843" i="216"/>
  <c r="F6842" i="216"/>
  <c r="F6841" i="216"/>
  <c r="F6840" i="216"/>
  <c r="F6839" i="216"/>
  <c r="F6838" i="216"/>
  <c r="F6837" i="216"/>
  <c r="F6836" i="216"/>
  <c r="F6835" i="216"/>
  <c r="F6834" i="216"/>
  <c r="F6833" i="216"/>
  <c r="F6832" i="216"/>
  <c r="F6831" i="216"/>
  <c r="F6830" i="216"/>
  <c r="F6829" i="216"/>
  <c r="F6828" i="216"/>
  <c r="F6827" i="216"/>
  <c r="F6826" i="216"/>
  <c r="F6825" i="216"/>
  <c r="F6824" i="216"/>
  <c r="F6823" i="216"/>
  <c r="F6822" i="216"/>
  <c r="F6821" i="216"/>
  <c r="F6820" i="216"/>
  <c r="F6819" i="216"/>
  <c r="F6818" i="216"/>
  <c r="F6817" i="216"/>
  <c r="F6816" i="216"/>
  <c r="F6815" i="216"/>
  <c r="F6814" i="216"/>
  <c r="F6813" i="216"/>
  <c r="F6812" i="216"/>
  <c r="F6811" i="216"/>
  <c r="F6810" i="216"/>
  <c r="F6809" i="216"/>
  <c r="F6808" i="216"/>
  <c r="F6807" i="216"/>
  <c r="F6806" i="216"/>
  <c r="F6805" i="216"/>
  <c r="F6804" i="216"/>
  <c r="F6803" i="216"/>
  <c r="F6802" i="216"/>
  <c r="F6801" i="216"/>
  <c r="F6800" i="216"/>
  <c r="F6799" i="216"/>
  <c r="F6798" i="216"/>
  <c r="F6797" i="216"/>
  <c r="F6796" i="216"/>
  <c r="F6795" i="216"/>
  <c r="F6794" i="216"/>
  <c r="F6793" i="216"/>
  <c r="F6792" i="216"/>
  <c r="F6791" i="216"/>
  <c r="F6790" i="216"/>
  <c r="F6789" i="216"/>
  <c r="F6788" i="216"/>
  <c r="F6787" i="216"/>
  <c r="F6786" i="216"/>
  <c r="F6785" i="216"/>
  <c r="F6784" i="216"/>
  <c r="F6783" i="216"/>
  <c r="F6782" i="216"/>
  <c r="F6781" i="216"/>
  <c r="F6780" i="216"/>
  <c r="F6779" i="216"/>
  <c r="F6778" i="216"/>
  <c r="F6777" i="216"/>
  <c r="F6776" i="216"/>
  <c r="F6775" i="216"/>
  <c r="F6774" i="216"/>
  <c r="F6773" i="216"/>
  <c r="F6772" i="216"/>
  <c r="F6771" i="216"/>
  <c r="F6770" i="216"/>
  <c r="F6769" i="216"/>
  <c r="F6768" i="216"/>
  <c r="F6767" i="216"/>
  <c r="F6766" i="216"/>
  <c r="F6765" i="216"/>
  <c r="F6764" i="216"/>
  <c r="F6763" i="216"/>
  <c r="F6762" i="216"/>
  <c r="F6761" i="216"/>
  <c r="F6760" i="216"/>
  <c r="F6759" i="216"/>
  <c r="F6758" i="216"/>
  <c r="F6757" i="216"/>
  <c r="F6756" i="216"/>
  <c r="F6755" i="216"/>
  <c r="F6754" i="216"/>
  <c r="F6753" i="216"/>
  <c r="F6752" i="216"/>
  <c r="F6751" i="216"/>
  <c r="F6750" i="216"/>
  <c r="F6749" i="216"/>
  <c r="F6748" i="216"/>
  <c r="F6747" i="216"/>
  <c r="F6746" i="216"/>
  <c r="F6745" i="216"/>
  <c r="F6744" i="216"/>
  <c r="F6743" i="216"/>
  <c r="F6742" i="216"/>
  <c r="F6741" i="216"/>
  <c r="F6740" i="216"/>
  <c r="F6739" i="216"/>
  <c r="F6738" i="216"/>
  <c r="F6737" i="216"/>
  <c r="F6736" i="216"/>
  <c r="F6735" i="216"/>
  <c r="F6734" i="216"/>
  <c r="F6733" i="216"/>
  <c r="F6732" i="216"/>
  <c r="F6731" i="216"/>
  <c r="F6730" i="216"/>
  <c r="F6729" i="216"/>
  <c r="F6728" i="216"/>
  <c r="F6727" i="216"/>
  <c r="F6726" i="216"/>
  <c r="F6725" i="216"/>
  <c r="F6724" i="216"/>
  <c r="F6723" i="216"/>
  <c r="F6722" i="216"/>
  <c r="F6721" i="216"/>
  <c r="F6720" i="216"/>
  <c r="F6719" i="216"/>
  <c r="F6718" i="216"/>
  <c r="F6717" i="216"/>
  <c r="F6716" i="216"/>
  <c r="F6715" i="216"/>
  <c r="F6714" i="216"/>
  <c r="F6713" i="216"/>
  <c r="F6712" i="216"/>
  <c r="F6711" i="216"/>
  <c r="F6710" i="216"/>
  <c r="F6709" i="216"/>
  <c r="F6708" i="216"/>
  <c r="F6707" i="216"/>
  <c r="F6706" i="216"/>
  <c r="F6705" i="216"/>
  <c r="F6704" i="216"/>
  <c r="F6703" i="216"/>
  <c r="F6702" i="216"/>
  <c r="F6701" i="216"/>
  <c r="F6700" i="216"/>
  <c r="F6699" i="216"/>
  <c r="F6698" i="216"/>
  <c r="F6697" i="216"/>
  <c r="F6696" i="216"/>
  <c r="F6695" i="216"/>
  <c r="F6694" i="216"/>
  <c r="F6693" i="216"/>
  <c r="F6692" i="216"/>
  <c r="F6691" i="216"/>
  <c r="F6690" i="216"/>
  <c r="F6689" i="216"/>
  <c r="F6688" i="216"/>
  <c r="F6687" i="216"/>
  <c r="F6686" i="216"/>
  <c r="F6685" i="216"/>
  <c r="F6684" i="216"/>
  <c r="F6683" i="216"/>
  <c r="F6682" i="216"/>
  <c r="F6681" i="216"/>
  <c r="F6680" i="216"/>
  <c r="F6679" i="216"/>
  <c r="F6678" i="216"/>
  <c r="F6677" i="216"/>
  <c r="F6676" i="216"/>
  <c r="F6675" i="216"/>
  <c r="F6674" i="216"/>
  <c r="F6673" i="216"/>
  <c r="F6672" i="216"/>
  <c r="F6671" i="216"/>
  <c r="F6670" i="216"/>
  <c r="F6669" i="216"/>
  <c r="F6668" i="216"/>
  <c r="F6667" i="216"/>
  <c r="F6666" i="216"/>
  <c r="F6665" i="216"/>
  <c r="F6664" i="216"/>
  <c r="F6663" i="216"/>
  <c r="F6662" i="216"/>
  <c r="F6661" i="216"/>
  <c r="F6660" i="216"/>
  <c r="F6659" i="216"/>
  <c r="F6658" i="216"/>
  <c r="F6657" i="216"/>
  <c r="F6656" i="216"/>
  <c r="F6655" i="216"/>
  <c r="F6654" i="216"/>
  <c r="F6653" i="216"/>
  <c r="F6652" i="216"/>
  <c r="F6651" i="216"/>
  <c r="F6650" i="216"/>
  <c r="F6649" i="216"/>
  <c r="F6648" i="216"/>
  <c r="F6647" i="216"/>
  <c r="F6646" i="216"/>
  <c r="F6645" i="216"/>
  <c r="F6644" i="216"/>
  <c r="F6643" i="216"/>
  <c r="F6642" i="216"/>
  <c r="F6641" i="216"/>
  <c r="F6640" i="216"/>
  <c r="F6639" i="216"/>
  <c r="F6638" i="216"/>
  <c r="F6637" i="216"/>
  <c r="F6636" i="216"/>
  <c r="F6635" i="216"/>
  <c r="F6634" i="216"/>
  <c r="F6633" i="216"/>
  <c r="F6632" i="216"/>
  <c r="F6631" i="216"/>
  <c r="F6630" i="216"/>
  <c r="F6629" i="216"/>
  <c r="F6628" i="216"/>
  <c r="F6627" i="216"/>
  <c r="F6626" i="216"/>
  <c r="F6625" i="216"/>
  <c r="F6624" i="216"/>
  <c r="F6623" i="216"/>
  <c r="F6622" i="216"/>
  <c r="F6621" i="216"/>
  <c r="F6620" i="216"/>
  <c r="F6619" i="216"/>
  <c r="F6618" i="216"/>
  <c r="F6617" i="216"/>
  <c r="F6616" i="216"/>
  <c r="F6615" i="216"/>
  <c r="F6614" i="216"/>
  <c r="F6613" i="216"/>
  <c r="F6612" i="216"/>
  <c r="F6611" i="216"/>
  <c r="F6610" i="216"/>
  <c r="F6609" i="216"/>
  <c r="F6608" i="216"/>
  <c r="F6607" i="216"/>
  <c r="F6606" i="216"/>
  <c r="F6605" i="216"/>
  <c r="F6604" i="216"/>
  <c r="F6603" i="216"/>
  <c r="F6602" i="216"/>
  <c r="F6601" i="216"/>
  <c r="F6600" i="216"/>
  <c r="F6599" i="216"/>
  <c r="F6598" i="216"/>
  <c r="F6597" i="216"/>
  <c r="F6596" i="216"/>
  <c r="F6595" i="216"/>
  <c r="F6594" i="216"/>
  <c r="F6593" i="216"/>
  <c r="F6592" i="216"/>
  <c r="F6591" i="216"/>
  <c r="F6590" i="216"/>
  <c r="F6589" i="216"/>
  <c r="F6588" i="216"/>
  <c r="F6587" i="216"/>
  <c r="F6586" i="216"/>
  <c r="F6585" i="216"/>
  <c r="F6584" i="216"/>
  <c r="F6583" i="216"/>
  <c r="F6582" i="216"/>
  <c r="F6581" i="216"/>
  <c r="F6580" i="216"/>
  <c r="F6579" i="216"/>
  <c r="F6578" i="216"/>
  <c r="F6577" i="216"/>
  <c r="F6576" i="216"/>
  <c r="F6575" i="216"/>
  <c r="F6574" i="216"/>
  <c r="F6573" i="216"/>
  <c r="F6572" i="216"/>
  <c r="F6571" i="216"/>
  <c r="F6570" i="216"/>
  <c r="F6569" i="216"/>
  <c r="F6568" i="216"/>
  <c r="F6567" i="216"/>
  <c r="F6566" i="216"/>
  <c r="F6565" i="216"/>
  <c r="F6564" i="216"/>
  <c r="F6563" i="216"/>
  <c r="F6562" i="216"/>
  <c r="F6561" i="216"/>
  <c r="F6560" i="216"/>
  <c r="F6559" i="216"/>
  <c r="F6558" i="216"/>
  <c r="F6557" i="216"/>
  <c r="F6556" i="216"/>
  <c r="F6555" i="216"/>
  <c r="F6554" i="216"/>
  <c r="F6553" i="216"/>
  <c r="F6552" i="216"/>
  <c r="F6551" i="216"/>
  <c r="F6550" i="216"/>
  <c r="F6549" i="216"/>
  <c r="F6548" i="216"/>
  <c r="F6547" i="216"/>
  <c r="F6546" i="216"/>
  <c r="F6545" i="216"/>
  <c r="F6544" i="216"/>
  <c r="F6543" i="216"/>
  <c r="F6542" i="216"/>
  <c r="F6541" i="216"/>
  <c r="F6540" i="216"/>
  <c r="F6539" i="216"/>
  <c r="F6538" i="216"/>
  <c r="F6537" i="216"/>
  <c r="F6536" i="216"/>
  <c r="F6535" i="216"/>
  <c r="F6534" i="216"/>
  <c r="F6533" i="216"/>
  <c r="F6532" i="216"/>
  <c r="F6531" i="216"/>
  <c r="F6530" i="216"/>
  <c r="F6529" i="216"/>
  <c r="F6528" i="216"/>
  <c r="F6527" i="216"/>
  <c r="F6526" i="216"/>
  <c r="F6525" i="216"/>
  <c r="F6524" i="216"/>
  <c r="F6523" i="216"/>
  <c r="F6522" i="216"/>
  <c r="F6521" i="216"/>
  <c r="F6520" i="216"/>
  <c r="F6519" i="216"/>
  <c r="F6518" i="216"/>
  <c r="F6517" i="216"/>
  <c r="F6516" i="216"/>
  <c r="F6515" i="216"/>
  <c r="F6514" i="216"/>
  <c r="F6513" i="216"/>
  <c r="F6512" i="216"/>
  <c r="F6511" i="216"/>
  <c r="F6510" i="216"/>
  <c r="F6509" i="216"/>
  <c r="F6508" i="216"/>
  <c r="F6507" i="216"/>
  <c r="F6506" i="216"/>
  <c r="F6505" i="216"/>
  <c r="F6504" i="216"/>
  <c r="F6503" i="216"/>
  <c r="F6502" i="216"/>
  <c r="F6501" i="216"/>
  <c r="F6500" i="216"/>
  <c r="F6499" i="216"/>
  <c r="F6498" i="216"/>
  <c r="F6497" i="216"/>
  <c r="F6496" i="216"/>
  <c r="F6495" i="216"/>
  <c r="F6494" i="216"/>
  <c r="F6493" i="216"/>
  <c r="F6492" i="216"/>
  <c r="F6491" i="216"/>
  <c r="F6490" i="216"/>
  <c r="F6489" i="216"/>
  <c r="F6488" i="216"/>
  <c r="F6487" i="216"/>
  <c r="F6486" i="216"/>
  <c r="F6485" i="216"/>
  <c r="F6484" i="216"/>
  <c r="F6483" i="216"/>
  <c r="F6482" i="216"/>
  <c r="F6481" i="216"/>
  <c r="F6480" i="216"/>
  <c r="F6479" i="216"/>
  <c r="F6478" i="216"/>
  <c r="F6477" i="216"/>
  <c r="F6476" i="216"/>
  <c r="F6475" i="216"/>
  <c r="F6474" i="216"/>
  <c r="F6473" i="216"/>
  <c r="F6472" i="216"/>
  <c r="F6471" i="216"/>
  <c r="F6470" i="216"/>
  <c r="F6469" i="216"/>
  <c r="F6468" i="216"/>
  <c r="F6467" i="216"/>
  <c r="F6466" i="216"/>
  <c r="F6465" i="216"/>
  <c r="F6464" i="216"/>
  <c r="F6463" i="216"/>
  <c r="F6462" i="216"/>
  <c r="F6461" i="216"/>
  <c r="F6460" i="216"/>
  <c r="F6459" i="216"/>
  <c r="F6458" i="216"/>
  <c r="F6457" i="216"/>
  <c r="F6456" i="216"/>
  <c r="F6455" i="216"/>
  <c r="F6454" i="216"/>
  <c r="F6453" i="216"/>
  <c r="F6452" i="216"/>
  <c r="F6451" i="216"/>
  <c r="F6450" i="216"/>
  <c r="F6449" i="216"/>
  <c r="F6448" i="216"/>
  <c r="F6447" i="216"/>
  <c r="F6446" i="216"/>
  <c r="F6445" i="216"/>
  <c r="F6444" i="216"/>
  <c r="F6443" i="216"/>
  <c r="F6442" i="216"/>
  <c r="F6441" i="216"/>
  <c r="F6440" i="216"/>
  <c r="F6439" i="216"/>
  <c r="F6438" i="216"/>
  <c r="F6437" i="216"/>
  <c r="F6436" i="216"/>
  <c r="F6435" i="216"/>
  <c r="F6434" i="216"/>
  <c r="F6433" i="216"/>
  <c r="F6432" i="216"/>
  <c r="F6431" i="216"/>
  <c r="F6430" i="216"/>
  <c r="F6429" i="216"/>
  <c r="F6428" i="216"/>
  <c r="F6427" i="216"/>
  <c r="F6426" i="216"/>
  <c r="F6425" i="216"/>
  <c r="F6424" i="216"/>
  <c r="F6423" i="216"/>
  <c r="F6422" i="216"/>
  <c r="F6421" i="216"/>
  <c r="F6420" i="216"/>
  <c r="F6419" i="216"/>
  <c r="F6418" i="216"/>
  <c r="F6417" i="216"/>
  <c r="F6416" i="216"/>
  <c r="F6415" i="216"/>
  <c r="F6414" i="216"/>
  <c r="F6413" i="216"/>
  <c r="F6412" i="216"/>
  <c r="F6411" i="216"/>
  <c r="F6410" i="216"/>
  <c r="F6409" i="216"/>
  <c r="F6408" i="216"/>
  <c r="F6407" i="216"/>
  <c r="F6406" i="216"/>
  <c r="F6405" i="216"/>
  <c r="F6404" i="216"/>
  <c r="F6403" i="216"/>
  <c r="F6402" i="216"/>
  <c r="F6401" i="216"/>
  <c r="F6400" i="216"/>
  <c r="F6399" i="216"/>
  <c r="F6398" i="216"/>
  <c r="F6397" i="216"/>
  <c r="F6396" i="216"/>
  <c r="F6395" i="216"/>
  <c r="F6394" i="216"/>
  <c r="F6393" i="216"/>
  <c r="F6392" i="216"/>
  <c r="F6391" i="216"/>
  <c r="F6390" i="216"/>
  <c r="F6389" i="216"/>
  <c r="F6388" i="216"/>
  <c r="F6387" i="216"/>
  <c r="F6386" i="216"/>
  <c r="F6385" i="216"/>
  <c r="F6384" i="216"/>
  <c r="F6383" i="216"/>
  <c r="F6382" i="216"/>
  <c r="F6381" i="216"/>
  <c r="F6380" i="216"/>
  <c r="F6379" i="216"/>
  <c r="F6378" i="216"/>
  <c r="F6377" i="216"/>
  <c r="F6376" i="216"/>
  <c r="F6375" i="216"/>
  <c r="F6374" i="216"/>
  <c r="F6373" i="216"/>
  <c r="F6372" i="216"/>
  <c r="F6371" i="216"/>
  <c r="F6370" i="216"/>
  <c r="F6369" i="216"/>
  <c r="F6368" i="216"/>
  <c r="F6367" i="216"/>
  <c r="F6366" i="216"/>
  <c r="F6365" i="216"/>
  <c r="F6364" i="216"/>
  <c r="F6363" i="216"/>
  <c r="F6362" i="216"/>
  <c r="F6361" i="216"/>
  <c r="F6360" i="216"/>
  <c r="F6359" i="216"/>
  <c r="F6358" i="216"/>
  <c r="F6357" i="216"/>
  <c r="F6356" i="216"/>
  <c r="F6355" i="216"/>
  <c r="F6354" i="216"/>
  <c r="F6353" i="216"/>
  <c r="F6352" i="216"/>
  <c r="F6351" i="216"/>
  <c r="F6350" i="216"/>
  <c r="F6349" i="216"/>
  <c r="F6348" i="216"/>
  <c r="F6347" i="216"/>
  <c r="F6346" i="216"/>
  <c r="F6345" i="216"/>
  <c r="F6344" i="216"/>
  <c r="F6343" i="216"/>
  <c r="F6342" i="216"/>
  <c r="F6341" i="216"/>
  <c r="F6340" i="216"/>
  <c r="F6339" i="216"/>
  <c r="F6338" i="216"/>
  <c r="F6337" i="216"/>
  <c r="F6336" i="216"/>
  <c r="F6335" i="216"/>
  <c r="F6334" i="216"/>
  <c r="F6333" i="216"/>
  <c r="F6332" i="216"/>
  <c r="F6331" i="216"/>
  <c r="F6330" i="216"/>
  <c r="F6329" i="216"/>
  <c r="F6328" i="216"/>
  <c r="F6327" i="216"/>
  <c r="F6326" i="216"/>
  <c r="F6325" i="216"/>
  <c r="F6324" i="216"/>
  <c r="F6323" i="216"/>
  <c r="F6322" i="216"/>
  <c r="F6321" i="216"/>
  <c r="F6320" i="216"/>
  <c r="F6319" i="216"/>
  <c r="F6318" i="216"/>
  <c r="F6317" i="216"/>
  <c r="F6316" i="216"/>
  <c r="F6315" i="216"/>
  <c r="F6314" i="216"/>
  <c r="F6313" i="216"/>
  <c r="F6312" i="216"/>
  <c r="F6311" i="216"/>
  <c r="F6310" i="216"/>
  <c r="F6309" i="216"/>
  <c r="F6308" i="216"/>
  <c r="F6307" i="216"/>
  <c r="F6306" i="216"/>
  <c r="F6305" i="216"/>
  <c r="F6304" i="216"/>
  <c r="F6303" i="216"/>
  <c r="F6302" i="216"/>
  <c r="F6301" i="216"/>
  <c r="F6300" i="216"/>
  <c r="F6299" i="216"/>
  <c r="F6298" i="216"/>
  <c r="F6297" i="216"/>
  <c r="F6296" i="216"/>
  <c r="F6295" i="216"/>
  <c r="F6294" i="216"/>
  <c r="F6293" i="216"/>
  <c r="F6292" i="216"/>
  <c r="F6291" i="216"/>
  <c r="F6290" i="216"/>
  <c r="F6289" i="216"/>
  <c r="F6288" i="216"/>
  <c r="F6287" i="216"/>
  <c r="F6286" i="216"/>
  <c r="F6285" i="216"/>
  <c r="F6284" i="216"/>
  <c r="F6283" i="216"/>
  <c r="F6282" i="216"/>
  <c r="F6281" i="216"/>
  <c r="F6280" i="216"/>
  <c r="F6279" i="216"/>
  <c r="F6278" i="216"/>
  <c r="F6277" i="216"/>
  <c r="F6276" i="216"/>
  <c r="F6275" i="216"/>
  <c r="F6274" i="216"/>
  <c r="F6273" i="216"/>
  <c r="F6272" i="216"/>
  <c r="F6271" i="216"/>
  <c r="F6270" i="216"/>
  <c r="F6269" i="216"/>
  <c r="F6268" i="216"/>
  <c r="F6267" i="216"/>
  <c r="F6266" i="216"/>
  <c r="F6265" i="216"/>
  <c r="F6264" i="216"/>
  <c r="F6263" i="216"/>
  <c r="F6262" i="216"/>
  <c r="F6261" i="216"/>
  <c r="F6260" i="216"/>
  <c r="F6259" i="216"/>
  <c r="F6258" i="216"/>
  <c r="F6257" i="216"/>
  <c r="F6256" i="216"/>
  <c r="F6255" i="216"/>
  <c r="F6254" i="216"/>
  <c r="F6253" i="216"/>
  <c r="F6252" i="216"/>
  <c r="F6251" i="216"/>
  <c r="F6250" i="216"/>
  <c r="F6249" i="216"/>
  <c r="F6248" i="216"/>
  <c r="F6247" i="216"/>
  <c r="F6246" i="216"/>
  <c r="F6245" i="216"/>
  <c r="F6244" i="216"/>
  <c r="F6243" i="216"/>
  <c r="F6242" i="216"/>
  <c r="F6241" i="216"/>
  <c r="F6240" i="216"/>
  <c r="F6239" i="216"/>
  <c r="F6238" i="216"/>
  <c r="F6237" i="216"/>
  <c r="F6236" i="216"/>
  <c r="F6235" i="216"/>
  <c r="F6234" i="216"/>
  <c r="F6233" i="216"/>
  <c r="F6232" i="216"/>
  <c r="F6231" i="216"/>
  <c r="F6230" i="216"/>
  <c r="F6229" i="216"/>
  <c r="F6228" i="216"/>
  <c r="F6227" i="216"/>
  <c r="F6226" i="216"/>
  <c r="F6225" i="216"/>
  <c r="F6224" i="216"/>
  <c r="F6223" i="216"/>
  <c r="F6222" i="216"/>
  <c r="F6221" i="216"/>
  <c r="F6220" i="216"/>
  <c r="F6219" i="216"/>
  <c r="F6218" i="216"/>
  <c r="F6217" i="216"/>
  <c r="F6216" i="216"/>
  <c r="F6215" i="216"/>
  <c r="F6214" i="216"/>
  <c r="F6213" i="216"/>
  <c r="F6212" i="216"/>
  <c r="F6211" i="216"/>
  <c r="F6210" i="216"/>
  <c r="F6209" i="216"/>
  <c r="F6208" i="216"/>
  <c r="F6207" i="216"/>
  <c r="F6206" i="216"/>
  <c r="F6205" i="216"/>
  <c r="F6204" i="216"/>
  <c r="F6203" i="216"/>
  <c r="F6202" i="216"/>
  <c r="F6201" i="216"/>
  <c r="F6200" i="216"/>
  <c r="F6199" i="216"/>
  <c r="F6198" i="216"/>
  <c r="F6197" i="216"/>
  <c r="F6196" i="216"/>
  <c r="F6195" i="216"/>
  <c r="F6194" i="216"/>
  <c r="F6193" i="216"/>
  <c r="F6192" i="216"/>
  <c r="F6191" i="216"/>
  <c r="F6190" i="216"/>
  <c r="F6189" i="216"/>
  <c r="F6188" i="216"/>
  <c r="F6187" i="216"/>
  <c r="F6186" i="216"/>
  <c r="F6185" i="216"/>
  <c r="F6184" i="216"/>
  <c r="F6183" i="216"/>
  <c r="F6182" i="216"/>
  <c r="F6181" i="216"/>
  <c r="F6180" i="216"/>
  <c r="F6179" i="216"/>
  <c r="F6178" i="216"/>
  <c r="F6177" i="216"/>
  <c r="F6176" i="216"/>
  <c r="F6175" i="216"/>
  <c r="F6174" i="216"/>
  <c r="F6173" i="216"/>
  <c r="F6172" i="216"/>
  <c r="F6171" i="216"/>
  <c r="F6170" i="216"/>
  <c r="F6169" i="216"/>
  <c r="F6168" i="216"/>
  <c r="F6167" i="216"/>
  <c r="F6166" i="216"/>
  <c r="F6165" i="216"/>
  <c r="F6164" i="216"/>
  <c r="F6163" i="216"/>
  <c r="F6162" i="216"/>
  <c r="F6161" i="216"/>
  <c r="F6160" i="216"/>
  <c r="F6159" i="216"/>
  <c r="F6158" i="216"/>
  <c r="F6157" i="216"/>
  <c r="F6156" i="216"/>
  <c r="F6155" i="216"/>
  <c r="F6154" i="216"/>
  <c r="F6153" i="216"/>
  <c r="F6152" i="216"/>
  <c r="F6151" i="216"/>
  <c r="F6150" i="216"/>
  <c r="F6149" i="216"/>
  <c r="F6148" i="216"/>
  <c r="F6147" i="216"/>
  <c r="F6146" i="216"/>
  <c r="F6145" i="216"/>
  <c r="F6144" i="216"/>
  <c r="F6143" i="216"/>
  <c r="F6142" i="216"/>
  <c r="F6141" i="216"/>
  <c r="F6140" i="216"/>
  <c r="F6139" i="216"/>
  <c r="F6138" i="216"/>
  <c r="F6137" i="216"/>
  <c r="F6136" i="216"/>
  <c r="F6135" i="216"/>
  <c r="F6134" i="216"/>
  <c r="F6133" i="216"/>
  <c r="F6132" i="216"/>
  <c r="F6131" i="216"/>
  <c r="F6130" i="216"/>
  <c r="F6129" i="216"/>
  <c r="F6128" i="216"/>
  <c r="F6127" i="216"/>
  <c r="F6126" i="216"/>
  <c r="F6125" i="216"/>
  <c r="F6124" i="216"/>
  <c r="F6123" i="216"/>
  <c r="F6122" i="216"/>
  <c r="F6121" i="216"/>
  <c r="F6120" i="216"/>
  <c r="F6119" i="216"/>
  <c r="F6118" i="216"/>
  <c r="F6117" i="216"/>
  <c r="F6116" i="216"/>
  <c r="F6115" i="216"/>
  <c r="F6114" i="216"/>
  <c r="F6113" i="216"/>
  <c r="F6112" i="216"/>
  <c r="F6111" i="216"/>
  <c r="F6110" i="216"/>
  <c r="F6109" i="216"/>
  <c r="F6108" i="216"/>
  <c r="F6107" i="216"/>
  <c r="F6106" i="216"/>
  <c r="F6105" i="216"/>
  <c r="F6104" i="216"/>
  <c r="F6103" i="216"/>
  <c r="F6102" i="216"/>
  <c r="F6101" i="216"/>
  <c r="F6100" i="216"/>
  <c r="F6099" i="216"/>
  <c r="F6098" i="216"/>
  <c r="F6097" i="216"/>
  <c r="F6096" i="216"/>
  <c r="F6095" i="216"/>
  <c r="F6094" i="216"/>
  <c r="F6093" i="216"/>
  <c r="F6092" i="216"/>
  <c r="F6091" i="216"/>
  <c r="F6090" i="216"/>
  <c r="F6089" i="216"/>
  <c r="F6088" i="216"/>
  <c r="F6087" i="216"/>
  <c r="F6086" i="216"/>
  <c r="F6085" i="216"/>
  <c r="F6084" i="216"/>
  <c r="F6083" i="216"/>
  <c r="F6082" i="216"/>
  <c r="F6081" i="216"/>
  <c r="F6080" i="216"/>
  <c r="F6079" i="216"/>
  <c r="F6078" i="216"/>
  <c r="F6077" i="216"/>
  <c r="F6076" i="216"/>
  <c r="F6075" i="216"/>
  <c r="F6074" i="216"/>
  <c r="F6073" i="216"/>
  <c r="F6072" i="216"/>
  <c r="F6071" i="216"/>
  <c r="F6070" i="216"/>
  <c r="F6069" i="216"/>
  <c r="F6068" i="216"/>
  <c r="F6067" i="216"/>
  <c r="F6066" i="216"/>
  <c r="F6065" i="216"/>
  <c r="F6064" i="216"/>
  <c r="F6063" i="216"/>
  <c r="F6062" i="216"/>
  <c r="F6061" i="216"/>
  <c r="F6060" i="216"/>
  <c r="F6059" i="216"/>
  <c r="F6058" i="216"/>
  <c r="F6057" i="216"/>
  <c r="F6056" i="216"/>
  <c r="F6055" i="216"/>
  <c r="F6054" i="216"/>
  <c r="F6053" i="216"/>
  <c r="F6052" i="216"/>
  <c r="F6051" i="216"/>
  <c r="F6050" i="216"/>
  <c r="F6049" i="216"/>
  <c r="F6048" i="216"/>
  <c r="F6047" i="216"/>
  <c r="F6046" i="216"/>
  <c r="F6045" i="216"/>
  <c r="F6044" i="216"/>
  <c r="F6043" i="216"/>
  <c r="F6042" i="216"/>
  <c r="F6041" i="216"/>
  <c r="F6040" i="216"/>
  <c r="F6039" i="216"/>
  <c r="F6038" i="216"/>
  <c r="F6037" i="216"/>
  <c r="F6036" i="216"/>
  <c r="F6035" i="216"/>
  <c r="F6034" i="216"/>
  <c r="F6033" i="216"/>
  <c r="F6032" i="216"/>
  <c r="F6031" i="216"/>
  <c r="F6030" i="216"/>
  <c r="F6029" i="216"/>
  <c r="F6028" i="216"/>
  <c r="F6027" i="216"/>
  <c r="F6026" i="216"/>
  <c r="F6025" i="216"/>
  <c r="F6024" i="216"/>
  <c r="F6023" i="216"/>
  <c r="F6022" i="216"/>
  <c r="F6021" i="216"/>
  <c r="F6020" i="216"/>
  <c r="F6019" i="216"/>
  <c r="F6018" i="216"/>
  <c r="F6017" i="216"/>
  <c r="F6016" i="216"/>
  <c r="F6015" i="216"/>
  <c r="F6014" i="216"/>
  <c r="F6013" i="216"/>
  <c r="F6012" i="216"/>
  <c r="F6011" i="216"/>
  <c r="F6010" i="216"/>
  <c r="F6009" i="216"/>
  <c r="F6008" i="216"/>
  <c r="F6007" i="216"/>
  <c r="F6006" i="216"/>
  <c r="F6005" i="216"/>
  <c r="F6004" i="216"/>
  <c r="F6003" i="216"/>
  <c r="F6002" i="216"/>
  <c r="F6001" i="216"/>
  <c r="F6000" i="216"/>
  <c r="F5999" i="216"/>
  <c r="F5998" i="216"/>
  <c r="F5997" i="216"/>
  <c r="F5996" i="216"/>
  <c r="F5995" i="216"/>
  <c r="F5994" i="216"/>
  <c r="F5993" i="216"/>
  <c r="F5992" i="216"/>
  <c r="F5991" i="216"/>
  <c r="F5990" i="216"/>
  <c r="F5989" i="216"/>
  <c r="F5988" i="216"/>
  <c r="F5987" i="216"/>
  <c r="F5986" i="216"/>
  <c r="F5985" i="216"/>
  <c r="F5984" i="216"/>
  <c r="F5983" i="216"/>
  <c r="F5982" i="216"/>
  <c r="F5981" i="216"/>
  <c r="F5980" i="216"/>
  <c r="F5979" i="216"/>
  <c r="F5978" i="216"/>
  <c r="F5977" i="216"/>
  <c r="F5976" i="216"/>
  <c r="F5975" i="216"/>
  <c r="F5974" i="216"/>
  <c r="F5973" i="216"/>
  <c r="F5972" i="216"/>
  <c r="F5971" i="216"/>
  <c r="F5970" i="216"/>
  <c r="F5969" i="216"/>
  <c r="F5968" i="216"/>
  <c r="F5967" i="216"/>
  <c r="F5966" i="216"/>
  <c r="F5965" i="216"/>
  <c r="F5964" i="216"/>
  <c r="F5963" i="216"/>
  <c r="F5962" i="216"/>
  <c r="F5961" i="216"/>
  <c r="F5960" i="216"/>
  <c r="F5959" i="216"/>
  <c r="F5958" i="216"/>
  <c r="F5957" i="216"/>
  <c r="F5956" i="216"/>
  <c r="F5955" i="216"/>
  <c r="F5954" i="216"/>
  <c r="F5953" i="216"/>
  <c r="F5952" i="216"/>
  <c r="F5951" i="216"/>
  <c r="F5950" i="216"/>
  <c r="F5949" i="216"/>
  <c r="F5948" i="216"/>
  <c r="F5947" i="216"/>
  <c r="F5946" i="216"/>
  <c r="F5945" i="216"/>
  <c r="F5944" i="216"/>
  <c r="F5943" i="216"/>
  <c r="F5942" i="216"/>
  <c r="F5941" i="216"/>
  <c r="F5940" i="216"/>
  <c r="F5939" i="216"/>
  <c r="F5938" i="216"/>
  <c r="F5937" i="216"/>
  <c r="F5936" i="216"/>
  <c r="F5935" i="216"/>
  <c r="F5934" i="216"/>
  <c r="F5933" i="216"/>
  <c r="F5932" i="216"/>
  <c r="F5931" i="216"/>
  <c r="F5930" i="216"/>
  <c r="F5929" i="216"/>
  <c r="F5928" i="216"/>
  <c r="F5927" i="216"/>
  <c r="F5926" i="216"/>
  <c r="F5925" i="216"/>
  <c r="F5924" i="216"/>
  <c r="F5923" i="216"/>
  <c r="F5922" i="216"/>
  <c r="F5921" i="216"/>
  <c r="F5920" i="216"/>
  <c r="F5919" i="216"/>
  <c r="F5918" i="216"/>
  <c r="F5917" i="216"/>
  <c r="F5916" i="216"/>
  <c r="F5915" i="216"/>
  <c r="F5914" i="216"/>
  <c r="F5913" i="216"/>
  <c r="F5912" i="216"/>
  <c r="F5911" i="216"/>
  <c r="F5910" i="216"/>
  <c r="F5909" i="216"/>
  <c r="F5908" i="216"/>
  <c r="F5907" i="216"/>
  <c r="F5906" i="216"/>
  <c r="F5905" i="216"/>
  <c r="F5904" i="216"/>
  <c r="F5903" i="216"/>
  <c r="F5902" i="216"/>
  <c r="F5901" i="216"/>
  <c r="F5900" i="216"/>
  <c r="F5899" i="216"/>
  <c r="F5898" i="216"/>
  <c r="F5897" i="216"/>
  <c r="F5896" i="216"/>
  <c r="F5895" i="216"/>
  <c r="F5894" i="216"/>
  <c r="F5893" i="216"/>
  <c r="F5892" i="216"/>
  <c r="F5891" i="216"/>
  <c r="F5890" i="216"/>
  <c r="F5889" i="216"/>
  <c r="F5888" i="216"/>
  <c r="F5887" i="216"/>
  <c r="F5886" i="216"/>
  <c r="F5885" i="216"/>
  <c r="F5884" i="216"/>
  <c r="F5883" i="216"/>
  <c r="F5882" i="216"/>
  <c r="F5881" i="216"/>
  <c r="F5880" i="216"/>
  <c r="F5879" i="216"/>
  <c r="F5878" i="216"/>
  <c r="F5877" i="216"/>
  <c r="F5876" i="216"/>
  <c r="F5875" i="216"/>
  <c r="F5874" i="216"/>
  <c r="F5873" i="216"/>
  <c r="F5872" i="216"/>
  <c r="F5871" i="216"/>
  <c r="F5870" i="216"/>
  <c r="F5869" i="216"/>
  <c r="F5868" i="216"/>
  <c r="F5867" i="216"/>
  <c r="F5866" i="216"/>
  <c r="F5865" i="216"/>
  <c r="F5864" i="216"/>
  <c r="F5863" i="216"/>
  <c r="F5862" i="216"/>
  <c r="F5861" i="216"/>
  <c r="F5860" i="216"/>
  <c r="F5859" i="216"/>
  <c r="F5858" i="216"/>
  <c r="F5857" i="216"/>
  <c r="F5856" i="216"/>
  <c r="F5855" i="216"/>
  <c r="F5854" i="216"/>
  <c r="F5853" i="216"/>
  <c r="F5852" i="216"/>
  <c r="F5851" i="216"/>
  <c r="F5850" i="216"/>
  <c r="F5849" i="216"/>
  <c r="F5848" i="216"/>
  <c r="F5847" i="216"/>
  <c r="F5846" i="216"/>
  <c r="F5845" i="216"/>
  <c r="F5844" i="216"/>
  <c r="F5843" i="216"/>
  <c r="F5842" i="216"/>
  <c r="F5841" i="216"/>
  <c r="F5840" i="216"/>
  <c r="F5839" i="216"/>
  <c r="F5838" i="216"/>
  <c r="F5837" i="216"/>
  <c r="F5836" i="216"/>
  <c r="F5835" i="216"/>
  <c r="F5834" i="216"/>
  <c r="F5833" i="216"/>
  <c r="F5832" i="216"/>
  <c r="F5831" i="216"/>
  <c r="F5830" i="216"/>
  <c r="F5829" i="216"/>
  <c r="F5828" i="216"/>
  <c r="F5827" i="216"/>
  <c r="F5826" i="216"/>
  <c r="F5825" i="216"/>
  <c r="F5824" i="216"/>
  <c r="F5823" i="216"/>
  <c r="F5822" i="216"/>
  <c r="F5821" i="216"/>
  <c r="F5820" i="216"/>
  <c r="F5819" i="216"/>
  <c r="F5818" i="216"/>
  <c r="F5817" i="216"/>
  <c r="F5816" i="216"/>
  <c r="F5815" i="216"/>
  <c r="F5814" i="216"/>
  <c r="F5813" i="216"/>
  <c r="F5812" i="216"/>
  <c r="F5811" i="216"/>
  <c r="F5810" i="216"/>
  <c r="F5809" i="216"/>
  <c r="F5808" i="216"/>
  <c r="F5807" i="216"/>
  <c r="F5806" i="216"/>
  <c r="F5805" i="216"/>
  <c r="F5804" i="216"/>
  <c r="F5803" i="216"/>
  <c r="F5802" i="216"/>
  <c r="F5801" i="216"/>
  <c r="F5800" i="216"/>
  <c r="F5799" i="216"/>
  <c r="F5798" i="216"/>
  <c r="F5797" i="216"/>
  <c r="F5796" i="216"/>
  <c r="F5795" i="216"/>
  <c r="F5794" i="216"/>
  <c r="F5793" i="216"/>
  <c r="F5792" i="216"/>
  <c r="F5791" i="216"/>
  <c r="F5790" i="216"/>
  <c r="F5789" i="216"/>
  <c r="F5788" i="216"/>
  <c r="F5787" i="216"/>
  <c r="F5786" i="216"/>
  <c r="F5785" i="216"/>
  <c r="F5784" i="216"/>
  <c r="F5783" i="216"/>
  <c r="F5782" i="216"/>
  <c r="F5781" i="216"/>
  <c r="F5780" i="216"/>
  <c r="F5779" i="216"/>
  <c r="F5778" i="216"/>
  <c r="F5777" i="216"/>
  <c r="F5776" i="216"/>
  <c r="F5775" i="216"/>
  <c r="F5774" i="216"/>
  <c r="F5773" i="216"/>
  <c r="F5772" i="216"/>
  <c r="F5771" i="216"/>
  <c r="F5770" i="216"/>
  <c r="F5769" i="216"/>
  <c r="F5768" i="216"/>
  <c r="F5767" i="216"/>
  <c r="F5766" i="216"/>
  <c r="F5765" i="216"/>
  <c r="F5764" i="216"/>
  <c r="F5763" i="216"/>
  <c r="F5762" i="216"/>
  <c r="F5761" i="216"/>
  <c r="F5760" i="216"/>
  <c r="F5759" i="216"/>
  <c r="F5758" i="216"/>
  <c r="F5757" i="216"/>
  <c r="F5756" i="216"/>
  <c r="F5755" i="216"/>
  <c r="F5754" i="216"/>
  <c r="F5753" i="216"/>
  <c r="F5752" i="216"/>
  <c r="F5751" i="216"/>
  <c r="F5750" i="216"/>
  <c r="F5749" i="216"/>
  <c r="F5748" i="216"/>
  <c r="F5747" i="216"/>
  <c r="F5746" i="216"/>
  <c r="F5745" i="216"/>
  <c r="F5744" i="216"/>
  <c r="F5743" i="216"/>
  <c r="F5742" i="216"/>
  <c r="F5741" i="216"/>
  <c r="F5740" i="216"/>
  <c r="F5739" i="216"/>
  <c r="F5738" i="216"/>
  <c r="F5737" i="216"/>
  <c r="F5736" i="216"/>
  <c r="F5735" i="216"/>
  <c r="F5734" i="216"/>
  <c r="F5733" i="216"/>
  <c r="F5732" i="216"/>
  <c r="F5731" i="216"/>
  <c r="F5730" i="216"/>
  <c r="F5729" i="216"/>
  <c r="F5728" i="216"/>
  <c r="F5727" i="216"/>
  <c r="F5726" i="216"/>
  <c r="F5725" i="216"/>
  <c r="F5724" i="216"/>
  <c r="F5723" i="216"/>
  <c r="F5722" i="216"/>
  <c r="F5721" i="216"/>
  <c r="F5720" i="216"/>
  <c r="F5719" i="216"/>
  <c r="F5718" i="216"/>
  <c r="F5717" i="216"/>
  <c r="F5716" i="216"/>
  <c r="F5715" i="216"/>
  <c r="F5714" i="216"/>
  <c r="F5713" i="216"/>
  <c r="F5712" i="216"/>
  <c r="F5711" i="216"/>
  <c r="F5710" i="216"/>
  <c r="F5709" i="216"/>
  <c r="F5708" i="216"/>
  <c r="F5707" i="216"/>
  <c r="F5706" i="216"/>
  <c r="F5705" i="216"/>
  <c r="F5704" i="216"/>
  <c r="F5703" i="216"/>
  <c r="F5702" i="216"/>
  <c r="F5701" i="216"/>
  <c r="F5700" i="216"/>
  <c r="F5699" i="216"/>
  <c r="F5698" i="216"/>
  <c r="F5697" i="216"/>
  <c r="F5696" i="216"/>
  <c r="F5695" i="216"/>
  <c r="F5694" i="216"/>
  <c r="F5693" i="216"/>
  <c r="F5692" i="216"/>
  <c r="F5691" i="216"/>
  <c r="F5690" i="216"/>
  <c r="F5689" i="216"/>
  <c r="F5688" i="216"/>
  <c r="F5687" i="216"/>
  <c r="F5686" i="216"/>
  <c r="F5685" i="216"/>
  <c r="F5684" i="216"/>
  <c r="F5683" i="216"/>
  <c r="F5682" i="216"/>
  <c r="F5681" i="216"/>
  <c r="F5680" i="216"/>
  <c r="F5679" i="216"/>
  <c r="F5678" i="216"/>
  <c r="F5677" i="216"/>
  <c r="F5676" i="216"/>
  <c r="F5675" i="216"/>
  <c r="F5674" i="216"/>
  <c r="F5673" i="216"/>
  <c r="F5672" i="216"/>
  <c r="F5671" i="216"/>
  <c r="F5670" i="216"/>
  <c r="F5669" i="216"/>
  <c r="F5668" i="216"/>
  <c r="F5667" i="216"/>
  <c r="F5666" i="216"/>
  <c r="F5665" i="216"/>
  <c r="F5664" i="216"/>
  <c r="F5663" i="216"/>
  <c r="F5662" i="216"/>
  <c r="F5661" i="216"/>
  <c r="F5660" i="216"/>
  <c r="F5659" i="216"/>
  <c r="F5658" i="216"/>
  <c r="F5657" i="216"/>
  <c r="F5656" i="216"/>
  <c r="F5655" i="216"/>
  <c r="F5654" i="216"/>
  <c r="F5653" i="216"/>
  <c r="F5652" i="216"/>
  <c r="F5651" i="216"/>
  <c r="F5650" i="216"/>
  <c r="F5649" i="216"/>
  <c r="F5648" i="216"/>
  <c r="F5647" i="216"/>
  <c r="F5646" i="216"/>
  <c r="F5645" i="216"/>
  <c r="F5644" i="216"/>
  <c r="F5643" i="216"/>
  <c r="F5642" i="216"/>
  <c r="F5641" i="216"/>
  <c r="F5640" i="216"/>
  <c r="F5639" i="216"/>
  <c r="F5638" i="216"/>
  <c r="F5637" i="216"/>
  <c r="F5636" i="216"/>
  <c r="F5635" i="216"/>
  <c r="F5634" i="216"/>
  <c r="F5633" i="216"/>
  <c r="F5632" i="216"/>
  <c r="F5631" i="216"/>
  <c r="F5630" i="216"/>
  <c r="F5629" i="216"/>
  <c r="F5628" i="216"/>
  <c r="F5627" i="216"/>
  <c r="F5626" i="216"/>
  <c r="F5625" i="216"/>
  <c r="F5624" i="216"/>
  <c r="F5623" i="216"/>
  <c r="F5622" i="216"/>
  <c r="F5621" i="216"/>
  <c r="F5620" i="216"/>
  <c r="F5619" i="216"/>
  <c r="F5618" i="216"/>
  <c r="F5617" i="216"/>
  <c r="F5616" i="216"/>
  <c r="F5615" i="216"/>
  <c r="F5614" i="216"/>
  <c r="F5613" i="216"/>
  <c r="F5612" i="216"/>
  <c r="F5611" i="216"/>
  <c r="F5610" i="216"/>
  <c r="F5609" i="216"/>
  <c r="F5608" i="216"/>
  <c r="F5607" i="216"/>
  <c r="F5606" i="216"/>
  <c r="F5605" i="216"/>
  <c r="F5604" i="216"/>
  <c r="F5603" i="216"/>
  <c r="F5602" i="216"/>
  <c r="F5601" i="216"/>
  <c r="F5600" i="216"/>
  <c r="F5599" i="216"/>
  <c r="F5598" i="216"/>
  <c r="F5597" i="216"/>
  <c r="F5596" i="216"/>
  <c r="F5595" i="216"/>
  <c r="F5594" i="216"/>
  <c r="F5593" i="216"/>
  <c r="F5592" i="216"/>
  <c r="F5591" i="216"/>
  <c r="F5590" i="216"/>
  <c r="F5589" i="216"/>
  <c r="F5588" i="216"/>
  <c r="F5587" i="216"/>
  <c r="F5586" i="216"/>
  <c r="F5585" i="216"/>
  <c r="F5584" i="216"/>
  <c r="F5583" i="216"/>
  <c r="F5582" i="216"/>
  <c r="F5581" i="216"/>
  <c r="F5580" i="216"/>
  <c r="F5579" i="216"/>
  <c r="F5578" i="216"/>
  <c r="F5577" i="216"/>
  <c r="F5576" i="216"/>
  <c r="F5575" i="216"/>
  <c r="F5574" i="216"/>
  <c r="F5573" i="216"/>
  <c r="F5572" i="216"/>
  <c r="F5571" i="216"/>
  <c r="F5570" i="216"/>
  <c r="F5569" i="216"/>
  <c r="F5568" i="216"/>
  <c r="F5567" i="216"/>
  <c r="F5566" i="216"/>
  <c r="F5565" i="216"/>
  <c r="F5564" i="216"/>
  <c r="F5563" i="216"/>
  <c r="F5562" i="216"/>
  <c r="F5561" i="216"/>
  <c r="F5560" i="216"/>
  <c r="F5559" i="216"/>
  <c r="F5558" i="216"/>
  <c r="F5557" i="216"/>
  <c r="F5556" i="216"/>
  <c r="F5555" i="216"/>
  <c r="F5554" i="216"/>
  <c r="F5553" i="216"/>
  <c r="F5552" i="216"/>
  <c r="F5551" i="216"/>
  <c r="F5550" i="216"/>
  <c r="F5549" i="216"/>
  <c r="F5548" i="216"/>
  <c r="F5547" i="216"/>
  <c r="F5546" i="216"/>
  <c r="F5545" i="216"/>
  <c r="F5544" i="216"/>
  <c r="F5543" i="216"/>
  <c r="F5542" i="216"/>
  <c r="F5541" i="216"/>
  <c r="F5540" i="216"/>
  <c r="F5539" i="216"/>
  <c r="F5538" i="216"/>
  <c r="F5537" i="216"/>
  <c r="F5536" i="216"/>
  <c r="F5535" i="216"/>
  <c r="F5534" i="216"/>
  <c r="F5533" i="216"/>
  <c r="F5532" i="216"/>
  <c r="F5531" i="216"/>
  <c r="F5530" i="216"/>
  <c r="F5529" i="216"/>
  <c r="F5528" i="216"/>
  <c r="F5527" i="216"/>
  <c r="F5526" i="216"/>
  <c r="F5525" i="216"/>
  <c r="F5524" i="216"/>
  <c r="F5523" i="216"/>
  <c r="F5522" i="216"/>
  <c r="F5521" i="216"/>
  <c r="F5520" i="216"/>
  <c r="F5519" i="216"/>
  <c r="F5518" i="216"/>
  <c r="F5517" i="216"/>
  <c r="F5516" i="216"/>
  <c r="F5515" i="216"/>
  <c r="F5514" i="216"/>
  <c r="F5513" i="216"/>
  <c r="F5512" i="216"/>
  <c r="F5511" i="216"/>
  <c r="F5510" i="216"/>
  <c r="F5509" i="216"/>
  <c r="F5508" i="216"/>
  <c r="F5507" i="216"/>
  <c r="F5506" i="216"/>
  <c r="F5505" i="216"/>
  <c r="F5504" i="216"/>
  <c r="F5503" i="216"/>
  <c r="F5502" i="216"/>
  <c r="F5501" i="216"/>
  <c r="F5500" i="216"/>
  <c r="F5499" i="216"/>
  <c r="F5498" i="216"/>
  <c r="F5497" i="216"/>
  <c r="F5496" i="216"/>
  <c r="F5495" i="216"/>
  <c r="F5494" i="216"/>
  <c r="F5493" i="216"/>
  <c r="F5492" i="216"/>
  <c r="F5491" i="216"/>
  <c r="F5490" i="216"/>
  <c r="F5489" i="216"/>
  <c r="F5488" i="216"/>
  <c r="F5487" i="216"/>
  <c r="F5486" i="216"/>
  <c r="F5485" i="216"/>
  <c r="F5484" i="216"/>
  <c r="F5483" i="216"/>
  <c r="F5482" i="216"/>
  <c r="F5481" i="216"/>
  <c r="F5480" i="216"/>
  <c r="F5479" i="216"/>
  <c r="F5478" i="216"/>
  <c r="F5477" i="216"/>
  <c r="F5476" i="216"/>
  <c r="F5475" i="216"/>
  <c r="F5474" i="216"/>
  <c r="F5473" i="216"/>
  <c r="F5472" i="216"/>
  <c r="F5471" i="216"/>
  <c r="F5470" i="216"/>
  <c r="F5469" i="216"/>
  <c r="F5468" i="216"/>
  <c r="F5467" i="216"/>
  <c r="F5466" i="216"/>
  <c r="F5465" i="216"/>
  <c r="F5464" i="216"/>
  <c r="F5463" i="216"/>
  <c r="F5462" i="216"/>
  <c r="F5461" i="216"/>
  <c r="F5460" i="216"/>
  <c r="F5459" i="216"/>
  <c r="F5458" i="216"/>
  <c r="F5457" i="216"/>
  <c r="F5456" i="216"/>
  <c r="F5455" i="216"/>
  <c r="F5454" i="216"/>
  <c r="F5453" i="216"/>
  <c r="F5452" i="216"/>
  <c r="F5451" i="216"/>
  <c r="F5450" i="216"/>
  <c r="F5449" i="216"/>
  <c r="F5448" i="216"/>
  <c r="F5447" i="216"/>
  <c r="F5446" i="216"/>
  <c r="F5445" i="216"/>
  <c r="F5444" i="216"/>
  <c r="F5443" i="216"/>
  <c r="F5442" i="216"/>
  <c r="F5441" i="216"/>
  <c r="F5440" i="216"/>
  <c r="F5439" i="216"/>
  <c r="F5438" i="216"/>
  <c r="F5437" i="216"/>
  <c r="F5436" i="216"/>
  <c r="F5435" i="216"/>
  <c r="F5434" i="216"/>
  <c r="F5433" i="216"/>
  <c r="F5432" i="216"/>
  <c r="F5431" i="216"/>
  <c r="F5430" i="216"/>
  <c r="F5429" i="216"/>
  <c r="F5428" i="216"/>
  <c r="F5427" i="216"/>
  <c r="F5426" i="216"/>
  <c r="F5425" i="216"/>
  <c r="F5424" i="216"/>
  <c r="F5423" i="216"/>
  <c r="F5422" i="216"/>
  <c r="F5421" i="216"/>
  <c r="F5420" i="216"/>
  <c r="F5419" i="216"/>
  <c r="F5418" i="216"/>
  <c r="F5417" i="216"/>
  <c r="F5416" i="216"/>
  <c r="F5415" i="216"/>
  <c r="F5414" i="216"/>
  <c r="F5413" i="216"/>
  <c r="F5412" i="216"/>
  <c r="F5411" i="216"/>
  <c r="F5410" i="216"/>
  <c r="F5409" i="216"/>
  <c r="F5408" i="216"/>
  <c r="F5407" i="216"/>
  <c r="F5406" i="216"/>
  <c r="F5405" i="216"/>
  <c r="F5404" i="216"/>
  <c r="F5403" i="216"/>
  <c r="F5402" i="216"/>
  <c r="F5401" i="216"/>
  <c r="F5400" i="216"/>
  <c r="F5399" i="216"/>
  <c r="F5398" i="216"/>
  <c r="F5397" i="216"/>
  <c r="F5396" i="216"/>
  <c r="F5395" i="216"/>
  <c r="F5394" i="216"/>
  <c r="F5393" i="216"/>
  <c r="F5392" i="216"/>
  <c r="F5391" i="216"/>
  <c r="F5390" i="216"/>
  <c r="F5389" i="216"/>
  <c r="F5388" i="216"/>
  <c r="F5387" i="216"/>
  <c r="F5386" i="216"/>
  <c r="F5385" i="216"/>
  <c r="F5384" i="216"/>
  <c r="F5383" i="216"/>
  <c r="F5382" i="216"/>
  <c r="F5381" i="216"/>
  <c r="F5380" i="216"/>
  <c r="F5379" i="216"/>
  <c r="F5378" i="216"/>
  <c r="F5377" i="216"/>
  <c r="F5376" i="216"/>
  <c r="F5375" i="216"/>
  <c r="F5374" i="216"/>
  <c r="F5373" i="216"/>
  <c r="F5372" i="216"/>
  <c r="F5371" i="216"/>
  <c r="F5370" i="216"/>
  <c r="F5369" i="216"/>
  <c r="F5368" i="216"/>
  <c r="F5367" i="216"/>
  <c r="F5366" i="216"/>
  <c r="F5365" i="216"/>
  <c r="F5364" i="216"/>
  <c r="F5363" i="216"/>
  <c r="F5362" i="216"/>
  <c r="F5361" i="216"/>
  <c r="F5360" i="216"/>
  <c r="F5359" i="216"/>
  <c r="F5358" i="216"/>
  <c r="F5357" i="216"/>
  <c r="F5356" i="216"/>
  <c r="F5355" i="216"/>
  <c r="F5354" i="216"/>
  <c r="F5353" i="216"/>
  <c r="F5352" i="216"/>
  <c r="F5351" i="216"/>
  <c r="F5350" i="216"/>
  <c r="F5349" i="216"/>
  <c r="F5348" i="216"/>
  <c r="F5347" i="216"/>
  <c r="F5346" i="216"/>
  <c r="F5345" i="216"/>
  <c r="F5344" i="216"/>
  <c r="F5343" i="216"/>
  <c r="F5342" i="216"/>
  <c r="F5341" i="216"/>
  <c r="F5340" i="216"/>
  <c r="F5339" i="216"/>
  <c r="F5338" i="216"/>
  <c r="F5337" i="216"/>
  <c r="F5336" i="216"/>
  <c r="F5335" i="216"/>
  <c r="F5334" i="216"/>
  <c r="F5333" i="216"/>
  <c r="F5332" i="216"/>
  <c r="F5331" i="216"/>
  <c r="F5330" i="216"/>
  <c r="F5329" i="216"/>
  <c r="F5328" i="216"/>
  <c r="F5327" i="216"/>
  <c r="F5326" i="216"/>
  <c r="F5325" i="216"/>
  <c r="F5324" i="216"/>
  <c r="F5323" i="216"/>
  <c r="F5322" i="216"/>
  <c r="F5321" i="216"/>
  <c r="F5320" i="216"/>
  <c r="F5319" i="216"/>
  <c r="F5318" i="216"/>
  <c r="F5317" i="216"/>
  <c r="F5316" i="216"/>
  <c r="F5315" i="216"/>
  <c r="F5314" i="216"/>
  <c r="F5313" i="216"/>
  <c r="F5312" i="216"/>
  <c r="F5311" i="216"/>
  <c r="F5310" i="216"/>
  <c r="F5309" i="216"/>
  <c r="F5308" i="216"/>
  <c r="F5307" i="216"/>
  <c r="F5306" i="216"/>
  <c r="F5305" i="216"/>
  <c r="F5304" i="216"/>
  <c r="F5303" i="216"/>
  <c r="F5302" i="216"/>
  <c r="F5301" i="216"/>
  <c r="F5300" i="216"/>
  <c r="F5299" i="216"/>
  <c r="F5298" i="216"/>
  <c r="F5297" i="216"/>
  <c r="F5296" i="216"/>
  <c r="F5295" i="216"/>
  <c r="F5294" i="216"/>
  <c r="F5293" i="216"/>
  <c r="F5292" i="216"/>
  <c r="F5291" i="216"/>
  <c r="F5290" i="216"/>
  <c r="F5289" i="216"/>
  <c r="F5288" i="216"/>
  <c r="F5287" i="216"/>
  <c r="F5286" i="216"/>
  <c r="F5285" i="216"/>
  <c r="F5284" i="216"/>
  <c r="F5283" i="216"/>
  <c r="F5282" i="216"/>
  <c r="F5281" i="216"/>
  <c r="F5280" i="216"/>
  <c r="F5279" i="216"/>
  <c r="F5278" i="216"/>
  <c r="F5277" i="216"/>
  <c r="F5276" i="216"/>
  <c r="F5275" i="216"/>
  <c r="F5274" i="216"/>
  <c r="F5273" i="216"/>
  <c r="F5272" i="216"/>
  <c r="F5271" i="216"/>
  <c r="F5270" i="216"/>
  <c r="F5269" i="216"/>
  <c r="F5268" i="216"/>
  <c r="F5267" i="216"/>
  <c r="F5266" i="216"/>
  <c r="F5265" i="216"/>
  <c r="F5264" i="216"/>
  <c r="F5263" i="216"/>
  <c r="F5262" i="216"/>
  <c r="F5261" i="216"/>
  <c r="F5260" i="216"/>
  <c r="F5259" i="216"/>
  <c r="F5258" i="216"/>
  <c r="F5257" i="216"/>
  <c r="F5256" i="216"/>
  <c r="F5255" i="216"/>
  <c r="F5254" i="216"/>
  <c r="F5253" i="216"/>
  <c r="F5252" i="216"/>
  <c r="F5251" i="216"/>
  <c r="F5250" i="216"/>
  <c r="F5249" i="216"/>
  <c r="F5248" i="216"/>
  <c r="F5247" i="216"/>
  <c r="F5246" i="216"/>
  <c r="F5245" i="216"/>
  <c r="F5244" i="216"/>
  <c r="F5243" i="216"/>
  <c r="F5242" i="216"/>
  <c r="F5241" i="216"/>
  <c r="F5240" i="216"/>
  <c r="F5239" i="216"/>
  <c r="F5238" i="216"/>
  <c r="F5237" i="216"/>
  <c r="F5236" i="216"/>
  <c r="F5235" i="216"/>
  <c r="F5234" i="216"/>
  <c r="F5233" i="216"/>
  <c r="F5232" i="216"/>
  <c r="F5231" i="216"/>
  <c r="F5230" i="216"/>
  <c r="F5229" i="216"/>
  <c r="F5228" i="216"/>
  <c r="F5227" i="216"/>
  <c r="F5226" i="216"/>
  <c r="F5225" i="216"/>
  <c r="F5224" i="216"/>
  <c r="F5223" i="216"/>
  <c r="F5222" i="216"/>
  <c r="F5221" i="216"/>
  <c r="F5220" i="216"/>
  <c r="F5219" i="216"/>
  <c r="F5218" i="216"/>
  <c r="F5217" i="216"/>
  <c r="F5216" i="216"/>
  <c r="F5215" i="216"/>
  <c r="F5214" i="216"/>
  <c r="F5213" i="216"/>
  <c r="F5212" i="216"/>
  <c r="F5211" i="216"/>
  <c r="F5210" i="216"/>
  <c r="F5209" i="216"/>
  <c r="F5208" i="216"/>
  <c r="F5207" i="216"/>
  <c r="F5206" i="216"/>
  <c r="F5205" i="216"/>
  <c r="F5204" i="216"/>
  <c r="F5203" i="216"/>
  <c r="F5202" i="216"/>
  <c r="F5201" i="216"/>
  <c r="F5200" i="216"/>
  <c r="F5199" i="216"/>
  <c r="F5198" i="216"/>
  <c r="F5197" i="216"/>
  <c r="F5196" i="216"/>
  <c r="F5195" i="216"/>
  <c r="F5194" i="216"/>
  <c r="F5193" i="216"/>
  <c r="F5192" i="216"/>
  <c r="F5191" i="216"/>
  <c r="F5190" i="216"/>
  <c r="F5189" i="216"/>
  <c r="F5188" i="216"/>
  <c r="F5187" i="216"/>
  <c r="F5186" i="216"/>
  <c r="F5185" i="216"/>
  <c r="F5184" i="216"/>
  <c r="F5183" i="216"/>
  <c r="F5182" i="216"/>
  <c r="F5181" i="216"/>
  <c r="F5180" i="216"/>
  <c r="F5179" i="216"/>
  <c r="F5178" i="216"/>
  <c r="F5177" i="216"/>
  <c r="F5176" i="216"/>
  <c r="F5175" i="216"/>
  <c r="F5174" i="216"/>
  <c r="F5173" i="216"/>
  <c r="F5172" i="216"/>
  <c r="F5171" i="216"/>
  <c r="F5170" i="216"/>
  <c r="F5169" i="216"/>
  <c r="F5168" i="216"/>
  <c r="F5167" i="216"/>
  <c r="F5166" i="216"/>
  <c r="F5165" i="216"/>
  <c r="F5164" i="216"/>
  <c r="F5163" i="216"/>
  <c r="F5162" i="216"/>
  <c r="F5161" i="216"/>
  <c r="F5160" i="216"/>
  <c r="F5159" i="216"/>
  <c r="F5158" i="216"/>
  <c r="F5157" i="216"/>
  <c r="F5156" i="216"/>
  <c r="F5155" i="216"/>
  <c r="F5154" i="216"/>
  <c r="F5153" i="216"/>
  <c r="F5152" i="216"/>
  <c r="F5151" i="216"/>
  <c r="F5150" i="216"/>
  <c r="F5149" i="216"/>
  <c r="F5148" i="216"/>
  <c r="F5147" i="216"/>
  <c r="F5146" i="216"/>
  <c r="F5145" i="216"/>
  <c r="F5144" i="216"/>
  <c r="F5143" i="216"/>
  <c r="F5142" i="216"/>
  <c r="F5141" i="216"/>
  <c r="F5140" i="216"/>
  <c r="F5139" i="216"/>
  <c r="F5138" i="216"/>
  <c r="F5137" i="216"/>
  <c r="F5136" i="216"/>
  <c r="F5135" i="216"/>
  <c r="F5134" i="216"/>
  <c r="F5133" i="216"/>
  <c r="F5132" i="216"/>
  <c r="F5131" i="216"/>
  <c r="F5130" i="216"/>
  <c r="F5129" i="216"/>
  <c r="F5128" i="216"/>
  <c r="F5127" i="216"/>
  <c r="F5126" i="216"/>
  <c r="F5125" i="216"/>
  <c r="F5124" i="216"/>
  <c r="F5123" i="216"/>
  <c r="F5122" i="216"/>
  <c r="F5121" i="216"/>
  <c r="F5120" i="216"/>
  <c r="F5119" i="216"/>
  <c r="F5118" i="216"/>
  <c r="F5117" i="216"/>
  <c r="F5116" i="216"/>
  <c r="F5115" i="216"/>
  <c r="F5114" i="216"/>
  <c r="F5113" i="216"/>
  <c r="F5112" i="216"/>
  <c r="F5111" i="216"/>
  <c r="F5110" i="216"/>
  <c r="F5109" i="216"/>
  <c r="F5108" i="216"/>
  <c r="F5107" i="216"/>
  <c r="F5106" i="216"/>
  <c r="F5105" i="216"/>
  <c r="F5104" i="216"/>
  <c r="F5103" i="216"/>
  <c r="F5102" i="216"/>
  <c r="F5101" i="216"/>
  <c r="F5100" i="216"/>
  <c r="F5099" i="216"/>
  <c r="F5098" i="216"/>
  <c r="F5097" i="216"/>
  <c r="F5096" i="216"/>
  <c r="F5095" i="216"/>
  <c r="F5094" i="216"/>
  <c r="F5093" i="216"/>
  <c r="F5092" i="216"/>
  <c r="F5091" i="216"/>
  <c r="F5090" i="216"/>
  <c r="F5089" i="216"/>
  <c r="F5088" i="216"/>
  <c r="F5087" i="216"/>
  <c r="F5086" i="216"/>
  <c r="F5085" i="216"/>
  <c r="F5084" i="216"/>
  <c r="F5083" i="216"/>
  <c r="F5082" i="216"/>
  <c r="F5081" i="216"/>
  <c r="F5080" i="216"/>
  <c r="F5079" i="216"/>
  <c r="F5078" i="216"/>
  <c r="F5077" i="216"/>
  <c r="F5076" i="216"/>
  <c r="F5075" i="216"/>
  <c r="F5074" i="216"/>
  <c r="F5073" i="216"/>
  <c r="F5072" i="216"/>
  <c r="F5071" i="216"/>
  <c r="F5070" i="216"/>
  <c r="F5069" i="216"/>
  <c r="F5068" i="216"/>
  <c r="F5067" i="216"/>
  <c r="F5066" i="216"/>
  <c r="F5065" i="216"/>
  <c r="F5064" i="216"/>
  <c r="F5063" i="216"/>
  <c r="F5062" i="216"/>
  <c r="F5061" i="216"/>
  <c r="F5060" i="216"/>
  <c r="F5059" i="216"/>
  <c r="F5058" i="216"/>
  <c r="F5057" i="216"/>
  <c r="F5056" i="216"/>
  <c r="F5055" i="216"/>
  <c r="F5054" i="216"/>
  <c r="F5053" i="216"/>
  <c r="F5052" i="216"/>
  <c r="F5051" i="216"/>
  <c r="F5050" i="216"/>
  <c r="F5049" i="216"/>
  <c r="F5048" i="216"/>
  <c r="F5047" i="216"/>
  <c r="F5046" i="216"/>
  <c r="F5045" i="216"/>
  <c r="F5044" i="216"/>
  <c r="F5043" i="216"/>
  <c r="F5042" i="216"/>
  <c r="F5041" i="216"/>
  <c r="F5040" i="216"/>
  <c r="F5039" i="216"/>
  <c r="F5038" i="216"/>
  <c r="F5037" i="216"/>
  <c r="F5036" i="216"/>
  <c r="F5035" i="216"/>
  <c r="F5034" i="216"/>
  <c r="F5033" i="216"/>
  <c r="F5032" i="216"/>
  <c r="F5031" i="216"/>
  <c r="F5030" i="216"/>
  <c r="F5029" i="216"/>
  <c r="F5028" i="216"/>
  <c r="F5027" i="216"/>
  <c r="F5026" i="216"/>
  <c r="F5025" i="216"/>
  <c r="F5024" i="216"/>
  <c r="F5023" i="216"/>
  <c r="F5022" i="216"/>
  <c r="F5021" i="216"/>
  <c r="F5020" i="216"/>
  <c r="F5019" i="216"/>
  <c r="F5018" i="216"/>
  <c r="F5017" i="216"/>
  <c r="F5016" i="216"/>
  <c r="F5015" i="216"/>
  <c r="F5014" i="216"/>
  <c r="F5013" i="216"/>
  <c r="F5012" i="216"/>
  <c r="F5011" i="216"/>
  <c r="F5010" i="216"/>
  <c r="F5009" i="216"/>
  <c r="F5008" i="216"/>
  <c r="F5007" i="216"/>
  <c r="F5006" i="216"/>
  <c r="F5005" i="216"/>
  <c r="F5004" i="216"/>
  <c r="F5003" i="216"/>
  <c r="F5002" i="216"/>
  <c r="F5001" i="216"/>
  <c r="F5000" i="216"/>
  <c r="F4999" i="216"/>
  <c r="F4998" i="216"/>
  <c r="F4997" i="216"/>
  <c r="F4996" i="216"/>
  <c r="F4995" i="216"/>
  <c r="F4994" i="216"/>
  <c r="F4993" i="216"/>
  <c r="F4992" i="216"/>
  <c r="F4991" i="216"/>
  <c r="F4990" i="216"/>
  <c r="F4989" i="216"/>
  <c r="F4988" i="216"/>
  <c r="F4987" i="216"/>
  <c r="F4986" i="216"/>
  <c r="F4985" i="216"/>
  <c r="F4984" i="216"/>
  <c r="F4983" i="216"/>
  <c r="F4982" i="216"/>
  <c r="F4981" i="216"/>
  <c r="F4980" i="216"/>
  <c r="F4979" i="216"/>
  <c r="F4978" i="216"/>
  <c r="F4977" i="216"/>
  <c r="F4976" i="216"/>
  <c r="F4975" i="216"/>
  <c r="F4974" i="216"/>
  <c r="F4973" i="216"/>
  <c r="F4972" i="216"/>
  <c r="F4971" i="216"/>
  <c r="F4970" i="216"/>
  <c r="F4969" i="216"/>
  <c r="F4968" i="216"/>
  <c r="F4967" i="216"/>
  <c r="F4966" i="216"/>
  <c r="F4965" i="216"/>
  <c r="F4964" i="216"/>
  <c r="F4963" i="216"/>
  <c r="F4962" i="216"/>
  <c r="F4961" i="216"/>
  <c r="F4960" i="216"/>
  <c r="F4959" i="216"/>
  <c r="F4958" i="216"/>
  <c r="F4957" i="216"/>
  <c r="F4956" i="216"/>
  <c r="F4955" i="216"/>
  <c r="F4954" i="216"/>
  <c r="F4953" i="216"/>
  <c r="F4952" i="216"/>
  <c r="F4951" i="216"/>
  <c r="F4950" i="216"/>
  <c r="F4949" i="216"/>
  <c r="F4948" i="216"/>
  <c r="F4947" i="216"/>
  <c r="F4946" i="216"/>
  <c r="F4945" i="216"/>
  <c r="F4944" i="216"/>
  <c r="F4943" i="216"/>
  <c r="F4942" i="216"/>
  <c r="F4941" i="216"/>
  <c r="F4940" i="216"/>
  <c r="F4939" i="216"/>
  <c r="F4938" i="216"/>
  <c r="F4937" i="216"/>
  <c r="F4936" i="216"/>
  <c r="F4935" i="216"/>
  <c r="F4934" i="216"/>
  <c r="F4933" i="216"/>
  <c r="F4932" i="216"/>
  <c r="F4931" i="216"/>
  <c r="F4930" i="216"/>
  <c r="F4929" i="216"/>
  <c r="F4928" i="216"/>
  <c r="F4927" i="216"/>
  <c r="F4926" i="216"/>
  <c r="F4925" i="216"/>
  <c r="F4924" i="216"/>
  <c r="F4923" i="216"/>
  <c r="F4922" i="216"/>
  <c r="F4921" i="216"/>
  <c r="F4920" i="216"/>
  <c r="F4919" i="216"/>
  <c r="F4918" i="216"/>
  <c r="F4917" i="216"/>
  <c r="F4916" i="216"/>
  <c r="F4915" i="216"/>
  <c r="F4914" i="216"/>
  <c r="F4913" i="216"/>
  <c r="F4912" i="216"/>
  <c r="F4911" i="216"/>
  <c r="F4910" i="216"/>
  <c r="F4909" i="216"/>
  <c r="F4908" i="216"/>
  <c r="F4907" i="216"/>
  <c r="F4906" i="216"/>
  <c r="F4905" i="216"/>
  <c r="F4904" i="216"/>
  <c r="F4903" i="216"/>
  <c r="F4902" i="216"/>
  <c r="F4901" i="216"/>
  <c r="F4900" i="216"/>
  <c r="F4899" i="216"/>
  <c r="F4898" i="216"/>
  <c r="F4897" i="216"/>
  <c r="F4896" i="216"/>
  <c r="F4895" i="216"/>
  <c r="F4894" i="216"/>
  <c r="F4893" i="216"/>
  <c r="F4892" i="216"/>
  <c r="F4891" i="216"/>
  <c r="F4890" i="216"/>
  <c r="F4889" i="216"/>
  <c r="F4888" i="216"/>
  <c r="F4887" i="216"/>
  <c r="F4886" i="216"/>
  <c r="F4885" i="216"/>
  <c r="F4884" i="216"/>
  <c r="F4883" i="216"/>
  <c r="F4882" i="216"/>
  <c r="F4881" i="216"/>
  <c r="F4880" i="216"/>
  <c r="F4879" i="216"/>
  <c r="F4878" i="216"/>
  <c r="F4877" i="216"/>
  <c r="F4876" i="216"/>
  <c r="F4875" i="216"/>
  <c r="F4874" i="216"/>
  <c r="F4873" i="216"/>
  <c r="F4872" i="216"/>
  <c r="F4871" i="216"/>
  <c r="F4870" i="216"/>
  <c r="F4869" i="216"/>
  <c r="F4868" i="216"/>
  <c r="F4867" i="216"/>
  <c r="F4866" i="216"/>
  <c r="F4865" i="216"/>
  <c r="F4864" i="216"/>
  <c r="F4863" i="216"/>
  <c r="F4862" i="216"/>
  <c r="F4861" i="216"/>
  <c r="F4860" i="216"/>
  <c r="F4859" i="216"/>
  <c r="F4858" i="216"/>
  <c r="F4857" i="216"/>
  <c r="F4856" i="216"/>
  <c r="F4855" i="216"/>
  <c r="F4854" i="216"/>
  <c r="F4853" i="216"/>
  <c r="F4852" i="216"/>
  <c r="F4851" i="216"/>
  <c r="F4850" i="216"/>
  <c r="F4849" i="216"/>
  <c r="F4848" i="216"/>
  <c r="F4847" i="216"/>
  <c r="F4846" i="216"/>
  <c r="F4845" i="216"/>
  <c r="F4844" i="216"/>
  <c r="F4843" i="216"/>
  <c r="F4842" i="216"/>
  <c r="F4841" i="216"/>
  <c r="F4840" i="216"/>
  <c r="F4839" i="216"/>
  <c r="F4838" i="216"/>
  <c r="F4837" i="216"/>
  <c r="F4836" i="216"/>
  <c r="F4835" i="216"/>
  <c r="F4834" i="216"/>
  <c r="F4833" i="216"/>
  <c r="F4832" i="216"/>
  <c r="F4831" i="216"/>
  <c r="F4830" i="216"/>
  <c r="F4829" i="216"/>
  <c r="F4828" i="216"/>
  <c r="F4827" i="216"/>
  <c r="F4826" i="216"/>
  <c r="F4825" i="216"/>
  <c r="F4824" i="216"/>
  <c r="F4823" i="216"/>
  <c r="F4822" i="216"/>
  <c r="F4821" i="216"/>
  <c r="F4820" i="216"/>
  <c r="F4819" i="216"/>
  <c r="F4818" i="216"/>
  <c r="F4817" i="216"/>
  <c r="F4816" i="216"/>
  <c r="F4815" i="216"/>
  <c r="F4814" i="216"/>
  <c r="F4813" i="216"/>
  <c r="F4812" i="216"/>
  <c r="F4811" i="216"/>
  <c r="F4810" i="216"/>
  <c r="F4809" i="216"/>
  <c r="F4808" i="216"/>
  <c r="F4807" i="216"/>
  <c r="F4806" i="216"/>
  <c r="F4805" i="216"/>
  <c r="F4804" i="216"/>
  <c r="F4803" i="216"/>
  <c r="F4802" i="216"/>
  <c r="F4801" i="216"/>
  <c r="F4800" i="216"/>
  <c r="F4799" i="216"/>
  <c r="F4798" i="216"/>
  <c r="F4797" i="216"/>
  <c r="F4796" i="216"/>
  <c r="F4795" i="216"/>
  <c r="F4794" i="216"/>
  <c r="F4793" i="216"/>
  <c r="F4792" i="216"/>
  <c r="F4791" i="216"/>
  <c r="F4790" i="216"/>
  <c r="F4789" i="216"/>
  <c r="F4788" i="216"/>
  <c r="F4787" i="216"/>
  <c r="F4786" i="216"/>
  <c r="F4785" i="216"/>
  <c r="F4784" i="216"/>
  <c r="F4783" i="216"/>
  <c r="F4782" i="216"/>
  <c r="F4781" i="216"/>
  <c r="F4780" i="216"/>
  <c r="F4779" i="216"/>
  <c r="F4778" i="216"/>
  <c r="F4777" i="216"/>
  <c r="F4776" i="216"/>
  <c r="F4775" i="216"/>
  <c r="F4774" i="216"/>
  <c r="F4773" i="216"/>
  <c r="F4772" i="216"/>
  <c r="F4771" i="216"/>
  <c r="F4770" i="216"/>
  <c r="F4769" i="216"/>
  <c r="F4768" i="216"/>
  <c r="F4767" i="216"/>
  <c r="F4766" i="216"/>
  <c r="F4765" i="216"/>
  <c r="F4764" i="216"/>
  <c r="F4763" i="216"/>
  <c r="F4762" i="216"/>
  <c r="F4761" i="216"/>
  <c r="F4760" i="216"/>
  <c r="F4759" i="216"/>
  <c r="F4758" i="216"/>
  <c r="F4757" i="216"/>
  <c r="F4756" i="216"/>
  <c r="F4755" i="216"/>
  <c r="F4754" i="216"/>
  <c r="F4753" i="216"/>
  <c r="F4752" i="216"/>
  <c r="F4751" i="216"/>
  <c r="F4750" i="216"/>
  <c r="F4749" i="216"/>
  <c r="F4748" i="216"/>
  <c r="F4747" i="216"/>
  <c r="F4746" i="216"/>
  <c r="F4745" i="216"/>
  <c r="F4744" i="216"/>
  <c r="F4743" i="216"/>
  <c r="F4742" i="216"/>
  <c r="F4741" i="216"/>
  <c r="F4740" i="216"/>
  <c r="F4739" i="216"/>
  <c r="F4738" i="216"/>
  <c r="F4737" i="216"/>
  <c r="F4736" i="216"/>
  <c r="F4735" i="216"/>
  <c r="F4734" i="216"/>
  <c r="F4733" i="216"/>
  <c r="F4732" i="216"/>
  <c r="F4731" i="216"/>
  <c r="F4730" i="216"/>
  <c r="F4729" i="216"/>
  <c r="F4728" i="216"/>
  <c r="F4727" i="216"/>
  <c r="F4726" i="216"/>
  <c r="F4725" i="216"/>
  <c r="F4724" i="216"/>
  <c r="F4723" i="216"/>
  <c r="F4722" i="216"/>
  <c r="F4721" i="216"/>
  <c r="F4720" i="216"/>
  <c r="F4719" i="216"/>
  <c r="F4718" i="216"/>
  <c r="F4717" i="216"/>
  <c r="F4716" i="216"/>
  <c r="F4715" i="216"/>
  <c r="F4714" i="216"/>
  <c r="F4713" i="216"/>
  <c r="F4712" i="216"/>
  <c r="F4711" i="216"/>
  <c r="F4710" i="216"/>
  <c r="F4709" i="216"/>
  <c r="F4708" i="216"/>
  <c r="F4707" i="216"/>
  <c r="F4706" i="216"/>
  <c r="F4705" i="216"/>
  <c r="F4704" i="216"/>
  <c r="F4703" i="216"/>
  <c r="F4702" i="216"/>
  <c r="F4701" i="216"/>
  <c r="F4700" i="216"/>
  <c r="F4699" i="216"/>
  <c r="F4698" i="216"/>
  <c r="F4697" i="216"/>
  <c r="F4696" i="216"/>
  <c r="F4695" i="216"/>
  <c r="F4694" i="216"/>
  <c r="F4693" i="216"/>
  <c r="F4692" i="216"/>
  <c r="F4691" i="216"/>
  <c r="F4690" i="216"/>
  <c r="F4689" i="216"/>
  <c r="F4688" i="216"/>
  <c r="F4687" i="216"/>
  <c r="F4686" i="216"/>
  <c r="F4685" i="216"/>
  <c r="F4684" i="216"/>
  <c r="F4683" i="216"/>
  <c r="F4682" i="216"/>
  <c r="F4681" i="216"/>
  <c r="F4680" i="216"/>
  <c r="F4679" i="216"/>
  <c r="F4678" i="216"/>
  <c r="F4677" i="216"/>
  <c r="F4676" i="216"/>
  <c r="F4675" i="216"/>
  <c r="F4674" i="216"/>
  <c r="F4673" i="216"/>
  <c r="F4672" i="216"/>
  <c r="F4671" i="216"/>
  <c r="F4670" i="216"/>
  <c r="F4669" i="216"/>
  <c r="F4668" i="216"/>
  <c r="F4667" i="216"/>
  <c r="F4666" i="216"/>
  <c r="F4665" i="216"/>
  <c r="F4664" i="216"/>
  <c r="F4663" i="216"/>
  <c r="F4662" i="216"/>
  <c r="F4661" i="216"/>
  <c r="F4660" i="216"/>
  <c r="F4659" i="216"/>
  <c r="F4658" i="216"/>
  <c r="F4657" i="216"/>
  <c r="F4656" i="216"/>
  <c r="F4655" i="216"/>
  <c r="F4654" i="216"/>
  <c r="F4653" i="216"/>
  <c r="F4652" i="216"/>
  <c r="F4651" i="216"/>
  <c r="F4650" i="216"/>
  <c r="F4649" i="216"/>
  <c r="F4648" i="216"/>
  <c r="F4647" i="216"/>
  <c r="F4646" i="216"/>
  <c r="F4645" i="216"/>
  <c r="F4644" i="216"/>
  <c r="F4643" i="216"/>
  <c r="F4642" i="216"/>
  <c r="F4641" i="216"/>
  <c r="F4640" i="216"/>
  <c r="F4639" i="216"/>
  <c r="F4638" i="216"/>
  <c r="F4637" i="216"/>
  <c r="F4636" i="216"/>
  <c r="F4635" i="216"/>
  <c r="F4634" i="216"/>
  <c r="F4633" i="216"/>
  <c r="F4632" i="216"/>
  <c r="F4631" i="216"/>
  <c r="F4630" i="216"/>
  <c r="F4629" i="216"/>
  <c r="F4628" i="216"/>
  <c r="F4627" i="216"/>
  <c r="F4626" i="216"/>
  <c r="F4625" i="216"/>
  <c r="F4624" i="216"/>
  <c r="F4623" i="216"/>
  <c r="F4622" i="216"/>
  <c r="F4621" i="216"/>
  <c r="F4620" i="216"/>
  <c r="F4619" i="216"/>
  <c r="F4618" i="216"/>
  <c r="F4617" i="216"/>
  <c r="F4616" i="216"/>
  <c r="F4615" i="216"/>
  <c r="F4614" i="216"/>
  <c r="F4613" i="216"/>
  <c r="F4612" i="216"/>
  <c r="F4611" i="216"/>
  <c r="F4610" i="216"/>
  <c r="F4609" i="216"/>
  <c r="F4608" i="216"/>
  <c r="F4607" i="216"/>
  <c r="F4606" i="216"/>
  <c r="F4605" i="216"/>
  <c r="F4604" i="216"/>
  <c r="F4603" i="216"/>
  <c r="F4602" i="216"/>
  <c r="F4601" i="216"/>
  <c r="F4600" i="216"/>
  <c r="F4599" i="216"/>
  <c r="F4598" i="216"/>
  <c r="F4597" i="216"/>
  <c r="F4596" i="216"/>
  <c r="F4595" i="216"/>
  <c r="F4594" i="216"/>
  <c r="F4593" i="216"/>
  <c r="F4592" i="216"/>
  <c r="F4591" i="216"/>
  <c r="F4590" i="216"/>
  <c r="F4589" i="216"/>
  <c r="F4588" i="216"/>
  <c r="F4587" i="216"/>
  <c r="F4586" i="216"/>
  <c r="F4585" i="216"/>
  <c r="F4584" i="216"/>
  <c r="F4583" i="216"/>
  <c r="F4582" i="216"/>
  <c r="F4581" i="216"/>
  <c r="F4580" i="216"/>
  <c r="F4579" i="216"/>
  <c r="F4578" i="216"/>
  <c r="F4577" i="216"/>
  <c r="F4576" i="216"/>
  <c r="F4575" i="216"/>
  <c r="F4574" i="216"/>
  <c r="F4573" i="216"/>
  <c r="F4572" i="216"/>
  <c r="F4571" i="216"/>
  <c r="F4570" i="216"/>
  <c r="F4569" i="216"/>
  <c r="F4568" i="216"/>
  <c r="F4567" i="216"/>
  <c r="F4566" i="216"/>
  <c r="F4565" i="216"/>
  <c r="F4564" i="216"/>
  <c r="F4563" i="216"/>
  <c r="F4562" i="216"/>
  <c r="F4561" i="216"/>
  <c r="F4560" i="216"/>
  <c r="F4559" i="216"/>
  <c r="F4558" i="216"/>
  <c r="F4557" i="216"/>
  <c r="F4556" i="216"/>
  <c r="F4555" i="216"/>
  <c r="F4554" i="216"/>
  <c r="F4553" i="216"/>
  <c r="F4552" i="216"/>
  <c r="F4551" i="216"/>
  <c r="F4550" i="216"/>
  <c r="F4549" i="216"/>
  <c r="F4548" i="216"/>
  <c r="F4547" i="216"/>
  <c r="F4546" i="216"/>
  <c r="F4545" i="216"/>
  <c r="F4544" i="216"/>
  <c r="F4543" i="216"/>
  <c r="F4542" i="216"/>
  <c r="F4541" i="216"/>
  <c r="F4540" i="216"/>
  <c r="F4539" i="216"/>
  <c r="F4538" i="216"/>
  <c r="F4537" i="216"/>
  <c r="F4536" i="216"/>
  <c r="F4535" i="216"/>
  <c r="F4534" i="216"/>
  <c r="F4533" i="216"/>
  <c r="F4532" i="216"/>
  <c r="F4531" i="216"/>
  <c r="F4530" i="216"/>
  <c r="F4529" i="216"/>
  <c r="F4528" i="216"/>
  <c r="F4527" i="216"/>
  <c r="F4526" i="216"/>
  <c r="F4525" i="216"/>
  <c r="F4524" i="216"/>
  <c r="F4523" i="216"/>
  <c r="F4522" i="216"/>
  <c r="F4521" i="216"/>
  <c r="F4520" i="216"/>
  <c r="F4519" i="216"/>
  <c r="F4518" i="216"/>
  <c r="F4517" i="216"/>
  <c r="F4516" i="216"/>
  <c r="F4515" i="216"/>
  <c r="F4514" i="216"/>
  <c r="F4513" i="216"/>
  <c r="F4512" i="216"/>
  <c r="F4511" i="216"/>
  <c r="F4510" i="216"/>
  <c r="F4509" i="216"/>
  <c r="F4508" i="216"/>
  <c r="F4507" i="216"/>
  <c r="F4506" i="216"/>
  <c r="F4505" i="216"/>
  <c r="F4504" i="216"/>
  <c r="F4503" i="216"/>
  <c r="F4502" i="216"/>
  <c r="F4501" i="216"/>
  <c r="F4500" i="216"/>
  <c r="F4499" i="216"/>
  <c r="F4498" i="216"/>
  <c r="F4497" i="216"/>
  <c r="F4496" i="216"/>
  <c r="F4495" i="216"/>
  <c r="F4494" i="216"/>
  <c r="F4493" i="216"/>
  <c r="F4492" i="216"/>
  <c r="F4491" i="216"/>
  <c r="F4490" i="216"/>
  <c r="F4489" i="216"/>
  <c r="F4488" i="216"/>
  <c r="F4487" i="216"/>
  <c r="F4486" i="216"/>
  <c r="F4485" i="216"/>
  <c r="F4484" i="216"/>
  <c r="F4483" i="216"/>
  <c r="F4482" i="216"/>
  <c r="F4481" i="216"/>
  <c r="F4480" i="216"/>
  <c r="F4479" i="216"/>
  <c r="F4478" i="216"/>
  <c r="F4477" i="216"/>
  <c r="F4476" i="216"/>
  <c r="F4475" i="216"/>
  <c r="F4474" i="216"/>
  <c r="F4473" i="216"/>
  <c r="F4472" i="216"/>
  <c r="F4471" i="216"/>
  <c r="F4470" i="216"/>
  <c r="F4469" i="216"/>
  <c r="F4468" i="216"/>
  <c r="F4467" i="216"/>
  <c r="F4466" i="216"/>
  <c r="F4465" i="216"/>
  <c r="F4464" i="216"/>
  <c r="F4463" i="216"/>
  <c r="F4462" i="216"/>
  <c r="F4461" i="216"/>
  <c r="F4460" i="216"/>
  <c r="F4459" i="216"/>
  <c r="F4458" i="216"/>
  <c r="F4457" i="216"/>
  <c r="F4456" i="216"/>
  <c r="F4455" i="216"/>
  <c r="F4454" i="216"/>
  <c r="F4453" i="216"/>
  <c r="F4452" i="216"/>
  <c r="F4451" i="216"/>
  <c r="F4450" i="216"/>
  <c r="F4449" i="216"/>
  <c r="F4448" i="216"/>
  <c r="F4447" i="216"/>
  <c r="F4446" i="216"/>
  <c r="F4445" i="216"/>
  <c r="F4444" i="216"/>
  <c r="F4443" i="216"/>
  <c r="F4442" i="216"/>
  <c r="F4441" i="216"/>
  <c r="F4440" i="216"/>
  <c r="F4439" i="216"/>
  <c r="F4438" i="216"/>
  <c r="F4437" i="216"/>
  <c r="F4436" i="216"/>
  <c r="F4435" i="216"/>
  <c r="F4434" i="216"/>
  <c r="F4433" i="216"/>
  <c r="F4432" i="216"/>
  <c r="F4431" i="216"/>
  <c r="F4430" i="216"/>
  <c r="F4429" i="216"/>
  <c r="F4428" i="216"/>
  <c r="F4427" i="216"/>
  <c r="F4426" i="216"/>
  <c r="F4425" i="216"/>
  <c r="F4424" i="216"/>
  <c r="F4423" i="216"/>
  <c r="F4422" i="216"/>
  <c r="F4421" i="216"/>
  <c r="F4420" i="216"/>
  <c r="F4419" i="216"/>
  <c r="F4418" i="216"/>
  <c r="F4417" i="216"/>
  <c r="F4416" i="216"/>
  <c r="F4415" i="216"/>
  <c r="F4414" i="216"/>
  <c r="F4413" i="216"/>
  <c r="F4412" i="216"/>
  <c r="F4411" i="216"/>
  <c r="F4410" i="216"/>
  <c r="F4409" i="216"/>
  <c r="F4408" i="216"/>
  <c r="F4407" i="216"/>
  <c r="F4406" i="216"/>
  <c r="F4405" i="216"/>
  <c r="F4404" i="216"/>
  <c r="F4403" i="216"/>
  <c r="F4402" i="216"/>
  <c r="F4401" i="216"/>
  <c r="F4400" i="216"/>
  <c r="F4399" i="216"/>
  <c r="F4398" i="216"/>
  <c r="F4397" i="216"/>
  <c r="F4396" i="216"/>
  <c r="F4395" i="216"/>
  <c r="F4394" i="216"/>
  <c r="F4393" i="216"/>
  <c r="F4392" i="216"/>
  <c r="F4391" i="216"/>
  <c r="F4390" i="216"/>
  <c r="F4389" i="216"/>
  <c r="F4388" i="216"/>
  <c r="F4387" i="216"/>
  <c r="F4386" i="216"/>
  <c r="F4385" i="216"/>
  <c r="F4384" i="216"/>
  <c r="F4383" i="216"/>
  <c r="F4382" i="216"/>
  <c r="F4381" i="216"/>
  <c r="F4380" i="216"/>
  <c r="F4379" i="216"/>
  <c r="F4378" i="216"/>
  <c r="F4377" i="216"/>
  <c r="F4376" i="216"/>
  <c r="F4375" i="216"/>
  <c r="F4374" i="216"/>
  <c r="F4373" i="216"/>
  <c r="F4372" i="216"/>
  <c r="F4371" i="216"/>
  <c r="F4370" i="216"/>
  <c r="F4369" i="216"/>
  <c r="F4368" i="216"/>
  <c r="F4367" i="216"/>
  <c r="F4366" i="216"/>
  <c r="F4365" i="216"/>
  <c r="F4364" i="216"/>
  <c r="F4363" i="216"/>
  <c r="F4362" i="216"/>
  <c r="F4361" i="216"/>
  <c r="F4360" i="216"/>
  <c r="F4359" i="216"/>
  <c r="F4358" i="216"/>
  <c r="F4357" i="216"/>
  <c r="F4356" i="216"/>
  <c r="F4355" i="216"/>
  <c r="F4354" i="216"/>
  <c r="F4353" i="216"/>
  <c r="F4352" i="216"/>
  <c r="F4351" i="216"/>
  <c r="F4350" i="216"/>
  <c r="F4349" i="216"/>
  <c r="F4348" i="216"/>
  <c r="F4347" i="216"/>
  <c r="F4346" i="216"/>
  <c r="F4345" i="216"/>
  <c r="F4344" i="216"/>
  <c r="F4343" i="216"/>
  <c r="F4342" i="216"/>
  <c r="F4341" i="216"/>
  <c r="F4340" i="216"/>
  <c r="F4339" i="216"/>
  <c r="F4338" i="216"/>
  <c r="F4337" i="216"/>
  <c r="F4336" i="216"/>
  <c r="F4335" i="216"/>
  <c r="F4334" i="216"/>
  <c r="F4333" i="216"/>
  <c r="F4332" i="216"/>
  <c r="F4331" i="216"/>
  <c r="F4330" i="216"/>
  <c r="F4329" i="216"/>
  <c r="F4328" i="216"/>
  <c r="F4327" i="216"/>
  <c r="F4326" i="216"/>
  <c r="F4325" i="216"/>
  <c r="F4324" i="216"/>
  <c r="F4323" i="216"/>
  <c r="F4322" i="216"/>
  <c r="F4321" i="216"/>
  <c r="F4320" i="216"/>
  <c r="F4319" i="216"/>
  <c r="F4318" i="216"/>
  <c r="F4317" i="216"/>
  <c r="F4316" i="216"/>
  <c r="F4315" i="216"/>
  <c r="F4314" i="216"/>
  <c r="F4313" i="216"/>
  <c r="F4312" i="216"/>
  <c r="F4311" i="216"/>
  <c r="F4310" i="216"/>
  <c r="F4309" i="216"/>
  <c r="F4308" i="216"/>
  <c r="F4307" i="216"/>
  <c r="F4306" i="216"/>
  <c r="F4305" i="216"/>
  <c r="F4304" i="216"/>
  <c r="F4303" i="216"/>
  <c r="F4302" i="216"/>
  <c r="F4301" i="216"/>
  <c r="F4300" i="216"/>
  <c r="F4299" i="216"/>
  <c r="F4298" i="216"/>
  <c r="F4297" i="216"/>
  <c r="F4296" i="216"/>
  <c r="F4295" i="216"/>
  <c r="F4294" i="216"/>
  <c r="F4293" i="216"/>
  <c r="F4292" i="216"/>
  <c r="F4291" i="216"/>
  <c r="F4290" i="216"/>
  <c r="F4289" i="216"/>
  <c r="F4288" i="216"/>
  <c r="F4287" i="216"/>
  <c r="F4286" i="216"/>
  <c r="F4285" i="216"/>
  <c r="F4284" i="216"/>
  <c r="F4283" i="216"/>
  <c r="F4282" i="216"/>
  <c r="F4281" i="216"/>
  <c r="F4280" i="216"/>
  <c r="F4279" i="216"/>
  <c r="F4278" i="216"/>
  <c r="F4277" i="216"/>
  <c r="F4276" i="216"/>
  <c r="F4275" i="216"/>
  <c r="F4274" i="216"/>
  <c r="F4273" i="216"/>
  <c r="F4272" i="216"/>
  <c r="F4271" i="216"/>
  <c r="F4270" i="216"/>
  <c r="F4269" i="216"/>
  <c r="F4268" i="216"/>
  <c r="F4267" i="216"/>
  <c r="F4266" i="216"/>
  <c r="F4265" i="216"/>
  <c r="F4264" i="216"/>
  <c r="F4263" i="216"/>
  <c r="F4262" i="216"/>
  <c r="F4261" i="216"/>
  <c r="F4260" i="216"/>
  <c r="F4259" i="216"/>
  <c r="F4258" i="216"/>
  <c r="F4257" i="216"/>
  <c r="F4256" i="216"/>
  <c r="F4255" i="216"/>
  <c r="F4254" i="216"/>
  <c r="F4253" i="216"/>
  <c r="F4252" i="216"/>
  <c r="F4251" i="216"/>
  <c r="F4250" i="216"/>
  <c r="F4249" i="216"/>
  <c r="F4248" i="216"/>
  <c r="F4247" i="216"/>
  <c r="F4246" i="216"/>
  <c r="F4245" i="216"/>
  <c r="F4244" i="216"/>
  <c r="F4243" i="216"/>
  <c r="F4242" i="216"/>
  <c r="F4241" i="216"/>
  <c r="F4240" i="216"/>
  <c r="F4239" i="216"/>
  <c r="F4238" i="216"/>
  <c r="F4237" i="216"/>
  <c r="F4236" i="216"/>
  <c r="F4235" i="216"/>
  <c r="F4234" i="216"/>
  <c r="F4233" i="216"/>
  <c r="F4232" i="216"/>
  <c r="F4231" i="216"/>
  <c r="F4230" i="216"/>
  <c r="F4229" i="216"/>
  <c r="F4228" i="216"/>
  <c r="F4227" i="216"/>
  <c r="F4226" i="216"/>
  <c r="F4225" i="216"/>
  <c r="F4224" i="216"/>
  <c r="F4223" i="216"/>
  <c r="F4222" i="216"/>
  <c r="F4221" i="216"/>
  <c r="F4220" i="216"/>
  <c r="F4219" i="216"/>
  <c r="F4218" i="216"/>
  <c r="F4217" i="216"/>
  <c r="F4216" i="216"/>
  <c r="F4215" i="216"/>
  <c r="F4214" i="216"/>
  <c r="F4213" i="216"/>
  <c r="F4212" i="216"/>
  <c r="F4211" i="216"/>
  <c r="F4210" i="216"/>
  <c r="F4209" i="216"/>
  <c r="F4208" i="216"/>
  <c r="F4207" i="216"/>
  <c r="F4206" i="216"/>
  <c r="F4205" i="216"/>
  <c r="F4204" i="216"/>
  <c r="F4203" i="216"/>
  <c r="F4202" i="216"/>
  <c r="F4201" i="216"/>
  <c r="F4200" i="216"/>
  <c r="F4199" i="216"/>
  <c r="F4198" i="216"/>
  <c r="F4197" i="216"/>
  <c r="F4196" i="216"/>
  <c r="F4195" i="216"/>
  <c r="F4194" i="216"/>
  <c r="F4193" i="216"/>
  <c r="F4192" i="216"/>
  <c r="F4191" i="216"/>
  <c r="F4190" i="216"/>
  <c r="F4189" i="216"/>
  <c r="F4188" i="216"/>
  <c r="F4187" i="216"/>
  <c r="F4186" i="216"/>
  <c r="F4185" i="216"/>
  <c r="F4184" i="216"/>
  <c r="F4183" i="216"/>
  <c r="F4182" i="216"/>
  <c r="F4181" i="216"/>
  <c r="F4180" i="216"/>
  <c r="F4179" i="216"/>
  <c r="F4178" i="216"/>
  <c r="F4177" i="216"/>
  <c r="F4176" i="216"/>
  <c r="F4175" i="216"/>
  <c r="F4174" i="216"/>
  <c r="F4173" i="216"/>
  <c r="F4172" i="216"/>
  <c r="F4171" i="216"/>
  <c r="F4170" i="216"/>
  <c r="F4169" i="216"/>
  <c r="F4168" i="216"/>
  <c r="F4167" i="216"/>
  <c r="F4166" i="216"/>
  <c r="F4165" i="216"/>
  <c r="F4164" i="216"/>
  <c r="F4163" i="216"/>
  <c r="F4162" i="216"/>
  <c r="F4161" i="216"/>
  <c r="F4160" i="216"/>
  <c r="F4159" i="216"/>
  <c r="F4158" i="216"/>
  <c r="F4157" i="216"/>
  <c r="F4156" i="216"/>
  <c r="F4155" i="216"/>
  <c r="F4154" i="216"/>
  <c r="F4153" i="216"/>
  <c r="F4152" i="216"/>
  <c r="F4151" i="216"/>
  <c r="F4150" i="216"/>
  <c r="F4149" i="216"/>
  <c r="F4148" i="216"/>
  <c r="F4147" i="216"/>
  <c r="F4146" i="216"/>
  <c r="F4145" i="216"/>
  <c r="F4144" i="216"/>
  <c r="F4143" i="216"/>
  <c r="F4142" i="216"/>
  <c r="F4141" i="216"/>
  <c r="F4140" i="216"/>
  <c r="F4139" i="216"/>
  <c r="F4138" i="216"/>
  <c r="F4137" i="216"/>
  <c r="F4136" i="216"/>
  <c r="F4135" i="216"/>
  <c r="F4134" i="216"/>
  <c r="F4133" i="216"/>
  <c r="F4132" i="216"/>
  <c r="F4131" i="216"/>
  <c r="F4130" i="216"/>
  <c r="F4129" i="216"/>
  <c r="F4128" i="216"/>
  <c r="F4127" i="216"/>
  <c r="F4126" i="216"/>
  <c r="F4125" i="216"/>
  <c r="F4124" i="216"/>
  <c r="F4123" i="216"/>
  <c r="F4122" i="216"/>
  <c r="F4121" i="216"/>
  <c r="F4120" i="216"/>
  <c r="F4119" i="216"/>
  <c r="F4118" i="216"/>
  <c r="F4117" i="216"/>
  <c r="F4116" i="216"/>
  <c r="F4115" i="216"/>
  <c r="F4114" i="216"/>
  <c r="F4113" i="216"/>
  <c r="F4112" i="216"/>
  <c r="F4111" i="216"/>
  <c r="F4110" i="216"/>
  <c r="F4109" i="216"/>
  <c r="F4108" i="216"/>
  <c r="F4107" i="216"/>
  <c r="F4106" i="216"/>
  <c r="F4105" i="216"/>
  <c r="F4104" i="216"/>
  <c r="F4103" i="216"/>
  <c r="F4102" i="216"/>
  <c r="F4101" i="216"/>
  <c r="F4100" i="216"/>
  <c r="F4099" i="216"/>
  <c r="F4098" i="216"/>
  <c r="F4097" i="216"/>
  <c r="F4096" i="216"/>
  <c r="F4095" i="216"/>
  <c r="F4094" i="216"/>
  <c r="F4093" i="216"/>
  <c r="F4092" i="216"/>
  <c r="F4091" i="216"/>
  <c r="F4090" i="216"/>
  <c r="F4089" i="216"/>
  <c r="F4088" i="216"/>
  <c r="F4087" i="216"/>
  <c r="F4086" i="216"/>
  <c r="F4085" i="216"/>
  <c r="F4084" i="216"/>
  <c r="F4083" i="216"/>
  <c r="F4082" i="216"/>
  <c r="F4081" i="216"/>
  <c r="F4080" i="216"/>
  <c r="F4079" i="216"/>
  <c r="F4078" i="216"/>
  <c r="F4077" i="216"/>
  <c r="F4076" i="216"/>
  <c r="F4075" i="216"/>
  <c r="F4074" i="216"/>
  <c r="F4073" i="216"/>
  <c r="F4072" i="216"/>
  <c r="F4071" i="216"/>
  <c r="F4070" i="216"/>
  <c r="F4069" i="216"/>
  <c r="F4068" i="216"/>
  <c r="F4067" i="216"/>
  <c r="F4066" i="216"/>
  <c r="F4065" i="216"/>
  <c r="F4064" i="216"/>
  <c r="F4063" i="216"/>
  <c r="F4062" i="216"/>
  <c r="F4061" i="216"/>
  <c r="F4060" i="216"/>
  <c r="F4059" i="216"/>
  <c r="F4058" i="216"/>
  <c r="F4057" i="216"/>
  <c r="F4056" i="216"/>
  <c r="F4055" i="216"/>
  <c r="F4054" i="216"/>
  <c r="F4053" i="216"/>
  <c r="F4052" i="216"/>
  <c r="F4051" i="216"/>
  <c r="F4050" i="216"/>
  <c r="F4049" i="216"/>
  <c r="F4048" i="216"/>
  <c r="F4047" i="216"/>
  <c r="F4046" i="216"/>
  <c r="F4045" i="216"/>
  <c r="F4044" i="216"/>
  <c r="F4043" i="216"/>
  <c r="F4042" i="216"/>
  <c r="F4041" i="216"/>
  <c r="F4040" i="216"/>
  <c r="F4039" i="216"/>
  <c r="F4038" i="216"/>
  <c r="F4037" i="216"/>
  <c r="F4036" i="216"/>
  <c r="F4035" i="216"/>
  <c r="F4034" i="216"/>
  <c r="F4033" i="216"/>
  <c r="F4032" i="216"/>
  <c r="F4031" i="216"/>
  <c r="F4030" i="216"/>
  <c r="F4029" i="216"/>
  <c r="F4028" i="216"/>
  <c r="F4027" i="216"/>
  <c r="F4026" i="216"/>
  <c r="F4025" i="216"/>
  <c r="F4024" i="216"/>
  <c r="F4023" i="216"/>
  <c r="F4022" i="216"/>
  <c r="F4021" i="216"/>
  <c r="F4020" i="216"/>
  <c r="F4019" i="216"/>
  <c r="F4018" i="216"/>
  <c r="F4017" i="216"/>
  <c r="F4016" i="216"/>
  <c r="F4015" i="216"/>
  <c r="F4014" i="216"/>
  <c r="F4013" i="216"/>
  <c r="F4012" i="216"/>
  <c r="F4011" i="216"/>
  <c r="F4010" i="216"/>
  <c r="F4009" i="216"/>
  <c r="F4008" i="216"/>
  <c r="F4007" i="216"/>
  <c r="F4006" i="216"/>
  <c r="F4005" i="216"/>
  <c r="F4004" i="216"/>
  <c r="F4003" i="216"/>
  <c r="F4002" i="216"/>
  <c r="F4001" i="216"/>
  <c r="F4000" i="216"/>
  <c r="F3999" i="216"/>
  <c r="F3998" i="216"/>
  <c r="F3997" i="216"/>
  <c r="F3996" i="216"/>
  <c r="F3995" i="216"/>
  <c r="F3994" i="216"/>
  <c r="F3993" i="216"/>
  <c r="F3992" i="216"/>
  <c r="F3991" i="216"/>
  <c r="F3990" i="216"/>
  <c r="F3989" i="216"/>
  <c r="F3988" i="216"/>
  <c r="F3987" i="216"/>
  <c r="F3986" i="216"/>
  <c r="F3985" i="216"/>
  <c r="F3984" i="216"/>
  <c r="F3983" i="216"/>
  <c r="F3982" i="216"/>
  <c r="F3981" i="216"/>
  <c r="F3980" i="216"/>
  <c r="F3979" i="216"/>
  <c r="F3978" i="216"/>
  <c r="F3977" i="216"/>
  <c r="F3976" i="216"/>
  <c r="F3975" i="216"/>
  <c r="F3974" i="216"/>
  <c r="F3973" i="216"/>
  <c r="F3972" i="216"/>
  <c r="F3971" i="216"/>
  <c r="F3970" i="216"/>
  <c r="F3969" i="216"/>
  <c r="F3968" i="216"/>
  <c r="F3967" i="216"/>
  <c r="F3966" i="216"/>
  <c r="F3965" i="216"/>
  <c r="F3964" i="216"/>
  <c r="F3963" i="216"/>
  <c r="F3962" i="216"/>
  <c r="F3961" i="216"/>
  <c r="F3960" i="216"/>
  <c r="F3959" i="216"/>
  <c r="F3958" i="216"/>
  <c r="F3957" i="216"/>
  <c r="F3956" i="216"/>
  <c r="F3955" i="216"/>
  <c r="F3954" i="216"/>
  <c r="F3953" i="216"/>
  <c r="F3952" i="216"/>
  <c r="F3951" i="216"/>
  <c r="F3950" i="216"/>
  <c r="F3949" i="216"/>
  <c r="F3948" i="216"/>
  <c r="F3947" i="216"/>
  <c r="F3946" i="216"/>
  <c r="F3945" i="216"/>
  <c r="F3944" i="216"/>
  <c r="F3943" i="216"/>
  <c r="F3942" i="216"/>
  <c r="F3941" i="216"/>
  <c r="F3940" i="216"/>
  <c r="F3939" i="216"/>
  <c r="F3938" i="216"/>
  <c r="F3937" i="216"/>
  <c r="F3936" i="216"/>
  <c r="F3935" i="216"/>
  <c r="F3934" i="216"/>
  <c r="F3933" i="216"/>
  <c r="F3932" i="216"/>
  <c r="F3931" i="216"/>
  <c r="F3930" i="216"/>
  <c r="F3929" i="216"/>
  <c r="F3928" i="216"/>
  <c r="F3927" i="216"/>
  <c r="F3926" i="216"/>
  <c r="F3925" i="216"/>
  <c r="F3924" i="216"/>
  <c r="F3923" i="216"/>
  <c r="F3922" i="216"/>
  <c r="F3921" i="216"/>
  <c r="F3920" i="216"/>
  <c r="F3919" i="216"/>
  <c r="F3918" i="216"/>
  <c r="F3917" i="216"/>
  <c r="F3916" i="216"/>
  <c r="F3915" i="216"/>
  <c r="F3914" i="216"/>
  <c r="F3913" i="216"/>
  <c r="F3912" i="216"/>
  <c r="F3911" i="216"/>
  <c r="F3910" i="216"/>
  <c r="F3909" i="216"/>
  <c r="F3908" i="216"/>
  <c r="F3907" i="216"/>
  <c r="F3906" i="216"/>
  <c r="F3905" i="216"/>
  <c r="F3904" i="216"/>
  <c r="F3903" i="216"/>
  <c r="F3902" i="216"/>
  <c r="F3901" i="216"/>
  <c r="F3900" i="216"/>
  <c r="F3899" i="216"/>
  <c r="F3898" i="216"/>
  <c r="F3897" i="216"/>
  <c r="F3896" i="216"/>
  <c r="F3895" i="216"/>
  <c r="F3894" i="216"/>
  <c r="F3893" i="216"/>
  <c r="F3892" i="216"/>
  <c r="F3891" i="216"/>
  <c r="F3890" i="216"/>
  <c r="F3889" i="216"/>
  <c r="F3888" i="216"/>
  <c r="F3887" i="216"/>
  <c r="F3886" i="216"/>
  <c r="F3885" i="216"/>
  <c r="F3884" i="216"/>
  <c r="F3883" i="216"/>
  <c r="F3882" i="216"/>
  <c r="F3881" i="216"/>
  <c r="F3880" i="216"/>
  <c r="F3879" i="216"/>
  <c r="F3878" i="216"/>
  <c r="F3877" i="216"/>
  <c r="F3876" i="216"/>
  <c r="F3875" i="216"/>
  <c r="F3874" i="216"/>
  <c r="F3873" i="216"/>
  <c r="F3872" i="216"/>
  <c r="F3871" i="216"/>
  <c r="F3870" i="216"/>
  <c r="F3869" i="216"/>
  <c r="F3868" i="216"/>
  <c r="F3867" i="216"/>
  <c r="F3866" i="216"/>
  <c r="F3865" i="216"/>
  <c r="F3864" i="216"/>
  <c r="F3863" i="216"/>
  <c r="F3862" i="216"/>
  <c r="F3861" i="216"/>
  <c r="F3860" i="216"/>
  <c r="F3859" i="216"/>
  <c r="F3858" i="216"/>
  <c r="F3857" i="216"/>
  <c r="F3856" i="216"/>
  <c r="F3855" i="216"/>
  <c r="F3854" i="216"/>
  <c r="F3853" i="216"/>
  <c r="F3852" i="216"/>
  <c r="F3851" i="216"/>
  <c r="F3850" i="216"/>
  <c r="F3849" i="216"/>
  <c r="F3848" i="216"/>
  <c r="F3847" i="216"/>
  <c r="F3846" i="216"/>
  <c r="F3845" i="216"/>
  <c r="F3844" i="216"/>
  <c r="F3843" i="216"/>
  <c r="F3842" i="216"/>
  <c r="F3841" i="216"/>
  <c r="F3840" i="216"/>
  <c r="F3839" i="216"/>
  <c r="F3838" i="216"/>
  <c r="F3837" i="216"/>
  <c r="F3836" i="216"/>
  <c r="F3835" i="216"/>
  <c r="F3834" i="216"/>
  <c r="F3833" i="216"/>
  <c r="F3832" i="216"/>
  <c r="F3831" i="216"/>
  <c r="F3830" i="216"/>
  <c r="F3829" i="216"/>
  <c r="F3828" i="216"/>
  <c r="F3827" i="216"/>
  <c r="F3826" i="216"/>
  <c r="F3825" i="216"/>
  <c r="F3824" i="216"/>
  <c r="F3823" i="216"/>
  <c r="F3822" i="216"/>
  <c r="F3821" i="216"/>
  <c r="F3820" i="216"/>
  <c r="F3819" i="216"/>
  <c r="F3818" i="216"/>
  <c r="F3817" i="216"/>
  <c r="F3816" i="216"/>
  <c r="F3815" i="216"/>
  <c r="F3814" i="216"/>
  <c r="F3813" i="216"/>
  <c r="F3812" i="216"/>
  <c r="F3811" i="216"/>
  <c r="F3810" i="216"/>
  <c r="F3809" i="216"/>
  <c r="F3808" i="216"/>
  <c r="F3807" i="216"/>
  <c r="F3806" i="216"/>
  <c r="F3805" i="216"/>
  <c r="F3804" i="216"/>
  <c r="F3803" i="216"/>
  <c r="F3802" i="216"/>
  <c r="F3801" i="216"/>
  <c r="F3800" i="216"/>
  <c r="F3799" i="216"/>
  <c r="F3798" i="216"/>
  <c r="F3797" i="216"/>
  <c r="F3796" i="216"/>
  <c r="F3795" i="216"/>
  <c r="F3794" i="216"/>
  <c r="F3793" i="216"/>
  <c r="F3792" i="216"/>
  <c r="F3791" i="216"/>
  <c r="F3790" i="216"/>
  <c r="F3789" i="216"/>
  <c r="F3788" i="216"/>
  <c r="F3787" i="216"/>
  <c r="F3786" i="216"/>
  <c r="F3785" i="216"/>
  <c r="F3784" i="216"/>
  <c r="F3783" i="216"/>
  <c r="F3782" i="216"/>
  <c r="F3781" i="216"/>
  <c r="F3780" i="216"/>
  <c r="F3779" i="216"/>
  <c r="F3778" i="216"/>
  <c r="F3777" i="216"/>
  <c r="F3776" i="216"/>
  <c r="F3775" i="216"/>
  <c r="F3774" i="216"/>
  <c r="F3773" i="216"/>
  <c r="F3772" i="216"/>
  <c r="F3771" i="216"/>
  <c r="F3770" i="216"/>
  <c r="F3769" i="216"/>
  <c r="F3768" i="216"/>
  <c r="F3767" i="216"/>
  <c r="F3766" i="216"/>
  <c r="F3765" i="216"/>
  <c r="F3764" i="216"/>
  <c r="F3763" i="216"/>
  <c r="F3762" i="216"/>
  <c r="F3761" i="216"/>
  <c r="F3760" i="216"/>
  <c r="F3759" i="216"/>
  <c r="F3758" i="216"/>
  <c r="F3757" i="216"/>
  <c r="F3756" i="216"/>
  <c r="F3755" i="216"/>
  <c r="F3754" i="216"/>
  <c r="F3753" i="216"/>
  <c r="F3752" i="216"/>
  <c r="F3751" i="216"/>
  <c r="F3750" i="216"/>
  <c r="F3749" i="216"/>
  <c r="F3748" i="216"/>
  <c r="F3747" i="216"/>
  <c r="F3746" i="216"/>
  <c r="F3745" i="216"/>
  <c r="F3744" i="216"/>
  <c r="F3743" i="216"/>
  <c r="F3742" i="216"/>
  <c r="F3741" i="216"/>
  <c r="F3740" i="216"/>
  <c r="F3739" i="216"/>
  <c r="F3738" i="216"/>
  <c r="F3737" i="216"/>
  <c r="F3736" i="216"/>
  <c r="F3735" i="216"/>
  <c r="F3734" i="216"/>
  <c r="F3733" i="216"/>
  <c r="F3732" i="216"/>
  <c r="F3731" i="216"/>
  <c r="F3730" i="216"/>
  <c r="F3729" i="216"/>
  <c r="F3728" i="216"/>
  <c r="F3727" i="216"/>
  <c r="F3726" i="216"/>
  <c r="F3725" i="216"/>
  <c r="F3724" i="216"/>
  <c r="F3723" i="216"/>
  <c r="F3722" i="216"/>
  <c r="F3721" i="216"/>
  <c r="F3720" i="216"/>
  <c r="F3719" i="216"/>
  <c r="F3718" i="216"/>
  <c r="F3717" i="216"/>
  <c r="F3716" i="216"/>
  <c r="F3715" i="216"/>
  <c r="F3714" i="216"/>
  <c r="F3713" i="216"/>
  <c r="F3712" i="216"/>
  <c r="F3711" i="216"/>
  <c r="F3710" i="216"/>
  <c r="F3709" i="216"/>
  <c r="F3708" i="216"/>
  <c r="F3707" i="216"/>
  <c r="F3706" i="216"/>
  <c r="F3705" i="216"/>
  <c r="F3704" i="216"/>
  <c r="F3703" i="216"/>
  <c r="F3702" i="216"/>
  <c r="F3701" i="216"/>
  <c r="F3700" i="216"/>
  <c r="F3699" i="216"/>
  <c r="F3698" i="216"/>
  <c r="F3697" i="216"/>
  <c r="F3696" i="216"/>
  <c r="F3695" i="216"/>
  <c r="F3694" i="216"/>
  <c r="F3693" i="216"/>
  <c r="F3692" i="216"/>
  <c r="F3691" i="216"/>
  <c r="F3690" i="216"/>
  <c r="F3689" i="216"/>
  <c r="F3688" i="216"/>
  <c r="F3687" i="216"/>
  <c r="F3686" i="216"/>
  <c r="F3685" i="216"/>
  <c r="F3684" i="216"/>
  <c r="F3683" i="216"/>
  <c r="F3682" i="216"/>
  <c r="F3681" i="216"/>
  <c r="F3680" i="216"/>
  <c r="F3679" i="216"/>
  <c r="F3678" i="216"/>
  <c r="F3677" i="216"/>
  <c r="F3676" i="216"/>
  <c r="F3675" i="216"/>
  <c r="F3674" i="216"/>
  <c r="F3673" i="216"/>
  <c r="F3672" i="216"/>
  <c r="F3671" i="216"/>
  <c r="F3670" i="216"/>
  <c r="F3669" i="216"/>
  <c r="F3668" i="216"/>
  <c r="F3667" i="216"/>
  <c r="F3666" i="216"/>
  <c r="F3665" i="216"/>
  <c r="F3664" i="216"/>
  <c r="F3663" i="216"/>
  <c r="F3662" i="216"/>
  <c r="F3661" i="216"/>
  <c r="F3660" i="216"/>
  <c r="F3659" i="216"/>
  <c r="F3658" i="216"/>
  <c r="F3657" i="216"/>
  <c r="F3656" i="216"/>
  <c r="F3655" i="216"/>
  <c r="F3654" i="216"/>
  <c r="F3653" i="216"/>
  <c r="F3652" i="216"/>
  <c r="F3651" i="216"/>
  <c r="F3650" i="216"/>
  <c r="F3649" i="216"/>
  <c r="F3648" i="216"/>
  <c r="F3647" i="216"/>
  <c r="F3646" i="216"/>
  <c r="F3645" i="216"/>
  <c r="F3644" i="216"/>
  <c r="F3643" i="216"/>
  <c r="F3642" i="216"/>
  <c r="F3641" i="216"/>
  <c r="F3640" i="216"/>
  <c r="F3639" i="216"/>
  <c r="F3638" i="216"/>
  <c r="F3637" i="216"/>
  <c r="F3636" i="216"/>
  <c r="F3635" i="216"/>
  <c r="F3634" i="216"/>
  <c r="F3633" i="216"/>
  <c r="F3632" i="216"/>
  <c r="F3631" i="216"/>
  <c r="F3630" i="216"/>
  <c r="F3629" i="216"/>
  <c r="F3628" i="216"/>
  <c r="F3627" i="216"/>
  <c r="F3626" i="216"/>
  <c r="F3625" i="216"/>
  <c r="F3624" i="216"/>
  <c r="F3623" i="216"/>
  <c r="F3622" i="216"/>
  <c r="F3621" i="216"/>
  <c r="F3620" i="216"/>
  <c r="F3619" i="216"/>
  <c r="F3618" i="216"/>
  <c r="F3617" i="216"/>
  <c r="F3616" i="216"/>
  <c r="F3615" i="216"/>
  <c r="F3614" i="216"/>
  <c r="F3613" i="216"/>
  <c r="F3612" i="216"/>
  <c r="F3611" i="216"/>
  <c r="F3610" i="216"/>
  <c r="F3609" i="216"/>
  <c r="F3608" i="216"/>
  <c r="F3607" i="216"/>
  <c r="F3606" i="216"/>
  <c r="F3605" i="216"/>
  <c r="F3604" i="216"/>
  <c r="F3603" i="216"/>
  <c r="F3602" i="216"/>
  <c r="F3601" i="216"/>
  <c r="F3600" i="216"/>
  <c r="F3599" i="216"/>
  <c r="F3598" i="216"/>
  <c r="F3597" i="216"/>
  <c r="F3596" i="216"/>
  <c r="F3595" i="216"/>
  <c r="F3594" i="216"/>
  <c r="F3593" i="216"/>
  <c r="F3592" i="216"/>
  <c r="F3591" i="216"/>
  <c r="F3590" i="216"/>
  <c r="F3589" i="216"/>
  <c r="F3588" i="216"/>
  <c r="F3587" i="216"/>
  <c r="F3586" i="216"/>
  <c r="F3585" i="216"/>
  <c r="F3584" i="216"/>
  <c r="F3583" i="216"/>
  <c r="F3582" i="216"/>
  <c r="F3581" i="216"/>
  <c r="F3580" i="216"/>
  <c r="F3579" i="216"/>
  <c r="F3578" i="216"/>
  <c r="F3577" i="216"/>
  <c r="F3576" i="216"/>
  <c r="F3575" i="216"/>
  <c r="F3574" i="216"/>
  <c r="F3573" i="216"/>
  <c r="F3572" i="216"/>
  <c r="F3571" i="216"/>
  <c r="F3570" i="216"/>
  <c r="F3569" i="216"/>
  <c r="F3568" i="216"/>
  <c r="F3567" i="216"/>
  <c r="F3566" i="216"/>
  <c r="F3565" i="216"/>
  <c r="F3564" i="216"/>
  <c r="F3563" i="216"/>
  <c r="F3562" i="216"/>
  <c r="F3561" i="216"/>
  <c r="F3560" i="216"/>
  <c r="F3559" i="216"/>
  <c r="F3558" i="216"/>
  <c r="F3557" i="216"/>
  <c r="F3556" i="216"/>
  <c r="F3555" i="216"/>
  <c r="F3554" i="216"/>
  <c r="F3553" i="216"/>
  <c r="F3552" i="216"/>
  <c r="F3551" i="216"/>
  <c r="F3550" i="216"/>
  <c r="F3549" i="216"/>
  <c r="F3548" i="216"/>
  <c r="F3547" i="216"/>
  <c r="F3546" i="216"/>
  <c r="F3545" i="216"/>
  <c r="F3544" i="216"/>
  <c r="F3543" i="216"/>
  <c r="F3542" i="216"/>
  <c r="F3541" i="216"/>
  <c r="F3540" i="216"/>
  <c r="F3539" i="216"/>
  <c r="F3538" i="216"/>
  <c r="F3537" i="216"/>
  <c r="F3536" i="216"/>
  <c r="F3535" i="216"/>
  <c r="F3534" i="216"/>
  <c r="F3533" i="216"/>
  <c r="F3532" i="216"/>
  <c r="F3531" i="216"/>
  <c r="F3530" i="216"/>
  <c r="F3529" i="216"/>
  <c r="F3528" i="216"/>
  <c r="F3527" i="216"/>
  <c r="F3526" i="216"/>
  <c r="F3525" i="216"/>
  <c r="F3524" i="216"/>
  <c r="F3523" i="216"/>
  <c r="F3522" i="216"/>
  <c r="F3521" i="216"/>
  <c r="F3520" i="216"/>
  <c r="F3519" i="216"/>
  <c r="F3518" i="216"/>
  <c r="F3517" i="216"/>
  <c r="F3516" i="216"/>
  <c r="F3515" i="216"/>
  <c r="F3514" i="216"/>
  <c r="F3513" i="216"/>
  <c r="F3512" i="216"/>
  <c r="F3511" i="216"/>
  <c r="F3510" i="216"/>
  <c r="F3509" i="216"/>
  <c r="F3508" i="216"/>
  <c r="F3507" i="216"/>
  <c r="F3506" i="216"/>
  <c r="F3505" i="216"/>
  <c r="F3504" i="216"/>
  <c r="F3503" i="216"/>
  <c r="F3502" i="216"/>
  <c r="F3501" i="216"/>
  <c r="F3500" i="216"/>
  <c r="F3499" i="216"/>
  <c r="F3498" i="216"/>
  <c r="F3497" i="216"/>
  <c r="F3496" i="216"/>
  <c r="F3495" i="216"/>
  <c r="F3494" i="216"/>
  <c r="F3493" i="216"/>
  <c r="F3492" i="216"/>
  <c r="F3491" i="216"/>
  <c r="F3490" i="216"/>
  <c r="F3489" i="216"/>
  <c r="F3488" i="216"/>
  <c r="F3487" i="216"/>
  <c r="F3486" i="216"/>
  <c r="F3485" i="216"/>
  <c r="F3484" i="216"/>
  <c r="F3483" i="216"/>
  <c r="F3482" i="216"/>
  <c r="F3481" i="216"/>
  <c r="F3480" i="216"/>
  <c r="F3479" i="216"/>
  <c r="F3478" i="216"/>
  <c r="F3477" i="216"/>
  <c r="F3476" i="216"/>
  <c r="F3475" i="216"/>
  <c r="F3474" i="216"/>
  <c r="F3473" i="216"/>
  <c r="F3472" i="216"/>
  <c r="F3471" i="216"/>
  <c r="F3470" i="216"/>
  <c r="F3469" i="216"/>
  <c r="F3468" i="216"/>
  <c r="F3467" i="216"/>
  <c r="F3466" i="216"/>
  <c r="F3465" i="216"/>
  <c r="F3464" i="216"/>
  <c r="F3463" i="216"/>
  <c r="F3462" i="216"/>
  <c r="F3461" i="216"/>
  <c r="F3460" i="216"/>
  <c r="F3459" i="216"/>
  <c r="F3458" i="216"/>
  <c r="F3457" i="216"/>
  <c r="F3456" i="216"/>
  <c r="F3455" i="216"/>
  <c r="F3454" i="216"/>
  <c r="F3453" i="216"/>
  <c r="F3452" i="216"/>
  <c r="F3451" i="216"/>
  <c r="F3450" i="216"/>
  <c r="F3449" i="216"/>
  <c r="F3448" i="216"/>
  <c r="F3447" i="216"/>
  <c r="F3446" i="216"/>
  <c r="F3445" i="216"/>
  <c r="F3444" i="216"/>
  <c r="F3443" i="216"/>
  <c r="F3442" i="216"/>
  <c r="F3441" i="216"/>
  <c r="F3440" i="216"/>
  <c r="F3439" i="216"/>
  <c r="F3438" i="216"/>
  <c r="F3437" i="216"/>
  <c r="F3436" i="216"/>
  <c r="F3435" i="216"/>
  <c r="F3434" i="216"/>
  <c r="F3433" i="216"/>
  <c r="F3432" i="216"/>
  <c r="F3431" i="216"/>
  <c r="F3430" i="216"/>
  <c r="F3429" i="216"/>
  <c r="F3428" i="216"/>
  <c r="F3427" i="216"/>
  <c r="F3426" i="216"/>
  <c r="F3425" i="216"/>
  <c r="F3424" i="216"/>
  <c r="F3423" i="216"/>
  <c r="F3422" i="216"/>
  <c r="F3421" i="216"/>
  <c r="F3420" i="216"/>
  <c r="F3419" i="216"/>
  <c r="F3418" i="216"/>
  <c r="F3417" i="216"/>
  <c r="F3416" i="216"/>
  <c r="F3415" i="216"/>
  <c r="F3414" i="216"/>
  <c r="F3413" i="216"/>
  <c r="F3412" i="216"/>
  <c r="F3411" i="216"/>
  <c r="F3410" i="216"/>
  <c r="F3409" i="216"/>
  <c r="F3408" i="216"/>
  <c r="F3407" i="216"/>
  <c r="F3406" i="216"/>
  <c r="F3405" i="216"/>
  <c r="F3404" i="216"/>
  <c r="F3403" i="216"/>
  <c r="F3402" i="216"/>
  <c r="F3401" i="216"/>
  <c r="F3400" i="216"/>
  <c r="F3399" i="216"/>
  <c r="F3398" i="216"/>
  <c r="F3397" i="216"/>
  <c r="F3396" i="216"/>
  <c r="F3395" i="216"/>
  <c r="F3394" i="216"/>
  <c r="F3393" i="216"/>
  <c r="F3392" i="216"/>
  <c r="F3391" i="216"/>
  <c r="F3390" i="216"/>
  <c r="F3389" i="216"/>
  <c r="F3388" i="216"/>
  <c r="F3387" i="216"/>
  <c r="F3386" i="216"/>
  <c r="F3385" i="216"/>
  <c r="F3384" i="216"/>
  <c r="F3383" i="216"/>
  <c r="F3382" i="216"/>
  <c r="F3381" i="216"/>
  <c r="F3380" i="216"/>
  <c r="F3379" i="216"/>
  <c r="F3378" i="216"/>
  <c r="F3377" i="216"/>
  <c r="F3376" i="216"/>
  <c r="F3375" i="216"/>
  <c r="F3374" i="216"/>
  <c r="F3373" i="216"/>
  <c r="F3372" i="216"/>
  <c r="F3371" i="216"/>
  <c r="F3370" i="216"/>
  <c r="F3369" i="216"/>
  <c r="F3368" i="216"/>
  <c r="F3367" i="216"/>
  <c r="F3366" i="216"/>
  <c r="F3365" i="216"/>
  <c r="F3364" i="216"/>
  <c r="F3363" i="216"/>
  <c r="F3362" i="216"/>
  <c r="F3361" i="216"/>
  <c r="F3360" i="216"/>
  <c r="F3359" i="216"/>
  <c r="F3358" i="216"/>
  <c r="F3357" i="216"/>
  <c r="F3356" i="216"/>
  <c r="F3355" i="216"/>
  <c r="F3354" i="216"/>
  <c r="F3353" i="216"/>
  <c r="F3352" i="216"/>
  <c r="F3351" i="216"/>
  <c r="F3350" i="216"/>
  <c r="F3349" i="216"/>
  <c r="F3348" i="216"/>
  <c r="F3347" i="216"/>
  <c r="F3346" i="216"/>
  <c r="F3345" i="216"/>
  <c r="F3344" i="216"/>
  <c r="F3343" i="216"/>
  <c r="F3342" i="216"/>
  <c r="F3341" i="216"/>
  <c r="F3340" i="216"/>
  <c r="F3339" i="216"/>
  <c r="F3338" i="216"/>
  <c r="F3337" i="216"/>
  <c r="F3336" i="216"/>
  <c r="F3335" i="216"/>
  <c r="F3334" i="216"/>
  <c r="F3333" i="216"/>
  <c r="F3332" i="216"/>
  <c r="F3331" i="216"/>
  <c r="F3330" i="216"/>
  <c r="F3329" i="216"/>
  <c r="F3328" i="216"/>
  <c r="F3327" i="216"/>
  <c r="F3326" i="216"/>
  <c r="F3325" i="216"/>
  <c r="F3324" i="216"/>
  <c r="F3323" i="216"/>
  <c r="F3322" i="216"/>
  <c r="F3321" i="216"/>
  <c r="F3320" i="216"/>
  <c r="F3319" i="216"/>
  <c r="F3318" i="216"/>
  <c r="F3317" i="216"/>
  <c r="F3316" i="216"/>
  <c r="F3315" i="216"/>
  <c r="F3314" i="216"/>
  <c r="F3313" i="216"/>
  <c r="F3312" i="216"/>
  <c r="F3311" i="216"/>
  <c r="F3310" i="216"/>
  <c r="F3309" i="216"/>
  <c r="F3308" i="216"/>
  <c r="F3307" i="216"/>
  <c r="F3306" i="216"/>
  <c r="F3305" i="216"/>
  <c r="F3304" i="216"/>
  <c r="F3303" i="216"/>
  <c r="F3302" i="216"/>
  <c r="F3301" i="216"/>
  <c r="F3300" i="216"/>
  <c r="F3299" i="216"/>
  <c r="F3298" i="216"/>
  <c r="F3297" i="216"/>
  <c r="F3296" i="216"/>
  <c r="F3295" i="216"/>
  <c r="F3294" i="216"/>
  <c r="F3293" i="216"/>
  <c r="F3292" i="216"/>
  <c r="F3291" i="216"/>
  <c r="F3290" i="216"/>
  <c r="F3289" i="216"/>
  <c r="F3288" i="216"/>
  <c r="F3287" i="216"/>
  <c r="F3286" i="216"/>
  <c r="F3285" i="216"/>
  <c r="F3284" i="216"/>
  <c r="F3283" i="216"/>
  <c r="F3282" i="216"/>
  <c r="F3281" i="216"/>
  <c r="F3280" i="216"/>
  <c r="F3279" i="216"/>
  <c r="F3278" i="216"/>
  <c r="F3277" i="216"/>
  <c r="F3276" i="216"/>
  <c r="F3275" i="216"/>
  <c r="F3274" i="216"/>
  <c r="F3273" i="216"/>
  <c r="F3272" i="216"/>
  <c r="F3271" i="216"/>
  <c r="F3270" i="216"/>
  <c r="F3269" i="216"/>
  <c r="F3268" i="216"/>
  <c r="F3267" i="216"/>
  <c r="F3266" i="216"/>
  <c r="F3265" i="216"/>
  <c r="F3264" i="216"/>
  <c r="F3263" i="216"/>
  <c r="F3262" i="216"/>
  <c r="F3261" i="216"/>
  <c r="F3260" i="216"/>
  <c r="F3259" i="216"/>
  <c r="F3258" i="216"/>
  <c r="F3257" i="216"/>
  <c r="F3256" i="216"/>
  <c r="F3255" i="216"/>
  <c r="F3254" i="216"/>
  <c r="F3253" i="216"/>
  <c r="F3252" i="216"/>
  <c r="F3251" i="216"/>
  <c r="F3250" i="216"/>
  <c r="F3249" i="216"/>
  <c r="F3248" i="216"/>
  <c r="F3247" i="216"/>
  <c r="F3246" i="216"/>
  <c r="F3245" i="216"/>
  <c r="F3244" i="216"/>
  <c r="F3243" i="216"/>
  <c r="F3242" i="216"/>
  <c r="F3241" i="216"/>
  <c r="F3240" i="216"/>
  <c r="F3239" i="216"/>
  <c r="F3238" i="216"/>
  <c r="F3237" i="216"/>
  <c r="F3236" i="216"/>
  <c r="F3235" i="216"/>
  <c r="F3234" i="216"/>
  <c r="F3233" i="216"/>
  <c r="F3232" i="216"/>
  <c r="F3231" i="216"/>
  <c r="F3230" i="216"/>
  <c r="F3229" i="216"/>
  <c r="F3228" i="216"/>
  <c r="F3227" i="216"/>
  <c r="F3226" i="216"/>
  <c r="F3225" i="216"/>
  <c r="F3224" i="216"/>
  <c r="F3223" i="216"/>
  <c r="F3222" i="216"/>
  <c r="F3221" i="216"/>
  <c r="F3220" i="216"/>
  <c r="F3219" i="216"/>
  <c r="F3218" i="216"/>
  <c r="F3217" i="216"/>
  <c r="F3216" i="216"/>
  <c r="F3215" i="216"/>
  <c r="F3214" i="216"/>
  <c r="F3213" i="216"/>
  <c r="F3212" i="216"/>
  <c r="F3211" i="216"/>
  <c r="F3210" i="216"/>
  <c r="F3209" i="216"/>
  <c r="F3208" i="216"/>
  <c r="F3207" i="216"/>
  <c r="F3206" i="216"/>
  <c r="F3205" i="216"/>
  <c r="F3204" i="216"/>
  <c r="F3203" i="216"/>
  <c r="F3202" i="216"/>
  <c r="F3201" i="216"/>
  <c r="F3200" i="216"/>
  <c r="F3199" i="216"/>
  <c r="F3198" i="216"/>
  <c r="F3197" i="216"/>
  <c r="F3196" i="216"/>
  <c r="F3195" i="216"/>
  <c r="F3194" i="216"/>
  <c r="F3193" i="216"/>
  <c r="F3192" i="216"/>
  <c r="F3191" i="216"/>
  <c r="F3190" i="216"/>
  <c r="F3189" i="216"/>
  <c r="F3188" i="216"/>
  <c r="F3187" i="216"/>
  <c r="F3186" i="216"/>
  <c r="F3185" i="216"/>
  <c r="F3184" i="216"/>
  <c r="F3183" i="216"/>
  <c r="F3182" i="216"/>
  <c r="F3181" i="216"/>
  <c r="F3180" i="216"/>
  <c r="F3179" i="216"/>
  <c r="F3178" i="216"/>
  <c r="F3177" i="216"/>
  <c r="F3176" i="216"/>
  <c r="F3175" i="216"/>
  <c r="F3174" i="216"/>
  <c r="F3173" i="216"/>
  <c r="F3172" i="216"/>
  <c r="F3171" i="216"/>
  <c r="F3170" i="216"/>
  <c r="F3169" i="216"/>
  <c r="F3168" i="216"/>
  <c r="F3167" i="216"/>
  <c r="F3166" i="216"/>
  <c r="F3165" i="216"/>
  <c r="F3164" i="216"/>
  <c r="F3163" i="216"/>
  <c r="F3162" i="216"/>
  <c r="F3161" i="216"/>
  <c r="F3160" i="216"/>
  <c r="F3159" i="216"/>
  <c r="F3158" i="216"/>
  <c r="F3157" i="216"/>
  <c r="F3156" i="216"/>
  <c r="F3155" i="216"/>
  <c r="F3154" i="216"/>
  <c r="F3153" i="216"/>
  <c r="F3152" i="216"/>
  <c r="F3151" i="216"/>
  <c r="F3150" i="216"/>
  <c r="F3149" i="216"/>
  <c r="F3148" i="216"/>
  <c r="F3147" i="216"/>
  <c r="F3146" i="216"/>
  <c r="F3145" i="216"/>
  <c r="F3144" i="216"/>
  <c r="F3143" i="216"/>
  <c r="F3142" i="216"/>
  <c r="F3141" i="216"/>
  <c r="F3140" i="216"/>
  <c r="F3139" i="216"/>
  <c r="F3138" i="216"/>
  <c r="F3137" i="216"/>
  <c r="F3136" i="216"/>
  <c r="F3135" i="216"/>
  <c r="F3134" i="216"/>
  <c r="F3133" i="216"/>
  <c r="F3132" i="216"/>
  <c r="F3131" i="216"/>
  <c r="F3130" i="216"/>
  <c r="F3129" i="216"/>
  <c r="F3128" i="216"/>
  <c r="F3127" i="216"/>
  <c r="F3126" i="216"/>
  <c r="F3125" i="216"/>
  <c r="F3124" i="216"/>
  <c r="F3123" i="216"/>
  <c r="F3122" i="216"/>
  <c r="F3121" i="216"/>
  <c r="F3120" i="216"/>
  <c r="F3119" i="216"/>
  <c r="F3118" i="216"/>
  <c r="F3117" i="216"/>
  <c r="F3116" i="216"/>
  <c r="F3115" i="216"/>
  <c r="F3114" i="216"/>
  <c r="F3113" i="216"/>
  <c r="F3112" i="216"/>
  <c r="F3111" i="216"/>
  <c r="F3110" i="216"/>
  <c r="F3109" i="216"/>
  <c r="F3108" i="216"/>
  <c r="F3107" i="216"/>
  <c r="F3106" i="216"/>
  <c r="F3105" i="216"/>
  <c r="F3104" i="216"/>
  <c r="F3103" i="216"/>
  <c r="F3102" i="216"/>
  <c r="F3101" i="216"/>
  <c r="F3100" i="216"/>
  <c r="F3099" i="216"/>
  <c r="F3098" i="216"/>
  <c r="F3097" i="216"/>
  <c r="F3096" i="216"/>
  <c r="F3095" i="216"/>
  <c r="F3094" i="216"/>
  <c r="F3093" i="216"/>
  <c r="F3092" i="216"/>
  <c r="F3091" i="216"/>
  <c r="F3090" i="216"/>
  <c r="F3089" i="216"/>
  <c r="F3088" i="216"/>
  <c r="F3087" i="216"/>
  <c r="F3086" i="216"/>
  <c r="F3085" i="216"/>
  <c r="F3084" i="216"/>
  <c r="F3083" i="216"/>
  <c r="F3082" i="216"/>
  <c r="F3081" i="216"/>
  <c r="F3080" i="216"/>
  <c r="F3079" i="216"/>
  <c r="F3078" i="216"/>
  <c r="F3077" i="216"/>
  <c r="F3076" i="216"/>
  <c r="F3075" i="216"/>
  <c r="F3074" i="216"/>
  <c r="F3073" i="216"/>
  <c r="F3072" i="216"/>
  <c r="F3071" i="216"/>
  <c r="F3070" i="216"/>
  <c r="F3069" i="216"/>
  <c r="F3068" i="216"/>
  <c r="F3067" i="216"/>
  <c r="F3066" i="216"/>
  <c r="F3065" i="216"/>
  <c r="F3064" i="216"/>
  <c r="F3063" i="216"/>
  <c r="F3062" i="216"/>
  <c r="F3061" i="216"/>
  <c r="F3060" i="216"/>
  <c r="F3059" i="216"/>
  <c r="F3058" i="216"/>
  <c r="F3057" i="216"/>
  <c r="F3056" i="216"/>
  <c r="F3055" i="216"/>
  <c r="F3054" i="216"/>
  <c r="F3053" i="216"/>
  <c r="F3052" i="216"/>
  <c r="F3051" i="216"/>
  <c r="F3050" i="216"/>
  <c r="F3049" i="216"/>
  <c r="F3048" i="216"/>
  <c r="F3047" i="216"/>
  <c r="F3046" i="216"/>
  <c r="F3045" i="216"/>
  <c r="F3044" i="216"/>
  <c r="F3043" i="216"/>
  <c r="F3042" i="216"/>
  <c r="F3041" i="216"/>
  <c r="F3040" i="216"/>
  <c r="F3039" i="216"/>
  <c r="F3038" i="216"/>
  <c r="F3037" i="216"/>
  <c r="F3036" i="216"/>
  <c r="F3035" i="216"/>
  <c r="F3034" i="216"/>
  <c r="F3033" i="216"/>
  <c r="F3032" i="216"/>
  <c r="F3031" i="216"/>
  <c r="F3030" i="216"/>
  <c r="F3029" i="216"/>
  <c r="F3028" i="216"/>
  <c r="F3027" i="216"/>
  <c r="F3026" i="216"/>
  <c r="F3025" i="216"/>
  <c r="F3024" i="216"/>
  <c r="F3023" i="216"/>
  <c r="F3022" i="216"/>
  <c r="F3021" i="216"/>
  <c r="F3020" i="216"/>
  <c r="F3019" i="216"/>
  <c r="F3018" i="216"/>
  <c r="F3017" i="216"/>
  <c r="F3016" i="216"/>
  <c r="F3015" i="216"/>
  <c r="F3014" i="216"/>
  <c r="F3013" i="216"/>
  <c r="F3012" i="216"/>
  <c r="F3011" i="216"/>
  <c r="F3010" i="216"/>
  <c r="F3009" i="216"/>
  <c r="F3008" i="216"/>
  <c r="F3007" i="216"/>
  <c r="F3006" i="216"/>
  <c r="F3005" i="216"/>
  <c r="F3004" i="216"/>
  <c r="F3003" i="216"/>
  <c r="F3002" i="216"/>
  <c r="F3001" i="216"/>
  <c r="F3000" i="216"/>
  <c r="F2999" i="216"/>
  <c r="F2998" i="216"/>
  <c r="F2997" i="216"/>
  <c r="F2996" i="216"/>
  <c r="F2995" i="216"/>
  <c r="F2994" i="216"/>
  <c r="F2993" i="216"/>
  <c r="F2992" i="216"/>
  <c r="F2991" i="216"/>
  <c r="F2990" i="216"/>
  <c r="F2989" i="216"/>
  <c r="F2988" i="216"/>
  <c r="F2987" i="216"/>
  <c r="F2986" i="216"/>
  <c r="F2985" i="216"/>
  <c r="F2984" i="216"/>
  <c r="F2983" i="216"/>
  <c r="F2982" i="216"/>
  <c r="F2981" i="216"/>
  <c r="F2980" i="216"/>
  <c r="F2979" i="216"/>
  <c r="F2978" i="216"/>
  <c r="F2977" i="216"/>
  <c r="F2976" i="216"/>
  <c r="F2975" i="216"/>
  <c r="F2974" i="216"/>
  <c r="F2973" i="216"/>
  <c r="F2972" i="216"/>
  <c r="F2971" i="216"/>
  <c r="F2970" i="216"/>
  <c r="F2969" i="216"/>
  <c r="F2968" i="216"/>
  <c r="F2967" i="216"/>
  <c r="F2966" i="216"/>
  <c r="F2965" i="216"/>
  <c r="F2964" i="216"/>
  <c r="F2963" i="216"/>
  <c r="F2962" i="216"/>
  <c r="F2961" i="216"/>
  <c r="F2960" i="216"/>
  <c r="F2959" i="216"/>
  <c r="F2958" i="216"/>
  <c r="F2957" i="216"/>
  <c r="F2956" i="216"/>
  <c r="F2955" i="216"/>
  <c r="F2954" i="216"/>
  <c r="F2953" i="216"/>
  <c r="F2952" i="216"/>
  <c r="F2951" i="216"/>
  <c r="F2950" i="216"/>
  <c r="F2949" i="216"/>
  <c r="F2948" i="216"/>
  <c r="F2947" i="216"/>
  <c r="F2946" i="216"/>
  <c r="F2945" i="216"/>
  <c r="F2944" i="216"/>
  <c r="F2943" i="216"/>
  <c r="F2942" i="216"/>
  <c r="F2941" i="216"/>
  <c r="F2940" i="216"/>
  <c r="F2939" i="216"/>
  <c r="F2938" i="216"/>
  <c r="F2937" i="216"/>
  <c r="F2936" i="216"/>
  <c r="F2935" i="216"/>
  <c r="F2934" i="216"/>
  <c r="F2933" i="216"/>
  <c r="F2932" i="216"/>
  <c r="F2931" i="216"/>
  <c r="F2930" i="216"/>
  <c r="F2929" i="216"/>
  <c r="F2928" i="216"/>
  <c r="F2927" i="216"/>
  <c r="F2926" i="216"/>
  <c r="F2925" i="216"/>
  <c r="F2924" i="216"/>
  <c r="F2923" i="216"/>
  <c r="F2922" i="216"/>
  <c r="F2921" i="216"/>
  <c r="F2920" i="216"/>
  <c r="F2919" i="216"/>
  <c r="F2918" i="216"/>
  <c r="F2917" i="216"/>
  <c r="F2916" i="216"/>
  <c r="F2915" i="216"/>
  <c r="F2914" i="216"/>
  <c r="F2913" i="216"/>
  <c r="F2912" i="216"/>
  <c r="F2911" i="216"/>
  <c r="F2910" i="216"/>
  <c r="F2909" i="216"/>
  <c r="F2908" i="216"/>
  <c r="F2907" i="216"/>
  <c r="F2906" i="216"/>
  <c r="F2905" i="216"/>
  <c r="F2904" i="216"/>
  <c r="F2903" i="216"/>
  <c r="F2902" i="216"/>
  <c r="F2901" i="216"/>
  <c r="F2900" i="216"/>
  <c r="F2899" i="216"/>
  <c r="F2898" i="216"/>
  <c r="F2897" i="216"/>
  <c r="F2896" i="216"/>
  <c r="F2895" i="216"/>
  <c r="F2894" i="216"/>
  <c r="F2893" i="216"/>
  <c r="F2892" i="216"/>
  <c r="F2891" i="216"/>
  <c r="F2890" i="216"/>
  <c r="F2889" i="216"/>
  <c r="F2888" i="216"/>
  <c r="F2887" i="216"/>
  <c r="F2886" i="216"/>
  <c r="F2885" i="216"/>
  <c r="F2884" i="216"/>
  <c r="F2883" i="216"/>
  <c r="F2882" i="216"/>
  <c r="F2881" i="216"/>
  <c r="F2880" i="216"/>
  <c r="F2879" i="216"/>
  <c r="F2878" i="216"/>
  <c r="F2877" i="216"/>
  <c r="F2876" i="216"/>
  <c r="F2875" i="216"/>
  <c r="F2874" i="216"/>
  <c r="F2873" i="216"/>
  <c r="F2872" i="216"/>
  <c r="F2871" i="216"/>
  <c r="F2870" i="216"/>
  <c r="F2869" i="216"/>
  <c r="F2868" i="216"/>
  <c r="F2867" i="216"/>
  <c r="F2866" i="216"/>
  <c r="F2865" i="216"/>
  <c r="F2864" i="216"/>
  <c r="F2863" i="216"/>
  <c r="F2862" i="216"/>
  <c r="F2861" i="216"/>
  <c r="F2860" i="216"/>
  <c r="F2859" i="216"/>
  <c r="F2858" i="216"/>
  <c r="F2857" i="216"/>
  <c r="F2856" i="216"/>
  <c r="F2855" i="216"/>
  <c r="F2854" i="216"/>
  <c r="F2853" i="216"/>
  <c r="F2852" i="216"/>
  <c r="F2851" i="216"/>
  <c r="F2850" i="216"/>
  <c r="F2849" i="216"/>
  <c r="F2848" i="216"/>
  <c r="F2847" i="216"/>
  <c r="F2846" i="216"/>
  <c r="F2845" i="216"/>
  <c r="F2844" i="216"/>
  <c r="F2843" i="216"/>
  <c r="F2842" i="216"/>
  <c r="F2841" i="216"/>
  <c r="F2840" i="216"/>
  <c r="F2839" i="216"/>
  <c r="F2838" i="216"/>
  <c r="F2837" i="216"/>
  <c r="F2836" i="216"/>
  <c r="F2835" i="216"/>
  <c r="F2834" i="216"/>
  <c r="F2833" i="216"/>
  <c r="F2832" i="216"/>
  <c r="F2831" i="216"/>
  <c r="F2830" i="216"/>
  <c r="F2829" i="216"/>
  <c r="F2828" i="216"/>
  <c r="F2827" i="216"/>
  <c r="F2826" i="216"/>
  <c r="F2825" i="216"/>
  <c r="F2824" i="216"/>
  <c r="F2823" i="216"/>
  <c r="F2822" i="216"/>
  <c r="F2821" i="216"/>
  <c r="F2820" i="216"/>
  <c r="F2819" i="216"/>
  <c r="F2818" i="216"/>
  <c r="F2817" i="216"/>
  <c r="F2816" i="216"/>
  <c r="F2815" i="216"/>
  <c r="F2814" i="216"/>
  <c r="F2813" i="216"/>
  <c r="F2812" i="216"/>
  <c r="F2811" i="216"/>
  <c r="F2810" i="216"/>
  <c r="F2809" i="216"/>
  <c r="F2808" i="216"/>
  <c r="F2807" i="216"/>
  <c r="F2806" i="216"/>
  <c r="F2805" i="216"/>
  <c r="F2804" i="216"/>
  <c r="F2803" i="216"/>
  <c r="F2802" i="216"/>
  <c r="F2801" i="216"/>
  <c r="F2800" i="216"/>
  <c r="F2799" i="216"/>
  <c r="F2798" i="216"/>
  <c r="F2797" i="216"/>
  <c r="F2796" i="216"/>
  <c r="F2795" i="216"/>
  <c r="F2794" i="216"/>
  <c r="F2793" i="216"/>
  <c r="F2792" i="216"/>
  <c r="F2791" i="216"/>
  <c r="F2790" i="216"/>
  <c r="F2789" i="216"/>
  <c r="F2788" i="216"/>
  <c r="F2787" i="216"/>
  <c r="F2786" i="216"/>
  <c r="F2785" i="216"/>
  <c r="F2784" i="216"/>
  <c r="F2783" i="216"/>
  <c r="F2782" i="216"/>
  <c r="F2781" i="216"/>
  <c r="F2780" i="216"/>
  <c r="F2779" i="216"/>
  <c r="F2778" i="216"/>
  <c r="F2777" i="216"/>
  <c r="F2776" i="216"/>
  <c r="F2775" i="216"/>
  <c r="F2774" i="216"/>
  <c r="F2773" i="216"/>
  <c r="F2772" i="216"/>
  <c r="F2771" i="216"/>
  <c r="F2770" i="216"/>
  <c r="F2769" i="216"/>
  <c r="F2768" i="216"/>
  <c r="F2767" i="216"/>
  <c r="F2766" i="216"/>
  <c r="F2765" i="216"/>
  <c r="F2764" i="216"/>
  <c r="F2763" i="216"/>
  <c r="F2762" i="216"/>
  <c r="F2761" i="216"/>
  <c r="F2760" i="216"/>
  <c r="F2759" i="216"/>
  <c r="F2758" i="216"/>
  <c r="F2757" i="216"/>
  <c r="F2756" i="216"/>
  <c r="F2755" i="216"/>
  <c r="F2754" i="216"/>
  <c r="F2753" i="216"/>
  <c r="F2752" i="216"/>
  <c r="F2751" i="216"/>
  <c r="F2750" i="216"/>
  <c r="F2749" i="216"/>
  <c r="F2748" i="216"/>
  <c r="F2747" i="216"/>
  <c r="F2746" i="216"/>
  <c r="F2745" i="216"/>
  <c r="F2744" i="216"/>
  <c r="F2743" i="216"/>
  <c r="F2742" i="216"/>
  <c r="F2741" i="216"/>
  <c r="F2740" i="216"/>
  <c r="F2739" i="216"/>
  <c r="F2738" i="216"/>
  <c r="F2737" i="216"/>
  <c r="F2736" i="216"/>
  <c r="F2735" i="216"/>
  <c r="F2734" i="216"/>
  <c r="F2733" i="216"/>
  <c r="F2732" i="216"/>
  <c r="F2731" i="216"/>
  <c r="F2730" i="216"/>
  <c r="F2729" i="216"/>
  <c r="F2728" i="216"/>
  <c r="F2727" i="216"/>
  <c r="F2726" i="216"/>
  <c r="F2725" i="216"/>
  <c r="F2724" i="216"/>
  <c r="F2723" i="216"/>
  <c r="F2722" i="216"/>
  <c r="F2721" i="216"/>
  <c r="F2720" i="216"/>
  <c r="F2719" i="216"/>
  <c r="F2718" i="216"/>
  <c r="F2717" i="216"/>
  <c r="F2716" i="216"/>
  <c r="F2715" i="216"/>
  <c r="F2714" i="216"/>
  <c r="F2713" i="216"/>
  <c r="F2712" i="216"/>
  <c r="F2711" i="216"/>
  <c r="F2710" i="216"/>
  <c r="F2709" i="216"/>
  <c r="F2708" i="216"/>
  <c r="F2707" i="216"/>
  <c r="F2706" i="216"/>
  <c r="F2705" i="216"/>
  <c r="F2704" i="216"/>
  <c r="F2703" i="216"/>
  <c r="F2702" i="216"/>
  <c r="F2701" i="216"/>
  <c r="F2700" i="216"/>
  <c r="F2699" i="216"/>
  <c r="F2698" i="216"/>
  <c r="F2697" i="216"/>
  <c r="F2696" i="216"/>
  <c r="F2695" i="216"/>
  <c r="F2694" i="216"/>
  <c r="F2693" i="216"/>
  <c r="F2692" i="216"/>
  <c r="F2691" i="216"/>
  <c r="F2690" i="216"/>
  <c r="F2689" i="216"/>
  <c r="F2688" i="216"/>
  <c r="F2687" i="216"/>
  <c r="F2686" i="216"/>
  <c r="F2685" i="216"/>
  <c r="F2684" i="216"/>
  <c r="F2683" i="216"/>
  <c r="F2682" i="216"/>
  <c r="F2681" i="216"/>
  <c r="F2680" i="216"/>
  <c r="F2679" i="216"/>
  <c r="F2678" i="216"/>
  <c r="F2677" i="216"/>
  <c r="F2676" i="216"/>
  <c r="F2675" i="216"/>
  <c r="F2674" i="216"/>
  <c r="F2673" i="216"/>
  <c r="F2672" i="216"/>
  <c r="F2671" i="216"/>
  <c r="F2670" i="216"/>
  <c r="F2669" i="216"/>
  <c r="F2668" i="216"/>
  <c r="F2667" i="216"/>
  <c r="F2666" i="216"/>
  <c r="F2665" i="216"/>
  <c r="F2664" i="216"/>
  <c r="F2663" i="216"/>
  <c r="F2662" i="216"/>
  <c r="F2661" i="216"/>
  <c r="F2660" i="216"/>
  <c r="F2659" i="216"/>
  <c r="F2658" i="216"/>
  <c r="F2657" i="216"/>
  <c r="F2656" i="216"/>
  <c r="F2655" i="216"/>
  <c r="F2654" i="216"/>
  <c r="F2653" i="216"/>
  <c r="F2652" i="216"/>
  <c r="F2651" i="216"/>
  <c r="F2650" i="216"/>
  <c r="F2649" i="216"/>
  <c r="F2648" i="216"/>
  <c r="F2647" i="216"/>
  <c r="F2646" i="216"/>
  <c r="F2645" i="216"/>
  <c r="F2644" i="216"/>
  <c r="F2643" i="216"/>
  <c r="F2642" i="216"/>
  <c r="F2641" i="216"/>
  <c r="F2640" i="216"/>
  <c r="F2639" i="216"/>
  <c r="F2638" i="216"/>
  <c r="F2637" i="216"/>
  <c r="F2636" i="216"/>
  <c r="F2635" i="216"/>
  <c r="F2634" i="216"/>
  <c r="F2633" i="216"/>
  <c r="F2632" i="216"/>
  <c r="F2631" i="216"/>
  <c r="F2630" i="216"/>
  <c r="F2629" i="216"/>
  <c r="F2628" i="216"/>
  <c r="F2627" i="216"/>
  <c r="F2626" i="216"/>
  <c r="F2625" i="216"/>
  <c r="F2624" i="216"/>
  <c r="F2623" i="216"/>
  <c r="F2622" i="216"/>
  <c r="F2621" i="216"/>
  <c r="F2620" i="216"/>
  <c r="F2619" i="216"/>
  <c r="F2618" i="216"/>
  <c r="F2617" i="216"/>
  <c r="F2616" i="216"/>
  <c r="F2615" i="216"/>
  <c r="F2614" i="216"/>
  <c r="F2613" i="216"/>
  <c r="F2612" i="216"/>
  <c r="F2611" i="216"/>
  <c r="F2610" i="216"/>
  <c r="F2609" i="216"/>
  <c r="F2608" i="216"/>
  <c r="F2607" i="216"/>
  <c r="F2606" i="216"/>
  <c r="F2605" i="216"/>
  <c r="F2604" i="216"/>
  <c r="F2603" i="216"/>
  <c r="F2602" i="216"/>
  <c r="F2601" i="216"/>
  <c r="F2600" i="216"/>
  <c r="F2599" i="216"/>
  <c r="F2598" i="216"/>
  <c r="F2597" i="216"/>
  <c r="F2596" i="216"/>
  <c r="F2595" i="216"/>
  <c r="F2594" i="216"/>
  <c r="F2593" i="216"/>
  <c r="F2592" i="216"/>
  <c r="F2591" i="216"/>
  <c r="F2590" i="216"/>
  <c r="F2589" i="216"/>
  <c r="F2588" i="216"/>
  <c r="F2587" i="216"/>
  <c r="F2586" i="216"/>
  <c r="F2585" i="216"/>
  <c r="F2584" i="216"/>
  <c r="F2583" i="216"/>
  <c r="F2582" i="216"/>
  <c r="F2581" i="216"/>
  <c r="F2580" i="216"/>
  <c r="F2579" i="216"/>
  <c r="F2578" i="216"/>
  <c r="F2577" i="216"/>
  <c r="F2576" i="216"/>
  <c r="F2575" i="216"/>
  <c r="F2574" i="216"/>
  <c r="F2573" i="216"/>
  <c r="F2572" i="216"/>
  <c r="F2571" i="216"/>
  <c r="F2570" i="216"/>
  <c r="F2569" i="216"/>
  <c r="F2568" i="216"/>
  <c r="F2567" i="216"/>
  <c r="F2566" i="216"/>
  <c r="F2565" i="216"/>
  <c r="F2564" i="216"/>
  <c r="F2563" i="216"/>
  <c r="F2562" i="216"/>
  <c r="F2561" i="216"/>
  <c r="F2560" i="216"/>
  <c r="F2559" i="216"/>
  <c r="F2558" i="216"/>
  <c r="F2557" i="216"/>
  <c r="F2556" i="216"/>
  <c r="F2555" i="216"/>
  <c r="F2554" i="216"/>
  <c r="F2553" i="216"/>
  <c r="F2552" i="216"/>
  <c r="F2551" i="216"/>
  <c r="F2550" i="216"/>
  <c r="F2549" i="216"/>
  <c r="F2548" i="216"/>
  <c r="F2547" i="216"/>
  <c r="F2546" i="216"/>
  <c r="F2545" i="216"/>
  <c r="F2544" i="216"/>
  <c r="F2543" i="216"/>
  <c r="F2542" i="216"/>
  <c r="F2541" i="216"/>
  <c r="F2540" i="216"/>
  <c r="F2539" i="216"/>
  <c r="F2538" i="216"/>
  <c r="F2537" i="216"/>
  <c r="F2536" i="216"/>
  <c r="F2535" i="216"/>
  <c r="F2534" i="216"/>
  <c r="F2533" i="216"/>
  <c r="F2532" i="216"/>
  <c r="F2531" i="216"/>
  <c r="F2530" i="216"/>
  <c r="F2529" i="216"/>
  <c r="F2528" i="216"/>
  <c r="F2527" i="216"/>
  <c r="F2526" i="216"/>
  <c r="F2525" i="216"/>
  <c r="F2524" i="216"/>
  <c r="F2523" i="216"/>
  <c r="F2522" i="216"/>
  <c r="F2521" i="216"/>
  <c r="F2520" i="216"/>
  <c r="F2519" i="216"/>
  <c r="F2518" i="216"/>
  <c r="F2517" i="216"/>
  <c r="F2516" i="216"/>
  <c r="F2515" i="216"/>
  <c r="F2514" i="216"/>
  <c r="F2513" i="216"/>
  <c r="F2512" i="216"/>
  <c r="F2511" i="216"/>
  <c r="F2510" i="216"/>
  <c r="F2509" i="216"/>
  <c r="F2508" i="216"/>
  <c r="F2507" i="216"/>
  <c r="F2506" i="216"/>
  <c r="F2505" i="216"/>
  <c r="F2504" i="216"/>
  <c r="F2503" i="216"/>
  <c r="F2502" i="216"/>
  <c r="F2501" i="216"/>
  <c r="F2500" i="216"/>
  <c r="F2499" i="216"/>
  <c r="F2498" i="216"/>
  <c r="F2497" i="216"/>
  <c r="F2496" i="216"/>
  <c r="F2495" i="216"/>
  <c r="F2494" i="216"/>
  <c r="F2493" i="216"/>
  <c r="F2492" i="216"/>
  <c r="F2491" i="216"/>
  <c r="F2490" i="216"/>
  <c r="F2489" i="216"/>
  <c r="F2488" i="216"/>
  <c r="F2487" i="216"/>
  <c r="F2486" i="216"/>
  <c r="F2485" i="216"/>
  <c r="F2484" i="216"/>
  <c r="F2483" i="216"/>
  <c r="F2482" i="216"/>
  <c r="F2481" i="216"/>
  <c r="F2480" i="216"/>
  <c r="F2479" i="216"/>
  <c r="F2478" i="216"/>
  <c r="F2477" i="216"/>
  <c r="F2476" i="216"/>
  <c r="F2475" i="216"/>
  <c r="F2474" i="216"/>
  <c r="F2473" i="216"/>
  <c r="F2472" i="216"/>
  <c r="F2471" i="216"/>
  <c r="F2470" i="216"/>
  <c r="F2469" i="216"/>
  <c r="F2468" i="216"/>
  <c r="F2467" i="216"/>
  <c r="F2466" i="216"/>
  <c r="F2465" i="216"/>
  <c r="F2464" i="216"/>
  <c r="F2463" i="216"/>
  <c r="F2462" i="216"/>
  <c r="F2461" i="216"/>
  <c r="F2460" i="216"/>
  <c r="F2459" i="216"/>
  <c r="F2458" i="216"/>
  <c r="F2457" i="216"/>
  <c r="F2456" i="216"/>
  <c r="F2455" i="216"/>
  <c r="F2454" i="216"/>
  <c r="F2453" i="216"/>
  <c r="F2452" i="216"/>
  <c r="F2451" i="216"/>
  <c r="F2450" i="216"/>
  <c r="F2449" i="216"/>
  <c r="F2448" i="216"/>
  <c r="F2447" i="216"/>
  <c r="F2446" i="216"/>
  <c r="F2445" i="216"/>
  <c r="F2444" i="216"/>
  <c r="F2443" i="216"/>
  <c r="F2442" i="216"/>
  <c r="F2441" i="216"/>
  <c r="F2440" i="216"/>
  <c r="F2439" i="216"/>
  <c r="F2438" i="216"/>
  <c r="F2437" i="216"/>
  <c r="F2436" i="216"/>
  <c r="F2435" i="216"/>
  <c r="F2434" i="216"/>
  <c r="F2433" i="216"/>
  <c r="F2432" i="216"/>
  <c r="F2431" i="216"/>
  <c r="F2430" i="216"/>
  <c r="F2429" i="216"/>
  <c r="F2428" i="216"/>
  <c r="F2427" i="216"/>
  <c r="F2426" i="216"/>
  <c r="F2425" i="216"/>
  <c r="F2424" i="216"/>
  <c r="F2423" i="216"/>
  <c r="F2422" i="216"/>
  <c r="F2421" i="216"/>
  <c r="F2420" i="216"/>
  <c r="F2419" i="216"/>
  <c r="F2418" i="216"/>
  <c r="F2417" i="216"/>
  <c r="F2416" i="216"/>
  <c r="F2415" i="216"/>
  <c r="F2414" i="216"/>
  <c r="F2413" i="216"/>
  <c r="F2412" i="216"/>
  <c r="F2411" i="216"/>
  <c r="F2410" i="216"/>
  <c r="F2409" i="216"/>
  <c r="F2408" i="216"/>
  <c r="F2407" i="216"/>
  <c r="F2406" i="216"/>
  <c r="F2405" i="216"/>
  <c r="F2404" i="216"/>
  <c r="F2403" i="216"/>
  <c r="F2402" i="216"/>
  <c r="F2401" i="216"/>
  <c r="F2400" i="216"/>
  <c r="F2399" i="216"/>
  <c r="F2398" i="216"/>
  <c r="F2397" i="216"/>
  <c r="F2396" i="216"/>
  <c r="F2395" i="216"/>
  <c r="F2394" i="216"/>
  <c r="F2393" i="216"/>
  <c r="F2392" i="216"/>
  <c r="F2391" i="216"/>
  <c r="F2390" i="216"/>
  <c r="F2389" i="216"/>
  <c r="F2388" i="216"/>
  <c r="F2387" i="216"/>
  <c r="F2386" i="216"/>
  <c r="F2385" i="216"/>
  <c r="F2384" i="216"/>
  <c r="F2383" i="216"/>
  <c r="F2382" i="216"/>
  <c r="F2381" i="216"/>
  <c r="F2380" i="216"/>
  <c r="F2379" i="216"/>
  <c r="F2378" i="216"/>
  <c r="F2377" i="216"/>
  <c r="F2376" i="216"/>
  <c r="F2375" i="216"/>
  <c r="F2374" i="216"/>
  <c r="F2373" i="216"/>
  <c r="F2372" i="216"/>
  <c r="F2371" i="216"/>
  <c r="F2370" i="216"/>
  <c r="F2369" i="216"/>
  <c r="F2368" i="216"/>
  <c r="F2367" i="216"/>
  <c r="F2366" i="216"/>
  <c r="F2365" i="216"/>
  <c r="F2364" i="216"/>
  <c r="F2363" i="216"/>
  <c r="F2362" i="216"/>
  <c r="F2361" i="216"/>
  <c r="F2360" i="216"/>
  <c r="F2359" i="216"/>
  <c r="F2358" i="216"/>
  <c r="F2357" i="216"/>
  <c r="F2356" i="216"/>
  <c r="F2355" i="216"/>
  <c r="F2354" i="216"/>
  <c r="F2353" i="216"/>
  <c r="F2352" i="216"/>
  <c r="F2351" i="216"/>
  <c r="F2350" i="216"/>
  <c r="F2349" i="216"/>
  <c r="F2348" i="216"/>
  <c r="F2347" i="216"/>
  <c r="F2346" i="216"/>
  <c r="F2345" i="216"/>
  <c r="F2344" i="216"/>
  <c r="F2343" i="216"/>
  <c r="F2342" i="216"/>
  <c r="F2341" i="216"/>
  <c r="F2340" i="216"/>
  <c r="F2339" i="216"/>
  <c r="F2338" i="216"/>
  <c r="F2337" i="216"/>
  <c r="F2336" i="216"/>
  <c r="F2335" i="216"/>
  <c r="F2334" i="216"/>
  <c r="F2333" i="216"/>
  <c r="F2332" i="216"/>
  <c r="F2331" i="216"/>
  <c r="F2330" i="216"/>
  <c r="F2329" i="216"/>
  <c r="F2328" i="216"/>
  <c r="F2327" i="216"/>
  <c r="F2326" i="216"/>
  <c r="F2325" i="216"/>
  <c r="F2324" i="216"/>
  <c r="F2323" i="216"/>
  <c r="F2322" i="216"/>
  <c r="F2321" i="216"/>
  <c r="F2320" i="216"/>
  <c r="F2319" i="216"/>
  <c r="F2318" i="216"/>
  <c r="F2317" i="216"/>
  <c r="F2316" i="216"/>
  <c r="F2315" i="216"/>
  <c r="F2314" i="216"/>
  <c r="F2313" i="216"/>
  <c r="F2312" i="216"/>
  <c r="F2311" i="216"/>
  <c r="F2310" i="216"/>
  <c r="F2309" i="216"/>
  <c r="F2308" i="216"/>
  <c r="F2307" i="216"/>
  <c r="F2306" i="216"/>
  <c r="F2305" i="216"/>
  <c r="F2304" i="216"/>
  <c r="F2303" i="216"/>
  <c r="F2302" i="216"/>
  <c r="F2301" i="216"/>
  <c r="F2300" i="216"/>
  <c r="F2299" i="216"/>
  <c r="F2298" i="216"/>
  <c r="F2297" i="216"/>
  <c r="F2296" i="216"/>
  <c r="F2295" i="216"/>
  <c r="F2294" i="216"/>
  <c r="F2293" i="216"/>
  <c r="F2292" i="216"/>
  <c r="F2291" i="216"/>
  <c r="F2290" i="216"/>
  <c r="F2289" i="216"/>
  <c r="F2288" i="216"/>
  <c r="F2287" i="216"/>
  <c r="F2286" i="216"/>
  <c r="F2285" i="216"/>
  <c r="F2284" i="216"/>
  <c r="F2283" i="216"/>
  <c r="F2282" i="216"/>
  <c r="F2281" i="216"/>
  <c r="F2280" i="216"/>
  <c r="F2279" i="216"/>
  <c r="F2278" i="216"/>
  <c r="F2277" i="216"/>
  <c r="F2276" i="216"/>
  <c r="F2275" i="216"/>
  <c r="F2274" i="216"/>
  <c r="F2273" i="216"/>
  <c r="F2272" i="216"/>
  <c r="F2271" i="216"/>
  <c r="F2270" i="216"/>
  <c r="F2269" i="216"/>
  <c r="F2268" i="216"/>
  <c r="F2267" i="216"/>
  <c r="F2266" i="216"/>
  <c r="F2265" i="216"/>
  <c r="F2264" i="216"/>
  <c r="F2263" i="216"/>
  <c r="F2262" i="216"/>
  <c r="F2261" i="216"/>
  <c r="F2260" i="216"/>
  <c r="F2259" i="216"/>
  <c r="F2258" i="216"/>
  <c r="F2257" i="216"/>
  <c r="F2256" i="216"/>
  <c r="F2255" i="216"/>
  <c r="F2254" i="216"/>
  <c r="F2253" i="216"/>
  <c r="F2252" i="216"/>
  <c r="F2251" i="216"/>
  <c r="F2250" i="216"/>
  <c r="F2249" i="216"/>
  <c r="F2248" i="216"/>
  <c r="F2247" i="216"/>
  <c r="F2246" i="216"/>
  <c r="F2245" i="216"/>
  <c r="F2244" i="216"/>
  <c r="F2243" i="216"/>
  <c r="F2242" i="216"/>
  <c r="F2241" i="216"/>
  <c r="F2240" i="216"/>
  <c r="F2239" i="216"/>
  <c r="F2238" i="216"/>
  <c r="F2237" i="216"/>
  <c r="F2236" i="216"/>
  <c r="F2235" i="216"/>
  <c r="F2234" i="216"/>
  <c r="F2233" i="216"/>
  <c r="F2232" i="216"/>
  <c r="F2231" i="216"/>
  <c r="F2230" i="216"/>
  <c r="F2229" i="216"/>
  <c r="F2228" i="216"/>
  <c r="F2227" i="216"/>
  <c r="F2226" i="216"/>
  <c r="F2225" i="216"/>
  <c r="F2224" i="216"/>
  <c r="F2223" i="216"/>
  <c r="F2222" i="216"/>
  <c r="F2221" i="216"/>
  <c r="F2220" i="216"/>
  <c r="F2219" i="216"/>
  <c r="F2218" i="216"/>
  <c r="F2217" i="216"/>
  <c r="F2216" i="216"/>
  <c r="F2215" i="216"/>
  <c r="F2214" i="216"/>
  <c r="F2213" i="216"/>
  <c r="F2212" i="216"/>
  <c r="F2211" i="216"/>
  <c r="F2210" i="216"/>
  <c r="F2209" i="216"/>
  <c r="F2208" i="216"/>
  <c r="F2207" i="216"/>
  <c r="F2206" i="216"/>
  <c r="F2205" i="216"/>
  <c r="F2204" i="216"/>
  <c r="F2203" i="216"/>
  <c r="F2202" i="216"/>
  <c r="F2201" i="216"/>
  <c r="F2200" i="216"/>
  <c r="F2199" i="216"/>
  <c r="F2198" i="216"/>
  <c r="F2197" i="216"/>
  <c r="F2196" i="216"/>
  <c r="F2195" i="216"/>
  <c r="F2194" i="216"/>
  <c r="F2193" i="216"/>
  <c r="F2192" i="216"/>
  <c r="F2191" i="216"/>
  <c r="F2190" i="216"/>
  <c r="F2189" i="216"/>
  <c r="F2188" i="216"/>
  <c r="F2187" i="216"/>
  <c r="F2186" i="216"/>
  <c r="F2185" i="216"/>
  <c r="F2184" i="216"/>
  <c r="F2183" i="216"/>
  <c r="F2182" i="216"/>
  <c r="F2181" i="216"/>
  <c r="F2180" i="216"/>
  <c r="F2179" i="216"/>
  <c r="F2178" i="216"/>
  <c r="F2177" i="216"/>
  <c r="F2176" i="216"/>
  <c r="F2175" i="216"/>
  <c r="F2174" i="216"/>
  <c r="F2173" i="216"/>
  <c r="F2172" i="216"/>
  <c r="F2171" i="216"/>
  <c r="F2170" i="216"/>
  <c r="F2169" i="216"/>
  <c r="F2168" i="216"/>
  <c r="F2167" i="216"/>
  <c r="F2166" i="216"/>
  <c r="F2165" i="216"/>
  <c r="F2164" i="216"/>
  <c r="F2163" i="216"/>
  <c r="F2162" i="216"/>
  <c r="F2161" i="216"/>
  <c r="F2160" i="216"/>
  <c r="F2159" i="216"/>
  <c r="F2158" i="216"/>
  <c r="F2157" i="216"/>
  <c r="F2156" i="216"/>
  <c r="F2155" i="216"/>
  <c r="F2154" i="216"/>
  <c r="F2153" i="216"/>
  <c r="F2152" i="216"/>
  <c r="F2151" i="216"/>
  <c r="F2150" i="216"/>
  <c r="F2149" i="216"/>
  <c r="F2148" i="216"/>
  <c r="F2147" i="216"/>
  <c r="F2146" i="216"/>
  <c r="F2145" i="216"/>
  <c r="F2144" i="216"/>
  <c r="F2143" i="216"/>
  <c r="F2142" i="216"/>
  <c r="F2141" i="216"/>
  <c r="F2140" i="216"/>
  <c r="F2139" i="216"/>
  <c r="F2138" i="216"/>
  <c r="F2137" i="216"/>
  <c r="F2136" i="216"/>
  <c r="F2135" i="216"/>
  <c r="F2134" i="216"/>
  <c r="F2133" i="216"/>
  <c r="F2132" i="216"/>
  <c r="F2131" i="216"/>
  <c r="F2130" i="216"/>
  <c r="F2129" i="216"/>
  <c r="F2128" i="216"/>
  <c r="F2127" i="216"/>
  <c r="F2126" i="216"/>
  <c r="F2125" i="216"/>
  <c r="F2124" i="216"/>
  <c r="F2123" i="216"/>
  <c r="F2122" i="216"/>
  <c r="F2121" i="216"/>
  <c r="F2120" i="216"/>
  <c r="F2119" i="216"/>
  <c r="F2118" i="216"/>
  <c r="F2117" i="216"/>
  <c r="F2116" i="216"/>
  <c r="F2115" i="216"/>
  <c r="F2114" i="216"/>
  <c r="F2113" i="216"/>
  <c r="F2112" i="216"/>
  <c r="F2111" i="216"/>
  <c r="F2110" i="216"/>
  <c r="F2109" i="216"/>
  <c r="F2108" i="216"/>
  <c r="F2107" i="216"/>
  <c r="F2106" i="216"/>
  <c r="F2105" i="216"/>
  <c r="F2104" i="216"/>
  <c r="F2103" i="216"/>
  <c r="F2102" i="216"/>
  <c r="F2101" i="216"/>
  <c r="F2100" i="216"/>
  <c r="F2099" i="216"/>
  <c r="F2098" i="216"/>
  <c r="F2097" i="216"/>
  <c r="F2096" i="216"/>
  <c r="F2095" i="216"/>
  <c r="F2094" i="216"/>
  <c r="F2093" i="216"/>
  <c r="F2092" i="216"/>
  <c r="F2091" i="216"/>
  <c r="F2090" i="216"/>
  <c r="F2089" i="216"/>
  <c r="F2088" i="216"/>
  <c r="F2087" i="216"/>
  <c r="F2086" i="216"/>
  <c r="F2085" i="216"/>
  <c r="F2084" i="216"/>
  <c r="F2083" i="216"/>
  <c r="F2082" i="216"/>
  <c r="F2081" i="216"/>
  <c r="F2080" i="216"/>
  <c r="F2079" i="216"/>
  <c r="F2078" i="216"/>
  <c r="F2077" i="216"/>
  <c r="F2076" i="216"/>
  <c r="F2075" i="216"/>
  <c r="F2074" i="216"/>
  <c r="F2073" i="216"/>
  <c r="F2072" i="216"/>
  <c r="F2071" i="216"/>
  <c r="F2070" i="216"/>
  <c r="F2069" i="216"/>
  <c r="F2068" i="216"/>
  <c r="F2067" i="216"/>
  <c r="F2066" i="216"/>
  <c r="F2065" i="216"/>
  <c r="F2064" i="216"/>
  <c r="F2063" i="216"/>
  <c r="F2062" i="216"/>
  <c r="F2061" i="216"/>
  <c r="F2060" i="216"/>
  <c r="F2059" i="216"/>
  <c r="F2058" i="216"/>
  <c r="F2057" i="216"/>
  <c r="F2056" i="216"/>
  <c r="F2055" i="216"/>
  <c r="F2054" i="216"/>
  <c r="F2053" i="216"/>
  <c r="F2052" i="216"/>
  <c r="F2051" i="216"/>
  <c r="F2050" i="216"/>
  <c r="F2049" i="216"/>
  <c r="F2048" i="216"/>
  <c r="F2047" i="216"/>
  <c r="F2046" i="216"/>
  <c r="F2045" i="216"/>
  <c r="F2044" i="216"/>
  <c r="F2043" i="216"/>
  <c r="F2042" i="216"/>
  <c r="F2041" i="216"/>
  <c r="F2040" i="216"/>
  <c r="F2039" i="216"/>
  <c r="F2038" i="216"/>
  <c r="F2037" i="216"/>
  <c r="F2036" i="216"/>
  <c r="F2035" i="216"/>
  <c r="F2034" i="216"/>
  <c r="F2033" i="216"/>
  <c r="F2032" i="216"/>
  <c r="F2031" i="216"/>
  <c r="F2030" i="216"/>
  <c r="F2029" i="216"/>
  <c r="F2028" i="216"/>
  <c r="F2027" i="216"/>
  <c r="F2026" i="216"/>
  <c r="F2025" i="216"/>
  <c r="F2024" i="216"/>
  <c r="F2023" i="216"/>
  <c r="F2022" i="216"/>
  <c r="F2021" i="216"/>
  <c r="F2020" i="216"/>
  <c r="F2019" i="216"/>
  <c r="F2018" i="216"/>
  <c r="F2017" i="216"/>
  <c r="F2016" i="216"/>
  <c r="F2015" i="216"/>
  <c r="F2014" i="216"/>
  <c r="F2013" i="216"/>
  <c r="F2012" i="216"/>
  <c r="F2011" i="216"/>
  <c r="F2010" i="216"/>
  <c r="F2009" i="216"/>
  <c r="F2008" i="216"/>
  <c r="F2007" i="216"/>
  <c r="F2006" i="216"/>
  <c r="F2005" i="216"/>
  <c r="F2004" i="216"/>
  <c r="F2003" i="216"/>
  <c r="F2002" i="216"/>
  <c r="F2001" i="216"/>
  <c r="F2000" i="216"/>
  <c r="F1999" i="216"/>
  <c r="F1998" i="216"/>
  <c r="F1997" i="216"/>
  <c r="F1996" i="216"/>
  <c r="F1995" i="216"/>
  <c r="F1994" i="216"/>
  <c r="F1993" i="216"/>
  <c r="F1992" i="216"/>
  <c r="F1991" i="216"/>
  <c r="F1990" i="216"/>
  <c r="F1989" i="216"/>
  <c r="F1988" i="216"/>
  <c r="F1987" i="216"/>
  <c r="F1986" i="216"/>
  <c r="F1985" i="216"/>
  <c r="F1984" i="216"/>
  <c r="F1983" i="216"/>
  <c r="F1982" i="216"/>
  <c r="F1981" i="216"/>
  <c r="F1980" i="216"/>
  <c r="F1979" i="216"/>
  <c r="F1978" i="216"/>
  <c r="F1977" i="216"/>
  <c r="F1976" i="216"/>
  <c r="F1975" i="216"/>
  <c r="F1974" i="216"/>
  <c r="F1973" i="216"/>
  <c r="F1972" i="216"/>
  <c r="F1971" i="216"/>
  <c r="F1970" i="216"/>
  <c r="F1969" i="216"/>
  <c r="F1968" i="216"/>
  <c r="F1967" i="216"/>
  <c r="F1966" i="216"/>
  <c r="F1965" i="216"/>
  <c r="F1964" i="216"/>
  <c r="F1963" i="216"/>
  <c r="F1962" i="216"/>
  <c r="F1961" i="216"/>
  <c r="F1960" i="216"/>
  <c r="F1959" i="216"/>
  <c r="F1958" i="216"/>
  <c r="F1957" i="216"/>
  <c r="F1956" i="216"/>
  <c r="F1955" i="216"/>
  <c r="F1954" i="216"/>
  <c r="F1953" i="216"/>
  <c r="F1952" i="216"/>
  <c r="F1951" i="216"/>
  <c r="F1950" i="216"/>
  <c r="F1949" i="216"/>
  <c r="F1948" i="216"/>
  <c r="F1947" i="216"/>
  <c r="F1946" i="216"/>
  <c r="F1945" i="216"/>
  <c r="F1944" i="216"/>
  <c r="F1943" i="216"/>
  <c r="F1942" i="216"/>
  <c r="F1941" i="216"/>
  <c r="F1940" i="216"/>
  <c r="F1939" i="216"/>
  <c r="F1938" i="216"/>
  <c r="F1937" i="216"/>
  <c r="F1936" i="216"/>
  <c r="F1935" i="216"/>
  <c r="F1934" i="216"/>
  <c r="F1933" i="216"/>
  <c r="F1932" i="216"/>
  <c r="F1931" i="216"/>
  <c r="F1930" i="216"/>
  <c r="F1929" i="216"/>
  <c r="F1928" i="216"/>
  <c r="F1927" i="216"/>
  <c r="F1926" i="216"/>
  <c r="F1925" i="216"/>
  <c r="F1924" i="216"/>
  <c r="F1923" i="216"/>
  <c r="F1922" i="216"/>
  <c r="F1921" i="216"/>
  <c r="F1920" i="216"/>
  <c r="F1919" i="216"/>
  <c r="F1918" i="216"/>
  <c r="F1917" i="216"/>
  <c r="F1916" i="216"/>
  <c r="F1915" i="216"/>
  <c r="F1914" i="216"/>
  <c r="F1913" i="216"/>
  <c r="F1912" i="216"/>
  <c r="F1911" i="216"/>
  <c r="F1910" i="216"/>
  <c r="F1909" i="216"/>
  <c r="F1908" i="216"/>
  <c r="F1907" i="216"/>
  <c r="F1906" i="216"/>
  <c r="F1905" i="216"/>
  <c r="F1904" i="216"/>
  <c r="F1903" i="216"/>
  <c r="F1902" i="216"/>
  <c r="F1901" i="216"/>
  <c r="F1900" i="216"/>
  <c r="F1899" i="216"/>
  <c r="F1898" i="216"/>
  <c r="F1897" i="216"/>
  <c r="F1896" i="216"/>
  <c r="F1895" i="216"/>
  <c r="F1894" i="216"/>
  <c r="F1893" i="216"/>
  <c r="F1892" i="216"/>
  <c r="F1891" i="216"/>
  <c r="F1890" i="216"/>
  <c r="F1889" i="216"/>
  <c r="F1888" i="216"/>
  <c r="F1887" i="216"/>
  <c r="F1886" i="216"/>
  <c r="F1885" i="216"/>
  <c r="F1884" i="216"/>
  <c r="F1883" i="216"/>
  <c r="F1882" i="216"/>
  <c r="F1881" i="216"/>
  <c r="F1880" i="216"/>
  <c r="F1879" i="216"/>
  <c r="F1878" i="216"/>
  <c r="F1877" i="216"/>
  <c r="F1876" i="216"/>
  <c r="F1875" i="216"/>
  <c r="F1874" i="216"/>
  <c r="F1873" i="216"/>
  <c r="F1872" i="216"/>
  <c r="F1871" i="216"/>
  <c r="F1870" i="216"/>
  <c r="F1869" i="216"/>
  <c r="F1868" i="216"/>
  <c r="F1867" i="216"/>
  <c r="F1866" i="216"/>
  <c r="F1865" i="216"/>
  <c r="F1864" i="216"/>
  <c r="F1863" i="216"/>
  <c r="F1862" i="216"/>
  <c r="F1861" i="216"/>
  <c r="F1860" i="216"/>
  <c r="F1859" i="216"/>
  <c r="F1858" i="216"/>
  <c r="F1857" i="216"/>
  <c r="F1856" i="216"/>
  <c r="F1855" i="216"/>
  <c r="F1854" i="216"/>
  <c r="F1853" i="216"/>
  <c r="F1852" i="216"/>
  <c r="F1851" i="216"/>
  <c r="F1850" i="216"/>
  <c r="F1849" i="216"/>
  <c r="F1848" i="216"/>
  <c r="F1847" i="216"/>
  <c r="F1846" i="216"/>
  <c r="F1845" i="216"/>
  <c r="F1844" i="216"/>
  <c r="F1843" i="216"/>
  <c r="F1842" i="216"/>
  <c r="F1841" i="216"/>
  <c r="F1840" i="216"/>
  <c r="F1839" i="216"/>
  <c r="F1838" i="216"/>
  <c r="F1837" i="216"/>
  <c r="F1836" i="216"/>
  <c r="F1835" i="216"/>
  <c r="F1834" i="216"/>
  <c r="F1833" i="216"/>
  <c r="F1832" i="216"/>
  <c r="F1831" i="216"/>
  <c r="F1830" i="216"/>
  <c r="F1829" i="216"/>
  <c r="F1828" i="216"/>
  <c r="F1827" i="216"/>
  <c r="F1826" i="216"/>
  <c r="F1825" i="216"/>
  <c r="F1824" i="216"/>
  <c r="F1823" i="216"/>
  <c r="F1822" i="216"/>
  <c r="F1821" i="216"/>
  <c r="F1820" i="216"/>
  <c r="F1819" i="216"/>
  <c r="F1818" i="216"/>
  <c r="F1817" i="216"/>
  <c r="F1816" i="216"/>
  <c r="F1815" i="216"/>
  <c r="F1814" i="216"/>
  <c r="F1813" i="216"/>
  <c r="F1812" i="216"/>
  <c r="F1811" i="216"/>
  <c r="F1810" i="216"/>
  <c r="F1809" i="216"/>
  <c r="F1808" i="216"/>
  <c r="F1807" i="216"/>
  <c r="F1806" i="216"/>
  <c r="F1805" i="216"/>
  <c r="F1804" i="216"/>
  <c r="F1803" i="216"/>
  <c r="F1802" i="216"/>
  <c r="F1801" i="216"/>
  <c r="F1800" i="216"/>
  <c r="F1799" i="216"/>
  <c r="F1798" i="216"/>
  <c r="F1797" i="216"/>
  <c r="F1796" i="216"/>
  <c r="F1795" i="216"/>
  <c r="F1794" i="216"/>
  <c r="F1793" i="216"/>
  <c r="F1792" i="216"/>
  <c r="F1791" i="216"/>
  <c r="F1790" i="216"/>
  <c r="F1789" i="216"/>
  <c r="F1788" i="216"/>
  <c r="F1787" i="216"/>
  <c r="F1786" i="216"/>
  <c r="F1785" i="216"/>
  <c r="F1784" i="216"/>
  <c r="F1783" i="216"/>
  <c r="F1782" i="216"/>
  <c r="F1781" i="216"/>
  <c r="F1780" i="216"/>
  <c r="F1779" i="216"/>
  <c r="F1778" i="216"/>
  <c r="F1777" i="216"/>
  <c r="F1776" i="216"/>
  <c r="F1775" i="216"/>
  <c r="F1774" i="216"/>
  <c r="F1773" i="216"/>
  <c r="F1772" i="216"/>
  <c r="F1771" i="216"/>
  <c r="F1770" i="216"/>
  <c r="F1769" i="216"/>
  <c r="F1768" i="216"/>
  <c r="F1767" i="216"/>
  <c r="F1766" i="216"/>
  <c r="F1765" i="216"/>
  <c r="F1764" i="216"/>
  <c r="F1763" i="216"/>
  <c r="F1762" i="216"/>
  <c r="F1761" i="216"/>
  <c r="F1760" i="216"/>
  <c r="F1759" i="216"/>
  <c r="F1758" i="216"/>
  <c r="F1757" i="216"/>
  <c r="F1756" i="216"/>
  <c r="F1755" i="216"/>
  <c r="F1754" i="216"/>
  <c r="F1753" i="216"/>
  <c r="F1752" i="216"/>
  <c r="F1751" i="216"/>
  <c r="F1750" i="216"/>
  <c r="F1749" i="216"/>
  <c r="F1748" i="216"/>
  <c r="F1747" i="216"/>
  <c r="F1746" i="216"/>
  <c r="F1745" i="216"/>
  <c r="F1744" i="216"/>
  <c r="F1743" i="216"/>
  <c r="F1742" i="216"/>
  <c r="F1741" i="216"/>
  <c r="F1740" i="216"/>
  <c r="F1739" i="216"/>
  <c r="F1738" i="216"/>
  <c r="F1737" i="216"/>
  <c r="F1736" i="216"/>
  <c r="F1735" i="216"/>
  <c r="F1734" i="216"/>
  <c r="F1733" i="216"/>
  <c r="F1732" i="216"/>
  <c r="F1731" i="216"/>
  <c r="F1730" i="216"/>
  <c r="F1729" i="216"/>
  <c r="F1728" i="216"/>
  <c r="F1727" i="216"/>
  <c r="F1726" i="216"/>
  <c r="F1725" i="216"/>
  <c r="F1724" i="216"/>
  <c r="F1723" i="216"/>
  <c r="F1722" i="216"/>
  <c r="F1721" i="216"/>
  <c r="F1720" i="216"/>
  <c r="F1719" i="216"/>
  <c r="F1718" i="216"/>
  <c r="F1717" i="216"/>
  <c r="F1716" i="216"/>
  <c r="F1715" i="216"/>
  <c r="F1714" i="216"/>
  <c r="F1713" i="216"/>
  <c r="F1712" i="216"/>
  <c r="F1711" i="216"/>
  <c r="F1710" i="216"/>
  <c r="F1709" i="216"/>
  <c r="F1708" i="216"/>
  <c r="F1707" i="216"/>
  <c r="F1706" i="216"/>
  <c r="F1705" i="216"/>
  <c r="F1704" i="216"/>
  <c r="F1703" i="216"/>
  <c r="F1702" i="216"/>
  <c r="F1701" i="216"/>
  <c r="F1700" i="216"/>
  <c r="F1699" i="216"/>
  <c r="F1698" i="216"/>
  <c r="F1697" i="216"/>
  <c r="F1696" i="216"/>
  <c r="F1695" i="216"/>
  <c r="F1694" i="216"/>
  <c r="F1693" i="216"/>
  <c r="F1692" i="216"/>
  <c r="F1691" i="216"/>
  <c r="F1690" i="216"/>
  <c r="F1689" i="216"/>
  <c r="F1688" i="216"/>
  <c r="F1687" i="216"/>
  <c r="F1686" i="216"/>
  <c r="F1685" i="216"/>
  <c r="F1684" i="216"/>
  <c r="F1683" i="216"/>
  <c r="F1682" i="216"/>
  <c r="F1681" i="216"/>
  <c r="F1680" i="216"/>
  <c r="F1679" i="216"/>
  <c r="F1678" i="216"/>
  <c r="F1677" i="216"/>
  <c r="F1676" i="216"/>
  <c r="F1675" i="216"/>
  <c r="F1674" i="216"/>
  <c r="F1673" i="216"/>
  <c r="F1672" i="216"/>
  <c r="F1671" i="216"/>
  <c r="F1670" i="216"/>
  <c r="F1669" i="216"/>
  <c r="F1668" i="216"/>
  <c r="F1667" i="216"/>
  <c r="F1666" i="216"/>
  <c r="F1665" i="216"/>
  <c r="F1664" i="216"/>
  <c r="F1663" i="216"/>
  <c r="F1662" i="216"/>
  <c r="F1661" i="216"/>
  <c r="F1660" i="216"/>
  <c r="F1659" i="216"/>
  <c r="F1658" i="216"/>
  <c r="F1657" i="216"/>
  <c r="F1656" i="216"/>
  <c r="F1655" i="216"/>
  <c r="F1654" i="216"/>
  <c r="F1653" i="216"/>
  <c r="F1652" i="216"/>
  <c r="F1651" i="216"/>
  <c r="F1650" i="216"/>
  <c r="F1649" i="216"/>
  <c r="F1648" i="216"/>
  <c r="F1647" i="216"/>
  <c r="F1646" i="216"/>
  <c r="F1645" i="216"/>
  <c r="F1644" i="216"/>
  <c r="F1643" i="216"/>
  <c r="F1642" i="216"/>
  <c r="F1641" i="216"/>
  <c r="F1640" i="216"/>
  <c r="F1639" i="216"/>
  <c r="F1638" i="216"/>
  <c r="F1637" i="216"/>
  <c r="F1636" i="216"/>
  <c r="F1635" i="216"/>
  <c r="F1634" i="216"/>
  <c r="F1633" i="216"/>
  <c r="F1632" i="216"/>
  <c r="F1631" i="216"/>
  <c r="F1630" i="216"/>
  <c r="F1629" i="216"/>
  <c r="F1628" i="216"/>
  <c r="F1627" i="216"/>
  <c r="F1626" i="216"/>
  <c r="F1625" i="216"/>
  <c r="F1624" i="216"/>
  <c r="F1623" i="216"/>
  <c r="F1622" i="216"/>
  <c r="F1621" i="216"/>
  <c r="F1620" i="216"/>
  <c r="F1619" i="216"/>
  <c r="F1618" i="216"/>
  <c r="F1617" i="216"/>
  <c r="F1616" i="216"/>
  <c r="F1615" i="216"/>
  <c r="F1614" i="216"/>
  <c r="F1613" i="216"/>
  <c r="F1612" i="216"/>
  <c r="F1611" i="216"/>
  <c r="F1610" i="216"/>
  <c r="F1609" i="216"/>
  <c r="F1608" i="216"/>
  <c r="F1607" i="216"/>
  <c r="F1606" i="216"/>
  <c r="F1605" i="216"/>
  <c r="F1604" i="216"/>
  <c r="F1603" i="216"/>
  <c r="F1602" i="216"/>
  <c r="F1601" i="216"/>
  <c r="F1600" i="216"/>
  <c r="F1599" i="216"/>
  <c r="F1598" i="216"/>
  <c r="F1597" i="216"/>
  <c r="F1596" i="216"/>
  <c r="F1595" i="216"/>
  <c r="F1594" i="216"/>
  <c r="F1593" i="216"/>
  <c r="F1592" i="216"/>
  <c r="F1591" i="216"/>
  <c r="F1590" i="216"/>
  <c r="F1589" i="216"/>
  <c r="F1588" i="216"/>
  <c r="F1587" i="216"/>
  <c r="F1586" i="216"/>
  <c r="F1585" i="216"/>
  <c r="F1584" i="216"/>
  <c r="F1583" i="216"/>
  <c r="F1582" i="216"/>
  <c r="F1581" i="216"/>
  <c r="F1580" i="216"/>
  <c r="F1579" i="216"/>
  <c r="F1578" i="216"/>
  <c r="F1577" i="216"/>
  <c r="F1576" i="216"/>
  <c r="F1575" i="216"/>
  <c r="F1574" i="216"/>
  <c r="F1573" i="216"/>
  <c r="F1572" i="216"/>
  <c r="F1571" i="216"/>
  <c r="F1570" i="216"/>
  <c r="F1569" i="216"/>
  <c r="F1568" i="216"/>
  <c r="F1567" i="216"/>
  <c r="F1566" i="216"/>
  <c r="F1565" i="216"/>
  <c r="F1564" i="216"/>
  <c r="F1563" i="216"/>
  <c r="F1562" i="216"/>
  <c r="F1561" i="216"/>
  <c r="F1560" i="216"/>
  <c r="F1559" i="216"/>
  <c r="F1558" i="216"/>
  <c r="F1557" i="216"/>
  <c r="F1556" i="216"/>
  <c r="F1555" i="216"/>
  <c r="F1554" i="216"/>
  <c r="F1553" i="216"/>
  <c r="F1552" i="216"/>
  <c r="F1551" i="216"/>
  <c r="F1550" i="216"/>
  <c r="F1549" i="216"/>
  <c r="F1548" i="216"/>
  <c r="F1547" i="216"/>
  <c r="F1546" i="216"/>
  <c r="F1545" i="216"/>
  <c r="F1544" i="216"/>
  <c r="F1543" i="216"/>
  <c r="F1542" i="216"/>
  <c r="F1541" i="216"/>
  <c r="F1540" i="216"/>
  <c r="F1539" i="216"/>
  <c r="F1538" i="216"/>
  <c r="F1537" i="216"/>
  <c r="F1536" i="216"/>
  <c r="F1535" i="216"/>
  <c r="F1534" i="216"/>
  <c r="F1533" i="216"/>
  <c r="F1532" i="216"/>
  <c r="F1531" i="216"/>
  <c r="F1530" i="216"/>
  <c r="F1529" i="216"/>
  <c r="F1528" i="216"/>
  <c r="F1527" i="216"/>
  <c r="F1526" i="216"/>
  <c r="F1525" i="216"/>
  <c r="F1524" i="216"/>
  <c r="F1523" i="216"/>
  <c r="F1522" i="216"/>
  <c r="F1521" i="216"/>
  <c r="F1520" i="216"/>
  <c r="F1519" i="216"/>
  <c r="F1518" i="216"/>
  <c r="F1517" i="216"/>
  <c r="F1516" i="216"/>
  <c r="F1515" i="216"/>
  <c r="F1514" i="216"/>
  <c r="F1513" i="216"/>
  <c r="F1512" i="216"/>
  <c r="F1511" i="216"/>
  <c r="F1510" i="216"/>
  <c r="F1509" i="216"/>
  <c r="F1508" i="216"/>
  <c r="F1507" i="216"/>
  <c r="F1506" i="216"/>
  <c r="F1505" i="216"/>
  <c r="F1504" i="216"/>
  <c r="F1503" i="216"/>
  <c r="F1502" i="216"/>
  <c r="F1501" i="216"/>
  <c r="F1500" i="216"/>
  <c r="F1499" i="216"/>
  <c r="F1498" i="216"/>
  <c r="F1497" i="216"/>
  <c r="F1496" i="216"/>
  <c r="F1495" i="216"/>
  <c r="F1494" i="216"/>
  <c r="F1493" i="216"/>
  <c r="F1492" i="216"/>
  <c r="F1491" i="216"/>
  <c r="F1490" i="216"/>
  <c r="F1489" i="216"/>
  <c r="F1488" i="216"/>
  <c r="F1487" i="216"/>
  <c r="F1486" i="216"/>
  <c r="F1485" i="216"/>
  <c r="F1484" i="216"/>
  <c r="F1483" i="216"/>
  <c r="F1482" i="216"/>
  <c r="F1481" i="216"/>
  <c r="F1480" i="216"/>
  <c r="F1479" i="216"/>
  <c r="F1478" i="216"/>
  <c r="F1477" i="216"/>
  <c r="F1476" i="216"/>
  <c r="F1475" i="216"/>
  <c r="F1474" i="216"/>
  <c r="F1473" i="216"/>
  <c r="F1472" i="216"/>
  <c r="F1471" i="216"/>
  <c r="F1470" i="216"/>
  <c r="F1469" i="216"/>
  <c r="F1468" i="216"/>
  <c r="F1467" i="216"/>
  <c r="F1466" i="216"/>
  <c r="F1465" i="216"/>
  <c r="F1464" i="216"/>
  <c r="F1463" i="216"/>
  <c r="F1462" i="216"/>
  <c r="F1461" i="216"/>
  <c r="F1460" i="216"/>
  <c r="F1459" i="216"/>
  <c r="F1458" i="216"/>
  <c r="F1457" i="216"/>
  <c r="F1456" i="216"/>
  <c r="F1455" i="216"/>
  <c r="F1454" i="216"/>
  <c r="F1453" i="216"/>
  <c r="F1452" i="216"/>
  <c r="F1451" i="216"/>
  <c r="F1450" i="216"/>
  <c r="F1449" i="216"/>
  <c r="F1448" i="216"/>
  <c r="F1447" i="216"/>
  <c r="F1446" i="216"/>
  <c r="F1445" i="216"/>
  <c r="F1444" i="216"/>
  <c r="F1443" i="216"/>
  <c r="F1442" i="216"/>
  <c r="F1441" i="216"/>
  <c r="F1440" i="216"/>
  <c r="F1439" i="216"/>
  <c r="F1438" i="216"/>
  <c r="F1437" i="216"/>
  <c r="F1436" i="216"/>
  <c r="F1435" i="216"/>
  <c r="F1434" i="216"/>
  <c r="F1433" i="216"/>
  <c r="F1432" i="216"/>
  <c r="F1431" i="216"/>
  <c r="F1430" i="216"/>
  <c r="F1429" i="216"/>
  <c r="F1428" i="216"/>
  <c r="F1427" i="216"/>
  <c r="F1426" i="216"/>
  <c r="F1425" i="216"/>
  <c r="F1424" i="216"/>
  <c r="F1423" i="216"/>
  <c r="F1422" i="216"/>
  <c r="F1421" i="216"/>
  <c r="F1420" i="216"/>
  <c r="F1419" i="216"/>
  <c r="F1418" i="216"/>
  <c r="F1417" i="216"/>
  <c r="F1416" i="216"/>
  <c r="F1415" i="216"/>
  <c r="F1414" i="216"/>
  <c r="F1413" i="216"/>
  <c r="F1412" i="216"/>
  <c r="F1411" i="216"/>
  <c r="F1410" i="216"/>
  <c r="F1409" i="216"/>
  <c r="F1408" i="216"/>
  <c r="F1407" i="216"/>
  <c r="F1406" i="216"/>
  <c r="F1405" i="216"/>
  <c r="F1404" i="216"/>
  <c r="F1403" i="216"/>
  <c r="F1402" i="216"/>
  <c r="F1401" i="216"/>
  <c r="F1400" i="216"/>
  <c r="F1399" i="216"/>
  <c r="F1398" i="216"/>
  <c r="F1397" i="216"/>
  <c r="F1396" i="216"/>
  <c r="F1395" i="216"/>
  <c r="F1394" i="216"/>
  <c r="F1393" i="216"/>
  <c r="F1392" i="216"/>
  <c r="F1391" i="216"/>
  <c r="F1390" i="216"/>
  <c r="F1389" i="216"/>
  <c r="F1388" i="216"/>
  <c r="F1387" i="216"/>
  <c r="F1386" i="216"/>
  <c r="F1385" i="216"/>
  <c r="F1384" i="216"/>
  <c r="F1383" i="216"/>
  <c r="F1382" i="216"/>
  <c r="F1381" i="216"/>
  <c r="F1380" i="216"/>
  <c r="F1379" i="216"/>
  <c r="F1378" i="216"/>
  <c r="F1377" i="216"/>
  <c r="F1376" i="216"/>
  <c r="F1375" i="216"/>
  <c r="F1374" i="216"/>
  <c r="F1373" i="216"/>
  <c r="F1372" i="216"/>
  <c r="F1371" i="216"/>
  <c r="F1370" i="216"/>
  <c r="F1369" i="216"/>
  <c r="F1368" i="216"/>
  <c r="F1367" i="216"/>
  <c r="F1366" i="216"/>
  <c r="F1365" i="216"/>
  <c r="F1364" i="216"/>
  <c r="F1363" i="216"/>
  <c r="F1362" i="216"/>
  <c r="F1361" i="216"/>
  <c r="F1360" i="216"/>
  <c r="F1359" i="216"/>
  <c r="F1358" i="216"/>
  <c r="F1357" i="216"/>
  <c r="F1356" i="216"/>
  <c r="F1355" i="216"/>
  <c r="F1354" i="216"/>
  <c r="F1353" i="216"/>
  <c r="F1352" i="216"/>
  <c r="F1351" i="216"/>
  <c r="F1350" i="216"/>
  <c r="F1349" i="216"/>
  <c r="F1348" i="216"/>
  <c r="F1347" i="216"/>
  <c r="F1346" i="216"/>
  <c r="F1345" i="216"/>
  <c r="F1344" i="216"/>
  <c r="F1343" i="216"/>
  <c r="F1342" i="216"/>
  <c r="F1341" i="216"/>
  <c r="F1340" i="216"/>
  <c r="F1339" i="216"/>
  <c r="F1338" i="216"/>
  <c r="F1337" i="216"/>
  <c r="F1336" i="216"/>
  <c r="F1335" i="216"/>
  <c r="F1334" i="216"/>
  <c r="F1333" i="216"/>
  <c r="F1332" i="216"/>
  <c r="F1331" i="216"/>
  <c r="F1330" i="216"/>
  <c r="F1329" i="216"/>
  <c r="F1328" i="216"/>
  <c r="F1327" i="216"/>
  <c r="F1326" i="216"/>
  <c r="F1325" i="216"/>
  <c r="F1324" i="216"/>
  <c r="F1323" i="216"/>
  <c r="F1322" i="216"/>
  <c r="F1321" i="216"/>
  <c r="F1320" i="216"/>
  <c r="F1319" i="216"/>
  <c r="F1318" i="216"/>
  <c r="F1317" i="216"/>
  <c r="F1316" i="216"/>
  <c r="F1315" i="216"/>
  <c r="F1314" i="216"/>
  <c r="F1313" i="216"/>
  <c r="F1312" i="216"/>
  <c r="F1311" i="216"/>
  <c r="F1310" i="216"/>
  <c r="F1309" i="216"/>
  <c r="F1308" i="216"/>
  <c r="F1307" i="216"/>
  <c r="F1306" i="216"/>
  <c r="F1305" i="216"/>
  <c r="F1304" i="216"/>
  <c r="F1303" i="216"/>
  <c r="F1302" i="216"/>
  <c r="F1301" i="216"/>
  <c r="F1300" i="216"/>
  <c r="F1299" i="216"/>
  <c r="F1298" i="216"/>
  <c r="F1297" i="216"/>
  <c r="F1296" i="216"/>
  <c r="F1295" i="216"/>
  <c r="F1294" i="216"/>
  <c r="F1293" i="216"/>
  <c r="F1292" i="216"/>
  <c r="F1291" i="216"/>
  <c r="F1290" i="216"/>
  <c r="F1289" i="216"/>
  <c r="F1288" i="216"/>
  <c r="F1287" i="216"/>
  <c r="F1286" i="216"/>
  <c r="F1285" i="216"/>
  <c r="F1284" i="216"/>
  <c r="F1283" i="216"/>
  <c r="F1282" i="216"/>
  <c r="F1281" i="216"/>
  <c r="F1280" i="216"/>
  <c r="F1279" i="216"/>
  <c r="F1278" i="216"/>
  <c r="F1277" i="216"/>
  <c r="F1276" i="216"/>
  <c r="F1275" i="216"/>
  <c r="F1274" i="216"/>
  <c r="F1273" i="216"/>
  <c r="F1272" i="216"/>
  <c r="F1271" i="216"/>
  <c r="F1270" i="216"/>
  <c r="F1269" i="216"/>
  <c r="F1268" i="216"/>
  <c r="F1267" i="216"/>
  <c r="F1266" i="216"/>
  <c r="F1265" i="216"/>
  <c r="F1264" i="216"/>
  <c r="F1263" i="216"/>
  <c r="F1262" i="216"/>
  <c r="F1261" i="216"/>
  <c r="F1260" i="216"/>
  <c r="F1259" i="216"/>
  <c r="F1258" i="216"/>
  <c r="F1257" i="216"/>
  <c r="F1256" i="216"/>
  <c r="F1255" i="216"/>
  <c r="F1254" i="216"/>
  <c r="F1253" i="216"/>
  <c r="F1252" i="216"/>
  <c r="F1251" i="216"/>
  <c r="F1250" i="216"/>
  <c r="F1249" i="216"/>
  <c r="F1248" i="216"/>
  <c r="F1247" i="216"/>
  <c r="F1246" i="216"/>
  <c r="F1245" i="216"/>
  <c r="F1244" i="216"/>
  <c r="F1243" i="216"/>
  <c r="F1242" i="216"/>
  <c r="F1241" i="216"/>
  <c r="F1240" i="216"/>
  <c r="F1239" i="216"/>
  <c r="F1238" i="216"/>
  <c r="F1237" i="216"/>
  <c r="F1236" i="216"/>
  <c r="F1235" i="216"/>
  <c r="F1234" i="216"/>
  <c r="F1233" i="216"/>
  <c r="F1232" i="216"/>
  <c r="F1231" i="216"/>
  <c r="F1230" i="216"/>
  <c r="F1229" i="216"/>
  <c r="F1228" i="216"/>
  <c r="F1227" i="216"/>
  <c r="F1226" i="216"/>
  <c r="F1225" i="216"/>
  <c r="F1224" i="216"/>
  <c r="F1223" i="216"/>
  <c r="F1222" i="216"/>
  <c r="F1221" i="216"/>
  <c r="F1220" i="216"/>
  <c r="F1219" i="216"/>
  <c r="F1218" i="216"/>
  <c r="F1217" i="216"/>
  <c r="F1216" i="216"/>
  <c r="F1215" i="216"/>
  <c r="F1214" i="216"/>
  <c r="F1213" i="216"/>
  <c r="F1212" i="216"/>
  <c r="F1211" i="216"/>
  <c r="F1210" i="216"/>
  <c r="F1209" i="216"/>
  <c r="F1208" i="216"/>
  <c r="F1207" i="216"/>
  <c r="F1206" i="216"/>
  <c r="F1205" i="216"/>
  <c r="F1204" i="216"/>
  <c r="F1203" i="216"/>
  <c r="F1202" i="216"/>
  <c r="F1201" i="216"/>
  <c r="F1200" i="216"/>
  <c r="F1199" i="216"/>
  <c r="F1198" i="216"/>
  <c r="F1197" i="216"/>
  <c r="F1196" i="216"/>
  <c r="F1195" i="216"/>
  <c r="F1194" i="216"/>
  <c r="F1193" i="216"/>
  <c r="F1192" i="216"/>
  <c r="F1191" i="216"/>
  <c r="F1190" i="216"/>
  <c r="F1189" i="216"/>
  <c r="F1188" i="216"/>
  <c r="F1187" i="216"/>
  <c r="F1186" i="216"/>
  <c r="F1185" i="216"/>
  <c r="F1184" i="216"/>
  <c r="F1183" i="216"/>
  <c r="F1182" i="216"/>
  <c r="F1181" i="216"/>
  <c r="F1180" i="216"/>
  <c r="F1179" i="216"/>
  <c r="F1178" i="216"/>
  <c r="F1177" i="216"/>
  <c r="F1176" i="216"/>
  <c r="F1175" i="216"/>
  <c r="F1174" i="216"/>
  <c r="F1173" i="216"/>
  <c r="F1172" i="216"/>
  <c r="F1171" i="216"/>
  <c r="F1170" i="216"/>
  <c r="F1169" i="216"/>
  <c r="F1168" i="216"/>
  <c r="F1167" i="216"/>
  <c r="F1166" i="216"/>
  <c r="F1165" i="216"/>
  <c r="F1164" i="216"/>
  <c r="F1163" i="216"/>
  <c r="F1162" i="216"/>
  <c r="F1161" i="216"/>
  <c r="F1160" i="216"/>
  <c r="F1159" i="216"/>
  <c r="F1158" i="216"/>
  <c r="F1157" i="216"/>
  <c r="F1156" i="216"/>
  <c r="F1155" i="216"/>
  <c r="F1154" i="216"/>
  <c r="F1153" i="216"/>
  <c r="F1152" i="216"/>
  <c r="F1151" i="216"/>
  <c r="F1150" i="216"/>
  <c r="F1149" i="216"/>
  <c r="F1148" i="216"/>
  <c r="F1147" i="216"/>
  <c r="F1146" i="216"/>
  <c r="F1145" i="216"/>
  <c r="F1144" i="216"/>
  <c r="F1143" i="216"/>
  <c r="F1142" i="216"/>
  <c r="F1141" i="216"/>
  <c r="F1140" i="216"/>
  <c r="F1139" i="216"/>
  <c r="F1138" i="216"/>
  <c r="F1137" i="216"/>
  <c r="F1136" i="216"/>
  <c r="F1135" i="216"/>
  <c r="F1134" i="216"/>
  <c r="F1133" i="216"/>
  <c r="F1132" i="216"/>
  <c r="F1131" i="216"/>
  <c r="F1130" i="216"/>
  <c r="F1129" i="216"/>
  <c r="F1128" i="216"/>
  <c r="F1127" i="216"/>
  <c r="F1126" i="216"/>
  <c r="F1125" i="216"/>
  <c r="F1124" i="216"/>
  <c r="F1123" i="216"/>
  <c r="F1122" i="216"/>
  <c r="F1121" i="216"/>
  <c r="F1120" i="216"/>
  <c r="F1119" i="216"/>
  <c r="F1118" i="216"/>
  <c r="F1117" i="216"/>
  <c r="F1116" i="216"/>
  <c r="F1115" i="216"/>
  <c r="F1114" i="216"/>
  <c r="F1113" i="216"/>
  <c r="F1112" i="216"/>
  <c r="F1111" i="216"/>
  <c r="F1110" i="216"/>
  <c r="F1109" i="216"/>
  <c r="F1108" i="216"/>
  <c r="F1107" i="216"/>
  <c r="F1106" i="216"/>
  <c r="F1105" i="216"/>
  <c r="F1104" i="216"/>
  <c r="F1103" i="216"/>
  <c r="F1102" i="216"/>
  <c r="F1101" i="216"/>
  <c r="F1100" i="216"/>
  <c r="F1099" i="216"/>
  <c r="F1098" i="216"/>
  <c r="F1097" i="216"/>
  <c r="F1096" i="216"/>
  <c r="F1095" i="216"/>
  <c r="F1094" i="216"/>
  <c r="F1093" i="216"/>
  <c r="F1092" i="216"/>
  <c r="F1091" i="216"/>
  <c r="F1090" i="216"/>
  <c r="F1089" i="216"/>
  <c r="F1088" i="216"/>
  <c r="F1087" i="216"/>
  <c r="F1086" i="216"/>
  <c r="F1085" i="216"/>
  <c r="F1084" i="216"/>
  <c r="F1083" i="216"/>
  <c r="F1082" i="216"/>
  <c r="F1081" i="216"/>
  <c r="F1080" i="216"/>
  <c r="F1079" i="216"/>
  <c r="F1078" i="216"/>
  <c r="F1077" i="216"/>
  <c r="F1076" i="216"/>
  <c r="F1075" i="216"/>
  <c r="F1074" i="216"/>
  <c r="F1073" i="216"/>
  <c r="F1072" i="216"/>
  <c r="F1071" i="216"/>
  <c r="F1070" i="216"/>
  <c r="F1069" i="216"/>
  <c r="F1068" i="216"/>
  <c r="F1067" i="216"/>
  <c r="F1066" i="216"/>
  <c r="F1065" i="216"/>
  <c r="F1064" i="216"/>
  <c r="F1063" i="216"/>
  <c r="F1062" i="216"/>
  <c r="F1061" i="216"/>
  <c r="F1060" i="216"/>
  <c r="F1059" i="216"/>
  <c r="F1058" i="216"/>
  <c r="F1057" i="216"/>
  <c r="F1056" i="216"/>
  <c r="F1055" i="216"/>
  <c r="F1054" i="216"/>
  <c r="F1053" i="216"/>
  <c r="F1052" i="216"/>
  <c r="F1051" i="216"/>
  <c r="F1050" i="216"/>
  <c r="F1049" i="216"/>
  <c r="F1048" i="216"/>
  <c r="F1047" i="216"/>
  <c r="F1046" i="216"/>
  <c r="F1045" i="216"/>
  <c r="F1044" i="216"/>
  <c r="F1043" i="216"/>
  <c r="F1042" i="216"/>
  <c r="F1041" i="216"/>
  <c r="F1040" i="216"/>
  <c r="F1039" i="216"/>
  <c r="F1038" i="216"/>
  <c r="F1037" i="216"/>
  <c r="F1036" i="216"/>
  <c r="F1035" i="216"/>
  <c r="F1034" i="216"/>
  <c r="F1033" i="216"/>
  <c r="F1032" i="216"/>
  <c r="F1031" i="216"/>
  <c r="F1030" i="216"/>
  <c r="F1029" i="216"/>
  <c r="F1028" i="216"/>
  <c r="F1027" i="216"/>
  <c r="F1026" i="216"/>
  <c r="F1025" i="216"/>
  <c r="F1024" i="216"/>
  <c r="F1023" i="216"/>
  <c r="F1022" i="216"/>
  <c r="F1021" i="216"/>
  <c r="F1020" i="216"/>
  <c r="F1019" i="216"/>
  <c r="F1018" i="216"/>
  <c r="F1017" i="216"/>
  <c r="F1016" i="216"/>
  <c r="F1015" i="216"/>
  <c r="F1014" i="216"/>
  <c r="F1013" i="216"/>
  <c r="F1012" i="216"/>
  <c r="F1011" i="216"/>
  <c r="F1010" i="216"/>
  <c r="F1009" i="216"/>
  <c r="F1008" i="216"/>
  <c r="F1007" i="216"/>
  <c r="F1006" i="216"/>
  <c r="F1005" i="216"/>
  <c r="F1004" i="216"/>
  <c r="F1003" i="216"/>
  <c r="F1002" i="216"/>
  <c r="F1001" i="216"/>
  <c r="F1000" i="216"/>
  <c r="F999" i="216"/>
  <c r="F998" i="216"/>
  <c r="F997" i="216"/>
  <c r="F996" i="216"/>
  <c r="F995" i="216"/>
  <c r="F994" i="216"/>
  <c r="F993" i="216"/>
  <c r="F992" i="216"/>
  <c r="F991" i="216"/>
  <c r="F990" i="216"/>
  <c r="F989" i="216"/>
  <c r="F988" i="216"/>
  <c r="F987" i="216"/>
  <c r="F986" i="216"/>
  <c r="F985" i="216"/>
  <c r="F984" i="216"/>
  <c r="F983" i="216"/>
  <c r="F982" i="216"/>
  <c r="F981" i="216"/>
  <c r="F980" i="216"/>
  <c r="F979" i="216"/>
  <c r="F978" i="216"/>
  <c r="F977" i="216"/>
  <c r="F976" i="216"/>
  <c r="F975" i="216"/>
  <c r="F974" i="216"/>
  <c r="F973" i="216"/>
  <c r="F972" i="216"/>
  <c r="F971" i="216"/>
  <c r="F970" i="216"/>
  <c r="F969" i="216"/>
  <c r="F968" i="216"/>
  <c r="F967" i="216"/>
  <c r="F966" i="216"/>
  <c r="F965" i="216"/>
  <c r="F964" i="216"/>
  <c r="F963" i="216"/>
  <c r="F962" i="216"/>
  <c r="F961" i="216"/>
  <c r="F960" i="216"/>
  <c r="F959" i="216"/>
  <c r="F958" i="216"/>
  <c r="F957" i="216"/>
  <c r="F956" i="216"/>
  <c r="F955" i="216"/>
  <c r="F954" i="216"/>
  <c r="F953" i="216"/>
  <c r="F952" i="216"/>
  <c r="F951" i="216"/>
  <c r="F950" i="216"/>
  <c r="F949" i="216"/>
  <c r="F948" i="216"/>
  <c r="F947" i="216"/>
  <c r="F946" i="216"/>
  <c r="F945" i="216"/>
  <c r="F944" i="216"/>
  <c r="F943" i="216"/>
  <c r="F942" i="216"/>
  <c r="F941" i="216"/>
  <c r="F940" i="216"/>
  <c r="F939" i="216"/>
  <c r="F938" i="216"/>
  <c r="F937" i="216"/>
  <c r="F936" i="216"/>
  <c r="F935" i="216"/>
  <c r="F934" i="216"/>
  <c r="F933" i="216"/>
  <c r="F932" i="216"/>
  <c r="F931" i="216"/>
  <c r="F930" i="216"/>
  <c r="F929" i="216"/>
  <c r="F928" i="216"/>
  <c r="F927" i="216"/>
  <c r="F926" i="216"/>
  <c r="F925" i="216"/>
  <c r="F924" i="216"/>
  <c r="F923" i="216"/>
  <c r="F922" i="216"/>
  <c r="F921" i="216"/>
  <c r="F920" i="216"/>
  <c r="F919" i="216"/>
  <c r="F918" i="216"/>
  <c r="F917" i="216"/>
  <c r="F916" i="216"/>
  <c r="F915" i="216"/>
  <c r="F914" i="216"/>
  <c r="F913" i="216"/>
  <c r="F912" i="216"/>
  <c r="F911" i="216"/>
  <c r="F910" i="216"/>
  <c r="F909" i="216"/>
  <c r="F908" i="216"/>
  <c r="F907" i="216"/>
  <c r="F906" i="216"/>
  <c r="F905" i="216"/>
  <c r="F904" i="216"/>
  <c r="F903" i="216"/>
  <c r="F902" i="216"/>
  <c r="F901" i="216"/>
  <c r="F900" i="216"/>
  <c r="F899" i="216"/>
  <c r="F898" i="216"/>
  <c r="F897" i="216"/>
  <c r="F896" i="216"/>
  <c r="F895" i="216"/>
  <c r="F894" i="216"/>
  <c r="F893" i="216"/>
  <c r="F892" i="216"/>
  <c r="F891" i="216"/>
  <c r="F890" i="216"/>
  <c r="F889" i="216"/>
  <c r="F888" i="216"/>
  <c r="F887" i="216"/>
  <c r="F886" i="216"/>
  <c r="F885" i="216"/>
  <c r="F884" i="216"/>
  <c r="F883" i="216"/>
  <c r="F882" i="216"/>
  <c r="F881" i="216"/>
  <c r="F880" i="216"/>
  <c r="F879" i="216"/>
  <c r="F878" i="216"/>
  <c r="F877" i="216"/>
  <c r="F876" i="216"/>
  <c r="F875" i="216"/>
  <c r="F874" i="216"/>
  <c r="F873" i="216"/>
  <c r="F872" i="216"/>
  <c r="F871" i="216"/>
  <c r="F870" i="216"/>
  <c r="F869" i="216"/>
  <c r="F868" i="216"/>
  <c r="F867" i="216"/>
  <c r="F866" i="216"/>
  <c r="F865" i="216"/>
  <c r="F864" i="216"/>
  <c r="F863" i="216"/>
  <c r="F862" i="216"/>
  <c r="F861" i="216"/>
  <c r="F860" i="216"/>
  <c r="F859" i="216"/>
  <c r="F858" i="216"/>
  <c r="F857" i="216"/>
  <c r="F856" i="216"/>
  <c r="F855" i="216"/>
  <c r="F854" i="216"/>
  <c r="F853" i="216"/>
  <c r="F852" i="216"/>
  <c r="F851" i="216"/>
  <c r="F850" i="216"/>
  <c r="F849" i="216"/>
  <c r="F848" i="216"/>
  <c r="F847" i="216"/>
  <c r="F846" i="216"/>
  <c r="F845" i="216"/>
  <c r="F844" i="216"/>
  <c r="F843" i="216"/>
  <c r="F842" i="216"/>
  <c r="F841" i="216"/>
  <c r="F840" i="216"/>
  <c r="F839" i="216"/>
  <c r="F838" i="216"/>
  <c r="F837" i="216"/>
  <c r="F836" i="216"/>
  <c r="F835" i="216"/>
  <c r="F834" i="216"/>
  <c r="F833" i="216"/>
  <c r="F832" i="216"/>
  <c r="F831" i="216"/>
  <c r="F830" i="216"/>
  <c r="F829" i="216"/>
  <c r="F828" i="216"/>
  <c r="F827" i="216"/>
  <c r="F826" i="216"/>
  <c r="F825" i="216"/>
  <c r="F824" i="216"/>
  <c r="F823" i="216"/>
  <c r="F822" i="216"/>
  <c r="F821" i="216"/>
  <c r="F820" i="216"/>
  <c r="F819" i="216"/>
  <c r="F818" i="216"/>
  <c r="F817" i="216"/>
  <c r="F816" i="216"/>
  <c r="F815" i="216"/>
  <c r="F814" i="216"/>
  <c r="F813" i="216"/>
  <c r="F812" i="216"/>
  <c r="F811" i="216"/>
  <c r="F810" i="216"/>
  <c r="F809" i="216"/>
  <c r="F808" i="216"/>
  <c r="F807" i="216"/>
  <c r="F806" i="216"/>
  <c r="F805" i="216"/>
  <c r="F804" i="216"/>
  <c r="F803" i="216"/>
  <c r="F802" i="216"/>
  <c r="F801" i="216"/>
  <c r="F800" i="216"/>
  <c r="F799" i="216"/>
  <c r="F798" i="216"/>
  <c r="F797" i="216"/>
  <c r="F796" i="216"/>
  <c r="F795" i="216"/>
  <c r="F794" i="216"/>
  <c r="F793" i="216"/>
  <c r="F792" i="216"/>
  <c r="F791" i="216"/>
  <c r="F790" i="216"/>
  <c r="F789" i="216"/>
  <c r="F788" i="216"/>
  <c r="F787" i="216"/>
  <c r="F786" i="216"/>
  <c r="F785" i="216"/>
  <c r="F784" i="216"/>
  <c r="F783" i="216"/>
  <c r="F782" i="216"/>
  <c r="F781" i="216"/>
  <c r="F780" i="216"/>
  <c r="F779" i="216"/>
  <c r="F778" i="216"/>
  <c r="F777" i="216"/>
  <c r="F776" i="216"/>
  <c r="F775" i="216"/>
  <c r="F774" i="216"/>
  <c r="F773" i="216"/>
  <c r="F772" i="216"/>
  <c r="F771" i="216"/>
  <c r="F770" i="216"/>
  <c r="F769" i="216"/>
  <c r="F768" i="216"/>
  <c r="F767" i="216"/>
  <c r="F766" i="216"/>
  <c r="F765" i="216"/>
  <c r="F764" i="216"/>
  <c r="F763" i="216"/>
  <c r="F762" i="216"/>
  <c r="F761" i="216"/>
  <c r="F760" i="216"/>
  <c r="F759" i="216"/>
  <c r="F758" i="216"/>
  <c r="F757" i="216"/>
  <c r="F756" i="216"/>
  <c r="F755" i="216"/>
  <c r="F754" i="216"/>
  <c r="F753" i="216"/>
  <c r="F752" i="216"/>
  <c r="F751" i="216"/>
  <c r="F750" i="216"/>
  <c r="F749" i="216"/>
  <c r="F748" i="216"/>
  <c r="F747" i="216"/>
  <c r="F746" i="216"/>
  <c r="F745" i="216"/>
  <c r="F744" i="216"/>
  <c r="F743" i="216"/>
  <c r="F742" i="216"/>
  <c r="F741" i="216"/>
  <c r="F740" i="216"/>
  <c r="F739" i="216"/>
  <c r="F738" i="216"/>
  <c r="F737" i="216"/>
  <c r="F736" i="216"/>
  <c r="F735" i="216"/>
  <c r="F734" i="216"/>
  <c r="F733" i="216"/>
  <c r="F732" i="216"/>
  <c r="F731" i="216"/>
  <c r="F730" i="216"/>
  <c r="F729" i="216"/>
  <c r="F728" i="216"/>
  <c r="F727" i="216"/>
  <c r="F726" i="216"/>
  <c r="F725" i="216"/>
  <c r="F724" i="216"/>
  <c r="F723" i="216"/>
  <c r="F722" i="216"/>
  <c r="F721" i="216"/>
  <c r="F720" i="216"/>
  <c r="F719" i="216"/>
  <c r="F718" i="216"/>
  <c r="F717" i="216"/>
  <c r="F716" i="216"/>
  <c r="F715" i="216"/>
  <c r="F714" i="216"/>
  <c r="F713" i="216"/>
  <c r="F712" i="216"/>
  <c r="F711" i="216"/>
  <c r="F710" i="216"/>
  <c r="F709" i="216"/>
  <c r="F708" i="216"/>
  <c r="F707" i="216"/>
  <c r="F706" i="216"/>
  <c r="F705" i="216"/>
  <c r="F704" i="216"/>
  <c r="F703" i="216"/>
  <c r="F702" i="216"/>
  <c r="F701" i="216"/>
  <c r="F700" i="216"/>
  <c r="F699" i="216"/>
  <c r="F698" i="216"/>
  <c r="F697" i="216"/>
  <c r="F696" i="216"/>
  <c r="F695" i="216"/>
  <c r="F694" i="216"/>
  <c r="F693" i="216"/>
  <c r="F692" i="216"/>
  <c r="F691" i="216"/>
  <c r="F690" i="216"/>
  <c r="F689" i="216"/>
  <c r="F688" i="216"/>
  <c r="F687" i="216"/>
  <c r="F686" i="216"/>
  <c r="F685" i="216"/>
  <c r="F684" i="216"/>
  <c r="F683" i="216"/>
  <c r="F682" i="216"/>
  <c r="F681" i="216"/>
  <c r="F680" i="216"/>
  <c r="F679" i="216"/>
  <c r="F678" i="216"/>
  <c r="F677" i="216"/>
  <c r="F676" i="216"/>
  <c r="F675" i="216"/>
  <c r="F674" i="216"/>
  <c r="F673" i="216"/>
  <c r="F672" i="216"/>
  <c r="F671" i="216"/>
  <c r="F670" i="216"/>
  <c r="F669" i="216"/>
  <c r="F668" i="216"/>
  <c r="F667" i="216"/>
  <c r="F666" i="216"/>
  <c r="F665" i="216"/>
  <c r="F664" i="216"/>
  <c r="F663" i="216"/>
  <c r="F662" i="216"/>
  <c r="F661" i="216"/>
  <c r="F660" i="216"/>
  <c r="F659" i="216"/>
  <c r="F658" i="216"/>
  <c r="F657" i="216"/>
  <c r="F656" i="216"/>
  <c r="F655" i="216"/>
  <c r="F654" i="216"/>
  <c r="F653" i="216"/>
  <c r="F652" i="216"/>
  <c r="F651" i="216"/>
  <c r="F650" i="216"/>
  <c r="F649" i="216"/>
  <c r="F648" i="216"/>
  <c r="F647" i="216"/>
  <c r="F646" i="216"/>
  <c r="F645" i="216"/>
  <c r="F644" i="216"/>
  <c r="F643" i="216"/>
  <c r="F642" i="216"/>
  <c r="F641" i="216"/>
  <c r="F640" i="216"/>
  <c r="F639" i="216"/>
  <c r="F638" i="216"/>
  <c r="F637" i="216"/>
  <c r="F636" i="216"/>
  <c r="F635" i="216"/>
  <c r="F634" i="216"/>
  <c r="F633" i="216"/>
  <c r="F632" i="216"/>
  <c r="F631" i="216"/>
  <c r="F630" i="216"/>
  <c r="F629" i="216"/>
  <c r="F628" i="216"/>
  <c r="F627" i="216"/>
  <c r="F626" i="216"/>
  <c r="F625" i="216"/>
  <c r="F624" i="216"/>
  <c r="F623" i="216"/>
  <c r="F622" i="216"/>
  <c r="F621" i="216"/>
  <c r="F620" i="216"/>
  <c r="F619" i="216"/>
  <c r="F618" i="216"/>
  <c r="F617" i="216"/>
  <c r="F616" i="216"/>
  <c r="F615" i="216"/>
  <c r="F614" i="216"/>
  <c r="F613" i="216"/>
  <c r="F612" i="216"/>
  <c r="F611" i="216"/>
  <c r="F610" i="216"/>
  <c r="F609" i="216"/>
  <c r="F608" i="216"/>
  <c r="F607" i="216"/>
  <c r="F606" i="216"/>
  <c r="F605" i="216"/>
  <c r="F604" i="216"/>
  <c r="F603" i="216"/>
  <c r="F602" i="216"/>
  <c r="F601" i="216"/>
  <c r="F600" i="216"/>
  <c r="F599" i="216"/>
  <c r="F598" i="216"/>
  <c r="F597" i="216"/>
  <c r="F596" i="216"/>
  <c r="F595" i="216"/>
  <c r="F594" i="216"/>
  <c r="F593" i="216"/>
  <c r="F592" i="216"/>
  <c r="F591" i="216"/>
  <c r="F590" i="216"/>
  <c r="F589" i="216"/>
  <c r="F588" i="216"/>
  <c r="F587" i="216"/>
  <c r="F586" i="216"/>
  <c r="F585" i="216"/>
  <c r="F584" i="216"/>
  <c r="F583" i="216"/>
  <c r="F582" i="216"/>
  <c r="F581" i="216"/>
  <c r="F580" i="216"/>
  <c r="F579" i="216"/>
  <c r="F578" i="216"/>
  <c r="F577" i="216"/>
  <c r="F576" i="216"/>
  <c r="F575" i="216"/>
  <c r="F574" i="216"/>
  <c r="F573" i="216"/>
  <c r="F572" i="216"/>
  <c r="F571" i="216"/>
  <c r="F570" i="216"/>
  <c r="F569" i="216"/>
  <c r="F568" i="216"/>
  <c r="F567" i="216"/>
  <c r="F566" i="216"/>
  <c r="F565" i="216"/>
  <c r="F564" i="216"/>
  <c r="F563" i="216"/>
  <c r="F562" i="216"/>
  <c r="F561" i="216"/>
  <c r="F560" i="216"/>
  <c r="F559" i="216"/>
  <c r="F558" i="216"/>
  <c r="F557" i="216"/>
  <c r="F556" i="216"/>
  <c r="F555" i="216"/>
  <c r="F554" i="216"/>
  <c r="F553" i="216"/>
  <c r="F552" i="216"/>
  <c r="F551" i="216"/>
  <c r="F550" i="216"/>
  <c r="F549" i="216"/>
  <c r="F548" i="216"/>
  <c r="F547" i="216"/>
  <c r="F546" i="216"/>
  <c r="F545" i="216"/>
  <c r="F544" i="216"/>
  <c r="F543" i="216"/>
  <c r="F542" i="216"/>
  <c r="F541" i="216"/>
  <c r="F540" i="216"/>
  <c r="F539" i="216"/>
  <c r="F538" i="216"/>
  <c r="F537" i="216"/>
  <c r="F536" i="216"/>
  <c r="F535" i="216"/>
  <c r="F534" i="216"/>
  <c r="F533" i="216"/>
  <c r="F532" i="216"/>
  <c r="F531" i="216"/>
  <c r="F530" i="216"/>
  <c r="F529" i="216"/>
  <c r="F528" i="216"/>
  <c r="F527" i="216"/>
  <c r="F526" i="216"/>
  <c r="F525" i="216"/>
  <c r="F524" i="216"/>
  <c r="F523" i="216"/>
  <c r="F522" i="216"/>
  <c r="F521" i="216"/>
  <c r="F520" i="216"/>
  <c r="F519" i="216"/>
  <c r="F518" i="216"/>
  <c r="F517" i="216"/>
  <c r="F516" i="216"/>
  <c r="F515" i="216"/>
  <c r="F514" i="216"/>
  <c r="F513" i="216"/>
  <c r="F512" i="216"/>
  <c r="F511" i="216"/>
  <c r="F510" i="216"/>
  <c r="F509" i="216"/>
  <c r="F508" i="216"/>
  <c r="F507" i="216"/>
  <c r="F506" i="216"/>
  <c r="F505" i="216"/>
  <c r="F504" i="216"/>
  <c r="F503" i="216"/>
  <c r="F502" i="216"/>
  <c r="F501" i="216"/>
  <c r="F500" i="216"/>
  <c r="F499" i="216"/>
  <c r="F498" i="216"/>
  <c r="F497" i="216"/>
  <c r="F496" i="216"/>
  <c r="F495" i="216"/>
  <c r="F494" i="216"/>
  <c r="F493" i="216"/>
  <c r="F492" i="216"/>
  <c r="F491" i="216"/>
  <c r="F490" i="216"/>
  <c r="F489" i="216"/>
  <c r="F488" i="216"/>
  <c r="F487" i="216"/>
  <c r="F486" i="216"/>
  <c r="F485" i="216"/>
  <c r="F484" i="216"/>
  <c r="F483" i="216"/>
  <c r="F482" i="216"/>
  <c r="F481" i="216"/>
  <c r="F480" i="216"/>
  <c r="F479" i="216"/>
  <c r="F478" i="216"/>
  <c r="F477" i="216"/>
  <c r="F476" i="216"/>
  <c r="F475" i="216"/>
  <c r="F474" i="216"/>
  <c r="F473" i="216"/>
  <c r="F472" i="216"/>
  <c r="F471" i="216"/>
  <c r="F470" i="216"/>
  <c r="F469" i="216"/>
  <c r="F468" i="216"/>
  <c r="F467" i="216"/>
  <c r="F466" i="216"/>
  <c r="F465" i="216"/>
  <c r="F464" i="216"/>
  <c r="F463" i="216"/>
  <c r="F462" i="216"/>
  <c r="F461" i="216"/>
  <c r="F460" i="216"/>
  <c r="F459" i="216"/>
  <c r="F458" i="216"/>
  <c r="F457" i="216"/>
  <c r="F456" i="216"/>
  <c r="F455" i="216"/>
  <c r="F454" i="216"/>
  <c r="F453" i="216"/>
  <c r="F452" i="216"/>
  <c r="F451" i="216"/>
  <c r="F450" i="216"/>
  <c r="F449" i="216"/>
  <c r="F448" i="216"/>
  <c r="F447" i="216"/>
  <c r="F446" i="216"/>
  <c r="F445" i="216"/>
  <c r="F444" i="216"/>
  <c r="F443" i="216"/>
  <c r="F442" i="216"/>
  <c r="F441" i="216"/>
  <c r="F440" i="216"/>
  <c r="F439" i="216"/>
  <c r="F438" i="216"/>
  <c r="F437" i="216"/>
  <c r="F436" i="216"/>
  <c r="F435" i="216"/>
  <c r="F434" i="216"/>
  <c r="F433" i="216"/>
  <c r="F432" i="216"/>
  <c r="F431" i="216"/>
  <c r="F430" i="216"/>
  <c r="F429" i="216"/>
  <c r="F428" i="216"/>
  <c r="F427" i="216"/>
  <c r="F426" i="216"/>
  <c r="F425" i="216"/>
  <c r="F424" i="216"/>
  <c r="F423" i="216"/>
  <c r="F422" i="216"/>
  <c r="F421" i="216"/>
  <c r="F420" i="216"/>
  <c r="F419" i="216"/>
  <c r="F418" i="216"/>
  <c r="F417" i="216"/>
  <c r="F416" i="216"/>
  <c r="F415" i="216"/>
  <c r="F414" i="216"/>
  <c r="F413" i="216"/>
  <c r="F412" i="216"/>
  <c r="F411" i="216"/>
  <c r="F410" i="216"/>
  <c r="F409" i="216"/>
  <c r="F408" i="216"/>
  <c r="F407" i="216"/>
  <c r="F406" i="216"/>
  <c r="F405" i="216"/>
  <c r="F404" i="216"/>
  <c r="F403" i="216"/>
  <c r="F402" i="216"/>
  <c r="F401" i="216"/>
  <c r="F400" i="216"/>
  <c r="F399" i="216"/>
  <c r="F398" i="216"/>
  <c r="F397" i="216"/>
  <c r="F396" i="216"/>
  <c r="F395" i="216"/>
  <c r="F394" i="216"/>
  <c r="F393" i="216"/>
  <c r="F392" i="216"/>
  <c r="F391" i="216"/>
  <c r="F390" i="216"/>
  <c r="F389" i="216"/>
  <c r="F388" i="216"/>
  <c r="F387" i="216"/>
  <c r="F386" i="216"/>
  <c r="F385" i="216"/>
  <c r="F384" i="216"/>
  <c r="F383" i="216"/>
  <c r="F382" i="216"/>
  <c r="F381" i="216"/>
  <c r="F380" i="216"/>
  <c r="F379" i="216"/>
  <c r="F378" i="216"/>
  <c r="F377" i="216"/>
  <c r="F376" i="216"/>
  <c r="F375" i="216"/>
  <c r="F374" i="216"/>
  <c r="F373" i="216"/>
  <c r="F372" i="216"/>
  <c r="F371" i="216"/>
  <c r="F370" i="216"/>
  <c r="F369" i="216"/>
  <c r="F368" i="216"/>
  <c r="F367" i="216"/>
  <c r="F366" i="216"/>
  <c r="F365" i="216"/>
  <c r="F364" i="216"/>
  <c r="F363" i="216"/>
  <c r="F362" i="216"/>
  <c r="F361" i="216"/>
  <c r="F360" i="216"/>
  <c r="F359" i="216"/>
  <c r="F358" i="216"/>
  <c r="F357" i="216"/>
  <c r="F356" i="216"/>
  <c r="F355" i="216"/>
  <c r="F354" i="216"/>
  <c r="F353" i="216"/>
  <c r="F352" i="216"/>
  <c r="F351" i="216"/>
  <c r="F350" i="216"/>
  <c r="F349" i="216"/>
  <c r="F348" i="216"/>
  <c r="F347" i="216"/>
  <c r="F346" i="216"/>
  <c r="F345" i="216"/>
  <c r="F344" i="216"/>
  <c r="F343" i="216"/>
  <c r="F342" i="216"/>
  <c r="F341" i="216"/>
  <c r="F340" i="216"/>
  <c r="F339" i="216"/>
  <c r="F338" i="216"/>
  <c r="F337" i="216"/>
  <c r="F336" i="216"/>
  <c r="F335" i="216"/>
  <c r="F334" i="216"/>
  <c r="F333" i="216"/>
  <c r="F332" i="216"/>
  <c r="F331" i="216"/>
  <c r="F330" i="216"/>
  <c r="F329" i="216"/>
  <c r="F328" i="216"/>
  <c r="F327" i="216"/>
  <c r="F326" i="216"/>
  <c r="F325" i="216"/>
  <c r="F324" i="216"/>
  <c r="F323" i="216"/>
  <c r="F322" i="216"/>
  <c r="F321" i="216"/>
  <c r="F320" i="216"/>
  <c r="F319" i="216"/>
  <c r="F318" i="216"/>
  <c r="F317" i="216"/>
  <c r="F316" i="216"/>
  <c r="F315" i="216"/>
  <c r="F314" i="216"/>
  <c r="F313" i="216"/>
  <c r="F312" i="216"/>
  <c r="F311" i="216"/>
  <c r="F310" i="216"/>
  <c r="F309" i="216"/>
  <c r="F308" i="216"/>
  <c r="F307" i="216"/>
  <c r="F306" i="216"/>
  <c r="F305" i="216"/>
  <c r="F304" i="216"/>
  <c r="F303" i="216"/>
  <c r="F302" i="216"/>
  <c r="F301" i="216"/>
  <c r="F300" i="216"/>
  <c r="F299" i="216"/>
  <c r="F298" i="216"/>
  <c r="F297" i="216"/>
  <c r="F296" i="216"/>
  <c r="F295" i="216"/>
  <c r="F294" i="216"/>
  <c r="F293" i="216"/>
  <c r="F292" i="216"/>
  <c r="F291" i="216"/>
  <c r="F290" i="216"/>
  <c r="F289" i="216"/>
  <c r="F288" i="216"/>
  <c r="F287" i="216"/>
  <c r="F286" i="216"/>
  <c r="F285" i="216"/>
  <c r="F284" i="216"/>
  <c r="F283" i="216"/>
  <c r="F282" i="216"/>
  <c r="F281" i="216"/>
  <c r="F280" i="216"/>
  <c r="F279" i="216"/>
  <c r="F278" i="216"/>
  <c r="F277" i="216"/>
  <c r="F276" i="216"/>
  <c r="F275" i="216"/>
  <c r="F274" i="216"/>
  <c r="F273" i="216"/>
  <c r="F272" i="216"/>
  <c r="F271" i="216"/>
  <c r="F270" i="216"/>
  <c r="F269" i="216"/>
  <c r="F268" i="216"/>
  <c r="F267" i="216"/>
  <c r="F266" i="216"/>
  <c r="F265" i="216"/>
  <c r="F264" i="216"/>
  <c r="F263" i="216"/>
  <c r="F262" i="216"/>
  <c r="F261" i="216"/>
  <c r="F260" i="216"/>
  <c r="F259" i="216"/>
  <c r="F258" i="216"/>
  <c r="F257" i="216"/>
  <c r="F256" i="216"/>
  <c r="F255" i="216"/>
  <c r="F254" i="216"/>
  <c r="F253" i="216"/>
  <c r="F252" i="216"/>
  <c r="F251" i="216"/>
  <c r="F250" i="216"/>
  <c r="F249" i="216"/>
  <c r="F248" i="216"/>
  <c r="F247" i="216"/>
  <c r="F246" i="216"/>
  <c r="F245" i="216"/>
  <c r="F244" i="216"/>
  <c r="F243" i="216"/>
  <c r="F242" i="216"/>
  <c r="F241" i="216"/>
  <c r="F240" i="216"/>
  <c r="F239" i="216"/>
  <c r="F238" i="216"/>
  <c r="F237" i="216"/>
  <c r="F236" i="216"/>
  <c r="F235" i="216"/>
  <c r="F234" i="216"/>
  <c r="F233" i="216"/>
  <c r="F232" i="216"/>
  <c r="F231" i="216"/>
  <c r="F230" i="216"/>
  <c r="F229" i="216"/>
  <c r="F228" i="216"/>
  <c r="F227" i="216"/>
  <c r="F226" i="216"/>
  <c r="F225" i="216"/>
  <c r="F224" i="216"/>
  <c r="F223" i="216"/>
  <c r="F222" i="216"/>
  <c r="F221" i="216"/>
  <c r="F220" i="216"/>
  <c r="F219" i="216"/>
  <c r="F218" i="216"/>
  <c r="F217" i="216"/>
  <c r="F216" i="216"/>
  <c r="F215" i="216"/>
  <c r="F214" i="216"/>
  <c r="F213" i="216"/>
  <c r="F212" i="216"/>
  <c r="F211" i="216"/>
  <c r="F210" i="216"/>
  <c r="F209" i="216"/>
  <c r="F208" i="216"/>
  <c r="F207" i="216"/>
  <c r="F206" i="216"/>
  <c r="F205" i="216"/>
  <c r="F204" i="216"/>
  <c r="F203" i="216"/>
  <c r="F202" i="216"/>
  <c r="F201" i="216"/>
  <c r="F200" i="216"/>
  <c r="F199" i="216"/>
  <c r="F198" i="216"/>
  <c r="F197" i="216"/>
  <c r="F196" i="216"/>
  <c r="F195" i="216"/>
  <c r="F194" i="216"/>
  <c r="F193" i="216"/>
  <c r="F192" i="216"/>
  <c r="F191" i="216"/>
  <c r="F190" i="216"/>
  <c r="F189" i="216"/>
  <c r="F188" i="216"/>
  <c r="F187" i="216"/>
  <c r="F186" i="216"/>
  <c r="F185" i="216"/>
  <c r="F184" i="216"/>
  <c r="F183" i="216"/>
  <c r="F182" i="216"/>
  <c r="F181" i="216"/>
  <c r="F180" i="216"/>
  <c r="F179" i="216"/>
  <c r="F178" i="216"/>
  <c r="F177" i="216"/>
  <c r="F176" i="216"/>
  <c r="F175" i="216"/>
  <c r="F174" i="216"/>
  <c r="F173" i="216"/>
  <c r="F172" i="216"/>
  <c r="F171" i="216"/>
  <c r="F170" i="216"/>
  <c r="F169" i="216"/>
  <c r="F168" i="216"/>
  <c r="F167" i="216"/>
  <c r="F166" i="216"/>
  <c r="F165" i="216"/>
  <c r="F164" i="216"/>
  <c r="F163" i="216"/>
  <c r="F162" i="216"/>
  <c r="F161" i="216"/>
  <c r="F160" i="216"/>
  <c r="F159" i="216"/>
  <c r="F158" i="216"/>
  <c r="F157" i="216"/>
  <c r="F156" i="216"/>
  <c r="F155" i="216"/>
  <c r="F154" i="216"/>
  <c r="F153" i="216"/>
  <c r="F152" i="216"/>
  <c r="F151" i="216"/>
  <c r="F150" i="216"/>
  <c r="F149" i="216"/>
  <c r="F148" i="216"/>
  <c r="F147" i="216"/>
  <c r="F146" i="216"/>
  <c r="F145" i="216"/>
  <c r="F144" i="216"/>
  <c r="F143" i="216"/>
  <c r="F142" i="216"/>
  <c r="F141" i="216"/>
  <c r="F140" i="216"/>
  <c r="F139" i="216"/>
  <c r="F138" i="216"/>
  <c r="F137" i="216"/>
  <c r="F136" i="216"/>
  <c r="F135" i="216"/>
  <c r="F134" i="216"/>
  <c r="F133" i="216"/>
  <c r="F132" i="216"/>
  <c r="F131" i="216"/>
  <c r="F130" i="216"/>
  <c r="F129" i="216"/>
  <c r="F128" i="216"/>
  <c r="F127" i="216"/>
  <c r="F126" i="216"/>
  <c r="F125" i="216"/>
  <c r="F124" i="216"/>
  <c r="F123" i="216"/>
  <c r="F122" i="216"/>
  <c r="F121" i="216"/>
  <c r="F120" i="216"/>
  <c r="F119" i="216"/>
  <c r="F118" i="216"/>
  <c r="F117" i="216"/>
  <c r="F116" i="216"/>
  <c r="F115" i="216"/>
  <c r="F114" i="216"/>
  <c r="F113" i="216"/>
  <c r="F112" i="216"/>
  <c r="F111" i="216"/>
  <c r="F110" i="216"/>
  <c r="F109" i="216"/>
  <c r="F108" i="216"/>
  <c r="F107" i="216"/>
  <c r="F106" i="216"/>
  <c r="F105" i="216"/>
  <c r="F104" i="216"/>
  <c r="F103" i="216"/>
  <c r="F102" i="216"/>
  <c r="F101" i="216"/>
  <c r="F100" i="216"/>
  <c r="F99" i="216"/>
  <c r="F98" i="216"/>
  <c r="F97" i="216"/>
  <c r="F96" i="216"/>
  <c r="F95" i="216"/>
  <c r="F94" i="216"/>
  <c r="F93" i="216"/>
  <c r="F92" i="216"/>
  <c r="F91" i="216"/>
  <c r="F90" i="216"/>
  <c r="F89" i="216"/>
  <c r="F88" i="216"/>
  <c r="F87" i="216"/>
  <c r="F86" i="216"/>
  <c r="F85" i="216"/>
  <c r="F84" i="216"/>
  <c r="F83" i="216"/>
  <c r="F82" i="216"/>
  <c r="F81" i="216"/>
  <c r="F80" i="216"/>
  <c r="F79" i="216"/>
  <c r="F78" i="216"/>
  <c r="F77" i="216"/>
  <c r="F76" i="216"/>
  <c r="F75" i="216"/>
  <c r="F74" i="216"/>
  <c r="F73" i="216"/>
  <c r="F72" i="216"/>
  <c r="F71" i="216"/>
  <c r="F70" i="216"/>
  <c r="F69" i="216"/>
  <c r="F68" i="216"/>
  <c r="F67" i="216"/>
  <c r="F66" i="216"/>
  <c r="F65" i="216"/>
  <c r="F64" i="216"/>
  <c r="F63" i="216"/>
  <c r="F62" i="216"/>
  <c r="F61" i="216"/>
  <c r="F60" i="216"/>
  <c r="F59" i="216"/>
  <c r="F58" i="216"/>
  <c r="F57" i="216"/>
  <c r="F56" i="216"/>
  <c r="F55" i="216"/>
  <c r="F54" i="216"/>
  <c r="F53" i="216"/>
  <c r="F52" i="216"/>
  <c r="F51" i="216"/>
  <c r="F50" i="216"/>
  <c r="F49" i="216"/>
  <c r="F48" i="216"/>
  <c r="F47" i="216"/>
  <c r="F46" i="216"/>
  <c r="F45" i="216"/>
  <c r="F44" i="216"/>
  <c r="F43" i="216"/>
  <c r="F42" i="216"/>
  <c r="F41" i="216"/>
  <c r="F40" i="216"/>
  <c r="F39" i="216"/>
  <c r="F38" i="216"/>
  <c r="F37" i="216"/>
  <c r="F36" i="216"/>
  <c r="F35" i="216"/>
  <c r="F34" i="216"/>
  <c r="F33" i="216"/>
  <c r="F32" i="216"/>
  <c r="F31" i="216"/>
  <c r="F30" i="216"/>
  <c r="F29" i="216"/>
  <c r="F28" i="216"/>
  <c r="F27" i="216"/>
  <c r="F26" i="216"/>
  <c r="F25" i="216"/>
  <c r="F24" i="216"/>
  <c r="F23" i="216"/>
  <c r="F22" i="216"/>
  <c r="F21" i="216"/>
  <c r="F20" i="216"/>
  <c r="F19" i="216"/>
  <c r="F18" i="216"/>
  <c r="F17" i="216"/>
  <c r="F16" i="216"/>
  <c r="F15" i="216"/>
  <c r="F14" i="216"/>
  <c r="F13" i="216"/>
  <c r="F12" i="216"/>
  <c r="F11" i="216"/>
  <c r="F10" i="216"/>
  <c r="F9" i="216"/>
  <c r="F8" i="216"/>
  <c r="F7" i="216"/>
  <c r="F6" i="216"/>
  <c r="F5" i="216"/>
  <c r="F4" i="216"/>
  <c r="F3" i="216"/>
  <c r="F2" i="216"/>
  <c r="D6516" i="430" l="1"/>
  <c r="D6500" i="430"/>
  <c r="E6371" i="430"/>
  <c r="E6403" i="430"/>
  <c r="E6435" i="430"/>
  <c r="E6467" i="430"/>
  <c r="E6490" i="430"/>
  <c r="E6506" i="430"/>
  <c r="E6529" i="430"/>
  <c r="E6391" i="430"/>
  <c r="E6423" i="430"/>
  <c r="E6455" i="430"/>
  <c r="D6501" i="430"/>
  <c r="D6517" i="430"/>
  <c r="E6383" i="430"/>
  <c r="E6415" i="430"/>
  <c r="E6479" i="430"/>
  <c r="E6379" i="430"/>
  <c r="E6411" i="430"/>
  <c r="E6443" i="430"/>
  <c r="E6475" i="430"/>
  <c r="E6497" i="430"/>
  <c r="E6513" i="430"/>
  <c r="D6524" i="430"/>
  <c r="E6537" i="430"/>
  <c r="E6399" i="430"/>
  <c r="E6431" i="430"/>
  <c r="E6463" i="430"/>
  <c r="D6492" i="430"/>
  <c r="D6508" i="430"/>
  <c r="E6387" i="430"/>
  <c r="E6419" i="430"/>
  <c r="E6451" i="430"/>
  <c r="E6498" i="430"/>
  <c r="E6514" i="430"/>
  <c r="D6532" i="430"/>
  <c r="E6545" i="430"/>
  <c r="E6447" i="430"/>
  <c r="E6375" i="430"/>
  <c r="E6407" i="430"/>
  <c r="E6439" i="430"/>
  <c r="E6471" i="430"/>
  <c r="D6493" i="430"/>
  <c r="D6509" i="430"/>
  <c r="E6395" i="430"/>
  <c r="E6427" i="430"/>
  <c r="E6459" i="430"/>
  <c r="E6489" i="430"/>
  <c r="E6505" i="430"/>
  <c r="E6521" i="430"/>
  <c r="D6540" i="430"/>
  <c r="D6548" i="430"/>
  <c r="E6553" i="430"/>
  <c r="D6556" i="430"/>
  <c r="E6561" i="430"/>
  <c r="D6564" i="430"/>
  <c r="E6569" i="430"/>
  <c r="D6572" i="430"/>
  <c r="E6577" i="430"/>
  <c r="D6580" i="430"/>
  <c r="E6585" i="430"/>
  <c r="D6588" i="430"/>
  <c r="E6593" i="430"/>
  <c r="D6596" i="430"/>
  <c r="E6601" i="430"/>
  <c r="D6604" i="430"/>
  <c r="E6609" i="430"/>
  <c r="D6612" i="430"/>
  <c r="E6617" i="430"/>
  <c r="D6620" i="430"/>
  <c r="E6625" i="430"/>
  <c r="D6628" i="430"/>
  <c r="E6633" i="430"/>
  <c r="D6636" i="430"/>
  <c r="E6641" i="430"/>
  <c r="D6644" i="430"/>
  <c r="E6649" i="430"/>
  <c r="D6652" i="430"/>
  <c r="E6657" i="430"/>
  <c r="D6660" i="430"/>
  <c r="E6669" i="430"/>
  <c r="E6676" i="430"/>
  <c r="D6687" i="430"/>
  <c r="D6694" i="430"/>
  <c r="E6701" i="430"/>
  <c r="E6705" i="430"/>
  <c r="E6709" i="430"/>
  <c r="E6719" i="430"/>
  <c r="D6487" i="430"/>
  <c r="E6492" i="430"/>
  <c r="D6495" i="430"/>
  <c r="E6500" i="430"/>
  <c r="D6503" i="430"/>
  <c r="E6508" i="430"/>
  <c r="D6511" i="430"/>
  <c r="E6516" i="430"/>
  <c r="D6519" i="430"/>
  <c r="E6524" i="430"/>
  <c r="D6527" i="430"/>
  <c r="E6532" i="430"/>
  <c r="D6535" i="430"/>
  <c r="E6540" i="430"/>
  <c r="D6543" i="430"/>
  <c r="E6548" i="430"/>
  <c r="D6551" i="430"/>
  <c r="E6556" i="430"/>
  <c r="D6559" i="430"/>
  <c r="E6564" i="430"/>
  <c r="D6567" i="430"/>
  <c r="E6572" i="430"/>
  <c r="D6575" i="430"/>
  <c r="E6580" i="430"/>
  <c r="D6583" i="430"/>
  <c r="E6588" i="430"/>
  <c r="D6591" i="430"/>
  <c r="E6596" i="430"/>
  <c r="D6599" i="430"/>
  <c r="E6604" i="430"/>
  <c r="D6607" i="430"/>
  <c r="E6612" i="430"/>
  <c r="D6615" i="430"/>
  <c r="E6620" i="430"/>
  <c r="D6623" i="430"/>
  <c r="E6628" i="430"/>
  <c r="D6631" i="430"/>
  <c r="E6636" i="430"/>
  <c r="D6639" i="430"/>
  <c r="E6644" i="430"/>
  <c r="D6647" i="430"/>
  <c r="E6652" i="430"/>
  <c r="D6655" i="430"/>
  <c r="E6660" i="430"/>
  <c r="D6663" i="430"/>
  <c r="D6666" i="430"/>
  <c r="E6673" i="430"/>
  <c r="D6680" i="430"/>
  <c r="D6684" i="430"/>
  <c r="E6687" i="430"/>
  <c r="E6691" i="430"/>
  <c r="D6698" i="430"/>
  <c r="D6714" i="430"/>
  <c r="E6372" i="430"/>
  <c r="E6376" i="430"/>
  <c r="E6380" i="430"/>
  <c r="E6384" i="430"/>
  <c r="E6388" i="430"/>
  <c r="E6392" i="430"/>
  <c r="E6396" i="430"/>
  <c r="E6400" i="430"/>
  <c r="E6404" i="430"/>
  <c r="E6408" i="430"/>
  <c r="E6412" i="430"/>
  <c r="E6416" i="430"/>
  <c r="E6420" i="430"/>
  <c r="E6424" i="430"/>
  <c r="E6428" i="430"/>
  <c r="E6432" i="430"/>
  <c r="E6436" i="430"/>
  <c r="E6440" i="430"/>
  <c r="E6444" i="430"/>
  <c r="E6448" i="430"/>
  <c r="E6452" i="430"/>
  <c r="E6456" i="430"/>
  <c r="E6460" i="430"/>
  <c r="E6464" i="430"/>
  <c r="E6468" i="430"/>
  <c r="E6472" i="430"/>
  <c r="E6476" i="430"/>
  <c r="E6480" i="430"/>
  <c r="E6487" i="430"/>
  <c r="D6490" i="430"/>
  <c r="E6495" i="430"/>
  <c r="D6498" i="430"/>
  <c r="E6503" i="430"/>
  <c r="D6506" i="430"/>
  <c r="E6511" i="430"/>
  <c r="D6514" i="430"/>
  <c r="E6519" i="430"/>
  <c r="D6522" i="430"/>
  <c r="E6527" i="430"/>
  <c r="D6530" i="430"/>
  <c r="E6535" i="430"/>
  <c r="D6538" i="430"/>
  <c r="E6543" i="430"/>
  <c r="D6546" i="430"/>
  <c r="E6551" i="430"/>
  <c r="D6554" i="430"/>
  <c r="E6559" i="430"/>
  <c r="D6562" i="430"/>
  <c r="E6567" i="430"/>
  <c r="D6570" i="430"/>
  <c r="E6575" i="430"/>
  <c r="D6578" i="430"/>
  <c r="E6583" i="430"/>
  <c r="D6586" i="430"/>
  <c r="E6591" i="430"/>
  <c r="D6594" i="430"/>
  <c r="E6599" i="430"/>
  <c r="D6602" i="430"/>
  <c r="E6607" i="430"/>
  <c r="D6610" i="430"/>
  <c r="E6615" i="430"/>
  <c r="D6618" i="430"/>
  <c r="E6623" i="430"/>
  <c r="D6626" i="430"/>
  <c r="E6631" i="430"/>
  <c r="D6634" i="430"/>
  <c r="E6639" i="430"/>
  <c r="D6642" i="430"/>
  <c r="E6647" i="430"/>
  <c r="D6650" i="430"/>
  <c r="E6655" i="430"/>
  <c r="D6658" i="430"/>
  <c r="E6663" i="430"/>
  <c r="D6670" i="430"/>
  <c r="E6677" i="430"/>
  <c r="E6684" i="430"/>
  <c r="D6695" i="430"/>
  <c r="D6702" i="430"/>
  <c r="D6706" i="430"/>
  <c r="D6710" i="430"/>
  <c r="D6720" i="430"/>
  <c r="E6522" i="430"/>
  <c r="D6525" i="430"/>
  <c r="E6530" i="430"/>
  <c r="D6533" i="430"/>
  <c r="E6538" i="430"/>
  <c r="D6541" i="430"/>
  <c r="E6546" i="430"/>
  <c r="D6549" i="430"/>
  <c r="E6554" i="430"/>
  <c r="D6557" i="430"/>
  <c r="E6562" i="430"/>
  <c r="D6565" i="430"/>
  <c r="E6570" i="430"/>
  <c r="D6573" i="430"/>
  <c r="E6578" i="430"/>
  <c r="D6581" i="430"/>
  <c r="E6586" i="430"/>
  <c r="D6589" i="430"/>
  <c r="E6594" i="430"/>
  <c r="D6597" i="430"/>
  <c r="E6602" i="430"/>
  <c r="D6605" i="430"/>
  <c r="E6610" i="430"/>
  <c r="D6613" i="430"/>
  <c r="E6618" i="430"/>
  <c r="D6621" i="430"/>
  <c r="E6626" i="430"/>
  <c r="D6629" i="430"/>
  <c r="E6634" i="430"/>
  <c r="D6637" i="430"/>
  <c r="E6642" i="430"/>
  <c r="D6645" i="430"/>
  <c r="E6650" i="430"/>
  <c r="D6653" i="430"/>
  <c r="E6658" i="430"/>
  <c r="D6661" i="430"/>
  <c r="E6667" i="430"/>
  <c r="D6674" i="430"/>
  <c r="E6681" i="430"/>
  <c r="D6688" i="430"/>
  <c r="D6692" i="430"/>
  <c r="E6695" i="430"/>
  <c r="E6699" i="430"/>
  <c r="E6373" i="430"/>
  <c r="E6377" i="430"/>
  <c r="E6381" i="430"/>
  <c r="E6385" i="430"/>
  <c r="E6389" i="430"/>
  <c r="E6393" i="430"/>
  <c r="E6397" i="430"/>
  <c r="E6401" i="430"/>
  <c r="E6405" i="430"/>
  <c r="E6409" i="430"/>
  <c r="E6413" i="430"/>
  <c r="E6417" i="430"/>
  <c r="E6421" i="430"/>
  <c r="E6425" i="430"/>
  <c r="E6429" i="430"/>
  <c r="E6433" i="430"/>
  <c r="E6437" i="430"/>
  <c r="E6441" i="430"/>
  <c r="E6445" i="430"/>
  <c r="E6449" i="430"/>
  <c r="E6453" i="430"/>
  <c r="E6457" i="430"/>
  <c r="E6461" i="430"/>
  <c r="E6465" i="430"/>
  <c r="E6469" i="430"/>
  <c r="E6473" i="430"/>
  <c r="E6477" i="430"/>
  <c r="D6999" i="430"/>
  <c r="E6996" i="430"/>
  <c r="D6991" i="430"/>
  <c r="E6988" i="430"/>
  <c r="D6983" i="430"/>
  <c r="E6980" i="430"/>
  <c r="D6975" i="430"/>
  <c r="E6972" i="430"/>
  <c r="D6967" i="430"/>
  <c r="E6964" i="430"/>
  <c r="D6959" i="430"/>
  <c r="E6956" i="430"/>
  <c r="D6951" i="430"/>
  <c r="E6948" i="430"/>
  <c r="D6943" i="430"/>
  <c r="E6940" i="430"/>
  <c r="D6935" i="430"/>
  <c r="E6932" i="430"/>
  <c r="D6927" i="430"/>
  <c r="E6924" i="430"/>
  <c r="D6919" i="430"/>
  <c r="E6916" i="430"/>
  <c r="D6911" i="430"/>
  <c r="E6908" i="430"/>
  <c r="D6903" i="430"/>
  <c r="E6900" i="430"/>
  <c r="D6895" i="430"/>
  <c r="E6892" i="430"/>
  <c r="D6887" i="430"/>
  <c r="E6884" i="430"/>
  <c r="D6879" i="430"/>
  <c r="E6876" i="430"/>
  <c r="D6871" i="430"/>
  <c r="E6868" i="430"/>
  <c r="D6863" i="430"/>
  <c r="E6860" i="430"/>
  <c r="D6855" i="430"/>
  <c r="E6852" i="430"/>
  <c r="D6847" i="430"/>
  <c r="E6844" i="430"/>
  <c r="D6839" i="430"/>
  <c r="E6836" i="430"/>
  <c r="D6831" i="430"/>
  <c r="E6828" i="430"/>
  <c r="D6823" i="430"/>
  <c r="E6820" i="430"/>
  <c r="D6815" i="430"/>
  <c r="E6812" i="430"/>
  <c r="D6807" i="430"/>
  <c r="E6804" i="430"/>
  <c r="D6799" i="430"/>
  <c r="E6796" i="430"/>
  <c r="D6791" i="430"/>
  <c r="E6788" i="430"/>
  <c r="D6783" i="430"/>
  <c r="E6780" i="430"/>
  <c r="D6775" i="430"/>
  <c r="E6772" i="430"/>
  <c r="D6767" i="430"/>
  <c r="E6764" i="430"/>
  <c r="D6759" i="430"/>
  <c r="E6756" i="430"/>
  <c r="D6751" i="430"/>
  <c r="E6748" i="430"/>
  <c r="D6743" i="430"/>
  <c r="E6740" i="430"/>
  <c r="D6735" i="430"/>
  <c r="E6732" i="430"/>
  <c r="D6727" i="430"/>
  <c r="E6724" i="430"/>
  <c r="D6719" i="430"/>
  <c r="E6716" i="430"/>
  <c r="D6711" i="430"/>
  <c r="E6708" i="430"/>
  <c r="D6703" i="430"/>
  <c r="E7001" i="430"/>
  <c r="D6996" i="430"/>
  <c r="E6993" i="430"/>
  <c r="D6988" i="430"/>
  <c r="E6985" i="430"/>
  <c r="D6980" i="430"/>
  <c r="E6977" i="430"/>
  <c r="D6972" i="430"/>
  <c r="E6969" i="430"/>
  <c r="D6964" i="430"/>
  <c r="E6961" i="430"/>
  <c r="D6956" i="430"/>
  <c r="E6953" i="430"/>
  <c r="D6948" i="430"/>
  <c r="E6945" i="430"/>
  <c r="D6940" i="430"/>
  <c r="E6937" i="430"/>
  <c r="D6932" i="430"/>
  <c r="E6929" i="430"/>
  <c r="D6924" i="430"/>
  <c r="E6921" i="430"/>
  <c r="D6916" i="430"/>
  <c r="E6913" i="430"/>
  <c r="D6908" i="430"/>
  <c r="E6905" i="430"/>
  <c r="D6900" i="430"/>
  <c r="E6897" i="430"/>
  <c r="D6892" i="430"/>
  <c r="E6889" i="430"/>
  <c r="D6884" i="430"/>
  <c r="E6881" i="430"/>
  <c r="D6876" i="430"/>
  <c r="E6873" i="430"/>
  <c r="D6868" i="430"/>
  <c r="E6865" i="430"/>
  <c r="D6860" i="430"/>
  <c r="E6857" i="430"/>
  <c r="D6852" i="430"/>
  <c r="E6849" i="430"/>
  <c r="D6844" i="430"/>
  <c r="E6841" i="430"/>
  <c r="D6836" i="430"/>
  <c r="E6833" i="430"/>
  <c r="D6828" i="430"/>
  <c r="E6825" i="430"/>
  <c r="D6820" i="430"/>
  <c r="E6817" i="430"/>
  <c r="D6812" i="430"/>
  <c r="E6809" i="430"/>
  <c r="D6804" i="430"/>
  <c r="E6801" i="430"/>
  <c r="D6796" i="430"/>
  <c r="E6793" i="430"/>
  <c r="D6788" i="430"/>
  <c r="E6785" i="430"/>
  <c r="D6780" i="430"/>
  <c r="E6777" i="430"/>
  <c r="D6772" i="430"/>
  <c r="E6769" i="430"/>
  <c r="D6764" i="430"/>
  <c r="E6761" i="430"/>
  <c r="D6756" i="430"/>
  <c r="E6753" i="430"/>
  <c r="D6748" i="430"/>
  <c r="E6745" i="430"/>
  <c r="D6740" i="430"/>
  <c r="E6737" i="430"/>
  <c r="D6732" i="430"/>
  <c r="E6729" i="430"/>
  <c r="D6724" i="430"/>
  <c r="E6721" i="430"/>
  <c r="D6716" i="430"/>
  <c r="E6713" i="430"/>
  <c r="D7001" i="430"/>
  <c r="E6998" i="430"/>
  <c r="D6993" i="430"/>
  <c r="E6990" i="430"/>
  <c r="D6985" i="430"/>
  <c r="E6982" i="430"/>
  <c r="D6977" i="430"/>
  <c r="E6974" i="430"/>
  <c r="D6969" i="430"/>
  <c r="E6966" i="430"/>
  <c r="D6961" i="430"/>
  <c r="E6958" i="430"/>
  <c r="D6953" i="430"/>
  <c r="E6950" i="430"/>
  <c r="D6945" i="430"/>
  <c r="E6942" i="430"/>
  <c r="D6937" i="430"/>
  <c r="E6934" i="430"/>
  <c r="D6929" i="430"/>
  <c r="E6926" i="430"/>
  <c r="D6921" i="430"/>
  <c r="E6918" i="430"/>
  <c r="D6913" i="430"/>
  <c r="E6910" i="430"/>
  <c r="D6905" i="430"/>
  <c r="E6902" i="430"/>
  <c r="D6897" i="430"/>
  <c r="E6894" i="430"/>
  <c r="D6889" i="430"/>
  <c r="E6886" i="430"/>
  <c r="D6881" i="430"/>
  <c r="E6878" i="430"/>
  <c r="D6873" i="430"/>
  <c r="E6870" i="430"/>
  <c r="D6865" i="430"/>
  <c r="E6862" i="430"/>
  <c r="D6857" i="430"/>
  <c r="E6854" i="430"/>
  <c r="D6849" i="430"/>
  <c r="E6846" i="430"/>
  <c r="D6841" i="430"/>
  <c r="E6838" i="430"/>
  <c r="D6833" i="430"/>
  <c r="E6830" i="430"/>
  <c r="D6825" i="430"/>
  <c r="E6822" i="430"/>
  <c r="D6817" i="430"/>
  <c r="E6814" i="430"/>
  <c r="D6809" i="430"/>
  <c r="E6806" i="430"/>
  <c r="D6801" i="430"/>
  <c r="E6798" i="430"/>
  <c r="D6793" i="430"/>
  <c r="E6790" i="430"/>
  <c r="D6785" i="430"/>
  <c r="E6782" i="430"/>
  <c r="D6777" i="430"/>
  <c r="E6774" i="430"/>
  <c r="D6769" i="430"/>
  <c r="E6766" i="430"/>
  <c r="D6761" i="430"/>
  <c r="E6758" i="430"/>
  <c r="D6753" i="430"/>
  <c r="E6750" i="430"/>
  <c r="D6745" i="430"/>
  <c r="E6742" i="430"/>
  <c r="D6737" i="430"/>
  <c r="E6734" i="430"/>
  <c r="D6729" i="430"/>
  <c r="E6726" i="430"/>
  <c r="D6721" i="430"/>
  <c r="E6718" i="430"/>
  <c r="D6713" i="430"/>
  <c r="E6710" i="430"/>
  <c r="D6705" i="430"/>
  <c r="E6702" i="430"/>
  <c r="D6697" i="430"/>
  <c r="E6694" i="430"/>
  <c r="D6689" i="430"/>
  <c r="E6686" i="430"/>
  <c r="D6681" i="430"/>
  <c r="E6678" i="430"/>
  <c r="D6673" i="430"/>
  <c r="E6670" i="430"/>
  <c r="D6998" i="430"/>
  <c r="E6995" i="430"/>
  <c r="D6990" i="430"/>
  <c r="E6987" i="430"/>
  <c r="D6982" i="430"/>
  <c r="E6979" i="430"/>
  <c r="D6974" i="430"/>
  <c r="E6971" i="430"/>
  <c r="D6966" i="430"/>
  <c r="E6963" i="430"/>
  <c r="D6958" i="430"/>
  <c r="E6955" i="430"/>
  <c r="D6950" i="430"/>
  <c r="E6947" i="430"/>
  <c r="D6942" i="430"/>
  <c r="E6939" i="430"/>
  <c r="D6934" i="430"/>
  <c r="E6931" i="430"/>
  <c r="D6926" i="430"/>
  <c r="E6923" i="430"/>
  <c r="D6918" i="430"/>
  <c r="E6915" i="430"/>
  <c r="D6910" i="430"/>
  <c r="E6907" i="430"/>
  <c r="D6902" i="430"/>
  <c r="E6899" i="430"/>
  <c r="D6894" i="430"/>
  <c r="E6891" i="430"/>
  <c r="D6886" i="430"/>
  <c r="E6883" i="430"/>
  <c r="D6878" i="430"/>
  <c r="E6875" i="430"/>
  <c r="D6870" i="430"/>
  <c r="E6867" i="430"/>
  <c r="D6862" i="430"/>
  <c r="E6859" i="430"/>
  <c r="D6854" i="430"/>
  <c r="E6851" i="430"/>
  <c r="D6846" i="430"/>
  <c r="E6843" i="430"/>
  <c r="D6838" i="430"/>
  <c r="E6835" i="430"/>
  <c r="D6830" i="430"/>
  <c r="E6827" i="430"/>
  <c r="D6822" i="430"/>
  <c r="E6819" i="430"/>
  <c r="D6814" i="430"/>
  <c r="E6811" i="430"/>
  <c r="D6806" i="430"/>
  <c r="E6803" i="430"/>
  <c r="D6798" i="430"/>
  <c r="E6795" i="430"/>
  <c r="D6790" i="430"/>
  <c r="E6787" i="430"/>
  <c r="D6782" i="430"/>
  <c r="E6779" i="430"/>
  <c r="D6774" i="430"/>
  <c r="E6771" i="430"/>
  <c r="D6766" i="430"/>
  <c r="E6763" i="430"/>
  <c r="D6758" i="430"/>
  <c r="E6755" i="430"/>
  <c r="D6750" i="430"/>
  <c r="E6747" i="430"/>
  <c r="D6742" i="430"/>
  <c r="E6739" i="430"/>
  <c r="D6734" i="430"/>
  <c r="E6731" i="430"/>
  <c r="D6726" i="430"/>
  <c r="E6723" i="430"/>
  <c r="D6718" i="430"/>
  <c r="E6715" i="430"/>
  <c r="E7000" i="430"/>
  <c r="D6995" i="430"/>
  <c r="E6992" i="430"/>
  <c r="D6987" i="430"/>
  <c r="E6984" i="430"/>
  <c r="D6979" i="430"/>
  <c r="E6976" i="430"/>
  <c r="D6971" i="430"/>
  <c r="E6968" i="430"/>
  <c r="D6963" i="430"/>
  <c r="E6960" i="430"/>
  <c r="D6955" i="430"/>
  <c r="E6952" i="430"/>
  <c r="D6947" i="430"/>
  <c r="E6944" i="430"/>
  <c r="D6939" i="430"/>
  <c r="E6936" i="430"/>
  <c r="D6931" i="430"/>
  <c r="E6928" i="430"/>
  <c r="D6923" i="430"/>
  <c r="E6920" i="430"/>
  <c r="D6915" i="430"/>
  <c r="E6912" i="430"/>
  <c r="D6907" i="430"/>
  <c r="E6904" i="430"/>
  <c r="D6899" i="430"/>
  <c r="E6896" i="430"/>
  <c r="D6891" i="430"/>
  <c r="E6888" i="430"/>
  <c r="D6883" i="430"/>
  <c r="E6880" i="430"/>
  <c r="D6875" i="430"/>
  <c r="E6872" i="430"/>
  <c r="D6867" i="430"/>
  <c r="E6864" i="430"/>
  <c r="D6859" i="430"/>
  <c r="E6856" i="430"/>
  <c r="D6851" i="430"/>
  <c r="E6848" i="430"/>
  <c r="D6843" i="430"/>
  <c r="E6840" i="430"/>
  <c r="D6835" i="430"/>
  <c r="E6832" i="430"/>
  <c r="D6827" i="430"/>
  <c r="E6824" i="430"/>
  <c r="D6819" i="430"/>
  <c r="E6816" i="430"/>
  <c r="D6811" i="430"/>
  <c r="E6808" i="430"/>
  <c r="D6803" i="430"/>
  <c r="E6800" i="430"/>
  <c r="D6795" i="430"/>
  <c r="E6792" i="430"/>
  <c r="D6787" i="430"/>
  <c r="E6784" i="430"/>
  <c r="D6779" i="430"/>
  <c r="E6776" i="430"/>
  <c r="D6771" i="430"/>
  <c r="E6768" i="430"/>
  <c r="D6763" i="430"/>
  <c r="E6760" i="430"/>
  <c r="D6755" i="430"/>
  <c r="E6752" i="430"/>
  <c r="D6747" i="430"/>
  <c r="E6744" i="430"/>
  <c r="D6739" i="430"/>
  <c r="E6736" i="430"/>
  <c r="D6731" i="430"/>
  <c r="E6728" i="430"/>
  <c r="D6723" i="430"/>
  <c r="E6720" i="430"/>
  <c r="D6715" i="430"/>
  <c r="E6712" i="430"/>
  <c r="D6707" i="430"/>
  <c r="E6704" i="430"/>
  <c r="D6699" i="430"/>
  <c r="E6696" i="430"/>
  <c r="D6691" i="430"/>
  <c r="E6688" i="430"/>
  <c r="D6683" i="430"/>
  <c r="E6680" i="430"/>
  <c r="D6675" i="430"/>
  <c r="E6672" i="430"/>
  <c r="D6667" i="430"/>
  <c r="E6664" i="430"/>
  <c r="D7000" i="430"/>
  <c r="E6997" i="430"/>
  <c r="D6992" i="430"/>
  <c r="E6989" i="430"/>
  <c r="D6984" i="430"/>
  <c r="E6981" i="430"/>
  <c r="D6976" i="430"/>
  <c r="E6973" i="430"/>
  <c r="D6968" i="430"/>
  <c r="E6965" i="430"/>
  <c r="D6960" i="430"/>
  <c r="E6957" i="430"/>
  <c r="D6952" i="430"/>
  <c r="E6949" i="430"/>
  <c r="D6944" i="430"/>
  <c r="E6941" i="430"/>
  <c r="D6936" i="430"/>
  <c r="E6933" i="430"/>
  <c r="D6928" i="430"/>
  <c r="E6925" i="430"/>
  <c r="D6920" i="430"/>
  <c r="E6917" i="430"/>
  <c r="D6912" i="430"/>
  <c r="E6909" i="430"/>
  <c r="D6904" i="430"/>
  <c r="E6901" i="430"/>
  <c r="D6896" i="430"/>
  <c r="E6893" i="430"/>
  <c r="D6888" i="430"/>
  <c r="E6885" i="430"/>
  <c r="D6880" i="430"/>
  <c r="E6877" i="430"/>
  <c r="D6872" i="430"/>
  <c r="E6869" i="430"/>
  <c r="D6864" i="430"/>
  <c r="E6861" i="430"/>
  <c r="D6856" i="430"/>
  <c r="E6853" i="430"/>
  <c r="D6848" i="430"/>
  <c r="E6845" i="430"/>
  <c r="D6840" i="430"/>
  <c r="E6837" i="430"/>
  <c r="D6832" i="430"/>
  <c r="E6829" i="430"/>
  <c r="D6824" i="430"/>
  <c r="E6821" i="430"/>
  <c r="D6816" i="430"/>
  <c r="E6813" i="430"/>
  <c r="D6808" i="430"/>
  <c r="E6805" i="430"/>
  <c r="D6800" i="430"/>
  <c r="E6797" i="430"/>
  <c r="D6792" i="430"/>
  <c r="E6789" i="430"/>
  <c r="D6784" i="430"/>
  <c r="E6781" i="430"/>
  <c r="D6776" i="430"/>
  <c r="E6773" i="430"/>
  <c r="D6768" i="430"/>
  <c r="E6765" i="430"/>
  <c r="D6760" i="430"/>
  <c r="E6757" i="430"/>
  <c r="D6752" i="430"/>
  <c r="E6749" i="430"/>
  <c r="D6744" i="430"/>
  <c r="E6741" i="430"/>
  <c r="D6736" i="430"/>
  <c r="E6733" i="430"/>
  <c r="D6728" i="430"/>
  <c r="E6725" i="430"/>
  <c r="D6997" i="430"/>
  <c r="E6994" i="430"/>
  <c r="D6989" i="430"/>
  <c r="E6986" i="430"/>
  <c r="D6981" i="430"/>
  <c r="E6978" i="430"/>
  <c r="D6973" i="430"/>
  <c r="E6970" i="430"/>
  <c r="D6965" i="430"/>
  <c r="E6962" i="430"/>
  <c r="D6957" i="430"/>
  <c r="E6954" i="430"/>
  <c r="D6949" i="430"/>
  <c r="E6946" i="430"/>
  <c r="D6941" i="430"/>
  <c r="E6938" i="430"/>
  <c r="D6933" i="430"/>
  <c r="E6930" i="430"/>
  <c r="D6925" i="430"/>
  <c r="E6922" i="430"/>
  <c r="D6917" i="430"/>
  <c r="E6914" i="430"/>
  <c r="D6909" i="430"/>
  <c r="E6906" i="430"/>
  <c r="D6901" i="430"/>
  <c r="E6898" i="430"/>
  <c r="D6893" i="430"/>
  <c r="E6890" i="430"/>
  <c r="D6885" i="430"/>
  <c r="E6882" i="430"/>
  <c r="D6877" i="430"/>
  <c r="E6874" i="430"/>
  <c r="D6869" i="430"/>
  <c r="E6866" i="430"/>
  <c r="D6861" i="430"/>
  <c r="E6858" i="430"/>
  <c r="D6853" i="430"/>
  <c r="E6850" i="430"/>
  <c r="D6845" i="430"/>
  <c r="E6842" i="430"/>
  <c r="D6837" i="430"/>
  <c r="E6834" i="430"/>
  <c r="D6829" i="430"/>
  <c r="E6826" i="430"/>
  <c r="D6821" i="430"/>
  <c r="E6818" i="430"/>
  <c r="D6813" i="430"/>
  <c r="E6810" i="430"/>
  <c r="D6805" i="430"/>
  <c r="E6802" i="430"/>
  <c r="D6797" i="430"/>
  <c r="E6794" i="430"/>
  <c r="D6789" i="430"/>
  <c r="E6786" i="430"/>
  <c r="D6781" i="430"/>
  <c r="E6778" i="430"/>
  <c r="D6773" i="430"/>
  <c r="E6770" i="430"/>
  <c r="D6765" i="430"/>
  <c r="E6762" i="430"/>
  <c r="D6757" i="430"/>
  <c r="E6754" i="430"/>
  <c r="D6749" i="430"/>
  <c r="E6746" i="430"/>
  <c r="D6741" i="430"/>
  <c r="E6738" i="430"/>
  <c r="D6733" i="430"/>
  <c r="E6730" i="430"/>
  <c r="D6725" i="430"/>
  <c r="E6722" i="430"/>
  <c r="D6717" i="430"/>
  <c r="E6714" i="430"/>
  <c r="D6709" i="430"/>
  <c r="E6706" i="430"/>
  <c r="D6701" i="430"/>
  <c r="E6698" i="430"/>
  <c r="D6693" i="430"/>
  <c r="E6690" i="430"/>
  <c r="D6685" i="430"/>
  <c r="E6682" i="430"/>
  <c r="D6677" i="430"/>
  <c r="E6674" i="430"/>
  <c r="D6669" i="430"/>
  <c r="E6666" i="430"/>
  <c r="E6999" i="430"/>
  <c r="D6994" i="430"/>
  <c r="E6991" i="430"/>
  <c r="D6986" i="430"/>
  <c r="E6983" i="430"/>
  <c r="D6978" i="430"/>
  <c r="E6975" i="430"/>
  <c r="D6970" i="430"/>
  <c r="E6967" i="430"/>
  <c r="D6962" i="430"/>
  <c r="E6959" i="430"/>
  <c r="D6954" i="430"/>
  <c r="E6951" i="430"/>
  <c r="D6946" i="430"/>
  <c r="E6943" i="430"/>
  <c r="D6938" i="430"/>
  <c r="E6935" i="430"/>
  <c r="D6930" i="430"/>
  <c r="E6927" i="430"/>
  <c r="D6922" i="430"/>
  <c r="E6919" i="430"/>
  <c r="D6914" i="430"/>
  <c r="E6911" i="430"/>
  <c r="D6906" i="430"/>
  <c r="E6903" i="430"/>
  <c r="D6898" i="430"/>
  <c r="E6895" i="430"/>
  <c r="D6890" i="430"/>
  <c r="E6887" i="430"/>
  <c r="D6882" i="430"/>
  <c r="E6879" i="430"/>
  <c r="D6874" i="430"/>
  <c r="E6871" i="430"/>
  <c r="D6866" i="430"/>
  <c r="E6863" i="430"/>
  <c r="D6858" i="430"/>
  <c r="E6855" i="430"/>
  <c r="D6850" i="430"/>
  <c r="E6847" i="430"/>
  <c r="D6842" i="430"/>
  <c r="E6839" i="430"/>
  <c r="D6834" i="430"/>
  <c r="E6831" i="430"/>
  <c r="D6826" i="430"/>
  <c r="E6823" i="430"/>
  <c r="D6818" i="430"/>
  <c r="E6815" i="430"/>
  <c r="D6810" i="430"/>
  <c r="E6807" i="430"/>
  <c r="D6802" i="430"/>
  <c r="E6799" i="430"/>
  <c r="D6794" i="430"/>
  <c r="E6791" i="430"/>
  <c r="D6786" i="430"/>
  <c r="E6783" i="430"/>
  <c r="D6778" i="430"/>
  <c r="E6775" i="430"/>
  <c r="D6770" i="430"/>
  <c r="E6767" i="430"/>
  <c r="D6762" i="430"/>
  <c r="E6759" i="430"/>
  <c r="D6754" i="430"/>
  <c r="E6751" i="430"/>
  <c r="D6746" i="430"/>
  <c r="E6743" i="430"/>
  <c r="D6738" i="430"/>
  <c r="E6735" i="430"/>
  <c r="D6488" i="430"/>
  <c r="E6493" i="430"/>
  <c r="D6496" i="430"/>
  <c r="E6501" i="430"/>
  <c r="D6504" i="430"/>
  <c r="E6509" i="430"/>
  <c r="D6512" i="430"/>
  <c r="E6517" i="430"/>
  <c r="D6520" i="430"/>
  <c r="E6525" i="430"/>
  <c r="D6528" i="430"/>
  <c r="E6533" i="430"/>
  <c r="D6536" i="430"/>
  <c r="E6541" i="430"/>
  <c r="D6544" i="430"/>
  <c r="E6549" i="430"/>
  <c r="D6552" i="430"/>
  <c r="E6557" i="430"/>
  <c r="D6560" i="430"/>
  <c r="E6565" i="430"/>
  <c r="D6568" i="430"/>
  <c r="E6573" i="430"/>
  <c r="D6576" i="430"/>
  <c r="E6581" i="430"/>
  <c r="D6584" i="430"/>
  <c r="E6589" i="430"/>
  <c r="D6592" i="430"/>
  <c r="E6597" i="430"/>
  <c r="D6600" i="430"/>
  <c r="E6605" i="430"/>
  <c r="D6608" i="430"/>
  <c r="E6613" i="430"/>
  <c r="D6616" i="430"/>
  <c r="E6621" i="430"/>
  <c r="D6624" i="430"/>
  <c r="E6629" i="430"/>
  <c r="D6632" i="430"/>
  <c r="E6637" i="430"/>
  <c r="D6640" i="430"/>
  <c r="E6645" i="430"/>
  <c r="D6648" i="430"/>
  <c r="E6653" i="430"/>
  <c r="D6656" i="430"/>
  <c r="E6661" i="430"/>
  <c r="D6664" i="430"/>
  <c r="D6671" i="430"/>
  <c r="D6678" i="430"/>
  <c r="E6685" i="430"/>
  <c r="E6692" i="430"/>
  <c r="E6703" i="430"/>
  <c r="E6707" i="430"/>
  <c r="E6711" i="430"/>
  <c r="D6484" i="430"/>
  <c r="E6488" i="430"/>
  <c r="D6491" i="430"/>
  <c r="E6496" i="430"/>
  <c r="D6499" i="430"/>
  <c r="E6504" i="430"/>
  <c r="D6507" i="430"/>
  <c r="E6512" i="430"/>
  <c r="D6515" i="430"/>
  <c r="E6520" i="430"/>
  <c r="D6523" i="430"/>
  <c r="E6528" i="430"/>
  <c r="D6531" i="430"/>
  <c r="E6536" i="430"/>
  <c r="D6539" i="430"/>
  <c r="E6544" i="430"/>
  <c r="D6547" i="430"/>
  <c r="E6552" i="430"/>
  <c r="D6555" i="430"/>
  <c r="E6560" i="430"/>
  <c r="D6563" i="430"/>
  <c r="E6568" i="430"/>
  <c r="D6571" i="430"/>
  <c r="E6576" i="430"/>
  <c r="D6579" i="430"/>
  <c r="E6584" i="430"/>
  <c r="D6587" i="430"/>
  <c r="E6592" i="430"/>
  <c r="D6595" i="430"/>
  <c r="E6600" i="430"/>
  <c r="D6603" i="430"/>
  <c r="E6608" i="430"/>
  <c r="D6611" i="430"/>
  <c r="E6616" i="430"/>
  <c r="D6619" i="430"/>
  <c r="E6624" i="430"/>
  <c r="D6627" i="430"/>
  <c r="E6632" i="430"/>
  <c r="D6635" i="430"/>
  <c r="E6640" i="430"/>
  <c r="D6643" i="430"/>
  <c r="E6648" i="430"/>
  <c r="D6651" i="430"/>
  <c r="E6656" i="430"/>
  <c r="D6659" i="430"/>
  <c r="D6668" i="430"/>
  <c r="E6671" i="430"/>
  <c r="E6675" i="430"/>
  <c r="D6682" i="430"/>
  <c r="E6689" i="430"/>
  <c r="D6696" i="430"/>
  <c r="D6700" i="430"/>
  <c r="E6717" i="430"/>
  <c r="D6722" i="430"/>
  <c r="E6374" i="430"/>
  <c r="E6378" i="430"/>
  <c r="E6382" i="430"/>
  <c r="E6386" i="430"/>
  <c r="E6390" i="430"/>
  <c r="E6394" i="430"/>
  <c r="E6398" i="430"/>
  <c r="E6402" i="430"/>
  <c r="E6406" i="430"/>
  <c r="E6410" i="430"/>
  <c r="E6414" i="430"/>
  <c r="E6418" i="430"/>
  <c r="E6422" i="430"/>
  <c r="E6426" i="430"/>
  <c r="E6430" i="430"/>
  <c r="E6434" i="430"/>
  <c r="E6438" i="430"/>
  <c r="E6442" i="430"/>
  <c r="E6446" i="430"/>
  <c r="E6450" i="430"/>
  <c r="E6454" i="430"/>
  <c r="E6458" i="430"/>
  <c r="E6462" i="430"/>
  <c r="E6466" i="430"/>
  <c r="E6470" i="430"/>
  <c r="E6474" i="430"/>
  <c r="D6486" i="430"/>
  <c r="E6491" i="430"/>
  <c r="D6494" i="430"/>
  <c r="E6499" i="430"/>
  <c r="D6502" i="430"/>
  <c r="E6507" i="430"/>
  <c r="D6510" i="430"/>
  <c r="E6515" i="430"/>
  <c r="D6518" i="430"/>
  <c r="E6523" i="430"/>
  <c r="D6526" i="430"/>
  <c r="E6531" i="430"/>
  <c r="D6534" i="430"/>
  <c r="E6539" i="430"/>
  <c r="D6542" i="430"/>
  <c r="E6547" i="430"/>
  <c r="D6550" i="430"/>
  <c r="E6555" i="430"/>
  <c r="D6558" i="430"/>
  <c r="E6563" i="430"/>
  <c r="D6566" i="430"/>
  <c r="E6571" i="430"/>
  <c r="D6574" i="430"/>
  <c r="E6579" i="430"/>
  <c r="D6582" i="430"/>
  <c r="E6587" i="430"/>
  <c r="D6590" i="430"/>
  <c r="E6595" i="430"/>
  <c r="D6598" i="430"/>
  <c r="E6603" i="430"/>
  <c r="D6606" i="430"/>
  <c r="E6611" i="430"/>
  <c r="D6614" i="430"/>
  <c r="E6619" i="430"/>
  <c r="D6622" i="430"/>
  <c r="E6627" i="430"/>
  <c r="D6630" i="430"/>
  <c r="E6635" i="430"/>
  <c r="D6638" i="430"/>
  <c r="E6643" i="430"/>
  <c r="D6646" i="430"/>
  <c r="E6651" i="430"/>
  <c r="D6654" i="430"/>
  <c r="E6659" i="430"/>
  <c r="D6662" i="430"/>
  <c r="D6665" i="430"/>
  <c r="E6668" i="430"/>
  <c r="D6679" i="430"/>
  <c r="D6686" i="430"/>
  <c r="E6693" i="430"/>
  <c r="E6700" i="430"/>
  <c r="D6704" i="430"/>
  <c r="D6708" i="430"/>
  <c r="D6712" i="430"/>
  <c r="E6486" i="430"/>
  <c r="D6489" i="430"/>
  <c r="E6494" i="430"/>
  <c r="D6497" i="430"/>
  <c r="E6502" i="430"/>
  <c r="D6505" i="430"/>
  <c r="E6510" i="430"/>
  <c r="D6513" i="430"/>
  <c r="E6518" i="430"/>
  <c r="D6521" i="430"/>
  <c r="E6526" i="430"/>
  <c r="D6529" i="430"/>
  <c r="E6534" i="430"/>
  <c r="D6537" i="430"/>
  <c r="E6542" i="430"/>
  <c r="D6545" i="430"/>
  <c r="E6550" i="430"/>
  <c r="D6553" i="430"/>
  <c r="E6558" i="430"/>
  <c r="D6561" i="430"/>
  <c r="E6566" i="430"/>
  <c r="D6569" i="430"/>
  <c r="E6574" i="430"/>
  <c r="D6577" i="430"/>
  <c r="E6582" i="430"/>
  <c r="D6585" i="430"/>
  <c r="E6590" i="430"/>
  <c r="D6593" i="430"/>
  <c r="E6598" i="430"/>
  <c r="D6601" i="430"/>
  <c r="E6606" i="430"/>
  <c r="D6609" i="430"/>
  <c r="E6614" i="430"/>
  <c r="D6617" i="430"/>
  <c r="E6622" i="430"/>
  <c r="D6625" i="430"/>
  <c r="E6630" i="430"/>
  <c r="D6633" i="430"/>
  <c r="E6638" i="430"/>
  <c r="D6641" i="430"/>
  <c r="E6646" i="430"/>
  <c r="D6649" i="430"/>
  <c r="E6654" i="430"/>
  <c r="D6657" i="430"/>
  <c r="E6662" i="430"/>
  <c r="E6665" i="430"/>
  <c r="D6672" i="430"/>
  <c r="D6676" i="430"/>
  <c r="E6679" i="430"/>
  <c r="E6683" i="430"/>
  <c r="D6690" i="430"/>
  <c r="E6697" i="430"/>
  <c r="D6730" i="430"/>
  <c r="C25" i="246" l="1"/>
  <c r="E25" i="246"/>
  <c r="E29" i="246" s="1"/>
  <c r="I39" i="97" s="1"/>
  <c r="E31" i="246"/>
  <c r="E28" i="246"/>
  <c r="A26" i="246"/>
  <c r="E51" i="247"/>
  <c r="E48" i="247"/>
  <c r="B46" i="247"/>
  <c r="A46" i="247"/>
  <c r="E45" i="247"/>
  <c r="E49" i="247" s="1"/>
  <c r="I40" i="97" s="1"/>
  <c r="A54" i="97" l="1"/>
  <c r="G70" i="97" l="1"/>
  <c r="F70" i="97"/>
  <c r="N70" i="97" s="1"/>
  <c r="N69" i="97"/>
  <c r="G97" i="97"/>
  <c r="F97" i="97"/>
  <c r="N97" i="97" s="1"/>
  <c r="G96" i="97"/>
  <c r="F96" i="97"/>
  <c r="N96" i="97" s="1"/>
  <c r="G95" i="97"/>
  <c r="F95" i="97"/>
  <c r="N95" i="97" s="1"/>
  <c r="A5" i="281" l="1"/>
  <c r="I14" i="243" l="1"/>
  <c r="I15" i="243"/>
  <c r="B9" i="432" l="1"/>
  <c r="B8" i="432"/>
  <c r="B7" i="432"/>
  <c r="B6" i="432"/>
  <c r="B27" i="432"/>
  <c r="B31" i="432" s="1"/>
  <c r="H21" i="97" s="1"/>
  <c r="B17" i="432"/>
  <c r="B20" i="432" s="1"/>
  <c r="G25" i="97" l="1"/>
  <c r="F25" i="97"/>
  <c r="A25" i="97"/>
  <c r="P24" i="280"/>
  <c r="O24" i="280"/>
  <c r="P19" i="280"/>
  <c r="O19" i="280"/>
  <c r="P18" i="280"/>
  <c r="O18" i="280"/>
  <c r="P17" i="280"/>
  <c r="O17" i="280"/>
  <c r="C16" i="297" l="1"/>
  <c r="C14" i="297"/>
  <c r="C15" i="297"/>
  <c r="C15" i="296"/>
  <c r="C16" i="296"/>
  <c r="C14" i="296"/>
  <c r="C17" i="296" s="1"/>
  <c r="M24" i="420"/>
  <c r="F57" i="97" l="1"/>
  <c r="I58" i="97"/>
  <c r="G58" i="97"/>
  <c r="F58" i="97"/>
  <c r="A58" i="97"/>
  <c r="A59" i="97"/>
  <c r="I107" i="97" l="1"/>
  <c r="G107" i="97"/>
  <c r="F107" i="97"/>
  <c r="N107" i="97" l="1"/>
  <c r="I102" i="97"/>
  <c r="G102" i="97"/>
  <c r="F102" i="97"/>
  <c r="I99" i="97"/>
  <c r="G99" i="97"/>
  <c r="F99" i="97"/>
  <c r="G85" i="97"/>
  <c r="F85" i="97"/>
  <c r="G84" i="97"/>
  <c r="F84" i="97"/>
  <c r="H28" i="276" l="1"/>
  <c r="H27" i="276"/>
  <c r="H29" i="276"/>
  <c r="H30" i="276"/>
  <c r="H26" i="276"/>
  <c r="H42" i="245"/>
  <c r="J41" i="245"/>
  <c r="H41" i="245" s="1"/>
  <c r="E42" i="245"/>
  <c r="A42" i="245"/>
  <c r="E41" i="245"/>
  <c r="B41" i="245"/>
  <c r="J24" i="245"/>
  <c r="H25" i="245"/>
  <c r="H24" i="245"/>
  <c r="A25" i="245"/>
  <c r="B24" i="245"/>
  <c r="E29" i="316" l="1"/>
  <c r="E18" i="316"/>
  <c r="F26" i="316"/>
  <c r="G25" i="244"/>
  <c r="G24" i="244"/>
  <c r="O15" i="238"/>
  <c r="F38" i="255"/>
  <c r="L38" i="255" s="1"/>
  <c r="F36" i="255"/>
  <c r="F35" i="255"/>
  <c r="F37" i="255"/>
  <c r="H14" i="268"/>
  <c r="E20" i="268"/>
  <c r="B16" i="268"/>
  <c r="H16" i="268"/>
  <c r="D16" i="268"/>
  <c r="I28" i="267"/>
  <c r="I24" i="267"/>
  <c r="I20" i="267"/>
  <c r="I22" i="267" s="1"/>
  <c r="I16" i="268" s="1"/>
  <c r="K16" i="268" s="1"/>
  <c r="I16" i="267"/>
  <c r="I18" i="267" s="1"/>
  <c r="I12" i="267"/>
  <c r="I14" i="267" s="1"/>
  <c r="E16" i="253"/>
  <c r="B16" i="253"/>
  <c r="B17" i="316" s="1"/>
  <c r="B28" i="316" s="1"/>
  <c r="I16" i="266"/>
  <c r="I18" i="266" s="1"/>
  <c r="E15" i="253" s="1"/>
  <c r="I12" i="266"/>
  <c r="I20" i="266"/>
  <c r="I22" i="266" s="1"/>
  <c r="D16" i="253" s="1"/>
  <c r="G16" i="253" s="1"/>
  <c r="I16" i="253" s="1"/>
  <c r="D17" i="316" s="1"/>
  <c r="D28" i="316" s="1"/>
  <c r="I24" i="266"/>
  <c r="I28" i="266" s="1"/>
  <c r="G51" i="97"/>
  <c r="F51" i="97"/>
  <c r="A51" i="97"/>
  <c r="G50" i="97"/>
  <c r="F50" i="97"/>
  <c r="A50" i="97"/>
  <c r="D23" i="252"/>
  <c r="H53" i="97" s="1"/>
  <c r="B23" i="252"/>
  <c r="B22" i="252"/>
  <c r="I23" i="265"/>
  <c r="I15" i="265"/>
  <c r="I12" i="265"/>
  <c r="I25" i="265"/>
  <c r="I20" i="265"/>
  <c r="I19" i="265"/>
  <c r="D22" i="252" s="1"/>
  <c r="H52" i="97" l="1"/>
  <c r="D24" i="252"/>
  <c r="D17" i="253"/>
  <c r="I22" i="265"/>
  <c r="C16" i="276"/>
  <c r="C28" i="276"/>
  <c r="L16" i="268"/>
  <c r="K50" i="427"/>
  <c r="H45" i="427"/>
  <c r="I45" i="427" s="1"/>
  <c r="M45" i="427" s="1"/>
  <c r="H44" i="427"/>
  <c r="I44" i="427" s="1"/>
  <c r="M44" i="427" s="1"/>
  <c r="H43" i="427"/>
  <c r="I43" i="427" s="1"/>
  <c r="H42" i="427"/>
  <c r="I42" i="427" s="1"/>
  <c r="H41" i="427"/>
  <c r="I41" i="427" s="1"/>
  <c r="H40" i="427"/>
  <c r="I40" i="427" s="1"/>
  <c r="H39" i="427"/>
  <c r="I39" i="427" s="1"/>
  <c r="H38" i="427"/>
  <c r="I38" i="427" s="1"/>
  <c r="H37" i="427"/>
  <c r="I37" i="427" s="1"/>
  <c r="H36" i="427"/>
  <c r="I36" i="427" s="1"/>
  <c r="H35" i="427"/>
  <c r="I35" i="427" s="1"/>
  <c r="H34" i="427"/>
  <c r="I34" i="427" s="1"/>
  <c r="H33" i="427"/>
  <c r="I33" i="427" s="1"/>
  <c r="H32" i="427"/>
  <c r="I32" i="427" s="1"/>
  <c r="H31" i="427"/>
  <c r="I31" i="427" s="1"/>
  <c r="H30" i="427"/>
  <c r="I30" i="427" s="1"/>
  <c r="H29" i="427"/>
  <c r="I29" i="427" s="1"/>
  <c r="H28" i="427"/>
  <c r="I28" i="427" s="1"/>
  <c r="H27" i="427"/>
  <c r="I27" i="427" s="1"/>
  <c r="K31" i="414"/>
  <c r="L44" i="427" l="1"/>
  <c r="L45" i="427"/>
  <c r="M36" i="427"/>
  <c r="L36" i="427"/>
  <c r="M37" i="427"/>
  <c r="L37" i="427"/>
  <c r="M39" i="427"/>
  <c r="L39" i="427"/>
  <c r="M40" i="427"/>
  <c r="L40" i="427"/>
  <c r="M41" i="427"/>
  <c r="L41" i="427"/>
  <c r="M42" i="427"/>
  <c r="L42" i="427"/>
  <c r="M38" i="427"/>
  <c r="L38" i="427"/>
  <c r="M43" i="427"/>
  <c r="L43" i="427"/>
  <c r="M27" i="427"/>
  <c r="L27" i="427"/>
  <c r="M28" i="427"/>
  <c r="L28" i="427"/>
  <c r="M35" i="427"/>
  <c r="L35" i="427"/>
  <c r="M29" i="427"/>
  <c r="L29" i="427"/>
  <c r="M30" i="427"/>
  <c r="L30" i="427"/>
  <c r="M31" i="427"/>
  <c r="L31" i="427"/>
  <c r="M32" i="427"/>
  <c r="L32" i="427"/>
  <c r="M33" i="427"/>
  <c r="L33" i="427"/>
  <c r="M34" i="427"/>
  <c r="L34" i="427"/>
  <c r="H14" i="241"/>
  <c r="O15" i="237"/>
  <c r="O13" i="237"/>
  <c r="P45" i="427" l="1"/>
  <c r="P44" i="427"/>
  <c r="P38" i="427"/>
  <c r="P39" i="427"/>
  <c r="P42" i="427"/>
  <c r="P37" i="427"/>
  <c r="P41" i="427"/>
  <c r="P43" i="427"/>
  <c r="P40" i="427"/>
  <c r="P36" i="427"/>
  <c r="P30" i="427"/>
  <c r="P33" i="427"/>
  <c r="P29" i="427"/>
  <c r="P35" i="427"/>
  <c r="P31" i="427"/>
  <c r="P28" i="427"/>
  <c r="P34" i="427"/>
  <c r="P27" i="427"/>
  <c r="P32" i="427"/>
  <c r="P12" i="280"/>
  <c r="P23" i="280" l="1"/>
  <c r="O23" i="280"/>
  <c r="P22" i="280"/>
  <c r="O22" i="280"/>
  <c r="P21" i="280"/>
  <c r="O21" i="280"/>
  <c r="P16" i="280"/>
  <c r="O16" i="280"/>
  <c r="P15" i="280"/>
  <c r="O15" i="280"/>
  <c r="P14" i="280"/>
  <c r="O14" i="280"/>
  <c r="P13" i="280"/>
  <c r="O13" i="280"/>
  <c r="O12" i="280"/>
  <c r="O10" i="280"/>
  <c r="J24" i="280" s="1"/>
  <c r="K24" i="280" s="1"/>
  <c r="J19" i="280" l="1"/>
  <c r="K19" i="280" s="1"/>
  <c r="J17" i="280"/>
  <c r="K17" i="280" s="1"/>
  <c r="J18" i="280"/>
  <c r="K18" i="280" s="1"/>
  <c r="J21" i="280"/>
  <c r="J22" i="280"/>
  <c r="J23" i="280"/>
  <c r="J16" i="280"/>
  <c r="J15" i="280"/>
  <c r="J14" i="280"/>
  <c r="J13" i="280"/>
  <c r="J12" i="280"/>
  <c r="K12" i="280" s="1"/>
  <c r="M18" i="97" l="1"/>
  <c r="I15" i="242"/>
  <c r="I14" i="242"/>
  <c r="L21" i="254"/>
  <c r="K21" i="254"/>
  <c r="F21" i="254"/>
  <c r="E21" i="254"/>
  <c r="K23" i="280"/>
  <c r="K22" i="280"/>
  <c r="K21" i="280"/>
  <c r="K16" i="280"/>
  <c r="K15" i="280"/>
  <c r="K14" i="280"/>
  <c r="K13" i="280"/>
  <c r="F40" i="97"/>
  <c r="A40" i="97"/>
  <c r="A39" i="97"/>
  <c r="A38" i="97"/>
  <c r="E24" i="245" l="1"/>
  <c r="E25" i="245"/>
  <c r="K25" i="280"/>
  <c r="K26" i="280" s="1"/>
  <c r="D3" i="281" s="1"/>
  <c r="I66" i="97"/>
  <c r="I65" i="97"/>
  <c r="I64" i="97"/>
  <c r="I63" i="97"/>
  <c r="I62" i="97"/>
  <c r="I61" i="97"/>
  <c r="B9" i="357"/>
  <c r="B8" i="357"/>
  <c r="B7" i="357"/>
  <c r="B6" i="357"/>
  <c r="B9" i="356"/>
  <c r="B8" i="356"/>
  <c r="B7" i="356"/>
  <c r="B6" i="356"/>
  <c r="B9" i="355"/>
  <c r="B8" i="355"/>
  <c r="B7" i="355"/>
  <c r="B6" i="355"/>
  <c r="B9" i="377"/>
  <c r="B8" i="377"/>
  <c r="B7" i="377"/>
  <c r="B6" i="377"/>
  <c r="B9" i="354"/>
  <c r="B8" i="354"/>
  <c r="B7" i="354"/>
  <c r="B6" i="354"/>
  <c r="B9" i="353"/>
  <c r="B8" i="353"/>
  <c r="B7" i="353"/>
  <c r="B6" i="353"/>
  <c r="B9" i="352"/>
  <c r="B8" i="352"/>
  <c r="B7" i="352"/>
  <c r="B6" i="352"/>
  <c r="B9" i="351"/>
  <c r="B8" i="351"/>
  <c r="B7" i="351"/>
  <c r="B6" i="351"/>
  <c r="B9" i="350"/>
  <c r="B8" i="350"/>
  <c r="B7" i="350"/>
  <c r="B6" i="350"/>
  <c r="B9" i="349"/>
  <c r="B8" i="349"/>
  <c r="B7" i="349"/>
  <c r="B6" i="349"/>
  <c r="B9" i="335"/>
  <c r="B8" i="335"/>
  <c r="B7" i="335"/>
  <c r="B6" i="335"/>
  <c r="B9" i="334"/>
  <c r="B8" i="334"/>
  <c r="B7" i="334"/>
  <c r="B6" i="334"/>
  <c r="B9" i="348"/>
  <c r="B8" i="348"/>
  <c r="B7" i="348"/>
  <c r="B6" i="348"/>
  <c r="B9" i="333"/>
  <c r="B8" i="333"/>
  <c r="B7" i="333"/>
  <c r="B6" i="333"/>
  <c r="B9" i="336"/>
  <c r="B8" i="336"/>
  <c r="B7" i="336"/>
  <c r="B6" i="336"/>
  <c r="B9" i="330"/>
  <c r="B8" i="330"/>
  <c r="B7" i="330"/>
  <c r="B6" i="330"/>
  <c r="B9" i="347"/>
  <c r="B8" i="347"/>
  <c r="B7" i="347"/>
  <c r="B6" i="347"/>
  <c r="B9" i="331"/>
  <c r="B8" i="331"/>
  <c r="B7" i="331"/>
  <c r="B6" i="331"/>
  <c r="E2" i="391" l="1"/>
  <c r="B112" i="97"/>
  <c r="O21" i="236" l="1"/>
  <c r="O20" i="236"/>
  <c r="O19" i="236"/>
  <c r="O18" i="236"/>
  <c r="O17" i="236"/>
  <c r="O16" i="236"/>
  <c r="O15" i="236"/>
  <c r="O14" i="236"/>
  <c r="O13" i="236"/>
  <c r="G105" i="97"/>
  <c r="F105" i="97"/>
  <c r="G92" i="97"/>
  <c r="F92" i="97"/>
  <c r="N92" i="97" s="1"/>
  <c r="G91" i="97"/>
  <c r="F91" i="97"/>
  <c r="N91" i="97" s="1"/>
  <c r="G93" i="97"/>
  <c r="F93" i="97"/>
  <c r="N93" i="97" s="1"/>
  <c r="N88" i="97"/>
  <c r="N87" i="97"/>
  <c r="C86" i="97"/>
  <c r="E29" i="431"/>
  <c r="D29" i="431"/>
  <c r="E28" i="431"/>
  <c r="D28" i="431"/>
  <c r="E20" i="431"/>
  <c r="D20" i="431"/>
  <c r="E19" i="431"/>
  <c r="D19" i="431"/>
  <c r="E18" i="431"/>
  <c r="D18" i="431"/>
  <c r="E17" i="431"/>
  <c r="D17" i="431"/>
  <c r="K33" i="431"/>
  <c r="K32" i="431"/>
  <c r="K31" i="431"/>
  <c r="K25" i="431"/>
  <c r="C89" i="97"/>
  <c r="K22" i="431"/>
  <c r="K14" i="431"/>
  <c r="N85" i="97"/>
  <c r="N84" i="97"/>
  <c r="N71" i="97"/>
  <c r="N72" i="97"/>
  <c r="N75" i="97"/>
  <c r="N78" i="97"/>
  <c r="N81" i="97"/>
  <c r="N83" i="97"/>
  <c r="N98" i="97"/>
  <c r="N100" i="97"/>
  <c r="N101" i="97"/>
  <c r="N103" i="97"/>
  <c r="N104" i="97"/>
  <c r="N106" i="97"/>
  <c r="N108" i="97"/>
  <c r="N109" i="97"/>
  <c r="N110" i="97"/>
  <c r="N111" i="97"/>
  <c r="N112" i="97"/>
  <c r="N113" i="97"/>
  <c r="N68" i="97"/>
  <c r="G80" i="97"/>
  <c r="F80" i="97"/>
  <c r="N80" i="97" s="1"/>
  <c r="G77" i="97"/>
  <c r="F77" i="97"/>
  <c r="N77" i="97" s="1"/>
  <c r="G76" i="97"/>
  <c r="F76" i="97"/>
  <c r="N76" i="97" s="1"/>
  <c r="G74" i="97"/>
  <c r="F74" i="97"/>
  <c r="N74" i="97" s="1"/>
  <c r="A27" i="244" l="1"/>
  <c r="A18" i="244"/>
  <c r="G44" i="97"/>
  <c r="G45" i="97"/>
  <c r="F25" i="244"/>
  <c r="E25" i="244"/>
  <c r="A25" i="244"/>
  <c r="F24" i="244"/>
  <c r="E24" i="244"/>
  <c r="B24" i="244"/>
  <c r="G34" i="354" l="1"/>
  <c r="K34" i="354" s="1"/>
  <c r="G38" i="354"/>
  <c r="G37" i="354"/>
  <c r="G36" i="354"/>
  <c r="G35" i="354"/>
  <c r="K19" i="354"/>
  <c r="J19" i="354"/>
  <c r="H19" i="354"/>
  <c r="G19" i="354"/>
  <c r="K21" i="354"/>
  <c r="J21" i="354"/>
  <c r="H21" i="354"/>
  <c r="G21" i="354"/>
  <c r="K20" i="354"/>
  <c r="J20" i="354"/>
  <c r="H20" i="354"/>
  <c r="G20" i="354"/>
  <c r="K18" i="354"/>
  <c r="J18" i="354"/>
  <c r="H18" i="354"/>
  <c r="G18" i="354"/>
  <c r="K17" i="354"/>
  <c r="J17" i="354"/>
  <c r="H17" i="354"/>
  <c r="G17" i="354"/>
  <c r="G34" i="377"/>
  <c r="K34" i="377" s="1"/>
  <c r="K18" i="352"/>
  <c r="J18" i="352"/>
  <c r="H18" i="352"/>
  <c r="G18" i="352"/>
  <c r="K17" i="352"/>
  <c r="J17" i="352"/>
  <c r="H17" i="352"/>
  <c r="G17" i="352"/>
  <c r="J22" i="353"/>
  <c r="K22" i="353" s="1"/>
  <c r="G22" i="353"/>
  <c r="H22" i="353" s="1"/>
  <c r="K17" i="353"/>
  <c r="J17" i="353"/>
  <c r="H17" i="353"/>
  <c r="G17" i="353"/>
  <c r="J23" i="331"/>
  <c r="K23" i="331" s="1"/>
  <c r="J22" i="331"/>
  <c r="K22" i="331" s="1"/>
  <c r="G23" i="331"/>
  <c r="H23" i="331" s="1"/>
  <c r="G22" i="331"/>
  <c r="H22" i="331" s="1"/>
  <c r="K17" i="331"/>
  <c r="J17" i="331"/>
  <c r="H17" i="331"/>
  <c r="G17" i="331"/>
  <c r="I19" i="354" l="1"/>
  <c r="L17" i="331"/>
  <c r="L18" i="352"/>
  <c r="L17" i="354"/>
  <c r="I21" i="354"/>
  <c r="I17" i="331"/>
  <c r="I17" i="353"/>
  <c r="L17" i="352"/>
  <c r="L17" i="353"/>
  <c r="I18" i="352"/>
  <c r="I17" i="352"/>
  <c r="I18" i="354"/>
  <c r="L18" i="354"/>
  <c r="L21" i="354"/>
  <c r="I20" i="354"/>
  <c r="L19" i="354"/>
  <c r="I17" i="354"/>
  <c r="L20" i="354"/>
  <c r="G33" i="377" l="1"/>
  <c r="G32" i="377"/>
  <c r="K19" i="377"/>
  <c r="J19" i="377"/>
  <c r="H19" i="377"/>
  <c r="G19" i="377"/>
  <c r="K18" i="377"/>
  <c r="J18" i="377"/>
  <c r="H18" i="377"/>
  <c r="G18" i="377"/>
  <c r="K17" i="377"/>
  <c r="J17" i="377"/>
  <c r="H17" i="377"/>
  <c r="G17" i="377"/>
  <c r="K17" i="355"/>
  <c r="J17" i="355"/>
  <c r="H17" i="355"/>
  <c r="G17" i="355"/>
  <c r="K17" i="357"/>
  <c r="J17" i="357"/>
  <c r="H17" i="357"/>
  <c r="G17" i="357"/>
  <c r="J22" i="357"/>
  <c r="K22" i="357" s="1"/>
  <c r="G22" i="357"/>
  <c r="H22" i="357" s="1"/>
  <c r="J22" i="356"/>
  <c r="K22" i="356" s="1"/>
  <c r="G22" i="356"/>
  <c r="H22" i="356" s="1"/>
  <c r="J25" i="377"/>
  <c r="K25" i="377" s="1"/>
  <c r="G25" i="377"/>
  <c r="H25" i="377" s="1"/>
  <c r="J24" i="377"/>
  <c r="K24" i="377" s="1"/>
  <c r="G24" i="377"/>
  <c r="H24" i="377" s="1"/>
  <c r="J27" i="354"/>
  <c r="K27" i="354" s="1"/>
  <c r="G27" i="354"/>
  <c r="H27" i="354" s="1"/>
  <c r="J26" i="354"/>
  <c r="K26" i="354" s="1"/>
  <c r="G26" i="354"/>
  <c r="H26" i="354" s="1"/>
  <c r="J23" i="352"/>
  <c r="K23" i="352" s="1"/>
  <c r="G23" i="352"/>
  <c r="H23" i="352" s="1"/>
  <c r="J22" i="351"/>
  <c r="G22" i="351"/>
  <c r="H22" i="351" s="1"/>
  <c r="K17" i="351"/>
  <c r="J17" i="351"/>
  <c r="H17" i="351"/>
  <c r="G17" i="351"/>
  <c r="J25" i="350"/>
  <c r="K25" i="350" s="1"/>
  <c r="G25" i="350"/>
  <c r="H25" i="350" s="1"/>
  <c r="J24" i="350"/>
  <c r="K24" i="350" s="1"/>
  <c r="G24" i="350"/>
  <c r="H24" i="350" s="1"/>
  <c r="J23" i="350"/>
  <c r="K23" i="350" s="1"/>
  <c r="G23" i="350"/>
  <c r="H23" i="350" s="1"/>
  <c r="K18" i="350"/>
  <c r="J18" i="350"/>
  <c r="K17" i="350"/>
  <c r="J17" i="350"/>
  <c r="H18" i="350"/>
  <c r="G18" i="350"/>
  <c r="H17" i="350"/>
  <c r="G17" i="350"/>
  <c r="G32" i="350"/>
  <c r="G36" i="349"/>
  <c r="G35" i="349"/>
  <c r="J28" i="349"/>
  <c r="J27" i="349"/>
  <c r="J26" i="349"/>
  <c r="J25" i="349"/>
  <c r="G28" i="349"/>
  <c r="G27" i="349"/>
  <c r="G26" i="349"/>
  <c r="G25" i="349"/>
  <c r="K20" i="349"/>
  <c r="J20" i="349"/>
  <c r="K19" i="349"/>
  <c r="J19" i="349"/>
  <c r="K18" i="349"/>
  <c r="J18" i="349"/>
  <c r="K17" i="349"/>
  <c r="J17" i="349"/>
  <c r="H20" i="349"/>
  <c r="G20" i="349"/>
  <c r="H19" i="349"/>
  <c r="G19" i="349"/>
  <c r="H18" i="349"/>
  <c r="G18" i="349"/>
  <c r="H17" i="349"/>
  <c r="G17" i="349"/>
  <c r="M17" i="350"/>
  <c r="I17" i="351" l="1"/>
  <c r="L17" i="355"/>
  <c r="I17" i="355"/>
  <c r="I17" i="357"/>
  <c r="L17" i="357"/>
  <c r="K31" i="335"/>
  <c r="H31" i="335"/>
  <c r="K30" i="335"/>
  <c r="H30" i="335"/>
  <c r="K31" i="334"/>
  <c r="H31" i="334"/>
  <c r="K30" i="334"/>
  <c r="H30" i="334"/>
  <c r="K31" i="348"/>
  <c r="H31" i="348"/>
  <c r="K30" i="348"/>
  <c r="H30" i="348"/>
  <c r="K23" i="335"/>
  <c r="H23" i="335"/>
  <c r="K22" i="335"/>
  <c r="H22" i="335"/>
  <c r="K23" i="334"/>
  <c r="H23" i="334"/>
  <c r="K22" i="334"/>
  <c r="H22" i="334"/>
  <c r="K23" i="348"/>
  <c r="H23" i="348"/>
  <c r="K22" i="348"/>
  <c r="H22" i="348"/>
  <c r="K23" i="333"/>
  <c r="H23" i="333"/>
  <c r="K23" i="336"/>
  <c r="H23" i="336"/>
  <c r="K22" i="336"/>
  <c r="H22" i="336"/>
  <c r="K23" i="330"/>
  <c r="H23" i="330"/>
  <c r="K22" i="330"/>
  <c r="H22" i="330"/>
  <c r="K23" i="347"/>
  <c r="H23" i="347"/>
  <c r="K22" i="347"/>
  <c r="H22" i="347"/>
  <c r="I17" i="335"/>
  <c r="I17" i="334"/>
  <c r="I17" i="348"/>
  <c r="I17" i="333"/>
  <c r="I17" i="336"/>
  <c r="I17" i="330"/>
  <c r="I18" i="331" l="1"/>
  <c r="H24" i="331" l="1"/>
  <c r="G27" i="331" s="1"/>
  <c r="M21" i="97" l="1"/>
  <c r="C30" i="276" l="1"/>
  <c r="C29" i="276"/>
  <c r="B27" i="276"/>
  <c r="C26" i="276"/>
  <c r="B28" i="276" l="1"/>
  <c r="F44" i="391"/>
  <c r="E44" i="391"/>
  <c r="D44" i="391"/>
  <c r="C44" i="391"/>
  <c r="F40" i="391"/>
  <c r="E40" i="391"/>
  <c r="D40" i="391"/>
  <c r="C40" i="391"/>
  <c r="F33" i="391"/>
  <c r="E33" i="391"/>
  <c r="D33" i="391"/>
  <c r="C33" i="391"/>
  <c r="F21" i="391"/>
  <c r="E21" i="391"/>
  <c r="D21" i="391"/>
  <c r="C21" i="391"/>
  <c r="L32" i="259" l="1"/>
  <c r="K32" i="259"/>
  <c r="L19" i="259"/>
  <c r="K19" i="259"/>
  <c r="F37" i="259"/>
  <c r="E37" i="259"/>
  <c r="F36" i="259"/>
  <c r="E36" i="259"/>
  <c r="F35" i="259"/>
  <c r="E35" i="259"/>
  <c r="F34" i="259"/>
  <c r="E34" i="259"/>
  <c r="F33" i="259"/>
  <c r="E33" i="259"/>
  <c r="F32" i="259"/>
  <c r="E32" i="259"/>
  <c r="F22" i="259"/>
  <c r="E22" i="259"/>
  <c r="F21" i="259"/>
  <c r="E21" i="259"/>
  <c r="F19" i="259"/>
  <c r="E19" i="259"/>
  <c r="G24" i="97"/>
  <c r="G29" i="97"/>
  <c r="F29" i="97"/>
  <c r="G28" i="97"/>
  <c r="F28" i="97"/>
  <c r="G35" i="97"/>
  <c r="F35" i="97"/>
  <c r="G34" i="97"/>
  <c r="F34" i="97"/>
  <c r="G33" i="97"/>
  <c r="F33" i="97"/>
  <c r="G47" i="97"/>
  <c r="F47" i="97"/>
  <c r="G46" i="97"/>
  <c r="F46" i="97"/>
  <c r="G43" i="97"/>
  <c r="G53" i="97"/>
  <c r="F53" i="97"/>
  <c r="G52" i="97"/>
  <c r="F52" i="97"/>
  <c r="G57" i="97"/>
  <c r="G66" i="97"/>
  <c r="F66" i="97"/>
  <c r="G65" i="97"/>
  <c r="F65" i="97"/>
  <c r="G64" i="97"/>
  <c r="F64" i="97"/>
  <c r="G63" i="97"/>
  <c r="F63" i="97"/>
  <c r="G62" i="97"/>
  <c r="F62" i="97"/>
  <c r="G61" i="97"/>
  <c r="F61" i="97" l="1"/>
  <c r="C17" i="297" l="1"/>
  <c r="K47" i="255" l="1"/>
  <c r="I27" i="265"/>
  <c r="I17" i="265"/>
  <c r="I13" i="265" l="1"/>
  <c r="I29" i="265" s="1"/>
  <c r="J27" i="414"/>
  <c r="K27" i="414"/>
  <c r="I21" i="427"/>
  <c r="H26" i="427"/>
  <c r="I26" i="427" s="1"/>
  <c r="H25" i="427"/>
  <c r="I25" i="427" s="1"/>
  <c r="H24" i="427"/>
  <c r="I24" i="427" s="1"/>
  <c r="H23" i="427"/>
  <c r="I23" i="427" s="1"/>
  <c r="H22" i="427"/>
  <c r="I22" i="427" s="1"/>
  <c r="H21" i="427"/>
  <c r="H20" i="427"/>
  <c r="H19" i="427"/>
  <c r="H18" i="427"/>
  <c r="K46" i="427"/>
  <c r="J46" i="427"/>
  <c r="P16" i="414"/>
  <c r="H26" i="414"/>
  <c r="I26" i="414" s="1"/>
  <c r="M26" i="414" s="1"/>
  <c r="H25" i="414"/>
  <c r="I25" i="414" s="1"/>
  <c r="M25" i="414" s="1"/>
  <c r="H24" i="414"/>
  <c r="I24" i="414" s="1"/>
  <c r="M24" i="414" s="1"/>
  <c r="M24" i="427" l="1"/>
  <c r="L24" i="427"/>
  <c r="L25" i="427"/>
  <c r="M25" i="427"/>
  <c r="L26" i="427"/>
  <c r="M26" i="427"/>
  <c r="L24" i="414"/>
  <c r="L25" i="414"/>
  <c r="L26" i="414"/>
  <c r="P25" i="427" l="1"/>
  <c r="P24" i="427"/>
  <c r="P26" i="427"/>
  <c r="P24" i="414"/>
  <c r="P26" i="414"/>
  <c r="P25" i="414"/>
  <c r="I20" i="427"/>
  <c r="I19" i="427"/>
  <c r="I18" i="427"/>
  <c r="A18" i="427"/>
  <c r="A19" i="427" s="1"/>
  <c r="A20" i="427" s="1"/>
  <c r="A21" i="427" s="1"/>
  <c r="A22" i="427" s="1"/>
  <c r="A23" i="427" s="1"/>
  <c r="A24" i="427" s="1"/>
  <c r="A25" i="427" s="1"/>
  <c r="H17" i="427"/>
  <c r="P16" i="427"/>
  <c r="I16" i="427"/>
  <c r="B9" i="427"/>
  <c r="B8" i="427"/>
  <c r="B7" i="427"/>
  <c r="B6" i="427"/>
  <c r="B8" i="426"/>
  <c r="J59" i="426"/>
  <c r="F59" i="426"/>
  <c r="F54" i="426"/>
  <c r="D49" i="426"/>
  <c r="D54" i="426" s="1"/>
  <c r="D59" i="426" s="1"/>
  <c r="B49" i="426"/>
  <c r="B54" i="426" s="1"/>
  <c r="B59" i="426" s="1"/>
  <c r="K44" i="426"/>
  <c r="G44" i="426"/>
  <c r="D46" i="426" s="1"/>
  <c r="N54" i="426" s="1"/>
  <c r="G36" i="426"/>
  <c r="D38" i="426" s="1"/>
  <c r="J49" i="426" s="1"/>
  <c r="M50" i="426" s="1"/>
  <c r="I19" i="426" s="1"/>
  <c r="L28" i="426"/>
  <c r="G28" i="426"/>
  <c r="D30" i="426" s="1"/>
  <c r="R59" i="426" s="1"/>
  <c r="L20" i="426"/>
  <c r="L19" i="426"/>
  <c r="J16" i="426"/>
  <c r="B10" i="426"/>
  <c r="B9" i="426"/>
  <c r="B7" i="426"/>
  <c r="O17" i="237"/>
  <c r="L15" i="237"/>
  <c r="N15" i="237" s="1"/>
  <c r="V60" i="426" l="1"/>
  <c r="I21" i="426" s="1"/>
  <c r="L21" i="426" s="1"/>
  <c r="Q55" i="426"/>
  <c r="I20" i="426" s="1"/>
  <c r="I17" i="427"/>
  <c r="L17" i="427" s="1"/>
  <c r="N17" i="427" s="1"/>
  <c r="H46" i="427"/>
  <c r="N57" i="427"/>
  <c r="A26" i="427"/>
  <c r="A27" i="427" s="1"/>
  <c r="A28" i="427" s="1"/>
  <c r="A29" i="427" s="1"/>
  <c r="A30" i="427" s="1"/>
  <c r="A31" i="427" s="1"/>
  <c r="A32" i="427" s="1"/>
  <c r="A33" i="427" s="1"/>
  <c r="A34" i="427" s="1"/>
  <c r="A35" i="427" s="1"/>
  <c r="A36" i="427" s="1"/>
  <c r="A37" i="427" s="1"/>
  <c r="A38" i="427" s="1"/>
  <c r="A39" i="427" s="1"/>
  <c r="A40" i="427" s="1"/>
  <c r="A41" i="427" s="1"/>
  <c r="A42" i="427" s="1"/>
  <c r="A43" i="427" s="1"/>
  <c r="M21" i="427"/>
  <c r="L21" i="427"/>
  <c r="L22" i="427"/>
  <c r="M22" i="427"/>
  <c r="M23" i="427"/>
  <c r="L23" i="427"/>
  <c r="M20" i="427"/>
  <c r="L20" i="427"/>
  <c r="M17" i="427"/>
  <c r="N59" i="427"/>
  <c r="M18" i="427"/>
  <c r="L18" i="427"/>
  <c r="M19" i="427"/>
  <c r="L19" i="427"/>
  <c r="P15" i="237"/>
  <c r="A44" i="427" l="1"/>
  <c r="A45" i="427" s="1"/>
  <c r="M46" i="427"/>
  <c r="L46" i="427"/>
  <c r="O17" i="427"/>
  <c r="O18" i="427" s="1"/>
  <c r="O19" i="427" s="1"/>
  <c r="O20" i="427" s="1"/>
  <c r="O21" i="427" s="1"/>
  <c r="O22" i="427" s="1"/>
  <c r="O23" i="427" s="1"/>
  <c r="P19" i="427"/>
  <c r="P20" i="427"/>
  <c r="P22" i="427"/>
  <c r="P23" i="427"/>
  <c r="P17" i="427"/>
  <c r="N18" i="427"/>
  <c r="N19" i="427" s="1"/>
  <c r="N20" i="427" s="1"/>
  <c r="N21" i="427" s="1"/>
  <c r="N22" i="427" s="1"/>
  <c r="N23" i="427" s="1"/>
  <c r="P21" i="427"/>
  <c r="P18" i="427"/>
  <c r="G82" i="97"/>
  <c r="F82" i="97"/>
  <c r="N82" i="97" s="1"/>
  <c r="O24" i="427" l="1"/>
  <c r="O25" i="427" s="1"/>
  <c r="O26" i="427" s="1"/>
  <c r="P46" i="427"/>
  <c r="O51" i="427" s="1"/>
  <c r="N24" i="427"/>
  <c r="N25" i="427" s="1"/>
  <c r="N26" i="427" s="1"/>
  <c r="N105" i="97"/>
  <c r="G79" i="97"/>
  <c r="F79" i="97"/>
  <c r="N79" i="97" s="1"/>
  <c r="N27" i="427" l="1"/>
  <c r="N28" i="427" s="1"/>
  <c r="N29" i="427" s="1"/>
  <c r="N30" i="427" s="1"/>
  <c r="N31" i="427" s="1"/>
  <c r="N32" i="427" s="1"/>
  <c r="N33" i="427" s="1"/>
  <c r="N34" i="427" s="1"/>
  <c r="N35" i="427" s="1"/>
  <c r="N36" i="427" s="1"/>
  <c r="N37" i="427" s="1"/>
  <c r="N38" i="427" s="1"/>
  <c r="N39" i="427" s="1"/>
  <c r="N40" i="427" s="1"/>
  <c r="N41" i="427" s="1"/>
  <c r="N42" i="427" s="1"/>
  <c r="N43" i="427" s="1"/>
  <c r="O27" i="427"/>
  <c r="O28" i="427" s="1"/>
  <c r="O29" i="427" s="1"/>
  <c r="O30" i="427" s="1"/>
  <c r="O31" i="427" s="1"/>
  <c r="O32" i="427" s="1"/>
  <c r="O33" i="427" s="1"/>
  <c r="O34" i="427" s="1"/>
  <c r="O35" i="427" s="1"/>
  <c r="O36" i="427" s="1"/>
  <c r="O37" i="427" s="1"/>
  <c r="O38" i="427" s="1"/>
  <c r="O39" i="427" s="1"/>
  <c r="O40" i="427" s="1"/>
  <c r="O41" i="427" s="1"/>
  <c r="O42" i="427" s="1"/>
  <c r="O43" i="427" s="1"/>
  <c r="N44" i="427" l="1"/>
  <c r="N45" i="427" s="1"/>
  <c r="N46" i="427" s="1"/>
  <c r="O44" i="427"/>
  <c r="O45" i="427" s="1"/>
  <c r="O46" i="427"/>
  <c r="O50" i="427" s="1"/>
  <c r="O49" i="427"/>
  <c r="F15" i="262" s="1"/>
  <c r="I15" i="420"/>
  <c r="F23" i="250"/>
  <c r="E23" i="250"/>
  <c r="F22" i="250"/>
  <c r="E22" i="250"/>
  <c r="E28" i="316" l="1"/>
  <c r="E17" i="316"/>
  <c r="A41" i="256" l="1"/>
  <c r="A28" i="256"/>
  <c r="F68" i="255"/>
  <c r="F67" i="255"/>
  <c r="C17" i="276"/>
  <c r="C18" i="276"/>
  <c r="I15" i="238" l="1"/>
  <c r="K49" i="427" s="1"/>
  <c r="K53" i="427" s="1"/>
  <c r="I14" i="238"/>
  <c r="K30" i="414" s="1"/>
  <c r="O15" i="239"/>
  <c r="O14" i="239"/>
  <c r="M15" i="239"/>
  <c r="M14" i="239"/>
  <c r="B8" i="413" l="1"/>
  <c r="B8" i="412"/>
  <c r="B8" i="395"/>
  <c r="B8" i="399"/>
  <c r="L13" i="237"/>
  <c r="L17" i="237" s="1"/>
  <c r="N13" i="237" l="1"/>
  <c r="P13" i="237" l="1"/>
  <c r="F16" i="244"/>
  <c r="F15" i="244"/>
  <c r="E16" i="244"/>
  <c r="E15" i="244"/>
  <c r="D24" i="245" l="1"/>
  <c r="D41" i="245"/>
  <c r="D32" i="245"/>
  <c r="J19" i="420"/>
  <c r="J20" i="420"/>
  <c r="M20" i="420" s="1"/>
  <c r="F25" i="420"/>
  <c r="E25" i="420"/>
  <c r="F23" i="420"/>
  <c r="E23" i="420"/>
  <c r="F22" i="420"/>
  <c r="E22" i="420"/>
  <c r="B33" i="420"/>
  <c r="F30" i="420"/>
  <c r="E30" i="420"/>
  <c r="F29" i="420"/>
  <c r="E29" i="420"/>
  <c r="F28" i="420"/>
  <c r="E28" i="420"/>
  <c r="F27" i="420"/>
  <c r="E27" i="420"/>
  <c r="F26" i="420"/>
  <c r="E26" i="420"/>
  <c r="F21" i="420"/>
  <c r="E21" i="420"/>
  <c r="L13" i="420"/>
  <c r="D12" i="420"/>
  <c r="D9" i="420"/>
  <c r="D8" i="420"/>
  <c r="D7" i="420"/>
  <c r="D6" i="420"/>
  <c r="G41" i="245" l="1"/>
  <c r="G24" i="245"/>
  <c r="M19" i="420"/>
  <c r="C10" i="281"/>
  <c r="B10" i="281"/>
  <c r="F24" i="419"/>
  <c r="E24" i="419"/>
  <c r="F23" i="419"/>
  <c r="E23" i="419"/>
  <c r="F22" i="419"/>
  <c r="E22" i="419"/>
  <c r="F21" i="419"/>
  <c r="E21" i="419"/>
  <c r="F20" i="419"/>
  <c r="E20" i="419"/>
  <c r="F19" i="419"/>
  <c r="E19" i="419"/>
  <c r="D9" i="419"/>
  <c r="D8" i="419"/>
  <c r="D7" i="419"/>
  <c r="D6" i="419"/>
  <c r="I24" i="245" l="1"/>
  <c r="I41" i="245"/>
  <c r="L21" i="419"/>
  <c r="K21" i="419"/>
  <c r="L22" i="419"/>
  <c r="K22" i="419"/>
  <c r="L20" i="419"/>
  <c r="K20" i="419"/>
  <c r="K19" i="419"/>
  <c r="F73" i="97" l="1"/>
  <c r="N73" i="97" s="1"/>
  <c r="G73" i="97"/>
  <c r="H23" i="414" l="1"/>
  <c r="I23" i="414" s="1"/>
  <c r="M23" i="414" l="1"/>
  <c r="L23" i="414"/>
  <c r="H22" i="414"/>
  <c r="I22" i="414" s="1"/>
  <c r="H21" i="414"/>
  <c r="I21" i="414" s="1"/>
  <c r="H20" i="414"/>
  <c r="I20" i="414" s="1"/>
  <c r="H19" i="414"/>
  <c r="I19" i="414" s="1"/>
  <c r="H18" i="414"/>
  <c r="I18" i="414" s="1"/>
  <c r="H17" i="414"/>
  <c r="H27" i="414" s="1"/>
  <c r="P23" i="414" l="1"/>
  <c r="L19" i="414"/>
  <c r="M19" i="414"/>
  <c r="L20" i="414"/>
  <c r="M20" i="414"/>
  <c r="M22" i="414"/>
  <c r="L22" i="414"/>
  <c r="M21" i="414"/>
  <c r="L21" i="414"/>
  <c r="M18" i="414"/>
  <c r="L18" i="414"/>
  <c r="P18" i="414" l="1"/>
  <c r="P19" i="414"/>
  <c r="P20" i="414"/>
  <c r="P22" i="414"/>
  <c r="P21" i="414"/>
  <c r="A59" i="255" l="1"/>
  <c r="A15" i="256" l="1"/>
  <c r="J59" i="415" l="1"/>
  <c r="F59" i="415"/>
  <c r="F54" i="415"/>
  <c r="D49" i="415"/>
  <c r="D54" i="415" s="1"/>
  <c r="D59" i="415" s="1"/>
  <c r="B49" i="415"/>
  <c r="B54" i="415" s="1"/>
  <c r="B59" i="415" s="1"/>
  <c r="K44" i="415"/>
  <c r="G44" i="415"/>
  <c r="G36" i="415"/>
  <c r="D38" i="415" s="1"/>
  <c r="J49" i="415" s="1"/>
  <c r="M50" i="415" s="1"/>
  <c r="I19" i="415" s="1"/>
  <c r="L28" i="415"/>
  <c r="G28" i="415"/>
  <c r="L20" i="415"/>
  <c r="L19" i="415"/>
  <c r="J16" i="415"/>
  <c r="B10" i="415"/>
  <c r="B9" i="415"/>
  <c r="B7" i="415"/>
  <c r="D46" i="415" l="1"/>
  <c r="N54" i="415" s="1"/>
  <c r="Q55" i="415" s="1"/>
  <c r="I20" i="415" s="1"/>
  <c r="D30" i="415"/>
  <c r="R59" i="415" s="1"/>
  <c r="V60" i="415" s="1"/>
  <c r="I21" i="415" s="1"/>
  <c r="L21" i="415" s="1"/>
  <c r="G13" i="329" l="1"/>
  <c r="F13" i="329"/>
  <c r="K12" i="347" l="1"/>
  <c r="K12" i="330" s="1"/>
  <c r="K12" i="336" s="1"/>
  <c r="K12" i="333" s="1"/>
  <c r="K12" i="348" s="1"/>
  <c r="K12" i="334" s="1"/>
  <c r="K12" i="335" s="1"/>
  <c r="K12" i="349" s="1"/>
  <c r="K12" i="350" s="1"/>
  <c r="K12" i="351" s="1"/>
  <c r="K12" i="352" s="1"/>
  <c r="K12" i="353" s="1"/>
  <c r="K12" i="354" s="1"/>
  <c r="K12" i="377" s="1"/>
  <c r="K12" i="355" s="1"/>
  <c r="K12" i="356" s="1"/>
  <c r="K12" i="357" s="1"/>
  <c r="F20" i="248" l="1"/>
  <c r="E20" i="248"/>
  <c r="A18" i="414" l="1"/>
  <c r="A19" i="414" s="1"/>
  <c r="A20" i="414" s="1"/>
  <c r="A21" i="414" s="1"/>
  <c r="A22" i="414" s="1"/>
  <c r="A23" i="414" s="1"/>
  <c r="A24" i="414" s="1"/>
  <c r="A25" i="414" s="1"/>
  <c r="A26" i="414" s="1"/>
  <c r="I17" i="414"/>
  <c r="I16" i="414"/>
  <c r="B9" i="414"/>
  <c r="B8" i="414"/>
  <c r="B7" i="414"/>
  <c r="B6" i="414"/>
  <c r="N40" i="414" l="1"/>
  <c r="N38" i="414"/>
  <c r="L17" i="414"/>
  <c r="N17" i="414" s="1"/>
  <c r="K34" i="414"/>
  <c r="M17" i="414"/>
  <c r="M27" i="414" s="1"/>
  <c r="J59" i="413"/>
  <c r="F59" i="413"/>
  <c r="F54" i="413"/>
  <c r="D54" i="413"/>
  <c r="D59" i="413" s="1"/>
  <c r="B54" i="413"/>
  <c r="B59" i="413" s="1"/>
  <c r="D49" i="413"/>
  <c r="B49" i="413"/>
  <c r="K44" i="413"/>
  <c r="G44" i="413"/>
  <c r="G36" i="413"/>
  <c r="D38" i="413" s="1"/>
  <c r="J49" i="413" s="1"/>
  <c r="M50" i="413" s="1"/>
  <c r="I19" i="413" s="1"/>
  <c r="L28" i="413"/>
  <c r="G28" i="413"/>
  <c r="L20" i="413"/>
  <c r="L19" i="413"/>
  <c r="J16" i="413"/>
  <c r="B10" i="413"/>
  <c r="B9" i="413"/>
  <c r="B7" i="413"/>
  <c r="D30" i="413" l="1"/>
  <c r="R59" i="413" s="1"/>
  <c r="D46" i="413"/>
  <c r="N54" i="413" s="1"/>
  <c r="Q55" i="413" s="1"/>
  <c r="I20" i="413" s="1"/>
  <c r="P17" i="414"/>
  <c r="P27" i="414" s="1"/>
  <c r="O32" i="414" s="1"/>
  <c r="L27" i="414"/>
  <c r="V60" i="413"/>
  <c r="I21" i="413" s="1"/>
  <c r="L21" i="413" s="1"/>
  <c r="N18" i="414"/>
  <c r="N19" i="414" s="1"/>
  <c r="N20" i="414" s="1"/>
  <c r="N21" i="414" s="1"/>
  <c r="N22" i="414" s="1"/>
  <c r="N23" i="414" s="1"/>
  <c r="O17" i="414"/>
  <c r="O18" i="414" s="1"/>
  <c r="O19" i="414" s="1"/>
  <c r="O20" i="414" s="1"/>
  <c r="O21" i="414" s="1"/>
  <c r="O22" i="414" s="1"/>
  <c r="O23" i="414" s="1"/>
  <c r="J59" i="412"/>
  <c r="F59" i="412"/>
  <c r="F54" i="412"/>
  <c r="D49" i="412"/>
  <c r="D54" i="412" s="1"/>
  <c r="D59" i="412" s="1"/>
  <c r="B49" i="412"/>
  <c r="B54" i="412" s="1"/>
  <c r="B59" i="412" s="1"/>
  <c r="K44" i="412"/>
  <c r="G44" i="412"/>
  <c r="G36" i="412"/>
  <c r="D38" i="412" s="1"/>
  <c r="J49" i="412" s="1"/>
  <c r="L28" i="412"/>
  <c r="G28" i="412"/>
  <c r="D30" i="412" s="1"/>
  <c r="R59" i="412" s="1"/>
  <c r="L20" i="412"/>
  <c r="L19" i="412"/>
  <c r="J16" i="412"/>
  <c r="B10" i="412"/>
  <c r="B9" i="412"/>
  <c r="B7" i="412"/>
  <c r="M50" i="412" l="1"/>
  <c r="I19" i="412" s="1"/>
  <c r="D46" i="412"/>
  <c r="N54" i="412" s="1"/>
  <c r="O24" i="414"/>
  <c r="O25" i="414" s="1"/>
  <c r="O26" i="414" s="1"/>
  <c r="O27" i="414" s="1"/>
  <c r="N24" i="414"/>
  <c r="N25" i="414" s="1"/>
  <c r="N26" i="414" s="1"/>
  <c r="N27" i="414" s="1"/>
  <c r="O30" i="414" s="1"/>
  <c r="F14" i="262" s="1"/>
  <c r="O31" i="414"/>
  <c r="Q55" i="412"/>
  <c r="I20" i="412" s="1"/>
  <c r="V60" i="412"/>
  <c r="I21" i="412" s="1"/>
  <c r="L21" i="412" s="1"/>
  <c r="D30" i="252"/>
  <c r="D31" i="252" s="1"/>
  <c r="H51" i="97" l="1"/>
  <c r="A56" i="256"/>
  <c r="F50" i="256"/>
  <c r="A68" i="255"/>
  <c r="A69" i="255" s="1"/>
  <c r="A48" i="255"/>
  <c r="A49" i="255" s="1"/>
  <c r="A50" i="255" s="1"/>
  <c r="A51" i="255" s="1"/>
  <c r="A52" i="255" s="1"/>
  <c r="A36" i="255"/>
  <c r="A37" i="255" s="1"/>
  <c r="A38" i="255" s="1"/>
  <c r="A25" i="255"/>
  <c r="G15" i="253" l="1"/>
  <c r="B21" i="8" l="1"/>
  <c r="J20" i="250" l="1"/>
  <c r="J19" i="250"/>
  <c r="F16" i="316" l="1"/>
  <c r="F17" i="316" l="1"/>
  <c r="F27" i="316"/>
  <c r="B16" i="8"/>
  <c r="B16" i="236" s="1"/>
  <c r="F28" i="316" l="1"/>
  <c r="F18" i="316"/>
  <c r="A15" i="237"/>
  <c r="D25" i="245" l="1"/>
  <c r="B25" i="245"/>
  <c r="B42" i="245"/>
  <c r="D42" i="245"/>
  <c r="F29" i="316"/>
  <c r="B25" i="244"/>
  <c r="C27" i="276"/>
  <c r="B68" i="255"/>
  <c r="B48" i="255"/>
  <c r="B56" i="256"/>
  <c r="B58" i="255"/>
  <c r="B59" i="255"/>
  <c r="B55" i="256"/>
  <c r="B15" i="256"/>
  <c r="B40" i="256"/>
  <c r="B27" i="256"/>
  <c r="B67" i="255"/>
  <c r="B47" i="255"/>
  <c r="B35" i="255"/>
  <c r="B28" i="256"/>
  <c r="B24" i="255"/>
  <c r="B36" i="255"/>
  <c r="B14" i="255"/>
  <c r="B14" i="256"/>
  <c r="B41" i="256"/>
  <c r="B25" i="255"/>
  <c r="L37" i="255"/>
  <c r="G42" i="245" l="1"/>
  <c r="D43" i="245"/>
  <c r="G25" i="245"/>
  <c r="D26" i="245"/>
  <c r="B20" i="8"/>
  <c r="B21" i="236" s="1"/>
  <c r="B20" i="236"/>
  <c r="B19" i="8"/>
  <c r="B19" i="236" s="1"/>
  <c r="B18" i="8"/>
  <c r="B18" i="236" s="1"/>
  <c r="B17" i="8"/>
  <c r="B17" i="236" s="1"/>
  <c r="B15" i="8"/>
  <c r="B15" i="236" s="1"/>
  <c r="B14" i="8"/>
  <c r="B14" i="236" s="1"/>
  <c r="B13" i="8"/>
  <c r="B13" i="236" s="1"/>
  <c r="B12" i="8"/>
  <c r="D17" i="268"/>
  <c r="H17" i="268"/>
  <c r="D18" i="268"/>
  <c r="H18" i="268"/>
  <c r="J59" i="399"/>
  <c r="F59" i="399"/>
  <c r="F54" i="399"/>
  <c r="D49" i="399"/>
  <c r="D54" i="399" s="1"/>
  <c r="D59" i="399" s="1"/>
  <c r="B49" i="399"/>
  <c r="B54" i="399" s="1"/>
  <c r="B59" i="399" s="1"/>
  <c r="K44" i="399"/>
  <c r="D46" i="399" s="1"/>
  <c r="N54" i="399" s="1"/>
  <c r="G44" i="399"/>
  <c r="G36" i="399"/>
  <c r="D38" i="399" s="1"/>
  <c r="J49" i="399" s="1"/>
  <c r="L28" i="399"/>
  <c r="G28" i="399"/>
  <c r="L20" i="399"/>
  <c r="L19" i="399"/>
  <c r="J16" i="399"/>
  <c r="B10" i="399"/>
  <c r="B9" i="399"/>
  <c r="B7" i="399"/>
  <c r="I25" i="245" l="1"/>
  <c r="I26" i="245" s="1"/>
  <c r="G26" i="245"/>
  <c r="M50" i="399"/>
  <c r="I19" i="399" s="1"/>
  <c r="I42" i="245"/>
  <c r="I43" i="245" s="1"/>
  <c r="G43" i="245"/>
  <c r="Q55" i="399"/>
  <c r="I20" i="399" s="1"/>
  <c r="D30" i="399"/>
  <c r="R59" i="399" s="1"/>
  <c r="V60" i="399" s="1"/>
  <c r="I21" i="399" s="1"/>
  <c r="L21" i="399" s="1"/>
  <c r="I15" i="268"/>
  <c r="H47" i="97" l="1"/>
  <c r="D15" i="252"/>
  <c r="L36" i="255" s="1"/>
  <c r="A15" i="262"/>
  <c r="L35" i="255"/>
  <c r="L42" i="255" s="1"/>
  <c r="B15" i="262" l="1"/>
  <c r="D15" i="262"/>
  <c r="E14" i="262" l="1"/>
  <c r="J59" i="395"/>
  <c r="F59" i="395"/>
  <c r="F54" i="395"/>
  <c r="D49" i="395"/>
  <c r="D54" i="395" s="1"/>
  <c r="D59" i="395" s="1"/>
  <c r="B49" i="395"/>
  <c r="B54" i="395" s="1"/>
  <c r="B59" i="395" s="1"/>
  <c r="K44" i="395"/>
  <c r="G44" i="395"/>
  <c r="G36" i="395"/>
  <c r="D38" i="395" s="1"/>
  <c r="J49" i="395" s="1"/>
  <c r="M50" i="395" s="1"/>
  <c r="I19" i="395" s="1"/>
  <c r="L28" i="395"/>
  <c r="D30" i="395" s="1"/>
  <c r="R59" i="395" s="1"/>
  <c r="G28" i="395"/>
  <c r="L20" i="395"/>
  <c r="L19" i="395"/>
  <c r="J16" i="395"/>
  <c r="B10" i="395"/>
  <c r="B9" i="395"/>
  <c r="B7" i="395"/>
  <c r="D14" i="252" l="1"/>
  <c r="D46" i="395"/>
  <c r="N54" i="395" s="1"/>
  <c r="Q55" i="395" s="1"/>
  <c r="I20" i="395" s="1"/>
  <c r="V60" i="395"/>
  <c r="I21" i="395" s="1"/>
  <c r="L21" i="395" s="1"/>
  <c r="A15" i="329"/>
  <c r="A14" i="329"/>
  <c r="A13" i="329"/>
  <c r="A19" i="296"/>
  <c r="A18" i="296"/>
  <c r="B6" i="391" l="1"/>
  <c r="D45" i="391"/>
  <c r="C45" i="391" l="1"/>
  <c r="E45" i="391"/>
  <c r="B117" i="97" s="1"/>
  <c r="B113" i="97" s="1"/>
  <c r="F45" i="391"/>
  <c r="B116" i="97" l="1"/>
  <c r="A15" i="241" l="1"/>
  <c r="H15" i="241" s="1"/>
  <c r="E15" i="262" l="1"/>
  <c r="N17" i="237" l="1"/>
  <c r="P17" i="237" l="1"/>
  <c r="E25" i="8" s="1"/>
  <c r="C14" i="247"/>
  <c r="B14" i="247"/>
  <c r="E53" i="377"/>
  <c r="E52" i="377"/>
  <c r="E51" i="377"/>
  <c r="B53" i="377"/>
  <c r="B52" i="377"/>
  <c r="B51" i="377"/>
  <c r="A53" i="377"/>
  <c r="A52" i="377"/>
  <c r="A51" i="377"/>
  <c r="B46" i="377"/>
  <c r="B45" i="377"/>
  <c r="B44" i="377"/>
  <c r="F19" i="377"/>
  <c r="F18" i="377"/>
  <c r="I18" i="377" s="1"/>
  <c r="F17" i="377"/>
  <c r="I17" i="377" s="1"/>
  <c r="K40" i="377"/>
  <c r="H40" i="377"/>
  <c r="K33" i="377"/>
  <c r="K32" i="377"/>
  <c r="L20" i="349"/>
  <c r="L19" i="349"/>
  <c r="L18" i="349"/>
  <c r="K28" i="349"/>
  <c r="K27" i="349"/>
  <c r="K26" i="349"/>
  <c r="K25" i="349"/>
  <c r="K35" i="377" l="1"/>
  <c r="L19" i="377"/>
  <c r="I19" i="377"/>
  <c r="I20" i="377" s="1"/>
  <c r="L18" i="377"/>
  <c r="K29" i="349"/>
  <c r="K26" i="377"/>
  <c r="L17" i="377"/>
  <c r="H26" i="377"/>
  <c r="L20" i="377" l="1"/>
  <c r="J29" i="377" s="1"/>
  <c r="G29" i="377"/>
  <c r="C9" i="281" l="1"/>
  <c r="B9" i="281"/>
  <c r="K14" i="262" l="1"/>
  <c r="K15" i="262"/>
  <c r="K40" i="357"/>
  <c r="H40" i="357"/>
  <c r="K35" i="357"/>
  <c r="H35" i="357"/>
  <c r="K30" i="357"/>
  <c r="K23" i="357"/>
  <c r="H23" i="357"/>
  <c r="L18" i="357"/>
  <c r="I18" i="357"/>
  <c r="K23" i="356"/>
  <c r="H23" i="356"/>
  <c r="K40" i="356"/>
  <c r="H40" i="356"/>
  <c r="K35" i="356"/>
  <c r="H35" i="356"/>
  <c r="K30" i="356"/>
  <c r="L18" i="356"/>
  <c r="I18" i="356"/>
  <c r="K40" i="355"/>
  <c r="H40" i="355"/>
  <c r="K35" i="355"/>
  <c r="H35" i="355"/>
  <c r="K30" i="355"/>
  <c r="K23" i="355"/>
  <c r="H23" i="355"/>
  <c r="L18" i="355"/>
  <c r="I18" i="355"/>
  <c r="K37" i="354"/>
  <c r="K36" i="354"/>
  <c r="K44" i="354"/>
  <c r="H44" i="354"/>
  <c r="K38" i="354"/>
  <c r="K35" i="354"/>
  <c r="G26" i="356" l="1"/>
  <c r="G47" i="356" s="1"/>
  <c r="K16" i="262"/>
  <c r="K39" i="354"/>
  <c r="J26" i="357"/>
  <c r="J47" i="357" s="1"/>
  <c r="G26" i="357"/>
  <c r="G47" i="357" s="1"/>
  <c r="J26" i="356"/>
  <c r="J47" i="356" s="1"/>
  <c r="J26" i="355"/>
  <c r="J47" i="355" s="1"/>
  <c r="J44" i="377" s="1"/>
  <c r="K44" i="377" s="1"/>
  <c r="G26" i="355"/>
  <c r="G47" i="355" s="1"/>
  <c r="K28" i="354"/>
  <c r="H28" i="354"/>
  <c r="L22" i="354"/>
  <c r="I22" i="354"/>
  <c r="K40" i="353"/>
  <c r="H40" i="353"/>
  <c r="K35" i="353"/>
  <c r="H35" i="353"/>
  <c r="K30" i="353"/>
  <c r="K23" i="353"/>
  <c r="H23" i="353"/>
  <c r="L18" i="353"/>
  <c r="I18" i="353"/>
  <c r="K41" i="352"/>
  <c r="H41" i="352"/>
  <c r="K36" i="352"/>
  <c r="H36" i="352"/>
  <c r="K31" i="352"/>
  <c r="K24" i="352"/>
  <c r="H24" i="352"/>
  <c r="K40" i="351"/>
  <c r="H40" i="351"/>
  <c r="K35" i="351"/>
  <c r="H35" i="351"/>
  <c r="K30" i="351"/>
  <c r="K22" i="351"/>
  <c r="K23" i="351" s="1"/>
  <c r="H23" i="351"/>
  <c r="L17" i="351"/>
  <c r="K38" i="350"/>
  <c r="H38" i="350"/>
  <c r="K32" i="350"/>
  <c r="K33" i="350" s="1"/>
  <c r="L18" i="350"/>
  <c r="I18" i="350"/>
  <c r="L17" i="350"/>
  <c r="I17" i="350"/>
  <c r="K36" i="349"/>
  <c r="K35" i="349"/>
  <c r="H27" i="349"/>
  <c r="H26" i="349"/>
  <c r="I17" i="349"/>
  <c r="I19" i="349"/>
  <c r="I18" i="349"/>
  <c r="L17" i="349"/>
  <c r="L21" i="349" s="1"/>
  <c r="J32" i="349" s="1"/>
  <c r="H28" i="349"/>
  <c r="H25" i="349"/>
  <c r="I20" i="349"/>
  <c r="K32" i="348"/>
  <c r="L17" i="348"/>
  <c r="L18" i="348" s="1"/>
  <c r="I18" i="348"/>
  <c r="L17" i="347"/>
  <c r="L18" i="347" s="1"/>
  <c r="I17" i="347"/>
  <c r="I18" i="347" s="1"/>
  <c r="H15" i="268"/>
  <c r="H20" i="268" l="1"/>
  <c r="G44" i="377"/>
  <c r="H44" i="377" s="1"/>
  <c r="G49" i="354"/>
  <c r="K24" i="347"/>
  <c r="J27" i="347" s="1"/>
  <c r="H32" i="348"/>
  <c r="J37" i="333"/>
  <c r="J37" i="348"/>
  <c r="K37" i="348" s="1"/>
  <c r="J37" i="334"/>
  <c r="J37" i="335"/>
  <c r="G37" i="348"/>
  <c r="H37" i="348" s="1"/>
  <c r="G37" i="333"/>
  <c r="G37" i="335"/>
  <c r="G37" i="334"/>
  <c r="G44" i="348"/>
  <c r="H44" i="348" s="1"/>
  <c r="G44" i="335"/>
  <c r="G44" i="334"/>
  <c r="G44" i="333"/>
  <c r="J44" i="348"/>
  <c r="K44" i="348" s="1"/>
  <c r="J44" i="335"/>
  <c r="J44" i="334"/>
  <c r="J44" i="333"/>
  <c r="K24" i="348"/>
  <c r="J27" i="348" s="1"/>
  <c r="J51" i="354"/>
  <c r="K51" i="354" s="1"/>
  <c r="J50" i="354"/>
  <c r="K50" i="354" s="1"/>
  <c r="J49" i="354"/>
  <c r="K49" i="354" s="1"/>
  <c r="L19" i="352"/>
  <c r="J27" i="352" s="1"/>
  <c r="J48" i="352" s="1"/>
  <c r="J46" i="349" s="1"/>
  <c r="K46" i="349" s="1"/>
  <c r="I19" i="352"/>
  <c r="G27" i="352" s="1"/>
  <c r="G48" i="352" s="1"/>
  <c r="G46" i="349" s="1"/>
  <c r="H46" i="349" s="1"/>
  <c r="K37" i="349"/>
  <c r="I21" i="349"/>
  <c r="H24" i="348"/>
  <c r="G27" i="348" s="1"/>
  <c r="G31" i="354"/>
  <c r="J31" i="354"/>
  <c r="H24" i="347"/>
  <c r="G27" i="347" s="1"/>
  <c r="J26" i="353"/>
  <c r="J47" i="353" s="1"/>
  <c r="J39" i="331" s="1"/>
  <c r="G26" i="353"/>
  <c r="G47" i="353" s="1"/>
  <c r="I18" i="351"/>
  <c r="G26" i="351" s="1"/>
  <c r="G47" i="351" s="1"/>
  <c r="L18" i="351"/>
  <c r="J26" i="351" s="1"/>
  <c r="J47" i="351" s="1"/>
  <c r="H26" i="350"/>
  <c r="K26" i="350"/>
  <c r="I19" i="350"/>
  <c r="L19" i="350"/>
  <c r="H29" i="349"/>
  <c r="K23" i="235"/>
  <c r="J45" i="377" l="1"/>
  <c r="K45" i="377" s="1"/>
  <c r="J48" i="354"/>
  <c r="K48" i="354" s="1"/>
  <c r="G42" i="350"/>
  <c r="H42" i="350" s="1"/>
  <c r="H43" i="350" s="1"/>
  <c r="G48" i="354"/>
  <c r="H48" i="354" s="1"/>
  <c r="G50" i="354"/>
  <c r="H49" i="354"/>
  <c r="G39" i="331"/>
  <c r="H39" i="331" s="1"/>
  <c r="H40" i="331" s="1"/>
  <c r="G47" i="349"/>
  <c r="H47" i="349" s="1"/>
  <c r="H48" i="349" s="1"/>
  <c r="G45" i="377"/>
  <c r="H45" i="377" s="1"/>
  <c r="G52" i="354"/>
  <c r="H52" i="354" s="1"/>
  <c r="G32" i="349"/>
  <c r="J42" i="333"/>
  <c r="J43" i="333"/>
  <c r="J39" i="336"/>
  <c r="J42" i="335"/>
  <c r="J43" i="335" s="1"/>
  <c r="J39" i="347"/>
  <c r="K39" i="347" s="1"/>
  <c r="K40" i="347" s="1"/>
  <c r="J42" i="334"/>
  <c r="J43" i="334" s="1"/>
  <c r="J39" i="330"/>
  <c r="J42" i="348"/>
  <c r="J43" i="348" s="1"/>
  <c r="G42" i="334"/>
  <c r="G43" i="334" s="1"/>
  <c r="G42" i="333"/>
  <c r="G39" i="347"/>
  <c r="H39" i="347" s="1"/>
  <c r="H40" i="347" s="1"/>
  <c r="G43" i="348"/>
  <c r="H43" i="348" s="1"/>
  <c r="G43" i="333"/>
  <c r="G39" i="336"/>
  <c r="H39" i="336" s="1"/>
  <c r="G42" i="348"/>
  <c r="H42" i="348" s="1"/>
  <c r="G39" i="330"/>
  <c r="G42" i="335"/>
  <c r="G43" i="335" s="1"/>
  <c r="J42" i="350"/>
  <c r="K42" i="350" s="1"/>
  <c r="K43" i="350" s="1"/>
  <c r="J52" i="354"/>
  <c r="K52" i="354" s="1"/>
  <c r="K53" i="354" s="1"/>
  <c r="J63" i="354" s="1"/>
  <c r="J47" i="349"/>
  <c r="K47" i="349" s="1"/>
  <c r="K48" i="349" s="1"/>
  <c r="J29" i="350"/>
  <c r="G29" i="350"/>
  <c r="J51" i="350" l="1"/>
  <c r="J41" i="349" s="1"/>
  <c r="K41" i="349" s="1"/>
  <c r="K42" i="349" s="1"/>
  <c r="J56" i="349" s="1"/>
  <c r="J34" i="331" s="1"/>
  <c r="J46" i="377"/>
  <c r="K46" i="377" s="1"/>
  <c r="K47" i="377" s="1"/>
  <c r="J56" i="377" s="1"/>
  <c r="G51" i="350"/>
  <c r="G41" i="349" s="1"/>
  <c r="H41" i="349" s="1"/>
  <c r="H42" i="349" s="1"/>
  <c r="G56" i="349" s="1"/>
  <c r="G34" i="331" s="1"/>
  <c r="H34" i="331" s="1"/>
  <c r="H35" i="331" s="1"/>
  <c r="G47" i="331" s="1"/>
  <c r="G46" i="377"/>
  <c r="H46" i="377" s="1"/>
  <c r="H47" i="377" s="1"/>
  <c r="G56" i="377" s="1"/>
  <c r="G51" i="354"/>
  <c r="H51" i="354" s="1"/>
  <c r="H50" i="354"/>
  <c r="H45" i="348"/>
  <c r="J36" i="334"/>
  <c r="J36" i="333"/>
  <c r="J36" i="348"/>
  <c r="K36" i="348" s="1"/>
  <c r="K38" i="348" s="1"/>
  <c r="J36" i="335"/>
  <c r="K43" i="348"/>
  <c r="K42" i="348"/>
  <c r="H53" i="354" l="1"/>
  <c r="G63" i="354" s="1"/>
  <c r="G36" i="334" s="1"/>
  <c r="G34" i="336"/>
  <c r="G34" i="330"/>
  <c r="G34" i="347"/>
  <c r="H34" i="347" s="1"/>
  <c r="H35" i="347" s="1"/>
  <c r="G47" i="347" s="1"/>
  <c r="J34" i="347"/>
  <c r="K34" i="347" s="1"/>
  <c r="K35" i="347" s="1"/>
  <c r="J47" i="347" s="1"/>
  <c r="J34" i="336"/>
  <c r="J34" i="330"/>
  <c r="K45" i="348"/>
  <c r="J54" i="348" s="1"/>
  <c r="G36" i="348" l="1"/>
  <c r="H36" i="348" s="1"/>
  <c r="H38" i="348" s="1"/>
  <c r="G54" i="348" s="1"/>
  <c r="G36" i="335"/>
  <c r="G36" i="333"/>
  <c r="I30" i="267" l="1"/>
  <c r="I18" i="268" l="1"/>
  <c r="K18" i="268" s="1"/>
  <c r="L18" i="268" s="1"/>
  <c r="K39" i="336"/>
  <c r="K40" i="336" s="1"/>
  <c r="H40" i="336"/>
  <c r="K34" i="336"/>
  <c r="K35" i="336" s="1"/>
  <c r="H34" i="336"/>
  <c r="H35" i="336" s="1"/>
  <c r="K24" i="336"/>
  <c r="L17" i="336"/>
  <c r="L18" i="336" s="1"/>
  <c r="I18" i="336"/>
  <c r="J27" i="336" l="1"/>
  <c r="J47" i="336" s="1"/>
  <c r="H24" i="336"/>
  <c r="G27" i="336" s="1"/>
  <c r="G47" i="336" s="1"/>
  <c r="K44" i="335"/>
  <c r="H44" i="335"/>
  <c r="K43" i="335"/>
  <c r="H43" i="335"/>
  <c r="K42" i="335"/>
  <c r="H42" i="335"/>
  <c r="K37" i="335"/>
  <c r="H37" i="335"/>
  <c r="K36" i="335"/>
  <c r="H36" i="335"/>
  <c r="K32" i="335"/>
  <c r="H24" i="335"/>
  <c r="L17" i="335"/>
  <c r="L18" i="335" s="1"/>
  <c r="I18" i="335"/>
  <c r="K44" i="334"/>
  <c r="H44" i="334"/>
  <c r="K43" i="334"/>
  <c r="H43" i="334"/>
  <c r="K42" i="334"/>
  <c r="H42" i="334"/>
  <c r="K37" i="334"/>
  <c r="H37" i="334"/>
  <c r="K36" i="334"/>
  <c r="H36" i="334"/>
  <c r="L17" i="334"/>
  <c r="L18" i="334" s="1"/>
  <c r="I18" i="334"/>
  <c r="K44" i="333"/>
  <c r="H44" i="333"/>
  <c r="K43" i="333"/>
  <c r="H43" i="333"/>
  <c r="K42" i="333"/>
  <c r="H42" i="333"/>
  <c r="K37" i="333"/>
  <c r="H37" i="333"/>
  <c r="K36" i="333"/>
  <c r="H36" i="333"/>
  <c r="K31" i="333"/>
  <c r="H31" i="333"/>
  <c r="K30" i="333"/>
  <c r="H30" i="333"/>
  <c r="K22" i="333"/>
  <c r="K24" i="333" s="1"/>
  <c r="H22" i="333"/>
  <c r="L17" i="333"/>
  <c r="L18" i="333" s="1"/>
  <c r="I18" i="333"/>
  <c r="K39" i="331"/>
  <c r="K40" i="331" s="1"/>
  <c r="K34" i="331"/>
  <c r="K35" i="331" s="1"/>
  <c r="L18" i="331"/>
  <c r="K39" i="330"/>
  <c r="K40" i="330" s="1"/>
  <c r="H39" i="330"/>
  <c r="H40" i="330" s="1"/>
  <c r="K34" i="330"/>
  <c r="K35" i="330" s="1"/>
  <c r="H34" i="330"/>
  <c r="H35" i="330" s="1"/>
  <c r="L17" i="330"/>
  <c r="L18" i="330" s="1"/>
  <c r="I18" i="330"/>
  <c r="A62" i="97"/>
  <c r="K38" i="333" l="1"/>
  <c r="H38" i="333"/>
  <c r="H38" i="335"/>
  <c r="K45" i="335"/>
  <c r="K32" i="333"/>
  <c r="K32" i="334"/>
  <c r="K38" i="335"/>
  <c r="K24" i="335"/>
  <c r="J27" i="335" s="1"/>
  <c r="H45" i="334"/>
  <c r="H24" i="334"/>
  <c r="G27" i="334" s="1"/>
  <c r="K24" i="330"/>
  <c r="J27" i="330" s="1"/>
  <c r="J47" i="330" s="1"/>
  <c r="K24" i="331"/>
  <c r="J27" i="331" s="1"/>
  <c r="J47" i="331" s="1"/>
  <c r="H45" i="335"/>
  <c r="H32" i="335"/>
  <c r="G27" i="335"/>
  <c r="K45" i="334"/>
  <c r="H45" i="333"/>
  <c r="H32" i="333"/>
  <c r="H24" i="333"/>
  <c r="G27" i="333" s="1"/>
  <c r="K45" i="333"/>
  <c r="J27" i="333"/>
  <c r="K38" i="334"/>
  <c r="K24" i="334"/>
  <c r="J27" i="334" s="1"/>
  <c r="H38" i="334"/>
  <c r="H32" i="334"/>
  <c r="H24" i="330"/>
  <c r="G27" i="330" s="1"/>
  <c r="G47" i="330" s="1"/>
  <c r="J54" i="333" l="1"/>
  <c r="G54" i="333"/>
  <c r="J54" i="335"/>
  <c r="G54" i="335"/>
  <c r="J54" i="334"/>
  <c r="G54" i="334"/>
  <c r="G15" i="329" l="1"/>
  <c r="G14" i="329"/>
  <c r="F15" i="329"/>
  <c r="F14" i="329"/>
  <c r="A19" i="239" l="1"/>
  <c r="A18" i="239"/>
  <c r="F35" i="256" l="1"/>
  <c r="L68" i="255"/>
  <c r="L59" i="255"/>
  <c r="N25" i="255"/>
  <c r="N15" i="255"/>
  <c r="A15" i="255"/>
  <c r="B15" i="276"/>
  <c r="D15" i="268"/>
  <c r="A15" i="268"/>
  <c r="A16" i="268" s="1"/>
  <c r="A17" i="268" s="1"/>
  <c r="A18" i="268" s="1"/>
  <c r="E27" i="316"/>
  <c r="A27" i="316"/>
  <c r="E16" i="316"/>
  <c r="A16" i="316"/>
  <c r="A15" i="253"/>
  <c r="A16" i="253" s="1"/>
  <c r="B16" i="276" l="1"/>
  <c r="B15" i="255"/>
  <c r="H64" i="97"/>
  <c r="H63" i="97"/>
  <c r="A15" i="252"/>
  <c r="A33" i="245"/>
  <c r="D33" i="245" s="1"/>
  <c r="A17" i="245"/>
  <c r="A16" i="244"/>
  <c r="A15" i="243"/>
  <c r="A15" i="242"/>
  <c r="G15" i="242" s="1"/>
  <c r="A15" i="239"/>
  <c r="A15" i="238"/>
  <c r="I15" i="253" l="1"/>
  <c r="D16" i="316" s="1"/>
  <c r="D27" i="316" s="1"/>
  <c r="K15" i="268"/>
  <c r="L15" i="268" s="1"/>
  <c r="G16" i="316" l="1"/>
  <c r="D16" i="252" l="1"/>
  <c r="G27" i="316"/>
  <c r="G15" i="239"/>
  <c r="E15" i="243"/>
  <c r="C15" i="276"/>
  <c r="D15" i="241"/>
  <c r="I15" i="241" s="1"/>
  <c r="B15" i="239"/>
  <c r="E15" i="242"/>
  <c r="G15" i="243"/>
  <c r="B33" i="245"/>
  <c r="D15" i="238"/>
  <c r="B15" i="242"/>
  <c r="J15" i="241"/>
  <c r="J14" i="241"/>
  <c r="B15" i="238"/>
  <c r="D14" i="241"/>
  <c r="G15" i="238"/>
  <c r="B15" i="268"/>
  <c r="D15" i="243"/>
  <c r="D15" i="242"/>
  <c r="B15" i="253"/>
  <c r="B16" i="316" s="1"/>
  <c r="B27" i="316" s="1"/>
  <c r="B16" i="244"/>
  <c r="G14" i="243"/>
  <c r="B15" i="243"/>
  <c r="B17" i="245"/>
  <c r="D15" i="239"/>
  <c r="D17" i="245"/>
  <c r="B14" i="241"/>
  <c r="B15" i="241"/>
  <c r="H50" i="97" l="1"/>
  <c r="D33" i="252"/>
  <c r="E49" i="427"/>
  <c r="E50" i="427" s="1"/>
  <c r="F48" i="255"/>
  <c r="L48" i="255" s="1"/>
  <c r="G16" i="243"/>
  <c r="D16" i="241"/>
  <c r="J16" i="241"/>
  <c r="I14" i="241"/>
  <c r="I16" i="241" s="1"/>
  <c r="H15" i="262"/>
  <c r="A14" i="265"/>
  <c r="B15" i="252" s="1"/>
  <c r="A15" i="267"/>
  <c r="A15" i="266"/>
  <c r="F15" i="242"/>
  <c r="H15" i="242" s="1"/>
  <c r="J15" i="242" s="1"/>
  <c r="F15" i="243"/>
  <c r="H15" i="243" s="1"/>
  <c r="K15" i="241"/>
  <c r="E15" i="238"/>
  <c r="F15" i="238" s="1"/>
  <c r="H15" i="238" s="1"/>
  <c r="J15" i="238" s="1"/>
  <c r="P15" i="238" s="1"/>
  <c r="B33" i="250"/>
  <c r="K26" i="278"/>
  <c r="D16" i="244" l="1"/>
  <c r="H16" i="244" s="1"/>
  <c r="D25" i="244"/>
  <c r="K14" i="241"/>
  <c r="K16" i="241" s="1"/>
  <c r="J15" i="262"/>
  <c r="L15" i="262" s="1"/>
  <c r="J15" i="243"/>
  <c r="N15" i="238"/>
  <c r="N14" i="255"/>
  <c r="N19" i="255" s="1"/>
  <c r="H25" i="244" l="1"/>
  <c r="B9" i="280"/>
  <c r="B8" i="280"/>
  <c r="B7" i="280"/>
  <c r="B6" i="280"/>
  <c r="O15" i="262" l="1"/>
  <c r="Q15" i="262"/>
  <c r="E26" i="316"/>
  <c r="E15" i="316"/>
  <c r="B9" i="316"/>
  <c r="B8" i="316"/>
  <c r="B7" i="316"/>
  <c r="B6" i="316"/>
  <c r="A6" i="281" l="1"/>
  <c r="L37" i="315"/>
  <c r="K37" i="315"/>
  <c r="L36" i="315"/>
  <c r="K36" i="315"/>
  <c r="D29" i="315"/>
  <c r="L30" i="315"/>
  <c r="E36" i="315"/>
  <c r="F36" i="315"/>
  <c r="E37" i="315"/>
  <c r="F37" i="315"/>
  <c r="E39" i="315"/>
  <c r="F39" i="315"/>
  <c r="E40" i="315"/>
  <c r="F40" i="315"/>
  <c r="E41" i="315"/>
  <c r="F41" i="315"/>
  <c r="E42" i="315"/>
  <c r="F42" i="315"/>
  <c r="F19" i="315"/>
  <c r="F21" i="315"/>
  <c r="E19" i="315"/>
  <c r="L20" i="315"/>
  <c r="K20" i="315"/>
  <c r="L19" i="315"/>
  <c r="K19" i="315"/>
  <c r="F22" i="315"/>
  <c r="F20" i="315"/>
  <c r="E20" i="315"/>
  <c r="E22" i="315"/>
  <c r="F23" i="315"/>
  <c r="E23" i="315"/>
  <c r="E21" i="315"/>
  <c r="L13" i="315"/>
  <c r="C6" i="281" s="1"/>
  <c r="D12" i="315"/>
  <c r="B6" i="281" s="1"/>
  <c r="D9" i="315"/>
  <c r="C9" i="431" s="1"/>
  <c r="D8" i="315"/>
  <c r="C8" i="431" s="1"/>
  <c r="D7" i="315"/>
  <c r="C7" i="431" s="1"/>
  <c r="D6" i="315"/>
  <c r="C6" i="431" s="1"/>
  <c r="A43" i="97"/>
  <c r="C19" i="281" l="1"/>
  <c r="B21" i="281"/>
  <c r="B13" i="281"/>
  <c r="C20" i="281"/>
  <c r="B20" i="281"/>
  <c r="B12" i="281"/>
  <c r="C13" i="281"/>
  <c r="C21" i="281"/>
  <c r="B19" i="281"/>
  <c r="C14" i="281"/>
  <c r="C22" i="281"/>
  <c r="B18" i="281"/>
  <c r="B15" i="281"/>
  <c r="C15" i="281"/>
  <c r="C23" i="281"/>
  <c r="B17" i="281"/>
  <c r="C16" i="281"/>
  <c r="C12" i="281"/>
  <c r="B16" i="281"/>
  <c r="C17" i="281"/>
  <c r="B23" i="281"/>
  <c r="C18" i="281"/>
  <c r="B22" i="281"/>
  <c r="B14" i="281"/>
  <c r="B8" i="263"/>
  <c r="I55" i="256" l="1"/>
  <c r="L40" i="256"/>
  <c r="H65" i="97" l="1"/>
  <c r="H66" i="97" s="1"/>
  <c r="L50" i="256"/>
  <c r="L58" i="255"/>
  <c r="L62" i="255" s="1"/>
  <c r="N24" i="255"/>
  <c r="N30" i="255" s="1"/>
  <c r="B9" i="241" l="1"/>
  <c r="E14" i="239" l="1"/>
  <c r="E14" i="240"/>
  <c r="E14" i="238"/>
  <c r="B6" i="237"/>
  <c r="B7" i="237"/>
  <c r="B8" i="237"/>
  <c r="K26" i="235" l="1"/>
  <c r="G18" i="97" l="1"/>
  <c r="F18" i="97"/>
  <c r="B9" i="233" l="1"/>
  <c r="B8" i="233"/>
  <c r="B7" i="233"/>
  <c r="B6" i="233"/>
  <c r="B9" i="8"/>
  <c r="B8" i="8"/>
  <c r="B7" i="8"/>
  <c r="B6" i="8"/>
  <c r="E19" i="250" l="1"/>
  <c r="L20" i="250"/>
  <c r="K20" i="250"/>
  <c r="E20" i="250"/>
  <c r="L20" i="254"/>
  <c r="K20" i="254"/>
  <c r="L19" i="254"/>
  <c r="K19" i="254"/>
  <c r="F23" i="254"/>
  <c r="E23" i="254"/>
  <c r="F22" i="254"/>
  <c r="E22" i="254"/>
  <c r="F20" i="254"/>
  <c r="E20" i="254"/>
  <c r="F19" i="254"/>
  <c r="E19" i="254"/>
  <c r="F30" i="250"/>
  <c r="E30" i="250"/>
  <c r="F29" i="250"/>
  <c r="E29" i="250"/>
  <c r="F28" i="250"/>
  <c r="E28" i="250"/>
  <c r="F27" i="250"/>
  <c r="E27" i="250"/>
  <c r="F26" i="250"/>
  <c r="E26" i="250"/>
  <c r="F25" i="250"/>
  <c r="E25" i="250"/>
  <c r="F21" i="250"/>
  <c r="E21" i="250"/>
  <c r="F25" i="248"/>
  <c r="E25" i="248"/>
  <c r="F24" i="248"/>
  <c r="E24" i="248"/>
  <c r="F23" i="248"/>
  <c r="E23" i="248"/>
  <c r="F22" i="248"/>
  <c r="E22" i="248"/>
  <c r="F21" i="248"/>
  <c r="E21" i="248"/>
  <c r="F19" i="248"/>
  <c r="E19" i="248"/>
  <c r="J38" i="315" l="1"/>
  <c r="M38" i="315" s="1"/>
  <c r="C11" i="281" l="1"/>
  <c r="B11" i="281"/>
  <c r="A11" i="281"/>
  <c r="C8" i="281"/>
  <c r="B8" i="281"/>
  <c r="A8" i="281"/>
  <c r="C60" i="97" s="1"/>
  <c r="C7" i="281"/>
  <c r="B7" i="281"/>
  <c r="A7" i="281"/>
  <c r="L13" i="250"/>
  <c r="C5" i="281" s="1"/>
  <c r="A4" i="281"/>
  <c r="F24" i="97"/>
  <c r="F15" i="97" l="1"/>
  <c r="G15" i="97"/>
  <c r="F21" i="97"/>
  <c r="G21" i="97"/>
  <c r="N102" i="97"/>
  <c r="G86" i="97"/>
  <c r="F86" i="97"/>
  <c r="N86" i="97" s="1"/>
  <c r="F89" i="97"/>
  <c r="N89" i="97" s="1"/>
  <c r="N99" i="97"/>
  <c r="G89" i="97"/>
  <c r="G60" i="97"/>
  <c r="F60" i="97"/>
  <c r="G37" i="97"/>
  <c r="C4" i="281"/>
  <c r="G36" i="97" s="1"/>
  <c r="D2" i="281" l="1"/>
  <c r="I24" i="97" l="1"/>
  <c r="I25" i="97"/>
  <c r="C17" i="279"/>
  <c r="B4" i="281" l="1"/>
  <c r="F36" i="97" s="1"/>
  <c r="D12" i="250"/>
  <c r="B5" i="281" s="1"/>
  <c r="F37" i="97" s="1"/>
  <c r="A67" i="97" l="1"/>
  <c r="B25" i="278"/>
  <c r="K22" i="278"/>
  <c r="K19" i="278"/>
  <c r="N15" i="278" s="1"/>
  <c r="N16" i="278"/>
  <c r="N14" i="278"/>
  <c r="K13" i="278"/>
  <c r="B3" i="278" s="1"/>
  <c r="B9" i="278"/>
  <c r="B8" i="278"/>
  <c r="B6" i="278"/>
  <c r="B27" i="278" l="1"/>
  <c r="N17" i="278"/>
  <c r="N18" i="278" s="1"/>
  <c r="N19" i="278" s="1"/>
  <c r="K29" i="278" s="1"/>
  <c r="K9" i="97" s="1"/>
  <c r="B26" i="278"/>
  <c r="B28" i="278" s="1"/>
  <c r="B29" i="278" s="1"/>
  <c r="B30" i="278" s="1"/>
  <c r="B14" i="262" l="1"/>
  <c r="C14" i="276"/>
  <c r="B14" i="268"/>
  <c r="B17" i="253" l="1"/>
  <c r="B18" i="316" s="1"/>
  <c r="B29" i="316" s="1"/>
  <c r="B30" i="252"/>
  <c r="E33" i="245" l="1"/>
  <c r="G33" i="245" s="1"/>
  <c r="I33" i="245" s="1"/>
  <c r="E32" i="245"/>
  <c r="E14" i="243"/>
  <c r="G14" i="242"/>
  <c r="G16" i="242" s="1"/>
  <c r="E14" i="242"/>
  <c r="G14" i="240"/>
  <c r="G14" i="239"/>
  <c r="G16" i="239" s="1"/>
  <c r="E30" i="414" l="1"/>
  <c r="E31" i="414" s="1"/>
  <c r="F47" i="255"/>
  <c r="L47" i="255" s="1"/>
  <c r="L53" i="255" s="1"/>
  <c r="O72" i="255" s="1"/>
  <c r="H14" i="262"/>
  <c r="H16" i="262" s="1"/>
  <c r="E17" i="245"/>
  <c r="G17" i="245" s="1"/>
  <c r="I17" i="245" s="1"/>
  <c r="E16" i="245"/>
  <c r="J14" i="262" l="1"/>
  <c r="J16" i="262" s="1"/>
  <c r="G14" i="238"/>
  <c r="G16" i="238" s="1"/>
  <c r="L14" i="262" l="1"/>
  <c r="L16" i="262" s="1"/>
  <c r="B6" i="235"/>
  <c r="B8" i="235"/>
  <c r="K13" i="235" l="1"/>
  <c r="B3" i="235" s="1"/>
  <c r="N14" i="235"/>
  <c r="D14" i="262" l="1"/>
  <c r="D16" i="262" s="1"/>
  <c r="D14" i="243"/>
  <c r="D16" i="243" s="1"/>
  <c r="D14" i="239"/>
  <c r="D16" i="239" s="1"/>
  <c r="D14" i="242"/>
  <c r="D16" i="242" s="1"/>
  <c r="D14" i="240"/>
  <c r="F14" i="240" s="1"/>
  <c r="H14" i="240" s="1"/>
  <c r="J14" i="240" s="1"/>
  <c r="D14" i="238"/>
  <c r="D16" i="238" s="1"/>
  <c r="F14" i="242" l="1"/>
  <c r="F16" i="242" s="1"/>
  <c r="F14" i="243"/>
  <c r="F16" i="243" s="1"/>
  <c r="F14" i="238"/>
  <c r="F16" i="238" s="1"/>
  <c r="F14" i="239"/>
  <c r="N14" i="240"/>
  <c r="P14" i="240"/>
  <c r="A24" i="97"/>
  <c r="A23" i="97"/>
  <c r="O14" i="262" l="1"/>
  <c r="O16" i="262" s="1"/>
  <c r="Q14" i="262"/>
  <c r="Q16" i="262" s="1"/>
  <c r="H14" i="243"/>
  <c r="E15" i="239"/>
  <c r="F15" i="239" s="1"/>
  <c r="H15" i="239" s="1"/>
  <c r="J15" i="239" s="1"/>
  <c r="H14" i="238"/>
  <c r="H16" i="238" s="1"/>
  <c r="H14" i="239"/>
  <c r="H34" i="97"/>
  <c r="H14" i="242"/>
  <c r="H16" i="242" s="1"/>
  <c r="D16" i="245"/>
  <c r="D18" i="245" s="1"/>
  <c r="D34" i="245"/>
  <c r="H16" i="243" l="1"/>
  <c r="D15" i="244"/>
  <c r="D17" i="244" s="1"/>
  <c r="D24" i="244"/>
  <c r="J14" i="239"/>
  <c r="J16" i="239" s="1"/>
  <c r="H16" i="239"/>
  <c r="F16" i="239"/>
  <c r="J14" i="243"/>
  <c r="J16" i="243" s="1"/>
  <c r="J14" i="238"/>
  <c r="J16" i="238" s="1"/>
  <c r="P15" i="239"/>
  <c r="N15" i="239"/>
  <c r="G32" i="245"/>
  <c r="G34" i="245" s="1"/>
  <c r="J14" i="242"/>
  <c r="J16" i="242" s="1"/>
  <c r="H39" i="97" s="1"/>
  <c r="D14" i="268"/>
  <c r="I26" i="267"/>
  <c r="I32" i="267" s="1"/>
  <c r="I14" i="266"/>
  <c r="A5" i="265"/>
  <c r="A5" i="266" s="1"/>
  <c r="A5" i="267" s="1"/>
  <c r="A4" i="265"/>
  <c r="A4" i="266" s="1"/>
  <c r="A4" i="267" s="1"/>
  <c r="A3" i="265"/>
  <c r="A3" i="266" s="1"/>
  <c r="A3" i="267" s="1"/>
  <c r="A2" i="265"/>
  <c r="A2" i="266" s="1"/>
  <c r="A2" i="267" s="1"/>
  <c r="A1" i="265"/>
  <c r="A1" i="266" s="1"/>
  <c r="A1" i="267" s="1"/>
  <c r="E14" i="253" l="1"/>
  <c r="G14" i="253" s="1"/>
  <c r="I30" i="266"/>
  <c r="P14" i="239"/>
  <c r="P16" i="239" s="1"/>
  <c r="H40" i="97"/>
  <c r="D26" i="244"/>
  <c r="C15" i="329"/>
  <c r="C14" i="329"/>
  <c r="C13" i="329"/>
  <c r="I14" i="268"/>
  <c r="I20" i="268" s="1"/>
  <c r="I17" i="268"/>
  <c r="K17" i="268" s="1"/>
  <c r="L17" i="268" s="1"/>
  <c r="D13" i="329"/>
  <c r="D15" i="329"/>
  <c r="D14" i="329"/>
  <c r="I32" i="245"/>
  <c r="I34" i="245" s="1"/>
  <c r="P14" i="238"/>
  <c r="P16" i="238" s="1"/>
  <c r="N14" i="238"/>
  <c r="N16" i="238" s="1"/>
  <c r="N14" i="239"/>
  <c r="N16" i="239" s="1"/>
  <c r="H15" i="244"/>
  <c r="G17" i="253"/>
  <c r="A1" i="268"/>
  <c r="A2" i="268"/>
  <c r="A3" i="268"/>
  <c r="A4" i="268"/>
  <c r="A5" i="268"/>
  <c r="E29" i="276" l="1"/>
  <c r="G29" i="276" s="1"/>
  <c r="I29" i="276" s="1"/>
  <c r="E30" i="276"/>
  <c r="G30" i="276" s="1"/>
  <c r="I30" i="276" s="1"/>
  <c r="E18" i="276"/>
  <c r="G18" i="276" s="1"/>
  <c r="I18" i="276" s="1"/>
  <c r="E17" i="276"/>
  <c r="G17" i="276" s="1"/>
  <c r="I17" i="276" s="1"/>
  <c r="E27" i="276"/>
  <c r="G27" i="276" s="1"/>
  <c r="I27" i="276" s="1"/>
  <c r="E28" i="276"/>
  <c r="G28" i="276" s="1"/>
  <c r="I28" i="276" s="1"/>
  <c r="E15" i="276"/>
  <c r="G15" i="276" s="1"/>
  <c r="I15" i="276" s="1"/>
  <c r="E16" i="276"/>
  <c r="G16" i="276" s="1"/>
  <c r="I16" i="276" s="1"/>
  <c r="G18" i="253"/>
  <c r="I14" i="253"/>
  <c r="H17" i="244"/>
  <c r="H44" i="97" s="1"/>
  <c r="H43" i="97"/>
  <c r="K14" i="268"/>
  <c r="H13" i="329"/>
  <c r="H14" i="329"/>
  <c r="H15" i="329"/>
  <c r="H35" i="97"/>
  <c r="I17" i="253"/>
  <c r="D18" i="316" s="1"/>
  <c r="I18" i="253" l="1"/>
  <c r="D15" i="316"/>
  <c r="D29" i="316"/>
  <c r="G29" i="316" s="1"/>
  <c r="G18" i="316"/>
  <c r="L14" i="268"/>
  <c r="E26" i="276" s="1"/>
  <c r="K20" i="268"/>
  <c r="H33" i="97"/>
  <c r="H29" i="97"/>
  <c r="H37" i="97"/>
  <c r="N37" i="97" s="1"/>
  <c r="G15" i="316" l="1"/>
  <c r="D19" i="316"/>
  <c r="D26" i="316"/>
  <c r="E31" i="276"/>
  <c r="G26" i="276"/>
  <c r="I26" i="276" s="1"/>
  <c r="I31" i="276" s="1"/>
  <c r="G17" i="316"/>
  <c r="L20" i="268"/>
  <c r="E14" i="276"/>
  <c r="E15" i="329"/>
  <c r="J15" i="329" s="1"/>
  <c r="L15" i="329" s="1"/>
  <c r="E13" i="329"/>
  <c r="E14" i="329"/>
  <c r="J14" i="329" s="1"/>
  <c r="L14" i="329" s="1"/>
  <c r="I20" i="234"/>
  <c r="G19" i="316" l="1"/>
  <c r="D30" i="316"/>
  <c r="G26" i="316"/>
  <c r="E19" i="276"/>
  <c r="G14" i="276"/>
  <c r="I14" i="276" s="1"/>
  <c r="I19" i="276" s="1"/>
  <c r="G28" i="316"/>
  <c r="I13" i="329"/>
  <c r="J13" i="329"/>
  <c r="L13" i="329" s="1"/>
  <c r="I14" i="329"/>
  <c r="I15" i="329"/>
  <c r="B14" i="243"/>
  <c r="B14" i="242"/>
  <c r="B14" i="239"/>
  <c r="I2" i="217"/>
  <c r="L2" i="216"/>
  <c r="E7201" i="216" l="1"/>
  <c r="E7189" i="216"/>
  <c r="E7177" i="216"/>
  <c r="E7165" i="216"/>
  <c r="E7153" i="216"/>
  <c r="E7141" i="216"/>
  <c r="E7129" i="216"/>
  <c r="E7117" i="216"/>
  <c r="E7105" i="216"/>
  <c r="E7093" i="216"/>
  <c r="E7081" i="216"/>
  <c r="E7069" i="216"/>
  <c r="E7057" i="216"/>
  <c r="E7045" i="216"/>
  <c r="E7033" i="216"/>
  <c r="E7021" i="216"/>
  <c r="E7009" i="216"/>
  <c r="E6997" i="216"/>
  <c r="E6985" i="216"/>
  <c r="E6973" i="216"/>
  <c r="E6961" i="216"/>
  <c r="E6949" i="216"/>
  <c r="E6937" i="216"/>
  <c r="E6925" i="216"/>
  <c r="E6913" i="216"/>
  <c r="E6901" i="216"/>
  <c r="E6895" i="216"/>
  <c r="E6889" i="216"/>
  <c r="E6883" i="216"/>
  <c r="E6877" i="216"/>
  <c r="E6871" i="216"/>
  <c r="E6865" i="216"/>
  <c r="E6859" i="216"/>
  <c r="E6853" i="216"/>
  <c r="E6847" i="216"/>
  <c r="E6841" i="216"/>
  <c r="E7200" i="216"/>
  <c r="E7188" i="216"/>
  <c r="E7176" i="216"/>
  <c r="E7164" i="216"/>
  <c r="E7152" i="216"/>
  <c r="E7140" i="216"/>
  <c r="E7128" i="216"/>
  <c r="E7116" i="216"/>
  <c r="E7104" i="216"/>
  <c r="E7092" i="216"/>
  <c r="E7080" i="216"/>
  <c r="E7068" i="216"/>
  <c r="E7056" i="216"/>
  <c r="E7044" i="216"/>
  <c r="E7032" i="216"/>
  <c r="E7020" i="216"/>
  <c r="E7008" i="216"/>
  <c r="E6996" i="216"/>
  <c r="E6984" i="216"/>
  <c r="E6972" i="216"/>
  <c r="E6960" i="216"/>
  <c r="E6948" i="216"/>
  <c r="E6936" i="216"/>
  <c r="E6924" i="216"/>
  <c r="E6912" i="216"/>
  <c r="E7199" i="216"/>
  <c r="E7196" i="216"/>
  <c r="E7184" i="216"/>
  <c r="E7172" i="216"/>
  <c r="E7160" i="216"/>
  <c r="E7148" i="216"/>
  <c r="E7136" i="216"/>
  <c r="E7124" i="216"/>
  <c r="E7112" i="216"/>
  <c r="E7100" i="216"/>
  <c r="E7088" i="216"/>
  <c r="E7076" i="216"/>
  <c r="E7064" i="216"/>
  <c r="E7052" i="216"/>
  <c r="E7040" i="216"/>
  <c r="E7028" i="216"/>
  <c r="E7016" i="216"/>
  <c r="E7004" i="216"/>
  <c r="E6992" i="216"/>
  <c r="E6980" i="216"/>
  <c r="E6968" i="216"/>
  <c r="E6956" i="216"/>
  <c r="E6944" i="216"/>
  <c r="E6932" i="216"/>
  <c r="E6920" i="216"/>
  <c r="E6908" i="216"/>
  <c r="E7193" i="216"/>
  <c r="E7181" i="216"/>
  <c r="E7169" i="216"/>
  <c r="E7157" i="216"/>
  <c r="E7145" i="216"/>
  <c r="E7133" i="216"/>
  <c r="E7121" i="216"/>
  <c r="E7109" i="216"/>
  <c r="E7097" i="216"/>
  <c r="E7085" i="216"/>
  <c r="E7073" i="216"/>
  <c r="E7061" i="216"/>
  <c r="E7049" i="216"/>
  <c r="E7037" i="216"/>
  <c r="E7025" i="216"/>
  <c r="E7013" i="216"/>
  <c r="E7001" i="216"/>
  <c r="E6989" i="216"/>
  <c r="E6977" i="216"/>
  <c r="E6965" i="216"/>
  <c r="E6953" i="216"/>
  <c r="E6941" i="216"/>
  <c r="E6929" i="216"/>
  <c r="E6917" i="216"/>
  <c r="E6905" i="216"/>
  <c r="E6897" i="216"/>
  <c r="E6891" i="216"/>
  <c r="E6885" i="216"/>
  <c r="E6879" i="216"/>
  <c r="E6873" i="216"/>
  <c r="E6867" i="216"/>
  <c r="E6861" i="216"/>
  <c r="E6855" i="216"/>
  <c r="E6849" i="216"/>
  <c r="E6843" i="216"/>
  <c r="E6837" i="216"/>
  <c r="E6831" i="216"/>
  <c r="E6825" i="216"/>
  <c r="E6819" i="216"/>
  <c r="E6813" i="216"/>
  <c r="E6807" i="216"/>
  <c r="E6801" i="216"/>
  <c r="E6795" i="216"/>
  <c r="E6789" i="216"/>
  <c r="E6783" i="216"/>
  <c r="E6777" i="216"/>
  <c r="E6771" i="216"/>
  <c r="E6765" i="216"/>
  <c r="E6759" i="216"/>
  <c r="E6753" i="216"/>
  <c r="E6747" i="216"/>
  <c r="E6741" i="216"/>
  <c r="E6735" i="216"/>
  <c r="E6729" i="216"/>
  <c r="E6723" i="216"/>
  <c r="E6717" i="216"/>
  <c r="E6711" i="216"/>
  <c r="E6705" i="216"/>
  <c r="E6699" i="216"/>
  <c r="E6693" i="216"/>
  <c r="E6687" i="216"/>
  <c r="E6681" i="216"/>
  <c r="E6675" i="216"/>
  <c r="E6669" i="216"/>
  <c r="E6663" i="216"/>
  <c r="E6657" i="216"/>
  <c r="E6651" i="216"/>
  <c r="E6645" i="216"/>
  <c r="E6639" i="216"/>
  <c r="E6633" i="216"/>
  <c r="E6627" i="216"/>
  <c r="E6621" i="216"/>
  <c r="E6615" i="216"/>
  <c r="E6609" i="216"/>
  <c r="E6603" i="216"/>
  <c r="E6597" i="216"/>
  <c r="E6591" i="216"/>
  <c r="E6585" i="216"/>
  <c r="E6579" i="216"/>
  <c r="E6573" i="216"/>
  <c r="E6567" i="216"/>
  <c r="E6561" i="216"/>
  <c r="E6555" i="216"/>
  <c r="E6549" i="216"/>
  <c r="E6543" i="216"/>
  <c r="E7202" i="216"/>
  <c r="E7190" i="216"/>
  <c r="E7178" i="216"/>
  <c r="E7166" i="216"/>
  <c r="E7154" i="216"/>
  <c r="E7142" i="216"/>
  <c r="E7130" i="216"/>
  <c r="E7118" i="216"/>
  <c r="E7106" i="216"/>
  <c r="E7094" i="216"/>
  <c r="E7082" i="216"/>
  <c r="E7070" i="216"/>
  <c r="E7058" i="216"/>
  <c r="E7046" i="216"/>
  <c r="E7034" i="216"/>
  <c r="E7022" i="216"/>
  <c r="E7010" i="216"/>
  <c r="E6998" i="216"/>
  <c r="E6986" i="216"/>
  <c r="E6974" i="216"/>
  <c r="E6962" i="216"/>
  <c r="E6950" i="216"/>
  <c r="E6938" i="216"/>
  <c r="E6926" i="216"/>
  <c r="E6914" i="216"/>
  <c r="E6902" i="216"/>
  <c r="E7191" i="216"/>
  <c r="E7170" i="216"/>
  <c r="E7149" i="216"/>
  <c r="E7127" i="216"/>
  <c r="E7108" i="216"/>
  <c r="E7087" i="216"/>
  <c r="E7066" i="216"/>
  <c r="E7047" i="216"/>
  <c r="E7026" i="216"/>
  <c r="E7005" i="216"/>
  <c r="E6983" i="216"/>
  <c r="E6964" i="216"/>
  <c r="E6943" i="216"/>
  <c r="E6922" i="216"/>
  <c r="E6903" i="216"/>
  <c r="E6894" i="216"/>
  <c r="E6887" i="216"/>
  <c r="E6880" i="216"/>
  <c r="E6858" i="216"/>
  <c r="E6851" i="216"/>
  <c r="E6844" i="216"/>
  <c r="E6830" i="216"/>
  <c r="E6817" i="216"/>
  <c r="E6804" i="216"/>
  <c r="E6791" i="216"/>
  <c r="E7187" i="216"/>
  <c r="E7168" i="216"/>
  <c r="E7147" i="216"/>
  <c r="E7126" i="216"/>
  <c r="E7107" i="216"/>
  <c r="E7086" i="216"/>
  <c r="E7065" i="216"/>
  <c r="E7043" i="216"/>
  <c r="E7024" i="216"/>
  <c r="E7003" i="216"/>
  <c r="E6982" i="216"/>
  <c r="E6963" i="216"/>
  <c r="E6942" i="216"/>
  <c r="E6921" i="216"/>
  <c r="E6872" i="216"/>
  <c r="E6836" i="216"/>
  <c r="E6823" i="216"/>
  <c r="E6810" i="216"/>
  <c r="E6797" i="216"/>
  <c r="E6784" i="216"/>
  <c r="E6764" i="216"/>
  <c r="E6751" i="216"/>
  <c r="E6738" i="216"/>
  <c r="E6725" i="216"/>
  <c r="E6712" i="216"/>
  <c r="E6692" i="216"/>
  <c r="E6679" i="216"/>
  <c r="E6666" i="216"/>
  <c r="E6653" i="216"/>
  <c r="E6640" i="216"/>
  <c r="E6620" i="216"/>
  <c r="E6607" i="216"/>
  <c r="E6594" i="216"/>
  <c r="E6581" i="216"/>
  <c r="E6568" i="216"/>
  <c r="E6548" i="216"/>
  <c r="E7183" i="216"/>
  <c r="E7162" i="216"/>
  <c r="E7143" i="216"/>
  <c r="E7122" i="216"/>
  <c r="E7101" i="216"/>
  <c r="E7079" i="216"/>
  <c r="E7060" i="216"/>
  <c r="E7039" i="216"/>
  <c r="E7018" i="216"/>
  <c r="E6999" i="216"/>
  <c r="E6978" i="216"/>
  <c r="E6957" i="216"/>
  <c r="E6935" i="216"/>
  <c r="E6916" i="216"/>
  <c r="E6899" i="216"/>
  <c r="E6892" i="216"/>
  <c r="E6870" i="216"/>
  <c r="E6863" i="216"/>
  <c r="E6856" i="216"/>
  <c r="E6828" i="216"/>
  <c r="E6815" i="216"/>
  <c r="E6802" i="216"/>
  <c r="E6782" i="216"/>
  <c r="E6769" i="216"/>
  <c r="E6756" i="216"/>
  <c r="E6743" i="216"/>
  <c r="E6730" i="216"/>
  <c r="E6710" i="216"/>
  <c r="E6697" i="216"/>
  <c r="E6684" i="216"/>
  <c r="E6671" i="216"/>
  <c r="E6658" i="216"/>
  <c r="E6638" i="216"/>
  <c r="E6625" i="216"/>
  <c r="E6612" i="216"/>
  <c r="E6599" i="216"/>
  <c r="E6586" i="216"/>
  <c r="E6566" i="216"/>
  <c r="E6553" i="216"/>
  <c r="E6540" i="216"/>
  <c r="E6534" i="216"/>
  <c r="E6528" i="216"/>
  <c r="E6522" i="216"/>
  <c r="E6516" i="216"/>
  <c r="E6510" i="216"/>
  <c r="E6504" i="216"/>
  <c r="E6498" i="216"/>
  <c r="E6492" i="216"/>
  <c r="E6486" i="216"/>
  <c r="E6480" i="216"/>
  <c r="E6474" i="216"/>
  <c r="E6468" i="216"/>
  <c r="E6462" i="216"/>
  <c r="E6456" i="216"/>
  <c r="E6450" i="216"/>
  <c r="E6444" i="216"/>
  <c r="E6438" i="216"/>
  <c r="E6432" i="216"/>
  <c r="E6426" i="216"/>
  <c r="E6420" i="216"/>
  <c r="E6414" i="216"/>
  <c r="E6408" i="216"/>
  <c r="E6402" i="216"/>
  <c r="E6396" i="216"/>
  <c r="E6390" i="216"/>
  <c r="E6384" i="216"/>
  <c r="E6378" i="216"/>
  <c r="E6372" i="216"/>
  <c r="E6366" i="216"/>
  <c r="E6360" i="216"/>
  <c r="E6354" i="216"/>
  <c r="E6348" i="216"/>
  <c r="E6342" i="216"/>
  <c r="E6336" i="216"/>
  <c r="E6330" i="216"/>
  <c r="E6324" i="216"/>
  <c r="E6318" i="216"/>
  <c r="E6312" i="216"/>
  <c r="E6306" i="216"/>
  <c r="E6300" i="216"/>
  <c r="E6294" i="216"/>
  <c r="E6288" i="216"/>
  <c r="E6282" i="216"/>
  <c r="E6276" i="216"/>
  <c r="E7198" i="216"/>
  <c r="E7179" i="216"/>
  <c r="E7158" i="216"/>
  <c r="E7137" i="216"/>
  <c r="E7115" i="216"/>
  <c r="E7096" i="216"/>
  <c r="E7075" i="216"/>
  <c r="E7054" i="216"/>
  <c r="E7035" i="216"/>
  <c r="E7014" i="216"/>
  <c r="E6993" i="216"/>
  <c r="E6971" i="216"/>
  <c r="E6952" i="216"/>
  <c r="E6931" i="216"/>
  <c r="E6910" i="216"/>
  <c r="E6890" i="216"/>
  <c r="E6854" i="216"/>
  <c r="E6833" i="216"/>
  <c r="E6820" i="216"/>
  <c r="E6800" i="216"/>
  <c r="E6787" i="216"/>
  <c r="E6774" i="216"/>
  <c r="E6761" i="216"/>
  <c r="E6748" i="216"/>
  <c r="E6728" i="216"/>
  <c r="E6715" i="216"/>
  <c r="E6702" i="216"/>
  <c r="E6689" i="216"/>
  <c r="E6676" i="216"/>
  <c r="E6656" i="216"/>
  <c r="E6643" i="216"/>
  <c r="E6630" i="216"/>
  <c r="E6617" i="216"/>
  <c r="E6604" i="216"/>
  <c r="E6584" i="216"/>
  <c r="E6571" i="216"/>
  <c r="E6558" i="216"/>
  <c r="E6545" i="216"/>
  <c r="E7195" i="216"/>
  <c r="E7174" i="216"/>
  <c r="E7155" i="216"/>
  <c r="E7134" i="216"/>
  <c r="E7113" i="216"/>
  <c r="E7091" i="216"/>
  <c r="E7072" i="216"/>
  <c r="E7051" i="216"/>
  <c r="E7030" i="216"/>
  <c r="E7011" i="216"/>
  <c r="E6990" i="216"/>
  <c r="E6969" i="216"/>
  <c r="E6947" i="216"/>
  <c r="E6928" i="216"/>
  <c r="E6907" i="216"/>
  <c r="E6896" i="216"/>
  <c r="E6860" i="216"/>
  <c r="E6832" i="216"/>
  <c r="E6812" i="216"/>
  <c r="E6799" i="216"/>
  <c r="E6786" i="216"/>
  <c r="E6773" i="216"/>
  <c r="E6760" i="216"/>
  <c r="E6740" i="216"/>
  <c r="E6727" i="216"/>
  <c r="E6714" i="216"/>
  <c r="E6701" i="216"/>
  <c r="E6688" i="216"/>
  <c r="E6668" i="216"/>
  <c r="E6655" i="216"/>
  <c r="E6642" i="216"/>
  <c r="E6629" i="216"/>
  <c r="E6616" i="216"/>
  <c r="E6596" i="216"/>
  <c r="E6583" i="216"/>
  <c r="E6570" i="216"/>
  <c r="E6557" i="216"/>
  <c r="E6544" i="216"/>
  <c r="E7194" i="216"/>
  <c r="E7173" i="216"/>
  <c r="E7151" i="216"/>
  <c r="E7132" i="216"/>
  <c r="E7111" i="216"/>
  <c r="E7090" i="216"/>
  <c r="E7071" i="216"/>
  <c r="E7050" i="216"/>
  <c r="E7029" i="216"/>
  <c r="E7007" i="216"/>
  <c r="E6988" i="216"/>
  <c r="E6967" i="216"/>
  <c r="E6946" i="216"/>
  <c r="E6927" i="216"/>
  <c r="E6906" i="216"/>
  <c r="E6888" i="216"/>
  <c r="E6881" i="216"/>
  <c r="E6874" i="216"/>
  <c r="E6852" i="216"/>
  <c r="E6845" i="216"/>
  <c r="E6838" i="216"/>
  <c r="E6818" i="216"/>
  <c r="E6805" i="216"/>
  <c r="E6792" i="216"/>
  <c r="E6779" i="216"/>
  <c r="E6766" i="216"/>
  <c r="E6746" i="216"/>
  <c r="E6733" i="216"/>
  <c r="E6720" i="216"/>
  <c r="E6707" i="216"/>
  <c r="E6694" i="216"/>
  <c r="E6674" i="216"/>
  <c r="E6661" i="216"/>
  <c r="E6648" i="216"/>
  <c r="E6635" i="216"/>
  <c r="E6622" i="216"/>
  <c r="E6602" i="216"/>
  <c r="E6589" i="216"/>
  <c r="E6576" i="216"/>
  <c r="E6563" i="216"/>
  <c r="E6550" i="216"/>
  <c r="E6537" i="216"/>
  <c r="E6531" i="216"/>
  <c r="E6525" i="216"/>
  <c r="E6519" i="216"/>
  <c r="E6513" i="216"/>
  <c r="E6507" i="216"/>
  <c r="E6501" i="216"/>
  <c r="E6495" i="216"/>
  <c r="E6489" i="216"/>
  <c r="E6483" i="216"/>
  <c r="E6477" i="216"/>
  <c r="E6471" i="216"/>
  <c r="E6465" i="216"/>
  <c r="E6459" i="216"/>
  <c r="E6453" i="216"/>
  <c r="E6447" i="216"/>
  <c r="E6441" i="216"/>
  <c r="E6435" i="216"/>
  <c r="E6429" i="216"/>
  <c r="E6423" i="216"/>
  <c r="E6417" i="216"/>
  <c r="E6411" i="216"/>
  <c r="E6405" i="216"/>
  <c r="E6399" i="216"/>
  <c r="E6393" i="216"/>
  <c r="E6387" i="216"/>
  <c r="E6381" i="216"/>
  <c r="E6375" i="216"/>
  <c r="E6369" i="216"/>
  <c r="E6363" i="216"/>
  <c r="E6357" i="216"/>
  <c r="E6351" i="216"/>
  <c r="E6345" i="216"/>
  <c r="E6339" i="216"/>
  <c r="E6333" i="216"/>
  <c r="E6327" i="216"/>
  <c r="E6321" i="216"/>
  <c r="E6315" i="216"/>
  <c r="E6309" i="216"/>
  <c r="E6303" i="216"/>
  <c r="E6297" i="216"/>
  <c r="E6291" i="216"/>
  <c r="E6285" i="216"/>
  <c r="E6279" i="216"/>
  <c r="E7180" i="216"/>
  <c r="E7138" i="216"/>
  <c r="E7098" i="216"/>
  <c r="E7055" i="216"/>
  <c r="E7015" i="216"/>
  <c r="E6975" i="216"/>
  <c r="E6933" i="216"/>
  <c r="E6835" i="216"/>
  <c r="E6793" i="216"/>
  <c r="E6776" i="216"/>
  <c r="E6768" i="216"/>
  <c r="E6752" i="216"/>
  <c r="E6744" i="216"/>
  <c r="E6736" i="216"/>
  <c r="E6647" i="216"/>
  <c r="E6631" i="216"/>
  <c r="E6623" i="216"/>
  <c r="E6614" i="216"/>
  <c r="E6582" i="216"/>
  <c r="E6527" i="216"/>
  <c r="E6520" i="216"/>
  <c r="E6491" i="216"/>
  <c r="E6484" i="216"/>
  <c r="E6455" i="216"/>
  <c r="E6448" i="216"/>
  <c r="E6419" i="216"/>
  <c r="E6412" i="216"/>
  <c r="E6383" i="216"/>
  <c r="E6376" i="216"/>
  <c r="E6347" i="216"/>
  <c r="E6340" i="216"/>
  <c r="E6311" i="216"/>
  <c r="E6304" i="216"/>
  <c r="E6275" i="216"/>
  <c r="E6269" i="216"/>
  <c r="E6263" i="216"/>
  <c r="E6257" i="216"/>
  <c r="E6251" i="216"/>
  <c r="E6245" i="216"/>
  <c r="E6239" i="216"/>
  <c r="E6233" i="216"/>
  <c r="E6227" i="216"/>
  <c r="E6221" i="216"/>
  <c r="E6215" i="216"/>
  <c r="E6209" i="216"/>
  <c r="E6203" i="216"/>
  <c r="E6197" i="216"/>
  <c r="E6191" i="216"/>
  <c r="E6185" i="216"/>
  <c r="E6179" i="216"/>
  <c r="E6173" i="216"/>
  <c r="E6167" i="216"/>
  <c r="E6161" i="216"/>
  <c r="E6155" i="216"/>
  <c r="E6149" i="216"/>
  <c r="E6143" i="216"/>
  <c r="E6137" i="216"/>
  <c r="E6131" i="216"/>
  <c r="E6125" i="216"/>
  <c r="E6119" i="216"/>
  <c r="E6113" i="216"/>
  <c r="E6107" i="216"/>
  <c r="E6101" i="216"/>
  <c r="E6095" i="216"/>
  <c r="E6089" i="216"/>
  <c r="E6083" i="216"/>
  <c r="E6077" i="216"/>
  <c r="E6071" i="216"/>
  <c r="E6065" i="216"/>
  <c r="E6059" i="216"/>
  <c r="E6053" i="216"/>
  <c r="E6047" i="216"/>
  <c r="E6041" i="216"/>
  <c r="E6035" i="216"/>
  <c r="E6029" i="216"/>
  <c r="E6023" i="216"/>
  <c r="E6017" i="216"/>
  <c r="E6011" i="216"/>
  <c r="E6005" i="216"/>
  <c r="E5999" i="216"/>
  <c r="E5993" i="216"/>
  <c r="E5987" i="216"/>
  <c r="E7175" i="216"/>
  <c r="E7135" i="216"/>
  <c r="E7095" i="216"/>
  <c r="E7053" i="216"/>
  <c r="E7012" i="216"/>
  <c r="E6970" i="216"/>
  <c r="E6930" i="216"/>
  <c r="E6898" i="216"/>
  <c r="E6862" i="216"/>
  <c r="E6826" i="216"/>
  <c r="E6809" i="216"/>
  <c r="E6719" i="216"/>
  <c r="E6703" i="216"/>
  <c r="E6695" i="216"/>
  <c r="E6686" i="216"/>
  <c r="E6654" i="216"/>
  <c r="E6606" i="216"/>
  <c r="E6598" i="216"/>
  <c r="E6590" i="216"/>
  <c r="E6574" i="216"/>
  <c r="E6565" i="216"/>
  <c r="E6541" i="216"/>
  <c r="E6512" i="216"/>
  <c r="E6505" i="216"/>
  <c r="E6476" i="216"/>
  <c r="E6469" i="216"/>
  <c r="E6440" i="216"/>
  <c r="E6433" i="216"/>
  <c r="E6404" i="216"/>
  <c r="E6397" i="216"/>
  <c r="E6368" i="216"/>
  <c r="E6361" i="216"/>
  <c r="E6332" i="216"/>
  <c r="E6325" i="216"/>
  <c r="E6296" i="216"/>
  <c r="E6289" i="216"/>
  <c r="E7163" i="216"/>
  <c r="E7123" i="216"/>
  <c r="E7083" i="216"/>
  <c r="E7041" i="216"/>
  <c r="E7000" i="216"/>
  <c r="E6958" i="216"/>
  <c r="E6918" i="216"/>
  <c r="E6868" i="216"/>
  <c r="E6824" i="216"/>
  <c r="E6798" i="216"/>
  <c r="E6790" i="216"/>
  <c r="E6781" i="216"/>
  <c r="E6757" i="216"/>
  <c r="E6677" i="216"/>
  <c r="E6652" i="216"/>
  <c r="E6636" i="216"/>
  <c r="E6628" i="216"/>
  <c r="E6588" i="216"/>
  <c r="E6572" i="216"/>
  <c r="E6547" i="216"/>
  <c r="E6539" i="216"/>
  <c r="E6532" i="216"/>
  <c r="E6503" i="216"/>
  <c r="E6496" i="216"/>
  <c r="E6467" i="216"/>
  <c r="E6460" i="216"/>
  <c r="E6431" i="216"/>
  <c r="E6424" i="216"/>
  <c r="E6395" i="216"/>
  <c r="E6388" i="216"/>
  <c r="E6359" i="216"/>
  <c r="E6352" i="216"/>
  <c r="E6323" i="216"/>
  <c r="E6316" i="216"/>
  <c r="E6287" i="216"/>
  <c r="E6280" i="216"/>
  <c r="E6273" i="216"/>
  <c r="E6267" i="216"/>
  <c r="E6261" i="216"/>
  <c r="E6255" i="216"/>
  <c r="E6249" i="216"/>
  <c r="E6243" i="216"/>
  <c r="E6237" i="216"/>
  <c r="E6231" i="216"/>
  <c r="E6225" i="216"/>
  <c r="E6219" i="216"/>
  <c r="E6213" i="216"/>
  <c r="E6207" i="216"/>
  <c r="E6201" i="216"/>
  <c r="E6195" i="216"/>
  <c r="E6189" i="216"/>
  <c r="E6183" i="216"/>
  <c r="E6177" i="216"/>
  <c r="E6171" i="216"/>
  <c r="E6165" i="216"/>
  <c r="E6159" i="216"/>
  <c r="E6153" i="216"/>
  <c r="E6147" i="216"/>
  <c r="E6141" i="216"/>
  <c r="E6135" i="216"/>
  <c r="E6129" i="216"/>
  <c r="E6123" i="216"/>
  <c r="E6117" i="216"/>
  <c r="E6111" i="216"/>
  <c r="E6105" i="216"/>
  <c r="E6099" i="216"/>
  <c r="E6093" i="216"/>
  <c r="E6087" i="216"/>
  <c r="E6081" i="216"/>
  <c r="E6075" i="216"/>
  <c r="E6069" i="216"/>
  <c r="E6063" i="216"/>
  <c r="E6057" i="216"/>
  <c r="E6051" i="216"/>
  <c r="E6045" i="216"/>
  <c r="E6039" i="216"/>
  <c r="E6033" i="216"/>
  <c r="E6027" i="216"/>
  <c r="E6021" i="216"/>
  <c r="E6015" i="216"/>
  <c r="E6009" i="216"/>
  <c r="E6003" i="216"/>
  <c r="E5997" i="216"/>
  <c r="E5991" i="216"/>
  <c r="E5985" i="216"/>
  <c r="E7197" i="216"/>
  <c r="E7156" i="216"/>
  <c r="E7114" i="216"/>
  <c r="E7074" i="216"/>
  <c r="E7031" i="216"/>
  <c r="E6991" i="216"/>
  <c r="E6951" i="216"/>
  <c r="E6909" i="216"/>
  <c r="E6893" i="216"/>
  <c r="E6875" i="216"/>
  <c r="E6866" i="216"/>
  <c r="E6857" i="216"/>
  <c r="E6839" i="216"/>
  <c r="E6822" i="216"/>
  <c r="E6796" i="216"/>
  <c r="E6788" i="216"/>
  <c r="E6763" i="216"/>
  <c r="E6755" i="216"/>
  <c r="E6739" i="216"/>
  <c r="E6659" i="216"/>
  <c r="E6650" i="216"/>
  <c r="E6634" i="216"/>
  <c r="E6626" i="216"/>
  <c r="E6618" i="216"/>
  <c r="E6610" i="216"/>
  <c r="E6530" i="216"/>
  <c r="E6523" i="216"/>
  <c r="E6494" i="216"/>
  <c r="E6487" i="216"/>
  <c r="E6458" i="216"/>
  <c r="E6451" i="216"/>
  <c r="E6422" i="216"/>
  <c r="E6415" i="216"/>
  <c r="E6386" i="216"/>
  <c r="E6379" i="216"/>
  <c r="E6350" i="216"/>
  <c r="E6343" i="216"/>
  <c r="E6314" i="216"/>
  <c r="E6307" i="216"/>
  <c r="E6278" i="216"/>
  <c r="E7192" i="216"/>
  <c r="E7150" i="216"/>
  <c r="E7110" i="216"/>
  <c r="E7067" i="216"/>
  <c r="E7027" i="216"/>
  <c r="E6987" i="216"/>
  <c r="E6945" i="216"/>
  <c r="E6904" i="216"/>
  <c r="E6829" i="216"/>
  <c r="E6731" i="216"/>
  <c r="E6722" i="216"/>
  <c r="E6706" i="216"/>
  <c r="E6698" i="216"/>
  <c r="E6690" i="216"/>
  <c r="E6682" i="216"/>
  <c r="E6601" i="216"/>
  <c r="E6593" i="216"/>
  <c r="E6577" i="216"/>
  <c r="E6569" i="216"/>
  <c r="E6515" i="216"/>
  <c r="E6508" i="216"/>
  <c r="E6479" i="216"/>
  <c r="E6472" i="216"/>
  <c r="E6443" i="216"/>
  <c r="E7186" i="216"/>
  <c r="E7146" i="216"/>
  <c r="E7103" i="216"/>
  <c r="E7063" i="216"/>
  <c r="E7023" i="216"/>
  <c r="E6981" i="216"/>
  <c r="E6940" i="216"/>
  <c r="E6882" i="216"/>
  <c r="E6846" i="216"/>
  <c r="E6821" i="216"/>
  <c r="E6778" i="216"/>
  <c r="E6770" i="216"/>
  <c r="E6762" i="216"/>
  <c r="E6754" i="216"/>
  <c r="E6673" i="216"/>
  <c r="E6665" i="216"/>
  <c r="E6649" i="216"/>
  <c r="E6641" i="216"/>
  <c r="E6560" i="216"/>
  <c r="E6552" i="216"/>
  <c r="E6536" i="216"/>
  <c r="E6529" i="216"/>
  <c r="E6500" i="216"/>
  <c r="E6493" i="216"/>
  <c r="E6464" i="216"/>
  <c r="E6457" i="216"/>
  <c r="E6428" i="216"/>
  <c r="E6421" i="216"/>
  <c r="E6392" i="216"/>
  <c r="E6385" i="216"/>
  <c r="E6356" i="216"/>
  <c r="E6349" i="216"/>
  <c r="E6320" i="216"/>
  <c r="E6313" i="216"/>
  <c r="E6284" i="216"/>
  <c r="E6277" i="216"/>
  <c r="E7185" i="216"/>
  <c r="E7144" i="216"/>
  <c r="E7102" i="216"/>
  <c r="E7062" i="216"/>
  <c r="E7019" i="216"/>
  <c r="E6979" i="216"/>
  <c r="E6939" i="216"/>
  <c r="E6900" i="216"/>
  <c r="E6864" i="216"/>
  <c r="E6811" i="216"/>
  <c r="E6803" i="216"/>
  <c r="E6794" i="216"/>
  <c r="E6745" i="216"/>
  <c r="E6737" i="216"/>
  <c r="E6721" i="216"/>
  <c r="E6713" i="216"/>
  <c r="E6632" i="216"/>
  <c r="E6624" i="216"/>
  <c r="E6608" i="216"/>
  <c r="E6600" i="216"/>
  <c r="E6592" i="216"/>
  <c r="E6521" i="216"/>
  <c r="E6514" i="216"/>
  <c r="E6485" i="216"/>
  <c r="E6478" i="216"/>
  <c r="E6449" i="216"/>
  <c r="E6442" i="216"/>
  <c r="E6413" i="216"/>
  <c r="E6406" i="216"/>
  <c r="E6377" i="216"/>
  <c r="E6370" i="216"/>
  <c r="E6341" i="216"/>
  <c r="E6334" i="216"/>
  <c r="E6305" i="216"/>
  <c r="E6298" i="216"/>
  <c r="E6270" i="216"/>
  <c r="E6264" i="216"/>
  <c r="E6258" i="216"/>
  <c r="E6252" i="216"/>
  <c r="E6246" i="216"/>
  <c r="E6240" i="216"/>
  <c r="E6234" i="216"/>
  <c r="E6228" i="216"/>
  <c r="E6222" i="216"/>
  <c r="E6216" i="216"/>
  <c r="E6210" i="216"/>
  <c r="E6204" i="216"/>
  <c r="E6198" i="216"/>
  <c r="E6192" i="216"/>
  <c r="E6186" i="216"/>
  <c r="E6180" i="216"/>
  <c r="E6174" i="216"/>
  <c r="E6168" i="216"/>
  <c r="E6162" i="216"/>
  <c r="E6156" i="216"/>
  <c r="E6150" i="216"/>
  <c r="E6144" i="216"/>
  <c r="E6138" i="216"/>
  <c r="E6132" i="216"/>
  <c r="E6126" i="216"/>
  <c r="E6120" i="216"/>
  <c r="E6114" i="216"/>
  <c r="E6108" i="216"/>
  <c r="E6102" i="216"/>
  <c r="E6096" i="216"/>
  <c r="E6090" i="216"/>
  <c r="E6084" i="216"/>
  <c r="E6078" i="216"/>
  <c r="E6072" i="216"/>
  <c r="E6066" i="216"/>
  <c r="E7139" i="216"/>
  <c r="E7042" i="216"/>
  <c r="E6954" i="216"/>
  <c r="E6884" i="216"/>
  <c r="E6842" i="216"/>
  <c r="E6749" i="216"/>
  <c r="E6709" i="216"/>
  <c r="E6700" i="216"/>
  <c r="E6559" i="216"/>
  <c r="E6446" i="216"/>
  <c r="E6437" i="216"/>
  <c r="E6401" i="216"/>
  <c r="E6365" i="216"/>
  <c r="E6329" i="216"/>
  <c r="E6293" i="216"/>
  <c r="E6259" i="216"/>
  <c r="E6235" i="216"/>
  <c r="E6211" i="216"/>
  <c r="E6187" i="216"/>
  <c r="E7131" i="216"/>
  <c r="E7038" i="216"/>
  <c r="E6934" i="216"/>
  <c r="E6758" i="216"/>
  <c r="E6718" i="216"/>
  <c r="E6680" i="216"/>
  <c r="E6662" i="216"/>
  <c r="E6619" i="216"/>
  <c r="E6578" i="216"/>
  <c r="E6511" i="216"/>
  <c r="E6502" i="216"/>
  <c r="E6418" i="216"/>
  <c r="E6409" i="216"/>
  <c r="E6382" i="216"/>
  <c r="E6373" i="216"/>
  <c r="E6346" i="216"/>
  <c r="E6337" i="216"/>
  <c r="E6310" i="216"/>
  <c r="E6301" i="216"/>
  <c r="E6274" i="216"/>
  <c r="E6266" i="216"/>
  <c r="E6250" i="216"/>
  <c r="E6242" i="216"/>
  <c r="E6226" i="216"/>
  <c r="E6218" i="216"/>
  <c r="E6202" i="216"/>
  <c r="E6194" i="216"/>
  <c r="E6178" i="216"/>
  <c r="E6170" i="216"/>
  <c r="E6154" i="216"/>
  <c r="E6146" i="216"/>
  <c r="E6130" i="216"/>
  <c r="E6122" i="216"/>
  <c r="E6106" i="216"/>
  <c r="E6098" i="216"/>
  <c r="E6082" i="216"/>
  <c r="E6074" i="216"/>
  <c r="E6044" i="216"/>
  <c r="E6037" i="216"/>
  <c r="E6030" i="216"/>
  <c r="E6008" i="216"/>
  <c r="E6001" i="216"/>
  <c r="E5994" i="216"/>
  <c r="E5980" i="216"/>
  <c r="E5974" i="216"/>
  <c r="E5968" i="216"/>
  <c r="E5962" i="216"/>
  <c r="E5956" i="216"/>
  <c r="E5950" i="216"/>
  <c r="E5944" i="216"/>
  <c r="E5938" i="216"/>
  <c r="E5932" i="216"/>
  <c r="E5926" i="216"/>
  <c r="E5920" i="216"/>
  <c r="E5914" i="216"/>
  <c r="E5908" i="216"/>
  <c r="E5902" i="216"/>
  <c r="E5896" i="216"/>
  <c r="E5890" i="216"/>
  <c r="E5884" i="216"/>
  <c r="E5878" i="216"/>
  <c r="E5872" i="216"/>
  <c r="E5866" i="216"/>
  <c r="E5860" i="216"/>
  <c r="E5854" i="216"/>
  <c r="E5848" i="216"/>
  <c r="E5842" i="216"/>
  <c r="E5836" i="216"/>
  <c r="E5830" i="216"/>
  <c r="E5824" i="216"/>
  <c r="E5818" i="216"/>
  <c r="E5812" i="216"/>
  <c r="E5806" i="216"/>
  <c r="E5800" i="216"/>
  <c r="E5794" i="216"/>
  <c r="E5788" i="216"/>
  <c r="E5782" i="216"/>
  <c r="E5776" i="216"/>
  <c r="E5770" i="216"/>
  <c r="E5764" i="216"/>
  <c r="E5758" i="216"/>
  <c r="E5752" i="216"/>
  <c r="E5746" i="216"/>
  <c r="E5740" i="216"/>
  <c r="E5734" i="216"/>
  <c r="E7119" i="216"/>
  <c r="E7006" i="216"/>
  <c r="E6915" i="216"/>
  <c r="E6808" i="216"/>
  <c r="E6716" i="216"/>
  <c r="E6678" i="216"/>
  <c r="E6660" i="216"/>
  <c r="E6556" i="216"/>
  <c r="E6518" i="216"/>
  <c r="E6509" i="216"/>
  <c r="E6490" i="216"/>
  <c r="E6481" i="216"/>
  <c r="E6416" i="216"/>
  <c r="E6407" i="216"/>
  <c r="E6380" i="216"/>
  <c r="E6371" i="216"/>
  <c r="E6344" i="216"/>
  <c r="E6335" i="216"/>
  <c r="E6308" i="216"/>
  <c r="E6299" i="216"/>
  <c r="E6272" i="216"/>
  <c r="E6256" i="216"/>
  <c r="E6248" i="216"/>
  <c r="E6232" i="216"/>
  <c r="E6224" i="216"/>
  <c r="E6208" i="216"/>
  <c r="E6200" i="216"/>
  <c r="E6184" i="216"/>
  <c r="E6176" i="216"/>
  <c r="E6160" i="216"/>
  <c r="E6152" i="216"/>
  <c r="E6136" i="216"/>
  <c r="E6128" i="216"/>
  <c r="E6112" i="216"/>
  <c r="E6104" i="216"/>
  <c r="E6088" i="216"/>
  <c r="E6080" i="216"/>
  <c r="E6064" i="216"/>
  <c r="E6028" i="216"/>
  <c r="E5992" i="216"/>
  <c r="E7182" i="216"/>
  <c r="E7084" i="216"/>
  <c r="E6994" i="216"/>
  <c r="E6878" i="216"/>
  <c r="E6806" i="216"/>
  <c r="E6704" i="216"/>
  <c r="E6646" i="216"/>
  <c r="E6554" i="216"/>
  <c r="E6535" i="216"/>
  <c r="E6488" i="216"/>
  <c r="E6262" i="216"/>
  <c r="E6254" i="216"/>
  <c r="E6238" i="216"/>
  <c r="E6230" i="216"/>
  <c r="E6214" i="216"/>
  <c r="E6206" i="216"/>
  <c r="E6190" i="216"/>
  <c r="E6182" i="216"/>
  <c r="E6166" i="216"/>
  <c r="E6158" i="216"/>
  <c r="E6142" i="216"/>
  <c r="E6134" i="216"/>
  <c r="E6118" i="216"/>
  <c r="E6110" i="216"/>
  <c r="E7167" i="216"/>
  <c r="E7077" i="216"/>
  <c r="E6966" i="216"/>
  <c r="E6886" i="216"/>
  <c r="E6814" i="216"/>
  <c r="E6772" i="216"/>
  <c r="E6683" i="216"/>
  <c r="E6524" i="216"/>
  <c r="E6439" i="216"/>
  <c r="E6403" i="216"/>
  <c r="E6367" i="216"/>
  <c r="E6331" i="216"/>
  <c r="E6295" i="216"/>
  <c r="E7161" i="216"/>
  <c r="E7059" i="216"/>
  <c r="E6959" i="216"/>
  <c r="E6876" i="216"/>
  <c r="E6834" i="216"/>
  <c r="E6750" i="216"/>
  <c r="E6664" i="216"/>
  <c r="E6644" i="216"/>
  <c r="E6580" i="216"/>
  <c r="E6542" i="216"/>
  <c r="E6533" i="216"/>
  <c r="E6430" i="216"/>
  <c r="E6394" i="216"/>
  <c r="E6358" i="216"/>
  <c r="E6322" i="216"/>
  <c r="E6286" i="216"/>
  <c r="E6268" i="216"/>
  <c r="E6260" i="216"/>
  <c r="E6244" i="216"/>
  <c r="E6236" i="216"/>
  <c r="E6220" i="216"/>
  <c r="E6212" i="216"/>
  <c r="E6196" i="216"/>
  <c r="E6188" i="216"/>
  <c r="E6172" i="216"/>
  <c r="E6164" i="216"/>
  <c r="E6148" i="216"/>
  <c r="E6140" i="216"/>
  <c r="E6124" i="216"/>
  <c r="E6116" i="216"/>
  <c r="E7089" i="216"/>
  <c r="E6538" i="216"/>
  <c r="E6445" i="216"/>
  <c r="E6425" i="216"/>
  <c r="E6319" i="216"/>
  <c r="E6181" i="216"/>
  <c r="E6109" i="216"/>
  <c r="E6091" i="216"/>
  <c r="E6056" i="216"/>
  <c r="E6049" i="216"/>
  <c r="E6025" i="216"/>
  <c r="E6018" i="216"/>
  <c r="E5995" i="216"/>
  <c r="E5973" i="216"/>
  <c r="E5960" i="216"/>
  <c r="E5947" i="216"/>
  <c r="E5934" i="216"/>
  <c r="E5921" i="216"/>
  <c r="E5901" i="216"/>
  <c r="E5888" i="216"/>
  <c r="E5875" i="216"/>
  <c r="E5862" i="216"/>
  <c r="E5849" i="216"/>
  <c r="E5829" i="216"/>
  <c r="E5816" i="216"/>
  <c r="E5803" i="216"/>
  <c r="E5790" i="216"/>
  <c r="E5777" i="216"/>
  <c r="E5757" i="216"/>
  <c r="E5744" i="216"/>
  <c r="E5731" i="216"/>
  <c r="E5725" i="216"/>
  <c r="E5719" i="216"/>
  <c r="E5713" i="216"/>
  <c r="E5707" i="216"/>
  <c r="E5701" i="216"/>
  <c r="E5695" i="216"/>
  <c r="E5689" i="216"/>
  <c r="E5683" i="216"/>
  <c r="E5677" i="216"/>
  <c r="E5671" i="216"/>
  <c r="E5665" i="216"/>
  <c r="E5659" i="216"/>
  <c r="E5653" i="216"/>
  <c r="E5647" i="216"/>
  <c r="E5641" i="216"/>
  <c r="E5635" i="216"/>
  <c r="E5629" i="216"/>
  <c r="E5623" i="216"/>
  <c r="E5617" i="216"/>
  <c r="E5611" i="216"/>
  <c r="E5605" i="216"/>
  <c r="E5599" i="216"/>
  <c r="E5593" i="216"/>
  <c r="E5587" i="216"/>
  <c r="E5581" i="216"/>
  <c r="E5575" i="216"/>
  <c r="E5569" i="216"/>
  <c r="E5563" i="216"/>
  <c r="E5557" i="216"/>
  <c r="E5551" i="216"/>
  <c r="E5545" i="216"/>
  <c r="E5539" i="216"/>
  <c r="E5533" i="216"/>
  <c r="E5527" i="216"/>
  <c r="E5521" i="216"/>
  <c r="E5515" i="216"/>
  <c r="E5509" i="216"/>
  <c r="E5503" i="216"/>
  <c r="E5497" i="216"/>
  <c r="E5491" i="216"/>
  <c r="E5485" i="216"/>
  <c r="E5479" i="216"/>
  <c r="E5473" i="216"/>
  <c r="E5467" i="216"/>
  <c r="E5461" i="216"/>
  <c r="E5455" i="216"/>
  <c r="E5449" i="216"/>
  <c r="E5443" i="216"/>
  <c r="E5437" i="216"/>
  <c r="E5431" i="216"/>
  <c r="E5425" i="216"/>
  <c r="E5419" i="216"/>
  <c r="E5413" i="216"/>
  <c r="E5407" i="216"/>
  <c r="E7078" i="216"/>
  <c r="E6742" i="216"/>
  <c r="E6732" i="216"/>
  <c r="E6526" i="216"/>
  <c r="E6473" i="216"/>
  <c r="E6454" i="216"/>
  <c r="E6434" i="216"/>
  <c r="E6328" i="216"/>
  <c r="E6223" i="216"/>
  <c r="E6139" i="216"/>
  <c r="E6010" i="216"/>
  <c r="E6002" i="216"/>
  <c r="E5986" i="216"/>
  <c r="E5979" i="216"/>
  <c r="E5966" i="216"/>
  <c r="E5953" i="216"/>
  <c r="E5940" i="216"/>
  <c r="E5927" i="216"/>
  <c r="E5907" i="216"/>
  <c r="E5894" i="216"/>
  <c r="E5881" i="216"/>
  <c r="E5868" i="216"/>
  <c r="E5855" i="216"/>
  <c r="E5835" i="216"/>
  <c r="E7036" i="216"/>
  <c r="E6667" i="216"/>
  <c r="E6546" i="216"/>
  <c r="E6400" i="216"/>
  <c r="E6317" i="216"/>
  <c r="E6253" i="216"/>
  <c r="E6127" i="216"/>
  <c r="E6097" i="216"/>
  <c r="E6079" i="216"/>
  <c r="E6070" i="216"/>
  <c r="E6016" i="216"/>
  <c r="E5978" i="216"/>
  <c r="E5965" i="216"/>
  <c r="E5952" i="216"/>
  <c r="E7017" i="216"/>
  <c r="E6850" i="216"/>
  <c r="E6840" i="216"/>
  <c r="E6708" i="216"/>
  <c r="E6452" i="216"/>
  <c r="E6410" i="216"/>
  <c r="E6326" i="216"/>
  <c r="E6199" i="216"/>
  <c r="E6157" i="216"/>
  <c r="E6061" i="216"/>
  <c r="E6054" i="216"/>
  <c r="E6031" i="216"/>
  <c r="E6000" i="216"/>
  <c r="E5984" i="216"/>
  <c r="E5971" i="216"/>
  <c r="E5958" i="216"/>
  <c r="E5945" i="216"/>
  <c r="E5925" i="216"/>
  <c r="E5912" i="216"/>
  <c r="E5899" i="216"/>
  <c r="E5886" i="216"/>
  <c r="E5873" i="216"/>
  <c r="E5853" i="216"/>
  <c r="E7002" i="216"/>
  <c r="E6696" i="216"/>
  <c r="E6587" i="216"/>
  <c r="E6470" i="216"/>
  <c r="E6461" i="216"/>
  <c r="E6389" i="216"/>
  <c r="E6283" i="216"/>
  <c r="E6241" i="216"/>
  <c r="E6995" i="216"/>
  <c r="E6827" i="216"/>
  <c r="E6816" i="216"/>
  <c r="E6685" i="216"/>
  <c r="E6575" i="216"/>
  <c r="E6564" i="216"/>
  <c r="E6398" i="216"/>
  <c r="E6292" i="216"/>
  <c r="E6229" i="216"/>
  <c r="E6145" i="216"/>
  <c r="E7171" i="216"/>
  <c r="E6976" i="216"/>
  <c r="E6848" i="216"/>
  <c r="E6499" i="216"/>
  <c r="E6355" i="216"/>
  <c r="E6302" i="216"/>
  <c r="E6271" i="216"/>
  <c r="E6175" i="216"/>
  <c r="E6103" i="216"/>
  <c r="E6094" i="216"/>
  <c r="E6076" i="216"/>
  <c r="E6052" i="216"/>
  <c r="E6006" i="216"/>
  <c r="E5998" i="216"/>
  <c r="E5976" i="216"/>
  <c r="E5963" i="216"/>
  <c r="E5943" i="216"/>
  <c r="E5930" i="216"/>
  <c r="E5917" i="216"/>
  <c r="E5904" i="216"/>
  <c r="E5891" i="216"/>
  <c r="E7159" i="216"/>
  <c r="E6955" i="216"/>
  <c r="E6869" i="216"/>
  <c r="E6780" i="216"/>
  <c r="E6726" i="216"/>
  <c r="E6672" i="216"/>
  <c r="E6595" i="216"/>
  <c r="E6364" i="216"/>
  <c r="E6281" i="216"/>
  <c r="E6217" i="216"/>
  <c r="E6133" i="216"/>
  <c r="E6085" i="216"/>
  <c r="E6067" i="216"/>
  <c r="E6036" i="216"/>
  <c r="E6020" i="216"/>
  <c r="E6013" i="216"/>
  <c r="E5989" i="216"/>
  <c r="E5982" i="216"/>
  <c r="E5969" i="216"/>
  <c r="E5949" i="216"/>
  <c r="E5936" i="216"/>
  <c r="E5923" i="216"/>
  <c r="E5910" i="216"/>
  <c r="E5897" i="216"/>
  <c r="E5877" i="216"/>
  <c r="E7125" i="216"/>
  <c r="E6923" i="216"/>
  <c r="E6605" i="216"/>
  <c r="E6562" i="216"/>
  <c r="E6551" i="216"/>
  <c r="E6427" i="216"/>
  <c r="E6374" i="216"/>
  <c r="E6290" i="216"/>
  <c r="E6205" i="216"/>
  <c r="E6163" i="216"/>
  <c r="E6058" i="216"/>
  <c r="E6043" i="216"/>
  <c r="E5975" i="216"/>
  <c r="E5955" i="216"/>
  <c r="E5942" i="216"/>
  <c r="E5929" i="216"/>
  <c r="E7120" i="216"/>
  <c r="E6919" i="216"/>
  <c r="E6734" i="216"/>
  <c r="E6637" i="216"/>
  <c r="E6497" i="216"/>
  <c r="E6475" i="216"/>
  <c r="E6466" i="216"/>
  <c r="E6436" i="216"/>
  <c r="E6353" i="216"/>
  <c r="E6247" i="216"/>
  <c r="E6121" i="216"/>
  <c r="E6092" i="216"/>
  <c r="E6050" i="216"/>
  <c r="E6026" i="216"/>
  <c r="E6019" i="216"/>
  <c r="E6012" i="216"/>
  <c r="E6004" i="216"/>
  <c r="E5996" i="216"/>
  <c r="E5988" i="216"/>
  <c r="E5981" i="216"/>
  <c r="E6060" i="216"/>
  <c r="E6032" i="216"/>
  <c r="E6022" i="216"/>
  <c r="E5893" i="216"/>
  <c r="E5885" i="216"/>
  <c r="E5847" i="216"/>
  <c r="E5820" i="216"/>
  <c r="E5813" i="216"/>
  <c r="E5799" i="216"/>
  <c r="E5779" i="216"/>
  <c r="E5772" i="216"/>
  <c r="E5759" i="216"/>
  <c r="E5745" i="216"/>
  <c r="E5738" i="216"/>
  <c r="E5718" i="216"/>
  <c r="E5705" i="216"/>
  <c r="E5692" i="216"/>
  <c r="E5679" i="216"/>
  <c r="E5666" i="216"/>
  <c r="E5646" i="216"/>
  <c r="E5633" i="216"/>
  <c r="E5620" i="216"/>
  <c r="E5607" i="216"/>
  <c r="E5594" i="216"/>
  <c r="E5574" i="216"/>
  <c r="E5561" i="216"/>
  <c r="E5548" i="216"/>
  <c r="E5535" i="216"/>
  <c r="E5522" i="216"/>
  <c r="E5502" i="216"/>
  <c r="E5489" i="216"/>
  <c r="E5476" i="216"/>
  <c r="E5463" i="216"/>
  <c r="E5450" i="216"/>
  <c r="E5430" i="216"/>
  <c r="E5417" i="216"/>
  <c r="E5404" i="216"/>
  <c r="E5398" i="216"/>
  <c r="E5392" i="216"/>
  <c r="E5386" i="216"/>
  <c r="E5380" i="216"/>
  <c r="E5374" i="216"/>
  <c r="E5368" i="216"/>
  <c r="E5362" i="216"/>
  <c r="E5356" i="216"/>
  <c r="E5350" i="216"/>
  <c r="E5344" i="216"/>
  <c r="E5338" i="216"/>
  <c r="E5332" i="216"/>
  <c r="E5326" i="216"/>
  <c r="E5320" i="216"/>
  <c r="E5314" i="216"/>
  <c r="E5308" i="216"/>
  <c r="E5302" i="216"/>
  <c r="E5296" i="216"/>
  <c r="E5290" i="216"/>
  <c r="E5284" i="216"/>
  <c r="E5278" i="216"/>
  <c r="E5272" i="216"/>
  <c r="E5266" i="216"/>
  <c r="E5260" i="216"/>
  <c r="E5254" i="216"/>
  <c r="E5248" i="216"/>
  <c r="E5242" i="216"/>
  <c r="E5236" i="216"/>
  <c r="E5230" i="216"/>
  <c r="E5224" i="216"/>
  <c r="E5218" i="216"/>
  <c r="E5212" i="216"/>
  <c r="E5206" i="216"/>
  <c r="E5200" i="216"/>
  <c r="E5194" i="216"/>
  <c r="E5188" i="216"/>
  <c r="E5182" i="216"/>
  <c r="E5176" i="216"/>
  <c r="E5170" i="216"/>
  <c r="E5164" i="216"/>
  <c r="E5158" i="216"/>
  <c r="E5152" i="216"/>
  <c r="E5146" i="216"/>
  <c r="E5140" i="216"/>
  <c r="E5134" i="216"/>
  <c r="E5128" i="216"/>
  <c r="E5122" i="216"/>
  <c r="E6265" i="216"/>
  <c r="E6040" i="216"/>
  <c r="E5951" i="216"/>
  <c r="E5909" i="216"/>
  <c r="E5869" i="216"/>
  <c r="E5840" i="216"/>
  <c r="E5833" i="216"/>
  <c r="E5826" i="216"/>
  <c r="E5792" i="216"/>
  <c r="E5785" i="216"/>
  <c r="E5765" i="216"/>
  <c r="E5751" i="216"/>
  <c r="E5724" i="216"/>
  <c r="E5711" i="216"/>
  <c r="E5698" i="216"/>
  <c r="E5685" i="216"/>
  <c r="E5672" i="216"/>
  <c r="E5652" i="216"/>
  <c r="E5639" i="216"/>
  <c r="E5626" i="216"/>
  <c r="E5613" i="216"/>
  <c r="E5600" i="216"/>
  <c r="E5580" i="216"/>
  <c r="E5567" i="216"/>
  <c r="E5554" i="216"/>
  <c r="E5541" i="216"/>
  <c r="E5528" i="216"/>
  <c r="E5508" i="216"/>
  <c r="E5495" i="216"/>
  <c r="E5482" i="216"/>
  <c r="E5469" i="216"/>
  <c r="E5456" i="216"/>
  <c r="E5436" i="216"/>
  <c r="E5423" i="216"/>
  <c r="E5410" i="216"/>
  <c r="E6463" i="216"/>
  <c r="E6169" i="216"/>
  <c r="E6100" i="216"/>
  <c r="E5967" i="216"/>
  <c r="E5883" i="216"/>
  <c r="E5839" i="216"/>
  <c r="E5832" i="216"/>
  <c r="E5825" i="216"/>
  <c r="E5811" i="216"/>
  <c r="E5791" i="216"/>
  <c r="E5784" i="216"/>
  <c r="E5750" i="216"/>
  <c r="E5743" i="216"/>
  <c r="E5723" i="216"/>
  <c r="E5710" i="216"/>
  <c r="E5697" i="216"/>
  <c r="E5684" i="216"/>
  <c r="E5664" i="216"/>
  <c r="E5651" i="216"/>
  <c r="E5638" i="216"/>
  <c r="E5625" i="216"/>
  <c r="E5612" i="216"/>
  <c r="E5592" i="216"/>
  <c r="E5579" i="216"/>
  <c r="E5566" i="216"/>
  <c r="E5553" i="216"/>
  <c r="E5540" i="216"/>
  <c r="E5520" i="216"/>
  <c r="E5507" i="216"/>
  <c r="E5494" i="216"/>
  <c r="E5481" i="216"/>
  <c r="E5468" i="216"/>
  <c r="E5448" i="216"/>
  <c r="E5435" i="216"/>
  <c r="E5422" i="216"/>
  <c r="E5409" i="216"/>
  <c r="E6613" i="216"/>
  <c r="E6391" i="216"/>
  <c r="E6038" i="216"/>
  <c r="E5915" i="216"/>
  <c r="E5867" i="216"/>
  <c r="E5852" i="216"/>
  <c r="E5845" i="216"/>
  <c r="E5804" i="216"/>
  <c r="E5797" i="216"/>
  <c r="E5763" i="216"/>
  <c r="E5756" i="216"/>
  <c r="E5736" i="216"/>
  <c r="E5729" i="216"/>
  <c r="E5716" i="216"/>
  <c r="E5703" i="216"/>
  <c r="E5690" i="216"/>
  <c r="E5670" i="216"/>
  <c r="E5657" i="216"/>
  <c r="E5644" i="216"/>
  <c r="E5631" i="216"/>
  <c r="E5618" i="216"/>
  <c r="E5598" i="216"/>
  <c r="E5585" i="216"/>
  <c r="E5572" i="216"/>
  <c r="E5559" i="216"/>
  <c r="E5546" i="216"/>
  <c r="E5526" i="216"/>
  <c r="E5513" i="216"/>
  <c r="E5500" i="216"/>
  <c r="E5487" i="216"/>
  <c r="E5474" i="216"/>
  <c r="E5454" i="216"/>
  <c r="E5441" i="216"/>
  <c r="E5428" i="216"/>
  <c r="E5415" i="216"/>
  <c r="E5402" i="216"/>
  <c r="E5396" i="216"/>
  <c r="E5390" i="216"/>
  <c r="E5384" i="216"/>
  <c r="E5378" i="216"/>
  <c r="E5372" i="216"/>
  <c r="E5366" i="216"/>
  <c r="E5360" i="216"/>
  <c r="E5354" i="216"/>
  <c r="E5348" i="216"/>
  <c r="E5342" i="216"/>
  <c r="E5336" i="216"/>
  <c r="E5330" i="216"/>
  <c r="E5324" i="216"/>
  <c r="E5318" i="216"/>
  <c r="E5312" i="216"/>
  <c r="E5306" i="216"/>
  <c r="E5300" i="216"/>
  <c r="E5294" i="216"/>
  <c r="E5288" i="216"/>
  <c r="E5282" i="216"/>
  <c r="E5276" i="216"/>
  <c r="E5270" i="216"/>
  <c r="E5264" i="216"/>
  <c r="E5258" i="216"/>
  <c r="E5252" i="216"/>
  <c r="E5246" i="216"/>
  <c r="E5240" i="216"/>
  <c r="E5234" i="216"/>
  <c r="E5228" i="216"/>
  <c r="E5222" i="216"/>
  <c r="E5216" i="216"/>
  <c r="E5210" i="216"/>
  <c r="E6775" i="216"/>
  <c r="E6046" i="216"/>
  <c r="E6007" i="216"/>
  <c r="E5957" i="216"/>
  <c r="E5948" i="216"/>
  <c r="E5939" i="216"/>
  <c r="E5931" i="216"/>
  <c r="E5922" i="216"/>
  <c r="E5906" i="216"/>
  <c r="E5898" i="216"/>
  <c r="E5882" i="216"/>
  <c r="E5874" i="216"/>
  <c r="E5859" i="216"/>
  <c r="E5838" i="216"/>
  <c r="E5831" i="216"/>
  <c r="E5817" i="216"/>
  <c r="E5810" i="216"/>
  <c r="E5783" i="216"/>
  <c r="E5769" i="216"/>
  <c r="E5749" i="216"/>
  <c r="E5742" i="216"/>
  <c r="E5722" i="216"/>
  <c r="E5709" i="216"/>
  <c r="E5696" i="216"/>
  <c r="E5676" i="216"/>
  <c r="E5663" i="216"/>
  <c r="E5650" i="216"/>
  <c r="E5637" i="216"/>
  <c r="E5624" i="216"/>
  <c r="E5604" i="216"/>
  <c r="E5591" i="216"/>
  <c r="E5578" i="216"/>
  <c r="E5565" i="216"/>
  <c r="E5552" i="216"/>
  <c r="E5532" i="216"/>
  <c r="E5519" i="216"/>
  <c r="E5506" i="216"/>
  <c r="E5493" i="216"/>
  <c r="E5480" i="216"/>
  <c r="E5460" i="216"/>
  <c r="E5447" i="216"/>
  <c r="E5434" i="216"/>
  <c r="E5421" i="216"/>
  <c r="E5408" i="216"/>
  <c r="E6785" i="216"/>
  <c r="E6670" i="216"/>
  <c r="E6517" i="216"/>
  <c r="E6506" i="216"/>
  <c r="E6086" i="216"/>
  <c r="E6055" i="216"/>
  <c r="E5889" i="216"/>
  <c r="E5851" i="216"/>
  <c r="E5844" i="216"/>
  <c r="E5823" i="216"/>
  <c r="E5796" i="216"/>
  <c r="E5789" i="216"/>
  <c r="E5775" i="216"/>
  <c r="E5762" i="216"/>
  <c r="E5755" i="216"/>
  <c r="E5735" i="216"/>
  <c r="E5728" i="216"/>
  <c r="E5715" i="216"/>
  <c r="E5702" i="216"/>
  <c r="E5682" i="216"/>
  <c r="E5669" i="216"/>
  <c r="E5656" i="216"/>
  <c r="E5643" i="216"/>
  <c r="E5630" i="216"/>
  <c r="E5610" i="216"/>
  <c r="E5597" i="216"/>
  <c r="E5584" i="216"/>
  <c r="E5571" i="216"/>
  <c r="E5558" i="216"/>
  <c r="E5538" i="216"/>
  <c r="E5525" i="216"/>
  <c r="E5512" i="216"/>
  <c r="E5499" i="216"/>
  <c r="E5486" i="216"/>
  <c r="E5466" i="216"/>
  <c r="E5453" i="216"/>
  <c r="E5440" i="216"/>
  <c r="E5427" i="216"/>
  <c r="E5414" i="216"/>
  <c r="E5401" i="216"/>
  <c r="E5395" i="216"/>
  <c r="E5389" i="216"/>
  <c r="E5383" i="216"/>
  <c r="E5377" i="216"/>
  <c r="E5371" i="216"/>
  <c r="E5365" i="216"/>
  <c r="E5359" i="216"/>
  <c r="E5353" i="216"/>
  <c r="E5347" i="216"/>
  <c r="E5341" i="216"/>
  <c r="E5335" i="216"/>
  <c r="E5329" i="216"/>
  <c r="E5323" i="216"/>
  <c r="E5317" i="216"/>
  <c r="E5311" i="216"/>
  <c r="E5305" i="216"/>
  <c r="E5299" i="216"/>
  <c r="E5293" i="216"/>
  <c r="E5287" i="216"/>
  <c r="E5281" i="216"/>
  <c r="E5275" i="216"/>
  <c r="E5269" i="216"/>
  <c r="E5263" i="216"/>
  <c r="E5257" i="216"/>
  <c r="E5251" i="216"/>
  <c r="E5245" i="216"/>
  <c r="E5239" i="216"/>
  <c r="E5233" i="216"/>
  <c r="E5227" i="216"/>
  <c r="E5221" i="216"/>
  <c r="E5215" i="216"/>
  <c r="E5209" i="216"/>
  <c r="E5203" i="216"/>
  <c r="E7099" i="216"/>
  <c r="E6611" i="216"/>
  <c r="E6482" i="216"/>
  <c r="E5983" i="216"/>
  <c r="E5964" i="216"/>
  <c r="E5913" i="216"/>
  <c r="E5905" i="216"/>
  <c r="E5865" i="216"/>
  <c r="E5858" i="216"/>
  <c r="E5837" i="216"/>
  <c r="E5809" i="216"/>
  <c r="E5802" i="216"/>
  <c r="E5768" i="216"/>
  <c r="E5748" i="216"/>
  <c r="E5741" i="216"/>
  <c r="E5721" i="216"/>
  <c r="E5708" i="216"/>
  <c r="E5688" i="216"/>
  <c r="E5675" i="216"/>
  <c r="E5662" i="216"/>
  <c r="E5649" i="216"/>
  <c r="E5636" i="216"/>
  <c r="E5616" i="216"/>
  <c r="E5603" i="216"/>
  <c r="E5590" i="216"/>
  <c r="E5577" i="216"/>
  <c r="E5564" i="216"/>
  <c r="E5544" i="216"/>
  <c r="E5531" i="216"/>
  <c r="E5518" i="216"/>
  <c r="E5505" i="216"/>
  <c r="E5492" i="216"/>
  <c r="E5472" i="216"/>
  <c r="E5459" i="216"/>
  <c r="E5446" i="216"/>
  <c r="E5433" i="216"/>
  <c r="E5420" i="216"/>
  <c r="E7048" i="216"/>
  <c r="E6691" i="216"/>
  <c r="E6073" i="216"/>
  <c r="E5972" i="216"/>
  <c r="E5946" i="216"/>
  <c r="E5937" i="216"/>
  <c r="E5880" i="216"/>
  <c r="E5850" i="216"/>
  <c r="E5843" i="216"/>
  <c r="E5822" i="216"/>
  <c r="E5815" i="216"/>
  <c r="E5795" i="216"/>
  <c r="E5781" i="216"/>
  <c r="E5774" i="216"/>
  <c r="E5761" i="216"/>
  <c r="E5754" i="216"/>
  <c r="E5727" i="216"/>
  <c r="E5714" i="216"/>
  <c r="E5694" i="216"/>
  <c r="E5681" i="216"/>
  <c r="E5668" i="216"/>
  <c r="E5655" i="216"/>
  <c r="E5642" i="216"/>
  <c r="E5622" i="216"/>
  <c r="E5609" i="216"/>
  <c r="E5596" i="216"/>
  <c r="E5583" i="216"/>
  <c r="E5570" i="216"/>
  <c r="E5550" i="216"/>
  <c r="E5537" i="216"/>
  <c r="E5524" i="216"/>
  <c r="E5511" i="216"/>
  <c r="E5498" i="216"/>
  <c r="E5478" i="216"/>
  <c r="E5465" i="216"/>
  <c r="E5452" i="216"/>
  <c r="E5439" i="216"/>
  <c r="E5426" i="216"/>
  <c r="E5406" i="216"/>
  <c r="E5400" i="216"/>
  <c r="E5394" i="216"/>
  <c r="E5388" i="216"/>
  <c r="E5382" i="216"/>
  <c r="E5376" i="216"/>
  <c r="E5370" i="216"/>
  <c r="E5364" i="216"/>
  <c r="E5358" i="216"/>
  <c r="E5352" i="216"/>
  <c r="E5346" i="216"/>
  <c r="E5340" i="216"/>
  <c r="E5334" i="216"/>
  <c r="E5328" i="216"/>
  <c r="E5322" i="216"/>
  <c r="E5316" i="216"/>
  <c r="E5310" i="216"/>
  <c r="E5304" i="216"/>
  <c r="E5298" i="216"/>
  <c r="E5292" i="216"/>
  <c r="E5286" i="216"/>
  <c r="E5280" i="216"/>
  <c r="E5274" i="216"/>
  <c r="E5268" i="216"/>
  <c r="E5262" i="216"/>
  <c r="E5256" i="216"/>
  <c r="E5250" i="216"/>
  <c r="E5244" i="216"/>
  <c r="E5238" i="216"/>
  <c r="E5232" i="216"/>
  <c r="E5226" i="216"/>
  <c r="E5220" i="216"/>
  <c r="E5214" i="216"/>
  <c r="E5208" i="216"/>
  <c r="E5202" i="216"/>
  <c r="E5196" i="216"/>
  <c r="E5190" i="216"/>
  <c r="E5184" i="216"/>
  <c r="E5178" i="216"/>
  <c r="E5172" i="216"/>
  <c r="E5166" i="216"/>
  <c r="E5160" i="216"/>
  <c r="E5154" i="216"/>
  <c r="E5148" i="216"/>
  <c r="E5142" i="216"/>
  <c r="E5136" i="216"/>
  <c r="E5130" i="216"/>
  <c r="E6911" i="216"/>
  <c r="E6062" i="216"/>
  <c r="E6034" i="216"/>
  <c r="E6024" i="216"/>
  <c r="E6014" i="216"/>
  <c r="E5954" i="216"/>
  <c r="E5928" i="216"/>
  <c r="E5919" i="216"/>
  <c r="E5895" i="216"/>
  <c r="E5887" i="216"/>
  <c r="E5871" i="216"/>
  <c r="E5864" i="216"/>
  <c r="E5857" i="216"/>
  <c r="E5828" i="216"/>
  <c r="E5808" i="216"/>
  <c r="E5801" i="216"/>
  <c r="E5787" i="216"/>
  <c r="E5767" i="216"/>
  <c r="E5747" i="216"/>
  <c r="E5733" i="216"/>
  <c r="E5720" i="216"/>
  <c r="E5700" i="216"/>
  <c r="E5687" i="216"/>
  <c r="E5674" i="216"/>
  <c r="E5661" i="216"/>
  <c r="E5648" i="216"/>
  <c r="E5628" i="216"/>
  <c r="E5615" i="216"/>
  <c r="E5602" i="216"/>
  <c r="E5589" i="216"/>
  <c r="E5576" i="216"/>
  <c r="E5556" i="216"/>
  <c r="E5543" i="216"/>
  <c r="E5530" i="216"/>
  <c r="E5517" i="216"/>
  <c r="E5504" i="216"/>
  <c r="E5484" i="216"/>
  <c r="E5471" i="216"/>
  <c r="E5458" i="216"/>
  <c r="E5445" i="216"/>
  <c r="E5432" i="216"/>
  <c r="E5412" i="216"/>
  <c r="E6193" i="216"/>
  <c r="E6042" i="216"/>
  <c r="E5900" i="216"/>
  <c r="E5961" i="216"/>
  <c r="E5786" i="216"/>
  <c r="E5726" i="216"/>
  <c r="E5686" i="216"/>
  <c r="E5547" i="216"/>
  <c r="E5477" i="216"/>
  <c r="E5438" i="216"/>
  <c r="E5201" i="216"/>
  <c r="E5165" i="216"/>
  <c r="E5129" i="216"/>
  <c r="E5116" i="216"/>
  <c r="E5110" i="216"/>
  <c r="E5104" i="216"/>
  <c r="E5098" i="216"/>
  <c r="E5092" i="216"/>
  <c r="E5086" i="216"/>
  <c r="E5080" i="216"/>
  <c r="E5074" i="216"/>
  <c r="E5068" i="216"/>
  <c r="E5062" i="216"/>
  <c r="E5056" i="216"/>
  <c r="E5050" i="216"/>
  <c r="E5044" i="216"/>
  <c r="E5038" i="216"/>
  <c r="E5032" i="216"/>
  <c r="E5026" i="216"/>
  <c r="E5020" i="216"/>
  <c r="E5014" i="216"/>
  <c r="E5008" i="216"/>
  <c r="E5918" i="216"/>
  <c r="E5846" i="216"/>
  <c r="E5766" i="216"/>
  <c r="E5645" i="216"/>
  <c r="E5606" i="216"/>
  <c r="E5586" i="216"/>
  <c r="E5536" i="216"/>
  <c r="E5516" i="216"/>
  <c r="E5496" i="216"/>
  <c r="E5457" i="216"/>
  <c r="E5193" i="216"/>
  <c r="E5186" i="216"/>
  <c r="E5179" i="216"/>
  <c r="E5157" i="216"/>
  <c r="E5150" i="216"/>
  <c r="E5143" i="216"/>
  <c r="E5959" i="216"/>
  <c r="E5834" i="216"/>
  <c r="E5814" i="216"/>
  <c r="E5693" i="216"/>
  <c r="E5654" i="216"/>
  <c r="E5614" i="216"/>
  <c r="E5475" i="216"/>
  <c r="E5405" i="216"/>
  <c r="E5387" i="216"/>
  <c r="E5369" i="216"/>
  <c r="E5351" i="216"/>
  <c r="E5333" i="216"/>
  <c r="E5315" i="216"/>
  <c r="E5297" i="216"/>
  <c r="E5279" i="216"/>
  <c r="E5261" i="216"/>
  <c r="E5243" i="216"/>
  <c r="E5225" i="216"/>
  <c r="E6048" i="216"/>
  <c r="E5990" i="216"/>
  <c r="E5916" i="216"/>
  <c r="E5793" i="216"/>
  <c r="E5773" i="216"/>
  <c r="E5753" i="216"/>
  <c r="E5732" i="216"/>
  <c r="E5712" i="216"/>
  <c r="E5673" i="216"/>
  <c r="E5573" i="216"/>
  <c r="E5534" i="216"/>
  <c r="E5514" i="216"/>
  <c r="E5464" i="216"/>
  <c r="E5444" i="216"/>
  <c r="E5424" i="216"/>
  <c r="E5177" i="216"/>
  <c r="E5141" i="216"/>
  <c r="E5120" i="216"/>
  <c r="E5114" i="216"/>
  <c r="E5108" i="216"/>
  <c r="E5102" i="216"/>
  <c r="E5096" i="216"/>
  <c r="E5090" i="216"/>
  <c r="E5084" i="216"/>
  <c r="E5078" i="216"/>
  <c r="E5072" i="216"/>
  <c r="E5066" i="216"/>
  <c r="E5060" i="216"/>
  <c r="E5054" i="216"/>
  <c r="E5048" i="216"/>
  <c r="E5042" i="216"/>
  <c r="E5036" i="216"/>
  <c r="E5030" i="216"/>
  <c r="E5024" i="216"/>
  <c r="E5018" i="216"/>
  <c r="E6724" i="216"/>
  <c r="E5935" i="216"/>
  <c r="E5863" i="216"/>
  <c r="E5632" i="216"/>
  <c r="E5562" i="216"/>
  <c r="E5523" i="216"/>
  <c r="E5483" i="216"/>
  <c r="E5198" i="216"/>
  <c r="E5191" i="216"/>
  <c r="E5169" i="216"/>
  <c r="E5162" i="216"/>
  <c r="E5155" i="216"/>
  <c r="E5133" i="216"/>
  <c r="E5126" i="216"/>
  <c r="E6151" i="216"/>
  <c r="E5977" i="216"/>
  <c r="E5924" i="216"/>
  <c r="E5821" i="216"/>
  <c r="E5691" i="216"/>
  <c r="E5621" i="216"/>
  <c r="E5582" i="216"/>
  <c r="E5542" i="216"/>
  <c r="E5403" i="216"/>
  <c r="E5385" i="216"/>
  <c r="E5367" i="216"/>
  <c r="E5349" i="216"/>
  <c r="E5331" i="216"/>
  <c r="E5313" i="216"/>
  <c r="E5295" i="216"/>
  <c r="E5277" i="216"/>
  <c r="E5259" i="216"/>
  <c r="E5241" i="216"/>
  <c r="E5223" i="216"/>
  <c r="E5205" i="216"/>
  <c r="E5183" i="216"/>
  <c r="E5147" i="216"/>
  <c r="E5119" i="216"/>
  <c r="E5113" i="216"/>
  <c r="E5107" i="216"/>
  <c r="E5101" i="216"/>
  <c r="E5095" i="216"/>
  <c r="E5089" i="216"/>
  <c r="E5083" i="216"/>
  <c r="E5077" i="216"/>
  <c r="E5071" i="216"/>
  <c r="E5065" i="216"/>
  <c r="E5059" i="216"/>
  <c r="E5053" i="216"/>
  <c r="E5047" i="216"/>
  <c r="E5041" i="216"/>
  <c r="E5035" i="216"/>
  <c r="E5029" i="216"/>
  <c r="E5023" i="216"/>
  <c r="E5017" i="216"/>
  <c r="E5011" i="216"/>
  <c r="E5005" i="216"/>
  <c r="E4999" i="216"/>
  <c r="E4993" i="216"/>
  <c r="E4987" i="216"/>
  <c r="E4981" i="216"/>
  <c r="E4975" i="216"/>
  <c r="E4969" i="216"/>
  <c r="E4963" i="216"/>
  <c r="E4957" i="216"/>
  <c r="E4951" i="216"/>
  <c r="E4945" i="216"/>
  <c r="E4939" i="216"/>
  <c r="E4933" i="216"/>
  <c r="E4927" i="216"/>
  <c r="E4921" i="216"/>
  <c r="E4915" i="216"/>
  <c r="E4909" i="216"/>
  <c r="E4903" i="216"/>
  <c r="E4897" i="216"/>
  <c r="E4891" i="216"/>
  <c r="E4885" i="216"/>
  <c r="E4879" i="216"/>
  <c r="E4873" i="216"/>
  <c r="E4867" i="216"/>
  <c r="E4861" i="216"/>
  <c r="E4855" i="216"/>
  <c r="E4849" i="216"/>
  <c r="E4843" i="216"/>
  <c r="E4837" i="216"/>
  <c r="E4831" i="216"/>
  <c r="E4825" i="216"/>
  <c r="E4819" i="216"/>
  <c r="E4813" i="216"/>
  <c r="E4807" i="216"/>
  <c r="E4801" i="216"/>
  <c r="E4795" i="216"/>
  <c r="E4789" i="216"/>
  <c r="E4783" i="216"/>
  <c r="E4777" i="216"/>
  <c r="E4771" i="216"/>
  <c r="E4765" i="216"/>
  <c r="E4759" i="216"/>
  <c r="E4753" i="216"/>
  <c r="E4747" i="216"/>
  <c r="E6115" i="216"/>
  <c r="E6068" i="216"/>
  <c r="E5903" i="216"/>
  <c r="E5841" i="216"/>
  <c r="E5780" i="216"/>
  <c r="E5771" i="216"/>
  <c r="E5739" i="216"/>
  <c r="E5730" i="216"/>
  <c r="E5680" i="216"/>
  <c r="E5660" i="216"/>
  <c r="E5640" i="216"/>
  <c r="E5601" i="216"/>
  <c r="E5501" i="216"/>
  <c r="E5462" i="216"/>
  <c r="E5442" i="216"/>
  <c r="E5393" i="216"/>
  <c r="E5375" i="216"/>
  <c r="E5357" i="216"/>
  <c r="E5339" i="216"/>
  <c r="E5321" i="216"/>
  <c r="E5303" i="216"/>
  <c r="E5285" i="216"/>
  <c r="E5267" i="216"/>
  <c r="E5249" i="216"/>
  <c r="E5231" i="216"/>
  <c r="E5213" i="216"/>
  <c r="E5197" i="216"/>
  <c r="E5175" i="216"/>
  <c r="E5168" i="216"/>
  <c r="E5161" i="216"/>
  <c r="E5139" i="216"/>
  <c r="E5132" i="216"/>
  <c r="E5125" i="216"/>
  <c r="E6362" i="216"/>
  <c r="E5933" i="216"/>
  <c r="E5892" i="216"/>
  <c r="E5861" i="216"/>
  <c r="E5760" i="216"/>
  <c r="E5699" i="216"/>
  <c r="E5560" i="216"/>
  <c r="E5490" i="216"/>
  <c r="E5451" i="216"/>
  <c r="E5411" i="216"/>
  <c r="E5204" i="216"/>
  <c r="E5189" i="216"/>
  <c r="E5805" i="216"/>
  <c r="E5658" i="216"/>
  <c r="E5399" i="216"/>
  <c r="E5379" i="216"/>
  <c r="E5327" i="216"/>
  <c r="E5307" i="216"/>
  <c r="E5255" i="216"/>
  <c r="E5235" i="216"/>
  <c r="E5185" i="216"/>
  <c r="E5167" i="216"/>
  <c r="E5149" i="216"/>
  <c r="E5131" i="216"/>
  <c r="E5106" i="216"/>
  <c r="E5082" i="216"/>
  <c r="E5058" i="216"/>
  <c r="E5034" i="216"/>
  <c r="E4997" i="216"/>
  <c r="E4984" i="216"/>
  <c r="E4971" i="216"/>
  <c r="E4958" i="216"/>
  <c r="E4938" i="216"/>
  <c r="E4925" i="216"/>
  <c r="E4912" i="216"/>
  <c r="E4899" i="216"/>
  <c r="E4886" i="216"/>
  <c r="E4866" i="216"/>
  <c r="E4853" i="216"/>
  <c r="E4840" i="216"/>
  <c r="E4827" i="216"/>
  <c r="E4814" i="216"/>
  <c r="E4794" i="216"/>
  <c r="E4781" i="216"/>
  <c r="E4768" i="216"/>
  <c r="E4755" i="216"/>
  <c r="E4742" i="216"/>
  <c r="E4736" i="216"/>
  <c r="E4730" i="216"/>
  <c r="E4724" i="216"/>
  <c r="E4718" i="216"/>
  <c r="E4712" i="216"/>
  <c r="E4706" i="216"/>
  <c r="E4700" i="216"/>
  <c r="E4694" i="216"/>
  <c r="E4688" i="216"/>
  <c r="E4682" i="216"/>
  <c r="E4676" i="216"/>
  <c r="E4670" i="216"/>
  <c r="E4664" i="216"/>
  <c r="E4658" i="216"/>
  <c r="E4652" i="216"/>
  <c r="E4646" i="216"/>
  <c r="E4640" i="216"/>
  <c r="E4634" i="216"/>
  <c r="E4628" i="216"/>
  <c r="E4622" i="216"/>
  <c r="E4616" i="216"/>
  <c r="E4610" i="216"/>
  <c r="E4604" i="216"/>
  <c r="E4598" i="216"/>
  <c r="E4592" i="216"/>
  <c r="E4586" i="216"/>
  <c r="E4580" i="216"/>
  <c r="E4574" i="216"/>
  <c r="E4568" i="216"/>
  <c r="E4562" i="216"/>
  <c r="E4556" i="216"/>
  <c r="E4550" i="216"/>
  <c r="E4544" i="216"/>
  <c r="E4538" i="216"/>
  <c r="E4532" i="216"/>
  <c r="E4526" i="216"/>
  <c r="E4520" i="216"/>
  <c r="E4514" i="216"/>
  <c r="E4508" i="216"/>
  <c r="E4502" i="216"/>
  <c r="E4496" i="216"/>
  <c r="E4490" i="216"/>
  <c r="E4484" i="216"/>
  <c r="E4478" i="216"/>
  <c r="E4472" i="216"/>
  <c r="E4466" i="216"/>
  <c r="E4460" i="216"/>
  <c r="E4454" i="216"/>
  <c r="E4448" i="216"/>
  <c r="E4442" i="216"/>
  <c r="E5634" i="216"/>
  <c r="E5568" i="216"/>
  <c r="E5337" i="216"/>
  <c r="E5265" i="216"/>
  <c r="E5010" i="216"/>
  <c r="E5003" i="216"/>
  <c r="E4990" i="216"/>
  <c r="E4977" i="216"/>
  <c r="E4964" i="216"/>
  <c r="E4944" i="216"/>
  <c r="E4931" i="216"/>
  <c r="E4918" i="216"/>
  <c r="E4905" i="216"/>
  <c r="E4892" i="216"/>
  <c r="E4872" i="216"/>
  <c r="E4859" i="216"/>
  <c r="E4846" i="216"/>
  <c r="E4833" i="216"/>
  <c r="E4820" i="216"/>
  <c r="E4800" i="216"/>
  <c r="E4787" i="216"/>
  <c r="E4774" i="216"/>
  <c r="E4761" i="216"/>
  <c r="E4748" i="216"/>
  <c r="E5870" i="216"/>
  <c r="E5678" i="216"/>
  <c r="E5667" i="216"/>
  <c r="E5488" i="216"/>
  <c r="E5174" i="216"/>
  <c r="E5156" i="216"/>
  <c r="E5138" i="216"/>
  <c r="E5121" i="216"/>
  <c r="E5105" i="216"/>
  <c r="E5097" i="216"/>
  <c r="E5081" i="216"/>
  <c r="E5073" i="216"/>
  <c r="E5057" i="216"/>
  <c r="E5049" i="216"/>
  <c r="E5033" i="216"/>
  <c r="E5025" i="216"/>
  <c r="E4996" i="216"/>
  <c r="E4983" i="216"/>
  <c r="E4970" i="216"/>
  <c r="E4950" i="216"/>
  <c r="E4937" i="216"/>
  <c r="E4924" i="216"/>
  <c r="E4911" i="216"/>
  <c r="E4898" i="216"/>
  <c r="E4878" i="216"/>
  <c r="E4865" i="216"/>
  <c r="E4852" i="216"/>
  <c r="E4839" i="216"/>
  <c r="E4826" i="216"/>
  <c r="E4806" i="216"/>
  <c r="E4793" i="216"/>
  <c r="E4780" i="216"/>
  <c r="E4767" i="216"/>
  <c r="E4754" i="216"/>
  <c r="E4741" i="216"/>
  <c r="E4735" i="216"/>
  <c r="E4729" i="216"/>
  <c r="E4723" i="216"/>
  <c r="E4717" i="216"/>
  <c r="E4711" i="216"/>
  <c r="E4705" i="216"/>
  <c r="E4699" i="216"/>
  <c r="E4693" i="216"/>
  <c r="E4687" i="216"/>
  <c r="E4681" i="216"/>
  <c r="E4675" i="216"/>
  <c r="E4669" i="216"/>
  <c r="E4663" i="216"/>
  <c r="E4657" i="216"/>
  <c r="E4651" i="216"/>
  <c r="E4645" i="216"/>
  <c r="E4639" i="216"/>
  <c r="E4633" i="216"/>
  <c r="E4627" i="216"/>
  <c r="E4621" i="216"/>
  <c r="E4615" i="216"/>
  <c r="E4609" i="216"/>
  <c r="E4603" i="216"/>
  <c r="E4597" i="216"/>
  <c r="E4591" i="216"/>
  <c r="E4585" i="216"/>
  <c r="E4579" i="216"/>
  <c r="E4573" i="216"/>
  <c r="E4567" i="216"/>
  <c r="E4561" i="216"/>
  <c r="E4555" i="216"/>
  <c r="E4549" i="216"/>
  <c r="E4543" i="216"/>
  <c r="E4537" i="216"/>
  <c r="E4531" i="216"/>
  <c r="E4525" i="216"/>
  <c r="E4519" i="216"/>
  <c r="E4513" i="216"/>
  <c r="E4507" i="216"/>
  <c r="E4501" i="216"/>
  <c r="E4495" i="216"/>
  <c r="E4489" i="216"/>
  <c r="E4483" i="216"/>
  <c r="E4477" i="216"/>
  <c r="E4471" i="216"/>
  <c r="E4465" i="216"/>
  <c r="E4459" i="216"/>
  <c r="E4453" i="216"/>
  <c r="E4447" i="216"/>
  <c r="E4441" i="216"/>
  <c r="E4435" i="216"/>
  <c r="E4429" i="216"/>
  <c r="E4423" i="216"/>
  <c r="E4417" i="216"/>
  <c r="E4411" i="216"/>
  <c r="E4405" i="216"/>
  <c r="E4399" i="216"/>
  <c r="E4393" i="216"/>
  <c r="E4387" i="216"/>
  <c r="E4381" i="216"/>
  <c r="E4375" i="216"/>
  <c r="E4369" i="216"/>
  <c r="E4363" i="216"/>
  <c r="E4357" i="216"/>
  <c r="E4351" i="216"/>
  <c r="E4345" i="216"/>
  <c r="E4339" i="216"/>
  <c r="E4333" i="216"/>
  <c r="E4327" i="216"/>
  <c r="E5588" i="216"/>
  <c r="E5355" i="216"/>
  <c r="E5283" i="216"/>
  <c r="E5211" i="216"/>
  <c r="E5173" i="216"/>
  <c r="E5137" i="216"/>
  <c r="E4995" i="216"/>
  <c r="E4982" i="216"/>
  <c r="E4962" i="216"/>
  <c r="E4949" i="216"/>
  <c r="E4936" i="216"/>
  <c r="E4923" i="216"/>
  <c r="E4910" i="216"/>
  <c r="E4890" i="216"/>
  <c r="E4877" i="216"/>
  <c r="E4864" i="216"/>
  <c r="E4851" i="216"/>
  <c r="E4838" i="216"/>
  <c r="E4818" i="216"/>
  <c r="E4805" i="216"/>
  <c r="E4792" i="216"/>
  <c r="E4779" i="216"/>
  <c r="E4766" i="216"/>
  <c r="E4746" i="216"/>
  <c r="E4740" i="216"/>
  <c r="E4734" i="216"/>
  <c r="E4728" i="216"/>
  <c r="E4722" i="216"/>
  <c r="E4716" i="216"/>
  <c r="E4710" i="216"/>
  <c r="E4704" i="216"/>
  <c r="E4698" i="216"/>
  <c r="E4692" i="216"/>
  <c r="E4686" i="216"/>
  <c r="E4680" i="216"/>
  <c r="E4674" i="216"/>
  <c r="E4668" i="216"/>
  <c r="E4662" i="216"/>
  <c r="E4656" i="216"/>
  <c r="E4650" i="216"/>
  <c r="E4644" i="216"/>
  <c r="E4638" i="216"/>
  <c r="E4632" i="216"/>
  <c r="E4626" i="216"/>
  <c r="E4620" i="216"/>
  <c r="E4614" i="216"/>
  <c r="E4608" i="216"/>
  <c r="E4602" i="216"/>
  <c r="E4596" i="216"/>
  <c r="E4590" i="216"/>
  <c r="E4584" i="216"/>
  <c r="E4578" i="216"/>
  <c r="E4572" i="216"/>
  <c r="E4566" i="216"/>
  <c r="E4560" i="216"/>
  <c r="E4554" i="216"/>
  <c r="E4548" i="216"/>
  <c r="E4542" i="216"/>
  <c r="E4536" i="216"/>
  <c r="E4530" i="216"/>
  <c r="E4524" i="216"/>
  <c r="E4518" i="216"/>
  <c r="E4512" i="216"/>
  <c r="E4506" i="216"/>
  <c r="E4500" i="216"/>
  <c r="E4494" i="216"/>
  <c r="E5970" i="216"/>
  <c r="E5856" i="216"/>
  <c r="E5778" i="216"/>
  <c r="E5181" i="216"/>
  <c r="E5163" i="216"/>
  <c r="E5145" i="216"/>
  <c r="E5127" i="216"/>
  <c r="E5111" i="216"/>
  <c r="E5103" i="216"/>
  <c r="E5087" i="216"/>
  <c r="E5079" i="216"/>
  <c r="E5063" i="216"/>
  <c r="E5055" i="216"/>
  <c r="E5039" i="216"/>
  <c r="E5031" i="216"/>
  <c r="E5015" i="216"/>
  <c r="E5001" i="216"/>
  <c r="E4988" i="216"/>
  <c r="E4968" i="216"/>
  <c r="E4955" i="216"/>
  <c r="E4942" i="216"/>
  <c r="E4929" i="216"/>
  <c r="E4916" i="216"/>
  <c r="E4896" i="216"/>
  <c r="E4883" i="216"/>
  <c r="E4870" i="216"/>
  <c r="E4857" i="216"/>
  <c r="E4844" i="216"/>
  <c r="E4824" i="216"/>
  <c r="E4811" i="216"/>
  <c r="E4798" i="216"/>
  <c r="E4785" i="216"/>
  <c r="E4772" i="216"/>
  <c r="E4752" i="216"/>
  <c r="E5911" i="216"/>
  <c r="E5619" i="216"/>
  <c r="E5608" i="216"/>
  <c r="E5416" i="216"/>
  <c r="E5363" i="216"/>
  <c r="E5343" i="216"/>
  <c r="E5291" i="216"/>
  <c r="E5271" i="216"/>
  <c r="E5219" i="216"/>
  <c r="E5199" i="216"/>
  <c r="E5153" i="216"/>
  <c r="E5118" i="216"/>
  <c r="E5094" i="216"/>
  <c r="E5070" i="216"/>
  <c r="E5046" i="216"/>
  <c r="E5022" i="216"/>
  <c r="E5007" i="216"/>
  <c r="E4994" i="216"/>
  <c r="E4974" i="216"/>
  <c r="E4961" i="216"/>
  <c r="E4948" i="216"/>
  <c r="E4935" i="216"/>
  <c r="E4922" i="216"/>
  <c r="E4902" i="216"/>
  <c r="E4889" i="216"/>
  <c r="E4876" i="216"/>
  <c r="E4863" i="216"/>
  <c r="E4850" i="216"/>
  <c r="E4830" i="216"/>
  <c r="E4817" i="216"/>
  <c r="E4804" i="216"/>
  <c r="E4791" i="216"/>
  <c r="E4778" i="216"/>
  <c r="E4758" i="216"/>
  <c r="E4745" i="216"/>
  <c r="E4739" i="216"/>
  <c r="E4733" i="216"/>
  <c r="E4727" i="216"/>
  <c r="E4721" i="216"/>
  <c r="E4715" i="216"/>
  <c r="E4709" i="216"/>
  <c r="E4703" i="216"/>
  <c r="E4697" i="216"/>
  <c r="E4691" i="216"/>
  <c r="E4685" i="216"/>
  <c r="E4679" i="216"/>
  <c r="E4673" i="216"/>
  <c r="E4667" i="216"/>
  <c r="E4661" i="216"/>
  <c r="E4655" i="216"/>
  <c r="E4649" i="216"/>
  <c r="E4643" i="216"/>
  <c r="E4637" i="216"/>
  <c r="E5876" i="216"/>
  <c r="E5529" i="216"/>
  <c r="E5373" i="216"/>
  <c r="E5301" i="216"/>
  <c r="E5229" i="216"/>
  <c r="E5180" i="216"/>
  <c r="E5171" i="216"/>
  <c r="E5144" i="216"/>
  <c r="E5135" i="216"/>
  <c r="E5000" i="216"/>
  <c r="E4980" i="216"/>
  <c r="E4967" i="216"/>
  <c r="E4954" i="216"/>
  <c r="E4941" i="216"/>
  <c r="E4928" i="216"/>
  <c r="E4908" i="216"/>
  <c r="E4895" i="216"/>
  <c r="E4882" i="216"/>
  <c r="E4869" i="216"/>
  <c r="E4856" i="216"/>
  <c r="E4836" i="216"/>
  <c r="E4823" i="216"/>
  <c r="E4810" i="216"/>
  <c r="E4797" i="216"/>
  <c r="E4784" i="216"/>
  <c r="E4764" i="216"/>
  <c r="E4751" i="216"/>
  <c r="E6338" i="216"/>
  <c r="E5819" i="216"/>
  <c r="E5798" i="216"/>
  <c r="E5717" i="216"/>
  <c r="E5706" i="216"/>
  <c r="E5595" i="216"/>
  <c r="E5117" i="216"/>
  <c r="E5109" i="216"/>
  <c r="E5093" i="216"/>
  <c r="E5085" i="216"/>
  <c r="E5069" i="216"/>
  <c r="E5061" i="216"/>
  <c r="E5045" i="216"/>
  <c r="E5037" i="216"/>
  <c r="E5021" i="216"/>
  <c r="E5013" i="216"/>
  <c r="E5006" i="216"/>
  <c r="E4986" i="216"/>
  <c r="E4973" i="216"/>
  <c r="E4960" i="216"/>
  <c r="E4947" i="216"/>
  <c r="E4934" i="216"/>
  <c r="E4914" i="216"/>
  <c r="E4901" i="216"/>
  <c r="E4888" i="216"/>
  <c r="E4875" i="216"/>
  <c r="E4862" i="216"/>
  <c r="E4842" i="216"/>
  <c r="E4829" i="216"/>
  <c r="E4816" i="216"/>
  <c r="E4803" i="216"/>
  <c r="E4790" i="216"/>
  <c r="E4770" i="216"/>
  <c r="E4757" i="216"/>
  <c r="E4744" i="216"/>
  <c r="E4738" i="216"/>
  <c r="E4732" i="216"/>
  <c r="E4726" i="216"/>
  <c r="E4720" i="216"/>
  <c r="E4714" i="216"/>
  <c r="E4708" i="216"/>
  <c r="E4702" i="216"/>
  <c r="E4696" i="216"/>
  <c r="E5807" i="216"/>
  <c r="E5627" i="216"/>
  <c r="E5470" i="216"/>
  <c r="E5381" i="216"/>
  <c r="E5361" i="216"/>
  <c r="E5309" i="216"/>
  <c r="E5289" i="216"/>
  <c r="E5237" i="216"/>
  <c r="E5217" i="216"/>
  <c r="E5207" i="216"/>
  <c r="E5187" i="216"/>
  <c r="E5151" i="216"/>
  <c r="E5124" i="216"/>
  <c r="E5100" i="216"/>
  <c r="E5076" i="216"/>
  <c r="E5052" i="216"/>
  <c r="E5028" i="216"/>
  <c r="E4992" i="216"/>
  <c r="E4979" i="216"/>
  <c r="E4966" i="216"/>
  <c r="E4953" i="216"/>
  <c r="E4940" i="216"/>
  <c r="E4920" i="216"/>
  <c r="E4907" i="216"/>
  <c r="E4894" i="216"/>
  <c r="E4881" i="216"/>
  <c r="E4868" i="216"/>
  <c r="E4848" i="216"/>
  <c r="E4835" i="216"/>
  <c r="E4822" i="216"/>
  <c r="E4809" i="216"/>
  <c r="E4796" i="216"/>
  <c r="E4776" i="216"/>
  <c r="E4763" i="216"/>
  <c r="E4750" i="216"/>
  <c r="E5879" i="216"/>
  <c r="E5737" i="216"/>
  <c r="E5247" i="216"/>
  <c r="E5088" i="216"/>
  <c r="E5004" i="216"/>
  <c r="E4985" i="216"/>
  <c r="E4965" i="216"/>
  <c r="E4786" i="216"/>
  <c r="E4695" i="216"/>
  <c r="E4677" i="216"/>
  <c r="E4659" i="216"/>
  <c r="E4641" i="216"/>
  <c r="E4624" i="216"/>
  <c r="E4600" i="216"/>
  <c r="E4576" i="216"/>
  <c r="E4552" i="216"/>
  <c r="E4528" i="216"/>
  <c r="E4504" i="216"/>
  <c r="E4488" i="216"/>
  <c r="E4481" i="216"/>
  <c r="E4474" i="216"/>
  <c r="E4467" i="216"/>
  <c r="E4452" i="216"/>
  <c r="E4445" i="216"/>
  <c r="E4438" i="216"/>
  <c r="E4425" i="216"/>
  <c r="E4412" i="216"/>
  <c r="E4392" i="216"/>
  <c r="E4379" i="216"/>
  <c r="E4366" i="216"/>
  <c r="E4353" i="216"/>
  <c r="E4340" i="216"/>
  <c r="E5429" i="216"/>
  <c r="E5418" i="216"/>
  <c r="E4845" i="216"/>
  <c r="E4815" i="216"/>
  <c r="E4775" i="216"/>
  <c r="E4756" i="216"/>
  <c r="E4725" i="216"/>
  <c r="E4631" i="216"/>
  <c r="E4607" i="216"/>
  <c r="E4583" i="216"/>
  <c r="E4559" i="216"/>
  <c r="E4535" i="216"/>
  <c r="E4511" i="216"/>
  <c r="E4431" i="216"/>
  <c r="E4418" i="216"/>
  <c r="E4398" i="216"/>
  <c r="E4385" i="216"/>
  <c r="E4372" i="216"/>
  <c r="E4359" i="216"/>
  <c r="E4346" i="216"/>
  <c r="E4326" i="216"/>
  <c r="E4320" i="216"/>
  <c r="E4314" i="216"/>
  <c r="E4308" i="216"/>
  <c r="E4302" i="216"/>
  <c r="E4296" i="216"/>
  <c r="E4290" i="216"/>
  <c r="E4284" i="216"/>
  <c r="E4278" i="216"/>
  <c r="E4272" i="216"/>
  <c r="E4266" i="216"/>
  <c r="E4260" i="216"/>
  <c r="E4254" i="216"/>
  <c r="E4248" i="216"/>
  <c r="E4242" i="216"/>
  <c r="E4236" i="216"/>
  <c r="E4230" i="216"/>
  <c r="E4224" i="216"/>
  <c r="E4218" i="216"/>
  <c r="E4212" i="216"/>
  <c r="E4206" i="216"/>
  <c r="E4200" i="216"/>
  <c r="E4194" i="216"/>
  <c r="E4188" i="216"/>
  <c r="E4182" i="216"/>
  <c r="E4176" i="216"/>
  <c r="E4170" i="216"/>
  <c r="E4164" i="216"/>
  <c r="E4158" i="216"/>
  <c r="E4152" i="216"/>
  <c r="E4146" i="216"/>
  <c r="E4140" i="216"/>
  <c r="E4134" i="216"/>
  <c r="E4128" i="216"/>
  <c r="E4122" i="216"/>
  <c r="E4116" i="216"/>
  <c r="E4110" i="216"/>
  <c r="E4104" i="216"/>
  <c r="E4098" i="216"/>
  <c r="E4092" i="216"/>
  <c r="E4086" i="216"/>
  <c r="E4080" i="216"/>
  <c r="E4074" i="216"/>
  <c r="E4068" i="216"/>
  <c r="E4062" i="216"/>
  <c r="E4056" i="216"/>
  <c r="E4050" i="216"/>
  <c r="E4044" i="216"/>
  <c r="E4038" i="216"/>
  <c r="E4032" i="216"/>
  <c r="E4026" i="216"/>
  <c r="E4020" i="216"/>
  <c r="E4014" i="216"/>
  <c r="E4008" i="216"/>
  <c r="E4002" i="216"/>
  <c r="E3996" i="216"/>
  <c r="E3990" i="216"/>
  <c r="E3984" i="216"/>
  <c r="E3978" i="216"/>
  <c r="E3972" i="216"/>
  <c r="E3966" i="216"/>
  <c r="E3960" i="216"/>
  <c r="E3954" i="216"/>
  <c r="E3948" i="216"/>
  <c r="E3942" i="216"/>
  <c r="E3936" i="216"/>
  <c r="E3930" i="216"/>
  <c r="E3924" i="216"/>
  <c r="E3918" i="216"/>
  <c r="E3912" i="216"/>
  <c r="E3906" i="216"/>
  <c r="E3900" i="216"/>
  <c r="E3894" i="216"/>
  <c r="E3888" i="216"/>
  <c r="E3882" i="216"/>
  <c r="E3876" i="216"/>
  <c r="E3870" i="216"/>
  <c r="E3864" i="216"/>
  <c r="E3858" i="216"/>
  <c r="E3852" i="216"/>
  <c r="E3846" i="216"/>
  <c r="E5325" i="216"/>
  <c r="E5075" i="216"/>
  <c r="E5043" i="216"/>
  <c r="E5012" i="216"/>
  <c r="E4904" i="216"/>
  <c r="E4884" i="216"/>
  <c r="E4874" i="216"/>
  <c r="E4854" i="216"/>
  <c r="E4834" i="216"/>
  <c r="E4684" i="216"/>
  <c r="E4666" i="216"/>
  <c r="E4648" i="216"/>
  <c r="E4623" i="216"/>
  <c r="E4599" i="216"/>
  <c r="E4575" i="216"/>
  <c r="E4551" i="216"/>
  <c r="E4527" i="216"/>
  <c r="E4503" i="216"/>
  <c r="E4487" i="216"/>
  <c r="E4480" i="216"/>
  <c r="E4473" i="216"/>
  <c r="E4458" i="216"/>
  <c r="E4451" i="216"/>
  <c r="E4444" i="216"/>
  <c r="E4437" i="216"/>
  <c r="E4424" i="216"/>
  <c r="E4404" i="216"/>
  <c r="E4391" i="216"/>
  <c r="E4378" i="216"/>
  <c r="E4365" i="216"/>
  <c r="E4352" i="216"/>
  <c r="E4332" i="216"/>
  <c r="E5510" i="216"/>
  <c r="E5064" i="216"/>
  <c r="E5002" i="216"/>
  <c r="E4943" i="216"/>
  <c r="E4932" i="216"/>
  <c r="E4913" i="216"/>
  <c r="E4893" i="216"/>
  <c r="E4713" i="216"/>
  <c r="E4630" i="216"/>
  <c r="E4606" i="216"/>
  <c r="E4582" i="216"/>
  <c r="E4558" i="216"/>
  <c r="E4534" i="216"/>
  <c r="E4510" i="216"/>
  <c r="E4430" i="216"/>
  <c r="E4410" i="216"/>
  <c r="E4397" i="216"/>
  <c r="E4384" i="216"/>
  <c r="E4371" i="216"/>
  <c r="E4358" i="216"/>
  <c r="E4338" i="216"/>
  <c r="E4325" i="216"/>
  <c r="E4319" i="216"/>
  <c r="E4313" i="216"/>
  <c r="E4307" i="216"/>
  <c r="E4301" i="216"/>
  <c r="E4295" i="216"/>
  <c r="E4289" i="216"/>
  <c r="E4283" i="216"/>
  <c r="E4277" i="216"/>
  <c r="E4271" i="216"/>
  <c r="E4265" i="216"/>
  <c r="E4259" i="216"/>
  <c r="E4253" i="216"/>
  <c r="E4247" i="216"/>
  <c r="E4241" i="216"/>
  <c r="E4235" i="216"/>
  <c r="E4229" i="216"/>
  <c r="E4223" i="216"/>
  <c r="E4217" i="216"/>
  <c r="E4211" i="216"/>
  <c r="E4205" i="216"/>
  <c r="E4199" i="216"/>
  <c r="E4193" i="216"/>
  <c r="E4187" i="216"/>
  <c r="E4181" i="216"/>
  <c r="E4175" i="216"/>
  <c r="E4169" i="216"/>
  <c r="E4163" i="216"/>
  <c r="E4157" i="216"/>
  <c r="E4151" i="216"/>
  <c r="E4145" i="216"/>
  <c r="E4139" i="216"/>
  <c r="E4133" i="216"/>
  <c r="E4127" i="216"/>
  <c r="E4121" i="216"/>
  <c r="E4115" i="216"/>
  <c r="E4109" i="216"/>
  <c r="E4103" i="216"/>
  <c r="E4097" i="216"/>
  <c r="E4091" i="216"/>
  <c r="E4085" i="216"/>
  <c r="E4079" i="216"/>
  <c r="E4073" i="216"/>
  <c r="E4067" i="216"/>
  <c r="E4061" i="216"/>
  <c r="E4055" i="216"/>
  <c r="E4049" i="216"/>
  <c r="E4043" i="216"/>
  <c r="E4037" i="216"/>
  <c r="E4031" i="216"/>
  <c r="E4025" i="216"/>
  <c r="E4019" i="216"/>
  <c r="E4013" i="216"/>
  <c r="E4007" i="216"/>
  <c r="E4001" i="216"/>
  <c r="E3995" i="216"/>
  <c r="E3989" i="216"/>
  <c r="E3983" i="216"/>
  <c r="E3977" i="216"/>
  <c r="E3971" i="216"/>
  <c r="E3965" i="216"/>
  <c r="E3959" i="216"/>
  <c r="E3953" i="216"/>
  <c r="E3947" i="216"/>
  <c r="E5555" i="216"/>
  <c r="E4991" i="216"/>
  <c r="E4972" i="216"/>
  <c r="E4952" i="216"/>
  <c r="E4773" i="216"/>
  <c r="E4743" i="216"/>
  <c r="E4683" i="216"/>
  <c r="E4665" i="216"/>
  <c r="E4647" i="216"/>
  <c r="E4613" i="216"/>
  <c r="E4589" i="216"/>
  <c r="E4565" i="216"/>
  <c r="E4541" i="216"/>
  <c r="E4517" i="216"/>
  <c r="E4493" i="216"/>
  <c r="E4486" i="216"/>
  <c r="E4479" i="216"/>
  <c r="E4464" i="216"/>
  <c r="E4457" i="216"/>
  <c r="E4450" i="216"/>
  <c r="E4443" i="216"/>
  <c r="E4436" i="216"/>
  <c r="E4416" i="216"/>
  <c r="E4403" i="216"/>
  <c r="E4390" i="216"/>
  <c r="E4377" i="216"/>
  <c r="E4364" i="216"/>
  <c r="E4344" i="216"/>
  <c r="E4331" i="216"/>
  <c r="E5827" i="216"/>
  <c r="E5345" i="216"/>
  <c r="E5253" i="216"/>
  <c r="E5195" i="216"/>
  <c r="E5115" i="216"/>
  <c r="E5051" i="216"/>
  <c r="E5019" i="216"/>
  <c r="E4832" i="216"/>
  <c r="E4812" i="216"/>
  <c r="E4802" i="216"/>
  <c r="E4782" i="216"/>
  <c r="E4762" i="216"/>
  <c r="E4701" i="216"/>
  <c r="E4629" i="216"/>
  <c r="E4605" i="216"/>
  <c r="E4581" i="216"/>
  <c r="E4557" i="216"/>
  <c r="E4533" i="216"/>
  <c r="E4509" i="216"/>
  <c r="E4422" i="216"/>
  <c r="E4409" i="216"/>
  <c r="E4396" i="216"/>
  <c r="E4383" i="216"/>
  <c r="E4370" i="216"/>
  <c r="E4350" i="216"/>
  <c r="E4337" i="216"/>
  <c r="E4324" i="216"/>
  <c r="E4318" i="216"/>
  <c r="E4312" i="216"/>
  <c r="E4306" i="216"/>
  <c r="E4300" i="216"/>
  <c r="E4294" i="216"/>
  <c r="E4288" i="216"/>
  <c r="E4282" i="216"/>
  <c r="E4276" i="216"/>
  <c r="E4270" i="216"/>
  <c r="E4264" i="216"/>
  <c r="E4258" i="216"/>
  <c r="E4252" i="216"/>
  <c r="E4246" i="216"/>
  <c r="E4240" i="216"/>
  <c r="E4234" i="216"/>
  <c r="E4228" i="216"/>
  <c r="E4222" i="216"/>
  <c r="E4216" i="216"/>
  <c r="E4210" i="216"/>
  <c r="E4204" i="216"/>
  <c r="E4198" i="216"/>
  <c r="E4192" i="216"/>
  <c r="E4186" i="216"/>
  <c r="E4180" i="216"/>
  <c r="E4174" i="216"/>
  <c r="E4168" i="216"/>
  <c r="E4162" i="216"/>
  <c r="E4156" i="216"/>
  <c r="E4150" i="216"/>
  <c r="E4144" i="216"/>
  <c r="E4138" i="216"/>
  <c r="E4132" i="216"/>
  <c r="E4126" i="216"/>
  <c r="E4120" i="216"/>
  <c r="E4114" i="216"/>
  <c r="E4108" i="216"/>
  <c r="E4102" i="216"/>
  <c r="E4096" i="216"/>
  <c r="E4090" i="216"/>
  <c r="E4084" i="216"/>
  <c r="E4078" i="216"/>
  <c r="E4072" i="216"/>
  <c r="E4066" i="216"/>
  <c r="E5391" i="216"/>
  <c r="E5040" i="216"/>
  <c r="E5009" i="216"/>
  <c r="E4930" i="216"/>
  <c r="E4871" i="216"/>
  <c r="E4860" i="216"/>
  <c r="E4841" i="216"/>
  <c r="E4821" i="216"/>
  <c r="E4731" i="216"/>
  <c r="E4690" i="216"/>
  <c r="E4672" i="216"/>
  <c r="E4654" i="216"/>
  <c r="E4636" i="216"/>
  <c r="E4612" i="216"/>
  <c r="E4588" i="216"/>
  <c r="E4564" i="216"/>
  <c r="E4540" i="216"/>
  <c r="E4516" i="216"/>
  <c r="E4492" i="216"/>
  <c r="E4485" i="216"/>
  <c r="E4470" i="216"/>
  <c r="E4463" i="216"/>
  <c r="E4456" i="216"/>
  <c r="E4449" i="216"/>
  <c r="E4428" i="216"/>
  <c r="E4415" i="216"/>
  <c r="E4402" i="216"/>
  <c r="E4389" i="216"/>
  <c r="E4376" i="216"/>
  <c r="E4356" i="216"/>
  <c r="E4343" i="216"/>
  <c r="E4330" i="216"/>
  <c r="E5159" i="216"/>
  <c r="E4989" i="216"/>
  <c r="E4959" i="216"/>
  <c r="E4919" i="216"/>
  <c r="E4900" i="216"/>
  <c r="E4880" i="216"/>
  <c r="E4619" i="216"/>
  <c r="E4595" i="216"/>
  <c r="E4571" i="216"/>
  <c r="E4547" i="216"/>
  <c r="E4523" i="216"/>
  <c r="E4499" i="216"/>
  <c r="E4434" i="216"/>
  <c r="E4421" i="216"/>
  <c r="E4408" i="216"/>
  <c r="E4395" i="216"/>
  <c r="E4382" i="216"/>
  <c r="E4362" i="216"/>
  <c r="E4349" i="216"/>
  <c r="E4336" i="216"/>
  <c r="E4323" i="216"/>
  <c r="E4317" i="216"/>
  <c r="E4311" i="216"/>
  <c r="E4305" i="216"/>
  <c r="E4299" i="216"/>
  <c r="E4293" i="216"/>
  <c r="E4287" i="216"/>
  <c r="E4281" i="216"/>
  <c r="E4275" i="216"/>
  <c r="E4269" i="216"/>
  <c r="E4263" i="216"/>
  <c r="E4257" i="216"/>
  <c r="E4251" i="216"/>
  <c r="E4245" i="216"/>
  <c r="E4239" i="216"/>
  <c r="E4233" i="216"/>
  <c r="E4227" i="216"/>
  <c r="E4221" i="216"/>
  <c r="E4215" i="216"/>
  <c r="E4209" i="216"/>
  <c r="E4203" i="216"/>
  <c r="E4197" i="216"/>
  <c r="E4191" i="216"/>
  <c r="E4185" i="216"/>
  <c r="E4179" i="216"/>
  <c r="E4173" i="216"/>
  <c r="E4167" i="216"/>
  <c r="E4161" i="216"/>
  <c r="E4155" i="216"/>
  <c r="E4149" i="216"/>
  <c r="E4143" i="216"/>
  <c r="E4137" i="216"/>
  <c r="E4131" i="216"/>
  <c r="E4125" i="216"/>
  <c r="E4119" i="216"/>
  <c r="E4113" i="216"/>
  <c r="E4107" i="216"/>
  <c r="E4101" i="216"/>
  <c r="E4095" i="216"/>
  <c r="E4089" i="216"/>
  <c r="E4083" i="216"/>
  <c r="E4077" i="216"/>
  <c r="E5273" i="216"/>
  <c r="E5123" i="216"/>
  <c r="E5091" i="216"/>
  <c r="E5027" i="216"/>
  <c r="E4998" i="216"/>
  <c r="E4978" i="216"/>
  <c r="E4760" i="216"/>
  <c r="E4719" i="216"/>
  <c r="E4689" i="216"/>
  <c r="E4671" i="216"/>
  <c r="E4653" i="216"/>
  <c r="E4635" i="216"/>
  <c r="E4611" i="216"/>
  <c r="E4587" i="216"/>
  <c r="E4563" i="216"/>
  <c r="E4539" i="216"/>
  <c r="E4515" i="216"/>
  <c r="E4491" i="216"/>
  <c r="E4476" i="216"/>
  <c r="E4469" i="216"/>
  <c r="E4462" i="216"/>
  <c r="E4455" i="216"/>
  <c r="E4440" i="216"/>
  <c r="E4427" i="216"/>
  <c r="E4414" i="216"/>
  <c r="E4401" i="216"/>
  <c r="E4388" i="216"/>
  <c r="E4368" i="216"/>
  <c r="E4355" i="216"/>
  <c r="E4342" i="216"/>
  <c r="E4329" i="216"/>
  <c r="E5941" i="216"/>
  <c r="E5319" i="216"/>
  <c r="E5192" i="216"/>
  <c r="E5112" i="216"/>
  <c r="E5016" i="216"/>
  <c r="E4858" i="216"/>
  <c r="E4799" i="216"/>
  <c r="E4788" i="216"/>
  <c r="E4769" i="216"/>
  <c r="E4749" i="216"/>
  <c r="E4618" i="216"/>
  <c r="E4594" i="216"/>
  <c r="E4570" i="216"/>
  <c r="E4546" i="216"/>
  <c r="E4522" i="216"/>
  <c r="E4498" i="216"/>
  <c r="E4433" i="216"/>
  <c r="E4420" i="216"/>
  <c r="E4407" i="216"/>
  <c r="E4394" i="216"/>
  <c r="E4374" i="216"/>
  <c r="E4361" i="216"/>
  <c r="E4348" i="216"/>
  <c r="E4335" i="216"/>
  <c r="E4322" i="216"/>
  <c r="E4316" i="216"/>
  <c r="E4310" i="216"/>
  <c r="E4304" i="216"/>
  <c r="E4298" i="216"/>
  <c r="E4292" i="216"/>
  <c r="E4286" i="216"/>
  <c r="E4280" i="216"/>
  <c r="E4274" i="216"/>
  <c r="E4268" i="216"/>
  <c r="E4262" i="216"/>
  <c r="E4256" i="216"/>
  <c r="E4250" i="216"/>
  <c r="E4244" i="216"/>
  <c r="E4238" i="216"/>
  <c r="E4232" i="216"/>
  <c r="E4226" i="216"/>
  <c r="E4220" i="216"/>
  <c r="E4214" i="216"/>
  <c r="E4208" i="216"/>
  <c r="E4202" i="216"/>
  <c r="E4196" i="216"/>
  <c r="E4190" i="216"/>
  <c r="E4184" i="216"/>
  <c r="E4178" i="216"/>
  <c r="E4172" i="216"/>
  <c r="E4166" i="216"/>
  <c r="E4160" i="216"/>
  <c r="E4154" i="216"/>
  <c r="E4148" i="216"/>
  <c r="E4142" i="216"/>
  <c r="E4136" i="216"/>
  <c r="E4130" i="216"/>
  <c r="E4124" i="216"/>
  <c r="E4118" i="216"/>
  <c r="E4112" i="216"/>
  <c r="E4106" i="216"/>
  <c r="E4100" i="216"/>
  <c r="E4094" i="216"/>
  <c r="E4088" i="216"/>
  <c r="E4082" i="216"/>
  <c r="E4076" i="216"/>
  <c r="E4070" i="216"/>
  <c r="E4064" i="216"/>
  <c r="E4058" i="216"/>
  <c r="E4052" i="216"/>
  <c r="E4046" i="216"/>
  <c r="E4040" i="216"/>
  <c r="E4034" i="216"/>
  <c r="E4028" i="216"/>
  <c r="E4022" i="216"/>
  <c r="E4016" i="216"/>
  <c r="E4010" i="216"/>
  <c r="E4004" i="216"/>
  <c r="E3998" i="216"/>
  <c r="E3992" i="216"/>
  <c r="E3986" i="216"/>
  <c r="E3980" i="216"/>
  <c r="E3974" i="216"/>
  <c r="E3968" i="216"/>
  <c r="E3962" i="216"/>
  <c r="E3956" i="216"/>
  <c r="E3950" i="216"/>
  <c r="E3944" i="216"/>
  <c r="E3938" i="216"/>
  <c r="E3932" i="216"/>
  <c r="E3926" i="216"/>
  <c r="E3920" i="216"/>
  <c r="E3914" i="216"/>
  <c r="E3908" i="216"/>
  <c r="E3902" i="216"/>
  <c r="E3896" i="216"/>
  <c r="E3890" i="216"/>
  <c r="E3884" i="216"/>
  <c r="E3878" i="216"/>
  <c r="E3872" i="216"/>
  <c r="E3866" i="216"/>
  <c r="E3860" i="216"/>
  <c r="E3854" i="216"/>
  <c r="E3848" i="216"/>
  <c r="E3842" i="216"/>
  <c r="E4926" i="216"/>
  <c r="E4660" i="216"/>
  <c r="E4593" i="216"/>
  <c r="E4482" i="216"/>
  <c r="E4461" i="216"/>
  <c r="E4439" i="216"/>
  <c r="E4386" i="216"/>
  <c r="E4334" i="216"/>
  <c r="E4303" i="216"/>
  <c r="E4231" i="216"/>
  <c r="E4159" i="216"/>
  <c r="E4087" i="216"/>
  <c r="E4059" i="216"/>
  <c r="E4051" i="216"/>
  <c r="E4035" i="216"/>
  <c r="E4027" i="216"/>
  <c r="E4011" i="216"/>
  <c r="E4003" i="216"/>
  <c r="E3987" i="216"/>
  <c r="E3979" i="216"/>
  <c r="E3963" i="216"/>
  <c r="E3955" i="216"/>
  <c r="E3925" i="216"/>
  <c r="E3889" i="216"/>
  <c r="E3853" i="216"/>
  <c r="E3839" i="216"/>
  <c r="E3833" i="216"/>
  <c r="E3827" i="216"/>
  <c r="E3821" i="216"/>
  <c r="E3815" i="216"/>
  <c r="E3809" i="216"/>
  <c r="E3803" i="216"/>
  <c r="E3797" i="216"/>
  <c r="E3791" i="216"/>
  <c r="E3785" i="216"/>
  <c r="E3779" i="216"/>
  <c r="E3773" i="216"/>
  <c r="E3767" i="216"/>
  <c r="E3761" i="216"/>
  <c r="E3755" i="216"/>
  <c r="E3749" i="216"/>
  <c r="E3743" i="216"/>
  <c r="E3737" i="216"/>
  <c r="E3731" i="216"/>
  <c r="E3725" i="216"/>
  <c r="E3719" i="216"/>
  <c r="E3713" i="216"/>
  <c r="E3707" i="216"/>
  <c r="E3701" i="216"/>
  <c r="E3695" i="216"/>
  <c r="E3689" i="216"/>
  <c r="E3683" i="216"/>
  <c r="E3677" i="216"/>
  <c r="E3671" i="216"/>
  <c r="E3665" i="216"/>
  <c r="E3659" i="216"/>
  <c r="E3653" i="216"/>
  <c r="E3647" i="216"/>
  <c r="E3641" i="216"/>
  <c r="E3635" i="216"/>
  <c r="E3629" i="216"/>
  <c r="E3623" i="216"/>
  <c r="E3617" i="216"/>
  <c r="E3611" i="216"/>
  <c r="E3605" i="216"/>
  <c r="E3599" i="216"/>
  <c r="E3593" i="216"/>
  <c r="E3587" i="216"/>
  <c r="E3581" i="216"/>
  <c r="E3575" i="216"/>
  <c r="E3569" i="216"/>
  <c r="E3563" i="216"/>
  <c r="E3557" i="216"/>
  <c r="E3551" i="216"/>
  <c r="E3545" i="216"/>
  <c r="E3539" i="216"/>
  <c r="E3533" i="216"/>
  <c r="E3527" i="216"/>
  <c r="E3521" i="216"/>
  <c r="E3515" i="216"/>
  <c r="E3509" i="216"/>
  <c r="E3503" i="216"/>
  <c r="E3497" i="216"/>
  <c r="E3491" i="216"/>
  <c r="E3485" i="216"/>
  <c r="E3479" i="216"/>
  <c r="E3473" i="216"/>
  <c r="E3467" i="216"/>
  <c r="E3461" i="216"/>
  <c r="E3455" i="216"/>
  <c r="E3449" i="216"/>
  <c r="E3443" i="216"/>
  <c r="E3437" i="216"/>
  <c r="E3431" i="216"/>
  <c r="E3425" i="216"/>
  <c r="E3419" i="216"/>
  <c r="E3413" i="216"/>
  <c r="E3407" i="216"/>
  <c r="E3401" i="216"/>
  <c r="E3395" i="216"/>
  <c r="E3389" i="216"/>
  <c r="E3383" i="216"/>
  <c r="E3377" i="216"/>
  <c r="E3371" i="216"/>
  <c r="E3365" i="216"/>
  <c r="E3359" i="216"/>
  <c r="E3353" i="216"/>
  <c r="E3347" i="216"/>
  <c r="E3341" i="216"/>
  <c r="E3335" i="216"/>
  <c r="E3329" i="216"/>
  <c r="E3323" i="216"/>
  <c r="E3317" i="216"/>
  <c r="E3311" i="216"/>
  <c r="E3305" i="216"/>
  <c r="E3299" i="216"/>
  <c r="E3293" i="216"/>
  <c r="E3287" i="216"/>
  <c r="E3281" i="216"/>
  <c r="E3275" i="216"/>
  <c r="E3269" i="216"/>
  <c r="E3263" i="216"/>
  <c r="E3257" i="216"/>
  <c r="E3251" i="216"/>
  <c r="E3245" i="216"/>
  <c r="E3239" i="216"/>
  <c r="E3233" i="216"/>
  <c r="E3227" i="216"/>
  <c r="E3221" i="216"/>
  <c r="E3215" i="216"/>
  <c r="E3209" i="216"/>
  <c r="E3203" i="216"/>
  <c r="E3197" i="216"/>
  <c r="E3191" i="216"/>
  <c r="E3185" i="216"/>
  <c r="E3179" i="216"/>
  <c r="E3173" i="216"/>
  <c r="E3167" i="216"/>
  <c r="E3161" i="216"/>
  <c r="E3155" i="216"/>
  <c r="E3149" i="216"/>
  <c r="E3143" i="216"/>
  <c r="E3137" i="216"/>
  <c r="E3131" i="216"/>
  <c r="E3125" i="216"/>
  <c r="E3119" i="216"/>
  <c r="E3113" i="216"/>
  <c r="E3107" i="216"/>
  <c r="E3101" i="216"/>
  <c r="E3095" i="216"/>
  <c r="E3089" i="216"/>
  <c r="E3083" i="216"/>
  <c r="E3077" i="216"/>
  <c r="E3071" i="216"/>
  <c r="E3065" i="216"/>
  <c r="E3059" i="216"/>
  <c r="E3053" i="216"/>
  <c r="E3047" i="216"/>
  <c r="E3041" i="216"/>
  <c r="E3035" i="216"/>
  <c r="E3029" i="216"/>
  <c r="E3023" i="216"/>
  <c r="E3017" i="216"/>
  <c r="E3011" i="216"/>
  <c r="E3005" i="216"/>
  <c r="E2999" i="216"/>
  <c r="E2993" i="216"/>
  <c r="E2987" i="216"/>
  <c r="E2981" i="216"/>
  <c r="E2975" i="216"/>
  <c r="E4625" i="216"/>
  <c r="E4354" i="216"/>
  <c r="E4261" i="216"/>
  <c r="E4189" i="216"/>
  <c r="E4117" i="216"/>
  <c r="E4042" i="216"/>
  <c r="E4018" i="216"/>
  <c r="E3994" i="216"/>
  <c r="E3970" i="216"/>
  <c r="E5099" i="216"/>
  <c r="E4569" i="216"/>
  <c r="E4406" i="216"/>
  <c r="E4291" i="216"/>
  <c r="E4219" i="216"/>
  <c r="E4147" i="216"/>
  <c r="E4075" i="216"/>
  <c r="E3931" i="216"/>
  <c r="E3895" i="216"/>
  <c r="E3859" i="216"/>
  <c r="E3838" i="216"/>
  <c r="E3832" i="216"/>
  <c r="E3826" i="216"/>
  <c r="E3820" i="216"/>
  <c r="E3814" i="216"/>
  <c r="E3808" i="216"/>
  <c r="E3802" i="216"/>
  <c r="E3796" i="216"/>
  <c r="E3790" i="216"/>
  <c r="E3784" i="216"/>
  <c r="E3778" i="216"/>
  <c r="E3772" i="216"/>
  <c r="E3766" i="216"/>
  <c r="E5397" i="216"/>
  <c r="E4946" i="216"/>
  <c r="E4601" i="216"/>
  <c r="E4426" i="216"/>
  <c r="E4373" i="216"/>
  <c r="E4321" i="216"/>
  <c r="E4249" i="216"/>
  <c r="E4177" i="216"/>
  <c r="E4105" i="216"/>
  <c r="E4065" i="216"/>
  <c r="E4057" i="216"/>
  <c r="E4041" i="216"/>
  <c r="E4033" i="216"/>
  <c r="E4017" i="216"/>
  <c r="E4009" i="216"/>
  <c r="E3993" i="216"/>
  <c r="E3985" i="216"/>
  <c r="E3969" i="216"/>
  <c r="E3961" i="216"/>
  <c r="E3945" i="216"/>
  <c r="E3923" i="216"/>
  <c r="E3916" i="216"/>
  <c r="E3909" i="216"/>
  <c r="E3887" i="216"/>
  <c r="E3880" i="216"/>
  <c r="E3873" i="216"/>
  <c r="E3851" i="216"/>
  <c r="E3844" i="216"/>
  <c r="E4956" i="216"/>
  <c r="E4808" i="216"/>
  <c r="E4737" i="216"/>
  <c r="E4545" i="216"/>
  <c r="E4468" i="216"/>
  <c r="E4446" i="216"/>
  <c r="E4341" i="216"/>
  <c r="E4279" i="216"/>
  <c r="E4207" i="216"/>
  <c r="E4135" i="216"/>
  <c r="E4048" i="216"/>
  <c r="E4024" i="216"/>
  <c r="E4000" i="216"/>
  <c r="E3976" i="216"/>
  <c r="E3952" i="216"/>
  <c r="E3937" i="216"/>
  <c r="E3901" i="216"/>
  <c r="E3865" i="216"/>
  <c r="E3837" i="216"/>
  <c r="E3831" i="216"/>
  <c r="E3825" i="216"/>
  <c r="E3819" i="216"/>
  <c r="E3813" i="216"/>
  <c r="E3807" i="216"/>
  <c r="E3801" i="216"/>
  <c r="E3795" i="216"/>
  <c r="E4678" i="216"/>
  <c r="E4577" i="216"/>
  <c r="E4309" i="216"/>
  <c r="E4237" i="216"/>
  <c r="E4165" i="216"/>
  <c r="E4093" i="216"/>
  <c r="E3929" i="216"/>
  <c r="E3922" i="216"/>
  <c r="E3915" i="216"/>
  <c r="E3893" i="216"/>
  <c r="E3886" i="216"/>
  <c r="E3879" i="216"/>
  <c r="E3857" i="216"/>
  <c r="E3850" i="216"/>
  <c r="E3843" i="216"/>
  <c r="E5704" i="216"/>
  <c r="E5549" i="216"/>
  <c r="E4887" i="216"/>
  <c r="E4521" i="216"/>
  <c r="E4413" i="216"/>
  <c r="E4360" i="216"/>
  <c r="E4267" i="216"/>
  <c r="E4195" i="216"/>
  <c r="E4123" i="216"/>
  <c r="E4063" i="216"/>
  <c r="E4047" i="216"/>
  <c r="E4039" i="216"/>
  <c r="E4023" i="216"/>
  <c r="E4015" i="216"/>
  <c r="E3999" i="216"/>
  <c r="E3991" i="216"/>
  <c r="E3975" i="216"/>
  <c r="E3967" i="216"/>
  <c r="E3951" i="216"/>
  <c r="E3943" i="216"/>
  <c r="E3907" i="216"/>
  <c r="E3871" i="216"/>
  <c r="E4976" i="216"/>
  <c r="E4828" i="216"/>
  <c r="E4642" i="216"/>
  <c r="E4553" i="216"/>
  <c r="E4380" i="216"/>
  <c r="E4328" i="216"/>
  <c r="E4297" i="216"/>
  <c r="E4225" i="216"/>
  <c r="E4153" i="216"/>
  <c r="E4081" i="216"/>
  <c r="E4071" i="216"/>
  <c r="E4054" i="216"/>
  <c r="E4030" i="216"/>
  <c r="E4006" i="216"/>
  <c r="E3982" i="216"/>
  <c r="E3958" i="216"/>
  <c r="E3935" i="216"/>
  <c r="E3928" i="216"/>
  <c r="E3921" i="216"/>
  <c r="E3899" i="216"/>
  <c r="E3892" i="216"/>
  <c r="E3885" i="216"/>
  <c r="E3863" i="216"/>
  <c r="E3856" i="216"/>
  <c r="E3849" i="216"/>
  <c r="E4497" i="216"/>
  <c r="E4475" i="216"/>
  <c r="E4432" i="216"/>
  <c r="E4255" i="216"/>
  <c r="E4183" i="216"/>
  <c r="E4111" i="216"/>
  <c r="E3913" i="216"/>
  <c r="E3877" i="216"/>
  <c r="E4529" i="216"/>
  <c r="E4400" i="216"/>
  <c r="E4347" i="216"/>
  <c r="E4315" i="216"/>
  <c r="E3927" i="216"/>
  <c r="E3917" i="216"/>
  <c r="E3834" i="216"/>
  <c r="E3810" i="216"/>
  <c r="E3758" i="216"/>
  <c r="E3745" i="216"/>
  <c r="E3732" i="216"/>
  <c r="E3712" i="216"/>
  <c r="E3699" i="216"/>
  <c r="E3686" i="216"/>
  <c r="E3673" i="216"/>
  <c r="E3660" i="216"/>
  <c r="E3640" i="216"/>
  <c r="E3627" i="216"/>
  <c r="E3614" i="216"/>
  <c r="E3601" i="216"/>
  <c r="E3588" i="216"/>
  <c r="E3568" i="216"/>
  <c r="E3555" i="216"/>
  <c r="E3542" i="216"/>
  <c r="E3529" i="216"/>
  <c r="E3516" i="216"/>
  <c r="E3496" i="216"/>
  <c r="E3483" i="216"/>
  <c r="E3470" i="216"/>
  <c r="E3457" i="216"/>
  <c r="E3444" i="216"/>
  <c r="E3424" i="216"/>
  <c r="E3411" i="216"/>
  <c r="E3398" i="216"/>
  <c r="E3385" i="216"/>
  <c r="E3372" i="216"/>
  <c r="E3352" i="216"/>
  <c r="E3339" i="216"/>
  <c r="E3326" i="216"/>
  <c r="E3313" i="216"/>
  <c r="E3300" i="216"/>
  <c r="E3280" i="216"/>
  <c r="E3267" i="216"/>
  <c r="E3254" i="216"/>
  <c r="E3241" i="216"/>
  <c r="E3228" i="216"/>
  <c r="E3208" i="216"/>
  <c r="E3195" i="216"/>
  <c r="E3182" i="216"/>
  <c r="E3169" i="216"/>
  <c r="E3156" i="216"/>
  <c r="E3136" i="216"/>
  <c r="E3123" i="216"/>
  <c r="E3110" i="216"/>
  <c r="E3097" i="216"/>
  <c r="E3084" i="216"/>
  <c r="E3064" i="216"/>
  <c r="E3051" i="216"/>
  <c r="E3038" i="216"/>
  <c r="E3025" i="216"/>
  <c r="E3012" i="216"/>
  <c r="E2992" i="216"/>
  <c r="E2979" i="216"/>
  <c r="E4141" i="216"/>
  <c r="E4029" i="216"/>
  <c r="E3997" i="216"/>
  <c r="E3898" i="216"/>
  <c r="E3869" i="216"/>
  <c r="E3861" i="216"/>
  <c r="E3841" i="216"/>
  <c r="E3817" i="216"/>
  <c r="E3793" i="216"/>
  <c r="E3786" i="216"/>
  <c r="E3771" i="216"/>
  <c r="E3764" i="216"/>
  <c r="E3751" i="216"/>
  <c r="E3738" i="216"/>
  <c r="E3718" i="216"/>
  <c r="E3705" i="216"/>
  <c r="E3692" i="216"/>
  <c r="E3679" i="216"/>
  <c r="E3666" i="216"/>
  <c r="E3646" i="216"/>
  <c r="E3633" i="216"/>
  <c r="E3620" i="216"/>
  <c r="E3607" i="216"/>
  <c r="E3594" i="216"/>
  <c r="E3574" i="216"/>
  <c r="E3561" i="216"/>
  <c r="E3548" i="216"/>
  <c r="E3535" i="216"/>
  <c r="E3522" i="216"/>
  <c r="E3502" i="216"/>
  <c r="E3489" i="216"/>
  <c r="E3476" i="216"/>
  <c r="E3463" i="216"/>
  <c r="E3450" i="216"/>
  <c r="E3430" i="216"/>
  <c r="E3417" i="216"/>
  <c r="E3404" i="216"/>
  <c r="E3391" i="216"/>
  <c r="E3378" i="216"/>
  <c r="E3358" i="216"/>
  <c r="E3345" i="216"/>
  <c r="E3332" i="216"/>
  <c r="E3319" i="216"/>
  <c r="E3306" i="216"/>
  <c r="E3286" i="216"/>
  <c r="E3273" i="216"/>
  <c r="E3260" i="216"/>
  <c r="E3247" i="216"/>
  <c r="E3234" i="216"/>
  <c r="E3214" i="216"/>
  <c r="E3201" i="216"/>
  <c r="E3188" i="216"/>
  <c r="E3175" i="216"/>
  <c r="E3162" i="216"/>
  <c r="E3142" i="216"/>
  <c r="E3129" i="216"/>
  <c r="E3116" i="216"/>
  <c r="E3103" i="216"/>
  <c r="E3090" i="216"/>
  <c r="E3070" i="216"/>
  <c r="E3057" i="216"/>
  <c r="E3044" i="216"/>
  <c r="E3031" i="216"/>
  <c r="E3018" i="216"/>
  <c r="E2998" i="216"/>
  <c r="E2985" i="216"/>
  <c r="E2972" i="216"/>
  <c r="E2966" i="216"/>
  <c r="E2960" i="216"/>
  <c r="E2954" i="216"/>
  <c r="E2948" i="216"/>
  <c r="E2942" i="216"/>
  <c r="E2936" i="216"/>
  <c r="E2930" i="216"/>
  <c r="E2924" i="216"/>
  <c r="E2918" i="216"/>
  <c r="E2912" i="216"/>
  <c r="E2906" i="216"/>
  <c r="E2900" i="216"/>
  <c r="E2894" i="216"/>
  <c r="E2888" i="216"/>
  <c r="E2882" i="216"/>
  <c r="E2876" i="216"/>
  <c r="E2870" i="216"/>
  <c r="E2864" i="216"/>
  <c r="E2858" i="216"/>
  <c r="E2852" i="216"/>
  <c r="E2846" i="216"/>
  <c r="E2840" i="216"/>
  <c r="E2834" i="216"/>
  <c r="E2828" i="216"/>
  <c r="E2822" i="216"/>
  <c r="E2816" i="216"/>
  <c r="E2810" i="216"/>
  <c r="E2804" i="216"/>
  <c r="E2798" i="216"/>
  <c r="E2792" i="216"/>
  <c r="E2786" i="216"/>
  <c r="E2780" i="216"/>
  <c r="E2774" i="216"/>
  <c r="E2768" i="216"/>
  <c r="E2762" i="216"/>
  <c r="E2756" i="216"/>
  <c r="E2750" i="216"/>
  <c r="E2744" i="216"/>
  <c r="E2738" i="216"/>
  <c r="E2732" i="216"/>
  <c r="E2726" i="216"/>
  <c r="E2720" i="216"/>
  <c r="E2714" i="216"/>
  <c r="E2708" i="216"/>
  <c r="E2702" i="216"/>
  <c r="E2696" i="216"/>
  <c r="E2690" i="216"/>
  <c r="E2684" i="216"/>
  <c r="E2678" i="216"/>
  <c r="E2672" i="216"/>
  <c r="E2666" i="216"/>
  <c r="E4917" i="216"/>
  <c r="E4906" i="216"/>
  <c r="E4847" i="216"/>
  <c r="E4419" i="216"/>
  <c r="E4129" i="216"/>
  <c r="E4060" i="216"/>
  <c r="E3964" i="216"/>
  <c r="E3824" i="216"/>
  <c r="E3800" i="216"/>
  <c r="E3757" i="216"/>
  <c r="E3744" i="216"/>
  <c r="E3724" i="216"/>
  <c r="E3711" i="216"/>
  <c r="E3698" i="216"/>
  <c r="E3685" i="216"/>
  <c r="E3672" i="216"/>
  <c r="E3652" i="216"/>
  <c r="E3639" i="216"/>
  <c r="E3626" i="216"/>
  <c r="E3613" i="216"/>
  <c r="E3600" i="216"/>
  <c r="E3580" i="216"/>
  <c r="E3567" i="216"/>
  <c r="E3554" i="216"/>
  <c r="E3541" i="216"/>
  <c r="E3528" i="216"/>
  <c r="E3508" i="216"/>
  <c r="E3495" i="216"/>
  <c r="E3482" i="216"/>
  <c r="E3469" i="216"/>
  <c r="E3456" i="216"/>
  <c r="E3436" i="216"/>
  <c r="E3423" i="216"/>
  <c r="E3410" i="216"/>
  <c r="E3397" i="216"/>
  <c r="E3384" i="216"/>
  <c r="E3364" i="216"/>
  <c r="E3351" i="216"/>
  <c r="E3338" i="216"/>
  <c r="E3325" i="216"/>
  <c r="E3312" i="216"/>
  <c r="E3292" i="216"/>
  <c r="E3279" i="216"/>
  <c r="E3266" i="216"/>
  <c r="E3253" i="216"/>
  <c r="E3240" i="216"/>
  <c r="E3220" i="216"/>
  <c r="E3207" i="216"/>
  <c r="E3194" i="216"/>
  <c r="E3181" i="216"/>
  <c r="E3168" i="216"/>
  <c r="E3148" i="216"/>
  <c r="E3135" i="216"/>
  <c r="E3122" i="216"/>
  <c r="E3109" i="216"/>
  <c r="E3096" i="216"/>
  <c r="E3076" i="216"/>
  <c r="E3063" i="216"/>
  <c r="E3050" i="216"/>
  <c r="E3037" i="216"/>
  <c r="E3024" i="216"/>
  <c r="E3004" i="216"/>
  <c r="E2991" i="216"/>
  <c r="E2978" i="216"/>
  <c r="E4243" i="216"/>
  <c r="E3934" i="216"/>
  <c r="E3905" i="216"/>
  <c r="E3897" i="216"/>
  <c r="E3868" i="216"/>
  <c r="E3840" i="216"/>
  <c r="E3816" i="216"/>
  <c r="E3792" i="216"/>
  <c r="E3777" i="216"/>
  <c r="E3770" i="216"/>
  <c r="E3763" i="216"/>
  <c r="E3750" i="216"/>
  <c r="E3730" i="216"/>
  <c r="E3717" i="216"/>
  <c r="E3704" i="216"/>
  <c r="E3691" i="216"/>
  <c r="E3678" i="216"/>
  <c r="E3658" i="216"/>
  <c r="E3645" i="216"/>
  <c r="E3632" i="216"/>
  <c r="E3619" i="216"/>
  <c r="E3606" i="216"/>
  <c r="E3586" i="216"/>
  <c r="E3573" i="216"/>
  <c r="E3560" i="216"/>
  <c r="E3547" i="216"/>
  <c r="E3534" i="216"/>
  <c r="E3514" i="216"/>
  <c r="E3501" i="216"/>
  <c r="E3488" i="216"/>
  <c r="E3475" i="216"/>
  <c r="E3462" i="216"/>
  <c r="E3442" i="216"/>
  <c r="E3429" i="216"/>
  <c r="E3416" i="216"/>
  <c r="E3403" i="216"/>
  <c r="E3390" i="216"/>
  <c r="E3370" i="216"/>
  <c r="E3357" i="216"/>
  <c r="E3344" i="216"/>
  <c r="E3331" i="216"/>
  <c r="E3318" i="216"/>
  <c r="E3298" i="216"/>
  <c r="E3285" i="216"/>
  <c r="E3272" i="216"/>
  <c r="E3259" i="216"/>
  <c r="E3246" i="216"/>
  <c r="E3226" i="216"/>
  <c r="E3213" i="216"/>
  <c r="E3200" i="216"/>
  <c r="E3187" i="216"/>
  <c r="E3174" i="216"/>
  <c r="E3154" i="216"/>
  <c r="E3141" i="216"/>
  <c r="E3128" i="216"/>
  <c r="E3115" i="216"/>
  <c r="E3102" i="216"/>
  <c r="E3082" i="216"/>
  <c r="E3069" i="216"/>
  <c r="E3056" i="216"/>
  <c r="E3043" i="216"/>
  <c r="E3030" i="216"/>
  <c r="E3010" i="216"/>
  <c r="E2997" i="216"/>
  <c r="E2984" i="216"/>
  <c r="E2971" i="216"/>
  <c r="E2965" i="216"/>
  <c r="E2959" i="216"/>
  <c r="E2953" i="216"/>
  <c r="E2947" i="216"/>
  <c r="E2941" i="216"/>
  <c r="E2935" i="216"/>
  <c r="E2929" i="216"/>
  <c r="E2923" i="216"/>
  <c r="E2917" i="216"/>
  <c r="E2911" i="216"/>
  <c r="E2905" i="216"/>
  <c r="E2899" i="216"/>
  <c r="E2893" i="216"/>
  <c r="E2887" i="216"/>
  <c r="E2881" i="216"/>
  <c r="E2875" i="216"/>
  <c r="E2869" i="216"/>
  <c r="E2863" i="216"/>
  <c r="E2857" i="216"/>
  <c r="E2851" i="216"/>
  <c r="E2845" i="216"/>
  <c r="E2839" i="216"/>
  <c r="E2833" i="216"/>
  <c r="E2827" i="216"/>
  <c r="E2821" i="216"/>
  <c r="E2815" i="216"/>
  <c r="E2809" i="216"/>
  <c r="E2803" i="216"/>
  <c r="E2797" i="216"/>
  <c r="E2791" i="216"/>
  <c r="E2785" i="216"/>
  <c r="E2779" i="216"/>
  <c r="E2773" i="216"/>
  <c r="E2767" i="216"/>
  <c r="E4069" i="216"/>
  <c r="E4005" i="216"/>
  <c r="E3973" i="216"/>
  <c r="E3823" i="216"/>
  <c r="E3799" i="216"/>
  <c r="E3756" i="216"/>
  <c r="E3736" i="216"/>
  <c r="E3723" i="216"/>
  <c r="E3710" i="216"/>
  <c r="E3697" i="216"/>
  <c r="E3684" i="216"/>
  <c r="E3664" i="216"/>
  <c r="E3651" i="216"/>
  <c r="E3638" i="216"/>
  <c r="E3625" i="216"/>
  <c r="E3612" i="216"/>
  <c r="E3592" i="216"/>
  <c r="E3579" i="216"/>
  <c r="E3566" i="216"/>
  <c r="E3553" i="216"/>
  <c r="E3540" i="216"/>
  <c r="E3520" i="216"/>
  <c r="E3507" i="216"/>
  <c r="E3494" i="216"/>
  <c r="E3481" i="216"/>
  <c r="E3468" i="216"/>
  <c r="E3448" i="216"/>
  <c r="E3435" i="216"/>
  <c r="E3422" i="216"/>
  <c r="E3409" i="216"/>
  <c r="E3396" i="216"/>
  <c r="E3376" i="216"/>
  <c r="E3363" i="216"/>
  <c r="E3350" i="216"/>
  <c r="E3337" i="216"/>
  <c r="E3324" i="216"/>
  <c r="E3304" i="216"/>
  <c r="E3291" i="216"/>
  <c r="E3278" i="216"/>
  <c r="E3265" i="216"/>
  <c r="E3252" i="216"/>
  <c r="E3232" i="216"/>
  <c r="E3219" i="216"/>
  <c r="E3206" i="216"/>
  <c r="E3193" i="216"/>
  <c r="E3180" i="216"/>
  <c r="E3160" i="216"/>
  <c r="E3147" i="216"/>
  <c r="E3134" i="216"/>
  <c r="E3121" i="216"/>
  <c r="E3108" i="216"/>
  <c r="E3088" i="216"/>
  <c r="E3075" i="216"/>
  <c r="E3062" i="216"/>
  <c r="E3049" i="216"/>
  <c r="E3036" i="216"/>
  <c r="E3016" i="216"/>
  <c r="E3003" i="216"/>
  <c r="E2990" i="216"/>
  <c r="E2977" i="216"/>
  <c r="E4036" i="216"/>
  <c r="E3941" i="216"/>
  <c r="E3933" i="216"/>
  <c r="E3904" i="216"/>
  <c r="E3875" i="216"/>
  <c r="E3867" i="216"/>
  <c r="E3847" i="216"/>
  <c r="E3830" i="216"/>
  <c r="E3806" i="216"/>
  <c r="E3783" i="216"/>
  <c r="E3776" i="216"/>
  <c r="E3769" i="216"/>
  <c r="E3762" i="216"/>
  <c r="E3742" i="216"/>
  <c r="E3729" i="216"/>
  <c r="E3716" i="216"/>
  <c r="E3703" i="216"/>
  <c r="E3690" i="216"/>
  <c r="E3670" i="216"/>
  <c r="E3657" i="216"/>
  <c r="E3644" i="216"/>
  <c r="E3631" i="216"/>
  <c r="E3618" i="216"/>
  <c r="E3598" i="216"/>
  <c r="E3585" i="216"/>
  <c r="E3572" i="216"/>
  <c r="E3559" i="216"/>
  <c r="E3546" i="216"/>
  <c r="E3526" i="216"/>
  <c r="E3513" i="216"/>
  <c r="E3500" i="216"/>
  <c r="E3487" i="216"/>
  <c r="E3474" i="216"/>
  <c r="E3454" i="216"/>
  <c r="E3441" i="216"/>
  <c r="E3428" i="216"/>
  <c r="E3415" i="216"/>
  <c r="E3402" i="216"/>
  <c r="E3382" i="216"/>
  <c r="E3369" i="216"/>
  <c r="E3356" i="216"/>
  <c r="E3343" i="216"/>
  <c r="E3330" i="216"/>
  <c r="E3310" i="216"/>
  <c r="E3297" i="216"/>
  <c r="E3284" i="216"/>
  <c r="E3271" i="216"/>
  <c r="E3258" i="216"/>
  <c r="E3238" i="216"/>
  <c r="E3225" i="216"/>
  <c r="E3212" i="216"/>
  <c r="E3199" i="216"/>
  <c r="E3186" i="216"/>
  <c r="E3166" i="216"/>
  <c r="E3153" i="216"/>
  <c r="E3140" i="216"/>
  <c r="E3127" i="216"/>
  <c r="E3114" i="216"/>
  <c r="E3094" i="216"/>
  <c r="E3081" i="216"/>
  <c r="E3068" i="216"/>
  <c r="E3055" i="216"/>
  <c r="E3042" i="216"/>
  <c r="E3022" i="216"/>
  <c r="E3009" i="216"/>
  <c r="E2996" i="216"/>
  <c r="E2983" i="216"/>
  <c r="E2970" i="216"/>
  <c r="E2964" i="216"/>
  <c r="E2958" i="216"/>
  <c r="E2952" i="216"/>
  <c r="E2946" i="216"/>
  <c r="E2940" i="216"/>
  <c r="E2934" i="216"/>
  <c r="E2928" i="216"/>
  <c r="E2922" i="216"/>
  <c r="E2916" i="216"/>
  <c r="E2910" i="216"/>
  <c r="E2904" i="216"/>
  <c r="E2898" i="216"/>
  <c r="E2892" i="216"/>
  <c r="E2886" i="216"/>
  <c r="E4617" i="216"/>
  <c r="E4171" i="216"/>
  <c r="E3822" i="216"/>
  <c r="E3798" i="216"/>
  <c r="E3748" i="216"/>
  <c r="E3735" i="216"/>
  <c r="E3722" i="216"/>
  <c r="E3709" i="216"/>
  <c r="E3696" i="216"/>
  <c r="E3676" i="216"/>
  <c r="E3663" i="216"/>
  <c r="E3650" i="216"/>
  <c r="E3637" i="216"/>
  <c r="E3624" i="216"/>
  <c r="E3604" i="216"/>
  <c r="E3591" i="216"/>
  <c r="E3578" i="216"/>
  <c r="E3565" i="216"/>
  <c r="E3552" i="216"/>
  <c r="E3532" i="216"/>
  <c r="E3519" i="216"/>
  <c r="E3506" i="216"/>
  <c r="E3493" i="216"/>
  <c r="E3480" i="216"/>
  <c r="E3460" i="216"/>
  <c r="E3447" i="216"/>
  <c r="E3434" i="216"/>
  <c r="E3421" i="216"/>
  <c r="E3408" i="216"/>
  <c r="E3388" i="216"/>
  <c r="E3375" i="216"/>
  <c r="E3362" i="216"/>
  <c r="E3349" i="216"/>
  <c r="E3336" i="216"/>
  <c r="E3316" i="216"/>
  <c r="E3303" i="216"/>
  <c r="E3290" i="216"/>
  <c r="E3277" i="216"/>
  <c r="E3264" i="216"/>
  <c r="E3244" i="216"/>
  <c r="E3231" i="216"/>
  <c r="E3218" i="216"/>
  <c r="E3205" i="216"/>
  <c r="E3192" i="216"/>
  <c r="E3172" i="216"/>
  <c r="E3159" i="216"/>
  <c r="E3146" i="216"/>
  <c r="E3133" i="216"/>
  <c r="E3120" i="216"/>
  <c r="E3100" i="216"/>
  <c r="E3087" i="216"/>
  <c r="E3074" i="216"/>
  <c r="E3061" i="216"/>
  <c r="E3048" i="216"/>
  <c r="E3028" i="216"/>
  <c r="E5067" i="216"/>
  <c r="E4367" i="216"/>
  <c r="E4285" i="216"/>
  <c r="E4045" i="216"/>
  <c r="E3981" i="216"/>
  <c r="E3949" i="216"/>
  <c r="E3940" i="216"/>
  <c r="E3911" i="216"/>
  <c r="E3903" i="216"/>
  <c r="E3883" i="216"/>
  <c r="E3874" i="216"/>
  <c r="E3829" i="216"/>
  <c r="E3805" i="216"/>
  <c r="E3789" i="216"/>
  <c r="E3782" i="216"/>
  <c r="E3775" i="216"/>
  <c r="E3768" i="216"/>
  <c r="E3754" i="216"/>
  <c r="E3741" i="216"/>
  <c r="E3728" i="216"/>
  <c r="E3715" i="216"/>
  <c r="E3702" i="216"/>
  <c r="E3682" i="216"/>
  <c r="E3669" i="216"/>
  <c r="E3656" i="216"/>
  <c r="E3643" i="216"/>
  <c r="E3630" i="216"/>
  <c r="E3610" i="216"/>
  <c r="E3597" i="216"/>
  <c r="E3584" i="216"/>
  <c r="E3571" i="216"/>
  <c r="E3558" i="216"/>
  <c r="E3538" i="216"/>
  <c r="E3525" i="216"/>
  <c r="E3512" i="216"/>
  <c r="E3499" i="216"/>
  <c r="E3486" i="216"/>
  <c r="E3466" i="216"/>
  <c r="E3453" i="216"/>
  <c r="E3440" i="216"/>
  <c r="E3427" i="216"/>
  <c r="E3414" i="216"/>
  <c r="E3394" i="216"/>
  <c r="E3381" i="216"/>
  <c r="E3368" i="216"/>
  <c r="E3355" i="216"/>
  <c r="E3342" i="216"/>
  <c r="E3322" i="216"/>
  <c r="E3309" i="216"/>
  <c r="E3296" i="216"/>
  <c r="E3283" i="216"/>
  <c r="E3270" i="216"/>
  <c r="E3250" i="216"/>
  <c r="E3237" i="216"/>
  <c r="E3224" i="216"/>
  <c r="E3211" i="216"/>
  <c r="E3198" i="216"/>
  <c r="E3178" i="216"/>
  <c r="E3165" i="216"/>
  <c r="E3152" i="216"/>
  <c r="E3139" i="216"/>
  <c r="E3126" i="216"/>
  <c r="E3106" i="216"/>
  <c r="E3093" i="216"/>
  <c r="E3080" i="216"/>
  <c r="E3067" i="216"/>
  <c r="E3054" i="216"/>
  <c r="E3034" i="216"/>
  <c r="E3021" i="216"/>
  <c r="E3008" i="216"/>
  <c r="E2995" i="216"/>
  <c r="E2982" i="216"/>
  <c r="E2969" i="216"/>
  <c r="E2963" i="216"/>
  <c r="E2957" i="216"/>
  <c r="E2951" i="216"/>
  <c r="E2945" i="216"/>
  <c r="E2939" i="216"/>
  <c r="E2933" i="216"/>
  <c r="E2927" i="216"/>
  <c r="E2921" i="216"/>
  <c r="E2915" i="216"/>
  <c r="E2909" i="216"/>
  <c r="E2903" i="216"/>
  <c r="E2897" i="216"/>
  <c r="E2891" i="216"/>
  <c r="E2885" i="216"/>
  <c r="E2879" i="216"/>
  <c r="E2873" i="216"/>
  <c r="E2867" i="216"/>
  <c r="E2861" i="216"/>
  <c r="E2855" i="216"/>
  <c r="E2849" i="216"/>
  <c r="E2843" i="216"/>
  <c r="E2837" i="216"/>
  <c r="E2831" i="216"/>
  <c r="E2825" i="216"/>
  <c r="E2819" i="216"/>
  <c r="E2813" i="216"/>
  <c r="E2807" i="216"/>
  <c r="E2801" i="216"/>
  <c r="E2795" i="216"/>
  <c r="E2789" i="216"/>
  <c r="E2783" i="216"/>
  <c r="E2777" i="216"/>
  <c r="E2771" i="216"/>
  <c r="E2765" i="216"/>
  <c r="E2759" i="216"/>
  <c r="E2753" i="216"/>
  <c r="E2747" i="216"/>
  <c r="E2741" i="216"/>
  <c r="E2735" i="216"/>
  <c r="E2729" i="216"/>
  <c r="E2723" i="216"/>
  <c r="E2717" i="216"/>
  <c r="E2711" i="216"/>
  <c r="E2705" i="216"/>
  <c r="E2699" i="216"/>
  <c r="E2693" i="216"/>
  <c r="E2687" i="216"/>
  <c r="E2681" i="216"/>
  <c r="E2675" i="216"/>
  <c r="E2669" i="216"/>
  <c r="E2663" i="216"/>
  <c r="E2657" i="216"/>
  <c r="E2651" i="216"/>
  <c r="E2645" i="216"/>
  <c r="E2639" i="216"/>
  <c r="E2633" i="216"/>
  <c r="E2627" i="216"/>
  <c r="E2621" i="216"/>
  <c r="E2615" i="216"/>
  <c r="E2609" i="216"/>
  <c r="E2603" i="216"/>
  <c r="E2597" i="216"/>
  <c r="E2591" i="216"/>
  <c r="E2585" i="216"/>
  <c r="E2579" i="216"/>
  <c r="E2573" i="216"/>
  <c r="E2567" i="216"/>
  <c r="E2561" i="216"/>
  <c r="E2555" i="216"/>
  <c r="E2549" i="216"/>
  <c r="E2543" i="216"/>
  <c r="E2537" i="216"/>
  <c r="E2531" i="216"/>
  <c r="E2525" i="216"/>
  <c r="E2519" i="216"/>
  <c r="E2513" i="216"/>
  <c r="E2507" i="216"/>
  <c r="E2501" i="216"/>
  <c r="E2495" i="216"/>
  <c r="E2489" i="216"/>
  <c r="E2483" i="216"/>
  <c r="E2477" i="216"/>
  <c r="E2471" i="216"/>
  <c r="E2465" i="216"/>
  <c r="E2459" i="216"/>
  <c r="E2453" i="216"/>
  <c r="E2447" i="216"/>
  <c r="E2441" i="216"/>
  <c r="E2435" i="216"/>
  <c r="E2429" i="216"/>
  <c r="E2423" i="216"/>
  <c r="E2417" i="216"/>
  <c r="E2411" i="216"/>
  <c r="E2405" i="216"/>
  <c r="E2399" i="216"/>
  <c r="E2393" i="216"/>
  <c r="E2387" i="216"/>
  <c r="E4273" i="216"/>
  <c r="E4012" i="216"/>
  <c r="E3855" i="216"/>
  <c r="E3845" i="216"/>
  <c r="E3836" i="216"/>
  <c r="E3812" i="216"/>
  <c r="E3760" i="216"/>
  <c r="E3747" i="216"/>
  <c r="E3734" i="216"/>
  <c r="E3721" i="216"/>
  <c r="E3708" i="216"/>
  <c r="E3688" i="216"/>
  <c r="E3675" i="216"/>
  <c r="E3662" i="216"/>
  <c r="E3649" i="216"/>
  <c r="E3636" i="216"/>
  <c r="E3616" i="216"/>
  <c r="E3603" i="216"/>
  <c r="E3590" i="216"/>
  <c r="E3577" i="216"/>
  <c r="E3564" i="216"/>
  <c r="E3544" i="216"/>
  <c r="E3531" i="216"/>
  <c r="E3518" i="216"/>
  <c r="E3505" i="216"/>
  <c r="E3492" i="216"/>
  <c r="E3472" i="216"/>
  <c r="E3459" i="216"/>
  <c r="E3446" i="216"/>
  <c r="E3433" i="216"/>
  <c r="E3420" i="216"/>
  <c r="E3400" i="216"/>
  <c r="E3387" i="216"/>
  <c r="E3374" i="216"/>
  <c r="E3361" i="216"/>
  <c r="E3348" i="216"/>
  <c r="E3328" i="216"/>
  <c r="E3315" i="216"/>
  <c r="E3302" i="216"/>
  <c r="E3289" i="216"/>
  <c r="E3276" i="216"/>
  <c r="E3256" i="216"/>
  <c r="E3243" i="216"/>
  <c r="E3230" i="216"/>
  <c r="E3217" i="216"/>
  <c r="E3204" i="216"/>
  <c r="E3184" i="216"/>
  <c r="E3171" i="216"/>
  <c r="E3158" i="216"/>
  <c r="E3145" i="216"/>
  <c r="E3132" i="216"/>
  <c r="E3112" i="216"/>
  <c r="E3099" i="216"/>
  <c r="E3086" i="216"/>
  <c r="E3073" i="216"/>
  <c r="E3060" i="216"/>
  <c r="E3040" i="216"/>
  <c r="E3027" i="216"/>
  <c r="E3014" i="216"/>
  <c r="E3001" i="216"/>
  <c r="E2988" i="216"/>
  <c r="E4099" i="216"/>
  <c r="E3939" i="216"/>
  <c r="E3919" i="216"/>
  <c r="E3910" i="216"/>
  <c r="E3828" i="216"/>
  <c r="E3804" i="216"/>
  <c r="E3788" i="216"/>
  <c r="E3781" i="216"/>
  <c r="E3774" i="216"/>
  <c r="E3753" i="216"/>
  <c r="E3740" i="216"/>
  <c r="E3727" i="216"/>
  <c r="E3714" i="216"/>
  <c r="E3694" i="216"/>
  <c r="E3681" i="216"/>
  <c r="E3668" i="216"/>
  <c r="E3655" i="216"/>
  <c r="E3642" i="216"/>
  <c r="E3622" i="216"/>
  <c r="E3609" i="216"/>
  <c r="E3596" i="216"/>
  <c r="E3583" i="216"/>
  <c r="E3570" i="216"/>
  <c r="E3550" i="216"/>
  <c r="E3537" i="216"/>
  <c r="E3524" i="216"/>
  <c r="E3511" i="216"/>
  <c r="E3498" i="216"/>
  <c r="E3478" i="216"/>
  <c r="E3465" i="216"/>
  <c r="E3452" i="216"/>
  <c r="E3439" i="216"/>
  <c r="E3426" i="216"/>
  <c r="E3406" i="216"/>
  <c r="E3393" i="216"/>
  <c r="E3380" i="216"/>
  <c r="E3367" i="216"/>
  <c r="E3354" i="216"/>
  <c r="E3334" i="216"/>
  <c r="E3321" i="216"/>
  <c r="E3308" i="216"/>
  <c r="E3295" i="216"/>
  <c r="E3282" i="216"/>
  <c r="E3262" i="216"/>
  <c r="E3249" i="216"/>
  <c r="E3236" i="216"/>
  <c r="E3223" i="216"/>
  <c r="E3210" i="216"/>
  <c r="E3190" i="216"/>
  <c r="E3177" i="216"/>
  <c r="E3164" i="216"/>
  <c r="E3151" i="216"/>
  <c r="E3138" i="216"/>
  <c r="E3118" i="216"/>
  <c r="E3105" i="216"/>
  <c r="E3092" i="216"/>
  <c r="E3079" i="216"/>
  <c r="E3066" i="216"/>
  <c r="E3046" i="216"/>
  <c r="E3033" i="216"/>
  <c r="E3020" i="216"/>
  <c r="E3007" i="216"/>
  <c r="E2994" i="216"/>
  <c r="E2974" i="216"/>
  <c r="E2968" i="216"/>
  <c r="E2962" i="216"/>
  <c r="E2956" i="216"/>
  <c r="E2950" i="216"/>
  <c r="E2944" i="216"/>
  <c r="E2938" i="216"/>
  <c r="E2932" i="216"/>
  <c r="E2926" i="216"/>
  <c r="E2920" i="216"/>
  <c r="E2914" i="216"/>
  <c r="E2908" i="216"/>
  <c r="E2902" i="216"/>
  <c r="E2896" i="216"/>
  <c r="E2890" i="216"/>
  <c r="E2884" i="216"/>
  <c r="E2878" i="216"/>
  <c r="E2872" i="216"/>
  <c r="E2866" i="216"/>
  <c r="E2860" i="216"/>
  <c r="E2854" i="216"/>
  <c r="E2848" i="216"/>
  <c r="E2842" i="216"/>
  <c r="E2836" i="216"/>
  <c r="E2830" i="216"/>
  <c r="E2824" i="216"/>
  <c r="E2818" i="216"/>
  <c r="E2812" i="216"/>
  <c r="E2806" i="216"/>
  <c r="E2800" i="216"/>
  <c r="E2794" i="216"/>
  <c r="E2788" i="216"/>
  <c r="E2782" i="216"/>
  <c r="E2776" i="216"/>
  <c r="E2770" i="216"/>
  <c r="E2764" i="216"/>
  <c r="E2758" i="216"/>
  <c r="E2752" i="216"/>
  <c r="E2746" i="216"/>
  <c r="E2740" i="216"/>
  <c r="E2734" i="216"/>
  <c r="E2728" i="216"/>
  <c r="E2722" i="216"/>
  <c r="E2716" i="216"/>
  <c r="E2710" i="216"/>
  <c r="E2704" i="216"/>
  <c r="E2698" i="216"/>
  <c r="E2692" i="216"/>
  <c r="E2686" i="216"/>
  <c r="E2680" i="216"/>
  <c r="E2674" i="216"/>
  <c r="E2668" i="216"/>
  <c r="E2662" i="216"/>
  <c r="E2656" i="216"/>
  <c r="E2650" i="216"/>
  <c r="E2644" i="216"/>
  <c r="E2638" i="216"/>
  <c r="E2632" i="216"/>
  <c r="E2626" i="216"/>
  <c r="E2620" i="216"/>
  <c r="E2614" i="216"/>
  <c r="E2608" i="216"/>
  <c r="E2602" i="216"/>
  <c r="E2596" i="216"/>
  <c r="E2590" i="216"/>
  <c r="E2584" i="216"/>
  <c r="E2578" i="216"/>
  <c r="E2572" i="216"/>
  <c r="E2566" i="216"/>
  <c r="E2560" i="216"/>
  <c r="E2554" i="216"/>
  <c r="E2548" i="216"/>
  <c r="E2542" i="216"/>
  <c r="E2536" i="216"/>
  <c r="E2530" i="216"/>
  <c r="E4201" i="216"/>
  <c r="E3988" i="216"/>
  <c r="E3687" i="216"/>
  <c r="E3634" i="216"/>
  <c r="E3582" i="216"/>
  <c r="E3445" i="216"/>
  <c r="E3392" i="216"/>
  <c r="E3255" i="216"/>
  <c r="E3202" i="216"/>
  <c r="E3150" i="216"/>
  <c r="E2943" i="216"/>
  <c r="E2524" i="216"/>
  <c r="E2511" i="216"/>
  <c r="E2498" i="216"/>
  <c r="E2485" i="216"/>
  <c r="E2472" i="216"/>
  <c r="E2452" i="216"/>
  <c r="E2439" i="216"/>
  <c r="E2426" i="216"/>
  <c r="E2413" i="216"/>
  <c r="E2400" i="216"/>
  <c r="E3739" i="216"/>
  <c r="E3602" i="216"/>
  <c r="E3549" i="216"/>
  <c r="E3412" i="216"/>
  <c r="E3360" i="216"/>
  <c r="E3307" i="216"/>
  <c r="E3170" i="216"/>
  <c r="E3117" i="216"/>
  <c r="E3013" i="216"/>
  <c r="E2973" i="216"/>
  <c r="E2901" i="216"/>
  <c r="E2748" i="216"/>
  <c r="E2724" i="216"/>
  <c r="E2700" i="216"/>
  <c r="E2676" i="216"/>
  <c r="E2660" i="216"/>
  <c r="E2653" i="216"/>
  <c r="E2646" i="216"/>
  <c r="E2631" i="216"/>
  <c r="E2624" i="216"/>
  <c r="E2617" i="216"/>
  <c r="E2610" i="216"/>
  <c r="E2595" i="216"/>
  <c r="E2588" i="216"/>
  <c r="E2581" i="216"/>
  <c r="E2574" i="216"/>
  <c r="E2559" i="216"/>
  <c r="E2552" i="216"/>
  <c r="E2545" i="216"/>
  <c r="E2538" i="216"/>
  <c r="E2517" i="216"/>
  <c r="E2504" i="216"/>
  <c r="E4021" i="216"/>
  <c r="E3759" i="216"/>
  <c r="E3706" i="216"/>
  <c r="E3654" i="216"/>
  <c r="E3517" i="216"/>
  <c r="E3464" i="216"/>
  <c r="E3327" i="216"/>
  <c r="E3274" i="216"/>
  <c r="E3222" i="216"/>
  <c r="E3085" i="216"/>
  <c r="E3032" i="216"/>
  <c r="E3002" i="216"/>
  <c r="E2931" i="216"/>
  <c r="E2880" i="216"/>
  <c r="E2871" i="216"/>
  <c r="E2862" i="216"/>
  <c r="E2853" i="216"/>
  <c r="E2844" i="216"/>
  <c r="E2835" i="216"/>
  <c r="E2826" i="216"/>
  <c r="E2817" i="216"/>
  <c r="E2808" i="216"/>
  <c r="E2799" i="216"/>
  <c r="E2790" i="216"/>
  <c r="E2781" i="216"/>
  <c r="E2772" i="216"/>
  <c r="E2763" i="216"/>
  <c r="E2755" i="216"/>
  <c r="E2739" i="216"/>
  <c r="E2731" i="216"/>
  <c r="E2715" i="216"/>
  <c r="E2707" i="216"/>
  <c r="E2691" i="216"/>
  <c r="E2683" i="216"/>
  <c r="E2667" i="216"/>
  <c r="E2523" i="216"/>
  <c r="E2510" i="216"/>
  <c r="E2497" i="216"/>
  <c r="E2484" i="216"/>
  <c r="E2464" i="216"/>
  <c r="E2451" i="216"/>
  <c r="E2438" i="216"/>
  <c r="E2425" i="216"/>
  <c r="E2412" i="216"/>
  <c r="E2392" i="216"/>
  <c r="E3881" i="216"/>
  <c r="E3835" i="216"/>
  <c r="E3780" i="216"/>
  <c r="E3674" i="216"/>
  <c r="E3621" i="216"/>
  <c r="E3484" i="216"/>
  <c r="E3432" i="216"/>
  <c r="E3379" i="216"/>
  <c r="E3242" i="216"/>
  <c r="E3189" i="216"/>
  <c r="E3052" i="216"/>
  <c r="E2961" i="216"/>
  <c r="E2889" i="216"/>
  <c r="E2659" i="216"/>
  <c r="E2652" i="216"/>
  <c r="E2637" i="216"/>
  <c r="E2630" i="216"/>
  <c r="E2623" i="216"/>
  <c r="E2616" i="216"/>
  <c r="E2601" i="216"/>
  <c r="E2594" i="216"/>
  <c r="E2587" i="216"/>
  <c r="E2580" i="216"/>
  <c r="E2565" i="216"/>
  <c r="E2558" i="216"/>
  <c r="E2551" i="216"/>
  <c r="E2544" i="216"/>
  <c r="E2529" i="216"/>
  <c r="E2516" i="216"/>
  <c r="E2503" i="216"/>
  <c r="E2490" i="216"/>
  <c r="E2470" i="216"/>
  <c r="E2457" i="216"/>
  <c r="E2444" i="216"/>
  <c r="E2431" i="216"/>
  <c r="E2418" i="216"/>
  <c r="E2398" i="216"/>
  <c r="E2385" i="216"/>
  <c r="E2379" i="216"/>
  <c r="E2373" i="216"/>
  <c r="E2367" i="216"/>
  <c r="E2361" i="216"/>
  <c r="E2355" i="216"/>
  <c r="E2349" i="216"/>
  <c r="E2343" i="216"/>
  <c r="E2337" i="216"/>
  <c r="E2331" i="216"/>
  <c r="E2325" i="216"/>
  <c r="E2319" i="216"/>
  <c r="E2313" i="216"/>
  <c r="E2307" i="216"/>
  <c r="E2301" i="216"/>
  <c r="E2295" i="216"/>
  <c r="E2289" i="216"/>
  <c r="E2283" i="216"/>
  <c r="E2277" i="216"/>
  <c r="E2271" i="216"/>
  <c r="E2265" i="216"/>
  <c r="E2259" i="216"/>
  <c r="E2253" i="216"/>
  <c r="E2247" i="216"/>
  <c r="E2241" i="216"/>
  <c r="E2235" i="216"/>
  <c r="E2229" i="216"/>
  <c r="E2223" i="216"/>
  <c r="E2217" i="216"/>
  <c r="E2211" i="216"/>
  <c r="E2205" i="216"/>
  <c r="E2199" i="216"/>
  <c r="E2193" i="216"/>
  <c r="E2187" i="216"/>
  <c r="E2181" i="216"/>
  <c r="E2175" i="216"/>
  <c r="E2169" i="216"/>
  <c r="E2163" i="216"/>
  <c r="E2157" i="216"/>
  <c r="E2151" i="216"/>
  <c r="E2145" i="216"/>
  <c r="E2139" i="216"/>
  <c r="E2133" i="216"/>
  <c r="E2127" i="216"/>
  <c r="E2121" i="216"/>
  <c r="E2115" i="216"/>
  <c r="E2109" i="216"/>
  <c r="E2103" i="216"/>
  <c r="E2097" i="216"/>
  <c r="E2091" i="216"/>
  <c r="E2085" i="216"/>
  <c r="E2079" i="216"/>
  <c r="E2073" i="216"/>
  <c r="E2067" i="216"/>
  <c r="E2061" i="216"/>
  <c r="E2055" i="216"/>
  <c r="E2049" i="216"/>
  <c r="E2043" i="216"/>
  <c r="E2037" i="216"/>
  <c r="E2031" i="216"/>
  <c r="E2025" i="216"/>
  <c r="E2019" i="216"/>
  <c r="E2013" i="216"/>
  <c r="E2007" i="216"/>
  <c r="E2001" i="216"/>
  <c r="E1995" i="216"/>
  <c r="E1989" i="216"/>
  <c r="E1983" i="216"/>
  <c r="E1977" i="216"/>
  <c r="E1971" i="216"/>
  <c r="E1965" i="216"/>
  <c r="E1959" i="216"/>
  <c r="E1953" i="216"/>
  <c r="E1947" i="216"/>
  <c r="E1941" i="216"/>
  <c r="E1935" i="216"/>
  <c r="E1929" i="216"/>
  <c r="E1923" i="216"/>
  <c r="E1917" i="216"/>
  <c r="E1911" i="216"/>
  <c r="E3891" i="216"/>
  <c r="E3726" i="216"/>
  <c r="E3589" i="216"/>
  <c r="E3536" i="216"/>
  <c r="E3399" i="216"/>
  <c r="E3346" i="216"/>
  <c r="E3294" i="216"/>
  <c r="E3157" i="216"/>
  <c r="E3104" i="216"/>
  <c r="E2980" i="216"/>
  <c r="E2919" i="216"/>
  <c r="E2754" i="216"/>
  <c r="E2730" i="216"/>
  <c r="E2706" i="216"/>
  <c r="E2682" i="216"/>
  <c r="E2522" i="216"/>
  <c r="E2509" i="216"/>
  <c r="E2496" i="216"/>
  <c r="E2476" i="216"/>
  <c r="E2463" i="216"/>
  <c r="E4053" i="216"/>
  <c r="E3811" i="216"/>
  <c r="E3746" i="216"/>
  <c r="E3693" i="216"/>
  <c r="E3556" i="216"/>
  <c r="E3504" i="216"/>
  <c r="E3451" i="216"/>
  <c r="E3314" i="216"/>
  <c r="E3261" i="216"/>
  <c r="E3124" i="216"/>
  <c r="E3072" i="216"/>
  <c r="E3019" i="216"/>
  <c r="E3000" i="216"/>
  <c r="E2989" i="216"/>
  <c r="E2949" i="216"/>
  <c r="E2761" i="216"/>
  <c r="E2745" i="216"/>
  <c r="E2737" i="216"/>
  <c r="E2721" i="216"/>
  <c r="E2713" i="216"/>
  <c r="E2697" i="216"/>
  <c r="E2689" i="216"/>
  <c r="E2673" i="216"/>
  <c r="E2665" i="216"/>
  <c r="E2658" i="216"/>
  <c r="E2643" i="216"/>
  <c r="E2636" i="216"/>
  <c r="E2629" i="216"/>
  <c r="E2622" i="216"/>
  <c r="E2607" i="216"/>
  <c r="E2600" i="216"/>
  <c r="E2593" i="216"/>
  <c r="E2586" i="216"/>
  <c r="E2571" i="216"/>
  <c r="E2564" i="216"/>
  <c r="E2557" i="216"/>
  <c r="E2550" i="216"/>
  <c r="E2535" i="216"/>
  <c r="E2528" i="216"/>
  <c r="E2515" i="216"/>
  <c r="E2502" i="216"/>
  <c r="E2482" i="216"/>
  <c r="E2469" i="216"/>
  <c r="E2456" i="216"/>
  <c r="E2443" i="216"/>
  <c r="E2430" i="216"/>
  <c r="E2410" i="216"/>
  <c r="E2397" i="216"/>
  <c r="E2384" i="216"/>
  <c r="E2378" i="216"/>
  <c r="E2372" i="216"/>
  <c r="E2366" i="216"/>
  <c r="E2360" i="216"/>
  <c r="E2354" i="216"/>
  <c r="E2348" i="216"/>
  <c r="E2342" i="216"/>
  <c r="E2336" i="216"/>
  <c r="E2330" i="216"/>
  <c r="E2324" i="216"/>
  <c r="E2318" i="216"/>
  <c r="E2312" i="216"/>
  <c r="E2306" i="216"/>
  <c r="E2300" i="216"/>
  <c r="E2294" i="216"/>
  <c r="E2288" i="216"/>
  <c r="E2282" i="216"/>
  <c r="E2276" i="216"/>
  <c r="E2270" i="216"/>
  <c r="E2264" i="216"/>
  <c r="E2258" i="216"/>
  <c r="E2252" i="216"/>
  <c r="E2246" i="216"/>
  <c r="E2240" i="216"/>
  <c r="E2234" i="216"/>
  <c r="E2228" i="216"/>
  <c r="E2222" i="216"/>
  <c r="E2216" i="216"/>
  <c r="E2210" i="216"/>
  <c r="E2204" i="216"/>
  <c r="E2198" i="216"/>
  <c r="E2192" i="216"/>
  <c r="E2186" i="216"/>
  <c r="E2180" i="216"/>
  <c r="E2174" i="216"/>
  <c r="E2168" i="216"/>
  <c r="E2162" i="216"/>
  <c r="E2156" i="216"/>
  <c r="E2150" i="216"/>
  <c r="E2144" i="216"/>
  <c r="E2138" i="216"/>
  <c r="E2132" i="216"/>
  <c r="E2126" i="216"/>
  <c r="E2120" i="216"/>
  <c r="E2114" i="216"/>
  <c r="E2108" i="216"/>
  <c r="E2102" i="216"/>
  <c r="E2096" i="216"/>
  <c r="E2090" i="216"/>
  <c r="E2084" i="216"/>
  <c r="E2078" i="216"/>
  <c r="E2072" i="216"/>
  <c r="E2066" i="216"/>
  <c r="E2060" i="216"/>
  <c r="E2054" i="216"/>
  <c r="E2048" i="216"/>
  <c r="E2042" i="216"/>
  <c r="E2036" i="216"/>
  <c r="E2030" i="216"/>
  <c r="E2024" i="216"/>
  <c r="E2018" i="216"/>
  <c r="E2012" i="216"/>
  <c r="E2006" i="216"/>
  <c r="E2000" i="216"/>
  <c r="E1994" i="216"/>
  <c r="E1988" i="216"/>
  <c r="E1982" i="216"/>
  <c r="E1976" i="216"/>
  <c r="E1970" i="216"/>
  <c r="E1964" i="216"/>
  <c r="E1958" i="216"/>
  <c r="E1952" i="216"/>
  <c r="E1946" i="216"/>
  <c r="E1940" i="216"/>
  <c r="E1934" i="216"/>
  <c r="E1928" i="216"/>
  <c r="E1922" i="216"/>
  <c r="E1916" i="216"/>
  <c r="E1910" i="216"/>
  <c r="E1904" i="216"/>
  <c r="E1898" i="216"/>
  <c r="E1892" i="216"/>
  <c r="E1886" i="216"/>
  <c r="E1880" i="216"/>
  <c r="E1874" i="216"/>
  <c r="E1868" i="216"/>
  <c r="E1862" i="216"/>
  <c r="E1856" i="216"/>
  <c r="E1850" i="216"/>
  <c r="E1844" i="216"/>
  <c r="E1838" i="216"/>
  <c r="E1832" i="216"/>
  <c r="E1826" i="216"/>
  <c r="E1820" i="216"/>
  <c r="E1814" i="216"/>
  <c r="E1808" i="216"/>
  <c r="E1802" i="216"/>
  <c r="E1796" i="216"/>
  <c r="E1790" i="216"/>
  <c r="E1784" i="216"/>
  <c r="E1778" i="216"/>
  <c r="E1772" i="216"/>
  <c r="E1766" i="216"/>
  <c r="E1760" i="216"/>
  <c r="E1754" i="216"/>
  <c r="E1748" i="216"/>
  <c r="E1742" i="216"/>
  <c r="E1736" i="216"/>
  <c r="E1730" i="216"/>
  <c r="E1724" i="216"/>
  <c r="E1718" i="216"/>
  <c r="E1712" i="216"/>
  <c r="E1706" i="216"/>
  <c r="E1700" i="216"/>
  <c r="E1694" i="216"/>
  <c r="E1688" i="216"/>
  <c r="E1682" i="216"/>
  <c r="E1676" i="216"/>
  <c r="E1670" i="216"/>
  <c r="E1664" i="216"/>
  <c r="E1658" i="216"/>
  <c r="E4505" i="216"/>
  <c r="E3661" i="216"/>
  <c r="E3608" i="216"/>
  <c r="E3471" i="216"/>
  <c r="E3418" i="216"/>
  <c r="E3366" i="216"/>
  <c r="E3229" i="216"/>
  <c r="E3176" i="216"/>
  <c r="E3039" i="216"/>
  <c r="E2907" i="216"/>
  <c r="E2877" i="216"/>
  <c r="E2868" i="216"/>
  <c r="E2859" i="216"/>
  <c r="E2850" i="216"/>
  <c r="E2841" i="216"/>
  <c r="E2832" i="216"/>
  <c r="E2823" i="216"/>
  <c r="E2814" i="216"/>
  <c r="E2805" i="216"/>
  <c r="E2796" i="216"/>
  <c r="E2787" i="216"/>
  <c r="E2778" i="216"/>
  <c r="E2769" i="216"/>
  <c r="E2521" i="216"/>
  <c r="E2508" i="216"/>
  <c r="E2488" i="216"/>
  <c r="E2475" i="216"/>
  <c r="E2462" i="216"/>
  <c r="E2449" i="216"/>
  <c r="E4707" i="216"/>
  <c r="E3787" i="216"/>
  <c r="E3765" i="216"/>
  <c r="E3628" i="216"/>
  <c r="E3576" i="216"/>
  <c r="E3523" i="216"/>
  <c r="E3386" i="216"/>
  <c r="E3333" i="216"/>
  <c r="E3196" i="216"/>
  <c r="E3144" i="216"/>
  <c r="E3091" i="216"/>
  <c r="E2937" i="216"/>
  <c r="E2760" i="216"/>
  <c r="E2736" i="216"/>
  <c r="E2712" i="216"/>
  <c r="E2688" i="216"/>
  <c r="E2664" i="216"/>
  <c r="E2649" i="216"/>
  <c r="E2642" i="216"/>
  <c r="E2635" i="216"/>
  <c r="E2628" i="216"/>
  <c r="E2613" i="216"/>
  <c r="E2606" i="216"/>
  <c r="E2599" i="216"/>
  <c r="E2592" i="216"/>
  <c r="E2577" i="216"/>
  <c r="E2570" i="216"/>
  <c r="E2563" i="216"/>
  <c r="E2556" i="216"/>
  <c r="E2541" i="216"/>
  <c r="E2534" i="216"/>
  <c r="E2527" i="216"/>
  <c r="E2514" i="216"/>
  <c r="E2494" i="216"/>
  <c r="E2481" i="216"/>
  <c r="E2468" i="216"/>
  <c r="E2455" i="216"/>
  <c r="E2442" i="216"/>
  <c r="E2422" i="216"/>
  <c r="E2409" i="216"/>
  <c r="E2396" i="216"/>
  <c r="E2383" i="216"/>
  <c r="E2377" i="216"/>
  <c r="E2371" i="216"/>
  <c r="E2365" i="216"/>
  <c r="E2359" i="216"/>
  <c r="E2353" i="216"/>
  <c r="E2347" i="216"/>
  <c r="E2341" i="216"/>
  <c r="E2335" i="216"/>
  <c r="E2329" i="216"/>
  <c r="E2323" i="216"/>
  <c r="E2317" i="216"/>
  <c r="E2311" i="216"/>
  <c r="E2305" i="216"/>
  <c r="E2299" i="216"/>
  <c r="E2293" i="216"/>
  <c r="E2287" i="216"/>
  <c r="E2281" i="216"/>
  <c r="E2275" i="216"/>
  <c r="E2269" i="216"/>
  <c r="E2263" i="216"/>
  <c r="E2257" i="216"/>
  <c r="E2251" i="216"/>
  <c r="E3957" i="216"/>
  <c r="E3946" i="216"/>
  <c r="E3733" i="216"/>
  <c r="E3680" i="216"/>
  <c r="E3543" i="216"/>
  <c r="E3490" i="216"/>
  <c r="E3438" i="216"/>
  <c r="E3301" i="216"/>
  <c r="E3248" i="216"/>
  <c r="E3111" i="216"/>
  <c r="E3058" i="216"/>
  <c r="E2967" i="216"/>
  <c r="E2895" i="216"/>
  <c r="E2751" i="216"/>
  <c r="E2743" i="216"/>
  <c r="E2727" i="216"/>
  <c r="E2719" i="216"/>
  <c r="E2703" i="216"/>
  <c r="E2695" i="216"/>
  <c r="E2679" i="216"/>
  <c r="E2671" i="216"/>
  <c r="E2520" i="216"/>
  <c r="E2500" i="216"/>
  <c r="E2487" i="216"/>
  <c r="E2474" i="216"/>
  <c r="E2461" i="216"/>
  <c r="E2448" i="216"/>
  <c r="E2428" i="216"/>
  <c r="E2415" i="216"/>
  <c r="E2402" i="216"/>
  <c r="E2389" i="216"/>
  <c r="E3818" i="216"/>
  <c r="E3700" i="216"/>
  <c r="E3648" i="216"/>
  <c r="E3595" i="216"/>
  <c r="E3458" i="216"/>
  <c r="E3405" i="216"/>
  <c r="E3268" i="216"/>
  <c r="E3216" i="216"/>
  <c r="E3163" i="216"/>
  <c r="E3026" i="216"/>
  <c r="E3006" i="216"/>
  <c r="E2986" i="216"/>
  <c r="E2976" i="216"/>
  <c r="E2925" i="216"/>
  <c r="E3288" i="216"/>
  <c r="E2913" i="216"/>
  <c r="E2749" i="216"/>
  <c r="E2685" i="216"/>
  <c r="E2654" i="216"/>
  <c r="E2605" i="216"/>
  <c r="E2546" i="216"/>
  <c r="E2506" i="216"/>
  <c r="E2450" i="216"/>
  <c r="E2433" i="216"/>
  <c r="E2424" i="216"/>
  <c r="E2416" i="216"/>
  <c r="E2407" i="216"/>
  <c r="E2382" i="216"/>
  <c r="E2358" i="216"/>
  <c r="E2334" i="216"/>
  <c r="E2310" i="216"/>
  <c r="E2286" i="216"/>
  <c r="E2262" i="216"/>
  <c r="E2239" i="216"/>
  <c r="E2232" i="216"/>
  <c r="E2225" i="216"/>
  <c r="E2218" i="216"/>
  <c r="E2203" i="216"/>
  <c r="E2196" i="216"/>
  <c r="E2189" i="216"/>
  <c r="E2182" i="216"/>
  <c r="E2167" i="216"/>
  <c r="E2160" i="216"/>
  <c r="E2153" i="216"/>
  <c r="E2146" i="216"/>
  <c r="E2131" i="216"/>
  <c r="E2124" i="216"/>
  <c r="E2117" i="216"/>
  <c r="E2110" i="216"/>
  <c r="E2095" i="216"/>
  <c r="E2088" i="216"/>
  <c r="E2081" i="216"/>
  <c r="E2074" i="216"/>
  <c r="E2059" i="216"/>
  <c r="E2052" i="216"/>
  <c r="E2045" i="216"/>
  <c r="E2038" i="216"/>
  <c r="E2023" i="216"/>
  <c r="E2016" i="216"/>
  <c r="E2009" i="216"/>
  <c r="E2002" i="216"/>
  <c r="E1987" i="216"/>
  <c r="E1980" i="216"/>
  <c r="E1973" i="216"/>
  <c r="E1966" i="216"/>
  <c r="E1951" i="216"/>
  <c r="E1944" i="216"/>
  <c r="E1937" i="216"/>
  <c r="E1930" i="216"/>
  <c r="E1915" i="216"/>
  <c r="E1908" i="216"/>
  <c r="E1895" i="216"/>
  <c r="E1882" i="216"/>
  <c r="E1869" i="216"/>
  <c r="E1849" i="216"/>
  <c r="E1836" i="216"/>
  <c r="E1823" i="216"/>
  <c r="E1810" i="216"/>
  <c r="E1797" i="216"/>
  <c r="E1777" i="216"/>
  <c r="E1764" i="216"/>
  <c r="E1751" i="216"/>
  <c r="E1738" i="216"/>
  <c r="E1725" i="216"/>
  <c r="E1705" i="216"/>
  <c r="E1692" i="216"/>
  <c r="E1679" i="216"/>
  <c r="E1666" i="216"/>
  <c r="E1653" i="216"/>
  <c r="E1647" i="216"/>
  <c r="E1641" i="216"/>
  <c r="E1635" i="216"/>
  <c r="E1629" i="216"/>
  <c r="E1623" i="216"/>
  <c r="E1617" i="216"/>
  <c r="E1611" i="216"/>
  <c r="E1605" i="216"/>
  <c r="E1599" i="216"/>
  <c r="E1593" i="216"/>
  <c r="E1587" i="216"/>
  <c r="E1581" i="216"/>
  <c r="E1575" i="216"/>
  <c r="E1569" i="216"/>
  <c r="E1563" i="216"/>
  <c r="E1557" i="216"/>
  <c r="E1551" i="216"/>
  <c r="E1545" i="216"/>
  <c r="E1539" i="216"/>
  <c r="E1533" i="216"/>
  <c r="E1527" i="216"/>
  <c r="E1521" i="216"/>
  <c r="E1515" i="216"/>
  <c r="E1509" i="216"/>
  <c r="E1503" i="216"/>
  <c r="E1497" i="216"/>
  <c r="E1491" i="216"/>
  <c r="E1485" i="216"/>
  <c r="E1479" i="216"/>
  <c r="E1473" i="216"/>
  <c r="E1467" i="216"/>
  <c r="E1461" i="216"/>
  <c r="E1455" i="216"/>
  <c r="E1449" i="216"/>
  <c r="E1443" i="216"/>
  <c r="E1437" i="216"/>
  <c r="E1431" i="216"/>
  <c r="E3862" i="216"/>
  <c r="E3615" i="216"/>
  <c r="E3510" i="216"/>
  <c r="E2856" i="216"/>
  <c r="E2802" i="216"/>
  <c r="E2634" i="216"/>
  <c r="E2575" i="216"/>
  <c r="E2526" i="216"/>
  <c r="E2478" i="216"/>
  <c r="E2440" i="216"/>
  <c r="E2390" i="216"/>
  <c r="E2374" i="216"/>
  <c r="E2350" i="216"/>
  <c r="E2326" i="216"/>
  <c r="E2302" i="216"/>
  <c r="E2278" i="216"/>
  <c r="E2254" i="216"/>
  <c r="E3720" i="216"/>
  <c r="E3098" i="216"/>
  <c r="E2694" i="216"/>
  <c r="E2604" i="216"/>
  <c r="E2583" i="216"/>
  <c r="E2505" i="216"/>
  <c r="E2486" i="216"/>
  <c r="E2467" i="216"/>
  <c r="E2458" i="216"/>
  <c r="E2432" i="216"/>
  <c r="E2406" i="216"/>
  <c r="E2381" i="216"/>
  <c r="E2357" i="216"/>
  <c r="E2333" i="216"/>
  <c r="E2309" i="216"/>
  <c r="E2285" i="216"/>
  <c r="E2261" i="216"/>
  <c r="E2245" i="216"/>
  <c r="E2238" i="216"/>
  <c r="E2231" i="216"/>
  <c r="E2224" i="216"/>
  <c r="E2209" i="216"/>
  <c r="E2202" i="216"/>
  <c r="E2195" i="216"/>
  <c r="E2188" i="216"/>
  <c r="E2173" i="216"/>
  <c r="E2166" i="216"/>
  <c r="E2159" i="216"/>
  <c r="E2152" i="216"/>
  <c r="E2137" i="216"/>
  <c r="E2130" i="216"/>
  <c r="E2123" i="216"/>
  <c r="E2116" i="216"/>
  <c r="E2101" i="216"/>
  <c r="E2094" i="216"/>
  <c r="E2087" i="216"/>
  <c r="E2080" i="216"/>
  <c r="E2065" i="216"/>
  <c r="E2058" i="216"/>
  <c r="E2051" i="216"/>
  <c r="E2044" i="216"/>
  <c r="E2029" i="216"/>
  <c r="E2022" i="216"/>
  <c r="E2015" i="216"/>
  <c r="E2008" i="216"/>
  <c r="E1993" i="216"/>
  <c r="E1986" i="216"/>
  <c r="E1979" i="216"/>
  <c r="E1972" i="216"/>
  <c r="E1957" i="216"/>
  <c r="E1950" i="216"/>
  <c r="E1943" i="216"/>
  <c r="E1936" i="216"/>
  <c r="E1921" i="216"/>
  <c r="E1914" i="216"/>
  <c r="E1907" i="216"/>
  <c r="E1894" i="216"/>
  <c r="E1881" i="216"/>
  <c r="E1861" i="216"/>
  <c r="E1848" i="216"/>
  <c r="E1835" i="216"/>
  <c r="E1822" i="216"/>
  <c r="E1809" i="216"/>
  <c r="E1789" i="216"/>
  <c r="E1776" i="216"/>
  <c r="E1763" i="216"/>
  <c r="E1750" i="216"/>
  <c r="E1737" i="216"/>
  <c r="E1717" i="216"/>
  <c r="E1704" i="216"/>
  <c r="E1691" i="216"/>
  <c r="E1678" i="216"/>
  <c r="E1665" i="216"/>
  <c r="E1652" i="216"/>
  <c r="E1646" i="216"/>
  <c r="E1640" i="216"/>
  <c r="E1634" i="216"/>
  <c r="E1628" i="216"/>
  <c r="E1622" i="216"/>
  <c r="E1616" i="216"/>
  <c r="E1610" i="216"/>
  <c r="E1604" i="216"/>
  <c r="E1598" i="216"/>
  <c r="E1592" i="216"/>
  <c r="E1586" i="216"/>
  <c r="E1580" i="216"/>
  <c r="E1574" i="216"/>
  <c r="E1568" i="216"/>
  <c r="E1562" i="216"/>
  <c r="E1556" i="216"/>
  <c r="E1550" i="216"/>
  <c r="E1544" i="216"/>
  <c r="E1538" i="216"/>
  <c r="E1532" i="216"/>
  <c r="E1526" i="216"/>
  <c r="E1520" i="216"/>
  <c r="E1514" i="216"/>
  <c r="E1508" i="216"/>
  <c r="E1502" i="216"/>
  <c r="E1496" i="216"/>
  <c r="E1490" i="216"/>
  <c r="E1484" i="216"/>
  <c r="E1478" i="216"/>
  <c r="E1472" i="216"/>
  <c r="E1466" i="216"/>
  <c r="E1460" i="216"/>
  <c r="E1454" i="216"/>
  <c r="E1448" i="216"/>
  <c r="E1442" i="216"/>
  <c r="E1436" i="216"/>
  <c r="E1430" i="216"/>
  <c r="E1424" i="216"/>
  <c r="E1418" i="216"/>
  <c r="E1412" i="216"/>
  <c r="E1406" i="216"/>
  <c r="E1400" i="216"/>
  <c r="E1394" i="216"/>
  <c r="E1388" i="216"/>
  <c r="E1382" i="216"/>
  <c r="E1376" i="216"/>
  <c r="E1370" i="216"/>
  <c r="E1364" i="216"/>
  <c r="E1358" i="216"/>
  <c r="E1352" i="216"/>
  <c r="E1346" i="216"/>
  <c r="E1340" i="216"/>
  <c r="E1334" i="216"/>
  <c r="E1328" i="216"/>
  <c r="E1322" i="216"/>
  <c r="E1316" i="216"/>
  <c r="E1310" i="216"/>
  <c r="E1304" i="216"/>
  <c r="E1298" i="216"/>
  <c r="E1292" i="216"/>
  <c r="E1286" i="216"/>
  <c r="E1280" i="216"/>
  <c r="E1274" i="216"/>
  <c r="E1268" i="216"/>
  <c r="E1262" i="216"/>
  <c r="E1256" i="216"/>
  <c r="E1250" i="216"/>
  <c r="E1244" i="216"/>
  <c r="E1238" i="216"/>
  <c r="E1232" i="216"/>
  <c r="E1226" i="216"/>
  <c r="E1220" i="216"/>
  <c r="E1214" i="216"/>
  <c r="E1208" i="216"/>
  <c r="E1202" i="216"/>
  <c r="E1196" i="216"/>
  <c r="E1190" i="216"/>
  <c r="E1184" i="216"/>
  <c r="E1178" i="216"/>
  <c r="E1172" i="216"/>
  <c r="E1166" i="216"/>
  <c r="E1160" i="216"/>
  <c r="E1154" i="216"/>
  <c r="E1148" i="216"/>
  <c r="E1142" i="216"/>
  <c r="E1136" i="216"/>
  <c r="E1130" i="216"/>
  <c r="E1124" i="216"/>
  <c r="E1118" i="216"/>
  <c r="E1112" i="216"/>
  <c r="E1106" i="216"/>
  <c r="E1100" i="216"/>
  <c r="E1094" i="216"/>
  <c r="E1088" i="216"/>
  <c r="E1082" i="216"/>
  <c r="E1076" i="216"/>
  <c r="E3320" i="216"/>
  <c r="E2865" i="216"/>
  <c r="E2811" i="216"/>
  <c r="E2757" i="216"/>
  <c r="E2725" i="216"/>
  <c r="E2661" i="216"/>
  <c r="E2612" i="216"/>
  <c r="E2553" i="216"/>
  <c r="E2414" i="216"/>
  <c r="E2364" i="216"/>
  <c r="E2340" i="216"/>
  <c r="E2316" i="216"/>
  <c r="E2292" i="216"/>
  <c r="E2268" i="216"/>
  <c r="E3530" i="216"/>
  <c r="E3015" i="216"/>
  <c r="E2641" i="216"/>
  <c r="E2582" i="216"/>
  <c r="E2533" i="216"/>
  <c r="E2493" i="216"/>
  <c r="E2466" i="216"/>
  <c r="E2421" i="216"/>
  <c r="E2388" i="216"/>
  <c r="E2380" i="216"/>
  <c r="E2356" i="216"/>
  <c r="E2332" i="216"/>
  <c r="E2308" i="216"/>
  <c r="E2284" i="216"/>
  <c r="E2260" i="216"/>
  <c r="E2244" i="216"/>
  <c r="E2237" i="216"/>
  <c r="E2230" i="216"/>
  <c r="E2215" i="216"/>
  <c r="E2208" i="216"/>
  <c r="E2201" i="216"/>
  <c r="E2194" i="216"/>
  <c r="E2179" i="216"/>
  <c r="E2172" i="216"/>
  <c r="E2165" i="216"/>
  <c r="E2158" i="216"/>
  <c r="E2143" i="216"/>
  <c r="E2136" i="216"/>
  <c r="E2129" i="216"/>
  <c r="E2122" i="216"/>
  <c r="E2107" i="216"/>
  <c r="E2100" i="216"/>
  <c r="E2093" i="216"/>
  <c r="E2086" i="216"/>
  <c r="E2071" i="216"/>
  <c r="E2064" i="216"/>
  <c r="E2057" i="216"/>
  <c r="E2050" i="216"/>
  <c r="E2035" i="216"/>
  <c r="E2028" i="216"/>
  <c r="E2021" i="216"/>
  <c r="E2014" i="216"/>
  <c r="E1999" i="216"/>
  <c r="E1992" i="216"/>
  <c r="E1985" i="216"/>
  <c r="E1978" i="216"/>
  <c r="E1963" i="216"/>
  <c r="E1956" i="216"/>
  <c r="E1949" i="216"/>
  <c r="E1942" i="216"/>
  <c r="E1927" i="216"/>
  <c r="E1920" i="216"/>
  <c r="E1913" i="216"/>
  <c r="E1906" i="216"/>
  <c r="E1893" i="216"/>
  <c r="E1873" i="216"/>
  <c r="E1860" i="216"/>
  <c r="E1847" i="216"/>
  <c r="E1834" i="216"/>
  <c r="E1821" i="216"/>
  <c r="E1801" i="216"/>
  <c r="E1788" i="216"/>
  <c r="E1775" i="216"/>
  <c r="E1762" i="216"/>
  <c r="E1749" i="216"/>
  <c r="E1729" i="216"/>
  <c r="E1716" i="216"/>
  <c r="E3752" i="216"/>
  <c r="E3130" i="216"/>
  <c r="E2955" i="216"/>
  <c r="E2874" i="216"/>
  <c r="E2820" i="216"/>
  <c r="E2766" i="216"/>
  <c r="E2670" i="216"/>
  <c r="E2611" i="216"/>
  <c r="E2562" i="216"/>
  <c r="E2512" i="216"/>
  <c r="E2446" i="216"/>
  <c r="E2437" i="216"/>
  <c r="E2404" i="216"/>
  <c r="E2395" i="216"/>
  <c r="E2363" i="216"/>
  <c r="E2339" i="216"/>
  <c r="E2315" i="216"/>
  <c r="E2291" i="216"/>
  <c r="E2267" i="216"/>
  <c r="E3340" i="216"/>
  <c r="E3235" i="216"/>
  <c r="E2733" i="216"/>
  <c r="E2701" i="216"/>
  <c r="E2640" i="216"/>
  <c r="E2619" i="216"/>
  <c r="E2532" i="216"/>
  <c r="E2492" i="216"/>
  <c r="E2420" i="216"/>
  <c r="E2370" i="216"/>
  <c r="E2346" i="216"/>
  <c r="E2322" i="216"/>
  <c r="E2298" i="216"/>
  <c r="E2274" i="216"/>
  <c r="E2250" i="216"/>
  <c r="E2243" i="216"/>
  <c r="E2236" i="216"/>
  <c r="E2221" i="216"/>
  <c r="E2214" i="216"/>
  <c r="E2207" i="216"/>
  <c r="E2200" i="216"/>
  <c r="E2185" i="216"/>
  <c r="E2178" i="216"/>
  <c r="E2171" i="216"/>
  <c r="E2164" i="216"/>
  <c r="E2149" i="216"/>
  <c r="E2142" i="216"/>
  <c r="E2135" i="216"/>
  <c r="E2128" i="216"/>
  <c r="E2113" i="216"/>
  <c r="E2106" i="216"/>
  <c r="E2099" i="216"/>
  <c r="E2092" i="216"/>
  <c r="E2077" i="216"/>
  <c r="E2070" i="216"/>
  <c r="E2063" i="216"/>
  <c r="E2056" i="216"/>
  <c r="E2041" i="216"/>
  <c r="E2034" i="216"/>
  <c r="E2027" i="216"/>
  <c r="E2020" i="216"/>
  <c r="E2005" i="216"/>
  <c r="E1998" i="216"/>
  <c r="E1991" i="216"/>
  <c r="E1984" i="216"/>
  <c r="E1969" i="216"/>
  <c r="E1962" i="216"/>
  <c r="E1955" i="216"/>
  <c r="E1948" i="216"/>
  <c r="E1933" i="216"/>
  <c r="E1926" i="216"/>
  <c r="E1919" i="216"/>
  <c r="E1912" i="216"/>
  <c r="E1905" i="216"/>
  <c r="E1885" i="216"/>
  <c r="E1872" i="216"/>
  <c r="E1859" i="216"/>
  <c r="E1846" i="216"/>
  <c r="E1833" i="216"/>
  <c r="E1813" i="216"/>
  <c r="E1800" i="216"/>
  <c r="E3562" i="216"/>
  <c r="E2883" i="216"/>
  <c r="E2829" i="216"/>
  <c r="E2775" i="216"/>
  <c r="E2648" i="216"/>
  <c r="E2589" i="216"/>
  <c r="E2540" i="216"/>
  <c r="E2473" i="216"/>
  <c r="E2454" i="216"/>
  <c r="E2445" i="216"/>
  <c r="E2436" i="216"/>
  <c r="E2403" i="216"/>
  <c r="E2394" i="216"/>
  <c r="E2386" i="216"/>
  <c r="E2362" i="216"/>
  <c r="E2338" i="216"/>
  <c r="E2314" i="216"/>
  <c r="E2290" i="216"/>
  <c r="E2266" i="216"/>
  <c r="E3667" i="216"/>
  <c r="E3373" i="216"/>
  <c r="E2742" i="216"/>
  <c r="E2618" i="216"/>
  <c r="E2569" i="216"/>
  <c r="E2491" i="216"/>
  <c r="E2427" i="216"/>
  <c r="E2419" i="216"/>
  <c r="E2369" i="216"/>
  <c r="E2345" i="216"/>
  <c r="E2321" i="216"/>
  <c r="E2297" i="216"/>
  <c r="E2273" i="216"/>
  <c r="E2249" i="216"/>
  <c r="E2242" i="216"/>
  <c r="E2227" i="216"/>
  <c r="E2220" i="216"/>
  <c r="E2213" i="216"/>
  <c r="E2206" i="216"/>
  <c r="E2191" i="216"/>
  <c r="E2184" i="216"/>
  <c r="E2177" i="216"/>
  <c r="E2170" i="216"/>
  <c r="E2155" i="216"/>
  <c r="E2148" i="216"/>
  <c r="E2141" i="216"/>
  <c r="E2134" i="216"/>
  <c r="E2119" i="216"/>
  <c r="E2112" i="216"/>
  <c r="E2105" i="216"/>
  <c r="E2098" i="216"/>
  <c r="E2083" i="216"/>
  <c r="E2076" i="216"/>
  <c r="E2069" i="216"/>
  <c r="E2062" i="216"/>
  <c r="E2047" i="216"/>
  <c r="E2040" i="216"/>
  <c r="E2033" i="216"/>
  <c r="E2026" i="216"/>
  <c r="E2011" i="216"/>
  <c r="E2004" i="216"/>
  <c r="E1997" i="216"/>
  <c r="E1990" i="216"/>
  <c r="E1975" i="216"/>
  <c r="E1968" i="216"/>
  <c r="E1961" i="216"/>
  <c r="E1954" i="216"/>
  <c r="E1939" i="216"/>
  <c r="E1932" i="216"/>
  <c r="E1925" i="216"/>
  <c r="E1918" i="216"/>
  <c r="E1897" i="216"/>
  <c r="E1884" i="216"/>
  <c r="E1871" i="216"/>
  <c r="E1858" i="216"/>
  <c r="E1845" i="216"/>
  <c r="E1825" i="216"/>
  <c r="E1812" i="216"/>
  <c r="E1799" i="216"/>
  <c r="E1786" i="216"/>
  <c r="E1773" i="216"/>
  <c r="E1753" i="216"/>
  <c r="E1740" i="216"/>
  <c r="E1727" i="216"/>
  <c r="E1714" i="216"/>
  <c r="E1701" i="216"/>
  <c r="E1681" i="216"/>
  <c r="E1668" i="216"/>
  <c r="E1655" i="216"/>
  <c r="E1649" i="216"/>
  <c r="E1643" i="216"/>
  <c r="E1637" i="216"/>
  <c r="E1631" i="216"/>
  <c r="E1625" i="216"/>
  <c r="E1619" i="216"/>
  <c r="E1613" i="216"/>
  <c r="E1607" i="216"/>
  <c r="E1601" i="216"/>
  <c r="E1595" i="216"/>
  <c r="E1589" i="216"/>
  <c r="E1583" i="216"/>
  <c r="E1577" i="216"/>
  <c r="E1571" i="216"/>
  <c r="E1565" i="216"/>
  <c r="E1559" i="216"/>
  <c r="E1553" i="216"/>
  <c r="E1547" i="216"/>
  <c r="E1541" i="216"/>
  <c r="E1535" i="216"/>
  <c r="E1529" i="216"/>
  <c r="E1523" i="216"/>
  <c r="E1517" i="216"/>
  <c r="E1511" i="216"/>
  <c r="E1505" i="216"/>
  <c r="E1499" i="216"/>
  <c r="E1493" i="216"/>
  <c r="E1487" i="216"/>
  <c r="E1481" i="216"/>
  <c r="E1475" i="216"/>
  <c r="E1469" i="216"/>
  <c r="E1463" i="216"/>
  <c r="E1457" i="216"/>
  <c r="E1451" i="216"/>
  <c r="E1445" i="216"/>
  <c r="E4213" i="216"/>
  <c r="E3045" i="216"/>
  <c r="E2838" i="216"/>
  <c r="E2784" i="216"/>
  <c r="E2709" i="216"/>
  <c r="E2677" i="216"/>
  <c r="E2647" i="216"/>
  <c r="E2598" i="216"/>
  <c r="E2539" i="216"/>
  <c r="E2499" i="216"/>
  <c r="E2480" i="216"/>
  <c r="E2376" i="216"/>
  <c r="E2352" i="216"/>
  <c r="E2328" i="216"/>
  <c r="E2304" i="216"/>
  <c r="E2280" i="216"/>
  <c r="E2256" i="216"/>
  <c r="E2518" i="216"/>
  <c r="E2460" i="216"/>
  <c r="E2303" i="216"/>
  <c r="E2248" i="216"/>
  <c r="E2226" i="216"/>
  <c r="E2183" i="216"/>
  <c r="E2161" i="216"/>
  <c r="E2140" i="216"/>
  <c r="E2118" i="216"/>
  <c r="E2075" i="216"/>
  <c r="E2053" i="216"/>
  <c r="E2032" i="216"/>
  <c r="E2010" i="216"/>
  <c r="E1967" i="216"/>
  <c r="E1945" i="216"/>
  <c r="E1924" i="216"/>
  <c r="E1839" i="216"/>
  <c r="E1830" i="216"/>
  <c r="E1815" i="216"/>
  <c r="E1806" i="216"/>
  <c r="E1798" i="216"/>
  <c r="E1791" i="216"/>
  <c r="E1759" i="216"/>
  <c r="E1752" i="216"/>
  <c r="E1744" i="216"/>
  <c r="E1721" i="216"/>
  <c r="E1713" i="216"/>
  <c r="E1698" i="216"/>
  <c r="E1684" i="216"/>
  <c r="E1669" i="216"/>
  <c r="E1661" i="216"/>
  <c r="E1654" i="216"/>
  <c r="E1638" i="216"/>
  <c r="E1630" i="216"/>
  <c r="E1614" i="216"/>
  <c r="E1606" i="216"/>
  <c r="E1590" i="216"/>
  <c r="E1582" i="216"/>
  <c r="E1566" i="216"/>
  <c r="E1558" i="216"/>
  <c r="E1542" i="216"/>
  <c r="E1534" i="216"/>
  <c r="E1518" i="216"/>
  <c r="E1510" i="216"/>
  <c r="E1494" i="216"/>
  <c r="E1486" i="216"/>
  <c r="E1470" i="216"/>
  <c r="E1462" i="216"/>
  <c r="E1446" i="216"/>
  <c r="E1411" i="216"/>
  <c r="E1398" i="216"/>
  <c r="E1385" i="216"/>
  <c r="E1372" i="216"/>
  <c r="E1359" i="216"/>
  <c r="E1339" i="216"/>
  <c r="E1326" i="216"/>
  <c r="E1313" i="216"/>
  <c r="E1300" i="216"/>
  <c r="E1287" i="216"/>
  <c r="E1267" i="216"/>
  <c r="E1254" i="216"/>
  <c r="E1241" i="216"/>
  <c r="E1228" i="216"/>
  <c r="E1215" i="216"/>
  <c r="E1195" i="216"/>
  <c r="E1182" i="216"/>
  <c r="E1169" i="216"/>
  <c r="E1156" i="216"/>
  <c r="E1143" i="216"/>
  <c r="E1123" i="216"/>
  <c r="E1110" i="216"/>
  <c r="E1097" i="216"/>
  <c r="E1084" i="216"/>
  <c r="E1071" i="216"/>
  <c r="E1065" i="216"/>
  <c r="E1059" i="216"/>
  <c r="E1053" i="216"/>
  <c r="E1047" i="216"/>
  <c r="E1041" i="216"/>
  <c r="E1035" i="216"/>
  <c r="E1029" i="216"/>
  <c r="E1023" i="216"/>
  <c r="E1017" i="216"/>
  <c r="E1011" i="216"/>
  <c r="E1005" i="216"/>
  <c r="E999" i="216"/>
  <c r="E993" i="216"/>
  <c r="E987" i="216"/>
  <c r="E981" i="216"/>
  <c r="E975" i="216"/>
  <c r="E969" i="216"/>
  <c r="E963" i="216"/>
  <c r="E957" i="216"/>
  <c r="E951" i="216"/>
  <c r="E945" i="216"/>
  <c r="E939" i="216"/>
  <c r="E933" i="216"/>
  <c r="E927" i="216"/>
  <c r="E921" i="216"/>
  <c r="E915" i="216"/>
  <c r="E909" i="216"/>
  <c r="E903" i="216"/>
  <c r="E897" i="216"/>
  <c r="E891" i="216"/>
  <c r="E885" i="216"/>
  <c r="E879" i="216"/>
  <c r="E873" i="216"/>
  <c r="E867" i="216"/>
  <c r="E861" i="216"/>
  <c r="E855" i="216"/>
  <c r="E849" i="216"/>
  <c r="E843" i="216"/>
  <c r="E837" i="216"/>
  <c r="E831" i="216"/>
  <c r="E825" i="216"/>
  <c r="E819" i="216"/>
  <c r="E813" i="216"/>
  <c r="E807" i="216"/>
  <c r="E801" i="216"/>
  <c r="E795" i="216"/>
  <c r="E789" i="216"/>
  <c r="E783" i="216"/>
  <c r="E777" i="216"/>
  <c r="E771" i="216"/>
  <c r="E765" i="216"/>
  <c r="E759" i="216"/>
  <c r="E753" i="216"/>
  <c r="E747" i="216"/>
  <c r="E741" i="216"/>
  <c r="E735" i="216"/>
  <c r="E729" i="216"/>
  <c r="E723" i="216"/>
  <c r="E717" i="216"/>
  <c r="E711" i="216"/>
  <c r="E705" i="216"/>
  <c r="E699" i="216"/>
  <c r="E693" i="216"/>
  <c r="E687" i="216"/>
  <c r="E681" i="216"/>
  <c r="E675" i="216"/>
  <c r="E669" i="216"/>
  <c r="E663" i="216"/>
  <c r="E657" i="216"/>
  <c r="E651" i="216"/>
  <c r="E645" i="216"/>
  <c r="E639" i="216"/>
  <c r="E633" i="216"/>
  <c r="E627" i="216"/>
  <c r="E621" i="216"/>
  <c r="E615" i="216"/>
  <c r="E609" i="216"/>
  <c r="E603" i="216"/>
  <c r="E597" i="216"/>
  <c r="E591" i="216"/>
  <c r="E585" i="216"/>
  <c r="E579" i="216"/>
  <c r="E573" i="216"/>
  <c r="E567" i="216"/>
  <c r="E561" i="216"/>
  <c r="E555" i="216"/>
  <c r="E549" i="216"/>
  <c r="E543" i="216"/>
  <c r="E537" i="216"/>
  <c r="E531" i="216"/>
  <c r="E525" i="216"/>
  <c r="E519" i="216"/>
  <c r="E513" i="216"/>
  <c r="E507" i="216"/>
  <c r="E501" i="216"/>
  <c r="E495" i="216"/>
  <c r="E489" i="216"/>
  <c r="E483" i="216"/>
  <c r="E477" i="216"/>
  <c r="E471" i="216"/>
  <c r="E465" i="216"/>
  <c r="E459" i="216"/>
  <c r="E453" i="216"/>
  <c r="E447" i="216"/>
  <c r="E441" i="216"/>
  <c r="E435" i="216"/>
  <c r="E429" i="216"/>
  <c r="E423" i="216"/>
  <c r="E417" i="216"/>
  <c r="E411" i="216"/>
  <c r="E405" i="216"/>
  <c r="E399" i="216"/>
  <c r="E393" i="216"/>
  <c r="E387" i="216"/>
  <c r="E381" i="216"/>
  <c r="E375" i="216"/>
  <c r="E369" i="216"/>
  <c r="E363" i="216"/>
  <c r="E357" i="216"/>
  <c r="E351" i="216"/>
  <c r="E345" i="216"/>
  <c r="E339" i="216"/>
  <c r="E333" i="216"/>
  <c r="E327" i="216"/>
  <c r="E321" i="216"/>
  <c r="E315" i="216"/>
  <c r="E309" i="216"/>
  <c r="E303" i="216"/>
  <c r="E297" i="216"/>
  <c r="E291" i="216"/>
  <c r="E285" i="216"/>
  <c r="E279" i="216"/>
  <c r="E273" i="216"/>
  <c r="E267" i="216"/>
  <c r="E261" i="216"/>
  <c r="E255" i="216"/>
  <c r="E249" i="216"/>
  <c r="E243" i="216"/>
  <c r="E237" i="216"/>
  <c r="E231" i="216"/>
  <c r="E225" i="216"/>
  <c r="E219" i="216"/>
  <c r="E213" i="216"/>
  <c r="E207" i="216"/>
  <c r="E2391" i="216"/>
  <c r="E1902" i="216"/>
  <c r="E1887" i="216"/>
  <c r="E1878" i="216"/>
  <c r="E1870" i="216"/>
  <c r="E1863" i="216"/>
  <c r="E1854" i="216"/>
  <c r="E1782" i="216"/>
  <c r="E1774" i="216"/>
  <c r="E1767" i="216"/>
  <c r="E1735" i="216"/>
  <c r="E1728" i="216"/>
  <c r="E1690" i="216"/>
  <c r="E1675" i="216"/>
  <c r="E1645" i="216"/>
  <c r="E1621" i="216"/>
  <c r="E1597" i="216"/>
  <c r="E1573" i="216"/>
  <c r="E1549" i="216"/>
  <c r="E1525" i="216"/>
  <c r="E1501" i="216"/>
  <c r="E1477" i="216"/>
  <c r="E1453" i="216"/>
  <c r="E1438" i="216"/>
  <c r="E1417" i="216"/>
  <c r="E1404" i="216"/>
  <c r="E1391" i="216"/>
  <c r="E1378" i="216"/>
  <c r="E1365" i="216"/>
  <c r="E1345" i="216"/>
  <c r="E1332" i="216"/>
  <c r="E1319" i="216"/>
  <c r="E1306" i="216"/>
  <c r="E1293" i="216"/>
  <c r="E3477" i="216"/>
  <c r="E2655" i="216"/>
  <c r="E2401" i="216"/>
  <c r="E2368" i="216"/>
  <c r="E2279" i="216"/>
  <c r="E1829" i="216"/>
  <c r="E1805" i="216"/>
  <c r="E1758" i="216"/>
  <c r="E1743" i="216"/>
  <c r="E1720" i="216"/>
  <c r="E1697" i="216"/>
  <c r="E1683" i="216"/>
  <c r="E1660" i="216"/>
  <c r="E1423" i="216"/>
  <c r="E1410" i="216"/>
  <c r="E1397" i="216"/>
  <c r="E1384" i="216"/>
  <c r="E1371" i="216"/>
  <c r="E1351" i="216"/>
  <c r="E1338" i="216"/>
  <c r="E1325" i="216"/>
  <c r="E1312" i="216"/>
  <c r="E1299" i="216"/>
  <c r="E1279" i="216"/>
  <c r="E1266" i="216"/>
  <c r="E1253" i="216"/>
  <c r="E1240" i="216"/>
  <c r="E1227" i="216"/>
  <c r="E1207" i="216"/>
  <c r="E1194" i="216"/>
  <c r="E1181" i="216"/>
  <c r="E1168" i="216"/>
  <c r="E1155" i="216"/>
  <c r="E1135" i="216"/>
  <c r="E1122" i="216"/>
  <c r="E1109" i="216"/>
  <c r="E1096" i="216"/>
  <c r="E1083" i="216"/>
  <c r="E1070" i="216"/>
  <c r="E1064" i="216"/>
  <c r="E1058" i="216"/>
  <c r="E1052" i="216"/>
  <c r="E1046" i="216"/>
  <c r="E1040" i="216"/>
  <c r="E1034" i="216"/>
  <c r="E1028" i="216"/>
  <c r="E1022" i="216"/>
  <c r="E1016" i="216"/>
  <c r="E1010" i="216"/>
  <c r="E1004" i="216"/>
  <c r="E998" i="216"/>
  <c r="E992" i="216"/>
  <c r="E986" i="216"/>
  <c r="E980" i="216"/>
  <c r="E974" i="216"/>
  <c r="E968" i="216"/>
  <c r="E962" i="216"/>
  <c r="E956" i="216"/>
  <c r="E950" i="216"/>
  <c r="E944" i="216"/>
  <c r="E938" i="216"/>
  <c r="E932" i="216"/>
  <c r="E926" i="216"/>
  <c r="E920" i="216"/>
  <c r="E2434" i="216"/>
  <c r="E1901" i="216"/>
  <c r="E1877" i="216"/>
  <c r="E1853" i="216"/>
  <c r="E1837" i="216"/>
  <c r="E1781" i="216"/>
  <c r="E1734" i="216"/>
  <c r="E1711" i="216"/>
  <c r="E1689" i="216"/>
  <c r="E1674" i="216"/>
  <c r="E1667" i="216"/>
  <c r="E1644" i="216"/>
  <c r="E1636" i="216"/>
  <c r="E1620" i="216"/>
  <c r="E1612" i="216"/>
  <c r="E1596" i="216"/>
  <c r="E1588" i="216"/>
  <c r="E1572" i="216"/>
  <c r="E1564" i="216"/>
  <c r="E1548" i="216"/>
  <c r="E1540" i="216"/>
  <c r="E1524" i="216"/>
  <c r="E1516" i="216"/>
  <c r="E1500" i="216"/>
  <c r="E1492" i="216"/>
  <c r="E1476" i="216"/>
  <c r="E1468" i="216"/>
  <c r="E1452" i="216"/>
  <c r="E1444" i="216"/>
  <c r="E1429" i="216"/>
  <c r="E1416" i="216"/>
  <c r="E1403" i="216"/>
  <c r="E1390" i="216"/>
  <c r="E1377" i="216"/>
  <c r="E1357" i="216"/>
  <c r="E1344" i="216"/>
  <c r="E1331" i="216"/>
  <c r="E1318" i="216"/>
  <c r="E1305" i="216"/>
  <c r="E1285" i="216"/>
  <c r="E1272" i="216"/>
  <c r="E1259" i="216"/>
  <c r="E1246" i="216"/>
  <c r="E1233" i="216"/>
  <c r="E1213" i="216"/>
  <c r="E1200" i="216"/>
  <c r="E1187" i="216"/>
  <c r="E1174" i="216"/>
  <c r="E1161" i="216"/>
  <c r="E1141" i="216"/>
  <c r="E1128" i="216"/>
  <c r="E1115" i="216"/>
  <c r="E1102" i="216"/>
  <c r="E1089" i="216"/>
  <c r="E2479" i="216"/>
  <c r="E2344" i="216"/>
  <c r="E2255" i="216"/>
  <c r="E2233" i="216"/>
  <c r="E2212" i="216"/>
  <c r="E2190" i="216"/>
  <c r="E2147" i="216"/>
  <c r="E2125" i="216"/>
  <c r="E2104" i="216"/>
  <c r="E2082" i="216"/>
  <c r="E2039" i="216"/>
  <c r="E2017" i="216"/>
  <c r="E1996" i="216"/>
  <c r="E1974" i="216"/>
  <c r="E1931" i="216"/>
  <c r="E1909" i="216"/>
  <c r="E1843" i="216"/>
  <c r="E1828" i="216"/>
  <c r="E1819" i="216"/>
  <c r="E1804" i="216"/>
  <c r="E1795" i="216"/>
  <c r="E1765" i="216"/>
  <c r="E1757" i="216"/>
  <c r="E1726" i="216"/>
  <c r="E1719" i="216"/>
  <c r="E1703" i="216"/>
  <c r="E1696" i="216"/>
  <c r="E1659" i="216"/>
  <c r="E1651" i="216"/>
  <c r="E1627" i="216"/>
  <c r="E1603" i="216"/>
  <c r="E1579" i="216"/>
  <c r="E1555" i="216"/>
  <c r="E1531" i="216"/>
  <c r="E1507" i="216"/>
  <c r="E1483" i="216"/>
  <c r="E1459" i="216"/>
  <c r="E1422" i="216"/>
  <c r="E1409" i="216"/>
  <c r="E1396" i="216"/>
  <c r="E1383" i="216"/>
  <c r="E1363" i="216"/>
  <c r="E1350" i="216"/>
  <c r="E1337" i="216"/>
  <c r="E1324" i="216"/>
  <c r="E1311" i="216"/>
  <c r="E1291" i="216"/>
  <c r="E1278" i="216"/>
  <c r="E1265" i="216"/>
  <c r="E1252" i="216"/>
  <c r="E1239" i="216"/>
  <c r="E1219" i="216"/>
  <c r="E1206" i="216"/>
  <c r="E1193" i="216"/>
  <c r="E1180" i="216"/>
  <c r="E1167" i="216"/>
  <c r="E1147" i="216"/>
  <c r="E1134" i="216"/>
  <c r="E1121" i="216"/>
  <c r="E1108" i="216"/>
  <c r="E1095" i="216"/>
  <c r="E1900" i="216"/>
  <c r="E1891" i="216"/>
  <c r="E1876" i="216"/>
  <c r="E1867" i="216"/>
  <c r="E1852" i="216"/>
  <c r="E1811" i="216"/>
  <c r="E1787" i="216"/>
  <c r="E1780" i="216"/>
  <c r="E1771" i="216"/>
  <c r="E1741" i="216"/>
  <c r="E1733" i="216"/>
  <c r="E1710" i="216"/>
  <c r="E1673" i="216"/>
  <c r="E1435" i="216"/>
  <c r="E1428" i="216"/>
  <c r="E1415" i="216"/>
  <c r="E1402" i="216"/>
  <c r="E1389" i="216"/>
  <c r="E1369" i="216"/>
  <c r="E1356" i="216"/>
  <c r="E1343" i="216"/>
  <c r="E1330" i="216"/>
  <c r="E1317" i="216"/>
  <c r="E1297" i="216"/>
  <c r="E1284" i="216"/>
  <c r="E1271" i="216"/>
  <c r="E1258" i="216"/>
  <c r="E1245" i="216"/>
  <c r="E1225" i="216"/>
  <c r="E1212" i="216"/>
  <c r="E1199" i="216"/>
  <c r="E1186" i="216"/>
  <c r="E1173" i="216"/>
  <c r="E1153" i="216"/>
  <c r="E1140" i="216"/>
  <c r="E1127" i="216"/>
  <c r="E1114" i="216"/>
  <c r="E1101" i="216"/>
  <c r="E2793" i="216"/>
  <c r="E2547" i="216"/>
  <c r="E2408" i="216"/>
  <c r="E2375" i="216"/>
  <c r="E2320" i="216"/>
  <c r="E1883" i="216"/>
  <c r="E1842" i="216"/>
  <c r="E1827" i="216"/>
  <c r="E1818" i="216"/>
  <c r="E1803" i="216"/>
  <c r="E1794" i="216"/>
  <c r="E1756" i="216"/>
  <c r="E1747" i="216"/>
  <c r="E1702" i="216"/>
  <c r="E1695" i="216"/>
  <c r="E1687" i="216"/>
  <c r="E1680" i="216"/>
  <c r="E1650" i="216"/>
  <c r="E1642" i="216"/>
  <c r="E1626" i="216"/>
  <c r="E1618" i="216"/>
  <c r="E1602" i="216"/>
  <c r="E1594" i="216"/>
  <c r="E1578" i="216"/>
  <c r="E1570" i="216"/>
  <c r="E1554" i="216"/>
  <c r="E1546" i="216"/>
  <c r="E1530" i="216"/>
  <c r="E1522" i="216"/>
  <c r="E1506" i="216"/>
  <c r="E1498" i="216"/>
  <c r="E1482" i="216"/>
  <c r="E1474" i="216"/>
  <c r="E1458" i="216"/>
  <c r="E1450" i="216"/>
  <c r="E1421" i="216"/>
  <c r="E1408" i="216"/>
  <c r="E1395" i="216"/>
  <c r="E1375" i="216"/>
  <c r="E1362" i="216"/>
  <c r="E1349" i="216"/>
  <c r="E1336" i="216"/>
  <c r="E1323" i="216"/>
  <c r="E1303" i="216"/>
  <c r="E1290" i="216"/>
  <c r="E1277" i="216"/>
  <c r="E1264" i="216"/>
  <c r="E1251" i="216"/>
  <c r="E1231" i="216"/>
  <c r="E1218" i="216"/>
  <c r="E1205" i="216"/>
  <c r="E1192" i="216"/>
  <c r="E1179" i="216"/>
  <c r="E1159" i="216"/>
  <c r="E1146" i="216"/>
  <c r="E1133" i="216"/>
  <c r="E1120" i="216"/>
  <c r="E1107" i="216"/>
  <c r="E1087" i="216"/>
  <c r="E1074" i="216"/>
  <c r="E1068" i="216"/>
  <c r="E1062" i="216"/>
  <c r="E1056" i="216"/>
  <c r="E1050" i="216"/>
  <c r="E1044" i="216"/>
  <c r="E1038" i="216"/>
  <c r="E1032" i="216"/>
  <c r="E1026" i="216"/>
  <c r="E1020" i="216"/>
  <c r="E1014" i="216"/>
  <c r="E1008" i="216"/>
  <c r="E1002" i="216"/>
  <c r="E996" i="216"/>
  <c r="E990" i="216"/>
  <c r="E984" i="216"/>
  <c r="E978" i="216"/>
  <c r="E972" i="216"/>
  <c r="E966" i="216"/>
  <c r="E960" i="216"/>
  <c r="E954" i="216"/>
  <c r="E948" i="216"/>
  <c r="E942" i="216"/>
  <c r="E936" i="216"/>
  <c r="E930" i="216"/>
  <c r="E924" i="216"/>
  <c r="E3078" i="216"/>
  <c r="E1899" i="216"/>
  <c r="E1890" i="216"/>
  <c r="E1875" i="216"/>
  <c r="E1866" i="216"/>
  <c r="E1851" i="216"/>
  <c r="E1779" i="216"/>
  <c r="E1770" i="216"/>
  <c r="E1732" i="216"/>
  <c r="E1709" i="216"/>
  <c r="E1672" i="216"/>
  <c r="E1657" i="216"/>
  <c r="E1633" i="216"/>
  <c r="E1609" i="216"/>
  <c r="E1585" i="216"/>
  <c r="E1561" i="216"/>
  <c r="E1537" i="216"/>
  <c r="E1513" i="216"/>
  <c r="E1489" i="216"/>
  <c r="E1465" i="216"/>
  <c r="E1441" i="216"/>
  <c r="E1434" i="216"/>
  <c r="E1427" i="216"/>
  <c r="E1414" i="216"/>
  <c r="E1401" i="216"/>
  <c r="E1381" i="216"/>
  <c r="E1368" i="216"/>
  <c r="E1355" i="216"/>
  <c r="E1342" i="216"/>
  <c r="E1329" i="216"/>
  <c r="E1309" i="216"/>
  <c r="E1296" i="216"/>
  <c r="E1283" i="216"/>
  <c r="E1270" i="216"/>
  <c r="E1257" i="216"/>
  <c r="E1237" i="216"/>
  <c r="E1224" i="216"/>
  <c r="E1211" i="216"/>
  <c r="E1198" i="216"/>
  <c r="E1185" i="216"/>
  <c r="E1165" i="216"/>
  <c r="E1152" i="216"/>
  <c r="E1139" i="216"/>
  <c r="E3794" i="216"/>
  <c r="E2568" i="216"/>
  <c r="E2351" i="216"/>
  <c r="E2296" i="216"/>
  <c r="E2219" i="216"/>
  <c r="E2197" i="216"/>
  <c r="E2176" i="216"/>
  <c r="E2154" i="216"/>
  <c r="E2111" i="216"/>
  <c r="E2089" i="216"/>
  <c r="E2068" i="216"/>
  <c r="E2046" i="216"/>
  <c r="E2003" i="216"/>
  <c r="E1981" i="216"/>
  <c r="E1960" i="216"/>
  <c r="E1938" i="216"/>
  <c r="E1857" i="216"/>
  <c r="E1841" i="216"/>
  <c r="E1817" i="216"/>
  <c r="E1793" i="216"/>
  <c r="E1785" i="216"/>
  <c r="E1755" i="216"/>
  <c r="E1746" i="216"/>
  <c r="E1739" i="216"/>
  <c r="E1723" i="216"/>
  <c r="E1686" i="216"/>
  <c r="E1663" i="216"/>
  <c r="E1420" i="216"/>
  <c r="E1407" i="216"/>
  <c r="E1387" i="216"/>
  <c r="E1374" i="216"/>
  <c r="E1361" i="216"/>
  <c r="E1348" i="216"/>
  <c r="E1335" i="216"/>
  <c r="E1315" i="216"/>
  <c r="E1302" i="216"/>
  <c r="E1289" i="216"/>
  <c r="E1276" i="216"/>
  <c r="E1263" i="216"/>
  <c r="E1243" i="216"/>
  <c r="E1230" i="216"/>
  <c r="E1217" i="216"/>
  <c r="E1204" i="216"/>
  <c r="E1191" i="216"/>
  <c r="E1171" i="216"/>
  <c r="E1158" i="216"/>
  <c r="E1145" i="216"/>
  <c r="E1132" i="216"/>
  <c r="E1119" i="216"/>
  <c r="E1099" i="216"/>
  <c r="E1086" i="216"/>
  <c r="E1073" i="216"/>
  <c r="E1067" i="216"/>
  <c r="E1061" i="216"/>
  <c r="E1055" i="216"/>
  <c r="E1049" i="216"/>
  <c r="E1043" i="216"/>
  <c r="E1037" i="216"/>
  <c r="E1031" i="216"/>
  <c r="E1025" i="216"/>
  <c r="E1019" i="216"/>
  <c r="E1013" i="216"/>
  <c r="E1007" i="216"/>
  <c r="E1001" i="216"/>
  <c r="E995" i="216"/>
  <c r="E989" i="216"/>
  <c r="E983" i="216"/>
  <c r="E977" i="216"/>
  <c r="E971" i="216"/>
  <c r="E965" i="216"/>
  <c r="E959" i="216"/>
  <c r="E953" i="216"/>
  <c r="E947" i="216"/>
  <c r="E941" i="216"/>
  <c r="E935" i="216"/>
  <c r="E929" i="216"/>
  <c r="E923" i="216"/>
  <c r="E917" i="216"/>
  <c r="E911" i="216"/>
  <c r="E905" i="216"/>
  <c r="E899" i="216"/>
  <c r="E893" i="216"/>
  <c r="E887" i="216"/>
  <c r="E881" i="216"/>
  <c r="E875" i="216"/>
  <c r="E869" i="216"/>
  <c r="E863" i="216"/>
  <c r="E3183" i="216"/>
  <c r="E2625" i="216"/>
  <c r="E1889" i="216"/>
  <c r="E1865" i="216"/>
  <c r="E1769" i="216"/>
  <c r="E1761" i="216"/>
  <c r="E1768" i="216"/>
  <c r="E1745" i="216"/>
  <c r="E1671" i="216"/>
  <c r="E1639" i="216"/>
  <c r="E1543" i="216"/>
  <c r="E1447" i="216"/>
  <c r="E1308" i="216"/>
  <c r="E1260" i="216"/>
  <c r="E1157" i="216"/>
  <c r="E1138" i="216"/>
  <c r="E1129" i="216"/>
  <c r="E1111" i="216"/>
  <c r="E1077" i="216"/>
  <c r="E916" i="216"/>
  <c r="E880" i="216"/>
  <c r="E852" i="216"/>
  <c r="E839" i="216"/>
  <c r="E826" i="216"/>
  <c r="E806" i="216"/>
  <c r="E793" i="216"/>
  <c r="E780" i="216"/>
  <c r="E767" i="216"/>
  <c r="E754" i="216"/>
  <c r="E734" i="216"/>
  <c r="E721" i="216"/>
  <c r="E708" i="216"/>
  <c r="E695" i="216"/>
  <c r="E682" i="216"/>
  <c r="E662" i="216"/>
  <c r="E649" i="216"/>
  <c r="E636" i="216"/>
  <c r="E623" i="216"/>
  <c r="E610" i="216"/>
  <c r="E590" i="216"/>
  <c r="E577" i="216"/>
  <c r="E564" i="216"/>
  <c r="E551" i="216"/>
  <c r="E538" i="216"/>
  <c r="E518" i="216"/>
  <c r="E505" i="216"/>
  <c r="E492" i="216"/>
  <c r="E479" i="216"/>
  <c r="E466" i="216"/>
  <c r="E446" i="216"/>
  <c r="E433" i="216"/>
  <c r="E420" i="216"/>
  <c r="E407" i="216"/>
  <c r="E394" i="216"/>
  <c r="E374" i="216"/>
  <c r="E361" i="216"/>
  <c r="E348" i="216"/>
  <c r="E335" i="216"/>
  <c r="E322" i="216"/>
  <c r="E302" i="216"/>
  <c r="E289" i="216"/>
  <c r="E276" i="216"/>
  <c r="E263" i="216"/>
  <c r="E250" i="216"/>
  <c r="E230" i="216"/>
  <c r="E217" i="216"/>
  <c r="E204" i="216"/>
  <c r="E198" i="216"/>
  <c r="E192" i="216"/>
  <c r="E186" i="216"/>
  <c r="E180" i="216"/>
  <c r="E174" i="216"/>
  <c r="E168" i="216"/>
  <c r="E162" i="216"/>
  <c r="E156" i="216"/>
  <c r="E150" i="216"/>
  <c r="E144" i="216"/>
  <c r="E138" i="216"/>
  <c r="E132" i="216"/>
  <c r="E126" i="216"/>
  <c r="E120" i="216"/>
  <c r="E114" i="216"/>
  <c r="E108" i="216"/>
  <c r="E102" i="216"/>
  <c r="E96" i="216"/>
  <c r="E90" i="216"/>
  <c r="E84" i="216"/>
  <c r="E78" i="216"/>
  <c r="E72" i="216"/>
  <c r="E66" i="216"/>
  <c r="E60" i="216"/>
  <c r="E54" i="216"/>
  <c r="E48" i="216"/>
  <c r="E42" i="216"/>
  <c r="E36" i="216"/>
  <c r="E30" i="216"/>
  <c r="E24" i="216"/>
  <c r="E18" i="216"/>
  <c r="E12" i="216"/>
  <c r="E6" i="216"/>
  <c r="E1888" i="216"/>
  <c r="E1855" i="216"/>
  <c r="E1722" i="216"/>
  <c r="E1367" i="216"/>
  <c r="E1327" i="216"/>
  <c r="E1288" i="216"/>
  <c r="E1269" i="216"/>
  <c r="E1249" i="216"/>
  <c r="E1222" i="216"/>
  <c r="E1203" i="216"/>
  <c r="E1175" i="216"/>
  <c r="E1092" i="216"/>
  <c r="E908" i="216"/>
  <c r="E901" i="216"/>
  <c r="E894" i="216"/>
  <c r="E872" i="216"/>
  <c r="E865" i="216"/>
  <c r="E858" i="216"/>
  <c r="E845" i="216"/>
  <c r="E832" i="216"/>
  <c r="E812" i="216"/>
  <c r="E799" i="216"/>
  <c r="E786" i="216"/>
  <c r="E773" i="216"/>
  <c r="E760" i="216"/>
  <c r="E740" i="216"/>
  <c r="E727" i="216"/>
  <c r="E714" i="216"/>
  <c r="E701" i="216"/>
  <c r="E688" i="216"/>
  <c r="E668" i="216"/>
  <c r="E655" i="216"/>
  <c r="E642" i="216"/>
  <c r="E629" i="216"/>
  <c r="E616" i="216"/>
  <c r="E596" i="216"/>
  <c r="E583" i="216"/>
  <c r="E570" i="216"/>
  <c r="E557" i="216"/>
  <c r="E544" i="216"/>
  <c r="E524" i="216"/>
  <c r="E511" i="216"/>
  <c r="E498" i="216"/>
  <c r="E485" i="216"/>
  <c r="E472" i="216"/>
  <c r="E452" i="216"/>
  <c r="E439" i="216"/>
  <c r="E426" i="216"/>
  <c r="E413" i="216"/>
  <c r="E400" i="216"/>
  <c r="E380" i="216"/>
  <c r="E367" i="216"/>
  <c r="E354" i="216"/>
  <c r="E341" i="216"/>
  <c r="E328" i="216"/>
  <c r="E308" i="216"/>
  <c r="E295" i="216"/>
  <c r="E282" i="216"/>
  <c r="E269" i="216"/>
  <c r="E256" i="216"/>
  <c r="E236" i="216"/>
  <c r="E223" i="216"/>
  <c r="E210" i="216"/>
  <c r="E2327" i="216"/>
  <c r="E1648" i="216"/>
  <c r="E1584" i="216"/>
  <c r="E1552" i="216"/>
  <c r="E1488" i="216"/>
  <c r="E1456" i="216"/>
  <c r="E1426" i="216"/>
  <c r="E1386" i="216"/>
  <c r="E1347" i="216"/>
  <c r="E1307" i="216"/>
  <c r="E1183" i="216"/>
  <c r="E1164" i="216"/>
  <c r="E1137" i="216"/>
  <c r="E886" i="216"/>
  <c r="E851" i="216"/>
  <c r="E838" i="216"/>
  <c r="E818" i="216"/>
  <c r="E805" i="216"/>
  <c r="E792" i="216"/>
  <c r="E779" i="216"/>
  <c r="E766" i="216"/>
  <c r="E746" i="216"/>
  <c r="E733" i="216"/>
  <c r="E720" i="216"/>
  <c r="E707" i="216"/>
  <c r="E694" i="216"/>
  <c r="E674" i="216"/>
  <c r="E661" i="216"/>
  <c r="E648" i="216"/>
  <c r="E635" i="216"/>
  <c r="E622" i="216"/>
  <c r="E602" i="216"/>
  <c r="E589" i="216"/>
  <c r="E576" i="216"/>
  <c r="E563" i="216"/>
  <c r="E550" i="216"/>
  <c r="E530" i="216"/>
  <c r="E517" i="216"/>
  <c r="E504" i="216"/>
  <c r="E491" i="216"/>
  <c r="E478" i="216"/>
  <c r="E458" i="216"/>
  <c r="E445" i="216"/>
  <c r="E432" i="216"/>
  <c r="E419" i="216"/>
  <c r="E406" i="216"/>
  <c r="E386" i="216"/>
  <c r="E373" i="216"/>
  <c r="E360" i="216"/>
  <c r="E347" i="216"/>
  <c r="E334" i="216"/>
  <c r="E314" i="216"/>
  <c r="E301" i="216"/>
  <c r="E288" i="216"/>
  <c r="E275" i="216"/>
  <c r="E262" i="216"/>
  <c r="E242" i="216"/>
  <c r="E229" i="216"/>
  <c r="E216" i="216"/>
  <c r="E203" i="216"/>
  <c r="E197" i="216"/>
  <c r="E191" i="216"/>
  <c r="E185" i="216"/>
  <c r="E179" i="216"/>
  <c r="E173" i="216"/>
  <c r="E167" i="216"/>
  <c r="E161" i="216"/>
  <c r="E155" i="216"/>
  <c r="E149" i="216"/>
  <c r="E143" i="216"/>
  <c r="E137" i="216"/>
  <c r="E131" i="216"/>
  <c r="E125" i="216"/>
  <c r="E119" i="216"/>
  <c r="E113" i="216"/>
  <c r="E107" i="216"/>
  <c r="E101" i="216"/>
  <c r="E95" i="216"/>
  <c r="E89" i="216"/>
  <c r="E83" i="216"/>
  <c r="E77" i="216"/>
  <c r="E71" i="216"/>
  <c r="E65" i="216"/>
  <c r="E59" i="216"/>
  <c r="E53" i="216"/>
  <c r="E47" i="216"/>
  <c r="E41" i="216"/>
  <c r="E35" i="216"/>
  <c r="E29" i="216"/>
  <c r="E23" i="216"/>
  <c r="E17" i="216"/>
  <c r="E11" i="216"/>
  <c r="E5" i="216"/>
  <c r="E1864" i="216"/>
  <c r="E1831" i="216"/>
  <c r="E1731" i="216"/>
  <c r="E1615" i="216"/>
  <c r="E1519" i="216"/>
  <c r="E1405" i="216"/>
  <c r="E1366" i="216"/>
  <c r="E1248" i="216"/>
  <c r="E1221" i="216"/>
  <c r="E1117" i="216"/>
  <c r="E1091" i="216"/>
  <c r="E1075" i="216"/>
  <c r="E1066" i="216"/>
  <c r="E1057" i="216"/>
  <c r="E1048" i="216"/>
  <c r="E1039" i="216"/>
  <c r="E1030" i="216"/>
  <c r="E1021" i="216"/>
  <c r="E1012" i="216"/>
  <c r="E1003" i="216"/>
  <c r="E994" i="216"/>
  <c r="E985" i="216"/>
  <c r="E976" i="216"/>
  <c r="E967" i="216"/>
  <c r="E958" i="216"/>
  <c r="E949" i="216"/>
  <c r="E940" i="216"/>
  <c r="E931" i="216"/>
  <c r="E922" i="216"/>
  <c r="E914" i="216"/>
  <c r="E907" i="216"/>
  <c r="E900" i="216"/>
  <c r="E878" i="216"/>
  <c r="E871" i="216"/>
  <c r="E864" i="216"/>
  <c r="E857" i="216"/>
  <c r="E844" i="216"/>
  <c r="E824" i="216"/>
  <c r="E811" i="216"/>
  <c r="E798" i="216"/>
  <c r="E785" i="216"/>
  <c r="E772" i="216"/>
  <c r="E752" i="216"/>
  <c r="E739" i="216"/>
  <c r="E726" i="216"/>
  <c r="E713" i="216"/>
  <c r="E700" i="216"/>
  <c r="E680" i="216"/>
  <c r="E667" i="216"/>
  <c r="E654" i="216"/>
  <c r="E641" i="216"/>
  <c r="E628" i="216"/>
  <c r="E608" i="216"/>
  <c r="E595" i="216"/>
  <c r="E582" i="216"/>
  <c r="E569" i="216"/>
  <c r="E556" i="216"/>
  <c r="E536" i="216"/>
  <c r="E523" i="216"/>
  <c r="E510" i="216"/>
  <c r="E497" i="216"/>
  <c r="E484" i="216"/>
  <c r="E464" i="216"/>
  <c r="E451" i="216"/>
  <c r="E438" i="216"/>
  <c r="E425" i="216"/>
  <c r="E412" i="216"/>
  <c r="E392" i="216"/>
  <c r="E379" i="216"/>
  <c r="E366" i="216"/>
  <c r="E353" i="216"/>
  <c r="E340" i="216"/>
  <c r="E320" i="216"/>
  <c r="E307" i="216"/>
  <c r="E294" i="216"/>
  <c r="E281" i="216"/>
  <c r="E268" i="216"/>
  <c r="E248" i="216"/>
  <c r="E235" i="216"/>
  <c r="E222" i="216"/>
  <c r="E209" i="216"/>
  <c r="E2576" i="216"/>
  <c r="E1896" i="216"/>
  <c r="E1699" i="216"/>
  <c r="E1425" i="216"/>
  <c r="E1295" i="216"/>
  <c r="E1229" i="216"/>
  <c r="E1210" i="216"/>
  <c r="E1201" i="216"/>
  <c r="E1163" i="216"/>
  <c r="E1126" i="216"/>
  <c r="E1081" i="216"/>
  <c r="E892" i="216"/>
  <c r="E850" i="216"/>
  <c r="E830" i="216"/>
  <c r="E817" i="216"/>
  <c r="E804" i="216"/>
  <c r="E791" i="216"/>
  <c r="E778" i="216"/>
  <c r="E758" i="216"/>
  <c r="E745" i="216"/>
  <c r="E732" i="216"/>
  <c r="E719" i="216"/>
  <c r="E706" i="216"/>
  <c r="E686" i="216"/>
  <c r="E673" i="216"/>
  <c r="E660" i="216"/>
  <c r="E647" i="216"/>
  <c r="E634" i="216"/>
  <c r="E614" i="216"/>
  <c r="E601" i="216"/>
  <c r="E588" i="216"/>
  <c r="E575" i="216"/>
  <c r="E562" i="216"/>
  <c r="E542" i="216"/>
  <c r="E529" i="216"/>
  <c r="E516" i="216"/>
  <c r="E503" i="216"/>
  <c r="E490" i="216"/>
  <c r="E470" i="216"/>
  <c r="E457" i="216"/>
  <c r="E444" i="216"/>
  <c r="E431" i="216"/>
  <c r="E418" i="216"/>
  <c r="E398" i="216"/>
  <c r="E385" i="216"/>
  <c r="E372" i="216"/>
  <c r="E359" i="216"/>
  <c r="E346" i="216"/>
  <c r="E326" i="216"/>
  <c r="E313" i="216"/>
  <c r="E300" i="216"/>
  <c r="E287" i="216"/>
  <c r="E274" i="216"/>
  <c r="E254" i="216"/>
  <c r="E241" i="216"/>
  <c r="E228" i="216"/>
  <c r="E215" i="216"/>
  <c r="E202" i="216"/>
  <c r="E196" i="216"/>
  <c r="E190" i="216"/>
  <c r="E184" i="216"/>
  <c r="E178" i="216"/>
  <c r="E172" i="216"/>
  <c r="E166" i="216"/>
  <c r="E160" i="216"/>
  <c r="E154" i="216"/>
  <c r="E148" i="216"/>
  <c r="E142" i="216"/>
  <c r="E136" i="216"/>
  <c r="E130" i="216"/>
  <c r="E124" i="216"/>
  <c r="E118" i="216"/>
  <c r="E112" i="216"/>
  <c r="E106" i="216"/>
  <c r="E100" i="216"/>
  <c r="E94" i="216"/>
  <c r="E88" i="216"/>
  <c r="E82" i="216"/>
  <c r="E76" i="216"/>
  <c r="E70" i="216"/>
  <c r="E64" i="216"/>
  <c r="E58" i="216"/>
  <c r="E52" i="216"/>
  <c r="E46" i="216"/>
  <c r="E40" i="216"/>
  <c r="E2718" i="216"/>
  <c r="E1840" i="216"/>
  <c r="E1708" i="216"/>
  <c r="E1677" i="216"/>
  <c r="E1656" i="216"/>
  <c r="E1624" i="216"/>
  <c r="E1560" i="216"/>
  <c r="E1528" i="216"/>
  <c r="E1464" i="216"/>
  <c r="E1433" i="216"/>
  <c r="E1393" i="216"/>
  <c r="E1354" i="216"/>
  <c r="E1314" i="216"/>
  <c r="E1275" i="216"/>
  <c r="E1247" i="216"/>
  <c r="E1144" i="216"/>
  <c r="E1116" i="216"/>
  <c r="E1098" i="216"/>
  <c r="E1090" i="216"/>
  <c r="E913" i="216"/>
  <c r="E906" i="216"/>
  <c r="E884" i="216"/>
  <c r="E877" i="216"/>
  <c r="E870" i="216"/>
  <c r="E856" i="216"/>
  <c r="E836" i="216"/>
  <c r="E823" i="216"/>
  <c r="E810" i="216"/>
  <c r="E797" i="216"/>
  <c r="E784" i="216"/>
  <c r="E764" i="216"/>
  <c r="E751" i="216"/>
  <c r="E738" i="216"/>
  <c r="E725" i="216"/>
  <c r="E712" i="216"/>
  <c r="E692" i="216"/>
  <c r="E679" i="216"/>
  <c r="E666" i="216"/>
  <c r="E653" i="216"/>
  <c r="E640" i="216"/>
  <c r="E620" i="216"/>
  <c r="E607" i="216"/>
  <c r="E594" i="216"/>
  <c r="E581" i="216"/>
  <c r="E568" i="216"/>
  <c r="E548" i="216"/>
  <c r="E535" i="216"/>
  <c r="E522" i="216"/>
  <c r="E509" i="216"/>
  <c r="E496" i="216"/>
  <c r="E476" i="216"/>
  <c r="E463" i="216"/>
  <c r="E450" i="216"/>
  <c r="E437" i="216"/>
  <c r="E424" i="216"/>
  <c r="E404" i="216"/>
  <c r="E391" i="216"/>
  <c r="E378" i="216"/>
  <c r="E365" i="216"/>
  <c r="E352" i="216"/>
  <c r="E332" i="216"/>
  <c r="E319" i="216"/>
  <c r="E306" i="216"/>
  <c r="E293" i="216"/>
  <c r="E280" i="216"/>
  <c r="E260" i="216"/>
  <c r="E247" i="216"/>
  <c r="E234" i="216"/>
  <c r="E221" i="216"/>
  <c r="E208" i="216"/>
  <c r="E1807" i="216"/>
  <c r="E1591" i="216"/>
  <c r="E1495" i="216"/>
  <c r="E1413" i="216"/>
  <c r="E1373" i="216"/>
  <c r="E1333" i="216"/>
  <c r="E1294" i="216"/>
  <c r="E1255" i="216"/>
  <c r="E1236" i="216"/>
  <c r="E1209" i="216"/>
  <c r="E1189" i="216"/>
  <c r="E1162" i="216"/>
  <c r="E1125" i="216"/>
  <c r="E1080" i="216"/>
  <c r="E898" i="216"/>
  <c r="E862" i="216"/>
  <c r="E842" i="216"/>
  <c r="E829" i="216"/>
  <c r="E816" i="216"/>
  <c r="E803" i="216"/>
  <c r="E790" i="216"/>
  <c r="E770" i="216"/>
  <c r="E757" i="216"/>
  <c r="E744" i="216"/>
  <c r="E731" i="216"/>
  <c r="E718" i="216"/>
  <c r="E698" i="216"/>
  <c r="E685" i="216"/>
  <c r="E672" i="216"/>
  <c r="E659" i="216"/>
  <c r="E646" i="216"/>
  <c r="E626" i="216"/>
  <c r="E613" i="216"/>
  <c r="E600" i="216"/>
  <c r="E587" i="216"/>
  <c r="E574" i="216"/>
  <c r="E554" i="216"/>
  <c r="E541" i="216"/>
  <c r="E528" i="216"/>
  <c r="E515" i="216"/>
  <c r="E502" i="216"/>
  <c r="E482" i="216"/>
  <c r="E469" i="216"/>
  <c r="E456" i="216"/>
  <c r="E443" i="216"/>
  <c r="E430" i="216"/>
  <c r="E410" i="216"/>
  <c r="E397" i="216"/>
  <c r="E384" i="216"/>
  <c r="E371" i="216"/>
  <c r="E358" i="216"/>
  <c r="E338" i="216"/>
  <c r="E325" i="216"/>
  <c r="E312" i="216"/>
  <c r="E299" i="216"/>
  <c r="E286" i="216"/>
  <c r="E266" i="216"/>
  <c r="E253" i="216"/>
  <c r="E240" i="216"/>
  <c r="E227" i="216"/>
  <c r="E214" i="216"/>
  <c r="E201" i="216"/>
  <c r="E195" i="216"/>
  <c r="E189" i="216"/>
  <c r="E183" i="216"/>
  <c r="E177" i="216"/>
  <c r="E171" i="216"/>
  <c r="E165" i="216"/>
  <c r="E159" i="216"/>
  <c r="E153" i="216"/>
  <c r="E147" i="216"/>
  <c r="E141" i="216"/>
  <c r="E135" i="216"/>
  <c r="E129" i="216"/>
  <c r="E123" i="216"/>
  <c r="E117" i="216"/>
  <c r="E111" i="216"/>
  <c r="E105" i="216"/>
  <c r="E99" i="216"/>
  <c r="E93" i="216"/>
  <c r="E87" i="216"/>
  <c r="E81" i="216"/>
  <c r="E75" i="216"/>
  <c r="E69" i="216"/>
  <c r="E63" i="216"/>
  <c r="E57" i="216"/>
  <c r="E51" i="216"/>
  <c r="E45" i="216"/>
  <c r="E39" i="216"/>
  <c r="E33" i="216"/>
  <c r="E27" i="216"/>
  <c r="E21" i="216"/>
  <c r="E15" i="216"/>
  <c r="E9" i="216"/>
  <c r="E3" i="216"/>
  <c r="E2847" i="216"/>
  <c r="E1707" i="216"/>
  <c r="E1432" i="216"/>
  <c r="E1392" i="216"/>
  <c r="E1353" i="216"/>
  <c r="E1170" i="216"/>
  <c r="E1151" i="216"/>
  <c r="E1105" i="216"/>
  <c r="E1072" i="216"/>
  <c r="E1063" i="216"/>
  <c r="E1054" i="216"/>
  <c r="E1045" i="216"/>
  <c r="E1036" i="216"/>
  <c r="E1027" i="216"/>
  <c r="E1018" i="216"/>
  <c r="E1009" i="216"/>
  <c r="E1000" i="216"/>
  <c r="E991" i="216"/>
  <c r="E982" i="216"/>
  <c r="E973" i="216"/>
  <c r="E964" i="216"/>
  <c r="E955" i="216"/>
  <c r="E946" i="216"/>
  <c r="E937" i="216"/>
  <c r="E928" i="216"/>
  <c r="E919" i="216"/>
  <c r="E912" i="216"/>
  <c r="E890" i="216"/>
  <c r="E883" i="216"/>
  <c r="E876" i="216"/>
  <c r="E848" i="216"/>
  <c r="E835" i="216"/>
  <c r="E822" i="216"/>
  <c r="E809" i="216"/>
  <c r="E796" i="216"/>
  <c r="E776" i="216"/>
  <c r="E763" i="216"/>
  <c r="E750" i="216"/>
  <c r="E737" i="216"/>
  <c r="E724" i="216"/>
  <c r="E704" i="216"/>
  <c r="E691" i="216"/>
  <c r="E678" i="216"/>
  <c r="E665" i="216"/>
  <c r="E652" i="216"/>
  <c r="E632" i="216"/>
  <c r="E619" i="216"/>
  <c r="E606" i="216"/>
  <c r="E593" i="216"/>
  <c r="E580" i="216"/>
  <c r="E560" i="216"/>
  <c r="E547" i="216"/>
  <c r="E534" i="216"/>
  <c r="E521" i="216"/>
  <c r="E508" i="216"/>
  <c r="E488" i="216"/>
  <c r="E475" i="216"/>
  <c r="E462" i="216"/>
  <c r="E449" i="216"/>
  <c r="E436" i="216"/>
  <c r="E416" i="216"/>
  <c r="E403" i="216"/>
  <c r="E390" i="216"/>
  <c r="E377" i="216"/>
  <c r="E364" i="216"/>
  <c r="E344" i="216"/>
  <c r="E331" i="216"/>
  <c r="E318" i="216"/>
  <c r="E305" i="216"/>
  <c r="E292" i="216"/>
  <c r="E272" i="216"/>
  <c r="E259" i="216"/>
  <c r="E246" i="216"/>
  <c r="E233" i="216"/>
  <c r="E220" i="216"/>
  <c r="E1903" i="216"/>
  <c r="E1816" i="216"/>
  <c r="E1783" i="216"/>
  <c r="E1685" i="216"/>
  <c r="E1632" i="216"/>
  <c r="E1600" i="216"/>
  <c r="E1536" i="216"/>
  <c r="E1504" i="216"/>
  <c r="E1440" i="216"/>
  <c r="E1321" i="216"/>
  <c r="E1282" i="216"/>
  <c r="E1273" i="216"/>
  <c r="E1235" i="216"/>
  <c r="E1188" i="216"/>
  <c r="E1079" i="216"/>
  <c r="E904" i="216"/>
  <c r="E868" i="216"/>
  <c r="E854" i="216"/>
  <c r="E841" i="216"/>
  <c r="E828" i="216"/>
  <c r="E815" i="216"/>
  <c r="E802" i="216"/>
  <c r="E782" i="216"/>
  <c r="E769" i="216"/>
  <c r="E756" i="216"/>
  <c r="E743" i="216"/>
  <c r="E730" i="216"/>
  <c r="E710" i="216"/>
  <c r="E697" i="216"/>
  <c r="E684" i="216"/>
  <c r="E671" i="216"/>
  <c r="E658" i="216"/>
  <c r="E638" i="216"/>
  <c r="E625" i="216"/>
  <c r="E612" i="216"/>
  <c r="E599" i="216"/>
  <c r="E586" i="216"/>
  <c r="E566" i="216"/>
  <c r="E553" i="216"/>
  <c r="E540" i="216"/>
  <c r="E527" i="216"/>
  <c r="E514" i="216"/>
  <c r="E494" i="216"/>
  <c r="E481" i="216"/>
  <c r="E468" i="216"/>
  <c r="E455" i="216"/>
  <c r="E442" i="216"/>
  <c r="E422" i="216"/>
  <c r="E409" i="216"/>
  <c r="E396" i="216"/>
  <c r="E383" i="216"/>
  <c r="E370" i="216"/>
  <c r="E350" i="216"/>
  <c r="E337" i="216"/>
  <c r="E324" i="216"/>
  <c r="E311" i="216"/>
  <c r="E298" i="216"/>
  <c r="E278" i="216"/>
  <c r="E265" i="216"/>
  <c r="E252" i="216"/>
  <c r="E239" i="216"/>
  <c r="E226" i="216"/>
  <c r="E206" i="216"/>
  <c r="E200" i="216"/>
  <c r="E194" i="216"/>
  <c r="E188" i="216"/>
  <c r="E182" i="216"/>
  <c r="E176" i="216"/>
  <c r="E170" i="216"/>
  <c r="E164" i="216"/>
  <c r="E158" i="216"/>
  <c r="E152" i="216"/>
  <c r="E146" i="216"/>
  <c r="E140" i="216"/>
  <c r="E134" i="216"/>
  <c r="E128" i="216"/>
  <c r="E122" i="216"/>
  <c r="E116" i="216"/>
  <c r="E110" i="216"/>
  <c r="E104" i="216"/>
  <c r="E98" i="216"/>
  <c r="E92" i="216"/>
  <c r="E86" i="216"/>
  <c r="E80" i="216"/>
  <c r="E74" i="216"/>
  <c r="E68" i="216"/>
  <c r="E62" i="216"/>
  <c r="E56" i="216"/>
  <c r="E50" i="216"/>
  <c r="E44" i="216"/>
  <c r="E38" i="216"/>
  <c r="E32" i="216"/>
  <c r="E26" i="216"/>
  <c r="E20" i="216"/>
  <c r="E14" i="216"/>
  <c r="E8" i="216"/>
  <c r="E2" i="216"/>
  <c r="E1715" i="216"/>
  <c r="E1567" i="216"/>
  <c r="E1471" i="216"/>
  <c r="E1380" i="216"/>
  <c r="E1341" i="216"/>
  <c r="E1301" i="216"/>
  <c r="E1216" i="216"/>
  <c r="E1197" i="216"/>
  <c r="E1177" i="216"/>
  <c r="E1150" i="216"/>
  <c r="E1131" i="216"/>
  <c r="E1113" i="216"/>
  <c r="E1104" i="216"/>
  <c r="E918" i="216"/>
  <c r="E896" i="216"/>
  <c r="E889" i="216"/>
  <c r="E882" i="216"/>
  <c r="E860" i="216"/>
  <c r="E847" i="216"/>
  <c r="E834" i="216"/>
  <c r="E821" i="216"/>
  <c r="E808" i="216"/>
  <c r="E788" i="216"/>
  <c r="E775" i="216"/>
  <c r="E762" i="216"/>
  <c r="E749" i="216"/>
  <c r="E736" i="216"/>
  <c r="E716" i="216"/>
  <c r="E703" i="216"/>
  <c r="E690" i="216"/>
  <c r="E677" i="216"/>
  <c r="E664" i="216"/>
  <c r="E644" i="216"/>
  <c r="E631" i="216"/>
  <c r="E618" i="216"/>
  <c r="E605" i="216"/>
  <c r="E592" i="216"/>
  <c r="E572" i="216"/>
  <c r="E559" i="216"/>
  <c r="E546" i="216"/>
  <c r="E533" i="216"/>
  <c r="E520" i="216"/>
  <c r="E500" i="216"/>
  <c r="E487" i="216"/>
  <c r="E474" i="216"/>
  <c r="E461" i="216"/>
  <c r="E448" i="216"/>
  <c r="E428" i="216"/>
  <c r="E415" i="216"/>
  <c r="E402" i="216"/>
  <c r="E389" i="216"/>
  <c r="E376" i="216"/>
  <c r="E356" i="216"/>
  <c r="E343" i="216"/>
  <c r="E330" i="216"/>
  <c r="E317" i="216"/>
  <c r="E304" i="216"/>
  <c r="E284" i="216"/>
  <c r="E271" i="216"/>
  <c r="E258" i="216"/>
  <c r="E245" i="216"/>
  <c r="E232" i="216"/>
  <c r="E212" i="216"/>
  <c r="E1824" i="216"/>
  <c r="E1379" i="216"/>
  <c r="E1069" i="216"/>
  <c r="E1015" i="216"/>
  <c r="E961" i="216"/>
  <c r="E874" i="216"/>
  <c r="E853" i="216"/>
  <c r="E800" i="216"/>
  <c r="E748" i="216"/>
  <c r="E611" i="216"/>
  <c r="E558" i="216"/>
  <c r="E421" i="216"/>
  <c r="E368" i="216"/>
  <c r="E316" i="216"/>
  <c r="E169" i="216"/>
  <c r="E97" i="216"/>
  <c r="E1693" i="216"/>
  <c r="E1576" i="216"/>
  <c r="E1320" i="216"/>
  <c r="E895" i="216"/>
  <c r="E768" i="216"/>
  <c r="E715" i="216"/>
  <c r="E578" i="216"/>
  <c r="E526" i="216"/>
  <c r="E473" i="216"/>
  <c r="E336" i="216"/>
  <c r="E283" i="216"/>
  <c r="E199" i="216"/>
  <c r="E127" i="216"/>
  <c r="E55" i="216"/>
  <c r="E1261" i="216"/>
  <c r="E1078" i="216"/>
  <c r="E1024" i="216"/>
  <c r="E970" i="216"/>
  <c r="E820" i="216"/>
  <c r="E683" i="216"/>
  <c r="E630" i="216"/>
  <c r="E493" i="216"/>
  <c r="E440" i="216"/>
  <c r="E388" i="216"/>
  <c r="E251" i="216"/>
  <c r="E157" i="216"/>
  <c r="E85" i="216"/>
  <c r="E34" i="216"/>
  <c r="E25" i="216"/>
  <c r="E16" i="216"/>
  <c r="E7" i="216"/>
  <c r="E1480" i="216"/>
  <c r="E1399" i="216"/>
  <c r="E840" i="216"/>
  <c r="E787" i="216"/>
  <c r="E650" i="216"/>
  <c r="E598" i="216"/>
  <c r="E545" i="216"/>
  <c r="E408" i="216"/>
  <c r="E355" i="216"/>
  <c r="E218" i="216"/>
  <c r="E187" i="216"/>
  <c r="E115" i="216"/>
  <c r="E43" i="216"/>
  <c r="E1879" i="216"/>
  <c r="E1608" i="216"/>
  <c r="E1033" i="216"/>
  <c r="E979" i="216"/>
  <c r="E925" i="216"/>
  <c r="E755" i="216"/>
  <c r="E702" i="216"/>
  <c r="E565" i="216"/>
  <c r="E512" i="216"/>
  <c r="E460" i="216"/>
  <c r="E323" i="216"/>
  <c r="E270" i="216"/>
  <c r="E145" i="216"/>
  <c r="E73" i="216"/>
  <c r="E1281" i="216"/>
  <c r="E902" i="216"/>
  <c r="E859" i="216"/>
  <c r="E722" i="216"/>
  <c r="E670" i="216"/>
  <c r="E617" i="216"/>
  <c r="E480" i="216"/>
  <c r="E427" i="216"/>
  <c r="E290" i="216"/>
  <c r="E238" i="216"/>
  <c r="E175" i="216"/>
  <c r="E103" i="216"/>
  <c r="E2272" i="216"/>
  <c r="E1512" i="216"/>
  <c r="E1419" i="216"/>
  <c r="E1085" i="216"/>
  <c r="E1042" i="216"/>
  <c r="E988" i="216"/>
  <c r="E934" i="216"/>
  <c r="E827" i="216"/>
  <c r="E774" i="216"/>
  <c r="E637" i="216"/>
  <c r="E584" i="216"/>
  <c r="E532" i="216"/>
  <c r="E395" i="216"/>
  <c r="E342" i="216"/>
  <c r="E205" i="216"/>
  <c r="E133" i="216"/>
  <c r="E61" i="216"/>
  <c r="E31" i="216"/>
  <c r="E22" i="216"/>
  <c r="E13" i="216"/>
  <c r="E4" i="216"/>
  <c r="E1234" i="216"/>
  <c r="E1223" i="216"/>
  <c r="E1176" i="216"/>
  <c r="E794" i="216"/>
  <c r="E742" i="216"/>
  <c r="E689" i="216"/>
  <c r="E552" i="216"/>
  <c r="E499" i="216"/>
  <c r="E362" i="216"/>
  <c r="E310" i="216"/>
  <c r="E257" i="216"/>
  <c r="E163" i="216"/>
  <c r="E91" i="216"/>
  <c r="E1360" i="216"/>
  <c r="E1051" i="216"/>
  <c r="E997" i="216"/>
  <c r="E943" i="216"/>
  <c r="E910" i="216"/>
  <c r="E846" i="216"/>
  <c r="E709" i="216"/>
  <c r="E656" i="216"/>
  <c r="E604" i="216"/>
  <c r="E467" i="216"/>
  <c r="E414" i="216"/>
  <c r="E277" i="216"/>
  <c r="E224" i="216"/>
  <c r="E193" i="216"/>
  <c r="E121" i="216"/>
  <c r="E49" i="216"/>
  <c r="E1792" i="216"/>
  <c r="E1662" i="216"/>
  <c r="E1439" i="216"/>
  <c r="E1093" i="216"/>
  <c r="E888" i="216"/>
  <c r="E866" i="216"/>
  <c r="E814" i="216"/>
  <c r="E761" i="216"/>
  <c r="E624" i="216"/>
  <c r="E571" i="216"/>
  <c r="E434" i="216"/>
  <c r="E382" i="216"/>
  <c r="E329" i="216"/>
  <c r="E151" i="216"/>
  <c r="E79" i="216"/>
  <c r="E211" i="216"/>
  <c r="E1103" i="216"/>
  <c r="E1149" i="216"/>
  <c r="E643" i="216"/>
  <c r="E349" i="216"/>
  <c r="E244" i="216"/>
  <c r="E139" i="216"/>
  <c r="E454" i="216"/>
  <c r="E1242" i="216"/>
  <c r="E1006" i="216"/>
  <c r="E781" i="216"/>
  <c r="E676" i="216"/>
  <c r="E67" i="216"/>
  <c r="E264" i="216"/>
  <c r="E10" i="216"/>
  <c r="E696" i="216"/>
  <c r="E181" i="216"/>
  <c r="E19" i="216"/>
  <c r="E296" i="216"/>
  <c r="E1060" i="216"/>
  <c r="E506" i="216"/>
  <c r="E401" i="216"/>
  <c r="E109" i="216"/>
  <c r="E28" i="216"/>
  <c r="E539" i="216"/>
  <c r="E37" i="216"/>
  <c r="E728" i="216"/>
  <c r="E952" i="216"/>
  <c r="E833" i="216"/>
  <c r="E486" i="216"/>
  <c r="E6767" i="216"/>
  <c r="D5" i="217"/>
  <c r="D17" i="217"/>
  <c r="D29" i="217"/>
  <c r="D41" i="217"/>
  <c r="D53" i="217"/>
  <c r="D65" i="217"/>
  <c r="D77" i="217"/>
  <c r="D89" i="217"/>
  <c r="D101" i="217"/>
  <c r="D113" i="217"/>
  <c r="D125" i="217"/>
  <c r="D137" i="217"/>
  <c r="D149" i="217"/>
  <c r="D161" i="217"/>
  <c r="D173" i="217"/>
  <c r="D185" i="217"/>
  <c r="D197" i="217"/>
  <c r="D209" i="217"/>
  <c r="D221" i="217"/>
  <c r="D233" i="217"/>
  <c r="D245" i="217"/>
  <c r="D257" i="217"/>
  <c r="D269" i="217"/>
  <c r="D281" i="217"/>
  <c r="D293" i="217"/>
  <c r="D305" i="217"/>
  <c r="D317" i="217"/>
  <c r="D329" i="217"/>
  <c r="D341" i="217"/>
  <c r="D353" i="217"/>
  <c r="D365" i="217"/>
  <c r="D377" i="217"/>
  <c r="D389" i="217"/>
  <c r="D401" i="217"/>
  <c r="D413" i="217"/>
  <c r="D425" i="217"/>
  <c r="D437" i="217"/>
  <c r="D449" i="217"/>
  <c r="D461" i="217"/>
  <c r="D473" i="217"/>
  <c r="D485" i="217"/>
  <c r="D497" i="217"/>
  <c r="D509" i="217"/>
  <c r="D521" i="217"/>
  <c r="D533" i="217"/>
  <c r="D545" i="217"/>
  <c r="D557" i="217"/>
  <c r="D569" i="217"/>
  <c r="D581" i="217"/>
  <c r="D593" i="217"/>
  <c r="D605" i="217"/>
  <c r="D617" i="217"/>
  <c r="D629" i="217"/>
  <c r="D641" i="217"/>
  <c r="D653" i="217"/>
  <c r="D665" i="217"/>
  <c r="D677" i="217"/>
  <c r="D689" i="217"/>
  <c r="D701" i="217"/>
  <c r="D713" i="217"/>
  <c r="D725" i="217"/>
  <c r="D737" i="217"/>
  <c r="D749" i="217"/>
  <c r="D761" i="217"/>
  <c r="D773" i="217"/>
  <c r="D785" i="217"/>
  <c r="D797" i="217"/>
  <c r="D809" i="217"/>
  <c r="D821" i="217"/>
  <c r="D833" i="217"/>
  <c r="D845" i="217"/>
  <c r="D857" i="217"/>
  <c r="D869" i="217"/>
  <c r="D881" i="217"/>
  <c r="D893" i="217"/>
  <c r="D905" i="217"/>
  <c r="D917" i="217"/>
  <c r="D929" i="217"/>
  <c r="D941" i="217"/>
  <c r="D953" i="217"/>
  <c r="D965" i="217"/>
  <c r="D977" i="217"/>
  <c r="D989" i="217"/>
  <c r="D1001" i="217"/>
  <c r="D1013" i="217"/>
  <c r="D1025" i="217"/>
  <c r="D1037" i="217"/>
  <c r="D7" i="217"/>
  <c r="D19" i="217"/>
  <c r="D31" i="217"/>
  <c r="D43" i="217"/>
  <c r="D55" i="217"/>
  <c r="D67" i="217"/>
  <c r="D79" i="217"/>
  <c r="D91" i="217"/>
  <c r="D103" i="217"/>
  <c r="D115" i="217"/>
  <c r="D127" i="217"/>
  <c r="D139" i="217"/>
  <c r="D151" i="217"/>
  <c r="D163" i="217"/>
  <c r="D175" i="217"/>
  <c r="D187" i="217"/>
  <c r="D199" i="217"/>
  <c r="D211" i="217"/>
  <c r="D223" i="217"/>
  <c r="D235" i="217"/>
  <c r="D247" i="217"/>
  <c r="D259" i="217"/>
  <c r="D271" i="217"/>
  <c r="D283" i="217"/>
  <c r="D295" i="217"/>
  <c r="D307" i="217"/>
  <c r="D319" i="217"/>
  <c r="D331" i="217"/>
  <c r="D343" i="217"/>
  <c r="D355" i="217"/>
  <c r="D367" i="217"/>
  <c r="D379" i="217"/>
  <c r="D391" i="217"/>
  <c r="D403" i="217"/>
  <c r="D415" i="217"/>
  <c r="D427" i="217"/>
  <c r="D439" i="217"/>
  <c r="D451" i="217"/>
  <c r="D463" i="217"/>
  <c r="D475" i="217"/>
  <c r="D487" i="217"/>
  <c r="D499" i="217"/>
  <c r="D511" i="217"/>
  <c r="D523" i="217"/>
  <c r="D535" i="217"/>
  <c r="D547" i="217"/>
  <c r="D559" i="217"/>
  <c r="D571" i="217"/>
  <c r="D583" i="217"/>
  <c r="D595" i="217"/>
  <c r="D607" i="217"/>
  <c r="D619" i="217"/>
  <c r="D631" i="217"/>
  <c r="D643" i="217"/>
  <c r="D655" i="217"/>
  <c r="D667" i="217"/>
  <c r="D679" i="217"/>
  <c r="D691" i="217"/>
  <c r="D703" i="217"/>
  <c r="D715" i="217"/>
  <c r="D727" i="217"/>
  <c r="D739" i="217"/>
  <c r="D751" i="217"/>
  <c r="D763" i="217"/>
  <c r="D775" i="217"/>
  <c r="D787" i="217"/>
  <c r="D799" i="217"/>
  <c r="D811" i="217"/>
  <c r="D823" i="217"/>
  <c r="D835" i="217"/>
  <c r="D847" i="217"/>
  <c r="D859" i="217"/>
  <c r="D871" i="217"/>
  <c r="D883" i="217"/>
  <c r="D895" i="217"/>
  <c r="D907" i="217"/>
  <c r="D919" i="217"/>
  <c r="D931" i="217"/>
  <c r="D943" i="217"/>
  <c r="D955" i="217"/>
  <c r="D967" i="217"/>
  <c r="D979" i="217"/>
  <c r="D991" i="217"/>
  <c r="D1003" i="217"/>
  <c r="D1015" i="217"/>
  <c r="D1027" i="217"/>
  <c r="D13" i="217"/>
  <c r="D25" i="217"/>
  <c r="D37" i="217"/>
  <c r="D49" i="217"/>
  <c r="D61" i="217"/>
  <c r="D73" i="217"/>
  <c r="D85" i="217"/>
  <c r="D97" i="217"/>
  <c r="D109" i="217"/>
  <c r="D121" i="217"/>
  <c r="D133" i="217"/>
  <c r="D145" i="217"/>
  <c r="D157" i="217"/>
  <c r="D169" i="217"/>
  <c r="D181" i="217"/>
  <c r="D193" i="217"/>
  <c r="D205" i="217"/>
  <c r="D217" i="217"/>
  <c r="D229" i="217"/>
  <c r="D241" i="217"/>
  <c r="D253" i="217"/>
  <c r="D265" i="217"/>
  <c r="D277" i="217"/>
  <c r="D289" i="217"/>
  <c r="D301" i="217"/>
  <c r="D313" i="217"/>
  <c r="D325" i="217"/>
  <c r="D337" i="217"/>
  <c r="D349" i="217"/>
  <c r="D361" i="217"/>
  <c r="D373" i="217"/>
  <c r="D385" i="217"/>
  <c r="D397" i="217"/>
  <c r="D409" i="217"/>
  <c r="D421" i="217"/>
  <c r="D433" i="217"/>
  <c r="D445" i="217"/>
  <c r="D457" i="217"/>
  <c r="D469" i="217"/>
  <c r="D481" i="217"/>
  <c r="D493" i="217"/>
  <c r="D505" i="217"/>
  <c r="D517" i="217"/>
  <c r="D529" i="217"/>
  <c r="D541" i="217"/>
  <c r="D553" i="217"/>
  <c r="D565" i="217"/>
  <c r="D577" i="217"/>
  <c r="D589" i="217"/>
  <c r="D601" i="217"/>
  <c r="D613" i="217"/>
  <c r="D625" i="217"/>
  <c r="D637" i="217"/>
  <c r="D649" i="217"/>
  <c r="D6" i="217"/>
  <c r="D22" i="217"/>
  <c r="D38" i="217"/>
  <c r="D54" i="217"/>
  <c r="D70" i="217"/>
  <c r="D86" i="217"/>
  <c r="D102" i="217"/>
  <c r="D118" i="217"/>
  <c r="D134" i="217"/>
  <c r="D150" i="217"/>
  <c r="D166" i="217"/>
  <c r="D182" i="217"/>
  <c r="D198" i="217"/>
  <c r="D214" i="217"/>
  <c r="D230" i="217"/>
  <c r="D246" i="217"/>
  <c r="D262" i="217"/>
  <c r="D278" i="217"/>
  <c r="D294" i="217"/>
  <c r="D310" i="217"/>
  <c r="D326" i="217"/>
  <c r="D342" i="217"/>
  <c r="D358" i="217"/>
  <c r="D374" i="217"/>
  <c r="D390" i="217"/>
  <c r="D406" i="217"/>
  <c r="D422" i="217"/>
  <c r="D438" i="217"/>
  <c r="D454" i="217"/>
  <c r="D470" i="217"/>
  <c r="D486" i="217"/>
  <c r="D502" i="217"/>
  <c r="D518" i="217"/>
  <c r="D534" i="217"/>
  <c r="D550" i="217"/>
  <c r="D566" i="217"/>
  <c r="D582" i="217"/>
  <c r="D598" i="217"/>
  <c r="D614" i="217"/>
  <c r="D630" i="217"/>
  <c r="D646" i="217"/>
  <c r="D661" i="217"/>
  <c r="D675" i="217"/>
  <c r="D690" i="217"/>
  <c r="D705" i="217"/>
  <c r="D719" i="217"/>
  <c r="D733" i="217"/>
  <c r="D747" i="217"/>
  <c r="D762" i="217"/>
  <c r="D777" i="217"/>
  <c r="D791" i="217"/>
  <c r="D805" i="217"/>
  <c r="D819" i="217"/>
  <c r="D834" i="217"/>
  <c r="D849" i="217"/>
  <c r="D863" i="217"/>
  <c r="D877" i="217"/>
  <c r="D891" i="217"/>
  <c r="D906" i="217"/>
  <c r="D921" i="217"/>
  <c r="D935" i="217"/>
  <c r="D949" i="217"/>
  <c r="D963" i="217"/>
  <c r="D978" i="217"/>
  <c r="D993" i="217"/>
  <c r="D1007" i="217"/>
  <c r="D1021" i="217"/>
  <c r="D1035" i="217"/>
  <c r="D1048" i="217"/>
  <c r="D1060" i="217"/>
  <c r="D1072" i="217"/>
  <c r="D1084" i="217"/>
  <c r="D1096" i="217"/>
  <c r="D1108" i="217"/>
  <c r="D1120" i="217"/>
  <c r="D1132" i="217"/>
  <c r="D1144" i="217"/>
  <c r="D1156" i="217"/>
  <c r="D1168" i="217"/>
  <c r="D1180" i="217"/>
  <c r="D1192" i="217"/>
  <c r="D1204" i="217"/>
  <c r="D1216" i="217"/>
  <c r="D1228" i="217"/>
  <c r="D1240" i="217"/>
  <c r="D1252" i="217"/>
  <c r="D1264" i="217"/>
  <c r="D1276" i="217"/>
  <c r="D1288" i="217"/>
  <c r="D1300" i="217"/>
  <c r="D1312" i="217"/>
  <c r="D1324" i="217"/>
  <c r="D1336" i="217"/>
  <c r="D1348" i="217"/>
  <c r="D1360" i="217"/>
  <c r="D1372" i="217"/>
  <c r="D1384" i="217"/>
  <c r="D1396" i="217"/>
  <c r="D1408" i="217"/>
  <c r="D1420" i="217"/>
  <c r="D1432" i="217"/>
  <c r="D1444" i="217"/>
  <c r="D1456" i="217"/>
  <c r="D1468" i="217"/>
  <c r="D1480" i="217"/>
  <c r="D1492" i="217"/>
  <c r="D1504" i="217"/>
  <c r="D1516" i="217"/>
  <c r="D1528" i="217"/>
  <c r="D1540" i="217"/>
  <c r="D1552" i="217"/>
  <c r="D1564" i="217"/>
  <c r="D1576" i="217"/>
  <c r="D1588" i="217"/>
  <c r="D1600" i="217"/>
  <c r="D1612" i="217"/>
  <c r="D1624" i="217"/>
  <c r="D1636" i="217"/>
  <c r="D1648" i="217"/>
  <c r="D1660" i="217"/>
  <c r="D1672" i="217"/>
  <c r="D1684" i="217"/>
  <c r="D1696" i="217"/>
  <c r="D1708" i="217"/>
  <c r="D1720" i="217"/>
  <c r="D1732" i="217"/>
  <c r="D1744" i="217"/>
  <c r="D1756" i="217"/>
  <c r="D1768" i="217"/>
  <c r="D1780" i="217"/>
  <c r="D1792" i="217"/>
  <c r="D1804" i="217"/>
  <c r="D1816" i="217"/>
  <c r="D1828" i="217"/>
  <c r="D1840" i="217"/>
  <c r="D1852" i="217"/>
  <c r="D1864" i="217"/>
  <c r="D1876" i="217"/>
  <c r="D1888" i="217"/>
  <c r="D1900" i="217"/>
  <c r="D1912" i="217"/>
  <c r="D1924" i="217"/>
  <c r="D1936" i="217"/>
  <c r="D1948" i="217"/>
  <c r="D1960" i="217"/>
  <c r="D1972" i="217"/>
  <c r="D1984" i="217"/>
  <c r="D1996" i="217"/>
  <c r="D2008" i="217"/>
  <c r="D2020" i="217"/>
  <c r="D2032" i="217"/>
  <c r="D2044" i="217"/>
  <c r="D2056" i="217"/>
  <c r="D2068" i="217"/>
  <c r="D2080" i="217"/>
  <c r="D8" i="217"/>
  <c r="D23" i="217"/>
  <c r="D39" i="217"/>
  <c r="D56" i="217"/>
  <c r="D71" i="217"/>
  <c r="D87" i="217"/>
  <c r="D104" i="217"/>
  <c r="D119" i="217"/>
  <c r="D135" i="217"/>
  <c r="D152" i="217"/>
  <c r="D167" i="217"/>
  <c r="D183" i="217"/>
  <c r="D200" i="217"/>
  <c r="D215" i="217"/>
  <c r="D231" i="217"/>
  <c r="D248" i="217"/>
  <c r="D263" i="217"/>
  <c r="D279" i="217"/>
  <c r="D296" i="217"/>
  <c r="D311" i="217"/>
  <c r="D327" i="217"/>
  <c r="D344" i="217"/>
  <c r="D359" i="217"/>
  <c r="D375" i="217"/>
  <c r="D392" i="217"/>
  <c r="D407" i="217"/>
  <c r="D423" i="217"/>
  <c r="D440" i="217"/>
  <c r="D455" i="217"/>
  <c r="D471" i="217"/>
  <c r="D488" i="217"/>
  <c r="D503" i="217"/>
  <c r="D519" i="217"/>
  <c r="D536" i="217"/>
  <c r="D551" i="217"/>
  <c r="D567" i="217"/>
  <c r="D584" i="217"/>
  <c r="D599" i="217"/>
  <c r="D615" i="217"/>
  <c r="D632" i="217"/>
  <c r="D647" i="217"/>
  <c r="D662" i="217"/>
  <c r="D676" i="217"/>
  <c r="D692" i="217"/>
  <c r="D706" i="217"/>
  <c r="D720" i="217"/>
  <c r="D734" i="217"/>
  <c r="D748" i="217"/>
  <c r="D764" i="217"/>
  <c r="D778" i="217"/>
  <c r="D792" i="217"/>
  <c r="D806" i="217"/>
  <c r="D820" i="217"/>
  <c r="D836" i="217"/>
  <c r="D850" i="217"/>
  <c r="D864" i="217"/>
  <c r="D878" i="217"/>
  <c r="D892" i="217"/>
  <c r="D908" i="217"/>
  <c r="D922" i="217"/>
  <c r="D936" i="217"/>
  <c r="D950" i="217"/>
  <c r="D964" i="217"/>
  <c r="D980" i="217"/>
  <c r="D994" i="217"/>
  <c r="D1008" i="217"/>
  <c r="D1022" i="217"/>
  <c r="D1036" i="217"/>
  <c r="D1049" i="217"/>
  <c r="D1061" i="217"/>
  <c r="D1073" i="217"/>
  <c r="D1085" i="217"/>
  <c r="D1097" i="217"/>
  <c r="D1109" i="217"/>
  <c r="D1121" i="217"/>
  <c r="D1133" i="217"/>
  <c r="D1145" i="217"/>
  <c r="D1157" i="217"/>
  <c r="D1169" i="217"/>
  <c r="D1181" i="217"/>
  <c r="D1193" i="217"/>
  <c r="D1205" i="217"/>
  <c r="D1217" i="217"/>
  <c r="D1229" i="217"/>
  <c r="D1241" i="217"/>
  <c r="D9" i="217"/>
  <c r="D24" i="217"/>
  <c r="D40" i="217"/>
  <c r="D57" i="217"/>
  <c r="D72" i="217"/>
  <c r="D88" i="217"/>
  <c r="D105" i="217"/>
  <c r="D120" i="217"/>
  <c r="D136" i="217"/>
  <c r="D153" i="217"/>
  <c r="D168" i="217"/>
  <c r="D184" i="217"/>
  <c r="D201" i="217"/>
  <c r="D216" i="217"/>
  <c r="D232" i="217"/>
  <c r="D249" i="217"/>
  <c r="D264" i="217"/>
  <c r="D280" i="217"/>
  <c r="D297" i="217"/>
  <c r="D312" i="217"/>
  <c r="D328" i="217"/>
  <c r="D345" i="217"/>
  <c r="D360" i="217"/>
  <c r="D376" i="217"/>
  <c r="D393" i="217"/>
  <c r="D408" i="217"/>
  <c r="D424" i="217"/>
  <c r="D441" i="217"/>
  <c r="D456" i="217"/>
  <c r="D472" i="217"/>
  <c r="D489" i="217"/>
  <c r="D504" i="217"/>
  <c r="D520" i="217"/>
  <c r="D537" i="217"/>
  <c r="D552" i="217"/>
  <c r="D568" i="217"/>
  <c r="D585" i="217"/>
  <c r="D600" i="217"/>
  <c r="D616" i="217"/>
  <c r="D633" i="217"/>
  <c r="D648" i="217"/>
  <c r="D663" i="217"/>
  <c r="D678" i="217"/>
  <c r="D693" i="217"/>
  <c r="D707" i="217"/>
  <c r="D721" i="217"/>
  <c r="D735" i="217"/>
  <c r="D750" i="217"/>
  <c r="D765" i="217"/>
  <c r="D779" i="217"/>
  <c r="D793" i="217"/>
  <c r="D807" i="217"/>
  <c r="D822" i="217"/>
  <c r="D837" i="217"/>
  <c r="D851" i="217"/>
  <c r="D865" i="217"/>
  <c r="D879" i="217"/>
  <c r="D894" i="217"/>
  <c r="D909" i="217"/>
  <c r="D923" i="217"/>
  <c r="D937" i="217"/>
  <c r="D951" i="217"/>
  <c r="D966" i="217"/>
  <c r="D981" i="217"/>
  <c r="D995" i="217"/>
  <c r="D1009" i="217"/>
  <c r="D1023" i="217"/>
  <c r="D1038" i="217"/>
  <c r="D1050" i="217"/>
  <c r="D1062" i="217"/>
  <c r="D1074" i="217"/>
  <c r="D1086" i="217"/>
  <c r="D1098" i="217"/>
  <c r="D1110" i="217"/>
  <c r="D1122" i="217"/>
  <c r="D1134" i="217"/>
  <c r="D1146" i="217"/>
  <c r="D1158" i="217"/>
  <c r="D1170" i="217"/>
  <c r="D1182" i="217"/>
  <c r="D1194" i="217"/>
  <c r="D1206" i="217"/>
  <c r="D1218" i="217"/>
  <c r="D1230" i="217"/>
  <c r="D1242" i="217"/>
  <c r="D1254" i="217"/>
  <c r="D1266" i="217"/>
  <c r="D1278" i="217"/>
  <c r="D1290" i="217"/>
  <c r="D1302" i="217"/>
  <c r="D1314" i="217"/>
  <c r="D1326" i="217"/>
  <c r="D1338" i="217"/>
  <c r="D1350" i="217"/>
  <c r="D1362" i="217"/>
  <c r="D1374" i="217"/>
  <c r="D1386" i="217"/>
  <c r="D1398" i="217"/>
  <c r="D1410" i="217"/>
  <c r="D1422" i="217"/>
  <c r="D1434" i="217"/>
  <c r="D1446" i="217"/>
  <c r="D1458" i="217"/>
  <c r="D1470" i="217"/>
  <c r="D1482" i="217"/>
  <c r="D1494" i="217"/>
  <c r="D1506" i="217"/>
  <c r="D1518" i="217"/>
  <c r="D1530" i="217"/>
  <c r="D1542" i="217"/>
  <c r="D1554" i="217"/>
  <c r="D1566" i="217"/>
  <c r="D1578" i="217"/>
  <c r="D1590" i="217"/>
  <c r="D1602" i="217"/>
  <c r="D1614" i="217"/>
  <c r="D1626" i="217"/>
  <c r="D1638" i="217"/>
  <c r="D1650" i="217"/>
  <c r="D1662" i="217"/>
  <c r="D1674" i="217"/>
  <c r="D1686" i="217"/>
  <c r="D1698" i="217"/>
  <c r="D1710" i="217"/>
  <c r="D1722" i="217"/>
  <c r="D1734" i="217"/>
  <c r="D1746" i="217"/>
  <c r="D1758" i="217"/>
  <c r="D1770" i="217"/>
  <c r="D1782" i="217"/>
  <c r="D1794" i="217"/>
  <c r="D1806" i="217"/>
  <c r="D1818" i="217"/>
  <c r="D1830" i="217"/>
  <c r="D1842" i="217"/>
  <c r="D1854" i="217"/>
  <c r="D1866" i="217"/>
  <c r="D1878" i="217"/>
  <c r="D1890" i="217"/>
  <c r="D1902" i="217"/>
  <c r="D1914" i="217"/>
  <c r="D1926" i="217"/>
  <c r="D1938" i="217"/>
  <c r="D1950" i="217"/>
  <c r="D1962" i="217"/>
  <c r="D1974" i="217"/>
  <c r="D1986" i="217"/>
  <c r="D1998" i="217"/>
  <c r="D2010" i="217"/>
  <c r="D2022" i="217"/>
  <c r="D2034" i="217"/>
  <c r="D2046" i="217"/>
  <c r="D10" i="217"/>
  <c r="D26" i="217"/>
  <c r="D42" i="217"/>
  <c r="D58" i="217"/>
  <c r="D74" i="217"/>
  <c r="D90" i="217"/>
  <c r="D106" i="217"/>
  <c r="D122" i="217"/>
  <c r="D138" i="217"/>
  <c r="D154" i="217"/>
  <c r="D170" i="217"/>
  <c r="D186" i="217"/>
  <c r="D202" i="217"/>
  <c r="D218" i="217"/>
  <c r="D234" i="217"/>
  <c r="D250" i="217"/>
  <c r="D266" i="217"/>
  <c r="D282" i="217"/>
  <c r="D298" i="217"/>
  <c r="D314" i="217"/>
  <c r="D330" i="217"/>
  <c r="D346" i="217"/>
  <c r="D362" i="217"/>
  <c r="D378" i="217"/>
  <c r="D394" i="217"/>
  <c r="D410" i="217"/>
  <c r="D426" i="217"/>
  <c r="D442" i="217"/>
  <c r="D458" i="217"/>
  <c r="D474" i="217"/>
  <c r="D490" i="217"/>
  <c r="D506" i="217"/>
  <c r="D522" i="217"/>
  <c r="D538" i="217"/>
  <c r="D554" i="217"/>
  <c r="D570" i="217"/>
  <c r="D586" i="217"/>
  <c r="D602" i="217"/>
  <c r="D618" i="217"/>
  <c r="D634" i="217"/>
  <c r="D650" i="217"/>
  <c r="D664" i="217"/>
  <c r="D680" i="217"/>
  <c r="D694" i="217"/>
  <c r="D708" i="217"/>
  <c r="D722" i="217"/>
  <c r="D736" i="217"/>
  <c r="D752" i="217"/>
  <c r="D766" i="217"/>
  <c r="D780" i="217"/>
  <c r="D794" i="217"/>
  <c r="D808" i="217"/>
  <c r="D824" i="217"/>
  <c r="D838" i="217"/>
  <c r="D852" i="217"/>
  <c r="D866" i="217"/>
  <c r="D880" i="217"/>
  <c r="D896" i="217"/>
  <c r="D910" i="217"/>
  <c r="D924" i="217"/>
  <c r="D938" i="217"/>
  <c r="D952" i="217"/>
  <c r="D968" i="217"/>
  <c r="D982" i="217"/>
  <c r="D996" i="217"/>
  <c r="D1010" i="217"/>
  <c r="D1024" i="217"/>
  <c r="D1039" i="217"/>
  <c r="D1051" i="217"/>
  <c r="D1063" i="217"/>
  <c r="D1075" i="217"/>
  <c r="D1087" i="217"/>
  <c r="D1099" i="217"/>
  <c r="D1111" i="217"/>
  <c r="D1123" i="217"/>
  <c r="D1135" i="217"/>
  <c r="D1147" i="217"/>
  <c r="D1159" i="217"/>
  <c r="D1171" i="217"/>
  <c r="D1183" i="217"/>
  <c r="D1195" i="217"/>
  <c r="D1207" i="217"/>
  <c r="D1219" i="217"/>
  <c r="D1231" i="217"/>
  <c r="D1243" i="217"/>
  <c r="D1255" i="217"/>
  <c r="D1267" i="217"/>
  <c r="D1279" i="217"/>
  <c r="D1291" i="217"/>
  <c r="D1303" i="217"/>
  <c r="D1315" i="217"/>
  <c r="D1327" i="217"/>
  <c r="D1339" i="217"/>
  <c r="D1351" i="217"/>
  <c r="D1363" i="217"/>
  <c r="D1375" i="217"/>
  <c r="D1387" i="217"/>
  <c r="D1399" i="217"/>
  <c r="D1411" i="217"/>
  <c r="D1423" i="217"/>
  <c r="D1435" i="217"/>
  <c r="D1447" i="217"/>
  <c r="D1459" i="217"/>
  <c r="D11" i="217"/>
  <c r="D27" i="217"/>
  <c r="D44" i="217"/>
  <c r="D59" i="217"/>
  <c r="D75" i="217"/>
  <c r="D92" i="217"/>
  <c r="D107" i="217"/>
  <c r="D123" i="217"/>
  <c r="D140" i="217"/>
  <c r="D155" i="217"/>
  <c r="D171" i="217"/>
  <c r="D188" i="217"/>
  <c r="D203" i="217"/>
  <c r="D219" i="217"/>
  <c r="D236" i="217"/>
  <c r="D251" i="217"/>
  <c r="D267" i="217"/>
  <c r="D284" i="217"/>
  <c r="D299" i="217"/>
  <c r="D315" i="217"/>
  <c r="D332" i="217"/>
  <c r="D347" i="217"/>
  <c r="D363" i="217"/>
  <c r="D380" i="217"/>
  <c r="D395" i="217"/>
  <c r="D411" i="217"/>
  <c r="D428" i="217"/>
  <c r="D443" i="217"/>
  <c r="D459" i="217"/>
  <c r="D476" i="217"/>
  <c r="D491" i="217"/>
  <c r="D507" i="217"/>
  <c r="D524" i="217"/>
  <c r="D539" i="217"/>
  <c r="D555" i="217"/>
  <c r="D572" i="217"/>
  <c r="D587" i="217"/>
  <c r="D603" i="217"/>
  <c r="D620" i="217"/>
  <c r="D635" i="217"/>
  <c r="D651" i="217"/>
  <c r="D666" i="217"/>
  <c r="D681" i="217"/>
  <c r="D695" i="217"/>
  <c r="D709" i="217"/>
  <c r="D723" i="217"/>
  <c r="D738" i="217"/>
  <c r="D753" i="217"/>
  <c r="D767" i="217"/>
  <c r="D781" i="217"/>
  <c r="D795" i="217"/>
  <c r="D810" i="217"/>
  <c r="D825" i="217"/>
  <c r="D839" i="217"/>
  <c r="D853" i="217"/>
  <c r="D867" i="217"/>
  <c r="D882" i="217"/>
  <c r="D897" i="217"/>
  <c r="D911" i="217"/>
  <c r="D925" i="217"/>
  <c r="D939" i="217"/>
  <c r="D954" i="217"/>
  <c r="D969" i="217"/>
  <c r="D983" i="217"/>
  <c r="D997" i="217"/>
  <c r="D1011" i="217"/>
  <c r="D1026" i="217"/>
  <c r="D1040" i="217"/>
  <c r="D1052" i="217"/>
  <c r="D12" i="217"/>
  <c r="D28" i="217"/>
  <c r="D45" i="217"/>
  <c r="D60" i="217"/>
  <c r="D76" i="217"/>
  <c r="D93" i="217"/>
  <c r="D108" i="217"/>
  <c r="D124" i="217"/>
  <c r="D141" i="217"/>
  <c r="D156" i="217"/>
  <c r="D172" i="217"/>
  <c r="D189" i="217"/>
  <c r="D204" i="217"/>
  <c r="D220" i="217"/>
  <c r="D237" i="217"/>
  <c r="D252" i="217"/>
  <c r="D268" i="217"/>
  <c r="D285" i="217"/>
  <c r="D300" i="217"/>
  <c r="D316" i="217"/>
  <c r="D333" i="217"/>
  <c r="D348" i="217"/>
  <c r="D364" i="217"/>
  <c r="D381" i="217"/>
  <c r="D396" i="217"/>
  <c r="D412" i="217"/>
  <c r="D429" i="217"/>
  <c r="D444" i="217"/>
  <c r="D460" i="217"/>
  <c r="D477" i="217"/>
  <c r="D492" i="217"/>
  <c r="D508" i="217"/>
  <c r="D525" i="217"/>
  <c r="D540" i="217"/>
  <c r="D556" i="217"/>
  <c r="D573" i="217"/>
  <c r="D588" i="217"/>
  <c r="D604" i="217"/>
  <c r="D621" i="217"/>
  <c r="D636" i="217"/>
  <c r="D652" i="217"/>
  <c r="D668" i="217"/>
  <c r="D682" i="217"/>
  <c r="D696" i="217"/>
  <c r="D710" i="217"/>
  <c r="D724" i="217"/>
  <c r="D740" i="217"/>
  <c r="D754" i="217"/>
  <c r="D768" i="217"/>
  <c r="D782" i="217"/>
  <c r="D796" i="217"/>
  <c r="D812" i="217"/>
  <c r="D826" i="217"/>
  <c r="D840" i="217"/>
  <c r="D854" i="217"/>
  <c r="D868" i="217"/>
  <c r="D884" i="217"/>
  <c r="D898" i="217"/>
  <c r="D912" i="217"/>
  <c r="D926" i="217"/>
  <c r="D940" i="217"/>
  <c r="D956" i="217"/>
  <c r="D970" i="217"/>
  <c r="D984" i="217"/>
  <c r="D998" i="217"/>
  <c r="D1012" i="217"/>
  <c r="D1028" i="217"/>
  <c r="D1041" i="217"/>
  <c r="D1053" i="217"/>
  <c r="D1065" i="217"/>
  <c r="D1077" i="217"/>
  <c r="D1089" i="217"/>
  <c r="D1101" i="217"/>
  <c r="D1113" i="217"/>
  <c r="D1125" i="217"/>
  <c r="D1137" i="217"/>
  <c r="D1149" i="217"/>
  <c r="D1161" i="217"/>
  <c r="D1173" i="217"/>
  <c r="D1185" i="217"/>
  <c r="D1197" i="217"/>
  <c r="D1209" i="217"/>
  <c r="D1221" i="217"/>
  <c r="D14" i="217"/>
  <c r="D30" i="217"/>
  <c r="D46" i="217"/>
  <c r="D62" i="217"/>
  <c r="D78" i="217"/>
  <c r="D94" i="217"/>
  <c r="D110" i="217"/>
  <c r="D126" i="217"/>
  <c r="D142" i="217"/>
  <c r="D158" i="217"/>
  <c r="D174" i="217"/>
  <c r="D190" i="217"/>
  <c r="D206" i="217"/>
  <c r="D222" i="217"/>
  <c r="D238" i="217"/>
  <c r="D254" i="217"/>
  <c r="D270" i="217"/>
  <c r="D286" i="217"/>
  <c r="D302" i="217"/>
  <c r="D318" i="217"/>
  <c r="D334" i="217"/>
  <c r="D350" i="217"/>
  <c r="D366" i="217"/>
  <c r="D382" i="217"/>
  <c r="D398" i="217"/>
  <c r="D15" i="217"/>
  <c r="D32" i="217"/>
  <c r="D47" i="217"/>
  <c r="D63" i="217"/>
  <c r="D80" i="217"/>
  <c r="D95" i="217"/>
  <c r="D111" i="217"/>
  <c r="D128" i="217"/>
  <c r="D143" i="217"/>
  <c r="D159" i="217"/>
  <c r="D176" i="217"/>
  <c r="D191" i="217"/>
  <c r="D207" i="217"/>
  <c r="D224" i="217"/>
  <c r="D239" i="217"/>
  <c r="D255" i="217"/>
  <c r="D272" i="217"/>
  <c r="D287" i="217"/>
  <c r="D303" i="217"/>
  <c r="D320" i="217"/>
  <c r="D335" i="217"/>
  <c r="D351" i="217"/>
  <c r="D368" i="217"/>
  <c r="D383" i="217"/>
  <c r="D399" i="217"/>
  <c r="D416" i="217"/>
  <c r="D431" i="217"/>
  <c r="D447" i="217"/>
  <c r="D464" i="217"/>
  <c r="D479" i="217"/>
  <c r="D495" i="217"/>
  <c r="D512" i="217"/>
  <c r="D527" i="217"/>
  <c r="D543" i="217"/>
  <c r="D560" i="217"/>
  <c r="D575" i="217"/>
  <c r="D591" i="217"/>
  <c r="D608" i="217"/>
  <c r="D623" i="217"/>
  <c r="D639" i="217"/>
  <c r="D656" i="217"/>
  <c r="D670" i="217"/>
  <c r="D684" i="217"/>
  <c r="D698" i="217"/>
  <c r="D712" i="217"/>
  <c r="D728" i="217"/>
  <c r="D742" i="217"/>
  <c r="D756" i="217"/>
  <c r="D770" i="217"/>
  <c r="D784" i="217"/>
  <c r="D800" i="217"/>
  <c r="D814" i="217"/>
  <c r="D828" i="217"/>
  <c r="D842" i="217"/>
  <c r="D856" i="217"/>
  <c r="D872" i="217"/>
  <c r="D886" i="217"/>
  <c r="D900" i="217"/>
  <c r="D914" i="217"/>
  <c r="D928" i="217"/>
  <c r="D944" i="217"/>
  <c r="D958" i="217"/>
  <c r="D972" i="217"/>
  <c r="D986" i="217"/>
  <c r="D1000" i="217"/>
  <c r="D1016" i="217"/>
  <c r="D1030" i="217"/>
  <c r="D1043" i="217"/>
  <c r="D1055" i="217"/>
  <c r="D1067" i="217"/>
  <c r="D1079" i="217"/>
  <c r="D1091" i="217"/>
  <c r="D1103" i="217"/>
  <c r="D1115" i="217"/>
  <c r="D1127" i="217"/>
  <c r="D1139" i="217"/>
  <c r="D1151" i="217"/>
  <c r="D1163" i="217"/>
  <c r="D1175" i="217"/>
  <c r="D1187" i="217"/>
  <c r="D1199" i="217"/>
  <c r="D1211" i="217"/>
  <c r="D1223" i="217"/>
  <c r="D1235" i="217"/>
  <c r="D1247" i="217"/>
  <c r="D1259" i="217"/>
  <c r="D1271" i="217"/>
  <c r="D1283" i="217"/>
  <c r="D1295" i="217"/>
  <c r="D1307" i="217"/>
  <c r="D1319" i="217"/>
  <c r="D1331" i="217"/>
  <c r="D1343" i="217"/>
  <c r="D1355" i="217"/>
  <c r="D1367" i="217"/>
  <c r="D1379" i="217"/>
  <c r="D1391" i="217"/>
  <c r="D1403" i="217"/>
  <c r="D1415" i="217"/>
  <c r="D1427" i="217"/>
  <c r="D1439" i="217"/>
  <c r="D1451" i="217"/>
  <c r="D1463" i="217"/>
  <c r="D1475" i="217"/>
  <c r="D1487" i="217"/>
  <c r="D1499" i="217"/>
  <c r="D1511" i="217"/>
  <c r="D1523" i="217"/>
  <c r="D1535" i="217"/>
  <c r="D1547" i="217"/>
  <c r="D1559" i="217"/>
  <c r="D1571" i="217"/>
  <c r="D1583" i="217"/>
  <c r="D1595" i="217"/>
  <c r="D1607" i="217"/>
  <c r="D1619" i="217"/>
  <c r="D1631" i="217"/>
  <c r="D1643" i="217"/>
  <c r="D1655" i="217"/>
  <c r="D1667" i="217"/>
  <c r="D1679" i="217"/>
  <c r="D1691" i="217"/>
  <c r="D1703" i="217"/>
  <c r="D1715" i="217"/>
  <c r="D1727" i="217"/>
  <c r="D16" i="217"/>
  <c r="D33" i="217"/>
  <c r="D48" i="217"/>
  <c r="D64" i="217"/>
  <c r="D81" i="217"/>
  <c r="D96" i="217"/>
  <c r="D112" i="217"/>
  <c r="D129" i="217"/>
  <c r="D144" i="217"/>
  <c r="D160" i="217"/>
  <c r="D177" i="217"/>
  <c r="D192" i="217"/>
  <c r="D208" i="217"/>
  <c r="D225" i="217"/>
  <c r="D240" i="217"/>
  <c r="D256" i="217"/>
  <c r="D273" i="217"/>
  <c r="D288" i="217"/>
  <c r="D304" i="217"/>
  <c r="D321" i="217"/>
  <c r="D336" i="217"/>
  <c r="D352" i="217"/>
  <c r="D369" i="217"/>
  <c r="D384" i="217"/>
  <c r="D400" i="217"/>
  <c r="D417" i="217"/>
  <c r="D432" i="217"/>
  <c r="D448" i="217"/>
  <c r="D465" i="217"/>
  <c r="D480" i="217"/>
  <c r="D496" i="217"/>
  <c r="D513" i="217"/>
  <c r="D528" i="217"/>
  <c r="D544" i="217"/>
  <c r="D561" i="217"/>
  <c r="D576" i="217"/>
  <c r="D592" i="217"/>
  <c r="D609" i="217"/>
  <c r="D624" i="217"/>
  <c r="D640" i="217"/>
  <c r="D657" i="217"/>
  <c r="D671" i="217"/>
  <c r="D685" i="217"/>
  <c r="D699" i="217"/>
  <c r="D714" i="217"/>
  <c r="D729" i="217"/>
  <c r="D743" i="217"/>
  <c r="D757" i="217"/>
  <c r="D771" i="217"/>
  <c r="D786" i="217"/>
  <c r="D801" i="217"/>
  <c r="D815" i="217"/>
  <c r="D829" i="217"/>
  <c r="D843" i="217"/>
  <c r="D858" i="217"/>
  <c r="D873" i="217"/>
  <c r="D887" i="217"/>
  <c r="D901" i="217"/>
  <c r="D915" i="217"/>
  <c r="D930" i="217"/>
  <c r="D945" i="217"/>
  <c r="D959" i="217"/>
  <c r="D973" i="217"/>
  <c r="D987" i="217"/>
  <c r="D1002" i="217"/>
  <c r="D1017" i="217"/>
  <c r="D1031" i="217"/>
  <c r="D1044" i="217"/>
  <c r="D1056" i="217"/>
  <c r="D1068" i="217"/>
  <c r="D1080" i="217"/>
  <c r="D1092" i="217"/>
  <c r="D1104" i="217"/>
  <c r="D1116" i="217"/>
  <c r="D1128" i="217"/>
  <c r="D1140" i="217"/>
  <c r="D1152" i="217"/>
  <c r="D1164" i="217"/>
  <c r="D1176" i="217"/>
  <c r="D1188" i="217"/>
  <c r="D1200" i="217"/>
  <c r="D1212" i="217"/>
  <c r="D1224" i="217"/>
  <c r="D1236" i="217"/>
  <c r="D1248" i="217"/>
  <c r="D1260" i="217"/>
  <c r="D1272" i="217"/>
  <c r="D1284" i="217"/>
  <c r="D1296" i="217"/>
  <c r="D1308" i="217"/>
  <c r="D1320" i="217"/>
  <c r="D1332" i="217"/>
  <c r="D1344" i="217"/>
  <c r="D1356" i="217"/>
  <c r="D1368" i="217"/>
  <c r="D1380" i="217"/>
  <c r="D1392" i="217"/>
  <c r="D1404" i="217"/>
  <c r="D1416" i="217"/>
  <c r="D1428" i="217"/>
  <c r="D1440" i="217"/>
  <c r="D1452" i="217"/>
  <c r="D1464" i="217"/>
  <c r="D1476" i="217"/>
  <c r="D1488" i="217"/>
  <c r="D1500" i="217"/>
  <c r="D1512" i="217"/>
  <c r="D1524" i="217"/>
  <c r="D1536" i="217"/>
  <c r="D1548" i="217"/>
  <c r="D1560" i="217"/>
  <c r="D1572" i="217"/>
  <c r="D1584" i="217"/>
  <c r="D1596" i="217"/>
  <c r="D1608" i="217"/>
  <c r="D1620" i="217"/>
  <c r="D1632" i="217"/>
  <c r="D1644" i="217"/>
  <c r="D1656" i="217"/>
  <c r="D1668" i="217"/>
  <c r="D1680" i="217"/>
  <c r="D1692" i="217"/>
  <c r="D1704" i="217"/>
  <c r="D1716" i="217"/>
  <c r="D1728" i="217"/>
  <c r="D1740" i="217"/>
  <c r="D1752" i="217"/>
  <c r="D1764" i="217"/>
  <c r="D1776" i="217"/>
  <c r="D1788" i="217"/>
  <c r="D1800" i="217"/>
  <c r="D1812" i="217"/>
  <c r="D1824" i="217"/>
  <c r="D1836" i="217"/>
  <c r="D1848" i="217"/>
  <c r="D1860" i="217"/>
  <c r="D1872" i="217"/>
  <c r="D1884" i="217"/>
  <c r="D1896" i="217"/>
  <c r="D1908" i="217"/>
  <c r="D1920" i="217"/>
  <c r="D1932" i="217"/>
  <c r="D1944" i="217"/>
  <c r="D1956" i="217"/>
  <c r="D1968" i="217"/>
  <c r="D1980" i="217"/>
  <c r="D1992" i="217"/>
  <c r="D2004" i="217"/>
  <c r="D2016" i="217"/>
  <c r="D2028" i="217"/>
  <c r="D2040" i="217"/>
  <c r="D2052" i="217"/>
  <c r="D2064" i="217"/>
  <c r="D2076" i="217"/>
  <c r="D2" i="217"/>
  <c r="D18" i="217"/>
  <c r="D34" i="217"/>
  <c r="D50" i="217"/>
  <c r="D66" i="217"/>
  <c r="D82" i="217"/>
  <c r="D98" i="217"/>
  <c r="D114" i="217"/>
  <c r="D130" i="217"/>
  <c r="D146" i="217"/>
  <c r="D162" i="217"/>
  <c r="D178" i="217"/>
  <c r="D194" i="217"/>
  <c r="D210" i="217"/>
  <c r="D226" i="217"/>
  <c r="D242" i="217"/>
  <c r="D258" i="217"/>
  <c r="D274" i="217"/>
  <c r="D290" i="217"/>
  <c r="D306" i="217"/>
  <c r="D322" i="217"/>
  <c r="D338" i="217"/>
  <c r="D354" i="217"/>
  <c r="D370" i="217"/>
  <c r="D386" i="217"/>
  <c r="D402" i="217"/>
  <c r="D418" i="217"/>
  <c r="D434" i="217"/>
  <c r="D450" i="217"/>
  <c r="D466" i="217"/>
  <c r="D482" i="217"/>
  <c r="D498" i="217"/>
  <c r="D514" i="217"/>
  <c r="D530" i="217"/>
  <c r="D546" i="217"/>
  <c r="D562" i="217"/>
  <c r="D578" i="217"/>
  <c r="D594" i="217"/>
  <c r="D610" i="217"/>
  <c r="D626" i="217"/>
  <c r="D642" i="217"/>
  <c r="D658" i="217"/>
  <c r="D672" i="217"/>
  <c r="D686" i="217"/>
  <c r="D700" i="217"/>
  <c r="D716" i="217"/>
  <c r="D730" i="217"/>
  <c r="D744" i="217"/>
  <c r="D758" i="217"/>
  <c r="D772" i="217"/>
  <c r="D788" i="217"/>
  <c r="D802" i="217"/>
  <c r="D816" i="217"/>
  <c r="D830" i="217"/>
  <c r="D844" i="217"/>
  <c r="D860" i="217"/>
  <c r="D874" i="217"/>
  <c r="D888" i="217"/>
  <c r="D902" i="217"/>
  <c r="D916" i="217"/>
  <c r="D932" i="217"/>
  <c r="D946" i="217"/>
  <c r="D960" i="217"/>
  <c r="D974" i="217"/>
  <c r="D988" i="217"/>
  <c r="D1004" i="217"/>
  <c r="D1018" i="217"/>
  <c r="D1032" i="217"/>
  <c r="D1045" i="217"/>
  <c r="D1057" i="217"/>
  <c r="D1069" i="217"/>
  <c r="D1081" i="217"/>
  <c r="D1093" i="217"/>
  <c r="D1105" i="217"/>
  <c r="D1117" i="217"/>
  <c r="D1129" i="217"/>
  <c r="D1141" i="217"/>
  <c r="D1153" i="217"/>
  <c r="D1165" i="217"/>
  <c r="D1177" i="217"/>
  <c r="D1189" i="217"/>
  <c r="D1201" i="217"/>
  <c r="D1213" i="217"/>
  <c r="D1225" i="217"/>
  <c r="D1237" i="217"/>
  <c r="D1249" i="217"/>
  <c r="D1261" i="217"/>
  <c r="D1273" i="217"/>
  <c r="D1285" i="217"/>
  <c r="D1297" i="217"/>
  <c r="D1309" i="217"/>
  <c r="D1321" i="217"/>
  <c r="D1333" i="217"/>
  <c r="D1345" i="217"/>
  <c r="D1357" i="217"/>
  <c r="D1369" i="217"/>
  <c r="D1381" i="217"/>
  <c r="D1393" i="217"/>
  <c r="D1405" i="217"/>
  <c r="D1417" i="217"/>
  <c r="D1429" i="217"/>
  <c r="D1441" i="217"/>
  <c r="D1453" i="217"/>
  <c r="D1465" i="217"/>
  <c r="D1477" i="217"/>
  <c r="D83" i="217"/>
  <c r="D179" i="217"/>
  <c r="D275" i="217"/>
  <c r="D371" i="217"/>
  <c r="D446" i="217"/>
  <c r="D510" i="217"/>
  <c r="D574" i="217"/>
  <c r="D638" i="217"/>
  <c r="D697" i="217"/>
  <c r="D755" i="217"/>
  <c r="D813" i="217"/>
  <c r="D870" i="217"/>
  <c r="D927" i="217"/>
  <c r="D985" i="217"/>
  <c r="D1042" i="217"/>
  <c r="D1082" i="217"/>
  <c r="D1118" i="217"/>
  <c r="D1154" i="217"/>
  <c r="D1190" i="217"/>
  <c r="D1226" i="217"/>
  <c r="D1253" i="217"/>
  <c r="D1277" i="217"/>
  <c r="D1301" i="217"/>
  <c r="D1325" i="217"/>
  <c r="D1349" i="217"/>
  <c r="D1373" i="217"/>
  <c r="D1397" i="217"/>
  <c r="D1421" i="217"/>
  <c r="D1445" i="217"/>
  <c r="D1469" i="217"/>
  <c r="D1489" i="217"/>
  <c r="D1507" i="217"/>
  <c r="D1525" i="217"/>
  <c r="D1543" i="217"/>
  <c r="D1561" i="217"/>
  <c r="D1579" i="217"/>
  <c r="D1597" i="217"/>
  <c r="D1615" i="217"/>
  <c r="D1633" i="217"/>
  <c r="D1651" i="217"/>
  <c r="D1669" i="217"/>
  <c r="D1687" i="217"/>
  <c r="D1705" i="217"/>
  <c r="D1723" i="217"/>
  <c r="D1739" i="217"/>
  <c r="D1755" i="217"/>
  <c r="D1772" i="217"/>
  <c r="D1787" i="217"/>
  <c r="D1803" i="217"/>
  <c r="D1820" i="217"/>
  <c r="D1835" i="217"/>
  <c r="D1851" i="217"/>
  <c r="D1868" i="217"/>
  <c r="D1883" i="217"/>
  <c r="D1899" i="217"/>
  <c r="D1916" i="217"/>
  <c r="D1931" i="217"/>
  <c r="D1947" i="217"/>
  <c r="D1964" i="217"/>
  <c r="D1979" i="217"/>
  <c r="D1995" i="217"/>
  <c r="D2012" i="217"/>
  <c r="D2027" i="217"/>
  <c r="D2043" i="217"/>
  <c r="D2059" i="217"/>
  <c r="D2073" i="217"/>
  <c r="D2087" i="217"/>
  <c r="D2099" i="217"/>
  <c r="D2111" i="217"/>
  <c r="D2123" i="217"/>
  <c r="D2135" i="217"/>
  <c r="D2147" i="217"/>
  <c r="D2159" i="217"/>
  <c r="D2171" i="217"/>
  <c r="D2183" i="217"/>
  <c r="D2195" i="217"/>
  <c r="D2207" i="217"/>
  <c r="D2219" i="217"/>
  <c r="D2231" i="217"/>
  <c r="D2243" i="217"/>
  <c r="D2255" i="217"/>
  <c r="D2267" i="217"/>
  <c r="D2279" i="217"/>
  <c r="D2291" i="217"/>
  <c r="D2303" i="217"/>
  <c r="D2315" i="217"/>
  <c r="D2327" i="217"/>
  <c r="D2339" i="217"/>
  <c r="D2351" i="217"/>
  <c r="D2363" i="217"/>
  <c r="D2375" i="217"/>
  <c r="D2387" i="217"/>
  <c r="D2399" i="217"/>
  <c r="D2411" i="217"/>
  <c r="D2423" i="217"/>
  <c r="D2435" i="217"/>
  <c r="D2447" i="217"/>
  <c r="D2459" i="217"/>
  <c r="D2471" i="217"/>
  <c r="D2483" i="217"/>
  <c r="D2495" i="217"/>
  <c r="D2507" i="217"/>
  <c r="D2519" i="217"/>
  <c r="D2531" i="217"/>
  <c r="D2543" i="217"/>
  <c r="D2555" i="217"/>
  <c r="D2567" i="217"/>
  <c r="D2579" i="217"/>
  <c r="D2591" i="217"/>
  <c r="D2603" i="217"/>
  <c r="D2615" i="217"/>
  <c r="D2627" i="217"/>
  <c r="D2639" i="217"/>
  <c r="D2651" i="217"/>
  <c r="D2663" i="217"/>
  <c r="D2675" i="217"/>
  <c r="D2687" i="217"/>
  <c r="D2699" i="217"/>
  <c r="D2711" i="217"/>
  <c r="D2723" i="217"/>
  <c r="D2735" i="217"/>
  <c r="D2747" i="217"/>
  <c r="D2759" i="217"/>
  <c r="D2771" i="217"/>
  <c r="D2783" i="217"/>
  <c r="D2795" i="217"/>
  <c r="D2807" i="217"/>
  <c r="D2819" i="217"/>
  <c r="D2831" i="217"/>
  <c r="D2843" i="217"/>
  <c r="D2855" i="217"/>
  <c r="D2867" i="217"/>
  <c r="D2879" i="217"/>
  <c r="D2891" i="217"/>
  <c r="D2903" i="217"/>
  <c r="D2915" i="217"/>
  <c r="D2927" i="217"/>
  <c r="D2939" i="217"/>
  <c r="D2951" i="217"/>
  <c r="D2963" i="217"/>
  <c r="D2975" i="217"/>
  <c r="D2987" i="217"/>
  <c r="D2999" i="217"/>
  <c r="D3011" i="217"/>
  <c r="D3023" i="217"/>
  <c r="D3035" i="217"/>
  <c r="D3047" i="217"/>
  <c r="D3059" i="217"/>
  <c r="D3071" i="217"/>
  <c r="D3083" i="217"/>
  <c r="D3095" i="217"/>
  <c r="D3107" i="217"/>
  <c r="D3119" i="217"/>
  <c r="D3131" i="217"/>
  <c r="D3143" i="217"/>
  <c r="D3155" i="217"/>
  <c r="D3167" i="217"/>
  <c r="D3179" i="217"/>
  <c r="D3191" i="217"/>
  <c r="D3203" i="217"/>
  <c r="D3215" i="217"/>
  <c r="D3227" i="217"/>
  <c r="D3239" i="217"/>
  <c r="D3251" i="217"/>
  <c r="D3263" i="217"/>
  <c r="D3275" i="217"/>
  <c r="D84" i="217"/>
  <c r="D180" i="217"/>
  <c r="D276" i="217"/>
  <c r="D372" i="217"/>
  <c r="D452" i="217"/>
  <c r="D515" i="217"/>
  <c r="D579" i="217"/>
  <c r="D644" i="217"/>
  <c r="D702" i="217"/>
  <c r="D759" i="217"/>
  <c r="D817" i="217"/>
  <c r="D875" i="217"/>
  <c r="D933" i="217"/>
  <c r="D990" i="217"/>
  <c r="D1046" i="217"/>
  <c r="D1083" i="217"/>
  <c r="D1119" i="217"/>
  <c r="D1155" i="217"/>
  <c r="D1191" i="217"/>
  <c r="D1227" i="217"/>
  <c r="D1256" i="217"/>
  <c r="D1280" i="217"/>
  <c r="D1304" i="217"/>
  <c r="D1328" i="217"/>
  <c r="D1352" i="217"/>
  <c r="D1376" i="217"/>
  <c r="D1400" i="217"/>
  <c r="D1424" i="217"/>
  <c r="D1448" i="217"/>
  <c r="D1471" i="217"/>
  <c r="D1490" i="217"/>
  <c r="D1508" i="217"/>
  <c r="D1526" i="217"/>
  <c r="D1544" i="217"/>
  <c r="D1562" i="217"/>
  <c r="D1580" i="217"/>
  <c r="D1598" i="217"/>
  <c r="D1616" i="217"/>
  <c r="D1634" i="217"/>
  <c r="D1652" i="217"/>
  <c r="D1670" i="217"/>
  <c r="D1688" i="217"/>
  <c r="D1706" i="217"/>
  <c r="D1724" i="217"/>
  <c r="D1741" i="217"/>
  <c r="D1757" i="217"/>
  <c r="D1773" i="217"/>
  <c r="D1789" i="217"/>
  <c r="D1805" i="217"/>
  <c r="D1821" i="217"/>
  <c r="D1837" i="217"/>
  <c r="D1853" i="217"/>
  <c r="D1869" i="217"/>
  <c r="D1885" i="217"/>
  <c r="D1901" i="217"/>
  <c r="D1917" i="217"/>
  <c r="D1933" i="217"/>
  <c r="D1949" i="217"/>
  <c r="D1965" i="217"/>
  <c r="D1981" i="217"/>
  <c r="D1997" i="217"/>
  <c r="D2013" i="217"/>
  <c r="D2029" i="217"/>
  <c r="D2045" i="217"/>
  <c r="D2060" i="217"/>
  <c r="D2074" i="217"/>
  <c r="D2088" i="217"/>
  <c r="D2100" i="217"/>
  <c r="D2112" i="217"/>
  <c r="D2124" i="217"/>
  <c r="D2136" i="217"/>
  <c r="D2148" i="217"/>
  <c r="D2160" i="217"/>
  <c r="D2172" i="217"/>
  <c r="D2184" i="217"/>
  <c r="D2196" i="217"/>
  <c r="D2208" i="217"/>
  <c r="D2220" i="217"/>
  <c r="D2232" i="217"/>
  <c r="D2244" i="217"/>
  <c r="D2256" i="217"/>
  <c r="D2268" i="217"/>
  <c r="D2280" i="217"/>
  <c r="D2292" i="217"/>
  <c r="D2304" i="217"/>
  <c r="D2316" i="217"/>
  <c r="D2328" i="217"/>
  <c r="D2340" i="217"/>
  <c r="D2352" i="217"/>
  <c r="D2364" i="217"/>
  <c r="D2376" i="217"/>
  <c r="D2388" i="217"/>
  <c r="D2400" i="217"/>
  <c r="D2412" i="217"/>
  <c r="D2424" i="217"/>
  <c r="D2436" i="217"/>
  <c r="D2448" i="217"/>
  <c r="D2460" i="217"/>
  <c r="D2472" i="217"/>
  <c r="D2484" i="217"/>
  <c r="D2496" i="217"/>
  <c r="D2508" i="217"/>
  <c r="D2520" i="217"/>
  <c r="D2532" i="217"/>
  <c r="D2544" i="217"/>
  <c r="D2556" i="217"/>
  <c r="D2568" i="217"/>
  <c r="D2580" i="217"/>
  <c r="D2592" i="217"/>
  <c r="D2604" i="217"/>
  <c r="D2616" i="217"/>
  <c r="D2628" i="217"/>
  <c r="D2640" i="217"/>
  <c r="D2652" i="217"/>
  <c r="D2664" i="217"/>
  <c r="D2676" i="217"/>
  <c r="D2688" i="217"/>
  <c r="D2700" i="217"/>
  <c r="D2712" i="217"/>
  <c r="D2724" i="217"/>
  <c r="D2736" i="217"/>
  <c r="D2748" i="217"/>
  <c r="D2760" i="217"/>
  <c r="D2772" i="217"/>
  <c r="D2784" i="217"/>
  <c r="D2796" i="217"/>
  <c r="D2808" i="217"/>
  <c r="D2820" i="217"/>
  <c r="D2832" i="217"/>
  <c r="D2844" i="217"/>
  <c r="D2856" i="217"/>
  <c r="D2868" i="217"/>
  <c r="D2880" i="217"/>
  <c r="D2892" i="217"/>
  <c r="D2904" i="217"/>
  <c r="D2916" i="217"/>
  <c r="D2928" i="217"/>
  <c r="D2940" i="217"/>
  <c r="D2952" i="217"/>
  <c r="D2964" i="217"/>
  <c r="D2976" i="217"/>
  <c r="D2988" i="217"/>
  <c r="D3000" i="217"/>
  <c r="D3012" i="217"/>
  <c r="D3024" i="217"/>
  <c r="D3036" i="217"/>
  <c r="D3048" i="217"/>
  <c r="D3060" i="217"/>
  <c r="D3072" i="217"/>
  <c r="D3084" i="217"/>
  <c r="D3096" i="217"/>
  <c r="D3108" i="217"/>
  <c r="D3120" i="217"/>
  <c r="D3132" i="217"/>
  <c r="D3" i="217"/>
  <c r="D99" i="217"/>
  <c r="D195" i="217"/>
  <c r="D291" i="217"/>
  <c r="D387" i="217"/>
  <c r="D453" i="217"/>
  <c r="D516" i="217"/>
  <c r="D580" i="217"/>
  <c r="D645" i="217"/>
  <c r="D704" i="217"/>
  <c r="D760" i="217"/>
  <c r="D818" i="217"/>
  <c r="D876" i="217"/>
  <c r="D934" i="217"/>
  <c r="D992" i="217"/>
  <c r="D1047" i="217"/>
  <c r="D1088" i="217"/>
  <c r="D1124" i="217"/>
  <c r="D1160" i="217"/>
  <c r="D1196" i="217"/>
  <c r="D1232" i="217"/>
  <c r="D1257" i="217"/>
  <c r="D1281" i="217"/>
  <c r="D1305" i="217"/>
  <c r="D1329" i="217"/>
  <c r="D1353" i="217"/>
  <c r="D1377" i="217"/>
  <c r="D1401" i="217"/>
  <c r="D1425" i="217"/>
  <c r="D1449" i="217"/>
  <c r="D1472" i="217"/>
  <c r="D1491" i="217"/>
  <c r="D1509" i="217"/>
  <c r="D1527" i="217"/>
  <c r="D1545" i="217"/>
  <c r="D1563" i="217"/>
  <c r="D1581" i="217"/>
  <c r="D1599" i="217"/>
  <c r="D1617" i="217"/>
  <c r="D1635" i="217"/>
  <c r="D1653" i="217"/>
  <c r="D1671" i="217"/>
  <c r="D1689" i="217"/>
  <c r="D1707" i="217"/>
  <c r="D1725" i="217"/>
  <c r="D1742" i="217"/>
  <c r="D1759" i="217"/>
  <c r="D1774" i="217"/>
  <c r="D1790" i="217"/>
  <c r="D1807" i="217"/>
  <c r="D1822" i="217"/>
  <c r="D1838" i="217"/>
  <c r="D1855" i="217"/>
  <c r="D1870" i="217"/>
  <c r="D1886" i="217"/>
  <c r="D1903" i="217"/>
  <c r="D1918" i="217"/>
  <c r="D1934" i="217"/>
  <c r="D1951" i="217"/>
  <c r="D1966" i="217"/>
  <c r="D1982" i="217"/>
  <c r="D1999" i="217"/>
  <c r="D2014" i="217"/>
  <c r="D2030" i="217"/>
  <c r="D2047" i="217"/>
  <c r="D2061" i="217"/>
  <c r="D2075" i="217"/>
  <c r="D2089" i="217"/>
  <c r="D2101" i="217"/>
  <c r="D2113" i="217"/>
  <c r="D2125" i="217"/>
  <c r="D2137" i="217"/>
  <c r="D2149" i="217"/>
  <c r="D2161" i="217"/>
  <c r="D2173" i="217"/>
  <c r="D2185" i="217"/>
  <c r="D2197" i="217"/>
  <c r="D2209" i="217"/>
  <c r="D2221" i="217"/>
  <c r="D2233" i="217"/>
  <c r="D2245" i="217"/>
  <c r="D2257" i="217"/>
  <c r="D2269" i="217"/>
  <c r="D2281" i="217"/>
  <c r="D2293" i="217"/>
  <c r="D2305" i="217"/>
  <c r="D2317" i="217"/>
  <c r="D2329" i="217"/>
  <c r="D2341" i="217"/>
  <c r="D2353" i="217"/>
  <c r="D2365" i="217"/>
  <c r="D2377" i="217"/>
  <c r="D2389" i="217"/>
  <c r="D2401" i="217"/>
  <c r="D2413" i="217"/>
  <c r="D2425" i="217"/>
  <c r="D2437" i="217"/>
  <c r="D2449" i="217"/>
  <c r="D2461" i="217"/>
  <c r="D2473" i="217"/>
  <c r="D2485" i="217"/>
  <c r="D2497" i="217"/>
  <c r="D2509" i="217"/>
  <c r="D2521" i="217"/>
  <c r="D2533" i="217"/>
  <c r="D2545" i="217"/>
  <c r="D2557" i="217"/>
  <c r="D2569" i="217"/>
  <c r="D2581" i="217"/>
  <c r="D2593" i="217"/>
  <c r="D2605" i="217"/>
  <c r="D2617" i="217"/>
  <c r="D2629" i="217"/>
  <c r="D2641" i="217"/>
  <c r="D2653" i="217"/>
  <c r="D2665" i="217"/>
  <c r="D2677" i="217"/>
  <c r="D2689" i="217"/>
  <c r="D2701" i="217"/>
  <c r="D2713" i="217"/>
  <c r="D2725" i="217"/>
  <c r="D2737" i="217"/>
  <c r="D2749" i="217"/>
  <c r="D2761" i="217"/>
  <c r="D2773" i="217"/>
  <c r="D2785" i="217"/>
  <c r="D2797" i="217"/>
  <c r="D2809" i="217"/>
  <c r="D2821" i="217"/>
  <c r="D2833" i="217"/>
  <c r="D2845" i="217"/>
  <c r="D2857" i="217"/>
  <c r="D2869" i="217"/>
  <c r="D2881" i="217"/>
  <c r="D2893" i="217"/>
  <c r="D2905" i="217"/>
  <c r="D2917" i="217"/>
  <c r="D2929" i="217"/>
  <c r="D2941" i="217"/>
  <c r="D2953" i="217"/>
  <c r="D2965" i="217"/>
  <c r="D2977" i="217"/>
  <c r="D2989" i="217"/>
  <c r="D3001" i="217"/>
  <c r="D3013" i="217"/>
  <c r="D3025" i="217"/>
  <c r="D3037" i="217"/>
  <c r="D3049" i="217"/>
  <c r="D3061" i="217"/>
  <c r="D3073" i="217"/>
  <c r="D3085" i="217"/>
  <c r="D3097" i="217"/>
  <c r="D3109" i="217"/>
  <c r="D3121" i="217"/>
  <c r="D3133" i="217"/>
  <c r="D3145" i="217"/>
  <c r="D3157" i="217"/>
  <c r="D3169" i="217"/>
  <c r="D4" i="217"/>
  <c r="D100" i="217"/>
  <c r="D196" i="217"/>
  <c r="D292" i="217"/>
  <c r="D388" i="217"/>
  <c r="D462" i="217"/>
  <c r="D526" i="217"/>
  <c r="D590" i="217"/>
  <c r="D654" i="217"/>
  <c r="D711" i="217"/>
  <c r="D769" i="217"/>
  <c r="D827" i="217"/>
  <c r="D885" i="217"/>
  <c r="D942" i="217"/>
  <c r="D999" i="217"/>
  <c r="D1054" i="217"/>
  <c r="D1090" i="217"/>
  <c r="D1126" i="217"/>
  <c r="D1162" i="217"/>
  <c r="D1198" i="217"/>
  <c r="D1233" i="217"/>
  <c r="D1258" i="217"/>
  <c r="D1282" i="217"/>
  <c r="D1306" i="217"/>
  <c r="D1330" i="217"/>
  <c r="D1354" i="217"/>
  <c r="D1378" i="217"/>
  <c r="D1402" i="217"/>
  <c r="D1426" i="217"/>
  <c r="D1450" i="217"/>
  <c r="D1473" i="217"/>
  <c r="D1493" i="217"/>
  <c r="D1510" i="217"/>
  <c r="D1529" i="217"/>
  <c r="D1546" i="217"/>
  <c r="D1565" i="217"/>
  <c r="D1582" i="217"/>
  <c r="D1601" i="217"/>
  <c r="D1618" i="217"/>
  <c r="D1637" i="217"/>
  <c r="D1654" i="217"/>
  <c r="D1673" i="217"/>
  <c r="D1690" i="217"/>
  <c r="D1709" i="217"/>
  <c r="D1726" i="217"/>
  <c r="D1743" i="217"/>
  <c r="D1760" i="217"/>
  <c r="D1775" i="217"/>
  <c r="D1791" i="217"/>
  <c r="D1808" i="217"/>
  <c r="D1823" i="217"/>
  <c r="D1839" i="217"/>
  <c r="D1856" i="217"/>
  <c r="D1871" i="217"/>
  <c r="D1887" i="217"/>
  <c r="D1904" i="217"/>
  <c r="D1919" i="217"/>
  <c r="D1935" i="217"/>
  <c r="D1952" i="217"/>
  <c r="D1967" i="217"/>
  <c r="D1983" i="217"/>
  <c r="D2000" i="217"/>
  <c r="D2015" i="217"/>
  <c r="D2031" i="217"/>
  <c r="D2048" i="217"/>
  <c r="D2062" i="217"/>
  <c r="D2077" i="217"/>
  <c r="D2090" i="217"/>
  <c r="D2102" i="217"/>
  <c r="D2114" i="217"/>
  <c r="D2126" i="217"/>
  <c r="D2138" i="217"/>
  <c r="D2150" i="217"/>
  <c r="D2162" i="217"/>
  <c r="D2174" i="217"/>
  <c r="D2186" i="217"/>
  <c r="D2198" i="217"/>
  <c r="D2210" i="217"/>
  <c r="D2222" i="217"/>
  <c r="D2234" i="217"/>
  <c r="D2246" i="217"/>
  <c r="D2258" i="217"/>
  <c r="D2270" i="217"/>
  <c r="D2282" i="217"/>
  <c r="D2294" i="217"/>
  <c r="D2306" i="217"/>
  <c r="D2318" i="217"/>
  <c r="D2330" i="217"/>
  <c r="D2342" i="217"/>
  <c r="D2354" i="217"/>
  <c r="D2366" i="217"/>
  <c r="D2378" i="217"/>
  <c r="D2390" i="217"/>
  <c r="D2402" i="217"/>
  <c r="D2414" i="217"/>
  <c r="D2426" i="217"/>
  <c r="D2438" i="217"/>
  <c r="D2450" i="217"/>
  <c r="D2462" i="217"/>
  <c r="D2474" i="217"/>
  <c r="D2486" i="217"/>
  <c r="D2498" i="217"/>
  <c r="D2510" i="217"/>
  <c r="D2522" i="217"/>
  <c r="D2534" i="217"/>
  <c r="D2546" i="217"/>
  <c r="D2558" i="217"/>
  <c r="D2570" i="217"/>
  <c r="D2582" i="217"/>
  <c r="D2594" i="217"/>
  <c r="D2606" i="217"/>
  <c r="D2618" i="217"/>
  <c r="D2630" i="217"/>
  <c r="D2642" i="217"/>
  <c r="D2654" i="217"/>
  <c r="D2666" i="217"/>
  <c r="D2678" i="217"/>
  <c r="D2690" i="217"/>
  <c r="D2702" i="217"/>
  <c r="D2714" i="217"/>
  <c r="D2726" i="217"/>
  <c r="D2738" i="217"/>
  <c r="D2750" i="217"/>
  <c r="D2762" i="217"/>
  <c r="D20" i="217"/>
  <c r="D116" i="217"/>
  <c r="D212" i="217"/>
  <c r="D308" i="217"/>
  <c r="D404" i="217"/>
  <c r="D467" i="217"/>
  <c r="D531" i="217"/>
  <c r="D596" i="217"/>
  <c r="D659" i="217"/>
  <c r="D717" i="217"/>
  <c r="D774" i="217"/>
  <c r="D831" i="217"/>
  <c r="D889" i="217"/>
  <c r="D947" i="217"/>
  <c r="D1005" i="217"/>
  <c r="D1058" i="217"/>
  <c r="D1094" i="217"/>
  <c r="D1130" i="217"/>
  <c r="D1166" i="217"/>
  <c r="D1202" i="217"/>
  <c r="D1234" i="217"/>
  <c r="D1262" i="217"/>
  <c r="D1286" i="217"/>
  <c r="D1310" i="217"/>
  <c r="D1334" i="217"/>
  <c r="D1358" i="217"/>
  <c r="D1382" i="217"/>
  <c r="D1406" i="217"/>
  <c r="D1430" i="217"/>
  <c r="D1454" i="217"/>
  <c r="D1474" i="217"/>
  <c r="D1495" i="217"/>
  <c r="D1513" i="217"/>
  <c r="D1531" i="217"/>
  <c r="D1549" i="217"/>
  <c r="D1567" i="217"/>
  <c r="D1585" i="217"/>
  <c r="D1603" i="217"/>
  <c r="D1621" i="217"/>
  <c r="D1639" i="217"/>
  <c r="D1657" i="217"/>
  <c r="D1675" i="217"/>
  <c r="D1693" i="217"/>
  <c r="D1711" i="217"/>
  <c r="D1729" i="217"/>
  <c r="D1745" i="217"/>
  <c r="D1761" i="217"/>
  <c r="D1777" i="217"/>
  <c r="D1793" i="217"/>
  <c r="D1809" i="217"/>
  <c r="D1825" i="217"/>
  <c r="D1841" i="217"/>
  <c r="D1857" i="217"/>
  <c r="D1873" i="217"/>
  <c r="D1889" i="217"/>
  <c r="D1905" i="217"/>
  <c r="D1921" i="217"/>
  <c r="D1937" i="217"/>
  <c r="D1953" i="217"/>
  <c r="D1969" i="217"/>
  <c r="D1985" i="217"/>
  <c r="D2001" i="217"/>
  <c r="D2017" i="217"/>
  <c r="D2033" i="217"/>
  <c r="D2049" i="217"/>
  <c r="D2063" i="217"/>
  <c r="D2078" i="217"/>
  <c r="D2091" i="217"/>
  <c r="D2103" i="217"/>
  <c r="D2115" i="217"/>
  <c r="D2127" i="217"/>
  <c r="D2139" i="217"/>
  <c r="D2151" i="217"/>
  <c r="D2163" i="217"/>
  <c r="D2175" i="217"/>
  <c r="D2187" i="217"/>
  <c r="D2199" i="217"/>
  <c r="D2211" i="217"/>
  <c r="D2223" i="217"/>
  <c r="D2235" i="217"/>
  <c r="D2247" i="217"/>
  <c r="D2259" i="217"/>
  <c r="D2271" i="217"/>
  <c r="D2283" i="217"/>
  <c r="D2295" i="217"/>
  <c r="D2307" i="217"/>
  <c r="D2319" i="217"/>
  <c r="D2331" i="217"/>
  <c r="D2343" i="217"/>
  <c r="D2355" i="217"/>
  <c r="D2367" i="217"/>
  <c r="D2379" i="217"/>
  <c r="D2391" i="217"/>
  <c r="D2403" i="217"/>
  <c r="D2415" i="217"/>
  <c r="D2427" i="217"/>
  <c r="D2439" i="217"/>
  <c r="D2451" i="217"/>
  <c r="D2463" i="217"/>
  <c r="D2475" i="217"/>
  <c r="D2487" i="217"/>
  <c r="D2499" i="217"/>
  <c r="D2511" i="217"/>
  <c r="D2523" i="217"/>
  <c r="D2535" i="217"/>
  <c r="D2547" i="217"/>
  <c r="D2559" i="217"/>
  <c r="D2571" i="217"/>
  <c r="D2583" i="217"/>
  <c r="D2595" i="217"/>
  <c r="D2607" i="217"/>
  <c r="D2619" i="217"/>
  <c r="D2631" i="217"/>
  <c r="D2643" i="217"/>
  <c r="D2655" i="217"/>
  <c r="D2667" i="217"/>
  <c r="D2679" i="217"/>
  <c r="D2691" i="217"/>
  <c r="D2703" i="217"/>
  <c r="D2715" i="217"/>
  <c r="D2727" i="217"/>
  <c r="D2739" i="217"/>
  <c r="D2751" i="217"/>
  <c r="D2763" i="217"/>
  <c r="D2775" i="217"/>
  <c r="D2787" i="217"/>
  <c r="D2799" i="217"/>
  <c r="D2811" i="217"/>
  <c r="D2823" i="217"/>
  <c r="D2835" i="217"/>
  <c r="D2847" i="217"/>
  <c r="D2859" i="217"/>
  <c r="D2871" i="217"/>
  <c r="D2883" i="217"/>
  <c r="D2895" i="217"/>
  <c r="D2907" i="217"/>
  <c r="D2919" i="217"/>
  <c r="D2931" i="217"/>
  <c r="D2943" i="217"/>
  <c r="D2955" i="217"/>
  <c r="D2967" i="217"/>
  <c r="D2979" i="217"/>
  <c r="D2991" i="217"/>
  <c r="D3003" i="217"/>
  <c r="D3015" i="217"/>
  <c r="D3027" i="217"/>
  <c r="D3039" i="217"/>
  <c r="D3051" i="217"/>
  <c r="D3063" i="217"/>
  <c r="D3075" i="217"/>
  <c r="D3087" i="217"/>
  <c r="D3099" i="217"/>
  <c r="D3111" i="217"/>
  <c r="D3123" i="217"/>
  <c r="D3135" i="217"/>
  <c r="D3147" i="217"/>
  <c r="D3159" i="217"/>
  <c r="D3171" i="217"/>
  <c r="D21" i="217"/>
  <c r="D117" i="217"/>
  <c r="D213" i="217"/>
  <c r="D309" i="217"/>
  <c r="D405" i="217"/>
  <c r="D468" i="217"/>
  <c r="D532" i="217"/>
  <c r="D597" i="217"/>
  <c r="D660" i="217"/>
  <c r="D718" i="217"/>
  <c r="D776" i="217"/>
  <c r="D832" i="217"/>
  <c r="D890" i="217"/>
  <c r="D948" i="217"/>
  <c r="D1006" i="217"/>
  <c r="D1059" i="217"/>
  <c r="D1095" i="217"/>
  <c r="D1131" i="217"/>
  <c r="D1167" i="217"/>
  <c r="D1203" i="217"/>
  <c r="D1238" i="217"/>
  <c r="D1263" i="217"/>
  <c r="D1287" i="217"/>
  <c r="D1311" i="217"/>
  <c r="D1335" i="217"/>
  <c r="D1359" i="217"/>
  <c r="D1383" i="217"/>
  <c r="D1407" i="217"/>
  <c r="D1431" i="217"/>
  <c r="D1455" i="217"/>
  <c r="D1478" i="217"/>
  <c r="D1496" i="217"/>
  <c r="D1514" i="217"/>
  <c r="D1532" i="217"/>
  <c r="D1550" i="217"/>
  <c r="D1568" i="217"/>
  <c r="D1586" i="217"/>
  <c r="D1604" i="217"/>
  <c r="D1622" i="217"/>
  <c r="D1640" i="217"/>
  <c r="D1658" i="217"/>
  <c r="D1676" i="217"/>
  <c r="D1694" i="217"/>
  <c r="D1712" i="217"/>
  <c r="D1730" i="217"/>
  <c r="D1747" i="217"/>
  <c r="D1762" i="217"/>
  <c r="D1778" i="217"/>
  <c r="D1795" i="217"/>
  <c r="D1810" i="217"/>
  <c r="D1826" i="217"/>
  <c r="D1843" i="217"/>
  <c r="D1858" i="217"/>
  <c r="D1874" i="217"/>
  <c r="D1891" i="217"/>
  <c r="D1906" i="217"/>
  <c r="D1922" i="217"/>
  <c r="D1939" i="217"/>
  <c r="D1954" i="217"/>
  <c r="D1970" i="217"/>
  <c r="D1987" i="217"/>
  <c r="D2002" i="217"/>
  <c r="D2018" i="217"/>
  <c r="D2035" i="217"/>
  <c r="D2050" i="217"/>
  <c r="D2065" i="217"/>
  <c r="D2079" i="217"/>
  <c r="D2092" i="217"/>
  <c r="D2104" i="217"/>
  <c r="D2116" i="217"/>
  <c r="D2128" i="217"/>
  <c r="D2140" i="217"/>
  <c r="D2152" i="217"/>
  <c r="D2164" i="217"/>
  <c r="D2176" i="217"/>
  <c r="D2188" i="217"/>
  <c r="D2200" i="217"/>
  <c r="D2212" i="217"/>
  <c r="D2224" i="217"/>
  <c r="D2236" i="217"/>
  <c r="D2248" i="217"/>
  <c r="D2260" i="217"/>
  <c r="D2272" i="217"/>
  <c r="D2284" i="217"/>
  <c r="D2296" i="217"/>
  <c r="D2308" i="217"/>
  <c r="D2320" i="217"/>
  <c r="D2332" i="217"/>
  <c r="D36" i="217"/>
  <c r="D132" i="217"/>
  <c r="D228" i="217"/>
  <c r="D324" i="217"/>
  <c r="D419" i="217"/>
  <c r="D483" i="217"/>
  <c r="D548" i="217"/>
  <c r="D611" i="217"/>
  <c r="D673" i="217"/>
  <c r="D731" i="217"/>
  <c r="D789" i="217"/>
  <c r="D846" i="217"/>
  <c r="D903" i="217"/>
  <c r="D961" i="217"/>
  <c r="D1019" i="217"/>
  <c r="D1066" i="217"/>
  <c r="D1102" i="217"/>
  <c r="D1138" i="217"/>
  <c r="D1174" i="217"/>
  <c r="D1210" i="217"/>
  <c r="D1244" i="217"/>
  <c r="D1268" i="217"/>
  <c r="D1292" i="217"/>
  <c r="D1316" i="217"/>
  <c r="D1340" i="217"/>
  <c r="D1364" i="217"/>
  <c r="D1388" i="217"/>
  <c r="D1412" i="217"/>
  <c r="D1436" i="217"/>
  <c r="D1460" i="217"/>
  <c r="D1481" i="217"/>
  <c r="D1498" i="217"/>
  <c r="D1517" i="217"/>
  <c r="D1534" i="217"/>
  <c r="D1553" i="217"/>
  <c r="D1570" i="217"/>
  <c r="D1589" i="217"/>
  <c r="D1606" i="217"/>
  <c r="D1625" i="217"/>
  <c r="D1642" i="217"/>
  <c r="D1661" i="217"/>
  <c r="D1678" i="217"/>
  <c r="D1697" i="217"/>
  <c r="D1714" i="217"/>
  <c r="D1733" i="217"/>
  <c r="D1749" i="217"/>
  <c r="D1765" i="217"/>
  <c r="D1781" i="217"/>
  <c r="D1797" i="217"/>
  <c r="D1813" i="217"/>
  <c r="D1829" i="217"/>
  <c r="D1845" i="217"/>
  <c r="D1861" i="217"/>
  <c r="D1877" i="217"/>
  <c r="D1893" i="217"/>
  <c r="D1909" i="217"/>
  <c r="D1925" i="217"/>
  <c r="D1941" i="217"/>
  <c r="D1957" i="217"/>
  <c r="D1973" i="217"/>
  <c r="D1989" i="217"/>
  <c r="D2005" i="217"/>
  <c r="D2021" i="217"/>
  <c r="D2037" i="217"/>
  <c r="D2053" i="217"/>
  <c r="D2067" i="217"/>
  <c r="D2082" i="217"/>
  <c r="D2094" i="217"/>
  <c r="D2106" i="217"/>
  <c r="D2118" i="217"/>
  <c r="D2130" i="217"/>
  <c r="D2142" i="217"/>
  <c r="D2154" i="217"/>
  <c r="D2166" i="217"/>
  <c r="D2178" i="217"/>
  <c r="D2190" i="217"/>
  <c r="D2202" i="217"/>
  <c r="D2214" i="217"/>
  <c r="D2226" i="217"/>
  <c r="D2238" i="217"/>
  <c r="D2250" i="217"/>
  <c r="D2262" i="217"/>
  <c r="D2274" i="217"/>
  <c r="D2286" i="217"/>
  <c r="D2298" i="217"/>
  <c r="D2310" i="217"/>
  <c r="D2322" i="217"/>
  <c r="D2334" i="217"/>
  <c r="D2346" i="217"/>
  <c r="D2358" i="217"/>
  <c r="D2370" i="217"/>
  <c r="D2382" i="217"/>
  <c r="D2394" i="217"/>
  <c r="D2406" i="217"/>
  <c r="D2418" i="217"/>
  <c r="D2430" i="217"/>
  <c r="D2442" i="217"/>
  <c r="D2454" i="217"/>
  <c r="D2466" i="217"/>
  <c r="D2478" i="217"/>
  <c r="D2490" i="217"/>
  <c r="D2502" i="217"/>
  <c r="D2514" i="217"/>
  <c r="D2526" i="217"/>
  <c r="D2538" i="217"/>
  <c r="D2550" i="217"/>
  <c r="D2562" i="217"/>
  <c r="D2574" i="217"/>
  <c r="D2586" i="217"/>
  <c r="D2598" i="217"/>
  <c r="D2610" i="217"/>
  <c r="D2622" i="217"/>
  <c r="D2634" i="217"/>
  <c r="D2646" i="217"/>
  <c r="D2658" i="217"/>
  <c r="D2670" i="217"/>
  <c r="D2682" i="217"/>
  <c r="D2694" i="217"/>
  <c r="D2706" i="217"/>
  <c r="D2718" i="217"/>
  <c r="D2730" i="217"/>
  <c r="D2742" i="217"/>
  <c r="D2754" i="217"/>
  <c r="D2766" i="217"/>
  <c r="D2778" i="217"/>
  <c r="D2790" i="217"/>
  <c r="D2802" i="217"/>
  <c r="D2814" i="217"/>
  <c r="D2826" i="217"/>
  <c r="D2838" i="217"/>
  <c r="D2850" i="217"/>
  <c r="D2862" i="217"/>
  <c r="D2874" i="217"/>
  <c r="D2886" i="217"/>
  <c r="D2898" i="217"/>
  <c r="D2910" i="217"/>
  <c r="D2922" i="217"/>
  <c r="D2934" i="217"/>
  <c r="D2946" i="217"/>
  <c r="D2958" i="217"/>
  <c r="D2970" i="217"/>
  <c r="D2982" i="217"/>
  <c r="D2994" i="217"/>
  <c r="D3006" i="217"/>
  <c r="D3018" i="217"/>
  <c r="D3030" i="217"/>
  <c r="D3042" i="217"/>
  <c r="D3054" i="217"/>
  <c r="D3066" i="217"/>
  <c r="D3078" i="217"/>
  <c r="D3090" i="217"/>
  <c r="D3102" i="217"/>
  <c r="D3114" i="217"/>
  <c r="D3126" i="217"/>
  <c r="D3138" i="217"/>
  <c r="D3150" i="217"/>
  <c r="D3162" i="217"/>
  <c r="D3174" i="217"/>
  <c r="D3186" i="217"/>
  <c r="D3198" i="217"/>
  <c r="D3210" i="217"/>
  <c r="D3222" i="217"/>
  <c r="D3234" i="217"/>
  <c r="D3246" i="217"/>
  <c r="D3258" i="217"/>
  <c r="D3270" i="217"/>
  <c r="D51" i="217"/>
  <c r="D147" i="217"/>
  <c r="D243" i="217"/>
  <c r="D339" i="217"/>
  <c r="D420" i="217"/>
  <c r="D484" i="217"/>
  <c r="D549" i="217"/>
  <c r="D612" i="217"/>
  <c r="D674" i="217"/>
  <c r="D732" i="217"/>
  <c r="D790" i="217"/>
  <c r="D848" i="217"/>
  <c r="D904" i="217"/>
  <c r="D962" i="217"/>
  <c r="D1020" i="217"/>
  <c r="D1070" i="217"/>
  <c r="D1106" i="217"/>
  <c r="D1142" i="217"/>
  <c r="D1178" i="217"/>
  <c r="D1214" i="217"/>
  <c r="D1245" i="217"/>
  <c r="D1269" i="217"/>
  <c r="D1293" i="217"/>
  <c r="D1317" i="217"/>
  <c r="D1341" i="217"/>
  <c r="D1365" i="217"/>
  <c r="D1389" i="217"/>
  <c r="D1413" i="217"/>
  <c r="D1437" i="217"/>
  <c r="D1461" i="217"/>
  <c r="D1483" i="217"/>
  <c r="D1501" i="217"/>
  <c r="D1519" i="217"/>
  <c r="D1537" i="217"/>
  <c r="D1555" i="217"/>
  <c r="D1573" i="217"/>
  <c r="D1591" i="217"/>
  <c r="D1609" i="217"/>
  <c r="D1627" i="217"/>
  <c r="D1645" i="217"/>
  <c r="D1663" i="217"/>
  <c r="D1681" i="217"/>
  <c r="D1699" i="217"/>
  <c r="D1717" i="217"/>
  <c r="D1735" i="217"/>
  <c r="D1750" i="217"/>
  <c r="D1766" i="217"/>
  <c r="D1783" i="217"/>
  <c r="D1798" i="217"/>
  <c r="D1814" i="217"/>
  <c r="D1831" i="217"/>
  <c r="D1846" i="217"/>
  <c r="D1862" i="217"/>
  <c r="D1879" i="217"/>
  <c r="D1894" i="217"/>
  <c r="D1910" i="217"/>
  <c r="D1927" i="217"/>
  <c r="D1942" i="217"/>
  <c r="D1958" i="217"/>
  <c r="D1975" i="217"/>
  <c r="D1990" i="217"/>
  <c r="D2006" i="217"/>
  <c r="D2023" i="217"/>
  <c r="D2038" i="217"/>
  <c r="D2054" i="217"/>
  <c r="D2069" i="217"/>
  <c r="D2083" i="217"/>
  <c r="D2095" i="217"/>
  <c r="D2107" i="217"/>
  <c r="D2119" i="217"/>
  <c r="D2131" i="217"/>
  <c r="D2143" i="217"/>
  <c r="D2155" i="217"/>
  <c r="D2167" i="217"/>
  <c r="D2179" i="217"/>
  <c r="D2191" i="217"/>
  <c r="D2203" i="217"/>
  <c r="D2215" i="217"/>
  <c r="D2227" i="217"/>
  <c r="D2239" i="217"/>
  <c r="D2251" i="217"/>
  <c r="D2263" i="217"/>
  <c r="D2275" i="217"/>
  <c r="D2287" i="217"/>
  <c r="D2299" i="217"/>
  <c r="D2311" i="217"/>
  <c r="D2323" i="217"/>
  <c r="D2335" i="217"/>
  <c r="D2347" i="217"/>
  <c r="D2359" i="217"/>
  <c r="D2371" i="217"/>
  <c r="D2383" i="217"/>
  <c r="D2395" i="217"/>
  <c r="D2407" i="217"/>
  <c r="D2419" i="217"/>
  <c r="D2431" i="217"/>
  <c r="D2443" i="217"/>
  <c r="D2455" i="217"/>
  <c r="D2467" i="217"/>
  <c r="D2479" i="217"/>
  <c r="D2491" i="217"/>
  <c r="D2503" i="217"/>
  <c r="D2515" i="217"/>
  <c r="D2527" i="217"/>
  <c r="D2539" i="217"/>
  <c r="D2551" i="217"/>
  <c r="D2563" i="217"/>
  <c r="D2575" i="217"/>
  <c r="D2587" i="217"/>
  <c r="D2599" i="217"/>
  <c r="D2611" i="217"/>
  <c r="D2623" i="217"/>
  <c r="D2635" i="217"/>
  <c r="D2647" i="217"/>
  <c r="D2659" i="217"/>
  <c r="D2671" i="217"/>
  <c r="D2683" i="217"/>
  <c r="D2695" i="217"/>
  <c r="D2707" i="217"/>
  <c r="D2719" i="217"/>
  <c r="D2731" i="217"/>
  <c r="D2743" i="217"/>
  <c r="D2755" i="217"/>
  <c r="D2767" i="217"/>
  <c r="D2779" i="217"/>
  <c r="D2791" i="217"/>
  <c r="D2803" i="217"/>
  <c r="D2815" i="217"/>
  <c r="D2827" i="217"/>
  <c r="D2839" i="217"/>
  <c r="D2851" i="217"/>
  <c r="D2863" i="217"/>
  <c r="D2875" i="217"/>
  <c r="D2887" i="217"/>
  <c r="D2899" i="217"/>
  <c r="D2911" i="217"/>
  <c r="D2923" i="217"/>
  <c r="D2935" i="217"/>
  <c r="D2947" i="217"/>
  <c r="D2959" i="217"/>
  <c r="D2971" i="217"/>
  <c r="D2983" i="217"/>
  <c r="D2995" i="217"/>
  <c r="D3007" i="217"/>
  <c r="D3019" i="217"/>
  <c r="D3031" i="217"/>
  <c r="D3043" i="217"/>
  <c r="D3055" i="217"/>
  <c r="D3067" i="217"/>
  <c r="D3079" i="217"/>
  <c r="D3091" i="217"/>
  <c r="D3103" i="217"/>
  <c r="D3115" i="217"/>
  <c r="D3127" i="217"/>
  <c r="D3139" i="217"/>
  <c r="D3151" i="217"/>
  <c r="D3163" i="217"/>
  <c r="D3175" i="217"/>
  <c r="D3187" i="217"/>
  <c r="D3199" i="217"/>
  <c r="D3211" i="217"/>
  <c r="D3223" i="217"/>
  <c r="D3235" i="217"/>
  <c r="D3247" i="217"/>
  <c r="D3259" i="217"/>
  <c r="D3271" i="217"/>
  <c r="D52" i="217"/>
  <c r="D148" i="217"/>
  <c r="D244" i="217"/>
  <c r="D340" i="217"/>
  <c r="D430" i="217"/>
  <c r="D494" i="217"/>
  <c r="D558" i="217"/>
  <c r="D622" i="217"/>
  <c r="D683" i="217"/>
  <c r="D741" i="217"/>
  <c r="D798" i="217"/>
  <c r="D855" i="217"/>
  <c r="D913" i="217"/>
  <c r="D971" i="217"/>
  <c r="D1029" i="217"/>
  <c r="D1071" i="217"/>
  <c r="D1107" i="217"/>
  <c r="D1143" i="217"/>
  <c r="D1179" i="217"/>
  <c r="D1215" i="217"/>
  <c r="D1246" i="217"/>
  <c r="D1270" i="217"/>
  <c r="D1294" i="217"/>
  <c r="D1318" i="217"/>
  <c r="D1342" i="217"/>
  <c r="D1366" i="217"/>
  <c r="D1390" i="217"/>
  <c r="D1414" i="217"/>
  <c r="D1438" i="217"/>
  <c r="D1462" i="217"/>
  <c r="D1484" i="217"/>
  <c r="D1502" i="217"/>
  <c r="D1520" i="217"/>
  <c r="D1538" i="217"/>
  <c r="D1556" i="217"/>
  <c r="D1574" i="217"/>
  <c r="D1592" i="217"/>
  <c r="D1610" i="217"/>
  <c r="D1628" i="217"/>
  <c r="D1646" i="217"/>
  <c r="D1664" i="217"/>
  <c r="D1682" i="217"/>
  <c r="D1700" i="217"/>
  <c r="D1718" i="217"/>
  <c r="D1736" i="217"/>
  <c r="D1751" i="217"/>
  <c r="D1767" i="217"/>
  <c r="D1784" i="217"/>
  <c r="D1799" i="217"/>
  <c r="D1815" i="217"/>
  <c r="D1832" i="217"/>
  <c r="D1847" i="217"/>
  <c r="D1863" i="217"/>
  <c r="D1880" i="217"/>
  <c r="D1895" i="217"/>
  <c r="D1911" i="217"/>
  <c r="D1928" i="217"/>
  <c r="D1943" i="217"/>
  <c r="D1959" i="217"/>
  <c r="D1976" i="217"/>
  <c r="D1991" i="217"/>
  <c r="D2007" i="217"/>
  <c r="D2024" i="217"/>
  <c r="D2039" i="217"/>
  <c r="D2055" i="217"/>
  <c r="D2070" i="217"/>
  <c r="D2084" i="217"/>
  <c r="D2096" i="217"/>
  <c r="D2108" i="217"/>
  <c r="D2120" i="217"/>
  <c r="D2132" i="217"/>
  <c r="D2144" i="217"/>
  <c r="D2156" i="217"/>
  <c r="D2168" i="217"/>
  <c r="D2180" i="217"/>
  <c r="D2192" i="217"/>
  <c r="D2204" i="217"/>
  <c r="D2216" i="217"/>
  <c r="D2228" i="217"/>
  <c r="D2240" i="217"/>
  <c r="D2252" i="217"/>
  <c r="D2264" i="217"/>
  <c r="D2276" i="217"/>
  <c r="D2288" i="217"/>
  <c r="D2300" i="217"/>
  <c r="D2312" i="217"/>
  <c r="D2324" i="217"/>
  <c r="D2336" i="217"/>
  <c r="D2348" i="217"/>
  <c r="D2360" i="217"/>
  <c r="D2372" i="217"/>
  <c r="D2384" i="217"/>
  <c r="D2396" i="217"/>
  <c r="D2408" i="217"/>
  <c r="D2420" i="217"/>
  <c r="D2432" i="217"/>
  <c r="D2444" i="217"/>
  <c r="D2456" i="217"/>
  <c r="D2468" i="217"/>
  <c r="D2480" i="217"/>
  <c r="D2492" i="217"/>
  <c r="D2504" i="217"/>
  <c r="D2516" i="217"/>
  <c r="D2528" i="217"/>
  <c r="D2540" i="217"/>
  <c r="D2552" i="217"/>
  <c r="D2564" i="217"/>
  <c r="D2576" i="217"/>
  <c r="D2588" i="217"/>
  <c r="D2600" i="217"/>
  <c r="D2612" i="217"/>
  <c r="D2624" i="217"/>
  <c r="D2636" i="217"/>
  <c r="D2648" i="217"/>
  <c r="D2660" i="217"/>
  <c r="D2672" i="217"/>
  <c r="D2684" i="217"/>
  <c r="D2696" i="217"/>
  <c r="D2708" i="217"/>
  <c r="D2720" i="217"/>
  <c r="D2732" i="217"/>
  <c r="D2744" i="217"/>
  <c r="D2756" i="217"/>
  <c r="D2768" i="217"/>
  <c r="D2780" i="217"/>
  <c r="D2792" i="217"/>
  <c r="D2804" i="217"/>
  <c r="D2816" i="217"/>
  <c r="D2828" i="217"/>
  <c r="D2840" i="217"/>
  <c r="D2852" i="217"/>
  <c r="D2864" i="217"/>
  <c r="D2876" i="217"/>
  <c r="D2888" i="217"/>
  <c r="D2900" i="217"/>
  <c r="D2912" i="217"/>
  <c r="D2924" i="217"/>
  <c r="D2936" i="217"/>
  <c r="D2948" i="217"/>
  <c r="D2960" i="217"/>
  <c r="D2972" i="217"/>
  <c r="D2984" i="217"/>
  <c r="D2996" i="217"/>
  <c r="D3008" i="217"/>
  <c r="D3020" i="217"/>
  <c r="D3032" i="217"/>
  <c r="D3044" i="217"/>
  <c r="D3056" i="217"/>
  <c r="D3068" i="217"/>
  <c r="D3080" i="217"/>
  <c r="D3092" i="217"/>
  <c r="D3104" i="217"/>
  <c r="D3116" i="217"/>
  <c r="D3128" i="217"/>
  <c r="D3140" i="217"/>
  <c r="D3152" i="217"/>
  <c r="D3164" i="217"/>
  <c r="D3176" i="217"/>
  <c r="D3188" i="217"/>
  <c r="D3200" i="217"/>
  <c r="D3212" i="217"/>
  <c r="D3224" i="217"/>
  <c r="D3236" i="217"/>
  <c r="D3248" i="217"/>
  <c r="D3260" i="217"/>
  <c r="D356" i="217"/>
  <c r="D627" i="217"/>
  <c r="D861" i="217"/>
  <c r="D1076" i="217"/>
  <c r="D1220" i="217"/>
  <c r="D1322" i="217"/>
  <c r="D1418" i="217"/>
  <c r="D1503" i="217"/>
  <c r="D1575" i="217"/>
  <c r="D1647" i="217"/>
  <c r="D1719" i="217"/>
  <c r="D1785" i="217"/>
  <c r="D1849" i="217"/>
  <c r="D1913" i="217"/>
  <c r="D1977" i="217"/>
  <c r="D2041" i="217"/>
  <c r="D2097" i="217"/>
  <c r="D2145" i="217"/>
  <c r="D2193" i="217"/>
  <c r="D2241" i="217"/>
  <c r="D2289" i="217"/>
  <c r="D2337" i="217"/>
  <c r="D2373" i="217"/>
  <c r="D2409" i="217"/>
  <c r="D2445" i="217"/>
  <c r="D2481" i="217"/>
  <c r="D2517" i="217"/>
  <c r="D2553" i="217"/>
  <c r="D2589" i="217"/>
  <c r="D2625" i="217"/>
  <c r="D2661" i="217"/>
  <c r="D2697" i="217"/>
  <c r="D2733" i="217"/>
  <c r="D2769" i="217"/>
  <c r="D2798" i="217"/>
  <c r="D2825" i="217"/>
  <c r="D2854" i="217"/>
  <c r="D2884" i="217"/>
  <c r="D2913" i="217"/>
  <c r="D2942" i="217"/>
  <c r="D2969" i="217"/>
  <c r="D2998" i="217"/>
  <c r="D3028" i="217"/>
  <c r="D3057" i="217"/>
  <c r="D3086" i="217"/>
  <c r="D3113" i="217"/>
  <c r="D3142" i="217"/>
  <c r="D3166" i="217"/>
  <c r="D3185" i="217"/>
  <c r="D3205" i="217"/>
  <c r="D3221" i="217"/>
  <c r="D3241" i="217"/>
  <c r="D3257" i="217"/>
  <c r="D3276" i="217"/>
  <c r="D3288" i="217"/>
  <c r="D3300" i="217"/>
  <c r="D3312" i="217"/>
  <c r="D3324" i="217"/>
  <c r="D3336" i="217"/>
  <c r="D3348" i="217"/>
  <c r="D3360" i="217"/>
  <c r="D3372" i="217"/>
  <c r="D3384" i="217"/>
  <c r="D3396" i="217"/>
  <c r="D3408" i="217"/>
  <c r="D3420" i="217"/>
  <c r="D3432" i="217"/>
  <c r="D3444" i="217"/>
  <c r="D3456" i="217"/>
  <c r="D3468" i="217"/>
  <c r="D3480" i="217"/>
  <c r="D3492" i="217"/>
  <c r="D3504" i="217"/>
  <c r="D3516" i="217"/>
  <c r="D3528" i="217"/>
  <c r="D3540" i="217"/>
  <c r="D3552" i="217"/>
  <c r="D3564" i="217"/>
  <c r="D3576" i="217"/>
  <c r="D3588" i="217"/>
  <c r="D3600" i="217"/>
  <c r="D3612" i="217"/>
  <c r="D3624" i="217"/>
  <c r="D3636" i="217"/>
  <c r="D3648" i="217"/>
  <c r="D3660" i="217"/>
  <c r="D3672" i="217"/>
  <c r="D3684" i="217"/>
  <c r="D3696" i="217"/>
  <c r="D3708" i="217"/>
  <c r="D3720" i="217"/>
  <c r="D3732" i="217"/>
  <c r="D3744" i="217"/>
  <c r="D3756" i="217"/>
  <c r="D3768" i="217"/>
  <c r="D3780" i="217"/>
  <c r="D3792" i="217"/>
  <c r="D3804" i="217"/>
  <c r="D3816" i="217"/>
  <c r="D3828" i="217"/>
  <c r="D3840" i="217"/>
  <c r="D3852" i="217"/>
  <c r="D3864" i="217"/>
  <c r="D3876" i="217"/>
  <c r="D3888" i="217"/>
  <c r="D3900" i="217"/>
  <c r="D3912" i="217"/>
  <c r="D3924" i="217"/>
  <c r="D3936" i="217"/>
  <c r="D3948" i="217"/>
  <c r="D3960" i="217"/>
  <c r="D3972" i="217"/>
  <c r="D3984" i="217"/>
  <c r="D3996" i="217"/>
  <c r="D4008" i="217"/>
  <c r="D4020" i="217"/>
  <c r="D4032" i="217"/>
  <c r="D4044" i="217"/>
  <c r="D4056" i="217"/>
  <c r="D4068" i="217"/>
  <c r="D4080" i="217"/>
  <c r="D4092" i="217"/>
  <c r="D4104" i="217"/>
  <c r="D4116" i="217"/>
  <c r="D4128" i="217"/>
  <c r="D4140" i="217"/>
  <c r="D4152" i="217"/>
  <c r="D4164" i="217"/>
  <c r="D4176" i="217"/>
  <c r="D4188" i="217"/>
  <c r="D4200" i="217"/>
  <c r="D4212" i="217"/>
  <c r="D4224" i="217"/>
  <c r="D4236" i="217"/>
  <c r="D4248" i="217"/>
  <c r="D4260" i="217"/>
  <c r="D4272" i="217"/>
  <c r="D4284" i="217"/>
  <c r="D4296" i="217"/>
  <c r="D4308" i="217"/>
  <c r="D4320" i="217"/>
  <c r="D4332" i="217"/>
  <c r="D4344" i="217"/>
  <c r="D4356" i="217"/>
  <c r="D4368" i="217"/>
  <c r="D4380" i="217"/>
  <c r="D4392" i="217"/>
  <c r="D4404" i="217"/>
  <c r="D4416" i="217"/>
  <c r="D4428" i="217"/>
  <c r="D4440" i="217"/>
  <c r="D4452" i="217"/>
  <c r="D4464" i="217"/>
  <c r="D4476" i="217"/>
  <c r="D4488" i="217"/>
  <c r="D4500" i="217"/>
  <c r="D4512" i="217"/>
  <c r="D4524" i="217"/>
  <c r="D4536" i="217"/>
  <c r="D4548" i="217"/>
  <c r="D4560" i="217"/>
  <c r="D4572" i="217"/>
  <c r="D4584" i="217"/>
  <c r="D4596" i="217"/>
  <c r="D4608" i="217"/>
  <c r="D4620" i="217"/>
  <c r="D4632" i="217"/>
  <c r="D4644" i="217"/>
  <c r="D4656" i="217"/>
  <c r="D4668" i="217"/>
  <c r="D4680" i="217"/>
  <c r="D4692" i="217"/>
  <c r="D4704" i="217"/>
  <c r="D357" i="217"/>
  <c r="D628" i="217"/>
  <c r="D862" i="217"/>
  <c r="D1078" i="217"/>
  <c r="D1222" i="217"/>
  <c r="D1323" i="217"/>
  <c r="D1419" i="217"/>
  <c r="D1505" i="217"/>
  <c r="D35" i="217"/>
  <c r="D414" i="217"/>
  <c r="D669" i="217"/>
  <c r="D899" i="217"/>
  <c r="D1100" i="217"/>
  <c r="D1239" i="217"/>
  <c r="D1337" i="217"/>
  <c r="D1433" i="217"/>
  <c r="D1515" i="217"/>
  <c r="D1587" i="217"/>
  <c r="D1659" i="217"/>
  <c r="D1731" i="217"/>
  <c r="D1796" i="217"/>
  <c r="D1859" i="217"/>
  <c r="D1923" i="217"/>
  <c r="D1988" i="217"/>
  <c r="D2051" i="217"/>
  <c r="D2105" i="217"/>
  <c r="D2153" i="217"/>
  <c r="D2201" i="217"/>
  <c r="D2249" i="217"/>
  <c r="D2297" i="217"/>
  <c r="D2344" i="217"/>
  <c r="D2380" i="217"/>
  <c r="D2416" i="217"/>
  <c r="D2452" i="217"/>
  <c r="D2488" i="217"/>
  <c r="D2524" i="217"/>
  <c r="D2560" i="217"/>
  <c r="D2596" i="217"/>
  <c r="D2632" i="217"/>
  <c r="D2668" i="217"/>
  <c r="D2704" i="217"/>
  <c r="D2740" i="217"/>
  <c r="D2774" i="217"/>
  <c r="D2801" i="217"/>
  <c r="D2830" i="217"/>
  <c r="D2860" i="217"/>
  <c r="D2889" i="217"/>
  <c r="D2918" i="217"/>
  <c r="D2945" i="217"/>
  <c r="D2974" i="217"/>
  <c r="D3004" i="217"/>
  <c r="D3033" i="217"/>
  <c r="D3062" i="217"/>
  <c r="D3089" i="217"/>
  <c r="D3118" i="217"/>
  <c r="D3146" i="217"/>
  <c r="D3170" i="217"/>
  <c r="D3190" i="217"/>
  <c r="D3207" i="217"/>
  <c r="D3226" i="217"/>
  <c r="D3243" i="217"/>
  <c r="D3262" i="217"/>
  <c r="D3278" i="217"/>
  <c r="D3290" i="217"/>
  <c r="D3302" i="217"/>
  <c r="D3314" i="217"/>
  <c r="D3326" i="217"/>
  <c r="D3338" i="217"/>
  <c r="D3350" i="217"/>
  <c r="D3362" i="217"/>
  <c r="D3374" i="217"/>
  <c r="D3386" i="217"/>
  <c r="D3398" i="217"/>
  <c r="D3410" i="217"/>
  <c r="D3422" i="217"/>
  <c r="D3434" i="217"/>
  <c r="D3446" i="217"/>
  <c r="D3458" i="217"/>
  <c r="D3470" i="217"/>
  <c r="D3482" i="217"/>
  <c r="D3494" i="217"/>
  <c r="D3506" i="217"/>
  <c r="D3518" i="217"/>
  <c r="D3530" i="217"/>
  <c r="D3542" i="217"/>
  <c r="D3554" i="217"/>
  <c r="D3566" i="217"/>
  <c r="D3578" i="217"/>
  <c r="D3590" i="217"/>
  <c r="D3602" i="217"/>
  <c r="D3614" i="217"/>
  <c r="D3626" i="217"/>
  <c r="D3638" i="217"/>
  <c r="D3650" i="217"/>
  <c r="D3662" i="217"/>
  <c r="D3674" i="217"/>
  <c r="D3686" i="217"/>
  <c r="D3698" i="217"/>
  <c r="D3710" i="217"/>
  <c r="D3722" i="217"/>
  <c r="D3734" i="217"/>
  <c r="D3746" i="217"/>
  <c r="D3758" i="217"/>
  <c r="D3770" i="217"/>
  <c r="D3782" i="217"/>
  <c r="D3794" i="217"/>
  <c r="D3806" i="217"/>
  <c r="D3818" i="217"/>
  <c r="D3830" i="217"/>
  <c r="D3842" i="217"/>
  <c r="D3854" i="217"/>
  <c r="D3866" i="217"/>
  <c r="D3878" i="217"/>
  <c r="D3890" i="217"/>
  <c r="D3902" i="217"/>
  <c r="D3914" i="217"/>
  <c r="D3926" i="217"/>
  <c r="D3938" i="217"/>
  <c r="D3950" i="217"/>
  <c r="D3962" i="217"/>
  <c r="D3974" i="217"/>
  <c r="D3986" i="217"/>
  <c r="D3998" i="217"/>
  <c r="D4010" i="217"/>
  <c r="D4022" i="217"/>
  <c r="D4034" i="217"/>
  <c r="D4046" i="217"/>
  <c r="D4058" i="217"/>
  <c r="D4070" i="217"/>
  <c r="D4082" i="217"/>
  <c r="D4094" i="217"/>
  <c r="D4106" i="217"/>
  <c r="D4118" i="217"/>
  <c r="D4130" i="217"/>
  <c r="D4142" i="217"/>
  <c r="D4154" i="217"/>
  <c r="D4166" i="217"/>
  <c r="D4178" i="217"/>
  <c r="D4190" i="217"/>
  <c r="D4202" i="217"/>
  <c r="D4214" i="217"/>
  <c r="D4226" i="217"/>
  <c r="D4238" i="217"/>
  <c r="D4250" i="217"/>
  <c r="D4262" i="217"/>
  <c r="D4274" i="217"/>
  <c r="D4286" i="217"/>
  <c r="D4298" i="217"/>
  <c r="D4310" i="217"/>
  <c r="D4322" i="217"/>
  <c r="D4334" i="217"/>
  <c r="D4346" i="217"/>
  <c r="D4358" i="217"/>
  <c r="D4370" i="217"/>
  <c r="D4382" i="217"/>
  <c r="D4394" i="217"/>
  <c r="D4406" i="217"/>
  <c r="D4418" i="217"/>
  <c r="D4430" i="217"/>
  <c r="D4442" i="217"/>
  <c r="D4454" i="217"/>
  <c r="D4466" i="217"/>
  <c r="D4478" i="217"/>
  <c r="D4490" i="217"/>
  <c r="D4502" i="217"/>
  <c r="D4514" i="217"/>
  <c r="D4526" i="217"/>
  <c r="D4538" i="217"/>
  <c r="D4550" i="217"/>
  <c r="D4562" i="217"/>
  <c r="D4574" i="217"/>
  <c r="D4586" i="217"/>
  <c r="D4598" i="217"/>
  <c r="D4610" i="217"/>
  <c r="D4622" i="217"/>
  <c r="D4634" i="217"/>
  <c r="D4646" i="217"/>
  <c r="D4658" i="217"/>
  <c r="D4670" i="217"/>
  <c r="D4682" i="217"/>
  <c r="D4694" i="217"/>
  <c r="D4706" i="217"/>
  <c r="D4718" i="217"/>
  <c r="D4730" i="217"/>
  <c r="D4742" i="217"/>
  <c r="D4754" i="217"/>
  <c r="D4766" i="217"/>
  <c r="D4778" i="217"/>
  <c r="D4790" i="217"/>
  <c r="D4802" i="217"/>
  <c r="D4814" i="217"/>
  <c r="D4826" i="217"/>
  <c r="D4838" i="217"/>
  <c r="D4850" i="217"/>
  <c r="D4862" i="217"/>
  <c r="D4874" i="217"/>
  <c r="D4886" i="217"/>
  <c r="D4898" i="217"/>
  <c r="D4910" i="217"/>
  <c r="D4922" i="217"/>
  <c r="D4934" i="217"/>
  <c r="D4946" i="217"/>
  <c r="D4958" i="217"/>
  <c r="D4970" i="217"/>
  <c r="D4982" i="217"/>
  <c r="D4994" i="217"/>
  <c r="D5006" i="217"/>
  <c r="D5018" i="217"/>
  <c r="D5030" i="217"/>
  <c r="D5042" i="217"/>
  <c r="D5054" i="217"/>
  <c r="D5066" i="217"/>
  <c r="D5078" i="217"/>
  <c r="D5090" i="217"/>
  <c r="D68" i="217"/>
  <c r="D435" i="217"/>
  <c r="D687" i="217"/>
  <c r="D918" i="217"/>
  <c r="D1112" i="217"/>
  <c r="D1250" i="217"/>
  <c r="D1346" i="217"/>
  <c r="D1442" i="217"/>
  <c r="D1521" i="217"/>
  <c r="D1593" i="217"/>
  <c r="D1665" i="217"/>
  <c r="D1737" i="217"/>
  <c r="D1801" i="217"/>
  <c r="D1865" i="217"/>
  <c r="D1929" i="217"/>
  <c r="D1993" i="217"/>
  <c r="D2057" i="217"/>
  <c r="D2109" i="217"/>
  <c r="D2157" i="217"/>
  <c r="D2205" i="217"/>
  <c r="D2253" i="217"/>
  <c r="D2301" i="217"/>
  <c r="D2345" i="217"/>
  <c r="D2381" i="217"/>
  <c r="D2417" i="217"/>
  <c r="D2453" i="217"/>
  <c r="D2489" i="217"/>
  <c r="D2525" i="217"/>
  <c r="D2561" i="217"/>
  <c r="D2597" i="217"/>
  <c r="D2633" i="217"/>
  <c r="D2669" i="217"/>
  <c r="D2705" i="217"/>
  <c r="D2741" i="217"/>
  <c r="D2776" i="217"/>
  <c r="D2805" i="217"/>
  <c r="D2834" i="217"/>
  <c r="D2861" i="217"/>
  <c r="D2890" i="217"/>
  <c r="D2920" i="217"/>
  <c r="D2949" i="217"/>
  <c r="D2978" i="217"/>
  <c r="D3005" i="217"/>
  <c r="D3034" i="217"/>
  <c r="D3064" i="217"/>
  <c r="D3093" i="217"/>
  <c r="D3122" i="217"/>
  <c r="D3148" i="217"/>
  <c r="D3172" i="217"/>
  <c r="D3192" i="217"/>
  <c r="D3208" i="217"/>
  <c r="D3228" i="217"/>
  <c r="D3244" i="217"/>
  <c r="D3264" i="217"/>
  <c r="D3279" i="217"/>
  <c r="D3291" i="217"/>
  <c r="D3303" i="217"/>
  <c r="D3315" i="217"/>
  <c r="D3327" i="217"/>
  <c r="D3339" i="217"/>
  <c r="D3351" i="217"/>
  <c r="D3363" i="217"/>
  <c r="D3375" i="217"/>
  <c r="D3387" i="217"/>
  <c r="D3399" i="217"/>
  <c r="D3411" i="217"/>
  <c r="D3423" i="217"/>
  <c r="D3435" i="217"/>
  <c r="D3447" i="217"/>
  <c r="D3459" i="217"/>
  <c r="D3471" i="217"/>
  <c r="D3483" i="217"/>
  <c r="D3495" i="217"/>
  <c r="D3507" i="217"/>
  <c r="D3519" i="217"/>
  <c r="D3531" i="217"/>
  <c r="D3543" i="217"/>
  <c r="D3555" i="217"/>
  <c r="D3567" i="217"/>
  <c r="D3579" i="217"/>
  <c r="D3591" i="217"/>
  <c r="D3603" i="217"/>
  <c r="D3615" i="217"/>
  <c r="D3627" i="217"/>
  <c r="D3639" i="217"/>
  <c r="D3651" i="217"/>
  <c r="D3663" i="217"/>
  <c r="D3675" i="217"/>
  <c r="D3687" i="217"/>
  <c r="D3699" i="217"/>
  <c r="D3711" i="217"/>
  <c r="D3723" i="217"/>
  <c r="D3735" i="217"/>
  <c r="D3747" i="217"/>
  <c r="D3759" i="217"/>
  <c r="D3771" i="217"/>
  <c r="D3783" i="217"/>
  <c r="D3795" i="217"/>
  <c r="D3807" i="217"/>
  <c r="D3819" i="217"/>
  <c r="D3831" i="217"/>
  <c r="D3843" i="217"/>
  <c r="D3855" i="217"/>
  <c r="D3867" i="217"/>
  <c r="D3879" i="217"/>
  <c r="D3891" i="217"/>
  <c r="D3903" i="217"/>
  <c r="D3915" i="217"/>
  <c r="D3927" i="217"/>
  <c r="D3939" i="217"/>
  <c r="D3951" i="217"/>
  <c r="D3963" i="217"/>
  <c r="D3975" i="217"/>
  <c r="D3987" i="217"/>
  <c r="D3999" i="217"/>
  <c r="D4011" i="217"/>
  <c r="D4023" i="217"/>
  <c r="D4035" i="217"/>
  <c r="D4047" i="217"/>
  <c r="D4059" i="217"/>
  <c r="D4071" i="217"/>
  <c r="D4083" i="217"/>
  <c r="D4095" i="217"/>
  <c r="D4107" i="217"/>
  <c r="D4119" i="217"/>
  <c r="D4131" i="217"/>
  <c r="D4143" i="217"/>
  <c r="D4155" i="217"/>
  <c r="D4167" i="217"/>
  <c r="D4179" i="217"/>
  <c r="D4191" i="217"/>
  <c r="D4203" i="217"/>
  <c r="D4215" i="217"/>
  <c r="D4227" i="217"/>
  <c r="D4239" i="217"/>
  <c r="D4251" i="217"/>
  <c r="D4263" i="217"/>
  <c r="D4275" i="217"/>
  <c r="D4287" i="217"/>
  <c r="D4299" i="217"/>
  <c r="D4311" i="217"/>
  <c r="D4323" i="217"/>
  <c r="D4335" i="217"/>
  <c r="D4347" i="217"/>
  <c r="D4359" i="217"/>
  <c r="D4371" i="217"/>
  <c r="D4383" i="217"/>
  <c r="D4395" i="217"/>
  <c r="D4407" i="217"/>
  <c r="D4419" i="217"/>
  <c r="D4431" i="217"/>
  <c r="D4443" i="217"/>
  <c r="D4455" i="217"/>
  <c r="D4467" i="217"/>
  <c r="D4479" i="217"/>
  <c r="D4491" i="217"/>
  <c r="D4503" i="217"/>
  <c r="D4515" i="217"/>
  <c r="D4527" i="217"/>
  <c r="D4539" i="217"/>
  <c r="D4551" i="217"/>
  <c r="D4563" i="217"/>
  <c r="D4575" i="217"/>
  <c r="D4587" i="217"/>
  <c r="D4599" i="217"/>
  <c r="D4611" i="217"/>
  <c r="D4623" i="217"/>
  <c r="D4635" i="217"/>
  <c r="D4647" i="217"/>
  <c r="D4659" i="217"/>
  <c r="D69" i="217"/>
  <c r="D436" i="217"/>
  <c r="D688" i="217"/>
  <c r="D920" i="217"/>
  <c r="D1114" i="217"/>
  <c r="D1251" i="217"/>
  <c r="D1347" i="217"/>
  <c r="D1443" i="217"/>
  <c r="D1522" i="217"/>
  <c r="D1594" i="217"/>
  <c r="D1666" i="217"/>
  <c r="D1738" i="217"/>
  <c r="D1802" i="217"/>
  <c r="D1867" i="217"/>
  <c r="D1930" i="217"/>
  <c r="D1994" i="217"/>
  <c r="D2058" i="217"/>
  <c r="D2110" i="217"/>
  <c r="D2158" i="217"/>
  <c r="D2206" i="217"/>
  <c r="D2254" i="217"/>
  <c r="D2302" i="217"/>
  <c r="D2349" i="217"/>
  <c r="D2385" i="217"/>
  <c r="D2421" i="217"/>
  <c r="D2457" i="217"/>
  <c r="D2493" i="217"/>
  <c r="D2529" i="217"/>
  <c r="D2565" i="217"/>
  <c r="D2601" i="217"/>
  <c r="D2637" i="217"/>
  <c r="D2673" i="217"/>
  <c r="D2709" i="217"/>
  <c r="D2745" i="217"/>
  <c r="D2777" i="217"/>
  <c r="D2806" i="217"/>
  <c r="D2836" i="217"/>
  <c r="D2865" i="217"/>
  <c r="D2894" i="217"/>
  <c r="D2921" i="217"/>
  <c r="D2950" i="217"/>
  <c r="D2980" i="217"/>
  <c r="D3009" i="217"/>
  <c r="D3038" i="217"/>
  <c r="D3065" i="217"/>
  <c r="D3094" i="217"/>
  <c r="D3124" i="217"/>
  <c r="D3149" i="217"/>
  <c r="D3173" i="217"/>
  <c r="D3193" i="217"/>
  <c r="D3209" i="217"/>
  <c r="D3229" i="217"/>
  <c r="D3245" i="217"/>
  <c r="D3265" i="217"/>
  <c r="D3280" i="217"/>
  <c r="D3292" i="217"/>
  <c r="D3304" i="217"/>
  <c r="D3316" i="217"/>
  <c r="D3328" i="217"/>
  <c r="D3340" i="217"/>
  <c r="D3352" i="217"/>
  <c r="D3364" i="217"/>
  <c r="D3376" i="217"/>
  <c r="D3388" i="217"/>
  <c r="D3400" i="217"/>
  <c r="D3412" i="217"/>
  <c r="D3424" i="217"/>
  <c r="D3436" i="217"/>
  <c r="D3448" i="217"/>
  <c r="D3460" i="217"/>
  <c r="D3472" i="217"/>
  <c r="D3484" i="217"/>
  <c r="D3496" i="217"/>
  <c r="D3508" i="217"/>
  <c r="D3520" i="217"/>
  <c r="D3532" i="217"/>
  <c r="D3544" i="217"/>
  <c r="D3556" i="217"/>
  <c r="D3568" i="217"/>
  <c r="D3580" i="217"/>
  <c r="D3592" i="217"/>
  <c r="D3604" i="217"/>
  <c r="D3616" i="217"/>
  <c r="D3628" i="217"/>
  <c r="D3640" i="217"/>
  <c r="D3652" i="217"/>
  <c r="D131" i="217"/>
  <c r="D478" i="217"/>
  <c r="D726" i="217"/>
  <c r="D957" i="217"/>
  <c r="D1136" i="217"/>
  <c r="D1265" i="217"/>
  <c r="D1361" i="217"/>
  <c r="D1457" i="217"/>
  <c r="D1533" i="217"/>
  <c r="D1605" i="217"/>
  <c r="D1677" i="217"/>
  <c r="D1748" i="217"/>
  <c r="D1811" i="217"/>
  <c r="D1875" i="217"/>
  <c r="D1940" i="217"/>
  <c r="D2003" i="217"/>
  <c r="D2066" i="217"/>
  <c r="D2117" i="217"/>
  <c r="D2165" i="217"/>
  <c r="D2213" i="217"/>
  <c r="D2261" i="217"/>
  <c r="D2309" i="217"/>
  <c r="D2350" i="217"/>
  <c r="D2386" i="217"/>
  <c r="D2422" i="217"/>
  <c r="D2458" i="217"/>
  <c r="D2494" i="217"/>
  <c r="D2530" i="217"/>
  <c r="D2566" i="217"/>
  <c r="D2602" i="217"/>
  <c r="D2638" i="217"/>
  <c r="D2674" i="217"/>
  <c r="D2710" i="217"/>
  <c r="D2746" i="217"/>
  <c r="D2781" i="217"/>
  <c r="D2810" i="217"/>
  <c r="D2837" i="217"/>
  <c r="D2866" i="217"/>
  <c r="D2896" i="217"/>
  <c r="D2925" i="217"/>
  <c r="D2954" i="217"/>
  <c r="D2981" i="217"/>
  <c r="D3010" i="217"/>
  <c r="D3040" i="217"/>
  <c r="D3069" i="217"/>
  <c r="D3098" i="217"/>
  <c r="D3125" i="217"/>
  <c r="D3153" i="217"/>
  <c r="D3177" i="217"/>
  <c r="D3194" i="217"/>
  <c r="D3213" i="217"/>
  <c r="D3230" i="217"/>
  <c r="D3249" i="217"/>
  <c r="D3266" i="217"/>
  <c r="D3281" i="217"/>
  <c r="D3293" i="217"/>
  <c r="D3305" i="217"/>
  <c r="D3317" i="217"/>
  <c r="D3329" i="217"/>
  <c r="D3341" i="217"/>
  <c r="D3353" i="217"/>
  <c r="D3365" i="217"/>
  <c r="D3377" i="217"/>
  <c r="D3389" i="217"/>
  <c r="D3401" i="217"/>
  <c r="D3413" i="217"/>
  <c r="D3425" i="217"/>
  <c r="D3437" i="217"/>
  <c r="D3449" i="217"/>
  <c r="D3461" i="217"/>
  <c r="D3473" i="217"/>
  <c r="D3485" i="217"/>
  <c r="D3497" i="217"/>
  <c r="D3509" i="217"/>
  <c r="D3521" i="217"/>
  <c r="D3533" i="217"/>
  <c r="D3545" i="217"/>
  <c r="D3557" i="217"/>
  <c r="D3569" i="217"/>
  <c r="D3581" i="217"/>
  <c r="D3593" i="217"/>
  <c r="D3605" i="217"/>
  <c r="D3617" i="217"/>
  <c r="D3629" i="217"/>
  <c r="D3641" i="217"/>
  <c r="D3653" i="217"/>
  <c r="D3665" i="217"/>
  <c r="D3677" i="217"/>
  <c r="D3689" i="217"/>
  <c r="D3701" i="217"/>
  <c r="D3713" i="217"/>
  <c r="D3725" i="217"/>
  <c r="D3737" i="217"/>
  <c r="D3749" i="217"/>
  <c r="D3761" i="217"/>
  <c r="D3773" i="217"/>
  <c r="D3785" i="217"/>
  <c r="D3797" i="217"/>
  <c r="D3809" i="217"/>
  <c r="D3821" i="217"/>
  <c r="D3833" i="217"/>
  <c r="D3845" i="217"/>
  <c r="D3857" i="217"/>
  <c r="D3869" i="217"/>
  <c r="D3881" i="217"/>
  <c r="D3893" i="217"/>
  <c r="D3905" i="217"/>
  <c r="D3917" i="217"/>
  <c r="D3929" i="217"/>
  <c r="D3941" i="217"/>
  <c r="D3953" i="217"/>
  <c r="D3965" i="217"/>
  <c r="D3977" i="217"/>
  <c r="D3989" i="217"/>
  <c r="D4001" i="217"/>
  <c r="D4013" i="217"/>
  <c r="D4025" i="217"/>
  <c r="D4037" i="217"/>
  <c r="D4049" i="217"/>
  <c r="D4061" i="217"/>
  <c r="D4073" i="217"/>
  <c r="D4085" i="217"/>
  <c r="D4097" i="217"/>
  <c r="D4109" i="217"/>
  <c r="D4121" i="217"/>
  <c r="D4133" i="217"/>
  <c r="D4145" i="217"/>
  <c r="D4157" i="217"/>
  <c r="D4169" i="217"/>
  <c r="D4181" i="217"/>
  <c r="D164" i="217"/>
  <c r="D500" i="217"/>
  <c r="D745" i="217"/>
  <c r="D975" i="217"/>
  <c r="D1148" i="217"/>
  <c r="D1274" i="217"/>
  <c r="D1370" i="217"/>
  <c r="D1466" i="217"/>
  <c r="D1539" i="217"/>
  <c r="D1611" i="217"/>
  <c r="D1683" i="217"/>
  <c r="D1753" i="217"/>
  <c r="D1817" i="217"/>
  <c r="D1881" i="217"/>
  <c r="D1945" i="217"/>
  <c r="D2009" i="217"/>
  <c r="D2071" i="217"/>
  <c r="D2121" i="217"/>
  <c r="D2169" i="217"/>
  <c r="D2217" i="217"/>
  <c r="D2265" i="217"/>
  <c r="D2313" i="217"/>
  <c r="D2356" i="217"/>
  <c r="D2392" i="217"/>
  <c r="D2428" i="217"/>
  <c r="D165" i="217"/>
  <c r="D501" i="217"/>
  <c r="D746" i="217"/>
  <c r="D976" i="217"/>
  <c r="D1150" i="217"/>
  <c r="D1275" i="217"/>
  <c r="D1371" i="217"/>
  <c r="D1467" i="217"/>
  <c r="D1541" i="217"/>
  <c r="D1613" i="217"/>
  <c r="D1685" i="217"/>
  <c r="D1754" i="217"/>
  <c r="D1819" i="217"/>
  <c r="D1882" i="217"/>
  <c r="D1946" i="217"/>
  <c r="D2011" i="217"/>
  <c r="D2072" i="217"/>
  <c r="D2122" i="217"/>
  <c r="D2170" i="217"/>
  <c r="D2218" i="217"/>
  <c r="D2266" i="217"/>
  <c r="D2314" i="217"/>
  <c r="D2357" i="217"/>
  <c r="D2393" i="217"/>
  <c r="D2429" i="217"/>
  <c r="D2465" i="217"/>
  <c r="D2501" i="217"/>
  <c r="D2537" i="217"/>
  <c r="D2573" i="217"/>
  <c r="D2609" i="217"/>
  <c r="D2645" i="217"/>
  <c r="D2681" i="217"/>
  <c r="D2717" i="217"/>
  <c r="D2753" i="217"/>
  <c r="D2786" i="217"/>
  <c r="D2813" i="217"/>
  <c r="D2842" i="217"/>
  <c r="D2872" i="217"/>
  <c r="D2901" i="217"/>
  <c r="D2930" i="217"/>
  <c r="D2957" i="217"/>
  <c r="D2986" i="217"/>
  <c r="D3016" i="217"/>
  <c r="D3045" i="217"/>
  <c r="D3074" i="217"/>
  <c r="D3101" i="217"/>
  <c r="D3130" i="217"/>
  <c r="D3156" i="217"/>
  <c r="D3180" i="217"/>
  <c r="D3196" i="217"/>
  <c r="D3216" i="217"/>
  <c r="D3232" i="217"/>
  <c r="D3252" i="217"/>
  <c r="D3268" i="217"/>
  <c r="D3283" i="217"/>
  <c r="D3295" i="217"/>
  <c r="D3307" i="217"/>
  <c r="D227" i="217"/>
  <c r="D542" i="217"/>
  <c r="D783" i="217"/>
  <c r="D1014" i="217"/>
  <c r="D1172" i="217"/>
  <c r="D1289" i="217"/>
  <c r="D1385" i="217"/>
  <c r="D1479" i="217"/>
  <c r="D1551" i="217"/>
  <c r="D1623" i="217"/>
  <c r="D1695" i="217"/>
  <c r="D1763" i="217"/>
  <c r="D1827" i="217"/>
  <c r="D1892" i="217"/>
  <c r="D1955" i="217"/>
  <c r="D2019" i="217"/>
  <c r="D2081" i="217"/>
  <c r="D2129" i="217"/>
  <c r="D2177" i="217"/>
  <c r="D2225" i="217"/>
  <c r="D2273" i="217"/>
  <c r="D2321" i="217"/>
  <c r="D2361" i="217"/>
  <c r="D2397" i="217"/>
  <c r="D2433" i="217"/>
  <c r="D2469" i="217"/>
  <c r="D2505" i="217"/>
  <c r="D2541" i="217"/>
  <c r="D2577" i="217"/>
  <c r="D2613" i="217"/>
  <c r="D2649" i="217"/>
  <c r="D2685" i="217"/>
  <c r="D2721" i="217"/>
  <c r="D2757" i="217"/>
  <c r="D2788" i="217"/>
  <c r="D2817" i="217"/>
  <c r="D2846" i="217"/>
  <c r="D2873" i="217"/>
  <c r="D2902" i="217"/>
  <c r="D2932" i="217"/>
  <c r="D2961" i="217"/>
  <c r="D2990" i="217"/>
  <c r="D3017" i="217"/>
  <c r="D3046" i="217"/>
  <c r="D3076" i="217"/>
  <c r="D3105" i="217"/>
  <c r="D3134" i="217"/>
  <c r="D3158" i="217"/>
  <c r="D3181" i="217"/>
  <c r="D3197" i="217"/>
  <c r="D3217" i="217"/>
  <c r="D3233" i="217"/>
  <c r="D3253" i="217"/>
  <c r="D3269" i="217"/>
  <c r="D3284" i="217"/>
  <c r="D3296" i="217"/>
  <c r="D3308" i="217"/>
  <c r="D3320" i="217"/>
  <c r="D3332" i="217"/>
  <c r="D3344" i="217"/>
  <c r="D3356" i="217"/>
  <c r="D3368" i="217"/>
  <c r="D3380" i="217"/>
  <c r="D3392" i="217"/>
  <c r="D3404" i="217"/>
  <c r="D3416" i="217"/>
  <c r="D3428" i="217"/>
  <c r="D3440" i="217"/>
  <c r="D3452" i="217"/>
  <c r="D3464" i="217"/>
  <c r="D3476" i="217"/>
  <c r="D3488" i="217"/>
  <c r="D3500" i="217"/>
  <c r="D3512" i="217"/>
  <c r="D3524" i="217"/>
  <c r="D3536" i="217"/>
  <c r="D3548" i="217"/>
  <c r="D3560" i="217"/>
  <c r="D3572" i="217"/>
  <c r="D3584" i="217"/>
  <c r="D3596" i="217"/>
  <c r="D3608" i="217"/>
  <c r="D3620" i="217"/>
  <c r="D3632" i="217"/>
  <c r="D3644" i="217"/>
  <c r="D3656" i="217"/>
  <c r="D3668" i="217"/>
  <c r="D3680" i="217"/>
  <c r="D3692" i="217"/>
  <c r="D3704" i="217"/>
  <c r="D3716" i="217"/>
  <c r="D3728" i="217"/>
  <c r="D3740" i="217"/>
  <c r="D3752" i="217"/>
  <c r="D3764" i="217"/>
  <c r="D3776" i="217"/>
  <c r="D3788" i="217"/>
  <c r="D3800" i="217"/>
  <c r="D3812" i="217"/>
  <c r="D3824" i="217"/>
  <c r="D3836" i="217"/>
  <c r="D3848" i="217"/>
  <c r="D3860" i="217"/>
  <c r="D3872" i="217"/>
  <c r="D3884" i="217"/>
  <c r="D3896" i="217"/>
  <c r="D3908" i="217"/>
  <c r="D3920" i="217"/>
  <c r="D3932" i="217"/>
  <c r="D3944" i="217"/>
  <c r="D3956" i="217"/>
  <c r="D3968" i="217"/>
  <c r="D3980" i="217"/>
  <c r="D3992" i="217"/>
  <c r="D4004" i="217"/>
  <c r="D4016" i="217"/>
  <c r="D4028" i="217"/>
  <c r="D4040" i="217"/>
  <c r="D4052" i="217"/>
  <c r="D4064" i="217"/>
  <c r="D4076" i="217"/>
  <c r="D4088" i="217"/>
  <c r="D4100" i="217"/>
  <c r="D4112" i="217"/>
  <c r="D4124" i="217"/>
  <c r="D4136" i="217"/>
  <c r="D4148" i="217"/>
  <c r="D4160" i="217"/>
  <c r="D4172" i="217"/>
  <c r="D4184" i="217"/>
  <c r="D4196" i="217"/>
  <c r="D4208" i="217"/>
  <c r="D4220" i="217"/>
  <c r="D4232" i="217"/>
  <c r="D4244" i="217"/>
  <c r="D4256" i="217"/>
  <c r="D4268" i="217"/>
  <c r="D4280" i="217"/>
  <c r="D4292" i="217"/>
  <c r="D4304" i="217"/>
  <c r="D4316" i="217"/>
  <c r="D4328" i="217"/>
  <c r="D4340" i="217"/>
  <c r="D4352" i="217"/>
  <c r="D4364" i="217"/>
  <c r="D4376" i="217"/>
  <c r="D4388" i="217"/>
  <c r="D4400" i="217"/>
  <c r="D4412" i="217"/>
  <c r="D4424" i="217"/>
  <c r="D4436" i="217"/>
  <c r="D4448" i="217"/>
  <c r="D4460" i="217"/>
  <c r="D4472" i="217"/>
  <c r="D4484" i="217"/>
  <c r="D4496" i="217"/>
  <c r="D4508" i="217"/>
  <c r="D4520" i="217"/>
  <c r="D4532" i="217"/>
  <c r="D4544" i="217"/>
  <c r="D4556" i="217"/>
  <c r="D4568" i="217"/>
  <c r="D4580" i="217"/>
  <c r="D4592" i="217"/>
  <c r="D4604" i="217"/>
  <c r="D4616" i="217"/>
  <c r="D4628" i="217"/>
  <c r="D4640" i="217"/>
  <c r="D4652" i="217"/>
  <c r="D4664" i="217"/>
  <c r="D4676" i="217"/>
  <c r="D4688" i="217"/>
  <c r="D4700" i="217"/>
  <c r="D4712" i="217"/>
  <c r="D4724" i="217"/>
  <c r="D4736" i="217"/>
  <c r="D4748" i="217"/>
  <c r="D4760" i="217"/>
  <c r="D4772" i="217"/>
  <c r="D4784" i="217"/>
  <c r="D4796" i="217"/>
  <c r="D4808" i="217"/>
  <c r="D4820" i="217"/>
  <c r="D4832" i="217"/>
  <c r="D4844" i="217"/>
  <c r="D4856" i="217"/>
  <c r="D4868" i="217"/>
  <c r="D4880" i="217"/>
  <c r="D4892" i="217"/>
  <c r="D4904" i="217"/>
  <c r="D4916" i="217"/>
  <c r="D4928" i="217"/>
  <c r="D4940" i="217"/>
  <c r="D4952" i="217"/>
  <c r="D4964" i="217"/>
  <c r="D4976" i="217"/>
  <c r="D4988" i="217"/>
  <c r="D5000" i="217"/>
  <c r="D5012" i="217"/>
  <c r="D5024" i="217"/>
  <c r="D5036" i="217"/>
  <c r="D5048" i="217"/>
  <c r="D5060" i="217"/>
  <c r="D5072" i="217"/>
  <c r="D5084" i="217"/>
  <c r="D564" i="217"/>
  <c r="D1299" i="217"/>
  <c r="D1629" i="217"/>
  <c r="D1833" i="217"/>
  <c r="D2025" i="217"/>
  <c r="D2181" i="217"/>
  <c r="D2325" i="217"/>
  <c r="D2434" i="217"/>
  <c r="D2513" i="217"/>
  <c r="D2608" i="217"/>
  <c r="D2692" i="217"/>
  <c r="D2770" i="217"/>
  <c r="D2848" i="217"/>
  <c r="D2909" i="217"/>
  <c r="D2985" i="217"/>
  <c r="D3052" i="217"/>
  <c r="D3117" i="217"/>
  <c r="D3182" i="217"/>
  <c r="D3220" i="217"/>
  <c r="D3267" i="217"/>
  <c r="D3298" i="217"/>
  <c r="D3323" i="217"/>
  <c r="D3347" i="217"/>
  <c r="D3371" i="217"/>
  <c r="D3395" i="217"/>
  <c r="D3419" i="217"/>
  <c r="D3443" i="217"/>
  <c r="D3467" i="217"/>
  <c r="D3491" i="217"/>
  <c r="D3515" i="217"/>
  <c r="D3539" i="217"/>
  <c r="D3563" i="217"/>
  <c r="D3587" i="217"/>
  <c r="D3611" i="217"/>
  <c r="D3635" i="217"/>
  <c r="D3659" i="217"/>
  <c r="D3681" i="217"/>
  <c r="D3702" i="217"/>
  <c r="D3721" i="217"/>
  <c r="D3742" i="217"/>
  <c r="D3763" i="217"/>
  <c r="D3784" i="217"/>
  <c r="D3803" i="217"/>
  <c r="D3825" i="217"/>
  <c r="D3846" i="217"/>
  <c r="D3865" i="217"/>
  <c r="D3886" i="217"/>
  <c r="D3907" i="217"/>
  <c r="D3928" i="217"/>
  <c r="D3947" i="217"/>
  <c r="D3969" i="217"/>
  <c r="D3990" i="217"/>
  <c r="D4009" i="217"/>
  <c r="D4030" i="217"/>
  <c r="D4051" i="217"/>
  <c r="D4072" i="217"/>
  <c r="D4091" i="217"/>
  <c r="D4113" i="217"/>
  <c r="D4134" i="217"/>
  <c r="D4153" i="217"/>
  <c r="D4174" i="217"/>
  <c r="D4194" i="217"/>
  <c r="D4211" i="217"/>
  <c r="D4230" i="217"/>
  <c r="D4247" i="217"/>
  <c r="D4266" i="217"/>
  <c r="D4283" i="217"/>
  <c r="D4302" i="217"/>
  <c r="D4319" i="217"/>
  <c r="D4338" i="217"/>
  <c r="D4355" i="217"/>
  <c r="D4374" i="217"/>
  <c r="D4391" i="217"/>
  <c r="D4410" i="217"/>
  <c r="D4427" i="217"/>
  <c r="D4446" i="217"/>
  <c r="D4463" i="217"/>
  <c r="D4482" i="217"/>
  <c r="D4499" i="217"/>
  <c r="D4518" i="217"/>
  <c r="D4535" i="217"/>
  <c r="D4554" i="217"/>
  <c r="D4571" i="217"/>
  <c r="D4590" i="217"/>
  <c r="D4607" i="217"/>
  <c r="D4626" i="217"/>
  <c r="D4643" i="217"/>
  <c r="D4662" i="217"/>
  <c r="D4678" i="217"/>
  <c r="D4695" i="217"/>
  <c r="D4710" i="217"/>
  <c r="D4725" i="217"/>
  <c r="D4739" i="217"/>
  <c r="D4753" i="217"/>
  <c r="D4768" i="217"/>
  <c r="D4782" i="217"/>
  <c r="D4797" i="217"/>
  <c r="D4811" i="217"/>
  <c r="D4825" i="217"/>
  <c r="D4840" i="217"/>
  <c r="D4854" i="217"/>
  <c r="D4869" i="217"/>
  <c r="D4883" i="217"/>
  <c r="D4897" i="217"/>
  <c r="D4912" i="217"/>
  <c r="D4926" i="217"/>
  <c r="D4941" i="217"/>
  <c r="D4955" i="217"/>
  <c r="D4969" i="217"/>
  <c r="D606" i="217"/>
  <c r="D1313" i="217"/>
  <c r="D1630" i="217"/>
  <c r="D1834" i="217"/>
  <c r="D2026" i="217"/>
  <c r="D2182" i="217"/>
  <c r="D2326" i="217"/>
  <c r="D2440" i="217"/>
  <c r="D2518" i="217"/>
  <c r="D2614" i="217"/>
  <c r="D2693" i="217"/>
  <c r="D2782" i="217"/>
  <c r="D2849" i="217"/>
  <c r="D2914" i="217"/>
  <c r="D2992" i="217"/>
  <c r="D3053" i="217"/>
  <c r="D3129" i="217"/>
  <c r="D3183" i="217"/>
  <c r="D3225" i="217"/>
  <c r="D3272" i="217"/>
  <c r="D3299" i="217"/>
  <c r="D3325" i="217"/>
  <c r="D3349" i="217"/>
  <c r="D3373" i="217"/>
  <c r="D3397" i="217"/>
  <c r="D3421" i="217"/>
  <c r="D3445" i="217"/>
  <c r="D3469" i="217"/>
  <c r="D3493" i="217"/>
  <c r="D3517" i="217"/>
  <c r="D3541" i="217"/>
  <c r="D3565" i="217"/>
  <c r="D3589" i="217"/>
  <c r="D3613" i="217"/>
  <c r="D3637" i="217"/>
  <c r="D3661" i="217"/>
  <c r="D3682" i="217"/>
  <c r="D3703" i="217"/>
  <c r="D3724" i="217"/>
  <c r="D3743" i="217"/>
  <c r="D3765" i="217"/>
  <c r="D3786" i="217"/>
  <c r="D3805" i="217"/>
  <c r="D3826" i="217"/>
  <c r="D3847" i="217"/>
  <c r="D3868" i="217"/>
  <c r="D3887" i="217"/>
  <c r="D3909" i="217"/>
  <c r="D3930" i="217"/>
  <c r="D3949" i="217"/>
  <c r="D3970" i="217"/>
  <c r="D3991" i="217"/>
  <c r="D4012" i="217"/>
  <c r="D4031" i="217"/>
  <c r="D4053" i="217"/>
  <c r="D4074" i="217"/>
  <c r="D4093" i="217"/>
  <c r="D4114" i="217"/>
  <c r="D4135" i="217"/>
  <c r="D4156" i="217"/>
  <c r="D4175" i="217"/>
  <c r="D4195" i="217"/>
  <c r="D4213" i="217"/>
  <c r="D4231" i="217"/>
  <c r="D4249" i="217"/>
  <c r="D4267" i="217"/>
  <c r="D4285" i="217"/>
  <c r="D4303" i="217"/>
  <c r="D4321" i="217"/>
  <c r="D4339" i="217"/>
  <c r="D4357" i="217"/>
  <c r="D4375" i="217"/>
  <c r="D4393" i="217"/>
  <c r="D4411" i="217"/>
  <c r="D4429" i="217"/>
  <c r="D4447" i="217"/>
  <c r="D4465" i="217"/>
  <c r="D4483" i="217"/>
  <c r="D4501" i="217"/>
  <c r="D4519" i="217"/>
  <c r="D4537" i="217"/>
  <c r="D4555" i="217"/>
  <c r="D4573" i="217"/>
  <c r="D4591" i="217"/>
  <c r="D4609" i="217"/>
  <c r="D803" i="217"/>
  <c r="D1394" i="217"/>
  <c r="D1641" i="217"/>
  <c r="D1844" i="217"/>
  <c r="D2036" i="217"/>
  <c r="D2189" i="217"/>
  <c r="D2333" i="217"/>
  <c r="D2441" i="217"/>
  <c r="D2536" i="217"/>
  <c r="D2620" i="217"/>
  <c r="D2698" i="217"/>
  <c r="D2789" i="217"/>
  <c r="D2853" i="217"/>
  <c r="D2926" i="217"/>
  <c r="D2993" i="217"/>
  <c r="D3058" i="217"/>
  <c r="D3136" i="217"/>
  <c r="D3184" i="217"/>
  <c r="D3231" i="217"/>
  <c r="D3273" i="217"/>
  <c r="D3301" i="217"/>
  <c r="D3330" i="217"/>
  <c r="D3354" i="217"/>
  <c r="D3378" i="217"/>
  <c r="D3402" i="217"/>
  <c r="D3426" i="217"/>
  <c r="D3450" i="217"/>
  <c r="D3474" i="217"/>
  <c r="D3498" i="217"/>
  <c r="D3522" i="217"/>
  <c r="D3546" i="217"/>
  <c r="D3570" i="217"/>
  <c r="D3594" i="217"/>
  <c r="D3618" i="217"/>
  <c r="D3642" i="217"/>
  <c r="D3664" i="217"/>
  <c r="D3683" i="217"/>
  <c r="D3705" i="217"/>
  <c r="D3726" i="217"/>
  <c r="D3745" i="217"/>
  <c r="D3766" i="217"/>
  <c r="D3787" i="217"/>
  <c r="D3808" i="217"/>
  <c r="D3827" i="217"/>
  <c r="D3849" i="217"/>
  <c r="D3870" i="217"/>
  <c r="D3889" i="217"/>
  <c r="D3910" i="217"/>
  <c r="D3931" i="217"/>
  <c r="D3952" i="217"/>
  <c r="D3971" i="217"/>
  <c r="D3993" i="217"/>
  <c r="D4014" i="217"/>
  <c r="D4033" i="217"/>
  <c r="D4054" i="217"/>
  <c r="D4075" i="217"/>
  <c r="D4096" i="217"/>
  <c r="D4115" i="217"/>
  <c r="D4137" i="217"/>
  <c r="D4158" i="217"/>
  <c r="D4177" i="217"/>
  <c r="D4197" i="217"/>
  <c r="D4216" i="217"/>
  <c r="D4233" i="217"/>
  <c r="D4252" i="217"/>
  <c r="D4269" i="217"/>
  <c r="D4288" i="217"/>
  <c r="D4305" i="217"/>
  <c r="D4324" i="217"/>
  <c r="D4341" i="217"/>
  <c r="D4360" i="217"/>
  <c r="D4377" i="217"/>
  <c r="D4396" i="217"/>
  <c r="D4413" i="217"/>
  <c r="D4432" i="217"/>
  <c r="D4449" i="217"/>
  <c r="D4468" i="217"/>
  <c r="D4485" i="217"/>
  <c r="D4504" i="217"/>
  <c r="D4521" i="217"/>
  <c r="D4540" i="217"/>
  <c r="D4557" i="217"/>
  <c r="D4576" i="217"/>
  <c r="D4593" i="217"/>
  <c r="D4612" i="217"/>
  <c r="D4629" i="217"/>
  <c r="D4648" i="217"/>
  <c r="D4665" i="217"/>
  <c r="D4681" i="217"/>
  <c r="D4697" i="217"/>
  <c r="D4713" i="217"/>
  <c r="D4727" i="217"/>
  <c r="D4741" i="217"/>
  <c r="D4756" i="217"/>
  <c r="D4770" i="217"/>
  <c r="D4785" i="217"/>
  <c r="D4799" i="217"/>
  <c r="D4813" i="217"/>
  <c r="D4828" i="217"/>
  <c r="D4842" i="217"/>
  <c r="D4857" i="217"/>
  <c r="D4871" i="217"/>
  <c r="D4885" i="217"/>
  <c r="D4900" i="217"/>
  <c r="D4914" i="217"/>
  <c r="D4929" i="217"/>
  <c r="D4943" i="217"/>
  <c r="D4957" i="217"/>
  <c r="D4972" i="217"/>
  <c r="D4986" i="217"/>
  <c r="D5001" i="217"/>
  <c r="D5015" i="217"/>
  <c r="D5029" i="217"/>
  <c r="D5044" i="217"/>
  <c r="D5058" i="217"/>
  <c r="D5073" i="217"/>
  <c r="D5087" i="217"/>
  <c r="D5100" i="217"/>
  <c r="D5112" i="217"/>
  <c r="D5124" i="217"/>
  <c r="D5136" i="217"/>
  <c r="D5148" i="217"/>
  <c r="D5160" i="217"/>
  <c r="D5172" i="217"/>
  <c r="D5184" i="217"/>
  <c r="D5196" i="217"/>
  <c r="D5208" i="217"/>
  <c r="D4815" i="217"/>
  <c r="D4901" i="217"/>
  <c r="D4930" i="217"/>
  <c r="D4959" i="217"/>
  <c r="D4987" i="217"/>
  <c r="D5016" i="217"/>
  <c r="D5031" i="217"/>
  <c r="D5059" i="217"/>
  <c r="D5088" i="217"/>
  <c r="D5113" i="217"/>
  <c r="D5125" i="217"/>
  <c r="D5149" i="217"/>
  <c r="D5173" i="217"/>
  <c r="D5209" i="217"/>
  <c r="D804" i="217"/>
  <c r="D1395" i="217"/>
  <c r="D1649" i="217"/>
  <c r="D1850" i="217"/>
  <c r="D2042" i="217"/>
  <c r="D2194" i="217"/>
  <c r="D2338" i="217"/>
  <c r="D2446" i="217"/>
  <c r="D2542" i="217"/>
  <c r="D2621" i="217"/>
  <c r="D2716" i="217"/>
  <c r="D2793" i="217"/>
  <c r="D2858" i="217"/>
  <c r="D2933" i="217"/>
  <c r="D2997" i="217"/>
  <c r="D3070" i="217"/>
  <c r="D3137" i="217"/>
  <c r="D3189" i="217"/>
  <c r="D3237" i="217"/>
  <c r="D3274" i="217"/>
  <c r="D3306" i="217"/>
  <c r="D3331" i="217"/>
  <c r="D3355" i="217"/>
  <c r="D3379" i="217"/>
  <c r="D3403" i="217"/>
  <c r="D3427" i="217"/>
  <c r="D3451" i="217"/>
  <c r="D3475" i="217"/>
  <c r="D3499" i="217"/>
  <c r="D3523" i="217"/>
  <c r="D3547" i="217"/>
  <c r="D3571" i="217"/>
  <c r="D3595" i="217"/>
  <c r="D3619" i="217"/>
  <c r="D3643" i="217"/>
  <c r="D3666" i="217"/>
  <c r="D3685" i="217"/>
  <c r="D3706" i="217"/>
  <c r="D3727" i="217"/>
  <c r="D3748" i="217"/>
  <c r="D3767" i="217"/>
  <c r="D3789" i="217"/>
  <c r="D3810" i="217"/>
  <c r="D3829" i="217"/>
  <c r="D3850" i="217"/>
  <c r="D3871" i="217"/>
  <c r="D3892" i="217"/>
  <c r="D3911" i="217"/>
  <c r="D3933" i="217"/>
  <c r="D3954" i="217"/>
  <c r="D3973" i="217"/>
  <c r="D3994" i="217"/>
  <c r="D4015" i="217"/>
  <c r="D4036" i="217"/>
  <c r="D4055" i="217"/>
  <c r="D4077" i="217"/>
  <c r="D4098" i="217"/>
  <c r="D4117" i="217"/>
  <c r="D4138" i="217"/>
  <c r="D4159" i="217"/>
  <c r="D4180" i="217"/>
  <c r="D4198" i="217"/>
  <c r="D4217" i="217"/>
  <c r="D4234" i="217"/>
  <c r="D4253" i="217"/>
  <c r="D4270" i="217"/>
  <c r="D4289" i="217"/>
  <c r="D4306" i="217"/>
  <c r="D4325" i="217"/>
  <c r="D4342" i="217"/>
  <c r="D4361" i="217"/>
  <c r="D4378" i="217"/>
  <c r="D4397" i="217"/>
  <c r="D4414" i="217"/>
  <c r="D4433" i="217"/>
  <c r="D4450" i="217"/>
  <c r="D4469" i="217"/>
  <c r="D4486" i="217"/>
  <c r="D4505" i="217"/>
  <c r="D4522" i="217"/>
  <c r="D4541" i="217"/>
  <c r="D4558" i="217"/>
  <c r="D4577" i="217"/>
  <c r="D4594" i="217"/>
  <c r="D4613" i="217"/>
  <c r="D4630" i="217"/>
  <c r="D4649" i="217"/>
  <c r="D4666" i="217"/>
  <c r="D4683" i="217"/>
  <c r="D4698" i="217"/>
  <c r="D4714" i="217"/>
  <c r="D4728" i="217"/>
  <c r="D4743" i="217"/>
  <c r="D4757" i="217"/>
  <c r="D4771" i="217"/>
  <c r="D4786" i="217"/>
  <c r="D4800" i="217"/>
  <c r="D4829" i="217"/>
  <c r="D4843" i="217"/>
  <c r="D4858" i="217"/>
  <c r="D4872" i="217"/>
  <c r="D4887" i="217"/>
  <c r="D4915" i="217"/>
  <c r="D4944" i="217"/>
  <c r="D4973" i="217"/>
  <c r="D5002" i="217"/>
  <c r="D5045" i="217"/>
  <c r="D5074" i="217"/>
  <c r="D5101" i="217"/>
  <c r="D5137" i="217"/>
  <c r="D5161" i="217"/>
  <c r="D5185" i="217"/>
  <c r="D5197" i="217"/>
  <c r="D841" i="217"/>
  <c r="D1409" i="217"/>
  <c r="D1701" i="217"/>
  <c r="D1897" i="217"/>
  <c r="D2085" i="217"/>
  <c r="D2229" i="217"/>
  <c r="D2362" i="217"/>
  <c r="D2464" i="217"/>
  <c r="D2548" i="217"/>
  <c r="D2626" i="217"/>
  <c r="D2722" i="217"/>
  <c r="D2794" i="217"/>
  <c r="D2870" i="217"/>
  <c r="D2937" i="217"/>
  <c r="D3002" i="217"/>
  <c r="D3077" i="217"/>
  <c r="D3141" i="217"/>
  <c r="D3195" i="217"/>
  <c r="D3238" i="217"/>
  <c r="D3277" i="217"/>
  <c r="D3309" i="217"/>
  <c r="D3333" i="217"/>
  <c r="D3357" i="217"/>
  <c r="D3381" i="217"/>
  <c r="D3405" i="217"/>
  <c r="D3429" i="217"/>
  <c r="D3453" i="217"/>
  <c r="D3477" i="217"/>
  <c r="D3501" i="217"/>
  <c r="D3525" i="217"/>
  <c r="D3549" i="217"/>
  <c r="D3573" i="217"/>
  <c r="D3597" i="217"/>
  <c r="D3621" i="217"/>
  <c r="D3645" i="217"/>
  <c r="D3667" i="217"/>
  <c r="D3688" i="217"/>
  <c r="D3707" i="217"/>
  <c r="D3729" i="217"/>
  <c r="D3750" i="217"/>
  <c r="D3769" i="217"/>
  <c r="D3790" i="217"/>
  <c r="D3811" i="217"/>
  <c r="D3832" i="217"/>
  <c r="D3851" i="217"/>
  <c r="D3873" i="217"/>
  <c r="D3894" i="217"/>
  <c r="D3913" i="217"/>
  <c r="D3934" i="217"/>
  <c r="D3955" i="217"/>
  <c r="D3976" i="217"/>
  <c r="D3995" i="217"/>
  <c r="D4017" i="217"/>
  <c r="D4038" i="217"/>
  <c r="D4057" i="217"/>
  <c r="D4078" i="217"/>
  <c r="D4099" i="217"/>
  <c r="D4120" i="217"/>
  <c r="D4139" i="217"/>
  <c r="D4161" i="217"/>
  <c r="D4182" i="217"/>
  <c r="D4199" i="217"/>
  <c r="D4218" i="217"/>
  <c r="D4235" i="217"/>
  <c r="D4254" i="217"/>
  <c r="D4271" i="217"/>
  <c r="D4290" i="217"/>
  <c r="D4307" i="217"/>
  <c r="D4326" i="217"/>
  <c r="D4343" i="217"/>
  <c r="D4362" i="217"/>
  <c r="D4379" i="217"/>
  <c r="D4398" i="217"/>
  <c r="D4415" i="217"/>
  <c r="D4434" i="217"/>
  <c r="D4451" i="217"/>
  <c r="D4470" i="217"/>
  <c r="D4487" i="217"/>
  <c r="D4506" i="217"/>
  <c r="D4523" i="217"/>
  <c r="D4542" i="217"/>
  <c r="D4559" i="217"/>
  <c r="D4614" i="217"/>
  <c r="D1033" i="217"/>
  <c r="D1485" i="217"/>
  <c r="D1702" i="217"/>
  <c r="D1898" i="217"/>
  <c r="D2086" i="217"/>
  <c r="D2230" i="217"/>
  <c r="D2368" i="217"/>
  <c r="D2470" i="217"/>
  <c r="D2549" i="217"/>
  <c r="D2644" i="217"/>
  <c r="D2728" i="217"/>
  <c r="D2800" i="217"/>
  <c r="D2877" i="217"/>
  <c r="D2938" i="217"/>
  <c r="D3014" i="217"/>
  <c r="D3081" i="217"/>
  <c r="D3144" i="217"/>
  <c r="D3201" i="217"/>
  <c r="D3240" i="217"/>
  <c r="D3282" i="217"/>
  <c r="D3310" i="217"/>
  <c r="D3334" i="217"/>
  <c r="D3358" i="217"/>
  <c r="D3382" i="217"/>
  <c r="D3406" i="217"/>
  <c r="D3430" i="217"/>
  <c r="D3454" i="217"/>
  <c r="D3478" i="217"/>
  <c r="D3502" i="217"/>
  <c r="D3526" i="217"/>
  <c r="D3550" i="217"/>
  <c r="D3574" i="217"/>
  <c r="D3598" i="217"/>
  <c r="D3622" i="217"/>
  <c r="D3646" i="217"/>
  <c r="D3669" i="217"/>
  <c r="D3690" i="217"/>
  <c r="D3709" i="217"/>
  <c r="D3730" i="217"/>
  <c r="D3751" i="217"/>
  <c r="D3772" i="217"/>
  <c r="D3791" i="217"/>
  <c r="D3813" i="217"/>
  <c r="D3834" i="217"/>
  <c r="D3853" i="217"/>
  <c r="D3874" i="217"/>
  <c r="D3895" i="217"/>
  <c r="D3916" i="217"/>
  <c r="D3935" i="217"/>
  <c r="D3957" i="217"/>
  <c r="D3978" i="217"/>
  <c r="D3997" i="217"/>
  <c r="D4018" i="217"/>
  <c r="D4039" i="217"/>
  <c r="D4060" i="217"/>
  <c r="D4079" i="217"/>
  <c r="D4101" i="217"/>
  <c r="D4122" i="217"/>
  <c r="D4141" i="217"/>
  <c r="D4162" i="217"/>
  <c r="D4183" i="217"/>
  <c r="D4201" i="217"/>
  <c r="D4219" i="217"/>
  <c r="D4237" i="217"/>
  <c r="D4255" i="217"/>
  <c r="D4273" i="217"/>
  <c r="D4291" i="217"/>
  <c r="D4309" i="217"/>
  <c r="D4327" i="217"/>
  <c r="D4345" i="217"/>
  <c r="D4363" i="217"/>
  <c r="D4381" i="217"/>
  <c r="D4399" i="217"/>
  <c r="D4417" i="217"/>
  <c r="D4435" i="217"/>
  <c r="D4453" i="217"/>
  <c r="D4471" i="217"/>
  <c r="D4489" i="217"/>
  <c r="D4507" i="217"/>
  <c r="D4525" i="217"/>
  <c r="D4543" i="217"/>
  <c r="D4561" i="217"/>
  <c r="D4579" i="217"/>
  <c r="D4597" i="217"/>
  <c r="D4615" i="217"/>
  <c r="D1034" i="217"/>
  <c r="D1486" i="217"/>
  <c r="D1713" i="217"/>
  <c r="D1907" i="217"/>
  <c r="D2093" i="217"/>
  <c r="D2237" i="217"/>
  <c r="D2369" i="217"/>
  <c r="D2476" i="217"/>
  <c r="D2554" i="217"/>
  <c r="D2650" i="217"/>
  <c r="D2729" i="217"/>
  <c r="D2812" i="217"/>
  <c r="D2878" i="217"/>
  <c r="D2944" i="217"/>
  <c r="D3021" i="217"/>
  <c r="D3082" i="217"/>
  <c r="D3154" i="217"/>
  <c r="D3202" i="217"/>
  <c r="D3242" i="217"/>
  <c r="D3285" i="217"/>
  <c r="D3311" i="217"/>
  <c r="D3335" i="217"/>
  <c r="D3359" i="217"/>
  <c r="D3383" i="217"/>
  <c r="D3407" i="217"/>
  <c r="D3431" i="217"/>
  <c r="D3455" i="217"/>
  <c r="D3479" i="217"/>
  <c r="D3503" i="217"/>
  <c r="D3527" i="217"/>
  <c r="D3551" i="217"/>
  <c r="D3575" i="217"/>
  <c r="D3599" i="217"/>
  <c r="D3623" i="217"/>
  <c r="D3647" i="217"/>
  <c r="D3670" i="217"/>
  <c r="D3691" i="217"/>
  <c r="D3712" i="217"/>
  <c r="D3731" i="217"/>
  <c r="D3753" i="217"/>
  <c r="D3774" i="217"/>
  <c r="D3793" i="217"/>
  <c r="D3814" i="217"/>
  <c r="D3835" i="217"/>
  <c r="D3856" i="217"/>
  <c r="D3875" i="217"/>
  <c r="D3897" i="217"/>
  <c r="D3918" i="217"/>
  <c r="D3937" i="217"/>
  <c r="D3958" i="217"/>
  <c r="D3979" i="217"/>
  <c r="D4000" i="217"/>
  <c r="D4019" i="217"/>
  <c r="D4041" i="217"/>
  <c r="D4062" i="217"/>
  <c r="D4081" i="217"/>
  <c r="D4102" i="217"/>
  <c r="D4123" i="217"/>
  <c r="D4144" i="217"/>
  <c r="D4163" i="217"/>
  <c r="D4185" i="217"/>
  <c r="D4204" i="217"/>
  <c r="D4221" i="217"/>
  <c r="D4240" i="217"/>
  <c r="D4257" i="217"/>
  <c r="D4276" i="217"/>
  <c r="D4293" i="217"/>
  <c r="D4312" i="217"/>
  <c r="D4329" i="217"/>
  <c r="D4348" i="217"/>
  <c r="D4365" i="217"/>
  <c r="D4384" i="217"/>
  <c r="D4401" i="217"/>
  <c r="D4420" i="217"/>
  <c r="D4437" i="217"/>
  <c r="D4456" i="217"/>
  <c r="D4473" i="217"/>
  <c r="D4492" i="217"/>
  <c r="D4509" i="217"/>
  <c r="D4528" i="217"/>
  <c r="D4545" i="217"/>
  <c r="D4564" i="217"/>
  <c r="D4581" i="217"/>
  <c r="D4600" i="217"/>
  <c r="D4617" i="217"/>
  <c r="D4636" i="217"/>
  <c r="D4653" i="217"/>
  <c r="D4671" i="217"/>
  <c r="D4686" i="217"/>
  <c r="D4702" i="217"/>
  <c r="D4717" i="217"/>
  <c r="D4732" i="217"/>
  <c r="D4746" i="217"/>
  <c r="D4761" i="217"/>
  <c r="D4775" i="217"/>
  <c r="D4789" i="217"/>
  <c r="D4804" i="217"/>
  <c r="D4818" i="217"/>
  <c r="D4833" i="217"/>
  <c r="D4847" i="217"/>
  <c r="D4861" i="217"/>
  <c r="D4876" i="217"/>
  <c r="D4890" i="217"/>
  <c r="D4905" i="217"/>
  <c r="D1064" i="217"/>
  <c r="D1497" i="217"/>
  <c r="D1721" i="217"/>
  <c r="D1915" i="217"/>
  <c r="D2098" i="217"/>
  <c r="D2242" i="217"/>
  <c r="D2374" i="217"/>
  <c r="D2477" i="217"/>
  <c r="D2572" i="217"/>
  <c r="D2656" i="217"/>
  <c r="D2734" i="217"/>
  <c r="D2818" i="217"/>
  <c r="D2882" i="217"/>
  <c r="D2956" i="217"/>
  <c r="D3022" i="217"/>
  <c r="D3088" i="217"/>
  <c r="D3160" i="217"/>
  <c r="D3204" i="217"/>
  <c r="D3250" i="217"/>
  <c r="D3286" i="217"/>
  <c r="D3313" i="217"/>
  <c r="D3337" i="217"/>
  <c r="D3361" i="217"/>
  <c r="D3385" i="217"/>
  <c r="D3409" i="217"/>
  <c r="D3433" i="217"/>
  <c r="D3457" i="217"/>
  <c r="D3481" i="217"/>
  <c r="D3505" i="217"/>
  <c r="D3529" i="217"/>
  <c r="D3553" i="217"/>
  <c r="D260" i="217"/>
  <c r="D1184" i="217"/>
  <c r="D1557" i="217"/>
  <c r="D1769" i="217"/>
  <c r="D1961" i="217"/>
  <c r="D2133" i="217"/>
  <c r="D2277" i="217"/>
  <c r="D2398" i="217"/>
  <c r="D2482" i="217"/>
  <c r="D2578" i="217"/>
  <c r="D2657" i="217"/>
  <c r="D2752" i="217"/>
  <c r="D2822" i="217"/>
  <c r="D2885" i="217"/>
  <c r="D2962" i="217"/>
  <c r="D3026" i="217"/>
  <c r="D3100" i="217"/>
  <c r="D3161" i="217"/>
  <c r="D3206" i="217"/>
  <c r="D3254" i="217"/>
  <c r="D3287" i="217"/>
  <c r="D3318" i="217"/>
  <c r="D3342" i="217"/>
  <c r="D3366" i="217"/>
  <c r="D3390" i="217"/>
  <c r="D3414" i="217"/>
  <c r="D3438" i="217"/>
  <c r="D3462" i="217"/>
  <c r="D3486" i="217"/>
  <c r="D3510" i="217"/>
  <c r="D3534" i="217"/>
  <c r="D3558" i="217"/>
  <c r="D3582" i="217"/>
  <c r="D3606" i="217"/>
  <c r="D3630" i="217"/>
  <c r="D3654" i="217"/>
  <c r="D3673" i="217"/>
  <c r="D3694" i="217"/>
  <c r="D3715" i="217"/>
  <c r="D3736" i="217"/>
  <c r="D3755" i="217"/>
  <c r="D3777" i="217"/>
  <c r="D3798" i="217"/>
  <c r="D3817" i="217"/>
  <c r="D3838" i="217"/>
  <c r="D3859" i="217"/>
  <c r="D3880" i="217"/>
  <c r="D3899" i="217"/>
  <c r="D3921" i="217"/>
  <c r="D3942" i="217"/>
  <c r="D3961" i="217"/>
  <c r="D3982" i="217"/>
  <c r="D4003" i="217"/>
  <c r="D4024" i="217"/>
  <c r="D4043" i="217"/>
  <c r="D4065" i="217"/>
  <c r="D4086" i="217"/>
  <c r="D4105" i="217"/>
  <c r="D4126" i="217"/>
  <c r="D4147" i="217"/>
  <c r="D4168" i="217"/>
  <c r="D4187" i="217"/>
  <c r="D4206" i="217"/>
  <c r="D4223" i="217"/>
  <c r="D4242" i="217"/>
  <c r="D4259" i="217"/>
  <c r="D4278" i="217"/>
  <c r="D4295" i="217"/>
  <c r="D4314" i="217"/>
  <c r="D4331" i="217"/>
  <c r="D4350" i="217"/>
  <c r="D4367" i="217"/>
  <c r="D4386" i="217"/>
  <c r="D4403" i="217"/>
  <c r="D4422" i="217"/>
  <c r="D4439" i="217"/>
  <c r="D4458" i="217"/>
  <c r="D4475" i="217"/>
  <c r="D4494" i="217"/>
  <c r="D4511" i="217"/>
  <c r="D4530" i="217"/>
  <c r="D4547" i="217"/>
  <c r="D4566" i="217"/>
  <c r="D4583" i="217"/>
  <c r="D4602" i="217"/>
  <c r="D4619" i="217"/>
  <c r="D4638" i="217"/>
  <c r="D4655" i="217"/>
  <c r="D4673" i="217"/>
  <c r="D4689" i="217"/>
  <c r="D4705" i="217"/>
  <c r="D4720" i="217"/>
  <c r="D4734" i="217"/>
  <c r="D4749" i="217"/>
  <c r="D4763" i="217"/>
  <c r="D4777" i="217"/>
  <c r="D4792" i="217"/>
  <c r="D4806" i="217"/>
  <c r="D4821" i="217"/>
  <c r="D4835" i="217"/>
  <c r="D4849" i="217"/>
  <c r="D4864" i="217"/>
  <c r="D4878" i="217"/>
  <c r="D4893" i="217"/>
  <c r="D4907" i="217"/>
  <c r="D4921" i="217"/>
  <c r="D4936" i="217"/>
  <c r="D4950" i="217"/>
  <c r="D4965" i="217"/>
  <c r="D4979" i="217"/>
  <c r="D4993" i="217"/>
  <c r="D5008" i="217"/>
  <c r="D5022" i="217"/>
  <c r="D5037" i="217"/>
  <c r="D5051" i="217"/>
  <c r="D5065" i="217"/>
  <c r="D5080" i="217"/>
  <c r="D5094" i="217"/>
  <c r="D5106" i="217"/>
  <c r="D5118" i="217"/>
  <c r="D5130" i="217"/>
  <c r="D5142" i="217"/>
  <c r="D5154" i="217"/>
  <c r="D5166" i="217"/>
  <c r="D5178" i="217"/>
  <c r="D5190" i="217"/>
  <c r="D5202" i="217"/>
  <c r="D5214" i="217"/>
  <c r="D4836" i="217"/>
  <c r="D4908" i="217"/>
  <c r="D4937" i="217"/>
  <c r="D4966" i="217"/>
  <c r="D4995" i="217"/>
  <c r="D5023" i="217"/>
  <c r="D5038" i="217"/>
  <c r="D5067" i="217"/>
  <c r="D5095" i="217"/>
  <c r="D5107" i="217"/>
  <c r="D5131" i="217"/>
  <c r="D5143" i="217"/>
  <c r="D5167" i="217"/>
  <c r="D5191" i="217"/>
  <c r="D5203" i="217"/>
  <c r="D261" i="217"/>
  <c r="D1186" i="217"/>
  <c r="D1558" i="217"/>
  <c r="D1771" i="217"/>
  <c r="D1963" i="217"/>
  <c r="D2134" i="217"/>
  <c r="D2278" i="217"/>
  <c r="D2404" i="217"/>
  <c r="D2500" i="217"/>
  <c r="D2584" i="217"/>
  <c r="D2662" i="217"/>
  <c r="D2758" i="217"/>
  <c r="D2824" i="217"/>
  <c r="D2897" i="217"/>
  <c r="D2966" i="217"/>
  <c r="D3029" i="217"/>
  <c r="D3106" i="217"/>
  <c r="D3165" i="217"/>
  <c r="D3214" i="217"/>
  <c r="D3255" i="217"/>
  <c r="D3289" i="217"/>
  <c r="D3319" i="217"/>
  <c r="D3343" i="217"/>
  <c r="D3367" i="217"/>
  <c r="D3391" i="217"/>
  <c r="D3415" i="217"/>
  <c r="D3439" i="217"/>
  <c r="D3463" i="217"/>
  <c r="D3487" i="217"/>
  <c r="D3511" i="217"/>
  <c r="D3535" i="217"/>
  <c r="D3559" i="217"/>
  <c r="D3583" i="217"/>
  <c r="D3607" i="217"/>
  <c r="D3631" i="217"/>
  <c r="D3655" i="217"/>
  <c r="D3676" i="217"/>
  <c r="D3695" i="217"/>
  <c r="D3717" i="217"/>
  <c r="D3738" i="217"/>
  <c r="D3757" i="217"/>
  <c r="D3778" i="217"/>
  <c r="D3799" i="217"/>
  <c r="D3820" i="217"/>
  <c r="D3839" i="217"/>
  <c r="D3861" i="217"/>
  <c r="D3882" i="217"/>
  <c r="D3901" i="217"/>
  <c r="D3922" i="217"/>
  <c r="D3943" i="217"/>
  <c r="D3964" i="217"/>
  <c r="D3983" i="217"/>
  <c r="D4005" i="217"/>
  <c r="D4026" i="217"/>
  <c r="D4045" i="217"/>
  <c r="D4066" i="217"/>
  <c r="D4087" i="217"/>
  <c r="D4108" i="217"/>
  <c r="D4127" i="217"/>
  <c r="D4149" i="217"/>
  <c r="D4170" i="217"/>
  <c r="D4189" i="217"/>
  <c r="D4207" i="217"/>
  <c r="D4225" i="217"/>
  <c r="D4243" i="217"/>
  <c r="D4261" i="217"/>
  <c r="D4279" i="217"/>
  <c r="D4297" i="217"/>
  <c r="D4315" i="217"/>
  <c r="D4333" i="217"/>
  <c r="D4351" i="217"/>
  <c r="D4369" i="217"/>
  <c r="D4387" i="217"/>
  <c r="D4405" i="217"/>
  <c r="D4423" i="217"/>
  <c r="D4441" i="217"/>
  <c r="D4459" i="217"/>
  <c r="D4477" i="217"/>
  <c r="D4495" i="217"/>
  <c r="D4513" i="217"/>
  <c r="D4531" i="217"/>
  <c r="D4549" i="217"/>
  <c r="D4567" i="217"/>
  <c r="D4585" i="217"/>
  <c r="D4603" i="217"/>
  <c r="D4621" i="217"/>
  <c r="D4639" i="217"/>
  <c r="D4657" i="217"/>
  <c r="D4674" i="217"/>
  <c r="D4690" i="217"/>
  <c r="D4707" i="217"/>
  <c r="D4721" i="217"/>
  <c r="D4735" i="217"/>
  <c r="D4750" i="217"/>
  <c r="D4764" i="217"/>
  <c r="D4779" i="217"/>
  <c r="D4793" i="217"/>
  <c r="D4807" i="217"/>
  <c r="D4822" i="217"/>
  <c r="D4851" i="217"/>
  <c r="D4865" i="217"/>
  <c r="D4879" i="217"/>
  <c r="D4894" i="217"/>
  <c r="D4923" i="217"/>
  <c r="D4951" i="217"/>
  <c r="D4980" i="217"/>
  <c r="D5009" i="217"/>
  <c r="D5052" i="217"/>
  <c r="D5081" i="217"/>
  <c r="D5119" i="217"/>
  <c r="D5155" i="217"/>
  <c r="D5179" i="217"/>
  <c r="D5215" i="217"/>
  <c r="D323" i="217"/>
  <c r="D1208" i="217"/>
  <c r="D1569" i="217"/>
  <c r="D1779" i="217"/>
  <c r="D1971" i="217"/>
  <c r="D2141" i="217"/>
  <c r="D2285" i="217"/>
  <c r="D2405" i="217"/>
  <c r="D2506" i="217"/>
  <c r="D2585" i="217"/>
  <c r="D2680" i="217"/>
  <c r="D2764" i="217"/>
  <c r="D2829" i="217"/>
  <c r="D2906" i="217"/>
  <c r="D2968" i="217"/>
  <c r="D3041" i="217"/>
  <c r="D3110" i="217"/>
  <c r="D3168" i="217"/>
  <c r="D3218" i="217"/>
  <c r="D3256" i="217"/>
  <c r="D3294" i="217"/>
  <c r="D3321" i="217"/>
  <c r="D3345" i="217"/>
  <c r="D3369" i="217"/>
  <c r="D3393" i="217"/>
  <c r="D3417" i="217"/>
  <c r="D3441" i="217"/>
  <c r="D3465" i="217"/>
  <c r="D3489" i="217"/>
  <c r="D3513" i="217"/>
  <c r="D3537" i="217"/>
  <c r="D3561" i="217"/>
  <c r="D3585" i="217"/>
  <c r="D3609" i="217"/>
  <c r="D3633" i="217"/>
  <c r="D3657" i="217"/>
  <c r="D3678" i="217"/>
  <c r="D3697" i="217"/>
  <c r="D3718" i="217"/>
  <c r="D3739" i="217"/>
  <c r="D3760" i="217"/>
  <c r="D3779" i="217"/>
  <c r="D3801" i="217"/>
  <c r="D3822" i="217"/>
  <c r="D3841" i="217"/>
  <c r="D3862" i="217"/>
  <c r="D3883" i="217"/>
  <c r="D3904" i="217"/>
  <c r="D3923" i="217"/>
  <c r="D3945" i="217"/>
  <c r="D3966" i="217"/>
  <c r="D3985" i="217"/>
  <c r="D4006" i="217"/>
  <c r="D4027" i="217"/>
  <c r="D4048" i="217"/>
  <c r="D4067" i="217"/>
  <c r="D4089" i="217"/>
  <c r="D4110" i="217"/>
  <c r="D4129" i="217"/>
  <c r="D4150" i="217"/>
  <c r="D4171" i="217"/>
  <c r="D4192" i="217"/>
  <c r="D4209" i="217"/>
  <c r="D4228" i="217"/>
  <c r="D4245" i="217"/>
  <c r="D4264" i="217"/>
  <c r="D4281" i="217"/>
  <c r="D4300" i="217"/>
  <c r="D4317" i="217"/>
  <c r="D4336" i="217"/>
  <c r="D4353" i="217"/>
  <c r="D4372" i="217"/>
  <c r="D4389" i="217"/>
  <c r="D4408" i="217"/>
  <c r="D4425" i="217"/>
  <c r="D4444" i="217"/>
  <c r="D4461" i="217"/>
  <c r="D4480" i="217"/>
  <c r="D4497" i="217"/>
  <c r="D4516" i="217"/>
  <c r="D4533" i="217"/>
  <c r="D4552" i="217"/>
  <c r="D4588" i="217"/>
  <c r="D4624" i="217"/>
  <c r="D2146" i="217"/>
  <c r="D3178" i="217"/>
  <c r="D3514" i="217"/>
  <c r="D3679" i="217"/>
  <c r="D3802" i="217"/>
  <c r="D3925" i="217"/>
  <c r="D4050" i="217"/>
  <c r="D4173" i="217"/>
  <c r="D4282" i="217"/>
  <c r="D4390" i="217"/>
  <c r="D4498" i="217"/>
  <c r="D4589" i="217"/>
  <c r="D4642" i="217"/>
  <c r="D4677" i="217"/>
  <c r="D4709" i="217"/>
  <c r="D4738" i="217"/>
  <c r="D4767" i="217"/>
  <c r="D4795" i="217"/>
  <c r="D4824" i="217"/>
  <c r="D4853" i="217"/>
  <c r="D4882" i="217"/>
  <c r="D4911" i="217"/>
  <c r="D4935" i="217"/>
  <c r="D4961" i="217"/>
  <c r="D4984" i="217"/>
  <c r="D5005" i="217"/>
  <c r="D5027" i="217"/>
  <c r="D5049" i="217"/>
  <c r="D5070" i="217"/>
  <c r="D5092" i="217"/>
  <c r="D5110" i="217"/>
  <c r="D5128" i="217"/>
  <c r="D5146" i="217"/>
  <c r="D5164" i="217"/>
  <c r="D5182" i="217"/>
  <c r="D5200" i="217"/>
  <c r="D2290" i="217"/>
  <c r="D3219" i="217"/>
  <c r="D3693" i="217"/>
  <c r="D3815" i="217"/>
  <c r="D3940" i="217"/>
  <c r="D4063" i="217"/>
  <c r="D4186" i="217"/>
  <c r="D4402" i="217"/>
  <c r="D4510" i="217"/>
  <c r="D4595" i="217"/>
  <c r="D4679" i="217"/>
  <c r="D4711" i="217"/>
  <c r="D4740" i="217"/>
  <c r="D4798" i="217"/>
  <c r="D4827" i="217"/>
  <c r="D4855" i="217"/>
  <c r="D4913" i="217"/>
  <c r="D4938" i="217"/>
  <c r="D4962" i="217"/>
  <c r="D5007" i="217"/>
  <c r="D5028" i="217"/>
  <c r="D5071" i="217"/>
  <c r="D5093" i="217"/>
  <c r="D5129" i="217"/>
  <c r="D5165" i="217"/>
  <c r="D5183" i="217"/>
  <c r="D3538" i="217"/>
  <c r="D4294" i="217"/>
  <c r="D4645" i="217"/>
  <c r="D4769" i="217"/>
  <c r="D4884" i="217"/>
  <c r="D4985" i="217"/>
  <c r="D5050" i="217"/>
  <c r="D5111" i="217"/>
  <c r="D5147" i="217"/>
  <c r="D5201" i="217"/>
  <c r="D2410" i="217"/>
  <c r="D3261" i="217"/>
  <c r="D3562" i="217"/>
  <c r="D3700" i="217"/>
  <c r="D3823" i="217"/>
  <c r="D3946" i="217"/>
  <c r="D4069" i="217"/>
  <c r="D4193" i="217"/>
  <c r="D4301" i="217"/>
  <c r="D4409" i="217"/>
  <c r="D4517" i="217"/>
  <c r="D4601" i="217"/>
  <c r="D4650" i="217"/>
  <c r="D4684" i="217"/>
  <c r="D4715" i="217"/>
  <c r="D4744" i="217"/>
  <c r="D4773" i="217"/>
  <c r="D4801" i="217"/>
  <c r="D4830" i="217"/>
  <c r="D4859" i="217"/>
  <c r="D4888" i="217"/>
  <c r="D4917" i="217"/>
  <c r="D4939" i="217"/>
  <c r="D4963" i="217"/>
  <c r="D4989" i="217"/>
  <c r="D5010" i="217"/>
  <c r="D5032" i="217"/>
  <c r="D5053" i="217"/>
  <c r="D5075" i="217"/>
  <c r="D5096" i="217"/>
  <c r="D5114" i="217"/>
  <c r="D5132" i="217"/>
  <c r="D5150" i="217"/>
  <c r="D5168" i="217"/>
  <c r="D5186" i="217"/>
  <c r="D5204" i="217"/>
  <c r="D4924" i="217"/>
  <c r="D2512" i="217"/>
  <c r="D3297" i="217"/>
  <c r="D3577" i="217"/>
  <c r="D3714" i="217"/>
  <c r="D3837" i="217"/>
  <c r="D3959" i="217"/>
  <c r="D4084" i="217"/>
  <c r="D4205" i="217"/>
  <c r="D4313" i="217"/>
  <c r="D4421" i="217"/>
  <c r="D4529" i="217"/>
  <c r="D4605" i="217"/>
  <c r="D4651" i="217"/>
  <c r="D4685" i="217"/>
  <c r="D4716" i="217"/>
  <c r="D4745" i="217"/>
  <c r="D4774" i="217"/>
  <c r="D4803" i="217"/>
  <c r="D4831" i="217"/>
  <c r="D4860" i="217"/>
  <c r="D4889" i="217"/>
  <c r="D4918" i="217"/>
  <c r="D4942" i="217"/>
  <c r="D4967" i="217"/>
  <c r="D4990" i="217"/>
  <c r="D5011" i="217"/>
  <c r="D5033" i="217"/>
  <c r="D5055" i="217"/>
  <c r="D5076" i="217"/>
  <c r="D5097" i="217"/>
  <c r="D5115" i="217"/>
  <c r="D5133" i="217"/>
  <c r="D5151" i="217"/>
  <c r="D5169" i="217"/>
  <c r="D5187" i="217"/>
  <c r="D5205" i="217"/>
  <c r="D5013" i="217"/>
  <c r="D5056" i="217"/>
  <c r="D5098" i="217"/>
  <c r="D5134" i="217"/>
  <c r="D5170" i="217"/>
  <c r="D5188" i="217"/>
  <c r="D3370" i="217"/>
  <c r="D3741" i="217"/>
  <c r="D3988" i="217"/>
  <c r="D4445" i="217"/>
  <c r="D4625" i="217"/>
  <c r="D4693" i="217"/>
  <c r="D4752" i="217"/>
  <c r="D4810" i="217"/>
  <c r="D4867" i="217"/>
  <c r="D4948" i="217"/>
  <c r="D4996" i="217"/>
  <c r="D5039" i="217"/>
  <c r="D5082" i="217"/>
  <c r="D5120" i="217"/>
  <c r="D5156" i="217"/>
  <c r="D5192" i="217"/>
  <c r="D3112" i="217"/>
  <c r="D3796" i="217"/>
  <c r="D4277" i="217"/>
  <c r="D4582" i="217"/>
  <c r="D4708" i="217"/>
  <c r="D4765" i="217"/>
  <c r="D4852" i="217"/>
  <c r="D4933" i="217"/>
  <c r="D4983" i="217"/>
  <c r="D5047" i="217"/>
  <c r="D5109" i="217"/>
  <c r="D5145" i="217"/>
  <c r="D5199" i="217"/>
  <c r="D2590" i="217"/>
  <c r="D3322" i="217"/>
  <c r="D3586" i="217"/>
  <c r="D3719" i="217"/>
  <c r="D3844" i="217"/>
  <c r="D3967" i="217"/>
  <c r="D4090" i="217"/>
  <c r="D4210" i="217"/>
  <c r="D4318" i="217"/>
  <c r="D4426" i="217"/>
  <c r="D4534" i="217"/>
  <c r="D4606" i="217"/>
  <c r="D4654" i="217"/>
  <c r="D4687" i="217"/>
  <c r="D4719" i="217"/>
  <c r="D4747" i="217"/>
  <c r="D4776" i="217"/>
  <c r="D4805" i="217"/>
  <c r="D4834" i="217"/>
  <c r="D4863" i="217"/>
  <c r="D4891" i="217"/>
  <c r="D4919" i="217"/>
  <c r="D4945" i="217"/>
  <c r="D4968" i="217"/>
  <c r="D4991" i="217"/>
  <c r="D5034" i="217"/>
  <c r="D5077" i="217"/>
  <c r="D5116" i="217"/>
  <c r="D5152" i="217"/>
  <c r="D5206" i="217"/>
  <c r="D4111" i="217"/>
  <c r="D2686" i="217"/>
  <c r="D3346" i="217"/>
  <c r="D3601" i="217"/>
  <c r="D3733" i="217"/>
  <c r="D3858" i="217"/>
  <c r="D3981" i="217"/>
  <c r="D4103" i="217"/>
  <c r="D4222" i="217"/>
  <c r="D4330" i="217"/>
  <c r="D4438" i="217"/>
  <c r="D4546" i="217"/>
  <c r="D4618" i="217"/>
  <c r="D4660" i="217"/>
  <c r="D4691" i="217"/>
  <c r="D4722" i="217"/>
  <c r="D4751" i="217"/>
  <c r="D4780" i="217"/>
  <c r="D4809" i="217"/>
  <c r="D4837" i="217"/>
  <c r="D4866" i="217"/>
  <c r="D4895" i="217"/>
  <c r="D4920" i="217"/>
  <c r="D4947" i="217"/>
  <c r="D4971" i="217"/>
  <c r="D4992" i="217"/>
  <c r="D5014" i="217"/>
  <c r="D5035" i="217"/>
  <c r="D5057" i="217"/>
  <c r="D5079" i="217"/>
  <c r="D5099" i="217"/>
  <c r="D5117" i="217"/>
  <c r="D5135" i="217"/>
  <c r="D5153" i="217"/>
  <c r="D5171" i="217"/>
  <c r="D5189" i="217"/>
  <c r="D5207" i="217"/>
  <c r="D2765" i="217"/>
  <c r="D3610" i="217"/>
  <c r="D3863" i="217"/>
  <c r="D4229" i="217"/>
  <c r="D4553" i="217"/>
  <c r="D4661" i="217"/>
  <c r="D4723" i="217"/>
  <c r="D4781" i="217"/>
  <c r="D4839" i="217"/>
  <c r="D4896" i="217"/>
  <c r="D4974" i="217"/>
  <c r="D5017" i="217"/>
  <c r="D5061" i="217"/>
  <c r="D5102" i="217"/>
  <c r="D5138" i="217"/>
  <c r="D5174" i="217"/>
  <c r="D5210" i="217"/>
  <c r="D3490" i="217"/>
  <c r="D3919" i="217"/>
  <c r="D4385" i="217"/>
  <c r="D4675" i="217"/>
  <c r="D4737" i="217"/>
  <c r="D4823" i="217"/>
  <c r="D4909" i="217"/>
  <c r="D4960" i="217"/>
  <c r="D5004" i="217"/>
  <c r="D5069" i="217"/>
  <c r="D5127" i="217"/>
  <c r="D5163" i="217"/>
  <c r="D4337" i="217"/>
  <c r="D563" i="217"/>
  <c r="D2841" i="217"/>
  <c r="D3394" i="217"/>
  <c r="D3625" i="217"/>
  <c r="D3754" i="217"/>
  <c r="D3877" i="217"/>
  <c r="D4002" i="217"/>
  <c r="D4125" i="217"/>
  <c r="D4241" i="217"/>
  <c r="D4349" i="217"/>
  <c r="D4457" i="217"/>
  <c r="D4565" i="217"/>
  <c r="D4627" i="217"/>
  <c r="D4663" i="217"/>
  <c r="D4696" i="217"/>
  <c r="D4726" i="217"/>
  <c r="D4755" i="217"/>
  <c r="D4783" i="217"/>
  <c r="D4812" i="217"/>
  <c r="D4841" i="217"/>
  <c r="D4870" i="217"/>
  <c r="D4899" i="217"/>
  <c r="D4925" i="217"/>
  <c r="D4949" i="217"/>
  <c r="D4975" i="217"/>
  <c r="D4997" i="217"/>
  <c r="D5019" i="217"/>
  <c r="D5040" i="217"/>
  <c r="D5062" i="217"/>
  <c r="D5083" i="217"/>
  <c r="D5103" i="217"/>
  <c r="D5121" i="217"/>
  <c r="D5139" i="217"/>
  <c r="D5157" i="217"/>
  <c r="D5175" i="217"/>
  <c r="D5193" i="217"/>
  <c r="D5211" i="217"/>
  <c r="D1298" i="217"/>
  <c r="D2908" i="217"/>
  <c r="D3418" i="217"/>
  <c r="D3634" i="217"/>
  <c r="D3762" i="217"/>
  <c r="D3885" i="217"/>
  <c r="D4007" i="217"/>
  <c r="D4132" i="217"/>
  <c r="D4246" i="217"/>
  <c r="D4354" i="217"/>
  <c r="D4462" i="217"/>
  <c r="D4569" i="217"/>
  <c r="D4631" i="217"/>
  <c r="D4667" i="217"/>
  <c r="D4699" i="217"/>
  <c r="D4729" i="217"/>
  <c r="D4758" i="217"/>
  <c r="D4787" i="217"/>
  <c r="D4816" i="217"/>
  <c r="D4845" i="217"/>
  <c r="D4873" i="217"/>
  <c r="D4902" i="217"/>
  <c r="D4927" i="217"/>
  <c r="D4953" i="217"/>
  <c r="D4977" i="217"/>
  <c r="D4998" i="217"/>
  <c r="D5020" i="217"/>
  <c r="D5041" i="217"/>
  <c r="D5063" i="217"/>
  <c r="D5085" i="217"/>
  <c r="D5104" i="217"/>
  <c r="D5122" i="217"/>
  <c r="D5140" i="217"/>
  <c r="D5158" i="217"/>
  <c r="D5176" i="217"/>
  <c r="D5194" i="217"/>
  <c r="D5212" i="217"/>
  <c r="D4731" i="217"/>
  <c r="D4978" i="217"/>
  <c r="D5086" i="217"/>
  <c r="D5141" i="217"/>
  <c r="D5177" i="217"/>
  <c r="D5213" i="217"/>
  <c r="D1978" i="217"/>
  <c r="D4042" i="217"/>
  <c r="D4641" i="217"/>
  <c r="D4881" i="217"/>
  <c r="D5181" i="217"/>
  <c r="D1577" i="217"/>
  <c r="D2973" i="217"/>
  <c r="D3442" i="217"/>
  <c r="D3649" i="217"/>
  <c r="D3775" i="217"/>
  <c r="D3898" i="217"/>
  <c r="D4021" i="217"/>
  <c r="D4146" i="217"/>
  <c r="D4258" i="217"/>
  <c r="D4366" i="217"/>
  <c r="D4474" i="217"/>
  <c r="D4570" i="217"/>
  <c r="D4633" i="217"/>
  <c r="D4669" i="217"/>
  <c r="D4701" i="217"/>
  <c r="D4759" i="217"/>
  <c r="D4788" i="217"/>
  <c r="D4817" i="217"/>
  <c r="D4846" i="217"/>
  <c r="D4875" i="217"/>
  <c r="D4903" i="217"/>
  <c r="D4931" i="217"/>
  <c r="D4954" i="217"/>
  <c r="D4999" i="217"/>
  <c r="D5021" i="217"/>
  <c r="D5043" i="217"/>
  <c r="D5064" i="217"/>
  <c r="D5105" i="217"/>
  <c r="D5123" i="217"/>
  <c r="D5159" i="217"/>
  <c r="D5195" i="217"/>
  <c r="D3671" i="217"/>
  <c r="D4493" i="217"/>
  <c r="D4794" i="217"/>
  <c r="D5091" i="217"/>
  <c r="D1786" i="217"/>
  <c r="D3050" i="217"/>
  <c r="D3466" i="217"/>
  <c r="D3658" i="217"/>
  <c r="D3781" i="217"/>
  <c r="D3906" i="217"/>
  <c r="D4029" i="217"/>
  <c r="D4151" i="217"/>
  <c r="D4265" i="217"/>
  <c r="D4373" i="217"/>
  <c r="D4481" i="217"/>
  <c r="D4578" i="217"/>
  <c r="D4637" i="217"/>
  <c r="D4672" i="217"/>
  <c r="D4703" i="217"/>
  <c r="D4733" i="217"/>
  <c r="D4762" i="217"/>
  <c r="D4791" i="217"/>
  <c r="D4819" i="217"/>
  <c r="D4848" i="217"/>
  <c r="D4877" i="217"/>
  <c r="D4906" i="217"/>
  <c r="D4932" i="217"/>
  <c r="D4956" i="217"/>
  <c r="D4981" i="217"/>
  <c r="D5003" i="217"/>
  <c r="D5025" i="217"/>
  <c r="D5046" i="217"/>
  <c r="D5068" i="217"/>
  <c r="D5089" i="217"/>
  <c r="D5108" i="217"/>
  <c r="D5126" i="217"/>
  <c r="D5144" i="217"/>
  <c r="D5162" i="217"/>
  <c r="D5180" i="217"/>
  <c r="D5198" i="217"/>
  <c r="D5216" i="217"/>
  <c r="D4165" i="217"/>
  <c r="D5026" i="217"/>
  <c r="I70" i="97"/>
  <c r="I79" i="97"/>
  <c r="I85" i="97"/>
  <c r="I84" i="97"/>
  <c r="I97" i="97"/>
  <c r="G30" i="316"/>
  <c r="M13" i="329"/>
  <c r="M15" i="329"/>
  <c r="I50" i="97"/>
  <c r="I51" i="97"/>
  <c r="H19" i="431"/>
  <c r="J19" i="431" s="1"/>
  <c r="A11" i="266"/>
  <c r="A11" i="267"/>
  <c r="A11" i="265"/>
  <c r="B14" i="252" s="1"/>
  <c r="M20" i="250"/>
  <c r="I95" i="97" l="1"/>
  <c r="I96" i="97"/>
  <c r="J32" i="259"/>
  <c r="M32" i="259" s="1"/>
  <c r="I80" i="97"/>
  <c r="I18" i="97"/>
  <c r="I53" i="97"/>
  <c r="I52" i="97"/>
  <c r="H17" i="431"/>
  <c r="J17" i="431" s="1"/>
  <c r="J21" i="254"/>
  <c r="M21" i="254" s="1"/>
  <c r="H28" i="431"/>
  <c r="J28" i="431" s="1"/>
  <c r="J19" i="259"/>
  <c r="M19" i="259" s="1"/>
  <c r="H18" i="431"/>
  <c r="J18" i="431" s="1"/>
  <c r="J35" i="259"/>
  <c r="M35" i="259" s="1"/>
  <c r="J34" i="259"/>
  <c r="I105" i="97"/>
  <c r="I57" i="97"/>
  <c r="I35" i="97"/>
  <c r="J33" i="259"/>
  <c r="M33" i="259" s="1"/>
  <c r="I91" i="97"/>
  <c r="I92" i="97"/>
  <c r="I93" i="97"/>
  <c r="H29" i="431"/>
  <c r="J29" i="431" s="1"/>
  <c r="H20" i="431"/>
  <c r="J20" i="431" s="1"/>
  <c r="I82" i="97"/>
  <c r="I76" i="97"/>
  <c r="I77" i="97"/>
  <c r="I74" i="97"/>
  <c r="I73" i="97"/>
  <c r="I45" i="97"/>
  <c r="I44" i="97"/>
  <c r="J21" i="420"/>
  <c r="M21" i="420" s="1"/>
  <c r="J26" i="420"/>
  <c r="M26" i="420" s="1"/>
  <c r="L26" i="420" s="1"/>
  <c r="I34" i="97"/>
  <c r="I28" i="97"/>
  <c r="I33" i="97"/>
  <c r="J22" i="419"/>
  <c r="M22" i="419" s="1"/>
  <c r="I29" i="97"/>
  <c r="I43" i="97"/>
  <c r="I47" i="97"/>
  <c r="J37" i="259"/>
  <c r="M37" i="259" s="1"/>
  <c r="J22" i="259"/>
  <c r="M22" i="259" s="1"/>
  <c r="J21" i="259"/>
  <c r="M21" i="259" s="1"/>
  <c r="J36" i="259"/>
  <c r="M36" i="259" s="1"/>
  <c r="I46" i="97"/>
  <c r="J42" i="315"/>
  <c r="M42" i="315" s="1"/>
  <c r="L42" i="315" s="1"/>
  <c r="J28" i="420"/>
  <c r="M28" i="420" s="1"/>
  <c r="K28" i="420" s="1"/>
  <c r="J29" i="420"/>
  <c r="M29" i="420" s="1"/>
  <c r="K29" i="420" s="1"/>
  <c r="J30" i="420"/>
  <c r="M30" i="420" s="1"/>
  <c r="L30" i="420" s="1"/>
  <c r="J22" i="420"/>
  <c r="M22" i="420" s="1"/>
  <c r="K22" i="420" s="1"/>
  <c r="J21" i="419"/>
  <c r="M21" i="419" s="1"/>
  <c r="J20" i="419"/>
  <c r="M20" i="419" s="1"/>
  <c r="J23" i="420"/>
  <c r="M23" i="420" s="1"/>
  <c r="L23" i="420" s="1"/>
  <c r="J22" i="250"/>
  <c r="M22" i="250" s="1"/>
  <c r="J25" i="420"/>
  <c r="M25" i="420" s="1"/>
  <c r="K25" i="420" s="1"/>
  <c r="J23" i="250"/>
  <c r="M23" i="250" s="1"/>
  <c r="J19" i="419"/>
  <c r="M19" i="419" s="1"/>
  <c r="L19" i="419" s="1"/>
  <c r="J23" i="419"/>
  <c r="M23" i="419" s="1"/>
  <c r="L23" i="419" s="1"/>
  <c r="J21" i="250"/>
  <c r="M21" i="250" s="1"/>
  <c r="J27" i="420"/>
  <c r="M27" i="420" s="1"/>
  <c r="J24" i="419"/>
  <c r="M24" i="419" s="1"/>
  <c r="J23" i="248"/>
  <c r="M23" i="248" s="1"/>
  <c r="L23" i="248" s="1"/>
  <c r="J20" i="248"/>
  <c r="M20" i="248" s="1"/>
  <c r="K20" i="248" s="1"/>
  <c r="J28" i="250"/>
  <c r="M28" i="250" s="1"/>
  <c r="K28" i="250" s="1"/>
  <c r="M14" i="329"/>
  <c r="J21" i="315"/>
  <c r="M21" i="315" s="1"/>
  <c r="L21" i="315" s="1"/>
  <c r="J30" i="250"/>
  <c r="M30" i="250" s="1"/>
  <c r="L30" i="250" s="1"/>
  <c r="M34" i="259"/>
  <c r="J36" i="315"/>
  <c r="M36" i="315" s="1"/>
  <c r="J24" i="248"/>
  <c r="M24" i="248" s="1"/>
  <c r="L24" i="248" s="1"/>
  <c r="J22" i="315"/>
  <c r="M22" i="315" s="1"/>
  <c r="L22" i="315" s="1"/>
  <c r="J20" i="315"/>
  <c r="M20" i="315" s="1"/>
  <c r="J19" i="315"/>
  <c r="M19" i="315" s="1"/>
  <c r="J19" i="248"/>
  <c r="M19" i="248" s="1"/>
  <c r="J29" i="250"/>
  <c r="M29" i="250" s="1"/>
  <c r="L29" i="250" s="1"/>
  <c r="J40" i="315"/>
  <c r="M40" i="315" s="1"/>
  <c r="K40" i="315" s="1"/>
  <c r="J20" i="254"/>
  <c r="M20" i="254" s="1"/>
  <c r="J37" i="315"/>
  <c r="M37" i="315" s="1"/>
  <c r="J41" i="315"/>
  <c r="M41" i="315" s="1"/>
  <c r="L41" i="315" s="1"/>
  <c r="J39" i="315"/>
  <c r="M39" i="315" s="1"/>
  <c r="J23" i="315"/>
  <c r="M23" i="315" s="1"/>
  <c r="J25" i="248"/>
  <c r="M25" i="248" s="1"/>
  <c r="J27" i="250"/>
  <c r="M27" i="250" s="1"/>
  <c r="J22" i="248"/>
  <c r="M22" i="248" s="1"/>
  <c r="J26" i="250"/>
  <c r="M26" i="250" s="1"/>
  <c r="J23" i="254"/>
  <c r="M23" i="254" s="1"/>
  <c r="J22" i="254"/>
  <c r="M22" i="254" s="1"/>
  <c r="J25" i="250"/>
  <c r="M25" i="250" s="1"/>
  <c r="J21" i="248"/>
  <c r="M21" i="248" s="1"/>
  <c r="J19" i="254"/>
  <c r="J30" i="431" l="1"/>
  <c r="L25" i="431" s="1"/>
  <c r="D23" i="281" s="1"/>
  <c r="I89" i="97" s="1"/>
  <c r="L21" i="420"/>
  <c r="K21" i="420"/>
  <c r="J21" i="431"/>
  <c r="L14" i="431" s="1"/>
  <c r="D22" i="281" s="1"/>
  <c r="I86" i="97" s="1"/>
  <c r="K26" i="420"/>
  <c r="K42" i="315"/>
  <c r="D12" i="281"/>
  <c r="D13" i="281"/>
  <c r="L37" i="259"/>
  <c r="K37" i="259"/>
  <c r="L33" i="259"/>
  <c r="K33" i="259"/>
  <c r="L34" i="259"/>
  <c r="K34" i="259"/>
  <c r="L36" i="259"/>
  <c r="K36" i="259"/>
  <c r="L35" i="259"/>
  <c r="K35" i="259"/>
  <c r="L22" i="259"/>
  <c r="K22" i="259"/>
  <c r="L21" i="259"/>
  <c r="K21" i="259"/>
  <c r="L28" i="420"/>
  <c r="K23" i="420"/>
  <c r="L29" i="420"/>
  <c r="L22" i="420"/>
  <c r="K30" i="420"/>
  <c r="M31" i="420"/>
  <c r="L28" i="250"/>
  <c r="L25" i="420"/>
  <c r="M25" i="419"/>
  <c r="D10" i="281" s="1"/>
  <c r="K23" i="419"/>
  <c r="L20" i="248"/>
  <c r="K23" i="250"/>
  <c r="L23" i="250"/>
  <c r="K22" i="250"/>
  <c r="L22" i="250"/>
  <c r="K23" i="248"/>
  <c r="L24" i="419"/>
  <c r="K24" i="419"/>
  <c r="L27" i="420"/>
  <c r="K27" i="420"/>
  <c r="K30" i="250"/>
  <c r="K24" i="248"/>
  <c r="K21" i="315"/>
  <c r="M38" i="259"/>
  <c r="D9" i="281" s="1"/>
  <c r="J20" i="259" s="1"/>
  <c r="M20" i="259" s="1"/>
  <c r="M23" i="259" s="1"/>
  <c r="D8" i="281" s="1"/>
  <c r="I60" i="97" s="1"/>
  <c r="K22" i="315"/>
  <c r="K29" i="250"/>
  <c r="L40" i="315"/>
  <c r="K41" i="315"/>
  <c r="M43" i="315"/>
  <c r="L23" i="315"/>
  <c r="K23" i="315"/>
  <c r="L39" i="315"/>
  <c r="K39" i="315"/>
  <c r="L27" i="250"/>
  <c r="K27" i="250"/>
  <c r="L22" i="254"/>
  <c r="K22" i="254"/>
  <c r="L25" i="248"/>
  <c r="K25" i="248"/>
  <c r="L21" i="248"/>
  <c r="K21" i="248"/>
  <c r="K25" i="250"/>
  <c r="L25" i="250"/>
  <c r="L23" i="254"/>
  <c r="K23" i="254"/>
  <c r="L26" i="250"/>
  <c r="K26" i="250"/>
  <c r="K22" i="248"/>
  <c r="L22" i="248"/>
  <c r="F61" i="256"/>
  <c r="H60" i="97" s="1"/>
  <c r="F22" i="256"/>
  <c r="M63" i="256" s="1"/>
  <c r="L55" i="256"/>
  <c r="L27" i="256"/>
  <c r="L14" i="256"/>
  <c r="L67" i="255"/>
  <c r="L70" i="255" s="1"/>
  <c r="O73" i="255" s="1"/>
  <c r="H58" i="97" s="1"/>
  <c r="M19" i="254"/>
  <c r="M24" i="254" s="1"/>
  <c r="B14" i="253"/>
  <c r="B15" i="316" s="1"/>
  <c r="B26" i="316" s="1"/>
  <c r="M19" i="250"/>
  <c r="M26" i="248"/>
  <c r="D4" i="281" s="1"/>
  <c r="I36" i="97" s="1"/>
  <c r="D16" i="281" l="1"/>
  <c r="D18" i="281"/>
  <c r="D19" i="281"/>
  <c r="D17" i="281"/>
  <c r="D20" i="281"/>
  <c r="D21" i="281"/>
  <c r="D15" i="281"/>
  <c r="I21" i="97"/>
  <c r="L20" i="259"/>
  <c r="K20" i="259"/>
  <c r="H61" i="97"/>
  <c r="H62" i="97" s="1"/>
  <c r="J24" i="315"/>
  <c r="M24" i="315" s="1"/>
  <c r="M25" i="315" s="1"/>
  <c r="D6" i="281" s="1"/>
  <c r="L61" i="256"/>
  <c r="L35" i="256"/>
  <c r="L22" i="256"/>
  <c r="D7" i="281"/>
  <c r="B32" i="245"/>
  <c r="B16" i="245"/>
  <c r="B15" i="244"/>
  <c r="B14" i="240"/>
  <c r="B14" i="238"/>
  <c r="B25" i="235"/>
  <c r="K22" i="235"/>
  <c r="K19" i="235"/>
  <c r="N15" i="235" s="1"/>
  <c r="N16" i="235"/>
  <c r="B9" i="235"/>
  <c r="D14" i="281" l="1"/>
  <c r="M64" i="256"/>
  <c r="H57" i="97"/>
  <c r="L21" i="250"/>
  <c r="K21" i="250"/>
  <c r="B27" i="235"/>
  <c r="G16" i="245"/>
  <c r="M31" i="250"/>
  <c r="D5" i="281" s="1"/>
  <c r="I37" i="97" s="1"/>
  <c r="H28" i="97"/>
  <c r="N28" i="97" s="1"/>
  <c r="B26" i="235"/>
  <c r="N17" i="235"/>
  <c r="N18" i="235" s="1"/>
  <c r="N19" i="235" s="1"/>
  <c r="K29" i="235" s="1"/>
  <c r="G18" i="245" l="1"/>
  <c r="I16" i="245"/>
  <c r="J35" i="431"/>
  <c r="K34" i="431"/>
  <c r="K8" i="97"/>
  <c r="F3" i="391"/>
  <c r="I18" i="245"/>
  <c r="H46" i="97" s="1"/>
  <c r="B28" i="235"/>
  <c r="B29" i="235" s="1"/>
  <c r="B30" i="235" s="1"/>
  <c r="A61" i="97"/>
  <c r="A56" i="97"/>
  <c r="A52" i="97"/>
  <c r="A41" i="97"/>
  <c r="A32" i="97"/>
  <c r="A35" i="97"/>
  <c r="A34" i="97"/>
  <c r="A36" i="97"/>
  <c r="A37" i="97"/>
  <c r="M20" i="234"/>
  <c r="P20" i="234" s="1"/>
  <c r="M19" i="234"/>
  <c r="O20" i="234"/>
  <c r="N20" i="234"/>
  <c r="O19" i="234"/>
  <c r="N19" i="234"/>
  <c r="L20" i="234"/>
  <c r="K20" i="234"/>
  <c r="J20" i="234"/>
  <c r="J19" i="234"/>
  <c r="L19" i="234"/>
  <c r="K19" i="234"/>
  <c r="D20" i="234"/>
  <c r="D19" i="234"/>
  <c r="I19" i="234"/>
  <c r="O21" i="234"/>
  <c r="N21" i="234"/>
  <c r="M21" i="234"/>
  <c r="P21" i="234" s="1"/>
  <c r="L21" i="234"/>
  <c r="K21" i="234"/>
  <c r="J21" i="234"/>
  <c r="D21" i="234"/>
  <c r="A16" i="97"/>
  <c r="A17" i="97"/>
  <c r="A18" i="97"/>
  <c r="A19" i="97"/>
  <c r="A20" i="97"/>
  <c r="A21" i="97"/>
  <c r="A22" i="97"/>
  <c r="A27" i="97"/>
  <c r="A28" i="97"/>
  <c r="A30" i="97"/>
  <c r="A31" i="97"/>
  <c r="A33" i="97"/>
  <c r="A48" i="97"/>
  <c r="A53" i="97"/>
  <c r="A57" i="97"/>
  <c r="A60" i="97"/>
  <c r="A108" i="97"/>
  <c r="A109" i="97"/>
  <c r="A110" i="97"/>
  <c r="A111" i="97"/>
  <c r="A112" i="97"/>
  <c r="A113" i="97"/>
  <c r="J70" i="97" l="1"/>
  <c r="K70" i="97" s="1"/>
  <c r="J25" i="97"/>
  <c r="K25" i="97" s="1"/>
  <c r="J95" i="97"/>
  <c r="K95" i="97" s="1"/>
  <c r="J96" i="97"/>
  <c r="K96" i="97" s="1"/>
  <c r="J97" i="97"/>
  <c r="K97" i="97" s="1"/>
  <c r="J107" i="97"/>
  <c r="K107" i="97" s="1"/>
  <c r="J58" i="97"/>
  <c r="K58" i="97" s="1"/>
  <c r="J51" i="97"/>
  <c r="K51" i="97" s="1"/>
  <c r="J50" i="97"/>
  <c r="K50" i="97" s="1"/>
  <c r="J40" i="97"/>
  <c r="K40" i="97" s="1"/>
  <c r="J39" i="97"/>
  <c r="K39" i="97" s="1"/>
  <c r="J99" i="97"/>
  <c r="K99" i="97" s="1"/>
  <c r="J91" i="97"/>
  <c r="K91" i="97" s="1"/>
  <c r="J92" i="97"/>
  <c r="K92" i="97" s="1"/>
  <c r="J93" i="97"/>
  <c r="K93" i="97" s="1"/>
  <c r="J89" i="97"/>
  <c r="K89" i="97" s="1"/>
  <c r="J86" i="97"/>
  <c r="K86" i="97" s="1"/>
  <c r="J84" i="97"/>
  <c r="K84" i="97" s="1"/>
  <c r="J85" i="97"/>
  <c r="K85" i="97" s="1"/>
  <c r="J80" i="97"/>
  <c r="K80" i="97" s="1"/>
  <c r="J77" i="97"/>
  <c r="K77" i="97" s="1"/>
  <c r="J76" i="97"/>
  <c r="K76" i="97" s="1"/>
  <c r="J74" i="97"/>
  <c r="K74" i="97" s="1"/>
  <c r="J45" i="97"/>
  <c r="J44" i="97"/>
  <c r="K44" i="97" s="1"/>
  <c r="J82" i="97"/>
  <c r="K82" i="97" s="1"/>
  <c r="J102" i="97"/>
  <c r="K102" i="97" s="1"/>
  <c r="J105" i="97"/>
  <c r="K105" i="97" s="1"/>
  <c r="J79" i="97"/>
  <c r="K79" i="97" s="1"/>
  <c r="J46" i="97"/>
  <c r="K46" i="97" s="1"/>
  <c r="J29" i="97"/>
  <c r="K29" i="97" s="1"/>
  <c r="J73" i="97"/>
  <c r="K73" i="97" s="1"/>
  <c r="J47" i="97"/>
  <c r="J62" i="97"/>
  <c r="K62" i="97" s="1"/>
  <c r="J37" i="97"/>
  <c r="K37" i="97" s="1"/>
  <c r="J63" i="97"/>
  <c r="K63" i="97" s="1"/>
  <c r="J36" i="97"/>
  <c r="J52" i="97"/>
  <c r="K52" i="97" s="1"/>
  <c r="J34" i="97"/>
  <c r="K34" i="97" s="1"/>
  <c r="J35" i="97"/>
  <c r="K35" i="97" s="1"/>
  <c r="J33" i="97"/>
  <c r="K33" i="97" s="1"/>
  <c r="J65" i="97"/>
  <c r="K65" i="97" s="1"/>
  <c r="J66" i="97"/>
  <c r="K66" i="97" s="1"/>
  <c r="J64" i="97"/>
  <c r="K64" i="97" s="1"/>
  <c r="J24" i="97"/>
  <c r="K24" i="97" s="1"/>
  <c r="K26" i="97" s="1"/>
  <c r="J61" i="97"/>
  <c r="K61" i="97" s="1"/>
  <c r="J43" i="97"/>
  <c r="P19" i="234"/>
  <c r="P22" i="234" s="1"/>
  <c r="K108" i="97" l="1"/>
  <c r="K47" i="97"/>
  <c r="E15" i="8"/>
  <c r="F15" i="236" s="1"/>
  <c r="D11" i="281"/>
  <c r="B12" i="236"/>
  <c r="E21" i="8" l="1"/>
  <c r="K15" i="236"/>
  <c r="I15" i="236"/>
  <c r="M15" i="236"/>
  <c r="I15" i="97"/>
  <c r="J15" i="97" s="1"/>
  <c r="K15" i="97" s="1"/>
  <c r="K16" i="97" s="1"/>
  <c r="E12" i="8" s="1"/>
  <c r="F12" i="236" s="1"/>
  <c r="G15" i="236"/>
  <c r="G16" i="240" l="1"/>
  <c r="D16" i="240"/>
  <c r="F16" i="240" l="1"/>
  <c r="H16" i="240" l="1"/>
  <c r="P16" i="240" l="1"/>
  <c r="N16" i="240"/>
  <c r="J16" i="240"/>
  <c r="J60" i="97" l="1"/>
  <c r="K60" i="97" s="1"/>
  <c r="J57" i="97"/>
  <c r="K57" i="97" s="1"/>
  <c r="J53" i="97"/>
  <c r="K53" i="97" s="1"/>
  <c r="K54" i="97" s="1"/>
  <c r="J28" i="97"/>
  <c r="K28" i="97" s="1"/>
  <c r="J21" i="97"/>
  <c r="K21" i="97" s="1"/>
  <c r="K22" i="97" s="1"/>
  <c r="J18" i="97"/>
  <c r="K18" i="97" s="1"/>
  <c r="K19" i="97" s="1"/>
  <c r="E19" i="8" l="1"/>
  <c r="K30" i="97"/>
  <c r="E13" i="8"/>
  <c r="E14" i="8"/>
  <c r="F14" i="236" s="1"/>
  <c r="K67" i="97"/>
  <c r="F19" i="236" l="1"/>
  <c r="I19" i="236" s="1"/>
  <c r="M14" i="236"/>
  <c r="K14" i="236"/>
  <c r="I14" i="236"/>
  <c r="F13" i="236"/>
  <c r="G14" i="236"/>
  <c r="E16" i="8"/>
  <c r="E20" i="8"/>
  <c r="B9" i="296"/>
  <c r="B9" i="297"/>
  <c r="B9" i="256"/>
  <c r="B9" i="265"/>
  <c r="D9" i="259"/>
  <c r="B9" i="266"/>
  <c r="B9" i="255"/>
  <c r="D9" i="234"/>
  <c r="B9" i="279"/>
  <c r="B9" i="329" s="1"/>
  <c r="B9" i="262"/>
  <c r="B7" i="296"/>
  <c r="B7" i="297"/>
  <c r="B7" i="262"/>
  <c r="B7" i="256"/>
  <c r="B7" i="265"/>
  <c r="D7" i="259"/>
  <c r="B7" i="266"/>
  <c r="B7" i="279"/>
  <c r="B7" i="329" s="1"/>
  <c r="B7" i="255"/>
  <c r="D7" i="234"/>
  <c r="B8" i="296"/>
  <c r="B8" i="297"/>
  <c r="B8" i="265"/>
  <c r="B8" i="256"/>
  <c r="D8" i="259"/>
  <c r="B8" i="266"/>
  <c r="B8" i="255"/>
  <c r="D8" i="234"/>
  <c r="B8" i="262"/>
  <c r="B8" i="279"/>
  <c r="B8" i="329" s="1"/>
  <c r="F8" i="235"/>
  <c r="F8" i="278"/>
  <c r="F9" i="235"/>
  <c r="F9" i="278"/>
  <c r="F7" i="235"/>
  <c r="B7" i="391" s="1"/>
  <c r="F7" i="278"/>
  <c r="C9" i="276"/>
  <c r="C8" i="276"/>
  <c r="C7" i="276"/>
  <c r="B9" i="263"/>
  <c r="D8" i="254"/>
  <c r="B8" i="252"/>
  <c r="D8" i="248"/>
  <c r="B8" i="246"/>
  <c r="B8" i="244"/>
  <c r="B8" i="241"/>
  <c r="B8" i="239"/>
  <c r="B8" i="247"/>
  <c r="B8" i="243"/>
  <c r="B8" i="236"/>
  <c r="B8" i="242"/>
  <c r="D8" i="250"/>
  <c r="B8" i="245"/>
  <c r="B8" i="253"/>
  <c r="B8" i="267" s="1"/>
  <c r="C8" i="268" s="1"/>
  <c r="B8" i="238"/>
  <c r="B8" i="240"/>
  <c r="B10" i="263"/>
  <c r="D9" i="254"/>
  <c r="B9" i="252"/>
  <c r="D9" i="248"/>
  <c r="B9" i="246"/>
  <c r="B9" i="244"/>
  <c r="B9" i="237"/>
  <c r="B9" i="239"/>
  <c r="B9" i="236"/>
  <c r="B9" i="242"/>
  <c r="B9" i="238"/>
  <c r="B9" i="253"/>
  <c r="B9" i="267" s="1"/>
  <c r="C9" i="268" s="1"/>
  <c r="D9" i="250"/>
  <c r="B9" i="247"/>
  <c r="B9" i="245"/>
  <c r="B9" i="243"/>
  <c r="B9" i="240"/>
  <c r="B7" i="240"/>
  <c r="D7" i="254"/>
  <c r="B7" i="252"/>
  <c r="D7" i="248"/>
  <c r="B7" i="246"/>
  <c r="B7" i="244"/>
  <c r="B7" i="245"/>
  <c r="B7" i="238"/>
  <c r="B7" i="242"/>
  <c r="B7" i="247"/>
  <c r="B7" i="241"/>
  <c r="B7" i="239"/>
  <c r="D7" i="250"/>
  <c r="B7" i="236"/>
  <c r="B7" i="253"/>
  <c r="B7" i="267" s="1"/>
  <c r="C7" i="268" s="1"/>
  <c r="B7" i="243"/>
  <c r="F21" i="236" l="1"/>
  <c r="G21" i="236" s="1"/>
  <c r="F20" i="236"/>
  <c r="K19" i="236"/>
  <c r="G19" i="236"/>
  <c r="M19" i="236"/>
  <c r="M13" i="236"/>
  <c r="I13" i="236"/>
  <c r="K13" i="236"/>
  <c r="G13" i="236"/>
  <c r="H36" i="97"/>
  <c r="N36" i="97" s="1"/>
  <c r="K19" i="248"/>
  <c r="I21" i="236" l="1"/>
  <c r="M21" i="236"/>
  <c r="K21" i="236"/>
  <c r="G20" i="236"/>
  <c r="K20" i="236"/>
  <c r="M20" i="236"/>
  <c r="I20" i="236"/>
  <c r="K36" i="97"/>
  <c r="K41" i="97" s="1"/>
  <c r="L19" i="248"/>
  <c r="K43" i="97" l="1"/>
  <c r="B6" i="255"/>
  <c r="D6" i="259"/>
  <c r="B6" i="297"/>
  <c r="D6" i="234"/>
  <c r="B6" i="242"/>
  <c r="B6" i="262"/>
  <c r="B6" i="252"/>
  <c r="B6" i="256"/>
  <c r="B6" i="266"/>
  <c r="C6" i="276"/>
  <c r="B6" i="246"/>
  <c r="B26" i="246" s="1"/>
  <c r="B6" i="265"/>
  <c r="B6" i="240"/>
  <c r="B6" i="236"/>
  <c r="B6" i="253"/>
  <c r="B6" i="267" s="1"/>
  <c r="C6" i="268" s="1"/>
  <c r="B6" i="296" l="1"/>
  <c r="B6" i="247"/>
  <c r="D6" i="248"/>
  <c r="B6" i="245"/>
  <c r="B6" i="241"/>
  <c r="B7" i="263"/>
  <c r="F6" i="278"/>
  <c r="B6" i="238"/>
  <c r="B6" i="239"/>
  <c r="B6" i="244"/>
  <c r="D6" i="250"/>
  <c r="D6" i="254"/>
  <c r="B6" i="279"/>
  <c r="B6" i="329" s="1"/>
  <c r="F6" i="235"/>
  <c r="B6" i="243"/>
  <c r="E17" i="8" l="1"/>
  <c r="F16" i="236" s="1"/>
  <c r="M16" i="236" l="1"/>
  <c r="I16" i="236"/>
  <c r="K16" i="236"/>
  <c r="G16" i="236"/>
  <c r="F17" i="236"/>
  <c r="M17" i="236" l="1"/>
  <c r="I17" i="236"/>
  <c r="K17" i="236"/>
  <c r="G17" i="236"/>
  <c r="A14" i="97" l="1"/>
  <c r="A15" i="97"/>
  <c r="H24" i="244"/>
  <c r="H26" i="244" s="1"/>
  <c r="H45" i="97" s="1"/>
  <c r="K45" i="97" l="1"/>
  <c r="K48" i="97" s="1"/>
  <c r="K109" i="97" s="1"/>
  <c r="L70" i="97" l="1"/>
  <c r="E18" i="8"/>
  <c r="D110" i="97"/>
  <c r="L97" i="97" l="1"/>
  <c r="L96" i="97"/>
  <c r="L95" i="97"/>
  <c r="L58" i="97"/>
  <c r="L25" i="97"/>
  <c r="L45" i="97"/>
  <c r="L107" i="97"/>
  <c r="E22" i="8"/>
  <c r="E27" i="8" s="1"/>
  <c r="F18" i="236"/>
  <c r="L40" i="97"/>
  <c r="L86" i="97"/>
  <c r="L77" i="97"/>
  <c r="L99" i="97"/>
  <c r="L76" i="97"/>
  <c r="L29" i="97"/>
  <c r="L24" i="97"/>
  <c r="L21" i="97"/>
  <c r="G13" i="233"/>
  <c r="F13" i="233" s="1"/>
  <c r="L62" i="97"/>
  <c r="L80" i="97"/>
  <c r="L36" i="97"/>
  <c r="L105" i="97"/>
  <c r="L50" i="97"/>
  <c r="L91" i="97"/>
  <c r="L44" i="97"/>
  <c r="L37" i="97"/>
  <c r="L61" i="97"/>
  <c r="L84" i="97"/>
  <c r="L60" i="97"/>
  <c r="L66" i="97"/>
  <c r="L15" i="97"/>
  <c r="L16" i="97" s="1"/>
  <c r="L28" i="97"/>
  <c r="L82" i="97"/>
  <c r="L64" i="97"/>
  <c r="L85" i="97"/>
  <c r="L89" i="97"/>
  <c r="L34" i="97"/>
  <c r="L18" i="97"/>
  <c r="L57" i="97"/>
  <c r="L47" i="97"/>
  <c r="L35" i="97"/>
  <c r="L74" i="97"/>
  <c r="L51" i="97"/>
  <c r="L65" i="97"/>
  <c r="L63" i="97"/>
  <c r="L46" i="97"/>
  <c r="L92" i="97"/>
  <c r="L43" i="97"/>
  <c r="L33" i="97"/>
  <c r="L73" i="97"/>
  <c r="L93" i="97"/>
  <c r="L102" i="97"/>
  <c r="L79" i="97"/>
  <c r="L53" i="97"/>
  <c r="L39" i="97"/>
  <c r="L52" i="97"/>
  <c r="L54" i="97" l="1"/>
  <c r="L108" i="97"/>
  <c r="F18" i="8"/>
  <c r="E18" i="236" s="1"/>
  <c r="H22" i="8"/>
  <c r="H23" i="8" s="1"/>
  <c r="L26" i="97"/>
  <c r="L30" i="97"/>
  <c r="L22" i="97"/>
  <c r="L41" i="97"/>
  <c r="L48" i="97"/>
  <c r="L67" i="97"/>
  <c r="L19" i="97"/>
  <c r="N18" i="97"/>
  <c r="F15" i="233"/>
  <c r="I18" i="236"/>
  <c r="J12" i="236" s="1"/>
  <c r="I12" i="236" s="1"/>
  <c r="I22" i="236" s="1"/>
  <c r="K18" i="236"/>
  <c r="L12" i="236" s="1"/>
  <c r="K12" i="236" s="1"/>
  <c r="K22" i="236" s="1"/>
  <c r="M18" i="236"/>
  <c r="N12" i="236" s="1"/>
  <c r="M12" i="236" s="1"/>
  <c r="M22" i="236" s="1"/>
  <c r="G18" i="236"/>
  <c r="H12" i="236" s="1"/>
  <c r="F22" i="236"/>
  <c r="F19" i="8"/>
  <c r="E19" i="236" s="1"/>
  <c r="F20" i="8"/>
  <c r="E20" i="236" s="1"/>
  <c r="F16" i="8"/>
  <c r="E16" i="236" s="1"/>
  <c r="K31" i="235"/>
  <c r="K31" i="278"/>
  <c r="F21" i="8"/>
  <c r="F15" i="8"/>
  <c r="E15" i="236" s="1"/>
  <c r="F14" i="8"/>
  <c r="E14" i="236" s="1"/>
  <c r="F12" i="8"/>
  <c r="U12" i="234" s="1"/>
  <c r="F17" i="8"/>
  <c r="E17" i="236" s="1"/>
  <c r="F13" i="8"/>
  <c r="E13" i="236" s="1"/>
  <c r="E21" i="236" l="1"/>
  <c r="L109" i="97"/>
  <c r="E15" i="233"/>
  <c r="G15" i="233" s="1"/>
  <c r="E12" i="236"/>
  <c r="F22" i="8"/>
  <c r="G12" i="236"/>
  <c r="G22" i="236" s="1"/>
  <c r="G23" i="236" s="1"/>
  <c r="I23" i="236" s="1"/>
  <c r="K23" i="236" s="1"/>
  <c r="M23" i="236" s="1"/>
  <c r="O12" i="236"/>
  <c r="J22" i="236"/>
  <c r="N22" i="236"/>
  <c r="L22" i="236"/>
  <c r="H22" i="236" l="1"/>
  <c r="H23" i="236" s="1"/>
  <c r="J23" i="236" s="1"/>
  <c r="L23" i="236" s="1"/>
  <c r="N23" i="236" s="1"/>
  <c r="E22" i="2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Central 1</author>
  </authors>
  <commentList>
    <comment ref="J15" authorId="0" shapeId="0" xr:uid="{00000000-0006-0000-0700-000001000000}">
      <text>
        <r>
          <rPr>
            <b/>
            <sz val="10"/>
            <color indexed="81"/>
            <rFont val="Arial"/>
            <family val="2"/>
          </rPr>
          <t>Central 1:</t>
        </r>
        <r>
          <rPr>
            <sz val="10"/>
            <color indexed="81"/>
            <rFont val="Arial"/>
            <family val="2"/>
          </rPr>
          <t xml:space="preserve">
Utilizar o Xmim do ISC do subleito, caso haja várrios ensaios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Central 1</author>
  </authors>
  <commentList>
    <comment ref="J15" authorId="0" shapeId="0" xr:uid="{00000000-0006-0000-0800-000001000000}">
      <text>
        <r>
          <rPr>
            <b/>
            <sz val="10"/>
            <color indexed="81"/>
            <rFont val="Arial"/>
            <family val="2"/>
          </rPr>
          <t>Central 1:</t>
        </r>
        <r>
          <rPr>
            <sz val="10"/>
            <color indexed="81"/>
            <rFont val="Arial"/>
            <family val="2"/>
          </rPr>
          <t xml:space="preserve">
Utilizar o Xmim do ISC do subleito, caso haja várrios ensaios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Central 1</author>
  </authors>
  <commentList>
    <comment ref="J15" authorId="0" shapeId="0" xr:uid="{00000000-0006-0000-0900-000001000000}">
      <text>
        <r>
          <rPr>
            <b/>
            <sz val="10"/>
            <color indexed="81"/>
            <rFont val="Arial"/>
            <family val="2"/>
          </rPr>
          <t>Central 1:</t>
        </r>
        <r>
          <rPr>
            <sz val="10"/>
            <color indexed="81"/>
            <rFont val="Arial"/>
            <family val="2"/>
          </rPr>
          <t xml:space="preserve">
Utilizar o Xmim do ISC do subleito, caso haja várrios ensaios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Central 1</author>
  </authors>
  <commentList>
    <comment ref="J15" authorId="0" shapeId="0" xr:uid="{00000000-0006-0000-0A00-000001000000}">
      <text>
        <r>
          <rPr>
            <b/>
            <sz val="10"/>
            <color indexed="81"/>
            <rFont val="Arial"/>
            <family val="2"/>
          </rPr>
          <t>Central 1:</t>
        </r>
        <r>
          <rPr>
            <sz val="10"/>
            <color indexed="81"/>
            <rFont val="Arial"/>
            <family val="2"/>
          </rPr>
          <t xml:space="preserve">
Utilizar o Xmim do ISC do subleito, caso haja várrios ensaios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Central 1</author>
  </authors>
  <commentList>
    <comment ref="J15" authorId="0" shapeId="0" xr:uid="{00000000-0006-0000-0B00-000001000000}">
      <text>
        <r>
          <rPr>
            <b/>
            <sz val="10"/>
            <color indexed="81"/>
            <rFont val="Arial"/>
            <family val="2"/>
          </rPr>
          <t>Central 1:</t>
        </r>
        <r>
          <rPr>
            <sz val="10"/>
            <color indexed="81"/>
            <rFont val="Arial"/>
            <family val="2"/>
          </rPr>
          <t xml:space="preserve">
Utilizar o Xmim do ISC do subleito, caso haja várrios ensaios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Central 1</author>
  </authors>
  <commentList>
    <comment ref="J15" authorId="0" shapeId="0" xr:uid="{00000000-0006-0000-0C00-000001000000}">
      <text>
        <r>
          <rPr>
            <b/>
            <sz val="10"/>
            <color indexed="81"/>
            <rFont val="Arial"/>
            <family val="2"/>
          </rPr>
          <t>Central 1:</t>
        </r>
        <r>
          <rPr>
            <sz val="10"/>
            <color indexed="81"/>
            <rFont val="Arial"/>
            <family val="2"/>
          </rPr>
          <t xml:space="preserve">
Utilizar o Xmim do ISC do subleito, caso haja várrios ensaios</t>
        </r>
      </text>
    </comment>
  </commentList>
</comments>
</file>

<file path=xl/sharedStrings.xml><?xml version="1.0" encoding="utf-8"?>
<sst xmlns="http://schemas.openxmlformats.org/spreadsheetml/2006/main" count="50589" uniqueCount="24303">
  <si>
    <t>ASSOCIAÇÃO MATO-GROSSENSE DOS MUNICÍPIOS</t>
  </si>
  <si>
    <t>COORDENAÇÃO DE INFRAESTRUTURA E CAPACITAÇÃO</t>
  </si>
  <si>
    <t>SITE: amm.org.br   -   E-mail: centraldeprojetos@amm.org.br</t>
  </si>
  <si>
    <t>AV. RUBENS DE MENDONÇA Nº 3.920 - CEP: 78,000-070 - CUIABÁ - MT</t>
  </si>
  <si>
    <t>FONE: (65) 2123-1200  -  FAX: 2123-1251</t>
  </si>
  <si>
    <t>OBRA:</t>
  </si>
  <si>
    <t>PROPR.:</t>
  </si>
  <si>
    <t xml:space="preserve">DATA: </t>
  </si>
  <si>
    <t>RESUMO DO ORÇAMENTO</t>
  </si>
  <si>
    <t>ITEM</t>
  </si>
  <si>
    <t>DESCRIÇÃO DO SERVIÇO</t>
  </si>
  <si>
    <t>%</t>
  </si>
  <si>
    <t>1.0</t>
  </si>
  <si>
    <t xml:space="preserve">OBRA: </t>
  </si>
  <si>
    <t>TABELA REFERÊNCIA:</t>
  </si>
  <si>
    <t>DATA:</t>
  </si>
  <si>
    <t>CÓDIGO</t>
  </si>
  <si>
    <t>QUANTIDADE</t>
  </si>
  <si>
    <t>PREÇO</t>
  </si>
  <si>
    <t>UNITÁRIO (R$)</t>
  </si>
  <si>
    <t>TOTAL (R$)</t>
  </si>
  <si>
    <t>1.1</t>
  </si>
  <si>
    <t>m²</t>
  </si>
  <si>
    <r>
      <t>LOCAL:</t>
    </r>
    <r>
      <rPr>
        <sz val="10"/>
        <rFont val="Arial"/>
        <family val="2"/>
      </rPr>
      <t/>
    </r>
  </si>
  <si>
    <t>BDI</t>
  </si>
  <si>
    <t>L</t>
  </si>
  <si>
    <t>-</t>
  </si>
  <si>
    <t>DMT</t>
  </si>
  <si>
    <t>Código</t>
  </si>
  <si>
    <t>Descrição</t>
  </si>
  <si>
    <t>Unidade</t>
  </si>
  <si>
    <t>PROP.:</t>
  </si>
  <si>
    <t>9.0</t>
  </si>
  <si>
    <t>DRENAGEM SUPERFICIAL</t>
  </si>
  <si>
    <t>8.0</t>
  </si>
  <si>
    <t>7.0</t>
  </si>
  <si>
    <t>6.0</t>
  </si>
  <si>
    <t>5.0</t>
  </si>
  <si>
    <t>3.0</t>
  </si>
  <si>
    <t>SERVIÇOS PRELIMINARES</t>
  </si>
  <si>
    <t>UNIT. + BDI (R$)</t>
  </si>
  <si>
    <t>UND.</t>
  </si>
  <si>
    <t>BDI SERVIÇOS:</t>
  </si>
  <si>
    <t>H</t>
  </si>
  <si>
    <t xml:space="preserve"> TOTAL EXECUÇÃO</t>
  </si>
  <si>
    <t>2.0</t>
  </si>
  <si>
    <t>4.0</t>
  </si>
  <si>
    <t>BOLETIM</t>
  </si>
  <si>
    <t>SINAPI</t>
  </si>
  <si>
    <t>SICRO</t>
  </si>
  <si>
    <t>LOCAL:</t>
  </si>
  <si>
    <t>ORÇAMENTO ORIENTATIVO DA OBRA</t>
  </si>
  <si>
    <t>SINALIZAÇÃO VIÁRIA</t>
  </si>
  <si>
    <t>Acre</t>
  </si>
  <si>
    <t>Mato Grosso</t>
  </si>
  <si>
    <t>SUB-TOTAL 1.0 &gt;&gt;</t>
  </si>
  <si>
    <t>SUB-TOTAL 2.0 &gt;&gt;</t>
  </si>
  <si>
    <t>SUB-TOTAL 3.0 &gt;&gt;</t>
  </si>
  <si>
    <t>SUB-TOTAL 4.0 &gt;&gt;</t>
  </si>
  <si>
    <t>SUB-TOTAL 5.0 &gt;&gt;</t>
  </si>
  <si>
    <t>SUB-TOTAL 6.0 &gt;&gt;</t>
  </si>
  <si>
    <t>SUB-TOTAL 7.0 &gt;&gt;</t>
  </si>
  <si>
    <t>SUB-TOTAL 8.0 &gt;&gt;</t>
  </si>
  <si>
    <t>TOTAL GERAL DO ORÇAMENTO &gt;&gt;</t>
  </si>
  <si>
    <t>PAVIMENTAÇÃO</t>
  </si>
  <si>
    <t>1.2</t>
  </si>
  <si>
    <t>DRENAGEM PROFUNDA</t>
  </si>
  <si>
    <t>Mês</t>
  </si>
  <si>
    <t>Produto</t>
  </si>
  <si>
    <t>Estado</t>
  </si>
  <si>
    <t>Preço</t>
  </si>
  <si>
    <t>ASFALTOS DILUÍDOS CM-30</t>
  </si>
  <si>
    <t>EMULSÕES ASFÁLTICAS RR-2C</t>
  </si>
  <si>
    <t>M</t>
  </si>
  <si>
    <t>UN</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</si>
  <si>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</si>
  <si>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</si>
  <si>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</si>
  <si>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</si>
  <si>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</si>
  <si>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</si>
  <si>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</si>
  <si>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</si>
  <si>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</si>
  <si>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</si>
  <si>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</si>
  <si>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</si>
  <si>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</si>
  <si>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</si>
  <si>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</si>
  <si>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</si>
  <si>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</si>
  <si>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</si>
  <si>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</si>
  <si>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</si>
  <si>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</si>
  <si>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</si>
  <si>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</si>
  <si>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</si>
  <si>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</si>
  <si>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</si>
  <si>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</si>
  <si>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</si>
  <si>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</si>
  <si>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</si>
  <si>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</si>
  <si>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</si>
  <si>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</si>
  <si>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</si>
  <si>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</si>
  <si>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</si>
  <si>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</si>
  <si>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</si>
  <si>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</si>
  <si>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</si>
  <si>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</si>
  <si>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</si>
  <si>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</si>
  <si>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</si>
  <si>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</si>
  <si>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</si>
  <si>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</si>
  <si>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</si>
  <si>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</si>
  <si>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</si>
  <si>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</si>
  <si>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</si>
  <si>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</si>
  <si>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</si>
  <si>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</si>
  <si>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</si>
  <si>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</si>
  <si>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</si>
  <si>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</si>
  <si>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</si>
  <si>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</si>
  <si>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</si>
  <si>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</si>
  <si>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</si>
  <si>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</si>
  <si>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</si>
  <si>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</si>
  <si>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</si>
  <si>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</si>
  <si>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</si>
  <si>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</si>
  <si>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</si>
  <si>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</si>
  <si>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</si>
  <si>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KG</t>
  </si>
  <si>
    <t>M2</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</si>
  <si>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</si>
  <si>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</si>
  <si>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</si>
  <si>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</si>
  <si>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</si>
  <si>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</si>
  <si>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</si>
  <si>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</si>
  <si>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</si>
  <si>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</si>
  <si>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</si>
  <si>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</si>
  <si>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</si>
  <si>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PLACA DE OBRA EM CHAPA DE ACO GALVANIZADO</t>
  </si>
  <si>
    <t>MES</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</si>
  <si>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</si>
  <si>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</si>
  <si>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</si>
  <si>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</si>
  <si>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</si>
  <si>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</si>
  <si>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</si>
  <si>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</si>
  <si>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</si>
  <si>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</si>
  <si>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</si>
  <si>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</si>
  <si>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</si>
  <si>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</si>
  <si>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</si>
  <si>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</si>
  <si>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</si>
  <si>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</si>
  <si>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</si>
  <si>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</si>
  <si>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</si>
  <si>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</si>
  <si>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</si>
  <si>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</si>
  <si>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</si>
  <si>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</si>
  <si>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</si>
  <si>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</si>
  <si>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</si>
  <si>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</si>
  <si>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</si>
  <si>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</si>
  <si>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</si>
  <si>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</si>
  <si>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</si>
  <si>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</si>
  <si>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</si>
  <si>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</si>
  <si>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</si>
  <si>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</si>
  <si>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</si>
  <si>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</si>
  <si>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</si>
  <si>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</si>
  <si>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</si>
  <si>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</si>
  <si>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</si>
  <si>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</si>
  <si>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</si>
  <si>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</si>
  <si>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</si>
  <si>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</si>
  <si>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</si>
  <si>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</si>
  <si>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</si>
  <si>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</si>
  <si>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</si>
  <si>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</si>
  <si>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</si>
  <si>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</si>
  <si>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</si>
  <si>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</si>
  <si>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</si>
  <si>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</si>
  <si>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</si>
  <si>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</si>
  <si>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</si>
  <si>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</si>
  <si>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</si>
  <si>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</si>
  <si>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</si>
  <si>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</si>
  <si>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</si>
  <si>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</si>
  <si>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</si>
  <si>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</si>
  <si>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</si>
  <si>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</si>
  <si>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</si>
  <si>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</si>
  <si>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</si>
  <si>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</si>
  <si>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</si>
  <si>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</si>
  <si>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</si>
  <si>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</si>
  <si>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</si>
  <si>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</si>
  <si>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</si>
  <si>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</si>
  <si>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</si>
  <si>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</si>
  <si>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</si>
  <si>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</si>
  <si>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</si>
  <si>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</si>
  <si>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</si>
  <si>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</si>
  <si>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</si>
  <si>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</si>
  <si>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</si>
  <si>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</si>
  <si>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</si>
  <si>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</si>
  <si>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</si>
  <si>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</si>
  <si>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</si>
  <si>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</si>
  <si>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</si>
  <si>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</si>
  <si>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</si>
  <si>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</si>
  <si>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</si>
  <si>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</si>
  <si>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</si>
  <si>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</si>
  <si>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</si>
  <si>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</si>
  <si>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</si>
  <si>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</si>
  <si>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</si>
  <si>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</si>
  <si>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</si>
  <si>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</si>
  <si>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</si>
  <si>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</si>
  <si>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</si>
  <si>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</si>
  <si>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</si>
  <si>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</si>
  <si>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</si>
  <si>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</si>
  <si>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</si>
  <si>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</si>
  <si>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</si>
  <si>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</si>
  <si>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</si>
  <si>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</si>
  <si>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</si>
  <si>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</si>
  <si>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</si>
  <si>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</si>
  <si>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</si>
  <si>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</si>
  <si>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</si>
  <si>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</si>
  <si>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</si>
  <si>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</si>
  <si>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</si>
  <si>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</si>
  <si>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</si>
  <si>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</si>
  <si>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</si>
  <si>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</si>
  <si>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</si>
  <si>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</si>
  <si>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</si>
  <si>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</si>
  <si>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</si>
  <si>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</si>
  <si>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</si>
  <si>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</si>
  <si>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</si>
  <si>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</si>
  <si>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</si>
  <si>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</si>
  <si>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</si>
  <si>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</si>
  <si>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</si>
  <si>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</si>
  <si>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</si>
  <si>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</si>
  <si>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</si>
  <si>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</si>
  <si>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</si>
  <si>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</si>
  <si>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</si>
  <si>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</si>
  <si>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</si>
  <si>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</si>
  <si>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</si>
  <si>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</si>
  <si>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</si>
  <si>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</si>
  <si>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</si>
  <si>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</si>
  <si>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</si>
  <si>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</si>
  <si>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</si>
  <si>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</si>
  <si>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</si>
  <si>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</si>
  <si>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</si>
  <si>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</si>
  <si>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</si>
  <si>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</si>
  <si>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</si>
  <si>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</si>
  <si>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</si>
  <si>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</si>
  <si>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</si>
  <si>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</si>
  <si>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</si>
  <si>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</si>
  <si>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</si>
  <si>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</si>
  <si>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</si>
  <si>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</si>
  <si>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</si>
  <si>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</si>
  <si>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</si>
  <si>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</si>
  <si>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</si>
  <si>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</si>
  <si>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</si>
  <si>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</si>
  <si>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</si>
  <si>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</si>
  <si>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</si>
  <si>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</si>
  <si>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</si>
  <si>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</si>
  <si>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</si>
  <si>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</si>
  <si>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</si>
  <si>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</si>
  <si>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</si>
  <si>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</si>
  <si>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</si>
  <si>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</si>
  <si>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</si>
  <si>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</si>
  <si>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</si>
  <si>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</si>
  <si>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</si>
  <si>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</si>
  <si>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</si>
  <si>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</si>
  <si>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</si>
  <si>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</si>
  <si>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</si>
  <si>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</si>
  <si>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</si>
  <si>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</si>
  <si>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</si>
  <si>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</si>
  <si>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</si>
  <si>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</si>
  <si>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</si>
  <si>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</si>
  <si>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</si>
  <si>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</si>
  <si>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</si>
  <si>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</si>
  <si>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</si>
  <si>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</si>
  <si>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</si>
  <si>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</si>
  <si>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</si>
  <si>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</si>
  <si>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</si>
  <si>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</si>
  <si>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</si>
  <si>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</si>
  <si>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</si>
  <si>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</si>
  <si>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</si>
  <si>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</si>
  <si>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</si>
  <si>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</si>
  <si>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</si>
  <si>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</si>
  <si>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</si>
  <si>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</si>
  <si>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</si>
  <si>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</si>
  <si>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</si>
  <si>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</si>
  <si>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</si>
  <si>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</si>
  <si>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</si>
  <si>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</si>
  <si>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</si>
  <si>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</si>
  <si>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</si>
  <si>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</si>
  <si>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</si>
  <si>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</si>
  <si>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</si>
  <si>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</si>
  <si>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</si>
  <si>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</si>
  <si>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</si>
  <si>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</si>
  <si>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</si>
  <si>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</si>
  <si>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</si>
  <si>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</si>
  <si>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</si>
  <si>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</si>
  <si>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</si>
  <si>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</si>
  <si>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</si>
  <si>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</si>
  <si>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</si>
  <si>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</si>
  <si>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</si>
  <si>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</si>
  <si>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</si>
  <si>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</si>
  <si>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</si>
  <si>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</si>
  <si>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</si>
  <si>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</si>
  <si>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</si>
  <si>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</si>
  <si>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</si>
  <si>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</si>
  <si>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</si>
  <si>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</si>
  <si>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</si>
  <si>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</si>
  <si>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</si>
  <si>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</si>
  <si>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</si>
  <si>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</si>
  <si>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</si>
  <si>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</si>
  <si>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</si>
  <si>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</si>
  <si>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</si>
  <si>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</si>
  <si>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</si>
  <si>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</si>
  <si>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</si>
  <si>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</si>
  <si>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</si>
  <si>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</si>
  <si>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</si>
  <si>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</si>
  <si>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</si>
  <si>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</si>
  <si>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</si>
  <si>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</si>
  <si>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</si>
  <si>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</si>
  <si>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</si>
  <si>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</si>
  <si>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</si>
  <si>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</si>
  <si>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</si>
  <si>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</si>
  <si>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</si>
  <si>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</si>
  <si>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</si>
  <si>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</si>
  <si>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</si>
  <si>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</si>
  <si>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</si>
  <si>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</si>
  <si>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</si>
  <si>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</si>
  <si>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</si>
  <si>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</si>
  <si>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</si>
  <si>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</si>
  <si>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</si>
  <si>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</si>
  <si>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</si>
  <si>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</si>
  <si>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</si>
  <si>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</si>
  <si>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</si>
  <si>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</si>
  <si>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</si>
  <si>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</si>
  <si>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</si>
  <si>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</si>
  <si>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</si>
  <si>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</si>
  <si>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</si>
  <si>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</si>
  <si>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</si>
  <si>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</si>
  <si>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</si>
  <si>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</si>
  <si>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</si>
  <si>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</si>
  <si>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</si>
  <si>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</si>
  <si>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</si>
  <si>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</si>
  <si>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</si>
  <si>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</si>
  <si>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</si>
  <si>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</si>
  <si>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</si>
  <si>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</si>
  <si>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</si>
  <si>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</si>
  <si>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</si>
  <si>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</si>
  <si>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</si>
  <si>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</si>
  <si>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</si>
  <si>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</si>
  <si>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</si>
  <si>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</si>
  <si>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</si>
  <si>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</si>
  <si>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</si>
  <si>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</si>
  <si>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</si>
  <si>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</si>
  <si>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</si>
  <si>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</si>
  <si>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</si>
  <si>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</si>
  <si>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</si>
  <si>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</si>
  <si>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</si>
  <si>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</si>
  <si>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</si>
  <si>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</si>
  <si>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</si>
  <si>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</si>
  <si>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</si>
  <si>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</si>
  <si>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</si>
  <si>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</si>
  <si>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</si>
  <si>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</si>
  <si>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</si>
  <si>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</si>
  <si>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</si>
  <si>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</si>
  <si>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</si>
  <si>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</si>
  <si>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</si>
  <si>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</si>
  <si>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</si>
  <si>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</si>
  <si>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</si>
  <si>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</si>
  <si>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</si>
  <si>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</si>
  <si>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</si>
  <si>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</si>
  <si>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</si>
  <si>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</si>
  <si>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</si>
  <si>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</si>
  <si>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</si>
  <si>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</si>
  <si>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</si>
  <si>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</si>
  <si>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</si>
  <si>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</si>
  <si>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</si>
  <si>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</si>
  <si>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</si>
  <si>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</si>
  <si>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</si>
  <si>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</si>
  <si>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</si>
  <si>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</si>
  <si>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</si>
  <si>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</si>
  <si>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</si>
  <si>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</si>
  <si>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</si>
  <si>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</si>
  <si>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</si>
  <si>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</si>
  <si>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</si>
  <si>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</si>
  <si>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</si>
  <si>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</si>
  <si>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</si>
  <si>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</si>
  <si>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</si>
  <si>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</si>
  <si>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</si>
  <si>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</si>
  <si>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</si>
  <si>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</si>
  <si>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</si>
  <si>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</si>
  <si>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</si>
  <si>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</si>
  <si>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</si>
  <si>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</si>
  <si>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</si>
  <si>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</si>
  <si>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</si>
  <si>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</si>
  <si>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</si>
  <si>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</si>
  <si>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</si>
  <si>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</si>
  <si>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</si>
  <si>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</si>
  <si>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</si>
  <si>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</si>
  <si>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</si>
  <si>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</si>
  <si>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</si>
  <si>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</si>
  <si>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</si>
  <si>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</si>
  <si>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</si>
  <si>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</si>
  <si>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</si>
  <si>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</si>
  <si>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</si>
  <si>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</si>
  <si>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</si>
  <si>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</si>
  <si>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</si>
  <si>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</si>
  <si>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</si>
  <si>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</si>
  <si>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</si>
  <si>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</si>
  <si>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</si>
  <si>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</si>
  <si>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</si>
  <si>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</si>
  <si>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</si>
  <si>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</si>
  <si>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</si>
  <si>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</si>
  <si>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</si>
  <si>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</si>
  <si>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</si>
  <si>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</si>
  <si>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</si>
  <si>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</si>
  <si>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</si>
  <si>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</si>
  <si>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</si>
  <si>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</si>
  <si>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</si>
  <si>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</si>
  <si>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</si>
  <si>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</si>
  <si>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</si>
  <si>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</si>
  <si>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</si>
  <si>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</si>
  <si>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</si>
  <si>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</si>
  <si>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</si>
  <si>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</si>
  <si>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</si>
  <si>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</si>
  <si>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</si>
  <si>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</si>
  <si>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</si>
  <si>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</si>
  <si>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</si>
  <si>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</si>
  <si>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</si>
  <si>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</si>
  <si>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</si>
  <si>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</si>
  <si>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</si>
  <si>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</si>
  <si>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</si>
  <si>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</si>
  <si>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</si>
  <si>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</si>
  <si>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</si>
  <si>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</si>
  <si>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</si>
  <si>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</si>
  <si>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</si>
  <si>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</si>
  <si>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</si>
  <si>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</si>
  <si>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</si>
  <si>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</si>
  <si>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</si>
  <si>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</si>
  <si>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</si>
  <si>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</si>
  <si>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</si>
  <si>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</si>
  <si>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</si>
  <si>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</si>
  <si>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</si>
  <si>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</si>
  <si>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</si>
  <si>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</si>
  <si>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</si>
  <si>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</si>
  <si>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</si>
  <si>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</si>
  <si>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</si>
  <si>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</si>
  <si>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</si>
  <si>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</si>
  <si>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</si>
  <si>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</si>
  <si>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</si>
  <si>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</si>
  <si>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</si>
  <si>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</si>
  <si>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</si>
  <si>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</si>
  <si>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</si>
  <si>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</si>
  <si>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</si>
  <si>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</si>
  <si>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</si>
  <si>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</si>
  <si>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</si>
  <si>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</si>
  <si>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</si>
  <si>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</si>
  <si>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</si>
  <si>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</si>
  <si>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</si>
  <si>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</si>
  <si>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</si>
  <si>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</si>
  <si>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</si>
  <si>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</si>
  <si>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</si>
  <si>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</si>
  <si>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</si>
  <si>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</si>
  <si>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</si>
  <si>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</si>
  <si>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</si>
  <si>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</si>
  <si>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</si>
  <si>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</si>
  <si>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</si>
  <si>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</si>
  <si>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</si>
  <si>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</si>
  <si>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</si>
  <si>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</si>
  <si>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</si>
  <si>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</si>
  <si>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</si>
  <si>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</si>
  <si>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</si>
  <si>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</si>
  <si>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</si>
  <si>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</si>
  <si>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</si>
  <si>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</si>
  <si>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</si>
  <si>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</si>
  <si>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</si>
  <si>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</si>
  <si>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</si>
  <si>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</si>
  <si>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</si>
  <si>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</si>
  <si>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</si>
  <si>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</si>
  <si>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</si>
  <si>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</si>
  <si>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</si>
  <si>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</si>
  <si>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</si>
  <si>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</si>
  <si>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</si>
  <si>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</si>
  <si>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</si>
  <si>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</si>
  <si>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</si>
  <si>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</si>
  <si>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</si>
  <si>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</si>
  <si>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</si>
  <si>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</si>
  <si>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</si>
  <si>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</si>
  <si>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</si>
  <si>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</si>
  <si>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</si>
  <si>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</si>
  <si>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</si>
  <si>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</si>
  <si>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</si>
  <si>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</si>
  <si>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</si>
  <si>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</si>
  <si>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</si>
  <si>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</si>
  <si>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</si>
  <si>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</si>
  <si>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</si>
  <si>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</si>
  <si>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</si>
  <si>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</si>
  <si>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</si>
  <si>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</si>
  <si>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</si>
  <si>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</si>
  <si>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</si>
  <si>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</si>
  <si>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</si>
  <si>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</si>
  <si>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</si>
  <si>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</si>
  <si>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</si>
  <si>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</si>
  <si>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</si>
  <si>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</si>
  <si>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</si>
  <si>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</si>
  <si>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</si>
  <si>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</si>
  <si>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</si>
  <si>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</si>
  <si>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</si>
  <si>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</si>
  <si>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</si>
  <si>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</si>
  <si>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</si>
  <si>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</si>
  <si>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</si>
  <si>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</si>
  <si>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</si>
  <si>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</si>
  <si>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</si>
  <si>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</si>
  <si>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</si>
  <si>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</si>
  <si>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</si>
  <si>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</si>
  <si>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</si>
  <si>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</si>
  <si>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</si>
  <si>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</si>
  <si>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</si>
  <si>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</si>
  <si>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</si>
  <si>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</si>
  <si>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</si>
  <si>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</si>
  <si>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</si>
  <si>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</si>
  <si>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</si>
  <si>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</si>
  <si>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</si>
  <si>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</si>
  <si>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</si>
  <si>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</si>
  <si>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</si>
  <si>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</si>
  <si>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</si>
  <si>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</si>
  <si>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</si>
  <si>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</si>
  <si>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</si>
  <si>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</si>
  <si>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</si>
  <si>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</si>
  <si>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</si>
  <si>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</si>
  <si>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</si>
  <si>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</si>
  <si>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</si>
  <si>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</si>
  <si>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</si>
  <si>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</si>
  <si>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</si>
  <si>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</si>
  <si>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</si>
  <si>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</si>
  <si>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</si>
  <si>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</si>
  <si>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</si>
  <si>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</si>
  <si>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</si>
  <si>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</si>
  <si>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</si>
  <si>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</si>
  <si>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</si>
  <si>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</si>
  <si>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</si>
  <si>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</si>
  <si>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</si>
  <si>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</si>
  <si>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</si>
  <si>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</si>
  <si>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</si>
  <si>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</si>
  <si>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</si>
  <si>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</si>
  <si>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</si>
  <si>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</si>
  <si>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</si>
  <si>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</si>
  <si>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</si>
  <si>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</si>
  <si>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</si>
  <si>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</si>
  <si>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</si>
  <si>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</si>
  <si>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</si>
  <si>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</si>
  <si>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</si>
  <si>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</si>
  <si>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</si>
  <si>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</si>
  <si>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</si>
  <si>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</si>
  <si>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</si>
  <si>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</si>
  <si>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</si>
  <si>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</si>
  <si>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</si>
  <si>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</si>
  <si>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</si>
  <si>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</si>
  <si>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</si>
  <si>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</si>
  <si>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</si>
  <si>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</si>
  <si>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</si>
  <si>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</si>
  <si>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</si>
  <si>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</si>
  <si>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</si>
  <si>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</si>
  <si>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</si>
  <si>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</si>
  <si>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</si>
  <si>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</si>
  <si>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</si>
  <si>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</si>
  <si>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</si>
  <si>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</si>
  <si>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</si>
  <si>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</si>
  <si>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</si>
  <si>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</si>
  <si>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</si>
  <si>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</si>
  <si>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</si>
  <si>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</si>
  <si>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</si>
  <si>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</si>
  <si>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</si>
  <si>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M3</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</si>
  <si>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</si>
  <si>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</si>
  <si>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</si>
  <si>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</si>
  <si>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</si>
  <si>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</si>
  <si>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</si>
  <si>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</si>
  <si>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</si>
  <si>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</si>
  <si>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</si>
  <si>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</si>
  <si>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</si>
  <si>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</si>
  <si>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</si>
  <si>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</si>
  <si>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</si>
  <si>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</si>
  <si>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</si>
  <si>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</si>
  <si>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</si>
  <si>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</si>
  <si>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</si>
  <si>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</si>
  <si>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</si>
  <si>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</si>
  <si>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</si>
  <si>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</si>
  <si>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</si>
  <si>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</si>
  <si>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</si>
  <si>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</si>
  <si>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</si>
  <si>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</si>
  <si>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</si>
  <si>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</si>
  <si>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</si>
  <si>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</si>
  <si>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</si>
  <si>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</si>
  <si>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</si>
  <si>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</si>
  <si>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</si>
  <si>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</si>
  <si>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</si>
  <si>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</si>
  <si>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</si>
  <si>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</si>
  <si>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</si>
  <si>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</si>
  <si>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</si>
  <si>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</si>
  <si>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</si>
  <si>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</si>
  <si>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</si>
  <si>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</si>
  <si>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</si>
  <si>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</si>
  <si>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</si>
  <si>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</si>
  <si>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</si>
  <si>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</si>
  <si>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</si>
  <si>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</si>
  <si>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</si>
  <si>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</si>
  <si>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</si>
  <si>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</si>
  <si>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</si>
  <si>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</si>
  <si>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</si>
  <si>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</si>
  <si>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</si>
  <si>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</si>
  <si>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</si>
  <si>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MONTAGEM E DESMONTAGEM DE FÔRMA DE VIGA, ESCORAMENTO METÁLICO, PÉ-DIREITO DUPLO, EM CHAPA DE MADEIRA RESINADA, 6 UTILIZAÇÕES. AF_12/2015</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</si>
  <si>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</si>
  <si>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</si>
  <si>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</si>
  <si>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</si>
  <si>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</si>
  <si>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</si>
  <si>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</si>
  <si>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</si>
  <si>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</si>
  <si>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</si>
  <si>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</si>
  <si>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</si>
  <si>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</si>
  <si>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</si>
  <si>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</si>
  <si>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</si>
  <si>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</si>
  <si>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</si>
  <si>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</si>
  <si>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</si>
  <si>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</si>
  <si>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</si>
  <si>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</si>
  <si>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</si>
  <si>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</si>
  <si>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</si>
  <si>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</si>
  <si>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</si>
  <si>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</si>
  <si>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</si>
  <si>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</si>
  <si>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</si>
  <si>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</si>
  <si>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</si>
  <si>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</si>
  <si>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</si>
  <si>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</si>
  <si>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</si>
  <si>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</si>
  <si>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</si>
  <si>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</si>
  <si>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</si>
  <si>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</si>
  <si>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</si>
  <si>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</si>
  <si>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</si>
  <si>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</si>
  <si>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</si>
  <si>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</si>
  <si>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</si>
  <si>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</si>
  <si>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</si>
  <si>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</si>
  <si>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</si>
  <si>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</si>
  <si>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</si>
  <si>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</si>
  <si>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</si>
  <si>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</si>
  <si>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</si>
  <si>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</si>
  <si>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</si>
  <si>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</si>
  <si>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</si>
  <si>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</si>
  <si>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</si>
  <si>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</si>
  <si>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</si>
  <si>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</si>
  <si>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</si>
  <si>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</si>
  <si>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</si>
  <si>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</si>
  <si>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</si>
  <si>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</si>
  <si>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</si>
  <si>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</si>
  <si>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</si>
  <si>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</si>
  <si>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</si>
  <si>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</si>
  <si>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</si>
  <si>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</si>
  <si>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</si>
  <si>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</si>
  <si>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</si>
  <si>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</si>
  <si>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</si>
  <si>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</si>
  <si>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FCK = 20MPA, TRAÇO 1:2,7:3 (CIMENTO/ AREIA MÉDIA/ BRITA 1)  - PREPARO MECÂNICO COM BETONEIRA 400 L. AF_07/2016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</si>
  <si>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</si>
  <si>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</si>
  <si>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</si>
  <si>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</si>
  <si>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</si>
  <si>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</si>
  <si>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</si>
  <si>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</si>
  <si>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</si>
  <si>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</si>
  <si>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</si>
  <si>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</si>
  <si>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</si>
  <si>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</si>
  <si>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</si>
  <si>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</si>
  <si>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</si>
  <si>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</si>
  <si>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</si>
  <si>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</si>
  <si>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</si>
  <si>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</si>
  <si>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</si>
  <si>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</si>
  <si>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</si>
  <si>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</si>
  <si>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</si>
  <si>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</si>
  <si>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</si>
  <si>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</si>
  <si>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</si>
  <si>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</si>
  <si>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</si>
  <si>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</si>
  <si>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</si>
  <si>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</si>
  <si>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</si>
  <si>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</si>
  <si>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</si>
  <si>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</si>
  <si>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</si>
  <si>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</si>
  <si>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</si>
  <si>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</si>
  <si>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</si>
  <si>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</si>
  <si>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</si>
  <si>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</si>
  <si>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</si>
  <si>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</si>
  <si>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</si>
  <si>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</si>
  <si>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</si>
  <si>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</si>
  <si>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</si>
  <si>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</si>
  <si>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</si>
  <si>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</si>
  <si>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</si>
  <si>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</si>
  <si>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</si>
  <si>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</si>
  <si>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</si>
  <si>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</si>
  <si>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</si>
  <si>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</si>
  <si>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</si>
  <si>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</si>
  <si>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</si>
  <si>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</si>
  <si>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</si>
  <si>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</si>
  <si>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</si>
  <si>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</si>
  <si>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</si>
  <si>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</si>
  <si>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</si>
  <si>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</si>
  <si>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</si>
  <si>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</si>
  <si>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</si>
  <si>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</si>
  <si>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</si>
  <si>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</si>
  <si>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</si>
  <si>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</si>
  <si>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</si>
  <si>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</si>
  <si>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</si>
  <si>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</si>
  <si>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</si>
  <si>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</si>
  <si>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</si>
  <si>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</si>
  <si>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</si>
  <si>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</si>
  <si>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</si>
  <si>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</si>
  <si>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</si>
  <si>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</si>
  <si>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</si>
  <si>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</si>
  <si>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</si>
  <si>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</si>
  <si>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</si>
  <si>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</si>
  <si>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</si>
  <si>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</si>
  <si>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</si>
  <si>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</si>
  <si>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</si>
  <si>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</si>
  <si>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</si>
  <si>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</si>
  <si>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</si>
  <si>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</si>
  <si>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</si>
  <si>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</si>
  <si>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</si>
  <si>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</si>
  <si>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</si>
  <si>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</si>
  <si>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</si>
  <si>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</si>
  <si>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</si>
  <si>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</si>
  <si>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</si>
  <si>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</si>
  <si>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</si>
  <si>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</si>
  <si>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</si>
  <si>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</si>
  <si>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</si>
  <si>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</si>
  <si>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</si>
  <si>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</si>
  <si>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</si>
  <si>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</si>
  <si>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</si>
  <si>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</si>
  <si>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</si>
  <si>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</si>
  <si>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</si>
  <si>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</si>
  <si>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</si>
  <si>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</si>
  <si>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</si>
  <si>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</si>
  <si>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</si>
  <si>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</si>
  <si>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</si>
  <si>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</si>
  <si>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</si>
  <si>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</si>
  <si>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</si>
  <si>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</si>
  <si>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</si>
  <si>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</si>
  <si>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</si>
  <si>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</si>
  <si>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</si>
  <si>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</si>
  <si>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</si>
  <si>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</si>
  <si>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</si>
  <si>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</si>
  <si>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</si>
  <si>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</si>
  <si>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</si>
  <si>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</si>
  <si>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</si>
  <si>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</si>
  <si>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</si>
  <si>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</si>
  <si>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</si>
  <si>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</si>
  <si>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</si>
  <si>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</si>
  <si>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</si>
  <si>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</si>
  <si>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</si>
  <si>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</si>
  <si>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</si>
  <si>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</si>
  <si>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</si>
  <si>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</si>
  <si>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</si>
  <si>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</si>
  <si>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</si>
  <si>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</si>
  <si>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</si>
  <si>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</si>
  <si>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</si>
  <si>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</si>
  <si>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</si>
  <si>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</si>
  <si>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</si>
  <si>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</si>
  <si>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</si>
  <si>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</si>
  <si>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</si>
  <si>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</si>
  <si>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</si>
  <si>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</si>
  <si>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</si>
  <si>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</si>
  <si>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</si>
  <si>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</si>
  <si>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</si>
  <si>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</si>
  <si>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</si>
  <si>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</si>
  <si>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</si>
  <si>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</si>
  <si>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</si>
  <si>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</si>
  <si>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</si>
  <si>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</si>
  <si>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</si>
  <si>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</si>
  <si>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</si>
  <si>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</si>
  <si>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</si>
  <si>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</si>
  <si>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</si>
  <si>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</si>
  <si>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</si>
  <si>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</si>
  <si>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</si>
  <si>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</si>
  <si>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</si>
  <si>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</si>
  <si>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</si>
  <si>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</si>
  <si>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</si>
  <si>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</si>
  <si>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</si>
  <si>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</si>
  <si>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</si>
  <si>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</si>
  <si>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</si>
  <si>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</si>
  <si>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</si>
  <si>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</si>
  <si>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</si>
  <si>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</si>
  <si>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</si>
  <si>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</si>
  <si>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</si>
  <si>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</si>
  <si>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</si>
  <si>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</si>
  <si>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</si>
  <si>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</si>
  <si>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</si>
  <si>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</si>
  <si>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</si>
  <si>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</si>
  <si>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</si>
  <si>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</si>
  <si>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</si>
  <si>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</si>
  <si>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</si>
  <si>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</si>
  <si>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</si>
  <si>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</si>
  <si>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</si>
  <si>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</si>
  <si>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</si>
  <si>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</si>
  <si>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</si>
  <si>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</si>
  <si>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</si>
  <si>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</si>
  <si>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</si>
  <si>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</si>
  <si>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</si>
  <si>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</si>
  <si>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</si>
  <si>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</si>
  <si>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</si>
  <si>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</si>
  <si>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</si>
  <si>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</si>
  <si>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</si>
  <si>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</si>
  <si>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</si>
  <si>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</si>
  <si>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</si>
  <si>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</si>
  <si>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</si>
  <si>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</si>
  <si>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</si>
  <si>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</si>
  <si>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</si>
  <si>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</si>
  <si>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</si>
  <si>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</si>
  <si>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</si>
  <si>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</si>
  <si>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</si>
  <si>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</si>
  <si>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</si>
  <si>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</si>
  <si>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</si>
  <si>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</si>
  <si>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</si>
  <si>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</si>
  <si>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</si>
  <si>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</si>
  <si>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</si>
  <si>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</si>
  <si>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</si>
  <si>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</si>
  <si>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</si>
  <si>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</si>
  <si>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</si>
  <si>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</si>
  <si>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</si>
  <si>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</si>
  <si>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</si>
  <si>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</si>
  <si>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</si>
  <si>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</si>
  <si>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</si>
  <si>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</si>
  <si>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</si>
  <si>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</si>
  <si>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</si>
  <si>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</si>
  <si>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</si>
  <si>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</si>
  <si>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</si>
  <si>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</si>
  <si>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</si>
  <si>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</si>
  <si>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</si>
  <si>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</si>
  <si>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</si>
  <si>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</si>
  <si>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</si>
  <si>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</si>
  <si>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</si>
  <si>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</si>
  <si>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</si>
  <si>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</si>
  <si>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</si>
  <si>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</si>
  <si>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</si>
  <si>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</si>
  <si>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</si>
  <si>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</si>
  <si>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</si>
  <si>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</si>
  <si>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</si>
  <si>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</si>
  <si>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</si>
  <si>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</si>
  <si>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</si>
  <si>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</si>
  <si>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</si>
  <si>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</si>
  <si>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</si>
  <si>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</si>
  <si>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</si>
  <si>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</si>
  <si>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</si>
  <si>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</si>
  <si>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</si>
  <si>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</si>
  <si>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</si>
  <si>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</si>
  <si>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</si>
  <si>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</si>
  <si>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</si>
  <si>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</si>
  <si>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</si>
  <si>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</si>
  <si>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</si>
  <si>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</si>
  <si>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</si>
  <si>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</si>
  <si>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</si>
  <si>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</si>
  <si>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</si>
  <si>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</si>
  <si>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</si>
  <si>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</si>
  <si>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</si>
  <si>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</si>
  <si>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</si>
  <si>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</si>
  <si>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</si>
  <si>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</si>
  <si>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</si>
  <si>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</si>
  <si>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</si>
  <si>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</si>
  <si>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</si>
  <si>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</si>
  <si>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</si>
  <si>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</si>
  <si>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</si>
  <si>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</si>
  <si>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</si>
  <si>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</si>
  <si>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</si>
  <si>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</si>
  <si>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</si>
  <si>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</si>
  <si>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</si>
  <si>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</si>
  <si>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</si>
  <si>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</si>
  <si>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</si>
  <si>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</si>
  <si>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</si>
  <si>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</si>
  <si>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</si>
  <si>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</si>
  <si>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</si>
  <si>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</si>
  <si>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</si>
  <si>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</si>
  <si>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</si>
  <si>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</si>
  <si>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</si>
  <si>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</si>
  <si>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</si>
  <si>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</si>
  <si>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</si>
  <si>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</si>
  <si>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</si>
  <si>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</si>
  <si>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</si>
  <si>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</si>
  <si>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</si>
  <si>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</si>
  <si>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</si>
  <si>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</si>
  <si>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</si>
  <si>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</si>
  <si>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</si>
  <si>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</si>
  <si>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</si>
  <si>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</si>
  <si>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</si>
  <si>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</si>
  <si>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</si>
  <si>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</si>
  <si>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</si>
  <si>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</si>
  <si>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</si>
  <si>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</si>
  <si>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</si>
  <si>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</si>
  <si>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</si>
  <si>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</si>
  <si>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</si>
  <si>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</si>
  <si>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</si>
  <si>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</si>
  <si>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</si>
  <si>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</si>
  <si>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</si>
  <si>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</si>
  <si>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</si>
  <si>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</si>
  <si>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</si>
  <si>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</si>
  <si>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</si>
  <si>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</si>
  <si>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</si>
  <si>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</si>
  <si>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</si>
  <si>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</si>
  <si>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</si>
  <si>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</si>
  <si>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</si>
  <si>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</si>
  <si>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</si>
  <si>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</si>
  <si>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</si>
  <si>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</si>
  <si>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</si>
  <si>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</si>
  <si>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</si>
  <si>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</si>
  <si>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</si>
  <si>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</si>
  <si>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</si>
  <si>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</si>
  <si>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</si>
  <si>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</si>
  <si>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</si>
  <si>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</si>
  <si>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</si>
  <si>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</si>
  <si>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</si>
  <si>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</si>
  <si>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</si>
  <si>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</si>
  <si>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</si>
  <si>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</si>
  <si>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</si>
  <si>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</si>
  <si>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</si>
  <si>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</si>
  <si>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</si>
  <si>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</si>
  <si>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</si>
  <si>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</si>
  <si>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</si>
  <si>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</si>
  <si>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</si>
  <si>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</si>
  <si>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</si>
  <si>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</si>
  <si>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</si>
  <si>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</si>
  <si>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</si>
  <si>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</si>
  <si>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</si>
  <si>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</si>
  <si>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</si>
  <si>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</si>
  <si>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</si>
  <si>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</si>
  <si>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</si>
  <si>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</si>
  <si>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</si>
  <si>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</si>
  <si>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</si>
  <si>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</si>
  <si>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</si>
  <si>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</si>
  <si>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</si>
  <si>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</si>
  <si>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</si>
  <si>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</si>
  <si>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</si>
  <si>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</si>
  <si>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</si>
  <si>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</si>
  <si>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</si>
  <si>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</si>
  <si>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</si>
  <si>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</si>
  <si>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</si>
  <si>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</si>
  <si>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</si>
  <si>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</si>
  <si>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</si>
  <si>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</si>
  <si>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</si>
  <si>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</si>
  <si>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</si>
  <si>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</si>
  <si>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</si>
  <si>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</si>
  <si>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</si>
  <si>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</si>
  <si>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</si>
  <si>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</si>
  <si>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</si>
  <si>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</si>
  <si>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</si>
  <si>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</si>
  <si>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</si>
  <si>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</si>
  <si>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</si>
  <si>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</si>
  <si>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</si>
  <si>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</si>
  <si>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</si>
  <si>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</si>
  <si>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</si>
  <si>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</si>
  <si>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</si>
  <si>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</si>
  <si>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</si>
  <si>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</si>
  <si>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</si>
  <si>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</si>
  <si>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</si>
  <si>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</si>
  <si>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</si>
  <si>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</si>
  <si>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</si>
  <si>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</si>
  <si>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</si>
  <si>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</si>
  <si>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</si>
  <si>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</si>
  <si>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</si>
  <si>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</si>
  <si>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</si>
  <si>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</si>
  <si>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</si>
  <si>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</si>
  <si>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</si>
  <si>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</si>
  <si>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</si>
  <si>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</si>
  <si>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</si>
  <si>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</si>
  <si>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</si>
  <si>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</si>
  <si>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</si>
  <si>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</si>
  <si>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</si>
  <si>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</si>
  <si>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</si>
  <si>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</si>
  <si>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</si>
  <si>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</si>
  <si>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</si>
  <si>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</si>
  <si>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</si>
  <si>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</si>
  <si>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</si>
  <si>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</si>
  <si>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</si>
  <si>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</si>
  <si>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</si>
  <si>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</si>
  <si>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</si>
  <si>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</si>
  <si>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</si>
  <si>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</si>
  <si>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</si>
  <si>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</si>
  <si>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</si>
  <si>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</si>
  <si>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</si>
  <si>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</si>
  <si>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</si>
  <si>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</si>
  <si>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</si>
  <si>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</si>
  <si>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</si>
  <si>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</si>
  <si>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</si>
  <si>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</si>
  <si>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</si>
  <si>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</si>
  <si>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</si>
  <si>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</si>
  <si>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</si>
  <si>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</si>
  <si>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</si>
  <si>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</si>
  <si>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</si>
  <si>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</si>
  <si>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</si>
  <si>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</si>
  <si>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</si>
  <si>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</si>
  <si>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</si>
  <si>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</si>
  <si>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</si>
  <si>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</si>
  <si>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</si>
  <si>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</si>
  <si>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</si>
  <si>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</si>
  <si>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</si>
  <si>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</si>
  <si>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</si>
  <si>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</si>
  <si>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</si>
  <si>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</si>
  <si>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</si>
  <si>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</si>
  <si>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</si>
  <si>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</si>
  <si>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</si>
  <si>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</si>
  <si>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</si>
  <si>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</si>
  <si>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</si>
  <si>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</si>
  <si>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</si>
  <si>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</si>
  <si>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</si>
  <si>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</si>
  <si>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</si>
  <si>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</si>
  <si>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</si>
  <si>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</si>
  <si>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</si>
  <si>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</si>
  <si>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</si>
  <si>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</si>
  <si>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</si>
  <si>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</si>
  <si>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</si>
  <si>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</si>
  <si>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</si>
  <si>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</si>
  <si>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</si>
  <si>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</si>
  <si>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</si>
  <si>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</si>
  <si>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</si>
  <si>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</si>
  <si>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</si>
  <si>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</si>
  <si>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</si>
  <si>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</si>
  <si>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</si>
  <si>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</si>
  <si>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</si>
  <si>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</si>
  <si>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</si>
  <si>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</si>
  <si>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</si>
  <si>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</si>
  <si>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</si>
  <si>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</si>
  <si>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</si>
  <si>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</si>
  <si>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</si>
  <si>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</si>
  <si>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</si>
  <si>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</si>
  <si>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</si>
  <si>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</si>
  <si>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</si>
  <si>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</si>
  <si>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</si>
  <si>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</si>
  <si>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</si>
  <si>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</si>
  <si>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</si>
  <si>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</si>
  <si>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</si>
  <si>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</si>
  <si>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</si>
  <si>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</si>
  <si>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</si>
  <si>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</si>
  <si>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</si>
  <si>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</si>
  <si>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</si>
  <si>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</si>
  <si>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</si>
  <si>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</si>
  <si>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</si>
  <si>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</si>
  <si>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</si>
  <si>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</si>
  <si>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</si>
  <si>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</si>
  <si>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</si>
  <si>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</si>
  <si>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</si>
  <si>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</si>
  <si>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</si>
  <si>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</si>
  <si>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</si>
  <si>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</si>
  <si>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</si>
  <si>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</si>
  <si>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</si>
  <si>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</si>
  <si>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</si>
  <si>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</si>
  <si>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</si>
  <si>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</si>
  <si>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</si>
  <si>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</si>
  <si>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</si>
  <si>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</si>
  <si>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</si>
  <si>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</si>
  <si>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</si>
  <si>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</si>
  <si>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</si>
  <si>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</si>
  <si>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</si>
  <si>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</si>
  <si>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</si>
  <si>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</si>
  <si>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</si>
  <si>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</si>
  <si>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</si>
  <si>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</si>
  <si>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</si>
  <si>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</si>
  <si>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</si>
  <si>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</si>
  <si>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</si>
  <si>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</si>
  <si>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</si>
  <si>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</si>
  <si>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</si>
  <si>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</si>
  <si>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</si>
  <si>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</si>
  <si>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</si>
  <si>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</si>
  <si>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</si>
  <si>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</si>
  <si>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</si>
  <si>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</si>
  <si>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</si>
  <si>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</si>
  <si>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</si>
  <si>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</si>
  <si>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</si>
  <si>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</si>
  <si>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</si>
  <si>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</si>
  <si>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</si>
  <si>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</si>
  <si>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</si>
  <si>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</si>
  <si>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</si>
  <si>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</si>
  <si>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</si>
  <si>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</si>
  <si>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</si>
  <si>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</si>
  <si>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</si>
  <si>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</si>
  <si>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</si>
  <si>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</si>
  <si>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</si>
  <si>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</si>
  <si>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</si>
  <si>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</si>
  <si>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</si>
  <si>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</si>
  <si>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</si>
  <si>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</si>
  <si>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</si>
  <si>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</si>
  <si>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</si>
  <si>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</si>
  <si>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</si>
  <si>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</si>
  <si>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</si>
  <si>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</si>
  <si>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</si>
  <si>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</si>
  <si>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</si>
  <si>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</si>
  <si>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</si>
  <si>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</si>
  <si>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</si>
  <si>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</si>
  <si>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</si>
  <si>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</si>
  <si>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</si>
  <si>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</si>
  <si>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</si>
  <si>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</si>
  <si>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</si>
  <si>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</si>
  <si>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</si>
  <si>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</si>
  <si>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</si>
  <si>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</si>
  <si>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</si>
  <si>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</si>
  <si>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</si>
  <si>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</si>
  <si>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</si>
  <si>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</si>
  <si>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</si>
  <si>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</si>
  <si>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</si>
  <si>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</si>
  <si>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</si>
  <si>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</si>
  <si>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</si>
  <si>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SIFONADO CONVENCIONAL COM LOUÇA BRANCA, INCLUSO CONJUNTO DE LIGAÇÃO PARA BACIA SANITÁRIA AJUSTÁVEL - FORNECIMENTO E INSTALAÇÃO. AF_10/2016</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</si>
  <si>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</si>
  <si>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</si>
  <si>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</si>
  <si>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</si>
  <si>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</si>
  <si>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</si>
  <si>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</si>
  <si>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</si>
  <si>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</si>
  <si>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</si>
  <si>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</si>
  <si>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</si>
  <si>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</si>
  <si>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</si>
  <si>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</si>
  <si>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</si>
  <si>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</si>
  <si>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</si>
  <si>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</si>
  <si>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</si>
  <si>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</si>
  <si>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</si>
  <si>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</si>
  <si>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</si>
  <si>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</si>
  <si>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</si>
  <si>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</si>
  <si>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</si>
  <si>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</si>
  <si>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</si>
  <si>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</si>
  <si>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</si>
  <si>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</si>
  <si>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</si>
  <si>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</si>
  <si>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</si>
  <si>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</si>
  <si>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</si>
  <si>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</si>
  <si>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</si>
  <si>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</si>
  <si>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</si>
  <si>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</si>
  <si>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</si>
  <si>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</si>
  <si>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</si>
  <si>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</si>
  <si>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</si>
  <si>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</si>
  <si>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</si>
  <si>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</si>
  <si>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</si>
  <si>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</si>
  <si>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</si>
  <si>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</si>
  <si>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</si>
  <si>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</si>
  <si>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</si>
  <si>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</si>
  <si>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</si>
  <si>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</si>
  <si>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</si>
  <si>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</si>
  <si>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</si>
  <si>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</si>
  <si>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</si>
  <si>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</si>
  <si>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</si>
  <si>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</si>
  <si>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</si>
  <si>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</si>
  <si>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</si>
  <si>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</si>
  <si>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</si>
  <si>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</si>
  <si>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</si>
  <si>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</si>
  <si>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</si>
  <si>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</si>
  <si>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</si>
  <si>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</si>
  <si>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</si>
  <si>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</si>
  <si>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</si>
  <si>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</si>
  <si>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</si>
  <si>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</si>
  <si>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</si>
  <si>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</si>
  <si>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</si>
  <si>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</si>
  <si>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</si>
  <si>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</si>
  <si>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</si>
  <si>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</si>
  <si>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</si>
  <si>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</si>
  <si>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</si>
  <si>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</si>
  <si>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</si>
  <si>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</si>
  <si>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</si>
  <si>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</si>
  <si>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</si>
  <si>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</si>
  <si>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</si>
  <si>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</si>
  <si>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</si>
  <si>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</si>
  <si>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</si>
  <si>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</si>
  <si>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</si>
  <si>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</si>
  <si>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</si>
  <si>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TXKM</t>
  </si>
  <si>
    <t>T</t>
  </si>
  <si>
    <t>M3XKM</t>
  </si>
  <si>
    <t>UMIDIFICAÇÃO DE MATERIAL PARA VALAS COM CAMINHÃO PIPA 10000L. AF_11/2016</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</si>
  <si>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</si>
  <si>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</si>
  <si>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</si>
  <si>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</si>
  <si>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</si>
  <si>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</si>
  <si>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</si>
  <si>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</si>
  <si>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</si>
  <si>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</si>
  <si>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</si>
  <si>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</si>
  <si>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</si>
  <si>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</si>
  <si>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</si>
  <si>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</si>
  <si>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</si>
  <si>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</si>
  <si>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</si>
  <si>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</si>
  <si>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</si>
  <si>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</si>
  <si>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</si>
  <si>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</si>
  <si>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</si>
  <si>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</si>
  <si>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</si>
  <si>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</si>
  <si>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</si>
  <si>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</si>
  <si>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</si>
  <si>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</si>
  <si>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</si>
  <si>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</si>
  <si>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</si>
  <si>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</si>
  <si>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</si>
  <si>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</si>
  <si>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</si>
  <si>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</si>
  <si>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</si>
  <si>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</si>
  <si>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</si>
  <si>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</si>
  <si>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</si>
  <si>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</si>
  <si>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</si>
  <si>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</si>
  <si>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</si>
  <si>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</si>
  <si>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</si>
  <si>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</si>
  <si>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</si>
  <si>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</si>
  <si>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</si>
  <si>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</si>
  <si>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</si>
  <si>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</si>
  <si>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</si>
  <si>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</si>
  <si>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</si>
  <si>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</si>
  <si>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</si>
  <si>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</si>
  <si>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</si>
  <si>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</si>
  <si>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</si>
  <si>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</si>
  <si>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</si>
  <si>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</si>
  <si>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</si>
  <si>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</si>
  <si>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</si>
  <si>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</si>
  <si>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</si>
  <si>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</si>
  <si>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</si>
  <si>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</si>
  <si>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</si>
  <si>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</si>
  <si>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</si>
  <si>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</si>
  <si>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</si>
  <si>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</si>
  <si>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</si>
  <si>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</si>
  <si>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</si>
  <si>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</si>
  <si>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</si>
  <si>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</si>
  <si>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</si>
  <si>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</si>
  <si>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</si>
  <si>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</si>
  <si>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</si>
  <si>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</si>
  <si>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</si>
  <si>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</si>
  <si>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</si>
  <si>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</si>
  <si>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</si>
  <si>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</si>
  <si>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</si>
  <si>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</si>
  <si>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</si>
  <si>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</si>
  <si>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</si>
  <si>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</si>
  <si>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</si>
  <si>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</si>
  <si>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</si>
  <si>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</si>
  <si>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</si>
  <si>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</si>
  <si>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</si>
  <si>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</si>
  <si>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</si>
  <si>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</si>
  <si>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</si>
  <si>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</si>
  <si>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</si>
  <si>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</si>
  <si>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</si>
  <si>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</si>
  <si>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</si>
  <si>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</si>
  <si>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</si>
  <si>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</si>
  <si>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</si>
  <si>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</si>
  <si>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</si>
  <si>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</si>
  <si>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</si>
  <si>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</si>
  <si>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</si>
  <si>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</si>
  <si>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</si>
  <si>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</si>
  <si>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</si>
  <si>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</si>
  <si>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</si>
  <si>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</si>
  <si>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</si>
  <si>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</si>
  <si>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</si>
  <si>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</si>
  <si>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</si>
  <si>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</si>
  <si>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</si>
  <si>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</si>
  <si>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</si>
  <si>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</si>
  <si>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</si>
  <si>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</si>
  <si>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</si>
  <si>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</si>
  <si>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</si>
  <si>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</si>
  <si>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</si>
  <si>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</si>
  <si>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</si>
  <si>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</si>
  <si>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</si>
  <si>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</si>
  <si>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</si>
  <si>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</si>
  <si>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</si>
  <si>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</si>
  <si>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</si>
  <si>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</si>
  <si>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</si>
  <si>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</si>
  <si>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</si>
  <si>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</si>
  <si>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</si>
  <si>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</si>
  <si>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</si>
  <si>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</si>
  <si>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</si>
  <si>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</si>
  <si>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</si>
  <si>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</si>
  <si>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</si>
  <si>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</si>
  <si>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</si>
  <si>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</si>
  <si>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</si>
  <si>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</si>
  <si>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</si>
  <si>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</si>
  <si>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</si>
  <si>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</si>
  <si>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</si>
  <si>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</si>
  <si>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</si>
  <si>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</si>
  <si>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</si>
  <si>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</si>
  <si>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</si>
  <si>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</si>
  <si>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</si>
  <si>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</si>
  <si>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</si>
  <si>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</si>
  <si>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</si>
  <si>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</si>
  <si>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</si>
  <si>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</si>
  <si>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</si>
  <si>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</si>
  <si>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</si>
  <si>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</si>
  <si>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</si>
  <si>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</si>
  <si>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</si>
  <si>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</si>
  <si>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</si>
  <si>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</si>
  <si>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</si>
  <si>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</si>
  <si>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</si>
  <si>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</si>
  <si>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</si>
  <si>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</si>
  <si>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</si>
  <si>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</si>
  <si>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</si>
  <si>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</si>
  <si>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</si>
  <si>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</si>
  <si>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</si>
  <si>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</si>
  <si>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</si>
  <si>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</si>
  <si>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</si>
  <si>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</si>
  <si>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</si>
  <si>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</si>
  <si>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</si>
  <si>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</si>
  <si>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</si>
  <si>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</si>
  <si>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</si>
  <si>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</si>
  <si>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</si>
  <si>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</si>
  <si>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</si>
  <si>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</si>
  <si>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</si>
  <si>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</si>
  <si>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</si>
  <si>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</si>
  <si>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</si>
  <si>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</si>
  <si>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</si>
  <si>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</si>
  <si>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</si>
  <si>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</si>
  <si>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</si>
  <si>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</si>
  <si>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</si>
  <si>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</si>
  <si>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</si>
  <si>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</si>
  <si>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</si>
  <si>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</si>
  <si>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</si>
  <si>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</si>
  <si>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</si>
  <si>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</si>
  <si>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</si>
  <si>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</si>
  <si>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</si>
  <si>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</si>
  <si>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</si>
  <si>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</si>
  <si>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</si>
  <si>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</si>
  <si>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</si>
  <si>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</si>
  <si>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</si>
  <si>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</si>
  <si>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</si>
  <si>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</si>
  <si>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</si>
  <si>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</si>
  <si>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</si>
  <si>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</si>
  <si>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</si>
  <si>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</si>
  <si>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</si>
  <si>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</si>
  <si>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</si>
  <si>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</si>
  <si>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</si>
  <si>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</si>
  <si>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</si>
  <si>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</si>
  <si>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</si>
  <si>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</si>
  <si>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</si>
  <si>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</si>
  <si>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</si>
  <si>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</si>
  <si>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</si>
  <si>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</si>
  <si>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</si>
  <si>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</si>
  <si>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</si>
  <si>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</si>
  <si>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</si>
  <si>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</si>
  <si>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</si>
  <si>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</si>
  <si>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</si>
  <si>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</si>
  <si>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</si>
  <si>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</si>
  <si>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</si>
  <si>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</si>
  <si>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</si>
  <si>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</si>
  <si>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</si>
  <si>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</si>
  <si>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</si>
  <si>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</si>
  <si>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</si>
  <si>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</si>
  <si>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</si>
  <si>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</si>
  <si>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</si>
  <si>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</si>
  <si>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</si>
  <si>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</si>
  <si>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</si>
  <si>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</si>
  <si>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</si>
  <si>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</si>
  <si>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</si>
  <si>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</si>
  <si>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</si>
  <si>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</si>
  <si>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</si>
  <si>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</si>
  <si>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</si>
  <si>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</si>
  <si>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</si>
  <si>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</si>
  <si>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</si>
  <si>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</si>
  <si>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</si>
  <si>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</si>
  <si>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</si>
  <si>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</si>
  <si>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</si>
  <si>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</si>
  <si>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</si>
  <si>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</si>
  <si>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</si>
  <si>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(RODA-FORRO EM PERFIL METÁLICO E PLÁSTICO). AF_05/2017</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</si>
  <si>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</si>
  <si>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</si>
  <si>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</si>
  <si>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</si>
  <si>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</si>
  <si>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</si>
  <si>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</si>
  <si>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</si>
  <si>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</si>
  <si>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</si>
  <si>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</si>
  <si>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PENEIRAMENTO DE AREIA COM PENEIRA ELÉTRICA. AF_11/2015</t>
  </si>
  <si>
    <t>PENEIRAMENTO DE AREIA COM PENEIRA MANUAL. AF_11/2015</t>
  </si>
  <si>
    <t>ENSACAMENTO DE AREIA. AF_11/2015</t>
  </si>
  <si>
    <t>SERVIÇOS TÉCNICOS ESPECIALIZADOS PARA ACOMPANHAMENTO DE EXECUÇÃO DE FUNDAÇÕES PROFUNDAS E ESTRUTURAS DE CONTENÇÃO</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</si>
  <si>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</si>
  <si>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</si>
  <si>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</si>
  <si>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</si>
  <si>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</si>
  <si>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</si>
  <si>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</si>
  <si>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</si>
  <si>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</si>
  <si>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</si>
  <si>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</si>
  <si>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</si>
  <si>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</si>
  <si>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</si>
  <si>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</si>
  <si>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</si>
  <si>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</si>
  <si>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</si>
  <si>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</si>
  <si>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</si>
  <si>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</si>
  <si>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</si>
  <si>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</si>
  <si>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</si>
  <si>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</si>
  <si>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</si>
  <si>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</si>
  <si>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</si>
  <si>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</si>
  <si>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</si>
  <si>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</si>
  <si>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</si>
  <si>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</si>
  <si>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</si>
  <si>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</si>
  <si>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</si>
  <si>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</si>
  <si>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</si>
  <si>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</si>
  <si>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</si>
  <si>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</si>
  <si>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</si>
  <si>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</si>
  <si>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</si>
  <si>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</si>
  <si>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</si>
  <si>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</si>
  <si>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</si>
  <si>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</si>
  <si>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</si>
  <si>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</si>
  <si>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</si>
  <si>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</si>
  <si>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</si>
  <si>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</si>
  <si>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</si>
  <si>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</si>
  <si>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</si>
  <si>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</si>
  <si>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</si>
  <si>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</si>
  <si>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</si>
  <si>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</si>
  <si>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</si>
  <si>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</si>
  <si>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</si>
  <si>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</si>
  <si>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</si>
  <si>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</si>
  <si>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</si>
  <si>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</si>
  <si>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</si>
  <si>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</si>
  <si>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</si>
  <si>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</si>
  <si>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</si>
  <si>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</si>
  <si>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</si>
  <si>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</si>
  <si>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</si>
  <si>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</si>
  <si>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</si>
  <si>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</si>
  <si>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</si>
  <si>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</si>
  <si>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</si>
  <si>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</si>
  <si>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</si>
  <si>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</si>
  <si>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</si>
  <si>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</si>
  <si>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</si>
  <si>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</si>
  <si>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</si>
  <si>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</si>
  <si>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</si>
  <si>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</si>
  <si>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</si>
  <si>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</si>
  <si>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</si>
  <si>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</si>
  <si>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</si>
  <si>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</si>
  <si>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</si>
  <si>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</si>
  <si>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</si>
  <si>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</si>
  <si>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</si>
  <si>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</si>
  <si>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</si>
  <si>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</si>
  <si>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</si>
  <si>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</si>
  <si>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</si>
  <si>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</si>
  <si>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</si>
  <si>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</si>
  <si>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</si>
  <si>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</si>
  <si>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</si>
  <si>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</si>
  <si>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</si>
  <si>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</si>
  <si>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</si>
  <si>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</si>
  <si>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</si>
  <si>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</si>
  <si>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</si>
  <si>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</si>
  <si>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</si>
  <si>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</si>
  <si>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</si>
  <si>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</si>
  <si>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</si>
  <si>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</si>
  <si>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</si>
  <si>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</si>
  <si>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</si>
  <si>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</si>
  <si>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</si>
  <si>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</si>
  <si>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</si>
  <si>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</si>
  <si>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</si>
  <si>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</si>
  <si>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</si>
  <si>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</si>
  <si>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</si>
  <si>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</si>
  <si>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</si>
  <si>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</si>
  <si>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</si>
  <si>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</si>
  <si>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</si>
  <si>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</si>
  <si>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</si>
  <si>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</si>
  <si>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</si>
  <si>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</si>
  <si>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</si>
  <si>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</si>
  <si>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</si>
  <si>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</si>
  <si>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</si>
  <si>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</si>
  <si>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</si>
  <si>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</si>
  <si>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</si>
  <si>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</si>
  <si>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</si>
  <si>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</si>
  <si>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</si>
  <si>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</si>
  <si>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</si>
  <si>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</si>
  <si>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</si>
  <si>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</si>
  <si>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</si>
  <si>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</si>
  <si>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</si>
  <si>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</si>
  <si>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</si>
  <si>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</si>
  <si>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</si>
  <si>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</si>
  <si>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</si>
  <si>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</si>
  <si>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</si>
  <si>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</si>
  <si>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</si>
  <si>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</si>
  <si>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</si>
  <si>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</si>
  <si>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</si>
  <si>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</si>
  <si>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</si>
  <si>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</si>
  <si>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</si>
  <si>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</si>
  <si>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</si>
  <si>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</si>
  <si>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</si>
  <si>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</si>
  <si>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</si>
  <si>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</si>
  <si>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</si>
  <si>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</si>
  <si>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</si>
  <si>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</si>
  <si>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</si>
  <si>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</si>
  <si>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</si>
  <si>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</si>
  <si>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</si>
  <si>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</si>
  <si>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 xml:space="preserve">H     </t>
  </si>
  <si>
    <t xml:space="preserve">UN    </t>
  </si>
  <si>
    <t xml:space="preserve">M3    </t>
  </si>
  <si>
    <t xml:space="preserve">M2    </t>
  </si>
  <si>
    <t xml:space="preserve">M     </t>
  </si>
  <si>
    <t xml:space="preserve">KG    </t>
  </si>
  <si>
    <t xml:space="preserve">L     </t>
  </si>
  <si>
    <t xml:space="preserve">MES   </t>
  </si>
  <si>
    <t xml:space="preserve">PAR   </t>
  </si>
  <si>
    <t xml:space="preserve">JG    </t>
  </si>
  <si>
    <t xml:space="preserve">MIL   </t>
  </si>
  <si>
    <t xml:space="preserve">T     </t>
  </si>
  <si>
    <t xml:space="preserve">CJ    </t>
  </si>
  <si>
    <t xml:space="preserve">100M  </t>
  </si>
  <si>
    <t xml:space="preserve">KW/H  </t>
  </si>
  <si>
    <t xml:space="preserve">CENTO </t>
  </si>
  <si>
    <t>SC25KG</t>
  </si>
  <si>
    <t xml:space="preserve">310ML </t>
  </si>
  <si>
    <t>AQUISIÇÃO</t>
  </si>
  <si>
    <t>SERVIÇO</t>
  </si>
  <si>
    <t>COMPOSIÇÃO DE PREÇO UNITÁRIO</t>
  </si>
  <si>
    <t>CÓDIGO:</t>
  </si>
  <si>
    <t>UNIDADE:</t>
  </si>
  <si>
    <t>SERVIÇO:</t>
  </si>
  <si>
    <t>PRODUÇÃO DA EQUIPE:</t>
  </si>
  <si>
    <t>QUANT.</t>
  </si>
  <si>
    <t>CUSTO</t>
  </si>
  <si>
    <t>HORÁRIO</t>
  </si>
  <si>
    <t>UNIDADE</t>
  </si>
  <si>
    <t>HORÁRIO TOTAL</t>
  </si>
  <si>
    <t>LN</t>
  </si>
  <si>
    <t>RP</t>
  </si>
  <si>
    <t>P</t>
  </si>
  <si>
    <t>CUIABÁ</t>
  </si>
  <si>
    <t>1.3</t>
  </si>
  <si>
    <t>1.4</t>
  </si>
  <si>
    <t>OBSERVAÇÕES:</t>
  </si>
  <si>
    <r>
      <rPr>
        <sz val="10"/>
        <rFont val="Arial"/>
        <family val="2"/>
      </rPr>
      <t>Importa o presente orçamento em:</t>
    </r>
    <r>
      <rPr>
        <b/>
        <sz val="10"/>
        <rFont val="Arial"/>
        <family val="2"/>
      </rPr>
      <t xml:space="preserve"> </t>
    </r>
  </si>
  <si>
    <t>INSUMO</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</si>
  <si>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</si>
  <si>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</si>
  <si>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</si>
  <si>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</si>
  <si>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</si>
  <si>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</si>
  <si>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</si>
  <si>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</si>
  <si>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</si>
  <si>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</si>
  <si>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</si>
  <si>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</si>
  <si>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</si>
  <si>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</si>
  <si>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</si>
  <si>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</si>
  <si>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</si>
  <si>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</si>
  <si>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</si>
  <si>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</si>
  <si>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</si>
  <si>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</si>
  <si>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</si>
  <si>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</si>
  <si>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</si>
  <si>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</si>
  <si>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</si>
  <si>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</si>
  <si>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</si>
  <si>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</si>
  <si>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</si>
  <si>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</si>
  <si>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</si>
  <si>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</si>
  <si>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</si>
  <si>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</si>
  <si>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</si>
  <si>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</si>
  <si>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</si>
  <si>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</si>
  <si>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</si>
  <si>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</si>
  <si>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</si>
  <si>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</si>
  <si>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</si>
  <si>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</si>
  <si>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</si>
  <si>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</si>
  <si>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</si>
  <si>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</si>
  <si>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</si>
  <si>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</si>
  <si>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</si>
  <si>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</si>
  <si>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</si>
  <si>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</si>
  <si>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</si>
  <si>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</si>
  <si>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</si>
  <si>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</si>
  <si>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</si>
  <si>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</si>
  <si>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</si>
  <si>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</si>
  <si>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</si>
  <si>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</si>
  <si>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</si>
  <si>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</si>
  <si>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</si>
  <si>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</si>
  <si>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</si>
  <si>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RESERVATÓRIO ELEVADO DE ÁGUA (2000 LITROS) EM CANTEIRO DE OBRA, APOIADO EM ESTRUTURA DE MADEIRA. AF_02/2016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</si>
  <si>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</si>
  <si>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</si>
  <si>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</si>
  <si>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</si>
  <si>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</si>
  <si>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FABRICAÇÃO DE FÔRMA PARA PILARES CIRCULARES, EM CHAPA DE MADEIRA COMPENSADA RESINADA.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</si>
  <si>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</si>
  <si>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</si>
  <si>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</si>
  <si>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</si>
  <si>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</si>
  <si>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</si>
  <si>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</si>
  <si>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</si>
  <si>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</si>
  <si>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</si>
  <si>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</si>
  <si>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</si>
  <si>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</si>
  <si>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</si>
  <si>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</si>
  <si>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</si>
  <si>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</si>
  <si>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</si>
  <si>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</si>
  <si>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</si>
  <si>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</si>
  <si>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</si>
  <si>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</si>
  <si>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</si>
  <si>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</si>
  <si>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</si>
  <si>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</si>
  <si>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</si>
  <si>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</si>
  <si>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</si>
  <si>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</si>
  <si>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</si>
  <si>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</si>
  <si>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</si>
  <si>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</si>
  <si>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FIXAÇÃO (ENCUNHAMENTO) DE ALVENARIA DE VEDAÇÃO COM ESPUMA DE POLIURETANO EXPANSIVA. AF_03/2016</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</si>
  <si>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</si>
  <si>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</si>
  <si>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</si>
  <si>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</si>
  <si>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</si>
  <si>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</si>
  <si>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</si>
  <si>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</si>
  <si>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</si>
  <si>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</si>
  <si>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</si>
  <si>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</si>
  <si>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</si>
  <si>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</si>
  <si>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</si>
  <si>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</si>
  <si>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</si>
  <si>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</si>
  <si>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</si>
  <si>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</si>
  <si>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</si>
  <si>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</si>
  <si>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</si>
  <si>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</si>
  <si>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</si>
  <si>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</si>
  <si>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</si>
  <si>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</si>
  <si>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</si>
  <si>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</si>
  <si>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</si>
  <si>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</si>
  <si>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</si>
  <si>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</si>
  <si>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</si>
  <si>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</si>
  <si>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</si>
  <si>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</si>
  <si>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</si>
  <si>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</si>
  <si>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</si>
  <si>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</si>
  <si>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</si>
  <si>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</si>
  <si>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</si>
  <si>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</si>
  <si>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</si>
  <si>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</si>
  <si>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</si>
  <si>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</si>
  <si>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</si>
  <si>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</si>
  <si>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</si>
  <si>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</si>
  <si>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</si>
  <si>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</si>
  <si>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</si>
  <si>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</si>
  <si>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</si>
  <si>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</si>
  <si>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</si>
  <si>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</si>
  <si>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</si>
  <si>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</si>
  <si>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</si>
  <si>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</si>
  <si>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</si>
  <si>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</si>
  <si>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</si>
  <si>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</si>
  <si>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</si>
  <si>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</si>
  <si>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</si>
  <si>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</si>
  <si>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</si>
  <si>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</si>
  <si>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</si>
  <si>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</si>
  <si>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</si>
  <si>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</si>
  <si>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</si>
  <si>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</si>
  <si>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</si>
  <si>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</si>
  <si>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</si>
  <si>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</si>
  <si>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</si>
  <si>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</si>
  <si>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</si>
  <si>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</si>
  <si>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</si>
  <si>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</si>
  <si>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</si>
  <si>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</si>
  <si>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</si>
  <si>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</si>
  <si>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</si>
  <si>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</si>
  <si>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</si>
  <si>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</si>
  <si>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</si>
  <si>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</si>
  <si>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</si>
  <si>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</si>
  <si>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</si>
  <si>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</si>
  <si>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</si>
  <si>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</si>
  <si>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</si>
  <si>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</si>
  <si>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</si>
  <si>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</si>
  <si>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</si>
  <si>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</si>
  <si>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</si>
  <si>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</si>
  <si>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</si>
  <si>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</si>
  <si>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</si>
  <si>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</si>
  <si>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</si>
  <si>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</si>
  <si>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</si>
  <si>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</si>
  <si>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</si>
  <si>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</si>
  <si>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</si>
  <si>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</si>
  <si>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</si>
  <si>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</si>
  <si>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</si>
  <si>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</si>
  <si>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</si>
  <si>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</si>
  <si>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</si>
  <si>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</si>
  <si>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</si>
  <si>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</si>
  <si>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</si>
  <si>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</si>
  <si>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</si>
  <si>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</si>
  <si>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</si>
  <si>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</si>
  <si>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</si>
  <si>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</si>
  <si>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</si>
  <si>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</si>
  <si>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</si>
  <si>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</si>
  <si>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</si>
  <si>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</si>
  <si>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</si>
  <si>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</si>
  <si>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</si>
  <si>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</si>
  <si>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</si>
  <si>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</si>
  <si>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</si>
  <si>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</si>
  <si>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</si>
  <si>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</si>
  <si>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</si>
  <si>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</si>
  <si>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</si>
  <si>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</si>
  <si>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</si>
  <si>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</si>
  <si>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</si>
  <si>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</si>
  <si>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</si>
  <si>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</si>
  <si>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</si>
  <si>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</si>
  <si>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</si>
  <si>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</si>
  <si>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</si>
  <si>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</si>
  <si>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</si>
  <si>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</si>
  <si>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</si>
  <si>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</si>
  <si>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</si>
  <si>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</si>
  <si>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</si>
  <si>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</si>
  <si>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</si>
  <si>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</si>
  <si>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</si>
  <si>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</si>
  <si>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</si>
  <si>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</si>
  <si>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</si>
  <si>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</si>
  <si>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</si>
  <si>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</si>
  <si>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</si>
  <si>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</si>
  <si>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</si>
  <si>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</si>
  <si>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</si>
  <si>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</si>
  <si>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</si>
  <si>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</si>
  <si>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</si>
  <si>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</si>
  <si>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</si>
  <si>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</si>
  <si>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</si>
  <si>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</si>
  <si>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</si>
  <si>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</si>
  <si>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</si>
  <si>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</si>
  <si>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</si>
  <si>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</si>
  <si>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</si>
  <si>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</si>
  <si>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</si>
  <si>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</si>
  <si>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</si>
  <si>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</si>
  <si>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</si>
  <si>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</si>
  <si>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</si>
  <si>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</si>
  <si>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</si>
  <si>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</si>
  <si>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</si>
  <si>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</si>
  <si>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</si>
  <si>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</si>
  <si>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</si>
  <si>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</si>
  <si>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</si>
  <si>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</si>
  <si>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</si>
  <si>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</si>
  <si>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</si>
  <si>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</si>
  <si>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</si>
  <si>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</si>
  <si>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</si>
  <si>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</si>
  <si>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</si>
  <si>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</si>
  <si>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</si>
  <si>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</si>
  <si>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</si>
  <si>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</si>
  <si>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</si>
  <si>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</si>
  <si>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</si>
  <si>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KIT CAVALETE PARA MEDIÇÃO DE ÁGUA - ENTRADA INDIVIDUALIZADA, EM PVC DN 25 (¾), PARA 1 MEDIDOR  FORNECIMENTO E INSTALAÇÃO (EXCLUSIVE HIDRÔMETRO). AF_11/2016</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</si>
  <si>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</si>
  <si>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</si>
  <si>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</si>
  <si>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</si>
  <si>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</si>
  <si>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</si>
  <si>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FABRICAÇÃO, MONTAGEM E DESMONTAGEM DE FÔRMA PARA BLOCO DE COROAMENTO, EM MADEIRA SERRADA, E=25 MM, 1 UTILIZAÇÃO. AF_06/2017</t>
  </si>
  <si>
    <t>REATERRO MANUAL APILOADO COM SOQUETE. AF_10/2017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</si>
  <si>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</si>
  <si>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</si>
  <si>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</si>
  <si>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</si>
  <si>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</si>
  <si>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</si>
  <si>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</si>
  <si>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</si>
  <si>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</si>
  <si>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</si>
  <si>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</si>
  <si>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</si>
  <si>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</si>
  <si>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MASSA ÚNICA, PARA RECEBIMENTO DE PINTURA OU CERÂMICA, ARGAMASSA INDUSTRIALIZADA, PREPARO MECÂNICO, APLICADO COM EQUIPAMENTO DE MISTURA E PROJEÇÃO DE 1,5 M3/H EM FACES INTERNAS DE PAREDES, ESPESSURA DE 5MM, SEM EXECUÇÃO DE TALISCAS. AF_06/2014</t>
  </si>
  <si>
    <t>FORRO EM RÉGUAS DE PVC, FRISADO, PARA AMBIENTES RESIDENCIAIS, INCLUSIVE ESTRUTURA DE FIXAÇÃO. AF_05/2017_P</t>
  </si>
  <si>
    <t>FORRO EM RÉGUAS DE PVC, FRISADO, PARA AMBIENTES COMERCIAIS, INCLUSIVE ESTRUTURA DE FIXAÇÃO. AF_05/2017_P</t>
  </si>
  <si>
    <t>FORRO EM RÉGUAS DE PVC, LISO, PARA AMBIENTES RESIDENCIAIS, INCLUSIVE ESTRUTURA DE FIXAÇÃO. AF_05/2017_P</t>
  </si>
  <si>
    <t>FORRO DE PVC, LISO, PARA AMBIENTES COMERCIAIS, INCLUSIVE ESTRUTURA DE FIXAÇÃO. AF_05/2017_P</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</si>
  <si>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</si>
  <si>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</si>
  <si>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</si>
  <si>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</si>
  <si>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</si>
  <si>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</si>
  <si>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</si>
  <si>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</si>
  <si>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</si>
  <si>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</si>
  <si>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</si>
  <si>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</si>
  <si>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</si>
  <si>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</si>
  <si>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</si>
  <si>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</si>
  <si>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</si>
  <si>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</si>
  <si>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</si>
  <si>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</si>
  <si>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</si>
  <si>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</si>
  <si>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</si>
  <si>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</si>
  <si>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</si>
  <si>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</si>
  <si>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</si>
  <si>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</si>
  <si>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</si>
  <si>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</si>
  <si>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</si>
  <si>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</si>
  <si>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</si>
  <si>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</si>
  <si>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</si>
  <si>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</si>
  <si>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</si>
  <si>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</si>
  <si>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</si>
  <si>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</si>
  <si>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</si>
  <si>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</si>
  <si>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</si>
  <si>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</si>
  <si>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</si>
  <si>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</si>
  <si>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</si>
  <si>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</si>
  <si>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</si>
  <si>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</si>
  <si>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</si>
  <si>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</si>
  <si>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</si>
  <si>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</si>
  <si>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</si>
  <si>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</si>
  <si>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</si>
  <si>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</si>
  <si>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</si>
  <si>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</si>
  <si>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</si>
  <si>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</si>
  <si>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 xml:space="preserve">INVESTIMENTO </t>
  </si>
  <si>
    <t>CONTRAPARTIDA</t>
  </si>
  <si>
    <t>INVESTIMENTO</t>
  </si>
  <si>
    <t>TOTAL GERAL</t>
  </si>
  <si>
    <t>COMPOSIÇÃO</t>
  </si>
  <si>
    <t xml:space="preserve">MÃO-DE-OBRA  </t>
  </si>
  <si>
    <t>Meses</t>
  </si>
  <si>
    <t>Horas/  Dia</t>
  </si>
  <si>
    <t>Dias/  Mês</t>
  </si>
  <si>
    <t>Total  Horas</t>
  </si>
  <si>
    <t>CUSTO UNITÁRIO TOTAL  :</t>
  </si>
  <si>
    <t>ADMINISTRAÇÃO LOCAL DA OBRA</t>
  </si>
  <si>
    <t>ADMINISTRAÇÃO LOCAL</t>
  </si>
  <si>
    <t>CANTEIRO DE OBRA</t>
  </si>
  <si>
    <t>EXECUÇÃO DE PAVIMENTO</t>
  </si>
  <si>
    <t>TRANSPORTE DE MATERIAIS DE PAVIMENTAÇÃO</t>
  </si>
  <si>
    <t>5.1</t>
  </si>
  <si>
    <t>5.2</t>
  </si>
  <si>
    <t>SINALIZAÇÃO VERTICAL</t>
  </si>
  <si>
    <t>SINALIZAÇÃO HORIZONTAL</t>
  </si>
  <si>
    <t>DISCRIMINAÇÃO</t>
  </si>
  <si>
    <t>PERCENTUAL</t>
  </si>
  <si>
    <t>( % )</t>
  </si>
  <si>
    <t>MAX</t>
  </si>
  <si>
    <t>MIN</t>
  </si>
  <si>
    <t>ADMINISTRAÇÃO DA OBRA</t>
  </si>
  <si>
    <t>LUCRO</t>
  </si>
  <si>
    <t>2.1</t>
  </si>
  <si>
    <t>TRIBUTOS</t>
  </si>
  <si>
    <t>3.1</t>
  </si>
  <si>
    <t>**ISS</t>
  </si>
  <si>
    <t>3.2</t>
  </si>
  <si>
    <t>3.3</t>
  </si>
  <si>
    <t>3.4</t>
  </si>
  <si>
    <t>Contribuição Previdenciária - Lei nº 12.546/13</t>
  </si>
  <si>
    <t>**ISS - Repassado pelo município</t>
  </si>
  <si>
    <t xml:space="preserve">TAXA DE BDI A SER APLICADA 
SOBRE O CUSTO DIRETO </t>
  </si>
  <si>
    <t>VALOR DA OBRA</t>
  </si>
  <si>
    <t>Não incidem IRPJ e CSLL na composição de Tributos.</t>
  </si>
  <si>
    <t>CÁLCULO DO BDI</t>
  </si>
  <si>
    <t xml:space="preserve">BDI = </t>
  </si>
  <si>
    <t>( 1 + AC + S + R + G ) ( 1 + DF ) ( 1 + L )</t>
  </si>
  <si>
    <t>(1-I)</t>
  </si>
  <si>
    <t>**ISS -  Imposto Sobre Serviços</t>
  </si>
  <si>
    <t>ISS - Repassado pelo município</t>
  </si>
  <si>
    <t>Conforme declarado pela prefeitura municipal</t>
  </si>
  <si>
    <r>
      <rPr>
        <b/>
        <sz val="10"/>
        <rFont val="Arial"/>
        <family val="2"/>
      </rPr>
      <t>AC -</t>
    </r>
    <r>
      <rPr>
        <sz val="10"/>
        <rFont val="Arial"/>
        <family val="2"/>
      </rPr>
      <t xml:space="preserve"> Administração Central</t>
    </r>
  </si>
  <si>
    <r>
      <rPr>
        <b/>
        <sz val="10"/>
        <rFont val="Arial"/>
        <family val="2"/>
      </rPr>
      <t>DF -</t>
    </r>
    <r>
      <rPr>
        <sz val="10"/>
        <rFont val="Arial"/>
        <family val="2"/>
      </rPr>
      <t xml:space="preserve"> Custos Financeiras</t>
    </r>
  </si>
  <si>
    <r>
      <rPr>
        <b/>
        <sz val="10"/>
        <rFont val="Arial"/>
        <family val="2"/>
      </rPr>
      <t>L -</t>
    </r>
    <r>
      <rPr>
        <sz val="10"/>
        <rFont val="Arial"/>
        <family val="2"/>
      </rPr>
      <t xml:space="preserve"> Lucro Operacional</t>
    </r>
  </si>
  <si>
    <t>COORDENAÇÃO DE PROJETOS</t>
  </si>
  <si>
    <t>SITE: amm.org.br   -   E-mail: pavimentacaoamm@gmail.com</t>
  </si>
  <si>
    <t>De acordo com o acórdão 2622/2013  TCU- Critérios de aceitabilidade para lucros e despesas indiretas.</t>
  </si>
  <si>
    <t>COFINS</t>
  </si>
  <si>
    <t>PIS</t>
  </si>
  <si>
    <t>% TOTAL</t>
  </si>
  <si>
    <t>VALOR (R$)</t>
  </si>
  <si>
    <t>CRONOGRAMA FÍSICO-FINANCEIRO</t>
  </si>
  <si>
    <t xml:space="preserve">QUADRO DE RUAS </t>
  </si>
  <si>
    <t>LOGRADOURO</t>
  </si>
  <si>
    <t>COORDENADAS</t>
  </si>
  <si>
    <t>INICIAL</t>
  </si>
  <si>
    <t>FINAL</t>
  </si>
  <si>
    <t>ESTACAS</t>
  </si>
  <si>
    <t>EXTENSÃO</t>
  </si>
  <si>
    <t>(m)</t>
  </si>
  <si>
    <t>LARGURA</t>
  </si>
  <si>
    <t>ÁREA</t>
  </si>
  <si>
    <t>(m²)</t>
  </si>
  <si>
    <t>ÁREA DE LIMPA RODAS</t>
  </si>
  <si>
    <t>ÁREA TOTAL</t>
  </si>
  <si>
    <t>TOTAL &gt;&gt;&gt;</t>
  </si>
  <si>
    <t>CÁLCULO QUANTITATIVO DE BASE E TRANSPORTE</t>
  </si>
  <si>
    <t>ESPESSURA DA CAMADA</t>
  </si>
  <si>
    <t>FATOR EMPOLAMENTO</t>
  </si>
  <si>
    <t>VOLUME</t>
  </si>
  <si>
    <t>(m³)</t>
  </si>
  <si>
    <t>TRANSPORTE PAV.</t>
  </si>
  <si>
    <t>TRANSPORTE NPAV.</t>
  </si>
  <si>
    <t>MOM. DE TRANSP.</t>
  </si>
  <si>
    <t>(m³.km)</t>
  </si>
  <si>
    <t>(km)</t>
  </si>
  <si>
    <t>CÁLCULO QUANTITATIVO DE SUB-BASE E TRANSPORTE</t>
  </si>
  <si>
    <t>PLANILHA PARA CÁCULO DE IMPRIMAÇÃO E CM-30</t>
  </si>
  <si>
    <t>TAXA DE APLIC.</t>
  </si>
  <si>
    <t>(t/m²)</t>
  </si>
  <si>
    <t>QUANT. CM-30</t>
  </si>
  <si>
    <t>(t)</t>
  </si>
  <si>
    <t>PLANILHA PARA CÁLCULO DE RR-2C</t>
  </si>
  <si>
    <t xml:space="preserve">ÁREA </t>
  </si>
  <si>
    <t xml:space="preserve">ÁREA LIMPA RODAS </t>
  </si>
  <si>
    <t>QUANT. RR-2C</t>
  </si>
  <si>
    <t>QUANT. TRABALHO</t>
  </si>
  <si>
    <t>¹ Transporte com caminhao basculante 10 m3, em via urbana pavimentada</t>
  </si>
  <si>
    <t xml:space="preserve">² Transporte com caminhao basculante 10 m3, em via urbana em leito natural </t>
  </si>
  <si>
    <t>OBS: Áreas dos Limpa Rodas e Embocaduras discriminadas no Projeto Geométrico.</t>
  </si>
  <si>
    <t>BRITA 0</t>
  </si>
  <si>
    <t>BRITA 1</t>
  </si>
  <si>
    <t>FATOR</t>
  </si>
  <si>
    <t>MOMENTO DE TRANSP*.</t>
  </si>
  <si>
    <t xml:space="preserve"> ( m³.km )</t>
  </si>
  <si>
    <t>CM-30</t>
  </si>
  <si>
    <t>F. UTILIZAÇÃO</t>
  </si>
  <si>
    <t>t</t>
  </si>
  <si>
    <t>PESO ( t ) A</t>
  </si>
  <si>
    <t>TRANSPORTAR</t>
  </si>
  <si>
    <t>RR-2C</t>
  </si>
  <si>
    <t>PLANILHA PARA CÁLCULO DE TRANPORTE DE MATERIAL BETUMINOSO</t>
  </si>
  <si>
    <t>Agência Nacional do Petróleo, Gás Natural e Biocombustíveis</t>
  </si>
  <si>
    <t>Superintendência de Defesa da Concorrência, Estudos e Regulação Econômica</t>
  </si>
  <si>
    <t>Alagoas</t>
  </si>
  <si>
    <t>Amapá</t>
  </si>
  <si>
    <t>Amazonas</t>
  </si>
  <si>
    <t>Bahia</t>
  </si>
  <si>
    <t>Ceará</t>
  </si>
  <si>
    <t>Distrito Federal</t>
  </si>
  <si>
    <t>Espírito Santo</t>
  </si>
  <si>
    <t>Goiás</t>
  </si>
  <si>
    <t>Maranhão</t>
  </si>
  <si>
    <t>Mato Grosso do Sul</t>
  </si>
  <si>
    <t>Minas Gerais</t>
  </si>
  <si>
    <t>Pará</t>
  </si>
  <si>
    <t>Paraíba</t>
  </si>
  <si>
    <t>Paraná</t>
  </si>
  <si>
    <t>Pernambuco</t>
  </si>
  <si>
    <t>Piauí</t>
  </si>
  <si>
    <t>Rio de Janeiro</t>
  </si>
  <si>
    <t>Rio Grande do Norte</t>
  </si>
  <si>
    <t>Rio Grande do Sul</t>
  </si>
  <si>
    <t>Rondônia</t>
  </si>
  <si>
    <t>Roraima</t>
  </si>
  <si>
    <t>Santa Catarina</t>
  </si>
  <si>
    <t>São Paulo</t>
  </si>
  <si>
    <t>Sergipe</t>
  </si>
  <si>
    <t>Tocantins</t>
  </si>
  <si>
    <t>PREÇO MÉDIO MENSAL PONDERADO PRATICADO PELOS DISTRIBUIDORES DE PRODUTOS ASFÁLTICOS (R$/KG) - (CM 30)</t>
  </si>
  <si>
    <t>PREÇO MÉDIO MENSAL PONDERADO PRATICADO PELOS DISTRIBUIDORES DE PRODUTOS ASFÁLTICOS (R$/KG) - (RR-2C)</t>
  </si>
  <si>
    <t>COMPONENTES</t>
  </si>
  <si>
    <t>COEFICIENTE</t>
  </si>
  <si>
    <t>HORÁRIO (R$)</t>
  </si>
  <si>
    <t>HORÁRIO TOTAL (R$)</t>
  </si>
  <si>
    <t>DATA DA COTAÇÃO</t>
  </si>
  <si>
    <t>DADOS DA COTAÇÃO</t>
  </si>
  <si>
    <t>PRODUTO</t>
  </si>
  <si>
    <t>DADOS DA EMPRESA</t>
  </si>
  <si>
    <t>EMPRESA</t>
  </si>
  <si>
    <t>LOCALIZAÇÃO</t>
  </si>
  <si>
    <t>TELEFONE</t>
  </si>
  <si>
    <t>CONTATO</t>
  </si>
  <si>
    <t>CNPJ</t>
  </si>
  <si>
    <t>VALOR ADOTADO &gt;&gt;&gt;</t>
  </si>
  <si>
    <t>* As cotações fornecidas pelas empresas seguem em anexo</t>
  </si>
  <si>
    <t xml:space="preserve">Pesquisa de Mercado: </t>
  </si>
  <si>
    <t xml:space="preserve">Na cotação direta com os fornecedores somente serão admitidos os preços cujas datas não se diferenciem em mais de 180 (cento e oitenta) dias, ou seja, nenhuma proposta direta de fornecedor deve conter diferença de data maior que 180 dias quando comparadas às demais em um grupo de pesquisa de preços junto a fornecedores no mesmo processo. </t>
  </si>
  <si>
    <t xml:space="preserve">A partir das cotações obtidas, deve-se realizar algum tratamento estatístico sobre os valores coletados para se obter um custo referencial. Entre outros critérios, pode ser utilizada a média, mediana, moda, primeiro quartil ou valor mínimo dos dados pesquisados. Nesse aspecto, a Instrução Normativa SLTI/MPOG nº 7/2014 dispõe que o resultado da pesquisa de preços será a média ou o menor dos preços obtidos, podendo o gestor adotar a forma que melhor atenda ao objeto a ser contratado e à realidade local. </t>
  </si>
  <si>
    <t xml:space="preserve">O TCU no Acórdão 7.290/2013 –  Segunda Câmara entendeu que, quando da pesquisa de preços de mercado para definição de valores referenciais de licitações, devem ser adotadas as cotações mínimas encontradas sempre que se tratar de insumo ou equipamento fornecido exclusivamente por um conjunto restrito de empresas. </t>
  </si>
  <si>
    <t>Fonte: TCU - ORIENTAÇÕES PARA ELABORAÇÃO DE PLANILHAS ORÇAMENTÁRIAS  DE OBRAS PÚBLICAS</t>
  </si>
  <si>
    <t>LADO DIREITO</t>
  </si>
  <si>
    <t>LADO ESQUERDO</t>
  </si>
  <si>
    <t>PLANILHA QUANTITATIVA DE CALÇADA</t>
  </si>
  <si>
    <t xml:space="preserve">EXTENSÃO </t>
  </si>
  <si>
    <t>ESPESSURA CALÇADA</t>
  </si>
  <si>
    <t>EXT. TOTAL</t>
  </si>
  <si>
    <t>FORNECIMENTO E INSTALAÇÃO DE ACESSIBILIDADE COM PISO TÁTIL ALERTA E DIRECIONAL 25X25 CM EM PASSEIO PÚBLICO</t>
  </si>
  <si>
    <t>COTAÇÃO</t>
  </si>
  <si>
    <t>QUANTITATIVO - SINALIZAÇÃO HORIZONTAL</t>
  </si>
  <si>
    <t>ESPESSURA</t>
  </si>
  <si>
    <t>EX.:</t>
  </si>
  <si>
    <t>TIPO:</t>
  </si>
  <si>
    <t>+</t>
  </si>
  <si>
    <t>LINHA DE BORDO (LBO)</t>
  </si>
  <si>
    <t>LINHA DE RETENÇÃO (LRE)</t>
  </si>
  <si>
    <t>COMPRIMENTO</t>
  </si>
  <si>
    <t>ESPASSAMENTO</t>
  </si>
  <si>
    <t>FAIXA DE TRAVESSIA DE PEDESTRES TIPO ZEBRADA (FTP1)</t>
  </si>
  <si>
    <t>(un)</t>
  </si>
  <si>
    <t>ÁREA UNIT.</t>
  </si>
  <si>
    <t>QUANTITATIVO - SINALIZAÇÃO VERTICAL</t>
  </si>
  <si>
    <t>PARE ESCRITO</t>
  </si>
  <si>
    <t>REGULAMENTAÇÃO:</t>
  </si>
  <si>
    <t>PARADA OBRIGATÓRIA</t>
  </si>
  <si>
    <t>R-1</t>
  </si>
  <si>
    <t>R-19</t>
  </si>
  <si>
    <t>VELOCIDADE MÁX. PERMITIDA (40 KM/H)</t>
  </si>
  <si>
    <t>unidades</t>
  </si>
  <si>
    <t>PLANILHA RESUMO DE TERRAPLANAGEM</t>
  </si>
  <si>
    <t>LIMPA-RODAS E EMBOCADURAS</t>
  </si>
  <si>
    <t>PROFUNDIDADE</t>
  </si>
  <si>
    <t>SESSÕES</t>
  </si>
  <si>
    <t>VOLUME LÍQUIDO</t>
  </si>
  <si>
    <t>VOLUME TOTAL</t>
  </si>
  <si>
    <t>FATOR EMPOL.</t>
  </si>
  <si>
    <t>DMT BOTA FORA</t>
  </si>
  <si>
    <t>TERRAPLANAGEM</t>
  </si>
  <si>
    <t>DESONERADO</t>
  </si>
  <si>
    <t>NÃO DESONERADO</t>
  </si>
  <si>
    <t>ASSENTAMENTO DE TUBO DE AÇO CARBONO PARA REDE DE ÁGUA, DN 1000 MM (40  ) OU DN 1100 MM (44  ), JUNTA SOLDADA, INSTALADO EM LOCAL COM NÍVEL BAIXO DE INTERFERÊNCIAS (NÃO INCLUI FORNECIMENTO). AF_11/2017</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</si>
  <si>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</si>
  <si>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</si>
  <si>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</si>
  <si>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</si>
  <si>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</si>
  <si>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</si>
  <si>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</si>
  <si>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</si>
  <si>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</si>
  <si>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</si>
  <si>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</si>
  <si>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</si>
  <si>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</si>
  <si>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</si>
  <si>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</si>
  <si>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</si>
  <si>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</si>
  <si>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</si>
  <si>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</si>
  <si>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</si>
  <si>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</si>
  <si>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</si>
  <si>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</si>
  <si>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</si>
  <si>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</si>
  <si>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</si>
  <si>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</si>
  <si>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</si>
  <si>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6 M E MENOR OU IGUAL A 10 M FORNECIMENTO E EXECUÇÃO. AF_12/2015</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</si>
  <si>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</si>
  <si>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</si>
  <si>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</si>
  <si>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</si>
  <si>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</si>
  <si>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</si>
  <si>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</si>
  <si>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</si>
  <si>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</si>
  <si>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</si>
  <si>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</si>
  <si>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</si>
  <si>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</si>
  <si>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</si>
  <si>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</si>
  <si>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</si>
  <si>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</si>
  <si>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</si>
  <si>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</si>
  <si>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</si>
  <si>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TRATAMENTO DE JUNTA DE DILATAÇÃO COM MANTA ASFÁLTICA ADERIDA COM MAÇARICO. AF_06/2018</t>
  </si>
  <si>
    <t>PEÇA CIRCULAR PRÉ-MOLDADA, VOLUME DE CONCRETO DE 10 A 30 LITROS, TAXA DE FIBRA DE POLIPROPILENO APROXIMADA DE 6 KG/M³. AF_01/2018_P</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</si>
  <si>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</si>
  <si>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</si>
  <si>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</si>
  <si>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</si>
  <si>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</si>
  <si>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</si>
  <si>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</si>
  <si>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</si>
  <si>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</si>
  <si>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</si>
  <si>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</si>
  <si>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</si>
  <si>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</si>
  <si>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</si>
  <si>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</si>
  <si>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</si>
  <si>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</si>
  <si>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</si>
  <si>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</si>
  <si>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</si>
  <si>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</si>
  <si>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</si>
  <si>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</si>
  <si>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</si>
  <si>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</si>
  <si>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</si>
  <si>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</si>
  <si>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</si>
  <si>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</si>
  <si>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</si>
  <si>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</si>
  <si>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</si>
  <si>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</si>
  <si>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</si>
  <si>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</si>
  <si>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PINTURA ANTICORROSIVA DE DUTO METÁLICO. AF_04/2018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</si>
  <si>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</si>
  <si>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</si>
  <si>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</si>
  <si>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</si>
  <si>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</si>
  <si>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</si>
  <si>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</si>
  <si>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</si>
  <si>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</si>
  <si>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</si>
  <si>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</si>
  <si>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</si>
  <si>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</si>
  <si>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</si>
  <si>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</si>
  <si>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</si>
  <si>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</si>
  <si>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</si>
  <si>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</si>
  <si>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</si>
  <si>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</si>
  <si>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</si>
  <si>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</si>
  <si>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</si>
  <si>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</si>
  <si>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</si>
  <si>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</si>
  <si>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</si>
  <si>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</si>
  <si>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</si>
  <si>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</si>
  <si>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</si>
  <si>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</si>
  <si>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</si>
  <si>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</si>
  <si>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</si>
  <si>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</si>
  <si>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</si>
  <si>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</si>
  <si>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</si>
  <si>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</si>
  <si>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</si>
  <si>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</si>
  <si>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</si>
  <si>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</si>
  <si>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</si>
  <si>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</si>
  <si>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</si>
  <si>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</si>
  <si>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</si>
  <si>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</si>
  <si>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</si>
  <si>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</si>
  <si>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</si>
  <si>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</si>
  <si>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</si>
  <si>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</si>
  <si>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</si>
  <si>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</si>
  <si>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</si>
  <si>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</si>
  <si>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</si>
  <si>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</si>
  <si>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</si>
  <si>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</si>
  <si>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</si>
  <si>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</si>
  <si>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</si>
  <si>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</si>
  <si>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</si>
  <si>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</si>
  <si>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</si>
  <si>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</si>
  <si>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</si>
  <si>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</si>
  <si>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</si>
  <si>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</si>
  <si>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</si>
  <si>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</si>
  <si>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</si>
  <si>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</si>
  <si>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</si>
  <si>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</si>
  <si>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</si>
  <si>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</si>
  <si>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</si>
  <si>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</si>
  <si>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</si>
  <si>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</si>
  <si>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</si>
  <si>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</si>
  <si>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</si>
  <si>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</si>
  <si>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</si>
  <si>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</si>
  <si>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</si>
  <si>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</si>
  <si>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</si>
  <si>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</si>
  <si>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</si>
  <si>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</si>
  <si>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</si>
  <si>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</si>
  <si>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</si>
  <si>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</si>
  <si>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</si>
  <si>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</si>
  <si>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</si>
  <si>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</si>
  <si>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</si>
  <si>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</si>
  <si>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</si>
  <si>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</si>
  <si>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</si>
  <si>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</si>
  <si>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</si>
  <si>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</si>
  <si>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</si>
  <si>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</si>
  <si>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</si>
  <si>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</si>
  <si>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</si>
  <si>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</si>
  <si>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</si>
  <si>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</si>
  <si>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</si>
  <si>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</si>
  <si>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</si>
  <si>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</si>
  <si>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</si>
  <si>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</si>
  <si>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</si>
  <si>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</si>
  <si>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</si>
  <si>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</si>
  <si>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</si>
  <si>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</si>
  <si>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</si>
  <si>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</si>
  <si>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</si>
  <si>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</si>
  <si>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</si>
  <si>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</si>
  <si>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</si>
  <si>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</si>
  <si>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</si>
  <si>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</si>
  <si>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</si>
  <si>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</si>
  <si>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</si>
  <si>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</si>
  <si>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</si>
  <si>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</si>
  <si>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</si>
  <si>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</si>
  <si>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</si>
  <si>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</si>
  <si>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</si>
  <si>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</si>
  <si>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</si>
  <si>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</si>
  <si>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</si>
  <si>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</si>
  <si>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</si>
  <si>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</si>
  <si>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</si>
  <si>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</si>
  <si>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</si>
  <si>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</si>
  <si>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</si>
  <si>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</si>
  <si>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</si>
  <si>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</si>
  <si>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</si>
  <si>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</si>
  <si>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</si>
  <si>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</si>
  <si>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</si>
  <si>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</si>
  <si>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</si>
  <si>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</si>
  <si>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</si>
  <si>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</si>
  <si>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</si>
  <si>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</si>
  <si>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</si>
  <si>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</si>
  <si>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</si>
  <si>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</si>
  <si>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</si>
  <si>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</si>
  <si>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</si>
  <si>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</si>
  <si>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</si>
  <si>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</si>
  <si>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COBERTURA PARA PROTEÇÃO DE PEDESTRES SOBRE ESTRUTURA DE ANDAIME, INCLUSIVE MONTAGEM E DESMONTAGEM.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</si>
  <si>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</si>
  <si>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</si>
  <si>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</si>
  <si>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</si>
  <si>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</si>
  <si>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</si>
  <si>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</si>
  <si>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</si>
  <si>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</si>
  <si>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</si>
  <si>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</si>
  <si>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</si>
  <si>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</si>
  <si>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</si>
  <si>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</si>
  <si>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</si>
  <si>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</si>
  <si>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</si>
  <si>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</si>
  <si>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</si>
  <si>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</si>
  <si>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</si>
  <si>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</si>
  <si>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CIMENTO PORTLAND COMPOSTO CP II-32</t>
  </si>
  <si>
    <t>PEDRA BRITADA N. 1 (9,5 a 19 MM) POSTO PEDREIRA/FORNECEDOR, SEM FRETE</t>
  </si>
  <si>
    <t>VERGALHAO ZINCADO ROSCA TOTAL, 1/4 " (6,3 MM)</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</si>
  <si>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</si>
  <si>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</si>
  <si>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</si>
  <si>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</si>
  <si>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</si>
  <si>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</si>
  <si>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</si>
  <si>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</si>
  <si>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</si>
  <si>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</si>
  <si>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</si>
  <si>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</si>
  <si>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</si>
  <si>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</si>
  <si>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</si>
  <si>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</si>
  <si>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</si>
  <si>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</si>
  <si>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</si>
  <si>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</si>
  <si>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</si>
  <si>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</si>
  <si>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</si>
  <si>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</si>
  <si>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</si>
  <si>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</si>
  <si>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</si>
  <si>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</si>
  <si>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</si>
  <si>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</si>
  <si>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</si>
  <si>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</si>
  <si>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</si>
  <si>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</si>
  <si>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</si>
  <si>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</si>
  <si>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</si>
  <si>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</si>
  <si>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</si>
  <si>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</si>
  <si>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VIGIA DIURNO</t>
  </si>
  <si>
    <t>VIGIA DIURNO (MENSALISTA)</t>
  </si>
  <si>
    <t>VIGIA NOTURNO, HORA EFETIVAMENTE TRABALHADA DE 22 H AS 5 H (COM ADICIONAL NOTURNO)</t>
  </si>
  <si>
    <t>ASSOCIAÇÃO MATOGROSSENSE DOS MUNICÍPIOS</t>
  </si>
  <si>
    <t>MEMÓRIA DE CALCULO DE PAV. FLEXÍVEL - DNER</t>
  </si>
  <si>
    <r>
      <t>LOCAL</t>
    </r>
    <r>
      <rPr>
        <b/>
        <sz val="10"/>
        <rFont val="Arial"/>
        <family val="2"/>
      </rPr>
      <t>:</t>
    </r>
    <r>
      <rPr>
        <sz val="10"/>
        <rFont val="Arial"/>
        <family val="2"/>
      </rPr>
      <t/>
    </r>
  </si>
  <si>
    <t>Valores de N</t>
  </si>
  <si>
    <t>VALORES DE "N" TABELADOS POR TIPO DE VIA</t>
  </si>
  <si>
    <t>Função Predominante     da Via</t>
  </si>
  <si>
    <t>Tipo de Tráfego Previsto</t>
  </si>
  <si>
    <t>Período de Projeto  (anos)</t>
  </si>
  <si>
    <t>Volume Inicial na Faixa mais carregada (Vo)</t>
  </si>
  <si>
    <t>Faixa para "N"</t>
  </si>
  <si>
    <t>"N" Característico</t>
  </si>
  <si>
    <t>Veículos Leves</t>
  </si>
  <si>
    <t>Caminhão ou Ônibus</t>
  </si>
  <si>
    <t>Via Local</t>
  </si>
  <si>
    <t>Leve</t>
  </si>
  <si>
    <t>100 a 400</t>
  </si>
  <si>
    <t>4 a 20</t>
  </si>
  <si>
    <t>2,70x104</t>
  </si>
  <si>
    <t>1,0x105</t>
  </si>
  <si>
    <t xml:space="preserve">a </t>
  </si>
  <si>
    <t>1,40x105</t>
  </si>
  <si>
    <t>Via Local e coletora secundária</t>
  </si>
  <si>
    <t>Médio</t>
  </si>
  <si>
    <t>401 a 1.500</t>
  </si>
  <si>
    <t>21 a 100</t>
  </si>
  <si>
    <t>5,0x105</t>
  </si>
  <si>
    <t>6,80x105</t>
  </si>
  <si>
    <t>Vias coletoras e estruturais</t>
  </si>
  <si>
    <t>Meio Pesado</t>
  </si>
  <si>
    <t>1,40x106</t>
  </si>
  <si>
    <t>2,0x106</t>
  </si>
  <si>
    <t>3,10x106</t>
  </si>
  <si>
    <t>Pesado</t>
  </si>
  <si>
    <t>5.001 a 10.000</t>
  </si>
  <si>
    <t>301 a 1.000</t>
  </si>
  <si>
    <t>1,0x107</t>
  </si>
  <si>
    <t>2,0x107</t>
  </si>
  <si>
    <t>3,30x107</t>
  </si>
  <si>
    <t>Muito Pesado</t>
  </si>
  <si>
    <t>&gt;10.000</t>
  </si>
  <si>
    <t>1.001 a 2.000</t>
  </si>
  <si>
    <t>5,0x107</t>
  </si>
  <si>
    <t>6,70x107</t>
  </si>
  <si>
    <t>Faixa Exclusiva de Ônibus</t>
  </si>
  <si>
    <t>Volume Médio</t>
  </si>
  <si>
    <t>&lt;500</t>
  </si>
  <si>
    <t>3,0x106</t>
  </si>
  <si>
    <t>&gt;500</t>
  </si>
  <si>
    <t>Volume Pesado</t>
  </si>
  <si>
    <t>Fonte: Prefeitura Municipal de São Paulo</t>
  </si>
  <si>
    <t>Número Equivalente N</t>
  </si>
  <si>
    <r>
      <t>Logo, número "</t>
    </r>
    <r>
      <rPr>
        <b/>
        <sz val="10"/>
        <rFont val="Tahoma"/>
        <family val="2"/>
      </rPr>
      <t>N"</t>
    </r>
    <r>
      <rPr>
        <sz val="10"/>
        <rFont val="Tahoma"/>
        <family val="2"/>
      </rPr>
      <t xml:space="preserve"> adotado</t>
    </r>
  </si>
  <si>
    <t>Pela Tabela de Revestimento Betuminoso em função de N</t>
  </si>
  <si>
    <t>N</t>
  </si>
  <si>
    <t>Tipo do Revestimento</t>
  </si>
  <si>
    <t>Esp.mín.</t>
  </si>
  <si>
    <t>N ≤ E+06</t>
  </si>
  <si>
    <t>Tratamentos Superficiais Betuminosos</t>
  </si>
  <si>
    <t>variável*</t>
  </si>
  <si>
    <t>E+06&lt; N ≤5E+6</t>
  </si>
  <si>
    <t>Concreto Betuminoso</t>
  </si>
  <si>
    <t>5,0 cm</t>
  </si>
  <si>
    <t>5E+06&lt; N ≤E+7</t>
  </si>
  <si>
    <t>7,5 cm</t>
  </si>
  <si>
    <t>E+07&lt; N ≤5E+7</t>
  </si>
  <si>
    <t>10,0 cm</t>
  </si>
  <si>
    <t>N ˃5 E+7</t>
  </si>
  <si>
    <t>12,5 cm</t>
  </si>
  <si>
    <t>*Esp. p/ Tratamentos Superficiais Betuminosos</t>
  </si>
  <si>
    <t>Sigla</t>
  </si>
  <si>
    <t>Tipo</t>
  </si>
  <si>
    <t>Esp. Mín.</t>
  </si>
  <si>
    <t>Esp.mín de Capa Selante</t>
  </si>
  <si>
    <t>Total</t>
  </si>
  <si>
    <t>TSS</t>
  </si>
  <si>
    <t>Tratamento Superficial Simples</t>
  </si>
  <si>
    <t>1,0 cm</t>
  </si>
  <si>
    <t>0,5 cm</t>
  </si>
  <si>
    <t>1,5 cm</t>
  </si>
  <si>
    <t>TSD</t>
  </si>
  <si>
    <t>Tratamento Superficial Duplo</t>
  </si>
  <si>
    <t>2,0 cm</t>
  </si>
  <si>
    <t>2,5 cm</t>
  </si>
  <si>
    <t>TST</t>
  </si>
  <si>
    <t>Tratamento Superficial Triplo</t>
  </si>
  <si>
    <t>3,0 cm</t>
  </si>
  <si>
    <t>3,5 cm</t>
  </si>
  <si>
    <t>Logo, o revestimento adotado</t>
  </si>
  <si>
    <t>Espessura =</t>
  </si>
  <si>
    <t>cm</t>
  </si>
  <si>
    <r>
      <t>LOCAL</t>
    </r>
    <r>
      <rPr>
        <b/>
        <sz val="12"/>
        <rFont val="Arial"/>
        <family val="2"/>
      </rPr>
      <t>:</t>
    </r>
    <r>
      <rPr>
        <sz val="10"/>
        <rFont val="Arial"/>
        <family val="2"/>
      </rPr>
      <t/>
    </r>
  </si>
  <si>
    <t xml:space="preserve">PROP: </t>
  </si>
  <si>
    <t>Dados de Entrada</t>
  </si>
  <si>
    <t xml:space="preserve">Operação de eixo padrão </t>
  </si>
  <si>
    <t>=</t>
  </si>
  <si>
    <t>Espessura do Revestimento</t>
  </si>
  <si>
    <t>R</t>
  </si>
  <si>
    <t>CBR Sub-Base</t>
  </si>
  <si>
    <r>
      <t>CBR</t>
    </r>
    <r>
      <rPr>
        <sz val="14"/>
        <rFont val="Book Antiqua"/>
        <family val="1"/>
      </rPr>
      <t>20</t>
    </r>
  </si>
  <si>
    <t>CBR Sub-Leito</t>
  </si>
  <si>
    <r>
      <t>CBR</t>
    </r>
    <r>
      <rPr>
        <sz val="14"/>
        <rFont val="Book Antiqua"/>
        <family val="1"/>
      </rPr>
      <t>n</t>
    </r>
  </si>
  <si>
    <t>CBR Reforço do Sub-Leito</t>
  </si>
  <si>
    <t>CBRn</t>
  </si>
  <si>
    <t>Camadas</t>
  </si>
  <si>
    <t>Espessura</t>
  </si>
  <si>
    <t>Valores Calulados (cm)</t>
  </si>
  <si>
    <t>Valores Adotados em projeto</t>
  </si>
  <si>
    <t>Coeficiente de Equivalência Estrutural (K)</t>
  </si>
  <si>
    <t xml:space="preserve">Revestimento </t>
  </si>
  <si>
    <t>Kr</t>
  </si>
  <si>
    <t xml:space="preserve">Base </t>
  </si>
  <si>
    <t>B</t>
  </si>
  <si>
    <t>Kb</t>
  </si>
  <si>
    <t xml:space="preserve">Sub-base </t>
  </si>
  <si>
    <t>h20</t>
  </si>
  <si>
    <t>Ks</t>
  </si>
  <si>
    <t>Reforço do subleito</t>
  </si>
  <si>
    <t>hn</t>
  </si>
  <si>
    <t>Kref</t>
  </si>
  <si>
    <t>Cálculo</t>
  </si>
  <si>
    <t>Hm</t>
  </si>
  <si>
    <t>x</t>
  </si>
  <si>
    <t>CBRsub-leito</t>
  </si>
  <si>
    <t>H20</t>
  </si>
  <si>
    <t>CBRsub-base</t>
  </si>
  <si>
    <t>Hn</t>
  </si>
  <si>
    <t>CBRreforço</t>
  </si>
  <si>
    <t xml:space="preserve"> = </t>
  </si>
  <si>
    <t>Espessura da BASE</t>
  </si>
  <si>
    <r>
      <t>K</t>
    </r>
    <r>
      <rPr>
        <b/>
        <sz val="12"/>
        <rFont val="Arial"/>
        <family val="2"/>
      </rPr>
      <t>r</t>
    </r>
  </si>
  <si>
    <r>
      <t>K</t>
    </r>
    <r>
      <rPr>
        <b/>
        <sz val="12"/>
        <rFont val="Arial"/>
        <family val="2"/>
      </rPr>
      <t>b</t>
    </r>
  </si>
  <si>
    <t>≥</t>
  </si>
  <si>
    <t>B=</t>
  </si>
  <si>
    <t>Adotado:</t>
  </si>
  <si>
    <t>Espessura da SUB-BASE</t>
  </si>
  <si>
    <r>
      <t>K</t>
    </r>
    <r>
      <rPr>
        <b/>
        <sz val="12"/>
        <rFont val="Arial"/>
        <family val="2"/>
      </rPr>
      <t>s</t>
    </r>
  </si>
  <si>
    <t>h20 =</t>
  </si>
  <si>
    <t>Espessura do REFORÇO DO SUB-LEITO</t>
  </si>
  <si>
    <r>
      <t>K</t>
    </r>
    <r>
      <rPr>
        <b/>
        <sz val="12"/>
        <rFont val="Arial"/>
        <family val="2"/>
      </rPr>
      <t>ref</t>
    </r>
  </si>
  <si>
    <t>hn =</t>
  </si>
  <si>
    <t>PLANILHA PARA CÁLCULO DE TRANSPORTE DE MATERIAIS DE PAVIMENTAÇÃO</t>
  </si>
  <si>
    <r>
      <t>LOCAL</t>
    </r>
    <r>
      <rPr>
        <b/>
        <sz val="10"/>
        <rFont val="Verdana"/>
        <family val="2"/>
      </rPr>
      <t>:</t>
    </r>
    <r>
      <rPr>
        <sz val="10"/>
        <rFont val="Arial"/>
        <family val="2"/>
      </rPr>
      <t/>
    </r>
  </si>
  <si>
    <t>PROPRIETÁRIO:</t>
  </si>
  <si>
    <t>MEMÓRIA DE CALCULO - MEIO-FIO E SARJETA</t>
  </si>
  <si>
    <t>LE SEÇÃO 01</t>
  </si>
  <si>
    <t>parcial</t>
  </si>
  <si>
    <t>SEÇÃO</t>
  </si>
  <si>
    <t>TOTAL</t>
  </si>
  <si>
    <t xml:space="preserve">MEMÓRIA DE CALCULO - CALÇADAS </t>
  </si>
  <si>
    <t>MEMÓRIA DE CALCULO - PISO TATÍL</t>
  </si>
  <si>
    <t>LIMPA-RODAS E EMBOCADURAS (PISO TATÍL DE ALERTA)</t>
  </si>
  <si>
    <t>Obs: Para cada Curva foi considerado um total de 8und de piso tatíl de Alerta de 25x25, totalizando 2m linear de piso tatíl de alerta por curva, sendo assim o calculo apresenta: (2m de piso tatíl por curva x a quantitade de curvas no projeto)</t>
  </si>
  <si>
    <t>LIMPA-RODAS E EMBOCADURAS (PISO TATÍL DIRECIONAL)</t>
  </si>
  <si>
    <t>Obs: () representa a as cotas de uma Embocadura</t>
  </si>
  <si>
    <t>PLANILHA QUANTITATIVA DE PISO TATIL</t>
  </si>
  <si>
    <t>Item</t>
  </si>
  <si>
    <t>Logradouro</t>
  </si>
  <si>
    <t>Área de uma Peça</t>
  </si>
  <si>
    <t>Rampas</t>
  </si>
  <si>
    <t>Extensão total por rampa</t>
  </si>
  <si>
    <t>Largura</t>
  </si>
  <si>
    <t>Área de Piso em Rampas</t>
  </si>
  <si>
    <t>Extensão total de piso tatíl na calçada</t>
  </si>
  <si>
    <t>Área  de Piso na Calçada</t>
  </si>
  <si>
    <t>Área Total de Piso Tatíl</t>
  </si>
  <si>
    <t>(Und)</t>
  </si>
  <si>
    <t>TOTAL &gt;&gt;</t>
  </si>
  <si>
    <t>ÁREA TOTAL DE PISO TATÍL</t>
  </si>
  <si>
    <t>UND</t>
  </si>
  <si>
    <t>m</t>
  </si>
  <si>
    <t>A-32b</t>
  </si>
  <si>
    <t>MOBILIZAÇÃO E DESMOBILIZAÇÃO</t>
  </si>
  <si>
    <t>4.1</t>
  </si>
  <si>
    <t>6.1</t>
  </si>
  <si>
    <t>6.2</t>
  </si>
  <si>
    <r>
      <rPr>
        <b/>
        <sz val="10"/>
        <rFont val="Arial"/>
        <family val="2"/>
      </rPr>
      <t>S + G -</t>
    </r>
    <r>
      <rPr>
        <sz val="10"/>
        <rFont val="Arial"/>
        <family val="2"/>
      </rPr>
      <t xml:space="preserve"> Seguros + Garantias</t>
    </r>
  </si>
  <si>
    <t>LARGURA DE TERRAPLENAGEM</t>
  </si>
  <si>
    <t>LARGURA DE SARJETA</t>
  </si>
  <si>
    <t>LARGURA DE MEIO-FIO</t>
  </si>
  <si>
    <t>EMULSAO ASFALTICA CATIONICA RR-2C PARA USO EM PAVIMENTACAO ASFALTICA</t>
  </si>
  <si>
    <t>Kg</t>
  </si>
  <si>
    <t>TRANSPORTE DE BRITA PARA TSD (TRECHO PAVIMENTADO)</t>
  </si>
  <si>
    <t>PLANILHA QUANTITATIVA DE MEIO-FIO E SARJETA (TRECHO CURVO)</t>
  </si>
  <si>
    <t>TOTAL DO TRECHO RETO &gt;&gt;&gt;</t>
  </si>
  <si>
    <t>TOTAL DO TRECHO CURVO &gt;&gt;&gt;</t>
  </si>
  <si>
    <t>TOTAL GERAL &gt;&gt;&gt;</t>
  </si>
  <si>
    <t>* Observação: Vide cotas em projeto de Drenagem Superficial</t>
  </si>
  <si>
    <t>ÁREAS TOTAL</t>
  </si>
  <si>
    <t>TOTAL &gt;&gt;&gt;&gt;&gt;&gt;&gt;&gt;</t>
  </si>
  <si>
    <t>PLANILHA AUXILIAR DE CÁLCULO - TERRAPLENAGEM</t>
  </si>
  <si>
    <t>Estaqueamento</t>
  </si>
  <si>
    <t>DIST. ESTACA</t>
  </si>
  <si>
    <t>SEMI. DIST ESTACA</t>
  </si>
  <si>
    <t>Área</t>
  </si>
  <si>
    <t>Volume de Terraplanagem</t>
  </si>
  <si>
    <t>Simples</t>
  </si>
  <si>
    <t>Acumulado</t>
  </si>
  <si>
    <t>Líquido</t>
  </si>
  <si>
    <t>Corte</t>
  </si>
  <si>
    <t>Aterro</t>
  </si>
  <si>
    <t>m³</t>
  </si>
  <si>
    <t>Características Construtivas</t>
  </si>
  <si>
    <t>Largura Capa:</t>
  </si>
  <si>
    <t>Esp. Base:</t>
  </si>
  <si>
    <t>Vol. de corte:</t>
  </si>
  <si>
    <t>Larg. Terrapl.:</t>
  </si>
  <si>
    <t>Esp. Sub-base:</t>
  </si>
  <si>
    <t>Vol. de aterro:</t>
  </si>
  <si>
    <t>Larg. Meio-fio:</t>
  </si>
  <si>
    <t>Ref. Subleito:</t>
  </si>
  <si>
    <t>Mat. Bota-fora:</t>
  </si>
  <si>
    <t>Larg. Sarjeta:</t>
  </si>
  <si>
    <t>Capa:</t>
  </si>
  <si>
    <t>Total:</t>
  </si>
  <si>
    <t>FÓRMULA UTILIZADA PARA CALCULO DE TERRAPLENAGEM</t>
  </si>
  <si>
    <t>DEMONSTRATIVO DE CÁLCULO PARA VOLUME DE TERRAPLENAGEM (ESTACA 01)</t>
  </si>
  <si>
    <t>Corte Simples</t>
  </si>
  <si>
    <t>Aterro Simples</t>
  </si>
  <si>
    <t xml:space="preserve">(0,00+0,00) X 10 = </t>
  </si>
  <si>
    <t>10.0</t>
  </si>
  <si>
    <t>7.1</t>
  </si>
  <si>
    <t>8.1</t>
  </si>
  <si>
    <t>8.2</t>
  </si>
  <si>
    <t>9.1</t>
  </si>
  <si>
    <t>9.2</t>
  </si>
  <si>
    <t>9.3</t>
  </si>
  <si>
    <t>Total de placas &gt;&gt;</t>
  </si>
  <si>
    <t xml:space="preserve">Total de placas &gt;&gt;  </t>
  </si>
  <si>
    <t>IDENTIFICAÇÃO DE RUAS</t>
  </si>
  <si>
    <r>
      <rPr>
        <b/>
        <sz val="10"/>
        <rFont val="Arial"/>
        <family val="2"/>
      </rPr>
      <t xml:space="preserve">R - </t>
    </r>
    <r>
      <rPr>
        <sz val="10"/>
        <rFont val="Arial"/>
        <family val="2"/>
      </rPr>
      <t>Riscos</t>
    </r>
  </si>
  <si>
    <t>13.537.179/0001-62</t>
  </si>
  <si>
    <t>(65)3055-1510</t>
  </si>
  <si>
    <t>22.229.537/0001-60</t>
  </si>
  <si>
    <t>TRECHO PAVIMENTADO</t>
  </si>
  <si>
    <t>CÁLCULO QUANTITATIVO DE REFORÇO DO SUBLEITO</t>
  </si>
  <si>
    <t>EQUIPAMENTOS DE GRANDE PORTE</t>
  </si>
  <si>
    <t>ORIGEM</t>
  </si>
  <si>
    <t>DESTINO</t>
  </si>
  <si>
    <t>VIAGENS (K)</t>
  </si>
  <si>
    <t>DISTÂNCIA (DM)</t>
  </si>
  <si>
    <t>VELOCIDADE (V)</t>
  </si>
  <si>
    <t>FU</t>
  </si>
  <si>
    <t>CUSTO UNITÁRIO (CH)</t>
  </si>
  <si>
    <t>PREÇO TOTAL</t>
  </si>
  <si>
    <t>FONTE</t>
  </si>
  <si>
    <t>TRANSPORTADOR</t>
  </si>
  <si>
    <t>2.1.1</t>
  </si>
  <si>
    <t>2.1.2</t>
  </si>
  <si>
    <t>2.1.3</t>
  </si>
  <si>
    <t>2.1.4</t>
  </si>
  <si>
    <t>2.1.5</t>
  </si>
  <si>
    <t>2.2</t>
  </si>
  <si>
    <t>EQUIPAMENTOS DE CONDUÇÃO PRÓPRIA</t>
  </si>
  <si>
    <t>2.2.1</t>
  </si>
  <si>
    <t>Condução por conta própria</t>
  </si>
  <si>
    <t>2.2.2</t>
  </si>
  <si>
    <t>2.2.3</t>
  </si>
  <si>
    <t>FÓRMULA</t>
  </si>
  <si>
    <t>OBS.01:</t>
  </si>
  <si>
    <t>OBS.02:</t>
  </si>
  <si>
    <t>OBS.03:</t>
  </si>
  <si>
    <t>BDI - BENEFICIOS E DESPESAS INDIRETAS (SERVIÇOS)</t>
  </si>
  <si>
    <t>BDI - BENEFICIOS E DESPESAS INDIRETAS (AQUISIÇÃO)</t>
  </si>
  <si>
    <t>COMP PAV 001</t>
  </si>
  <si>
    <r>
      <t>Considerar as seguintes velocidades média para os veículos transportadores em</t>
    </r>
    <r>
      <rPr>
        <b/>
        <i/>
        <sz val="11"/>
        <color indexed="8"/>
        <rFont val="Arial"/>
        <family val="2"/>
      </rPr>
      <t xml:space="preserve"> rodovias pavimentadas</t>
    </r>
    <r>
      <rPr>
        <i/>
        <sz val="11"/>
        <color indexed="8"/>
        <rFont val="Arial"/>
        <family val="2"/>
      </rPr>
      <t>: Cavalo Mecânico (Carregado) = 60 Km/h; Caminhão Pipa (Descarregado) = 60 Km/h; Caminhão Basculante (Descarregado) = 60 Km/h; Caminhão Espargidor (Descarregado) = 60 km/h; Caminhão de Material Asfáltico (Descarregado) = 60 Km/h. Para os casos, em que a rodovia não seja pavimentada, consultar Manual do DNIT, Volume 09  - Mobilização e Desmobilização.</t>
    </r>
  </si>
  <si>
    <t>SUB-TOTAL 9.0 &gt;&gt;</t>
  </si>
  <si>
    <t>9.4</t>
  </si>
  <si>
    <t>10.7</t>
  </si>
  <si>
    <t>10.8</t>
  </si>
  <si>
    <t>COMP PAV 002</t>
  </si>
  <si>
    <t>COMP PAV 003</t>
  </si>
  <si>
    <t>COMP PAV 004</t>
  </si>
  <si>
    <t>COMP PAV 005</t>
  </si>
  <si>
    <t>07324/ORSE</t>
  </si>
  <si>
    <t>COMP PAV 006</t>
  </si>
  <si>
    <t>COMP PAV 007</t>
  </si>
  <si>
    <t>PEDRA BRITADA N. 1 (9,5 a 19 MM)</t>
  </si>
  <si>
    <t>PISO TÁTIL</t>
  </si>
  <si>
    <t>PEDRA BRITADA N. 0, OU PEDRISCO (4,8 A 9,5 MM)</t>
  </si>
  <si>
    <t>B1</t>
  </si>
  <si>
    <t>B8</t>
  </si>
  <si>
    <t>B7</t>
  </si>
  <si>
    <t>B6</t>
  </si>
  <si>
    <t>B5</t>
  </si>
  <si>
    <t>B4</t>
  </si>
  <si>
    <t>B3</t>
  </si>
  <si>
    <t>B2</t>
  </si>
  <si>
    <t>A9</t>
  </si>
  <si>
    <t>A8</t>
  </si>
  <si>
    <t>A7</t>
  </si>
  <si>
    <t>A6</t>
  </si>
  <si>
    <t>A5</t>
  </si>
  <si>
    <t>A4</t>
  </si>
  <si>
    <t>A3</t>
  </si>
  <si>
    <t>A2</t>
  </si>
  <si>
    <t>A1</t>
  </si>
  <si>
    <t>I-SINAPI</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</si>
  <si>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</si>
  <si>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</si>
  <si>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</si>
  <si>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</si>
  <si>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</si>
  <si>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</si>
  <si>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COTOVELO EM COBRE, DN 22 MM, 90 GRAUS, SEM ANEL DE SOLDA, INSTALADO EM PRUMADA   FORNECIMENTO E INSTALAÇÃO. AF_12/2015</t>
  </si>
  <si>
    <t>ACABAMENTOS PARA FORRO (SANCA DE GESSO MONTADA NA OBRA). AF_05/2017_P</t>
  </si>
  <si>
    <t>VOLUME DE CORTE</t>
  </si>
  <si>
    <t>VOLUME DE ATERRO</t>
  </si>
  <si>
    <t>TRANSPORTE (PAV.)</t>
  </si>
  <si>
    <t>TRANSPORTE (NÃO PAV.)</t>
  </si>
  <si>
    <t>² Transporte com caminhao basculante 10 m3, em via urbana pavimentada</t>
  </si>
  <si>
    <t xml:space="preserve">³ Transporte com caminhao basculante 10 m3, em via urbana em leito natural </t>
  </si>
  <si>
    <t>¹ Quantitativos dos volumes de Corte e de Aterro foram retirados da planilha de Cálculo de Terraplenagem</t>
  </si>
  <si>
    <t>Identificação de Vias</t>
  </si>
  <si>
    <t>ADVERTÊNCIA:</t>
  </si>
  <si>
    <t>PASSAGEM SINALIZADA DE PEDESTRES</t>
  </si>
  <si>
    <t>(und)</t>
  </si>
  <si>
    <t>COMP PAV 004-1</t>
  </si>
  <si>
    <t>PAV 004-1</t>
  </si>
  <si>
    <t>TRANSPORTE DE BRITA PARA CALÇADAS (TRECHO PAVIMENTADO)</t>
  </si>
  <si>
    <t>E9583</t>
  </si>
  <si>
    <t>E9592</t>
  </si>
  <si>
    <t>E9013</t>
  </si>
  <si>
    <t>E9579</t>
  </si>
  <si>
    <t>TANQUE DE ESTOCAGEM DE ASFALTO COM CAPACIDADE DE 30.000 L</t>
  </si>
  <si>
    <t>ROLO COMPACTADOR DE PNEUS AUTOPROPELIDO DE 27 T - 85 KW</t>
  </si>
  <si>
    <t>CAMINHÃO CARROCERIA COM CAPACIDADE DE 15 T - 188 KW</t>
  </si>
  <si>
    <t>CAMINHÃO BASCULANTE COM CAPACIDADE DE 10 M³ - 210 KW</t>
  </si>
  <si>
    <t>LARGURA DE MEIO-FIO PARA CANTEIRO</t>
  </si>
  <si>
    <t>CAMINHÃO PARA EQUIPAMENTO DE LIMPEZA A SUCÇÃO COM CAMINHÃO TRUCADO DE PESO BRUTO TOTAL 23000 KG, CARGA ÚTIL MÁX. 15935 KG, DISTÂNCIA ENTRE EIXOS 4,80 M, POTÊNCIA 230 CV, INCLUSIVE LIMPADORA A SUCÇÃO, TANQUE 12000 L - MATERIAIS NA OPERAÇÃO. AF_11/2015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</si>
  <si>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</si>
  <si>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</si>
  <si>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</si>
  <si>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</si>
  <si>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</si>
  <si>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</si>
  <si>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</si>
  <si>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</si>
  <si>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</si>
  <si>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</si>
  <si>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</si>
  <si>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</si>
  <si>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</si>
  <si>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</si>
  <si>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</si>
  <si>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</si>
  <si>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</si>
  <si>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</si>
  <si>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CONCRETAGEM DE VIGAS E LAJES, FCK=20 MPA, PARA LAJES MACIÇAS OU NERVURADAS COM JERICAS EM ELEVADOR DE CABO EM EDIFICAÇÃO DE ATÉ 16 ANDARES, COM ÁREA MÉDIA DE LAJES MENOR OU IGUAL A 20 M² - LANÇAMENTO, ADENSAMENTO E ACABAMENTO. AF_12/2015</t>
  </si>
  <si>
    <t>TUBO EM COBRE FLEXÍVEL, DN 1/4, COM ISOLAMENTO, INSTALADO EM RAMAL DE ALIMENTAÇÃO DE AR CONDICIONADO COM CONDENSADORA INDIVIDUAL   FORNECIMENTO E INSTALAÇÃO. AF_12/2015</t>
  </si>
  <si>
    <t>TUBO EM COBRE FLEXÍVEL, DN 5/8, COM ISOLAMENTO, INSTALADO EM RAMAL DE ALIMENTAÇÃO DE AR CONDICIONADO COM CONDENSADORA CENTRAL   FORNECIMENTO E INSTALAÇÃO. AF_12/2015</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</si>
  <si>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</si>
  <si>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</si>
  <si>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</si>
  <si>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</si>
  <si>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</si>
  <si>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</si>
  <si>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</si>
  <si>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</si>
  <si>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</si>
  <si>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</si>
  <si>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</si>
  <si>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</si>
  <si>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</si>
  <si>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</si>
  <si>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</si>
  <si>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</si>
  <si>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</si>
  <si>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</si>
  <si>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</si>
  <si>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</si>
  <si>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</si>
  <si>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</si>
  <si>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</si>
  <si>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</si>
  <si>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</si>
  <si>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GUARDA-CORPO EM LAJE PÓS-DESFÔRMA, PARA ESTRUTURAS EM CONCRETO, COM ESCORAS DE MADEIRA ESTRONCADAS NA ESTRUTURA, TRAVESSÕES DE MADEIRA PREGADOS E FECHAMENTO EM TELA DE POLIPROPILENO PARA EDIFICAÇÕES ACIMA DE 4 PAV. (2 MONTAGENS POR OBRA). AF_11/2017</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</si>
  <si>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</si>
  <si>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</si>
  <si>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</si>
  <si>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</si>
  <si>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</si>
  <si>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M2XMES</t>
  </si>
  <si>
    <t xml:space="preserve">MXMES </t>
  </si>
  <si>
    <t>LIMPA-RODAS E EMBOCADURAS TRECHO CURVO</t>
  </si>
  <si>
    <t>*Peso específico utilizado para Brita foi de 1,5 t/m³</t>
  </si>
  <si>
    <t>7.3</t>
  </si>
  <si>
    <t>PLANILHA PARA CÁLCULO DE VALOR DE TRANSPORTE DE BRITA PARA SERVIÇOS DE PAVIMENTAÇÃO E CALÇADA</t>
  </si>
  <si>
    <t>PEDREIRA</t>
  </si>
  <si>
    <t>QUANT. DE BRITA PARA TSD (BRITA Nº0)</t>
  </si>
  <si>
    <t>QUANT. DE BRITA PARA TSD (BRITA Nº1)</t>
  </si>
  <si>
    <t>QUANT. DE BRITA PARA CALÇADAS (BRITA Nº1)</t>
  </si>
  <si>
    <t>PREÇO DE AQUISIÇÃO DE BRITA Nº0</t>
  </si>
  <si>
    <t>PREÇO DE AQUISIÇÃO DE BRITA Nº1</t>
  </si>
  <si>
    <t>PREÇO TOTAL DE BRITA Nº0</t>
  </si>
  <si>
    <t>PREÇO TOTAL DE BRITA Nº1 (PAVIMENTO + CALÇADA)</t>
  </si>
  <si>
    <t>QUANT. DE TRANSPORTE ATÉ A OBRA</t>
  </si>
  <si>
    <t>VALOR DO TRANSPORTE DE BRITA</t>
  </si>
  <si>
    <t>TOTAL DE TRANSPORTE DE BRITA</t>
  </si>
  <si>
    <t>PREÇO TOTAL (AQUISIÇÃO DE BRITA Nº0 E Nº + TRANSPORTE)</t>
  </si>
  <si>
    <t>(Km)</t>
  </si>
  <si>
    <t>(R$ por m³)</t>
  </si>
  <si>
    <t>(R$)</t>
  </si>
  <si>
    <t>(m³xKm)</t>
  </si>
  <si>
    <t>(R$ por m³xKm)</t>
  </si>
  <si>
    <t>Obs³: Para conferencia dos coeficientes de consumo, ver pagina da composição do serviço 94990 execução de passeio (calçada) ou piso de concreto com concreto moldado in loco, feito em obra, acabamento convencional, não armado. af_07/2016</t>
  </si>
  <si>
    <t>Obs⁴: Para conferencia dos coeficientes de consumo, ver pagina da composição do serviço 94964 concreto fck = 20mpa, traço 1:2,7:3 (cimento/ areia média/ brita 1)  - preparo mecânico com betoneira 400 l. af_07/2016</t>
  </si>
  <si>
    <t>PLANILHA PARA COMPOSIÇÃO DE CUSTO UNITÁRIO</t>
  </si>
  <si>
    <t>SISTEMA DE CUSTOS REFERENCIAIS DE OBRAS - SICRO</t>
  </si>
  <si>
    <t xml:space="preserve">ESTADO: </t>
  </si>
  <si>
    <t>MATO GROSSO</t>
  </si>
  <si>
    <t>MÊS:</t>
  </si>
  <si>
    <t>Prod. Equipe:</t>
  </si>
  <si>
    <t>und</t>
  </si>
  <si>
    <t>A</t>
  </si>
  <si>
    <t>Equipamentos</t>
  </si>
  <si>
    <t>Quant.</t>
  </si>
  <si>
    <t>Utilização</t>
  </si>
  <si>
    <t>SEM DESONERAÇÃO</t>
  </si>
  <si>
    <t>COM DESONERAÇÃO</t>
  </si>
  <si>
    <t>Custo Operacional</t>
  </si>
  <si>
    <t>Custo</t>
  </si>
  <si>
    <t>Operativa</t>
  </si>
  <si>
    <t>Improdutiva</t>
  </si>
  <si>
    <t>Produtivo</t>
  </si>
  <si>
    <t>Improdutivo</t>
  </si>
  <si>
    <t>Horário</t>
  </si>
  <si>
    <t>E9687</t>
  </si>
  <si>
    <t>Caminhão carroceria com capacidade de 5t - 115 kW</t>
  </si>
  <si>
    <t>Custo Horário de Equipamentos &gt;&gt;</t>
  </si>
  <si>
    <t>Mão de Obra</t>
  </si>
  <si>
    <t>Custo Horario</t>
  </si>
  <si>
    <t>Custo Horário Total</t>
  </si>
  <si>
    <t>P9830</t>
  </si>
  <si>
    <t>Montador</t>
  </si>
  <si>
    <t>h</t>
  </si>
  <si>
    <t>P9824</t>
  </si>
  <si>
    <t>Servente</t>
  </si>
  <si>
    <t xml:space="preserve">Custo Horário da Mão de Obra &gt;&gt;  </t>
  </si>
  <si>
    <t xml:space="preserve">Custo Unitário de Execução &gt;&gt; </t>
  </si>
  <si>
    <t>C</t>
  </si>
  <si>
    <t>Material</t>
  </si>
  <si>
    <t>Und</t>
  </si>
  <si>
    <t>Preço Unitário</t>
  </si>
  <si>
    <t>Custo Unitário</t>
  </si>
  <si>
    <t>Custo Total do Material &gt;&gt;</t>
  </si>
  <si>
    <t>D</t>
  </si>
  <si>
    <t>ATIVIDADES AUXILIARES**</t>
  </si>
  <si>
    <t>Custo Unitário Total</t>
  </si>
  <si>
    <t>Confecção de placa em aço nº16 galvanizado, com película retrorrefletiva tipo I+SI</t>
  </si>
  <si>
    <t>Custo total de atividades auxiliares &gt;&gt;</t>
  </si>
  <si>
    <t>E</t>
  </si>
  <si>
    <t>TEMPO FIXO*</t>
  </si>
  <si>
    <t>Confecção de placa em aço nº16 galvanizado, com película retrorrefletiva tipo I+SI - Caminhão Carroceria 5t</t>
  </si>
  <si>
    <t xml:space="preserve">Custo total de atividades auxiliares &gt;&gt; </t>
  </si>
  <si>
    <t>F</t>
  </si>
  <si>
    <t>MOMENTO DE TRANSPORTE</t>
  </si>
  <si>
    <t>tkm</t>
  </si>
  <si>
    <t xml:space="preserve">CUSTO UNITÁRIO DIRETO TOTAL  &gt;&gt;  </t>
  </si>
  <si>
    <t>* TEMPO FIXO COMPOSTO COM DESONERAÇÃO NA COMPOSIÇÃO 5915474 EM ANEXO</t>
  </si>
  <si>
    <t>** ATIVIDADE AUXILIAR COMPOSTA COM DESONERAÇÃO NA COMPOSIÇÃO 5213414 EM ANEXO</t>
  </si>
  <si>
    <t>Foram compostos os custos COM DESONERAÇÃO através do "Relatório Sintético de Equipamentos - Com desoneração" e "Relatório Sintético de Mão de Obra - Com desoneração" constantes na SICRO3</t>
  </si>
  <si>
    <t xml:space="preserve">Seguem em anexo as composições originais SICRO </t>
  </si>
  <si>
    <t>P9823</t>
  </si>
  <si>
    <t>Serralheiro</t>
  </si>
  <si>
    <t xml:space="preserve">M0789 </t>
  </si>
  <si>
    <t>Conjunto de cantoneiras e parafusos galvanizados para fixação de placas</t>
  </si>
  <si>
    <t>kg</t>
  </si>
  <si>
    <t xml:space="preserve">M0787 </t>
  </si>
  <si>
    <t xml:space="preserve">Suporte em aço carbono galvanizado perfil "C" </t>
  </si>
  <si>
    <t>Concreto fck = 20 MPa - confecção em betoneira e lançamento manual - areia e brita comerciais</t>
  </si>
  <si>
    <t xml:space="preserve">Escavação manual em material de 1ª categoria </t>
  </si>
  <si>
    <t>M0789</t>
  </si>
  <si>
    <t xml:space="preserve">Conjunto de cantoneiras e parafusos galvanizados para fixação de placas - Caminhão carroceria 5 t
</t>
  </si>
  <si>
    <t>M0787</t>
  </si>
  <si>
    <t>Suporte em aço carbono galvanizado perfil "C" - Caminhão carroceria 5 t</t>
  </si>
  <si>
    <t>Escavação manual em material de 1ª categoria  - Caminhão basculante 6 m³</t>
  </si>
  <si>
    <t>* TEMPO FIXO COMPOSTO COM DESONERAÇÃO EM ANEXO</t>
  </si>
  <si>
    <t>** ATIVIDADE AUXILIAR COMPOSTA COM DESONERAÇÃO EM ANEXO</t>
  </si>
  <si>
    <t>FORNECIMENTO E IMPLANTAÇÃO DE PLACA DE IDENTIFICAÇÃO DE LOGRADOURO</t>
  </si>
  <si>
    <t>04526/ORSE</t>
  </si>
  <si>
    <t>POSTE EM TUBO DE AÇO GALVANIZADO 2</t>
  </si>
  <si>
    <t>00799/ORSE</t>
  </si>
  <si>
    <t>TRANSPORTE Ñ PAV.</t>
  </si>
  <si>
    <t>E9568</t>
  </si>
  <si>
    <t>E9066</t>
  </si>
  <si>
    <t>E9623</t>
  </si>
  <si>
    <t>E9622</t>
  </si>
  <si>
    <t>Furadeira de impacto de 12,5 mm - 0,8 kW</t>
  </si>
  <si>
    <t>Grupo gerador - 13 / 14 kVA</t>
  </si>
  <si>
    <t>Máquina de bancada guilhotina - 4 kW</t>
  </si>
  <si>
    <t>Máquina de bancada universal para corte de chapa - 1,5 kW</t>
  </si>
  <si>
    <t>P9801</t>
  </si>
  <si>
    <t>Ajudante</t>
  </si>
  <si>
    <t>M1367</t>
  </si>
  <si>
    <t>M3229</t>
  </si>
  <si>
    <t>Chapa de aço galvanizado</t>
  </si>
  <si>
    <t>Película retrorrefletiva tipo I + SI</t>
  </si>
  <si>
    <t>Pintura eletrostática a pó com tinta poliester em chapa de aço</t>
  </si>
  <si>
    <t xml:space="preserve">Chapa de aço galvanizado - Caminhão carroceria 15 t </t>
  </si>
  <si>
    <t xml:space="preserve">Película retrorrefletiva tipo I + SI - Caminhão carroceria 5 t </t>
  </si>
  <si>
    <t>** ATIVIDADE AUXILIAR COMPOSTA COM DESONERAÇÃO NA COMPOSIÇÃO 5212552 EM ANEXO</t>
  </si>
  <si>
    <t>* TEMPO FIXO COMPOSTO COM DESONERAÇÃO NA COMPOSIÇÃO 5914333 E 5915474 EM ANEXO</t>
  </si>
  <si>
    <t>E9076</t>
  </si>
  <si>
    <t>Equipamento de pintura com cabine de 7,00 kW e estufa de 80.000 kCal para pintura eletrostática</t>
  </si>
  <si>
    <t>P9822</t>
  </si>
  <si>
    <t>Pintor</t>
  </si>
  <si>
    <t>M3153</t>
  </si>
  <si>
    <t>Tinta poliester em pó</t>
  </si>
  <si>
    <t xml:space="preserve">Tinta poliester em pó - Caminhão carroceria 15 t </t>
  </si>
  <si>
    <t>* TEMPO FIXO COMPOSTO COM DESONERAÇÃO NA COMPOSIÇÃO 5914655 EM ANEXO</t>
  </si>
  <si>
    <t>Caminhão carroceria com capacidade de 15 t - 188 kW</t>
  </si>
  <si>
    <t>E9686</t>
  </si>
  <si>
    <t>Caminhão carroceria com guindauto com capacidade de 20 t.m - 136 kW</t>
  </si>
  <si>
    <t>Caminhão carroceria com capacidade de 5 t - 115 kW</t>
  </si>
  <si>
    <t>E9010</t>
  </si>
  <si>
    <t>E9519</t>
  </si>
  <si>
    <t>E9071</t>
  </si>
  <si>
    <t>E9064</t>
  </si>
  <si>
    <t>Balança plataforma digital com mesa de 75 x 75 cm com capacidade de 500 kg</t>
  </si>
  <si>
    <t>Betoneira com motor a gasolina com capacidade de 600 l - 10 kW</t>
  </si>
  <si>
    <t>Transportador manual carrinho de mão com capacidade de 80 l</t>
  </si>
  <si>
    <t>Transportador manual gerica com capacidade de 180 l</t>
  </si>
  <si>
    <t>P9821</t>
  </si>
  <si>
    <t>Pedreiro</t>
  </si>
  <si>
    <t>M0082</t>
  </si>
  <si>
    <t>M0191</t>
  </si>
  <si>
    <t>M0192</t>
  </si>
  <si>
    <t>M0424</t>
  </si>
  <si>
    <t>Areia média lavada</t>
  </si>
  <si>
    <t>Brita 1</t>
  </si>
  <si>
    <t>Brita 2</t>
  </si>
  <si>
    <t>Cimento Portland CP II - 32</t>
  </si>
  <si>
    <t xml:space="preserve">Areia média lavada - Caminhão basculante 10 m³ </t>
  </si>
  <si>
    <t xml:space="preserve">Brita 1 - Caminhão basculante 10 m³ </t>
  </si>
  <si>
    <t xml:space="preserve">Brita 2 - Caminhão basculante 10 m³ </t>
  </si>
  <si>
    <t xml:space="preserve">Cimento Portland CP II - 32 - Caminhão carroceria 15 t </t>
  </si>
  <si>
    <t>Caminhão basculante com capacidade de 10 m³ - 188 kW</t>
  </si>
  <si>
    <t>* TEMPO FIXO COMPOSTO COM DESONERAÇÃO NA COMPOSIÇÃO 5914647 E 5914655 EM ANEXO</t>
  </si>
  <si>
    <t>ATIVIDADES AUXILIARES</t>
  </si>
  <si>
    <t>E9506</t>
  </si>
  <si>
    <t>Caminhão basculante com capacidade de 6 m³ - 136 kW</t>
  </si>
  <si>
    <t>Conjunto de cantoneiras e parafusos galvanizados para fixação de placas - Caminhão carroceria 5 t</t>
  </si>
  <si>
    <t>Escavação manual em material de 1ª categoria - Caminhão basculante 6 m³</t>
  </si>
  <si>
    <t>COMP PAV 008</t>
  </si>
  <si>
    <t>TINTA ACRILICA PREMIUM PARA PISO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</si>
  <si>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</si>
  <si>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</si>
  <si>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</si>
  <si>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LUMINARIA FECHADA P/ ILUMINACAO PUBLICA, TIPO ABL 50/F OU EQUIV, P/ LAMPADA A VAPOR DE MERCURIO 400W</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</si>
  <si>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</si>
  <si>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</si>
  <si>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</si>
  <si>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</si>
  <si>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</si>
  <si>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</si>
  <si>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</si>
  <si>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</si>
  <si>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</si>
  <si>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</si>
  <si>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</si>
  <si>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</si>
  <si>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</si>
  <si>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</si>
  <si>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</si>
  <si>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</si>
  <si>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</si>
  <si>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</si>
  <si>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</si>
  <si>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</si>
  <si>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</si>
  <si>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</si>
  <si>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</si>
  <si>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</si>
  <si>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</si>
  <si>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</si>
  <si>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</si>
  <si>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</si>
  <si>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</si>
  <si>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</si>
  <si>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</si>
  <si>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</si>
  <si>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</si>
  <si>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</si>
  <si>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</si>
  <si>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</si>
  <si>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</si>
  <si>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</si>
  <si>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</si>
  <si>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</si>
  <si>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</si>
  <si>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</si>
  <si>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</si>
  <si>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</si>
  <si>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</si>
  <si>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</si>
  <si>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</si>
  <si>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</si>
  <si>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</si>
  <si>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</si>
  <si>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ACO CA-25, 32,0 MM, VERGALHAO</t>
  </si>
  <si>
    <t>ACO CA-50, 10,0 MM, VERGALHAO</t>
  </si>
  <si>
    <t>ACO CA-50, 6,3 MM, DOBRADO E CORTADO</t>
  </si>
  <si>
    <t>ACO CA-50, 6,3 MM, VERGALHAO</t>
  </si>
  <si>
    <t>ACO CA-50, 8,0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</si>
  <si>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</si>
  <si>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</si>
  <si>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</si>
  <si>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</si>
  <si>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</si>
  <si>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</si>
  <si>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</si>
  <si>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</si>
  <si>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</si>
  <si>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</si>
  <si>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</si>
  <si>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</si>
  <si>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</si>
  <si>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</si>
  <si>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</si>
  <si>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</si>
  <si>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</si>
  <si>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</si>
  <si>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</si>
  <si>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</si>
  <si>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</si>
  <si>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</si>
  <si>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</si>
  <si>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</si>
  <si>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</si>
  <si>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</si>
  <si>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</si>
  <si>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</si>
  <si>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</si>
  <si>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</si>
  <si>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</si>
  <si>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</si>
  <si>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</si>
  <si>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</si>
  <si>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</si>
  <si>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</si>
  <si>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</si>
  <si>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</si>
  <si>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</si>
  <si>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</si>
  <si>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</si>
  <si>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</si>
  <si>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</si>
  <si>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</si>
  <si>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</si>
  <si>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</si>
  <si>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</si>
  <si>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</si>
  <si>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</si>
  <si>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</si>
  <si>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</si>
  <si>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</si>
  <si>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</si>
  <si>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</si>
  <si>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</si>
  <si>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</si>
  <si>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</si>
  <si>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</si>
  <si>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</si>
  <si>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</si>
  <si>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</si>
  <si>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</si>
  <si>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</si>
  <si>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</si>
  <si>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</si>
  <si>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</si>
  <si>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</si>
  <si>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</si>
  <si>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</si>
  <si>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175 GR</t>
  </si>
  <si>
    <t>ADITIVO ADESIVO LIQUIDO PARA ARGAMASSAS DE REVESTIMENTOS CIMENTICIOS</t>
  </si>
  <si>
    <t>AFASTADOR PARA TELHA DE FIBROCIMENTO CANALETE 90 OU KALHETAO</t>
  </si>
  <si>
    <t>AGREGADO RECICLADO, TIPO RACHAO RECICLADO CINZA, CLASSE A</t>
  </si>
  <si>
    <t>AJUDANTE DE ARMADOR (MENSALISTA)</t>
  </si>
  <si>
    <t>AJUDANTE DE ELETRICISTA</t>
  </si>
  <si>
    <t>AJUDANTE DE ELETRICISTA (MENSALISTA)</t>
  </si>
  <si>
    <t>AJUDANTE DE ESTRUTURAS METALICAS (MENSALISTA)</t>
  </si>
  <si>
    <t>AJUDANTE DE OPERACAO EM GERAL (MENSALISTA)</t>
  </si>
  <si>
    <t>AJUDANTE DE PINTOR</t>
  </si>
  <si>
    <t>AJUDANTE DE PINTOR (MENSALISTA)</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</si>
  <si>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</si>
  <si>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</si>
  <si>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</si>
  <si>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</si>
  <si>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</si>
  <si>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</si>
  <si>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</si>
  <si>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</si>
  <si>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</si>
  <si>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</si>
  <si>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</si>
  <si>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</si>
  <si>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</si>
  <si>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</si>
  <si>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</si>
  <si>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</si>
  <si>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</si>
  <si>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</si>
  <si>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</si>
  <si>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</si>
  <si>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</si>
  <si>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</si>
  <si>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PARA TUBO ESGOTO PREDIAL, DN 100 MM (NBR 5688)</t>
  </si>
  <si>
    <t>ANEL BORRACHA, DN 150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</si>
  <si>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</si>
  <si>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</si>
  <si>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</si>
  <si>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</si>
  <si>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</si>
  <si>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</si>
  <si>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</si>
  <si>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</si>
  <si>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</si>
  <si>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</si>
  <si>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</si>
  <si>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</si>
  <si>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</si>
  <si>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</si>
  <si>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</si>
  <si>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</si>
  <si>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</si>
  <si>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</si>
  <si>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</si>
  <si>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</si>
  <si>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</si>
  <si>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</si>
  <si>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</si>
  <si>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SINALIZADOR LUMINOSO COM LED, PARA SAIDA GARAGEM, COM 2 LENTES EM POLICARBONATO, BIVOLT (INCLUI SUPORTE DE FIXACAO)</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</si>
  <si>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</si>
  <si>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</si>
  <si>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</si>
  <si>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</si>
  <si>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</si>
  <si>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</si>
  <si>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</si>
  <si>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AR-CONDICIONADO FRIO SPLITAO INVERTER 30 TR</t>
  </si>
  <si>
    <t>AR-CONDICIONADO FRIO SPLITAO MODULAR 10 TR</t>
  </si>
  <si>
    <t>AR-CONDICIONADO FRIO SPLITAO MODULAR 15 TR</t>
  </si>
  <si>
    <t>AR-CONDICIONADO FRIO SPLITAO MODULAR 20 TR</t>
  </si>
  <si>
    <t>ARADO REVERSIVEL COM 3 DISCOS DE 26" X 6MM REBOCAVEL</t>
  </si>
  <si>
    <t>ARAME DE ACO OVALADO 15 X 17 ( 45,7 KG, 700 KGF), ROLO 1000 M</t>
  </si>
  <si>
    <t>ARAME DE AMARRACAO PARA GABIAO GALVANIZADO, DIAMETRO 2,2 MM</t>
  </si>
  <si>
    <t>ARAME FARPADO GALVANIZADO, 16 BWG (1,65 MM), CLASSE 250</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</si>
  <si>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</si>
  <si>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</si>
  <si>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</si>
  <si>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</si>
  <si>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</si>
  <si>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</si>
  <si>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INDUSTRIALIZADA MULTIUSO, PARA REVESTIMENTO INTERNO E EXTERNO E ASSENTAMENTO DE BLOCOS DIVERSOS</t>
  </si>
  <si>
    <t>ARGAMASSA INDUSTRIALIZADA PARA CHAPISCO COLANTE</t>
  </si>
  <si>
    <t>ARGAMASSA INDUSTRIALIZADA PARA CHAPISCO ROLADO</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</si>
  <si>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</si>
  <si>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</si>
  <si>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</si>
  <si>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</si>
  <si>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</si>
  <si>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</si>
  <si>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</si>
  <si>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</si>
  <si>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</si>
  <si>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</si>
  <si>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</si>
  <si>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</si>
  <si>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</si>
  <si>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</si>
  <si>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</si>
  <si>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</si>
  <si>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</si>
  <si>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</si>
  <si>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</si>
  <si>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</si>
  <si>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</si>
  <si>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</si>
  <si>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</si>
  <si>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</si>
  <si>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</si>
  <si>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</si>
  <si>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</si>
  <si>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</si>
  <si>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</si>
  <si>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</si>
  <si>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</si>
  <si>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</si>
  <si>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</si>
  <si>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</si>
  <si>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</si>
  <si>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</si>
  <si>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</si>
  <si>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</si>
  <si>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</si>
  <si>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</si>
  <si>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</si>
  <si>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</si>
  <si>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</si>
  <si>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</si>
  <si>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</si>
  <si>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</si>
  <si>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</si>
  <si>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</si>
  <si>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</si>
  <si>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</si>
  <si>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</si>
  <si>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</si>
  <si>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</si>
  <si>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</si>
  <si>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 (MENSALISTA)</t>
  </si>
  <si>
    <t>AUXILIAR DE MECANICO</t>
  </si>
  <si>
    <t>AUXILIAR DE MECANICO (MENSALISTA)</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</si>
  <si>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</si>
  <si>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</si>
  <si>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</si>
  <si>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</si>
  <si>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</si>
  <si>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</si>
  <si>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</si>
  <si>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</si>
  <si>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</si>
  <si>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</si>
  <si>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</si>
  <si>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</si>
  <si>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</si>
  <si>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</si>
  <si>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</si>
  <si>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</si>
  <si>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</si>
  <si>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</si>
  <si>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</si>
  <si>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</si>
  <si>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</si>
  <si>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</si>
  <si>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</si>
  <si>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</si>
  <si>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</si>
  <si>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</si>
  <si>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</si>
  <si>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</si>
  <si>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PARA PORTA DE VIDRO,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</si>
  <si>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</si>
  <si>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</si>
  <si>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</si>
  <si>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</si>
  <si>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</si>
  <si>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</si>
  <si>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</si>
  <si>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</si>
  <si>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</si>
  <si>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</si>
  <si>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</si>
  <si>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</si>
  <si>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</si>
  <si>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</si>
  <si>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</si>
  <si>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</si>
  <si>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</si>
  <si>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</si>
  <si>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</si>
  <si>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</si>
  <si>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</si>
  <si>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</si>
  <si>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</si>
  <si>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</si>
  <si>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</si>
  <si>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</si>
  <si>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</si>
  <si>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DE ESPUMA MULTIUSO *23 X 13 X 8* CM</t>
  </si>
  <si>
    <t>BLOCO DE POLIETILENO ALTA DENSIDADE, *27* X *30* X *100* CM, ACOMPANHADOS PLACAS  TERMINAIS  E LONGARINAS, PARA FUNDO DE FILTRO</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</si>
  <si>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</si>
  <si>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</si>
  <si>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</si>
  <si>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</si>
  <si>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</si>
  <si>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</si>
  <si>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</si>
  <si>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</si>
  <si>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</si>
  <si>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</si>
  <si>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</si>
  <si>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</si>
  <si>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</si>
  <si>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</si>
  <si>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</si>
  <si>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</si>
  <si>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</si>
  <si>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</si>
  <si>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</si>
  <si>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</si>
  <si>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</si>
  <si>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</si>
  <si>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</si>
  <si>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</si>
  <si>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</si>
  <si>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</si>
  <si>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</si>
  <si>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</si>
  <si>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</si>
  <si>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</si>
  <si>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</si>
  <si>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</si>
  <si>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</si>
  <si>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</si>
  <si>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</si>
  <si>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</si>
  <si>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</si>
  <si>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</si>
  <si>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</si>
  <si>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</si>
  <si>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</si>
  <si>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</si>
  <si>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</si>
  <si>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PARA INJECAO DE CALDA DE CIMENTO, VAZAO MAXIMA DE *100* LITROS/MINUTO, PRESSAO MAXIMA DE *70* BAR, POTENCIA DE 15 CV</t>
  </si>
  <si>
    <t>BOTA DE PVC PRETA, CANO MEDIO, SEM FORRO</t>
  </si>
  <si>
    <t>BOTA DE SEGURANCA COM BIQUEIRA DE ACO E COLARINHO ACOLCHOADO</t>
  </si>
  <si>
    <t>BRACO / CANO PARA CHUVEIRO ELETRICO, EM ALUMINIO, 30 CM X 1/2 "</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</si>
  <si>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</si>
  <si>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</si>
  <si>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</si>
  <si>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</si>
  <si>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</si>
  <si>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</si>
  <si>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</si>
  <si>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</si>
  <si>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</si>
  <si>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</si>
  <si>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</si>
  <si>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</si>
  <si>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</si>
  <si>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</si>
  <si>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</si>
  <si>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</si>
  <si>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</si>
  <si>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</si>
  <si>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</si>
  <si>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</si>
  <si>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</si>
  <si>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</si>
  <si>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</si>
  <si>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</si>
  <si>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</si>
  <si>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</si>
  <si>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</si>
  <si>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</si>
  <si>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</si>
  <si>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</si>
  <si>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</si>
  <si>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</si>
  <si>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</si>
  <si>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</si>
  <si>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</si>
  <si>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</si>
  <si>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</si>
  <si>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</si>
  <si>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</si>
  <si>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</si>
  <si>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</si>
  <si>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</si>
  <si>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</si>
  <si>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</si>
  <si>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</si>
  <si>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</si>
  <si>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</si>
  <si>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</si>
  <si>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</si>
  <si>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</si>
  <si>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</si>
  <si>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</si>
  <si>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</si>
  <si>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</si>
  <si>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</si>
  <si>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</si>
  <si>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</si>
  <si>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</si>
  <si>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</si>
  <si>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</si>
  <si>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</si>
  <si>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</si>
  <si>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</si>
  <si>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</si>
  <si>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</si>
  <si>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</si>
  <si>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</si>
  <si>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</si>
  <si>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</si>
  <si>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</si>
  <si>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</si>
  <si>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</si>
  <si>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</si>
  <si>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</si>
  <si>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</si>
  <si>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</si>
  <si>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</si>
  <si>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</si>
  <si>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</si>
  <si>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</si>
  <si>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</si>
  <si>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</si>
  <si>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</si>
  <si>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</si>
  <si>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</si>
  <si>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</si>
  <si>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</si>
  <si>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</si>
  <si>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</si>
  <si>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</si>
  <si>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</si>
  <si>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</si>
  <si>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</si>
  <si>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</si>
  <si>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</si>
  <si>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</si>
  <si>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</si>
  <si>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</si>
  <si>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</si>
  <si>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</si>
  <si>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</si>
  <si>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</si>
  <si>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</si>
  <si>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</si>
  <si>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</si>
  <si>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</si>
  <si>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</si>
  <si>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</si>
  <si>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</si>
  <si>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</si>
  <si>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</si>
  <si>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</si>
  <si>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</si>
  <si>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</si>
  <si>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</si>
  <si>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</si>
  <si>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</si>
  <si>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</si>
  <si>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</si>
  <si>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</si>
  <si>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</si>
  <si>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</si>
  <si>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</si>
  <si>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</si>
  <si>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</si>
  <si>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</si>
  <si>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</si>
  <si>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</si>
  <si>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</si>
  <si>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</si>
  <si>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</si>
  <si>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</si>
  <si>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</si>
  <si>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</si>
  <si>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</si>
  <si>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</si>
  <si>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</si>
  <si>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</si>
  <si>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</si>
  <si>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</si>
  <si>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</si>
  <si>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</si>
  <si>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</si>
  <si>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</si>
  <si>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</si>
  <si>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</si>
  <si>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</si>
  <si>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</si>
  <si>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</si>
  <si>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</si>
  <si>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</si>
  <si>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</si>
  <si>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</si>
  <si>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</si>
  <si>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</si>
  <si>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</si>
  <si>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</si>
  <si>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</si>
  <si>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</si>
  <si>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</si>
  <si>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</si>
  <si>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</si>
  <si>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</si>
  <si>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</si>
  <si>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</si>
  <si>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</si>
  <si>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</si>
  <si>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</si>
  <si>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</si>
  <si>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</si>
  <si>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</si>
  <si>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</si>
  <si>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</si>
  <si>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</si>
  <si>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</si>
  <si>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</si>
  <si>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</si>
  <si>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</si>
  <si>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</si>
  <si>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</si>
  <si>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</si>
  <si>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</si>
  <si>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</si>
  <si>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</si>
  <si>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</si>
  <si>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</si>
  <si>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</si>
  <si>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</si>
  <si>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</si>
  <si>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</si>
  <si>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</si>
  <si>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</si>
  <si>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</si>
  <si>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</si>
  <si>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</si>
  <si>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</si>
  <si>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</si>
  <si>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</si>
  <si>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</si>
  <si>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</si>
  <si>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</si>
  <si>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</si>
  <si>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</si>
  <si>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</si>
  <si>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</si>
  <si>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</si>
  <si>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</si>
  <si>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</si>
  <si>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</si>
  <si>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</si>
  <si>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</si>
  <si>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</si>
  <si>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</si>
  <si>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</si>
  <si>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</si>
  <si>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</si>
  <si>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</si>
  <si>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</si>
  <si>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</si>
  <si>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</si>
  <si>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</si>
  <si>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</si>
  <si>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</si>
  <si>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</si>
  <si>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</si>
  <si>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</si>
  <si>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</si>
  <si>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</si>
  <si>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</si>
  <si>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</si>
  <si>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</si>
  <si>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</si>
  <si>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</si>
  <si>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</si>
  <si>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</si>
  <si>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</si>
  <si>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</si>
  <si>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</si>
  <si>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</si>
  <si>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</si>
  <si>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</si>
  <si>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</si>
  <si>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</si>
  <si>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</si>
  <si>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</si>
  <si>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</si>
  <si>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</si>
  <si>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</si>
  <si>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</si>
  <si>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</si>
  <si>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</si>
  <si>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</si>
  <si>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</si>
  <si>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</si>
  <si>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</si>
  <si>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</si>
  <si>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</si>
  <si>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</si>
  <si>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</si>
  <si>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</si>
  <si>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</si>
  <si>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</si>
  <si>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</si>
  <si>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</si>
  <si>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</si>
  <si>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</si>
  <si>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</si>
  <si>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</si>
  <si>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</si>
  <si>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</si>
  <si>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</si>
  <si>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</si>
  <si>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</si>
  <si>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</si>
  <si>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</si>
  <si>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</si>
  <si>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</si>
  <si>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</si>
  <si>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</si>
  <si>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</si>
  <si>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</si>
  <si>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CADEIRA SUSPENSA MANUAL / BALANCIM INDIVIDUAL (NBR 14751)</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</si>
  <si>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</si>
  <si>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</si>
  <si>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</si>
  <si>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</si>
  <si>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</si>
  <si>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</si>
  <si>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</si>
  <si>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</si>
  <si>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</si>
  <si>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</si>
  <si>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</si>
  <si>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DESCARGA DE PLASTICO EXTERNA, DE *9* L, PUXADOR FIO DE NYLON, NAO INCLUSO CANO, BOLSA, ENGATE</t>
  </si>
  <si>
    <t>CAIXA DE DESCARGA PLASTICA DE EMBUTIR COMPLETA, COM ESPELHO PLASTICO, CAPACIDADE 6 A 10 L, ACESSORIOS INCLUSOS</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</si>
  <si>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</si>
  <si>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</si>
  <si>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</si>
  <si>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</si>
  <si>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</si>
  <si>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</si>
  <si>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</si>
  <si>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</si>
  <si>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</si>
  <si>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</si>
  <si>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</si>
  <si>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</si>
  <si>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</si>
  <si>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</si>
  <si>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</si>
  <si>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</si>
  <si>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</si>
  <si>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</si>
  <si>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OCTOGONAL DE FUNDO MOVEL, EM PVC, DE 3" X 3", PARA ELETRODUTO FLEXIVEL CORRUGADO</t>
  </si>
  <si>
    <t>CAIXA OCTOGONAL DE FUNDO MOVEL, EM PVC, DE 4" X 4", PARA ELETRODUTO FLEXIVEL CORRUGADO</t>
  </si>
  <si>
    <t>CAL HIDRATADA CH-I PARA ARGAMASSAS</t>
  </si>
  <si>
    <t>CAL HIDRATADA PARA PINTURA</t>
  </si>
  <si>
    <t>CAL VIRGEM COMUM PARA ARGAMASSAS (NBR 6453)</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</si>
  <si>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</si>
  <si>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</si>
  <si>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</si>
  <si>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</si>
  <si>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</si>
  <si>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</si>
  <si>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26, CORTE 33 CM</t>
  </si>
  <si>
    <t>CALHA QUADRADA DE CHAPA DE ACO GALVANIZADA NUM 28, CORTE 25 CM</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</si>
  <si>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</si>
  <si>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</si>
  <si>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</si>
  <si>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</si>
  <si>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</si>
  <si>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</si>
  <si>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</si>
  <si>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</si>
  <si>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</si>
  <si>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</si>
  <si>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</si>
  <si>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</si>
  <si>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</si>
  <si>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</si>
  <si>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</si>
  <si>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</si>
  <si>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</si>
  <si>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</si>
  <si>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</si>
  <si>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</si>
  <si>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</si>
  <si>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CAMPAINHA ALTA POTENCIA 110V / 220V, DIAMETRO 150 MM</t>
  </si>
  <si>
    <t>CAMPAINHA CIGARRA 127 V / 220 V (APENAS MODULO)</t>
  </si>
  <si>
    <t>CAMPAINHA CIGARRA 127 V / 220 V, CONJUNTO MONTADO PARA EMBUTIR 4" X 2" (PLACA + SUPORTE + MODULO)</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</si>
  <si>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</si>
  <si>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</si>
  <si>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</si>
  <si>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</si>
  <si>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</si>
  <si>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</si>
  <si>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</si>
  <si>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</si>
  <si>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</si>
  <si>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</si>
  <si>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</si>
  <si>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</si>
  <si>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</si>
  <si>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</si>
  <si>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</si>
  <si>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</si>
  <si>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</si>
  <si>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</si>
  <si>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</si>
  <si>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</si>
  <si>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</si>
  <si>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</si>
  <si>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</si>
  <si>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</si>
  <si>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</si>
  <si>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</si>
  <si>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</si>
  <si>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</si>
  <si>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</si>
  <si>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</si>
  <si>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</si>
  <si>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</si>
  <si>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</si>
  <si>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</si>
  <si>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</si>
  <si>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</si>
  <si>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</si>
  <si>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</si>
  <si>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</si>
  <si>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</si>
  <si>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</si>
  <si>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</si>
  <si>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</si>
  <si>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</si>
  <si>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</si>
  <si>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</si>
  <si>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</si>
  <si>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</si>
  <si>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</si>
  <si>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</si>
  <si>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</si>
  <si>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</si>
  <si>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</si>
  <si>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</si>
  <si>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</si>
  <si>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</si>
  <si>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</si>
  <si>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</si>
  <si>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</si>
  <si>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</si>
  <si>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</si>
  <si>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</si>
  <si>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</si>
  <si>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</si>
  <si>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</si>
  <si>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</si>
  <si>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</si>
  <si>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</si>
  <si>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</si>
  <si>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</si>
  <si>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</si>
  <si>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</si>
  <si>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</si>
  <si>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</si>
  <si>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</si>
  <si>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</si>
  <si>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</si>
  <si>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</si>
  <si>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</si>
  <si>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</si>
  <si>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</si>
  <si>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</si>
  <si>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</si>
  <si>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</si>
  <si>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</si>
  <si>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</si>
  <si>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</si>
  <si>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</si>
  <si>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</si>
  <si>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</si>
  <si>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</si>
  <si>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</si>
  <si>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</si>
  <si>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</si>
  <si>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</si>
  <si>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</si>
  <si>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</si>
  <si>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</si>
  <si>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</si>
  <si>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</si>
  <si>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</si>
  <si>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</si>
  <si>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</si>
  <si>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</si>
  <si>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</si>
  <si>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</si>
  <si>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</si>
  <si>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</si>
  <si>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</si>
  <si>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</si>
  <si>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</si>
  <si>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</si>
  <si>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</si>
  <si>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</si>
  <si>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</si>
  <si>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</si>
  <si>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</si>
  <si>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</si>
  <si>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</si>
  <si>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</si>
  <si>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</si>
  <si>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</si>
  <si>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</si>
  <si>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</si>
  <si>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</si>
  <si>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</si>
  <si>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</si>
  <si>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</si>
  <si>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</si>
  <si>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</si>
  <si>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</si>
  <si>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</si>
  <si>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</si>
  <si>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</si>
  <si>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</si>
  <si>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</si>
  <si>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</si>
  <si>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</si>
  <si>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</si>
  <si>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</si>
  <si>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</si>
  <si>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</si>
  <si>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</si>
  <si>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</si>
  <si>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</si>
  <si>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</si>
  <si>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</si>
  <si>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</si>
  <si>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</si>
  <si>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</si>
  <si>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</si>
  <si>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</si>
  <si>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</si>
  <si>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</si>
  <si>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</si>
  <si>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</si>
  <si>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</si>
  <si>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</si>
  <si>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</si>
  <si>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</si>
  <si>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CIMENTO ASFALTICO DE PETROLEO A GRANEL (CAP) 50/70 (COLETADO CAIXA NA ANP ACRESCIDO DE ICMS)</t>
  </si>
  <si>
    <t>CIMENTO BRANCO</t>
  </si>
  <si>
    <t>CIMENTO IMPERMEABILIZANTE DE PEGA ULTRARRAPIDA PARA TAMPONAMENTOS</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</si>
  <si>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</si>
  <si>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</si>
  <si>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</si>
  <si>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</si>
  <si>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</si>
  <si>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</si>
  <si>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</si>
  <si>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</si>
  <si>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</si>
  <si>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</si>
  <si>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</si>
  <si>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</si>
  <si>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</si>
  <si>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</si>
  <si>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</si>
  <si>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</si>
  <si>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</si>
  <si>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</si>
  <si>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</si>
  <si>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</si>
  <si>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</si>
  <si>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</si>
  <si>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</si>
  <si>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</si>
  <si>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</si>
  <si>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</si>
  <si>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</si>
  <si>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</si>
  <si>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</si>
  <si>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</si>
  <si>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</si>
  <si>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</si>
  <si>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</si>
  <si>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</si>
  <si>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</si>
  <si>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</si>
  <si>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</si>
  <si>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</si>
  <si>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</si>
  <si>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</si>
  <si>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</si>
  <si>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</si>
  <si>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</si>
  <si>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</si>
  <si>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</si>
  <si>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</si>
  <si>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</si>
  <si>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</si>
  <si>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</si>
  <si>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</si>
  <si>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</si>
  <si>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</si>
  <si>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</si>
  <si>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</si>
  <si>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</si>
  <si>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</si>
  <si>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</si>
  <si>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</si>
  <si>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</si>
  <si>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</si>
  <si>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</si>
  <si>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</si>
  <si>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</si>
  <si>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</si>
  <si>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</si>
  <si>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</si>
  <si>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</si>
  <si>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</si>
  <si>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</si>
  <si>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</si>
  <si>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</si>
  <si>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</si>
  <si>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</si>
  <si>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</si>
  <si>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</si>
  <si>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</si>
  <si>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</si>
  <si>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</si>
  <si>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</si>
  <si>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</si>
  <si>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</si>
  <si>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</si>
  <si>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</si>
  <si>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</si>
  <si>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</si>
  <si>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</si>
  <si>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</si>
  <si>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</si>
  <si>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</si>
  <si>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</si>
  <si>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</si>
  <si>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</si>
  <si>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</si>
  <si>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</si>
  <si>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</si>
  <si>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</si>
  <si>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</si>
  <si>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</si>
  <si>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</si>
  <si>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</si>
  <si>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</si>
  <si>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</si>
  <si>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</si>
  <si>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</si>
  <si>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</si>
  <si>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</si>
  <si>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</si>
  <si>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</si>
  <si>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</si>
  <si>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</si>
  <si>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</si>
  <si>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</si>
  <si>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</si>
  <si>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</si>
  <si>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</si>
  <si>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</si>
  <si>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</si>
  <si>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</si>
  <si>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</si>
  <si>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</si>
  <si>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</si>
  <si>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</si>
  <si>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</si>
  <si>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</si>
  <si>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</si>
  <si>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</si>
  <si>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</si>
  <si>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</si>
  <si>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</si>
  <si>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</si>
  <si>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</si>
  <si>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</si>
  <si>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</si>
  <si>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</si>
  <si>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</si>
  <si>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</si>
  <si>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</si>
  <si>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</si>
  <si>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</si>
  <si>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</si>
  <si>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</si>
  <si>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</si>
  <si>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</si>
  <si>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</si>
  <si>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</si>
  <si>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</si>
  <si>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</si>
  <si>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</si>
  <si>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</si>
  <si>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</si>
  <si>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</si>
  <si>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</si>
  <si>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</si>
  <si>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</si>
  <si>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</si>
  <si>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</si>
  <si>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</si>
  <si>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</si>
  <si>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</si>
  <si>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</si>
  <si>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</si>
  <si>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</si>
  <si>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</si>
  <si>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</si>
  <si>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</si>
  <si>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</si>
  <si>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</si>
  <si>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</si>
  <si>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</si>
  <si>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</si>
  <si>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</si>
  <si>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</si>
  <si>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</si>
  <si>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</si>
  <si>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</si>
  <si>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</si>
  <si>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</si>
  <si>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</si>
  <si>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</si>
  <si>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</si>
  <si>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</si>
  <si>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</si>
  <si>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</si>
  <si>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</si>
  <si>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</si>
  <si>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</si>
  <si>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</si>
  <si>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</si>
  <si>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</si>
  <si>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</si>
  <si>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</si>
  <si>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</si>
  <si>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</si>
  <si>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</si>
  <si>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</si>
  <si>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</si>
  <si>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</si>
  <si>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</si>
  <si>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</si>
  <si>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</si>
  <si>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</si>
  <si>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</si>
  <si>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</si>
  <si>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</si>
  <si>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</si>
  <si>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</si>
  <si>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</si>
  <si>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</si>
  <si>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</si>
  <si>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</si>
  <si>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</si>
  <si>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</si>
  <si>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</si>
  <si>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</si>
  <si>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</si>
  <si>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</si>
  <si>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</si>
  <si>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</si>
  <si>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</si>
  <si>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</si>
  <si>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</si>
  <si>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</si>
  <si>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</si>
  <si>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</si>
  <si>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</si>
  <si>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</si>
  <si>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</si>
  <si>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</si>
  <si>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</si>
  <si>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</si>
  <si>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</si>
  <si>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</si>
  <si>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</si>
  <si>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</si>
  <si>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</si>
  <si>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</si>
  <si>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</si>
  <si>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</si>
  <si>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</si>
  <si>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</si>
  <si>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</si>
  <si>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</si>
  <si>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</si>
  <si>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</si>
  <si>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</si>
  <si>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</si>
  <si>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</si>
  <si>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</si>
  <si>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</si>
  <si>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</si>
  <si>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</si>
  <si>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</si>
  <si>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</si>
  <si>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</si>
  <si>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</si>
  <si>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</si>
  <si>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</si>
  <si>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</si>
  <si>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</si>
  <si>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</si>
  <si>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</si>
  <si>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</si>
  <si>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</si>
  <si>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</si>
  <si>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</si>
  <si>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</si>
  <si>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</si>
  <si>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</si>
  <si>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</si>
  <si>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</si>
  <si>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</si>
  <si>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</si>
  <si>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</si>
  <si>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</si>
  <si>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</si>
  <si>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</si>
  <si>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</si>
  <si>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</si>
  <si>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</si>
  <si>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</si>
  <si>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</si>
  <si>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</si>
  <si>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</si>
  <si>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</si>
  <si>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</si>
  <si>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</si>
  <si>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</si>
  <si>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</si>
  <si>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</si>
  <si>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</si>
  <si>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</si>
  <si>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</si>
  <si>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</si>
  <si>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</si>
  <si>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</si>
  <si>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</si>
  <si>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</si>
  <si>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</si>
  <si>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</si>
  <si>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</si>
  <si>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</si>
  <si>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</si>
  <si>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</si>
  <si>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</si>
  <si>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</si>
  <si>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</si>
  <si>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</si>
  <si>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</si>
  <si>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</si>
  <si>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</si>
  <si>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</si>
  <si>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</si>
  <si>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</si>
  <si>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</si>
  <si>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</si>
  <si>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</si>
  <si>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</si>
  <si>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</si>
  <si>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</si>
  <si>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</si>
  <si>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</si>
  <si>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</si>
  <si>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</si>
  <si>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</si>
  <si>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</si>
  <si>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</si>
  <si>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</si>
  <si>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</si>
  <si>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</si>
  <si>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</si>
  <si>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</si>
  <si>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</si>
  <si>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</si>
  <si>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</si>
  <si>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</si>
  <si>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</si>
  <si>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</si>
  <si>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</si>
  <si>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</si>
  <si>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</si>
  <si>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</si>
  <si>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</si>
  <si>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</si>
  <si>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</si>
  <si>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</si>
  <si>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</si>
  <si>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</si>
  <si>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</si>
  <si>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</si>
  <si>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</si>
  <si>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</si>
  <si>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</si>
  <si>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</si>
  <si>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</si>
  <si>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</si>
  <si>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</si>
  <si>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</si>
  <si>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</si>
  <si>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</si>
  <si>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</si>
  <si>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</si>
  <si>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</si>
  <si>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</si>
  <si>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</si>
  <si>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</si>
  <si>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</si>
  <si>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</si>
  <si>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</si>
  <si>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</si>
  <si>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</si>
  <si>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</si>
  <si>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</si>
  <si>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</si>
  <si>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</si>
  <si>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</si>
  <si>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</si>
  <si>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</si>
  <si>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</si>
  <si>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</si>
  <si>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</si>
  <si>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</si>
  <si>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</si>
  <si>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</si>
  <si>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</si>
  <si>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</si>
  <si>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</si>
  <si>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</si>
  <si>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</si>
  <si>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</si>
  <si>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</si>
  <si>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</si>
  <si>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</si>
  <si>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</si>
  <si>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</si>
  <si>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</si>
  <si>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</si>
  <si>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</si>
  <si>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</si>
  <si>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</si>
  <si>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</si>
  <si>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</si>
  <si>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</si>
  <si>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</si>
  <si>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</si>
  <si>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</si>
  <si>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</si>
  <si>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</si>
  <si>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</si>
  <si>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</si>
  <si>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</si>
  <si>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</si>
  <si>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</si>
  <si>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</si>
  <si>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</si>
  <si>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</si>
  <si>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</si>
  <si>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</si>
  <si>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</si>
  <si>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</si>
  <si>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</si>
  <si>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</si>
  <si>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</si>
  <si>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</si>
  <si>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</si>
  <si>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</si>
  <si>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</si>
  <si>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</si>
  <si>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</si>
  <si>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</si>
  <si>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</si>
  <si>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</si>
  <si>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</si>
  <si>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</si>
  <si>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</si>
  <si>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</si>
  <si>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</si>
  <si>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</si>
  <si>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</si>
  <si>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</si>
  <si>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</si>
  <si>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</si>
  <si>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</si>
  <si>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</si>
  <si>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</si>
  <si>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</si>
  <si>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</si>
  <si>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</si>
  <si>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</si>
  <si>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</si>
  <si>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</si>
  <si>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</si>
  <si>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</si>
  <si>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</si>
  <si>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</si>
  <si>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</si>
  <si>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</si>
  <si>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</si>
  <si>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</si>
  <si>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</si>
  <si>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</si>
  <si>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</si>
  <si>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</si>
  <si>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</si>
  <si>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</si>
  <si>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</si>
  <si>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</si>
  <si>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</si>
  <si>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</si>
  <si>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</si>
  <si>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</si>
  <si>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</si>
  <si>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</si>
  <si>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</si>
  <si>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</si>
  <si>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</si>
  <si>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</si>
  <si>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</si>
  <si>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</si>
  <si>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</si>
  <si>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</si>
  <si>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</si>
  <si>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</si>
  <si>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</si>
  <si>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</si>
  <si>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</si>
  <si>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</si>
  <si>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</si>
  <si>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</si>
  <si>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</si>
  <si>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</si>
  <si>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</si>
  <si>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</si>
  <si>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</si>
  <si>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</si>
  <si>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</si>
  <si>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</si>
  <si>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</si>
  <si>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</si>
  <si>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</si>
  <si>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</si>
  <si>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</si>
  <si>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</si>
  <si>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</si>
  <si>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</si>
  <si>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</si>
  <si>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</si>
  <si>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</si>
  <si>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</si>
  <si>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</si>
  <si>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</si>
  <si>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</si>
  <si>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</si>
  <si>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</si>
  <si>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</si>
  <si>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</si>
  <si>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</si>
  <si>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</si>
  <si>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</si>
  <si>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</si>
  <si>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</si>
  <si>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</si>
  <si>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</si>
  <si>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</si>
  <si>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</si>
  <si>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</si>
  <si>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</si>
  <si>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</si>
  <si>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</si>
  <si>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</si>
  <si>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</si>
  <si>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</si>
  <si>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</si>
  <si>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</si>
  <si>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</si>
  <si>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</si>
  <si>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</si>
  <si>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DILUENTE EPOXI</t>
  </si>
  <si>
    <t>DISCO DE CORTE DIAMANTADO SEGMENTADO PARA CONCRETO, DIAMETRO DE 110 MM, FURO DE 20 MM</t>
  </si>
  <si>
    <t>DISCO DE CORTE DIAMANTADO SEGMENTADO PARA CONCRETO, DIAMETRO DE 350 MM, FURO DE 1 " (14 X 1 ")</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</si>
  <si>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</si>
  <si>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</si>
  <si>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</si>
  <si>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</si>
  <si>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</si>
  <si>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</si>
  <si>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</si>
  <si>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</si>
  <si>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</si>
  <si>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</si>
  <si>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</si>
  <si>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</si>
  <si>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</si>
  <si>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</si>
  <si>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</si>
  <si>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</si>
  <si>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</si>
  <si>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</si>
  <si>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</si>
  <si>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</si>
  <si>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</si>
  <si>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</si>
  <si>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</si>
  <si>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</si>
  <si>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</si>
  <si>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</si>
  <si>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</si>
  <si>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</si>
  <si>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</si>
  <si>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</si>
  <si>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</si>
  <si>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</si>
  <si>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</si>
  <si>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</si>
  <si>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</si>
  <si>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</si>
  <si>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</si>
  <si>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</si>
  <si>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</si>
  <si>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</si>
  <si>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</si>
  <si>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</si>
  <si>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</si>
  <si>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</si>
  <si>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</si>
  <si>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</si>
  <si>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</si>
  <si>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</si>
  <si>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</si>
  <si>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</si>
  <si>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</si>
  <si>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</si>
  <si>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</si>
  <si>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</si>
  <si>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</si>
  <si>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</si>
  <si>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</si>
  <si>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</si>
  <si>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</si>
  <si>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</si>
  <si>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</si>
  <si>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</si>
  <si>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</si>
  <si>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</si>
  <si>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</si>
  <si>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</si>
  <si>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</si>
  <si>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</si>
  <si>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</si>
  <si>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</si>
  <si>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</si>
  <si>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</si>
  <si>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</si>
  <si>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</si>
  <si>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</si>
  <si>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</si>
  <si>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</si>
  <si>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</si>
  <si>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</si>
  <si>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</si>
  <si>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</si>
  <si>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</si>
  <si>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</si>
  <si>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</si>
  <si>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</si>
  <si>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</si>
  <si>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</si>
  <si>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DUMPER COM CAPACIDADE DE CARGA DE 1700 KG, PARTIDA ELETRICA, MOTOR DIESEL COM POTENCIA DE 16 CV</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</si>
  <si>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</si>
  <si>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</si>
  <si>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</si>
  <si>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</si>
  <si>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</si>
  <si>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</si>
  <si>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</si>
  <si>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</si>
  <si>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</si>
  <si>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</si>
  <si>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</si>
  <si>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</si>
  <si>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</si>
  <si>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</si>
  <si>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</si>
  <si>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</si>
  <si>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</si>
  <si>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</si>
  <si>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</si>
  <si>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</si>
  <si>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</si>
  <si>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</si>
  <si>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</si>
  <si>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</si>
  <si>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</si>
  <si>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</si>
  <si>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</si>
  <si>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</si>
  <si>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</si>
  <si>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</si>
  <si>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</si>
  <si>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</si>
  <si>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</si>
  <si>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</si>
  <si>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</si>
  <si>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</si>
  <si>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</si>
  <si>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</si>
  <si>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</si>
  <si>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</si>
  <si>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</si>
  <si>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</si>
  <si>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</si>
  <si>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</si>
  <si>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</si>
  <si>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</si>
  <si>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</si>
  <si>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</si>
  <si>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</si>
  <si>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</si>
  <si>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</si>
  <si>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</si>
  <si>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</si>
  <si>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</si>
  <si>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</si>
  <si>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</si>
  <si>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</si>
  <si>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</si>
  <si>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</si>
  <si>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</si>
  <si>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</si>
  <si>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</si>
  <si>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</si>
  <si>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</si>
  <si>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</si>
  <si>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</si>
  <si>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</si>
  <si>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</si>
  <si>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</si>
  <si>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</si>
  <si>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</si>
  <si>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</si>
  <si>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</si>
  <si>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</si>
  <si>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</si>
  <si>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</si>
  <si>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</si>
  <si>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</si>
  <si>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</si>
  <si>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</si>
  <si>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</si>
  <si>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</si>
  <si>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</si>
  <si>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</si>
  <si>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</si>
  <si>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</si>
  <si>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</si>
  <si>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</si>
  <si>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</si>
  <si>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</si>
  <si>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</si>
  <si>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</si>
  <si>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</si>
  <si>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</si>
  <si>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</si>
  <si>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</si>
  <si>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</si>
  <si>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</si>
  <si>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</si>
  <si>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</si>
  <si>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</si>
  <si>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</si>
  <si>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</si>
  <si>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</si>
  <si>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</si>
  <si>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</si>
  <si>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</si>
  <si>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</si>
  <si>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</si>
  <si>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</si>
  <si>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</si>
  <si>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</si>
  <si>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</si>
  <si>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</si>
  <si>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</si>
  <si>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</si>
  <si>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</si>
  <si>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</si>
  <si>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</si>
  <si>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</si>
  <si>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</si>
  <si>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</si>
  <si>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</si>
  <si>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</si>
  <si>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</si>
  <si>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</si>
  <si>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</si>
  <si>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</si>
  <si>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</si>
  <si>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</si>
  <si>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</si>
  <si>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</si>
  <si>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</si>
  <si>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</si>
  <si>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</si>
  <si>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</si>
  <si>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</si>
  <si>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</si>
  <si>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</si>
  <si>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</si>
  <si>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</si>
  <si>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</si>
  <si>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</si>
  <si>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</si>
  <si>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</si>
  <si>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</si>
  <si>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</si>
  <si>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</si>
  <si>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</si>
  <si>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</si>
  <si>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</si>
  <si>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</si>
  <si>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</si>
  <si>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</si>
  <si>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</si>
  <si>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</si>
  <si>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</si>
  <si>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</si>
  <si>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</si>
  <si>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</si>
  <si>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</si>
  <si>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</si>
  <si>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</si>
  <si>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</si>
  <si>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</si>
  <si>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</si>
  <si>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</si>
  <si>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</si>
  <si>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</si>
  <si>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</si>
  <si>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</si>
  <si>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</si>
  <si>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</si>
  <si>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</si>
  <si>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</si>
  <si>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</si>
  <si>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</si>
  <si>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</si>
  <si>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</si>
  <si>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</si>
  <si>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</si>
  <si>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</si>
  <si>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</si>
  <si>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</si>
  <si>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</si>
  <si>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</si>
  <si>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FECHO / FECHADURA COM PUXADOR CONCHA, COM TRANCA TIPO TRAVA, PARA JANELA / PORTA DE CORRER (INCLUI TESTA, FECHADURA, PUXADOR) - COMPLETA</t>
  </si>
  <si>
    <t>FECHO DE SEGURANCA, TIPO BATOM, EM LATAO / ZAMAC, CROMADO, PARA PORTAS E JANELAS - INCLUI PARAFUSOS</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</si>
  <si>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</si>
  <si>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</si>
  <si>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</si>
  <si>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</si>
  <si>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</si>
  <si>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</si>
  <si>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</si>
  <si>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</si>
  <si>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</si>
  <si>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</si>
  <si>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</si>
  <si>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</si>
  <si>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</si>
  <si>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</si>
  <si>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</si>
  <si>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</si>
  <si>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</si>
  <si>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</si>
  <si>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</si>
  <si>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</si>
  <si>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</si>
  <si>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</si>
  <si>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</si>
  <si>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</si>
  <si>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</si>
  <si>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</si>
  <si>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</si>
  <si>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</si>
  <si>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</si>
  <si>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</si>
  <si>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</si>
  <si>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</si>
  <si>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</si>
  <si>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</si>
  <si>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</si>
  <si>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</si>
  <si>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</si>
  <si>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</si>
  <si>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</si>
  <si>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</si>
  <si>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</si>
  <si>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</si>
  <si>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</si>
  <si>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</si>
  <si>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</si>
  <si>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</si>
  <si>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</si>
  <si>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</si>
  <si>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</si>
  <si>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</si>
  <si>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</si>
  <si>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</si>
  <si>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</si>
  <si>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</si>
  <si>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</si>
  <si>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</si>
  <si>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</si>
  <si>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</si>
  <si>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</si>
  <si>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</si>
  <si>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</si>
  <si>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</si>
  <si>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</si>
  <si>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</si>
  <si>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</si>
  <si>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</si>
  <si>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</si>
  <si>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</si>
  <si>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</si>
  <si>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</si>
  <si>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</si>
  <si>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</si>
  <si>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</si>
  <si>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</si>
  <si>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</si>
  <si>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</si>
  <si>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</si>
  <si>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</si>
  <si>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</si>
  <si>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</si>
  <si>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</si>
  <si>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</si>
  <si>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</si>
  <si>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</si>
  <si>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</si>
  <si>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</si>
  <si>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</si>
  <si>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SACO MALHA HEXAGONAL 8 X 10 CM (ZN/AL), FIO 2,7 MM, DIMENSOES 4,0 X 0,65 M</t>
  </si>
  <si>
    <t>GABIAO TIPO CAIXA MALHA HEXAGONAL 8 X 10 CM (ZN/AL), FIO 2,7 MM, DIMENSOES 2,0 X 1,0 X 1,0 M (C X L X A)</t>
  </si>
  <si>
    <t>GABIAO TIPO CAIXA MALHA HEXAGONAL 8 X 10 CM (ZN/AL), FIO 2,7 MM, H = 0,50 M</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</si>
  <si>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</si>
  <si>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</si>
  <si>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</si>
  <si>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</si>
  <si>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</si>
  <si>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</si>
  <si>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</si>
  <si>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</si>
  <si>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</si>
  <si>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</si>
  <si>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</si>
  <si>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</si>
  <si>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</si>
  <si>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</si>
  <si>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</si>
  <si>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(MENSALISTA)</t>
  </si>
  <si>
    <t>GESSO PROJETADO</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</si>
  <si>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</si>
  <si>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</si>
  <si>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</si>
  <si>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</si>
  <si>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</si>
  <si>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</si>
  <si>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</si>
  <si>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</si>
  <si>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</si>
  <si>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</si>
  <si>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</si>
  <si>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</si>
  <si>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</si>
  <si>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</si>
  <si>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</si>
  <si>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</si>
  <si>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</si>
  <si>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</si>
  <si>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</si>
  <si>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</si>
  <si>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</si>
  <si>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</si>
  <si>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</si>
  <si>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</si>
  <si>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</si>
  <si>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</si>
  <si>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</si>
  <si>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</si>
  <si>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</si>
  <si>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</si>
  <si>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</si>
  <si>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</si>
  <si>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</si>
  <si>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</si>
  <si>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</si>
  <si>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</si>
  <si>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</si>
  <si>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</si>
  <si>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</si>
  <si>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</si>
  <si>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</si>
  <si>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</si>
  <si>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MOTOR DIESEL POTENCIA 170 KVA</t>
  </si>
  <si>
    <t>GRUPO GERADOR ESTACIONARIO, POTENCIA 150 KVA, MOTOR DIESEL</t>
  </si>
  <si>
    <t>GRUPO GERADOR REBOCAVEL, POTENCIA *66* KVA, MOTOR A DIESEL</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</si>
  <si>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</si>
  <si>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</si>
  <si>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</si>
  <si>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</si>
  <si>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</si>
  <si>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</si>
  <si>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</si>
  <si>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</si>
  <si>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</si>
  <si>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</si>
  <si>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</si>
  <si>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</si>
  <si>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</si>
  <si>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</si>
  <si>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</si>
  <si>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</si>
  <si>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</si>
  <si>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</si>
  <si>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</si>
  <si>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</si>
  <si>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</si>
  <si>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</si>
  <si>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</si>
  <si>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</si>
  <si>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</si>
  <si>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</si>
  <si>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</si>
  <si>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(MENSALISTA)</t>
  </si>
  <si>
    <t>IMPERMEABILIZANTE FLEXIVEL BRANCO DE BASE ACRILICA PARA COBERTURAS</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</si>
  <si>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</si>
  <si>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</si>
  <si>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</si>
  <si>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</si>
  <si>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</si>
  <si>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</si>
  <si>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</si>
  <si>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</si>
  <si>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</si>
  <si>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</si>
  <si>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</si>
  <si>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</si>
  <si>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</si>
  <si>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</si>
  <si>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</si>
  <si>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</si>
  <si>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</si>
  <si>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</si>
  <si>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</si>
  <si>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</si>
  <si>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</si>
  <si>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</si>
  <si>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</si>
  <si>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</si>
  <si>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</si>
  <si>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</si>
  <si>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</si>
  <si>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</si>
  <si>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</si>
  <si>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</si>
  <si>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</si>
  <si>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</si>
  <si>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</si>
  <si>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</si>
  <si>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</si>
  <si>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</si>
  <si>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</si>
  <si>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</si>
  <si>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</si>
  <si>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</si>
  <si>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</si>
  <si>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</si>
  <si>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</si>
  <si>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</si>
  <si>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</si>
  <si>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</si>
  <si>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</si>
  <si>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</si>
  <si>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</si>
  <si>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</si>
  <si>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</si>
  <si>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</si>
  <si>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</si>
  <si>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</si>
  <si>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</si>
  <si>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</si>
  <si>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</si>
  <si>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</si>
  <si>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</si>
  <si>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</si>
  <si>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</si>
  <si>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</si>
  <si>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</si>
  <si>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</si>
  <si>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</si>
  <si>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</si>
  <si>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</si>
  <si>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</si>
  <si>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</si>
  <si>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</si>
  <si>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</si>
  <si>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</si>
  <si>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</si>
  <si>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</si>
  <si>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</si>
  <si>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</si>
  <si>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</si>
  <si>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</si>
  <si>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</si>
  <si>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</si>
  <si>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</si>
  <si>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</si>
  <si>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</si>
  <si>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</si>
  <si>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</si>
  <si>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</si>
  <si>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</si>
  <si>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</si>
  <si>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</si>
  <si>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</si>
  <si>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</si>
  <si>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</si>
  <si>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</si>
  <si>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</si>
  <si>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</si>
  <si>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</si>
  <si>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</si>
  <si>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</si>
  <si>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</si>
  <si>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</si>
  <si>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</si>
  <si>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</si>
  <si>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</si>
  <si>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</si>
  <si>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</si>
  <si>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</si>
  <si>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</si>
  <si>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</si>
  <si>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</si>
  <si>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</si>
  <si>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</si>
  <si>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</si>
  <si>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</si>
  <si>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</si>
  <si>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</si>
  <si>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</si>
  <si>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</si>
  <si>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</si>
  <si>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</si>
  <si>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</si>
  <si>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</si>
  <si>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</si>
  <si>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</si>
  <si>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</si>
  <si>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</si>
  <si>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</si>
  <si>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</si>
  <si>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</si>
  <si>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</si>
  <si>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</si>
  <si>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</si>
  <si>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</si>
  <si>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</si>
  <si>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</si>
  <si>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</si>
  <si>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</si>
  <si>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</si>
  <si>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</si>
  <si>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</si>
  <si>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</si>
  <si>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</si>
  <si>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</si>
  <si>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</si>
  <si>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</si>
  <si>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</si>
  <si>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</si>
  <si>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</si>
  <si>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</si>
  <si>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</si>
  <si>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</si>
  <si>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</si>
  <si>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</si>
  <si>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</si>
  <si>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</si>
  <si>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</si>
  <si>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</si>
  <si>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</si>
  <si>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</si>
  <si>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</si>
  <si>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</si>
  <si>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</si>
  <si>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</si>
  <si>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</si>
  <si>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</si>
  <si>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</si>
  <si>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</si>
  <si>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</si>
  <si>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</si>
  <si>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</si>
  <si>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</si>
  <si>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</si>
  <si>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</si>
  <si>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</si>
  <si>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</si>
  <si>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</si>
  <si>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</si>
  <si>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</si>
  <si>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</si>
  <si>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</si>
  <si>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</si>
  <si>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</si>
  <si>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</si>
  <si>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</si>
  <si>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</si>
  <si>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</si>
  <si>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</si>
  <si>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</si>
  <si>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</si>
  <si>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</si>
  <si>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</si>
  <si>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</si>
  <si>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</si>
  <si>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</si>
  <si>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</si>
  <si>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</si>
  <si>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</si>
  <si>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</si>
  <si>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</si>
  <si>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</si>
  <si>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</si>
  <si>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</si>
  <si>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</si>
  <si>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</si>
  <si>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</si>
  <si>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</si>
  <si>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</si>
  <si>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</si>
  <si>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</si>
  <si>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</si>
  <si>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</si>
  <si>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</si>
  <si>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</si>
  <si>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</si>
  <si>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</si>
  <si>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</si>
  <si>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</si>
  <si>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</si>
  <si>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</si>
  <si>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</si>
  <si>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</si>
  <si>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</si>
  <si>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</si>
  <si>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</si>
  <si>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</si>
  <si>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</si>
  <si>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</si>
  <si>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</si>
  <si>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</si>
  <si>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</si>
  <si>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</si>
  <si>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</si>
  <si>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</si>
  <si>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</si>
  <si>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</si>
  <si>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</si>
  <si>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</si>
  <si>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</si>
  <si>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</si>
  <si>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</si>
  <si>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</si>
  <si>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</si>
  <si>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</si>
  <si>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</si>
  <si>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</si>
  <si>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</si>
  <si>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</si>
  <si>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</si>
  <si>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</si>
  <si>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</si>
  <si>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</si>
  <si>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</si>
  <si>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</si>
  <si>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</si>
  <si>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</si>
  <si>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</si>
  <si>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</si>
  <si>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</si>
  <si>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</si>
  <si>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</si>
  <si>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</si>
  <si>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</si>
  <si>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</si>
  <si>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</si>
  <si>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</si>
  <si>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</si>
  <si>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</si>
  <si>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</si>
  <si>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</si>
  <si>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</si>
  <si>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</si>
  <si>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</si>
  <si>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</si>
  <si>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</si>
  <si>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</si>
  <si>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</si>
  <si>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</si>
  <si>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</si>
  <si>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</si>
  <si>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</si>
  <si>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</si>
  <si>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</si>
  <si>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</si>
  <si>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</si>
  <si>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</si>
  <si>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</si>
  <si>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</si>
  <si>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</si>
  <si>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</si>
  <si>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</si>
  <si>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</si>
  <si>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</si>
  <si>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</si>
  <si>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</si>
  <si>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</si>
  <si>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</si>
  <si>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</si>
  <si>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</si>
  <si>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</si>
  <si>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</si>
  <si>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</si>
  <si>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</si>
  <si>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</si>
  <si>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</si>
  <si>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</si>
  <si>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</si>
  <si>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</si>
  <si>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</si>
  <si>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</si>
  <si>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</si>
  <si>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</si>
  <si>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</si>
  <si>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</si>
  <si>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</si>
  <si>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</si>
  <si>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</si>
  <si>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</si>
  <si>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</si>
  <si>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</si>
  <si>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</si>
  <si>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</si>
  <si>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</si>
  <si>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</si>
  <si>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</si>
  <si>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</si>
  <si>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</si>
  <si>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</si>
  <si>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</si>
  <si>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</si>
  <si>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</si>
  <si>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</si>
  <si>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</si>
  <si>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</si>
  <si>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</si>
  <si>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</si>
  <si>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</si>
  <si>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</si>
  <si>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</si>
  <si>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</si>
  <si>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</si>
  <si>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</si>
  <si>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</si>
  <si>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</si>
  <si>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</si>
  <si>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</si>
  <si>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</si>
  <si>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</si>
  <si>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</si>
  <si>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</si>
  <si>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</si>
  <si>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</si>
  <si>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</si>
  <si>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</si>
  <si>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</si>
  <si>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</si>
  <si>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</si>
  <si>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</si>
  <si>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</si>
  <si>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</si>
  <si>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</si>
  <si>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</si>
  <si>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</si>
  <si>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</si>
  <si>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</si>
  <si>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</si>
  <si>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</si>
  <si>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</si>
  <si>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</si>
  <si>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</si>
  <si>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</si>
  <si>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</si>
  <si>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</si>
  <si>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</si>
  <si>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</si>
  <si>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</si>
  <si>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</si>
  <si>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</si>
  <si>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</si>
  <si>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</si>
  <si>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</si>
  <si>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</si>
  <si>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</si>
  <si>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</si>
  <si>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</si>
  <si>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</si>
  <si>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</si>
  <si>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</si>
  <si>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</si>
  <si>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</si>
  <si>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</si>
  <si>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</si>
  <si>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</si>
  <si>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</si>
  <si>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</si>
  <si>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</si>
  <si>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</si>
  <si>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</si>
  <si>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</si>
  <si>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</si>
  <si>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</si>
  <si>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</si>
  <si>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</si>
  <si>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</si>
  <si>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</si>
  <si>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</si>
  <si>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</si>
  <si>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</si>
  <si>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</si>
  <si>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</si>
  <si>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</si>
  <si>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</si>
  <si>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</si>
  <si>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</si>
  <si>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</si>
  <si>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</si>
  <si>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</si>
  <si>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</si>
  <si>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</si>
  <si>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</si>
  <si>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</si>
  <si>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</si>
  <si>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</si>
  <si>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</si>
  <si>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</si>
  <si>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</si>
  <si>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</si>
  <si>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</si>
  <si>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</si>
  <si>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</si>
  <si>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</si>
  <si>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</si>
  <si>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</si>
  <si>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</si>
  <si>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</si>
  <si>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</si>
  <si>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</si>
  <si>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</si>
  <si>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</si>
  <si>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</si>
  <si>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</si>
  <si>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</si>
  <si>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</si>
  <si>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</si>
  <si>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</si>
  <si>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</si>
  <si>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</si>
  <si>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</si>
  <si>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</si>
  <si>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</si>
  <si>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</si>
  <si>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</si>
  <si>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</si>
  <si>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</si>
  <si>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</si>
  <si>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</si>
  <si>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</si>
  <si>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</si>
  <si>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</si>
  <si>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</si>
  <si>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</si>
  <si>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</si>
  <si>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</si>
  <si>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</si>
  <si>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</si>
  <si>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</si>
  <si>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</si>
  <si>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</si>
  <si>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</si>
  <si>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</si>
  <si>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</si>
  <si>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</si>
  <si>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</si>
  <si>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</si>
  <si>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</si>
  <si>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</si>
  <si>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</si>
  <si>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</si>
  <si>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</si>
  <si>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</si>
  <si>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</si>
  <si>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</si>
  <si>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</si>
  <si>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</si>
  <si>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</si>
  <si>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</si>
  <si>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</si>
  <si>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</si>
  <si>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</si>
  <si>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</si>
  <si>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</si>
  <si>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</si>
  <si>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</si>
  <si>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</si>
  <si>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</si>
  <si>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</si>
  <si>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</si>
  <si>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</si>
  <si>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</si>
  <si>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</si>
  <si>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</si>
  <si>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</si>
  <si>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</si>
  <si>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</si>
  <si>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</si>
  <si>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</si>
  <si>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</si>
  <si>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</si>
  <si>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</si>
  <si>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</si>
  <si>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</si>
  <si>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</si>
  <si>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</si>
  <si>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</si>
  <si>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</si>
  <si>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</si>
  <si>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</si>
  <si>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</si>
  <si>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</si>
  <si>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</si>
  <si>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</si>
  <si>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</si>
  <si>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</si>
  <si>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</si>
  <si>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</si>
  <si>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</si>
  <si>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</si>
  <si>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</si>
  <si>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</si>
  <si>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</si>
  <si>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</si>
  <si>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</si>
  <si>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</si>
  <si>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</si>
  <si>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</si>
  <si>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</si>
  <si>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</si>
  <si>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</si>
  <si>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</si>
  <si>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</si>
  <si>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</si>
  <si>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</si>
  <si>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</si>
  <si>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</si>
  <si>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SIMPLES / OCA, CROMADA, COMPRIMENTO DE 10 A 16 CM, ACABAMENTO PADRAO POPULAR - SOMENTE MACANETAS</t>
  </si>
  <si>
    <t>MACARICO DE SOLDA 201 PARA EXTENSAO GLP OU ACETILENO</t>
  </si>
  <si>
    <t>MACARIQUEIRO</t>
  </si>
  <si>
    <t>MACARIQUEIRO (MENSALISTA)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</si>
  <si>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</si>
  <si>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</si>
  <si>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</si>
  <si>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</si>
  <si>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</si>
  <si>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</si>
  <si>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</si>
  <si>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</si>
  <si>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</si>
  <si>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</si>
  <si>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</si>
  <si>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</si>
  <si>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</si>
  <si>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</si>
  <si>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</si>
  <si>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</si>
  <si>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</si>
  <si>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</si>
  <si>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</si>
  <si>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</si>
  <si>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</si>
  <si>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</si>
  <si>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</si>
  <si>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</si>
  <si>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</si>
  <si>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</si>
  <si>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</si>
  <si>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</si>
  <si>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</si>
  <si>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</si>
  <si>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</si>
  <si>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</si>
  <si>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</si>
  <si>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</si>
  <si>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</si>
  <si>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</si>
  <si>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</si>
  <si>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</si>
  <si>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</si>
  <si>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</si>
  <si>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</si>
  <si>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</si>
  <si>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</si>
  <si>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</si>
  <si>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</si>
  <si>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</si>
  <si>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</si>
  <si>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</si>
  <si>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</si>
  <si>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</si>
  <si>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</si>
  <si>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</si>
  <si>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</si>
  <si>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</si>
  <si>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</si>
  <si>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</si>
  <si>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</si>
  <si>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</si>
  <si>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</si>
  <si>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PRONTA PARA TRATAMENTO DE JUNTAS DE CHAPA DE GESSO PARA DRYWALL, SEM ADICAO DE AGUA</t>
  </si>
  <si>
    <t>MASSA EPOXI BICOMPONENTE (MASSA + CATALIZADOR)</t>
  </si>
  <si>
    <t>MASSA EPOXI BICOMPONENTE PARA REPAROS</t>
  </si>
  <si>
    <t>MASSA PARA VIDRO</t>
  </si>
  <si>
    <t>MASSA PLASTICA PARA MARMORE/GRANITO</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</si>
  <si>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</si>
  <si>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</si>
  <si>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</si>
  <si>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</si>
  <si>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</si>
  <si>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</si>
  <si>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</si>
  <si>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</si>
  <si>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</si>
  <si>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MEIO BLOCO ESTRUTURAL CERAMICO 14 X 19 X 14 CM, 6,0 MPA (NBR 15270)</t>
  </si>
  <si>
    <t>MEIO BLOCO ESTRUTURAL CERAMICO 14 X 19 X 19 CM, 6,0 MPA (NBR 15270)</t>
  </si>
  <si>
    <t>MEIO-FIO OU GUIA DE CONCRETO, PRE-MOLDADO, COMP 1 M, *30 X 15* CM (H X L)</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</si>
  <si>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</si>
  <si>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</si>
  <si>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</si>
  <si>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</si>
  <si>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</si>
  <si>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MICTORIO COLETIVO ACO INOX (AISI 304), E = 0,8 MM, DE *100 X 40 X 30* CM (C X A X P)</t>
  </si>
  <si>
    <t>MICTORIO COLETIVO ACO INOX (AISI 304), E = 0,8 MM, DE *100 X 50 X 35* CM (C X A X P)</t>
  </si>
  <si>
    <t>MICTORIO INDIVIDUAL ACO INOX (AISI 304), E = 0,8 MM, DE *50  X 45  X 35* (C X A X P)</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</si>
  <si>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</si>
  <si>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</si>
  <si>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</si>
  <si>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</si>
  <si>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</si>
  <si>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</si>
  <si>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</si>
  <si>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</si>
  <si>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</si>
  <si>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DUPLO HORIZONTAL DE ALTA TURBULENCIA, CAPACIDADE / VOLUME 2 X 500 LITROS, MOTORES ELETRICOS MINIMO 5 CV CADA,  PARA NATA CIMENTO, ARGAMASSA E OUTROS</t>
  </si>
  <si>
    <t>MISTURADOR MANUAL DE TINTAS PARA FURADEIRA, HASTE METALICA *60* CM, COM HELICE  (MEXEDOR DE TINTA)</t>
  </si>
  <si>
    <t>MONTADOR DE ELETROELETRONICOS</t>
  </si>
  <si>
    <t>MONTADOR DE ELETROELETRONICOS (MENSALISTA)</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</si>
  <si>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</si>
  <si>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</si>
  <si>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</si>
  <si>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</si>
  <si>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</si>
  <si>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</si>
  <si>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</si>
  <si>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</si>
  <si>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</si>
  <si>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</si>
  <si>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</si>
  <si>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</si>
  <si>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</si>
  <si>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</si>
  <si>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</si>
  <si>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</si>
  <si>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</si>
  <si>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</si>
  <si>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</si>
  <si>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</si>
  <si>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</si>
  <si>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</si>
  <si>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</si>
  <si>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</si>
  <si>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</si>
  <si>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</si>
  <si>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</si>
  <si>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MOURAO CONCRETO CURVO, SECAO "T", H = 2,80 M + CURVA COM 0,45 M, COM FUROS PARA FIOS</t>
  </si>
  <si>
    <t>MOURAO DE CONCRETO RETO, TIPO ESTICADOR, *10 X 10* CM, H= 2,50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</si>
  <si>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</si>
  <si>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</si>
  <si>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</si>
  <si>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</si>
  <si>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</si>
  <si>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</si>
  <si>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</si>
  <si>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</si>
  <si>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</si>
  <si>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</si>
  <si>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</si>
  <si>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</si>
  <si>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</si>
  <si>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</si>
  <si>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</si>
  <si>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</si>
  <si>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</si>
  <si>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</si>
  <si>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</si>
  <si>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</si>
  <si>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</si>
  <si>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</si>
  <si>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</si>
  <si>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</si>
  <si>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</si>
  <si>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</si>
  <si>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</si>
  <si>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</si>
  <si>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</si>
  <si>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</si>
  <si>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</si>
  <si>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</si>
  <si>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</si>
  <si>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</si>
  <si>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</si>
  <si>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</si>
  <si>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</si>
  <si>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</si>
  <si>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</si>
  <si>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</si>
  <si>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</si>
  <si>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</si>
  <si>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</si>
  <si>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</si>
  <si>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</si>
  <si>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</si>
  <si>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</si>
  <si>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</si>
  <si>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</si>
  <si>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</si>
  <si>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</si>
  <si>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</si>
  <si>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</si>
  <si>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</si>
  <si>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</si>
  <si>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OPERADOR DE BATE-ESTACAS</t>
  </si>
  <si>
    <t>OPERADOR DE BATE-ESTACAS (MENSALISTA)</t>
  </si>
  <si>
    <t>OPERADOR DE BETONEIRA (CAMINHAO)</t>
  </si>
  <si>
    <t>OPERADOR DE BETONEIRA (CAMINHAO) (MENSALISTA)</t>
  </si>
  <si>
    <t>OPERADOR DE BETONEIRA ESTACIONARIA / MISTURADOR (MENSALISTA)</t>
  </si>
  <si>
    <t>OPERADOR DE COMPRESSOR DE AR OU COMPRESSORISTA</t>
  </si>
  <si>
    <t>OPERADOR DE COMPRESSOR DE AR OU COMPRESSORISTA (MENSALISTA)</t>
  </si>
  <si>
    <t>OPERADOR DE DEMARCADORA DE FAIXAS DE TRAFEGO (MENSALISTA)</t>
  </si>
  <si>
    <t>OPERADOR DE ESCAVADEIRA</t>
  </si>
  <si>
    <t>OPERADOR DE ESCAVADEIRA (MENSALISTA)</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</si>
  <si>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</si>
  <si>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</si>
  <si>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</si>
  <si>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</si>
  <si>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</si>
  <si>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</si>
  <si>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</si>
  <si>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</si>
  <si>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</si>
  <si>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</si>
  <si>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</si>
  <si>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</si>
  <si>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</si>
  <si>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</si>
  <si>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</si>
  <si>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</si>
  <si>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</si>
  <si>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</si>
  <si>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</si>
  <si>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</si>
  <si>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</si>
  <si>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</si>
  <si>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</si>
  <si>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</si>
  <si>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</si>
  <si>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</si>
  <si>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</si>
  <si>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</si>
  <si>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</si>
  <si>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</si>
  <si>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PAPEL KRAFT BETUMADO</t>
  </si>
  <si>
    <t>PAPELEIRA DE PAREDE EM METAL CROMADO SEM TAMPA</t>
  </si>
  <si>
    <t>PAPELEIRA PLASTICA TIPO DISPENSER PARA PAPEL HIGIENICO ROLAO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</si>
  <si>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</si>
  <si>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</si>
  <si>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</si>
  <si>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</si>
  <si>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</si>
  <si>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</si>
  <si>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</si>
  <si>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</si>
  <si>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</si>
  <si>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</si>
  <si>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</si>
  <si>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</si>
  <si>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</si>
  <si>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</si>
  <si>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</si>
  <si>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</si>
  <si>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</si>
  <si>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</si>
  <si>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</si>
  <si>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</si>
  <si>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</si>
  <si>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</si>
  <si>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</si>
  <si>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</si>
  <si>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</si>
  <si>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</si>
  <si>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</si>
  <si>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</si>
  <si>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</si>
  <si>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</si>
  <si>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</si>
  <si>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</si>
  <si>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</si>
  <si>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</si>
  <si>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</si>
  <si>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</si>
  <si>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</si>
  <si>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</si>
  <si>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</si>
  <si>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</si>
  <si>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</si>
  <si>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</si>
  <si>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</si>
  <si>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</si>
  <si>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</si>
  <si>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</si>
  <si>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</si>
  <si>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</si>
  <si>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</si>
  <si>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</si>
  <si>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</si>
  <si>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</si>
  <si>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</si>
  <si>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</si>
  <si>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</si>
  <si>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</si>
  <si>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</si>
  <si>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</si>
  <si>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</si>
  <si>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</si>
  <si>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</si>
  <si>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</si>
  <si>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</si>
  <si>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</si>
  <si>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</si>
  <si>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</si>
  <si>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</si>
  <si>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</si>
  <si>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</si>
  <si>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</si>
  <si>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</si>
  <si>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</si>
  <si>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PASTA PARA SOLDA DE TUBOS E CONEXOES DE COBRE (EMBALAGEM COM 250 G)</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</si>
  <si>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</si>
  <si>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</si>
  <si>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</si>
  <si>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</si>
  <si>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</si>
  <si>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</si>
  <si>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</si>
  <si>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</si>
  <si>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</si>
  <si>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</si>
  <si>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</si>
  <si>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</si>
  <si>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</si>
  <si>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</si>
  <si>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</si>
  <si>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</si>
  <si>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</si>
  <si>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</si>
  <si>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</si>
  <si>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</si>
  <si>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</si>
  <si>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</si>
  <si>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</si>
  <si>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</si>
  <si>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</si>
  <si>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</si>
  <si>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</si>
  <si>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</si>
  <si>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</si>
  <si>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</si>
  <si>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</si>
  <si>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</si>
  <si>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</si>
  <si>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</si>
  <si>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</si>
  <si>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</si>
  <si>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</si>
  <si>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"U" DE ACO LAMINADO, "U" 102 X 9,3</t>
  </si>
  <si>
    <t>PERFIL "U" DE ACO LAMINADO, "U" 152 X 15,6</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</si>
  <si>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</si>
  <si>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</si>
  <si>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</si>
  <si>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</si>
  <si>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</si>
  <si>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</si>
  <si>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</si>
  <si>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</si>
  <si>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</si>
  <si>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</si>
  <si>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</si>
  <si>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</si>
  <si>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</si>
  <si>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</si>
  <si>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</si>
  <si>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</si>
  <si>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</si>
  <si>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</si>
  <si>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</si>
  <si>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</si>
  <si>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</si>
  <si>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</si>
  <si>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</si>
  <si>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</si>
  <si>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</si>
  <si>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</si>
  <si>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</si>
  <si>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</si>
  <si>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</si>
  <si>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</si>
  <si>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</si>
  <si>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</si>
  <si>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</si>
  <si>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</si>
  <si>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</si>
  <si>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</si>
  <si>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</si>
  <si>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</si>
  <si>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</si>
  <si>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</si>
  <si>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</si>
  <si>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</si>
  <si>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</si>
  <si>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</si>
  <si>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</si>
  <si>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</si>
  <si>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</si>
  <si>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</si>
  <si>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</si>
  <si>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</si>
  <si>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</si>
  <si>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</si>
  <si>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</si>
  <si>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</si>
  <si>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</si>
  <si>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</si>
  <si>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</si>
  <si>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</si>
  <si>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</si>
  <si>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</si>
  <si>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</si>
  <si>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</si>
  <si>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</si>
  <si>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</si>
  <si>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</si>
  <si>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</si>
  <si>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</si>
  <si>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</si>
  <si>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</si>
  <si>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</si>
  <si>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</si>
  <si>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</si>
  <si>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</si>
  <si>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</si>
  <si>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</si>
  <si>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</si>
  <si>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MARMORE, POLIDO, BRANCO COMUM, FORMATO MAIOR OU IGUAL A 3025 CM2, E = *2* CM</t>
  </si>
  <si>
    <t>PISO/ REVESTIMENTO EM MARMORE, POLIDO, BRANCO COMUM, FORMATO MENOR OU IGUAL A 3025 CM2, E = *2* CM</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</si>
  <si>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</si>
  <si>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</si>
  <si>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</si>
  <si>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</si>
  <si>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</si>
  <si>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INAUGURACAO EM BRONZE *35X 50*CM</t>
  </si>
  <si>
    <t>PLACA DE INAUGURACAO METALICA, *40* CM X *60* CM</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</si>
  <si>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</si>
  <si>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</si>
  <si>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</si>
  <si>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</si>
  <si>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</si>
  <si>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</si>
  <si>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</si>
  <si>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</si>
  <si>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</si>
  <si>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</si>
  <si>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</si>
  <si>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</si>
  <si>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</si>
  <si>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</si>
  <si>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</si>
  <si>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</si>
  <si>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</si>
  <si>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</si>
  <si>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</si>
  <si>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</si>
  <si>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</si>
  <si>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</si>
  <si>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</si>
  <si>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</si>
  <si>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</si>
  <si>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</si>
  <si>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</si>
  <si>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</si>
  <si>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</si>
  <si>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</si>
  <si>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</si>
  <si>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</si>
  <si>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</si>
  <si>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</si>
  <si>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</si>
  <si>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</si>
  <si>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</si>
  <si>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</si>
  <si>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</si>
  <si>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</si>
  <si>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</si>
  <si>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</si>
  <si>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</si>
  <si>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</si>
  <si>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</si>
  <si>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</si>
  <si>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</si>
  <si>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</si>
  <si>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</si>
  <si>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</si>
  <si>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</si>
  <si>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</si>
  <si>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</si>
  <si>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</si>
  <si>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CORTA-FOGO PARA SAIDA DE EMERGENCIA, COM FECHADURA, VAO LUZ DE 90 X 210 CM, CLASSE P-90 (NBR 11742)</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</si>
  <si>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</si>
  <si>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</si>
  <si>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</si>
  <si>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</si>
  <si>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</si>
  <si>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</si>
  <si>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</si>
  <si>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</si>
  <si>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</si>
  <si>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</si>
  <si>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</si>
  <si>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</si>
  <si>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</si>
  <si>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</si>
  <si>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</si>
  <si>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</si>
  <si>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</si>
  <si>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</si>
  <si>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</si>
  <si>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</si>
  <si>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</si>
  <si>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</si>
  <si>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</si>
  <si>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</si>
  <si>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</si>
  <si>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</si>
  <si>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</si>
  <si>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</si>
  <si>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DECORATIVO PARA JARDIM EM ACO TUBULAR, SEM LUMINARIA, H = *2,5* M</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</si>
  <si>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</si>
  <si>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</si>
  <si>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</si>
  <si>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</si>
  <si>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</si>
  <si>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</si>
  <si>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</si>
  <si>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</si>
  <si>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</si>
  <si>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</si>
  <si>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</si>
  <si>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</si>
  <si>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</si>
  <si>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</si>
  <si>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</si>
  <si>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</si>
  <si>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</si>
  <si>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</si>
  <si>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</si>
  <si>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</si>
  <si>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</si>
  <si>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</si>
  <si>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</si>
  <si>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</si>
  <si>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</si>
  <si>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</si>
  <si>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</si>
  <si>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</si>
  <si>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</si>
  <si>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</si>
  <si>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</si>
  <si>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</si>
  <si>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</si>
  <si>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</si>
  <si>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</si>
  <si>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</si>
  <si>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</si>
  <si>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QUADRO DE DISTRIBUICAO COM BARRAMENTO TRIFASICO, DE EMBUTIR, EM CHAPA DE ACO GALVANIZADO, PARA 12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</si>
  <si>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</si>
  <si>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</si>
  <si>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</si>
  <si>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</si>
  <si>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</si>
  <si>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</si>
  <si>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</si>
  <si>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</si>
  <si>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</si>
  <si>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</si>
  <si>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</si>
  <si>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</si>
  <si>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</si>
  <si>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</si>
  <si>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</si>
  <si>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</si>
  <si>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</si>
  <si>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</si>
  <si>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</si>
  <si>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</si>
  <si>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</si>
  <si>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</si>
  <si>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</si>
  <si>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</si>
  <si>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</si>
  <si>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</si>
  <si>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</si>
  <si>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</si>
  <si>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</si>
  <si>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</si>
  <si>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</si>
  <si>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</si>
  <si>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</si>
  <si>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</si>
  <si>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</si>
  <si>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</si>
  <si>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</si>
  <si>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</si>
  <si>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</si>
  <si>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</si>
  <si>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</si>
  <si>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</si>
  <si>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</si>
  <si>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</si>
  <si>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</si>
  <si>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</si>
  <si>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</si>
  <si>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</si>
  <si>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</si>
  <si>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</si>
  <si>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</si>
  <si>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</si>
  <si>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</si>
  <si>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</si>
  <si>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</si>
  <si>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</si>
  <si>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</si>
  <si>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</si>
  <si>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</si>
  <si>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</si>
  <si>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</si>
  <si>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</si>
  <si>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</si>
  <si>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</si>
  <si>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</si>
  <si>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</si>
  <si>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</si>
  <si>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</si>
  <si>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</si>
  <si>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</si>
  <si>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</si>
  <si>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</si>
  <si>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</si>
  <si>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</si>
  <si>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</si>
  <si>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</si>
  <si>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</si>
  <si>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</si>
  <si>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</si>
  <si>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</si>
  <si>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</si>
  <si>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</si>
  <si>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</si>
  <si>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</si>
  <si>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</si>
  <si>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</si>
  <si>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</si>
  <si>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</si>
  <si>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</si>
  <si>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</si>
  <si>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</si>
  <si>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</si>
  <si>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RELE FOTOELETRICO INTERNO E EXTERNO BIVOLT 1000 W, DE CONECTOR, SEM BASE</t>
  </si>
  <si>
    <t>RELE TERMICO BIMETAL PARA USO EM MOTORES TRIFASICOS, TENSAO 380 V, POTENCIA ATE 15 CV, CORRENTE NOMINAL MAXIMA 22 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</si>
  <si>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</si>
  <si>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</si>
  <si>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</si>
  <si>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</si>
  <si>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</si>
  <si>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</si>
  <si>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</si>
  <si>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</si>
  <si>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</si>
  <si>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</si>
  <si>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</si>
  <si>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</si>
  <si>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</si>
  <si>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</si>
  <si>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</si>
  <si>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</si>
  <si>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</si>
  <si>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</si>
  <si>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</si>
  <si>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</si>
  <si>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</si>
  <si>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RODO PARA CHAO 40 CM COM CABO</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</si>
  <si>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</si>
  <si>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</si>
  <si>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</si>
  <si>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</si>
  <si>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</si>
  <si>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</si>
  <si>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</si>
  <si>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</si>
  <si>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</si>
  <si>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</si>
  <si>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</si>
  <si>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</si>
  <si>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</si>
  <si>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</si>
  <si>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</si>
  <si>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</si>
  <si>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</si>
  <si>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</si>
  <si>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</si>
  <si>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</si>
  <si>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</si>
  <si>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</si>
  <si>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</si>
  <si>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</si>
  <si>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</si>
  <si>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</si>
  <si>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</si>
  <si>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</si>
  <si>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</si>
  <si>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</si>
  <si>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</si>
  <si>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SEGURO - HORISTA (COLETADO CAIXA)</t>
  </si>
  <si>
    <t>SEGURO - MENSALISTA (COLETADO CAIXA)</t>
  </si>
  <si>
    <t>SEIXO ROLADO PARA APLICACAO EM CONCRETO (POSTO PEDREIRA/FORNECEDOR, SEM FRETE)</t>
  </si>
  <si>
    <t>SELADOR HORIZONTAL PARA FITA DE ACO 1 "</t>
  </si>
  <si>
    <t>SELANTE A BASE DE ALCATRAO E POLIURETANO PARA JUNTAS HORIZONTAIS</t>
  </si>
  <si>
    <t>SELANTE DE BASE ASFALTICA PARA VEDACAO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</si>
  <si>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</si>
  <si>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</si>
  <si>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</si>
  <si>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</si>
  <si>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</si>
  <si>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</si>
  <si>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</si>
  <si>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</si>
  <si>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</si>
  <si>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</si>
  <si>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</si>
  <si>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</si>
  <si>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</si>
  <si>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</si>
  <si>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</si>
  <si>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</si>
  <si>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</si>
  <si>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</si>
  <si>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</si>
  <si>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</si>
  <si>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</si>
  <si>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</si>
  <si>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</si>
  <si>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</si>
  <si>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</si>
  <si>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</si>
  <si>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</si>
  <si>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</si>
  <si>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</si>
  <si>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</si>
  <si>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</si>
  <si>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</si>
  <si>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</si>
  <si>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</si>
  <si>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</si>
  <si>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</si>
  <si>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</si>
  <si>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</si>
  <si>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</si>
  <si>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</si>
  <si>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</si>
  <si>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</si>
  <si>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</si>
  <si>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</si>
  <si>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</si>
  <si>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</si>
  <si>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</si>
  <si>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</si>
  <si>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</si>
  <si>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</si>
  <si>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</si>
  <si>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</si>
  <si>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</si>
  <si>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</si>
  <si>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</si>
  <si>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</si>
  <si>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</si>
  <si>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</si>
  <si>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</si>
  <si>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</si>
  <si>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</si>
  <si>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</si>
  <si>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</si>
  <si>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</si>
  <si>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</si>
  <si>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</si>
  <si>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</si>
  <si>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</si>
  <si>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</si>
  <si>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</si>
  <si>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</si>
  <si>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</si>
  <si>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</si>
  <si>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</si>
  <si>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</si>
  <si>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</si>
  <si>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</si>
  <si>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</si>
  <si>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</si>
  <si>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</si>
  <si>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</si>
  <si>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</si>
  <si>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</si>
  <si>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</si>
  <si>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</si>
  <si>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</si>
  <si>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</si>
  <si>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</si>
  <si>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</si>
  <si>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</si>
  <si>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</si>
  <si>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</si>
  <si>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</si>
  <si>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</si>
  <si>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</si>
  <si>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</si>
  <si>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</si>
  <si>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</si>
  <si>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</si>
  <si>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</si>
  <si>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</si>
  <si>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</si>
  <si>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</si>
  <si>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</si>
  <si>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</si>
  <si>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</si>
  <si>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</si>
  <si>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</si>
  <si>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</si>
  <si>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400 X 400 MM, REDE PLUVIAL/ESGOTO/ELETRICA</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</si>
  <si>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</si>
  <si>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</si>
  <si>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</si>
  <si>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</si>
  <si>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</si>
  <si>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</si>
  <si>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</si>
  <si>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</si>
  <si>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</si>
  <si>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</si>
  <si>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</si>
  <si>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</si>
  <si>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</si>
  <si>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</si>
  <si>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</si>
  <si>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</si>
  <si>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</si>
  <si>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</si>
  <si>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</si>
  <si>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</si>
  <si>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</si>
  <si>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</si>
  <si>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</si>
  <si>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</si>
  <si>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</si>
  <si>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</si>
  <si>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</si>
  <si>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</si>
  <si>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</si>
  <si>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</si>
  <si>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</si>
  <si>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</si>
  <si>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</si>
  <si>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</si>
  <si>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</si>
  <si>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</si>
  <si>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</si>
  <si>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</si>
  <si>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</si>
  <si>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</si>
  <si>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</si>
  <si>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</si>
  <si>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</si>
  <si>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</si>
  <si>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</si>
  <si>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</si>
  <si>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</si>
  <si>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</si>
  <si>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</si>
  <si>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</si>
  <si>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</si>
  <si>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</si>
  <si>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</si>
  <si>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</si>
  <si>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</si>
  <si>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</si>
  <si>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</si>
  <si>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</si>
  <si>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</si>
  <si>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</si>
  <si>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</si>
  <si>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</si>
  <si>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</si>
  <si>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</si>
  <si>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</si>
  <si>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</si>
  <si>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</si>
  <si>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</si>
  <si>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</si>
  <si>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</si>
  <si>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</si>
  <si>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</si>
  <si>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</si>
  <si>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</si>
  <si>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</si>
  <si>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</si>
  <si>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</si>
  <si>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</si>
  <si>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</si>
  <si>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</si>
  <si>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</si>
  <si>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</si>
  <si>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</si>
  <si>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</si>
  <si>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</si>
  <si>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</si>
  <si>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</si>
  <si>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</si>
  <si>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</si>
  <si>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</si>
  <si>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</si>
  <si>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</si>
  <si>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</si>
  <si>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</si>
  <si>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</si>
  <si>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</si>
  <si>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</si>
  <si>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</si>
  <si>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</si>
  <si>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</si>
  <si>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</si>
  <si>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</si>
  <si>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</si>
  <si>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</si>
  <si>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</si>
  <si>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</si>
  <si>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</si>
  <si>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</si>
  <si>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</si>
  <si>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</si>
  <si>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</si>
  <si>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</si>
  <si>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</si>
  <si>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</si>
  <si>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</si>
  <si>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</si>
  <si>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</si>
  <si>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</si>
  <si>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</si>
  <si>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</si>
  <si>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</si>
  <si>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</si>
  <si>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</si>
  <si>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</si>
  <si>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</si>
  <si>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</si>
  <si>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</si>
  <si>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</si>
  <si>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</si>
  <si>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</si>
  <si>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</si>
  <si>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</si>
  <si>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</si>
  <si>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</si>
  <si>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</si>
  <si>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</si>
  <si>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</si>
  <si>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</si>
  <si>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</si>
  <si>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</si>
  <si>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</si>
  <si>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</si>
  <si>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</si>
  <si>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</si>
  <si>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</si>
  <si>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</si>
  <si>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</si>
  <si>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</si>
  <si>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</si>
  <si>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</si>
  <si>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</si>
  <si>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</si>
  <si>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</si>
  <si>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</si>
  <si>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</si>
  <si>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</si>
  <si>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</si>
  <si>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</si>
  <si>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</si>
  <si>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</si>
  <si>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</si>
  <si>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</si>
  <si>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</si>
  <si>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</si>
  <si>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</si>
  <si>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</si>
  <si>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</si>
  <si>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</si>
  <si>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</si>
  <si>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</si>
  <si>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</si>
  <si>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</si>
  <si>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</si>
  <si>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</si>
  <si>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</si>
  <si>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</si>
  <si>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</si>
  <si>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</si>
  <si>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</si>
  <si>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</si>
  <si>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</si>
  <si>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</si>
  <si>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</si>
  <si>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</si>
  <si>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</si>
  <si>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</si>
  <si>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</si>
  <si>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</si>
  <si>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</si>
  <si>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</si>
  <si>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</si>
  <si>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</si>
  <si>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</si>
  <si>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</si>
  <si>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</si>
  <si>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</si>
  <si>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</si>
  <si>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</si>
  <si>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</si>
  <si>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</si>
  <si>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</si>
  <si>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</si>
  <si>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</si>
  <si>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</si>
  <si>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</si>
  <si>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</si>
  <si>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</si>
  <si>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</si>
  <si>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</si>
  <si>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</si>
  <si>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</si>
  <si>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</si>
  <si>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</si>
  <si>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</si>
  <si>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</si>
  <si>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</si>
  <si>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</si>
  <si>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</si>
  <si>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</si>
  <si>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</si>
  <si>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</si>
  <si>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</si>
  <si>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</si>
  <si>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</si>
  <si>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</si>
  <si>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</si>
  <si>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</si>
  <si>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</si>
  <si>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</si>
  <si>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</si>
  <si>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</si>
  <si>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</si>
  <si>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</si>
  <si>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</si>
  <si>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</si>
  <si>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</si>
  <si>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FIBRA DE VIDRO, ACABAMENTO ANTI-ALCALINO, MALHA 10 X 10 MM</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</si>
  <si>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</si>
  <si>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</si>
  <si>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</si>
  <si>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</si>
  <si>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</si>
  <si>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</si>
  <si>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</si>
  <si>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</si>
  <si>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</si>
  <si>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</si>
  <si>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</si>
  <si>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</si>
  <si>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</si>
  <si>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</si>
  <si>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</si>
  <si>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</si>
  <si>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</si>
  <si>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</si>
  <si>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</si>
  <si>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</si>
  <si>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</si>
  <si>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</si>
  <si>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</si>
  <si>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</si>
  <si>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</si>
  <si>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</si>
  <si>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</si>
  <si>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</si>
  <si>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</si>
  <si>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</si>
  <si>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</si>
  <si>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</si>
  <si>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</si>
  <si>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</si>
  <si>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</si>
  <si>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</si>
  <si>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</si>
  <si>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</si>
  <si>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</si>
  <si>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VIDRO TIPO CANAL OU COLONIAL, C = 46 A 50 CM</t>
  </si>
  <si>
    <t>TELHADOR</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</si>
  <si>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</si>
  <si>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</si>
  <si>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</si>
  <si>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</si>
  <si>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</si>
  <si>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</si>
  <si>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</si>
  <si>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</si>
  <si>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</si>
  <si>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</si>
  <si>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</si>
  <si>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</si>
  <si>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</si>
  <si>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</si>
  <si>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</si>
  <si>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</si>
  <si>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</si>
  <si>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</si>
  <si>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</si>
  <si>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</si>
  <si>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</si>
  <si>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</si>
  <si>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</si>
  <si>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</si>
  <si>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</si>
  <si>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</si>
  <si>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</si>
  <si>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</si>
  <si>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</si>
  <si>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</si>
  <si>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</si>
  <si>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</si>
  <si>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</si>
  <si>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</si>
  <si>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</si>
  <si>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</si>
  <si>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</si>
  <si>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TIL PARA LIGACAO PREDIAL, EM PVC, JE, BBB, DN 100 X 100 MM, PARA REDE COLETORA ESGOTO (NBR 10569)</t>
  </si>
  <si>
    <t>TIL TUBO QUEDA, EM PVC, JE, BBB, DN 100 X 100 MM, PARA REDE COLETORA DE ESGOTO (NBR 10569)</t>
  </si>
  <si>
    <t>TINTA ASFALTICA IMPERMEABILIZANTE DILUIDA EM SOLVENTE, PARA MATERIAIS CIMENTICIOS, METAL E MADEIRA</t>
  </si>
  <si>
    <t>TINTA ASFALTICA IMPERMEABILIZANTE DISPERSA EM AGUA, PARA MATERIAIS CIMENTICIOS</t>
  </si>
  <si>
    <t>TINTA ESMALTE SINTETICO PREMIUM ACETINADO</t>
  </si>
  <si>
    <t>TINTA ESMALTE SINTETICO PREMIUM BRILHANTE</t>
  </si>
  <si>
    <t>TINTA ESMALTE SINTETICO PREMIUM FOSCO</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</si>
  <si>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</si>
  <si>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</si>
  <si>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</si>
  <si>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</si>
  <si>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</si>
  <si>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</si>
  <si>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</si>
  <si>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</si>
  <si>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</si>
  <si>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</si>
  <si>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</si>
  <si>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</si>
  <si>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</si>
  <si>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</si>
  <si>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</si>
  <si>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</si>
  <si>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</si>
  <si>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</si>
  <si>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</si>
  <si>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</si>
  <si>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</si>
  <si>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</si>
  <si>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ELETRICA DE PAREDE, BICA ALTA, PARA COZINHA, 5500 W (110/220 V)</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</si>
  <si>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</si>
  <si>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</si>
  <si>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</si>
  <si>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</si>
  <si>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</si>
  <si>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</si>
  <si>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</si>
  <si>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</si>
  <si>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</si>
  <si>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</si>
  <si>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</si>
  <si>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</si>
  <si>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</si>
  <si>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</si>
  <si>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</si>
  <si>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</si>
  <si>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</si>
  <si>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</si>
  <si>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</si>
  <si>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</si>
  <si>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</si>
  <si>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</si>
  <si>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</si>
  <si>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</si>
  <si>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</si>
  <si>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</si>
  <si>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</si>
  <si>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</si>
  <si>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</si>
  <si>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</si>
  <si>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</si>
  <si>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</si>
  <si>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</si>
  <si>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</si>
  <si>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</si>
  <si>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</si>
  <si>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</si>
  <si>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</si>
  <si>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</si>
  <si>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</si>
  <si>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</si>
  <si>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</si>
  <si>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</si>
  <si>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</si>
  <si>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</si>
  <si>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</si>
  <si>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</si>
  <si>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</si>
  <si>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</si>
  <si>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</si>
  <si>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</si>
  <si>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</si>
  <si>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</si>
  <si>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</si>
  <si>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</si>
  <si>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</si>
  <si>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</si>
  <si>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</si>
  <si>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</si>
  <si>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</si>
  <si>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</si>
  <si>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</si>
  <si>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</si>
  <si>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</si>
  <si>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</si>
  <si>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</si>
  <si>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</si>
  <si>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</si>
  <si>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</si>
  <si>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</si>
  <si>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</si>
  <si>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</si>
  <si>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</si>
  <si>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</si>
  <si>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</si>
  <si>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</si>
  <si>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</si>
  <si>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</si>
  <si>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</si>
  <si>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</si>
  <si>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</si>
  <si>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</si>
  <si>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</si>
  <si>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</si>
  <si>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</si>
  <si>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</si>
  <si>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</si>
  <si>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</si>
  <si>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</si>
  <si>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</si>
  <si>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</si>
  <si>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</si>
  <si>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</si>
  <si>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</si>
  <si>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</si>
  <si>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</si>
  <si>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</si>
  <si>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</si>
  <si>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</si>
  <si>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</si>
  <si>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</si>
  <si>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</si>
  <si>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</si>
  <si>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</si>
  <si>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</si>
  <si>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</si>
  <si>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</si>
  <si>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</si>
  <si>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</si>
  <si>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</si>
  <si>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</si>
  <si>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</si>
  <si>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</si>
  <si>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</si>
  <si>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</si>
  <si>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</si>
  <si>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</si>
  <si>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</si>
  <si>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</si>
  <si>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</si>
  <si>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</si>
  <si>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</si>
  <si>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</si>
  <si>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</si>
  <si>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</si>
  <si>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</si>
  <si>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</si>
  <si>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</si>
  <si>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</si>
  <si>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</si>
  <si>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</si>
  <si>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</si>
  <si>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</si>
  <si>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</si>
  <si>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</si>
  <si>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</si>
  <si>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</si>
  <si>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</si>
  <si>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</si>
  <si>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</si>
  <si>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</si>
  <si>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</si>
  <si>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</si>
  <si>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</si>
  <si>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</si>
  <si>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</si>
  <si>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</si>
  <si>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</si>
  <si>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</si>
  <si>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</si>
  <si>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</si>
  <si>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</si>
  <si>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</si>
  <si>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</si>
  <si>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</si>
  <si>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</si>
  <si>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PVC, PBL, TIPO LEVE, DN = 125 MM,  PARA VENTILACAO</t>
  </si>
  <si>
    <t>TUBO DE PVC, PBL, TIPO LEVE, DN = 250 MM,  PARA VENTILACAO</t>
  </si>
  <si>
    <t>TUBO DE PVC, PBL, TIPO LEVE, DN = 300 MM,  PARA VENTILACAO</t>
  </si>
  <si>
    <t>TUBO DE PVC, PBL, TIPO LEVE, DN = 400 MM,  PARA VENTILACAO</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</si>
  <si>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</si>
  <si>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</si>
  <si>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</si>
  <si>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</si>
  <si>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</si>
  <si>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</si>
  <si>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</si>
  <si>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</si>
  <si>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</si>
  <si>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</si>
  <si>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</si>
  <si>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</si>
  <si>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</si>
  <si>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</si>
  <si>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</si>
  <si>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</si>
  <si>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</si>
  <si>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</si>
  <si>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</si>
  <si>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</si>
  <si>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</si>
  <si>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</si>
  <si>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</si>
  <si>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</si>
  <si>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</si>
  <si>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</si>
  <si>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</si>
  <si>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</si>
  <si>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</si>
  <si>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</si>
  <si>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</si>
  <si>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</si>
  <si>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</si>
  <si>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</si>
  <si>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</si>
  <si>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</si>
  <si>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</si>
  <si>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</si>
  <si>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</si>
  <si>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</si>
  <si>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</si>
  <si>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</si>
  <si>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</si>
  <si>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</si>
  <si>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</si>
  <si>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</si>
  <si>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</si>
  <si>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</si>
  <si>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</si>
  <si>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</si>
  <si>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</si>
  <si>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</si>
  <si>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</si>
  <si>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</si>
  <si>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</si>
  <si>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</si>
  <si>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</si>
  <si>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</si>
  <si>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</si>
  <si>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</si>
  <si>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</si>
  <si>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</si>
  <si>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</si>
  <si>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</si>
  <si>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</si>
  <si>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</si>
  <si>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</si>
  <si>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</si>
  <si>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</si>
  <si>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</si>
  <si>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</si>
  <si>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</si>
  <si>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</si>
  <si>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</si>
  <si>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</si>
  <si>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</si>
  <si>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</si>
  <si>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</si>
  <si>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</si>
  <si>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</si>
  <si>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</si>
  <si>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</si>
  <si>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</si>
  <si>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</si>
  <si>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</si>
  <si>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</si>
  <si>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</si>
  <si>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</si>
  <si>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</si>
  <si>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</si>
  <si>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</si>
  <si>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</si>
  <si>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</si>
  <si>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</si>
  <si>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</si>
  <si>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</si>
  <si>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</si>
  <si>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</si>
  <si>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</si>
  <si>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</si>
  <si>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</si>
  <si>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</si>
  <si>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</si>
  <si>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</si>
  <si>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</si>
  <si>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</si>
  <si>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</si>
  <si>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</si>
  <si>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</si>
  <si>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</si>
  <si>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</si>
  <si>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</si>
  <si>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</si>
  <si>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</si>
  <si>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</si>
  <si>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</si>
  <si>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</si>
  <si>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</si>
  <si>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</si>
  <si>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</si>
  <si>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</si>
  <si>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</si>
  <si>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</si>
  <si>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</si>
  <si>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</si>
  <si>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</si>
  <si>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</si>
  <si>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</si>
  <si>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</si>
  <si>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</si>
  <si>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</si>
  <si>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</si>
  <si>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</si>
  <si>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</si>
  <si>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</si>
  <si>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</si>
  <si>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</si>
  <si>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</si>
  <si>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</si>
  <si>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</si>
  <si>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</si>
  <si>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</si>
  <si>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</si>
  <si>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</si>
  <si>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</si>
  <si>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</si>
  <si>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</si>
  <si>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</si>
  <si>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</si>
  <si>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</si>
  <si>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</si>
  <si>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</si>
  <si>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</si>
  <si>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</si>
  <si>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</si>
  <si>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</si>
  <si>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</si>
  <si>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</si>
  <si>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</si>
  <si>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</si>
  <si>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</si>
  <si>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</si>
  <si>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</si>
  <si>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</si>
  <si>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</si>
  <si>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</si>
  <si>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</si>
  <si>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</si>
  <si>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</si>
  <si>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</si>
  <si>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</si>
  <si>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</si>
  <si>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</si>
  <si>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</si>
  <si>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</si>
  <si>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</si>
  <si>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</si>
  <si>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</si>
  <si>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</si>
  <si>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</si>
  <si>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</si>
  <si>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</si>
  <si>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</si>
  <si>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</si>
  <si>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</si>
  <si>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</si>
  <si>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</si>
  <si>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</si>
  <si>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</si>
  <si>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</si>
  <si>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</si>
  <si>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</si>
  <si>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</si>
  <si>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</si>
  <si>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</si>
  <si>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</si>
  <si>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</si>
  <si>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</si>
  <si>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</si>
  <si>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</si>
  <si>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</si>
  <si>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</si>
  <si>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</si>
  <si>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</si>
  <si>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</si>
  <si>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</si>
  <si>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</si>
  <si>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</si>
  <si>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</si>
  <si>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</si>
  <si>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</si>
  <si>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</si>
  <si>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</si>
  <si>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</si>
  <si>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</si>
  <si>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Obs: Para o Cálculo foi considerado a somatória das embocaduras individualmente.</t>
  </si>
  <si>
    <t>1107892 - Concreto fck = 20 MPa - confecção em betoneira e lançamento manual - areia e brita comerciais (pg:1521)</t>
  </si>
  <si>
    <t>1109697 - Argamassa de cimento, cal hidratada e areia 1:0,5:8 - areia comercial (pg:1487)</t>
  </si>
  <si>
    <t>M0345</t>
  </si>
  <si>
    <t>Cal hidratada</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</si>
  <si>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</si>
  <si>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</si>
  <si>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</si>
  <si>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</si>
  <si>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</si>
  <si>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</si>
  <si>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</si>
  <si>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</si>
  <si>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</si>
  <si>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</si>
  <si>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</si>
  <si>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</si>
  <si>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</si>
  <si>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</si>
  <si>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</si>
  <si>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</si>
  <si>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</si>
  <si>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</si>
  <si>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</si>
  <si>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</si>
  <si>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</si>
  <si>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</si>
  <si>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</si>
  <si>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</si>
  <si>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</si>
  <si>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</si>
  <si>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</si>
  <si>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</si>
  <si>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</si>
  <si>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</si>
  <si>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</si>
  <si>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</si>
  <si>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</si>
  <si>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</si>
  <si>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</si>
  <si>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</si>
  <si>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</si>
  <si>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</si>
  <si>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</si>
  <si>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</si>
  <si>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</si>
  <si>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</si>
  <si>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</si>
  <si>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</si>
  <si>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</si>
  <si>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</si>
  <si>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</si>
  <si>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</si>
  <si>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</si>
  <si>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</si>
  <si>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</si>
  <si>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</si>
  <si>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</si>
  <si>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</si>
  <si>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</si>
  <si>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</si>
  <si>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</si>
  <si>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</si>
  <si>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</si>
  <si>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</si>
  <si>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</si>
  <si>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</si>
  <si>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</si>
  <si>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</si>
  <si>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</si>
  <si>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</si>
  <si>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</si>
  <si>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</si>
  <si>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</si>
  <si>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QUENTE/FRIO, 60 HZ, CLASSIFICACAO ENERGETICA A - SELO PROCEL, GAS HFC, CONTROLE S/ FIO</t>
  </si>
  <si>
    <t>AR-CONDICIONADO SPLIT INVERTER, PISO TETO, 24000 BTU/H, QUENTE/FRIO, 60HZ, CLASSIFICACAO ENERGETICA A - SELO PROCEL, GAS HFC, CONTROLE S/FIO</t>
  </si>
  <si>
    <t>ARAME PROTEGIDO COM POLIMERO PARA GABIAO, DIAMETRO 2,2 MM</t>
  </si>
  <si>
    <t>CAMINHONETE COM MOTOR A DIESEL, POTENCIA *160* CV, CABINE DUPLA, 4X4</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</si>
  <si>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</si>
  <si>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</si>
  <si>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</si>
  <si>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</si>
  <si>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</si>
  <si>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</si>
  <si>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</si>
  <si>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</si>
  <si>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TIPO CAIXA MALHA HEXAGONAL 8 X 10 CM (ZN/AL REVESTIDO COM POLIMERO),  FIO 2,4 MM, DIMENSOES 2,0 X 1,0 X 1,0 M (C X L X A)</t>
  </si>
  <si>
    <t>GABIAO TIPO CAIXA MALHA HEXAGONAL 8 X 10 CM (ZN/AL REVESTIDO COM POLIMERO),  FIO 2,4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</si>
  <si>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</si>
  <si>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</si>
  <si>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</si>
  <si>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</si>
  <si>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</si>
  <si>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</si>
  <si>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</si>
  <si>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</si>
  <si>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MANGUEIRA PARA GAS - GLP, PVC, TRANCADA, DIAMETRO DE 3/8", COMPRIMENTO DE 1M (NORMATIZADA)</t>
  </si>
  <si>
    <t>PICAPE CABINE SIMPLES COM MOTOR 1.6 FLEX, CAMBIO MANUAL, POTENCIA 101/104 CV, 2 PORTAS</t>
  </si>
  <si>
    <t>TELA ARAME GALVANIZADO REVESTIDO COM POLIMERO, MALHA HEXAGONAL DUPLA TORCAO, 8 X 10 CM (ZN/AL REVESTIDO COM POLIMERO), FIO *2,4* MM</t>
  </si>
  <si>
    <t>TELA DE ARAME ONDULADA, FIO *2,77* MM (12 BWG), MALHA 5 X 5 CM, H = 2 M</t>
  </si>
  <si>
    <t>TELA EM MALHA HEXAGONAL DE DUPLA TORCAO 8 X 10 CM (ZN/AL REVESTIDO COM POLIMERO), FIO 2,7 MM, COM GEOMANTA OU BIOMANTA, DIMENSOES 4,0 X 2,0 X 0,6 M, COM INCLINACAO DE 70 GRAUS, PARA SOLO REFORCADO</t>
  </si>
  <si>
    <t>5213859 - Fornecimento e implantação de suporte metálico galvanizado para placa de regulamentação - R2 - lado de 0,60 m (pg:5018)</t>
  </si>
  <si>
    <t>PANTANAL INDUSTRIA DE PISOS DRENANTES LTDA</t>
  </si>
  <si>
    <t>GEOBLOCOS - BLOCOS IND. ARTEF. CIMENTO EIRELI - EPP</t>
  </si>
  <si>
    <t>(65)3667-4802</t>
  </si>
  <si>
    <t>FREDERICO DELIA</t>
  </si>
  <si>
    <t>ASSOCIAÇÃO MATO-GROSSENSE
 DOS MUNICÍPIOS</t>
  </si>
  <si>
    <r>
      <t xml:space="preserve">SITE: </t>
    </r>
    <r>
      <rPr>
        <b/>
        <sz val="10"/>
        <rFont val="Arial"/>
        <family val="2"/>
      </rPr>
      <t>www.amm.org.br</t>
    </r>
    <r>
      <rPr>
        <sz val="10"/>
        <rFont val="Arial"/>
        <family val="2"/>
      </rPr>
      <t xml:space="preserve">   -   e-mail: </t>
    </r>
    <r>
      <rPr>
        <b/>
        <sz val="10"/>
        <rFont val="Arial"/>
        <family val="2"/>
      </rPr>
      <t>centraldeprojetosamm@gmail.com</t>
    </r>
    <r>
      <rPr>
        <sz val="10"/>
        <rFont val="Arial"/>
        <family val="2"/>
      </rPr>
      <t xml:space="preserve">
 AV. RUBENS DE MENDONÇA Nº 3.920 - CEP: 78,000-070 - CUIABÁ - MT  
FONE: (65) 2123-1200  -  FAX: 2123-1251</t>
    </r>
  </si>
  <si>
    <t/>
  </si>
  <si>
    <t xml:space="preserve">ENCARGOS SOCIAIS SOBRE A MÃO DE OBRA </t>
  </si>
  <si>
    <t>DESCRIÇÃO</t>
  </si>
  <si>
    <t>HORISTA                 %</t>
  </si>
  <si>
    <t>MENSALISTA                 %</t>
  </si>
  <si>
    <t>GRUPO A</t>
  </si>
  <si>
    <t>INSS</t>
  </si>
  <si>
    <t>SESI</t>
  </si>
  <si>
    <t>SENAI</t>
  </si>
  <si>
    <t>INCRA</t>
  </si>
  <si>
    <t>SEBRAE</t>
  </si>
  <si>
    <t>SALÁRIO EDUCAÇÃO</t>
  </si>
  <si>
    <t>SEGURO CONTRA ACIDENTES DE TRABALHO</t>
  </si>
  <si>
    <t>FGTS</t>
  </si>
  <si>
    <t>SECONCI</t>
  </si>
  <si>
    <t>GRUPO B</t>
  </si>
  <si>
    <t>REPOUSO SEMANAL REMUNERADO</t>
  </si>
  <si>
    <t>NÃO INCIDE</t>
  </si>
  <si>
    <t>FERIADOS</t>
  </si>
  <si>
    <t>AUXÍLIO - ENFERMIDADE</t>
  </si>
  <si>
    <t>13º SALÁRIO</t>
  </si>
  <si>
    <t>LICENÇA PATERNIDADE</t>
  </si>
  <si>
    <t>FALTAS JUSTIFICADAS</t>
  </si>
  <si>
    <t>DIAS DE CHUVAS</t>
  </si>
  <si>
    <t>AUXÍLIO ACIDENTE DE TRABALHO</t>
  </si>
  <si>
    <t>B9</t>
  </si>
  <si>
    <t>FÉRIAS GOZADAS</t>
  </si>
  <si>
    <t>B10</t>
  </si>
  <si>
    <t>SALÁRIO MATERNIDADE</t>
  </si>
  <si>
    <t>GRUPO C</t>
  </si>
  <si>
    <t>C1</t>
  </si>
  <si>
    <t>AVISO PRÉVIO INDENIZADO</t>
  </si>
  <si>
    <t>C2</t>
  </si>
  <si>
    <t>AVISO PRÉVIO TRABALHADO</t>
  </si>
  <si>
    <t>C3</t>
  </si>
  <si>
    <t>FÉRIAS INDENIZADAS</t>
  </si>
  <si>
    <t>C4</t>
  </si>
  <si>
    <t>DEPÓSITO RESCISÃO SEM JUSTA CAUSA</t>
  </si>
  <si>
    <t>C5</t>
  </si>
  <si>
    <t>INDENIZAÇÃO ADICIONAL</t>
  </si>
  <si>
    <t>GRUPO D</t>
  </si>
  <si>
    <t>D1</t>
  </si>
  <si>
    <r>
      <t xml:space="preserve">REINCIDÊNCIA DE GRUPO </t>
    </r>
    <r>
      <rPr>
        <b/>
        <sz val="12"/>
        <color rgb="FF000000"/>
        <rFont val="Arial"/>
        <family val="2"/>
      </rPr>
      <t>A</t>
    </r>
    <r>
      <rPr>
        <sz val="12"/>
        <color rgb="FF000000"/>
        <rFont val="Arial"/>
        <family val="2"/>
      </rPr>
      <t xml:space="preserve"> SOBRE GRUPO </t>
    </r>
    <r>
      <rPr>
        <b/>
        <sz val="12"/>
        <color rgb="FF000000"/>
        <rFont val="Arial"/>
        <family val="2"/>
      </rPr>
      <t xml:space="preserve">B </t>
    </r>
  </si>
  <si>
    <t>D2</t>
  </si>
  <si>
    <t>REINCIDÊNCIA DE GRUPO A SOBRE AVISO PRÉVIO TRABALHADO E REINCIDÊNCIA DO FGTS SOBRE AVISO PRÉVIO INDENIZADO</t>
  </si>
  <si>
    <t>% serviços prestados</t>
  </si>
  <si>
    <t>6.3</t>
  </si>
  <si>
    <t>9.5</t>
  </si>
  <si>
    <t>6.4</t>
  </si>
  <si>
    <t>6.5</t>
  </si>
  <si>
    <t>7.5</t>
  </si>
  <si>
    <t>10.1</t>
  </si>
  <si>
    <t>10.2</t>
  </si>
  <si>
    <t>10.3</t>
  </si>
  <si>
    <t>10.4</t>
  </si>
  <si>
    <t>10.5</t>
  </si>
  <si>
    <t>10.6</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</si>
  <si>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</si>
  <si>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</si>
  <si>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</si>
  <si>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</si>
  <si>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</si>
  <si>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</si>
  <si>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</si>
  <si>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</si>
  <si>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</si>
  <si>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</si>
  <si>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</si>
  <si>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</si>
  <si>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</si>
  <si>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</si>
  <si>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</si>
  <si>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</si>
  <si>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</si>
  <si>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</si>
  <si>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</si>
  <si>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</si>
  <si>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</si>
  <si>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</si>
  <si>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</si>
  <si>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</si>
  <si>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</si>
  <si>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</si>
  <si>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</si>
  <si>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</si>
  <si>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</si>
  <si>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</si>
  <si>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</si>
  <si>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</si>
  <si>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</si>
  <si>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</si>
  <si>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</si>
  <si>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</si>
  <si>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</si>
  <si>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</si>
  <si>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</si>
  <si>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</si>
  <si>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</si>
  <si>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</si>
  <si>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</si>
  <si>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</si>
  <si>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</si>
  <si>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</si>
  <si>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</si>
  <si>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</si>
  <si>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</si>
  <si>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</si>
  <si>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</si>
  <si>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</si>
  <si>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</si>
  <si>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</si>
  <si>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</si>
  <si>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</si>
  <si>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</si>
  <si>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</si>
  <si>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</si>
  <si>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</si>
  <si>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</si>
  <si>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</si>
  <si>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</si>
  <si>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</si>
  <si>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</si>
  <si>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</si>
  <si>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</si>
  <si>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</si>
  <si>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</si>
  <si>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</si>
  <si>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</si>
  <si>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</si>
  <si>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</si>
  <si>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</si>
  <si>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</si>
  <si>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</si>
  <si>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</si>
  <si>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</si>
  <si>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</si>
  <si>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</si>
  <si>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</si>
  <si>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</si>
  <si>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</si>
  <si>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</si>
  <si>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</si>
  <si>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</si>
  <si>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</si>
  <si>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</si>
  <si>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</si>
  <si>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</si>
  <si>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</si>
  <si>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</si>
  <si>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</si>
  <si>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</si>
  <si>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</si>
  <si>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</si>
  <si>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</si>
  <si>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</si>
  <si>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</si>
  <si>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</si>
  <si>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</si>
  <si>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</si>
  <si>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</si>
  <si>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</si>
  <si>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</si>
  <si>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</si>
  <si>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</si>
  <si>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</si>
  <si>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</si>
  <si>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</si>
  <si>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</si>
  <si>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</si>
  <si>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</si>
  <si>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</si>
  <si>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</si>
  <si>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</si>
  <si>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</si>
  <si>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</si>
  <si>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</si>
  <si>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</si>
  <si>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</si>
  <si>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</si>
  <si>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</si>
  <si>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</si>
  <si>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</si>
  <si>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</si>
  <si>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</si>
  <si>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</si>
  <si>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</si>
  <si>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</si>
  <si>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</si>
  <si>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</si>
  <si>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</si>
  <si>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</si>
  <si>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</si>
  <si>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</si>
  <si>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</si>
  <si>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</si>
  <si>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</si>
  <si>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</si>
  <si>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</si>
  <si>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</si>
  <si>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</si>
  <si>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</si>
  <si>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</si>
  <si>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</si>
  <si>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</si>
  <si>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</si>
  <si>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</si>
  <si>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</si>
  <si>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</si>
  <si>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</si>
  <si>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</si>
  <si>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</si>
  <si>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</si>
  <si>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</si>
  <si>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</si>
  <si>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</si>
  <si>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</si>
  <si>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</si>
  <si>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</si>
  <si>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</si>
  <si>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</si>
  <si>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</si>
  <si>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</si>
  <si>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</si>
  <si>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</si>
  <si>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</si>
  <si>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</si>
  <si>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</si>
  <si>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</si>
  <si>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</si>
  <si>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</si>
  <si>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</si>
  <si>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</si>
  <si>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</si>
  <si>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</si>
  <si>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</si>
  <si>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</si>
  <si>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</si>
  <si>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</si>
  <si>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</si>
  <si>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</si>
  <si>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</si>
  <si>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</si>
  <si>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</si>
  <si>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</si>
  <si>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</si>
  <si>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</si>
  <si>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</si>
  <si>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</si>
  <si>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</si>
  <si>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</si>
  <si>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</si>
  <si>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</si>
  <si>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</si>
  <si>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</si>
  <si>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</si>
  <si>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</si>
  <si>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</si>
  <si>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</si>
  <si>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</si>
  <si>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</si>
  <si>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</si>
  <si>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</si>
  <si>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</si>
  <si>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</si>
  <si>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</si>
  <si>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</si>
  <si>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</si>
  <si>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</si>
  <si>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</si>
  <si>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</si>
  <si>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</si>
  <si>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</si>
  <si>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</si>
  <si>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</si>
  <si>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</si>
  <si>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</si>
  <si>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</si>
  <si>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</si>
  <si>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</si>
  <si>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</si>
  <si>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</si>
  <si>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</si>
  <si>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</si>
  <si>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</si>
  <si>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</si>
  <si>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</si>
  <si>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</si>
  <si>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</si>
  <si>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</si>
  <si>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</si>
  <si>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</si>
  <si>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</si>
  <si>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</si>
  <si>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</si>
  <si>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</si>
  <si>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</si>
  <si>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</si>
  <si>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</si>
  <si>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</si>
  <si>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</si>
  <si>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</si>
  <si>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</si>
  <si>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</si>
  <si>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</si>
  <si>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</si>
  <si>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</si>
  <si>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</si>
  <si>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</si>
  <si>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</si>
  <si>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</si>
  <si>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</si>
  <si>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</si>
  <si>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</si>
  <si>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</si>
  <si>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</si>
  <si>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</si>
  <si>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</si>
  <si>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</si>
  <si>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</si>
  <si>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</si>
  <si>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</si>
  <si>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</si>
  <si>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</si>
  <si>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</si>
  <si>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</si>
  <si>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</si>
  <si>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</si>
  <si>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</si>
  <si>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</si>
  <si>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</si>
  <si>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</si>
  <si>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</si>
  <si>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</si>
  <si>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</si>
  <si>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</si>
  <si>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</si>
  <si>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</si>
  <si>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EPI - FAMILIA ALMOXARIFE - HORISTA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</si>
  <si>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</si>
  <si>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</si>
  <si>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</si>
  <si>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</si>
  <si>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</si>
  <si>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</si>
  <si>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</si>
  <si>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</si>
  <si>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</si>
  <si>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</si>
  <si>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</si>
  <si>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</si>
  <si>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</si>
  <si>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</si>
  <si>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</si>
  <si>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</si>
  <si>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</si>
  <si>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</si>
  <si>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</si>
  <si>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</si>
  <si>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</si>
  <si>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</si>
  <si>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</si>
  <si>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</si>
  <si>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</si>
  <si>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</si>
  <si>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</si>
  <si>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</si>
  <si>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</si>
  <si>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</si>
  <si>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</si>
  <si>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</si>
  <si>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</si>
  <si>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</si>
  <si>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</si>
  <si>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</si>
  <si>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</si>
  <si>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</si>
  <si>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</si>
  <si>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</si>
  <si>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</si>
  <si>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</si>
  <si>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</si>
  <si>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</si>
  <si>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MAQUINA TIPO VASO/TANQUE/JATO DE PRESSAO PORTATIL PARA JATEAMENTO, CONTROLE AUTOMATICO E REMOTO, CAMARA DE 1 SAIDA, 280 L, DIAM. *670* MM, BICO JATO CURTO VENTURI DE 5/16", MANGUEIRA DE 1" DE 10 M, COMPLETA (VALVULAS POP UP E DOSADORA, FUNDO CONICO ETC)</t>
  </si>
  <si>
    <t>PARAFUSO ZINCADO, AUTOBROCANTE, FLANGEADO, 4,2 MM X 19 MM</t>
  </si>
  <si>
    <t>* Para o cálculo dos valores em M³, foi-se adotado um peso específico 1,5 t/m³ (Execeto para valores de peso específico informados)</t>
  </si>
  <si>
    <t>Carga, manobra e descarga de material demolido da camada granular ou terra (solo) solto em caminhão basculante de 6 m³ - carga manual e descarga livre (pg:5829)</t>
  </si>
  <si>
    <t>4805750 - Escavação manual em material de 1ª categoria (pg:4682)</t>
  </si>
  <si>
    <t>5914647 - Carga, manobra e descarga de areia, brita, pedra de mão ou solos em caminhão basculante de 10 m³ - carga com carregadeira (exclusa) e descarga livre (pg:5795)</t>
  </si>
  <si>
    <t>5915474 - Carga, manobra e descarga de materiais diversos em caminhão carroceria 5 t - carga e descarga manuais (pg:5819)</t>
  </si>
  <si>
    <t>5914333 - Carga, manobra e descarga de materiais diversos em caminhão carroceria de 15 t - carga e descarga com caminhão guindauto (pg:5822)</t>
  </si>
  <si>
    <t>5914655 - Carga, manobra e descarga de materiais diversos em caminhão carroceria de 15 t - carga e descarga manuais (pg:5823)</t>
  </si>
  <si>
    <t>5212552 - Pintura eletrostática a pó com tinta poliester em chapa de aço (pg:5074)</t>
  </si>
  <si>
    <t>5213414 - Confecção de placa em aço nº 16 galvanizado, com película retrorrefletiva tipo I + SI (pg:4861)</t>
  </si>
  <si>
    <t>5213863 - Fornecimento e implantação de suporte metálico galvanizado para placa de advertência - lado de 0,60 m (pg:5015)</t>
  </si>
  <si>
    <t>5213851 - Fornecimento e implantação de suporte metálico galvanizado para placa de regulamentação - D = 0,60 m (pg:5019)</t>
  </si>
  <si>
    <t>5213855 - Fornecimento e implantação de suporte metálico galvanizado para placa de regulamentação - R1 - lado de 0,248 m (pg:5023)</t>
  </si>
  <si>
    <t>5213464 - Fornecimento e implantação de placa de advertência em aço, lado de 0,60m - película retrorrefletiva tipo I e SI (pg:4897)</t>
  </si>
  <si>
    <t>5213440 - Fornecimento e implantação de placa de regulamentação em aço D=0,60m - película retrorrefletiva tipo I e SI (pg:4909)</t>
  </si>
  <si>
    <t>5213448 - Fornecimento e implantação de placa de regulamentação em aço, R2 lado 0,60 m - película retrorrefletiva tipo I e SI (pg:4917)</t>
  </si>
  <si>
    <t>5213444 - Fornecimento e implantação de placa de regulamentação em aço, R1 lado 0,248 m - película retrorrefletiva tipo I e SI (pg:4913)</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</si>
  <si>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</si>
  <si>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</si>
  <si>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</si>
  <si>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</si>
  <si>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</si>
  <si>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</si>
  <si>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</si>
  <si>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</si>
  <si>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</si>
  <si>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</si>
  <si>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</si>
  <si>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</si>
  <si>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</si>
  <si>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</si>
  <si>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</si>
  <si>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</si>
  <si>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</si>
  <si>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</si>
  <si>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</si>
  <si>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</si>
  <si>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</si>
  <si>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</si>
  <si>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</si>
  <si>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</si>
  <si>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</si>
  <si>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</si>
  <si>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</si>
  <si>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</si>
  <si>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</si>
  <si>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</si>
  <si>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</si>
  <si>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</si>
  <si>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</si>
  <si>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</si>
  <si>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</si>
  <si>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</si>
  <si>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</si>
  <si>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</si>
  <si>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</si>
  <si>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</si>
  <si>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</si>
  <si>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</si>
  <si>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</si>
  <si>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</si>
  <si>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</si>
  <si>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</si>
  <si>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</si>
  <si>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</si>
  <si>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</si>
  <si>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</si>
  <si>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</si>
  <si>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</si>
  <si>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</si>
  <si>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</si>
  <si>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</si>
  <si>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</si>
  <si>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</si>
  <si>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</si>
  <si>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</si>
  <si>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</si>
  <si>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</si>
  <si>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</si>
  <si>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</si>
  <si>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</si>
  <si>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</si>
  <si>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</si>
  <si>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</si>
  <si>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</si>
  <si>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</si>
  <si>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</si>
  <si>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</si>
  <si>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</si>
  <si>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</si>
  <si>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</si>
  <si>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</si>
  <si>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</si>
  <si>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</si>
  <si>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</si>
  <si>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</si>
  <si>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</si>
  <si>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</si>
  <si>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</si>
  <si>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</si>
  <si>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</si>
  <si>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</si>
  <si>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</si>
  <si>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</si>
  <si>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</si>
  <si>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</si>
  <si>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</si>
  <si>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</si>
  <si>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</si>
  <si>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</si>
  <si>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</si>
  <si>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</si>
  <si>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</si>
  <si>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</si>
  <si>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</si>
  <si>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</si>
  <si>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</si>
  <si>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</si>
  <si>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</si>
  <si>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</si>
  <si>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</si>
  <si>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</si>
  <si>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</si>
  <si>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</si>
  <si>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</si>
  <si>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</si>
  <si>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</si>
  <si>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</si>
  <si>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</si>
  <si>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</si>
  <si>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</si>
  <si>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</si>
  <si>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</si>
  <si>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</si>
  <si>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</si>
  <si>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</si>
  <si>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</si>
  <si>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</si>
  <si>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</si>
  <si>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</si>
  <si>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</si>
  <si>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</si>
  <si>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</si>
  <si>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</si>
  <si>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</si>
  <si>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</si>
  <si>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</si>
  <si>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</si>
  <si>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</si>
  <si>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</si>
  <si>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</si>
  <si>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</si>
  <si>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</si>
  <si>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</si>
  <si>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</si>
  <si>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</si>
  <si>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</si>
  <si>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</si>
  <si>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</si>
  <si>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</si>
  <si>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</si>
  <si>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</si>
  <si>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</si>
  <si>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</si>
  <si>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</si>
  <si>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</si>
  <si>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</si>
  <si>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</si>
  <si>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</si>
  <si>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</si>
  <si>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</si>
  <si>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</si>
  <si>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</si>
  <si>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</si>
  <si>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</si>
  <si>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</si>
  <si>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</si>
  <si>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</si>
  <si>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</si>
  <si>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</si>
  <si>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</si>
  <si>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</si>
  <si>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</si>
  <si>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</si>
  <si>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</si>
  <si>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</si>
  <si>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</si>
  <si>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</si>
  <si>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</si>
  <si>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</si>
  <si>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</si>
  <si>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</si>
  <si>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</si>
  <si>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</si>
  <si>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</si>
  <si>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</si>
  <si>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</si>
  <si>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</si>
  <si>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</si>
  <si>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</si>
  <si>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</si>
  <si>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</si>
  <si>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</si>
  <si>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</si>
  <si>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</si>
  <si>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</si>
  <si>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</si>
  <si>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</si>
  <si>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</si>
  <si>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</si>
  <si>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</si>
  <si>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</si>
  <si>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</si>
  <si>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</si>
  <si>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</si>
  <si>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</si>
  <si>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</si>
  <si>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</si>
  <si>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</si>
  <si>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</si>
  <si>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</si>
  <si>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</si>
  <si>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</si>
  <si>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</si>
  <si>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</si>
  <si>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</si>
  <si>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</si>
  <si>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</si>
  <si>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</si>
  <si>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</si>
  <si>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</si>
  <si>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</si>
  <si>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</si>
  <si>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</si>
  <si>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</si>
  <si>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</si>
  <si>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</si>
  <si>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</si>
  <si>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</si>
  <si>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</si>
  <si>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</si>
  <si>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</si>
  <si>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</si>
  <si>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</si>
  <si>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</si>
  <si>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</si>
  <si>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</si>
  <si>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</si>
  <si>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</si>
  <si>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</si>
  <si>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</si>
  <si>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</si>
  <si>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</si>
  <si>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</si>
  <si>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</si>
  <si>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</si>
  <si>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</si>
  <si>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</si>
  <si>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</si>
  <si>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</si>
  <si>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</si>
  <si>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</si>
  <si>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</si>
  <si>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</si>
  <si>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</si>
  <si>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</si>
  <si>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</si>
  <si>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</si>
  <si>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</si>
  <si>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</si>
  <si>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</si>
  <si>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</si>
  <si>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</si>
  <si>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</si>
  <si>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</si>
  <si>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</si>
  <si>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</si>
  <si>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</si>
  <si>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</si>
  <si>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</si>
  <si>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</si>
  <si>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</si>
  <si>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</si>
  <si>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</si>
  <si>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</si>
  <si>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</si>
  <si>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TECNICO DE EDIFICACOES COM ENCARGOS COMPLEMENTARES</t>
  </si>
  <si>
    <t>CURSO DE CAPACITAÇÃO PARA TECNICO DE EDIFICACOES (ENCARGOS COMPLEMENTARES) - HORISTA</t>
  </si>
  <si>
    <t>CURSO DE CAPACITAÇÃO PARA TECNICO DE EDIFICACOES (ENCARGOS COMPLEMENTARES) - MENSALISTA</t>
  </si>
  <si>
    <t>ADITIVO PLASTIFICANTE E ESTABILIZADOR PARA ARGAMASSAS DE ASSENTAMENTO E REBOCO, LIQUIDO E ISENTO DE CLORETOS</t>
  </si>
  <si>
    <t>ADITIVO SUPERPLASTIFICANTE DE PEGA NORMAL PARA CONCRETO, LIQUIDO E ISENTO DE CLORETOS</t>
  </si>
  <si>
    <t>LUMINARIA TIPO TARTARUGA A PROVA DE TEMPO, GASES, VAPOR E PO, EM ALUMINIO, COM GRADE, BASE E27, POTENCIA MAXIMA 100 W - REF Y 25/1 (NAO INCLUI LAMPADA)</t>
  </si>
  <si>
    <t>PAVIMENTAÇÃO DE VIA PÚBLICA</t>
  </si>
  <si>
    <t>PÇ</t>
  </si>
  <si>
    <t>CASA DO PISO</t>
  </si>
  <si>
    <t>(65)3628-2172</t>
  </si>
  <si>
    <t>ISRAEL MESSIAS</t>
  </si>
  <si>
    <t>13.160.422/0001-76</t>
  </si>
  <si>
    <t>PC</t>
  </si>
  <si>
    <t>REGULARIZAÇÃO DO SUB-LEITO</t>
  </si>
  <si>
    <t>MOVIMENTO DE TERRA</t>
  </si>
  <si>
    <t>ESCAVAÇÃO</t>
  </si>
  <si>
    <t>REATERRO</t>
  </si>
  <si>
    <t>REDE DE AGUAS PLUVIAIS</t>
  </si>
  <si>
    <t>BOCA DE LOBO</t>
  </si>
  <si>
    <t>BOCA DE LOBO SIMPLES - GRELHA DE CONCRETO - BLSG 01 - AREIA E BRITA COMERCIAIS</t>
  </si>
  <si>
    <t>7.4</t>
  </si>
  <si>
    <t>MÁQUINA JATO DE PRESSAO PORTÁTIL, CAMARA DE 1 SAIDA, CAPACIDADE 280 L, DIAMETRO 670 MM, BICO DE JATO CURTO VENTURI DE 5/16'' , MANGUEIRA DE 1'' COM COMPRESSOR DE AR REBOCÁVEL 189 PCM E MOTOR DIESEL 63 CV - CHP DIURNO. AF_03/2016</t>
  </si>
  <si>
    <t>USINA DE MISTURA ASFÁLTICA À QUENTE, TIPO CONTRA FLUXO, PROD 100 A 140 TON/HORA - CHP DIURNO. AF_12/2019</t>
  </si>
  <si>
    <t>USINA DE ASFALTO, TIPO GRAVIMÉTRICA, PROD 150 TON/HORA - CHP DIURNO. AF_12/2019</t>
  </si>
  <si>
    <t>MÁQUINA JATO DE PRESSAO PORTÁTIL, CAMARA DE 1 SAIDA, CAPACIDADE 280 L, DIAMETRO 670 MM, BICO DE JATO CURTO VENTURI DE 5/16'' , MANGUEIRA DE 1'' COM COMPRESSOR DE AR REBOCÁVEL 189 PCM E MOTOR DIESEL 63 CV - CHI DIURNO. AF_03/2016</t>
  </si>
  <si>
    <t>USINA DE MISTURA ASFÁLTICA À QUENTE, TIPO CONTRA FLUXO, PROD 100 A 140 TON/HORA - CHI DIURNO. AF_12/2019</t>
  </si>
  <si>
    <t>USINA DE ASFALTO, TIPO GRAVIMÉTRICA, PROD 150 TON/HORA - CHI DIURNO. AF_12/2019</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</si>
  <si>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</si>
  <si>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</si>
  <si>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</si>
  <si>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</si>
  <si>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</si>
  <si>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</si>
  <si>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</si>
  <si>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</si>
  <si>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</si>
  <si>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</si>
  <si>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</si>
  <si>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</si>
  <si>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</si>
  <si>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</si>
  <si>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</si>
  <si>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</si>
  <si>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</si>
  <si>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</si>
  <si>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</si>
  <si>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</si>
  <si>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</si>
  <si>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</si>
  <si>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</si>
  <si>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</si>
  <si>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</si>
  <si>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</si>
  <si>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</si>
  <si>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</si>
  <si>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</si>
  <si>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</si>
  <si>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</si>
  <si>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</si>
  <si>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</si>
  <si>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</si>
  <si>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</si>
  <si>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</si>
  <si>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</si>
  <si>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</si>
  <si>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</si>
  <si>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</si>
  <si>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</si>
  <si>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</si>
  <si>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</si>
  <si>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</si>
  <si>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</si>
  <si>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</si>
  <si>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</si>
  <si>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</si>
  <si>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</si>
  <si>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</si>
  <si>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</si>
  <si>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</si>
  <si>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</si>
  <si>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</si>
  <si>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</si>
  <si>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</si>
  <si>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</si>
  <si>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</si>
  <si>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</si>
  <si>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</si>
  <si>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</si>
  <si>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</si>
  <si>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</si>
  <si>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</si>
  <si>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</si>
  <si>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</si>
  <si>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</si>
  <si>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</si>
  <si>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</si>
  <si>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</si>
  <si>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</si>
  <si>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</si>
  <si>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</si>
  <si>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</si>
  <si>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</si>
  <si>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</si>
  <si>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</si>
  <si>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</si>
  <si>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</si>
  <si>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</si>
  <si>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</si>
  <si>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</si>
  <si>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</si>
  <si>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</si>
  <si>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</si>
  <si>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</si>
  <si>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</si>
  <si>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</si>
  <si>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</si>
  <si>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</si>
  <si>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</si>
  <si>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</si>
  <si>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</si>
  <si>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</si>
  <si>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</si>
  <si>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</si>
  <si>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</si>
  <si>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</si>
  <si>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</si>
  <si>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</si>
  <si>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</si>
  <si>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</si>
  <si>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</si>
  <si>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</si>
  <si>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</si>
  <si>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</si>
  <si>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</si>
  <si>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</si>
  <si>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</si>
  <si>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</si>
  <si>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</si>
  <si>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</si>
  <si>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</si>
  <si>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</si>
  <si>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</si>
  <si>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</si>
  <si>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</si>
  <si>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</si>
  <si>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</si>
  <si>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</si>
  <si>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</si>
  <si>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</si>
  <si>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</si>
  <si>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</si>
  <si>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</si>
  <si>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</si>
  <si>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</si>
  <si>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</si>
  <si>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</si>
  <si>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</si>
  <si>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</si>
  <si>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</si>
  <si>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</si>
  <si>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</si>
  <si>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</si>
  <si>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</si>
  <si>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</si>
  <si>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</si>
  <si>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</si>
  <si>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</si>
  <si>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</si>
  <si>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</si>
  <si>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</si>
  <si>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</si>
  <si>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</si>
  <si>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</si>
  <si>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</si>
  <si>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</si>
  <si>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</si>
  <si>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CORTE E DOBRA DE AÇO CA-50, DIÂMERO DE 32 MM, UTILIZADO EM ESTRUTURAS DIVERSAS, EXCETO LAJE. AF_10/2016</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</si>
  <si>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</si>
  <si>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</si>
  <si>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</si>
  <si>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</si>
  <si>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</si>
  <si>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</si>
  <si>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</si>
  <si>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</si>
  <si>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</si>
  <si>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</si>
  <si>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</si>
  <si>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</si>
  <si>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SUPERFÍCIE COM MEMBRANA À BASE DE POLIURETANO, 2 DEMÃOS. AF_06/2018</t>
  </si>
  <si>
    <t>IMPERMEABILIZAÇÃO DE SUPERFÍCIE COM MEMBRANA À BASE DE RESINA ACRÍLICA, 3 DEMÃOS. AF_06/2018</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</si>
  <si>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</si>
  <si>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</si>
  <si>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</si>
  <si>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</si>
  <si>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</si>
  <si>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</si>
  <si>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</si>
  <si>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</si>
  <si>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</si>
  <si>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</si>
  <si>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</si>
  <si>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</si>
  <si>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</si>
  <si>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</si>
  <si>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</si>
  <si>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</si>
  <si>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</si>
  <si>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</si>
  <si>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</si>
  <si>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</si>
  <si>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</si>
  <si>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</si>
  <si>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</si>
  <si>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</si>
  <si>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</si>
  <si>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</si>
  <si>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</si>
  <si>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</si>
  <si>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</si>
  <si>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</si>
  <si>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</si>
  <si>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</si>
  <si>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</si>
  <si>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</si>
  <si>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</si>
  <si>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</si>
  <si>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</si>
  <si>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</si>
  <si>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</si>
  <si>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</si>
  <si>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</si>
  <si>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</si>
  <si>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</si>
  <si>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</si>
  <si>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</si>
  <si>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</si>
  <si>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</si>
  <si>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</si>
  <si>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</si>
  <si>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</si>
  <si>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</si>
  <si>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</si>
  <si>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</si>
  <si>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</si>
  <si>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</si>
  <si>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</si>
  <si>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</si>
  <si>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</si>
  <si>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</si>
  <si>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</si>
  <si>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</si>
  <si>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</si>
  <si>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</si>
  <si>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</si>
  <si>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</si>
  <si>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</si>
  <si>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</si>
  <si>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</si>
  <si>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</si>
  <si>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</si>
  <si>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</si>
  <si>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</si>
  <si>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</si>
  <si>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</si>
  <si>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</si>
  <si>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</si>
  <si>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</si>
  <si>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</si>
  <si>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</si>
  <si>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</si>
  <si>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</si>
  <si>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</si>
  <si>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</si>
  <si>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</si>
  <si>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</si>
  <si>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</si>
  <si>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</si>
  <si>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</si>
  <si>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</si>
  <si>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</si>
  <si>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</si>
  <si>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</si>
  <si>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</si>
  <si>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</si>
  <si>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</si>
  <si>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</si>
  <si>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</si>
  <si>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</si>
  <si>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</si>
  <si>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</si>
  <si>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</si>
  <si>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</si>
  <si>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</si>
  <si>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</si>
  <si>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</si>
  <si>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</si>
  <si>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</si>
  <si>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</si>
  <si>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</si>
  <si>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</si>
  <si>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</si>
  <si>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</si>
  <si>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</si>
  <si>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</si>
  <si>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</si>
  <si>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</si>
  <si>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</si>
  <si>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</si>
  <si>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</si>
  <si>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</si>
  <si>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</si>
  <si>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</si>
  <si>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</si>
  <si>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</si>
  <si>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</si>
  <si>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</si>
  <si>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</si>
  <si>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</si>
  <si>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</si>
  <si>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</si>
  <si>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</si>
  <si>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</si>
  <si>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</si>
  <si>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</si>
  <si>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</si>
  <si>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</si>
  <si>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</si>
  <si>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</si>
  <si>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</si>
  <si>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</si>
  <si>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</si>
  <si>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</si>
  <si>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</si>
  <si>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</si>
  <si>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</si>
  <si>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</si>
  <si>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</si>
  <si>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</si>
  <si>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</si>
  <si>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</si>
  <si>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</si>
  <si>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</si>
  <si>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</si>
  <si>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</si>
  <si>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</si>
  <si>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</si>
  <si>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</si>
  <si>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</si>
  <si>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</si>
  <si>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</si>
  <si>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</si>
  <si>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USINAGEM DE BRITA GRADUADA SIMPLES. AF_03/2020</t>
  </si>
  <si>
    <t>USINAGEM DE BRITA GRADUADA TRATADA COM CIMENTO. AF_03/2020</t>
  </si>
  <si>
    <t>USINAGEM DE CONCRETO PARA COMPACTAÇÃO COM ROLO. AF_03/2020</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</si>
  <si>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</si>
  <si>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</si>
  <si>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</si>
  <si>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</si>
  <si>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</si>
  <si>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</si>
  <si>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</si>
  <si>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</si>
  <si>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</si>
  <si>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</si>
  <si>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</si>
  <si>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</si>
  <si>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</si>
  <si>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</si>
  <si>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</si>
  <si>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</si>
  <si>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</si>
  <si>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</si>
  <si>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</si>
  <si>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</si>
  <si>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</si>
  <si>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</si>
  <si>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</si>
  <si>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</si>
  <si>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</si>
  <si>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</si>
  <si>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</si>
  <si>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</si>
  <si>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</si>
  <si>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</si>
  <si>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ARGAMASSA TRAÇO 1:1,93 (EM VOLUME DE CIMENTO E AREIA MÉDIA ÚMIDA), FCK 20 MPA, PREPARO MECÂNICO COM MISTURADOR DUPLO HORIZONTAL DE ALTA TURBULÊNCIA. AF_03/2020</t>
  </si>
  <si>
    <t>!EM PROCESSO DE DESATIVACAO! DOBRADICA EM ACO/FERRO, 3" X 2 1/2", E= 1,2 A 1,8 MM, SEM ANEL,  CROMADO OU ZINCADO, TAMPA BOLA, COM PARAFUSOS</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</si>
  <si>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</si>
  <si>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</si>
  <si>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DESATIVACAO!JANELA DE CORRER, ACO, BATENTE/REQUADRO DE 6 A 14 CM,  COM DIVISAO HORIZ , PINT ANTICORROSIVA, SEM VIDRO, BANDEIRA COM BASCULA, 4 FLS, 120  X 150 CM (A X L)</t>
  </si>
  <si>
    <t>ACO CA-25, 10,0 MM, OU 12,5 MM, OU 16,0 MM, OU 20,0 MM, OU 25,0 MM, VERGALHAO</t>
  </si>
  <si>
    <t>ACO CA-25, 20,0 MM, BARRA DE TRANSFERENCIA</t>
  </si>
  <si>
    <t>ACO CA-25, 25,0 MM, BARRA DE TRANSFERENCIA</t>
  </si>
  <si>
    <t>ACO CA-25, 32,0 MM, BARRA DE TRANSFERENCIA</t>
  </si>
  <si>
    <t>ACO CA-25, 6,3 MM OU 8,0 MM, VERGALHAO</t>
  </si>
  <si>
    <t>ACO CA-50, 10,0 MM, OU 12,5 MM, OU 16,0 MM, OU 20,0 MM, DOBRADO E CORTADO</t>
  </si>
  <si>
    <t>ACO CA-50, 12,5 MM OU 16,0 MM, VERGALHAO</t>
  </si>
  <si>
    <t>ACO CA-50, 20,0 MM OU 25,0 MM, VERGALHAO</t>
  </si>
  <si>
    <t>ACO CA-50, 32,0 MM, VERGALHAO</t>
  </si>
  <si>
    <t>ACO CA-60, 4,2 MM OU 5,0 MM, DOBRADO E CORTADO</t>
  </si>
  <si>
    <t>ACO CA-60, 4,2 MM, OU 5,0 MM, OU 6,0 MM, OU 7,0 MM, VERGALHAO</t>
  </si>
  <si>
    <t>ACO CA-60, 6,0 MM OU 7,0 MM, DOBRADO E CORTADO</t>
  </si>
  <si>
    <t>ACO CA-60, 8,0 MM OU 9,5 MM, VERGALHAO</t>
  </si>
  <si>
    <t>ADITIVO ACELERADOR DE PEGA E ENDURECIMENTO PARA ARGAMASSAS E CONCRETOS, LIQUIDO E ISENTO DE CLORETOS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</si>
  <si>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</si>
  <si>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</si>
  <si>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</si>
  <si>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</si>
  <si>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RETARDADOR DE PEGA E REDUTOR DE AGUA PARA CONCRETO, LIQUIDO E ISENTO DE CLORETOS</t>
  </si>
  <si>
    <t>AGENTE DE CURA, PROTETOR DA EVAPORACAO DA AGUA DE HIDRATACAO DO CONCRETO</t>
  </si>
  <si>
    <t>APONTADOR OU APROPRIADOR DE MAO DE OBRA</t>
  </si>
  <si>
    <t>AR CONDICIONADO SPLIT INVERTER, HI-WALL (PAREDE), 24000 BTU/H, CICLO FRIO, 60HZ, CLASSIFICACAO A - SELO PROCEL, GAS HFC, CONTROLE S/FIO</t>
  </si>
  <si>
    <t>AR CONDICIONADO SPLIT INVERTER, PISO TETO, APRESENTANDO ENTRE 54000 E 58000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</si>
  <si>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</si>
  <si>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</si>
  <si>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</si>
  <si>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</si>
  <si>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</si>
  <si>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HI-WALL (PAREDE), 12000 BTUS/H, CICLO FRIO, 60 HZ, CLASSIFICACAO ENERGETICA A - SELO PROCEL, GAS HFC, CONTROLE S/ FIO</t>
  </si>
  <si>
    <t>AR CONDICIONADO SPLIT ON/OFF, HI-WALL (PAREDE), 18000 BTUS/H, CICLO FRIO, 60 HZ, CLASSIFICACAO ENERGETICA A - SELO PROCEL, GAS HFC, CONTROLE S/ FIO</t>
  </si>
  <si>
    <t>AR CONDICIONADO SPLIT ON/OFF, HI-WALL (PAREDE), 24000 BTUS/H, CICLO FRIO, 60 HZ, CLASSIFICACAO ENERGETICA A - SELO PROCEL, GAS HFC, CONTROLE S/ FIO</t>
  </si>
  <si>
    <t>AR CONDICIONADO SPLIT ON/OFF, HI-WALL (PAREDE), 9000 BTUS/H, CICLO 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</si>
  <si>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</si>
  <si>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</si>
  <si>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</si>
  <si>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</si>
  <si>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</si>
  <si>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ARAME FARPADO GALVANIZADO, 14 BWG (2,11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</si>
  <si>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</si>
  <si>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</si>
  <si>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</si>
  <si>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</si>
  <si>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AUXILIAR DE LABORATORISTA DE SOLOS E DE CONCRETO</t>
  </si>
  <si>
    <t>CABO DE ACO GALVANIZADO, DIAMETRO 12,7 MM (1/2"), COM ALMA DE ACO CABO INDEPENDENTE 6 X 25 F</t>
  </si>
  <si>
    <t>CABO DE ACO GALVANIZADO, DIAMETRO 12,7 MM (1/2"), COM ALMA DE FIBRA 6 X 25 F</t>
  </si>
  <si>
    <t>CABO DE ACO GALVANIZADO, DIAMETRO 9,53 MM (3/8"), COM ALMA DE FIBRA 6 X 25 F</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</si>
  <si>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</si>
  <si>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</si>
  <si>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</si>
  <si>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</si>
  <si>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</si>
  <si>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</si>
  <si>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</si>
  <si>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</si>
  <si>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</si>
  <si>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</si>
  <si>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</si>
  <si>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</si>
  <si>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</si>
  <si>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</si>
  <si>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</si>
  <si>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</si>
  <si>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</si>
  <si>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</si>
  <si>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</si>
  <si>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</si>
  <si>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</si>
  <si>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</si>
  <si>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</si>
  <si>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</si>
  <si>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</si>
  <si>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</si>
  <si>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</si>
  <si>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</si>
  <si>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CALHA QUADRADA DE CHAPA DE ACO GALVANIZADA NUM 24, CORTE 100 CM</t>
  </si>
  <si>
    <t>CALHA QUADRADA DE CHAPA DE ACO GALVANIZADA NUM 24, CORTE 33 CM</t>
  </si>
  <si>
    <t>CALHA QUADRADA DE CHAPA DE ACO GALVANIZADA NUM 24, CORTE 50 CM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</si>
  <si>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</si>
  <si>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</si>
  <si>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</si>
  <si>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</si>
  <si>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CHAPA DE ACO CARBONO GALVANIZADA, PERFURADA (GRADE FUROS) E = 1,5 MM, DIAMETRO DO FURO = 9,52 MM (FUROS ALTERNADOS HORIZ.)</t>
  </si>
  <si>
    <t>CHAPA DE ACO GALVANIZADA BITOLA GSG 24, E = 0,64 (5,12 KG/M2)</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</si>
  <si>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</si>
  <si>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</si>
  <si>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</si>
  <si>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DESMOLDANTE PARA CONCRETO ESTAMPADO</t>
  </si>
  <si>
    <t>ENDURECEDOR MINERAL DE BASE CIMENTICIA PARA PISO DE CONCRETO</t>
  </si>
  <si>
    <t>EPI - FAMILIA ALMOXARIFE - MENSALISTA (ENCARGOS COMPLEMENTARES - COLETADO CAIXA)</t>
  </si>
  <si>
    <t>EPI - FAMILIA ENCARREGADO GERAL - MENSALISTA (ENCARGOS COMPLEMENTARES - COLETADO CAIXA)</t>
  </si>
  <si>
    <t>ESTABILIZADOR BIVOLT AUTOMATICO, 1000 VA</t>
  </si>
  <si>
    <t>ESTABILIZADOR BIVOLT AUTOMATICO, 1500 VA</t>
  </si>
  <si>
    <t>ESTABILIZADOR BIVOLT AUTOMATICO, 2000 VA</t>
  </si>
  <si>
    <t>ESTABILIZADOR BIVOLT AUTOMATICO, 300 VA</t>
  </si>
  <si>
    <t>ESTABILIZADOR BIVOLT AUTOMATICO, 500 VA</t>
  </si>
  <si>
    <t>FERRAMENTAS - FAMILIA ENCARREGADO GERAL - MENSALISTA (ENCARGOS COMPLEMENTARES - COLETADO CAIXA)</t>
  </si>
  <si>
    <t>LAMBRI EM ALUMINIO, DE APROXIMADAMENTE 0,6 KG/M, COM APROXIMADAMENTE 168,0 MM DE LARGURA, 6,0 MM DE ALTURA E 6,0 M DE EXTENSAO</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</si>
  <si>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</si>
  <si>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</si>
  <si>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</si>
  <si>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</si>
  <si>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</si>
  <si>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</si>
  <si>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</si>
  <si>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</si>
  <si>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MEMBRANA IMPERMEABILIZANTE A BASE DE POLIUREIA, BICOMPONENTE, APLICACAO A FRIO</t>
  </si>
  <si>
    <t>MEMBRANA IMPERMEABILIZANTE A BASE DE POLIURETANO</t>
  </si>
  <si>
    <t>MEMBRANA IMPERMEABILIZANTE ACRILICA MONOCOMPONENTE</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</si>
  <si>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</si>
  <si>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</si>
  <si>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</si>
  <si>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</si>
  <si>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</si>
  <si>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OPERADOR DE BETONEIRA ESTACIONARIA / MISTURADOR</t>
  </si>
  <si>
    <t>OPERADOR DE GUINCHO OU GUINCHEIRO</t>
  </si>
  <si>
    <t>OPERADOR DE PAVIMENTADORA / MESA VIBROACABADORA (MENSALISTA)</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</si>
  <si>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</si>
  <si>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</si>
  <si>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</si>
  <si>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</si>
  <si>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</si>
  <si>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</si>
  <si>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</si>
  <si>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</si>
  <si>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</si>
  <si>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</si>
  <si>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</si>
  <si>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</si>
  <si>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</si>
  <si>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</si>
  <si>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EM CHAPA ACO DOBRADA, E = 3,04 MM, H = 20 CM, ABAS = 5 CM (4,47 KG/M)</t>
  </si>
  <si>
    <t>PERFIL "U" ENRIJECIDO DE ACO GALVANIZADO, DOBRADO, 150 X 60 X 20 MM, E = 3,00 MM OU 200 X 75 X 25 MM, E = 3,75 MM</t>
  </si>
  <si>
    <t>QUADRO DE DISTRIBUICAO COM BARRAMENTO TRIFASICO, DE EMBUTIR, EM CHAPA DE ACO GALVANIZADO, PARA 18 DISJUNTORES DIN, 100 A, INCLUINDO BARRAMENTO</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</si>
  <si>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</si>
  <si>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</si>
  <si>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</si>
  <si>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</si>
  <si>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</si>
  <si>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</si>
  <si>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</si>
  <si>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</si>
  <si>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</si>
  <si>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</si>
  <si>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</si>
  <si>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</si>
  <si>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</si>
  <si>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</si>
  <si>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</si>
  <si>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RUFO INTERNO/EXTERNO DE CHAPA DE ACO GALVANIZADA NUM 24, CORTE 25 CM</t>
  </si>
  <si>
    <t>SELANTE ACRILICO PARA TRATAMENTO / ACABAMENTO SUPERFICIAL DE CONCRETO ESTAMPADO, APARENTE, PEDRAS E OUTROS</t>
  </si>
  <si>
    <t>SELANTE ELASTICO MONOCOMPONENTE A BASE DE POLIURETANO (PU) PARA JUNTAS DIVERSAS</t>
  </si>
  <si>
    <t>SELANTE MONOCOMPONENTE A BASE DE SILICONE DE BAIXO MODULO, PARA JUNTAS DE PAVIMENTACAO</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</si>
  <si>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</si>
  <si>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</si>
  <si>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</si>
  <si>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</si>
  <si>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</si>
  <si>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</si>
  <si>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</si>
  <si>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</si>
  <si>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</si>
  <si>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</si>
  <si>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</si>
  <si>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</si>
  <si>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</si>
  <si>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</si>
  <si>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</si>
  <si>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</si>
  <si>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</si>
  <si>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</si>
  <si>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</si>
  <si>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</si>
  <si>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TELHA ONDULADA EM ACO ZINCADO, ALTURA DE 17 MM, ESPESSURA DE 0,50 MM, LARGURA UTIL DE APROXIMADAMENTE 985 MM, SEM PINTURA</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</si>
  <si>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</si>
  <si>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</si>
  <si>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</si>
  <si>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</si>
  <si>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</si>
  <si>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</si>
  <si>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TELHADOR  (MENSALISTA)</t>
  </si>
  <si>
    <t>TINTA / REVESTIMENTO A BASE DE RESINA EPOXI COM ALCATRAO, BICOMPONENTE</t>
  </si>
  <si>
    <t>TRELICA NERVURADA (ESPACADOR), ALTURA = 120,0 MM, DIAMETRO DOS BANZOS INFERIORES E SUPERIOR = 6,0 MM, DIAMETRO DA DIAGONAL = 4,2 MM</t>
  </si>
  <si>
    <t>ACO CA-25, 16,0 MM, BARRA DE TRANSFERENCIA</t>
  </si>
  <si>
    <t>CHAPA/BOBINA LISA EM ALUMINIO, LIGA 1.200 - H14, QUALQUER ESPESSURA, QUALQUER LARGURA</t>
  </si>
  <si>
    <t>QUADRO DE DISTRIBUICAO COM BARRAMENTO TRIFASICO, DE SOBREPOR, EM CHAPA DE ACO GALVANIZADO, PARA *42* DISJUNTORES DIN, 100 A</t>
  </si>
  <si>
    <t>PLANILHA PARA CÁLCULO DE TRANSPORTE DE PISO TATÍL (PAVIMENTADO)</t>
  </si>
  <si>
    <t>7.6</t>
  </si>
  <si>
    <t>9.7</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</si>
  <si>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</si>
  <si>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</si>
  <si>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</si>
  <si>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</si>
  <si>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</si>
  <si>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</si>
  <si>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</si>
  <si>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</si>
  <si>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</si>
  <si>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</si>
  <si>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</si>
  <si>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</si>
  <si>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</si>
  <si>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</si>
  <si>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</si>
  <si>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</si>
  <si>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</si>
  <si>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</si>
  <si>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</si>
  <si>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</si>
  <si>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</si>
  <si>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</si>
  <si>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</si>
  <si>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</si>
  <si>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</si>
  <si>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</si>
  <si>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</si>
  <si>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</si>
  <si>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</si>
  <si>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</si>
  <si>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</si>
  <si>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</si>
  <si>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</si>
  <si>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</si>
  <si>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</si>
  <si>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</si>
  <si>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</si>
  <si>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</si>
  <si>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</si>
  <si>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</si>
  <si>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</si>
  <si>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</si>
  <si>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</si>
  <si>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</si>
  <si>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</si>
  <si>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</si>
  <si>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</si>
  <si>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</si>
  <si>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</si>
  <si>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</si>
  <si>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</si>
  <si>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</si>
  <si>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</si>
  <si>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</si>
  <si>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</si>
  <si>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</si>
  <si>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</si>
  <si>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</si>
  <si>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</si>
  <si>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</si>
  <si>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</si>
  <si>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</si>
  <si>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</si>
  <si>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</si>
  <si>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</si>
  <si>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</si>
  <si>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</si>
  <si>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</si>
  <si>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</si>
  <si>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</si>
  <si>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</si>
  <si>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</si>
  <si>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</si>
  <si>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</si>
  <si>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</si>
  <si>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</si>
  <si>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</si>
  <si>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</si>
  <si>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</si>
  <si>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</si>
  <si>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</si>
  <si>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</si>
  <si>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</si>
  <si>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</si>
  <si>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</si>
  <si>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</si>
  <si>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</si>
  <si>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</si>
  <si>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</si>
  <si>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</si>
  <si>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</si>
  <si>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</si>
  <si>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</si>
  <si>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</si>
  <si>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</si>
  <si>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</si>
  <si>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</si>
  <si>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</si>
  <si>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</si>
  <si>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</si>
  <si>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</si>
  <si>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</si>
  <si>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</si>
  <si>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</si>
  <si>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</si>
  <si>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</si>
  <si>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</si>
  <si>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</si>
  <si>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</si>
  <si>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</si>
  <si>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</si>
  <si>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</si>
  <si>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</si>
  <si>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</si>
  <si>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</si>
  <si>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</si>
  <si>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</si>
  <si>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PISO EM PEDRA PORTUGUESA ASSENTADO SOBRE ARGAMASSA SECA DE CIMENTO E AREIA, TRAÇO 1:3, REJUNTADO COM CIMENTO COMUM. AF_05/2020</t>
  </si>
  <si>
    <t>PISO EM LADRILHO HIDRÁULICO APLICADO EM AMBIENTES EXTERNOS. AF_05/2020</t>
  </si>
  <si>
    <t>PISO PODOTÁTIL, DIRECIONAL OU ALERTA, ASSENTADO SOBRE ARGAMASSA. AF_05/2020</t>
  </si>
  <si>
    <t>PISO EM GRANITO APLICADO EM CALÇADAS OU PISOS EXTERNOS. AF_05/2020</t>
  </si>
  <si>
    <t>PISO EM MÁRMORE APLICADO EM CALÇADAS OU PISOS EXTERNOS. AF_05/2020</t>
  </si>
  <si>
    <t>LOCAÇÃO COM CAVALETE COM ALTURA DE 1,00 M - 2 UTILIZAÇÕES. AF_10/2018</t>
  </si>
  <si>
    <t>LOCAÇÃO COM CAVALETE COM ALTURA DE 0,50 M - 2 UTILIZAÇÕES. AF_10/2018</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</si>
  <si>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</si>
  <si>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</si>
  <si>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</si>
  <si>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</si>
  <si>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</si>
  <si>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</si>
  <si>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</si>
  <si>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</si>
  <si>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</si>
  <si>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</si>
  <si>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</si>
  <si>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</si>
  <si>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</si>
  <si>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</si>
  <si>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</si>
  <si>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</si>
  <si>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</si>
  <si>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</si>
  <si>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</si>
  <si>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</si>
  <si>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</si>
  <si>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SUB-TOTAL 10.0 &gt;&gt;</t>
  </si>
  <si>
    <t>ESCORAMENTO</t>
  </si>
  <si>
    <t>PREPARO DE FUNDO DE VALA</t>
  </si>
  <si>
    <t>POÇO DE VISITA</t>
  </si>
  <si>
    <t>POÇO DE VISITA - PVI 02 - AREIA E BRITA COMERCIAIS</t>
  </si>
  <si>
    <t>POÇO DE VISITA - PVI 04 - AREIA E BRITA COMERCIAIS</t>
  </si>
  <si>
    <t>CAIXA DE LIGAÇÃO E PASSAGEM</t>
  </si>
  <si>
    <t>CAIXA DE LIGAÇÃO E PASSAGEM - CLP 04 - AREIA E BRITA COMERCIAIS</t>
  </si>
  <si>
    <t>BOCA DE LOBO DUPLA - GRELHA DE CONCRETO - BLDG 01 - AREIA E BRITA COMERCIAIS</t>
  </si>
  <si>
    <t>TRANSPORTE DE MATERIAIS DE DRENAGEM</t>
  </si>
  <si>
    <t>TRANSPORTE DE AREIA</t>
  </si>
  <si>
    <t>TRANSPORTE DE TUBO</t>
  </si>
  <si>
    <t>SITE: amm,org,br   -   E-mail: pavimentacaoamm@gmail,com</t>
  </si>
  <si>
    <t>AV, RUBENS DE MENDONÇA Nº 3,920 - CEP: 78,000-070 - CUIABÁ - MT</t>
  </si>
  <si>
    <t>PROP,:</t>
  </si>
  <si>
    <t>DIST, ESTACA</t>
  </si>
  <si>
    <t>SEMI, DIST ESTACA</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</si>
  <si>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</si>
  <si>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</si>
  <si>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</si>
  <si>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</si>
  <si>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ESTRUTURA DE MADEIRA PROVISÓRIA PARA SUPORTE DE CAIXA D ÁGUA ELEVADA DE 1000 LITROS. AF_05/2018_P</t>
  </si>
  <si>
    <t>ESTRUTURA DE MADEIRA PROVISÓRIA PARA SUPORTE DE CAIXA D ÁGUA ELEVADA DE 3000 LITROS. AF_05/2018_P</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</si>
  <si>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</si>
  <si>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</si>
  <si>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</si>
  <si>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</si>
  <si>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</si>
  <si>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</si>
  <si>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</si>
  <si>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</si>
  <si>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</si>
  <si>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</si>
  <si>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</si>
  <si>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</si>
  <si>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</si>
  <si>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</si>
  <si>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</si>
  <si>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</si>
  <si>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</si>
  <si>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</si>
  <si>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</si>
  <si>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</si>
  <si>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</si>
  <si>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</si>
  <si>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</si>
  <si>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</si>
  <si>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</si>
  <si>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</si>
  <si>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</si>
  <si>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</si>
  <si>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</si>
  <si>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</si>
  <si>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</si>
  <si>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</si>
  <si>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</si>
  <si>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</si>
  <si>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</si>
  <si>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</si>
  <si>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</si>
  <si>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</si>
  <si>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</si>
  <si>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</si>
  <si>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</si>
  <si>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</si>
  <si>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</si>
  <si>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</si>
  <si>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</si>
  <si>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</si>
  <si>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</si>
  <si>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</si>
  <si>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</si>
  <si>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</si>
  <si>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</si>
  <si>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</si>
  <si>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</si>
  <si>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</si>
  <si>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</si>
  <si>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</si>
  <si>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</si>
  <si>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</si>
  <si>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</si>
  <si>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</si>
  <si>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</si>
  <si>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</si>
  <si>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</si>
  <si>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</si>
  <si>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</si>
  <si>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</si>
  <si>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</si>
  <si>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</si>
  <si>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</si>
  <si>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</si>
  <si>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</si>
  <si>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</si>
  <si>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</si>
  <si>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</si>
  <si>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</si>
  <si>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</si>
  <si>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</si>
  <si>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</si>
  <si>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</si>
  <si>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</si>
  <si>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</si>
  <si>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</si>
  <si>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</si>
  <si>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</si>
  <si>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</si>
  <si>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</si>
  <si>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</si>
  <si>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</si>
  <si>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</si>
  <si>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</si>
  <si>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</si>
  <si>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</si>
  <si>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</si>
  <si>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</si>
  <si>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</si>
  <si>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</si>
  <si>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</si>
  <si>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</si>
  <si>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</si>
  <si>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</si>
  <si>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</si>
  <si>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</si>
  <si>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</si>
  <si>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</si>
  <si>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</si>
  <si>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</si>
  <si>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</si>
  <si>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</si>
  <si>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</si>
  <si>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</si>
  <si>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</si>
  <si>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</si>
  <si>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</si>
  <si>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</si>
  <si>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</si>
  <si>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</si>
  <si>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</si>
  <si>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</si>
  <si>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</si>
  <si>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</si>
  <si>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</si>
  <si>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</si>
  <si>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</si>
  <si>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</si>
  <si>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</si>
  <si>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EXECUÇÃO DE PAVIMENTO EM PEDRAS POLIÉDRICAS, REJUNTAMENTO COM PEDRISCO E EMULSÃO ASFÁLTICA. AF_05/2020_P</t>
  </si>
  <si>
    <t>EXECUÇÃO DE PAVIMENTO COM APLICAÇÃO DE PRÉ-MISTURADO A FRIO, CAMADA DE ROLAMENTO - EXCLUSIVE CARGA E TRANSPORTE. AF_11/2019</t>
  </si>
  <si>
    <t>EXECUÇÃO DE PAVIMENTO COM APLICAÇÃO DE PRÉ-MISTURADO A FRIO, CAMADA DE BINDER - EXCLUSIVE CARGA E TRANSPORTE. AF_11/2019</t>
  </si>
  <si>
    <t>INSTALAÇÃO DE SINALIZADOR NOTURNO LED. AF_11/2017</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</si>
  <si>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</si>
  <si>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</si>
  <si>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</si>
  <si>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</si>
  <si>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</si>
  <si>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</si>
  <si>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</si>
  <si>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</si>
  <si>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</si>
  <si>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</si>
  <si>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</si>
  <si>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</si>
  <si>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</si>
  <si>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</si>
  <si>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</si>
  <si>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</si>
  <si>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</si>
  <si>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</si>
  <si>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</si>
  <si>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</si>
  <si>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</si>
  <si>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</si>
  <si>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</si>
  <si>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</si>
  <si>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</si>
  <si>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</si>
  <si>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</si>
  <si>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</si>
  <si>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</si>
  <si>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</si>
  <si>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</si>
  <si>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</si>
  <si>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</si>
  <si>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</si>
  <si>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</si>
  <si>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</si>
  <si>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</si>
  <si>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</si>
  <si>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</si>
  <si>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</si>
  <si>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</si>
  <si>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</si>
  <si>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</si>
  <si>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</si>
  <si>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</si>
  <si>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</si>
  <si>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</si>
  <si>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</si>
  <si>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</si>
  <si>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</si>
  <si>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</si>
  <si>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</si>
  <si>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</si>
  <si>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</si>
  <si>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</si>
  <si>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</si>
  <si>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</si>
  <si>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</si>
  <si>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</si>
  <si>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</si>
  <si>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</si>
  <si>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</si>
  <si>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</si>
  <si>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</si>
  <si>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</si>
  <si>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</si>
  <si>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</si>
  <si>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</si>
  <si>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</si>
  <si>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</si>
  <si>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</si>
  <si>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</si>
  <si>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</si>
  <si>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</si>
  <si>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</si>
  <si>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</si>
  <si>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</si>
  <si>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</si>
  <si>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</si>
  <si>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</si>
  <si>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</si>
  <si>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</si>
  <si>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</si>
  <si>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</si>
  <si>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</si>
  <si>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</si>
  <si>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</si>
  <si>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</si>
  <si>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</si>
  <si>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</si>
  <si>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</si>
  <si>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</si>
  <si>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</si>
  <si>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</si>
  <si>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</si>
  <si>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</si>
  <si>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</si>
  <si>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</si>
  <si>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</si>
  <si>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</si>
  <si>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</si>
  <si>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</si>
  <si>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</si>
  <si>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</si>
  <si>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</si>
  <si>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</si>
  <si>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</si>
  <si>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</si>
  <si>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</si>
  <si>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</si>
  <si>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</si>
  <si>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</si>
  <si>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</si>
  <si>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</si>
  <si>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</si>
  <si>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</si>
  <si>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</si>
  <si>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</si>
  <si>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</si>
  <si>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</si>
  <si>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</si>
  <si>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</si>
  <si>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</si>
  <si>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</si>
  <si>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</si>
  <si>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</si>
  <si>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</si>
  <si>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</si>
  <si>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</si>
  <si>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</si>
  <si>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</si>
  <si>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</si>
  <si>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</si>
  <si>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</si>
  <si>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</si>
  <si>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</si>
  <si>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</si>
  <si>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</si>
  <si>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</si>
  <si>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</si>
  <si>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</si>
  <si>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</si>
  <si>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</si>
  <si>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</si>
  <si>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</si>
  <si>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</si>
  <si>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</si>
  <si>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</si>
  <si>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</si>
  <si>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</si>
  <si>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</si>
  <si>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</si>
  <si>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</si>
  <si>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</si>
  <si>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</si>
  <si>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</si>
  <si>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</si>
  <si>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</si>
  <si>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</si>
  <si>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</si>
  <si>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</si>
  <si>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</si>
  <si>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</si>
  <si>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</si>
  <si>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</si>
  <si>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</si>
  <si>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</si>
  <si>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</si>
  <si>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</si>
  <si>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</si>
  <si>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</si>
  <si>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</si>
  <si>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</si>
  <si>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</si>
  <si>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</si>
  <si>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</si>
  <si>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</si>
  <si>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</si>
  <si>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</si>
  <si>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</si>
  <si>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</si>
  <si>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</si>
  <si>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</si>
  <si>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</si>
  <si>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</si>
  <si>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</si>
  <si>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</si>
  <si>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</si>
  <si>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</si>
  <si>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</si>
  <si>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</si>
  <si>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</si>
  <si>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</si>
  <si>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</si>
  <si>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</si>
  <si>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</si>
  <si>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</si>
  <si>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</si>
  <si>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</si>
  <si>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</si>
  <si>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</si>
  <si>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</si>
  <si>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</si>
  <si>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</si>
  <si>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</si>
  <si>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</si>
  <si>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</si>
  <si>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</si>
  <si>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</si>
  <si>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</si>
  <si>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</si>
  <si>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</si>
  <si>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</si>
  <si>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</si>
  <si>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</si>
  <si>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</si>
  <si>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</si>
  <si>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</si>
  <si>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</si>
  <si>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</si>
  <si>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</si>
  <si>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</si>
  <si>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</si>
  <si>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</si>
  <si>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</si>
  <si>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</si>
  <si>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</si>
  <si>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</si>
  <si>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</si>
  <si>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</si>
  <si>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</si>
  <si>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</si>
  <si>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</si>
  <si>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</si>
  <si>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</si>
  <si>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</si>
  <si>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</si>
  <si>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</si>
  <si>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</si>
  <si>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</si>
  <si>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</si>
  <si>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</si>
  <si>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</si>
  <si>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</si>
  <si>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</si>
  <si>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</si>
  <si>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</si>
  <si>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</si>
  <si>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</si>
  <si>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</si>
  <si>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</si>
  <si>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</si>
  <si>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</si>
  <si>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</si>
  <si>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</si>
  <si>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</si>
  <si>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</si>
  <si>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</si>
  <si>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</si>
  <si>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</si>
  <si>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</si>
  <si>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</si>
  <si>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</si>
  <si>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</si>
  <si>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</si>
  <si>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</si>
  <si>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</si>
  <si>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</si>
  <si>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</si>
  <si>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</si>
  <si>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</si>
  <si>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</si>
  <si>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</si>
  <si>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</si>
  <si>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</si>
  <si>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</si>
  <si>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</si>
  <si>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</si>
  <si>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</si>
  <si>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</si>
  <si>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</si>
  <si>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</si>
  <si>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</si>
  <si>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</si>
  <si>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</si>
  <si>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</si>
  <si>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</si>
  <si>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</si>
  <si>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</si>
  <si>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</si>
  <si>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</si>
  <si>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ARAME RECOZIDO 16 BWG, D = 1,65 MM (0,016 KG/M) OU 18 BWG, D = 1,25 MM (0,01 KG/M)</t>
  </si>
  <si>
    <t>ARGAMASSA COLANTE AC II</t>
  </si>
  <si>
    <t>ARGAMASSA COLANTE TIPO AC III</t>
  </si>
  <si>
    <t>ARGAMASSA COLANTE TIPO AC III E</t>
  </si>
  <si>
    <t>ARGAMASSA PARA REVESTIMENTO DECORATIVO MONOCAMADA</t>
  </si>
  <si>
    <t>ARRUELA LISA, REDONDA, DE LATAO POLIDO, DIAMETRO NOMINAL 5/8", DIAMETRO EXTERNO = 34 MM, DIAMETRO DO FURO = 17 MM, ESPESSURA = *2,5* MM</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</si>
  <si>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</si>
  <si>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</si>
  <si>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</si>
  <si>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</si>
  <si>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</si>
  <si>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</si>
  <si>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</si>
  <si>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</si>
  <si>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</si>
  <si>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</si>
  <si>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</si>
  <si>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</si>
  <si>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</si>
  <si>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</si>
  <si>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</si>
  <si>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</si>
  <si>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</si>
  <si>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</si>
  <si>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</si>
  <si>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</si>
  <si>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</si>
  <si>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</si>
  <si>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</si>
  <si>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</si>
  <si>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</si>
  <si>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</si>
  <si>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</si>
  <si>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</si>
  <si>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</si>
  <si>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</si>
  <si>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</si>
  <si>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</si>
  <si>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VEDACAO CONCRETO CELULAR AUTOCLAVADO 12,5 X 30 X 60 CM (E X A X C)</t>
  </si>
  <si>
    <t>BLOCO VEDACAO CONCRETO CELULAR AUTOCLAVADO 7,5 X 30 X 60 CM (E X A X C)</t>
  </si>
  <si>
    <t>CAIXA DE ATERRAMENTO EM CONCRETO PRÃ-MOLDADO, DIAMETRO DE 0,30 M E ALTURA DE 0,35 M, SEM FUNDO E COM TAMPA</t>
  </si>
  <si>
    <t>CAIXA DE GORDURA CILINDRICA EM CONCRETO SIMPLES,  PRE-MOLDADA, COM DIAMETRO DE 40 CM E ALTURA DE 45 CM, COM TAMPA</t>
  </si>
  <si>
    <t>CAIXA PARA HIDROMETRO CONCRETO PRE MOLDADO, *0,24 M X 0,45 M X 0,30* M (L X C X A)</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</si>
  <si>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</si>
  <si>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</si>
  <si>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</si>
  <si>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</si>
  <si>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</si>
  <si>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</si>
  <si>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</si>
  <si>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</si>
  <si>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</si>
  <si>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</si>
  <si>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</si>
  <si>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</si>
  <si>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</si>
  <si>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</si>
  <si>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</si>
  <si>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</si>
  <si>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CONCRETO USINADO BOMBEAVEL, CLASSE DE RESISTENCIA C30, COM BRITA 0 E 1, SLUMP = 220 +/- 30 MM, EXCLUI SERVICO DE BOMBEAMENTO (NBR 8953)</t>
  </si>
  <si>
    <t>CONJUNTO PRE-MOLDADO COMPOSTO POR GRELHA (0,99 X 0,45 M), QUADRO (1,10 X 0,52 M) E CANTONEIRA (1,10 X 0,35 M), EM CONCRETO ARMADO, COM FCK DE 21 MPA</t>
  </si>
  <si>
    <t>CUMEEIRA PARA TELHA DE CONCRETO, PARA 2 AGUAS DE TELHADO, COR CINZA, RENDIMENTO DE *3* TELHAS/M</t>
  </si>
  <si>
    <t>ELEMENTO VAZADO CERAMICO DIAGONAL (TIPO FLOR/QUADRADO/XIS) 25 X 18 X 7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</si>
  <si>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</si>
  <si>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</si>
  <si>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</si>
  <si>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</si>
  <si>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</si>
  <si>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</si>
  <si>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</si>
  <si>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</si>
  <si>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</si>
  <si>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</si>
  <si>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</si>
  <si>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</si>
  <si>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</si>
  <si>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REJUNTE CIMENTICIO, QUALQUER COR</t>
  </si>
  <si>
    <t>REJUNTE EPOXI, QUALQUER COR</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</si>
  <si>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</si>
  <si>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</si>
  <si>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</si>
  <si>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</si>
  <si>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</si>
  <si>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</si>
  <si>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</si>
  <si>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</si>
  <si>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</si>
  <si>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</si>
  <si>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</si>
  <si>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</si>
  <si>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</si>
  <si>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</si>
  <si>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TELHA DE CONCRETO TIPO CLASSICA, COR CINZA, COMPRIMENTO DE *42* CM,  RENDIMENTO DE *10* TELHAS/M2</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</si>
  <si>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</si>
  <si>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</si>
  <si>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</si>
  <si>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</si>
  <si>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</si>
  <si>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</si>
  <si>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TUBO ACO CARBONO SEM COSTURA 1 1/4", E= *3,56 MM, SCHEDULE 40, *3,38* KG/M</t>
  </si>
  <si>
    <t>TUBO ACO CARBONO SEM COSTURA 1", E= *3,38 MM, SCHEDULE 40, *2,50* KG/M</t>
  </si>
  <si>
    <t>TUBO ACO CARBONO SEM COSTURA 3", E= *5,49 MM, SCHEDULE 40, *11,28* KG/M</t>
  </si>
  <si>
    <t>TUBO ACO CARBONO SEM COSTURA 5", E= *6,55 MM, SCHEDULE 40, *21,75* KG/M</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</si>
  <si>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</si>
  <si>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</si>
  <si>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</si>
  <si>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</si>
  <si>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</si>
  <si>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</si>
  <si>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</si>
  <si>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</si>
  <si>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</si>
  <si>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</si>
  <si>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</si>
  <si>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</si>
  <si>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</si>
  <si>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</si>
  <si>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</si>
  <si>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</si>
  <si>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</si>
  <si>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</si>
  <si>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</si>
  <si>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</si>
  <si>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</si>
  <si>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</si>
  <si>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</si>
  <si>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</si>
  <si>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</si>
  <si>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</si>
  <si>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</si>
  <si>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</si>
  <si>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</si>
  <si>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</si>
  <si>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</si>
  <si>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</si>
  <si>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</si>
  <si>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</si>
  <si>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</si>
  <si>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</si>
  <si>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</si>
  <si>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</si>
  <si>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</si>
  <si>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</si>
  <si>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</si>
  <si>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</si>
  <si>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</si>
  <si>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</si>
  <si>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</si>
  <si>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</si>
  <si>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</si>
  <si>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</si>
  <si>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</si>
  <si>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</si>
  <si>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</si>
  <si>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</si>
  <si>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</si>
  <si>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</si>
  <si>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</si>
  <si>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</si>
  <si>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</si>
  <si>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</si>
  <si>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</si>
  <si>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</si>
  <si>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</si>
  <si>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</si>
  <si>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</si>
  <si>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</si>
  <si>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</si>
  <si>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</si>
  <si>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</si>
  <si>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</si>
  <si>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</si>
  <si>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</si>
  <si>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</si>
  <si>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</si>
  <si>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</si>
  <si>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</si>
  <si>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</si>
  <si>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00051/ORSE</t>
  </si>
  <si>
    <t>NOBRES</t>
  </si>
  <si>
    <t>SINOP</t>
  </si>
  <si>
    <t>Cavalo mecânico com semirreboque com capacidade de 22 t - 240 kW(E9665)</t>
  </si>
  <si>
    <t>E9665</t>
  </si>
  <si>
    <t>M0003</t>
  </si>
  <si>
    <t>M0004</t>
  </si>
  <si>
    <t>M0005</t>
  </si>
  <si>
    <t>M0006</t>
  </si>
  <si>
    <t>M0007</t>
  </si>
  <si>
    <t>M0008</t>
  </si>
  <si>
    <t>M0009</t>
  </si>
  <si>
    <t>M0010</t>
  </si>
  <si>
    <t>M0011</t>
  </si>
  <si>
    <t>M0012</t>
  </si>
  <si>
    <t>M0013</t>
  </si>
  <si>
    <t>M0014</t>
  </si>
  <si>
    <t>M0015</t>
  </si>
  <si>
    <t>M0016</t>
  </si>
  <si>
    <t>M0017</t>
  </si>
  <si>
    <t>M0018</t>
  </si>
  <si>
    <t>M0019</t>
  </si>
  <si>
    <t>M0020</t>
  </si>
  <si>
    <t>M0021</t>
  </si>
  <si>
    <t>M0025</t>
  </si>
  <si>
    <t>M0026</t>
  </si>
  <si>
    <t>M0028</t>
  </si>
  <si>
    <t>M0029</t>
  </si>
  <si>
    <t>M0030</t>
  </si>
  <si>
    <t>M0032</t>
  </si>
  <si>
    <t>M0035</t>
  </si>
  <si>
    <t>M0039</t>
  </si>
  <si>
    <t>M0041</t>
  </si>
  <si>
    <t>M0042</t>
  </si>
  <si>
    <t>M0043</t>
  </si>
  <si>
    <t>M0044</t>
  </si>
  <si>
    <t>M0045</t>
  </si>
  <si>
    <t>M0046</t>
  </si>
  <si>
    <t>M0047</t>
  </si>
  <si>
    <t>M0048</t>
  </si>
  <si>
    <t>M0049</t>
  </si>
  <si>
    <t>M0050</t>
  </si>
  <si>
    <t>M0051</t>
  </si>
  <si>
    <t>M0052</t>
  </si>
  <si>
    <t>M0053</t>
  </si>
  <si>
    <t>M0054</t>
  </si>
  <si>
    <t>M0055</t>
  </si>
  <si>
    <t>M0056</t>
  </si>
  <si>
    <t>M0057</t>
  </si>
  <si>
    <t>M0058</t>
  </si>
  <si>
    <t>M0059</t>
  </si>
  <si>
    <t>M0060</t>
  </si>
  <si>
    <t>M0065</t>
  </si>
  <si>
    <t>M0066</t>
  </si>
  <si>
    <t>M0067</t>
  </si>
  <si>
    <t>M0068</t>
  </si>
  <si>
    <t>M0069</t>
  </si>
  <si>
    <t>M0071</t>
  </si>
  <si>
    <t>M0072</t>
  </si>
  <si>
    <t>M0073</t>
  </si>
  <si>
    <t>M0074</t>
  </si>
  <si>
    <t>M0075</t>
  </si>
  <si>
    <t>M0076</t>
  </si>
  <si>
    <t>M0080</t>
  </si>
  <si>
    <t>M0081</t>
  </si>
  <si>
    <t>M0083</t>
  </si>
  <si>
    <t>M0084</t>
  </si>
  <si>
    <t>M0085</t>
  </si>
  <si>
    <t>M0086</t>
  </si>
  <si>
    <t>M0087</t>
  </si>
  <si>
    <t>M0088</t>
  </si>
  <si>
    <t>M0089</t>
  </si>
  <si>
    <t>M0091</t>
  </si>
  <si>
    <t>M0092</t>
  </si>
  <si>
    <t>M0093</t>
  </si>
  <si>
    <t>M0094</t>
  </si>
  <si>
    <t>M0098</t>
  </si>
  <si>
    <t>M0099</t>
  </si>
  <si>
    <t>ISF</t>
  </si>
  <si>
    <t>M0100</t>
  </si>
  <si>
    <t>M0101</t>
  </si>
  <si>
    <t>M0102</t>
  </si>
  <si>
    <t>M0103</t>
  </si>
  <si>
    <t>M0104</t>
  </si>
  <si>
    <t>M0105</t>
  </si>
  <si>
    <t>M0106</t>
  </si>
  <si>
    <t>M0107</t>
  </si>
  <si>
    <t>M0108</t>
  </si>
  <si>
    <t>M0109</t>
  </si>
  <si>
    <t>M0110</t>
  </si>
  <si>
    <t>M0111</t>
  </si>
  <si>
    <t>M0112</t>
  </si>
  <si>
    <t>M0113</t>
  </si>
  <si>
    <t>M0114</t>
  </si>
  <si>
    <t>M0115</t>
  </si>
  <si>
    <t>M0116</t>
  </si>
  <si>
    <t>M0117</t>
  </si>
  <si>
    <t>M0118</t>
  </si>
  <si>
    <t>M0119</t>
  </si>
  <si>
    <t>M0120</t>
  </si>
  <si>
    <t>M0121</t>
  </si>
  <si>
    <t>M0122</t>
  </si>
  <si>
    <t>M0123</t>
  </si>
  <si>
    <t>M0124</t>
  </si>
  <si>
    <t>M0125</t>
  </si>
  <si>
    <t>M0126</t>
  </si>
  <si>
    <t>M0127</t>
  </si>
  <si>
    <t>M0128</t>
  </si>
  <si>
    <t>M0129</t>
  </si>
  <si>
    <t>M0130</t>
  </si>
  <si>
    <t>M0131</t>
  </si>
  <si>
    <t>M0132</t>
  </si>
  <si>
    <t>M0133</t>
  </si>
  <si>
    <t>M0134</t>
  </si>
  <si>
    <t>M0135</t>
  </si>
  <si>
    <t>M0136</t>
  </si>
  <si>
    <t>M0137</t>
  </si>
  <si>
    <t>M0138</t>
  </si>
  <si>
    <t>M0139</t>
  </si>
  <si>
    <t>M0140</t>
  </si>
  <si>
    <t>M0141</t>
  </si>
  <si>
    <t>M0142</t>
  </si>
  <si>
    <t>M0143</t>
  </si>
  <si>
    <t>M0144</t>
  </si>
  <si>
    <t>M0145</t>
  </si>
  <si>
    <t>M0146</t>
  </si>
  <si>
    <t>M0147</t>
  </si>
  <si>
    <t>M0148</t>
  </si>
  <si>
    <t>M0149</t>
  </si>
  <si>
    <t>M0150</t>
  </si>
  <si>
    <t>M0151</t>
  </si>
  <si>
    <t>M0152</t>
  </si>
  <si>
    <t>M0153</t>
  </si>
  <si>
    <t>M0156</t>
  </si>
  <si>
    <t>M0158</t>
  </si>
  <si>
    <t>M0160</t>
  </si>
  <si>
    <t>M0161</t>
  </si>
  <si>
    <t>M0162</t>
  </si>
  <si>
    <t>M0163</t>
  </si>
  <si>
    <t>M0164</t>
  </si>
  <si>
    <t>M0166</t>
  </si>
  <si>
    <t>M0167</t>
  </si>
  <si>
    <t>M0168</t>
  </si>
  <si>
    <t>M0169</t>
  </si>
  <si>
    <t>M0173</t>
  </si>
  <si>
    <t>M0178</t>
  </si>
  <si>
    <t>M0181</t>
  </si>
  <si>
    <t>M0184</t>
  </si>
  <si>
    <t>M0193</t>
  </si>
  <si>
    <t>M0194</t>
  </si>
  <si>
    <t>M0198</t>
  </si>
  <si>
    <t>M0201</t>
  </si>
  <si>
    <t>M0202</t>
  </si>
  <si>
    <t>M0204</t>
  </si>
  <si>
    <t>M0217</t>
  </si>
  <si>
    <t>M0220</t>
  </si>
  <si>
    <t>M0222</t>
  </si>
  <si>
    <t>M0223</t>
  </si>
  <si>
    <t>M0224</t>
  </si>
  <si>
    <t>M0225</t>
  </si>
  <si>
    <t>M0229</t>
  </si>
  <si>
    <t>M0230</t>
  </si>
  <si>
    <t>M0231</t>
  </si>
  <si>
    <t>M0232</t>
  </si>
  <si>
    <t>M0233</t>
  </si>
  <si>
    <t>M0234</t>
  </si>
  <si>
    <t>M0235</t>
  </si>
  <si>
    <t>M0236</t>
  </si>
  <si>
    <t>M0237</t>
  </si>
  <si>
    <t>M0253</t>
  </si>
  <si>
    <t>M0254</t>
  </si>
  <si>
    <t>M0256</t>
  </si>
  <si>
    <t>M0257</t>
  </si>
  <si>
    <t>M0260</t>
  </si>
  <si>
    <t>M0264</t>
  </si>
  <si>
    <t>M0265</t>
  </si>
  <si>
    <t>M0266</t>
  </si>
  <si>
    <t>M0269</t>
  </si>
  <si>
    <t>M0284</t>
  </si>
  <si>
    <t>M0285</t>
  </si>
  <si>
    <t>M0286</t>
  </si>
  <si>
    <t>M0289</t>
  </si>
  <si>
    <t>M0290</t>
  </si>
  <si>
    <t>M0301</t>
  </si>
  <si>
    <t>M0310</t>
  </si>
  <si>
    <t>M0344</t>
  </si>
  <si>
    <t>M0346</t>
  </si>
  <si>
    <t>M0347</t>
  </si>
  <si>
    <t>M0348</t>
  </si>
  <si>
    <t>M0349</t>
  </si>
  <si>
    <t>M0350</t>
  </si>
  <si>
    <t>M0351</t>
  </si>
  <si>
    <t>M0365</t>
  </si>
  <si>
    <t>M0366</t>
  </si>
  <si>
    <t>M0395</t>
  </si>
  <si>
    <t>M0408</t>
  </si>
  <si>
    <t>M0409</t>
  </si>
  <si>
    <t>M0410</t>
  </si>
  <si>
    <t>M0411</t>
  </si>
  <si>
    <t>M0412</t>
  </si>
  <si>
    <t>M0413</t>
  </si>
  <si>
    <t>M0421</t>
  </si>
  <si>
    <t>M0427</t>
  </si>
  <si>
    <t>M0428</t>
  </si>
  <si>
    <t>M0429</t>
  </si>
  <si>
    <t>M0434</t>
  </si>
  <si>
    <t>M0442</t>
  </si>
  <si>
    <t>M0443</t>
  </si>
  <si>
    <t>M0444</t>
  </si>
  <si>
    <t>M0445</t>
  </si>
  <si>
    <t>M0446</t>
  </si>
  <si>
    <t>M0447</t>
  </si>
  <si>
    <t>M0448</t>
  </si>
  <si>
    <t>M0450</t>
  </si>
  <si>
    <t>M0451</t>
  </si>
  <si>
    <t>M0452</t>
  </si>
  <si>
    <t>M0453</t>
  </si>
  <si>
    <t>M0454</t>
  </si>
  <si>
    <t>M0459</t>
  </si>
  <si>
    <t>M0467</t>
  </si>
  <si>
    <t>M0468</t>
  </si>
  <si>
    <t>M0469</t>
  </si>
  <si>
    <t>M0470</t>
  </si>
  <si>
    <t>M0471</t>
  </si>
  <si>
    <t>M0472</t>
  </si>
  <si>
    <t>M0481</t>
  </si>
  <si>
    <t>M0502</t>
  </si>
  <si>
    <t>M0506</t>
  </si>
  <si>
    <t>M0511</t>
  </si>
  <si>
    <t>M0512</t>
  </si>
  <si>
    <t>M0521</t>
  </si>
  <si>
    <t>M0532</t>
  </si>
  <si>
    <t>M0533</t>
  </si>
  <si>
    <t>M0534</t>
  </si>
  <si>
    <t>M0536</t>
  </si>
  <si>
    <t>M0537</t>
  </si>
  <si>
    <t>M0538</t>
  </si>
  <si>
    <t>M0539</t>
  </si>
  <si>
    <t>M0540</t>
  </si>
  <si>
    <t>M0541</t>
  </si>
  <si>
    <t>M0542</t>
  </si>
  <si>
    <t>M0543</t>
  </si>
  <si>
    <t>M0544</t>
  </si>
  <si>
    <t>M0545</t>
  </si>
  <si>
    <t>M0546</t>
  </si>
  <si>
    <t>M0547</t>
  </si>
  <si>
    <t>M0548</t>
  </si>
  <si>
    <t>M0549</t>
  </si>
  <si>
    <t>M0550</t>
  </si>
  <si>
    <t>M0560</t>
  </si>
  <si>
    <t>M0562</t>
  </si>
  <si>
    <t>M0563</t>
  </si>
  <si>
    <t>M0564</t>
  </si>
  <si>
    <t>M0565</t>
  </si>
  <si>
    <t>M0566</t>
  </si>
  <si>
    <t>M0567</t>
  </si>
  <si>
    <t>M0568</t>
  </si>
  <si>
    <t>M0569</t>
  </si>
  <si>
    <t>M0570</t>
  </si>
  <si>
    <t>M0571</t>
  </si>
  <si>
    <t>M0572</t>
  </si>
  <si>
    <t>M0573</t>
  </si>
  <si>
    <t>M0574</t>
  </si>
  <si>
    <t>M0575</t>
  </si>
  <si>
    <t>M0576</t>
  </si>
  <si>
    <t>M0602</t>
  </si>
  <si>
    <t>M0603</t>
  </si>
  <si>
    <t>M0614</t>
  </si>
  <si>
    <t>M0615</t>
  </si>
  <si>
    <t>M0646</t>
  </si>
  <si>
    <t>M0647</t>
  </si>
  <si>
    <t>M0648</t>
  </si>
  <si>
    <t>M0649</t>
  </si>
  <si>
    <t>M0650</t>
  </si>
  <si>
    <t>M0666</t>
  </si>
  <si>
    <t>M0667</t>
  </si>
  <si>
    <t>M0668</t>
  </si>
  <si>
    <t>M0669</t>
  </si>
  <si>
    <t>M0673</t>
  </si>
  <si>
    <t>M0677</t>
  </si>
  <si>
    <t>M0682</t>
  </si>
  <si>
    <t>M0686</t>
  </si>
  <si>
    <t>M0717</t>
  </si>
  <si>
    <t>M0718</t>
  </si>
  <si>
    <t>M0719</t>
  </si>
  <si>
    <t>M0721</t>
  </si>
  <si>
    <t>M0722</t>
  </si>
  <si>
    <t>M0729</t>
  </si>
  <si>
    <t>M0734</t>
  </si>
  <si>
    <t>M0741</t>
  </si>
  <si>
    <t>M0745</t>
  </si>
  <si>
    <t>M0755</t>
  </si>
  <si>
    <t>M0756</t>
  </si>
  <si>
    <t>M0767</t>
  </si>
  <si>
    <t>M0769</t>
  </si>
  <si>
    <t>M0771</t>
  </si>
  <si>
    <t>M0773</t>
  </si>
  <si>
    <t>M0783</t>
  </si>
  <si>
    <t>M0784</t>
  </si>
  <si>
    <t>M0796</t>
  </si>
  <si>
    <t>M0798</t>
  </si>
  <si>
    <t>M0804</t>
  </si>
  <si>
    <t>M0805</t>
  </si>
  <si>
    <t>M0808</t>
  </si>
  <si>
    <t>M0809</t>
  </si>
  <si>
    <t>M0812</t>
  </si>
  <si>
    <t>M0818</t>
  </si>
  <si>
    <t>M0824</t>
  </si>
  <si>
    <t>M0831</t>
  </si>
  <si>
    <t>M0848</t>
  </si>
  <si>
    <t>M0849</t>
  </si>
  <si>
    <t>M0851</t>
  </si>
  <si>
    <t>M0852</t>
  </si>
  <si>
    <t>M0858</t>
  </si>
  <si>
    <t>M0865</t>
  </si>
  <si>
    <t>M0868</t>
  </si>
  <si>
    <t>M0875</t>
  </si>
  <si>
    <t>M0876</t>
  </si>
  <si>
    <t>M0879</t>
  </si>
  <si>
    <t>M0942</t>
  </si>
  <si>
    <t>M0945</t>
  </si>
  <si>
    <t>M0947</t>
  </si>
  <si>
    <t>M0998</t>
  </si>
  <si>
    <t>M0999</t>
  </si>
  <si>
    <t>M1000</t>
  </si>
  <si>
    <t>M1010</t>
  </si>
  <si>
    <t>M1011</t>
  </si>
  <si>
    <t>M1022</t>
  </si>
  <si>
    <t>M1066</t>
  </si>
  <si>
    <t>M1078</t>
  </si>
  <si>
    <t>M1079</t>
  </si>
  <si>
    <t>M1097</t>
  </si>
  <si>
    <t>M1103</t>
  </si>
  <si>
    <t>M1118</t>
  </si>
  <si>
    <t>M1130</t>
  </si>
  <si>
    <t>M1131</t>
  </si>
  <si>
    <t>M1132</t>
  </si>
  <si>
    <t>M1134</t>
  </si>
  <si>
    <t>M1135</t>
  </si>
  <si>
    <t>M1356</t>
  </si>
  <si>
    <t>M1358</t>
  </si>
  <si>
    <t>M1359</t>
  </si>
  <si>
    <t>M1360</t>
  </si>
  <si>
    <t>M1361</t>
  </si>
  <si>
    <t>M1362</t>
  </si>
  <si>
    <t>M1364</t>
  </si>
  <si>
    <t>M1366</t>
  </si>
  <si>
    <t>M1368</t>
  </si>
  <si>
    <t>M1369</t>
  </si>
  <si>
    <t>M1370</t>
  </si>
  <si>
    <t>M1377</t>
  </si>
  <si>
    <t>M1378</t>
  </si>
  <si>
    <t>M1379</t>
  </si>
  <si>
    <t>M1382</t>
  </si>
  <si>
    <t>M1383</t>
  </si>
  <si>
    <t>M1384</t>
  </si>
  <si>
    <t>M1385</t>
  </si>
  <si>
    <t>M1387</t>
  </si>
  <si>
    <t>M1388</t>
  </si>
  <si>
    <t>M1391</t>
  </si>
  <si>
    <t>M1397</t>
  </si>
  <si>
    <t>M1398</t>
  </si>
  <si>
    <t>M1408</t>
  </si>
  <si>
    <t>M1409</t>
  </si>
  <si>
    <t>M1429</t>
  </si>
  <si>
    <t>M1432</t>
  </si>
  <si>
    <t>M1433</t>
  </si>
  <si>
    <t>M1434</t>
  </si>
  <si>
    <t>M1446</t>
  </si>
  <si>
    <t>M1447</t>
  </si>
  <si>
    <t>M1448</t>
  </si>
  <si>
    <t>M1449</t>
  </si>
  <si>
    <t>M1450</t>
  </si>
  <si>
    <t>M1451</t>
  </si>
  <si>
    <t>M1452</t>
  </si>
  <si>
    <t>M1453</t>
  </si>
  <si>
    <t>M1454</t>
  </si>
  <si>
    <t>M1455</t>
  </si>
  <si>
    <t>M1456</t>
  </si>
  <si>
    <t>M1457</t>
  </si>
  <si>
    <t>M1458</t>
  </si>
  <si>
    <t>M1459</t>
  </si>
  <si>
    <t>M1460</t>
  </si>
  <si>
    <t>M1461</t>
  </si>
  <si>
    <t>M1462</t>
  </si>
  <si>
    <t>M1463</t>
  </si>
  <si>
    <t>M1464</t>
  </si>
  <si>
    <t>M1465</t>
  </si>
  <si>
    <t>M1472</t>
  </si>
  <si>
    <t>M1481</t>
  </si>
  <si>
    <t>M1496</t>
  </si>
  <si>
    <t>M1498</t>
  </si>
  <si>
    <t>M1518</t>
  </si>
  <si>
    <t>M1519</t>
  </si>
  <si>
    <t>M1520</t>
  </si>
  <si>
    <t>M1526</t>
  </si>
  <si>
    <t>M1527</t>
  </si>
  <si>
    <t>M1528</t>
  </si>
  <si>
    <t>M1546</t>
  </si>
  <si>
    <t>M1553</t>
  </si>
  <si>
    <t>M1575</t>
  </si>
  <si>
    <t>M1577</t>
  </si>
  <si>
    <t>M1585</t>
  </si>
  <si>
    <t>M1591</t>
  </si>
  <si>
    <t>M1600</t>
  </si>
  <si>
    <t>M1602</t>
  </si>
  <si>
    <t>M1603</t>
  </si>
  <si>
    <t>M1605</t>
  </si>
  <si>
    <t>M1606</t>
  </si>
  <si>
    <t>M1614</t>
  </si>
  <si>
    <t>M1616</t>
  </si>
  <si>
    <t>M1617</t>
  </si>
  <si>
    <t>M1618</t>
  </si>
  <si>
    <t>M1624</t>
  </si>
  <si>
    <t>M1636</t>
  </si>
  <si>
    <t>M1638</t>
  </si>
  <si>
    <t>M1639</t>
  </si>
  <si>
    <t>M1640</t>
  </si>
  <si>
    <t>M1642</t>
  </si>
  <si>
    <t>M1643</t>
  </si>
  <si>
    <t>M1644</t>
  </si>
  <si>
    <t>M1649</t>
  </si>
  <si>
    <t>M1653</t>
  </si>
  <si>
    <t>M1655</t>
  </si>
  <si>
    <t>M1656</t>
  </si>
  <si>
    <t>M1662</t>
  </si>
  <si>
    <t>M1665</t>
  </si>
  <si>
    <t>M1673</t>
  </si>
  <si>
    <t>M1675</t>
  </si>
  <si>
    <t>M1702</t>
  </si>
  <si>
    <t>M1719</t>
  </si>
  <si>
    <t>M1720</t>
  </si>
  <si>
    <t>M1731</t>
  </si>
  <si>
    <t>M1732</t>
  </si>
  <si>
    <t>M1733</t>
  </si>
  <si>
    <t>M1735</t>
  </si>
  <si>
    <t>M1736</t>
  </si>
  <si>
    <t>M1737</t>
  </si>
  <si>
    <t>M1739</t>
  </si>
  <si>
    <t>M1740</t>
  </si>
  <si>
    <t>M1741</t>
  </si>
  <si>
    <t>M1742</t>
  </si>
  <si>
    <t>M1747</t>
  </si>
  <si>
    <t>M1748</t>
  </si>
  <si>
    <t>M1749</t>
  </si>
  <si>
    <t>M1750</t>
  </si>
  <si>
    <t>M1751</t>
  </si>
  <si>
    <t>M1752</t>
  </si>
  <si>
    <t>M1753</t>
  </si>
  <si>
    <t>M1755</t>
  </si>
  <si>
    <t>M1756</t>
  </si>
  <si>
    <t>M1765</t>
  </si>
  <si>
    <t>M1773</t>
  </si>
  <si>
    <t>M1774</t>
  </si>
  <si>
    <t>M1775</t>
  </si>
  <si>
    <t>M1776</t>
  </si>
  <si>
    <t>M1777</t>
  </si>
  <si>
    <t>M1778</t>
  </si>
  <si>
    <t>M1779</t>
  </si>
  <si>
    <t>M1780</t>
  </si>
  <si>
    <t>M1781</t>
  </si>
  <si>
    <t>M1782</t>
  </si>
  <si>
    <t>M1783</t>
  </si>
  <si>
    <t>M1784</t>
  </si>
  <si>
    <t>M1785</t>
  </si>
  <si>
    <t>M1786</t>
  </si>
  <si>
    <t>M1787</t>
  </si>
  <si>
    <t>M1789</t>
  </si>
  <si>
    <t>M1790</t>
  </si>
  <si>
    <t>M1795</t>
  </si>
  <si>
    <t>M1796</t>
  </si>
  <si>
    <t>M1797</t>
  </si>
  <si>
    <t>M1800</t>
  </si>
  <si>
    <t>M1811</t>
  </si>
  <si>
    <t>M1812</t>
  </si>
  <si>
    <t>M1815</t>
  </si>
  <si>
    <t>M1819</t>
  </si>
  <si>
    <t>M1820</t>
  </si>
  <si>
    <t>M1844</t>
  </si>
  <si>
    <t>M1845</t>
  </si>
  <si>
    <t>M1868</t>
  </si>
  <si>
    <t>M1869</t>
  </si>
  <si>
    <t>M1870</t>
  </si>
  <si>
    <t>M1874</t>
  </si>
  <si>
    <t>M1875</t>
  </si>
  <si>
    <t>M1876</t>
  </si>
  <si>
    <t>M1877</t>
  </si>
  <si>
    <t>M1879</t>
  </si>
  <si>
    <t>M1880</t>
  </si>
  <si>
    <t>M1907</t>
  </si>
  <si>
    <t>M1909</t>
  </si>
  <si>
    <t>M1911</t>
  </si>
  <si>
    <t>M1912</t>
  </si>
  <si>
    <t>M1913</t>
  </si>
  <si>
    <t>M1919</t>
  </si>
  <si>
    <t>M1922</t>
  </si>
  <si>
    <t>M1924</t>
  </si>
  <si>
    <t>M1926</t>
  </si>
  <si>
    <t>M1927</t>
  </si>
  <si>
    <t>M1928</t>
  </si>
  <si>
    <t>M1931</t>
  </si>
  <si>
    <t>M2005</t>
  </si>
  <si>
    <t>M2006</t>
  </si>
  <si>
    <t>M2007</t>
  </si>
  <si>
    <t>M2008</t>
  </si>
  <si>
    <t>M2009</t>
  </si>
  <si>
    <t>M2010</t>
  </si>
  <si>
    <t>M2011</t>
  </si>
  <si>
    <t>M2012</t>
  </si>
  <si>
    <t>M2014</t>
  </si>
  <si>
    <t>M2016</t>
  </si>
  <si>
    <t>M2017</t>
  </si>
  <si>
    <t>M2018</t>
  </si>
  <si>
    <t>M2019</t>
  </si>
  <si>
    <t>M2020</t>
  </si>
  <si>
    <t>M2021</t>
  </si>
  <si>
    <t>M2024</t>
  </si>
  <si>
    <t>M2025</t>
  </si>
  <si>
    <t>M2026</t>
  </si>
  <si>
    <t>M2027</t>
  </si>
  <si>
    <t>M2028</t>
  </si>
  <si>
    <t>M2029</t>
  </si>
  <si>
    <t>M2030</t>
  </si>
  <si>
    <t>M2031</t>
  </si>
  <si>
    <t>M2032</t>
  </si>
  <si>
    <t>M2033</t>
  </si>
  <si>
    <t>M2034</t>
  </si>
  <si>
    <t>M2035</t>
  </si>
  <si>
    <t>M2036</t>
  </si>
  <si>
    <t>M2037</t>
  </si>
  <si>
    <t>M2038</t>
  </si>
  <si>
    <t>M2040</t>
  </si>
  <si>
    <t>M2041</t>
  </si>
  <si>
    <t>M2042</t>
  </si>
  <si>
    <t>M2044</t>
  </si>
  <si>
    <t>M2045</t>
  </si>
  <si>
    <t>M2046</t>
  </si>
  <si>
    <t>M2047</t>
  </si>
  <si>
    <t>M2048</t>
  </si>
  <si>
    <t>M2049</t>
  </si>
  <si>
    <t>M2050</t>
  </si>
  <si>
    <t>M2051</t>
  </si>
  <si>
    <t>M2052</t>
  </si>
  <si>
    <t>M2053</t>
  </si>
  <si>
    <t>M2054</t>
  </si>
  <si>
    <t>M2055</t>
  </si>
  <si>
    <t>M2056</t>
  </si>
  <si>
    <t>M2057</t>
  </si>
  <si>
    <t>M2058</t>
  </si>
  <si>
    <t>M2059</t>
  </si>
  <si>
    <t>M2060</t>
  </si>
  <si>
    <t>M2061</t>
  </si>
  <si>
    <t>M2062</t>
  </si>
  <si>
    <t>M2063</t>
  </si>
  <si>
    <t>M2064</t>
  </si>
  <si>
    <t>M2065</t>
  </si>
  <si>
    <t>M2066</t>
  </si>
  <si>
    <t>M2067</t>
  </si>
  <si>
    <t>M2069</t>
  </si>
  <si>
    <t>M2070</t>
  </si>
  <si>
    <t>M2071</t>
  </si>
  <si>
    <t>M2072</t>
  </si>
  <si>
    <t>M2073</t>
  </si>
  <si>
    <t>M2074</t>
  </si>
  <si>
    <t>M2075</t>
  </si>
  <si>
    <t>M2079</t>
  </si>
  <si>
    <t>M2092</t>
  </si>
  <si>
    <t>M2093</t>
  </si>
  <si>
    <t>M2097</t>
  </si>
  <si>
    <t>M2102</t>
  </si>
  <si>
    <t>M2110</t>
  </si>
  <si>
    <t>M2111</t>
  </si>
  <si>
    <t>M2112</t>
  </si>
  <si>
    <t>M2113</t>
  </si>
  <si>
    <t>M2114</t>
  </si>
  <si>
    <t>M2115</t>
  </si>
  <si>
    <t>M2117</t>
  </si>
  <si>
    <t>M2118</t>
  </si>
  <si>
    <t>M2119</t>
  </si>
  <si>
    <t>M2128</t>
  </si>
  <si>
    <t>M2130</t>
  </si>
  <si>
    <t>M2135</t>
  </si>
  <si>
    <t>M2137</t>
  </si>
  <si>
    <t>M2138</t>
  </si>
  <si>
    <t>M2140</t>
  </si>
  <si>
    <t>M2141</t>
  </si>
  <si>
    <t>M2142</t>
  </si>
  <si>
    <t>M2143</t>
  </si>
  <si>
    <t>M2144</t>
  </si>
  <si>
    <t>M2145</t>
  </si>
  <si>
    <t>M2146</t>
  </si>
  <si>
    <t>M2147</t>
  </si>
  <si>
    <t>M2148</t>
  </si>
  <si>
    <t>M2150</t>
  </si>
  <si>
    <t>M2152</t>
  </si>
  <si>
    <t>M2153</t>
  </si>
  <si>
    <t>M2156</t>
  </si>
  <si>
    <t>M2158</t>
  </si>
  <si>
    <t>M2160</t>
  </si>
  <si>
    <t>M2162</t>
  </si>
  <si>
    <t>M2163</t>
  </si>
  <si>
    <t>M2164</t>
  </si>
  <si>
    <t>M2165</t>
  </si>
  <si>
    <t>M2166</t>
  </si>
  <si>
    <t>M2167</t>
  </si>
  <si>
    <t>M2168</t>
  </si>
  <si>
    <t>M2169</t>
  </si>
  <si>
    <t>M2170</t>
  </si>
  <si>
    <t>M2171</t>
  </si>
  <si>
    <t>M2172</t>
  </si>
  <si>
    <t>M2173</t>
  </si>
  <si>
    <t>M2174</t>
  </si>
  <si>
    <t>M2175</t>
  </si>
  <si>
    <t>M2176</t>
  </si>
  <si>
    <t>M2256</t>
  </si>
  <si>
    <t>M2257</t>
  </si>
  <si>
    <t>M2258</t>
  </si>
  <si>
    <t>M2259</t>
  </si>
  <si>
    <t>M2260</t>
  </si>
  <si>
    <t>M2261</t>
  </si>
  <si>
    <t>M2262</t>
  </si>
  <si>
    <t>M2263</t>
  </si>
  <si>
    <t>M2264</t>
  </si>
  <si>
    <t>M2265</t>
  </si>
  <si>
    <t>M2266</t>
  </si>
  <si>
    <t>M2267</t>
  </si>
  <si>
    <t>M2268</t>
  </si>
  <si>
    <t>M2269</t>
  </si>
  <si>
    <t>M2270</t>
  </si>
  <si>
    <t>M2271</t>
  </si>
  <si>
    <t>M2272</t>
  </si>
  <si>
    <t>M2273</t>
  </si>
  <si>
    <t>M2274</t>
  </si>
  <si>
    <t>M2275</t>
  </si>
  <si>
    <t>M2276</t>
  </si>
  <si>
    <t>M2277</t>
  </si>
  <si>
    <t>M2281</t>
  </si>
  <si>
    <t>M2282</t>
  </si>
  <si>
    <t>M2284</t>
  </si>
  <si>
    <t>M2285</t>
  </si>
  <si>
    <t>M2292</t>
  </si>
  <si>
    <t>M2293</t>
  </si>
  <si>
    <t>M2294</t>
  </si>
  <si>
    <t>M2298</t>
  </si>
  <si>
    <t>M2299</t>
  </si>
  <si>
    <t>M2300</t>
  </si>
  <si>
    <t>M2301</t>
  </si>
  <si>
    <t>M2303</t>
  </si>
  <si>
    <t>M2304</t>
  </si>
  <si>
    <t>M2308</t>
  </si>
  <si>
    <t>M2313</t>
  </si>
  <si>
    <t>M2314</t>
  </si>
  <si>
    <t>M2316</t>
  </si>
  <si>
    <t>M2317</t>
  </si>
  <si>
    <t>M2318</t>
  </si>
  <si>
    <t>M2319</t>
  </si>
  <si>
    <t>M2320</t>
  </si>
  <si>
    <t>M2321</t>
  </si>
  <si>
    <t>M2334</t>
  </si>
  <si>
    <t>M2356</t>
  </si>
  <si>
    <t>M2358</t>
  </si>
  <si>
    <t>M2364</t>
  </si>
  <si>
    <t>M2365</t>
  </si>
  <si>
    <t>M2370</t>
  </si>
  <si>
    <t>M2379</t>
  </si>
  <si>
    <t>M2383</t>
  </si>
  <si>
    <t>M2386</t>
  </si>
  <si>
    <t>M2388</t>
  </si>
  <si>
    <t>M2554</t>
  </si>
  <si>
    <t>M2555</t>
  </si>
  <si>
    <t>M2556</t>
  </si>
  <si>
    <t>M2557</t>
  </si>
  <si>
    <t>M2558</t>
  </si>
  <si>
    <t>M2559</t>
  </si>
  <si>
    <t>M2560</t>
  </si>
  <si>
    <t>M2561</t>
  </si>
  <si>
    <t>M2562</t>
  </si>
  <si>
    <t>M2563</t>
  </si>
  <si>
    <t>M2564</t>
  </si>
  <si>
    <t>M2565</t>
  </si>
  <si>
    <t>M2566</t>
  </si>
  <si>
    <t>M2567</t>
  </si>
  <si>
    <t>M2568</t>
  </si>
  <si>
    <t>M2569</t>
  </si>
  <si>
    <t>M2570</t>
  </si>
  <si>
    <t>M2571</t>
  </si>
  <si>
    <t>M2572</t>
  </si>
  <si>
    <t>M2573</t>
  </si>
  <si>
    <t>M2574</t>
  </si>
  <si>
    <t>M2580</t>
  </si>
  <si>
    <t>M2597</t>
  </si>
  <si>
    <t>M2598</t>
  </si>
  <si>
    <t>M2599</t>
  </si>
  <si>
    <t>M2601</t>
  </si>
  <si>
    <t>M2602</t>
  </si>
  <si>
    <t>M2603</t>
  </si>
  <si>
    <t>M2604</t>
  </si>
  <si>
    <t>M2605</t>
  </si>
  <si>
    <t>M2606</t>
  </si>
  <si>
    <t>M2607</t>
  </si>
  <si>
    <t>M2608</t>
  </si>
  <si>
    <t>M2609</t>
  </si>
  <si>
    <t>M2610</t>
  </si>
  <si>
    <t>M2611</t>
  </si>
  <si>
    <t>M2612</t>
  </si>
  <si>
    <t>M2613</t>
  </si>
  <si>
    <t>M2614</t>
  </si>
  <si>
    <t>M2615</t>
  </si>
  <si>
    <t>M2616</t>
  </si>
  <si>
    <t>M2617</t>
  </si>
  <si>
    <t>M2618</t>
  </si>
  <si>
    <t>M2619</t>
  </si>
  <si>
    <t>M2620</t>
  </si>
  <si>
    <t>M2621</t>
  </si>
  <si>
    <t>M2622</t>
  </si>
  <si>
    <t>M2623</t>
  </si>
  <si>
    <t>M2624</t>
  </si>
  <si>
    <t>M2625</t>
  </si>
  <si>
    <t>M2626</t>
  </si>
  <si>
    <t>M2627</t>
  </si>
  <si>
    <t>M2628</t>
  </si>
  <si>
    <t>M2629</t>
  </si>
  <si>
    <t>M2631</t>
  </si>
  <si>
    <t>M2632</t>
  </si>
  <si>
    <t>M2633</t>
  </si>
  <si>
    <t>M2634</t>
  </si>
  <si>
    <t>M2635</t>
  </si>
  <si>
    <t>M2636</t>
  </si>
  <si>
    <t>M2889</t>
  </si>
  <si>
    <t>M2890</t>
  </si>
  <si>
    <t>M2891</t>
  </si>
  <si>
    <t>M2892</t>
  </si>
  <si>
    <t>M2893</t>
  </si>
  <si>
    <t>M2894</t>
  </si>
  <si>
    <t>M2895</t>
  </si>
  <si>
    <t>M2896</t>
  </si>
  <si>
    <t>M2897</t>
  </si>
  <si>
    <t>M2898</t>
  </si>
  <si>
    <t>M2899</t>
  </si>
  <si>
    <t>M2900</t>
  </si>
  <si>
    <t>M2901</t>
  </si>
  <si>
    <t>M2902</t>
  </si>
  <si>
    <t>M2979</t>
  </si>
  <si>
    <t>M3089</t>
  </si>
  <si>
    <t>M3091</t>
  </si>
  <si>
    <t>M3093</t>
  </si>
  <si>
    <t>M3094</t>
  </si>
  <si>
    <t>M3095</t>
  </si>
  <si>
    <t>M3126</t>
  </si>
  <si>
    <t>M3170</t>
  </si>
  <si>
    <t>M3171</t>
  </si>
  <si>
    <t>M3172</t>
  </si>
  <si>
    <t>M3173</t>
  </si>
  <si>
    <t>M3174</t>
  </si>
  <si>
    <t>M3177</t>
  </si>
  <si>
    <t>M3178</t>
  </si>
  <si>
    <t>M3179</t>
  </si>
  <si>
    <t>M3180</t>
  </si>
  <si>
    <t>M3181</t>
  </si>
  <si>
    <t>M3182</t>
  </si>
  <si>
    <t>M3183</t>
  </si>
  <si>
    <t>M3184</t>
  </si>
  <si>
    <t>M3185</t>
  </si>
  <si>
    <t>M3186</t>
  </si>
  <si>
    <t>M3187</t>
  </si>
  <si>
    <t>M3188</t>
  </si>
  <si>
    <t>M3189</t>
  </si>
  <si>
    <t>M3190</t>
  </si>
  <si>
    <t>M3191</t>
  </si>
  <si>
    <t>M3192</t>
  </si>
  <si>
    <t>M3193</t>
  </si>
  <si>
    <t>M3194</t>
  </si>
  <si>
    <t>M3195</t>
  </si>
  <si>
    <t>M3196</t>
  </si>
  <si>
    <t>M3197</t>
  </si>
  <si>
    <t>M3198</t>
  </si>
  <si>
    <t>M3199</t>
  </si>
  <si>
    <t>M3200</t>
  </si>
  <si>
    <t>M3201</t>
  </si>
  <si>
    <t>M3202</t>
  </si>
  <si>
    <t>M3203</t>
  </si>
  <si>
    <t>M3204</t>
  </si>
  <si>
    <t>M3205</t>
  </si>
  <si>
    <t>M3206</t>
  </si>
  <si>
    <t>M3207</t>
  </si>
  <si>
    <t>M3208</t>
  </si>
  <si>
    <t>M3209</t>
  </si>
  <si>
    <t>M3210</t>
  </si>
  <si>
    <t>M3211</t>
  </si>
  <si>
    <t>M3212</t>
  </si>
  <si>
    <t>M3213</t>
  </si>
  <si>
    <t>M3214</t>
  </si>
  <si>
    <t>M3215</t>
  </si>
  <si>
    <t>M3216</t>
  </si>
  <si>
    <t>M3217</t>
  </si>
  <si>
    <t>M3218</t>
  </si>
  <si>
    <t>M3219</t>
  </si>
  <si>
    <t>M3220</t>
  </si>
  <si>
    <t>M3227</t>
  </si>
  <si>
    <t>M3228</t>
  </si>
  <si>
    <t>M3230</t>
  </si>
  <si>
    <t>M3231</t>
  </si>
  <si>
    <t>M3233</t>
  </si>
  <si>
    <t>M3235</t>
  </si>
  <si>
    <t>M3236</t>
  </si>
  <si>
    <t>M3237</t>
  </si>
  <si>
    <t>M3238</t>
  </si>
  <si>
    <t>M3239</t>
  </si>
  <si>
    <t>M3240</t>
  </si>
  <si>
    <t>M3241</t>
  </si>
  <si>
    <t>M3242</t>
  </si>
  <si>
    <t>M3245</t>
  </si>
  <si>
    <t>M3270</t>
  </si>
  <si>
    <t>M3271</t>
  </si>
  <si>
    <t>M3272</t>
  </si>
  <si>
    <t>M3273</t>
  </si>
  <si>
    <t>M3274</t>
  </si>
  <si>
    <t>M3275</t>
  </si>
  <si>
    <t>M3276</t>
  </si>
  <si>
    <t>M3277</t>
  </si>
  <si>
    <t>M3278</t>
  </si>
  <si>
    <t>M3279</t>
  </si>
  <si>
    <t>M3280</t>
  </si>
  <si>
    <t>M3353</t>
  </si>
  <si>
    <t>M3360</t>
  </si>
  <si>
    <t>M3361</t>
  </si>
  <si>
    <t>M3362</t>
  </si>
  <si>
    <t>M3363</t>
  </si>
  <si>
    <t>M3364</t>
  </si>
  <si>
    <t>M3365</t>
  </si>
  <si>
    <t>M3366</t>
  </si>
  <si>
    <t>M3367</t>
  </si>
  <si>
    <t>M3368</t>
  </si>
  <si>
    <t>M3369</t>
  </si>
  <si>
    <t>M3370</t>
  </si>
  <si>
    <t>M3371</t>
  </si>
  <si>
    <t>M3372</t>
  </si>
  <si>
    <t>M3501</t>
  </si>
  <si>
    <t>M3502</t>
  </si>
  <si>
    <t>M3503</t>
  </si>
  <si>
    <t>M3504</t>
  </si>
  <si>
    <t>M3505</t>
  </si>
  <si>
    <t>M3506</t>
  </si>
  <si>
    <t>M3507</t>
  </si>
  <si>
    <t>M3508</t>
  </si>
  <si>
    <t>M3509</t>
  </si>
  <si>
    <t>M3510</t>
  </si>
  <si>
    <t>M3511</t>
  </si>
  <si>
    <t>M3512</t>
  </si>
  <si>
    <t>M3513</t>
  </si>
  <si>
    <t>M3514</t>
  </si>
  <si>
    <t>M3515</t>
  </si>
  <si>
    <t>M3518</t>
  </si>
  <si>
    <t>M3519</t>
  </si>
  <si>
    <t>M3520</t>
  </si>
  <si>
    <t>M3521</t>
  </si>
  <si>
    <t>M3522</t>
  </si>
  <si>
    <t>M3523</t>
  </si>
  <si>
    <t>M3524</t>
  </si>
  <si>
    <t>M3525</t>
  </si>
  <si>
    <t>M3526</t>
  </si>
  <si>
    <t>M3527</t>
  </si>
  <si>
    <t>M3528</t>
  </si>
  <si>
    <t>M3529</t>
  </si>
  <si>
    <t>M3530</t>
  </si>
  <si>
    <t>M3720</t>
  </si>
  <si>
    <t>M3795</t>
  </si>
  <si>
    <t>M3802</t>
  </si>
  <si>
    <t>M3803</t>
  </si>
  <si>
    <t>M3804</t>
  </si>
  <si>
    <t>M3805</t>
  </si>
  <si>
    <t>M3806</t>
  </si>
  <si>
    <t>M3807</t>
  </si>
  <si>
    <t>M3808</t>
  </si>
  <si>
    <t>M3809</t>
  </si>
  <si>
    <t>M3810</t>
  </si>
  <si>
    <t>M3811</t>
  </si>
  <si>
    <t>M3813</t>
  </si>
  <si>
    <t>M3900</t>
  </si>
  <si>
    <t>M3901</t>
  </si>
  <si>
    <t>M3902</t>
  </si>
  <si>
    <t>M3903</t>
  </si>
  <si>
    <t>M3904</t>
  </si>
  <si>
    <t>M3905</t>
  </si>
  <si>
    <t>M3906</t>
  </si>
  <si>
    <t>M3907</t>
  </si>
  <si>
    <t>M3908</t>
  </si>
  <si>
    <t>M3909</t>
  </si>
  <si>
    <t>M3910</t>
  </si>
  <si>
    <t>M3911</t>
  </si>
  <si>
    <t>M3912</t>
  </si>
  <si>
    <t>M3913</t>
  </si>
  <si>
    <t>M3914</t>
  </si>
  <si>
    <t>M3915</t>
  </si>
  <si>
    <t>M3916</t>
  </si>
  <si>
    <t>M3917</t>
  </si>
  <si>
    <t>M3918</t>
  </si>
  <si>
    <t>M3919</t>
  </si>
  <si>
    <t>M3920</t>
  </si>
  <si>
    <t>M3921</t>
  </si>
  <si>
    <t>M3922</t>
  </si>
  <si>
    <t>M3923</t>
  </si>
  <si>
    <t>M3924</t>
  </si>
  <si>
    <t>M1142</t>
  </si>
  <si>
    <t>M1150</t>
  </si>
  <si>
    <t>M1151</t>
  </si>
  <si>
    <t>M1152</t>
  </si>
  <si>
    <t>M1176</t>
  </si>
  <si>
    <t>M1205</t>
  </si>
  <si>
    <t>M1210</t>
  </si>
  <si>
    <t>M1218</t>
  </si>
  <si>
    <t>M1242</t>
  </si>
  <si>
    <t>M1243</t>
  </si>
  <si>
    <t>M1244</t>
  </si>
  <si>
    <t>M1245</t>
  </si>
  <si>
    <t>M1300</t>
  </si>
  <si>
    <t>M1301</t>
  </si>
  <si>
    <t>M1302</t>
  </si>
  <si>
    <t>M1303</t>
  </si>
  <si>
    <t>M1304</t>
  </si>
  <si>
    <t>M1305</t>
  </si>
  <si>
    <t>M1306</t>
  </si>
  <si>
    <t>M1307</t>
  </si>
  <si>
    <t>M1308</t>
  </si>
  <si>
    <t>M1309</t>
  </si>
  <si>
    <t>M1310</t>
  </si>
  <si>
    <t>M1311</t>
  </si>
  <si>
    <t>M1313</t>
  </si>
  <si>
    <t>M1314</t>
  </si>
  <si>
    <t>M1315</t>
  </si>
  <si>
    <t>M1316</t>
  </si>
  <si>
    <t>M1317</t>
  </si>
  <si>
    <t>M1318</t>
  </si>
  <si>
    <t>M1319</t>
  </si>
  <si>
    <t>M1320</t>
  </si>
  <si>
    <t>M1321</t>
  </si>
  <si>
    <t>M1322</t>
  </si>
  <si>
    <t>M1323</t>
  </si>
  <si>
    <t>M1324</t>
  </si>
  <si>
    <t>M1325</t>
  </si>
  <si>
    <t>M1328</t>
  </si>
  <si>
    <t>M1337</t>
  </si>
  <si>
    <t>M1341</t>
  </si>
  <si>
    <t>M1350</t>
  </si>
  <si>
    <t>M1351</t>
  </si>
  <si>
    <t>M1935</t>
  </si>
  <si>
    <t>M1936</t>
  </si>
  <si>
    <t>M1937</t>
  </si>
  <si>
    <t>M1941</t>
  </si>
  <si>
    <t>M1942</t>
  </si>
  <si>
    <t>M1962</t>
  </si>
  <si>
    <t>M1965</t>
  </si>
  <si>
    <t>M1966</t>
  </si>
  <si>
    <t>M1967</t>
  </si>
  <si>
    <t>M1968</t>
  </si>
  <si>
    <t>M1969</t>
  </si>
  <si>
    <t>M1970</t>
  </si>
  <si>
    <t>M1971</t>
  </si>
  <si>
    <t>M1974</t>
  </si>
  <si>
    <t>M1976</t>
  </si>
  <si>
    <t>M1977</t>
  </si>
  <si>
    <t>M1979</t>
  </si>
  <si>
    <t>M1980</t>
  </si>
  <si>
    <t>M1981</t>
  </si>
  <si>
    <t>M1982</t>
  </si>
  <si>
    <t>M1983</t>
  </si>
  <si>
    <t>M1984</t>
  </si>
  <si>
    <t>M1985</t>
  </si>
  <si>
    <t>M1986</t>
  </si>
  <si>
    <t>M1987</t>
  </si>
  <si>
    <t>M1988</t>
  </si>
  <si>
    <t>M1990</t>
  </si>
  <si>
    <t>M1991</t>
  </si>
  <si>
    <t>M1994</t>
  </si>
  <si>
    <t>M1996</t>
  </si>
  <si>
    <t>M1997</t>
  </si>
  <si>
    <t>M1998</t>
  </si>
  <si>
    <t>M1999</t>
  </si>
  <si>
    <t>M2000</t>
  </si>
  <si>
    <t>M2001</t>
  </si>
  <si>
    <t>M2002</t>
  </si>
  <si>
    <t>M2003</t>
  </si>
  <si>
    <t>M2004</t>
  </si>
  <si>
    <t>M1943</t>
  </si>
  <si>
    <t>M1944</t>
  </si>
  <si>
    <t>M1945</t>
  </si>
  <si>
    <t>M1946</t>
  </si>
  <si>
    <t>M1947</t>
  </si>
  <si>
    <t>M1948</t>
  </si>
  <si>
    <t>M1949</t>
  </si>
  <si>
    <t>M1950</t>
  </si>
  <si>
    <t>M1952</t>
  </si>
  <si>
    <t>M1953</t>
  </si>
  <si>
    <t>M1954</t>
  </si>
  <si>
    <t>M1955</t>
  </si>
  <si>
    <t>M1956</t>
  </si>
  <si>
    <t>M1958</t>
  </si>
  <si>
    <t>M1959</t>
  </si>
  <si>
    <t>M1960</t>
  </si>
  <si>
    <t>M1961</t>
  </si>
  <si>
    <t>M2177</t>
  </si>
  <si>
    <t>M2178</t>
  </si>
  <si>
    <t>M2179</t>
  </si>
  <si>
    <t>M2180</t>
  </si>
  <si>
    <t>M2181</t>
  </si>
  <si>
    <t>M2182</t>
  </si>
  <si>
    <t>M2183</t>
  </si>
  <si>
    <t>M2184</t>
  </si>
  <si>
    <t>M2185</t>
  </si>
  <si>
    <t>M2186</t>
  </si>
  <si>
    <t>M2187</t>
  </si>
  <si>
    <t>M2188</t>
  </si>
  <si>
    <t>M2189</t>
  </si>
  <si>
    <t>M2190</t>
  </si>
  <si>
    <t>M2192</t>
  </si>
  <si>
    <t>M2193</t>
  </si>
  <si>
    <t>M2197</t>
  </si>
  <si>
    <t>M2198</t>
  </si>
  <si>
    <t>M2200</t>
  </si>
  <si>
    <t>M2202</t>
  </si>
  <si>
    <t>M2204</t>
  </si>
  <si>
    <t>M2206</t>
  </si>
  <si>
    <t>M2207</t>
  </si>
  <si>
    <t>M2208</t>
  </si>
  <si>
    <t>M2209</t>
  </si>
  <si>
    <t>M2210</t>
  </si>
  <si>
    <t>M2211</t>
  </si>
  <si>
    <t>M2213</t>
  </si>
  <si>
    <t>M2214</t>
  </si>
  <si>
    <t>M2215</t>
  </si>
  <si>
    <t>M2216</t>
  </si>
  <si>
    <t>M2217</t>
  </si>
  <si>
    <t>M2218</t>
  </si>
  <si>
    <t>M2219</t>
  </si>
  <si>
    <t>M2220</t>
  </si>
  <si>
    <t>M2221</t>
  </si>
  <si>
    <t>M2222</t>
  </si>
  <si>
    <t>M2225</t>
  </si>
  <si>
    <t>M2227</t>
  </si>
  <si>
    <t>M2229</t>
  </si>
  <si>
    <t>M2233</t>
  </si>
  <si>
    <t>M2234</t>
  </si>
  <si>
    <t>M2236</t>
  </si>
  <si>
    <t>M2237</t>
  </si>
  <si>
    <t>M2238</t>
  </si>
  <si>
    <t>M2239</t>
  </si>
  <si>
    <t>M2240</t>
  </si>
  <si>
    <t>M2241</t>
  </si>
  <si>
    <t>M2242</t>
  </si>
  <si>
    <t>M2243</t>
  </si>
  <si>
    <t>M2244</t>
  </si>
  <si>
    <t>M2245</t>
  </si>
  <si>
    <t>M2246</t>
  </si>
  <si>
    <t>M2247</t>
  </si>
  <si>
    <t>M2248</t>
  </si>
  <si>
    <t>M2249</t>
  </si>
  <si>
    <t>M2250</t>
  </si>
  <si>
    <t>M2251</t>
  </si>
  <si>
    <t>M2252</t>
  </si>
  <si>
    <t>M2253</t>
  </si>
  <si>
    <t>M2254</t>
  </si>
  <si>
    <t>M2255</t>
  </si>
  <si>
    <t>M2389</t>
  </si>
  <si>
    <t>M2419</t>
  </si>
  <si>
    <t>M2420</t>
  </si>
  <si>
    <t>M2421</t>
  </si>
  <si>
    <t>M2423</t>
  </si>
  <si>
    <t>M2424</t>
  </si>
  <si>
    <t>M2425</t>
  </si>
  <si>
    <t>M2426</t>
  </si>
  <si>
    <t>M2427</t>
  </si>
  <si>
    <t>M2428</t>
  </si>
  <si>
    <t>M2429</t>
  </si>
  <si>
    <t>M2430</t>
  </si>
  <si>
    <t>M2431</t>
  </si>
  <si>
    <t>M2432</t>
  </si>
  <si>
    <t>M2433</t>
  </si>
  <si>
    <t>M2434</t>
  </si>
  <si>
    <t>M2435</t>
  </si>
  <si>
    <t>M2436</t>
  </si>
  <si>
    <t>M2437</t>
  </si>
  <si>
    <t>M2438</t>
  </si>
  <si>
    <t>M2439</t>
  </si>
  <si>
    <t>M2440</t>
  </si>
  <si>
    <t>M2441</t>
  </si>
  <si>
    <t>M2442</t>
  </si>
  <si>
    <t>M2443</t>
  </si>
  <si>
    <t>M2444</t>
  </si>
  <si>
    <t>M2445</t>
  </si>
  <si>
    <t>M2446</t>
  </si>
  <si>
    <t>M2447</t>
  </si>
  <si>
    <t>M2448</t>
  </si>
  <si>
    <t>M2449</t>
  </si>
  <si>
    <t>M2450</t>
  </si>
  <si>
    <t>M2451</t>
  </si>
  <si>
    <t>M2452</t>
  </si>
  <si>
    <t>M2453</t>
  </si>
  <si>
    <t>M2454</t>
  </si>
  <si>
    <t>M2455</t>
  </si>
  <si>
    <t>M2456</t>
  </si>
  <si>
    <t>M2457</t>
  </si>
  <si>
    <t>M2458</t>
  </si>
  <si>
    <t>M2459</t>
  </si>
  <si>
    <t>M2460</t>
  </si>
  <si>
    <t>M2461</t>
  </si>
  <si>
    <t>M2462</t>
  </si>
  <si>
    <t>M2465</t>
  </si>
  <si>
    <t>M2466</t>
  </si>
  <si>
    <t>M2467</t>
  </si>
  <si>
    <t>M2468</t>
  </si>
  <si>
    <t>M2469</t>
  </si>
  <si>
    <t>M2470</t>
  </si>
  <si>
    <t>M2471</t>
  </si>
  <si>
    <t>M2472</t>
  </si>
  <si>
    <t>M2473</t>
  </si>
  <si>
    <t>M2474</t>
  </si>
  <si>
    <t>M2475</t>
  </si>
  <si>
    <t>M2476</t>
  </si>
  <si>
    <t>M2477</t>
  </si>
  <si>
    <t>M2478</t>
  </si>
  <si>
    <t>M2479</t>
  </si>
  <si>
    <t>M2480</t>
  </si>
  <si>
    <t>M2481</t>
  </si>
  <si>
    <t>M2482</t>
  </si>
  <si>
    <t>M2483</t>
  </si>
  <si>
    <t>M2484</t>
  </si>
  <si>
    <t>M2485</t>
  </si>
  <si>
    <t>M2486</t>
  </si>
  <si>
    <t>M2487</t>
  </si>
  <si>
    <t>M2488</t>
  </si>
  <si>
    <t>M2489</t>
  </si>
  <si>
    <t>M2500</t>
  </si>
  <si>
    <t>M2501</t>
  </si>
  <si>
    <t>M2502</t>
  </si>
  <si>
    <t>M2503</t>
  </si>
  <si>
    <t>M2504</t>
  </si>
  <si>
    <t>M2505</t>
  </si>
  <si>
    <t>M2506</t>
  </si>
  <si>
    <t>M2507</t>
  </si>
  <si>
    <t>M2508</t>
  </si>
  <si>
    <t>M2509</t>
  </si>
  <si>
    <t>M2510</t>
  </si>
  <si>
    <t>M2511</t>
  </si>
  <si>
    <t>M2512</t>
  </si>
  <si>
    <t>M2513</t>
  </si>
  <si>
    <t>M2514</t>
  </si>
  <si>
    <t>M2515</t>
  </si>
  <si>
    <t>M2516</t>
  </si>
  <si>
    <t>M2517</t>
  </si>
  <si>
    <t>M2518</t>
  </si>
  <si>
    <t>M2519</t>
  </si>
  <si>
    <t>M2520</t>
  </si>
  <si>
    <t>M2521</t>
  </si>
  <si>
    <t>M2522</t>
  </si>
  <si>
    <t>M2523</t>
  </si>
  <si>
    <t>M2524</t>
  </si>
  <si>
    <t>M2525</t>
  </si>
  <si>
    <t>M2526</t>
  </si>
  <si>
    <t>M2527</t>
  </si>
  <si>
    <t>M2528</t>
  </si>
  <si>
    <t>M2529</t>
  </si>
  <si>
    <t>M2530</t>
  </si>
  <si>
    <t>M2531</t>
  </si>
  <si>
    <t>M2532</t>
  </si>
  <si>
    <t>M2533</t>
  </si>
  <si>
    <t>M2534</t>
  </si>
  <si>
    <t>M2535</t>
  </si>
  <si>
    <t>M2536</t>
  </si>
  <si>
    <t>M2537</t>
  </si>
  <si>
    <t>M2538</t>
  </si>
  <si>
    <t>M2539</t>
  </si>
  <si>
    <t>M2540</t>
  </si>
  <si>
    <t>M2541</t>
  </si>
  <si>
    <t>M2542</t>
  </si>
  <si>
    <t>M2543</t>
  </si>
  <si>
    <t>M2544</t>
  </si>
  <si>
    <t>M2545</t>
  </si>
  <si>
    <t>M2546</t>
  </si>
  <si>
    <t>M2547</t>
  </si>
  <si>
    <t>M2548</t>
  </si>
  <si>
    <t>M2549</t>
  </si>
  <si>
    <t>M2550</t>
  </si>
  <si>
    <t>M2551</t>
  </si>
  <si>
    <t>M2552</t>
  </si>
  <si>
    <t>M2553</t>
  </si>
  <si>
    <t>M2637</t>
  </si>
  <si>
    <t>M2638</t>
  </si>
  <si>
    <t>M2639</t>
  </si>
  <si>
    <t>M2640</t>
  </si>
  <si>
    <t>M2641</t>
  </si>
  <si>
    <t>M2642</t>
  </si>
  <si>
    <t>M2643</t>
  </si>
  <si>
    <t>M2644</t>
  </si>
  <si>
    <t>M2645</t>
  </si>
  <si>
    <t>M2646</t>
  </si>
  <si>
    <t>M2647</t>
  </si>
  <si>
    <t>M2648</t>
  </si>
  <si>
    <t>M2649</t>
  </si>
  <si>
    <t>M2650</t>
  </si>
  <si>
    <t>M2651</t>
  </si>
  <si>
    <t>M2652</t>
  </si>
  <si>
    <t>M2653</t>
  </si>
  <si>
    <t>M2654</t>
  </si>
  <si>
    <t>M2655</t>
  </si>
  <si>
    <t>M2656</t>
  </si>
  <si>
    <t>M2657</t>
  </si>
  <si>
    <t>M2658</t>
  </si>
  <si>
    <t>M2659</t>
  </si>
  <si>
    <t>M2660</t>
  </si>
  <si>
    <t>M2661</t>
  </si>
  <si>
    <t>M2662</t>
  </si>
  <si>
    <t>M2663</t>
  </si>
  <si>
    <t>M2664</t>
  </si>
  <si>
    <t>M2665</t>
  </si>
  <si>
    <t>M2666</t>
  </si>
  <si>
    <t>M2667</t>
  </si>
  <si>
    <t>M2668</t>
  </si>
  <si>
    <t>M2669</t>
  </si>
  <si>
    <t>M2670</t>
  </si>
  <si>
    <t>M2671</t>
  </si>
  <si>
    <t>M2672</t>
  </si>
  <si>
    <t>M2673</t>
  </si>
  <si>
    <t>M2674</t>
  </si>
  <si>
    <t>M2675</t>
  </si>
  <si>
    <t>M2676</t>
  </si>
  <si>
    <t>M2677</t>
  </si>
  <si>
    <t>M2678</t>
  </si>
  <si>
    <t>M2679</t>
  </si>
  <si>
    <t>M2680</t>
  </si>
  <si>
    <t>M2681</t>
  </si>
  <si>
    <t>M2682</t>
  </si>
  <si>
    <t>M2683</t>
  </si>
  <si>
    <t>M2684</t>
  </si>
  <si>
    <t>M2685</t>
  </si>
  <si>
    <t>M2686</t>
  </si>
  <si>
    <t>M2687</t>
  </si>
  <si>
    <t>M2688</t>
  </si>
  <si>
    <t>M2689</t>
  </si>
  <si>
    <t>M2690</t>
  </si>
  <si>
    <t>M2691</t>
  </si>
  <si>
    <t>M2692</t>
  </si>
  <si>
    <t>M2693</t>
  </si>
  <si>
    <t>M2694</t>
  </si>
  <si>
    <t>M2695</t>
  </si>
  <si>
    <t>M2696</t>
  </si>
  <si>
    <t>M2697</t>
  </si>
  <si>
    <t>M2700</t>
  </si>
  <si>
    <t>M2701</t>
  </si>
  <si>
    <t>M2702</t>
  </si>
  <si>
    <t>M2703</t>
  </si>
  <si>
    <t>M2704</t>
  </si>
  <si>
    <t>M2705</t>
  </si>
  <si>
    <t>M2706</t>
  </si>
  <si>
    <t>M2707</t>
  </si>
  <si>
    <t>M2708</t>
  </si>
  <si>
    <t>M2709</t>
  </si>
  <si>
    <t>M2710</t>
  </si>
  <si>
    <t>M2711</t>
  </si>
  <si>
    <t>M2712</t>
  </si>
  <si>
    <t>M2713</t>
  </si>
  <si>
    <t>M2714</t>
  </si>
  <si>
    <t>M2715</t>
  </si>
  <si>
    <t>M2716</t>
  </si>
  <si>
    <t>M2717</t>
  </si>
  <si>
    <t>M2718</t>
  </si>
  <si>
    <t>M2719</t>
  </si>
  <si>
    <t>M2720</t>
  </si>
  <si>
    <t>M2721</t>
  </si>
  <si>
    <t>M2722</t>
  </si>
  <si>
    <t>M2723</t>
  </si>
  <si>
    <t>M2724</t>
  </si>
  <si>
    <t>M2725</t>
  </si>
  <si>
    <t>M2726</t>
  </si>
  <si>
    <t>M2727</t>
  </si>
  <si>
    <t>M2728</t>
  </si>
  <si>
    <t>M2729</t>
  </si>
  <si>
    <t>M2730</t>
  </si>
  <si>
    <t>M2731</t>
  </si>
  <si>
    <t>M2732</t>
  </si>
  <si>
    <t>M2733</t>
  </si>
  <si>
    <t>M2734</t>
  </si>
  <si>
    <t>M2735</t>
  </si>
  <si>
    <t>M2736</t>
  </si>
  <si>
    <t>M2737</t>
  </si>
  <si>
    <t>M2738</t>
  </si>
  <si>
    <t>M2739</t>
  </si>
  <si>
    <t>M2740</t>
  </si>
  <si>
    <t>M2741</t>
  </si>
  <si>
    <t>M2742</t>
  </si>
  <si>
    <t>M2743</t>
  </si>
  <si>
    <t>M2744</t>
  </si>
  <si>
    <t>M2745</t>
  </si>
  <si>
    <t>M2746</t>
  </si>
  <si>
    <t>M2747</t>
  </si>
  <si>
    <t>M2748</t>
  </si>
  <si>
    <t>M2749</t>
  </si>
  <si>
    <t>M2750</t>
  </si>
  <si>
    <t>M2751</t>
  </si>
  <si>
    <t>M2752</t>
  </si>
  <si>
    <t>M2753</t>
  </si>
  <si>
    <t>M2754</t>
  </si>
  <si>
    <t>M2755</t>
  </si>
  <si>
    <t>M2756</t>
  </si>
  <si>
    <t>M2757</t>
  </si>
  <si>
    <t>M2758</t>
  </si>
  <si>
    <t>M2759</t>
  </si>
  <si>
    <t>M2760</t>
  </si>
  <si>
    <t>M2761</t>
  </si>
  <si>
    <t>M2762</t>
  </si>
  <si>
    <t>M2763</t>
  </si>
  <si>
    <t>M2764</t>
  </si>
  <si>
    <t>M2765</t>
  </si>
  <si>
    <t>M2766</t>
  </si>
  <si>
    <t>M2767</t>
  </si>
  <si>
    <t>M2768</t>
  </si>
  <si>
    <t>M2769</t>
  </si>
  <si>
    <t>M2770</t>
  </si>
  <si>
    <t>M2771</t>
  </si>
  <si>
    <t>M2772</t>
  </si>
  <si>
    <t>M2773</t>
  </si>
  <si>
    <t>M2774</t>
  </si>
  <si>
    <t>M2775</t>
  </si>
  <si>
    <t>M2776</t>
  </si>
  <si>
    <t>M2777</t>
  </si>
  <si>
    <t>M2780</t>
  </si>
  <si>
    <t>M2781</t>
  </si>
  <si>
    <t>M2782</t>
  </si>
  <si>
    <t>M2783</t>
  </si>
  <si>
    <t>M2784</t>
  </si>
  <si>
    <t>M2785</t>
  </si>
  <si>
    <t>M2786</t>
  </si>
  <si>
    <t>M2787</t>
  </si>
  <si>
    <t>M2788</t>
  </si>
  <si>
    <t>M2789</t>
  </si>
  <si>
    <t>M2790</t>
  </si>
  <si>
    <t>M2791</t>
  </si>
  <si>
    <t>M2792</t>
  </si>
  <si>
    <t>M2793</t>
  </si>
  <si>
    <t>M2794</t>
  </si>
  <si>
    <t>M2795</t>
  </si>
  <si>
    <t>M2796</t>
  </si>
  <si>
    <t>M2797</t>
  </si>
  <si>
    <t>M2798</t>
  </si>
  <si>
    <t>M2799</t>
  </si>
  <si>
    <t>M2800</t>
  </si>
  <si>
    <t>M2801</t>
  </si>
  <si>
    <t>M2802</t>
  </si>
  <si>
    <t>M2803</t>
  </si>
  <si>
    <t>M2804</t>
  </si>
  <si>
    <t>M2805</t>
  </si>
  <si>
    <t>M2806</t>
  </si>
  <si>
    <t>M2807</t>
  </si>
  <si>
    <t>M2808</t>
  </si>
  <si>
    <t>M2809</t>
  </si>
  <si>
    <t>M2810</t>
  </si>
  <si>
    <t>M2811</t>
  </si>
  <si>
    <t>M2812</t>
  </si>
  <si>
    <t>M2813</t>
  </si>
  <si>
    <t>M2814</t>
  </si>
  <si>
    <t>M2815</t>
  </si>
  <si>
    <t>M2816</t>
  </si>
  <si>
    <t>M2817</t>
  </si>
  <si>
    <t>M2818</t>
  </si>
  <si>
    <t>M2819</t>
  </si>
  <si>
    <t>M2820</t>
  </si>
  <si>
    <t>M2821</t>
  </si>
  <si>
    <t>M2822</t>
  </si>
  <si>
    <t>M2823</t>
  </si>
  <si>
    <t>M2824</t>
  </si>
  <si>
    <t>M2825</t>
  </si>
  <si>
    <t>M2826</t>
  </si>
  <si>
    <t>M2827</t>
  </si>
  <si>
    <t>M2828</t>
  </si>
  <si>
    <t>M2829</t>
  </si>
  <si>
    <t>M2830</t>
  </si>
  <si>
    <t>M2831</t>
  </si>
  <si>
    <t>M2832</t>
  </si>
  <si>
    <t>M2833</t>
  </si>
  <si>
    <t>M2834</t>
  </si>
  <si>
    <t>M2835</t>
  </si>
  <si>
    <t>M2836</t>
  </si>
  <si>
    <t>M2837</t>
  </si>
  <si>
    <t>M2838</t>
  </si>
  <si>
    <t>M2839</t>
  </si>
  <si>
    <t>M2840</t>
  </si>
  <si>
    <t>M2841</t>
  </si>
  <si>
    <t>M2842</t>
  </si>
  <si>
    <t>M2843</t>
  </si>
  <si>
    <t>M2844</t>
  </si>
  <si>
    <t>M2845</t>
  </si>
  <si>
    <t>M2846</t>
  </si>
  <si>
    <t>M2847</t>
  </si>
  <si>
    <t>M2848</t>
  </si>
  <si>
    <t>M2849</t>
  </si>
  <si>
    <t>M2850</t>
  </si>
  <si>
    <t>M2851</t>
  </si>
  <si>
    <t>M2852</t>
  </si>
  <si>
    <t>M2853</t>
  </si>
  <si>
    <t>M2854</t>
  </si>
  <si>
    <t>M2855</t>
  </si>
  <si>
    <t>M2856</t>
  </si>
  <si>
    <t>M2857</t>
  </si>
  <si>
    <t>M2858</t>
  </si>
  <si>
    <t>M2859</t>
  </si>
  <si>
    <t>M2860</t>
  </si>
  <si>
    <t>M2861</t>
  </si>
  <si>
    <t>M2862</t>
  </si>
  <si>
    <t>M2863</t>
  </si>
  <si>
    <t>M2864</t>
  </si>
  <si>
    <t>M2865</t>
  </si>
  <si>
    <t>M2866</t>
  </si>
  <si>
    <t>M2867</t>
  </si>
  <si>
    <t>M2868</t>
  </si>
  <si>
    <t>M2869</t>
  </si>
  <si>
    <t>M2870</t>
  </si>
  <si>
    <t>M2871</t>
  </si>
  <si>
    <t>M2872</t>
  </si>
  <si>
    <t>M2873</t>
  </si>
  <si>
    <t>M2874</t>
  </si>
  <si>
    <t>M2875</t>
  </si>
  <si>
    <t>M2876</t>
  </si>
  <si>
    <t>M2877</t>
  </si>
  <si>
    <t>M2878</t>
  </si>
  <si>
    <t>M2879</t>
  </si>
  <si>
    <t>M2880</t>
  </si>
  <si>
    <t>M2881</t>
  </si>
  <si>
    <t>M2882</t>
  </si>
  <si>
    <t>M2883</t>
  </si>
  <si>
    <t>M2884</t>
  </si>
  <si>
    <t>M2885</t>
  </si>
  <si>
    <t>M2886</t>
  </si>
  <si>
    <t>M2887</t>
  </si>
  <si>
    <t>M2888</t>
  </si>
  <si>
    <t>M3925</t>
  </si>
  <si>
    <t>M3926</t>
  </si>
  <si>
    <t>M3927</t>
  </si>
  <si>
    <t>M3928</t>
  </si>
  <si>
    <t>M3929</t>
  </si>
  <si>
    <t>M3931</t>
  </si>
  <si>
    <t>M3932</t>
  </si>
  <si>
    <t>M3933</t>
  </si>
  <si>
    <t>M3934</t>
  </si>
  <si>
    <t>M3935</t>
  </si>
  <si>
    <t>M3936</t>
  </si>
  <si>
    <t>M3939</t>
  </si>
  <si>
    <t>M4413</t>
  </si>
  <si>
    <t>AÇO CA 25</t>
  </si>
  <si>
    <t>AÇO CA 50</t>
  </si>
  <si>
    <t>FIBRA DE AÇO PARA CONCRETO</t>
  </si>
  <si>
    <t>AÇO CP 175 RB</t>
  </si>
  <si>
    <t>SILICATO DE ALUMÍNIO</t>
  </si>
  <si>
    <t>AÇO CA 60</t>
  </si>
  <si>
    <t>HERBICIDA GLIFOSATO PARA ÁREAS CONTÍNUAS</t>
  </si>
  <si>
    <t>ADESIVO PLÁSTICO PARA TUBOS DE PVC</t>
  </si>
  <si>
    <t>ADITIVO AGLUTINANTE PARA ARGAMASSA</t>
  </si>
  <si>
    <t>AREIA MÉDIA</t>
  </si>
  <si>
    <t>ADITIVO PLASTIFICANTE E RETARDADOR DE PEGA PARA CONCRETO E ARGAMASSA</t>
  </si>
  <si>
    <t>DILUENTE TIPO AGUARRÁS PARA TINTAS E VERNIZES</t>
  </si>
  <si>
    <t>FITA ZEBRADA DE COR LARANJA E BRANCA - L = 7 A 8 CM</t>
  </si>
  <si>
    <t>FERRAMENTA DE CORTE PARA REMOVEDORA DE FAIXA DE SINALIZAÇÃO (SMITH CUTTER)</t>
  </si>
  <si>
    <t>AREIA FINA</t>
  </si>
  <si>
    <t>AREIA GROSSA</t>
  </si>
  <si>
    <t>AREIA MÉDIA LAVADA</t>
  </si>
  <si>
    <t>ARGAMASSA PRÉ-DOSADA PARA GRAUTEAMENTO</t>
  </si>
  <si>
    <t>ARGAMASSA PRÉ-DOSADA AUTOADENSÁVEL PARA GRAUTEAMENTO</t>
  </si>
  <si>
    <t>BAMBU COM DIÂMETRO MÉDIO DE 10 CM</t>
  </si>
  <si>
    <t>EQUIPAMENTOS PARA A FÁBRICA DE DORMENTES DE CONCRETO PROTENDIDO</t>
  </si>
  <si>
    <t>GEOCOMPOSTO PARA DRENAGEM</t>
  </si>
  <si>
    <t>GEODRENO VERTICAL - L = 10 CM E E = 5 MM</t>
  </si>
  <si>
    <t>TUBO PEAD PE 100 PN 8 COM FLANGES - D = 250 MM</t>
  </si>
  <si>
    <t>TUBO PEAD PE 100 PN 8 COM FLANGES - D = 400 MM</t>
  </si>
  <si>
    <t>TUBO PEAD PE 100 PN 8 COM FLANGES - D = 450 MM</t>
  </si>
  <si>
    <t>TUBO PEAD PE 100 PN 8 COM FLANGES - D = 500 MM</t>
  </si>
  <si>
    <t>BENTONITA</t>
  </si>
  <si>
    <t>BRITA 2</t>
  </si>
  <si>
    <t>BRITA 3</t>
  </si>
  <si>
    <t>ESCÓRIA DE ACIARIA</t>
  </si>
  <si>
    <t>INSTALAÇÕES FÍSICAS PARA A CENTRAL DE PRÉ-MOLDAGEM DE DORMENTES DE CONCRETO PROTENDIDO</t>
  </si>
  <si>
    <t>ENXOFRE</t>
  </si>
  <si>
    <t>SEMENTES PARA HIDROSSEMEADURA</t>
  </si>
  <si>
    <t>ENERGIA ELÉTRICA</t>
  </si>
  <si>
    <t>PONTALETE PARA ESCORAMENTO - D = 15 CM</t>
  </si>
  <si>
    <t>PONTALETE PARA ESCORAMENTO - D = 10 CM</t>
  </si>
  <si>
    <t>CAL HIDRATADA - A GRANEL</t>
  </si>
  <si>
    <t>CAL HIDRATADA - SACO</t>
  </si>
  <si>
    <t>DISCO DE AÇO PARA BOMBA DE PROJEÇÃO VIA SECA</t>
  </si>
  <si>
    <t>DISCO DE AÇO PARA BOMBA DE PROJEÇÃO VIA ÚMIDA</t>
  </si>
  <si>
    <t>DISCO DE BORRACHA PARA BOMBA DE PROJEÇÃO VIA SECA</t>
  </si>
  <si>
    <t>DISCO DE BORRACHA PARA BOMBA DE PROJEÇÃO VIA ÚMIDA</t>
  </si>
  <si>
    <t>BICO PARA BOMBA DE PROJEÇÃO</t>
  </si>
  <si>
    <t>MANGOTE PARA BOMBA DE PROJEÇÃO</t>
  </si>
  <si>
    <t>CHAPA DE ALUMÍNIO - E = 1,5 MM</t>
  </si>
  <si>
    <t>ARGAMASSA EXPANSIVA PARA DESMONTE DE ROCHA E DEMOLIÇÃO DE CONCRETO</t>
  </si>
  <si>
    <t>SAPATA AJUSTÁVEL PARA ANDAIME - BASE QUADRADA DE 15 X 15 CM</t>
  </si>
  <si>
    <t>ESCADA METÁLICA TIPO MARINHEIRO PARA ANDAIME</t>
  </si>
  <si>
    <t>PLATAFORMA METÁLICA DE PISO PARA ANDAIME - C = 100 E L = 33 CM</t>
  </si>
  <si>
    <t>PLATAFORMA METÁLICA DE PISO PARA ANDAIME - C = 150 E L = 37 CM</t>
  </si>
  <si>
    <t>QUADRO TUBULAR TIPO GUARDA-CORPO COM ACESSÓRIOS PARA ANDAIME - H = 120 CM E L = 150 CM</t>
  </si>
  <si>
    <t>QUADRO TUBULAR TIPO GUARDA-CORPO COM ACESSÓRIOS PARA ANDAIME - H = 120 CM E L = 200 CM</t>
  </si>
  <si>
    <t>ABRAÇADEIRA GIRATÓRIA EM AÇO GALVANIZADO PARA ESCADA MULTIDIRECIONAL - D = 48 MM</t>
  </si>
  <si>
    <t>TUBO EM AÇO GALVANIZADO PARA ESCADA MULTIDIRECIONAL - C = 100 CM</t>
  </si>
  <si>
    <t>PEÇA BASE EM AÇO GALVANIZADO PARA ESCADA MULTIDIRECIONAL - C = 33 CM</t>
  </si>
  <si>
    <t>POSTE VERTICAL EM AÇO GALVANIZADO PARA ESCADA MULTIDIRECIONAL - C = 100 CM</t>
  </si>
  <si>
    <t>POSTE VERTICAL EM AÇO GALVANIZADO PARA ESCADA MULTIDIRECIONAL - C = 200 CM</t>
  </si>
  <si>
    <t>TRAVESSA EM AÇO GALVANIZADO PARA ESCADA MULTIDIRECIONAL - C = 75 CM</t>
  </si>
  <si>
    <t>TRAVESSA EM AÇO GALVANIZADO PARA ESCADA MULTIDIRECIONAL - C = 150 CM</t>
  </si>
  <si>
    <t>TRAVESSA EM AÇO GALVANIZADO PARA ESCADA MULTIDIRECIONAL - C = 250 CM</t>
  </si>
  <si>
    <t>PISO EM AÇO GALVANIZADO PARA ESCADA MULTIDIRECIONAL - L = 32 CM E C = 150 CM</t>
  </si>
  <si>
    <t>ESCADA DE ALUMÍNIO PARA ESCADA MULTIDIRECIONAL - H = 200 CM E C = 250 CM</t>
  </si>
  <si>
    <t>CORRIMÃO EXTERNO EM ALUMÍNIO PARA ESCADA MULTIDIRECIONAL - C = 250 CM</t>
  </si>
  <si>
    <t>CORRIMÃO INTERNO EM ALUMÍNIO PARA ESCADA MULTIDIRECIONAL - C = 250 CM</t>
  </si>
  <si>
    <t>PONTEIRO PARA ROMPEDOR HIDRÁULICO DE 1.700 KG</t>
  </si>
  <si>
    <t>PONTEIRO PARA ROMPEDOR HIDRÁULICO DE 520 KG</t>
  </si>
  <si>
    <t>ADITIVO INCORPORADOR DE AR PARA CONCRETO E ARGAMASSA</t>
  </si>
  <si>
    <t>AÇO EM PERFIS ASTM A36</t>
  </si>
  <si>
    <t>TINTA À BASE DE RESINA EPÓXI BICOMPONENTE PARA FUNDO PREPARADOR DE PINTURA</t>
  </si>
  <si>
    <t>TINTA ESMALTE À BASE DE RESINA EPÓXI BICOMPONENTE</t>
  </si>
  <si>
    <t>DILUENTE EPÓXI</t>
  </si>
  <si>
    <t>GRAMA TIPO BATATAIS</t>
  </si>
  <si>
    <t>SINALIZADOR A LED COM BATERIA</t>
  </si>
  <si>
    <t>CAVALETE EM POLIETILENO ZEBRADO COM FAIXA REFLETIVA</t>
  </si>
  <si>
    <t>MASSA ASFÁLTICA COMERCIAL - BINDER</t>
  </si>
  <si>
    <t>SEMIPÓRTICO METÁLICO PARA VÃO DE 8,3 M E VENTO DE 35 M/S</t>
  </si>
  <si>
    <t>APOIO DE NEOPRENE FRETADO</t>
  </si>
  <si>
    <t>SEMIPÓRTICO DUPLO METÁLICO PARA VÃO DE 2 X 8,3 M E VENTO DE 35 M/S</t>
  </si>
  <si>
    <t>SEMIPÓRTICO METÁLICO PARA VÃO DE 8,3 M E VENTO DE 40 M/S</t>
  </si>
  <si>
    <t>SEMIPÓRTICO DUPLO METÁLICO PARA VÃO DE 2 X 8,3 M E VENTO DE 40 M/S</t>
  </si>
  <si>
    <t>PÓRTICO METÁLICO PARA VÃO DE 15,9 M E VENTO DE 40 M/S</t>
  </si>
  <si>
    <t>SEMIPÓRTICO METÁLICO PARA VÃO DE 8,3 M E VENTO DE 45 M/S</t>
  </si>
  <si>
    <t>SEMIPÓRTICO DUPLO METÁLICO PARA VÃO DE 2 X 8,3 M E VENTO DE 45 M/S</t>
  </si>
  <si>
    <t>PÓRTICO METÁLICO PARA VÃO DE 15,9 M E VENTO DE 45 M/S</t>
  </si>
  <si>
    <t>MADEIRA ESTRUTURAL DE EUCALIPTO</t>
  </si>
  <si>
    <t>PEDRISCO</t>
  </si>
  <si>
    <t>PÓ DE PEDRA</t>
  </si>
  <si>
    <t>PREGO DE FERRO</t>
  </si>
  <si>
    <t>PÓRTICO METÁLICO PARA VÃO DE 15,9 M E VENTO DE 35 M/S</t>
  </si>
  <si>
    <t>AREIA GROSSA LAVADA</t>
  </si>
  <si>
    <t>AREIA FINA LAVADA</t>
  </si>
  <si>
    <t>TÁBUA DE PINHO DE TERCEIRA - E = 2,5 CM</t>
  </si>
  <si>
    <t>VÁLVULA MANCHETE - D = 73 MM</t>
  </si>
  <si>
    <t>BORRACHA PARA OBTURADOR MECÂNICO</t>
  </si>
  <si>
    <t>ESTRONCA DE MADEIRA - D = 20 CM</t>
  </si>
  <si>
    <t>ANCORAGEM PASSIVA ADERENTE PARA 10 CORDOALHAS - D = 15,2 MM</t>
  </si>
  <si>
    <t>CUNHA METÁLICA PARA CORDOALHA - D = 12,7 MM</t>
  </si>
  <si>
    <t>VÁLVULA MANCHETE - D = 32 MM</t>
  </si>
  <si>
    <t>VÁLVULA MANCHETE - D = 40 MM</t>
  </si>
  <si>
    <t>TUBO DE PVC ESPAGUETE - D = 14 MM</t>
  </si>
  <si>
    <t>DEFENSA METÁLICA MALEÁVEL SIMPLES</t>
  </si>
  <si>
    <t>DEFENSA METÁLICA MALEÁVEL DUPLA</t>
  </si>
  <si>
    <t>DEFENSA METÁLICA SEMIMALEÁVEL SIMPLES</t>
  </si>
  <si>
    <t>DEFENSA METÁLICA SEMIMALEÁVEL DUPLA</t>
  </si>
  <si>
    <t>DISPOSITIVO DE ANCORAGEM DE FIXAÇÃO ELÁSTICA PANDROL</t>
  </si>
  <si>
    <t>ESTOPIM</t>
  </si>
  <si>
    <t>SOLVENTE PARA TINTA À BASE DE RESINA ACRÍLICA</t>
  </si>
  <si>
    <t>MASSA TERMOPLÁSTICA PARA ASPERSÃO</t>
  </si>
  <si>
    <t>EMULSÃO EXPLOSIVA ENCARTUCHADA</t>
  </si>
  <si>
    <t>TERMOPLÁSTICO PRÉ-FORMADO</t>
  </si>
  <si>
    <t>EMULSÃO ASFÁLTICA PARA IMPRIMAÇÃO</t>
  </si>
  <si>
    <t>MATERIAL FRESADO</t>
  </si>
  <si>
    <t>COROA DE DIAMANTE LINHA AWG</t>
  </si>
  <si>
    <t>ADITIVO DE CURA PARA CONCRETO</t>
  </si>
  <si>
    <t>COROA DE DIAMANTE LINHA HWG</t>
  </si>
  <si>
    <t>COROA DE DIAMANTE LINHA NWG</t>
  </si>
  <si>
    <t>ARGAMASSA ASFÁLTICA</t>
  </si>
  <si>
    <t>COROA DE WIDIA LINHA AWG</t>
  </si>
  <si>
    <t>COROA DE WIDIA LINHA HWG</t>
  </si>
  <si>
    <t>COROA DE WIDIA LINHA NWG</t>
  </si>
  <si>
    <t>LUBRIFICADOR DE TRILHOS E DE FLANGES DE RODAS</t>
  </si>
  <si>
    <t>REVESTIMENTO COM CONECTOR LINHA AW</t>
  </si>
  <si>
    <t>REVESTIMENTO COM CONECTOR LINHA HW</t>
  </si>
  <si>
    <t>REVESTIMENTO COM CONECTOR LINHA NW</t>
  </si>
  <si>
    <t>SAPATA DE WIDIA LINHA NW</t>
  </si>
  <si>
    <t>COROA DE WIDIA LINHA BWG</t>
  </si>
  <si>
    <t>BRITA PADRÃO PARA LASTRO FERROVIÁRIO</t>
  </si>
  <si>
    <t>PALMILHA DE BORRACHA PARA DORMENTE DE CONCRETO</t>
  </si>
  <si>
    <t>DORMENTES DE MADEIRA PARA AMV</t>
  </si>
  <si>
    <t>COROA DE DIAMANTE LINHA BWG</t>
  </si>
  <si>
    <t>REVESTIMENTO COM CONECTOR LINHA BW</t>
  </si>
  <si>
    <t>ANCORAGEM PASSIVA ADERENTE PARA 8 CORDOALHAS - D = 15,2 MM</t>
  </si>
  <si>
    <t>ANCORAGEM PASSIVA ADERENTE PARA 31 CORDOALHAS - D = 15,2 MM</t>
  </si>
  <si>
    <t>ANCORAGEM ATIVA PARA CORDOALHA ENGRAXADA - D = 12,7 MM</t>
  </si>
  <si>
    <t>ANCORAGEM ATIVA PARA CORDOALHA ENGRAXADA - D = 15,2 MM</t>
  </si>
  <si>
    <t>ANCORAGEM PASSIVA ADERENTE PARA 10 CORDOALHAS - D = 12,7 MM</t>
  </si>
  <si>
    <t>ANCORAGEM PASSIVA ADERENTE PARA 12 CORDOALHAS - D = 12,7 MM</t>
  </si>
  <si>
    <t>ANCORAGEM PASSIVA ADERENTE PARA 12 CORDOALHAS - D = 15,2 MM</t>
  </si>
  <si>
    <t>ANCORAGEM PASSIVA ADERENTE PARA 15 CORDOALHAS - D = 12,7 MM</t>
  </si>
  <si>
    <t>ANCORAGEM PASSIVA ADERENTE PARA 15 CORDOALHAS - D = 15,2 MM</t>
  </si>
  <si>
    <t>ANCORAGEM PASSIVA ADERENTE PARA 19 CORDOALHAS - D = 12,7 MM</t>
  </si>
  <si>
    <t>ANCORAGEM PASSIVA ADERENTE PARA 19 CORDOALHAS - D = 15,2 MM</t>
  </si>
  <si>
    <t>ANCORAGEM PASSIVA ADERENTE PARA 22 CORDOALHAS - D = 12,7 MM</t>
  </si>
  <si>
    <t>ANCORAGEM PASSIVA ADERENTE PARA 22 CORDOALHAS - D = 15,2 MM</t>
  </si>
  <si>
    <t>ANCORAGEM PASSIVA ADERENTE PARA 27 CORDOALHAS - D = 12,7 MM</t>
  </si>
  <si>
    <t>ANCORAGEM PASSIVA ADERENTE PARA 27 CORDOALHAS - D = 15,2 MM</t>
  </si>
  <si>
    <t>ANCORAGEM PASSIVA ADERENTE PARA 31 CORDOALHAS - D = 12,7 MM</t>
  </si>
  <si>
    <t>ANCORAGEM PASSIVA ADERENTE PARA 4 CORDOALHAS - D = 12,7 MM</t>
  </si>
  <si>
    <t>ANCORAGEM PASSIVA ADERENTE PARA 4 CORDOALHAS - D = 15,2 MM</t>
  </si>
  <si>
    <t>ANCORAGEM PASSIVA ADERENTE PARA 6 CORDOALHAS - D = 12,7 MM</t>
  </si>
  <si>
    <t>ANCORAGEM PASSIVA ADERENTE PARA 6 CORDOALHAS - D = 15,2 MM</t>
  </si>
  <si>
    <t>ANCORAGEM PASSIVA ADERENTE PARA 7 CORDOALHAS - D = 12,7 MM</t>
  </si>
  <si>
    <t>ANCORAGEM PASSIVA ADERENTE PARA 7 CORDOALHAS - D = 15,2 MM</t>
  </si>
  <si>
    <t>ANCORAGEM PASSIVA ADERENTE PARA 8 CORDOALHAS - D = 12,7 MM</t>
  </si>
  <si>
    <t>ANCORAGEM PASSIVA ADERENTE PARA 9 CORDOALHAS - D = 12,7 MM</t>
  </si>
  <si>
    <t>ANCORAGEM PASSIVA ADERENTE PARA 9 CORDOALHAS - D = 15,2 MM</t>
  </si>
  <si>
    <t>APARELHO DE APOIO METÁLICO ESFÉRICO FIXO COM 4 CHUMBADORES E CAPACIDADE DE 1.000 KN</t>
  </si>
  <si>
    <t>APARELHO DE APOIO METÁLICO ESFÉRICO UNIDIRECIONAL COM 4 CHUMBADORES E CAPACIDADE DE 1.500 KN</t>
  </si>
  <si>
    <t>APARELHO DE APOIO METÁLICO ESFÉRICO FIXO COM 4 CHUMBADORES E CAPACIDADE DE 1.500 KN</t>
  </si>
  <si>
    <t>APARELHO DE APOIO METÁLICO ESFÉRICO FIXO COM 4 CHUMBADORES E CAPACIDADE DE 2.000 KN</t>
  </si>
  <si>
    <t>APARELHO DE APOIO METÁLICO ESFÉRICO FIXO COM 4 CHUMBADORES E CAPACIDADE DE 2.500 KN</t>
  </si>
  <si>
    <t>APARELHO DE APOIO METÁLICO ESFÉRICO FIXO COM 4 CHUMBADORES E CAPACIDADE DE 3.000 KN</t>
  </si>
  <si>
    <t>APARELHO DE APOIO METÁLICO ESFÉRICO FIXO COM 4 CHUMBADORES E CAPACIDADE DE 3.500 KN</t>
  </si>
  <si>
    <t>APARELHO DE APOIO METÁLICO ESFÉRICO FIXO COM 4 CHUMBADORES E CAPACIDADE DE 4.000 KN</t>
  </si>
  <si>
    <t>APARELHO DE APOIO METÁLICO ESFÉRICO UNIDIRECIONAL COM 4 CHUMBADORES E CAPACIDADE DE 1.000 KN</t>
  </si>
  <si>
    <t>APARELHO DE APOIO METÁLICO ESFÉRICO UNIDIRECIONAL COM 4 CHUMBADORES E CAPACIDADE DE 2.000 KN</t>
  </si>
  <si>
    <t>APARELHO DE APOIO METÁLICO ESFÉRICO UNIDIRECIONAL COM 4 CHUMBADORES E CAPACIDADE DE 2.500 KN</t>
  </si>
  <si>
    <t>APARELHO DE APOIO METÁLICO ESFÉRICO UNIDIRECIONAL COM 4 CHUMBADORES E CAPACIDADE DE 3.000 KN</t>
  </si>
  <si>
    <t>APARELHO DE APOIO METÁLICO ESFÉRICO UNIDIRECIONAL COM 4 CHUMBADORES E CAPACIDADE DE 3.500 KN</t>
  </si>
  <si>
    <t>APARELHO DE APOIO METÁLICO ESFÉRICO UNIDIRECIONAL COM 4 CHUMBADORES E CAPACIDADE DE 4.000 KN</t>
  </si>
  <si>
    <t>APARELHO DE APOIO METÁLICO ESFÉRICO FIXO COM 4 CHUMBADORES E CAPACIDADE DE 4.500 KN</t>
  </si>
  <si>
    <t>APARELHO DE APOIO METÁLICO ESFÉRICO FIXO COM 4 CHUMBADORES E CAPACIDADE DE 5.000 KN</t>
  </si>
  <si>
    <t>APARELHO DE APOIO METÁLICO ESFÉRICO FIXO COM 4 CHUMBADORES E CAPACIDADE DE 5.500 KN</t>
  </si>
  <si>
    <t>APARELHO DE APOIO METÁLICO ESFÉRICO FIXO COM 4 CHUMBADORES E CAPACIDADE DE 6.000 KN</t>
  </si>
  <si>
    <t>APARELHO DE APOIO METÁLICO ESFÉRICO FIXO COM 4 CHUMBADORES E CAPACIDADE DE 6.500 KN</t>
  </si>
  <si>
    <t>APARELHO DE APOIO METÁLICO ESFÉRICO FIXO COM 4 CHUMBADORES E CAPACIDADE DE 7.000 KN</t>
  </si>
  <si>
    <t>APARELHO DE APOIO METÁLICO ESFÉRICO FIXO COM 4 CHUMBADORES E CAPACIDADE DE 7.500 KN</t>
  </si>
  <si>
    <t>APARELHO DE APOIO METÁLICO ESFÉRICO FIXO COM 4 CHUMBADORES E CAPACIDADE DE 8.000 KN</t>
  </si>
  <si>
    <t>APARELHO DE APOIO METÁLICO ESFÉRICO FIXO COM 4 CHUMBADORES E CAPACIDADE DE 8.500 KN</t>
  </si>
  <si>
    <t>APARELHO DE APOIO METÁLICO ESFÉRICO FIXO COM 4 CHUMBADORES E CAPACIDADE DE 9.000 KN</t>
  </si>
  <si>
    <t>APARELHO DE APOIO METÁLICO ESFÉRICO FIXO COM 4 CHUMBADORES E CAPACIDADE DE 9.500 KN</t>
  </si>
  <si>
    <t>APARELHO DE APOIO METÁLICO ESFÉRICO FIXO COM 4 CHUMBADORES E CAPACIDADE DE 10.000 KN</t>
  </si>
  <si>
    <t>APARELHO DE APOIO METÁLICO ESFÉRICO UNIDIRECIONAL COM 4 CHUMBADORES E CAPACIDADE DE 4.500 KN</t>
  </si>
  <si>
    <t>APARELHO DE APOIO METÁLICO ESFÉRICO UNIDIRECIONAL COM 4 CHUMBADORES E CAPACIDADE DE 5.000 KN</t>
  </si>
  <si>
    <t>APARELHO DE APOIO METÁLICO ESFÉRICO UNIDIRECIONAL COM 4 CHUMBADORES E CAPACIDADE DE 5.500 KN</t>
  </si>
  <si>
    <t>APARELHO DE APOIO METÁLICO ESFÉRICO UNIDIRECIONAL COM 4 CHUMBADORES E CAPACIDADE DE 6.000 KN</t>
  </si>
  <si>
    <t>APARELHO DE APOIO METÁLICO ESFÉRICO UNIDIRECIONAL COM 4 CHUMBADORES E CAPACIDADE DE 6.500 KN</t>
  </si>
  <si>
    <t>APARELHO DE APOIO METÁLICO ESFÉRICO UNIDIRECIONAL COM 4 CHUMBADORES E CAPACIDADE DE 7.000 KN</t>
  </si>
  <si>
    <t>APARELHO DE APOIO METÁLICO ESFÉRICO UNIDIRECIONAL COM 4 CHUMBADORES E CAPACIDADE DE 7.500 KN</t>
  </si>
  <si>
    <t>APARELHO DE APOIO METÁLICO ESFÉRICO UNIDIRECIONAL COM 4 CHUMBADORES E CAPACIDADE DE 8.000 KN</t>
  </si>
  <si>
    <t>APARELHO DE APOIO METÁLICO ESFÉRICO UNIDIRECIONAL COM 4 CHUMBADORES E CAPACIDADE DE 8.500 KN</t>
  </si>
  <si>
    <t>APARELHO DE APOIO METÁLICO ESFÉRICO UNIDIRECIONAL COM 4 CHUMBADORES E CAPACIDADE DE 9.000 KN</t>
  </si>
  <si>
    <t>APARELHO DE APOIO METÁLICO ESFÉRICO UNIDIRECIONAL COM 4 CHUMBADORES E CAPACIDADE DE 9.500 KN</t>
  </si>
  <si>
    <t>APARELHO DE APOIO METÁLICO ESFÉRICO UNIDIRECIONAL COM 4 CHUMBADORES E CAPACIDADE DE 10.000 KN</t>
  </si>
  <si>
    <t>APARELHO DE APOIO METÁLICO ESFÉRICO MULTIDIRECIONAL COM 4 CHUMBADORES E CAPACIDADE DE 1.000 KN</t>
  </si>
  <si>
    <t>APARELHO DE APOIO METÁLICO ESFÉRICO MULTIDIRECIONAL COM 4 CHUMBADORES E CAPACIDADE DE 1.500 KN</t>
  </si>
  <si>
    <t>APARELHO DE APOIO METÁLICO ESFÉRICO MULTIDIRECIONAL COM 4 CHUMBADORES E CAPACIDADE DE 2.000 KN</t>
  </si>
  <si>
    <t>APARELHO DE APOIO METÁLICO ESFÉRICO MULTIDIRECIONAL COM 4 CHUMBADORES E CAPACIDADE DE 2.500 KN</t>
  </si>
  <si>
    <t>APARELHO DE APOIO METÁLICO ESFÉRICO MULTIDIRECIONAL COM 4 CHUMBADORES E CAPACIDADE DE 3.000 KN</t>
  </si>
  <si>
    <t>APARELHO DE APOIO METÁLICO ESFÉRICO MULTIDIRECIONAL COM 4 CHUMBADORES E CAPACIDADE DE 3.500 KN</t>
  </si>
  <si>
    <t>APARELHO DE APOIO METÁLICO ESFÉRICO MULTIDIRECIONAL COM 4 CHUMBADORES E CAPACIDADE DE 4.000 KN</t>
  </si>
  <si>
    <t>APARELHO DE APOIO METÁLICO ESFÉRICO MULTIDIRECIONAL COM 4 CHUMBADORES E CAPACIDADE DE 4.500 KN</t>
  </si>
  <si>
    <t>APARELHO DE APOIO METÁLICO ESFÉRICO MULTIDIRECIONAL COM 4 CHUMBADORES E CAPACIDADE DE 5.000 KN</t>
  </si>
  <si>
    <t>APARELHO DE APOIO METÁLICO ESFÉRICO MULTIDIRECIONAL COM 4 CHUMBADORES E CAPACIDADE DE 5.500 KN</t>
  </si>
  <si>
    <t>APARELHO DE APOIO METÁLICO ESFÉRICO MULTIDIRECIONAL COM 4 CHUMBADORES E CAPACIDADE DE 6.000 KN</t>
  </si>
  <si>
    <t>APARELHO DE APOIO METÁLICO ESFÉRICO MULTIDIRECIONAL COM 4 CHUMBADORES E CAPACIDADE DE 6.500 KN</t>
  </si>
  <si>
    <t>APARELHO DE APOIO METÁLICO ESFÉRICO MULTIDIRECIONAL COM 4 CHUMBADORES E CAPACIDADE DE 7.000 KN</t>
  </si>
  <si>
    <t>APARELHO DE APOIO METÁLICO ESFÉRICO MULTIDIRECIONAL COM 4 CHUMBADORES E CAPACIDADE DE 7.500 KN</t>
  </si>
  <si>
    <t>APARELHO DE APOIO METÁLICO ESFÉRICO MULTIDIRECIONAL COM 4 CHUMBADORES E CAPACIDADE DE 8.000 KN</t>
  </si>
  <si>
    <t>APARELHO DE APOIO METÁLICO ESFÉRICO MULTIDIRECIONAL COM 4 CHUMBADORES E CAPACIDADE DE 8.500 KN</t>
  </si>
  <si>
    <t>APARELHO DE APOIO METÁLICO ESFÉRICO MULTIDIRECIONAL COM 4 CHUMBADORES E CAPACIDADE DE 9.000 KN</t>
  </si>
  <si>
    <t>APARELHO DE APOIO METÁLICO ESFÉRICO MULTIDIRECIONAL COM 4 CHUMBADORES E CAPACIDADE DE 9.500 KN</t>
  </si>
  <si>
    <t>APARELHO DE APOIO METÁLICO ESFÉRICO MULTIDIRECIONAL COM 4 CHUMBADORES E CAPACIDADE DE 10.000 KN</t>
  </si>
  <si>
    <t>APARELHO DE APOIO METÁLICO ELASTOMÉRICO FIXO COM 4 CHUMBADORES E CAPACIDADE DE 700 KN</t>
  </si>
  <si>
    <t>APARELHO DE APOIO METÁLICO ELASTOMÉRICO FIXO COM 4 CHUMBADORES E CAPACIDADE DE 1.500 KN</t>
  </si>
  <si>
    <t>APARELHO DE APOIO METÁLICO ELASTOMÉRICO FIXO COM 4 CHUMBADORES E CAPACIDADE DE 2.500 KN</t>
  </si>
  <si>
    <t>APARELHO DE APOIO METÁLICO ELASTOMÉRICO FIXO COM 4 CHUMBADORES E CAPACIDADE DE 4.000 KN</t>
  </si>
  <si>
    <t>APARELHO DE APOIO METÁLICO ELASTOMÉRICO FIXO COM 4 CHUMBADORES E CAPACIDADE DE 5.500 KN</t>
  </si>
  <si>
    <t>APARELHO DE APOIO METÁLICO ELASTOMÉRICO FIXO COM 4 CHUMBADORES E CAPACIDADE DE 7.500 KN</t>
  </si>
  <si>
    <t>APARELHO DE APOIO METÁLICO ELASTOMÉRICO FIXO COM 4 CHUMBADORES E CAPACIDADE DE 10.000 KN</t>
  </si>
  <si>
    <t>APARELHO DE APOIO METÁLICO ELASTOMÉRICO UNIDIRECIONAL COM 4 CHUMBADORES E CAPACIDADE DE 700 KN</t>
  </si>
  <si>
    <t>APARELHO DE APOIO METÁLICO ELASTOMÉRICO UNIDIRECIONAL COM 4 CHUMBADORES E CAPACIDADE DE 1.500 KN</t>
  </si>
  <si>
    <t>APARELHO DE APOIO METÁLICO ELASTOMÉRICO UNIDIRECIONAL COM 4 CHUMBADORES E CAPACIDADE DE 2.500 KN</t>
  </si>
  <si>
    <t>APARELHO DE APOIO METÁLICO ELASTOMÉRICO UNIDIRECIONAL COM 4 CHUMBADORES E CAPACIDADE DE 4.000 KN</t>
  </si>
  <si>
    <t>APARELHO DE APOIO METÁLICO ELASTOMÉRICO UNIDIRECIONAL COM 4 CHUMBADORES E CAPACIDADE DE 5.500 KN</t>
  </si>
  <si>
    <t>APARELHO DE APOIO METÁLICO ELASTOMÉRICO UNIDIRECIONAL COM 4 CHUMBADORES E CAPACIDADE DE 7.500 KN</t>
  </si>
  <si>
    <t>APARELHO DE APOIO METÁLICO ELASTOMÉRICO UNIDIRECIONAL COM 4 CHUMBADORES E CAPACIDADE DE 10.000 KN</t>
  </si>
  <si>
    <t>APARELHO DE APOIO METÁLICO ELASTOMÉRICO MULTIDIRECIONAL COM 4 CHUMBADORES E CAPACIDADE DE 700 KN</t>
  </si>
  <si>
    <t>APARELHO DE APOIO METÁLICO ELASTOMÉRICO MULTIDIRECIONAL COM 4 CHUMBADORES E CAPACIDADE DE 1.500 KN</t>
  </si>
  <si>
    <t>APARELHO DE APOIO METÁLICO ELASTOMÉRICO MULTIDIRECIONAL COM 4 CHUMBADORES E CAPACIDADE DE 2.500 KN</t>
  </si>
  <si>
    <t>APARELHO DE APOIO METÁLICO ELASTOMÉRICO MULTIDIRECIONAL COM 4 CHUMBADORES E CAPACIDADE DE 4.000 KN</t>
  </si>
  <si>
    <t>APARELHO DE APOIO METÁLICO ELASTOMÉRICO MULTIDIRECIONAL COM 4 CHUMBADORES E CAPACIDADE DE 5.500 KN</t>
  </si>
  <si>
    <t>APARELHO DE APOIO METÁLICO ELASTOMÉRICO MULTIDIRECIONAL COM 4 CHUMBADORES E CAPACIDADE DE 7.500 KN</t>
  </si>
  <si>
    <t>APARELHO DE APOIO METÁLICO ELASTOMÉRICO MULTIDIRECIONAL COM 4 CHUMBADORES E CAPACIDADE DE 10.000 KN</t>
  </si>
  <si>
    <t>CHUMBADOR EM AÇO CA 25</t>
  </si>
  <si>
    <t>VÁLVULA MANCHETE - D = 20 MM</t>
  </si>
  <si>
    <t>MATERIAL PARA ATERRO REFORÇADO COM FITAS METÁLICAS</t>
  </si>
  <si>
    <t>PELÍCULA RETRORREFLETIVA TIPO I + SI</t>
  </si>
  <si>
    <t>PELÍCULA RETRORREFLETIVA TIPO I</t>
  </si>
  <si>
    <t>PELÍCULA RETRORREFLETIVA TIPO III + SI</t>
  </si>
  <si>
    <t>PELÍCULA RETRORREFLETIVA TIPO III</t>
  </si>
  <si>
    <t>PELÍCULA NÃO RETRORREFLETIVA TIPO IV</t>
  </si>
  <si>
    <t>PELÍCULA RETRORREFLETIVA TIPO X</t>
  </si>
  <si>
    <t>PURGADOR PLÁSTICO</t>
  </si>
  <si>
    <t>MISTURA BETUMINOSA</t>
  </si>
  <si>
    <t>MATERIAL DE BASE</t>
  </si>
  <si>
    <t>CONCRETO</t>
  </si>
  <si>
    <t>MATERIAL DEMOLIDO - CONCRETO SIMPLES</t>
  </si>
  <si>
    <t>MATERIAL DEMOLIDO - MADEIRA</t>
  </si>
  <si>
    <t>REVESTIMENTO ASFÁLTICO</t>
  </si>
  <si>
    <t>REMENDO PROFUNDO</t>
  </si>
  <si>
    <t>MATERIAL DEMOLIDO - ALVENARIA</t>
  </si>
  <si>
    <t>ACESSÓRIOS E MATERIAIS METÁLICOS</t>
  </si>
  <si>
    <t>MATERIAL DEMOLIDO - CONCRETO ARMADO</t>
  </si>
  <si>
    <t>SOLO</t>
  </si>
  <si>
    <t>VEÍCULOS DE PEQUENO PORTE INCENDIADOS EM RODOVIA</t>
  </si>
  <si>
    <t>TINTA À BASE DE RESINA EPÓXI BICOMPONENTE</t>
  </si>
  <si>
    <t>TINTA À BASE DE RESINA EPÓXI POLIAMIDA BICOMPONENTE PARA FUNDO PREPARADOR DE PINTURA</t>
  </si>
  <si>
    <t>TINTA ANTICORROSIVA À BASE DE RESINA EPÓXI POLIAMIDA BICOMPONENTE</t>
  </si>
  <si>
    <t>GUINCHO MANUAL COM CAPACIDADE DE TRAÇÃO DE 100 KN COM CABO DE AÇO</t>
  </si>
  <si>
    <t>GUINCHO MANUAL COM CAPACIDADE DE TRAÇÃO DE 200 KN COM CABO DE AÇO</t>
  </si>
  <si>
    <t>PNEU REAPROVEITADO</t>
  </si>
  <si>
    <t>SAPATILHA EM AÇO INOX - D = 13 MM (1/2")</t>
  </si>
  <si>
    <t>MOLINETE MANUAL COM CAPACIDADE DE TRAÇÃO DE 70 KN</t>
  </si>
  <si>
    <t>ÂNODO DE SACRIFÍCIO EM LIGA DE ZINCO - PESO = 20 KG</t>
  </si>
  <si>
    <t>TERMINAL SOQUETE FECHADO EM AÇO GALVANIZADO COMPATÍVEL COM CABO DE AÇO DE D = 42 MM</t>
  </si>
  <si>
    <t>MANILHA RETA EM AÇO FORJADO COM PORCA E CUPILHA - D = 57,2 MM (2 1/4")</t>
  </si>
  <si>
    <t>TUBO MECÂNICO EM AÇO-CARBONO</t>
  </si>
  <si>
    <t>MATERIAL ASFÁLTICO REMOVIDO</t>
  </si>
  <si>
    <t>CUSTO EQUIVALENTE DA CONSTRUÇÃO CIVIL PARA CONSTRUÇÃO DO ESTALEIRO PADRÃO</t>
  </si>
  <si>
    <t>ANIMAIS DE GRANDE PORTE MORTOS EM RODOVIA</t>
  </si>
  <si>
    <t>ANIMAIS DE PEQUENO PORTE MORTOS EM RODOVIA</t>
  </si>
  <si>
    <t>EMBORRACHADOS DE PNEUS ESPALHADOS EM RODOVIA</t>
  </si>
  <si>
    <t>ESPÉCIMES ARBÓREOS DE ATÉ 20 M TOMBADOS NA PISTA</t>
  </si>
  <si>
    <t>ESPÉCIMES ARBÓREOS DE 20 A 40 M TOMBADOS NA PISTA</t>
  </si>
  <si>
    <t>SUCATAS DERRAMADAS EM RODOVIA</t>
  </si>
  <si>
    <t>VEÍCULOS DE GRANDE PORTE INCENDIADOS EM RODOVIA</t>
  </si>
  <si>
    <t>VEÍCULOS DE MÉDIO PORTE INCENDIADOS EM RODOVIA</t>
  </si>
  <si>
    <t>VEÍCULOS DE GRANDE PORTE TOMBADOS EM RODOVIA</t>
  </si>
  <si>
    <t>VEÍCULOS DE MÉDIO PORTE TOMBADOS EM RODOVIA</t>
  </si>
  <si>
    <t>VEÍCULOS DE PEQUENO PORTE TOMBADOS EM RODOVIA</t>
  </si>
  <si>
    <t>DILUENTE PARA ESMALTE POLIURETANO DE DOIS COMPONENTES</t>
  </si>
  <si>
    <t>P9802</t>
  </si>
  <si>
    <t>P9803</t>
  </si>
  <si>
    <t>P9804</t>
  </si>
  <si>
    <t>P9805</t>
  </si>
  <si>
    <t>P9806</t>
  </si>
  <si>
    <t>P9807</t>
  </si>
  <si>
    <t>P9808</t>
  </si>
  <si>
    <t>P9809</t>
  </si>
  <si>
    <t>P9810</t>
  </si>
  <si>
    <t>P9811</t>
  </si>
  <si>
    <t>P9812</t>
  </si>
  <si>
    <t>P9814</t>
  </si>
  <si>
    <t>P9815</t>
  </si>
  <si>
    <t>P9816</t>
  </si>
  <si>
    <t>P9819</t>
  </si>
  <si>
    <t>P9825</t>
  </si>
  <si>
    <t>P9826</t>
  </si>
  <si>
    <t>P9827</t>
  </si>
  <si>
    <t>P9833</t>
  </si>
  <si>
    <t>P9835</t>
  </si>
  <si>
    <t>P9836</t>
  </si>
  <si>
    <t>P9837</t>
  </si>
  <si>
    <t>P9840</t>
  </si>
  <si>
    <t>P9842</t>
  </si>
  <si>
    <t>P9843</t>
  </si>
  <si>
    <t>P9844</t>
  </si>
  <si>
    <t>P9845</t>
  </si>
  <si>
    <t>P9846</t>
  </si>
  <si>
    <t>P9847</t>
  </si>
  <si>
    <t>P9848</t>
  </si>
  <si>
    <t>P9849</t>
  </si>
  <si>
    <t>P9850</t>
  </si>
  <si>
    <t>P9851</t>
  </si>
  <si>
    <t>P9852</t>
  </si>
  <si>
    <t>P9853</t>
  </si>
  <si>
    <t>P9854</t>
  </si>
  <si>
    <t>P9855</t>
  </si>
  <si>
    <t>P9856</t>
  </si>
  <si>
    <t>P9857</t>
  </si>
  <si>
    <t>P9858</t>
  </si>
  <si>
    <t>P9859</t>
  </si>
  <si>
    <t>P9860</t>
  </si>
  <si>
    <t>P9861</t>
  </si>
  <si>
    <t>P9864</t>
  </si>
  <si>
    <t>P9865</t>
  </si>
  <si>
    <t>P9866</t>
  </si>
  <si>
    <t>P9867</t>
  </si>
  <si>
    <t>P9869</t>
  </si>
  <si>
    <t>P9870</t>
  </si>
  <si>
    <t>P9871</t>
  </si>
  <si>
    <t>P9875</t>
  </si>
  <si>
    <t>P9876</t>
  </si>
  <si>
    <t>P9878</t>
  </si>
  <si>
    <t>P9880</t>
  </si>
  <si>
    <t>P9882</t>
  </si>
  <si>
    <t>P9883</t>
  </si>
  <si>
    <t>P9884</t>
  </si>
  <si>
    <t>P9885</t>
  </si>
  <si>
    <t>P9889</t>
  </si>
  <si>
    <t>P9891</t>
  </si>
  <si>
    <t>P9892</t>
  </si>
  <si>
    <t>P9893</t>
  </si>
  <si>
    <t>P9896</t>
  </si>
  <si>
    <t>P9897</t>
  </si>
  <si>
    <t>P9900</t>
  </si>
  <si>
    <t>P9901</t>
  </si>
  <si>
    <t>P9903</t>
  </si>
  <si>
    <t>P9907</t>
  </si>
  <si>
    <t>P9908</t>
  </si>
  <si>
    <t>P9909</t>
  </si>
  <si>
    <t>P9910</t>
  </si>
  <si>
    <t>P9911</t>
  </si>
  <si>
    <t>P9912</t>
  </si>
  <si>
    <t>P9913</t>
  </si>
  <si>
    <t>P9915</t>
  </si>
  <si>
    <t>P9916</t>
  </si>
  <si>
    <t>P9920</t>
  </si>
  <si>
    <t>P9923</t>
  </si>
  <si>
    <t>P9927</t>
  </si>
  <si>
    <t>P9928</t>
  </si>
  <si>
    <t>P9929</t>
  </si>
  <si>
    <t>P9930</t>
  </si>
  <si>
    <t>P9932</t>
  </si>
  <si>
    <t>P9934</t>
  </si>
  <si>
    <t>P9938</t>
  </si>
  <si>
    <t>P9939</t>
  </si>
  <si>
    <t>P9940</t>
  </si>
  <si>
    <t>P9941</t>
  </si>
  <si>
    <t>P9942</t>
  </si>
  <si>
    <t>P9943</t>
  </si>
  <si>
    <t>P9944</t>
  </si>
  <si>
    <t>P9945</t>
  </si>
  <si>
    <t>P9946</t>
  </si>
  <si>
    <t>P9947</t>
  </si>
  <si>
    <t>P9948</t>
  </si>
  <si>
    <t>P9949</t>
  </si>
  <si>
    <t>P9950</t>
  </si>
  <si>
    <t>P9951</t>
  </si>
  <si>
    <t>P9952</t>
  </si>
  <si>
    <t>P9953</t>
  </si>
  <si>
    <t>P9954</t>
  </si>
  <si>
    <t>P9955</t>
  </si>
  <si>
    <t>P9956</t>
  </si>
  <si>
    <t>P9972</t>
  </si>
  <si>
    <t>AJUDANTE</t>
  </si>
  <si>
    <t>MÊS</t>
  </si>
  <si>
    <t>APONTADOR</t>
  </si>
  <si>
    <t>AUXILIAR ADMINISTRATIVO</t>
  </si>
  <si>
    <t>BOMBEIRO HIDRÁULICO</t>
  </si>
  <si>
    <t>CARPINTEIRO</t>
  </si>
  <si>
    <t>ENCARREGADO ADMINISTRATIVO</t>
  </si>
  <si>
    <t>ENCARREGADO ESPECIALIZADO</t>
  </si>
  <si>
    <t>ENGENHEIRO</t>
  </si>
  <si>
    <t>OPERACIONAL</t>
  </si>
  <si>
    <t>ENCARREGADO DE MERGULHO</t>
  </si>
  <si>
    <t>ENGENHEIRO SUPERVISOR</t>
  </si>
  <si>
    <t>SERVENTE</t>
  </si>
  <si>
    <t>CHEFE SETOR DE FINANÇAS</t>
  </si>
  <si>
    <t>VIGIA</t>
  </si>
  <si>
    <t>MONTADOR</t>
  </si>
  <si>
    <t>AUXILIAR DE LABORATÓRIO</t>
  </si>
  <si>
    <t>PERFURADOR DE TUBULÃO A AR COMPRIMIDO COM INSALUBRIDADE</t>
  </si>
  <si>
    <t>GEÓLOGO</t>
  </si>
  <si>
    <t>OCEANÓGRAFO</t>
  </si>
  <si>
    <t>ENCARREGADO GERAL</t>
  </si>
  <si>
    <t>FAXINEIRO</t>
  </si>
  <si>
    <t>OPERADOR DE EQUIPAMENTO LEVE</t>
  </si>
  <si>
    <t>CAPITÃO FLUVIAL</t>
  </si>
  <si>
    <t>OPERADOR DE EQUIPAMENTO PESADO</t>
  </si>
  <si>
    <t>OPERADOR DE EQUIPAMENTO ESPECIAL</t>
  </si>
  <si>
    <t>PERFURADOR DE TUBULÃO</t>
  </si>
  <si>
    <t>DESENHISTA</t>
  </si>
  <si>
    <t>CONDUTOR MAQUINISTA FLUVIAL</t>
  </si>
  <si>
    <t>COPEIRO</t>
  </si>
  <si>
    <t>MÉDICO DO TRABALHO</t>
  </si>
  <si>
    <t>BLASTER</t>
  </si>
  <si>
    <t>PRÉ-MARCADOR</t>
  </si>
  <si>
    <t>RECEPCIONISTA</t>
  </si>
  <si>
    <t>MARINHEIRO DE MÁQUINAS</t>
  </si>
  <si>
    <t>MARINHEIRO DE CONVÉS</t>
  </si>
  <si>
    <t>MARINHEIRO DE CONVÉS - MENSALISTA</t>
  </si>
  <si>
    <t>LABORATORISTA</t>
  </si>
  <si>
    <t>TRABALHADOR DE VIA</t>
  </si>
  <si>
    <t>MERGULHADOR</t>
  </si>
  <si>
    <t>SELECIONADOR DE MATERIAL PÉTREO</t>
  </si>
  <si>
    <t>ENGENHEIRO DE SEGURANÇA DO TRABALHO</t>
  </si>
  <si>
    <t>TÉCNICO EM ENFERMAGEM</t>
  </si>
  <si>
    <t>MOTORISTA DE CAMINHÃO</t>
  </si>
  <si>
    <t>TÉCNICO ESPECIALIZADO - MENSALISTA</t>
  </si>
  <si>
    <t>ENCARREGADO DE OBRAS DE ARTES ESPECIAIS</t>
  </si>
  <si>
    <t>MOTORISTA DE VEÍCULO LEVE</t>
  </si>
  <si>
    <t>MOTORISTA DE VEÍCULO ESPECIAL</t>
  </si>
  <si>
    <t>ENCARREGADO DE TURMA</t>
  </si>
  <si>
    <t>TÉCNICO DE SEGURANÇA DO TRABALHO</t>
  </si>
  <si>
    <t>SECRETÁRIA</t>
  </si>
  <si>
    <t>PILOTO FLUVIAL</t>
  </si>
  <si>
    <t>TÉCNICO ESPECIALIZADO</t>
  </si>
  <si>
    <t>CHEFE DO SETOR ADMINISTRATIVO</t>
  </si>
  <si>
    <t>ENCARREGADO DE TERRAPLENAGEM</t>
  </si>
  <si>
    <t>FRENTISTA DE TÚNEL</t>
  </si>
  <si>
    <t>TÉCNICO DA QUALIDADE</t>
  </si>
  <si>
    <t>ENGENHEIRO MECÂNICO</t>
  </si>
  <si>
    <t>AUXILIAR DE BLASTER</t>
  </si>
  <si>
    <t>ENCARREGADO DE PAVIMENTAÇÃO</t>
  </si>
  <si>
    <t>PORTEIRO</t>
  </si>
  <si>
    <t>TÉCNICO DE MEIO AMBIENTE</t>
  </si>
  <si>
    <t>COMPRADOR</t>
  </si>
  <si>
    <t>ENCARREGADO DE SUPERESTRUTURA FERROVIÁRIA</t>
  </si>
  <si>
    <t>AUXILIAR TÉCNICO</t>
  </si>
  <si>
    <t>COMANDANTE DE LONGO CURSO</t>
  </si>
  <si>
    <t>IMEDIATO</t>
  </si>
  <si>
    <t>OFICIAL DE NÁUTICA</t>
  </si>
  <si>
    <t>OFICIAL DE MÁQUINAS</t>
  </si>
  <si>
    <t>CONDUTOR DE MÁQUINAS</t>
  </si>
  <si>
    <t>CAPITÃO FLUVIAL COM PERICULOSIDADE</t>
  </si>
  <si>
    <t>DRAGUISTA</t>
  </si>
  <si>
    <t>MAQUINISTA</t>
  </si>
  <si>
    <t>ENCARREGADO DE CONSERVAÇÃO RODOVIÁRIA</t>
  </si>
  <si>
    <t>MESTRE FLUVIAL</t>
  </si>
  <si>
    <t>MERGULHADOR COM PERICULOSIDADE</t>
  </si>
  <si>
    <t>FRENTISTA DE TÚNEL COM PERICULOSIDADE</t>
  </si>
  <si>
    <t>SERVENTE COM PERICULOSIDADE</t>
  </si>
  <si>
    <t>BOMBEIRO HIDRÁULICO COM PERICULOSIDADE</t>
  </si>
  <si>
    <t>ELETRICISTA COM PERICULOSIDADE</t>
  </si>
  <si>
    <t>OPERADOR DE EQUIPAMENTO PESADO COM PERICULOSIDADE</t>
  </si>
  <si>
    <t>MOTORISTA DE VEÍCULO ESPECIAL COM PERICULOSIDADE</t>
  </si>
  <si>
    <t>OPERADOR DE EQUIPAMENTO LEVE COM PERICULOSIDADE</t>
  </si>
  <si>
    <t>OPERADOR DE EQUIPAMENTO LEVE COM INSALUBRIDADE</t>
  </si>
  <si>
    <t>PILOTO FLUVIAL COM PERICULOSIDADE</t>
  </si>
  <si>
    <t>MESTRE FLUVIAL COM PERICULOSIDADE</t>
  </si>
  <si>
    <t>MARINHEIRO DE CONVÉS COM PERICULOSIDADE</t>
  </si>
  <si>
    <t>TÉCNICO DE BATIMETRIA COM PERICULOSIDADE</t>
  </si>
  <si>
    <t>OPERADOR DE EQUIPAMENTO ESPECIAL COM PERICULOSIDADE</t>
  </si>
  <si>
    <t>DRAGUISTA COM PERICULOSIDADE</t>
  </si>
  <si>
    <t>ENGENHEIRO AUXILIAR</t>
  </si>
  <si>
    <t>TÉCNICO FLORESTAL</t>
  </si>
  <si>
    <t>MOTORISTA DE VEÍCULO LEVE - MENSALISTA</t>
  </si>
  <si>
    <t>TOPÓGRAFO</t>
  </si>
  <si>
    <t>AUXILIAR DE TOPOGRAFIA</t>
  </si>
  <si>
    <t>MÉDICO DE CÂMARA HIPERBÁRICA</t>
  </si>
  <si>
    <t>PEDREIRO - MENSALISTA</t>
  </si>
  <si>
    <t>ELETRICISTA - MENSALISTA</t>
  </si>
  <si>
    <t>SERVENTE - MENSALISTA</t>
  </si>
  <si>
    <t>ENGENHEIRO CHEFE</t>
  </si>
  <si>
    <t>MOTORISTA DE CAMINHÃO COM PERICULOSIDADE</t>
  </si>
  <si>
    <t>TÉCNICO DE BATIMETRIA</t>
  </si>
  <si>
    <t>E9001</t>
  </si>
  <si>
    <t>E9002</t>
  </si>
  <si>
    <t>E9003</t>
  </si>
  <si>
    <t>E9004</t>
  </si>
  <si>
    <t>E9005</t>
  </si>
  <si>
    <t>E9006</t>
  </si>
  <si>
    <t>E9007</t>
  </si>
  <si>
    <t>E9008</t>
  </si>
  <si>
    <t>E9009</t>
  </si>
  <si>
    <t>E9011</t>
  </si>
  <si>
    <t>E9014</t>
  </si>
  <si>
    <t>E9015</t>
  </si>
  <si>
    <t>E9016</t>
  </si>
  <si>
    <t>E9017</t>
  </si>
  <si>
    <t>E9019</t>
  </si>
  <si>
    <t>E9020</t>
  </si>
  <si>
    <t>E9021</t>
  </si>
  <si>
    <t>E9022</t>
  </si>
  <si>
    <t>E9023</t>
  </si>
  <si>
    <t>E9024</t>
  </si>
  <si>
    <t>E9025</t>
  </si>
  <si>
    <t>E9026</t>
  </si>
  <si>
    <t>E9028</t>
  </si>
  <si>
    <t>E9029</t>
  </si>
  <si>
    <t>E9030</t>
  </si>
  <si>
    <t>E9031</t>
  </si>
  <si>
    <t>E9032</t>
  </si>
  <si>
    <t>E9033</t>
  </si>
  <si>
    <t>E9034</t>
  </si>
  <si>
    <t>E9035</t>
  </si>
  <si>
    <t>E9036</t>
  </si>
  <si>
    <t>E9038</t>
  </si>
  <si>
    <t>E9039</t>
  </si>
  <si>
    <t>E9040</t>
  </si>
  <si>
    <t>E9042</t>
  </si>
  <si>
    <t>E9043</t>
  </si>
  <si>
    <t>E9044</t>
  </si>
  <si>
    <t>E9045</t>
  </si>
  <si>
    <t>E9046</t>
  </si>
  <si>
    <t>E9018</t>
  </si>
  <si>
    <t>E9027</t>
  </si>
  <si>
    <t>E9037</t>
  </si>
  <si>
    <t>E9041</t>
  </si>
  <si>
    <t>E9047</t>
  </si>
  <si>
    <t>E9048</t>
  </si>
  <si>
    <t>E9049</t>
  </si>
  <si>
    <t>E9050</t>
  </si>
  <si>
    <t>E9051</t>
  </si>
  <si>
    <t>E9052</t>
  </si>
  <si>
    <t>E9053</t>
  </si>
  <si>
    <t>E9054</t>
  </si>
  <si>
    <t>E9055</t>
  </si>
  <si>
    <t>E9056</t>
  </si>
  <si>
    <t>E9057</t>
  </si>
  <si>
    <t>E9058</t>
  </si>
  <si>
    <t>E9059</t>
  </si>
  <si>
    <t>E9060</t>
  </si>
  <si>
    <t>E9061</t>
  </si>
  <si>
    <t>E9062</t>
  </si>
  <si>
    <t>E9063</t>
  </si>
  <si>
    <t>E9065</t>
  </si>
  <si>
    <t>E9067</t>
  </si>
  <si>
    <t>E9068</t>
  </si>
  <si>
    <t>E9069</t>
  </si>
  <si>
    <t>E9070</t>
  </si>
  <si>
    <t>E9072</t>
  </si>
  <si>
    <t>E9073</t>
  </si>
  <si>
    <t>E9074</t>
  </si>
  <si>
    <t>E9075</t>
  </si>
  <si>
    <t>E9077</t>
  </si>
  <si>
    <t>E9078</t>
  </si>
  <si>
    <t>E9079</t>
  </si>
  <si>
    <t>E9080</t>
  </si>
  <si>
    <t>E9081</t>
  </si>
  <si>
    <t>E9083</t>
  </si>
  <si>
    <t>E9084</t>
  </si>
  <si>
    <t>E9085</t>
  </si>
  <si>
    <t>E9086</t>
  </si>
  <si>
    <t>E9089</t>
  </si>
  <si>
    <t>E9091</t>
  </si>
  <si>
    <t>E9093</t>
  </si>
  <si>
    <t>E9094</t>
  </si>
  <si>
    <t>E9095</t>
  </si>
  <si>
    <t>E9096</t>
  </si>
  <si>
    <t>E9101</t>
  </si>
  <si>
    <t>E9102</t>
  </si>
  <si>
    <t>E9103</t>
  </si>
  <si>
    <t>E9105</t>
  </si>
  <si>
    <t>E9106</t>
  </si>
  <si>
    <t>E9107</t>
  </si>
  <si>
    <t>E9108</t>
  </si>
  <si>
    <t>E9110</t>
  </si>
  <si>
    <t>E9111</t>
  </si>
  <si>
    <t>E9112</t>
  </si>
  <si>
    <t>E9113</t>
  </si>
  <si>
    <t>E9116</t>
  </si>
  <si>
    <t>E9117</t>
  </si>
  <si>
    <t>E9118</t>
  </si>
  <si>
    <t>E9119</t>
  </si>
  <si>
    <t>E9120</t>
  </si>
  <si>
    <t>E9121</t>
  </si>
  <si>
    <t>E9122</t>
  </si>
  <si>
    <t>E9125</t>
  </si>
  <si>
    <t>E9126</t>
  </si>
  <si>
    <t>E9127</t>
  </si>
  <si>
    <t>E9134</t>
  </si>
  <si>
    <t>E9141</t>
  </si>
  <si>
    <t>E9144</t>
  </si>
  <si>
    <t>E9148</t>
  </si>
  <si>
    <t>E9149</t>
  </si>
  <si>
    <t>E9151</t>
  </si>
  <si>
    <t>E9154</t>
  </si>
  <si>
    <t>E9155</t>
  </si>
  <si>
    <t>E9156</t>
  </si>
  <si>
    <t>E9157</t>
  </si>
  <si>
    <t>E9158</t>
  </si>
  <si>
    <t>E9159</t>
  </si>
  <si>
    <t>E9160</t>
  </si>
  <si>
    <t>E9161</t>
  </si>
  <si>
    <t>E9162</t>
  </si>
  <si>
    <t>E9163</t>
  </si>
  <si>
    <t>E9164</t>
  </si>
  <si>
    <t>E9167</t>
  </si>
  <si>
    <t>E9168</t>
  </si>
  <si>
    <t>E9200</t>
  </si>
  <si>
    <t>E9203</t>
  </si>
  <si>
    <t>E9204</t>
  </si>
  <si>
    <t>E9205</t>
  </si>
  <si>
    <t>E9206</t>
  </si>
  <si>
    <t>E9207</t>
  </si>
  <si>
    <t>E9209</t>
  </si>
  <si>
    <t>E9213</t>
  </si>
  <si>
    <t>E9251</t>
  </si>
  <si>
    <t>E9252</t>
  </si>
  <si>
    <t>E9253</t>
  </si>
  <si>
    <t>E9254</t>
  </si>
  <si>
    <t>E9255</t>
  </si>
  <si>
    <t>E9501</t>
  </si>
  <si>
    <t>E9502</t>
  </si>
  <si>
    <t>E9503</t>
  </si>
  <si>
    <t>E9505</t>
  </si>
  <si>
    <t>E9507</t>
  </si>
  <si>
    <t>E9510</t>
  </si>
  <si>
    <t>E9511</t>
  </si>
  <si>
    <t>E9512</t>
  </si>
  <si>
    <t>E9513</t>
  </si>
  <si>
    <t>E9514</t>
  </si>
  <si>
    <t>E9515</t>
  </si>
  <si>
    <t>E9516</t>
  </si>
  <si>
    <t>E9517</t>
  </si>
  <si>
    <t>E9518</t>
  </si>
  <si>
    <t>E9521</t>
  </si>
  <si>
    <t>E9522</t>
  </si>
  <si>
    <t>E9523</t>
  </si>
  <si>
    <t>E9524</t>
  </si>
  <si>
    <t>E9525</t>
  </si>
  <si>
    <t>E9526</t>
  </si>
  <si>
    <t>E9527</t>
  </si>
  <si>
    <t>E9528</t>
  </si>
  <si>
    <t>E9529</t>
  </si>
  <si>
    <t>E9530</t>
  </si>
  <si>
    <t>E9532</t>
  </si>
  <si>
    <t>E9535</t>
  </si>
  <si>
    <t>E9536</t>
  </si>
  <si>
    <t>E9538</t>
  </si>
  <si>
    <t>E9539</t>
  </si>
  <si>
    <t>E9540</t>
  </si>
  <si>
    <t>E9541</t>
  </si>
  <si>
    <t>E9544</t>
  </si>
  <si>
    <t>E9545</t>
  </si>
  <si>
    <t>E9547</t>
  </si>
  <si>
    <t>E9548</t>
  </si>
  <si>
    <t>E9551</t>
  </si>
  <si>
    <t>E9552</t>
  </si>
  <si>
    <t>E9553</t>
  </si>
  <si>
    <t>E9556</t>
  </si>
  <si>
    <t>E9558</t>
  </si>
  <si>
    <t>E9559</t>
  </si>
  <si>
    <t>E9560</t>
  </si>
  <si>
    <t>E9561</t>
  </si>
  <si>
    <t>E9562</t>
  </si>
  <si>
    <t>E9563</t>
  </si>
  <si>
    <t>E9565</t>
  </si>
  <si>
    <t>E9566</t>
  </si>
  <si>
    <t>E9567</t>
  </si>
  <si>
    <t>E9569</t>
  </si>
  <si>
    <t>E9574</t>
  </si>
  <si>
    <t>E9576</t>
  </si>
  <si>
    <t>E9577</t>
  </si>
  <si>
    <t>E9578</t>
  </si>
  <si>
    <t>E9580</t>
  </si>
  <si>
    <t>E9581</t>
  </si>
  <si>
    <t>E9584</t>
  </si>
  <si>
    <t>E9585</t>
  </si>
  <si>
    <t>E9586</t>
  </si>
  <si>
    <t>E9588</t>
  </si>
  <si>
    <t>E9589</t>
  </si>
  <si>
    <t>E9590</t>
  </si>
  <si>
    <t>E9591</t>
  </si>
  <si>
    <t>E9593</t>
  </si>
  <si>
    <t>E9594</t>
  </si>
  <si>
    <t>E9595</t>
  </si>
  <si>
    <t>E9596</t>
  </si>
  <si>
    <t>E9597</t>
  </si>
  <si>
    <t>E9598</t>
  </si>
  <si>
    <t>E9599</t>
  </si>
  <si>
    <t>E9601</t>
  </si>
  <si>
    <t>E9603</t>
  </si>
  <si>
    <t>E9606</t>
  </si>
  <si>
    <t>E9607</t>
  </si>
  <si>
    <t>E9609</t>
  </si>
  <si>
    <t>E9611</t>
  </si>
  <si>
    <t>E9612</t>
  </si>
  <si>
    <t>E9613</t>
  </si>
  <si>
    <t>E9614</t>
  </si>
  <si>
    <t>E9615</t>
  </si>
  <si>
    <t>E9617</t>
  </si>
  <si>
    <t>E9618</t>
  </si>
  <si>
    <t>E9619</t>
  </si>
  <si>
    <t>E9620</t>
  </si>
  <si>
    <t>E9621</t>
  </si>
  <si>
    <t>E9624</t>
  </si>
  <si>
    <t>E9625</t>
  </si>
  <si>
    <t>E9626</t>
  </si>
  <si>
    <t>E9628</t>
  </si>
  <si>
    <t>E9630</t>
  </si>
  <si>
    <t>E9631</t>
  </si>
  <si>
    <t>E9632</t>
  </si>
  <si>
    <t>E9633</t>
  </si>
  <si>
    <t>E9634</t>
  </si>
  <si>
    <t>E9635</t>
  </si>
  <si>
    <t>E9636</t>
  </si>
  <si>
    <t>E9637</t>
  </si>
  <si>
    <t>E9638</t>
  </si>
  <si>
    <t>E9639</t>
  </si>
  <si>
    <t>E9640</t>
  </si>
  <si>
    <t>E9641</t>
  </si>
  <si>
    <t>E9642</t>
  </si>
  <si>
    <t>E9643</t>
  </si>
  <si>
    <t>E9646</t>
  </si>
  <si>
    <t>E9647</t>
  </si>
  <si>
    <t>E9648</t>
  </si>
  <si>
    <t>E9649</t>
  </si>
  <si>
    <t>E9651</t>
  </si>
  <si>
    <t>E9644</t>
  </si>
  <si>
    <t>E9645</t>
  </si>
  <si>
    <t>E9652</t>
  </si>
  <si>
    <t>E9653</t>
  </si>
  <si>
    <t>E9654</t>
  </si>
  <si>
    <t>E9656</t>
  </si>
  <si>
    <t>E9657</t>
  </si>
  <si>
    <t>E9659</t>
  </si>
  <si>
    <t>E9660</t>
  </si>
  <si>
    <t>E9661</t>
  </si>
  <si>
    <t>E9662</t>
  </si>
  <si>
    <t>E9664</t>
  </si>
  <si>
    <t>E9668</t>
  </si>
  <si>
    <t>E9671</t>
  </si>
  <si>
    <t>E9673</t>
  </si>
  <si>
    <t>E9674</t>
  </si>
  <si>
    <t>E9675</t>
  </si>
  <si>
    <t>E9676</t>
  </si>
  <si>
    <t>E9677</t>
  </si>
  <si>
    <t>E9678</t>
  </si>
  <si>
    <t>E9681</t>
  </si>
  <si>
    <t>E9682</t>
  </si>
  <si>
    <t>E9684</t>
  </si>
  <si>
    <t>E9685</t>
  </si>
  <si>
    <t>E9689</t>
  </si>
  <si>
    <t>E9691</t>
  </si>
  <si>
    <t>E9692</t>
  </si>
  <si>
    <t>E9694</t>
  </si>
  <si>
    <t>E9697</t>
  </si>
  <si>
    <t>E9700</t>
  </si>
  <si>
    <t>E9701</t>
  </si>
  <si>
    <t>E9703</t>
  </si>
  <si>
    <t>E9704</t>
  </si>
  <si>
    <t>E9705</t>
  </si>
  <si>
    <t>E9706</t>
  </si>
  <si>
    <t>E9707</t>
  </si>
  <si>
    <t>E9708</t>
  </si>
  <si>
    <t>E9710</t>
  </si>
  <si>
    <t>E9712</t>
  </si>
  <si>
    <t>E9714</t>
  </si>
  <si>
    <t>E9716</t>
  </si>
  <si>
    <t>E9717</t>
  </si>
  <si>
    <t>E9718</t>
  </si>
  <si>
    <t>E9719</t>
  </si>
  <si>
    <t>E9720</t>
  </si>
  <si>
    <t>E9721</t>
  </si>
  <si>
    <t>E9722</t>
  </si>
  <si>
    <t>E9723</t>
  </si>
  <si>
    <t>E9724</t>
  </si>
  <si>
    <t>E9725</t>
  </si>
  <si>
    <t>E9726</t>
  </si>
  <si>
    <t>E9727</t>
  </si>
  <si>
    <t>E9729</t>
  </si>
  <si>
    <t>E9730</t>
  </si>
  <si>
    <t>E9732</t>
  </si>
  <si>
    <t>E9733</t>
  </si>
  <si>
    <t>E9734</t>
  </si>
  <si>
    <t>E9735</t>
  </si>
  <si>
    <t>E9736</t>
  </si>
  <si>
    <t>E9738</t>
  </si>
  <si>
    <t>E9740</t>
  </si>
  <si>
    <t>E9745</t>
  </si>
  <si>
    <t>E9746</t>
  </si>
  <si>
    <t>E9747</t>
  </si>
  <si>
    <t>E9748</t>
  </si>
  <si>
    <t>E9749</t>
  </si>
  <si>
    <t>E9755</t>
  </si>
  <si>
    <t>E9756</t>
  </si>
  <si>
    <t>E9758</t>
  </si>
  <si>
    <t>E9760</t>
  </si>
  <si>
    <t>E9761</t>
  </si>
  <si>
    <t>E9762</t>
  </si>
  <si>
    <t>E9763</t>
  </si>
  <si>
    <t>E9766</t>
  </si>
  <si>
    <t>E9768</t>
  </si>
  <si>
    <t>E9769</t>
  </si>
  <si>
    <t>E9775</t>
  </si>
  <si>
    <t>E9776</t>
  </si>
  <si>
    <t>E9777</t>
  </si>
  <si>
    <t>E9778</t>
  </si>
  <si>
    <t>E9779</t>
  </si>
  <si>
    <t>E9780</t>
  </si>
  <si>
    <t>E9781</t>
  </si>
  <si>
    <t>E9782</t>
  </si>
  <si>
    <t>E9784</t>
  </si>
  <si>
    <t>E9785</t>
  </si>
  <si>
    <t>E9788</t>
  </si>
  <si>
    <t>E9789</t>
  </si>
  <si>
    <t>E9790</t>
  </si>
  <si>
    <t>E9793</t>
  </si>
  <si>
    <t>E9795</t>
  </si>
  <si>
    <t>E9797</t>
  </si>
  <si>
    <t>E9798</t>
  </si>
  <si>
    <t>A9335</t>
  </si>
  <si>
    <t>A9364</t>
  </si>
  <si>
    <t>A9324</t>
  </si>
  <si>
    <t>A9355</t>
  </si>
  <si>
    <t>A9382</t>
  </si>
  <si>
    <t>A9333</t>
  </si>
  <si>
    <t>A9365</t>
  </si>
  <si>
    <t>A9334</t>
  </si>
  <si>
    <t>A9378</t>
  </si>
  <si>
    <t>A9313</t>
  </si>
  <si>
    <t>A9351</t>
  </si>
  <si>
    <t>A9373</t>
  </si>
  <si>
    <t>E9082</t>
  </si>
  <si>
    <t>A9323</t>
  </si>
  <si>
    <t>A9347</t>
  </si>
  <si>
    <t>A9372</t>
  </si>
  <si>
    <t>A9379</t>
  </si>
  <si>
    <t>E9097</t>
  </si>
  <si>
    <t>A9326</t>
  </si>
  <si>
    <t>A9374</t>
  </si>
  <si>
    <t>E9098</t>
  </si>
  <si>
    <t>A9306</t>
  </si>
  <si>
    <t>A9375</t>
  </si>
  <si>
    <t>E9099</t>
  </si>
  <si>
    <t>A9320</t>
  </si>
  <si>
    <t>A9376</t>
  </si>
  <si>
    <t>E9100</t>
  </si>
  <si>
    <t>A9310</t>
  </si>
  <si>
    <t>E9114</t>
  </si>
  <si>
    <t>A9380</t>
  </si>
  <si>
    <t>E9115</t>
  </si>
  <si>
    <t>A9381</t>
  </si>
  <si>
    <t>E9145</t>
  </si>
  <si>
    <t>A9316</t>
  </si>
  <si>
    <t>A9340</t>
  </si>
  <si>
    <t>E9146</t>
  </si>
  <si>
    <t>A9357</t>
  </si>
  <si>
    <t>E9201</t>
  </si>
  <si>
    <t>A9327</t>
  </si>
  <si>
    <t>A9343</t>
  </si>
  <si>
    <t>E9202</t>
  </si>
  <si>
    <t>A9300</t>
  </si>
  <si>
    <t>A9383</t>
  </si>
  <si>
    <t>A9307</t>
  </si>
  <si>
    <t>A9338</t>
  </si>
  <si>
    <t>E9508</t>
  </si>
  <si>
    <t>A9309</t>
  </si>
  <si>
    <t>A9350</t>
  </si>
  <si>
    <t>E9509</t>
  </si>
  <si>
    <t>A9363</t>
  </si>
  <si>
    <t>E9520</t>
  </si>
  <si>
    <t>A9311</t>
  </si>
  <si>
    <t>A9339</t>
  </si>
  <si>
    <t>E9571</t>
  </si>
  <si>
    <t>A9332</t>
  </si>
  <si>
    <t>A9360</t>
  </si>
  <si>
    <t>E9575</t>
  </si>
  <si>
    <t>A9317</t>
  </si>
  <si>
    <t>A9345</t>
  </si>
  <si>
    <t>A9342</t>
  </si>
  <si>
    <t>A9314</t>
  </si>
  <si>
    <t>A9352</t>
  </si>
  <si>
    <t>E9600</t>
  </si>
  <si>
    <t>A9346</t>
  </si>
  <si>
    <t>E9604</t>
  </si>
  <si>
    <t>A9315</t>
  </si>
  <si>
    <t>A9341</t>
  </si>
  <si>
    <t>E9605</t>
  </si>
  <si>
    <t>A9358</t>
  </si>
  <si>
    <t>A9302</t>
  </si>
  <si>
    <t>A9368</t>
  </si>
  <si>
    <t>A9305</t>
  </si>
  <si>
    <t>A9328</t>
  </si>
  <si>
    <t>A9369</t>
  </si>
  <si>
    <t>E9663</t>
  </si>
  <si>
    <t>A9304</t>
  </si>
  <si>
    <t>A9336</t>
  </si>
  <si>
    <t>A9318</t>
  </si>
  <si>
    <t>A9353</t>
  </si>
  <si>
    <t>E9666</t>
  </si>
  <si>
    <t>A9321</t>
  </si>
  <si>
    <t>A9354</t>
  </si>
  <si>
    <t>E9667</t>
  </si>
  <si>
    <t>A9344</t>
  </si>
  <si>
    <t>E9669</t>
  </si>
  <si>
    <t>A9331</t>
  </si>
  <si>
    <t>A9359</t>
  </si>
  <si>
    <t>E9670</t>
  </si>
  <si>
    <t>A9319</t>
  </si>
  <si>
    <t>A9367</t>
  </si>
  <si>
    <t>E9672</t>
  </si>
  <si>
    <t>E9679</t>
  </si>
  <si>
    <t>A9325</t>
  </si>
  <si>
    <t>E9680</t>
  </si>
  <si>
    <t>A9361</t>
  </si>
  <si>
    <t>A9308</t>
  </si>
  <si>
    <t>A9349</t>
  </si>
  <si>
    <t>A9303</t>
  </si>
  <si>
    <t>A9348</t>
  </si>
  <si>
    <t>E9690</t>
  </si>
  <si>
    <t>A9329</t>
  </si>
  <si>
    <t>A9330</t>
  </si>
  <si>
    <t>E9693</t>
  </si>
  <si>
    <t>A9322</t>
  </si>
  <si>
    <t>A9370</t>
  </si>
  <si>
    <t>E9783</t>
  </si>
  <si>
    <t>A9301</t>
  </si>
  <si>
    <t>A9377</t>
  </si>
  <si>
    <t>E9787</t>
  </si>
  <si>
    <t>A9371</t>
  </si>
  <si>
    <t>E9792</t>
  </si>
  <si>
    <t>A9362</t>
  </si>
  <si>
    <t>EQUIPAMENTO PARA SONDAGEM MANUAL</t>
  </si>
  <si>
    <t>BALANÇA PLATAFORMA DIGITAL COM MESA DE 75 X 75 CM COM CAPACIDADE DE 500 KG</t>
  </si>
  <si>
    <t>CARRO MANUAL MODELO PLATAFORMA DE 200 X 80 CM COM CAPACIDADE DE 800 KG</t>
  </si>
  <si>
    <t>USINA MISTURADORA MÓVEL DE RECICLAGEM A FRIO COM SISTEMA DE ESPUMA DE ASFALTO - 129 KW</t>
  </si>
  <si>
    <t>ESCAVADEIRA HIDRÁULICA SOBRE ESTEIRA COM CAPACIDADE DE 0,4 M³ - 64 KW</t>
  </si>
  <si>
    <t>CÂMARA HIPERBÁRICA COM FILTRO, SERPENTINA E RESERVATÓRIO DE AR - D = 1,80 M E H = 2 M</t>
  </si>
  <si>
    <t>RECICLADORA A FRIO - 455 KW</t>
  </si>
  <si>
    <t>GRUPO GERADOR - 456 KVA</t>
  </si>
  <si>
    <t>BOMBA DE PROTENSÃO COM LEITURA DIGITAL PARA TENSIONAMENTO DE ESTAIS - 3 KW</t>
  </si>
  <si>
    <t>EQUIPAMENTO PARA REGULAGEM FINAL DE ESTAIS COM ATÉ 37 CORDOALHAS - D = 15,7 MM - 20 KW</t>
  </si>
  <si>
    <t>EQUIPAMENTO PARA REGULAGEM FINAL DE ESTAIS DE 38 A 55 CORDOALHAS - D = 15,7 MM - 30 KW</t>
  </si>
  <si>
    <t>EQUIPAMENTO PARA REGULAGEM FINAL DE ESTAIS DE 56 A 73 CORDOALHAS - D = 15,7 MM - 40 KW</t>
  </si>
  <si>
    <t>EQUIPAMENTO PARA REGULAGEM FINAL DE ESTAIS DE 74 A 91 CORDOALHAS - D = 15,7 MM - 50 KW</t>
  </si>
  <si>
    <t>SERRA MÁRMORE - 1,45 KW</t>
  </si>
  <si>
    <t>CENTRAL DE CONCRETO COM CAPACIDADE DE 150 M³/H - DOSADORA E MISTURADORA</t>
  </si>
  <si>
    <t>PERFURATRIZ HIDRÁULICA MONTADA EM FLUTUANTE - 32 KW</t>
  </si>
  <si>
    <t>GUINCHO PNEUMÁTICO COM CAPACIDADE DE 2,5 T</t>
  </si>
  <si>
    <t>BATELÃO SEM PROPULSÃO COM CAPACIDADE DE 66 M³</t>
  </si>
  <si>
    <t>PLATAFORMA FLUTUANTE DE 12 X 24 X 1,8 M COM CAPACIDADE DE 150 T</t>
  </si>
  <si>
    <t>LIXADEIRA ELÉTRICA MANUAL ANGULAR - 2 KW</t>
  </si>
  <si>
    <t>TRANSPORTADOR MANUAL GERICA COM CAPACIDADE DE 180 L</t>
  </si>
  <si>
    <t>CARRO CONTROLE FERROVIÁRIO - 186 KW</t>
  </si>
  <si>
    <t>GRUPO GERADOR - 13/14 KVA</t>
  </si>
  <si>
    <t>PERFURATRIZ HIDRÁULICA ROTOPERCUSSIVA PARA CCPH - 123 KW</t>
  </si>
  <si>
    <t>VIBRADOR DE IMERSÃO PARA CONCRETO - 4,10 KW</t>
  </si>
  <si>
    <t>TRANSPORTADOR MANUAL CARRINHO DE MÃO COM CAPACIDADE DE 80 L</t>
  </si>
  <si>
    <t>BOMBA DE CONCRETO REBOCÁVEL COM CAPACIDADE DE 30 M³/H - 74 KW</t>
  </si>
  <si>
    <t>TANQUE DE ESTOCAGEM DE ASFALTO COM AGITADORES DE 60.000 L</t>
  </si>
  <si>
    <t>TRADO CAVADEIRA DE 12"</t>
  </si>
  <si>
    <t>CARRELONE COM CAPACIDADE MÁXIMA DE 70 T</t>
  </si>
  <si>
    <t>VAGÃO FECHADO FLT COM CAPACIDADE DE 99 T</t>
  </si>
  <si>
    <t>VAGÃO TANQUE CONVENCIONAL TCT COM CAPACIDADE DE 97 T E 103.000 L</t>
  </si>
  <si>
    <t>VAGÃO GÔNDOLA GDE COM CAPACIDADE DE 93,5 T / 29 M³</t>
  </si>
  <si>
    <t>BOMBA DE CONCRETO REBOCÁVEL COM CAPACIDADE DE 41 M³/H - 74 KW</t>
  </si>
  <si>
    <t>VEÍCULO LEVE - 53 KW (SEM MOTORISTA)</t>
  </si>
  <si>
    <t>REMOVEDORA DE FAIXAS DE SINALIZAÇÃO VIÁRIA - 9,69 KW</t>
  </si>
  <si>
    <t>EXTRUSORA PARA SARJETA DE CONCRETO - 10,44 KW</t>
  </si>
  <si>
    <t>EXTRUSORA PARA MEIO-FIO DE CONCRETO - 10,44 KW</t>
  </si>
  <si>
    <t>BALSA DE CONVÉS COM CAPACIDADE DE 200 T</t>
  </si>
  <si>
    <t>SOLDADORA DE TRILHO POR CALDEAMENTO NA VIA - 400 KW</t>
  </si>
  <si>
    <t>ESCAVADEIRA HIDRÁULICA SOBRE ESTEIRAS PARA ROCHA COM CAÇAMBA COM CAPACIDADE DE 1,56 M³ - 118 KW</t>
  </si>
  <si>
    <t>SINALIZADOR DIRECIONAL MÓVEL, LED, COM BANCO FOTOVOLTAICO DE ENERGIA E MONTADO EM CHASSI COM ENGATE</t>
  </si>
  <si>
    <t>SEMÁFORO MÓVEL COM 3 LENTES E BATERIA - D = 200 MM</t>
  </si>
  <si>
    <t>CARREGADEIRA DE PNEUS PARA ROCHA COM CAPACIDADE DE 2,50 M³ - 105 KW</t>
  </si>
  <si>
    <t>PERFURATRIZ TIPO BOTTOM FEED PARA COLUNA DE BRITA - 194 KW</t>
  </si>
  <si>
    <t>DRAGA BACKHOE COM CAPACIDADE DE 7 M³ - 1.000 KW</t>
  </si>
  <si>
    <t>ESCAVADEIRA HIDRÁULICA COM MARTELO HIDRÁULICO DE 520 KG - 75 KW</t>
  </si>
  <si>
    <t>REBARBADOR HIDRÁULICO COM BOMBA MANUAL COM CAPACIDADE DE FORÇA DE 9.000 KGF</t>
  </si>
  <si>
    <t>SOPRADOR DE AR COSTAL - 2,6 KW</t>
  </si>
  <si>
    <t>LOCOMOTIVA DIESEL-ELÉTRICA CC - BITOLA MÉTRICA - 2.237 KW</t>
  </si>
  <si>
    <t>LOCOMOTIVA DIESEL-ELÉTRICA CC - BITOLA LARGA - 2.237 KW</t>
  </si>
  <si>
    <t>VAGÃO PLATAFORMA PNE COM CAPACIDADE DE 82 T - BITOLA MÉTRICA</t>
  </si>
  <si>
    <t>VAGÃO PLATAFORMA PNT COM CAPACIDADE DE 98 T - BITOLA LARGA</t>
  </si>
  <si>
    <t>VAGÃO FECHADO COM PORTA PARA CARGA E DESCARGA DE PALETES FLD COM CAPACIDADE DE 64 T - BITOLA MÉTRICA</t>
  </si>
  <si>
    <t>VAGÃO FECHADO COM PORTA PARA CARGA E DESCARGA DE PALETES FLT COM CAPACIDADE DE 99 T - BITOLA LARGA</t>
  </si>
  <si>
    <t>VAGÃO HOPPER ABERTO COM DESCARGA AUTOMÁTICA HNE COM CAPACIDADE DE 45 M³ - BITOLA MÉTRICA</t>
  </si>
  <si>
    <t>VAGÃO HOPPER ABERTO COM DESCARGA AUTOMÁTICA HNT COM CAPACIDADE DE 63 M³ - BITOLA LARGA</t>
  </si>
  <si>
    <t>EQUIPAMENTO PARA CARGA E DESCARGA DE TLS DE ATÉ 250 M - 90 KW</t>
  </si>
  <si>
    <t>CARREGADEIRA DE PNEUS COM IMPLEMENTO DE GARFO - 195 KW</t>
  </si>
  <si>
    <t>ESCAVADEIRA HIDRÁULICA COM MARTELO HIDRÁULICO DE 1.700 KG - 103 KW COM PERICULOSIDADE</t>
  </si>
  <si>
    <t>PERFURATRIZ SOBRE ESTEIRAS - 145 KW COM PERICULOSIDADE</t>
  </si>
  <si>
    <t>EQUIPAMENTO DE CORTE A PLASMA CNC - 12.000 X 5.500 MM - 19,5 KW</t>
  </si>
  <si>
    <t>EQUIPAMENTO DE SOLDA MIG AUTOMÁTICA COM ACESSÓRIOS - 14,6 KVA</t>
  </si>
  <si>
    <t>FONTE DE PLASMA PARA CORTE MANUAL - 65A - 15 KW</t>
  </si>
  <si>
    <t>DOBRADEIRA VIRADEIRA MANUAL COMPRIMENTO MÁXIMO DE DOBRA DE ATÉ 2.000 MM</t>
  </si>
  <si>
    <t>FONTE DE PLASMA PARA CORTE MANUAL - 45A - 10 KW</t>
  </si>
  <si>
    <t>PRENSA DOBRADEIRA CAPACIDADE 320 T - COMPRIMENTO ATÉ 3.100 MM - 30 KW</t>
  </si>
  <si>
    <t>VENTILADOR CENTRÍFUGO BAIXA PRESSÃO COM CAPACIDADE DE 58 M³/MIN - 3,68 KW</t>
  </si>
  <si>
    <t>CARREGADEIRA DE PNEUS COM CAPACIDADE DE 3,40 M³ - 195 KW</t>
  </si>
  <si>
    <t>VEÍCULO LEVE - 53 KW</t>
  </si>
  <si>
    <t>ESCAVADEIRA HIDRÁULICA SOBRE ESTEIRAS COM CAÇAMBA COM CAPACIDADE DE 1,56 M³ - 118 KW</t>
  </si>
  <si>
    <t>BETONEIRA COM MOTOR A GASOLINA COM CAPACIDADE DE 600 L - 10 KW</t>
  </si>
  <si>
    <t>GRUPO GERADOR - 2,5/3 KVA</t>
  </si>
  <si>
    <t>CALDEIRA DE ASFALTO REBOCÁVEL COM CAPACIDADE DE 1.500 L - 6,5 KW</t>
  </si>
  <si>
    <t>MOTOSCRAPER - 304 KW</t>
  </si>
  <si>
    <t>MOTONIVELADORA - 93 KW</t>
  </si>
  <si>
    <t>EMPILHADEIRA A DIESEL COM CAPACIDADE DE 4 T - 60 KW</t>
  </si>
  <si>
    <t>EQUIPAMENTO DE SOLDA MIG COM ACESSÓRIOS - 14,6 KVA</t>
  </si>
  <si>
    <t>SERRA CIRCULAR COM BANCADA - D = 30 CM - 4 KW</t>
  </si>
  <si>
    <t>EQUIPAMENTO DE BATIMETRIA MONOFEIXE</t>
  </si>
  <si>
    <t>TRATOR SOBRE ESTEIRAS COM LÂMINA - 127 KW</t>
  </si>
  <si>
    <t>VIBROACABADORA DE ASFALTO SOBRE ESTEIRAS - 82 KW</t>
  </si>
  <si>
    <t>OBTURADOR MECÂNICO SIMPLES COM EXTENSÃO DE 12 M</t>
  </si>
  <si>
    <t>AQUECEDOR DE FLUIDO TÉRMICO - 12 KW</t>
  </si>
  <si>
    <t>GPS GEODÉSICO DE SIMPLES FREQUÊNCIA (L1)</t>
  </si>
  <si>
    <t>GPS GEODÉSICO DE DUPLA FREQUÊNCIA (L1/L2)</t>
  </si>
  <si>
    <t>PERFURATRIZ HIDRÁULICA SOBRE ESTEIRAS COM CLAMSHELL - 220 KW</t>
  </si>
  <si>
    <t>FRESADORA DE PISO DE CONCRETO - 6,7 KW</t>
  </si>
  <si>
    <t>PERFURATRIZ SOBRE ESTEIRAS - 145 KW</t>
  </si>
  <si>
    <t>ESCAVADEIRA HIDRÁULICA DE LONGO ALCANCE SOBRE ESTEIRAS - 103 KW</t>
  </si>
  <si>
    <t>CARREGADEIRA DE PNEUS PARA ROCHA COM CAPACIDADE DE 1,72 M³ - 113 KW</t>
  </si>
  <si>
    <t>DISTRIBUIDOR DE AGREGADOS REBOCÁVEL COM CAPACIDADE DE 1,9 M³</t>
  </si>
  <si>
    <t>CARREGADEIRA DE PNEUS COM CAPACIDADE DE 1,72 M³ - 113 KW</t>
  </si>
  <si>
    <t>CENTRAL DE CONCRETO COM CAPACIDADE DE 40 M³/H - DOSADORA FIXA</t>
  </si>
  <si>
    <t>SERRA PARA CORTE DE CONCRETO E ASFALTO - 10 KW</t>
  </si>
  <si>
    <t>DRAGA HOPPER COM CAPACIDADE DE 750 M³</t>
  </si>
  <si>
    <t>DRAGA HOPPER COM CAPACIDADE DE 1.000 M³</t>
  </si>
  <si>
    <t>DRAGA HOPPER COM CAPACIDADE DE 2.000 M³</t>
  </si>
  <si>
    <t>DRAGA HOPPER COM CAPACIDADE DE 3.000 M³</t>
  </si>
  <si>
    <t>DRAGA HOPPER COM CAPACIDADE DE 4.000 M³</t>
  </si>
  <si>
    <t>DRAGA HOPPER COM CAPACIDADE DE 5.000 M³</t>
  </si>
  <si>
    <t>CENTRAL DE CONCRETO COM CAPACIDADE DE 30 M³/H - DOSADORA RS</t>
  </si>
  <si>
    <t>DRAGA DE SUCÇÃO PARA EXTRAÇÃO DE AREIA COM TUBO DE DESCARGA DE 150 MM - 100 KW</t>
  </si>
  <si>
    <t>PLATAFORMA FLUTUANTE MONTADA NA OBRA DE 12 X 24 X 1,8 M COM CAPACIDADE DE 150 T</t>
  </si>
  <si>
    <t>BATELÃO AUTOPROPELIDO COM CAPACIDADE DE 300 M³ - 224 KW</t>
  </si>
  <si>
    <t>BATELÃO AUTOPROPELIDO COM CAPACIDADE DE 500 M³ - 373 KW</t>
  </si>
  <si>
    <t>PONTÃO FLUTUANTE DE 15 X 30 X 1,8 M COM CAPACIDADE DE 500 T</t>
  </si>
  <si>
    <t>DRAGA HOPPER COM CAPACIDADE DE 10.000 M³</t>
  </si>
  <si>
    <t>DRAGA HOPPER COM CAPACIDADE DE 15.000 M³</t>
  </si>
  <si>
    <t>DRAGA HOPPER COM CAPACIDADE DE 20.000 M³</t>
  </si>
  <si>
    <t>BOMBA SUBMERSÍVEL COM CAPACIDADE DE 75 M³/H - 3,6 KW</t>
  </si>
  <si>
    <t>BOMBA PARA CONCRETO PROJETADO VIA SECA COM CAPACIDADE DE 6 M³/H - 7,5 KW</t>
  </si>
  <si>
    <t>PERFURATRIZ HIDRÁULICA SOBRE ESTEIRAS PARA ESTACA RAIZ - 56 KW</t>
  </si>
  <si>
    <t>CAMPÂNULA DE AR COMPRIMIDO COM CAPACIDADE DE 3 M³</t>
  </si>
  <si>
    <t>GUINDASTE MÓVEL SOBRE ESTEIRAS COM CAPACIDADE DE 80 T - 212 KW</t>
  </si>
  <si>
    <t>EQUIPAMENTO DE BATIMETRIA MULTIFEIXE</t>
  </si>
  <si>
    <t>EQUIPAMENTO DE MEDIÇÃO DE DESCARGA LÍQUIDA COM ADCP</t>
  </si>
  <si>
    <t>FRESADORA A FRIO - 410 KW</t>
  </si>
  <si>
    <t>ROLO COMPACTADOR LISO TANDEM VIBRATÓRIO AUTOPROPELIDO DE 10,4 T - 82 KW</t>
  </si>
  <si>
    <t>USINA DE ASFALTO A QUENTE GRAVIMÉTRICA COM CAPACIDADE DE 100/140 T/H - 260 KW</t>
  </si>
  <si>
    <t>CALDEIRA PARA AQUECIMENTO E INJEÇÃO DE CERA - 1 KW</t>
  </si>
  <si>
    <t>FRESADORA A FRIO - 155 KW</t>
  </si>
  <si>
    <t>JATEADOR PRESSURIZADO MULTIABRASIVO COM CAPACIDADE DE 280 L</t>
  </si>
  <si>
    <t>BATELÃO SEM PROPULSÃO MONTADO NA OBRA COM CAPACIDADE DE 66 M³</t>
  </si>
  <si>
    <t>MISTURADOR DE LAMA BENTONÍTICA - 4 KW</t>
  </si>
  <si>
    <t>DESARENADOR - 15 KW</t>
  </si>
  <si>
    <t>MICROTRATOR COM ROÇADEIRA - 10 KW</t>
  </si>
  <si>
    <t>SOCADORA AUTOMÁTICA DE LINHA - 253 KW</t>
  </si>
  <si>
    <t>REGULADORA E DISTRIBUIDORA DE LASTRO - 300 KW</t>
  </si>
  <si>
    <t>BATE-ESTACA COM MARTELO HIDRÁULICO - 450 KW</t>
  </si>
  <si>
    <t>PÓRTICO DUPLO DE DESCARGA E POSICIONAMENTO DE DORMENTE - 89 KW</t>
  </si>
  <si>
    <t>TALHA MANUAL COM CAPACIDADE DE 3 T</t>
  </si>
  <si>
    <t>BATE-ESTACA STRAUSS - 15 KW</t>
  </si>
  <si>
    <t>QUADRO TUBULAR CONTRAVENTADO PARA ANDAIME DE 1 X 1 X 1 M COM CAPACIDADE DE 2 T</t>
  </si>
  <si>
    <t>CONJUNTO BOMBA E PRENSA PARA LUVA DE EMENDA DE 25 MM</t>
  </si>
  <si>
    <t>CONJUNTO BOMBA E PRENSA PARA LUVA DE EMENDA DE 32 MM</t>
  </si>
  <si>
    <t>CALANDRA PARA CHAPAS DE AÇO ATÉ 25 MM - 22 KW</t>
  </si>
  <si>
    <t>VIBROACABADORA DE ASFALTO SOBRE PNEUS - 82 KW</t>
  </si>
  <si>
    <t>GRUPO GERADOR - 36/40 KVA</t>
  </si>
  <si>
    <t>PRENSA HIDRÁULICA PARA FABRICAÇÃO DE BLOCOS PRÉ-MOLDADOS - 20 KW</t>
  </si>
  <si>
    <t>ESCAVADEIRA HIDRÁULICA COM MARTELO HIDRÁULICO DE 1.700 KG - 103 KW</t>
  </si>
  <si>
    <t>GRUPO GERADOR - 145/160 KVA</t>
  </si>
  <si>
    <t>EXTRUSORA DE BARREIRA DE CONCRETO - 74 KW</t>
  </si>
  <si>
    <t>GRUPO GERADOR - 310/340 KVA</t>
  </si>
  <si>
    <t>GRUPO GERADOR - 100/110 KVA</t>
  </si>
  <si>
    <t>PLATAFORMA AUTOPROPELIDA COM ALCANCE DE 12 M COM CAPACIDADE DE 700 KG - 24 KW</t>
  </si>
  <si>
    <t>CARRO MANUAL MODELO PLATAFORMA DE 150 X 80 CM COM CAPACIDADE DE 800 KG</t>
  </si>
  <si>
    <t>PERFURATRIZ HIDRÁULICA ROTOPERCUSSIVA - 123 KW</t>
  </si>
  <si>
    <t>CAMINHÃO TANQUE DE ASFALTO COM CAPACIDADE DE 31.000 L - 265 KW</t>
  </si>
  <si>
    <t>CAVALO MECÂNICO ESTRADEIRO 6 X 2, PBT 23.000 KG - 265 KW - MOTORISTA DE CAMINHÃO</t>
  </si>
  <si>
    <t>TANQUE ISOTÉRMICO DE ASFALTO COM CAPACIDADE DE 31.000 L</t>
  </si>
  <si>
    <t>CAVALO MECÂNICO COM DOLLY INTERMEDIÁRIO E SEMIRREBOQUE DE 4 EIXOS COM CAPACIDADE DE 53 T - 323 KW</t>
  </si>
  <si>
    <t>CAVALO MECÂNICO ESTRADEIRO 6 X 4, PBT 23.000 KG - 323 KW - MOTORISTA DE VEÍCULO ESPECIAL</t>
  </si>
  <si>
    <t>SEMIRREBOQUE COM 4 EIXOS</t>
  </si>
  <si>
    <t>DOLLY INTERMEDIÁRIO COM 2 EIXOS PARA SEMIRREBOQUE</t>
  </si>
  <si>
    <t>CAMINHÃO PLATAFORMA 8 X 2, PBTC 36.000 KG E DISTÂNCIA ENTRE EIXOS 4,8 M - 210 KW - MOTORISTA DE CAMINHÃO</t>
  </si>
  <si>
    <t>DISTRIBUIDOR DE CIMENTO MONTADO SOBRE CHASSI COM CAPACIDADE DE 17 M³</t>
  </si>
  <si>
    <t>CAMINHÃO PLATAFORMA 8 X 2, PBT 29.000 KG E DISTÂNCIA ENTRE EIXOS 4,8 M - 188 KW - MOTORISTA DE VEÍCULO ESPECIAL</t>
  </si>
  <si>
    <t>CAMINHÃO CARROCERIA COM GUINDAUTO COM CAPACIDADE DE 45 T.M - 188 KW</t>
  </si>
  <si>
    <t>CARROCERIA DE MADEIRA COM CAPACIDADE DE 11 T</t>
  </si>
  <si>
    <t>GUINDASTE ARTICULADO MONTADO SOBRE CHASSI COM CAPACIDADE DE 45 T.M</t>
  </si>
  <si>
    <t>CAMINHÃO PLATAFORMA 4 X 2, PBT 14.300 KG E DISTÂNCIA ENTRE EIXOS 4,8 M - 136 KW - MOTORISTA DE CAMINHÃO</t>
  </si>
  <si>
    <t>CARROCERIA DE MADEIRA COM CAPACIDADE DE 4 T</t>
  </si>
  <si>
    <t>GUINDASTE ARTICULADO MONTADO SOBRE CHASSI COM CAPACIDADE DE 20 T.M</t>
  </si>
  <si>
    <t>CAMINHÃO DE RESGATE DE VEÍCULOS LEVES COM PLATAFORMA COM CAPACIDADE DE 4 T - 115 KW</t>
  </si>
  <si>
    <t>CAMINHÃO PLATAFORMA 4 X 2 PBT 9.600 KG E DISTÂNCIA ENTRE EIXOS 3,7 M - 115 KW - MOTORISTA DE VEÍCULO ESPECIAL</t>
  </si>
  <si>
    <t>PLATAFORMA HIDRÁULICA PARA RESGATE DE VEÍCULOS MONTADA SOBRE CHASSI COM CAPACIDADE DE 4 T</t>
  </si>
  <si>
    <t>CAMINHÃO DE RESGATE DE VEÍCULOS DE PORTE MÉDIO COM CAPACIDADE DO GUINCHO DE 20 T - 136 KW</t>
  </si>
  <si>
    <t>GUINCHO REBOCADOR PARA RESGATE DE VEÍCULOS MONTADA SOBRE CHASSI COM CAPACIDADE DE 20 T</t>
  </si>
  <si>
    <t>CAMINHÃO PLATAFORMA 6 X 2, PBT 23.000 KG E DISTÂNCIA ENTRE EIXOS 4,8 M - 240 KW - MOTORISTA DE VEÍCULO ESPECIAL</t>
  </si>
  <si>
    <t>GUINCHO REBOCADOR PARA RESGATE DE VEÍCULOS MONTADA SOBRE CHASSI COM CAPACIDADE DE 35 T</t>
  </si>
  <si>
    <t>CAVALO MECÂNICO SEM REBOQUE - 210 KW</t>
  </si>
  <si>
    <t>PAINEL COM SETA LUMINOSA PARA MONTAGEM EM CAMINHÃO</t>
  </si>
  <si>
    <t>PAINEL COM SETA LUMINOSA MONTADO SOBRE CHASSI</t>
  </si>
  <si>
    <t>AMORTECEDOR RETRÁTIL (AMC) PARA MONTAGEM EM CAMINHÃO</t>
  </si>
  <si>
    <t>AMORTECEDOR RETRÁTIL MONTADO EM CAMINHÃO</t>
  </si>
  <si>
    <t>CAMINHÃO BASCULANTE PARA CONCRETO COM CAPACIDADE DE 7 M³ - 188 KW</t>
  </si>
  <si>
    <t>CAÇAMBA BASCULANTE PARA CONCRETO COM CAPACIDADE DE 7 M³</t>
  </si>
  <si>
    <t>CAMINHÃO SILO COM CAPACIDADE DE 30 M³ - 265 KW</t>
  </si>
  <si>
    <t>SEMIRREBOQUE SILO PARA CIMENTO COM CAPACIDADE DE 30 M³</t>
  </si>
  <si>
    <t>CAMINHÃO BASCULANTE PARA ROCHA COM CAPACIDADE DE 12 M³ - 188 KW COM PERICULOSIDADE</t>
  </si>
  <si>
    <t>CAÇAMBA BASCULANTE PARA ROCHA COM CAPACIDADE DE 12 M³</t>
  </si>
  <si>
    <t>PLATAFORMA PANTOGRÁFICA MONTADA EM CAMINHÃO - 115 KW COM PERICULOSIDADE</t>
  </si>
  <si>
    <t>CAMINHÃO BASCULANTE COM CAPACIDADE DE 6 M³ - 136 KW</t>
  </si>
  <si>
    <t>CAÇAMBA BASCULANTE COM CAPACIDADE DE 6 M³</t>
  </si>
  <si>
    <t>CAMINHÃO CARROCERIA COM CAPACIDADE DE 9 T - 136 KW</t>
  </si>
  <si>
    <t>CARROCERIA DE MADEIRA COM CAPACIDADE DE 9 T</t>
  </si>
  <si>
    <t>CAMINHÃO TANQUE DISTRIBUIDOR DE ASFALTO COM CAPACIDADE DE 6.000 L - 7 KW/136 KW</t>
  </si>
  <si>
    <t>TANQUE ESPARGIDOR DE ASFALTO COM CAPACIDADE DE 6.000 L - 7 KW</t>
  </si>
  <si>
    <t>CAMINHÃO COM CAÇAMBA TÉRMICA COM CAPACIDADE DE 6 M³ - 188 KW</t>
  </si>
  <si>
    <t>CAÇAMBA TÉRMICA COM CAPACIDADE DE 6 M³</t>
  </si>
  <si>
    <t>CAMINHÃO TANQUE COM CAPACIDADE DE 10.000 L - 188 KW</t>
  </si>
  <si>
    <t>TANQUE PARA TRANSPORTE DE ÁGUA COM CAPACIDADE DE 10.000 L</t>
  </si>
  <si>
    <t>CAMINHÃO BASCULANTE COM CAÇAMBA ESTANQUE COM CAPACIDADE DE 14 M³ - 188 KW</t>
  </si>
  <si>
    <t>CAÇAMBA BASCULANTE ESTANQUE COM CAPACIDADE DE 14 M³</t>
  </si>
  <si>
    <t>CAMINHÃO BASCULANTE COM CAPACIDADE DE 10 M³ - 188 KW</t>
  </si>
  <si>
    <t>CAÇAMBA BASCULANTE COM CAPACIDADE DE 10 M³</t>
  </si>
  <si>
    <t>CARROCERIA DE MADEIRA COM CAPACIDADE DE 15 T</t>
  </si>
  <si>
    <t>CAMINHÃO BETONEIRA COM CAPACIDADE DE 8 M³ - 188 KW</t>
  </si>
  <si>
    <t>MISTURADOR DE CONCRETO PARA MONTAGEM EM CHASSI DE CAMINHÃO COM CAPACIDADE DE 8 M³</t>
  </si>
  <si>
    <t>CAMINHÃO BASCULANTE PARA ROCHA COM CAPACIDADE DE 8 M³ - 210 KW</t>
  </si>
  <si>
    <t>CAÇAMBA BASCULANTE PARA ROCHA COM CAPACIDADE DE 8 M³</t>
  </si>
  <si>
    <t>CAMINHÃO TANQUE COM CAPACIDADE DE 6.000 L - 136 KW</t>
  </si>
  <si>
    <t>TANQUE PARA TRANSPORTE DE ÁGUA COM CAPACIDADE DE 6.000 L</t>
  </si>
  <si>
    <t>CAMINHÃO DEMARCADOR DE FAIXAS COM SISTEMA DE PINTURA A FRIO - 28 KW/115 KW</t>
  </si>
  <si>
    <t>CAMINHÃO BASCULANTE COM CAPACIDADE DE 4 M³ - 136 KW</t>
  </si>
  <si>
    <t>CAÇAMBA BASCULANTE COM CAPACIDADE DE 4 M³</t>
  </si>
  <si>
    <t>CAVALO MECÂNICO COM SEMIRREBOQUE COM CAPACIDADE DE 22 T - 240 KW</t>
  </si>
  <si>
    <t>CAVALO MECÂNICO 4 X 2, PBT 16.000 KG - 240 KW - MOTORISTA DE VEÍCULO ESPECIAL</t>
  </si>
  <si>
    <t>SEMIRREBOQUE COM 2 EIXOS</t>
  </si>
  <si>
    <t>CAVALO MECÂNICO COM SEMIRREBOQUE COM CAPACIDADE DE 30 T - 265 KW</t>
  </si>
  <si>
    <t>SEMIRREBOQUE COM 3 EIXOS</t>
  </si>
  <si>
    <t>CAMINHÃO BASCULANTE COM CAPACIDADE DE 14 M³ - 188 KW</t>
  </si>
  <si>
    <t>CAÇAMBA BASCULANTE COM CAPACIDADE DE 14 M³</t>
  </si>
  <si>
    <t>CAMINHÃO TANQUE COM CAPACIDADE DE 8.000 L - 136 KW</t>
  </si>
  <si>
    <t>TANQUE PARA TRANSPORTE DE ÁGUA COM CAPACIDADE DE 8.000 L</t>
  </si>
  <si>
    <t>USINA MÓVEL DE LAMA ASFÁLTICA OU MICRORREVESTIMENTO COM CAVALO MECÂNICO COM CAPACIDADE DE 12 M³ - 95,6 KW/240 KW</t>
  </si>
  <si>
    <t>USINA DE LAMA ASFÁLTICA OU MICRORREVESTIMENTO ASFÁLTICO REBOCÁVEL COM CAPACIDADE DE 12 M³ - 95,6 KW</t>
  </si>
  <si>
    <t>CAMINHÃO BASCULANTE PARA ROCHA COM CAPACIDADE DE 12 M³ - 188 KW</t>
  </si>
  <si>
    <t>CAMINHÃO TANQUE COM CAPACIDADE DE 13.000 L - 188 KW</t>
  </si>
  <si>
    <t>TANQUE PARA TRANSPORTE DE ÁGUA COM CAPACIDADE DE 13.000 L</t>
  </si>
  <si>
    <t>CAMINHÃO CARROCERIA COM GUINDAUTO COM CAPACIDADE DE 20 T.M - 136 KW</t>
  </si>
  <si>
    <t>CARROCERIA DE MADEIRA COM CAPACIDADE DE 7 T</t>
  </si>
  <si>
    <t>CAMINHÃO CARROCERIA COM CAPACIDADE DE 5 T - 115 KW</t>
  </si>
  <si>
    <t>CAMINHÃO PLATAFORMA 4 X 2, PBT 9.600 KG E DISTÂNCIA ENTRE EIXOS 3,7 M - 115 KW - MOTORISTA DE CAMINHÃO</t>
  </si>
  <si>
    <t>CARROCERIA DE MADEIRA COM CAPACIDADE DE 5 T</t>
  </si>
  <si>
    <t>CAMINHÃO CARROCERIA COM GUINDAUTO E CESTO AÉREO COM CAPACIDADE DE 10 T.M - 136 KW</t>
  </si>
  <si>
    <t>GUINDASTE ARTICULADO MONTADO SOBRE CHASSI COM CAPACIDADE DE 10 T.M</t>
  </si>
  <si>
    <t>CAMINHÃO DEMARCADOR DE FAIXAS COM SISTEMA DE PINTURA SPRAY - 115 KW</t>
  </si>
  <si>
    <t>PLATAFORMA PANTOGRÁFICA MONTADA EM CAMINHÃO - 115 KW</t>
  </si>
  <si>
    <t>CAMINHÃO PLATAFORMA 4 X 2, PBT 8.300 KG E DISTÂNCIA ENTRE EIXOS 3,7 M - 115 KW - MOTORISTA DE VEÍCULO ESPECIAL</t>
  </si>
  <si>
    <t>PLATAFORMA PANTOGRÁFICA HIDRÁULICA MONTADA SOBRE CHASSI COM CAPACIDADE DE 600 KG</t>
  </si>
  <si>
    <t>BOMBA PARA CONCRETO COM LANÇA MONTADA SOBRE CHASSI COM CAPACIDADE DE 50 M³/H - 136 KW</t>
  </si>
  <si>
    <t>BOMBA PARA CONCRETO COM LANÇA MONTADA SOBRE CHASSI COM CAPACIDADE DE 50 M³/H</t>
  </si>
  <si>
    <t>APARELHO DE APOIO DE NEOPRENE FRETADO PARA ESTRUTURAS MOLDADAS NO LOCAL - FORNECIMENTO E INSTALAÇÃO</t>
  </si>
  <si>
    <t>APARELHO DE APOIO DE NEOPRENE FRETADO PARA ESTRUTURAS PRÉ-MOLDADAS - FORNECIMENTO E INSTALAÇÃO</t>
  </si>
  <si>
    <t>APARELHO DE APOIO METÁLICO ELASTOMÉRICO FIXO COM CAPACIDADE DE 1.500 KN - FORNECIMENTO E INSTALAÇÃO</t>
  </si>
  <si>
    <t>APARELHO DE APOIO METÁLICO ELASTOMÉRICO FIXO COM CAPACIDADE DE 10.000 KN - FORNECIMENTO E INSTALAÇÃO</t>
  </si>
  <si>
    <t>APARELHO DE APOIO METÁLICO ELASTOMÉRICO FIXO COM CAPACIDADE DE 2.500 KN - FORNECIMENTO E INSTALAÇÃO</t>
  </si>
  <si>
    <t>APARELHO DE APOIO METÁLICO ELASTOMÉRICO FIXO COM CAPACIDADE DE 4.000 KN - FORNECIMENTO E INSTALAÇÃO</t>
  </si>
  <si>
    <t>APARELHO DE APOIO METÁLICO ELASTOMÉRICO FIXO COM CAPACIDADE DE 5.500 KN - FORNECIMENTO E INSTALAÇÃO</t>
  </si>
  <si>
    <t>APARELHO DE APOIO METÁLICO ELASTOMÉRICO FIXO COM CAPACIDADE DE 7.500 KN - FORNECIMENTO E INSTALAÇÃO</t>
  </si>
  <si>
    <t>APARELHO DE APOIO METÁLICO ELASTOMÉRICO FIXO COM CAPACIDADE DE 700 KN - FORNECIMENTO E INSTALAÇÃO</t>
  </si>
  <si>
    <t>APARELHO DE APOIO METÁLICO ELASTOMÉRICO MULTIDIRECIONAL COM CAPACIDADE DE 1.500 KN - FORNECIMENTO E INSTALAÇÃO</t>
  </si>
  <si>
    <t>APARELHO DE APOIO METÁLICO ELASTOMÉRICO MULTIDIRECIONAL COM CAPACIDADE DE 10.000 KN - FORNECIMENTO E INSTALAÇÃO</t>
  </si>
  <si>
    <t>APARELHO DE APOIO METÁLICO ELASTOMÉRICO MULTIDIRECIONAL COM CAPACIDADE DE 2.500 KN - FORNECIMENTO E INSTALAÇÃO</t>
  </si>
  <si>
    <t>APARELHO DE APOIO METÁLICO ELASTOMÉRICO MULTIDIRECIONAL COM CAPACIDADE DE 4.000 KN - FORNECIMENTO E INSTALAÇÃO</t>
  </si>
  <si>
    <t>APARELHO DE APOIO METÁLICO ELASTOMÉRICO MULTIDIRECIONAL COM CAPACIDADE DE 5.500 KN - FORNECIMENTO E INSTALAÇÃO</t>
  </si>
  <si>
    <t>APARELHO DE APOIO METÁLICO ELASTOMÉRICO MULTIDIRECIONAL COM CAPACIDADE DE 7.500 KN - FORNECIMENTO E INSTALAÇÃO</t>
  </si>
  <si>
    <t>APARELHO DE APOIO METÁLICO ELASTOMÉRICO MULTIDIRECIONAL COM CAPACIDADE DE 700 KN - FORNECIMENTO E INSTALAÇÃO</t>
  </si>
  <si>
    <t>APARELHO DE APOIO METÁLICO ELASTOMÉRICO UNIDIRECIONAL COM CAPACIDADE DE 1.500 KN - FORNECIMENTO E INSTALAÇÃO</t>
  </si>
  <si>
    <t>APARELHO DE APOIO METÁLICO ELASTOMÉRICO UNIDIRECIONAL COM CAPACIDADE DE 10.000 KN - FORNECIMENTO E INSTALAÇÃO</t>
  </si>
  <si>
    <t>APARELHO DE APOIO METÁLICO ELASTOMÉRICO UNIDIRECIONAL COM CAPACIDADE DE 2.500 KN - FORNECIMENTO E INSTALAÇÃO</t>
  </si>
  <si>
    <t>APARELHO DE APOIO METÁLICO ELASTOMÉRICO UNIDIRECIONAL COM CAPACIDADE DE 4.000 KN - FORNECIMENTO E INSTALAÇÃO</t>
  </si>
  <si>
    <t>APARELHO DE APOIO METÁLICO ELASTOMÉRICO UNIDIRECIONAL COM CAPACIDADE DE 5.500 KN - FORNECIMENTO E INSTALAÇÃO</t>
  </si>
  <si>
    <t>APARELHO DE APOIO METÁLICO ELASTOMÉRICO UNIDIRECIONAL COM CAPACIDADE DE 7.500 KN - FORNECIMENTO E INSTALAÇÃO</t>
  </si>
  <si>
    <t>APARELHO DE APOIO METÁLICO ELASTOMÉRICO UNIDIRECIONAL COM CAPACIDADE DE 700 KN - FORNECIMENTO E INSTALAÇÃO</t>
  </si>
  <si>
    <t>APARELHO DE APOIO METÁLICO ESFÉRICO FIXO COM CAPACIDADE DE 1.000 KN - FORNECIMENTO E INSTALAÇÃO</t>
  </si>
  <si>
    <t>APARELHO DE APOIO METÁLICO ESFÉRICO FIXO COM CAPACIDADE DE 1.500 KN - FORNECIMENTO E INSTALAÇÃO</t>
  </si>
  <si>
    <t>APARELHO DE APOIO METÁLICO ESFÉRICO FIXO COM CAPACIDADE DE 10.000 KN - FORNECIMENTO E INSTALAÇÃO</t>
  </si>
  <si>
    <t>APARELHO DE APOIO METÁLICO ESFÉRICO FIXO COM CAPACIDADE DE 2.000 KN - FORNECIMENTO E INSTALAÇÃO</t>
  </si>
  <si>
    <t>APARELHO DE APOIO METÁLICO ESFÉRICO FIXO COM CAPACIDADE DE 2.500 KN - FORNECIMENTO E INSTALAÇÃO</t>
  </si>
  <si>
    <t>APARELHO DE APOIO METÁLICO ESFÉRICO FIXO COM CAPACIDADE DE 3.000 KN - FORNECIMENTO E INSTALAÇÃO</t>
  </si>
  <si>
    <t>APARELHO DE APOIO METÁLICO ESFÉRICO FIXO COM CAPACIDADE DE 3.500 KN - FORNECIMENTO E INSTALAÇÃO</t>
  </si>
  <si>
    <t>APARELHO DE APOIO METÁLICO ESFÉRICO FIXO COM CAPACIDADE DE 4.000 KN - FORNECIMENTO E INSTALAÇÃO</t>
  </si>
  <si>
    <t>APARELHO DE APOIO METÁLICO ESFÉRICO FIXO COM CAPACIDADE DE 4.500 KN - FORNECIMENTO E INSTALAÇÃO</t>
  </si>
  <si>
    <t>APARELHO DE APOIO METÁLICO ESFÉRICO FIXO COM CAPACIDADE DE 5.000 KN - FORNECIMENTO E INSTALAÇÃO</t>
  </si>
  <si>
    <t>APARELHO DE APOIO METÁLICO ESFÉRICO FIXO COM CAPACIDADE DE 5.500 KN - FORNECIMENTO E INSTALAÇÃO</t>
  </si>
  <si>
    <t>APARELHO DE APOIO METÁLICO ESFÉRICO FIXO COM CAPACIDADE DE 6.000 KN - FORNECIMENTO E INSTALAÇÃO</t>
  </si>
  <si>
    <t>APARELHO DE APOIO METÁLICO ESFÉRICO FIXO COM CAPACIDADE DE 6.500 KN - FORNECIMENTO E INSTALAÇÃO</t>
  </si>
  <si>
    <t>APARELHO DE APOIO METÁLICO ESFÉRICO FIXO COM CAPACIDADE DE 7.000 KN - FORNECIMENTO E INSTALAÇÃO</t>
  </si>
  <si>
    <t>APARELHO DE APOIO METÁLICO ESFÉRICO FIXO COM CAPACIDADE DE 7.500 KN - FORNECIMENTO E INSTALAÇÃO</t>
  </si>
  <si>
    <t>APARELHO DE APOIO METÁLICO ESFÉRICO FIXO COM CAPACIDADE DE 8.000 KN - FORNECIMENTO E INSTALAÇÃO</t>
  </si>
  <si>
    <t>APARELHO DE APOIO METÁLICO ESFÉRICO FIXO COM CAPACIDADE DE 8.500 KN - FORNECIMENTO E INSTALAÇÃO</t>
  </si>
  <si>
    <t>APARELHO DE APOIO METÁLICO ESFÉRICO FIXO COM CAPACIDADE DE 9.000 KN - FORNECIMENTO E INSTALAÇÃO</t>
  </si>
  <si>
    <t>APARELHO DE APOIO METÁLICO ESFÉRICO FIXO COM CAPACIDADE DE 9.500 KN - FORNECIMENTO E INSTALAÇÃO</t>
  </si>
  <si>
    <t>APARELHO DE APOIO METÁLICO ESFÉRICO MULTIDIRECIONAL COM CAPACIDADE DE 1.000 KN - FORNECIMENTO E INSTALAÇÃO</t>
  </si>
  <si>
    <t>APARELHO DE APOIO METÁLICO ESFÉRICO MULTIDIRECIONAL COM CAPACIDADE DE 1.500 KN - FORNECIMENTO E INSTALAÇÃO</t>
  </si>
  <si>
    <t>APARELHO DE APOIO METÁLICO ESFÉRICO MULTIDIRECIONAL COM CAPACIDADE DE 10.000 KN - FORNECIMENTO E INSTALAÇÃO</t>
  </si>
  <si>
    <t>APARELHO DE APOIO METÁLICO ESFÉRICO MULTIDIRECIONAL COM CAPACIDADE DE 2.000 KN - FORNECIMENTO E INSTALAÇÃO</t>
  </si>
  <si>
    <t>APARELHO DE APOIO METÁLICO ESFÉRICO MULTIDIRECIONAL COM CAPACIDADE DE 2.500 KN - FORNECIMENTO E INSTALAÇÃO</t>
  </si>
  <si>
    <t>APARELHO DE APOIO METÁLICO ESFÉRICO MULTIDIRECIONAL COM CAPACIDADE DE 3.000 KN - FORNECIMENTO E INSTALAÇÃO</t>
  </si>
  <si>
    <t>APARELHO DE APOIO METÁLICO ESFÉRICO MULTIDIRECIONAL COM CAPACIDADE DE 3.500 KN - FORNECIMENTO E INSTALAÇÃO</t>
  </si>
  <si>
    <t>APARELHO DE APOIO METÁLICO ESFÉRICO MULTIDIRECIONAL COM CAPACIDADE DE 4.000 KN - FORNECIMENTO E INSTALAÇÃO</t>
  </si>
  <si>
    <t>APARELHO DE APOIO METÁLICO ESFÉRICO MULTIDIRECIONAL COM CAPACIDADE DE 4.500 KN - FORNECIMENTO E INSTALAÇÃO</t>
  </si>
  <si>
    <t>APARELHO DE APOIO METÁLICO ESFÉRICO MULTIDIRECIONAL COM CAPACIDADE DE 5.000 KN - FORNECIMENTO E INSTALAÇÃO</t>
  </si>
  <si>
    <t>APARELHO DE APOIO METÁLICO ESFÉRICO MULTIDIRECIONAL COM CAPACIDADE DE 5.500 KN - FORNECIMENTO E INSTALAÇÃO</t>
  </si>
  <si>
    <t>APARELHO DE APOIO METÁLICO ESFÉRICO MULTIDIRECIONAL COM CAPACIDADE DE 6.000 KN - FORNECIMENTO E INSTALAÇÃO</t>
  </si>
  <si>
    <t>APARELHO DE APOIO METÁLICO ESFÉRICO MULTIDIRECIONAL COM CAPACIDADE DE 6.500 KN - FORNECIMENTO E INSTALAÇÃO</t>
  </si>
  <si>
    <t>APARELHO DE APOIO METÁLICO ESFÉRICO MULTIDIRECIONAL COM CAPACIDADE DE 7.000 KN - FORNECIMENTO E INSTALAÇÃO</t>
  </si>
  <si>
    <t>APARELHO DE APOIO METÁLICO ESFÉRICO MULTIDIRECIONAL COM CAPACIDADE DE 7.500 KN - FORNECIMENTO E INSTALAÇÃO</t>
  </si>
  <si>
    <t>APARELHO DE APOIO METÁLICO ESFÉRICO MULTIDIRECIONAL COM CAPACIDADE DE 8.000 KN - FORNECIMENTO E INSTALAÇÃO</t>
  </si>
  <si>
    <t>APARELHO DE APOIO METÁLICO ESFÉRICO MULTIDIRECIONAL COM CAPACIDADE DE 8.500 KN - FORNECIMENTO E INSTALAÇÃO</t>
  </si>
  <si>
    <t>APARELHO DE APOIO METÁLICO ESFÉRICO MULTIDIRECIONAL COM CAPACIDADE DE 9.000 KN - FORNECIMENTO E INSTALAÇÃO</t>
  </si>
  <si>
    <t>APARELHO DE APOIO METÁLICO ESFÉRICO MULTIDIRECIONAL COM CAPACIDADE DE 9.500 KN - FORNECIMENTO E INSTALAÇÃO</t>
  </si>
  <si>
    <t>APARELHO DE APOIO METÁLICO ESFÉRICO UNIDIRECIONAL COM CAPACIDADE DE 1.000 KN - FORNECIMENTO E INSTALAÇÃO</t>
  </si>
  <si>
    <t>APARELHO DE APOIO METÁLICO ESFÉRICO UNIDIRECIONAL COM CAPACIDADE DE 1.500 KN - FORNECIMENTO E INSTALAÇÃO</t>
  </si>
  <si>
    <t>APARELHO DE APOIO METÁLICO ESFÉRICO UNIDIRECIONAL COM CAPACIDADE DE 10.000 KN - FORNECIMENTO E INSTALAÇÃO</t>
  </si>
  <si>
    <t>APARELHO DE APOIO METÁLICO ESFÉRICO UNIDIRECIONAL COM CAPACIDADE DE 2.000 KN - FORNECIMENTO E INSTALAÇÃO</t>
  </si>
  <si>
    <t>APARELHO DE APOIO METÁLICO ESFÉRICO UNIDIRECIONAL COM CAPACIDADE DE 2.500 KN - FORNECIMENTO E INSTALAÇÃO</t>
  </si>
  <si>
    <t>APARELHO DE APOIO METÁLICO ESFÉRICO UNIDIRECIONAL COM CAPACIDADE DE 3.000 KN - FORNECIMENTO E INSTALAÇÃO</t>
  </si>
  <si>
    <t>APARELHO DE APOIO METÁLICO ESFÉRICO UNIDIRECIONAL COM CAPACIDADE DE 3.500 KN - FORNECIMENTO E INSTALAÇÃO</t>
  </si>
  <si>
    <t>APARELHO DE APOIO METÁLICO ESFÉRICO UNIDIRECIONAL COM CAPACIDADE DE 4.000 KN - FORNECIMENTO E INSTALAÇÃO</t>
  </si>
  <si>
    <t>APARELHO DE APOIO METÁLICO ESFÉRICO UNIDIRECIONAL COM CAPACIDADE DE 4.500 KN - FORNECIMENTO E INSTALAÇÃO</t>
  </si>
  <si>
    <t>APARELHO DE APOIO METÁLICO ESFÉRICO UNIDIRECIONAL COM CAPACIDADE DE 5.000 KN - FORNECIMENTO E INSTALAÇÃO</t>
  </si>
  <si>
    <t>APARELHO DE APOIO METÁLICO ESFÉRICO UNIDIRECIONAL COM CAPACIDADE DE 5.500 KN - FORNECIMENTO E INSTALAÇÃO</t>
  </si>
  <si>
    <t>APARELHO DE APOIO METÁLICO ESFÉRICO UNIDIRECIONAL COM CAPACIDADE DE 6.000 KN - FORNECIMENTO E INSTALAÇÃO</t>
  </si>
  <si>
    <t>APARELHO DE APOIO METÁLICO ESFÉRICO UNIDIRECIONAL COM CAPACIDADE DE 6.500 KN - FORNECIMENTO E INSTALAÇÃO</t>
  </si>
  <si>
    <t>APARELHO DE APOIO METÁLICO ESFÉRICO UNIDIRECIONAL COM CAPACIDADE DE 7.000 KN - FORNECIMENTO E INSTALAÇÃO</t>
  </si>
  <si>
    <t>APARELHO DE APOIO METÁLICO ESFÉRICO UNIDIRECIONAL COM CAPACIDADE DE 7.500 KN - FORNECIMENTO E INSTALAÇÃO</t>
  </si>
  <si>
    <t>APARELHO DE APOIO METÁLICO ESFÉRICO UNIDIRECIONAL COM CAPACIDADE DE 8.000 KN - FORNECIMENTO E INSTALAÇÃO</t>
  </si>
  <si>
    <t>APARELHO DE APOIO METÁLICO ESFÉRICO UNIDIRECIONAL COM CAPACIDADE DE 8.500 KN - FORNECIMENTO E INSTALAÇÃO</t>
  </si>
  <si>
    <t>APARELHO DE APOIO METÁLICO ESFÉRICO UNIDIRECIONAL COM CAPACIDADE DE 9.000 KN - FORNECIMENTO E INSTALAÇÃO</t>
  </si>
  <si>
    <t>APARELHO DE APOIO METÁLICO ESFÉRICO UNIDIRECIONAL COM CAPACIDADE DE 9.500 KN - FORNECIMENTO E INSTALAÇÃO</t>
  </si>
  <si>
    <t>ARMAÇÃO EM AÇO CA-25 - FORNECIMENTO, PREPARO E COLOCAÇÃO</t>
  </si>
  <si>
    <t>ARMAÇÃO EM AÇO CA-50 - FORNECIMENTO, PREPARO E COLOCAÇÃO</t>
  </si>
  <si>
    <t>ARMAÇÃO EM AÇO CA-60 - FORNECIMENTO, PREPARO E COLOCAÇÃO</t>
  </si>
  <si>
    <t>CHUMBADOR TIPO ESPERA EM AÇO CA-25 PARA FIXAÇÃO DE ESTRUTURA METÁLICA EM CONCRETO - FORNECIMENTO E INSTALAÇÃO</t>
  </si>
  <si>
    <t>LUVA DE EMENDA COM ROSCA CÔNICA PARA AÇO CA-50 - D = 12,5 MM - FORNECIMENTO E INSTALAÇÃO</t>
  </si>
  <si>
    <t>LUVA DE EMENDA COM ROSCA CÔNICA PARA AÇO CA-50 - D = 16 MM - FORNECIMENTO E INSTALAÇÃO</t>
  </si>
  <si>
    <t>LUVA DE EMENDA COM ROSCA CÔNICA PARA AÇO CA-50 - D = 20 MM - FORNECIMENTO E INSTALAÇÃO</t>
  </si>
  <si>
    <t>LUVA DE EMENDA COM ROSCA CÔNICA PARA AÇO CA-50 - D = 25 MM - FORNECIMENTO E INSTALAÇÃO</t>
  </si>
  <si>
    <t>LUVA DE EMENDA COM ROSCA CÔNICA PARA AÇO CA-50 - D = 32 MM - FORNECIMENTO E INSTALAÇÃO</t>
  </si>
  <si>
    <t>LUVA DE EMENDA PRENSADA PARA AÇO CA-50 - D = 12,5 MM - FORNECIMENTO E INSTALAÇÃO</t>
  </si>
  <si>
    <t>LUVA DE EMENDA PRENSADA PARA AÇO CA-50 - D = 16 MM - FORNECIMENTO E INSTALAÇÃO</t>
  </si>
  <si>
    <t>LUVA DE EMENDA PRENSADA PARA AÇO CA-50 - D = 20 MM - FORNECIMENTO E INSTALAÇÃO</t>
  </si>
  <si>
    <t>LUVA DE EMENDA PRENSADA PARA AÇO CA-50 - D = 25 MM - FORNECIMENTO E INSTALAÇÃO</t>
  </si>
  <si>
    <t>LUVA DE EMENDA PRENSADA PARA AÇO CA-50 - D = 32 MM - FORNECIMENTO E INSTALAÇÃO</t>
  </si>
  <si>
    <t>TELA DE AÇO ELETROSOLDADA - FORNECIMENTO, PREPARO E COLOCAÇÃO</t>
  </si>
  <si>
    <t>TRELIÇA NERVURADA TRÊS BARRAS LONGITUDINAIS INTERLIGADAS POR DUAS DIAGONAIS SINUSOIDAL - FORNECIMENTO E INSTALAÇÃO</t>
  </si>
  <si>
    <t>BUEIRO METÁLICO COM CHAPAS MÚLTIPLAS MP 100 COM REVESTIMENTO EM EPÓXI - D = 0,60 M - BRITA COMERCIAL</t>
  </si>
  <si>
    <t>BUEIRO METÁLICO COM CHAPAS MÚLTIPLAS MP 100 COM REVESTIMENTO EM EPÓXI - D = 0,60 M - BRITA PRODUZIDA</t>
  </si>
  <si>
    <t>BUEIRO METÁLICO COM CHAPAS MÚLTIPLAS MP 100 COM REVESTIMENTO EM EPÓXI - D = 0,70 M - BRITA COMERCIAL</t>
  </si>
  <si>
    <t>BUEIRO METÁLICO COM CHAPAS MÚLTIPLAS MP 100 COM REVESTIMENTO EM EPÓXI - D = 0,70 M - BRITA PRODUZIDA</t>
  </si>
  <si>
    <t>BUEIRO METÁLICO COM CHAPAS MÚLTIPLAS MP 100 COM REVESTIMENTO EM EPÓXI - D = 0,80 M - BRITA COMERCIAL</t>
  </si>
  <si>
    <t>BUEIRO METÁLICO COM CHAPAS MÚLTIPLAS MP 100 COM REVESTIMENTO EM EPÓXI - D = 0,80 M - BRITA PRODUZIDA</t>
  </si>
  <si>
    <t>BUEIRO METÁLICO COM CHAPAS MÚLTIPLAS MP 100 COM REVESTIMENTO EM EPÓXI - D = 0,90 M - BRITA COMERCIAL</t>
  </si>
  <si>
    <t>BUEIRO METÁLICO COM CHAPAS MÚLTIPLAS MP 100 COM REVESTIMENTO EM EPÓXI - D = 0,90 M - BRITA PRODUZIDA</t>
  </si>
  <si>
    <t>BUEIRO METÁLICO COM CHAPAS MÚLTIPLAS MP 100 COM REVESTIMENTO EM EPÓXI - D = 1,00 M - BRITA COMERCIAL</t>
  </si>
  <si>
    <t>BUEIRO METÁLICO COM CHAPAS MÚLTIPLAS MP 100 COM REVESTIMENTO EM EPÓXI - D = 1,00 M - BRITA PRODUZIDA</t>
  </si>
  <si>
    <t>BUEIRO METÁLICO COM CHAPAS MÚLTIPLAS MP 100 COM REVESTIMENTO EM EPÓXI - D = 1,10 M - BRITA COMERCIAL</t>
  </si>
  <si>
    <t>BUEIRO METÁLICO COM CHAPAS MÚLTIPLAS MP 100 COM REVESTIMENTO EM EPÓXI - D = 1,10 M - BRITA PRODUZIDA</t>
  </si>
  <si>
    <t>BUEIRO METÁLICO COM CHAPAS MÚLTIPLAS MP 100 COM REVESTIMENTO EM EPÓXI - D = 1,20 M - BRITA COMERCIAL</t>
  </si>
  <si>
    <t>BUEIRO METÁLICO COM CHAPAS MÚLTIPLAS MP 100 COM REVESTIMENTO EM EPÓXI - D = 1,20 M - BRITA PRODUZIDA</t>
  </si>
  <si>
    <t>BUEIRO METÁLICO COM CHAPAS MÚLTIPLAS MP 100 COM REVESTIMENTO EM EPÓXI - D = 1,30 M - BRITA COMERCIAL</t>
  </si>
  <si>
    <t>BUEIRO METÁLICO COM CHAPAS MÚLTIPLAS MP 100 COM REVESTIMENTO EM EPÓXI - D = 1,30 M - BRITA PRODUZIDA</t>
  </si>
  <si>
    <t>BUEIRO METÁLICO COM CHAPAS MÚLTIPLAS MP 100 COM REVESTIMENTO EM EPÓXI - D = 1,40 M - BRITA COMERCIAL</t>
  </si>
  <si>
    <t>BUEIRO METÁLICO COM CHAPAS MÚLTIPLAS MP 100 COM REVESTIMENTO EM EPÓXI - D = 1,40 M - BRITA PRODUZIDA</t>
  </si>
  <si>
    <t>BUEIRO METÁLICO COM CHAPAS MÚLTIPLAS MP 100 COM REVESTIMENTO EM EPÓXI - D = 1,50 M - BRITA COMERCIAL</t>
  </si>
  <si>
    <t>BUEIRO METÁLICO COM CHAPAS MÚLTIPLAS MP 100 COM REVESTIMENTO EM EPÓXI - D = 1,50 M - BRITA PRODUZIDA</t>
  </si>
  <si>
    <t>BUEIRO METÁLICO COM CHAPAS MÚLTIPLAS MP 100 COM REVESTIMENTO EM EPÓXI - D = 1,60 M - BRITA COMERCIAL</t>
  </si>
  <si>
    <t>BUEIRO METÁLICO COM CHAPAS MÚLTIPLAS MP 100 COM REVESTIMENTO EM EPÓXI - D = 1,60 M - BRITA PRODUZIDA</t>
  </si>
  <si>
    <t>BUEIRO METÁLICO COM CHAPAS MÚLTIPLAS MP 100 COM REVESTIMENTO EM EPÓXI - D = 1,70 M - BRITA COMERCIAL</t>
  </si>
  <si>
    <t>BUEIRO METÁLICO COM CHAPAS MÚLTIPLAS MP 100 COM REVESTIMENTO EM EPÓXI - D = 1,70 M - BRITA PRODUZIDA</t>
  </si>
  <si>
    <t>BUEIRO METÁLICO COM CHAPAS MÚLTIPLAS MP 100 COM REVESTIMENTO EM EPÓXI - D = 1,80 M - BRITA COMERCIAL</t>
  </si>
  <si>
    <t>BUEIRO METÁLICO COM CHAPAS MÚLTIPLAS MP 100 COM REVESTIMENTO EM EPÓXI - D = 1,80 M - BRITA PRODUZIDA</t>
  </si>
  <si>
    <t>BUEIRO METÁLICO COM CHAPAS MÚLTIPLAS MP 100 COM REVESTIMENTO EM EPÓXI - D = 1,90 M - BRITA COMERCIAL</t>
  </si>
  <si>
    <t>BUEIRO METÁLICO COM CHAPAS MÚLTIPLAS MP 100 COM REVESTIMENTO EM EPÓXI - D = 1,90 M - BRITA PRODUZIDA</t>
  </si>
  <si>
    <t>BUEIRO METÁLICO COM CHAPAS MÚLTIPLAS MP 100 COM REVESTIMENTO EM EPÓXI - D = 2,00 M - BRITA COMERCIAL</t>
  </si>
  <si>
    <t>BUEIRO METÁLICO COM CHAPAS MÚLTIPLAS MP 100 COM REVESTIMENTO EM EPÓXI - D = 2,00 M - BRITA PRODUZIDA</t>
  </si>
  <si>
    <t>BUEIRO METÁLICO COM CHAPAS MÚLTIPLAS MP 100 COM REVESTIMENTO EM EPÓXI - D = 2,10 M - BRITA COMERCIAL</t>
  </si>
  <si>
    <t>BUEIRO METÁLICO COM CHAPAS MÚLTIPLAS MP 100 COM REVESTIMENTO EM EPÓXI - D = 2,10 M - BRITA PRODUZIDA</t>
  </si>
  <si>
    <t>BUEIRO METÁLICO COM CHAPAS MÚLTIPLAS MP 100 COM REVESTIMENTO EM EPÓXI - D = 2,20 M - BRITA COMERCIAL</t>
  </si>
  <si>
    <t>BUEIRO METÁLICO COM CHAPAS MÚLTIPLAS MP 100 COM REVESTIMENTO EM EPÓXI - D = 2,20 M - BRITA PRODUZIDA</t>
  </si>
  <si>
    <t>BUEIRO METÁLICO COM CHAPAS MÚLTIPLAS MP 100 COM REVESTIMENTO EM EPÓXI - D = 2,30 M - BRITA COMERCIAL</t>
  </si>
  <si>
    <t>BUEIRO METÁLICO COM CHAPAS MÚLTIPLAS MP 100 COM REVESTIMENTO EM EPÓXI - D = 2,30 M - BRITA PRODUZIDA</t>
  </si>
  <si>
    <t>BUEIRO METÁLICO COM CHAPAS MÚLTIPLAS MP 100 COM REVESTIMENTO EM EPÓXI - D = 2,40 M - BRITA COMERCIAL</t>
  </si>
  <si>
    <t>BUEIRO METÁLICO COM CHAPAS MÚLTIPLAS MP 100 COM REVESTIMENTO EM EPÓXI - D = 2,40 M - BRITA PRODUZIDA</t>
  </si>
  <si>
    <t>BUEIRO METÁLICO COM CHAPAS MÚLTIPLAS MP 100 COM REVESTIMENTO EM EPÓXI - D = 2,50 M - BRITA COMERCIAL</t>
  </si>
  <si>
    <t>BUEIRO METÁLICO COM CHAPAS MÚLTIPLAS MP 100 COM REVESTIMENTO EM EPÓXI - D = 2,50 M - BRITA PRODUZIDA</t>
  </si>
  <si>
    <t>BUEIRO METÁLICO COM CHAPAS MÚLTIPLAS MP 100 COM REVESTIMENTO EM EPÓXI - D = 2,60 M - BRITA COMERCIAL</t>
  </si>
  <si>
    <t>BUEIRO METÁLICO COM CHAPAS MÚLTIPLAS MP 100 COM REVESTIMENTO EM EPÓXI - D = 2,60 M - BRITA PRODUZIDA</t>
  </si>
  <si>
    <t>BUEIRO METÁLICO COM CHAPAS MÚLTIPLAS MP 100 COM REVESTIMENTO EM EPÓXI - D = 2,70 M - BRITA COMERCIAL</t>
  </si>
  <si>
    <t>BUEIRO METÁLICO COM CHAPAS MÚLTIPLAS MP 100 COM REVESTIMENTO EM EPÓXI - D = 2,70 M - BRITA PRODUZIDA</t>
  </si>
  <si>
    <t>BUEIRO METÁLICO COM CHAPAS MÚLTIPLAS MP 100 COM REVESTIMENTO EM EPÓXI - D = 2,80 M - BRITA COMERCIAL</t>
  </si>
  <si>
    <t>BUEIRO METÁLICO COM CHAPAS MÚLTIPLAS MP 100 COM REVESTIMENTO EM EPÓXI - D = 2,80 M - BRITA PRODUZIDA</t>
  </si>
  <si>
    <t>BUEIRO METÁLICO COM CHAPAS MÚLTIPLAS MP 100 GALVANIZADAS - D = 0,60 M - BRITA COMERCIAL</t>
  </si>
  <si>
    <t>BUEIRO METÁLICO COM CHAPAS MÚLTIPLAS MP 100 GALVANIZADAS - D = 0,60 M - BRITA PRODUZIDA</t>
  </si>
  <si>
    <t>BUEIRO METÁLICO COM CHAPAS MÚLTIPLAS MP 100 GALVANIZADAS - D = 0,70 M - BRITA COMERCIAL</t>
  </si>
  <si>
    <t>BUEIRO METÁLICO COM CHAPAS MÚLTIPLAS MP 100 GALVANIZADAS - D = 0,70 M - BRITA PRODUZIDA</t>
  </si>
  <si>
    <t>BUEIRO METÁLICO COM CHAPAS MÚLTIPLAS MP 100 GALVANIZADAS - D = 0,80 M - BRITA COMERCIAL</t>
  </si>
  <si>
    <t>BUEIRO METÁLICO COM CHAPAS MÚLTIPLAS MP 100 GALVANIZADAS - D = 0,80 M - BRITA PRODUZIDA</t>
  </si>
  <si>
    <t>BUEIRO METÁLICO COM CHAPAS MÚLTIPLAS MP 100 GALVANIZADAS - D = 0,90 M - BRITA COMERCIAL</t>
  </si>
  <si>
    <t>BUEIRO METÁLICO COM CHAPAS MÚLTIPLAS MP 100 GALVANIZADAS - D = 0,90 M - BRITA PRODUZIDA</t>
  </si>
  <si>
    <t>BUEIRO METÁLICO COM CHAPAS MÚLTIPLAS MP 100 GALVANIZADAS - D = 1,00 M - BRITA COMERCIAL</t>
  </si>
  <si>
    <t>BUEIRO METÁLICO COM CHAPAS MÚLTIPLAS MP 100 GALVANIZADAS - D = 1,00 M - BRITA PRODUZIDA</t>
  </si>
  <si>
    <t>BUEIRO METÁLICO COM CHAPAS MÚLTIPLAS MP 100 GALVANIZADAS - D = 1,10 M - BRITA COMERCIAL</t>
  </si>
  <si>
    <t>BUEIRO METÁLICO COM CHAPAS MÚLTIPLAS MP 100 GALVANIZADAS - D = 1,10 M - BRITA PRODUZIDA</t>
  </si>
  <si>
    <t>BUEIRO METÁLICO COM CHAPAS MÚLTIPLAS MP 100 GALVANIZADAS - D = 1,20 M - BRITA COMERCIAL</t>
  </si>
  <si>
    <t>BUEIRO METÁLICO COM CHAPAS MÚLTIPLAS MP 100 GALVANIZADAS - D = 1,20 M - BRITA PRODUZIDA</t>
  </si>
  <si>
    <t>BUEIRO METÁLICO COM CHAPAS MÚLTIPLAS MP 100 GALVANIZADAS - D = 1,30 M - BRITA COMERCIAL</t>
  </si>
  <si>
    <t>BUEIRO METÁLICO COM CHAPAS MÚLTIPLAS MP 100 GALVANIZADAS - D = 1,30 M - BRITA PRODUZIDA</t>
  </si>
  <si>
    <t>BUEIRO METÁLICO COM CHAPAS MÚLTIPLAS MP 100 GALVANIZADAS - D = 1,40 M - BRITA COMERCIAL</t>
  </si>
  <si>
    <t>BUEIRO METÁLICO COM CHAPAS MÚLTIPLAS MP 100 GALVANIZADAS - D = 1,40 M - BRITA PRODUZIDA</t>
  </si>
  <si>
    <t>BUEIRO METÁLICO COM CHAPAS MÚLTIPLAS MP 100 GALVANIZADAS - D = 1,50 M - BRITA COMERCIAL</t>
  </si>
  <si>
    <t>BUEIRO METÁLICO COM CHAPAS MÚLTIPLAS MP 100 GALVANIZADAS - D = 1,50 M - BRITA PRODUZIDA</t>
  </si>
  <si>
    <t>BUEIRO METÁLICO COM CHAPAS MÚLTIPLAS MP 100 GALVANIZADAS - D = 1,60 M - BRITA COMERCIAL</t>
  </si>
  <si>
    <t>BUEIRO METÁLICO COM CHAPAS MÚLTIPLAS MP 100 GALVANIZADAS - D = 1,60 M - BRITA PRODUZIDA</t>
  </si>
  <si>
    <t>BUEIRO METÁLICO COM CHAPAS MÚLTIPLAS MP 100 GALVANIZADAS - D = 1,70 M - BRITA COMERCIAL</t>
  </si>
  <si>
    <t>BUEIRO METÁLICO COM CHAPAS MÚLTIPLAS MP 100 GALVANIZADAS - D = 1,70 M - BRITA PRODUZIDA</t>
  </si>
  <si>
    <t>BUEIRO METÁLICO COM CHAPAS MÚLTIPLAS MP 100 GALVANIZADAS - D = 1,80 M - BRITA COMERCIAL</t>
  </si>
  <si>
    <t>BUEIRO METÁLICO COM CHAPAS MÚLTIPLAS MP 100 GALVANIZADAS - D = 1,80 M - BRITA PRODUZIDA</t>
  </si>
  <si>
    <t>BUEIRO METÁLICO COM CHAPAS MÚLTIPLAS MP 100 GALVANIZADAS - D = 1,90 M - BRITA COMERCIAL</t>
  </si>
  <si>
    <t>BUEIRO METÁLICO COM CHAPAS MÚLTIPLAS MP 100 GALVANIZADAS - D = 1,90 M - BRITA PRODUZIDA</t>
  </si>
  <si>
    <t>BUEIRO METÁLICO COM CHAPAS MÚLTIPLAS MP 100 GALVANIZADAS - D = 2,00 M - BRITA COMERCIAL</t>
  </si>
  <si>
    <t>BUEIRO METÁLICO COM CHAPAS MÚLTIPLAS MP 100 GALVANIZADAS - D = 2,00 M - BRITA PRODUZIDA</t>
  </si>
  <si>
    <t>BUEIRO METÁLICO COM CHAPAS MÚLTIPLAS MP 100 GALVANIZADAS - D = 2,10 M - BRITA COMERCIAL</t>
  </si>
  <si>
    <t>BUEIRO METÁLICO COM CHAPAS MÚLTIPLAS MP 100 GALVANIZADAS - D = 2,10 M - BRITA PRODUZIDA</t>
  </si>
  <si>
    <t>BUEIRO METÁLICO COM CHAPAS MÚLTIPLAS MP 100 GALVANIZADAS - D = 2,20 M - BRITA COMERCIAL</t>
  </si>
  <si>
    <t>BUEIRO METÁLICO COM CHAPAS MÚLTIPLAS MP 100 GALVANIZADAS - D = 2,20 M - BRITA PRODUZIDA</t>
  </si>
  <si>
    <t>BUEIRO METÁLICO COM CHAPAS MÚLTIPLAS MP 100 GALVANIZADAS - D = 2,30 M - BRITA COMERCIAL</t>
  </si>
  <si>
    <t>BUEIRO METÁLICO COM CHAPAS MÚLTIPLAS MP 100 GALVANIZADAS - D = 2,30 M - BRITA PRODUZIDA</t>
  </si>
  <si>
    <t>BUEIRO METÁLICO COM CHAPAS MÚLTIPLAS MP 100 GALVANIZADAS - D = 2,40 M - BRITA COMERCIAL</t>
  </si>
  <si>
    <t>BUEIRO METÁLICO COM CHAPAS MÚLTIPLAS MP 100 GALVANIZADAS - D = 2,40 M - BRITA PRODUZIDA</t>
  </si>
  <si>
    <t>BUEIRO METÁLICO COM CHAPAS MÚLTIPLAS MP 100 GALVANIZADAS - D = 2,50 M - BRITA COMERCIAL</t>
  </si>
  <si>
    <t>BUEIRO METÁLICO COM CHAPAS MÚLTIPLAS MP 100 GALVANIZADAS - D = 2,50 M - BRITA PRODUZIDA</t>
  </si>
  <si>
    <t>BUEIRO METÁLICO COM CHAPAS MÚLTIPLAS MP 100 GALVANIZADAS - D = 2,60 M - BRITA COMERCIAL</t>
  </si>
  <si>
    <t>BUEIRO METÁLICO COM CHAPAS MÚLTIPLAS MP 100 GALVANIZADAS - D = 2,60 M - BRITA PRODUZIDA</t>
  </si>
  <si>
    <t>BUEIRO METÁLICO COM CHAPAS MÚLTIPLAS MP 100 GALVANIZADAS - D = 2,70 M - BRITA COMERCIAL</t>
  </si>
  <si>
    <t>BUEIRO METÁLICO COM CHAPAS MÚLTIPLAS MP 100 GALVANIZADAS - D = 2,70 M - BRITA PRODUZIDA</t>
  </si>
  <si>
    <t>BUEIRO METÁLICO COM CHAPAS MÚLTIPLAS MP 100 GALVANIZADAS - D = 2,80 M - BRITA COMERCIAL</t>
  </si>
  <si>
    <t>BUEIRO METÁLICO COM CHAPAS MÚLTIPLAS MP 100 GALVANIZADAS - D = 2,80 M - BRITA PRODUZIDA</t>
  </si>
  <si>
    <t>BUEIRO METÁLICO COM CHAPAS MÚLTIPLAS MP 152 COM REVESTIMENTO EM EPÓXI - D = 1,50 M - BRITA COMERCIAL</t>
  </si>
  <si>
    <t>BUEIRO METÁLICO COM CHAPAS MÚLTIPLAS MP 152 COM REVESTIMENTO EM EPÓXI - D = 1,50 M - BRITA PRODUZIDA</t>
  </si>
  <si>
    <t>BUEIRO METÁLICO COM CHAPAS MÚLTIPLAS MP 152 COM REVESTIMENTO EM EPÓXI - D = 1,80 M - BRITA COMERCIAL</t>
  </si>
  <si>
    <t>BUEIRO METÁLICO COM CHAPAS MÚLTIPLAS MP 152 COM REVESTIMENTO EM EPÓXI - D = 1,80 M - BRITA PRODUZIDA</t>
  </si>
  <si>
    <t>BUEIRO METÁLICO COM CHAPAS MÚLTIPLAS MP 152 COM REVESTIMENTO EM EPÓXI - D = 1,90 M - BRITA COMERCIAL</t>
  </si>
  <si>
    <t>BUEIRO METÁLICO COM CHAPAS MÚLTIPLAS MP 152 COM REVESTIMENTO EM EPÓXI - D = 1,90 M - BRITA PRODUZIDA</t>
  </si>
  <si>
    <t>BUEIRO METÁLICO COM CHAPAS MÚLTIPLAS MP 152 COM REVESTIMENTO EM EPÓXI - D = 2,15 M - BRITA COMERCIAL</t>
  </si>
  <si>
    <t>BUEIRO METÁLICO COM CHAPAS MÚLTIPLAS MP 152 COM REVESTIMENTO EM EPÓXI - D = 2,15 M - BRITA PRODUZIDA</t>
  </si>
  <si>
    <t>BUEIRO METÁLICO COM CHAPAS MÚLTIPLAS MP 152 COM REVESTIMENTO EM EPÓXI - D = 2,30 M - BRITA COMERCIAL</t>
  </si>
  <si>
    <t>BUEIRO METÁLICO COM CHAPAS MÚLTIPLAS MP 152 COM REVESTIMENTO EM EPÓXI - D = 2,30 M - BRITA PRODUZIDA</t>
  </si>
  <si>
    <t>BUEIRO METÁLICO COM CHAPAS MÚLTIPLAS MP 152 COM REVESTIMENTO EM EPÓXI - D = 2,65 M - BRITA COMERCIAL</t>
  </si>
  <si>
    <t>BUEIRO METÁLICO COM CHAPAS MÚLTIPLAS MP 152 COM REVESTIMENTO EM EPÓXI - D = 2,65 M - BRITA PRODUZIDA</t>
  </si>
  <si>
    <t>BUEIRO METÁLICO COM CHAPAS MÚLTIPLAS MP 152 COM REVESTIMENTO EM EPÓXI - D = 3,05 M - BRITA COMERCIAL</t>
  </si>
  <si>
    <t>BUEIRO METÁLICO COM CHAPAS MÚLTIPLAS MP 152 COM REVESTIMENTO EM EPÓXI - D = 3,05 M - BRITA PRODUZIDA</t>
  </si>
  <si>
    <t>BUEIRO METÁLICO COM CHAPAS MÚLTIPLAS MP 152 COM REVESTIMENTO EM EPÓXI - D = 3,20 M - BRITA COMERCIAL</t>
  </si>
  <si>
    <t>BUEIRO METÁLICO COM CHAPAS MÚLTIPLAS MP 152 COM REVESTIMENTO EM EPÓXI - D = 3,20 M - BRITA PRODUZIDA</t>
  </si>
  <si>
    <t>BUEIRO METÁLICO COM CHAPAS MÚLTIPLAS MP 152 COM REVESTIMENTO EM EPÓXI - D = 3,40 M - BRITA COMERCIAL</t>
  </si>
  <si>
    <t>BUEIRO METÁLICO COM CHAPAS MÚLTIPLAS MP 152 COM REVESTIMENTO EM EPÓXI - D = 3,40 M - BRITA PRODUZIDA</t>
  </si>
  <si>
    <t>BUEIRO METÁLICO COM CHAPAS MÚLTIPLAS MP 152 COM REVESTIMENTO EM EPÓXI - D = 3,65 M - BRITA COMERCIAL</t>
  </si>
  <si>
    <t>BUEIRO METÁLICO COM CHAPAS MÚLTIPLAS MP 152 COM REVESTIMENTO EM EPÓXI - D = 3,65 M - BRITA PRODUZIDA</t>
  </si>
  <si>
    <t>BUEIRO METÁLICO COM CHAPAS MÚLTIPLAS MP 152 COM REVESTIMENTO EM EPÓXI - D = 3,80 M - BRITA COMERCIAL</t>
  </si>
  <si>
    <t>BUEIRO METÁLICO COM CHAPAS MÚLTIPLAS MP 152 COM REVESTIMENTO EM EPÓXI - D = 3,80 M - BRITA PRODUZIDA</t>
  </si>
  <si>
    <t>BUEIRO METÁLICO COM CHAPAS MÚLTIPLAS MP 152 COM REVESTIMENTO EM EPÓXI - D = 4,20 M - BRITA COMERCIAL</t>
  </si>
  <si>
    <t>BUEIRO METÁLICO COM CHAPAS MÚLTIPLAS MP 152 COM REVESTIMENTO EM EPÓXI - D = 4,20 M - BRITA PRODUZIDA</t>
  </si>
  <si>
    <t>BUEIRO METÁLICO COM CHAPAS MÚLTIPLAS MP 152 COM REVESTIMENTO EM EPÓXI - D = 4,60 M - BRITA COMERCIAL</t>
  </si>
  <si>
    <t>BUEIRO METÁLICO COM CHAPAS MÚLTIPLAS MP 152 COM REVESTIMENTO EM EPÓXI - D = 4,60 M - BRITA PRODUZIDA</t>
  </si>
  <si>
    <t>BUEIRO METÁLICO COM CHAPAS MÚLTIPLAS MP 152 COM REVESTIMENTO EM EPÓXI - D = 4,80 M - BRITA COMERCIAL</t>
  </si>
  <si>
    <t>BUEIRO METÁLICO COM CHAPAS MÚLTIPLAS MP 152 COM REVESTIMENTO EM EPÓXI - D = 4,80 M - BRITA PRODUZIDA</t>
  </si>
  <si>
    <t>BUEIRO METÁLICO COM CHAPAS MÚLTIPLAS MP 152 COM REVESTIMENTO EM EPÓXI - D = 5,00 M - BRITA COMERCIAL</t>
  </si>
  <si>
    <t>BUEIRO METÁLICO COM CHAPAS MÚLTIPLAS MP 152 COM REVESTIMENTO EM EPÓXI - D = 5,00 M - BRITA PRODUZIDA</t>
  </si>
  <si>
    <t>BUEIRO METÁLICO COM CHAPAS MÚLTIPLAS MP 152 COM REVESTIMENTO EM EPÓXI - D = 5,35 M - BRITA COMERCIAL</t>
  </si>
  <si>
    <t>BUEIRO METÁLICO COM CHAPAS MÚLTIPLAS MP 152 COM REVESTIMENTO EM EPÓXI - D = 5,35 M - BRITA PRODUZIDA</t>
  </si>
  <si>
    <t>BUEIRO METÁLICO COM CHAPAS MÚLTIPLAS MP 152 COM REVESTIMENTO EM EPÓXI - D = 5,70 M - BRITA COMERCIAL</t>
  </si>
  <si>
    <t>BUEIRO METÁLICO COM CHAPAS MÚLTIPLAS MP 152 COM REVESTIMENTO EM EPÓXI - D = 5,70 M - BRITA PRODUZIDA</t>
  </si>
  <si>
    <t>BUEIRO METÁLICO COM CHAPAS MÚLTIPLAS MP 152 COM REVESTIMENTO EM EPÓXI - D = 6,10 M - BRITA COMERCIAL</t>
  </si>
  <si>
    <t>BUEIRO METÁLICO COM CHAPAS MÚLTIPLAS MP 152 COM REVESTIMENTO EM EPÓXI - D = 6,10 M - BRITA PRODUZIDA</t>
  </si>
  <si>
    <t>BUEIRO METÁLICO COM CHAPAS MÚLTIPLAS MP 152 COM REVESTIMENTO EM EPÓXI - D = 6,50 M - BRITA COMERCIAL</t>
  </si>
  <si>
    <t>BUEIRO METÁLICO COM CHAPAS MÚLTIPLAS MP 152 COM REVESTIMENTO EM EPÓXI - D = 6,50 M - BRITA PRODUZIDA</t>
  </si>
  <si>
    <t>BUEIRO METÁLICO COM CHAPAS MÚLTIPLAS MP 152 COM REVESTIMENTO EM EPÓXI - D = 6,85 M - BRITA COMERCIAL</t>
  </si>
  <si>
    <t>BUEIRO METÁLICO COM CHAPAS MÚLTIPLAS MP 152 COM REVESTIMENTO EM EPÓXI - D = 6,85 M - BRITA PRODUZIDA</t>
  </si>
  <si>
    <t>BUEIRO METÁLICO COM CHAPAS MÚLTIPLAS MP 152 COM REVESTIMENTO EM EPÓXI - D = 7,25 M - BRITA COMERCIAL</t>
  </si>
  <si>
    <t>BUEIRO METÁLICO COM CHAPAS MÚLTIPLAS MP 152 COM REVESTIMENTO EM EPÓXI - D = 7,25 M - BRITA PRODUZIDA</t>
  </si>
  <si>
    <t>BUEIRO METÁLICO COM CHAPAS MÚLTIPLAS MP 152 GALVANIZADAS - D = 1,50 M - BRITA COMERCIAL</t>
  </si>
  <si>
    <t>BUEIRO METÁLICO COM CHAPAS MÚLTIPLAS MP 152 GALVANIZADAS - D = 1,50 M - BRITA PRODUZIDA</t>
  </si>
  <si>
    <t>BUEIRO METÁLICO COM CHAPAS MÚLTIPLAS MP 152 GALVANIZADAS - D = 1,80 M - BRITA COMERCIAL</t>
  </si>
  <si>
    <t>BUEIRO METÁLICO COM CHAPAS MÚLTIPLAS MP 152 GALVANIZADAS - D = 1,80 M - BRITA PRODUZIDA</t>
  </si>
  <si>
    <t>BUEIRO METÁLICO COM CHAPAS MÚLTIPLAS MP 152 GALVANIZADAS - D = 1,90 M - BRITA COMERCIAL</t>
  </si>
  <si>
    <t>BUEIRO METÁLICO COM CHAPAS MÚLTIPLAS MP 152 GALVANIZADAS - D = 1,90 M - BRITA PRODUZIDA</t>
  </si>
  <si>
    <t>BUEIRO METÁLICO COM CHAPAS MÚLTIPLAS MP 152 GALVANIZADAS - D = 2,15 M - BRITA COMERCIAL</t>
  </si>
  <si>
    <t>BUEIRO METÁLICO COM CHAPAS MÚLTIPLAS MP 152 GALVANIZADAS - D = 2,15 M - BRITA PRODUZIDA</t>
  </si>
  <si>
    <t>BUEIRO METÁLICO COM CHAPAS MÚLTIPLAS MP 152 GALVANIZADAS - D = 2,30 M - BRITA COMERCIAL</t>
  </si>
  <si>
    <t>BUEIRO METÁLICO COM CHAPAS MÚLTIPLAS MP 152 GALVANIZADAS - D = 2,30 M - BRITA PRODUZIDA</t>
  </si>
  <si>
    <t>BUEIRO METÁLICO COM CHAPAS MÚLTIPLAS MP 152 GALVANIZADAS - D = 2,65 M - BRITA COMERCIAL</t>
  </si>
  <si>
    <t>BUEIRO METÁLICO COM CHAPAS MÚLTIPLAS MP 152 GALVANIZADAS - D = 2,65 M - BRITA PRODUZIDA</t>
  </si>
  <si>
    <t>BUEIRO METÁLICO COM CHAPAS MÚLTIPLAS MP 152 GALVANIZADAS - D = 3,05 M - BRITA COMERCIAL</t>
  </si>
  <si>
    <t>BUEIRO METÁLICO COM CHAPAS MÚLTIPLAS MP 152 GALVANIZADAS - D = 3,05 M - BRITA PRODUZIDA</t>
  </si>
  <si>
    <t>BUEIRO METÁLICO COM CHAPAS MÚLTIPLAS MP 152 GALVANIZADAS - D = 3,20 M - BRITA COMERCIAL</t>
  </si>
  <si>
    <t>BUEIRO METÁLICO COM CHAPAS MÚLTIPLAS MP 152 GALVANIZADAS - D = 3,20 M - BRITA PRODUZIDA</t>
  </si>
  <si>
    <t>BUEIRO METÁLICO COM CHAPAS MÚLTIPLAS MP 152 GALVANIZADAS - D = 3,40 M - BRITA COMERCIAL</t>
  </si>
  <si>
    <t>BUEIRO METÁLICO COM CHAPAS MÚLTIPLAS MP 152 GALVANIZADAS - D = 3,40 M - BRITA PRODUZIDA</t>
  </si>
  <si>
    <t>BUEIRO METÁLICO COM CHAPAS MÚLTIPLAS MP 152 GALVANIZADAS - D = 3,65 M - BRITA COMERCIAL</t>
  </si>
  <si>
    <t>BUEIRO METÁLICO COM CHAPAS MÚLTIPLAS MP 152 GALVANIZADAS - D = 3,65 M - BRITA PRODUZIDA</t>
  </si>
  <si>
    <t>BUEIRO METÁLICO COM CHAPAS MÚLTIPLAS MP 152 GALVANIZADAS - D = 3,80 M - BRITA COMERCIAL</t>
  </si>
  <si>
    <t>BUEIRO METÁLICO COM CHAPAS MÚLTIPLAS MP 152 GALVANIZADAS - D = 3,80 M - BRITA PRODUZIDA</t>
  </si>
  <si>
    <t>BUEIRO METÁLICO COM CHAPAS MÚLTIPLAS MP 152 GALVANIZADAS - D = 4,20 M - BRITA COMERCIAL</t>
  </si>
  <si>
    <t>BUEIRO METÁLICO COM CHAPAS MÚLTIPLAS MP 152 GALVANIZADAS - D = 4,20 M - BRITA PRODUZIDA</t>
  </si>
  <si>
    <t>BUEIRO METÁLICO COM CHAPAS MÚLTIPLAS MP 152 GALVANIZADAS - D = 4,60 M - BRITA COMERCIAL</t>
  </si>
  <si>
    <t>BUEIRO METÁLICO COM CHAPAS MÚLTIPLAS MP 152 GALVANIZADAS - D = 4,60 M - BRITA PRODUZIDA</t>
  </si>
  <si>
    <t>BUEIRO METÁLICO COM CHAPAS MÚLTIPLAS MP 152 GALVANIZADAS - D = 4,80 M - BRITA COMERCIAL</t>
  </si>
  <si>
    <t>BUEIRO METÁLICO COM CHAPAS MÚLTIPLAS MP 152 GALVANIZADAS - D = 4,80 M - BRITA PRODUZIDA</t>
  </si>
  <si>
    <t>BUEIRO METÁLICO COM CHAPAS MÚLTIPLAS MP 152 GALVANIZADAS - D = 5,00 M - BRITA COMERCIAL</t>
  </si>
  <si>
    <t>BUEIRO METÁLICO COM CHAPAS MÚLTIPLAS MP 152 GALVANIZADAS - D = 5,00 M - BRITA PRODUZIDA</t>
  </si>
  <si>
    <t>BUEIRO METÁLICO COM CHAPAS MÚLTIPLAS MP 152 GALVANIZADAS - D = 5,35 M - BRITA COMERCIAL</t>
  </si>
  <si>
    <t>BUEIRO METÁLICO COM CHAPAS MÚLTIPLAS MP 152 GALVANIZADAS - D = 5,35 M - BRITA PRODUZIDA</t>
  </si>
  <si>
    <t>BUEIRO METÁLICO COM CHAPAS MÚLTIPLAS MP 152 GALVANIZADAS - D = 5,70 M - BRITA COMERCIAL</t>
  </si>
  <si>
    <t>BUEIRO METÁLICO COM CHAPAS MÚLTIPLAS MP 152 GALVANIZADAS - D = 5,70 M - BRITA PRODUZIDA</t>
  </si>
  <si>
    <t>BUEIRO METÁLICO COM CHAPAS MÚLTIPLAS MP 152 GALVANIZADAS - D = 6,10 M - BRITA COMERCIAL</t>
  </si>
  <si>
    <t>BUEIRO METÁLICO COM CHAPAS MÚLTIPLAS MP 152 GALVANIZADAS - D = 6,10 M - BRITA PRODUZIDA</t>
  </si>
  <si>
    <t>BUEIRO METÁLICO COM CHAPAS MÚLTIPLAS MP 152 GALVANIZADAS - D = 6,50 M - BRITA COMERCIAL</t>
  </si>
  <si>
    <t>BUEIRO METÁLICO COM CHAPAS MÚLTIPLAS MP 152 GALVANIZADAS - D = 6,50 M - BRITA PRODUZIDA</t>
  </si>
  <si>
    <t>BUEIRO METÁLICO COM CHAPAS MÚLTIPLAS MP 152 GALVANIZADAS - D = 6,85 M - BRITA COMERCIAL</t>
  </si>
  <si>
    <t>BUEIRO METÁLICO COM CHAPAS MÚLTIPLAS MP 152 GALVANIZADAS - D = 6,85 M - BRITA PRODUZIDA</t>
  </si>
  <si>
    <t>BUEIRO METÁLICO COM CHAPAS MÚLTIPLAS MP 152 GALVANIZADAS - D = 7,25 M - BRITA COMERCIAL</t>
  </si>
  <si>
    <t>BUEIRO METÁLICO COM CHAPAS MÚLTIPLAS MP 152 GALVANIZADAS - D = 7,25 M - BRITA PRODUZIDA</t>
  </si>
  <si>
    <t>SISTEMA DE ESCORAMENTO TELESCÓPICO REGULÁVEL PARA TUNNEL LINER</t>
  </si>
  <si>
    <t>DENTES PARA BUEIROS DUPLOS D = 0,80 M - AREIA EXTRAÍDA E BRITA E PEDRA DE MÃO PRODUZIDAS</t>
  </si>
  <si>
    <t>DENTES PARA BUEIROS DUPLOS D = 0,80 M - AREIA, BRITA E PEDRA DE MÃO COMERCIAIS</t>
  </si>
  <si>
    <t>DENTES PARA BUEIROS DUPLOS D = 1,00 M - AREIA EXTRAÍDA E BRITA E PEDRA DE MÃO PRODUZIDAS</t>
  </si>
  <si>
    <t>DENTES PARA BUEIROS DUPLOS D = 1,00 M - AREIA, BRITA E PEDRA DE MÃO COMERCIAIS</t>
  </si>
  <si>
    <t>DENTES PARA BUEIROS DUPLOS D = 1,20 M - AREIA EXTRAÍDA E BRITA E PEDRA DE MÃO PRODUZIDAS</t>
  </si>
  <si>
    <t>DENTES PARA BUEIROS DUPLOS D = 1,20 M - AREIA, BRITA E PEDRA DE MÃO COMERCIAIS</t>
  </si>
  <si>
    <t>DENTES PARA BUEIROS DUPLOS D = 1,50 M - AREIA EXTRAÍDA E BRITA E PEDRA DE MÃO PRODUZIDAS</t>
  </si>
  <si>
    <t>DENTES PARA BUEIROS DUPLOS D = 1,50 M - AREIA, BRITA E PEDRA DE MÃO COMERCIAIS</t>
  </si>
  <si>
    <t>DENTES PARA BUEIROS SIMPLES D = 0,40 M - AREIA EXTRAÍDA E BRITA E PEDRA DE MÃO PRODUZIDAS</t>
  </si>
  <si>
    <t>DENTES PARA BUEIROS SIMPLES D = 0,40 M - AREIA, BRITA E PEDRA DE MÃO COMERCIAIS</t>
  </si>
  <si>
    <t>DENTES PARA BUEIROS SIMPLES D = 0,60 M - AREIA EXTRAÍDA E BRITA E PEDRA DE MÃO PRODUZIDAS</t>
  </si>
  <si>
    <t>DENTES PARA BUEIROS SIMPLES D = 0,60 M - AREIA, BRITA E PEDRA DE MÃO COMERCIAIS</t>
  </si>
  <si>
    <t>DENTES PARA BUEIROS SIMPLES D = 0,80 M - AREIA EXTRAÍDA E BRITA E PEDRA DE MÃO PRODUZIDAS</t>
  </si>
  <si>
    <t>DENTES PARA BUEIROS SIMPLES D = 0,80 M - AREIA, BRITA E PEDRA DE MÃO COMERCIAIS</t>
  </si>
  <si>
    <t>DENTES PARA BUEIROS SIMPLES D = 1,00 M - AREIA EXTRAÍDA E BRITA E PEDRA DE MÃO PRODUZIDAS</t>
  </si>
  <si>
    <t>DENTES PARA BUEIROS SIMPLES D = 1,00 M - AREIA, BRITA E PEDRA DE MÃO COMERCIAIS</t>
  </si>
  <si>
    <t>DENTES PARA BUEIROS SIMPLES D = 1,20 M - AREIA EXTRAÍDA E BRITA E PEDRA DE MÃO PRODUZIDAS</t>
  </si>
  <si>
    <t>DENTES PARA BUEIROS SIMPLES D = 1,20 M - AREIA, BRITA E PEDRA DE MÃO COMERCIAIS</t>
  </si>
  <si>
    <t>DENTES PARA BUEIROS SIMPLES D = 1,50 M - AREIA EXTRAÍDA E BRITA E PEDRA DE MÃO PRODUZIDAS</t>
  </si>
  <si>
    <t>DENTES PARA BUEIROS SIMPLES D = 1,50 M - AREIA, BRITA E PEDRA DE MÃO COMERCIAIS</t>
  </si>
  <si>
    <t>DENTES PARA BUEIROS TRIPLOS D = 1,00 M - AREIA EXTRAÍDA E BRITA E PEDRA DE MÃO PRODUZIDAS</t>
  </si>
  <si>
    <t>DENTES PARA BUEIROS TRIPLOS D = 1,00 M - AREIA, BRITA E PEDRA DE MÃO COMERCIAIS</t>
  </si>
  <si>
    <t>DENTES PARA BUEIROS TRIPLOS D = 1,20 M - AREIA EXTRAÍDA E BRITA E PEDRA DE MÃO PRODUZIDAS</t>
  </si>
  <si>
    <t>DENTES PARA BUEIROS TRIPLOS D = 1,20 M - AREIA, BRITA E PEDRA DE MÃO COMERCIAIS</t>
  </si>
  <si>
    <t>DENTES PARA BUEIROS TRIPLOS D = 1,50 M - AREIA EXTRAÍDA E BRITA E PEDRA DE MÃO PRODUZIDAS</t>
  </si>
  <si>
    <t>DENTES PARA BUEIROS TRIPLOS D = 1,50 M - AREIA, BRITA E PEDRA DE MÃO COMERCIAIS</t>
  </si>
  <si>
    <t>ALVENARIA DE BLOCOS DE CONCRETO 19 X 19 X 39 CM COM ESPESSURA DE 20 CM COM ARGAMASSA TRAÇO 1:0,5:3,5 - AREIA COMERCIAL</t>
  </si>
  <si>
    <t>ALVENARIA DE BLOCOS DE CONCRETO 19 X 19 X 39 CM COM ESPESSURA DE 20 CM COM ARGAMASSA TRAÇO 1:0,5:3,5 - AREIA EXTRAÍDA</t>
  </si>
  <si>
    <t>APLICAÇÃO DE FUNDO SELADOR ACRÍLICO EM PAREDES, UMA DEMÃO</t>
  </si>
  <si>
    <t>APLICAÇÃO MANUAL DE TINTA LÁTEX EM PAREDES, DUAS DEMÃOS</t>
  </si>
  <si>
    <t>BACIA DE CONTENÇÃO PARA TANQUE DE EMULSÃO DE 30000 L, SEM COBERTURA, INCLUSIVE DEMOLIÇÕES</t>
  </si>
  <si>
    <t>CANALETA PERFIL CARTOLA 50 X 50 X 3 MM - ABA 25 MM</t>
  </si>
  <si>
    <t>CHAPISCO APLICADO EM ALVENARIAS E ESTRUTURAS DE CONCRETO, COM COLHER DE PEDREIRO</t>
  </si>
  <si>
    <t>COBERTURA EM CHAPAS ZINCADAS COM ESPESSURA DE 0,43MM - UTILIZAÇÃO 2 VEZES</t>
  </si>
  <si>
    <t>DEPÓSITO DE ÓLEO ENTERRADO PARA OFICINA, INCLUSIVE DEMOLIÇÃO</t>
  </si>
  <si>
    <t>DIQUE DE CONTENÇÃO PARA USINA DE ASFALTO A QUENTE - INCLUSIVE DEMOLIÇÃO</t>
  </si>
  <si>
    <t>FORNECIMENTO E INSTALAÇÃO DE EXTINTOR DE ESPUMA 10 L</t>
  </si>
  <si>
    <t>INSTALAÇÃO DA CENTRAL DE BRITAGEM COM CAPACIDADE DE 80M³/H</t>
  </si>
  <si>
    <t>INSTALAÇÃO DA CENTRAL DE CONCRETO COM CAPACIDADE DE 150M³/H</t>
  </si>
  <si>
    <t>INSTALAÇÃO DA CENTRAL DE CONCRETO COM CAPACIDADE DE 30M³/H</t>
  </si>
  <si>
    <t>INSTALAÇÃO DA CENTRAL DE CONCRETO COM CAPACIDADE DE 40M³/H</t>
  </si>
  <si>
    <t>INSTALAÇÃO DA USINA DE ASFALTO A QUENTE CAPACIDADE DE 120 T/H</t>
  </si>
  <si>
    <t>INSTALAÇÃO DA USINA DE PRÉ-MISTURADO A FRIO COM CAPACIDADE DE 60T/H</t>
  </si>
  <si>
    <t>INSTALAÇÃO DA USINA MISTURADORA DE SOLOS COM CAPACIDADE DE 300 T/H</t>
  </si>
  <si>
    <t>LASTRO DE BRITA COMERCIAL - ESPALHAMENTO MECÂNICO</t>
  </si>
  <si>
    <t>MASSA ÚNICA, PARA RECEBIMENTO DE PINTURA, EM ARGAMASSA TRAÇO 1:2:8, ESPESSURA DE 20MM</t>
  </si>
  <si>
    <t>MONTAGEM E DESMONTAGEM DA CENTRAL DE BRITAGEM COM CAPACIDADE DE 80 M³/H - INCLUSIVE CONSTRUÇÃO DE ATERRO, CONSTRUÇÃO E DEMOLIÇÃO DE RAMPA E BASES</t>
  </si>
  <si>
    <t>MONTAGEM E DESMONTAGEM DA CENTRAL DE CONCRETO COM CAPACIDADE DE 150 M³/H - INCLUSIVE CONSTRUÇÃO E DEMOLIÇÃO DE BASES, RAMPAS E DEPÓSITOS DE AGREGADOS</t>
  </si>
  <si>
    <t>MONTAGEM E DESMONTAGEM DA CENTRAL DE CONCRETO COM CAPACIDADE DE 30 M³/H - INCLUSIVE CONSTRUÇÃO E DEMOLIÇÃO DE BASES, RAMPAS E DEPÓSITOS DE AGREGADOS</t>
  </si>
  <si>
    <t>MONTAGEM E DESMONTAGEM DA CENTRAL DE CONCRETO COM CAPACIDADE DE 40 M³/H - INCLUSIVE CONSTRUÇÃO E DEMOLIÇÃO DE BASES, RAMPAS E DEPÓSITOS DE AGREGADOS</t>
  </si>
  <si>
    <t>MONTAGEM E DESMONTAGEM DA USINA DE ASFALTO A QUENTE COM CAPACIDADE DE 120 T/H - INCLUSIVE CONSTRUÇÃO E DEMOLIÇÃO DE BASES, RAMPAS, DEPÓSITOS DE AGREGADOS E DIQUE DE CONTENÇÃO</t>
  </si>
  <si>
    <t>MONTAGEM E DESMONTAGEM DA USINA DE PRÉ-MISTURADO A FRIO COM CAPACIDADE DE 60 T/H - INCLUSIVE CONSTRUÇÃO E DEMOLIÇÃO DE BASES, RAMPAS, DEPÓSITOS DE AGREGADOS E BACIA DE CONTENÇÃO</t>
  </si>
  <si>
    <t>MONTAGEM E DESMONTAGEM DA USINA MISTURADORA DE SOLOS COM CAPACIDADE DE 300 T/H - INCLUSIVE CONSTRUÇÃO E DEMOLIÇÃO DE BASES, RAMPAS E DEPÓSITOS DE AGREGADOS</t>
  </si>
  <si>
    <t>MURO EM ALVENARIA DE BLOCOS DE CONCRETO COM ESPESSURA DE 0,20 M H=1,0M</t>
  </si>
  <si>
    <t>POSTO DE COMBUSTIVEL - COM REAPROVEITAMENTO DE 2 VEZES DO TANQUE/BOMBA/COBERTURA - INCLUSIVE DEMOLIÇÃO</t>
  </si>
  <si>
    <t>RAMPA DE LAVAGEM - INCLUSIVE DEMOLIÇÃO</t>
  </si>
  <si>
    <t>RAMPA PARA ACESSO DO MISTURADOR DE AGREGADOS PARA CENTRAIS DE 30M³ E 40M³ - INCLUSIVE DEMOLIÇÃO</t>
  </si>
  <si>
    <t>RAMPA PARA ACESSO DO MISTURADOR DE AGREGADOS PARA CENTRAL DE 150M³ - INCLUSIVE DEMOLIÇÃO</t>
  </si>
  <si>
    <t>RAMPA PARA ACESSO DO MISTURADOR DE AGREGADOS PARA CENTRAL DE BRITAGEM - INCLUSIVE DEMOLIÇÃO</t>
  </si>
  <si>
    <t>RAMPA PARA ACESSO DO MISTURADOR DE AGREGADOS PARA PMF - INCLUSIVE DEMOLIÇÃO</t>
  </si>
  <si>
    <t>RAMPA PARA ACESSO DO MISTURADOR DE AGREGADOS PARA USINA DE ASFALTO A QUENTE - INCLUSIVE DEMOLIÇÃO</t>
  </si>
  <si>
    <t>RAMPA PARA ACESSO DO MISTURADOR DE AGREGADOS PARA USINA DE SOLOS - INCLUSIVE DEMOLIÇÃO</t>
  </si>
  <si>
    <t>SISTEMA SEPARADOR ÁGUA E ÓLEO, INCLUSIVE DEMOLIÇÃO</t>
  </si>
  <si>
    <t>ADENSAMENTO DE CONCRETO POR VIBRADOR DE IMERSÃO</t>
  </si>
  <si>
    <t>ARGAMASSA AUTOADENSÁVEL PARA REPAROS E GRAUTEAMENTO - CONFECÇÃO EM MISTURADOR E LANÇAMENTO MANUAL</t>
  </si>
  <si>
    <t>ARGAMASSA DE CIMENTO E AREIA 1:1 - CONFECÇÃO EM BETONEIRA E LANÇAMENTO MANUAL - AREIA COMERCIAL</t>
  </si>
  <si>
    <t>ARGAMASSA DE CIMENTO E AREIA 1:1 - CONFECÇÃO EM BETONEIRA E LANÇAMENTO MANUAL - AREIA EXTRAÍDA</t>
  </si>
  <si>
    <t>ARGAMASSA DE CIMENTO E AREIA 1:2 - CONFECÇÃO EM BETONEIRA E LANÇAMENTO MANUAL - AREIA COMERCIAL</t>
  </si>
  <si>
    <t>ARGAMASSA DE CIMENTO E AREIA 1:2 - CONFECÇÃO EM BETONEIRA E LANÇAMENTO MANUAL - AREIA EXTRAÍDA</t>
  </si>
  <si>
    <t>ARGAMASSA DE CIMENTO E AREIA 1:3 - CONFECÇÃO EM BETONEIRA E LANÇAMENTO MANUAL - AREIA COMERCIAL</t>
  </si>
  <si>
    <t>ARGAMASSA DE CIMENTO E AREIA 1:3 - CONFECÇÃO EM BETONEIRA E LANÇAMENTO MANUAL - AREIA EXTRAÍDA</t>
  </si>
  <si>
    <t>ARGAMASSA DE CIMENTO E AREIA 1:3 COM 8% DE MICROSSÍLICA - CONFECÇÃO EM BETONEIRA E LANÇAMENTO MANUAL - AREIA COMERCIAL</t>
  </si>
  <si>
    <t>ARGAMASSA DE CIMENTO E AREIA 1:3 COM 8% DE MICROSSÍLICA - CONFECÇÃO EM BETONEIRA E LANÇAMENTO MANUAL - AREIA EXTRAÍDA</t>
  </si>
  <si>
    <t>ARGAMASSA DE CIMENTO E AREIA 1:4 - CONFECÇÃO EM BETONEIRA E LANÇAMENTO MANUAL - AREIA COMERCIAL</t>
  </si>
  <si>
    <t>ARGAMASSA DE CIMENTO E AREIA 1:4 - CONFECÇÃO EM BETONEIRA E LANÇAMENTO MANUAL - AREIA EXTRAÍDA</t>
  </si>
  <si>
    <t>ARGAMASSA DE CIMENTO E AREIA COM ADITIVO AGLUTINANTE 1:8 - CONFECÇÃO EM BETONEIRA E LANÇAMENTO MANUAL - AREIA COMERCIAL</t>
  </si>
  <si>
    <t>ARGAMASSA DE CIMENTO E AREIA COM ADITIVO AGLUTINANTE 1:8 - CONFECÇÃO EM BETONEIRA E LANÇAMENTO MANUAL - AREIA EXTRAÍDA</t>
  </si>
  <si>
    <t>ARGAMASSA DE CIMENTO, CAL HIDRATADA E AREIA 1:0,5:3,5 - CONFECÇÃO EM BETONEIRA E LANÇAMENTO MANUAL - AREIA COMERCIAL</t>
  </si>
  <si>
    <t>ARGAMASSA DE CIMENTO, CAL HIDRATADA E AREIA 1:0,5:3,5 - CONFECÇÃO EM BETONEIRA E LANÇAMENTO MANUAL - AREIA EXTRAÍDA</t>
  </si>
  <si>
    <t>ARGAMASSA DE CIMENTO, CAL HIDRATADA E AREIA 1:0,5:8 - CONFECÇÃO EM BETONEIRA E LANÇAMENTO MANUAL - AREIA COMERCIAL</t>
  </si>
  <si>
    <t>ARGAMASSA DE CIMENTO, CAL HIDRATADA E AREIA 1:0,5:8 - CONFECÇÃO EM BETONEIRA E LANÇAMENTO MANUAL - AREIA EXTRAÍDA</t>
  </si>
  <si>
    <t>ARGAMASSA DE CIMENTO, CAL HIDRATADA E AREIA 1:1:6 - CONFECÇÃO EM BETONEIRA E LANÇAMENTO MANUAL - AREIA COMERCIAL</t>
  </si>
  <si>
    <t>ARGAMASSA DE CIMENTO, CAL HIDRATADA E AREIA 1:1:6 - CONFECÇÃO EM BETONEIRA E LANÇAMENTO MANUAL - AREIA EXTRAÍDA</t>
  </si>
  <si>
    <t>ARGAMASSA DE CIMENTO, CAL HIDRATADA E AREIA 1:2:10 - CONFECÇÃO EM BETONEIRA E LANÇAMENTO MANUAL - AREIA COMERCIAL</t>
  </si>
  <si>
    <t>ARGAMASSA DE CIMENTO, CAL HIDRATADA E AREIA 1:2:10 - CONFECÇÃO EM BETONEIRA E LANÇAMENTO MANUAL - AREIA EXTRAÍDA</t>
  </si>
  <si>
    <t>ARGAMASSA DE CIMENTO, CAL HIDRATADA E AREIA 1:2:6 - CONFECÇÃO EM BETONEIRA E LANÇAMENTO MANUAL - AREIA COMERCIAL</t>
  </si>
  <si>
    <t>ARGAMASSA DE CIMENTO, CAL HIDRATADA E AREIA 1:2:6 - CONFECÇÃO EM BETONEIRA E LANÇAMENTO MANUAL - AREIA EXTRAÍDA</t>
  </si>
  <si>
    <t>ARGAMASSA DE CIMENTO, CAL HIDRATADA E AREIA 1:2:7 - CONFECÇÃO EM BETONEIRA E LANÇAMENTO MANUAL - AREIA COMERCIAL</t>
  </si>
  <si>
    <t>ARGAMASSA DE CIMENTO, CAL HIDRATADA E AREIA 1:2:7 - CONFECÇÃO EM BETONEIRA E LANÇAMENTO MANUAL - AREIA EXTRAÍDA</t>
  </si>
  <si>
    <t>ARGAMASSA DE CIMENTO, CAL HIDRATADA E AREIA 1:2:8 - CONFECÇÃO EM BETONEIRA E LANÇAMENTO MANUAL - AREIA COMERCIAL</t>
  </si>
  <si>
    <t>ARGAMASSA DE CIMENTO, CAL HIDRATADA E AREIA 1:2:8 - CONFECÇÃO EM BETONEIRA E LANÇAMENTO MANUAL - AREIA EXTRAÍDA</t>
  </si>
  <si>
    <t>ARGAMASSA DE CIMENTO, CAL HIDRATADA E AREIA 1:2:9 - CONFECÇÃO EM BETONEIRA E LANÇAMENTO MANUAL - AREIA EXTRAÍDA</t>
  </si>
  <si>
    <t>ARGAMASSA PARA REPAROS E GRAUTEAMENTO - CONFECÇÃO EM MISTURADOR E LANÇAMENTO MANUAL</t>
  </si>
  <si>
    <t>ARGAMASSA POLIMÉRICA DE ALTO DESEMPENHO PROJETADA PARA REPAROS SUPERFICIAIS E REFORÇOS ESTRUTURAIS - CONFECÇÃO EM MISTURADOR E LANÇAMENTO PROJETADO</t>
  </si>
  <si>
    <t>CONCRETO AUTOADENSÁVEL COM SILICATO DE ALUMÍNIO FCK = 20 MPA - CONFECÇÃO EM BETONEIRA E LANÇAMENTO MANUAL - AREIA E BRITA COMERCIAIS</t>
  </si>
  <si>
    <t>CONCRETO AUTOADENSÁVEL COM SILICATO DE ALUMÍNIO FCK = 20 MPA - CONFECÇÃO EM BETONEIRA E LANÇAMENTO MANUAL - AREIA EXTRAÍDA E BRITA PRODUZIDA</t>
  </si>
  <si>
    <t>CONCRETO AUTOADENSÁVEL COM SILICATO DE ALUMÍNIO FCK = 20 MPA - CONFECÇÃO EM CENTRAL DOSADORA DE 30 M³/H - AREIA E BRITA COMERCIAIS</t>
  </si>
  <si>
    <t>CONCRETO AUTOADENSÁVEL COM SILICATO DE ALUMÍNIO FCK = 25 MPA - CONFECÇÃO EM CENTRAL DOSADORA DE 30 M³/H - AREIA E BRITA COMERCIAIS</t>
  </si>
  <si>
    <t>CONCRETO AUTOADENSÁVEL COM SILICATO DE ALUMÍNIO FCK = 30 MPA - CONFECÇÃO EM CENTRAL DOSADORA DE 30 M³/H - AREIA E BRITA COMERCIAIS</t>
  </si>
  <si>
    <t>CONCRETO AUTOADENSÁVEL COM SILICATO DE ALUMÍNIO FCK = 35 MPA - CONFECÇÃO EM CENTRAL DOSADORA DE 30 M³/H - AREIA E BRITA COMERCIAIS</t>
  </si>
  <si>
    <t>CONCRETO AUTOADENSÁVEL COM SILICATO DE ALUMÍNIO FCK = 40 MPA - CONFECÇÃO EM CENTRAL DOSADORA DE 30 M³/H - AREIA E BRITA COMERCIAIS</t>
  </si>
  <si>
    <t>CONCRETO AUTOADENSÁVEL COM SILICATO DE ALUMÍNIO FCK = 45 MPA - CONFECÇÃO EM CENTRAL DOSADORA DE 30 M³/H - AREIA E BRITA COMERCIAIS</t>
  </si>
  <si>
    <t>CONCRETO AUTOADENSÁVEL COM SILICATO DE ALUMÍNIO FCK = 50 MPA - CONFECÇÃO EM CENTRAL DOSADORA DE 30 M³/H - AREIA E BRITA COMERCIAIS</t>
  </si>
  <si>
    <t>CONCRETO CICLÓPICO FCK = 20 MPA - CONFECÇÃO EM BETONEIRA E LANÇAMENTO MANUAL - AREIA EXTRAÍDA, BRITA E PEDRA DE MÃO PRODUZIDAS</t>
  </si>
  <si>
    <t>CONCRETO CICLÓPICO FCK = 20 MPA - CONFECÇÃO EM BETONEIRA E LANÇAMENTO MANUAL - AREIA, BRITA E PEDRA DE MÃO COMERCIAIS</t>
  </si>
  <si>
    <t>CONCRETO COM 10% DE MICROSSÍLICA FCK = 45 MPA - CONFECÇÃO EM CENTRAL DOSADORA DE 30 M³/H - AREIA E BRITA COMERCIAIS</t>
  </si>
  <si>
    <t>CONCRETO COM 10% DE MICROSSÍLICA FCK = 50 MPA - CONFECÇÃO EM CENTRAL DOSADORA DE 30 M³/H - AREIA E BRITA COMERCIAIS</t>
  </si>
  <si>
    <t>CONCRETO COM 8% DE MICROSSÍLICA FCK = 25 MPA - CONFECÇÃO EM CENTRAL DOSADORA DE 30 M³/H - AREIA E BRITA COMERCIAIS</t>
  </si>
  <si>
    <t>CONCRETO COM 8% DE MICROSSÍLICA FCK = 30 MPA - CONFECÇÃO EM CENTRAL DOSADORA DE 30 M³/H - AREIA E BRITA COMERCIAIS</t>
  </si>
  <si>
    <t>CONCRETO COM 8% DE MICROSSÍLICA FCK = 35 MPA - CONFECÇÃO EM CENTRAL DOSADORA DE 30 M³/H - AREIA E BRITA COMERCIAIS</t>
  </si>
  <si>
    <t>CONCRETO COM 8% DE MICROSSÍLICA FCK = 40 MPA - CONFECÇÃO EM CENTRAL DOSADORA DE 30 M³/H - AREIA E BRITA COMERCIAIS</t>
  </si>
  <si>
    <t>CONCRETO COM LÁTEX SBR FCK = 25 MPA - CONFECÇÃO EM BETONEIRA E LANÇAMENTO MANUAL - AREIA E BRITA COMERCIAIS</t>
  </si>
  <si>
    <t>CONCRETO COM LÁTEX SBR FCK = 30 MPA - CONFECÇÃO EM BETONEIRA E LANÇAMENTO MANUAL - AREIA E BRITA COMERCIAIS</t>
  </si>
  <si>
    <t>CONCRETO FCK = 15 MPA - CONFECÇÃO EM BETONEIRA E LANÇAMENTO MANUAL - AREIA E BRITA COMERCIAIS</t>
  </si>
  <si>
    <t>CONCRETO FCK = 15 MPA - CONFECÇÃO EM BETONEIRA E LANÇAMENTO MANUAL - AREIA EXTRAÍDA E BRITA PRODUZIDA</t>
  </si>
  <si>
    <t>CONCRETO FCK = 20 MPA - CONFECÇÃO EM BETONEIRA E LANÇAMENTO MANUAL - AREIA E BRITA COMERCIAIS</t>
  </si>
  <si>
    <t>CONCRETO FCK = 20 MPA - CONFECÇÃO EM BETONEIRA E LANÇAMENTO MANUAL - AREIA EXTRAÍDA E BRITA PRODUZIDA</t>
  </si>
  <si>
    <t>CONCRETO FCK = 20 MPA - CONFECÇÃO EM CENTRAL DOSADORA DE 30 M³/H - AREIA E BRITA COMERCIAIS</t>
  </si>
  <si>
    <t>CONCRETO FCK = 20 MPA - CONFECÇÃO EM CENTRAL DOSADORA DE 30 M³/H - AREIA EXTRAÍDA E BRITA PRODUZIDA</t>
  </si>
  <si>
    <t>CONCRETO FCK = 20 MPA - CONFECÇÃO EM CENTRAL DOSADORA DE 40 M³/H - AREIA E BRITA COMERCIAIS</t>
  </si>
  <si>
    <t>CONCRETO FCK = 20 MPA - CONFECÇÃO EM CENTRAL DOSADORA DE 40 M³/H - AREIA EXTRAÍDA E BRITA PRODUZIDA</t>
  </si>
  <si>
    <t>CONCRETO FCK = 25 MPA - CONFECÇÃO EM BETONEIRA E LANÇAMENTO MANUAL - AREIA E BRITA COMERCIAIS</t>
  </si>
  <si>
    <t>CONCRETO FCK = 25 MPA - CONFECÇÃO EM BETONEIRA E LANÇAMENTO MANUAL - AREIA EXTRAÍDA E BRITA PRODUZIDA</t>
  </si>
  <si>
    <t>CONCRETO FCK = 25 MPA - CONFECÇÃO EM CENTRAL DOSADORA DE 30 M³/H - AREIA E BRITA COMERCIAIS</t>
  </si>
  <si>
    <t>CONCRETO FCK = 25 MPA - CONFECÇÃO EM CENTRAL DOSADORA DE 30 M³/H - AREIA EXTRAÍDA E BRITA PRODUZIDA</t>
  </si>
  <si>
    <t>CONCRETO FCK = 25 MPA - CONFECÇÃO EM CENTRAL DOSADORA DE 40 M³/H - AREIA E BRITA COMERCIAIS</t>
  </si>
  <si>
    <t>CONCRETO FCK = 25 MPA - CONFECÇÃO EM CENTRAL DOSADORA DE 40 M³/H - AREIA EXTRAÍDA E BRITA PRODUZIDA</t>
  </si>
  <si>
    <t>CONCRETO FCK = 25 MPA PARA PRÉ-MOLDADOS (MOURÕES) - CONFECÇÃO EM BETONEIRA E LANÇAMENTO MANUAL - AREIA E BRITA COMERCIAIS</t>
  </si>
  <si>
    <t>CONCRETO FCK = 25 MPA PARA PRÉ-MOLDADOS (MOURÕES) - CONFECÇÃO EM BETONEIRA E LANÇAMENTO MANUAL - AREIA EXTRAÍDA E BRITA PRODUZIDA</t>
  </si>
  <si>
    <t>CONCRETO FCK = 30 MPA - CONFECÇÃO EM BETONEIRA E LANÇAMENTO MANUAL - AREIA E BRITA COMERCIAIS</t>
  </si>
  <si>
    <t>CONCRETO FCK = 30 MPA - CONFECÇÃO EM BETONEIRA E LANÇAMENTO MANUAL - AREIA EXTRAÍDA E BRITA PRODUZIDA</t>
  </si>
  <si>
    <t>CONCRETO FCK = 30 MPA - CONFECÇÃO EM CENTRAL DOSADORA DE 30 M³/H - AREIA E BRITA COMERCIAIS</t>
  </si>
  <si>
    <t>CONCRETO FCK = 30 MPA - CONFECÇÃO EM CENTRAL DOSADORA DE 30 M³/H - AREIA EXTRAÍDA E BRITA PRODUZIDA</t>
  </si>
  <si>
    <t>CONCRETO FCK = 30 MPA - CONFECÇÃO EM CENTRAL DOSADORA DE 40 M³/H - AREIA E BRITA COMERCIAIS</t>
  </si>
  <si>
    <t>CONCRETO FCK = 30 MPA - CONFECÇÃO EM CENTRAL DOSADORA DE 40 M³/H - AREIA EXTRAÍDA E BRITA PRODUZIDA</t>
  </si>
  <si>
    <t>CONCRETO FCK = 35 MPA - CONFECÇÃO EM BETONEIRA E LANÇAMENTO MANUAL - AREIA E BRITA COMERCIAIS</t>
  </si>
  <si>
    <t>CONCRETO FCK = 35 MPA - CONFECÇÃO EM BETONEIRA E LANÇAMENTO MANUAL - AREIA EXTRAÍDA E BRITA PRODUZIDA</t>
  </si>
  <si>
    <t>CONCRETO FCK = 40 MPA - CONFECÇÃO EM BETONEIRA E LANÇAMENTO MANUAL - AREIA E BRITA COMERCIAIS</t>
  </si>
  <si>
    <t>CONCRETO FCK = 40 MPA - CONFECÇÃO EM BETONEIRA E LANÇAMENTO MANUAL - AREIA EXTRAÍDA E BRITA PRODUZIDA</t>
  </si>
  <si>
    <t>CONCRETO FCTM,K = 4,5 MPA - CONFECÇÃO EM CENTRAL DOSADORA DE 30 M³/H - AREIA E BRITA COMERCIAIS</t>
  </si>
  <si>
    <t>CONCRETO FCTM,K = 4,5 MPA - CONFECÇÃO EM CENTRAL DOSADORA DE 30 M³/H - AREIA EXTRAÍDA E BRITA PRODUZIDA</t>
  </si>
  <si>
    <t>CONCRETO MAGRO - CONFECÇÃO EM BETONEIRA E LANÇAMENTO MANUAL - AREIA E BRITA COMERCIAIS</t>
  </si>
  <si>
    <t>CONCRETO MAGRO - CONFECÇÃO EM BETONEIRA E LANÇAMENTO MANUAL - AREIA EXTRAÍDA E BRITA PRODUZIDA</t>
  </si>
  <si>
    <t>CONCRETO PARA BOMBEAMENTO FCK = 25 MPA - CONFECÇÃO EM CENTRAL DOSADORA DE 30 M³/H - AREIA E BRITA COMERCIAIS</t>
  </si>
  <si>
    <t>CONCRETO PARA BOMBEAMENTO FCK = 25 MPA - CONFECÇÃO EM CENTRAL DOSADORA DE 30 M³/H - AREIA EXTRAÍDA E BRITA PRODUZIDA</t>
  </si>
  <si>
    <t>CONCRETO PARA BOMBEAMENTO FCK = 25 MPA - CONFECÇÃO EM CENTRAL DOSADORA DE 40 M³/H - AREIA E BRITA COMERCIAIS</t>
  </si>
  <si>
    <t>CONCRETO PARA BOMBEAMENTO FCK = 25 MPA - CONFECÇÃO EM CENTRAL DOSADORA DE 40 M³/H - AREIA EXTRAÍDA E BRITA PRODUZIDA</t>
  </si>
  <si>
    <t>CONCRETO PARA BOMBEAMENTO FCK = 30 MPA - CONFECÇÃO EM CENTRAL DOSADORA DE 30 M³/H - AREIA E BRITA COMERCIAIS</t>
  </si>
  <si>
    <t>CONCRETO PARA BOMBEAMENTO FCK = 30 MPA - CONFECÇÃO EM CENTRAL DOSADORA DE 30 M³/H - AREIA EXTRAÍDA E BRITA PRODUZIDA</t>
  </si>
  <si>
    <t>CONCRETO PARA BOMBEAMENTO FCK = 30 MPA - CONFECÇÃO EM CENTRAL DOSADORA DE 40 M³/H - AREIA E BRITA COMERCIAIS</t>
  </si>
  <si>
    <t>CONCRETO PARA BOMBEAMENTO FCK = 30 MPA - CONFECÇÃO EM CENTRAL DOSADORA DE 40 M³/H - AREIA EXTRAÍDA E BRITA PRODUZIDA</t>
  </si>
  <si>
    <t>CONCRETO PARA BOMBEAMENTO FCK = 35 MPA - CONFECÇÃO EM CENTRAL DOSADORA DE 30 M³/H - AREIA E BRITA COMERCIAIS</t>
  </si>
  <si>
    <t>CONCRETO PARA BOMBEAMENTO FCK = 35 MPA - CONFECÇÃO EM CENTRAL DOSADORA DE 30 M³/H - AREIA EXTRAÍDA E BRITA PRODUZIDA</t>
  </si>
  <si>
    <t>CONCRETO PARA BOMBEAMENTO FCK = 35 MPA - CONFECÇÃO EM CENTRAL DOSADORA DE 40 M³/H - AREIA E BRITA COMERCIAIS</t>
  </si>
  <si>
    <t>CONCRETO PARA BOMBEAMENTO FCK = 35 MPA - CONFECÇÃO EM CENTRAL DOSADORA DE 40 M³/H - AREIA EXTRAÍDA E BRITA PRODUZIDA</t>
  </si>
  <si>
    <t>CONCRETO PARA BOMBEAMENTO FCK = 40 MPA - CONFECÇÃO EM CENTRAL DOSADORA DE 30 M³/H - AREIA E BRITA COMERCIAIS</t>
  </si>
  <si>
    <t>CONCRETO PARA BOMBEAMENTO FCK = 40 MPA - CONFECÇÃO EM CENTRAL DOSADORA DE 30 M³/H - AREIA EXTRAÍDA E BRITA PRODUZIDA</t>
  </si>
  <si>
    <t>CONCRETO PARA BOMBEAMENTO FCK = 40 MPA - CONFECÇÃO EM CENTRAL DOSADORA DE 40 M³/H - AREIA E BRITA COMERCIAIS</t>
  </si>
  <si>
    <t>CONCRETO PARA BOMBEAMENTO FCK = 40 MPA - CONFECÇÃO EM CENTRAL DOSADORA DE 40 M³/H - AREIA EXTRAÍDA E BRITA PRODUZIDA</t>
  </si>
  <si>
    <t>CONCRETO PARA SUB-BASE ADENSADO POR VIBRAÇÃO FCK = 7,5 MPA - CONFECÇÃO EM CENTRAL DOSADORA DE 30 M³/H - AREIA E BRITA COMERCIAIS</t>
  </si>
  <si>
    <t>CONCRETO PARA SUB-BASE ADENSADO POR VIBRAÇÃO FCK = 7,5 MPA - CONFECÇÃO EM CENTRAL DOSADORA DE 30 M³/H - AREIA EXTRAÍDA E BRITA PRODUZIDA</t>
  </si>
  <si>
    <t>CONCRETO SUBMERSO FCK = 20 MPA - CONFECÇÃO EM CENTRAL DOSADORA DE 30 M³/H - AREIA E BRITA COMERCIAIS</t>
  </si>
  <si>
    <t>CONCRETO SUBMERSO FCK = 25 MPA - CONFECÇÃO EM CENTRAL DOSADORA DE 30 M³/H - AREIA E BRITA COMERCIAIS</t>
  </si>
  <si>
    <t>CONCRETO SUBMERSO FCK = 30 MPA - CONFECÇÃO EM CENTRAL DOSADORA DE 30 M³/H - AREIA E BRITA COMERCIAIS</t>
  </si>
  <si>
    <t>CONCRETO SUBMERSO FCK = 35 MPA - CONFECÇÃO EM CENTRAL DOSADORA DE 30 M³/H - AREIA E BRITA COMERCIAIS</t>
  </si>
  <si>
    <t>CONCRETO SUBMERSO FCK = 40 MPA - CONFECÇÃO EM CENTRAL DOSADORA DE 30 M³/H - AREIA E BRITA COMERCIAIS</t>
  </si>
  <si>
    <t>LANÇAMENTO LIVRE DE CONCRETO USINADO POR MEIO DE CAMINHÃO BETONEIRA - CONFECÇÃO EM CENTRAL DOSADORA DE 30 M³/H</t>
  </si>
  <si>
    <t>LANÇAMENTO LIVRE DE CONCRETO USINADO POR MEIO DE CAMINHÃO BETONEIRA - CONFECÇÃO EM CENTRAL DOSADORA DE 40 M³/H</t>
  </si>
  <si>
    <t>LANÇAMENTO MANUAL DE CONCRETO USINADO - CONFECÇÃO EM CENTRAL DOSADORA DE 30 M³/H</t>
  </si>
  <si>
    <t>LANÇAMENTO MANUAL DE CONCRETO USINADO - CONFECÇÃO EM CENTRAL DOSADORA DE 40 M³/H</t>
  </si>
  <si>
    <t>LANÇAMENTO MECÂNICO DE CONCRETO COM BOMBA LANÇA SOBRE CHASSI COM CAPACIDADE DE 50 M³/H - CONFECÇÃO EM CENTRAL DOSADORA DE 40 M³/H</t>
  </si>
  <si>
    <t>LANÇAMENTO MECÂNICO DE CONCRETO COM BOMBA REBOCÁVEL COM CAPACIDADE DE 30 M³/H - CONFECÇÃO EM CENTRAL DOSADORA DE 30 M³/H</t>
  </si>
  <si>
    <t>LANÇAMENTO MECÂNICO DE CONCRETO COM BOMBA REBOCÁVEL COM CAPACIDADE DE 41 M³/H - CONFECÇÃO EM CENTRAL DOSADORA DE 40 M³/H</t>
  </si>
  <si>
    <t>CONCRETO FCK = 20 MPA PARA PROJEÇÃO VIA SECA - CONFECÇÃO EM BETONEIRA - AREIA E BRITA COMERCIAIS</t>
  </si>
  <si>
    <t>CONCRETO FCK = 25 MPA PARA PROJEÇÃO VIA SECA - CONFECÇÃO EM BETONEIRA - AREIA E BRITA COMERCIAIS</t>
  </si>
  <si>
    <t>CONCRETO FCK = 30 MPA PARA PROJEÇÃO VIA SECA - CONFECÇÃO EM BETONEIRA - AREIA E BRITA COMERCIAIS</t>
  </si>
  <si>
    <t>CONCRETO FCK = 30 MPA PARA PROJEÇÃO VIA ÚMIDA - CONFECÇÃO EM CENTRAL DOSADORA DE 30 M³/H - AREIA E BRITA COMERCIAIS</t>
  </si>
  <si>
    <t>CONCRETO FCK = 40 MPA PARA PROJEÇÃO VIA SECA - CONFECÇÃO EM BETONEIRA - AREIA E BRITA COMERCIAIS</t>
  </si>
  <si>
    <t>CONCRETO FCK = 40 MPA PARA PROJEÇÃO VIA ÚMIDA - CONFECÇÃO EM CENTRAL DOSADORA DE 30 M³/H - AREIA E BRITA COMERCIAIS</t>
  </si>
  <si>
    <t>CONCRETO PROJETADO VIA SECA FCK = 20 MPA APLICADO EM PISOS</t>
  </si>
  <si>
    <t>CONCRETO PROJETADO VIA SECA FCK = 20 MPA APLICADO EM SUPERFÍCIES INCLINADAS E VERTICAIS</t>
  </si>
  <si>
    <t>CONCRETO PROJETADO VIA SECA FCK = 20 MPA APLICADO EM TETO</t>
  </si>
  <si>
    <t>CONCRETO PROJETADO VIA SECA FCK = 25 MPA APLICADO EM PISOS</t>
  </si>
  <si>
    <t>CONCRETO PROJETADO VIA SECA FCK = 25 MPA APLICADO EM SUPERFÍCIES INCLINADAS E VERTICAIS</t>
  </si>
  <si>
    <t>CONCRETO PROJETADO VIA SECA FCK = 25 MPA APLICADO EM TETO</t>
  </si>
  <si>
    <t>CONCRETO PROJETADO VIA SECA FCK = 30 MPA APLICADO EM PISOS</t>
  </si>
  <si>
    <t>CONCRETO PROJETADO VIA SECA FCK = 30 MPA APLICADO EM SUPERFÍCIES INCLINADAS E VERTICAIS</t>
  </si>
  <si>
    <t>CONCRETO PROJETADO VIA SECA FCK = 30 MPA APLICADO EM TETO</t>
  </si>
  <si>
    <t>CONCRETO PROJETADO VIA SECA FCK = 40 MPA APLICADO EM PISOS</t>
  </si>
  <si>
    <t>CONCRETO PROJETADO VIA SECA FCK = 40 MPA APLICADO EM SUPERFÍCIES INCLINADAS E VERTICAIS</t>
  </si>
  <si>
    <t>CONCRETO PROJETADO VIA SECA FCK = 40 MPA VIA SECA APLICADO EM TETO</t>
  </si>
  <si>
    <t>ABERTURA DE RASGOS EM SUPERFÍCIE DE CONCRETO MEDINDO 10 X 10 MM PARA FIXAÇÃO DE BARRAS DE AÇO DE 8 MM</t>
  </si>
  <si>
    <t>ABERTURA DE RASGOS EM SUPERFÍCIE DE CONCRETO MEDINDO 12 X 12 MM PARA FIXAÇÃO DE BARRAS DE AÇO DE 10 MM</t>
  </si>
  <si>
    <t>ABERTURA DE RASGOS EM SUPERFÍCIE DE CONCRETO MEDINDO 8 X 8 MM PARA FIXAÇÃO DE BARRAS DE AÇO DE 6,3 MM</t>
  </si>
  <si>
    <t>ABERTURA EM MURO DE ALVENARIA DE PEDRA ARGAMASSADA COM MARTELETE</t>
  </si>
  <si>
    <t>CORTE A PLASMA CNC EM CHAPA COM ESPESSURA DE 6,3 A 10 MM</t>
  </si>
  <si>
    <t>CORTE A PLASMA MANUAL EM CHAPA DE ALUMÍNIO COM ESPESSURA DE 1,5 MM</t>
  </si>
  <si>
    <t>CORTE DE BARRAS DE AÇO CA-50 COM MAÇARICO OXIACETILENO</t>
  </si>
  <si>
    <t>CORTE DE CANTONEIRA DE ALUMÍNIO</t>
  </si>
  <si>
    <t>CORTE DE CHAPA DE AÇO COM GUILHOTINA HIDRÁULICA</t>
  </si>
  <si>
    <t>CORTE DE PERFIL METÁLICO COM MÁQUINA POLICORTE COM ESPESSURA DE ATÉ 1/8"</t>
  </si>
  <si>
    <t>DOBRAMENTO DE CHAPAS METÁLICAS COM ESPESSURAS DE 6,3 A 10 MM</t>
  </si>
  <si>
    <t>PERFURAÇÃO EM CONCRETO COM COROA DIAMANTADA - D = 100 MM</t>
  </si>
  <si>
    <t>PERFURAÇÃO EM CONCRETO COM COROA DIAMANTADA - D = 16 MM</t>
  </si>
  <si>
    <t>PERFURAÇÃO EM CONCRETO COM COROA DIAMANTADA - D = 20 MM</t>
  </si>
  <si>
    <t>PERFURAÇÃO EM CONCRETO COM COROA DIAMANTADA - D = 25 MM</t>
  </si>
  <si>
    <t>PERFURAÇÃO EM CONCRETO COM COROA DIAMANTADA - D = 32 MM</t>
  </si>
  <si>
    <t>PERFURAÇÃO EM CONCRETO COM COROA DIAMANTADA - D = 38 MM</t>
  </si>
  <si>
    <t>PERFURAÇÃO EM CONCRETO COM COROA DIAMANTADA - D = 44 MM</t>
  </si>
  <si>
    <t>PERFURAÇÃO EM CONCRETO COM COROA DIAMANTADA - D = 50 MM</t>
  </si>
  <si>
    <t>PERFURAÇÃO EM CONCRETO COM COROA DIAMANTADA - D = 63 MM</t>
  </si>
  <si>
    <t>PERFURAÇÃO EM CONCRETO COM COROA DIAMANTADA - D = 75 MM</t>
  </si>
  <si>
    <t>PERFURAÇÃO EM CONCRETO COM MARTELETE ELÉTRICO - D = 10 MM</t>
  </si>
  <si>
    <t>SOLDA COM MAÇARICO OXIACETILENO DE CHAPAS DE AÇO DE 12,5 MM</t>
  </si>
  <si>
    <t>SOLDA COM MAÇARICO OXIACETILENO DE CHAPAS DE AÇO DE 6,3 MM</t>
  </si>
  <si>
    <t>SOLDA COM MAÇARICO OXIACETILENO DE CHAPAS DE AÇO DE 8 MM</t>
  </si>
  <si>
    <t>SOLDA COM MAÇARICO OXIACETILENO DE CHAPAS DE AÇO DE 9,5 MM</t>
  </si>
  <si>
    <t>CONTENÇÃO EM AREIA-CIMENTO ENSACADA COM MISTURA DE AREIA COM 8% DE CIMENTO - CONFECÇÃO E ASSENTAMENTO</t>
  </si>
  <si>
    <t>CONTENÇÃO EM SOLO-CIMENTO ENSACADO COM MISTURA DE SOLO DE JAZIDA COM 8% DE CIMENTO - CONFECÇÃO E ASSENTAMENTO</t>
  </si>
  <si>
    <t>ENROCAMENTO DE PEDRA ARRUMADA MANUALMENTE - PEDRA DE MÃO COMERCIAL - FORNECIMENTO E ASSENTAMENTO</t>
  </si>
  <si>
    <t>ENROCAMENTO DE PEDRA ARRUMADA MANUALMENTE - PEDRA DE MÃO PRODUZIDA - CONFECÇÃO E ASSENTAMENTO</t>
  </si>
  <si>
    <t>ENROCAMENTO DE PEDRA JOGADA - PEDRA DE MÃO COMERCIAL - FORNECIMENTO E ASSENTAMENTO</t>
  </si>
  <si>
    <t>ENROCAMENTO DE PEDRA JOGADA - PEDRA DE MÃO PRODUZIDA - CONFECÇÃO E ASSENTAMENTO</t>
  </si>
  <si>
    <t>PEDRA ARGAMASSADA COM CIMENTO E AREIA 1:3 - AREIA E PEDRA DE MÃO COMERCIAL - FORNECIMENTO E ASSENTAMENTO</t>
  </si>
  <si>
    <t>PEDRA ARGAMASSADA COM CIMENTO E AREIA 1:3 - AREIA EXTRAÍDA E PEDRA DE MÃO PRODUZIDA - CONFECÇÃO E ASSENTAMENTO</t>
  </si>
  <si>
    <t>PROTEÇÃO DE TALUDES ROCHOSOS COM TELAS METÁLICAS DE DUPLA TORÇÃO COM LIGA EM 95% ZN E 5% AL - MALHA DE 8 X 10 CM - FORNECIMENTO E INSTALAÇÃO</t>
  </si>
  <si>
    <t>APICOAMENTO MANUAL DE CONCRETO</t>
  </si>
  <si>
    <t>DEMOLIÇÃO DE CONCRETO ARMADO</t>
  </si>
  <si>
    <t>DEMOLIÇÃO DE CONCRETO ARMADO COM MARTELETE E CORTE OXIACETILENO</t>
  </si>
  <si>
    <t>DEMOLIÇÃO DE CONCRETO SIMPLES</t>
  </si>
  <si>
    <t>DEMOLIÇÃO DE CONCRETO SIMPLES COM MARTELETE</t>
  </si>
  <si>
    <t>DEMOLIÇÃO MANUAL DE CONSTRUÇÕES PROVISÓRIAS DE MADEIRA - SEM REAPROVEITAMENTO</t>
  </si>
  <si>
    <t>DEMOLIÇÃO MANUAL DE CONSTRUÇÕES PROVISÓRIAS DE MADEIRA, SEM FECHAMENTO LATERAL E SEM PAVIMENTAÇÃO</t>
  </si>
  <si>
    <t>DEMOLIÇÃO MECÂNICA DE ALVENARIA, COM CARREGADEIRA DE PNEUS - SEM REAPROVEITAMENTO</t>
  </si>
  <si>
    <t>DEMOLIÇÃO MECÂNICA DE CONCRETO ARMADO, COM ESCAVADEIRA HIDRÁULICA COM MARTELO HIDRÁULICO - SEM REAPROVEITAMENTO</t>
  </si>
  <si>
    <t>DEMOLIÇÃO MECÂNICA DE CONSTRUÇÕES PROVISÓRIAS EM ALVENARIA COM ESCAVADEIRA HIDRÁULICA - SEM REAPROVEITAMENTO</t>
  </si>
  <si>
    <t>FRESAGEM DE PISO DE CONCRETO</t>
  </si>
  <si>
    <t>REMOÇÃO DE CERCA COM MOURÕES DE CONCRETO</t>
  </si>
  <si>
    <t>REMOÇÃO DE PAINEL PUBLICITÁRIO, TIPO OUTDOOR, COM ESTRUTURA E SUPORTES EM MADEIRA</t>
  </si>
  <si>
    <t>REMOÇÃO DE PARALELEPÍPEDOS</t>
  </si>
  <si>
    <t>DERROCAGEM SUBAQUÁTICA DE MATERIAL DE 3ª CATEGORIA - CARGA E LIMPEZA - PLATAFORMA COM CLAMSHELL - FLUTUANTE E BATELÃO REBOCADO DE 100 T MONTADO NA OBRA - DMT ATÉ 200 M</t>
  </si>
  <si>
    <t>DERROCAGEM SUBAQUÁTICA DE MATERIAL DE 3ª CATEGORIA - CARGA E LIMPEZA - PLATAFORMA COM CLAMSHELL - FLUTUANTE E BATELÃO REBOCADO DE 100 T MONTADO NA OBRA - DMT DE 1.000 A 1200 M</t>
  </si>
  <si>
    <t>DERROCAGEM SUBAQUÁTICA DE MATERIAL DE 3ª CATEGORIA - CARGA E LIMPEZA - PLATAFORMA COM CLAMSHELL - FLUTUANTE E BATELÃO REBOCADO DE 100 T MONTADO NA OBRA - DMT DE 1.200 A 1.400 M</t>
  </si>
  <si>
    <t>DERROCAGEM SUBAQUÁTICA DE MATERIAL DE 3ª CATEGORIA - CARGA E LIMPEZA - PLATAFORMA COM CLAMSHELL - FLUTUANTE E BATELÃO REBOCADO DE 100 T MONTADO NA OBRA - DMT DE 1.400 A 1.600 M</t>
  </si>
  <si>
    <t>DERROCAGEM SUBAQUÁTICA DE MATERIAL DE 3ª CATEGORIA - CARGA E LIMPEZA - PLATAFORMA COM CLAMSHELL - FLUTUANTE E BATELÃO REBOCADO DE 100 T MONTADO NA OBRA - DMT DE 1.600 A 1.800 M</t>
  </si>
  <si>
    <t>DERROCAGEM SUBAQUÁTICA DE MATERIAL DE 3ª CATEGORIA - CARGA E LIMPEZA - PLATAFORMA COM CLAMSHELL - FLUTUANTE E BATELÃO REBOCADO DE 100 T MONTADO NA OBRA - DMT DE 1.800 A 2.000 M</t>
  </si>
  <si>
    <t>DERROCAGEM SUBAQUÁTICA DE MATERIAL DE 3ª CATEGORIA - CARGA E LIMPEZA - PLATAFORMA COM CLAMSHELL - FLUTUANTE E BATELÃO REBOCADO DE 100 T MONTADO NA OBRA - DMT DE 2.000 A 2.500 M</t>
  </si>
  <si>
    <t>DERROCAGEM SUBAQUÁTICA DE MATERIAL DE 3ª CATEGORIA - CARGA E LIMPEZA - PLATAFORMA COM CLAMSHELL - FLUTUANTE E BATELÃO REBOCADO DE 100 T MONTADO NA OBRA - DMT DE 2.500 A 3.000 M</t>
  </si>
  <si>
    <t>DERROCAGEM SUBAQUÁTICA DE MATERIAL DE 3ª CATEGORIA - CARGA E LIMPEZA - PLATAFORMA COM CLAMSHELL - FLUTUANTE E BATELÃO REBOCADO DE 100 T MONTADO NA OBRA - DMT DE 3.000 M</t>
  </si>
  <si>
    <t>DERROCAGEM SUBAQUÁTICA DE MATERIAL DE 3ª CATEGORIA - CARGA E LIMPEZA - PLATAFORMA COM CLAMSHELL - FLUTUANTE E BATELÃO REBOCADO DE 100 T MONTADO NA OBRA - DMT DE 400 A 600 M</t>
  </si>
  <si>
    <t>DERROCAGEM SUBAQUÁTICA DE MATERIAL DE 3ª CATEGORIA - CARGA E LIMPEZA - PLATAFORMA COM CLAMSHELL - FLUTUANTE E BATELÃO REBOCADO DE 100 T MONTADO NA OBRA - DMT DE 600 A 800 M</t>
  </si>
  <si>
    <t>DERROCAGEM SUBAQUÁTICA DE MATERIAL DE 3ª CATEGORIA - CARGA E LIMPEZA - PLATAFORMA COM CLAMSHELL - FLUTUANTE E BATELÃO REBOCADO DE 100 T MONTADO NA OBRA - DMT DE 800 A 1.000 M</t>
  </si>
  <si>
    <t>DERROCAGEM SUBAQUÁTICA DE MATERIAL DE 3ª CATEGORIA - CARGA E LIMPEZA - PLATAFORMA COM CLAMSHELL - FLUTUANTE MONTADO NA OBRA - SEM TRANSPORTE</t>
  </si>
  <si>
    <t>DERROCAGEM SUBAQUÁTICA DE MATERIAL DE 3ª CATEGORIA - CARGA E LIMPEZA - PLATAFORMA FLUTUANTE COM CLAMSHELL - SEM TRANSPORTE</t>
  </si>
  <si>
    <t>DERROCAGEM SUBAQUÁTICA DE MATERIAL DE 3ª CATEGORIA - CARGA E LIMPEZA - PLATAFORMA FLUTUANTE COM CLAMSHELL E BATELÃO REBOCADO DE 100 T - DMT ATÉ 200 M</t>
  </si>
  <si>
    <t>DERROCAGEM SUBAQUÁTICA DE MATERIAL DE 3ª CATEGORIA - CARGA E LIMPEZA - PLATAFORMA FLUTUANTE COM CLAMSHELL E BATELÃO REBOCADO DE 100 T - DMT DE 1.000 A 1.200 M</t>
  </si>
  <si>
    <t>DERROCAGEM SUBAQUÁTICA DE MATERIAL DE 3ª CATEGORIA - CARGA E LIMPEZA - PLATAFORMA FLUTUANTE COM CLAMSHELL E BATELÃO REBOCADO DE 100 T - DMT DE 1.200 A 1.400 M</t>
  </si>
  <si>
    <t>DERROCAGEM SUBAQUÁTICA DE MATERIAL DE 3ª CATEGORIA - CARGA E LIMPEZA - PLATAFORMA FLUTUANTE COM CLAMSHELL E BATELÃO REBOCADO DE 100 T - DMT DE 1.400 A 1.600 M</t>
  </si>
  <si>
    <t>DERROCAGEM SUBAQUÁTICA DE MATERIAL DE 3ª CATEGORIA - CARGA E LIMPEZA - PLATAFORMA FLUTUANTE COM CLAMSHELL E BATELÃO REBOCADO DE 100 T - DMT DE 1.600 A 1.800 M</t>
  </si>
  <si>
    <t>DERROCAGEM SUBAQUÁTICA DE MATERIAL DE 3ª CATEGORIA - CARGA E LIMPEZA - PLATAFORMA FLUTUANTE COM CLAMSHELL E BATELÃO REBOCADO DE 100 T - DMT DE 1.800 A 2.000 M</t>
  </si>
  <si>
    <t>DERROCAGEM SUBAQUÁTICA DE MATERIAL DE 3ª CATEGORIA - CARGA E LIMPEZA - PLATAFORMA FLUTUANTE COM CLAMSHELL E BATELÃO REBOCADO DE 100 T - DMT DE 2.000 A 2.500 M</t>
  </si>
  <si>
    <t>DERROCAGEM SUBAQUÁTICA DE MATERIAL DE 3ª CATEGORIA - CARGA E LIMPEZA - PLATAFORMA FLUTUANTE COM CLAMSHELL E BATELÃO REBOCADO DE 100 T - DMT DE 2.500 A 3.000 M</t>
  </si>
  <si>
    <t>DERROCAGEM SUBAQUÁTICA DE MATERIAL DE 3ª CATEGORIA - CARGA E LIMPEZA - PLATAFORMA FLUTUANTE COM CLAMSHELL E BATELÃO REBOCADO DE 100 T - DMT DE 200 A 400 M</t>
  </si>
  <si>
    <t>DERROCAGEM SUBAQUÁTICA DE MATERIAL DE 3ª CATEGORIA - CARGA E LIMPEZA - PLATAFORMA FLUTUANTE COM CLAMSHELL E BATELÃO REBOCADO DE 100 T - DMT DE 3.000 M</t>
  </si>
  <si>
    <t>DERROCAGEM SUBAQUÁTICA DE MATERIAL DE 3ª CATEGORIA - CARGA E LIMPEZA - PLATAFORMA FLUTUANTE COM CLAMSHELL E BATELÃO REBOCADO DE 100 T - DMT DE 400 A 600 M</t>
  </si>
  <si>
    <t>DERROCAGEM SUBAQUÁTICA DE MATERIAL DE 3ª CATEGORIA - CARGA E LIMPEZA - PLATAFORMA FLUTUANTE COM CLAMSHELL E BATELÃO REBOCADO DE 100 T - DMT DE 600 A 800 M</t>
  </si>
  <si>
    <t>DERROCAGEM SUBAQUÁTICA DE MATERIAL DE 3ª CATEGORIA - CARGA E LIMPEZA - PLATAFORMA FLUTUANTE COM CLAMSHELL E BATELÃO REBOCADO DE 100 T - DMT DE 800 A 1.000 M</t>
  </si>
  <si>
    <t>DERROCAGEM SUBAQUÁTICA DE MATERIAL DE 3ª CATEGORIA - CARGA E LIMPEZA COM DRAGA BACKHOE DE 7 M³ - SEM TRANSPORTE</t>
  </si>
  <si>
    <t>DERROCAGEM SUBAQUÁTICA DE MATERIAL DE 3ª CATEGORIA - CARGA E LIMPEZA COM DRAGA BACKHOE DE 7 M³ - TRANSPORTE COM BATELÃO AUTOPROPELIDO DE 300 M³ - DMT ATÉ 200 M</t>
  </si>
  <si>
    <t>DERROCAGEM SUBAQUÁTICA DE MATERIAL DE 3ª CATEGORIA - CARGA E LIMPEZA COM DRAGA BACKHOE DE 7 M³ - TRANSPORTE COM BATELÃO AUTOPROPELIDO DE 300 M³ - DMT DE 1.000 A 1.200 M</t>
  </si>
  <si>
    <t>DERROCAGEM SUBAQUÁTICA DE MATERIAL DE 3ª CATEGORIA - CARGA E LIMPEZA COM DRAGA BACKHOE DE 7 M³ - TRANSPORTE COM BATELÃO AUTOPROPELIDO DE 300 M³ - DMT DE 1.200 A 1.400 M</t>
  </si>
  <si>
    <t>DERROCAGEM SUBAQUÁTICA DE MATERIAL DE 3ª CATEGORIA - CARGA E LIMPEZA COM DRAGA BACKHOE DE 7 M³ - TRANSPORTE COM BATELÃO AUTOPROPELIDO DE 300 M³ - DMT DE 1.400 A 1.600 M</t>
  </si>
  <si>
    <t>DERROCAGEM SUBAQUÁTICA DE MATERIAL DE 3ª CATEGORIA - CARGA E LIMPEZA COM DRAGA BACKHOE DE 7 M³ - TRANSPORTE COM BATELÃO AUTOPROPELIDO DE 300 M³ - DMT DE 1.600 A 1.800 M</t>
  </si>
  <si>
    <t>DERROCAGEM SUBAQUÁTICA DE MATERIAL DE 3ª CATEGORIA - CARGA E LIMPEZA COM DRAGA BACKHOE DE 7 M³ - TRANSPORTE COM BATELÃO AUTOPROPELIDO DE 300 M³ - DMT DE 1.800 A 2.000 M</t>
  </si>
  <si>
    <t>DERROCAGEM SUBAQUÁTICA DE MATERIAL DE 3ª CATEGORIA - CARGA E LIMPEZA COM DRAGA BACKHOE DE 7 M³ - TRANSPORTE COM BATELÃO AUTOPROPELIDO DE 300 M³ - DMT DE 2.000 A 2.500 M</t>
  </si>
  <si>
    <t>DERROCAGEM SUBAQUÁTICA DE MATERIAL DE 3ª CATEGORIA - CARGA E LIMPEZA COM DRAGA BACKHOE DE 7 M³ - TRANSPORTE COM BATELÃO AUTOPROPELIDO DE 300 M³ - DMT DE 2.500 A 3.000 M</t>
  </si>
  <si>
    <t>DERROCAGEM SUBAQUÁTICA DE MATERIAL DE 3ª CATEGORIA - CARGA E LIMPEZA COM DRAGA BACKHOE DE 7 M³ - TRANSPORTE COM BATELÃO AUTOPROPELIDO DE 300 M³ - DMT DE 200 A 400 M</t>
  </si>
  <si>
    <t>DERROCAGEM SUBAQUÁTICA DE MATERIAL DE 3ª CATEGORIA - CARGA E LIMPEZA COM DRAGA BACKHOE DE 7 M³ - TRANSPORTE COM BATELÃO AUTOPROPELIDO DE 300 M³ - DMT DE 3.000 M</t>
  </si>
  <si>
    <t>DERROCAGEM SUBAQUÁTICA DE MATERIAL DE 3ª CATEGORIA - CARGA E LIMPEZA COM DRAGA BACKHOE DE 7 M³ - TRANSPORTE COM BATELÃO AUTOPROPELIDO DE 300 M³ - DMT DE 400 A 600 M</t>
  </si>
  <si>
    <t>DERROCAGEM SUBAQUÁTICA DE MATERIAL DE 3ª CATEGORIA - CARGA E LIMPEZA COM DRAGA BACKHOE DE 7 M³ - TRANSPORTE COM BATELÃO AUTOPROPELIDO DE 300 M³ - DMT DE 600 A 800 M</t>
  </si>
  <si>
    <t>DERROCAGEM SUBAQUÁTICA DE MATERIAL DE 3ª CATEGORIA - CARGA E LIMPEZA COM DRAGA BACKHOE DE 7 M³ - TRANSPORTE COM BATELÃO AUTOPROPELIDO DE 300 M³ - DMT DE 800 A 1.000 M</t>
  </si>
  <si>
    <t>LEVANTAMENTO BATIMÉTRICO MONOFEIXE LONGITUDINAL</t>
  </si>
  <si>
    <t>LEVANTAMENTO BATIMÉTRICO MONOFEIXE TRANSVERSAL</t>
  </si>
  <si>
    <t>LEVANTAMENTO BATIMÉTRICO MULTIFEIXE</t>
  </si>
  <si>
    <t>LEVANTAMENTO HIDROMÉTRICO COM ADCP EM RIOS COM VELOCIDADE DE CORRENTE ACIMA DE 1,5 M/S</t>
  </si>
  <si>
    <t>LEVANTAMENTO HIDROMÉTRICO COM ADCP EM RIOS COM VELOCIDADE DE CORRENTE DE 0,5 A 1,0 M/S</t>
  </si>
  <si>
    <t>LEVANTAMENTO HIDROMÉTRICO COM ADCP EM RIOS COM VELOCIDADE DE CORRENTE DE 1,0 A 1,5 M/S</t>
  </si>
  <si>
    <t>DRAGAGEM DE AREIA FINA COM DRAGA DE SUCÇÃO E RECALQUE - BOMBA DE 1.350 KW E CORTADOR DE 170 KW - DISTÂNCIA DE RECALQUE DE 1.100 A 1.300 M</t>
  </si>
  <si>
    <t>DRAGAGEM DE AREIA FINA COM DRAGA DE SUCÇÃO E RECALQUE - BOMBA DE 1.350 KW E CORTADOR DE 170 KW - DISTÂNCIA DE RECALQUE DE 1.300 A 1.500 M</t>
  </si>
  <si>
    <t>DRAGAGEM DE AREIA FINA COM DRAGA DE SUCÇÃO E RECALQUE - BOMBA DE 1.350 KW E CORTADOR DE 170 KW - DISTÂNCIA DE RECALQUE DE 1.500 A 1.700 M</t>
  </si>
  <si>
    <t>DRAGAGEM DE AREIA FINA COM DRAGA DE SUCÇÃO E RECALQUE - BOMBA DE 1.350 KW E CORTADOR DE 170 KW - DISTÂNCIA DE RECALQUE DE 1.700 A 1.900 M</t>
  </si>
  <si>
    <t>DRAGAGEM DE AREIA FINA COM DRAGA DE SUCÇÃO E RECALQUE - BOMBA DE 1.350 KW E CORTADOR DE 170 KW - DISTÂNCIA DE RECALQUE DE 1.900 A 2.100 M</t>
  </si>
  <si>
    <t>DRAGAGEM DE AREIA FINA COM DRAGA DE SUCÇÃO E RECALQUE - BOMBA DE 1.350 KW E CORTADOR DE 170 KW - DISTÂNCIA DE RECALQUE DE 10.100 A 10.300 M</t>
  </si>
  <si>
    <t>DRAGAGEM DE AREIA FINA COM DRAGA DE SUCÇÃO E RECALQUE - BOMBA DE 1.350 KW E CORTADOR DE 170 KW - DISTÂNCIA DE RECALQUE DE 10.300 A 10.500 M</t>
  </si>
  <si>
    <t>DRAGAGEM DE AREIA FINA COM DRAGA DE SUCÇÃO E RECALQUE - BOMBA DE 1.350 KW E CORTADOR DE 170 KW - DISTÂNCIA DE RECALQUE DE 10.500 A 10.700 M</t>
  </si>
  <si>
    <t>DRAGAGEM DE AREIA FINA COM DRAGA DE SUCÇÃO E RECALQUE - BOMBA DE 1.350 KW E CORTADOR DE 170 KW - DISTÂNCIA DE RECALQUE DE 10.700 A 10.900 M</t>
  </si>
  <si>
    <t>DRAGAGEM DE AREIA FINA COM DRAGA DE SUCÇÃO E RECALQUE - BOMBA DE 1.350 KW E CORTADOR DE 170 KW - DISTÂNCIA DE RECALQUE DE 10.900 A 11.100 M</t>
  </si>
  <si>
    <t>DRAGAGEM DE AREIA FINA COM DRAGA DE SUCÇÃO E RECALQUE - BOMBA DE 1.350 KW E CORTADOR DE 170 KW - DISTÂNCIA DE RECALQUE DE 11.100 A 11.300 M</t>
  </si>
  <si>
    <t>DRAGAGEM DE AREIA FINA COM DRAGA DE SUCÇÃO E RECALQUE - BOMBA DE 1.350 KW E CORTADOR DE 170 KW - DISTÂNCIA DE RECALQUE DE 11.300 A 11.500 M</t>
  </si>
  <si>
    <t>DRAGAGEM DE AREIA FINA COM DRAGA DE SUCÇÃO E RECALQUE - BOMBA DE 1.350 KW E CORTADOR DE 170 KW - DISTÂNCIA DE RECALQUE DE 11.500 A 11.700 M</t>
  </si>
  <si>
    <t>DRAGAGEM DE AREIA FINA COM DRAGA DE SUCÇÃO E RECALQUE - BOMBA DE 1.350 KW E CORTADOR DE 170 KW - DISTÂNCIA DE RECALQUE DE 11.700 A 11.900 M</t>
  </si>
  <si>
    <t>DRAGAGEM DE AREIA FINA COM DRAGA DE SUCÇÃO E RECALQUE - BOMBA DE 1.350 KW E CORTADOR DE 170 KW - DISTÂNCIA DE RECALQUE DE 11.900 A 12.100 M</t>
  </si>
  <si>
    <t>DRAGAGEM DE AREIA FINA COM DRAGA DE SUCÇÃO E RECALQUE - BOMBA DE 1.350 KW E CORTADOR DE 170 KW - DISTÂNCIA DE RECALQUE DE 2.100 A 2.300 M</t>
  </si>
  <si>
    <t>DRAGAGEM DE AREIA FINA COM DRAGA DE SUCÇÃO E RECALQUE - BOMBA DE 1.350 KW E CORTADOR DE 170 KW - DISTÂNCIA DE RECALQUE DE 2.300 A 2.500 M</t>
  </si>
  <si>
    <t>DRAGAGEM DE AREIA FINA COM DRAGA DE SUCÇÃO E RECALQUE - BOMBA DE 1.350 KW E CORTADOR DE 170 KW - DISTÂNCIA DE RECALQUE DE 2.500 A 2.700 M</t>
  </si>
  <si>
    <t>DRAGAGEM DE AREIA FINA COM DRAGA DE SUCÇÃO E RECALQUE - BOMBA DE 1.350 KW E CORTADOR DE 170 KW - DISTÂNCIA DE RECALQUE DE 2.700 A 2.900 M</t>
  </si>
  <si>
    <t>DRAGAGEM DE AREIA FINA COM DRAGA DE SUCÇÃO E RECALQUE - BOMBA DE 1.350 KW E CORTADOR DE 170 KW - DISTÂNCIA DE RECALQUE DE 2.900 A 3.100 M</t>
  </si>
  <si>
    <t>DRAGAGEM DE AREIA FINA COM DRAGA DE SUCÇÃO E RECALQUE - BOMBA DE 1.350 KW E CORTADOR DE 170 KW - DISTÂNCIA DE RECALQUE DE 3.100 A 3.300 M</t>
  </si>
  <si>
    <t>DRAGAGEM DE AREIA FINA COM DRAGA DE SUCÇÃO E RECALQUE - BOMBA DE 1.350 KW E CORTADOR DE 170 KW - DISTÂNCIA DE RECALQUE DE 3.300 A 3.500 M</t>
  </si>
  <si>
    <t>DRAGAGEM DE AREIA FINA COM DRAGA DE SUCÇÃO E RECALQUE - BOMBA DE 1.350 KW E CORTADOR DE 170 KW - DISTÂNCIA DE RECALQUE DE 3.500 A 3.700 M</t>
  </si>
  <si>
    <t>DRAGAGEM DE AREIA FINA COM DRAGA DE SUCÇÃO E RECALQUE - BOMBA DE 1.350 KW E CORTADOR DE 170 KW - DISTÂNCIA DE RECALQUE DE 3.700 A 3.900 M</t>
  </si>
  <si>
    <t>DRAGAGEM DE AREIA FINA COM DRAGA DE SUCÇÃO E RECALQUE - BOMBA DE 1.350 KW E CORTADOR DE 170 KW - DISTÂNCIA DE RECALQUE DE 3.900 A 4.100 M</t>
  </si>
  <si>
    <t>DRAGAGEM DE AREIA FINA COM DRAGA DE SUCÇÃO E RECALQUE - BOMBA DE 1.350 KW E CORTADOR DE 170 KW - DISTÂNCIA DE RECALQUE DE 4.100 A 4.300 M</t>
  </si>
  <si>
    <t>DRAGAGEM DE AREIA FINA COM DRAGA DE SUCÇÃO E RECALQUE - BOMBA DE 1.350 KW E CORTADOR DE 170 KW - DISTÂNCIA DE RECALQUE DE 4.300 A 4.500 M</t>
  </si>
  <si>
    <t>DRAGAGEM DE AREIA FINA COM DRAGA DE SUCÇÃO E RECALQUE - BOMBA DE 1.350 KW E CORTADOR DE 170 KW - DISTÂNCIA DE RECALQUE DE 4.500 A 4.700 M</t>
  </si>
  <si>
    <t>DRAGAGEM DE AREIA FINA COM DRAGA DE SUCÇÃO E RECALQUE - BOMBA DE 1.350 KW E CORTADOR DE 170 KW - DISTÂNCIA DE RECALQUE DE 4.700 A 4.900 M</t>
  </si>
  <si>
    <t>DRAGAGEM DE AREIA FINA COM DRAGA DE SUCÇÃO E RECALQUE - BOMBA DE 1.350 KW E CORTADOR DE 170 KW - DISTÂNCIA DE RECALQUE DE 4.900 A 5.100 M</t>
  </si>
  <si>
    <t>DRAGAGEM DE AREIA FINA COM DRAGA DE SUCÇÃO E RECALQUE - BOMBA DE 1.350 KW E CORTADOR DE 170 KW - DISTÂNCIA DE RECALQUE DE 5.100 A 5.300 M</t>
  </si>
  <si>
    <t>DRAGAGEM DE AREIA FINA COM DRAGA DE SUCÇÃO E RECALQUE - BOMBA DE 1.350 KW E CORTADOR DE 170 KW - DISTÂNCIA DE RECALQUE DE 5.300 A 5.500 M</t>
  </si>
  <si>
    <t>DRAGAGEM DE AREIA FINA COM DRAGA DE SUCÇÃO E RECALQUE - BOMBA DE 1.350 KW E CORTADOR DE 170 KW - DISTÂNCIA DE RECALQUE DE 5.500 A 5.700 M</t>
  </si>
  <si>
    <t>DRAGAGEM DE AREIA FINA COM DRAGA DE SUCÇÃO E RECALQUE - BOMBA DE 1.350 KW E CORTADOR DE 170 KW - DISTÂNCIA DE RECALQUE DE 5.700 A 5.900 M</t>
  </si>
  <si>
    <t>DRAGAGEM DE AREIA FINA COM DRAGA DE SUCÇÃO E RECALQUE - BOMBA DE 1.350 KW E CORTADOR DE 170 KW - DISTÂNCIA DE RECALQUE DE 5.900 A 6.100 M</t>
  </si>
  <si>
    <t>DRAGAGEM DE AREIA FINA COM DRAGA DE SUCÇÃO E RECALQUE - BOMBA DE 1.350 KW E CORTADOR DE 170 KW - DISTÂNCIA DE RECALQUE DE 500 A 700 M</t>
  </si>
  <si>
    <t>DRAGAGEM DE AREIA FINA COM DRAGA DE SUCÇÃO E RECALQUE - BOMBA DE 1.350 KW E CORTADOR DE 170 KW - DISTÂNCIA DE RECALQUE DE 6.100 A 6.300 M</t>
  </si>
  <si>
    <t>DRAGAGEM DE AREIA FINA COM DRAGA DE SUCÇÃO E RECALQUE - BOMBA DE 1.350 KW E CORTADOR DE 170 KW - DISTÂNCIA DE RECALQUE DE 6.300 A 6.500 M</t>
  </si>
  <si>
    <t>DRAGAGEM DE AREIA FINA COM DRAGA DE SUCÇÃO E RECALQUE - BOMBA DE 1.350 KW E CORTADOR DE 170 KW - DISTÂNCIA DE RECALQUE DE 6.500 A 6.700 M</t>
  </si>
  <si>
    <t>DRAGAGEM DE AREIA FINA COM DRAGA DE SUCÇÃO E RECALQUE - BOMBA DE 1.350 KW E CORTADOR DE 170 KW - DISTÂNCIA DE RECALQUE DE 6.700 A 6.900 M</t>
  </si>
  <si>
    <t>DRAGAGEM DE AREIA FINA COM DRAGA DE SUCÇÃO E RECALQUE - BOMBA DE 1.350 KW E CORTADOR DE 170 KW - DISTÂNCIA DE RECALQUE DE 6.900 A 7.100 M</t>
  </si>
  <si>
    <t>DRAGAGEM DE AREIA FINA COM DRAGA DE SUCÇÃO E RECALQUE - BOMBA DE 1.350 KW E CORTADOR DE 170 KW - DISTÂNCIA DE RECALQUE DE 7.100 A 7.300 M</t>
  </si>
  <si>
    <t>DRAGAGEM DE AREIA FINA COM DRAGA DE SUCÇÃO E RECALQUE - BOMBA DE 1.350 KW E CORTADOR DE 170 KW - DISTÂNCIA DE RECALQUE DE 7.300 A 7.500 M</t>
  </si>
  <si>
    <t>DRAGAGEM DE AREIA FINA COM DRAGA DE SUCÇÃO E RECALQUE - BOMBA DE 1.350 KW E CORTADOR DE 170 KW - DISTÂNCIA DE RECALQUE DE 7.500 A 7.700 M</t>
  </si>
  <si>
    <t>DRAGAGEM DE AREIA FINA COM DRAGA DE SUCÇÃO E RECALQUE - BOMBA DE 1.350 KW E CORTADOR DE 170 KW - DISTÂNCIA DE RECALQUE DE 7.700 A 7.900 M</t>
  </si>
  <si>
    <t>DRAGAGEM DE AREIA FINA COM DRAGA DE SUCÇÃO E RECALQUE - BOMBA DE 1.350 KW E CORTADOR DE 170 KW - DISTÂNCIA DE RECALQUE DE 7.900 A 8.100 M</t>
  </si>
  <si>
    <t>DRAGAGEM DE AREIA FINA COM DRAGA DE SUCÇÃO E RECALQUE - BOMBA DE 1.350 KW E CORTADOR DE 170 KW - DISTÂNCIA DE RECALQUE DE 700 A 900 M</t>
  </si>
  <si>
    <t>DRAGAGEM DE AREIA FINA COM DRAGA DE SUCÇÃO E RECALQUE - BOMBA DE 1.350 KW E CORTADOR DE 170 KW - DISTÂNCIA DE RECALQUE DE 8.100 A 8.300 M</t>
  </si>
  <si>
    <t>DRAGAGEM DE AREIA FINA COM DRAGA DE SUCÇÃO E RECALQUE - BOMBA DE 1.350 KW E CORTADOR DE 170 KW - DISTÂNCIA DE RECALQUE DE 8.300 A 8.500 M</t>
  </si>
  <si>
    <t>DRAGAGEM DE AREIA FINA COM DRAGA DE SUCÇÃO E RECALQUE - BOMBA DE 1.350 KW E CORTADOR DE 170 KW - DISTÂNCIA DE RECALQUE DE 8.500 A 8.700 M</t>
  </si>
  <si>
    <t>DRAGAGEM DE AREIA FINA COM DRAGA DE SUCÇÃO E RECALQUE - BOMBA DE 1.350 KW E CORTADOR DE 170 KW - DISTÂNCIA DE RECALQUE DE 8.700 A 8.900 M</t>
  </si>
  <si>
    <t>DRAGAGEM DE AREIA FINA COM DRAGA DE SUCÇÃO E RECALQUE - BOMBA DE 1.350 KW E CORTADOR DE 170 KW - DISTÂNCIA DE RECALQUE DE 8.900 A 9.100 M</t>
  </si>
  <si>
    <t>DRAGAGEM DE AREIA FINA COM DRAGA DE SUCÇÃO E RECALQUE - BOMBA DE 1.350 KW E CORTADOR DE 170 KW - DISTÂNCIA DE RECALQUE DE 9.100 A 9.300 M</t>
  </si>
  <si>
    <t>DRAGAGEM DE AREIA FINA COM DRAGA DE SUCÇÃO E RECALQUE - BOMBA DE 1.350 KW E CORTADOR DE 170 KW - DISTÂNCIA DE RECALQUE DE 9.300 A 9.500 M</t>
  </si>
  <si>
    <t>DRAGAGEM DE AREIA FINA COM DRAGA DE SUCÇÃO E RECALQUE - BOMBA DE 1.350 KW E CORTADOR DE 170 KW - DISTÂNCIA DE RECALQUE DE 9.500 A 9.700 M</t>
  </si>
  <si>
    <t>DRAGAGEM DE AREIA FINA COM DRAGA DE SUCÇÃO E RECALQUE - BOMBA DE 1.350 KW E CORTADOR DE 170 KW - DISTÂNCIA DE RECALQUE DE 9.700 A 9.900 M</t>
  </si>
  <si>
    <t>DRAGAGEM DE AREIA FINA COM DRAGA DE SUCÇÃO E RECALQUE - BOMBA DE 1.350 KW E CORTADOR DE 170 KW - DISTÂNCIA DE RECALQUE DE 9.900 A 10.100 M</t>
  </si>
  <si>
    <t>DRAGAGEM DE AREIA FINA COM DRAGA DE SUCÇÃO E RECALQUE - BOMBA DE 1.350 KW E CORTADOR DE 170 KW - DISTÂNCIA DE RECALQUE DE 900 A 1.100 M</t>
  </si>
  <si>
    <t>DRAGAGEM DE AREIA FINA COM DRAGA DE SUCÇÃO E RECALQUE - BOMBA DE 1.350 KW E CORTADOR DE 170 KW - DISTÂNCIA DE RECALQUE DE ATÉ 500 M</t>
  </si>
  <si>
    <t>DRAGAGEM DE AREIA FINA COM DRAGA DE SUCÇÃO E RECALQUE - BOMBA DE 746 KW E CORTADOR DE 110 KW - DISTÂNCIA DE RECALQUE DE 1.100 A 1.300 M</t>
  </si>
  <si>
    <t>DRAGAGEM DE AREIA FINA COM DRAGA DE SUCÇÃO E RECALQUE - BOMBA DE 746 KW E CORTADOR DE 110 KW - DISTÂNCIA DE RECALQUE DE 1.300 A 1.500 M</t>
  </si>
  <si>
    <t>DRAGAGEM DE AREIA FINA COM DRAGA DE SUCÇÃO E RECALQUE - BOMBA DE 746 KW E CORTADOR DE 110 KW - DISTÂNCIA DE RECALQUE DE 1.500 A 1.700 M</t>
  </si>
  <si>
    <t>DRAGAGEM DE AREIA FINA COM DRAGA DE SUCÇÃO E RECALQUE - BOMBA DE 746 KW E CORTADOR DE 110 KW - DISTÂNCIA DE RECALQUE DE 1.700 A 1.900 M</t>
  </si>
  <si>
    <t>DRAGAGEM DE AREIA FINA COM DRAGA DE SUCÇÃO E RECALQUE - BOMBA DE 746 KW E CORTADOR DE 110 KW - DISTÂNCIA DE RECALQUE DE 1.900 A 2.100 M</t>
  </si>
  <si>
    <t>DRAGAGEM DE AREIA FINA COM DRAGA DE SUCÇÃO E RECALQUE - BOMBA DE 746 KW E CORTADOR DE 110 KW - DISTÂNCIA DE RECALQUE DE 2.100 A 2.300 M</t>
  </si>
  <si>
    <t>DRAGAGEM DE AREIA FINA COM DRAGA DE SUCÇÃO E RECALQUE - BOMBA DE 746 KW E CORTADOR DE 110 KW - DISTÂNCIA DE RECALQUE DE 2.300 A 2.500 M</t>
  </si>
  <si>
    <t>DRAGAGEM DE AREIA FINA COM DRAGA DE SUCÇÃO E RECALQUE - BOMBA DE 746 KW E CORTADOR DE 110 KW - DISTÂNCIA DE RECALQUE DE 2.500 A 2.700 M</t>
  </si>
  <si>
    <t>DRAGAGEM DE AREIA FINA COM DRAGA DE SUCÇÃO E RECALQUE - BOMBA DE 746 KW E CORTADOR DE 110 KW - DISTÂNCIA DE RECALQUE DE 2.700 A 2.900 M</t>
  </si>
  <si>
    <t>DRAGAGEM DE AREIA FINA COM DRAGA DE SUCÇÃO E RECALQUE - BOMBA DE 746 KW E CORTADOR DE 110 KW - DISTÂNCIA DE RECALQUE DE 2.900 A 3.100 M</t>
  </si>
  <si>
    <t>DRAGAGEM DE AREIA FINA COM DRAGA DE SUCÇÃO E RECALQUE - BOMBA DE 746 KW E CORTADOR DE 110 KW - DISTÂNCIA DE RECALQUE DE 3.100 A 3.300 M</t>
  </si>
  <si>
    <t>DRAGAGEM DE AREIA FINA COM DRAGA DE SUCÇÃO E RECALQUE - BOMBA DE 746 KW E CORTADOR DE 110 KW - DISTÂNCIA DE RECALQUE DE 3.300 A 3.500 M</t>
  </si>
  <si>
    <t>DRAGAGEM DE AREIA FINA COM DRAGA DE SUCÇÃO E RECALQUE - BOMBA DE 746 KW E CORTADOR DE 110 KW - DISTÂNCIA DE RECALQUE DE 3.500 A 3.700 M</t>
  </si>
  <si>
    <t>DRAGAGEM DE AREIA FINA COM DRAGA DE SUCÇÃO E RECALQUE - BOMBA DE 746 KW E CORTADOR DE 110 KW - DISTÂNCIA DE RECALQUE DE 3.700 A 3.900 M</t>
  </si>
  <si>
    <t>DRAGAGEM DE AREIA FINA COM DRAGA DE SUCÇÃO E RECALQUE - BOMBA DE 746 KW E CORTADOR DE 110 KW - DISTÂNCIA DE RECALQUE DE 3.900 A 4.100 M</t>
  </si>
  <si>
    <t>DRAGAGEM DE AREIA FINA COM DRAGA DE SUCÇÃO E RECALQUE - BOMBA DE 746 KW E CORTADOR DE 110 KW - DISTÂNCIA DE RECALQUE DE 4.100 A 4.300 M</t>
  </si>
  <si>
    <t>DRAGAGEM DE AREIA FINA COM DRAGA DE SUCÇÃO E RECALQUE - BOMBA DE 746 KW E CORTADOR DE 110 KW - DISTÂNCIA DE RECALQUE DE 4.300 A 4.500 M</t>
  </si>
  <si>
    <t>DRAGAGEM DE AREIA FINA COM DRAGA DE SUCÇÃO E RECALQUE - BOMBA DE 746 KW E CORTADOR DE 110 KW - DISTÂNCIA DE RECALQUE DE 4.500 A 4.700 M</t>
  </si>
  <si>
    <t>DRAGAGEM DE AREIA FINA COM DRAGA DE SUCÇÃO E RECALQUE - BOMBA DE 746 KW E CORTADOR DE 110 KW - DISTÂNCIA DE RECALQUE DE 4.700 A 4.900 M</t>
  </si>
  <si>
    <t>DRAGAGEM DE AREIA FINA COM DRAGA DE SUCÇÃO E RECALQUE - BOMBA DE 746 KW E CORTADOR DE 110 KW - DISTÂNCIA DE RECALQUE DE 4.900 A 5.100 M</t>
  </si>
  <si>
    <t>DRAGAGEM DE AREIA FINA COM DRAGA DE SUCÇÃO E RECALQUE - BOMBA DE 746 KW E CORTADOR DE 110 KW - DISTÂNCIA DE RECALQUE DE 5.100 A 5.300 M</t>
  </si>
  <si>
    <t>DRAGAGEM DE AREIA FINA COM DRAGA DE SUCÇÃO E RECALQUE - BOMBA DE 746 KW E CORTADOR DE 110 KW - DISTÂNCIA DE RECALQUE DE 5.300 A 5.500 M</t>
  </si>
  <si>
    <t>DRAGAGEM DE AREIA FINA COM DRAGA DE SUCÇÃO E RECALQUE - BOMBA DE 746 KW E CORTADOR DE 110 KW - DISTÂNCIA DE RECALQUE DE 5.500 A 5.700 M</t>
  </si>
  <si>
    <t>DRAGAGEM DE AREIA FINA COM DRAGA DE SUCÇÃO E RECALQUE - BOMBA DE 746 KW E CORTADOR DE 110 KW - DISTÂNCIA DE RECALQUE DE 5.700 A 5.900 M</t>
  </si>
  <si>
    <t>DRAGAGEM DE AREIA FINA COM DRAGA DE SUCÇÃO E RECALQUE - BOMBA DE 746 KW E CORTADOR DE 110 KW - DISTÂNCIA DE RECALQUE DE 5.900 A 6.100 M</t>
  </si>
  <si>
    <t>DRAGAGEM DE AREIA FINA COM DRAGA DE SUCÇÃO E RECALQUE - BOMBA DE 746 KW E CORTADOR DE 110 KW - DISTÂNCIA DE RECALQUE DE 500 A 700 M</t>
  </si>
  <si>
    <t>DRAGAGEM DE AREIA FINA COM DRAGA DE SUCÇÃO E RECALQUE - BOMBA DE 746 KW E CORTADOR DE 110 KW - DISTÂNCIA DE RECALQUE DE 6.100 A 6.300 M</t>
  </si>
  <si>
    <t>DRAGAGEM DE AREIA FINA COM DRAGA DE SUCÇÃO E RECALQUE - BOMBA DE 746 KW E CORTADOR DE 110 KW - DISTÂNCIA DE RECALQUE DE 6.300 A 6.500 M</t>
  </si>
  <si>
    <t>DRAGAGEM DE AREIA FINA COM DRAGA DE SUCÇÃO E RECALQUE - BOMBA DE 746 KW E CORTADOR DE 110 KW - DISTÂNCIA DE RECALQUE DE 6.500 A 6.700 M</t>
  </si>
  <si>
    <t>DRAGAGEM DE AREIA FINA COM DRAGA DE SUCÇÃO E RECALQUE - BOMBA DE 746 KW E CORTADOR DE 110 KW - DISTÂNCIA DE RECALQUE DE 6.700 A 6.900 M</t>
  </si>
  <si>
    <t>DRAGAGEM DE AREIA FINA COM DRAGA DE SUCÇÃO E RECALQUE - BOMBA DE 746 KW E CORTADOR DE 110 KW - DISTÂNCIA DE RECALQUE DE 6.900 A 7.100 M</t>
  </si>
  <si>
    <t>DRAGAGEM DE AREIA FINA COM DRAGA DE SUCÇÃO E RECALQUE - BOMBA DE 746 KW E CORTADOR DE 110 KW - DISTÂNCIA DE RECALQUE DE 7.100 A 7.300 M</t>
  </si>
  <si>
    <t>DRAGAGEM DE AREIA FINA COM DRAGA DE SUCÇÃO E RECALQUE - BOMBA DE 746 KW E CORTADOR DE 110 KW - DISTÂNCIA DE RECALQUE DE 7.300 A 7.500 M</t>
  </si>
  <si>
    <t>DRAGAGEM DE AREIA FINA COM DRAGA DE SUCÇÃO E RECALQUE - BOMBA DE 746 KW E CORTADOR DE 110 KW - DISTÂNCIA DE RECALQUE DE 7.500 A 7.700 M</t>
  </si>
  <si>
    <t>DRAGAGEM DE AREIA FINA COM DRAGA DE SUCÇÃO E RECALQUE - BOMBA DE 746 KW E CORTADOR DE 110 KW - DISTÂNCIA DE RECALQUE DE 7.700 A 7.900 M</t>
  </si>
  <si>
    <t>DRAGAGEM DE AREIA FINA COM DRAGA DE SUCÇÃO E RECALQUE - BOMBA DE 746 KW E CORTADOR DE 110 KW - DISTÂNCIA DE RECALQUE DE 7.900 A 8.100 M</t>
  </si>
  <si>
    <t>DRAGAGEM DE AREIA FINA COM DRAGA DE SUCÇÃO E RECALQUE - BOMBA DE 746 KW E CORTADOR DE 110 KW - DISTÂNCIA DE RECALQUE DE 700 A 900 M</t>
  </si>
  <si>
    <t>DRAGAGEM DE AREIA FINA COM DRAGA DE SUCÇÃO E RECALQUE - BOMBA DE 746 KW E CORTADOR DE 110 KW - DISTÂNCIA DE RECALQUE DE 8.100 A 8.300 M</t>
  </si>
  <si>
    <t>DRAGAGEM DE AREIA FINA COM DRAGA DE SUCÇÃO E RECALQUE - BOMBA DE 746 KW E CORTADOR DE 110 KW - DISTÂNCIA DE RECALQUE DE 8.300 A 8.500 M</t>
  </si>
  <si>
    <t>DRAGAGEM DE AREIA FINA COM DRAGA DE SUCÇÃO E RECALQUE - BOMBA DE 746 KW E CORTADOR DE 110 KW - DISTÂNCIA DE RECALQUE DE 8.500 A 8.700 M</t>
  </si>
  <si>
    <t>DRAGAGEM DE AREIA FINA COM DRAGA DE SUCÇÃO E RECALQUE - BOMBA DE 746 KW E CORTADOR DE 110 KW - DISTÂNCIA DE RECALQUE DE 8.700 A 8.900 M</t>
  </si>
  <si>
    <t>DRAGAGEM DE AREIA FINA COM DRAGA DE SUCÇÃO E RECALQUE - BOMBA DE 746 KW E CORTADOR DE 110 KW - DISTÂNCIA DE RECALQUE DE 8.900 A 9.100 M</t>
  </si>
  <si>
    <t>DRAGAGEM DE AREIA FINA COM DRAGA DE SUCÇÃO E RECALQUE - BOMBA DE 746 KW E CORTADOR DE 110 KW - DISTÂNCIA DE RECALQUE DE 9.100 A 9.300 M</t>
  </si>
  <si>
    <t>DRAGAGEM DE AREIA FINA COM DRAGA DE SUCÇÃO E RECALQUE - BOMBA DE 746 KW E CORTADOR DE 110 KW - DISTÂNCIA DE RECALQUE DE 9.300 A 9.500 M</t>
  </si>
  <si>
    <t>DRAGAGEM DE AREIA GROSSA COM DRAGA DE SUCÇÃO E RECALQUE - BOMBA DE 1.350 KW E CORTADOR DE 170 KW - DISTÂNCIA DE RECALQUE DE 2.100 A 2.300 M</t>
  </si>
  <si>
    <t>DRAGAGEM DE AREIA GROSSA COM DRAGA DE SUCÇÃO E RECALQUE - BOMBA DE 1.350 KW E CORTADOR DE 170 KW - DISTÂNCIA DE RECALQUE DE 2.300 A 2.500 M</t>
  </si>
  <si>
    <t>DRAGAGEM DE AREIA GROSSA COM DRAGA DE SUCÇÃO E RECALQUE - BOMBA DE 1.350 KW E CORTADOR DE 170 KW - DISTÂNCIA DE RECALQUE DE 2.500 A 2.700 M</t>
  </si>
  <si>
    <t>DRAGAGEM DE AREIA GROSSA COM DRAGA DE SUCÇÃO E RECALQUE - BOMBA DE 1.350 KW E CORTADOR DE 170 KW - DISTÂNCIA DE RECALQUE DE 2.700 A 2.900 M</t>
  </si>
  <si>
    <t>DRAGAGEM DE AREIA GROSSA COM DRAGA DE SUCÇÃO E RECALQUE - BOMBA DE 1.350 KW E CORTADOR DE 170 KW - DISTÂNCIA DE RECALQUE DE 2.900 A 3.100 M</t>
  </si>
  <si>
    <t>DRAGAGEM DE AREIA GROSSA COM DRAGA DE SUCÇÃO E RECALQUE - BOMBA DE 1.350 KW E CORTADOR DE 170 KW - DISTÂNCIA DE RECALQUE DE 3.100 A 3.300 M</t>
  </si>
  <si>
    <t>DRAGAGEM DE AREIA GROSSA COM DRAGA DE SUCÇÃO E RECALQUE - BOMBA DE 1.350 KW E CORTADOR DE 170 KW - DISTÂNCIA DE RECALQUE DE 3.300 A 3.500 M</t>
  </si>
  <si>
    <t>DRAGAGEM DE AREIA GROSSA COM DRAGA DE SUCÇÃO E RECALQUE - BOMBA DE 1.350 KW E CORTADOR DE 170 KW - DISTÂNCIA DE RECALQUE DE 3.500 A 3.700 M</t>
  </si>
  <si>
    <t>DRAGAGEM DE AREIA GROSSA COM DRAGA DE SUCÇÃO E RECALQUE - BOMBA DE 1.350 KW E CORTADOR DE 170 KW - DISTÂNCIA DE RECALQUE DE 3.700 A 3.900 M</t>
  </si>
  <si>
    <t>DRAGAGEM DE AREIA GROSSA COM DRAGA DE SUCÇÃO E RECALQUE - BOMBA DE 1.350 KW E CORTADOR DE 170 KW - DISTÂNCIA DE RECALQUE DE 3.900 A 4.100 M</t>
  </si>
  <si>
    <t>DRAGAGEM DE AREIA GROSSA COM DRAGA DE SUCÇÃO E RECALQUE - BOMBA DE 1.350 KW E CORTADOR DE 170 KW - DISTÂNCIA DE RECALQUE DE 4.100 A 4.300 M</t>
  </si>
  <si>
    <t>DRAGAGEM DE AREIA GROSSA COM DRAGA DE SUCÇÃO E RECALQUE - BOMBA DE 1.350 KW E CORTADOR DE 170 KW - DISTÂNCIA DE RECALQUE DE 4.300 A 4.500 M</t>
  </si>
  <si>
    <t>DRAGAGEM DE AREIA GROSSA COM DRAGA DE SUCÇÃO E RECALQUE - BOMBA DE 1.350 KW E CORTADOR DE 170 KW - DISTÂNCIA DE RECALQUE DE 4.500 A 4.700 M</t>
  </si>
  <si>
    <t>DRAGAGEM DE AREIA GROSSA COM DRAGA DE SUCÇÃO E RECALQUE - BOMBA DE 1.350 KW E CORTADOR DE 170 KW - DISTÂNCIA DE RECALQUE DE 4.700 A 4.900 M</t>
  </si>
  <si>
    <t>DRAGAGEM DE AREIA GROSSA COM DRAGA DE SUCÇÃO E RECALQUE - BOMBA DE 1.350 KW E CORTADOR DE 170 KW - DISTÂNCIA DE RECALQUE DE 4.900 A 5.100 M</t>
  </si>
  <si>
    <t>DRAGAGEM DE AREIA GROSSA COM DRAGA DE SUCÇÃO E RECALQUE - BOMBA DE 1.350 KW E CORTADOR DE 170 KW - DISTÂNCIA DE RECALQUE DE 5.100 A 5.300 M</t>
  </si>
  <si>
    <t>DRAGAGEM DE AREIA GROSSA COM DRAGA DE SUCÇÃO E RECALQUE - BOMBA DE 1.350 KW E CORTADOR DE 170 KW - DISTÂNCIA DE RECALQUE DE 5.300 A 5.500 M</t>
  </si>
  <si>
    <t>DRAGAGEM DE AREIA GROSSA COM DRAGA DE SUCÇÃO E RECALQUE - BOMBA DE 1.350 KW E CORTADOR DE 170 KW - DISTÂNCIA DE RECALQUE DE 5.500 A 5.700 M</t>
  </si>
  <si>
    <t>DRAGAGEM DE AREIA GROSSA COM DRAGA DE SUCÇÃO E RECALQUE - BOMBA DE 1.350 KW E CORTADOR DE 170 KW - DISTÂNCIA DE RECALQUE DE 5.700 A 5.900 M</t>
  </si>
  <si>
    <t>DRAGAGEM DE AREIA GROSSA COM DRAGA DE SUCÇÃO E RECALQUE - BOMBA DE 1.350 KW E CORTADOR DE 170 KW - DISTÂNCIA DE RECALQUE DE 500 A 700 M</t>
  </si>
  <si>
    <t>DRAGAGEM DE AREIA GROSSA COM DRAGA DE SUCÇÃO E RECALQUE - BOMBA DE 1.350 KW E CORTADOR DE 170 KW - DISTÂNCIA DE RECALQUE DE 700 A 900 M</t>
  </si>
  <si>
    <t>DRAGAGEM DE AREIA GROSSA COM DRAGA DE SUCÇÃO E RECALQUE - BOMBA DE 1.350 KW E CORTADOR DE 170 KW - DISTÂNCIA DE RECALQUE DE 900 A 1.100 M</t>
  </si>
  <si>
    <t>DRAGAGEM DE AREIA GROSSA COM DRAGA DE SUCÇÃO E RECALQUE - BOMBA DE 1.350 KW E CORTADOR DE 170 KW - DISTÂNCIA DE RECALQUE DE ATÉ 500 M</t>
  </si>
  <si>
    <t>DRAGAGEM DE AREIA GROSSA COM DRAGA DE SUCÇÃO E RECALQUE - BOMBA DE 746 KW E CORTADOR DE 110 KW - DISTÂNCIA DE RECALQUE DE 1.100 A 1.300 M</t>
  </si>
  <si>
    <t>DRAGAGEM DE AREIA GROSSA COM DRAGA DE SUCÇÃO E RECALQUE - BOMBA DE 746 KW E CORTADOR DE 110 KW - DISTÂNCIA DE RECALQUE DE 1.300 A 1.500 M</t>
  </si>
  <si>
    <t>DRAGAGEM DE AREIA GROSSA COM DRAGA DE SUCÇÃO E RECALQUE - BOMBA DE 746 KW E CORTADOR DE 110 KW - DISTÂNCIA DE RECALQUE DE 1.500 A 1.700 M</t>
  </si>
  <si>
    <t>DRAGAGEM DE AREIA GROSSA COM DRAGA DE SUCÇÃO E RECALQUE - BOMBA DE 746 KW E CORTADOR DE 110 KW - DISTÂNCIA DE RECALQUE DE 1.700 A 1.900 M</t>
  </si>
  <si>
    <t>DRAGAGEM DE AREIA GROSSA COM DRAGA DE SUCÇÃO E RECALQUE - BOMBA DE 746 KW E CORTADOR DE 110 KW - DISTÂNCIA DE RECALQUE DE 1.900 A 2.100 M</t>
  </si>
  <si>
    <t>DRAGAGEM DE AREIA GROSSA COM DRAGA DE SUCÇÃO E RECALQUE - BOMBA DE 746 KW E CORTADOR DE 110 KW - DISTÂNCIA DE RECALQUE DE 2.100 A 2.300 M</t>
  </si>
  <si>
    <t>DRAGAGEM DE AREIA GROSSA COM DRAGA DE SUCÇÃO E RECALQUE - BOMBA DE 746 KW E CORTADOR DE 110 KW - DISTÂNCIA DE RECALQUE DE 2.300 A 2.500 M</t>
  </si>
  <si>
    <t>DRAGAGEM DE AREIA GROSSA COM DRAGA DE SUCÇÃO E RECALQUE - BOMBA DE 746 KW E CORTADOR DE 110 KW - DISTÂNCIA DE RECALQUE DE 2.500 A 2.700 M</t>
  </si>
  <si>
    <t>DRAGAGEM DE AREIA GROSSA COM DRAGA DE SUCÇÃO E RECALQUE - BOMBA DE 746 KW E CORTADOR DE 110 KW - DISTÂNCIA DE RECALQUE DE 2.700 A 2.900 M</t>
  </si>
  <si>
    <t>DRAGAGEM DE AREIA GROSSA COM DRAGA DE SUCÇÃO E RECALQUE - BOMBA DE 746 KW E CORTADOR DE 110 KW - DISTÂNCIA DE RECALQUE DE 2.900 A 3.100 M</t>
  </si>
  <si>
    <t>DRAGAGEM DE AREIA GROSSA COM DRAGA DE SUCÇÃO E RECALQUE - BOMBA DE 746 KW E CORTADOR DE 110 KW - DISTÂNCIA DE RECALQUE DE 3.100 A 3.300 M</t>
  </si>
  <si>
    <t>DRAGAGEM DE AREIA GROSSA COM DRAGA DE SUCÇÃO E RECALQUE - BOMBA DE 746 KW E CORTADOR DE 110 KW - DISTÂNCIA DE RECALQUE DE 3.300 A 3.500 M</t>
  </si>
  <si>
    <t>DRAGAGEM DE AREIA GROSSA COM DRAGA DE SUCÇÃO E RECALQUE - BOMBA DE 746 KW E CORTADOR DE 110 KW - DISTÂNCIA DE RECALQUE DE 3.500 A 3.700 M</t>
  </si>
  <si>
    <t>DRAGAGEM DE AREIA GROSSA COM DRAGA DE SUCÇÃO E RECALQUE - BOMBA DE 746 KW E CORTADOR DE 110 KW - DISTÂNCIA DE RECALQUE DE 3.700 A 3.900 M</t>
  </si>
  <si>
    <t>DRAGAGEM DE AREIA GROSSA COM DRAGA DE SUCÇÃO E RECALQUE - BOMBA DE 746 KW E CORTADOR DE 110 KW - DISTÂNCIA DE RECALQUE DE 3.900 A 4.100 M</t>
  </si>
  <si>
    <t>DRAGAGEM DE AREIA GROSSA COM DRAGA DE SUCÇÃO E RECALQUE - BOMBA DE 746 KW E CORTADOR DE 110 KW - DISTÂNCIA DE RECALQUE DE 4.100 A 4.300 M</t>
  </si>
  <si>
    <t>DRAGAGEM DE AREIA GROSSA COM DRAGA DE SUCÇÃO E RECALQUE - BOMBA DE 746 KW E CORTADOR DE 110 KW - DISTÂNCIA DE RECALQUE DE 4.300 A 4.500 M</t>
  </si>
  <si>
    <t>DRAGAGEM DE AREIA GROSSA COM DRAGA DE SUCÇÃO E RECALQUE - BOMBA DE 746 KW E CORTADOR DE 110 KW - DISTÂNCIA DE RECALQUE DE 500 A 700 M</t>
  </si>
  <si>
    <t>DRAGAGEM DE AREIA GROSSA COM DRAGA DE SUCÇÃO E RECALQUE - BOMBA DE 746 KW E CORTADOR DE 110 KW - DISTÂNCIA DE RECALQUE DE 700 A 900 M</t>
  </si>
  <si>
    <t>DRAGAGEM DE AREIA GROSSA COM DRAGA DE SUCÇÃO E RECALQUE - BOMBA DE 746 KW E CORTADOR DE 110 KW - DISTÂNCIA DE RECALQUE DE 900 A 1.100 M</t>
  </si>
  <si>
    <t>DRAGAGEM DE AREIA GROSSA COM DRAGA DE SUCÇÃO E RECALQUE - BOMBA DE 746 KW E CORTADOR DE 110 KW - DISTÂNCIA DE RECALQUE DE ATÉ 500 M</t>
  </si>
  <si>
    <t>DRAGAGEM DE AREIA MÉDIA COM DRAGA DE SUCÇÃO E RECALQUE - BOMBA DE 1.350 KW E CORTADOR DE 170 KW - DISTÂNCIA DE RECALQUE DE 3.700 A 3.900 M</t>
  </si>
  <si>
    <t>DRAGAGEM DE AREIA MÉDIA COM DRAGA DE SUCÇÃO E RECALQUE - BOMBA DE 1.350 KW E CORTADOR DE 170 KW - DISTÂNCIA DE RECALQUE DE 3.900 A 4.100 M</t>
  </si>
  <si>
    <t>DRAGAGEM DE AREIA MÉDIA COM DRAGA DE SUCÇÃO E RECALQUE - BOMBA DE 1.350 KW E CORTADOR DE 170 KW - DISTÂNCIA DE RECALQUE DE 4.100 A 4.300 M</t>
  </si>
  <si>
    <t>DRAGAGEM DE AREIA MÉDIA COM DRAGA DE SUCÇÃO E RECALQUE - BOMBA DE 1.350 KW E CORTADOR DE 170 KW - DISTÂNCIA DE RECALQUE DE 4.300 A 4.500 M</t>
  </si>
  <si>
    <t>DRAGAGEM DE AREIA MÉDIA COM DRAGA DE SUCÇÃO E RECALQUE - BOMBA DE 1.350 KW E CORTADOR DE 170 KW - DISTÂNCIA DE RECALQUE DE 4.500 A 4.700 M</t>
  </si>
  <si>
    <t>DRAGAGEM DE AREIA MÉDIA COM DRAGA DE SUCÇÃO E RECALQUE - BOMBA DE 1.350 KW E CORTADOR DE 170 KW - DISTÂNCIA DE RECALQUE DE 4.700 A 4.900 M</t>
  </si>
  <si>
    <t>DRAGAGEM DE AREIA MÉDIA COM DRAGA DE SUCÇÃO E RECALQUE - BOMBA DE 1.350 KW E CORTADOR DE 170 KW - DISTÂNCIA DE RECALQUE DE 4.900 A 5.100 M</t>
  </si>
  <si>
    <t>DRAGAGEM DE AREIA MÉDIA COM DRAGA DE SUCÇÃO E RECALQUE - BOMBA DE 1.350 KW E CORTADOR DE 170 KW - DISTÂNCIA DE RECALQUE DE 5.100 A 5.300 M</t>
  </si>
  <si>
    <t>DRAGAGEM DE AREIA MÉDIA COM DRAGA DE SUCÇÃO E RECALQUE - BOMBA DE 1.350 KW E CORTADOR DE 170 KW - DISTÂNCIA DE RECALQUE DE 5.300 A 5.500 M</t>
  </si>
  <si>
    <t>DRAGAGEM DE AREIA MÉDIA COM DRAGA DE SUCÇÃO E RECALQUE - BOMBA DE 1.350 KW E CORTADOR DE 170 KW - DISTÂNCIA DE RECALQUE DE 5.500 A 5.700 M</t>
  </si>
  <si>
    <t>DRAGAGEM DE AREIA MÉDIA COM DRAGA DE SUCÇÃO E RECALQUE - BOMBA DE 1.350 KW E CORTADOR DE 170 KW - DISTÂNCIA DE RECALQUE DE 5.700 A 5.900 M</t>
  </si>
  <si>
    <t>DRAGAGEM DE AREIA MÉDIA COM DRAGA DE SUCÇÃO E RECALQUE - BOMBA DE 1.350 KW E CORTADOR DE 170 KW - DISTÂNCIA DE RECALQUE DE 5.900 A 6.100 M</t>
  </si>
  <si>
    <t>DRAGAGEM DE AREIA MÉDIA COM DRAGA DE SUCÇÃO E RECALQUE - BOMBA DE 1.350 KW E CORTADOR DE 170 KW - DISTÂNCIA DE RECALQUE DE 500 A 700 M</t>
  </si>
  <si>
    <t>DRAGAGEM DE AREIA MÉDIA COM DRAGA DE SUCÇÃO E RECALQUE - BOMBA DE 1.350 KW E CORTADOR DE 170 KW - DISTÂNCIA DE RECALQUE DE 6.100 A 6.300 M</t>
  </si>
  <si>
    <t>DRAGAGEM DE AREIA MÉDIA COM DRAGA DE SUCÇÃO E RECALQUE - BOMBA DE 1.350 KW E CORTADOR DE 170 KW - DISTÂNCIA DE RECALQUE DE 6.300 A 6.500 M</t>
  </si>
  <si>
    <t>DRAGAGEM DE AREIA MÉDIA COM DRAGA DE SUCÇÃO E RECALQUE - BOMBA DE 1.350 KW E CORTADOR DE 170 KW - DISTÂNCIA DE RECALQUE DE 6.500 A 6.700 M</t>
  </si>
  <si>
    <t>DRAGAGEM DE AREIA MÉDIA COM DRAGA DE SUCÇÃO E RECALQUE - BOMBA DE 1.350 KW E CORTADOR DE 170 KW - DISTÂNCIA DE RECALQUE DE 6.700 A 6.900 M</t>
  </si>
  <si>
    <t>DRAGAGEM DE AREIA MÉDIA COM DRAGA DE SUCÇÃO E RECALQUE - BOMBA DE 1.350 KW E CORTADOR DE 170 KW - DISTÂNCIA DE RECALQUE DE 6.900 A 7.100 M</t>
  </si>
  <si>
    <t>DRAGAGEM DE AREIA MÉDIA COM DRAGA DE SUCÇÃO E RECALQUE - BOMBA DE 1.350 KW E CORTADOR DE 170 KW - DISTÂNCIA DE RECALQUE DE 7.100 A 7.300 M</t>
  </si>
  <si>
    <t>DRAGAGEM DE AREIA MÉDIA COM DRAGA DE SUCÇÃO E RECALQUE - BOMBA DE 1.350 KW E CORTADOR DE 170 KW - DISTÂNCIA DE RECALQUE DE 7.300 A 7.500 M</t>
  </si>
  <si>
    <t>DRAGAGEM DE AREIA MÉDIA COM DRAGA DE SUCÇÃO E RECALQUE - BOMBA DE 1.350 KW E CORTADOR DE 170 KW - DISTÂNCIA DE RECALQUE DE 7.500 A 7.700 M</t>
  </si>
  <si>
    <t>DRAGAGEM DE AREIA MÉDIA COM DRAGA DE SUCÇÃO E RECALQUE - BOMBA DE 1.350 KW E CORTADOR DE 170 KW - DISTÂNCIA DE RECALQUE DE 7.700 A 7.900 M</t>
  </si>
  <si>
    <t>DRAGAGEM DE AREIA MÉDIA COM DRAGA DE SUCÇÃO E RECALQUE - BOMBA DE 1.350 KW E CORTADOR DE 170 KW - DISTÂNCIA DE RECALQUE DE 700 A 900 M</t>
  </si>
  <si>
    <t>DRAGAGEM DE AREIA MÉDIA COM DRAGA DE SUCÇÃO E RECALQUE - BOMBA DE 1.350 KW E CORTADOR DE 170 KW - DISTÂNCIA DE RECALQUE DE 900 A 1.100 M</t>
  </si>
  <si>
    <t>DRAGAGEM DE AREIA MÉDIA COM DRAGA DE SUCÇÃO E RECALQUE - BOMBA DE 1.350 KW E CORTADOR DE 170 KW - DISTÂNCIA DE RECALQUE DE ATÉ 500 M</t>
  </si>
  <si>
    <t>DRAGAGEM DE AREIA MÉDIA COM DRAGA DE SUCÇÃO E RECALQUE - BOMBA DE 746 KW E CORTADOR DE 110 KW - DISTÂNCIA DE RECALQUE DE 1.100 A 1.300 M</t>
  </si>
  <si>
    <t>DRAGAGEM DE AREIA MÉDIA COM DRAGA DE SUCÇÃO E RECALQUE - BOMBA DE 746 KW E CORTADOR DE 110 KW - DISTÂNCIA DE RECALQUE DE 1.300 A 1.500 M</t>
  </si>
  <si>
    <t>DRAGAGEM DE AREIA MÉDIA COM DRAGA DE SUCÇÃO E RECALQUE - BOMBA DE 746 KW E CORTADOR DE 110 KW - DISTÂNCIA DE RECALQUE DE 1.500 A 1.700 M</t>
  </si>
  <si>
    <t>DRAGAGEM DE AREIA MÉDIA COM DRAGA DE SUCÇÃO E RECALQUE - BOMBA DE 746 KW E CORTADOR DE 110 KW - DISTÂNCIA DE RECALQUE DE 1.700 A 1.900 M</t>
  </si>
  <si>
    <t>DRAGAGEM DE AREIA MÉDIA COM DRAGA DE SUCÇÃO E RECALQUE - BOMBA DE 746 KW E CORTADOR DE 110 KW - DISTÂNCIA DE RECALQUE DE 1.900 A 2.100 M</t>
  </si>
  <si>
    <t>DRAGAGEM DE AREIA MÉDIA COM DRAGA DE SUCÇÃO E RECALQUE - BOMBA DE 746 KW E CORTADOR DE 110 KW - DISTÂNCIA DE RECALQUE DE 2.100 A 2.300 M</t>
  </si>
  <si>
    <t>DRAGAGEM DE AREIA MÉDIA COM DRAGA DE SUCÇÃO E RECALQUE - BOMBA DE 746 KW E CORTADOR DE 110 KW - DISTÂNCIA DE RECALQUE DE 2.300 A 2.500 M</t>
  </si>
  <si>
    <t>DRAGAGEM DE AREIA MÉDIA COM DRAGA DE SUCÇÃO E RECALQUE - BOMBA DE 746 KW E CORTADOR DE 110 KW - DISTÂNCIA DE RECALQUE DE 2.500 A 2.700 M</t>
  </si>
  <si>
    <t>DRAGAGEM DE AREIA MÉDIA COM DRAGA DE SUCÇÃO E RECALQUE - BOMBA DE 746 KW E CORTADOR DE 110 KW - DISTÂNCIA DE RECALQUE DE 2.700 A 2.900 M</t>
  </si>
  <si>
    <t>DRAGAGEM DE AREIA MÉDIA COM DRAGA DE SUCÇÃO E RECALQUE - BOMBA DE 746 KW E CORTADOR DE 110 KW - DISTÂNCIA DE RECALQUE DE 2.900 A 3.100 M</t>
  </si>
  <si>
    <t>DRAGAGEM DE AREIA MÉDIA COM DRAGA DE SUCÇÃO E RECALQUE - BOMBA DE 746 KW E CORTADOR DE 110 KW - DISTÂNCIA DE RECALQUE DE 3.100 A 3.300 M</t>
  </si>
  <si>
    <t>DRAGAGEM DE CASCALHO FINO COM DRAGA DE SUCÇÃO E RECALQUE - BOMBA DE 1.350 KW E CORTADOR DE 170 KW - DISTÂNCIA DE RECALQUE DE 2.900 A 3.100 M</t>
  </si>
  <si>
    <t>DRAGAGEM DE CASCALHO FINO COM DRAGA DE SUCÇÃO E RECALQUE - BOMBA DE 1.350 KW E CORTADOR DE 170 KW - DISTÂNCIA DE RECALQUE DE 3.100 A 3.300 M</t>
  </si>
  <si>
    <t>DRAGAGEM DE CASCALHO FINO COM DRAGA DE SUCÇÃO E RECALQUE - BOMBA DE 1.350 KW E CORTADOR DE 170 KW - DISTÂNCIA DE RECALQUE DE 3.300 A 3.500 M</t>
  </si>
  <si>
    <t>DRAGAGEM DE CASCALHO FINO COM DRAGA DE SUCÇÃO E RECALQUE - BOMBA DE 1.350 KW E CORTADOR DE 170 KW - DISTÂNCIA DE RECALQUE DE 3.500 A 3.700 M</t>
  </si>
  <si>
    <t>DRAGAGEM DE CASCALHO FINO COM DRAGA DE SUCÇÃO E RECALQUE - BOMBA DE 1.350 KW E CORTADOR DE 170 KW - DISTÂNCIA DE RECALQUE DE 3.700 A 3.900 M</t>
  </si>
  <si>
    <t>DRAGAGEM DE CASCALHO FINO COM DRAGA DE SUCÇÃO E RECALQUE - BOMBA DE 1.350 KW E CORTADOR DE 170 KW - DISTÂNCIA DE RECALQUE DE 3.900 A 4.100 M</t>
  </si>
  <si>
    <t>DRAGAGEM DE CASCALHO FINO COM DRAGA DE SUCÇÃO E RECALQUE - BOMBA DE 1.350 KW E CORTADOR DE 170 KW - DISTÂNCIA DE RECALQUE DE 500 A 700 M</t>
  </si>
  <si>
    <t>DRAGAGEM DE CASCALHO FINO COM DRAGA DE SUCÇÃO E RECALQUE - BOMBA DE 1.350 KW E CORTADOR DE 170 KW - DISTÂNCIA DE RECALQUE DE 700 A 900 M</t>
  </si>
  <si>
    <t>DRAGAGEM DE CASCALHO FINO COM DRAGA DE SUCÇÃO E RECALQUE - BOMBA DE 1.350 KW E CORTADOR DE 170 KW - DISTÂNCIA DE RECALQUE DE 900 A 1.100 M</t>
  </si>
  <si>
    <t>DRAGAGEM DE CASCALHO FINO COM DRAGA DE SUCÇÃO E RECALQUE - BOMBA DE 1.350 KW E CORTADOR DE 170 KW - DISTÂNCIA DE RECALQUE DE ATÉ 500 M</t>
  </si>
  <si>
    <t>DRAGAGEM DE CASCALHO FINO COM DRAGA DE SUCÇÃO E RECALQUE - BOMBA DE 746 KW E CORTADOR DE 110 KW - DISTÂNCIA DE RECALQUE DE 1.100 A 1.300 M</t>
  </si>
  <si>
    <t>DRAGAGEM DE CASCALHO FINO COM DRAGA DE SUCÇÃO E RECALQUE - BOMBA DE 746 KW E CORTADOR DE 110 KW - DISTÂNCIA DE RECALQUE DE 1.300 A 1.500 M</t>
  </si>
  <si>
    <t>DRAGAGEM DE CASCALHO FINO COM DRAGA DE SUCÇÃO E RECALQUE - BOMBA DE 746 KW E CORTADOR DE 110 KW - DISTÂNCIA DE RECALQUE DE 1.500 A 1.700 M</t>
  </si>
  <si>
    <t>DRAGAGEM DE CASCALHO FINO COM DRAGA DE SUCÇÃO E RECALQUE - BOMBA DE 746 KW E CORTADOR DE 110 KW - DISTÂNCIA DE RECALQUE DE 1.700 A 1.900 M</t>
  </si>
  <si>
    <t>DRAGAGEM DE CASCALHO FINO COM DRAGA DE SUCÇÃO E RECALQUE - BOMBA DE 746 KW E CORTADOR DE 110 KW - DISTÂNCIA DE RECALQUE DE 1.900 A 2.100 M</t>
  </si>
  <si>
    <t>DRAGAGEM DE CASCALHO FINO COM DRAGA DE SUCÇÃO E RECALQUE - BOMBA DE 746 KW E CORTADOR DE 110 KW - DISTÂNCIA DE RECALQUE DE 2.100 A 2.300 M</t>
  </si>
  <si>
    <t>DRAGAGEM DE CASCALHO FINO COM DRAGA DE SUCÇÃO E RECALQUE - BOMBA DE 746 KW E CORTADOR DE 110 KW - DISTÂNCIA DE RECALQUE DE 2.300 A 2.500 M</t>
  </si>
  <si>
    <t>DRAGAGEM DE CASCALHO FINO COM DRAGA DE SUCÇÃO E RECALQUE - BOMBA DE 746 KW E CORTADOR DE 110 KW - DISTÂNCIA DE RECALQUE DE 2.500 A 2.700 M</t>
  </si>
  <si>
    <t>DRAGAGEM DE CASCALHO FINO COM DRAGA DE SUCÇÃO E RECALQUE - BOMBA DE 746 KW E CORTADOR DE 110 KW - DISTÂNCIA DE RECALQUE DE 2.700 A 2.900 M</t>
  </si>
  <si>
    <t>DRAGAGEM DE CASCALHO FINO COM DRAGA DE SUCÇÃO E RECALQUE - BOMBA DE 746 KW E CORTADOR DE 110 KW - DISTÂNCIA DE RECALQUE DE 2.900 A 3.100 M</t>
  </si>
  <si>
    <t>DRAGAGEM DE CASCALHO FINO COM DRAGA DE SUCÇÃO E RECALQUE - BOMBA DE 746 KW E CORTADOR DE 110 KW - DISTÂNCIA DE RECALQUE DE 500 A 700 M</t>
  </si>
  <si>
    <t>DRAGAGEM DE CASCALHO FINO COM DRAGA DE SUCÇÃO E RECALQUE - BOMBA DE 746 KW E CORTADOR DE 110 KW - DISTÂNCIA DE RECALQUE DE 700 A 900 M</t>
  </si>
  <si>
    <t>DRAGAGEM DE CASCALHO FINO COM DRAGA DE SUCÇÃO E RECALQUE - BOMBA DE 746 KW E CORTADOR DE 110 KW - DISTÂNCIA DE RECALQUE DE 900 A 1.100 M</t>
  </si>
  <si>
    <t>DRAGAGEM DE CASCALHO FINO COM DRAGA DE SUCÇÃO E RECALQUE - BOMBA DE 746 KW E CORTADOR DE 110 KW - DISTÂNCIA DE RECALQUE DE ATÉ 500 M</t>
  </si>
  <si>
    <t>DRAGAGEM DE MATERIAL DE 1ª CATEGORIA COM DRAGLINE - CAÇAMBA DE 2,1 M³ - CAMINHO DE SERVIÇO PAVIMENTADO - DMT 200 A 400 M - COM CAMINHÃO DE 14 M³ E CARREGADEIRA</t>
  </si>
  <si>
    <t>DRAGAGEM DE MATERIAL DE 1ª CATEGORIA COM DRAGLINE - CAÇAMBA DE 2,1 M³ - CAMINHO DE SERVIÇO PAVIMENTADO - DMT 400 A 600 M - COM CAMINHÃO DE 14 M³ E CARREGADEIRA</t>
  </si>
  <si>
    <t>DRAGAGEM DE MATERIAL DE 1ª CATEGORIA COM DRAGLINE - CAÇAMBA DE 2,1 M³ - CAMINHO DE SERVIÇO PAVIMENTADO - DMT 50 A 200 M - COM CAMINHÃO DE 14 M³ E CARREGADEIRA</t>
  </si>
  <si>
    <t>DRAGAGEM DE MATERIAL DE 1ª CATEGORIA COM DRAGLINE - CAÇAMBA DE 2,1 M³ - CAMINHO DE SERVIÇO PAVIMENTADO - DMT 600 A 800 M - COM CAMINHÃO DE 14 M³ E CARREGADEIRA</t>
  </si>
  <si>
    <t>DRAGAGEM DE MATERIAL DE 1ª CATEGORIA COM DRAGLINE - CAÇAMBA DE 2,1 M³ - CAMINHO DE SERVIÇO PAVIMENTADO - DMT DE 3.000 M - COM CAMINHÃO DE 14 M³ E CARREGADEIRA</t>
  </si>
  <si>
    <t>DRAGAGEM DE MATERIAL DE 1ª CATEGORIA COM DRAGLINE - CAÇAMBA DE 2,1 M³ - DMT ATÉ 50 M</t>
  </si>
  <si>
    <t>DRAGAGEM DE MATERIAL DE 1ª CATEGORIA COM ESCAVADEIRA HIDRÁULICA - CAPACIDADE DE CAÇAMBA DE 1,56 M³ - CAMINHO DE SERVIÇO EM LEITO NATURAL - DMT 1.000 A 1.200 M</t>
  </si>
  <si>
    <t>DRAGAGEM DE MATERIAL DE 1ª CATEGORIA COM ESCAVADEIRA HIDRÁULICA - CAPACIDADE DE CAÇAMBA DE 1,56 M³ - CAMINHO DE SERVIÇO EM LEITO NATURAL - DMT 1.200 A 1.400 M</t>
  </si>
  <si>
    <t>DRAGAGEM DE MATERIAL DE 1ª CATEGORIA COM ESCAVADEIRA HIDRÁULICA - CAPACIDADE DE CAÇAMBA DE 1,56 M³ - CAMINHO DE SERVIÇO EM LEITO NATURAL - DMT 1.400 A 1.600 M</t>
  </si>
  <si>
    <t>DRAGAGEM DE MATERIAL DE 1ª CATEGORIA COM ESCAVADEIRA HIDRÁULICA - CAPACIDADE DE CAÇAMBA DE 1,56 M³ - CAMINHO DE SERVIÇO EM LEITO NATURAL - DMT 1.600 A 1.800 M</t>
  </si>
  <si>
    <t>DRAGAGEM DE MATERIAL DE 1ª CATEGORIA COM ESCAVADEIRA HIDRÁULICA - CAPACIDADE DE CAÇAMBA DE 1,56 M³ - CAMINHO DE SERVIÇO EM LEITO NATURAL - DMT 1.800 A 2.000 M</t>
  </si>
  <si>
    <t>DRAGAGEM DE MATERIAL DE 1ª CATEGORIA COM ESCAVADEIRA HIDRÁULICA - CAPACIDADE DE CAÇAMBA DE 1,56 M³ - CAMINHO DE SERVIÇO EM LEITO NATURAL - DMT 2.000 A 2.500 M</t>
  </si>
  <si>
    <t>DRAGAGEM DE MATERIAL DE 1ª CATEGORIA COM ESCAVADEIRA HIDRÁULICA - CAPACIDADE DE CAÇAMBA DE 1,56 M³ - CAMINHO DE SERVIÇO EM LEITO NATURAL - DMT 2.500 A 3.000 M</t>
  </si>
  <si>
    <t>DRAGAGEM DE MATERIAL DE 1ª CATEGORIA COM ESCAVADEIRA HIDRÁULICA - CAPACIDADE DE CAÇAMBA DE 1,56 M³ - CAMINHO DE SERVIÇO EM LEITO NATURAL - DMT 200 A 400 M</t>
  </si>
  <si>
    <t>DRAGAGEM DE MATERIAL DE 1ª CATEGORIA COM ESCAVADEIRA HIDRÁULICA - CAPACIDADE DE CAÇAMBA DE 1,56 M³ - CAMINHO DE SERVIÇO EM LEITO NATURAL - DMT 3.000 M</t>
  </si>
  <si>
    <t>DRAGAGEM DE MATERIAL DE 1ª CATEGORIA COM ESCAVADEIRA HIDRÁULICA - CAPACIDADE DE CAÇAMBA DE 1,56 M³ - CAMINHO DE SERVIÇO EM LEITO NATURAL - DMT 400 A 600 M</t>
  </si>
  <si>
    <t>DRAGAGEM DE MATERIAL DE 1ª CATEGORIA COM ESCAVADEIRA HIDRÁULICA - CAPACIDADE DE CAÇAMBA DE 1,56 M³ - CAMINHO DE SERVIÇO EM LEITO NATURAL - DMT 50 A 200 M</t>
  </si>
  <si>
    <t>DRAGAGEM DE MATERIAL DE 1ª CATEGORIA COM ESCAVADEIRA HIDRÁULICA - CAPACIDADE DE CAÇAMBA DE 1,56 M³ - CAMINHO DE SERVIÇO EM LEITO NATURAL - DMT 600 A 800 M</t>
  </si>
  <si>
    <t>DRAGAGEM DE MATERIAL DE 1ª CATEGORIA COM ESCAVADEIRA HIDRÁULICA - CAPACIDADE DE CAÇAMBA DE 1,56 M³ - CAMINHO DE SERVIÇO EM REVESTIMENTO PRIMÁRIO - DMT 1.000 A 1.200 M</t>
  </si>
  <si>
    <t>DRAGAGEM DE MATERIAL DE 1ª CATEGORIA COM ESCAVADEIRA HIDRÁULICA - CAPACIDADE DE CAÇAMBA DE 1,56 M³ - CAMINHO DE SERVIÇO EM REVESTIMENTO PRIMÁRIO - DMT 1.200 A 1.400 M</t>
  </si>
  <si>
    <t>DRAGAGEM DE MATERIAL DE 1ª CATEGORIA COM ESCAVADEIRA HIDRÁULICA - CAPACIDADE DE CAÇAMBA DE 1,56 M³ - CAMINHO DE SERVIÇO EM REVESTIMENTO PRIMÁRIO - DMT 1.400 A 1.600 M</t>
  </si>
  <si>
    <t>DRAGAGEM DE MATERIAL DE 1ª CATEGORIA COM ESCAVADEIRA HIDRÁULICA - CAPACIDADE DE CAÇAMBA DE 1,56 M³ - CAMINHO DE SERVIÇO EM REVESTIMENTO PRIMÁRIO - DMT 1.600 A 1.800 M</t>
  </si>
  <si>
    <t>DRAGAGEM DE MATERIAL DE 1ª CATEGORIA COM ESCAVADEIRA HIDRÁULICA - CAPACIDADE DE CAÇAMBA DE 1,56 M³ - CAMINHO DE SERVIÇO EM REVESTIMENTO PRIMÁRIO - DMT 1.800 A 2.000 M</t>
  </si>
  <si>
    <t>DRAGAGEM DE MATERIAL DE 1ª CATEGORIA COM ESCAVADEIRA HIDRÁULICA - CAPACIDADE DE CAÇAMBA DE 1,56 M³ - CAMINHO DE SERVIÇO EM REVESTIMENTO PRIMÁRIO - DMT 2.000 A 2.500 M</t>
  </si>
  <si>
    <t>DRAGAGEM DE MATERIAL DE 1ª CATEGORIA COM ESCAVADEIRA HIDRÁULICA - CAPACIDADE DE CAÇAMBA DE 1,56 M³ - CAMINHO DE SERVIÇO EM REVESTIMENTO PRIMÁRIO - DMT 2.500 A 3.000 M</t>
  </si>
  <si>
    <t>DRAGAGEM DE MATERIAL DE 1ª CATEGORIA COM ESCAVADEIRA HIDRÁULICA - CAPACIDADE DE CAÇAMBA DE 1,56 M³ - CAMINHO DE SERVIÇO EM REVESTIMENTO PRIMÁRIO - DMT 200 A 400 M</t>
  </si>
  <si>
    <t>DRAGAGEM DE MATERIAL DE 1ª CATEGORIA COM ESCAVADEIRA HIDRÁULICA - CAPACIDADE DE CAÇAMBA DE 1,56 M³ - CAMINHO DE SERVIÇO EM REVESTIMENTO PRIMÁRIO - DMT 3.000 M</t>
  </si>
  <si>
    <t>DRAGAGEM DE MATERIAL DE 1ª CATEGORIA COM ESCAVADEIRA HIDRÁULICA - CAPACIDADE DE CAÇAMBA DE 1,56 M³ - CAMINHO DE SERVIÇO EM REVESTIMENTO PRIMÁRIO - DMT 400 A 600 M</t>
  </si>
  <si>
    <t>DRAGAGEM DE MATERIAL DE 1ª CATEGORIA COM ESCAVADEIRA HIDRÁULICA - CAPACIDADE DE CAÇAMBA DE 1,56 M³ - CAMINHO DE SERVIÇO EM REVESTIMENTO PRIMÁRIO - DMT 50 A 200 M</t>
  </si>
  <si>
    <t>DRAGAGEM DE MATERIAL DE 1ª CATEGORIA COM ESCAVADEIRA HIDRÁULICA - CAPACIDADE DE CAÇAMBA DE 1,56 M³ - CAMINHO DE SERVIÇO EM REVESTIMENTO PRIMÁRIO - DMT 600 A 800 M</t>
  </si>
  <si>
    <t>DRAGAGEM DE MATERIAL DE 1ª CATEGORIA COM ESCAVADEIRA HIDRÁULICA - CAPACIDADE DE CAÇAMBA DE 1,56 M³ - CAMINHO DE SERVIÇO PAVIMENTADO - DMT 1.000 A 1.200 M</t>
  </si>
  <si>
    <t>DRAGAGEM DE MATERIAL DE 1ª CATEGORIA COM ESCAVADEIRA HIDRÁULICA - CAPACIDADE DE CAÇAMBA DE 1,56 M³ - CAMINHO DE SERVIÇO PAVIMENTADO - DMT 1.200 A 1.400 M</t>
  </si>
  <si>
    <t>DRAGAGEM DE MATERIAL DE 1ª CATEGORIA COM ESCAVADEIRA HIDRÁULICA - CAPACIDADE DE CAÇAMBA DE 1,56 M³ - CAMINHO DE SERVIÇO PAVIMENTADO - DMT 1.400 A 1.600 M</t>
  </si>
  <si>
    <t>DRAGAGEM DE MATERIAL DE 1ª CATEGORIA COM ESCAVADEIRA HIDRÁULICA - CAPACIDADE DE CAÇAMBA DE 1,56 M³ - CAMINHO DE SERVIÇO PAVIMENTADO - DMT 1.600 A 1.800 M</t>
  </si>
  <si>
    <t>DRAGAGEM DE MATERIAL DE 1ª CATEGORIA COM ESCAVADEIRA HIDRÁULICA - CAPACIDADE DE CAÇAMBA DE 1,56 M³ - CAMINHO DE SERVIÇO PAVIMENTADO - DMT 1.800 A 2.000 M</t>
  </si>
  <si>
    <t>DRAGAGEM DE MATERIAL DE 1ª CATEGORIA COM ESCAVADEIRA HIDRÁULICA - CAPACIDADE DE CAÇAMBA DE 1,56 M³ - DMT 0 A 50 M</t>
  </si>
  <si>
    <t>ALVENARIA DE BLOCOS DE CONCRETO 19 X 19 X 39 CM COM ESPESSURA DE 20 CM - AREIA COMERCIAL</t>
  </si>
  <si>
    <t>ALVENARIA DE BLOCOS DE CONCRETO 19 X 19 X 39 CM COM ESPESSURA DE 20 CM - AREIA EXTRAÍDA</t>
  </si>
  <si>
    <t>BOCA DE LOBO COMBINADA - CHAPÉU E GRELHA SIMPLES - BLC 01 - AREIA E BRITA COMERCIAIS</t>
  </si>
  <si>
    <t>BOCA DE LOBO COMBINADA - CHAPÉU E GRELHA SIMPLES - BLC 01 - AREIA EXTRAÍDA E BRITA PRODUZIDA</t>
  </si>
  <si>
    <t>BOCA DE LOBO COMBINADA - CHAPÉU E GRELHA SIMPLES - BLC 02 - AREIA E BRITA COMERCIAIS</t>
  </si>
  <si>
    <t>BOCA DE LOBO COMBINADA - CHAPÉU E GRELHA SIMPLES - BLC 02 - AREIA EXTRAÍDA E BRITA PRODUZIDA</t>
  </si>
  <si>
    <t>BOCA DE LOBO DUPLA - GRELHA DE CONCRETO - BLDG 01 - AREIA EXTRAÍDA E BRITA PRODUZIDA</t>
  </si>
  <si>
    <t>BOCA DE LOBO DUPLA - GRELHA DE CONCRETO - BLDG 02 - AREIA E BRITA COMERCIAIS</t>
  </si>
  <si>
    <t>BOCA DE LOBO DUPLA - GRELHA DE CONCRETO - BLDG 02 - AREIA EXTRAÍDA E BRITA PRODUZIDA</t>
  </si>
  <si>
    <t>BOCA DE LOBO DUPLA - GRELHA DE CONCRETO - BLDG 03 - AREIA E BRITA COMERCIAIS</t>
  </si>
  <si>
    <t>BOCA DE LOBO DUPLA - GRELHA DE CONCRETO - BLDG 03 - AREIA EXTRAÍDA E BRITA PRODUZIDA</t>
  </si>
  <si>
    <t>BOCA DE LOBO DUPLA - GRELHA DE CONCRETO - BLDG 04 - AREIA E BRITA COMERCIAIS</t>
  </si>
  <si>
    <t>BOCA DE LOBO DUPLA - GRELHA DE CONCRETO - BLDG 04 - AREIA EXTRAÍDA E BRITA PRODUZIDA</t>
  </si>
  <si>
    <t>BOCA DE LOBO SIMPLES - BLS 01 - AREIA E BRITA COMERCIAIS</t>
  </si>
  <si>
    <t>BOCA DE LOBO SIMPLES - BLS 01 - AREIA EXTRAÍDA E BRITA PRODUZIDA</t>
  </si>
  <si>
    <t>BOCA DE LOBO SIMPLES - BLS 02 - AREIA E BRITA COMERCIAIS</t>
  </si>
  <si>
    <t>BOCA DE LOBO SIMPLES - BLS 02 - AREIA EXTRAÍDA E BRITA PRODUZIDA</t>
  </si>
  <si>
    <t>BOCA DE LOBO SIMPLES - GRELHA DE CONCRETO - BLSG 01 - AREIA EXTRAÍDA E BRITA PRODUZIDA</t>
  </si>
  <si>
    <t>BOCA DE LOBO SIMPLES - GRELHA DE CONCRETO - BLSG 02 - AREIA E BRITA COMERCIAIS</t>
  </si>
  <si>
    <t>BOCA DE LOBO SIMPLES - GRELHA DE CONCRETO - BLSG 02 - AREIA EXTRAÍDA E BRITA PRODUZIDA</t>
  </si>
  <si>
    <t>BOCA DE LOBO SIMPLES - GRELHA DE CONCRETO - BLSG 03 - AREIA E BRITA COMERCIAIS</t>
  </si>
  <si>
    <t>BOCA DE LOBO SIMPLES - GRELHA DE CONCRETO - BLSG 03 - AREIA EXTRAÍDA E BRITA PRODUZIDA</t>
  </si>
  <si>
    <t>BOCA DE LOBO SIMPLES - GRELHA DE CONCRETO - BLSG 04 - AREIA E BRITA COMERCIAIS</t>
  </si>
  <si>
    <t>BOCA DE LOBO SIMPLES - GRELHA DE CONCRETO - BLSG 04 - AREIA EXTRAÍDA E BRITA PRODUZIDA</t>
  </si>
  <si>
    <t>BOCA DE SAÍDA PARA DRENO LONGITUDINAL PROFUNDO - BSD 01 - TUBO DE CONCRETO PERFURADO - AREIA E BRITA COMERCIAIS</t>
  </si>
  <si>
    <t>BOCA DE SAÍDA PARA DRENO LONGITUDINAL PROFUNDO - BSD 01 - TUBO DE CONCRETO PERFURADO - AREIA EXTRAÍDA E BRITA PRODUZIDA</t>
  </si>
  <si>
    <t>BOCA DE SAÍDA PARA DRENO LONGITUDINAL PROFUNDO - BSD 01 - TUBO DE PEAD - AREIA E BRITA COMERCIAIS</t>
  </si>
  <si>
    <t>BOCA DE SAÍDA PARA DRENO LONGITUDINAL PROFUNDO - BSD 01 - TUBO DE PEAD - AREIA EXTRAÍDA E BRITA PRODUZIDA</t>
  </si>
  <si>
    <t>BOCA DE SAÍDA PARA DRENO LONGITUDINAL PROFUNDO - BSD 02 - TUBO DE CONCRETO PERFURADO - AREIA E BRITA COMERCIAIS</t>
  </si>
  <si>
    <t>BOCA DE SAÍDA PARA DRENO LONGITUDINAL PROFUNDO - BSD 02 - TUBO DE CONCRETO PERFURADO - AREIA EXTRAÍDA E BRITA PRODUZIDA</t>
  </si>
  <si>
    <t>BOCA DE SAÍDA PARA DRENO LONGITUDINAL PROFUNDO - BSD 02 - TUBO DE PEAD - AREIA E BRITA COMERCIAIS</t>
  </si>
  <si>
    <t>BOCA DE SAÍDA PARA DRENO LONGITUDINAL PROFUNDO - BSD 02 - TUBO DE PEAD - AREIA EXTRAÍDA E BRITA PRODUZIDA</t>
  </si>
  <si>
    <t>BOCA DE SAÍDA PARA DRENO SUB-HORIZONTAL EM MATERIAL DE 1ª CATEGORIA - BSD 04 - AREIA E BRITA COMERCIAIS</t>
  </si>
  <si>
    <t>BOCA DE SAÍDA PARA DRENO SUB-HORIZONTAL EM MATERIAL DE 1ª CATEGORIA - BSD 04 - AREIA EXTRAÍDA E BRITA PRODUZIDA</t>
  </si>
  <si>
    <t>BOCA DE SAÍDA PARA DRENO SUB-HORIZONTAL EM MATERIAL DE 2ª CATEGORIA - BSD 04 - AREIA E BRITA COMERCIAIS</t>
  </si>
  <si>
    <t>BOCA DE SAÍDA PARA DRENO SUB-HORIZONTAL EM MATERIAL DE 2ª CATEGORIA - BSD 04 - AREIA EXTRAÍDA E BRITA PRODUZIDA</t>
  </si>
  <si>
    <t>BOCA DE SAÍDA PARA DRENO SUB-SUPERFICIAL - BSD 03 - AREIA E BRITA COMERCIAIS</t>
  </si>
  <si>
    <t>BOCA DE SAÍDA PARA DRENO SUB-SUPERFICIAL - BSD 03 - AREIA EXTRAÍDA E BRITA PRODUZIDA</t>
  </si>
  <si>
    <t>CAIXA COLETORA DE SARJETA - CCS 01 - COM GRELHA DE CONCRETO - TCC 01 - AREIA E BRITA COMERCIAIS</t>
  </si>
  <si>
    <t>CAIXA COLETORA DE SARJETA - CCS 01 - COM GRELHA DE CONCRETO - TCC 01 - AREIA EXTRAÍDA E BRITA PRODUZIDA</t>
  </si>
  <si>
    <t>CAIXA COLETORA DE SARJETA - CCS 01 - COM GRELHA DE FERRO - TCC 02 - AREIA E BRITA COMERCIAIS</t>
  </si>
  <si>
    <t>CAIXA COLETORA DE SARJETA - CCS 01 - COM GRELHA DE FERRO - TCC 02 - AREIA EXTRAÍDA E BRITA PRODUZIDA</t>
  </si>
  <si>
    <t>CAIXA COLETORA DE SARJETA - CCS 02 - COM GRELHA DE CONCRETO - TCC 01 - AREIA E BRITA COMERCIAIS</t>
  </si>
  <si>
    <t>CAIXA COLETORA DE SARJETA - CCS 02 - COM GRELHA DE CONCRETO - TCC 01 - AREIA EXTRAÍDA E BRITA PRODUZIDA</t>
  </si>
  <si>
    <t>CAIXA COLETORA DE SARJETA - CCS 02 - COM GRELHA DE FERRO - TCC 02 - AREIA E BRITA COMERCIAIS</t>
  </si>
  <si>
    <t>CAIXA COLETORA DE SARJETA - CCS 02 - COM GRELHA DE FERRO - TCC 02 - AREIA EXTRAÍDA E BRITA PRODUZIDA</t>
  </si>
  <si>
    <t>CAIXA COLETORA DE SARJETA - CCS 03 - COM GRELHA DE CONCRETO - TCC 01 - AREIA E BRITA COMERCIAIS</t>
  </si>
  <si>
    <t>CAIXA COLETORA DE SARJETA - CCS 03 - COM GRELHA DE CONCRETO - TCC 01 - AREIA EXTRAÍDA E BRITA PRODUZIDA</t>
  </si>
  <si>
    <t>CAIXA COLETORA DE SARJETA - CCS 03 - COM GRELHA DE FERRO - TCC 02 - AREIA E BRITA COMERCIAIS</t>
  </si>
  <si>
    <t>CAIXA COLETORA DE SARJETA - CCS 03 - COM GRELHA DE FERRO - TCC 02 - AREIA EXTRAÍDA E BRITA PRODUZIDA</t>
  </si>
  <si>
    <t>CAIXA COLETORA DE SARJETA - CCS 04 - COM GRELHA DE CONCRETO - TCC 01 - AREIA E BRITA COMERCIAIS</t>
  </si>
  <si>
    <t>CAIXA COLETORA DE SARJETA - CCS 04 - COM GRELHA DE CONCRETO - TCC 01 - AREIA EXTRAÍDA E BRITA PRODUZIDA</t>
  </si>
  <si>
    <t>CAIXA COLETORA DE SARJETA - CCS 04 - COM GRELHA DE FERRO - TCC 02 - AREIA E BRITA COMERCIAIS</t>
  </si>
  <si>
    <t>CAIXA COLETORA DE SARJETA - CCS 04 - COM GRELHA DE FERRO - TCC 02 - AREIA EXTRAÍDA E BRITA PRODUZIDA</t>
  </si>
  <si>
    <t>CAIXA COLETORA DE SARJETA - CCS 05 - COM GRELHA DE CONCRETO - TCC 01 - AREIA E BRITA COMERCIAIS</t>
  </si>
  <si>
    <t>CAIXA COLETORA DE SARJETA - CCS 05 - COM GRELHA DE CONCRETO - TCC 01 - AREIA EXTRAÍDA E BRITA PRODUZIDA</t>
  </si>
  <si>
    <t>CAIXA COLETORA DE SARJETA - CCS 05 - COM GRELHA DE FERRO - TCC 02 - AREIA E BRITA COMERCIAIS</t>
  </si>
  <si>
    <t>CAIXA COLETORA DE SARJETA - CCS 05 - COM GRELHA DE FERRO - TCC 02 - AREIA EXTRAÍDA E BRITA PRODUZIDA</t>
  </si>
  <si>
    <t>CAIXA COLETORA DE SARJETA - CCS 06 - COM GRELHA DE CONCRETO - TCC 01 - AREIA E BRITA COMERCIAIS</t>
  </si>
  <si>
    <t>CAIXA COLETORA DE SARJETA - CCS 06 - COM GRELHA DE CONCRETO - TCC 01 - AREIA EXTRAÍDA E BRITA PRODUZIDA</t>
  </si>
  <si>
    <t>CAIXA COLETORA DE SARJETA - CCS 06 - COM GRELHA DE FERRO - TCC 02 - AREIA E BRITA COMERCIAIS</t>
  </si>
  <si>
    <t>CAIXA COLETORA DE SARJETA - CCS 06 - COM GRELHA DE FERRO - TCC 02 - AREIA EXTRAÍDA E BRITA PRODUZIDA</t>
  </si>
  <si>
    <t>CAIXA COLETORA DE SARJETA - CCS 07 - COM GRELHA DE CONCRETO - TCC 01 - AREIA E BRITA COMERCIAIS</t>
  </si>
  <si>
    <t>CAIXA COLETORA DE SARJETA - CCS 07 - COM GRELHA DE CONCRETO - TCC 01 - AREIA EXTRAÍDA E BRITA PRODUZIDA</t>
  </si>
  <si>
    <t>CAIXA COLETORA DE SARJETA - CCS 07 - COM GRELHA DE FERRO - TCC 02 - AREIA E BRITA COMERCIAIS</t>
  </si>
  <si>
    <t>CAIXA COLETORA DE SARJETA - CCS 07 - COM GRELHA DE FERRO - TCC 02 - AREIA EXTRAÍDA E BRITA PRODUZIDA</t>
  </si>
  <si>
    <t>CAIXA COLETORA DE SARJETA - CCS 08 - COM GRELHA DE CONCRETO - TCC 01 - AREIA E BRITA COMERCIAIS</t>
  </si>
  <si>
    <t>CAIXA COLETORA DE SARJETA - CCS 08 - COM GRELHA DE CONCRETO - TCC 01 - AREIA EXTRAÍDA E BRITA PRODUZIDA</t>
  </si>
  <si>
    <t>CAIXA COLETORA DE SARJETA - CCS 08 - COM GRELHA DE FERRO - TCC 02 - AREIA E BRITA COMERCIAIS</t>
  </si>
  <si>
    <t>CAIXA COLETORA DE SARJETA - CCS 08 - COM GRELHA DE FERRO - TCC 02 - AREIA EXTRAÍDA E BRITA PRODUZIDA</t>
  </si>
  <si>
    <t>CAIXA COLETORA DE SARJETA - CCS 09 - COM GRELHA DE CONCRETO - TCC 01 - AREIA E BRITA COMERCIAIS</t>
  </si>
  <si>
    <t>CAIXA COLETORA DE SARJETA - CCS 09 - COM GRELHA DE CONCRETO - TCC 01 - AREIA EXTRAÍDA E BRITA PRODUZIDA</t>
  </si>
  <si>
    <t>CAIXA COLETORA DE SARJETA - CCS 09 - COM GRELHA DE FERRO - TCC 02 - AREIA E BRITA COMERCIAIS</t>
  </si>
  <si>
    <t>CAIXA COLETORA DE SARJETA - CCS 09 - COM GRELHA DE FERRO - TCC 02 - AREIA EXTRAÍDA E BRITA PRODUZIDA</t>
  </si>
  <si>
    <t>CAIXA COLETORA DE SARJETA - CCS 10 - COM GRELHA DE CONCRETO - TCC 01 - AREIA E BRITA COMERCIAIS</t>
  </si>
  <si>
    <t>CAIXA COLETORA DE SARJETA - CCS 10 - COM GRELHA DE CONCRETO - TCC 01 - AREIA EXTRAÍDA E BRITA PRODUZIDA</t>
  </si>
  <si>
    <t>CAIXA COLETORA DE SARJETA - CCS 10 - COM GRELHA DE FERRO - TCC 02 - AREIA E BRITA COMERCIAIS</t>
  </si>
  <si>
    <t>CAIXA COLETORA DE SARJETA - CCS 10 - COM GRELHA DE FERRO - TCC 02 - AREIA EXTRAÍDA E BRITA PRODUZIDA</t>
  </si>
  <si>
    <t>CAIXA COLETORA DE SARJETA - CCS 11 - COM GRELHA DE CONCRETO - TCC 01 - AREIA E BRITA COMERCIAIS</t>
  </si>
  <si>
    <t>CAIXA COLETORA DE SARJETA - CCS 11 - COM GRELHA DE CONCRETO - TCC 01 - AREIA EXTRAÍDA E BRITA PRODUZIDA</t>
  </si>
  <si>
    <t>CAIXA COLETORA DE SARJETA - CCS 11 - COM GRELHA DE FERRO - TCC 02 - AREIA E BRITA COMERCIAIS</t>
  </si>
  <si>
    <t>CAIXA COLETORA DE SARJETA - CCS 11 - COM GRELHA DE FERRO - TCC 02 - AREIA EXTRAÍDA E BRITA PRODUZIDA</t>
  </si>
  <si>
    <t>CAIXA COLETORA DE SARJETA - CCS 12 - COM GRELHA DE CONCRETO - TCC 01 - AREIA E BRITA COMERCIAIS</t>
  </si>
  <si>
    <t>CAIXA COLETORA DE SARJETA - CCS 12 - COM GRELHA DE CONCRETO - TCC 01 - AREIA EXTRAÍDA E BRITA PRODUZIDA</t>
  </si>
  <si>
    <t>CAIXA COLETORA DE SARJETA - CCS 12 - COM GRELHA DE FERRO - TCC 02 - AREIA E BRITA COMERCIAIS</t>
  </si>
  <si>
    <t>CAIXA COLETORA DE SARJETA - CCS 12 - COM GRELHA DE FERRO - TCC 02 - AREIA EXTRAÍDA E BRITA PRODUZIDA</t>
  </si>
  <si>
    <t>CAIXA COLETORA DE SARJETA - CCS 13 - COM GRELHA DE CONCRETO - TCC 01 - AREIA E BRITA COMERCIAIS</t>
  </si>
  <si>
    <t>CAIXA COLETORA DE SARJETA - CCS 13 - COM GRELHA DE CONCRETO - TCC 01 - AREIA EXTRAÍDA E BRITA PRODUZIDA</t>
  </si>
  <si>
    <t>CAIXA COLETORA DE SARJETA - CCS 13 - COM GRELHA DE FERRO - TCC 02 - AREIA E BRITA COMERCIAIS</t>
  </si>
  <si>
    <t>CAIXA COLETORA DE SARJETA - CCS 13 - COM GRELHA DE FERRO - TCC 02 - AREIA EXTRAÍDA E BRITA PRODUZIDA</t>
  </si>
  <si>
    <t>CAIXA COLETORA DE SARJETA - CCS 14 - COM GRELHA DE CONCRETO - TCC 01 - AREIA E BRITA COMERCIAIS</t>
  </si>
  <si>
    <t>CAIXA COLETORA DE SARJETA - CCS 14 - COM GRELHA DE CONCRETO - TCC 01 - AREIA EXTRAÍDA E BRITA PRODUZIDA</t>
  </si>
  <si>
    <t>CAIXA COLETORA DE SARJETA - CCS 14 - COM GRELHA DE FERRO - TCC 02 - AREIA E BRITA COMERCIAIS</t>
  </si>
  <si>
    <t>CAIXA COLETORA DE SARJETA - CCS 14 - COM GRELHA DE FERRO - TCC 02 - AREIA EXTRAÍDA E BRITA PRODUZIDA</t>
  </si>
  <si>
    <t>CAIXA COLETORA DE SARJETA - CCS 15 - COM GRELHA DE CONCRETO - TCC 01 - AREIA E BRITA COMERCIAIS</t>
  </si>
  <si>
    <t>CAIXA COLETORA DE SARJETA - CCS 15 - COM GRELHA DE CONCRETO - TCC 01 - AREIA EXTRAÍDA E BRITA PRODUZIDA</t>
  </si>
  <si>
    <t>CAIXA COLETORA DE SARJETA - CCS 15 - COM GRELHA DE FERRO - TCC 02 - AREIA E BRITA COMERCIAIS</t>
  </si>
  <si>
    <t>CAIXA COLETORA DE SARJETA - CCS 15 - COM GRELHA DE FERRO - TCC 02 - AREIA EXTRAÍDA E BRITA PRODUZIDA</t>
  </si>
  <si>
    <t>CAIXA COLETORA DE SARJETA - CCS 16 - COM GRELHA DE CONCRETO - TCC 01 - AREIA E BRITA COMERCIAIS</t>
  </si>
  <si>
    <t>CAIXA COLETORA DE SARJETA - CCS 16 - COM GRELHA DE CONCRETO - TCC 01 - AREIA EXTRAÍDA E BRITA PRODUZIDA</t>
  </si>
  <si>
    <t>CAIXA COLETORA DE SARJETA - CCS 16 - COM GRELHA DE FERRO - TCC 02 - AREIA E BRITA COMERCIAIS</t>
  </si>
  <si>
    <t>CAIXA COLETORA DE SARJETA - CCS 16 - COM GRELHA DE FERRO - TCC 02 - AREIA EXTRAÍDA E BRITA PRODUZIDA</t>
  </si>
  <si>
    <t>CAIXA COLETORA DE SARJETA - CCS 17 - COM GRELHA DE CONCRETO - TCC 01 - AREIA E BRITA COMERCIAIS</t>
  </si>
  <si>
    <t>CAIXA COLETORA DE SARJETA - CCS 17 - COM GRELHA DE CONCRETO - TCC 01 - AREIA EXTRAÍDA E BRITA PRODUZIDA</t>
  </si>
  <si>
    <t>CAIXA COLETORA DE SARJETA - CCS 17 - COM GRELHA DE FERRO - TCC 02 - AREIA E BRITA COMERCIAIS</t>
  </si>
  <si>
    <t>CAIXA COLETORA DE SARJETA - CCS 17 - COM GRELHA DE FERRO - TCC 02 - AREIA EXTRAÍDA E BRITA PRODUZIDA</t>
  </si>
  <si>
    <t>CAIXA COLETORA DE SARJETA - CCS 18 - COM GRELHA DE CONCRETO - TCC 01 - AREIA E BRITA COMERCIAIS</t>
  </si>
  <si>
    <t>CAIXA COLETORA DE SARJETA - CCS 18 - COM GRELHA DE CONCRETO - TCC 01 - AREIA EXTRAÍDA E BRITA PRODUZIDA</t>
  </si>
  <si>
    <t>CAIXA COLETORA DE SARJETA - CCS 18 - COM GRELHA DE FERRO - TCC 02 - AREIA E BRITA COMERCIAIS</t>
  </si>
  <si>
    <t>CAIXA COLETORA DE SARJETA - CCS 18 - COM GRELHA DE FERRO - TCC 02 - AREIA EXTRAÍDA E BRITA PRODUZIDA</t>
  </si>
  <si>
    <t>CAIXA COLETORA DE SARJETA - CCS 19 - COM GRELHA DE CONCRETO - TCC 01 - AREIA E BRITA COMERCIAIS</t>
  </si>
  <si>
    <t>CAIXA COLETORA DE SARJETA - CCS 19 - COM GRELHA DE CONCRETO - TCC 01 - AREIA EXTRAÍDA E BRITA PRODUZIDA</t>
  </si>
  <si>
    <t>CAIXA COLETORA DE SARJETA - CCS 19 - COM GRELHA DE FERRO - TCC 02 - AREIA E BRITA COMERCIAIS</t>
  </si>
  <si>
    <t>CAIXA COLETORA DE SARJETA - CCS 19 - COM GRELHA DE FERRO - TCC 02 - AREIA EXTRAÍDA E BRITA PRODUZIDA</t>
  </si>
  <si>
    <t>CAIXA COLETORA DE SARJETA - CCS 20 - COM GRELHA DE CONCRETO - TCC 01 - AREIA E BRITA COMERCIAIS</t>
  </si>
  <si>
    <t>CAIXA COLETORA DE SARJETA - CCS 20 - COM GRELHA DE CONCRETO - TCC 01 - AREIA EXTRAÍDA E BRITA PRODUZIDA</t>
  </si>
  <si>
    <t>CAIXA COLETORA DE SARJETA - CCS 20 - COM GRELHA DE FERRO - TCC 02 - AREIA E BRITA COMERCIAIS</t>
  </si>
  <si>
    <t>CAIXA COLETORA DE SARJETA - CCS 20 - COM GRELHA DE FERRO - TCC 02 - AREIA EXTRAÍDA E BRITA PRODUZIDA</t>
  </si>
  <si>
    <t>CAIXA COLETORA DE TALVEGUE - CCT 01 - AREIA E BRITA COMERCIAIS</t>
  </si>
  <si>
    <t>CAIXA COLETORA DE TALVEGUE - CCT 01 - AREIA EXTRAÍDA E BRITA PRODUZIDA</t>
  </si>
  <si>
    <t>CAIXA COLETORA DE TALVEGUE - CCT 02 - AREIA E BRITA COMERCIAIS</t>
  </si>
  <si>
    <t>CAIXA COLETORA DE TALVEGUE - CCT 02 - AREIA EXTRAÍDA E BRITA PRODUZIDA</t>
  </si>
  <si>
    <t>CAIXA COLETORA DE TALVEGUE - CCT 03 - AREIA E BRITA COMERCIAIS</t>
  </si>
  <si>
    <t>CAIXA COLETORA DE TALVEGUE - CCT 03 - AREIA EXTRAÍDA E BRITA PRODUZIDA</t>
  </si>
  <si>
    <t>CAIXA COLETORA DE TALVEGUE - CCT 04 - AREIA E BRITA COMERCIAIS</t>
  </si>
  <si>
    <t>CAIXA COLETORA DE TALVEGUE - CCT 04 - AREIA EXTRAÍDA E BRITA PRODUZIDA</t>
  </si>
  <si>
    <t>CAIXA COLETORA DE TALVEGUE - CCT 05 - AREIA E BRITA COMERCIAIS</t>
  </si>
  <si>
    <t>CAIXA COLETORA DE TALVEGUE - CCT 05 - AREIA EXTRAÍDA E BRITA PRODUZIDA</t>
  </si>
  <si>
    <t>CAIXA COLETORA DE TALVEGUE - CCT 06 - AREIA E BRITA COMERCIAIS</t>
  </si>
  <si>
    <t>CAIXA COLETORA DE TALVEGUE - CCT 06 - AREIA EXTRAÍDA E BRITA PRODUZIDA</t>
  </si>
  <si>
    <t>CAIXA COLETORA DE TALVEGUE - CCT 07 - AREIA E BRITA COMERCIAIS</t>
  </si>
  <si>
    <t>CAIXA COLETORA DE TALVEGUE - CCT 07 - AREIA EXTRAÍDA E BRITA PRODUZIDA</t>
  </si>
  <si>
    <t>CAIXA COLETORA DE TALVEGUE - CCT 08 - AREIA E BRITA COMERCIAIS</t>
  </si>
  <si>
    <t>CAIXA COLETORA DE TALVEGUE - CCT 08 - AREIA EXTRAÍDA E BRITA PRODUZIDA</t>
  </si>
  <si>
    <t>CAIXA COLETORA DE TALVEGUE - CCT 09 - AREIA E BRITA COMERCIAIS</t>
  </si>
  <si>
    <t>CAIXA COLETORA DE TALVEGUE - CCT 09 - AREIA EXTRAÍDA E BRITA PRODUZIDA</t>
  </si>
  <si>
    <t>CAIXA COLETORA DE TALVEGUE - CCT 10 - AREIA E BRITA COMERCIAIS</t>
  </si>
  <si>
    <t>CAIXA COLETORA DE TALVEGUE - CCT 10 - AREIA EXTRAÍDA E BRITA PRODUZIDA</t>
  </si>
  <si>
    <t>CAIXA COLETORA DE TALVEGUE - CCT 11 - AREIA E BRITA COMERCIAIS</t>
  </si>
  <si>
    <t>CAIXA COLETORA DE TALVEGUE - CCT 11 - AREIA EXTRAÍDA E BRITA PRODUZIDA</t>
  </si>
  <si>
    <t>CAIXA COLETORA DE TALVEGUE - CCT 12 - AREIA E BRITA COMERCIAIS</t>
  </si>
  <si>
    <t>CAIXA COLETORA DE TALVEGUE - CCT 12 - AREIA EXTRAÍDA E BRITA PRODUZIDA</t>
  </si>
  <si>
    <t>CAIXA COLETORA DE TALVEGUE - CCT 13 - AREIA E BRITA COMERCIAIS</t>
  </si>
  <si>
    <t>CAIXA COLETORA DE TALVEGUE - CCT 13 - AREIA EXTRAÍDA E BRITA PRODUZIDA</t>
  </si>
  <si>
    <t>CAIXA COLETORA DE TALVEGUE - CCT 14 - AREIA E BRITA COMERCIAIS</t>
  </si>
  <si>
    <t>CAIXA COLETORA DE TALVEGUE - CCT 14 - AREIA EXTRAÍDA E BRITA PRODUZIDA</t>
  </si>
  <si>
    <t>CAIXA COLETORA DE TALVEGUE - CCT 15 - AREIA E BRITA COMERCIAIS</t>
  </si>
  <si>
    <t>CAIXA COLETORA DE TALVEGUE - CCT 15 - AREIA EXTRAÍDA E BRITA PRODUZIDA</t>
  </si>
  <si>
    <t>CAIXA COLETORA DE TALVEGUE - CCT 16 - AREIA E BRITA COMERCIAIS</t>
  </si>
  <si>
    <t>CAIXA COLETORA DE TALVEGUE - CCT 16 - AREIA EXTRAÍDA E BRITA PRODUZIDA</t>
  </si>
  <si>
    <t>CAIXA COLETORA DE TALVEGUE - CCT 17 - AREIA E BRITA COMERCIAIS</t>
  </si>
  <si>
    <t>CAIXA COLETORA DE TALVEGUE - CCT 17 - AREIA EXTRAÍDA E BRITA PRODUZIDA</t>
  </si>
  <si>
    <t>CAIXA COLETORA DE TALVEGUE - CCT 18 - AREIA E BRITA COMERCIAIS</t>
  </si>
  <si>
    <t>CAIXA COLETORA DE TALVEGUE - CCT 18 - AREIA EXTRAÍDA E BRITA PRODUZIDA</t>
  </si>
  <si>
    <t>CAIXA COLETORA DE TALVEGUE - CCT 19 - AREIA E BRITA COMERCIAIS</t>
  </si>
  <si>
    <t>CAIXA COLETORA DE TALVEGUE - CCT 19 - AREIA EXTRAÍDA E BRITA PRODUZIDA</t>
  </si>
  <si>
    <t>CAIXA COLETORA DE TALVEGUE - CCT 20 - AREIA E BRITA COMERCIAIS</t>
  </si>
  <si>
    <t>CAIXA COLETORA DE TALVEGUE - CCT 20 - AREIA EXTRAÍDA E BRITA PRODUZIDA</t>
  </si>
  <si>
    <t>CAIXA DE LIGAÇÃO E PASSAGEM - CLP 01 - AREIA E BRITA COMERCIAIS</t>
  </si>
  <si>
    <t>CAIXA DE LIGAÇÃO E PASSAGEM - CLP 01 - AREIA EXTRAÍDA E BRITA PRODUZIDA</t>
  </si>
  <si>
    <t>CAIXA DE LIGAÇÃO E PASSAGEM - CLP 02 - AREIA E BRITA COMERCIAIS</t>
  </si>
  <si>
    <t>CAIXA DE LIGAÇÃO E PASSAGEM - CLP 02 - AREIA EXTRAÍDA E BRITA PRODUZIDA</t>
  </si>
  <si>
    <t>CAIXA DE LIGAÇÃO E PASSAGEM - CLP 03 - AREIA E BRITA COMERCIAIS</t>
  </si>
  <si>
    <t>CAIXA DE LIGAÇÃO E PASSAGEM - CLP 03 - AREIA EXTRAÍDA E BRITA PRODUZIDA</t>
  </si>
  <si>
    <t>CAIXA DE LIGAÇÃO E PASSAGEM - CLP 04 - AREIA EXTRAÍDA E BRITA PRODUZIDA</t>
  </si>
  <si>
    <t>CAIXA DE LIGAÇÃO E PASSAGEM - CLP 05 - AREIA E BRITA COMERCIAIS</t>
  </si>
  <si>
    <t>CAIXA DE LIGAÇÃO E PASSAGEM - CLP 05 - AREIA EXTRAÍDA E BRITA PRODUZIDA</t>
  </si>
  <si>
    <t>CAIXA DE LIGAÇÃO E PASSAGEM - CLP 06 - AREIA E BRITA COMERCIAIS</t>
  </si>
  <si>
    <t>CAIXA DE LIGAÇÃO E PASSAGEM - CLP 06 - AREIA EXTRAÍDA E BRITA PRODUZIDA</t>
  </si>
  <si>
    <t>CAIXA DE LIGAÇÃO E PASSAGEM - CLP 07 - AREIA E BRITA COMERCIAIS</t>
  </si>
  <si>
    <t>CAIXA DE LIGAÇÃO E PASSAGEM - CLP 07 - AREIA EXTRAÍDA E BRITA PRODUZIDA</t>
  </si>
  <si>
    <t>CAIXA DE LIGAÇÃO E PASSAGEM - CLP 08 - AREIA E BRITA COMERCIAIS</t>
  </si>
  <si>
    <t>CAIXA DE LIGAÇÃO E PASSAGEM - CLP 08 - AREIA EXTRAÍDA E BRITA PRODUZIDA</t>
  </si>
  <si>
    <t>CAIXA DE LIGAÇÃO E PASSAGEM - CLP 09 - AREIA E BRITA COMERCIAIS</t>
  </si>
  <si>
    <t>CAIXA DE LIGAÇÃO E PASSAGEM - CLP 09 - AREIA EXTRAÍDA E BRITA PRODUZIDA</t>
  </si>
  <si>
    <t>CAIXA DE LIGAÇÃO E PASSAGEM - CLP 10 - AREIA E BRITA COMERCIAIS</t>
  </si>
  <si>
    <t>CAIXA DE LIGAÇÃO E PASSAGEM - CLP 10 - AREIA EXTRAÍDA E BRITA PRODUZIDA</t>
  </si>
  <si>
    <t>CAIXA DE LIGAÇÃO E PASSAGEM - CLP 11 - AREIA E BRITA COMERCIAIS</t>
  </si>
  <si>
    <t>CAIXA DE LIGAÇÃO E PASSAGEM - CLP 11 - AREIA EXTRAÍDA E BRITA PRODUZIDA</t>
  </si>
  <si>
    <t>CAIXA DE LIGAÇÃO E PASSAGEM - CLP 12 - AREIA E BRITA COMERCIAIS</t>
  </si>
  <si>
    <t>CAIXA DE LIGAÇÃO E PASSAGEM - CLP 12 - AREIA EXTRAÍDA E BRITA PRODUZIDA</t>
  </si>
  <si>
    <t>CAIXA DE LIGAÇÃO E PASSAGEM - CLP 13 - AREIA E BRITA COMERCIAIS</t>
  </si>
  <si>
    <t>CAIXA DE LIGAÇÃO E PASSAGEM - CLP 13 - AREIA EXTRAÍDA E BRITA PRODUZIDA</t>
  </si>
  <si>
    <t>CAIXA DE LIGAÇÃO E PASSAGEM - CLP 14 - AREIA E BRITA COMERCIAIS</t>
  </si>
  <si>
    <t>CAIXA DE LIGAÇÃO E PASSAGEM - CLP 14 - AREIA EXTRAÍDA E BRITA PRODUZIDA</t>
  </si>
  <si>
    <t>CAIXA DE LIGAÇÃO E PASSAGEM - CLP 15 - AREIA E BRITA COMERCIAIS</t>
  </si>
  <si>
    <t>CAIXA DE LIGAÇÃO E PASSAGEM - CLP 15 - AREIA EXTRAÍDA E BRITA PRODUZIDA</t>
  </si>
  <si>
    <t>CAIXA DE LIGAÇÃO E PASSAGEM - CLP 16 - AREIA E BRITA COMERCIAIS</t>
  </si>
  <si>
    <t>CAIXA DE LIGAÇÃO E PASSAGEM - CLP 16 - AREIA EXTRAÍDA E BRITA PRODUZIDA</t>
  </si>
  <si>
    <t>CAIXA DE LIGAÇÃO E PASSAGEM - CLP 17 - AREIA E BRITA COMERCIAIS</t>
  </si>
  <si>
    <t>CAIXA DE LIGAÇÃO E PASSAGEM - CLP 17 - AREIA EXTRAÍDA E BRITA PRODUZIDA</t>
  </si>
  <si>
    <t>CAIXA DE LIGAÇÃO E PASSAGEM - CLP 18 - AREIA E BRITA COMERCIAIS</t>
  </si>
  <si>
    <t>CAIXA DE LIGAÇÃO E PASSAGEM - CLP 18 - AREIA EXTRAÍDA E BRITA PRODUZIDA</t>
  </si>
  <si>
    <t>CAMADA DRENANTE PARA PROTEÇÃO DE MUROS DE CONTENÇÃO - AREIA COMERCIAL</t>
  </si>
  <si>
    <t>CAMADA DRENANTE PARA PROTEÇÃO DE MUROS DE CONTENÇÃO - AREIA EXTRAÍDA</t>
  </si>
  <si>
    <t>CAMADA DRENANTE PARA PROTEÇÃO DE MUROS DE CONTENÇÃO - BRITA COMERCIAL</t>
  </si>
  <si>
    <t>CAMADA DRENANTE PARA PROTEÇÃO DE MUROS DE CONTENÇÃO - BRITA PRODUZIDA</t>
  </si>
  <si>
    <t>CANALETA DE CONCRETO - CAU 01 - SEÇÃO DE 20 X 20 CM - ESPESSURA DE 10 CM - APOIADA EM TODA A EXTENSÃO</t>
  </si>
  <si>
    <t>CANALETA DE CONCRETO - CAU 02 - SEÇÃO DE 25 X 25 CM - ESPESSURA DE 10 CM - APOIADA EM TODA A EXTENSÃO</t>
  </si>
  <si>
    <t>CANALETA DE CONCRETO - CAU 03 - SEÇÃO DE 30 X 30 CM - ESPESSURA DE 10 CM - APOIADA EM TODA A EXTENSÃO</t>
  </si>
  <si>
    <t>CANALETA DE CONCRETO - CAU 04 - SEÇÃO DE 35 X 35 CM - ESPESSURA DE 10 CM - APOIADA EM TODA A EXTENSÃO</t>
  </si>
  <si>
    <t>CANALETA DE CONCRETO - CAU 05 - SEÇÃO DE 40 X 40 CM - ESPESSURA DE 10 CM - APOIADA EM TODA A EXTENSÃO</t>
  </si>
  <si>
    <t>CANALETA DE CONCRETO - CAU 06 - SEÇÃO DE 50 X 50 CM - ESPESSURA DE 10 CM - APOIADA EM TODA A EXTENSÃO</t>
  </si>
  <si>
    <t>CANALETA DE CONCRETO - CAU 07 - SEÇÃO DE 60 X 60 CM - ESPESSURA DE 10 CM - APOIADA EM TODA A EXTENSÃO</t>
  </si>
  <si>
    <t>CHAMINÉ DOS POÇOS DE VISITA - CPV 01 - AREIA E BRITA COMERCIAIS</t>
  </si>
  <si>
    <t>CHAMINÉ DOS POÇOS DE VISITA - CPV 01 - AREIA EXTRAÍDA E BRITA PRODUZIDA</t>
  </si>
  <si>
    <t>CHAMINÉ DOS POÇOS DE VISITA - CPV 02 - AREIA E BRITA COMERCIAIS</t>
  </si>
  <si>
    <t>CHAMINÉ DOS POÇOS DE VISITA - CPV 02 - AREIA EXTRAÍDA E BRITA PRODUZIDA</t>
  </si>
  <si>
    <t>CHAMINÉ DOS POÇOS DE VISITA - CPV 03 - AREIA E BRITA COMERCIAIS</t>
  </si>
  <si>
    <t>CHAMINÉ DOS POÇOS DE VISITA - CPV 03 - AREIA EXTRAÍDA E BRITA PRODUZIDA</t>
  </si>
  <si>
    <t>CHAMINÉ DOS POÇOS DE VISITA - CPV 04 - AREIA E BRITA COMERCIAIS</t>
  </si>
  <si>
    <t>CHAMINÉ DOS POÇOS DE VISITA - CPV 04 - AREIA EXTRAÍDA E BRITA PRODUZIDA</t>
  </si>
  <si>
    <t>CHAMINÉ DOS POÇOS DE VISITA - CPV 05 - AREIA E BRITA COMERCIAIS</t>
  </si>
  <si>
    <t>CHAMINÉ DOS POÇOS DE VISITA - CPV 05 - AREIA EXTRAÍDA E BRITA PRODUZIDA</t>
  </si>
  <si>
    <t>CHAMINÉ DOS POÇOS DE VISITA - CPV 06 - AREIA E BRITA COMERCIAIS</t>
  </si>
  <si>
    <t>CHAMINÉ DOS POÇOS DE VISITA - CPV 06 - AREIA EXTRAÍDA E BRITA PRODUZIDA</t>
  </si>
  <si>
    <t>CHAMINÉ DOS POÇOS DE VISITA - CPV 07 - AREIA E BRITA COMERCIAIS</t>
  </si>
  <si>
    <t>CHAMINÉ DOS POÇOS DE VISITA - CPV 07 - AREIA EXTRAÍDA E BRITA PRODUZIDA</t>
  </si>
  <si>
    <t>COLCHÃO DRENANTE COM ESPALHAMENTO E COMPACTAÇÃO MECÂNICOS - BRITA PRODUZIDA</t>
  </si>
  <si>
    <t>COLUNA DRENANTE D = 20 CM - AREIA COMERCIAL</t>
  </si>
  <si>
    <t>COLUNA DRENANTE D = 20 CM - AREIA EXTRAÍDA</t>
  </si>
  <si>
    <t>DESCIDA D'ÁGUA DE ATERROS EM DEGRAUS - DAD 01 - AREIA E BRITA COMERCIAIS</t>
  </si>
  <si>
    <t>DESCIDA D'ÁGUA DE ATERROS EM DEGRAUS - DAD 01 - AREIA EXTRAÍDA E BRITA PRODUZIDA</t>
  </si>
  <si>
    <t>DESCIDA D'ÁGUA DE ATERROS EM DEGRAUS - DAD 02 - AREIA E BRITA COMERCIAIS</t>
  </si>
  <si>
    <t>DESCIDA D'ÁGUA DE ATERROS EM DEGRAUS - DAD 02 - AREIA EXTRAÍDA E BRITA PRODUZIDA</t>
  </si>
  <si>
    <t>DESCIDA D'ÁGUA DE ATERROS EM DEGRAUS - DAD 03 - AREIA E BRITA COMERCIAIS</t>
  </si>
  <si>
    <t>DESCIDA D'ÁGUA DE ATERROS EM DEGRAUS - DAD 03 - AREIA EXTRAÍDA E BRITA PRODUZIDA</t>
  </si>
  <si>
    <t>DESCIDA D'ÁGUA DE ATERROS EM DEGRAUS - DAD 04 - AREIA E BRITA COMERCIAIS</t>
  </si>
  <si>
    <t>DESCIDA D'ÁGUA DE ATERROS EM DEGRAUS - DAD 04 - AREIA EXTRAÍDA E BRITA PRODUZIDA</t>
  </si>
  <si>
    <t>DESCIDA D'ÁGUA DE ATERROS EM DEGRAUS - DAD 05 - AREIA E BRITA COMERCIAIS</t>
  </si>
  <si>
    <t>DESCIDA D'ÁGUA DE ATERROS EM DEGRAUS - DAD 05 - AREIA EXTRAÍDA E BRITA PRODUZIDA</t>
  </si>
  <si>
    <t>DESCIDA D'ÁGUA DE ATERROS EM DEGRAUS - DAD 06 - AREIA E BRITA COMERCIAIS</t>
  </si>
  <si>
    <t>DESCIDA D'ÁGUA DE ATERROS EM DEGRAUS - DAD 06 - AREIA EXTRAÍDA E BRITA PRODUZIDA</t>
  </si>
  <si>
    <t>DESCIDA D'ÁGUA DE ATERROS EM DEGRAUS - DAD 07 - AREIA E BRITA COMERCIAIS</t>
  </si>
  <si>
    <t>DESCIDA D'ÁGUA DE ATERROS EM DEGRAUS - DAD 07 - AREIA EXTRAÍDA E BRITA PRODUZIDA</t>
  </si>
  <si>
    <t>DESCIDA D'ÁGUA DE ATERROS EM DEGRAUS - DAD 08 - AREIA E BRITA COMERCIAIS</t>
  </si>
  <si>
    <t>DESCIDA D'ÁGUA DE ATERROS EM DEGRAUS - DAD 08 - AREIA EXTRAÍDA E BRITA PRODUZIDA</t>
  </si>
  <si>
    <t>DESCIDA D'ÁGUA DE ATERROS EM DEGRAUS - DAD 09 - AREIA E BRITA COMERCIAIS</t>
  </si>
  <si>
    <t>DESCIDA D'ÁGUA DE ATERROS EM DEGRAUS - DAD 09 - AREIA EXTRAÍDA E BRITA PRODUZIDA</t>
  </si>
  <si>
    <t>DESCIDA D'ÁGUA DE ATERROS EM DEGRAUS - DAD 10 - AREIA E BRITA COMERCIAIS</t>
  </si>
  <si>
    <t>DESCIDA D'ÁGUA DE ATERROS EM DEGRAUS - DAD 10 - AREIA EXTRAÍDA E BRITA PRODUZIDA</t>
  </si>
  <si>
    <t>DESCIDA D'ÁGUA DE ATERROS EM DEGRAUS - DAD 11 - AREIA E BRITA COMERCIAIS</t>
  </si>
  <si>
    <t>DESCIDA D'ÁGUA DE ATERROS EM DEGRAUS - DAD 11 - AREIA EXTRAÍDA E BRITA PRODUZIDA</t>
  </si>
  <si>
    <t>DESCIDA D'ÁGUA DE ATERROS EM DEGRAUS - DAD 12 - AREIA E BRITA COMERCIAIS</t>
  </si>
  <si>
    <t>DESCIDA D'ÁGUA DE ATERROS EM DEGRAUS - DAD 12 - AREIA EXTRAÍDA E BRITA PRODUZIDA</t>
  </si>
  <si>
    <t>DESCIDA D'ÁGUA DE ATERROS EM DEGRAUS - DAD 13 - AREIA E BRITA COMERCIAIS</t>
  </si>
  <si>
    <t>DESCIDA D'ÁGUA DE ATERROS EM DEGRAUS - DAD 13 - AREIA EXTRAÍDA E BRITA PRODUZIDA</t>
  </si>
  <si>
    <t>DESCIDA D'ÁGUA DE ATERROS EM DEGRAUS - DAD 14 - AREIA E BRITA COMERCIAIS</t>
  </si>
  <si>
    <t>DESCIDA D'ÁGUA DE ATERROS EM DEGRAUS - DAD 14 - AREIA EXTRAÍDA E BRITA PRODUZIDA</t>
  </si>
  <si>
    <t>DESCIDA D'ÁGUA DE ATERROS EM DEGRAUS - DAD 15 - AREIA E BRITA COMERCIAIS</t>
  </si>
  <si>
    <t>DESCIDA D'ÁGUA DE ATERROS EM DEGRAUS - DAD 15 - AREIA EXTRAÍDA E BRITA PRODUZIDA</t>
  </si>
  <si>
    <t>DESCIDA D'ÁGUA DE ATERROS EM DEGRAUS - DAD 16 - AREIA E BRITA COMERCIAIS</t>
  </si>
  <si>
    <t>DESCIDA D'ÁGUA DE ATERROS EM DEGRAUS - DAD 16 - AREIA EXTRAÍDA E BRITA PRODUZIDA</t>
  </si>
  <si>
    <t>DESCIDA D'ÁGUA DE ATERROS EM DEGRAUS - DAD 17 - AREIA E BRITA COMERCIAIS</t>
  </si>
  <si>
    <t>DESCIDA D'ÁGUA DE ATERROS EM DEGRAUS - DAD 17 - AREIA EXTRAÍDA E BRITA PRODUZIDA</t>
  </si>
  <si>
    <t>DESCIDA D'ÁGUA DE ATERROS EM DEGRAUS - DAD 18 - AREIA E BRITA COMERCIAIS</t>
  </si>
  <si>
    <t>DESCIDA D'ÁGUA DE ATERROS EM DEGRAUS - DAD 18 - AREIA EXTRAÍDA E BRITA PRODUZIDA</t>
  </si>
  <si>
    <t>DESCIDA D'ÁGUA DE ATERROS TIPO RÁPIDO - DAR 01 - AREIA E BRITA COMERCIAIS</t>
  </si>
  <si>
    <t>DESCIDA D'ÁGUA DE ATERROS TIPO RÁPIDO - DAR 01 - AREIA EXTRAÍDA E BRITA PRODUZIDA</t>
  </si>
  <si>
    <t>DESCIDA D'ÁGUA DE ATERROS TIPO RÁPIDO - DAR 02 - AREIA E BRITA COMERCIAIS</t>
  </si>
  <si>
    <t>DESCIDA D'ÁGUA DE ATERROS TIPO RÁPIDO - DAR 02 - AREIA EXTRAÍDA E BRITA PRODUZIDA</t>
  </si>
  <si>
    <t>DESCIDA D'ÁGUA DE ATERROS TIPO RÁPIDO - DAR 03 - AREIA E BRITA COMERCIAIS</t>
  </si>
  <si>
    <t>DESCIDA D'ÁGUA DE ATERROS TIPO RÁPIDO - DAR 03 - AREIA EXTRAÍDA E BRITA PRODUZIDA</t>
  </si>
  <si>
    <t>DESCIDA D'ÁGUA DE ATERROS TIPO RÁPIDO - DAR 04 - AREIA E BRITA COMERCIAIS</t>
  </si>
  <si>
    <t>DESCIDA D'ÁGUA DE ATERROS TIPO RÁPIDO - DAR 04 - AREIA EXTRAÍDA E BRITA PRODUZIDA</t>
  </si>
  <si>
    <t>DESCIDA D'ÁGUA DE CORTES EM DEGRAUS - DCD 01 - AREIA E BRITA COMERCIAIS</t>
  </si>
  <si>
    <t>DESCIDA D'ÁGUA DE CORTES EM DEGRAUS - DCD 01 - AREIA EXTRAÍDA E BRITA PRODUZIDA</t>
  </si>
  <si>
    <t>DESCIDA D'ÁGUA DE CORTES EM DEGRAUS - DCD 02 - AREIA E BRITA COMERCIAIS</t>
  </si>
  <si>
    <t>DESCIDA D'ÁGUA DE CORTES EM DEGRAUS - DCD 02 - AREIA EXTRAÍDA E BRITA PRODUZIDA</t>
  </si>
  <si>
    <t>DESCIDA D'ÁGUA DE CORTES EM DEGRAUS - DCD 03 - AREIA E BRITA COMERCIAIS</t>
  </si>
  <si>
    <t>DESCIDA D'ÁGUA DE CORTES EM DEGRAUS - DCD 03 - AREIA EXTRAÍDA E BRITA PRODUZIDA</t>
  </si>
  <si>
    <t>DESCIDA D'ÁGUA DE CORTES EM DEGRAUS - DCD 04 - AREIA E BRITA COMERCIAIS</t>
  </si>
  <si>
    <t>DESCIDA D'ÁGUA DE CORTES EM DEGRAUS - DCD 04 - AREIA EXTRAÍDA E BRITA PRODUZIDA</t>
  </si>
  <si>
    <t>DISSIPADOR DE ENERGIA - DES 01 - AREIA E PEDRA DE MÃO COMERCIAIS</t>
  </si>
  <si>
    <t>DISSIPADOR DE ENERGIA - DES 01 - AREIA EXTRAÍDA E PEDRA DE MÃO PRODUZIDA</t>
  </si>
  <si>
    <t>DISSIPADOR DE ENERGIA - DES 02 - AREIA E PEDRA DE MÃO COMERCIAIS</t>
  </si>
  <si>
    <t>DISSIPADOR DE ENERGIA - DES 02 - AREIA EXTRAÍDA E PEDRA DE MÃO PRODUZIDA</t>
  </si>
  <si>
    <t>DISSIPADOR DE ENERGIA - DES 03 - AREIA E PEDRA DE MÃO COMERCIAIS</t>
  </si>
  <si>
    <t>DISSIPADOR DE ENERGIA - DES 03 - AREIA EXTRAÍDA E PEDRA DE MÃO PRODUZIDA</t>
  </si>
  <si>
    <t>DISSIPADOR DE ENERGIA - DES 04 - AREIA E PEDRA DE MÃO COMERCIAIS</t>
  </si>
  <si>
    <t>DISSIPADOR DE ENERGIA - DES 04 - AREIA EXTRAÍDA E PEDRA DE MÃO PRODUZIDA</t>
  </si>
  <si>
    <t>DRENO LONGITUDINAL PROFUNDO PARA CORTE EM ROCHA - DPR 01 - TUBO DE CONCRETO PERFURADO E BRITA COMERCIAL</t>
  </si>
  <si>
    <t>DRENO LONGITUDINAL PROFUNDO PARA CORTE EM ROCHA - DPR 01 - TUBO DE CONCRETO PERFURADO E BRITA PRODUZIDA</t>
  </si>
  <si>
    <t>DRENO LONGITUDINAL PROFUNDO PARA CORTE EM ROCHA - DPR 01 - TUBO PEAD E BRITA COMERCIAL</t>
  </si>
  <si>
    <t>DRENO LONGITUDINAL PROFUNDO PARA CORTE EM ROCHA - DPR 01 - TUBO PEAD E BRITA PRODUZIDA</t>
  </si>
  <si>
    <t>DRENO LONGITUDINAL PROFUNDO PARA CORTE EM ROCHA - DPR 02 - TUBO DE CONCRETO PERFURADO E BRITA COMERCIAL</t>
  </si>
  <si>
    <t>DRENO LONGITUDINAL PROFUNDO PARA CORTE EM ROCHA - DPR 02 - TUBO DE CONCRETO PERFURADO E BRITA PRODUZIDA</t>
  </si>
  <si>
    <t>DRENO LONGITUDINAL PROFUNDO PARA CORTE EM ROCHA - DPR 02 - TUBO PEAD E BRITA COMERCIAL</t>
  </si>
  <si>
    <t>DRENO LONGITUDINAL PROFUNDO PARA CORTE EM ROCHA - DPR 02 - TUBO PEAD E BRITA PRODUZIDA</t>
  </si>
  <si>
    <t>DRENO LONGITUDINAL PROFUNDO PARA CORTE EM ROCHA - DPR 03 - BRITA COMERCIAL</t>
  </si>
  <si>
    <t>DRENO LONGITUDINAL PROFUNDO PARA CORTE EM ROCHA - DPR 03 - BRITA PRODUZIDA</t>
  </si>
  <si>
    <t>DRENO LONGITUDINAL PROFUNDO PARA CORTE EM ROCHA - DPR 04 - BRITA COMERCIAL</t>
  </si>
  <si>
    <t>DRENO LONGITUDINAL PROFUNDO PARA CORTE EM ROCHA - DPR 04 - BRITA PRODUZIDA</t>
  </si>
  <si>
    <t>DRENO LONGITUDINAL PROFUNDO PARA CORTE EM ROCHA - DPR 05 - TUBO DE CONCRETO POROSO E AREIA COMERCIAL</t>
  </si>
  <si>
    <t>DRENO LONGITUDINAL PROFUNDO PARA CORTE EM ROCHA - DPR 05 - TUBO DE CONCRETO POROSO E AREIA EXTRAÍDA</t>
  </si>
  <si>
    <t>DRENO LONGITUDINAL PROFUNDO PARA CORTE EM SOLO - DPS 03 - TUBO DE CONCRETO PERFURADO, AREIA E BRITA COMERCIAIS - MADEIRA COM UTILIZAÇÃO DE 5 VEZES</t>
  </si>
  <si>
    <t>DRENO LONGITUDINAL PROFUNDO PARA CORTE EM SOLO - DPS 03 - TUBO DE CONCRETO PERFURADO, AREIA EXTRAÍDA E BRITA PRODUZIDA - MADEIRA COM UTILIZAÇÃO DE 5 VEZES</t>
  </si>
  <si>
    <t>DRENO LONGITUDINAL PROFUNDO PARA CORTE EM SOLO - DPS 04 - TUBO DE CONCRETO PERFURADO, AREIA E BRITA COMERCIAIS - MADEIRA COM UTILIZAÇÃO DE 5 VEZES</t>
  </si>
  <si>
    <t>DRENO LONGITUDINAL PROFUNDO PARA CORTE EM SOLO - DPS 04 - TUBO DE CONCRETO PERFURADO, AREIA EXTRAÍDA E BRITA PRODUZIDA - MADEIRA COM UTILIZAÇÃO DE 5 VEZES</t>
  </si>
  <si>
    <t>DRENO LONGITUDINAL PROFUNDO PARA CORTE EM SOLO - DPS 05 - DRENO CEGO - BRITA COMERCIAL</t>
  </si>
  <si>
    <t>DRENO LONGITUDINAL PROFUNDO PARA CORTE EM SOLO - DPS 05 - DRENO CEGO - BRITA PRODUZIDA</t>
  </si>
  <si>
    <t>DRENO LONGITUDINAL PROFUNDO PARA CORTE EM SOLO - DPS 06 - DRENO CEGO - BRITA COMERCIAL</t>
  </si>
  <si>
    <t>DRENO LONGITUDINAL PROFUNDO PARA CORTE EM SOLO - DPS 06 - DRENO CEGO - BRITA PRODUZIDA</t>
  </si>
  <si>
    <t>DRENO LONGITUDINAL PROFUNDO PARA CORTE EM SOLO - DPS 07 - TUBO DE CONCRETO PERFURADO E BRITA COMERCIAL</t>
  </si>
  <si>
    <t>DRENO LONGITUDINAL PROFUNDO PARA CORTE EM SOLO - DPS 07 - TUBO DE CONCRETO PERFURADO E BRITA PRODUZIDA</t>
  </si>
  <si>
    <t>DRENO LONGITUDINAL PROFUNDO PARA CORTE EM SOLO - DPS 08 - TUBO DE CONCRETO PERFURADO E BRITA COMERCIAL</t>
  </si>
  <si>
    <t>DRENO LONGITUDINAL PROFUNDO PARA CORTE EM SOLO - DPS 08 - TUBO DE CONCRETO PERFURADO E BRITA PRODUZIDA</t>
  </si>
  <si>
    <t>DRENO PROFUNDO H = 1,0 M - COM GEOCOMPOSTO DRENANTE - INCLUSIVE ESCAVAÇÃO E REATERRO</t>
  </si>
  <si>
    <t>DRENO PROFUNDO H = 1,5 M - COM GEOCOMPOSTO DRENANTE - INCLUSIVE ESCAVAÇÃO E REATERRO</t>
  </si>
  <si>
    <t>DRENO SUB-HORIZONTAL - DSH 01 - MATERIAL DE 1ª CATEGORIA</t>
  </si>
  <si>
    <t>DRENO SUB-HORIZONTAL - DSH 01 - MATERIAL DE 2ª CATEGORIA</t>
  </si>
  <si>
    <t>DRENO TIPO BARBACÃ - DRB 01 - D = 75 MM EM ESTRUTURA DE CONTENÇÃO DE ENCOSTA - EXCLUSO O TUBO DE DRENAGEM</t>
  </si>
  <si>
    <t>DRENO TIPO BARBACÃ - DRB 02 - D = 50 MM EM ESTRUTURA DE CONTENÇÃO DE ENCOSTA - EXCLUSO O TUBO DE DRENAGEM</t>
  </si>
  <si>
    <t>ENCHIMENTO DE JUNTA DE CONCRETO COM ARGAMASSA ASFÁLTICA DE DENSIDADE 1.700 KG/M³ - ESPESSURA DE 1 CM</t>
  </si>
  <si>
    <t>ENTRADA PARA DESCIDA D'ÁGUA - EDA 01 - AREIA E BRITA COMERCIAIS</t>
  </si>
  <si>
    <t>ENTRADA PARA DESCIDA D'ÁGUA - EDA 01 - AREIA EXTRAÍDA E BRITA PRODUZIDA</t>
  </si>
  <si>
    <t>ENTRADA PARA DESCIDA D'ÁGUA - EDA 02 - AREIA E BRITA COMERCIAIS</t>
  </si>
  <si>
    <t>ENTRADA PARA DESCIDA D'ÁGUA - EDA 02 - AREIA EXTRAÍDA E BRITA PRODUZIDA</t>
  </si>
  <si>
    <t>ENTRADA PARA DESCIDA D'ÁGUA - EDA 03 - AREIA E BRITA COMERCIAIS</t>
  </si>
  <si>
    <t>ENTRADA PARA DESCIDA D'ÁGUA - EDA 03 - AREIA EXTRAÍDA E BRITA PRODUZIDA</t>
  </si>
  <si>
    <t>ENTRADA PARA DESCIDA D'ÁGUA - EDA 04 - AREIA E BRITA COMERCIAIS</t>
  </si>
  <si>
    <t>ENTRADA PARA DESCIDA D'ÁGUA - EDA 04 - AREIA EXTRAÍDA E BRITA PRODUZIDA</t>
  </si>
  <si>
    <t>ENVELOPE DE BRITA 15 X 15 CM PARA TUBOS ENTERRADOS COM DIÂMETRO EXTERNO DE 75 A 110 MM</t>
  </si>
  <si>
    <t>ESCAVAÇÃO MECÂNICA DE VALA PARA DRENAGEM COM VALETADEIRA EM MATERIAL DE 1ª CATEGORIA</t>
  </si>
  <si>
    <t>ESGOTAMENTO DE ÁGUA COM BOMBA SUBMERSA</t>
  </si>
  <si>
    <t>ESGOTAMENTO DE DRENO HORIZONTAL PROFUNDO A VÁCUO</t>
  </si>
  <si>
    <t>GEODRENO VERTICAL PARA TRATAMENTO DE SOLOS MOLES</t>
  </si>
  <si>
    <t>LASTRO DE AREIA COMERCIAL - ESPALHAMENTO MANUAL</t>
  </si>
  <si>
    <t>LASTRO DE AREIA COMERCIAL - ESPALHAMENTO MECÂNICO</t>
  </si>
  <si>
    <t>LASTRO DE AREIA EXTRAÍDA - ESPALHAMENTO MANUAL</t>
  </si>
  <si>
    <t>PERFURAÇÃO PARA DRENO SUB-HORIZONTAL EM MATERIAL DE 1ª CATEGORIA COM D = 75 MM (LINHA NW)</t>
  </si>
  <si>
    <t>PERFURAÇÃO PARA DRENO SUB-HORIZONTAL EM MATERIAL DE 2ª CATEGORIA COM D = 75 MM (LINHA NW)</t>
  </si>
  <si>
    <t>POÇO DE VISITA - PVI 01 - AREIA E BRITA COMERCIAIS</t>
  </si>
  <si>
    <t>POÇO DE VISITA - PVI 01 - AREIA EXTRAÍDA E BRITA PRODUZIDA</t>
  </si>
  <si>
    <t>POÇO DE VISITA - PVI 02 - AREIA EXTRAÍDA E BRITA PRODUZIDA</t>
  </si>
  <si>
    <t>POÇO DE VISITA - PVI 03 - AREIA E BRITA COMERCIAIS</t>
  </si>
  <si>
    <t>POÇO DE VISITA - PVI 03 - AREIA EXTRAÍDA E BRITA PRODUZIDA</t>
  </si>
  <si>
    <t>POÇO DE VISITA - PVI 04 - AREIA EXTRAÍDA E BRITA PRODUZIDA</t>
  </si>
  <si>
    <t>POÇO DE VISITA - PVI 05 - AREIA E BRITA COMERCIAIS</t>
  </si>
  <si>
    <t>POÇO DE VISITA - PVI 05 - AREIA EXTRAÍDA E BRITA PRODUZIDA</t>
  </si>
  <si>
    <t>POÇO DE VISITA - PVI 06 - AREIA E BRITA COMERCIAIS</t>
  </si>
  <si>
    <t>POÇO DE VISITA - PVI 06 - AREIA EXTRAÍDA E BRITA PRODUZIDA</t>
  </si>
  <si>
    <t>POÇO DE VISITA - PVI 07 - AREIA E BRITA COMERCIAIS</t>
  </si>
  <si>
    <t>POÇO DE VISITA - PVI 07 - AREIA EXTRAÍDA E BRITA PRODUZIDA</t>
  </si>
  <si>
    <t>POÇO DE VISITA - PVI 08 - AREIA E BRITA COMERCIAIS</t>
  </si>
  <si>
    <t>POÇO DE VISITA - PVI 08 - AREIA EXTRAÍDA E BRITA PRODUZIDA</t>
  </si>
  <si>
    <t>POÇO DE VISITA - PVI 09 - AREIA E BRITA COMERCIAIS</t>
  </si>
  <si>
    <t>POÇO DE VISITA - PVI 09 - AREIA EXTRAÍDA E BRITA PRODUZIDA</t>
  </si>
  <si>
    <t>POÇO DE VISITA - PVI 10 - AREIA E BRITA COMERCIAIS</t>
  </si>
  <si>
    <t>POÇO DE VISITA - PVI 10 - AREIA EXTRAÍDA E BRITA PRODUZIDA</t>
  </si>
  <si>
    <t>POÇO DE VISITA - PVI 11 - AREIA E BRITA COMERCIAIS</t>
  </si>
  <si>
    <t>POÇO DE VISITA - PVI 11 - AREIA EXTRAÍDA E BRITA PRODUZIDA</t>
  </si>
  <si>
    <t>POÇO DE VISITA - PVI 12 - AREIA E BRITA COMERCIAIS</t>
  </si>
  <si>
    <t>POÇO DE VISITA - PVI 12 - AREIA EXTRAÍDA E BRITA PRODUZIDA</t>
  </si>
  <si>
    <t>POÇO DE VISITA - PVI 13 - AREIA E BRITA COMERCIAIS</t>
  </si>
  <si>
    <t>POÇO DE VISITA - PVI 13 - AREIA EXTRAÍDA E BRITA PRODUZIDA</t>
  </si>
  <si>
    <t>POÇO DE VISITA - PVI 14 - AREIA E BRITA COMERCIAIS</t>
  </si>
  <si>
    <t>POÇO DE VISITA - PVI 14 - AREIA EXTRAÍDA E BRITA PRODUZIDA</t>
  </si>
  <si>
    <t>POÇO DE VISITA - PVI 15 - AREIA E BRITA COMERCIAIS</t>
  </si>
  <si>
    <t>POÇO DE VISITA - PVI 15 - AREIA EXTRAÍDA E BRITA PRODUZIDA</t>
  </si>
  <si>
    <t>POÇO DE VISITA - PVI 16 - AREIA E BRITA COMERCIAIS</t>
  </si>
  <si>
    <t>POÇO DE VISITA - PVI 16 - AREIA EXTRAÍDA E BRITA PRODUZIDA</t>
  </si>
  <si>
    <t>POÇO DE VISITA - PVI 17 - AREIA E BRITA COMERCIAIS</t>
  </si>
  <si>
    <t>POÇO DE VISITA - PVI 17 - AREIA EXTRAÍDA E BRITA PRODUZIDA</t>
  </si>
  <si>
    <t>POÇO DE VISITA - PVI 18 - AREIA E BRITA COMERCIAIS</t>
  </si>
  <si>
    <t>POÇO DE VISITA - PVI 18 - AREIA EXTRAÍDA E BRITA PRODUZIDA</t>
  </si>
  <si>
    <t>REATERRO E COMPACTAÇÃO EM VALA DE DRENO COM GEOCOMPOSTO</t>
  </si>
  <si>
    <t>SARJETA DE CANTEIRO CENTRAL DE CONCRETO - SCC 01 - AREIA E BRITA COMERCIAIS</t>
  </si>
  <si>
    <t>SARJETA DE CANTEIRO CENTRAL DE CONCRETO - SCC 01 - AREIA EXTRAÍDA E BRITA PRODUZIDA</t>
  </si>
  <si>
    <t>SARJETA DE CANTEIRO CENTRAL DE CONCRETO - SCC 01 MOLDADA NO LOCAL COM EXTRUSORA E CONCRETO USINADO - AREIA E BRITA COMERCIAIS</t>
  </si>
  <si>
    <t>SARJETA DE CANTEIRO CENTRAL DE CONCRETO - SCC 01 MOLDADA NO LOCAL COM EXTRUSORA E CONCRETO USINADO - AREIA EXTRAÍDA E BRITA PRODUZIDA</t>
  </si>
  <si>
    <t>SARJETA DE CANTEIRO CENTRAL DE CONCRETO - SCC 02 - AREIA E BRITA COMERCIAIS</t>
  </si>
  <si>
    <t>SARJETA DE CANTEIRO CENTRAL DE CONCRETO - SCC 02 - AREIA EXTRAÍDA E BRITA PRODUZIDA</t>
  </si>
  <si>
    <t>SARJETA DE CANTEIRO CENTRAL DE CONCRETO - SCC 02 MOLDADA NO LOCAL COM EXTRUSORA E CONCRETO USINADO - AREIA E BRITA COMERCIAIS</t>
  </si>
  <si>
    <t>SARJETA DE CANTEIRO CENTRAL DE CONCRETO - SCC 02 MOLDADA NO LOCAL COM EXTRUSORA E CONCRETO USINADO - AREIA EXTRAÍDA E BRITA PRODUZIDA</t>
  </si>
  <si>
    <t>SARJETA DE CANTEIRO CENTRAL DE CONCRETO - SCC 03 - AREIA E BRITA COMERCIAIS</t>
  </si>
  <si>
    <t>SARJETA DE CANTEIRO CENTRAL DE CONCRETO - SCC 03 - AREIA EXTRAÍDA E BRITA PRODUZIDA</t>
  </si>
  <si>
    <t>SARJETA DE CANTEIRO CENTRAL DE CONCRETO - SCC 03 MOLDADA NO LOCAL COM EXTRUSORA E CONCRETO USINADO - AREIA E BRITA COMERCIAIS</t>
  </si>
  <si>
    <t>SARJETA DE CANTEIRO CENTRAL DE CONCRETO - SCC 03 MOLDADA NO LOCAL COM EXTRUSORA E CONCRETO USINADO - AREIA EXTRAÍDA E BRITA PRODUZIDA</t>
  </si>
  <si>
    <t>SARJETA DE CANTEIRO CENTRAL DE CONCRETO - SCC 04 - AREIA E BRITA COMERCIAIS</t>
  </si>
  <si>
    <t>SARJETA DE CANTEIRO CENTRAL DE CONCRETO - SCC 04 - AREIA EXTRAÍDA E BRITA PRODUZIDA</t>
  </si>
  <si>
    <t>SARJETA DE CANTEIRO CENTRAL DE CONCRETO - SCC 04 MOLDADA NO LOCAL COM EXTRUSORA E CONCRETO USINADO - AREIA E BRITA COMERCIAIS</t>
  </si>
  <si>
    <t>SARJETA DE CANTEIRO CENTRAL DE CONCRETO - SCC 04 MOLDADA NO LOCAL COM EXTRUSORA E CONCRETO USINADO - AREIA EXTRAÍDA E BRITA PRODUZIDA</t>
  </si>
  <si>
    <t>SARJETA TRAPEZOIDAL DE CONCRETO - SZC 01 - AREIA E BRITA COMERCIAIS</t>
  </si>
  <si>
    <t>SARJETA TRAPEZOIDAL DE CONCRETO - SZC 01 - AREIA EXTRAÍDA E BRITA PRODUZIDA</t>
  </si>
  <si>
    <t>SARJETA TRAPEZOIDAL DE CONCRETO - SZC 01 MOLDADA NO LOCAL COM EXTRUSORA E CONCRETO USINADO - AREIA E BRITA COMERCIAIS</t>
  </si>
  <si>
    <t>SARJETA TRAPEZOIDAL DE CONCRETO - SZC 01 MOLDADA NO LOCAL COM EXTRUSORA E CONCRETO USINADO - AREIA EXTRAÍDA E BRITA PRODUZIDA</t>
  </si>
  <si>
    <t>SARJETA TRAPEZOIDAL DE CONCRETO - SZC 02 - AREIA E BRITA COMERCIAIS</t>
  </si>
  <si>
    <t>SARJETA TRAPEZOIDAL DE CONCRETO - SZC 02 - AREIA EXTRAÍDA E BRITA PRODUZIDA</t>
  </si>
  <si>
    <t>SARJETA TRAPEZOIDAL DE CONCRETO - SZC 02 MOLDADA NO LOCAL COM EXTRUSORA E CONCRETO USINADO - AREIA E BRITA COMERCIAIS</t>
  </si>
  <si>
    <t>SARJETA TRAPEZOIDAL DE CONCRETO - SZC 02 MOLDADA NO LOCAL COM EXTRUSORA E CONCRETO USINADO - AREIA EXTRAÍDA E BRITA PRODUZIDA</t>
  </si>
  <si>
    <t>SARJETA TRAPEZOIDAL DE GRAMA - SZG 01</t>
  </si>
  <si>
    <t>SARJETA TRAPEZOIDAL DE GRAMA - SZG 02</t>
  </si>
  <si>
    <t>SARJETA TRAPEZOIDAL SEM REVESTIMENTO - SZT 01</t>
  </si>
  <si>
    <t>SARJETA TRAPEZOIDAL SEM REVESTIMENTO - SZT 02</t>
  </si>
  <si>
    <t>SARJETA TRIANGULAR DE CONCRETO - STC 01 - AREIA E BRITA COMERCIAIS</t>
  </si>
  <si>
    <t>SARJETA TRIANGULAR DE CONCRETO - STC 01 - AREIA EXTRAÍDA E BRITA PRODUZIDA</t>
  </si>
  <si>
    <t>SARJETA TRIANGULAR DE CONCRETO - STC 01 MOLDADA NO LOCAL COM EXTRUSORA E CONCRETO USINADO - AREIA E BRITA COMERCIAIS</t>
  </si>
  <si>
    <t>SARJETA TRIANGULAR DE CONCRETO - STC 01 MOLDADA NO LOCAL COM EXTRUSORA E CONCRETO USINADO - AREIA EXTRAÍDA E BRITA PRODUZIDA</t>
  </si>
  <si>
    <t>SARJETA TRIANGULAR DE CONCRETO - STC 02 - AREIA E BRITA COMERCIAIS</t>
  </si>
  <si>
    <t>SARJETA TRIANGULAR DE CONCRETO - STC 02 - AREIA EXTRAÍDA E BRITA PRODUZIDA</t>
  </si>
  <si>
    <t>SARJETA TRIANGULAR DE CONCRETO - STC 02 MOLDADA NO LOCAL COM EXTRUSORA E CONCRETO USINADO - AREIA E BRITA COMERCIAIS</t>
  </si>
  <si>
    <t>SARJETA TRIANGULAR DE CONCRETO - STC 02 MOLDADA NO LOCAL COM EXTRUSORA E CONCRETO USINADO - AREIA EXTRAÍDA E BRITA PRODUZIDA</t>
  </si>
  <si>
    <t>SARJETA TRIANGULAR DE CONCRETO - STC 03 - AREIA E BRITA COMERCIAIS</t>
  </si>
  <si>
    <t>SARJETA TRIANGULAR DE CONCRETO - STC 03 - AREIA EXTRAÍDA E BRITA PRODUZIDA</t>
  </si>
  <si>
    <t>SARJETA TRIANGULAR DE CONCRETO - STC 03 MOLDADA NO LOCAL COM EXTRUSORA E CONCRETO USINADO - AREIA E BRITA COMERCIAIS</t>
  </si>
  <si>
    <t>SARJETA TRIANGULAR DE CONCRETO - STC 03 MOLDADA NO LOCAL COM EXTRUSORA E CONCRETO USINADO - AREIA EXTRAÍDA E BRITA PRODUZIDA</t>
  </si>
  <si>
    <t>SARJETA TRIANGULAR DE CONCRETO - STC 04 - AREIA E BRITA COMERCIAIS</t>
  </si>
  <si>
    <t>SARJETA TRIANGULAR DE CONCRETO - STC 04 - AREIA EXTRAÍDA E BRITA PRODUZIDA</t>
  </si>
  <si>
    <t>SARJETA TRIANGULAR DE CONCRETO - STC 04 MOLDADA NO LOCAL COM EXTRUSORA E CONCRETO USINADO - AREIA E BRITA COMERCIAIS</t>
  </si>
  <si>
    <t>SARJETA TRIANGULAR DE CONCRETO - STC 04 MOLDADA NO LOCAL COM EXTRUSORA E CONCRETO USINADO - AREIA EXTRAÍDA E BRITA PRODUZIDA</t>
  </si>
  <si>
    <t>SARJETA TRIANGULAR DE CONCRETO - STC 05 - AREIA E BRITA COMERCIAIS</t>
  </si>
  <si>
    <t>SARJETA TRIANGULAR DE CONCRETO - STC 05 - AREIA EXTRAÍDA E BRITA PRODUZIDA</t>
  </si>
  <si>
    <t>SARJETA TRIANGULAR DE CONCRETO - STC 05 MOLDADA NO LOCAL COM EXTRUSORA E CONCRETO USINADO - AREIA E BRITA COMERCIAIS</t>
  </si>
  <si>
    <t>SARJETA TRIANGULAR DE CONCRETO - STC 05 MOLDADA NO LOCAL COM EXTRUSORA E CONCRETO USINADO - AREIA EXTRAÍDA E BRITA PRODUZIDA</t>
  </si>
  <si>
    <t>SARJETA TRIANGULAR DE CONCRETO - STC 06 - AREIA E BRITA COMERCIAIS</t>
  </si>
  <si>
    <t>SARJETA TRIANGULAR DE CONCRETO - STC 06 - AREIA EXTRAÍDA E BRITA PRODUZIDA</t>
  </si>
  <si>
    <t>SARJETA TRIANGULAR DE CONCRETO - STC 06 MOLDADA NO LOCAL COM EXTRUSORA E CONCRETO USINADO - AREIA E BRITA COMERCIAIS</t>
  </si>
  <si>
    <t>SARJETA TRIANGULAR DE CONCRETO - STC 06 MOLDADA NO LOCAL COM EXTRUSORA E CONCRETO USINADO - AREIA EXTRAÍDA E BRITA PRODUZIDA</t>
  </si>
  <si>
    <t>SARJETA TRIANGULAR DE CONCRETO - STC 07 - AREIA E BRITA COMERCIAIS</t>
  </si>
  <si>
    <t>SARJETA TRIANGULAR DE CONCRETO - STC 07 - AREIA EXTRAÍDA E BRITA PRODUZIDA</t>
  </si>
  <si>
    <t>SARJETA TRIANGULAR DE CONCRETO - STC 07 MOLDADA NO LOCAL COM EXTRUSORA E CONCRETO USINADO - AREIA E BRITA COMERCIAIS</t>
  </si>
  <si>
    <t>SARJETA TRIANGULAR DE CONCRETO - STC 07 MOLDADA NO LOCAL COM EXTRUSORA E CONCRETO USINADO - AREIA EXTRAÍDA E BRITA PRODUZIDA</t>
  </si>
  <si>
    <t>SARJETA TRIANGULAR DE CONCRETO - STC 08 - AREIA E BRITA COMERCIAIS</t>
  </si>
  <si>
    <t>SARJETA TRIANGULAR DE CONCRETO - STC 08 - AREIA EXTRAÍDA E BRITA PRODUZIDA</t>
  </si>
  <si>
    <t>SARJETA TRIANGULAR DE CONCRETO - STC 08 MOLDADA NO LOCAL COM EXTRUSORA E CONCRETO USINADO - AREIA E BRITA COMERCIAIS</t>
  </si>
  <si>
    <t>SARJETA TRIANGULAR DE CONCRETO - STC 08 MOLDADA NO LOCAL COM EXTRUSORA E CONCRETO USINADO - AREIA EXTRAÍDA E BRITA PRODUZIDA</t>
  </si>
  <si>
    <t>SARJETA TRIANGULAR DE GRAMA - STG 01</t>
  </si>
  <si>
    <t>SARJETA TRIANGULAR DE GRAMA - STG 02</t>
  </si>
  <si>
    <t>SARJETA TRIANGULAR DE GRAMA - STG 03</t>
  </si>
  <si>
    <t>SARJETA TRIANGULAR DE GRAMA - STG 04</t>
  </si>
  <si>
    <t>TRANSPOSIÇÃO DE SEGMENTOS DE SARJETA - TSS 01 - AREIA E BRITA COMERCIAIS</t>
  </si>
  <si>
    <t>TRANSPOSIÇÃO DE SEGMENTOS DE SARJETA - TSS 01 - AREIA EXTRAÍDA E BRITA PRODUZIDA</t>
  </si>
  <si>
    <t>TRANSPOSIÇÃO DE SEGMENTOS DE SARJETA - TSS 02 - AREIA E BRITA COMERCIAIS</t>
  </si>
  <si>
    <t>TRANSPOSIÇÃO DE SEGMENTOS DE SARJETA - TSS 02 - AREIA EXTRAÍDA E BRITA PRODUZIDA</t>
  </si>
  <si>
    <t>TRANSPOSIÇÃO DE SEGMENTOS DE SARJETA - TSS 03 - AREIA E BRITA COMERCIAIS</t>
  </si>
  <si>
    <t>TRANSPOSIÇÃO DE SEGMENTOS DE SARJETA - TSS 03 - AREIA EXTRAÍDA E BRITA PRODUZIDA</t>
  </si>
  <si>
    <t>TRANSPOSIÇÃO DE SEGMENTOS DE SARJETA - TSS 04 - AREIA E BRITA COMERCIAIS</t>
  </si>
  <si>
    <t>TRANSPOSIÇÃO DE SEGMENTOS DE SARJETA - TSS 04 - AREIA EXTRAÍDA E BRITA PRODUZIDA</t>
  </si>
  <si>
    <t>TRANSPOSIÇÃO DE SEGMENTOS DE SARJETA - TSS 05 - AREIA E BRITA COMERCIAIS</t>
  </si>
  <si>
    <t>TRANSPOSIÇÃO DE SEGMENTOS DE SARJETA - TSS 05 - AREIA EXTRAÍDA E BRITA PRODUZIDA</t>
  </si>
  <si>
    <t>TRANSPOSIÇÃO DE SEGMENTOS DE SARJETA - TSS 06 - AREIA E BRITA COMERCIAIS</t>
  </si>
  <si>
    <t>TRANSPOSIÇÃO DE SEGMENTOS DE SARJETA - TSS 06 - AREIA EXTRAÍDA E BRITA PRODUZIDA</t>
  </si>
  <si>
    <t>VALETA DE PROTEÇÃO DE ATERROS COM REVESTIMENTO DE CONCRETO - VPA 03 - AREIA E BRITA COMERCIAIS</t>
  </si>
  <si>
    <t>VALETA DE PROTEÇÃO DE ATERROS COM REVESTIMENTO DE CONCRETO - VPA 03 - AREIA EXTRAÍDA E BRITA PRODUZIDA</t>
  </si>
  <si>
    <t>VALETA DE PROTEÇÃO DE ATERROS COM REVESTIMENTO DE CONCRETO - VPA 04 - AREIA E BRITA COMERCIAIS</t>
  </si>
  <si>
    <t>VALETA DE PROTEÇÃO DE ATERROS COM REVESTIMENTO DE CONCRETO - VPA 04 - AREIA EXTRAÍDA E BRITA PRODUZIDA</t>
  </si>
  <si>
    <t>VALETA DE PROTEÇÃO DE ATERROS COM REVESTIMENTO VEGETAL - VPA 01</t>
  </si>
  <si>
    <t>VALETA DE PROTEÇÃO DE ATERROS COM REVESTIMENTO VEGETAL - VPA 02</t>
  </si>
  <si>
    <t>VALETA DE PROTEÇÃO DE CORTES COM REVESTIMENTO DE CONCRETO - VPC 03 - AREIA E BRITA COMERCIAIS</t>
  </si>
  <si>
    <t>VALETA DE PROTEÇÃO DE CORTES COM REVESTIMENTO DE CONCRETO - VPC 03 - AREIA EXTRAÍDA E BRITA PRODUZIDA</t>
  </si>
  <si>
    <t>VALETA DE PROTEÇÃO DE CORTES COM REVESTIMENTO DE CONCRETO - VPC 04 - AREIA E BRITA COMERCIAIS</t>
  </si>
  <si>
    <t>VALETA DE PROTEÇÃO DE CORTES COM REVESTIMENTO DE CONCRETO - VPC 04 - AREIA EXTRAÍDA E BRITA PRODUZIDA</t>
  </si>
  <si>
    <t>VALETA DE PROTEÇÃO DE CORTES COM REVESTIMENTO VEGETAL - VPC 01</t>
  </si>
  <si>
    <t>VALETA DE PROTEÇÃO DE CORTES COM REVESTIMENTO VEGETAL - VPC 02</t>
  </si>
  <si>
    <t>ESCORAMENTO COM PONTALETES D = 10 CM - UTILIZAÇÃO DE 2 VEZES - CONFECÇÃO, INSTALAÇÃO E RETIRADA</t>
  </si>
  <si>
    <t>ESCORAMENTO COM PONTALETES D = 10 CM - UTILIZAÇÃO DE 3 VEZES - CONFECÇÃO, INSTALAÇÃO E RETIRADA</t>
  </si>
  <si>
    <t>ESCORAMENTO COM PONTALETES D = 10 CM - UTILIZAÇÃO DE 5 VEZES - CONFECÇÃO, INSTALAÇÃO E RETIRADA</t>
  </si>
  <si>
    <t>ESCORAMENTO COM PONTALETES D = 15 CM - UTILIZAÇÃO DE 1 VEZ - CONFECÇÃO E INSTALAÇÃO</t>
  </si>
  <si>
    <t>ESCORAMENTO COM PONTALETES D = 15 CM - UTILIZAÇÃO DE 2 VEZES - CONFECÇÃO, INSTALAÇÃO E RETIRADA</t>
  </si>
  <si>
    <t>ESCORAMENTO COM PONTALETES D = 15 CM - UTILIZAÇÃO DE 3 VEZES - CONFECÇÃO, INSTALAÇÃO E RETIRADA</t>
  </si>
  <si>
    <t>ESCORAMENTO COM PONTALETES D = 15 CM - UTILIZAÇÃO DE 5 VEZES - CONFECÇÃO, INSTALAÇÃO E RETIRADA</t>
  </si>
  <si>
    <t>ESCORAMENTO METÁLICO TUBULAR GALVANIZADO PARA FORMAS COM CAPACIDADE DE 2.100 A 750 KG POR UNIDADE - REGULÁVEL DE 3,0 A 4,5 M - UTILIZAÇÃO DE 20 VEZES - FORNECIMENTO, INSTALAÇÃO E RETIRADA</t>
  </si>
  <si>
    <t>ESCORAMENTO METÁLICO TUBULAR GALVANIZADO PARA FORMAS COM CAPACIDADE DE 3.200 A 1.600 KG POR UNIDADE - REGULÁVEL DE 1,8 A 3,0 M - UTILIZAÇÃO DE 20 VEZES - FORNECIMENTO, INSTALAÇÃO E RETIRADA</t>
  </si>
  <si>
    <t>ESCORAMENTO PARA CORPO DE BUEIROS CELULARES - UTILIZAÇÃO DE 3 VEZES - CONFECÇÃO, INSTALAÇÃO E RETIRADA</t>
  </si>
  <si>
    <t>ESTRONCAS PARA VALAS COM D = 15 CM - MADEIRA COM UTILIZAÇÃO DE 3 VEZES</t>
  </si>
  <si>
    <t>ESTRONCAS PARA VALAS COM D = 15 CM - MADEIRA SEM REAPROVEITAMENTO</t>
  </si>
  <si>
    <t>ESTRONCAS PARA VALAS COM D = 20 CM - MADEIRA COM UTILIZAÇÃO DE 3 VEZES</t>
  </si>
  <si>
    <t>ESTRONCAS PARA VALAS COM D = 20 CM - MADEIRA SEM REAPROVEITAMENTO</t>
  </si>
  <si>
    <t>APOIO NÁUTICO PARA A COLOCAÇÃO DA ARMAÇÃO EM CAMISA METÁLICA</t>
  </si>
  <si>
    <t>APOIO NÁUTICO PARA A EXECUÇÃO DA CONCRETAGEM DE CAMISAS METÁLICAS</t>
  </si>
  <si>
    <t>COLUNA DE BRITA D = 50 CM EXECUTADA COM PERFURATRIZ TIPO BOTTOM FEED - BRITA COMERCIAL - CONFECÇÃO E CRAVAÇÃO</t>
  </si>
  <si>
    <t>COLUNA DE BRITA D = 50 CM EXECUTADA COM PERFURATRIZ TIPO BOTTOM FEED - BRITA PRODUZIDA - CONFECÇÃO E CRAVAÇÃO</t>
  </si>
  <si>
    <t>COLUNA DE BRITA D = 60 CM EXECUTADA COM PERFURATRIZ TIPO BOTTOM FEED - BRITA COMERCIAL - CONFECÇÃO E CRAVAÇÃO</t>
  </si>
  <si>
    <t>COLUNA DE BRITA D = 60 CM EXECUTADA COM PERFURATRIZ TIPO BOTTOM FEED - BRITA PRODUZIDA - CONFECÇÃO E CRAVAÇÃO</t>
  </si>
  <si>
    <t>COLUNA DE BRITA D = 70 CM EXECUTADA COM PERFURATRIZ TIPO BOTTOM FEED - BRITA COMERCIAL - CONFECÇÃO E CRAVAÇÃO</t>
  </si>
  <si>
    <t>COLUNA DE BRITA D = 70 CM EXECUTADA COM PERFURATRIZ TIPO BOTTOM FEED - BRITA PRODUZIDA - CONFECÇÃO E CRAVAÇÃO</t>
  </si>
  <si>
    <t>COLUNA DE BRITA D = 80 CM EXECUTADA COM PERFURATRIZ TIPO BOTTOM FEED - BRITA COMERCIAL - CONFECÇÃO E CRAVAÇÃO</t>
  </si>
  <si>
    <t>COLUNA DE BRITA D = 80 CM EXECUTADA COM PERFURATRIZ TIPO BOTTOM FEED - BRITA PRODUZIDA - CONFECÇÃO E CRAVAÇÃO</t>
  </si>
  <si>
    <t>CONFECÇÃO DE CAMISA METÁLICA EM AÇO ASTM A36 COM ESPESSURA DE 12,5 MM - D = 1.400 MM</t>
  </si>
  <si>
    <t>CONFECÇÃO DE CAMISA METÁLICA EM AÇO ASTM A36 COM ESPESSURA DE 12,5 MM - D = 1.500 MM</t>
  </si>
  <si>
    <t>CONFECÇÃO DE CAMISA METÁLICA EM AÇO ASTM A36 COM ESPESSURA DE 12,5 MM - D = 1.600 MM</t>
  </si>
  <si>
    <t>CONFECÇÃO DE CAMISA METÁLICA EM AÇO ASTM A36 COM ESPESSURA DE 12,5 MM - D = 1.700 MM</t>
  </si>
  <si>
    <t>CONFECÇÃO DE CAMISA METÁLICA EM AÇO ASTM A36 COM ESPESSURA DE 12,5 MM - D = 1.800 MM</t>
  </si>
  <si>
    <t>CONFECÇÃO DE CAMISA METÁLICA EM AÇO ASTM A36 COM ESPESSURA DE 16 MM - D = 1.500 MM</t>
  </si>
  <si>
    <t>CONFECÇÃO DE CAMISA METÁLICA EM AÇO ASTM A36 COM ESPESSURA DE 16 MM - D = 1.600 MM</t>
  </si>
  <si>
    <t>CONFECÇÃO DE CAMISA METÁLICA EM AÇO ASTM A36 COM ESPESSURA DE 16 MM - D = 1.700 MM</t>
  </si>
  <si>
    <t>CONFECÇÃO DE CAMISA METÁLICA EM AÇO ASTM A36 COM ESPESSURA DE 16 MM - D = 1.800 MM</t>
  </si>
  <si>
    <t>CONFECÇÃO DE CAMISA METÁLICA EM AÇO ASTM A36 COM ESPESSURA DE 6,3 MM - D = 1.000 MM</t>
  </si>
  <si>
    <t>CONFECÇÃO DE CAMISA METÁLICA EM AÇO ASTM A36 COM ESPESSURA DE 6,3 MM - D = 400 MM</t>
  </si>
  <si>
    <t>CONFECÇÃO DE CAMISA METÁLICA EM AÇO ASTM A36 COM ESPESSURA DE 6,3 MM - D = 500 MM</t>
  </si>
  <si>
    <t>CONFECÇÃO DE CAMISA METÁLICA EM AÇO ASTM A36 COM ESPESSURA DE 6,3 MM - D = 600 MM</t>
  </si>
  <si>
    <t>CONFECÇÃO DE CAMISA METÁLICA EM AÇO ASTM A36 COM ESPESSURA DE 6,3 MM - D = 700 MM</t>
  </si>
  <si>
    <t>CONFECÇÃO DE CAMISA METÁLICA EM AÇO ASTM A36 COM ESPESSURA DE 6,3 MM - D = 800 MM</t>
  </si>
  <si>
    <t>CONFECÇÃO DE CAMISA METÁLICA EM AÇO ASTM A36 COM ESPESSURA DE 6,3 MM - D = 900 MM</t>
  </si>
  <si>
    <t>CONFECÇÃO DE CAMISA METÁLICA EM AÇO ASTM A36 COM ESPESSURA DE 8 MM - D = 1.000 MM</t>
  </si>
  <si>
    <t>CONFECÇÃO DE CAMISA METÁLICA EM AÇO ASTM A36 COM ESPESSURA DE 8 MM - D = 1.100 MM</t>
  </si>
  <si>
    <t>CONFECÇÃO DE CAMISA METÁLICA EM AÇO ASTM A36 COM ESPESSURA DE 8 MM - D = 1.200 MM</t>
  </si>
  <si>
    <t>CONFECÇÃO DE CAMISA METÁLICA EM AÇO ASTM A36 COM ESPESSURA DE 8 MM - D = 700 MM</t>
  </si>
  <si>
    <t>CONFECÇÃO DE CAMISA METÁLICA EM AÇO ASTM A36 COM ESPESSURA DE 8 MM - D = 800 MM</t>
  </si>
  <si>
    <t>CONFECÇÃO DE CAMISA METÁLICA EM AÇO ASTM A36 COM ESPESSURA DE 8 MM - D = 900 MM</t>
  </si>
  <si>
    <t>CONFECÇÃO DE CAMISA METÁLICA EM AÇO ASTM A36 COM ESPESSURA DE 9,5 MM - D = 1.000 MM</t>
  </si>
  <si>
    <t>CONFECÇÃO DE CAMISA METÁLICA EM AÇO ASTM A36 COM ESPESSURA DE 9,5 MM - D = 1.100 MM</t>
  </si>
  <si>
    <t>CONFECÇÃO DE CAMISA METÁLICA EM AÇO ASTM A36 COM ESPESSURA DE 9,5 MM - D = 1.200 MM</t>
  </si>
  <si>
    <t>CONFECÇÃO DE CAMISA METÁLICA EM AÇO ASTM A36 COM ESPESSURA DE 9,5 MM - D = 1.300 MM</t>
  </si>
  <si>
    <t>CONFECÇÃO DE CAMISA METÁLICA EM AÇO ASTM A36 COM ESPESSURA DE 9,5 MM - D = 1.400 MM</t>
  </si>
  <si>
    <t>CONFECÇÃO DE CAMISA METÁLICA EM AÇO ASTM A36 COM ESPESSURA DE 9,5 MM - D = 1.500 MM</t>
  </si>
  <si>
    <t>CONFECÇÃO DE CAMISA METÁLICA EM AÇO ASTM A36 COM ESPESSURA DE 9,5 MM - D = 900 MM</t>
  </si>
  <si>
    <t>CONTRAVENTAMENTO DE GRUPO DE ESTACAS SUBMERSAS EM AÇO ASTM A36 - CONFECÇÃO E INSTALAÇÃO</t>
  </si>
  <si>
    <t>ESCAVAÇÃO COM PERFURATRIZ TIPO WIRTH EM SOLO - D = 1.000 MM</t>
  </si>
  <si>
    <t>ESCAVAÇÃO COM PERFURATRIZ TIPO WIRTH EM SOLO - D = 1.100 MM</t>
  </si>
  <si>
    <t>ESCAVAÇÃO COM PERFURATRIZ TIPO WIRTH EM SOLO - D = 1.200 MM</t>
  </si>
  <si>
    <t>ESCAVAÇÃO COM PERFURATRIZ TIPO WIRTH EM SOLO - D = 1.300 MM</t>
  </si>
  <si>
    <t>ESCAVAÇÃO COM PERFURATRIZ TIPO WIRTH EM SOLO - D = 1.400 MM</t>
  </si>
  <si>
    <t>ESCAVAÇÃO COM PERFURATRIZ TIPO WIRTH EM SOLO - D = 1.500 MM</t>
  </si>
  <si>
    <t>ESCAVAÇÃO COM PERFURATRIZ TIPO WIRTH EM SOLO - D = 1.600 MM</t>
  </si>
  <si>
    <t>ESCAVAÇÃO COM PERFURATRIZ TIPO WIRTH EM SOLO - D = 1.700 MM</t>
  </si>
  <si>
    <t>ESCAVAÇÃO COM PERFURATRIZ TIPO WIRTH EM SOLO - D = 1.800 MM</t>
  </si>
  <si>
    <t>ESCAVAÇÃO COM PERFURATRIZ TIPO WIRTH EM SOLO - D = 600 MM</t>
  </si>
  <si>
    <t>ESCAVAÇÃO COM PERFURATRIZ TIPO WIRTH EM SOLO - D = 700 MM</t>
  </si>
  <si>
    <t>ESCAVAÇÃO COM PERFURATRIZ TIPO WIRTH EM SOLO - D = 800 MM</t>
  </si>
  <si>
    <t>ESCAVAÇÃO COM PERFURATRIZ TIPO WIRTH EM SOLO - D = 900 MM</t>
  </si>
  <si>
    <t>ESTACA BROCA MANUAL D = 25 CM - CONFECÇÃO</t>
  </si>
  <si>
    <t>ESTACA BROCA MANUAL D = 30 CM - CONFECÇÃO</t>
  </si>
  <si>
    <t>ESTACA DUPLO PERFIL METÁLICO W 250 X 17,9 - COM EMENDA - FORNECIMENTO E CRAVAÇÃO</t>
  </si>
  <si>
    <t>ESTACA FRANKI COM FUSTE APILOADO D = 35 CM - CONFECÇÃO</t>
  </si>
  <si>
    <t>ESTACA FRANKI COM FUSTE APILOADO D = 40 CM - CONFECÇÃO</t>
  </si>
  <si>
    <t>ESTACA FRANKI COM FUSTE APILOADO D = 45 CM - CONFECÇÃO</t>
  </si>
  <si>
    <t>ESTACA FRANKI COM FUSTE APILOADO D = 52 CM - CONFECÇÃO</t>
  </si>
  <si>
    <t>ESTACA FRANKI COM FUSTE APILOADO D = 60 CM - CONFECÇÃO</t>
  </si>
  <si>
    <t>ESTACA FRANKI COM FUSTE APILOADO D = 70 CM - CONFECÇÃO</t>
  </si>
  <si>
    <t>ESTACA HÉLICE CONTÍNUA - CONFECÇÃO</t>
  </si>
  <si>
    <t>ESTACA RAIZ PERFURADA NA ROCHA COM D = 16 CM - CONFECÇÃO</t>
  </si>
  <si>
    <t>ESTACA RAIZ PERFURADA NA ROCHA COM D = 20 CM - CONFECÇÃO</t>
  </si>
  <si>
    <t>ESTACA RAIZ PERFURADA NA ROCHA COM D = 25 CM - CONFECÇÃO</t>
  </si>
  <si>
    <t>ESTACA RAIZ PERFURADA NA ROCHA COM D = 31 CM - CONFECÇÃO</t>
  </si>
  <si>
    <t>ESTACA RAIZ PERFURADA NA ROCHA COM D = 40 CM - CONFECÇÃO</t>
  </si>
  <si>
    <t>ESTACA RAIZ PERFURADA NO SOLO COM D = 16 CM - CONFECÇÃO</t>
  </si>
  <si>
    <t>ESTACA RAIZ PERFURADA NO SOLO COM D = 20 CM - CONFECÇÃO</t>
  </si>
  <si>
    <t>ESTACA RAIZ PERFURADA NO SOLO COM D = 25 CM - CONFECÇÃO</t>
  </si>
  <si>
    <t>ESTACA RAIZ PERFURADA NO SOLO COM D = 31 CM - CONFECÇÃO</t>
  </si>
  <si>
    <t>ESTACA RAIZ PERFURADA NO SOLO COM D = 40 CM - CONFECÇÃO</t>
  </si>
  <si>
    <t>ESTACA STRAUSS D = 25 CM - CONFECÇÃO</t>
  </si>
  <si>
    <t>ESTACA STRAUSS D = 32 CM - CONFECÇÃO</t>
  </si>
  <si>
    <t>ESTACA STRAUSS D = 38 CM - CONFECÇÃO</t>
  </si>
  <si>
    <t>ESTACA STRAUSS D = 45 CM - CONFECÇÃO</t>
  </si>
  <si>
    <t>FABRICAÇÃO DE ESTACA PRÉ-MOLDADA DE CONCRETO PROTENDIDA SEÇÃO 15 X 15 CM</t>
  </si>
  <si>
    <t>FABRICAÇÃO DE ESTACA PRÉ-MOLDADA DE CONCRETO PROTENDIDA SEÇÃO 17 X 17 CM</t>
  </si>
  <si>
    <t>FABRICAÇÃO DE ESTACA PRÉ-MOLDADA DE CONCRETO PROTENDIDA SEÇÃO 20 X 20 CM</t>
  </si>
  <si>
    <t>FABRICAÇÃO DE ESTACA PRÉ-MOLDADA DE CONCRETO PROTENDIDA SEÇÃO 21 X 21 CM</t>
  </si>
  <si>
    <t>FABRICAÇÃO DE ESTACA PRÉ-MOLDADA DE CONCRETO PROTENDIDA SEÇÃO 23 X 23 CM</t>
  </si>
  <si>
    <t>FABRICAÇÃO DE ESTACA PRÉ-MOLDADA DE CONCRETO PROTENDIDA SEÇÃO 25 X 25 CM</t>
  </si>
  <si>
    <t>FABRICAÇÃO DE ESTACA PRÉ-MOLDADA DE CONCRETO PROTENDIDA SEÇÃO 26 X 26 CM</t>
  </si>
  <si>
    <t>FABRICAÇÃO DE ESTACA PRÉ-MOLDADA DE CONCRETO PROTENDIDA SEÇÃO 30 X 30 CM</t>
  </si>
  <si>
    <t>FABRICAÇÃO DE ESTACA PRÉ-MOLDADA DE CONCRETO PROTENDIDA SEÇÃO 33 X 33 CM</t>
  </si>
  <si>
    <t>FABRICAÇÃO DE ESTACA PRÉ-MOLDADA DE CONCRETO PROTENDIDA SEÇÃO 35 X 35 CM</t>
  </si>
  <si>
    <t>FABRICAÇÃO DE ESTACA PRÉ-MOLDADA DE CONCRETO PROTENDIDA SEÇÃO 38 X 38 CM</t>
  </si>
  <si>
    <t>FABRICAÇÃO DE ESTACA PRÉ-MOLDADA DE CONCRETO PROTENDIDA SEÇÃO 40 X 40 CM</t>
  </si>
  <si>
    <t>FABRICAÇÃO DE ESTACA PRÉ-MOLDADA DE CONCRETO PROTENDIDA SEÇÃO 42 X 42 CM</t>
  </si>
  <si>
    <t>FABRICAÇÃO DE ESTACA PRÉ-MOLDADA DE CONCRETO PROTENDIDA SEÇÃO 45 X 45 CM</t>
  </si>
  <si>
    <t>GABARITO DE CRAVAÇÃO DE ESTACAS SUBMERSAS EM AÇO ASTM A36 - CONFECÇÃO E INSTALAÇÃO</t>
  </si>
  <si>
    <t>ESTRUTURA EM CHAPA DE AÇO ASTM A36 CORTE, SOLDA E MONTAGEM - FORNECIMENTO E INSTALAÇÃO</t>
  </si>
  <si>
    <t>FORNECIMENTO E APLICAÇÃO DE ADESIVO ESTRUTURAL À BASE DE RESINA EPÓXI</t>
  </si>
  <si>
    <t>JATEAMENTO ABRASIVO EM CHAPA DE AÇO POR ESTEIRA CONTÍNUA</t>
  </si>
  <si>
    <t>JATEAMENTO DE CHAPA DE AÇO COM O USO DE GRANALHAS DE AÇO GRAU SA2 1/2</t>
  </si>
  <si>
    <t>JATEAMENTO DE CHAPA DE AÇO COM O USO DE GRANALHAS DE AÇO GRAU SA3</t>
  </si>
  <si>
    <t>PINTURA COM EPÓXI DE DOIS COMPONENTES COM PISTOLA A AR COMPRIMIDO, UMA DEMÃO, ESPESSURA DE ATÉ 120 µM</t>
  </si>
  <si>
    <t>PINTURA COM PRIMER EPÓXI DE DOIS COMPONENTES COM PISTOLA A AR COMPRIMIDO, UMA DEMÃO, ESPESSURA DE ATÉ 70 µM</t>
  </si>
  <si>
    <t>PINTURA COM TINTA ANTICORROSIVA À BASE DE EPÓXI POLIAMIDA DE DOIS COMPONENTES COM PISTOLA A AR COMPRIMIDO, UMA DEMÃO, ESPESSURA DE ATÉ 150 µM</t>
  </si>
  <si>
    <t>PINTURA DE ACABAMENTO COM ESMALTE EPÓXI COM PISTOLA A AR COMPRIMIDO, UMA DEMÃO, ESPESSURA DE ATÉ 40 µM</t>
  </si>
  <si>
    <t>PINTURA DE ACABAMENTO COM ESMALTE SINTÉTICO COM PISTOLA A AR COMPRIMIDO, UMA DEMÃO, ESPESSURA DE ATÉ 30 µM</t>
  </si>
  <si>
    <t>PINTURA DE FUNDO COM TINTA ALQUÍDICA COM PISTOLA A AR COMPRIMIDO, UMA DEMÃO, ESPESSURA DE ATÉ 30 µM</t>
  </si>
  <si>
    <t>PINTURA DE FUNDO COM TINTA EPÓXI COM PISTOLA A AR COMPRIMIDO, UMA DEMÃO, ESPESSURA DE ATÉ 120 µM</t>
  </si>
  <si>
    <t>PINTURA SHOP PRIMER EM CHAPA DE AÇO POR ESTEIRA CONTÍNUA</t>
  </si>
  <si>
    <t>SOLDA ELÉTRICA DE PERFIS METÁLICOS E CHAPAS DE AÇO COM ELETRODO E60XX</t>
  </si>
  <si>
    <t>SOLDA ELÉTRICA DE PERFIS METÁLICOS E CHAPAS DE AÇO COM ELETRODO E70XX</t>
  </si>
  <si>
    <t>TRATAMENTO EM CHAPA DE AÇO POR ESTEIRA CONTÍNUA</t>
  </si>
  <si>
    <t>ALINHAMENTO MANUAL DA GRADE DO AMV PARA QUALQUER ABERTURA E QUALQUER BITOLA</t>
  </si>
  <si>
    <t>ASSENTAMENTO DOS MATERIAIS METÁLICOS DO AMV 1:10, TR 45, BITOLA LARGA</t>
  </si>
  <si>
    <t>ASSENTAMENTO DOS MATERIAIS METÁLICOS DO AMV 1:10, TR 45, BITOLA MÉTRICA</t>
  </si>
  <si>
    <t>ASSENTAMENTO DOS MATERIAIS METÁLICOS DO AMV 1:10, TR 45, BITOLA MISTA</t>
  </si>
  <si>
    <t>ASSENTAMENTO DOS MATERIAIS METÁLICOS DO AMV 1:10, TR 57, BITOLA LARGA</t>
  </si>
  <si>
    <t>ASSENTAMENTO DOS MATERIAIS METÁLICOS DO AMV 1:10, TR 57, BITOLA MÉTRICA</t>
  </si>
  <si>
    <t>ASSENTAMENTO DOS MATERIAIS METÁLICOS DO AMV 1:10, TR 57, BITOLA MISTA</t>
  </si>
  <si>
    <t>ASSENTAMENTO DOS MATERIAIS METÁLICOS DO AMV 1:10, TR 68, BITOLA LARGA</t>
  </si>
  <si>
    <t>ASSENTAMENTO DOS MATERIAIS METÁLICOS DO AMV 1:10, TR 68, BITOLA MÉTRICA</t>
  </si>
  <si>
    <t>ASSENTAMENTO DOS MATERIAIS METÁLICOS DO AMV 1:10, TR 68, BITOLA MISTA</t>
  </si>
  <si>
    <t>ASSENTAMENTO DOS MATERIAIS METÁLICOS DO AMV 1:10, UIC 60, BITOLA LARGA</t>
  </si>
  <si>
    <t>ASSENTAMENTO DOS MATERIAIS METÁLICOS DO AMV 1:10, UIC 60, BITOLA MÉTRICA</t>
  </si>
  <si>
    <t>ASSENTAMENTO DOS MATERIAIS METÁLICOS DO AMV 1:10, UIC 60, BITOLA MISTA</t>
  </si>
  <si>
    <t>ASSENTAMENTO DOS MATERIAIS METÁLICOS DO AMV 1:12, TR 45, BITOLA LARGA</t>
  </si>
  <si>
    <t>ASSENTAMENTO DOS MATERIAIS METÁLICOS DO AMV 1:12, TR 45, BITOLA MÉTRICA</t>
  </si>
  <si>
    <t>ASSENTAMENTO DOS MATERIAIS METÁLICOS DO AMV 1:12, TR 45, BITOLA MISTA</t>
  </si>
  <si>
    <t>ASSENTAMENTO DOS MATERIAIS METÁLICOS DO AMV 1:12, TR 57, BITOLA LARGA</t>
  </si>
  <si>
    <t>ASSENTAMENTO DOS MATERIAIS METÁLICOS DO AMV 1:12, TR 57, BITOLA MÉTRICA</t>
  </si>
  <si>
    <t>ASSENTAMENTO DOS MATERIAIS METÁLICOS DO AMV 1:12, TR 57, BITOLA MISTA</t>
  </si>
  <si>
    <t>ASSENTAMENTO DOS MATERIAIS METÁLICOS DO AMV 1:12, TR 68, BITOLA LARGA</t>
  </si>
  <si>
    <t>ASSENTAMENTO DOS MATERIAIS METÁLICOS DO AMV 1:12, TR 68, BITOLA MÉTRICA</t>
  </si>
  <si>
    <t>ASSENTAMENTO DOS MATERIAIS METÁLICOS DO AMV 1:12, TR 68, BITOLA MISTA</t>
  </si>
  <si>
    <t>ASSENTAMENTO DOS MATERIAIS METÁLICOS DO AMV 1:12, UIC 60, BITOLA LARGA</t>
  </si>
  <si>
    <t>ASSENTAMENTO DOS MATERIAIS METÁLICOS DO AMV 1:12, UIC 60, BITOLA MÉTRICA</t>
  </si>
  <si>
    <t>ASSENTAMENTO DOS MATERIAIS METÁLICOS DO AMV 1:12, UIC 60, BITOLA MISTA</t>
  </si>
  <si>
    <t>ASSENTAMENTO DOS MATERIAIS METÁLICOS DO AMV 1:14, TR 45, BITOLA LARGA</t>
  </si>
  <si>
    <t>ASSENTAMENTO DOS MATERIAIS METÁLICOS DO AMV 1:14, TR 45, BITOLA MÉTRICA</t>
  </si>
  <si>
    <t>ASSENTAMENTO DOS MATERIAIS METÁLICOS DO AMV 1:14, TR 45, BITOLA MISTA</t>
  </si>
  <si>
    <t>ASSENTAMENTO DOS MATERIAIS METÁLICOS DO AMV 1:14, TR 57, BITOLA LARGA</t>
  </si>
  <si>
    <t>ASSENTAMENTO DOS MATERIAIS METÁLICOS DO AMV 1:14, TR 57, BITOLA MÉTRICA</t>
  </si>
  <si>
    <t>ASSENTAMENTO DOS MATERIAIS METÁLICOS DO AMV 1:14, TR 57, BITOLA MISTA</t>
  </si>
  <si>
    <t>ASSENTAMENTO DOS MATERIAIS METÁLICOS DO AMV 1:14, TR 68, BITOLA LARGA</t>
  </si>
  <si>
    <t>ASSENTAMENTO DOS MATERIAIS METÁLICOS DO AMV 1:14, TR 68, BITOLA MÉTRICA</t>
  </si>
  <si>
    <t>ASSENTAMENTO DOS MATERIAIS METÁLICOS DO AMV 1:14, TR 68, BITOLA MISTA</t>
  </si>
  <si>
    <t>ASSENTAMENTO DOS MATERIAIS METÁLICOS DO AMV 1:14, UIC 60, BITOLA LARGA</t>
  </si>
  <si>
    <t>ASSENTAMENTO DOS MATERIAIS METÁLICOS DO AMV 1:14, UIC 60, BITOLA MÉTRICA</t>
  </si>
  <si>
    <t>ASSENTAMENTO DOS MATERIAIS METÁLICOS DO AMV 1:14, UIC 60, BITOLA MISTA</t>
  </si>
  <si>
    <t>ASSENTAMENTO DOS MATERIAIS METÁLICOS DO AMV 1:20, TR 57, BITOLA LARGA</t>
  </si>
  <si>
    <t>ASSENTAMENTO DOS MATERIAIS METÁLICOS DO AMV 1:20, TR 57, BITOLA MÉTRICA</t>
  </si>
  <si>
    <t>ASSENTAMENTO DOS MATERIAIS METÁLICOS DO AMV 1:20, TR 57, BITOLA MISTA</t>
  </si>
  <si>
    <t>ASSENTAMENTO DOS MATERIAIS METÁLICOS DO AMV 1:20, TR 68, BITOLA LARGA</t>
  </si>
  <si>
    <t>ASSENTAMENTO DOS MATERIAIS METÁLICOS DO AMV 1:20, TR 68, BITOLA MÉTRICA</t>
  </si>
  <si>
    <t>ASSENTAMENTO DOS MATERIAIS METÁLICOS DO AMV 1:20, TR 68, BITOLA MISTA</t>
  </si>
  <si>
    <t>ASSENTAMENTO DOS MATERIAIS METÁLICOS DO AMV 1:20, UIC 60, BITOLA LARGA</t>
  </si>
  <si>
    <t>ASSENTAMENTO DOS MATERIAIS METÁLICOS DO AMV 1:20, UIC 60, BITOLA MÉTRICA</t>
  </si>
  <si>
    <t>ASSENTAMENTO DOS MATERIAIS METÁLICOS DO AMV 1:20, UIC 60, BITOLA MISTA</t>
  </si>
  <si>
    <t>ASSENTAMENTO DOS MATERIAIS METÁLICOS DO AMV 1:8, TR 45, BITOLA LARGA</t>
  </si>
  <si>
    <t>ASSENTAMENTO DOS MATERIAIS METÁLICOS DO AMV 1:8, TR 45, BITOLA MÉTRICA</t>
  </si>
  <si>
    <t>ASSENTAMENTO DOS MATERIAIS METÁLICOS DO AMV 1:8, TR 45, BITOLA MISTA</t>
  </si>
  <si>
    <t>ASSENTAMENTO DOS MATERIAIS METÁLICOS DO AMV 1:8, TR 57, BITOLA LARGA</t>
  </si>
  <si>
    <t>ASSENTAMENTO DOS MATERIAIS METÁLICOS DO AMV 1:8, TR 57, BITOLA MÉTRICA</t>
  </si>
  <si>
    <t>ASSENTAMENTO DOS MATERIAIS METÁLICOS DO AMV 1:8, TR 57, BITOLA MISTA</t>
  </si>
  <si>
    <t>LANÇAMENTO MANUAL DE LASTRO EM AMV COM DESCARGA DA BRITA POR CAMINHÃO</t>
  </si>
  <si>
    <t>REGULARIZAÇÃO MANUAL DO LASTRO DO AMV PARA QUALQUER ABERTURA E QUALQUER BITOLA</t>
  </si>
  <si>
    <t>DEMOLIÇÃO DE AMV 1:10 TR 37, EM BITOLA MÉTRICA, DORMENTE DE MADEIRA, COM SEPARAÇÃO E EMPILHAMENTO</t>
  </si>
  <si>
    <t>DEMOLIÇÃO DE AMV 1:10 TR 45, EM BITOLA LARGA, DORMENTE DE MADEIRA, COM SEPARAÇÃO E EMPILHAMENTO</t>
  </si>
  <si>
    <t>DEMOLIÇÃO DE AMV 1:10 TR 45, EM BITOLA MÉTRICA, DORMENTE DE MADEIRA, COM SEPARAÇÃO E EMPILHAMENTO</t>
  </si>
  <si>
    <t>DEMOLIÇÃO DE AMV 1:10 TR 45, EM BITOLA MISTA, DORMENTE DE MADEIRA, COM SEPARAÇÃO E EMPILHAMENTO</t>
  </si>
  <si>
    <t>DEMOLIÇÃO DE AMV 1:10 TR 57, EM BITOLA LARGA, DORMENTE DE MADEIRA, COM SEPARAÇÃO E EMPILHAMENTO</t>
  </si>
  <si>
    <t>DEMOLIÇÃO DE AMV 1:10 TR 57, EM BITOLA MÉTRICA, DORMENTE DE MADEIRA, COM SEPARAÇÃO E EMPILHAMENTO</t>
  </si>
  <si>
    <t>DEMOLIÇÃO DE AMV 1:10 TR 57, EM BITOLA MISTA, DORMENTE DE MADEIRA, COM SEPARAÇÃO E EMPILHAMENTO</t>
  </si>
  <si>
    <t>DEMOLIÇÃO DE AMV 1:10 TR 68, EM BITOLA LARGA, DORMENTE DE MADEIRA, COM SEPARAÇÃO E EMPILHAMENTO</t>
  </si>
  <si>
    <t>DEMOLIÇÃO DE AMV 1:10 TR 68, EM BITOLA MISTA, DORMENTE DE MADEIRA, COM SEPARAÇÃO E EMPILHAMENTO</t>
  </si>
  <si>
    <t>DEMOLIÇÃO DE AMV 1:12 TR 37, EM BITOLA MÉTRICA, DORMENTE DE MADEIRA, COM SEPARAÇÃO E EMPILHAMENTO</t>
  </si>
  <si>
    <t>DEMOLIÇÃO DE AMV 1:12 TR 45, EM BITOLA LARGA, DORMENTE DE MADEIRA, COM SEPARAÇÃO E EMPILHAMENTO</t>
  </si>
  <si>
    <t>DEMOLIÇÃO DE AMV 1:12 TR 45, EM BITOLA MÉTRICA, DORMENTE DE MADEIRA, COM SEPARAÇÃO E EMPILHAMENTO</t>
  </si>
  <si>
    <t>DEMOLIÇÃO DE AMV 1:12 TR 45, EM BITOLA MISTA, DORMENTE DE MADEIRA, COM SEPARAÇÃO E EMPILHAMENTO</t>
  </si>
  <si>
    <t>DEMOLIÇÃO DE AMV 1:12 TR 57, EM BITOLA LARGA, DORMENTE DE MADEIRA, COM SEPARAÇÃO E EMPILHAMENTO</t>
  </si>
  <si>
    <t>DEMOLIÇÃO DE AMV 1:12 TR 57, EM BITOLA MÉTRICA, DORMENTE DE MADEIRA, COM SEPARAÇÃO E EMPILHAMENTO</t>
  </si>
  <si>
    <t>DEMOLIÇÃO DE AMV 1:12 TR 57, EM BITOLA MISTA, DORMENTE DE MADEIRA, COM SEPARAÇÃO E EMPILHAMENTO</t>
  </si>
  <si>
    <t>DEMOLIÇÃO DE AMV 1:12 TR 68, EM BITOLA LARGA, DORMENTE DE MADEIRA, COM SEPARAÇÃO E EMPILHAMENTO</t>
  </si>
  <si>
    <t>DEMOLIÇÃO DE AMV 1:12 TR 68, EM BITOLA MISTA, DORMENTE DE MADEIRA, COM SEPARAÇÃO E EMPILHAMENTO</t>
  </si>
  <si>
    <t>DEMOLIÇÃO DE AMV 1:14 TR 37, EM BITOLA MÉTRICA, DORMENTE DE MADEIRA, COM SEPARAÇÃO E EMPILHAMENTO</t>
  </si>
  <si>
    <t>DEMOLIÇÃO DE AMV 1:14 TR 45, EM BITOLA LARGA, DORMENTE DE MADEIRA, COM SEPARAÇÃO E EMPILHAMENTO</t>
  </si>
  <si>
    <t>DEMOLIÇÃO DE AMV 1:14 TR 45, EM BITOLA MÉTRICA, DORMENTE DE MADEIRA, COM SEPARAÇÃO E EMPILHAMENTO</t>
  </si>
  <si>
    <t>DEMOLIÇÃO DE AMV 1:14 TR 45, EM BITOLA MISTA, DORMENTE DE MADEIRA, COM SEPARAÇÃO E EMPILHAMENTO</t>
  </si>
  <si>
    <t>DEMOLIÇÃO DE AMV 1:14 TR 57, EM BITOLA LARGA, DORMENTE DE MADEIRA, COM SEPARAÇÃO E EMPILHAMENTO</t>
  </si>
  <si>
    <t>DEMOLIÇÃO DE AMV 1:14 TR 57, EM BITOLA MÉTRICA, DORMENTE DE MADEIRA, COM SEPARAÇÃO E EMPILHAMENTO</t>
  </si>
  <si>
    <t>DEMOLIÇÃO DE AMV 1:14 TR 57, EM BITOLA MISTA, DORMENTE DE MADEIRA, COM SEPARAÇÃO E EMPILHAMENTO</t>
  </si>
  <si>
    <t>DEMOLIÇÃO DE AMV 1:14 TR 68, EM BITOLA LARGA, DORMENTE DE MADEIRA, COM SEPARAÇÃO E EMPILHAMENTO</t>
  </si>
  <si>
    <t>DEMOLIÇÃO DE AMV 1:14 TR 68, EM BITOLA MISTA, DORMENTE DE MADEIRA, COM SEPARAÇÃO E EMPILHAMENTO</t>
  </si>
  <si>
    <t>DEMOLIÇÃO DE AMV 1:20 TR 57, EM BITOLA LARGA, DORMENTE DE MADEIRA, COM SEPARAÇÃO E EMPILHAMENTO</t>
  </si>
  <si>
    <t>DEMOLIÇÃO DE AMV 1:20 TR 57, EM BITOLA MÉTRICA, DORMENTE DE MADEIRA, COM SEPARAÇÃO E EMPILHAMENTO</t>
  </si>
  <si>
    <t>DEMOLIÇÃO DE AMV 1:20 TR 57, EM BITOLA MISTA, DORMENTE DE MADEIRA, COM SEPARAÇÃO E EMPILHAMENTO</t>
  </si>
  <si>
    <t>DEMOLIÇÃO DE AMV 1:20 TR 68, EM BITOLA LARGA, DORMENTE DE MADEIRA, COM SEPARAÇÃO E EMPILHAMENTO</t>
  </si>
  <si>
    <t>DEMOLIÇÃO DE AMV 1:20 TR 68, EM BITOLA MISTA, DORMENTE DE MADEIRA, COM SEPARAÇÃO E EMPILHAMENTO</t>
  </si>
  <si>
    <t>DEMOLIÇÃO DE AMV 1:8 TR 37, EM BITOLA MÉTRICA, DORMENTE DE MADEIRA, COM SEPARAÇÃO E EMPILHAMENTO</t>
  </si>
  <si>
    <t>DEMOLIÇÃO DE AMV 1:8 TR 45, EM BITOLA LARGA, DORMENTE DE MADEIRA, COM SEPARAÇÃO E EMPILHAMENTO</t>
  </si>
  <si>
    <t>DEMOLIÇÃO DE AMV 1:8 TR 45, EM BITOLA MÉTRICA, DORMENTE DE MADEIRA, COM SEPARAÇÃO E EMPILHAMENTO</t>
  </si>
  <si>
    <t>DEMOLIÇÃO DE AMV 1:8 TR 45, EM BITOLA MISTA, DORMENTE DE MADEIRA, COM SEPARAÇÃO E EMPILHAMENTO</t>
  </si>
  <si>
    <t>DEMOLIÇÃO DE AMV 1:8 TR 57, EM BITOLA LARGA, DORMENTE DE MADEIRA, COM SEPARAÇÃO E EMPILHAMENTO</t>
  </si>
  <si>
    <t>DEMOLIÇÃO DE AMV 1:8 TR 57, EM BITOLA MÉTRICA, DORMENTE DE MADEIRA, COM SEPARAÇÃO E EMPILHAMENTO</t>
  </si>
  <si>
    <t>DEMOLIÇÃO DE AMV 1:8 TR 57, EM BITOLA MISTA, DORMENTE DE MADEIRA, COM SEPARAÇÃO E EMPILHAMENTO</t>
  </si>
  <si>
    <t>DEMOLIÇÃO DE VIA, BITOLA LARGA, 1.667 DORMENTES DE MADEIRA/KM, TRILHO TR 45, BARRA COM 12 M DE COMPRIMENTO, COM SEPARAÇÃO E EMPILHAMENTO</t>
  </si>
  <si>
    <t>DEMOLIÇÃO DE VIA, BITOLA LARGA, 1.667 DORMENTES DE MADEIRA/KM, TRILHO TR 57, BARRA COM 12 M DE COMPRIMENTO, COM SEPARAÇÃO E EMPILHAMENTO</t>
  </si>
  <si>
    <t>DEMOLIÇÃO DE VIA, BITOLA LARGA, 1.667 DORMENTES DE MADEIRA/KM, TRILHO TR 68, BARRA COM 12 M DE COMPRIMENTO, COM SEPARAÇÃO E EMPILHAMENTO</t>
  </si>
  <si>
    <t>DEMOLIÇÃO DE VIA, BITOLA LARGA, 1.750 DORMENTES DE MADEIRA/KM, TRILHO TR 45, BARRA COM 12 M DE COMPRIMENTO, COM SEPARAÇÃO E EMPILHAMENTO</t>
  </si>
  <si>
    <t>DEMOLIÇÃO DE VIA, BITOLA LARGA, 1.750 DORMENTES DE MADEIRA/KM, TRILHO TR 57, BARRA COM 12 M DE COMPRIMENTO, COM SEPARAÇÃO E EMPILHAMENTO</t>
  </si>
  <si>
    <t>DEMOLIÇÃO DE VIA, BITOLA LARGA, 1.750 DORMENTES DE MADEIRA/KM, TRILHO TR 68, BARRA COM 12 M DE COMPRIMENTO, COM SEPARAÇÃO E EMPILHAMENTO</t>
  </si>
  <si>
    <t>DEMOLIÇÃO DE VIA, BITOLA MÉTRICA, 1.667 DORMENTES DE MADEIRA/KM, TRILHO TR 37, BARRA COM 12 M DE COMPRIMENTO, COM SEPARAÇÃO E EMPILHAMENTO</t>
  </si>
  <si>
    <t>DEMOLIÇÃO DE VIA, BITOLA MÉTRICA, 1.667 DORMENTES DE MADEIRA/KM, TRILHO TR 45, BARRA COM 12 M DE COMPRIMENTO, COM SEPARAÇÃO E EMPILHAMENTO</t>
  </si>
  <si>
    <t>DEMOLIÇÃO DE VIA, BITOLA MÉTRICA, 1.667 DORMENTES DE MADEIRA/KM, TRILHO TR 57, BARRA COM 12 M DE COMPRIMENTO, COM SEPARAÇÃO E EMPILHAMENTO</t>
  </si>
  <si>
    <t>DEMOLIÇÃO DE VIA, BITOLA MÉTRICA, 1.750 DORMENTES DE MADEIRA/KM, TRILHO TR 37, BARRA COM 12 M DE COMPRIMENTO, COM SEPARAÇÃO E EMPILHAMENTO</t>
  </si>
  <si>
    <t>DEMOLIÇÃO DE VIA, BITOLA MÉTRICA, 1.750 DORMENTES DE MADEIRA/KM, TRILHO TR 45, BARRA COM 12 M DE COMPRIMENTO, COM SEPARAÇÃO E EMPILHAMENTO</t>
  </si>
  <si>
    <t>DEMOLIÇÃO DE VIA, BITOLA MÉTRICA, 1.750 DORMENTES DE MADEIRA/KM, TRILHO TR 57, BARRA COM 12 M DE COMPRIMENTO, COM SEPARAÇÃO E EMPILHAMENTO</t>
  </si>
  <si>
    <t>DEMOLIÇÃO DE VIA, BITOLA MISTA, 1.667 DORMENTES DE MADEIRA/KM, TRILHO TR 45, BARRA COM 12 M DE COMPRIMENTO, COM SEPARAÇÃO E EMPILHAMENTO</t>
  </si>
  <si>
    <t>DEMOLIÇÃO DE VIA, BITOLA MISTA, 1.667 DORMENTES DE MADEIRA/KM, TRILHO TR 57, BARRA COM 12 M DE COMPRIMENTO, COM SEPARAÇÃO E EMPILHAMENTO</t>
  </si>
  <si>
    <t>DEMOLIÇÃO DE VIA, BITOLA MISTA, 1.667 DORMENTES DE MADEIRA/KM, TRILHO TR 68, BARRA COM 12 M DE COMPRIMENTO, COM SEPARAÇÃO E EMPILHAMENTO</t>
  </si>
  <si>
    <t>DEMOLIÇÃO DE VIA, BITOLA MISTA, 1.750 DORMENTES DE MADEIRA/KM, TRILHO TR 45, BARRA COM 12 M DE COMPRIMENTO, COM SEPARAÇÃO E EMPILHAMENTO</t>
  </si>
  <si>
    <t>DEMOLIÇÃO DE VIA, BITOLA MISTA, 1.750 DORMENTES DE MADEIRA/KM, TRILHO TR 57, BARRA COM 12 M DE COMPRIMENTO, COM SEPARAÇÃO E EMPILHAMENTO</t>
  </si>
  <si>
    <t>DEMOLIÇÃO DE VIA, BITOLA MISTA, 1.750 DORMENTES DE MADEIRA/KM, TRILHO TR 68, BARRA COM 12 M DE COMPRIMENTO, COM SEPARAÇÃO E EMPILHAMENTO</t>
  </si>
  <si>
    <t>AFERIÇÃO DA GEOMETRIA DA VIA COM CARRO CONTROLE</t>
  </si>
  <si>
    <t>CAPINA QUÍMICA DA PLATAFORMA FERROVIÁRIA</t>
  </si>
  <si>
    <t>ESTABILIZAÇÃO DINÂMICA DA VIA</t>
  </si>
  <si>
    <t>NIVELAMENTO DE JUNTA COM SOCARIA MANUAL DA VIA</t>
  </si>
  <si>
    <t>REGULARIZAÇÃO DO LASTRO COM REGULADORA DE LASTRO</t>
  </si>
  <si>
    <t>COLOCAÇÃO MANUAL DE GRAMPO ELÁSTICO PANDROL</t>
  </si>
  <si>
    <t>LANÇAMENTO DE LASTRO, 10 CM DE ALTURA, PRIMEIRO LEVANTE, DESCARGA DE PEDRA BRITADA DE CAMINHÕES</t>
  </si>
  <si>
    <t>POSICIONAMENTO MECANIZADO DE TRILHOS</t>
  </si>
  <si>
    <t>PRÉ-ALINHAMENTO MANUAL DA GRADE COM DORMENTE DE MADEIRA</t>
  </si>
  <si>
    <t>PRÉ-ALINHAMENTO MECANIZADO DA GRADE</t>
  </si>
  <si>
    <t>SOLDA ELÉTRICA POR CALDEAMENTO PARA QUALQUER PERFIL DE TRILHO, COMPRIMENTO DE 12 M, EM ESTALEIRO PARA FORMAÇÃO DE TRILHO LONGO SOLDADO</t>
  </si>
  <si>
    <t>CONFECÇÃO DE FÔRMA METÁLICA EM CHAPA 1/8" PARA POITA TRAPEZOIDAL</t>
  </si>
  <si>
    <t>CONFECÇÃO DE FORMA METÁLICA EM CHAPA 3/16" PARA POITA TRAPEZOIDAL</t>
  </si>
  <si>
    <t>GUIA DE MADEIRA DE 2,5 X 10,0 CM - CONFECÇÃO E INSTALAÇÃO</t>
  </si>
  <si>
    <t>GUIA DE MADEIRA DE 2,5 X 7,0 CM - CONFECÇÃO E INSTALAÇÃO</t>
  </si>
  <si>
    <t>GUIA DE MADEIRA DE 2,5 X 8,0 CM - CONFECÇÃO E INSTALAÇÃO</t>
  </si>
  <si>
    <t>GABIÃO CAIXA 2 X 1 X 0,50 M - ZN/AL + PVC - D = 2,4 MM - PEDRA DE MÃO COMERCIAL - FORNECIMENTO E ASSENTAMENTO</t>
  </si>
  <si>
    <t>GABIÃO CAIXA 2 X 1 X 0,50 M - ZN/AL + PVC - D = 2,4 MM - PEDRA DE MÃO PRODUZIDA - CONFECÇÃO E ASSENTAMENTO</t>
  </si>
  <si>
    <t>GABIÃO CAIXA 2 X 1 X 0,50 M ZN/AL - D = 2,7 MM - PEDRA DE MÃO COMERCIAL - FORNECIMENTO E ASSENTAMENTO</t>
  </si>
  <si>
    <t>GABIÃO CAIXA 2 X 1 X 0,50 M ZN/AL - D = 2,7 MM - PEDRA DE MÃO PRODUZIDA - CONFECÇÃO E ASSENTAMENTO</t>
  </si>
  <si>
    <t>GABIÃO CAIXA 2 X 1 X 1,00 M - ZN/AL + PVC - D = 2,4 MM - PEDRA DE MÃO COMERCIAL - FORNECIMENTO E ASSENTAMENTO</t>
  </si>
  <si>
    <t>GABIÃO CAIXA 2 X 1 X 1,00 M - ZN/AL + PVC - D = 2,4 MM - PEDRA DE MÃO PRODUZIDA - CONFECÇÃO E ASSENTAMENTO</t>
  </si>
  <si>
    <t>GABIÃO CAIXA 2 X 1 X 1,00 M ZN/AL - D = 2,7 MM - PEDRA DE MÃO COMERCIAL - FORNECIMENTO E ASSENTAMENTO</t>
  </si>
  <si>
    <t>GABIÃO CAIXA 2 X 1 X 1,00 M ZN/AL - D = 2,7 MM - PEDRA DE MÃO PRODUZIDA - CONFECÇÃO E ASSENTAMENTO</t>
  </si>
  <si>
    <t>GABIÃO COLCHÃO ESPESSURA 0,17 M - ZN/AL + PVC - D = 2,0 MM - PEDRA DE MÃO COMERCIAL - FORNECIMENTO E ASSENTAMENTO</t>
  </si>
  <si>
    <t>GABIÃO COLCHÃO ESPESSURA 0,17 M - ZN/AL + PVC - D = 2,0 MM - PEDRA DE MÃO PRODUZIDA - CONFECÇÃO E ASSENTAMENTO</t>
  </si>
  <si>
    <t>GABIÃO COLCHÃO ESPESSURA 0,23 M - ZN/AL + PVC - D = 2,0 MM - PEDRA DE MÃO COMERCIAL - FORNECIMENTO E ASSENTAMENTO</t>
  </si>
  <si>
    <t>GABIÃO COLCHÃO ESPESSURA 0,23 M - ZN/AL + PVC - D = 2,0 MM - PEDRA DE MÃO PRODUZIDA - CONFECÇÃO E ASSENTAMENTO</t>
  </si>
  <si>
    <t>GABIÃO COLCHÃO ESPESSURA 0,30 M - ZN/AL + PVC - D = 2,0 MM - PEDRA DE MÃO COMERCIAL - FORNECIMENTO E ASSENTAMENTO</t>
  </si>
  <si>
    <t>GABIÃO COLCHÃO ESPESSURA 0,30 M - ZN/AL + PVC - D = 2,0 MM - PEDRA DE MÃO PRODUZIDA - CONFECÇÃO E ASSENTAMENTO</t>
  </si>
  <si>
    <t>GABIÃO SACO - DIÂMETRO = 0,65 M - ZN/AL + PVC - D = 2,4 MM - PEDRA DE MÃO COMERCIAL - FORNECIMENTO E ASSENTAMENTO</t>
  </si>
  <si>
    <t>GABIÃO SACO - DIÂMETRO = 0,65 M - ZN/AL + PVC - D = 2,4 MM - PEDRA DE MÃO PRODUZIDA - CONFECÇÃO E ASSENTAMENTO</t>
  </si>
  <si>
    <t>ESCAVAÇÃO, CARGA E TRANSPORTE DE MATERIAL PÉTREO PARA A SUB-CARAPAÇA - CAMINHO DE SERVIÇO EM LEITO NATURAL - DMT DE 1.000 A 1.200 M - COM CAMINHÃO BASCULANTE DE 8 M³</t>
  </si>
  <si>
    <t>ESCAVAÇÃO, CARGA E TRANSPORTE DE MATERIAL PÉTREO PARA A SUB-CARAPAÇA - CAMINHO DE SERVIÇO EM LEITO NATURAL - DMT DE 1.200 A 1.400 M - COM CAMINHÃO BASCULANTE DE 8 M³</t>
  </si>
  <si>
    <t>ESCAVAÇÃO, CARGA E TRANSPORTE DE MATERIAL PÉTREO PARA A SUB-CARAPAÇA - CAMINHO DE SERVIÇO EM LEITO NATURAL - DMT DE 1.400 A 1.600 M - COM CAMINHÃO BASCULANTE DE 8 M³</t>
  </si>
  <si>
    <t>ESCAVAÇÃO, CARGA E TRANSPORTE DE MATERIAL PÉTREO PARA A SUB-CARAPAÇA - CAMINHO DE SERVIÇO EM LEITO NATURAL - DMT DE 1.600 A 1.800 M - COM CAMINHÃO BASCULANTE DE 8 M³</t>
  </si>
  <si>
    <t>ESCAVAÇÃO, CARGA E TRANSPORTE DE MATERIAL PÉTREO PARA A SUB-CARAPAÇA - CAMINHO DE SERVIÇO EM LEITO NATURAL - DMT DE 1.800 A 2.000 M - COM CAMINHÃO BASCULANTE DE 8 M³</t>
  </si>
  <si>
    <t>ESCAVAÇÃO, CARGA E TRANSPORTE DE MATERIAL PÉTREO PARA A SUB-CARAPAÇA - CAMINHO DE SERVIÇO EM LEITO NATURAL - DMT DE 2.000 A 2.500 M - COM CAMINHÃO BASCULANTE DE 8 M³</t>
  </si>
  <si>
    <t>ESCAVAÇÃO, CARGA E TRANSPORTE DE MATERIAL PÉTREO PARA A SUB-CARAPAÇA - CAMINHO DE SERVIÇO EM LEITO NATURAL - DMT DE 2.500 A 3.000 M - COM CAMINHÃO BASCULANTE DE 8 M³</t>
  </si>
  <si>
    <t>ESCAVAÇÃO, CARGA E TRANSPORTE DE MATERIAL PÉTREO PARA A SUB-CARAPAÇA - CAMINHO DE SERVIÇO EM LEITO NATURAL - DMT DE 3.000 M - COM CAMINHÃO BASCULANTE DE 8 M³</t>
  </si>
  <si>
    <t>ESCAVAÇÃO, CARGA E TRANSPORTE DE MATERIAL PÉTREO PARA A SUB-CARAPAÇA - CAMINHO DE SERVIÇO EM REVESTIMENTO PRIMÁRIO - DMT DE 1.000 A 1.200 M - COM CAMINHÃO BASCULANTE DE 8 M³</t>
  </si>
  <si>
    <t>ESCAVAÇÃO, CARGA E TRANSPORTE DE MATERIAL PÉTREO PARA A SUB-CARAPAÇA - CAMINHO DE SERVIÇO EM REVESTIMENTO PRIMÁRIO - DMT DE 1.200 A 1.400 M - COM CAMINHÃO BASCULANTE DE 8 M³</t>
  </si>
  <si>
    <t>ESCAVAÇÃO, CARGA E TRANSPORTE DE MATERIAL PÉTREO PARA A SUB-CARAPAÇA - CAMINHO DE SERVIÇO EM REVESTIMENTO PRIMÁRIO - DMT DE 1.400 A 1.600 M - COM CAMINHÃO BASCULANTE DE 8 M³</t>
  </si>
  <si>
    <t>ESCAVAÇÃO, CARGA E TRANSPORTE DE MATERIAL PÉTREO PARA A SUB-CARAPAÇA - CAMINHO DE SERVIÇO EM REVESTIMENTO PRIMÁRIO - DMT DE 1.600 A 1.800 M - COM CAMINHÃO BASCULANTE DE 8 M³</t>
  </si>
  <si>
    <t>ESCAVAÇÃO, CARGA E TRANSPORTE DE MATERIAL PÉTREO PARA A SUB-CARAPAÇA - CAMINHO DE SERVIÇO EM REVESTIMENTO PRIMÁRIO - DMT DE 1.800 A 2.000 M - COM CAMINHÃO BASCULANTE DE 8 M³</t>
  </si>
  <si>
    <t>ESCAVAÇÃO, CARGA E TRANSPORTE DE MATERIAL PÉTREO PARA A SUB-CARAPAÇA - CAMINHO DE SERVIÇO EM REVESTIMENTO PRIMÁRIO - DMT DE 2.000 A 2.500 M - COM CAMINHÃO BASCULANTE DE 8 M³</t>
  </si>
  <si>
    <t>ESCAVAÇÃO, CARGA E TRANSPORTE DE MATERIAL PÉTREO PARA A SUB-CARAPAÇA - CAMINHO DE SERVIÇO EM REVESTIMENTO PRIMÁRIO - DMT DE 2.500 A 3.000 M - COM CAMINHÃO BASCULANTE DE 8 M³</t>
  </si>
  <si>
    <t>ESCAVAÇÃO, CARGA E TRANSPORTE DE MATERIAL PÉTREO PARA A SUB-CARAPAÇA - CAMINHO DE SERVIÇO EM REVESTIMENTO PRIMÁRIO - DMT DE 3.000 M - COM CAMINHÃO BASCULANTE DE 8 M³</t>
  </si>
  <si>
    <t>ESCAVAÇÃO, CARGA E TRANSPORTE DE MATERIAL PÉTREO PARA A SUB-CARAPAÇA - CAMINHO DE SERVIÇO PAVIMENTADO - DMT DE 1.000 A 1.200 M - COM CAMINHÃO BASCULANTE DE 8 M³</t>
  </si>
  <si>
    <t>ESCAVAÇÃO, CARGA E TRANSPORTE DE MATERIAL PÉTREO PARA A SUB-CARAPAÇA - CAMINHO DE SERVIÇO PAVIMENTADO - DMT DE 1.200 A 1.400 M - COM CAMINHÃO BASCULANTE DE 8 M³</t>
  </si>
  <si>
    <t>ESCAVAÇÃO, CARGA E TRANSPORTE DE MATERIAL PÉTREO PARA A SUB-CARAPAÇA - CAMINHO DE SERVIÇO PAVIMENTADO - DMT DE 1.400 A 1.600 M - COM CAMINHÃO BASCULANTE DE 8 M³</t>
  </si>
  <si>
    <t>ESCAVAÇÃO, CARGA E TRANSPORTE DE MATERIAL PÉTREO PARA A SUB-CARAPAÇA - CAMINHO DE SERVIÇO PAVIMENTADO - DMT DE 1.600 A 1.800 M - COM CAMINHÃO BASCULANTE DE 8 M³</t>
  </si>
  <si>
    <t>ESCAVAÇÃO, CARGA E TRANSPORTE DE MATERIAL PÉTREO PARA A SUB-CARAPAÇA - CAMINHO DE SERVIÇO PAVIMENTADO - DMT DE 1.800 A 2.000 M - COM CAMINHÃO BASCULANTE DE 8 M³</t>
  </si>
  <si>
    <t>ESCAVAÇÃO, CARGA E TRANSPORTE DE MATERIAL PÉTREO PARA A SUB-CARAPAÇA - CAMINHO DE SERVIÇO PAVIMENTADO - DMT DE 2.000 A 2.500 M - COM CAMINHÃO BASCULANTE DE 8 M³</t>
  </si>
  <si>
    <t>ESCAVAÇÃO, CARGA E TRANSPORTE DE MATERIAL PÉTREO PARA A SUB-CARAPAÇA - CAMINHO DE SERVIÇO PAVIMENTADO - DMT DE 2.500 A 3.000 M - COM CAMINHÃO BASCULANTE DE 8 M³</t>
  </si>
  <si>
    <t>ESCAVAÇÃO, CARGA E TRANSPORTE DE MATERIAL PÉTREO PARA A SUB-CARAPAÇA - CAMINHO DE SERVIÇO PAVIMENTADO - DMT DE 3.000 M - COM CAMINHÃO BASCULANTE DE 8 M³</t>
  </si>
  <si>
    <t>ESCAVAÇÃO, CARGA E TRANSPORTE DE MATERIAL PÉTREO PARA O NÚCLEO - CAMINHO DE SERVIÇO EM LEITO NATURAL - DMT DE 1.000 A 1.200 M - COM CAMINHÃO BASCULANTE DE 8 M³</t>
  </si>
  <si>
    <t>ESCAVAÇÃO, CARGA E TRANSPORTE DE MATERIAL PÉTREO PARA O NÚCLEO - CAMINHO DE SERVIÇO EM LEITO NATURAL - DMT DE 1.200 A 1.400 M - COM CAMINHÃO BASCULANTE DE 8 M³</t>
  </si>
  <si>
    <t>ESCAVAÇÃO, CARGA E TRANSPORTE DE MATERIAL PÉTREO PARA O NÚCLEO - CAMINHO DE SERVIÇO EM LEITO NATURAL - DMT DE 1.400 A 1.600 M - COM CAMINHÃO BASCULANTE DE 8 M³</t>
  </si>
  <si>
    <t>ESCAVAÇÃO, CARGA E TRANSPORTE DE MATERIAL PÉTREO PARA O NÚCLEO - CAMINHO DE SERVIÇO EM LEITO NATURAL - DMT DE 1.600 A 1.800 M - COM CAMINHÃO BASCULANTE DE 8 M³</t>
  </si>
  <si>
    <t>ESCAVAÇÃO, CARGA E TRANSPORTE DE MATERIAL PÉTREO PARA O NÚCLEO - CAMINHO DE SERVIÇO EM LEITO NATURAL - DMT DE 1.800 A 2.000 M - COM CAMINHÃO BASCULANTE DE 8 M³</t>
  </si>
  <si>
    <t>ESCAVAÇÃO, CARGA E TRANSPORTE DE MATERIAL PÉTREO PARA O NÚCLEO - CAMINHO DE SERVIÇO EM LEITO NATURAL - DMT DE 2.000 A 2.500 M - COM CAMINHÃO BASCULANTE DE 8 M³</t>
  </si>
  <si>
    <t>ESCAVAÇÃO, CARGA E TRANSPORTE DE MATERIAL PÉTREO PARA O NÚCLEO - CAMINHO DE SERVIÇO EM LEITO NATURAL - DMT DE 2.500 A 3.000 M - COM CAMINHÃO BASCULANTE DE 8 M³</t>
  </si>
  <si>
    <t>ESCAVAÇÃO, CARGA E TRANSPORTE DE MATERIAL PÉTREO PARA O NÚCLEO - CAMINHO DE SERVIÇO EM LEITO NATURAL - DMT DE 3.000 M - COM CAMINHÃO BASCULANTE DE 8 M³</t>
  </si>
  <si>
    <t>ESCAVAÇÃO, CARGA E TRANSPORTE DE MATERIAL PÉTREO PARA O NÚCLEO - CAMINHO DE SERVIÇO EM REVESTIMENTO PRIMÁRIO - DMT DE 1.000 A 1.200 M - COM CAMINHÃO BASCULANTE DE 8 M³</t>
  </si>
  <si>
    <t>ESCAVAÇÃO, CARGA E TRANSPORTE DE MATERIAL PÉTREO PARA O NÚCLEO - CAMINHO DE SERVIÇO EM REVESTIMENTO PRIMÁRIO - DMT DE 1.200 A 1.400 M - COM CAMINHÃO BASCULANTE DE 8 M³</t>
  </si>
  <si>
    <t>ESCAVAÇÃO, CARGA E TRANSPORTE DE MATERIAL PÉTREO PARA O NÚCLEO - CAMINHO DE SERVIÇO EM REVESTIMENTO PRIMÁRIO - DMT DE 1.400 A 1.600 M - COM CAMINHÃO BASCULANTE DE 8 M³</t>
  </si>
  <si>
    <t>ESCAVAÇÃO, CARGA E TRANSPORTE DE MATERIAL PÉTREO PARA O NÚCLEO - CAMINHO DE SERVIÇO EM REVESTIMENTO PRIMÁRIO - DMT DE 1.600 A 1.800 M - COM CAMINHÃO BASCULANTE DE 8 M³</t>
  </si>
  <si>
    <t>ESCAVAÇÃO, CARGA E TRANSPORTE DE MATERIAL PÉTREO PARA O NÚCLEO - CAMINHO DE SERVIÇO EM REVESTIMENTO PRIMÁRIO - DMT DE 1.800 A 2.000 M - COM CAMINHÃO BASCULANTE DE 8 M³</t>
  </si>
  <si>
    <t>ESCAVAÇÃO, CARGA E TRANSPORTE DE MATERIAL PÉTREO PARA O NÚCLEO - CAMINHO DE SERVIÇO EM REVESTIMENTO PRIMÁRIO - DMT DE 2.000 A 2.500 M - COM CAMINHÃO BASCULANTE DE 8 M³</t>
  </si>
  <si>
    <t>ESCAVAÇÃO, CARGA E TRANSPORTE DE MATERIAL PÉTREO PARA O NÚCLEO - CAMINHO DE SERVIÇO EM REVESTIMENTO PRIMÁRIO - DMT DE 2.500 A 3.000 M - COM CAMINHÃO BASCULANTE DE 8 M³</t>
  </si>
  <si>
    <t>ESCAVAÇÃO, CARGA E TRANSPORTE DE MATERIAL PÉTREO PARA O NÚCLEO - CAMINHO DE SERVIÇO EM REVESTIMENTO PRIMÁRIO - DMT DE 3.000 M - COM CAMINHÃO BASCULANTE DE 8 M³</t>
  </si>
  <si>
    <t>ESCAVAÇÃO, CARGA E TRANSPORTE DE MATERIAL PÉTREO PARA O NÚCLEO - CAMINHO DE SERVIÇO PAVIMENTADO - DMT DE 1.000 A 1.200 M - COM CAMINHÃO BASCULANTE DE 8 M³</t>
  </si>
  <si>
    <t>ESCAVAÇÃO, CARGA E TRANSPORTE DE MATERIAL PÉTREO PARA O NÚCLEO - CAMINHO DE SERVIÇO PAVIMENTADO - DMT DE 1.200 A 1.400 M - COM CAMINHÃO BASCULANTE DE 8 M³</t>
  </si>
  <si>
    <t>ESCAVAÇÃO, CARGA E TRANSPORTE DE MATERIAL PÉTREO PARA O NÚCLEO - CAMINHO DE SERVIÇO PAVIMENTADO - DMT DE 1.400 A 1.600 M - COM CAMINHÃO BASCULANTE DE 8 M³</t>
  </si>
  <si>
    <t>ESCAVAÇÃO, CARGA E TRANSPORTE DE MATERIAL PÉTREO PARA O NÚCLEO - CAMINHO DE SERVIÇO PAVIMENTADO - DMT DE 1.600 A 1.800 M - COM CAMINHÃO BASCULANTE DE 8 M³</t>
  </si>
  <si>
    <t>ESCAVAÇÃO, CARGA E TRANSPORTE DE MATERIAL PÉTREO PARA O NÚCLEO - CAMINHO DE SERVIÇO PAVIMENTADO - DMT DE 1.800 A 2.000 M - COM CAMINHÃO BASCULANTE DE 8 M³</t>
  </si>
  <si>
    <t>ESCAVAÇÃO, CARGA E TRANSPORTE DE MATERIAL PÉTREO PARA O NÚCLEO - CAMINHO DE SERVIÇO PAVIMENTADO - DMT DE 2.000 A 2.500 M - COM CAMINHÃO BASCULANTE DE 8 M³</t>
  </si>
  <si>
    <t>ESCAVAÇÃO, CARGA E TRANSPORTE DE MATERIAL PÉTREO PARA O NÚCLEO - CAMINHO DE SERVIÇO PAVIMENTADO - DMT DE 2.500 A 3.000 M - COM CAMINHÃO BASCULANTE DE 8 M³</t>
  </si>
  <si>
    <t>ESCAVAÇÃO, CARGA E TRANSPORTE DE MATERIAL PÉTREO PARA O NÚCLEO - CAMINHO DE SERVIÇO PAVIMENTADO - DMT DE 3.000 M - COM CAMINHÃO BASCULANTE DE 8 M³</t>
  </si>
  <si>
    <t>LANÇAMENTO DE BLOCOS ARTIFICIAS DE CONCRETO</t>
  </si>
  <si>
    <t>SELEÇÃO DE MATERIAL PÉTREO PARA A CARAPAÇA E SUB-CARAPAÇA</t>
  </si>
  <si>
    <t>SELEÇÃO DE MATERIAL PÉTREO PARA O NÚCLEO</t>
  </si>
  <si>
    <t>ANCORAGEM DE DEFENSA MALEÁVEL DUPLA - FORNECIMENTO E IMPLANTAÇÃO</t>
  </si>
  <si>
    <t>ANCORAGEM DE DEFENSA MALEÁVEL SIMPLES - FORNECIMENTO E IMPLANTAÇÃO</t>
  </si>
  <si>
    <t>ANCORAGEM DE DEFENSA SEMIMALEÁVEL DUPLA - FORNECIMENTO E IMPLANTAÇÃO</t>
  </si>
  <si>
    <t>ANCORAGEM DE DEFENSA SEMIMALEÁVEL SIMPLES - FORNECIMENTO E IMPLANTAÇÃO</t>
  </si>
  <si>
    <t>BARREIRA DUPLA DE CONCRETO, ARMADA, PRÉ-MOLDADA (PERFIL NEW JERSEY) - L &gt; 3,00 M E H = 1.070 MM</t>
  </si>
  <si>
    <t>BARREIRA DUPLA DE CONCRETO, ARMADA, PRÉ-MOLDADA (PERFIL NEW JERSEY) - L &gt; 3,00 M E H = 810 MM</t>
  </si>
  <si>
    <t>BARREIRA DUPLA DE CONCRETO, NÃO ARMADA, MOLDADA NO LOCAL (PERFIL F) - H = 810 + 100 MM</t>
  </si>
  <si>
    <t>BARREIRA DUPLA DE CONCRETO, NÃO ARMADA, MOLDADA NO LOCAL (PERFIL NEW JERSEY) - H = 810 + 100 MM</t>
  </si>
  <si>
    <t>BARREIRA DUPLA DE CONCRETO, NÃO ARMADA, MOLDADA NO LOCAL, COM EXTRUSORA (PERFIL F) - H = 810 + 100 MM</t>
  </si>
  <si>
    <t>BARREIRA DUPLA DE CONCRETO, NÃO ARMADA, MOLDADA NO LOCAL, COM EXTRUSORA (PERFIL NEW JERSEY) - H = 810 + 100 MM</t>
  </si>
  <si>
    <t>BARREIRA SIMPLES DE CONCRETO, ARMADA, PRÉ-MOLDADA (PERFIL NEW JERSEY) - L &gt; 3,00 M E H = 1.070 MM</t>
  </si>
  <si>
    <t>BARREIRA SIMPLES DE CONCRETO, ARMADA, PRÉ-MOLDADA (PERFIL NEW JERSEY) - L &gt; 3,00 M E H = 810 MM</t>
  </si>
  <si>
    <t>BARREIRA SIMPLES DE CONCRETO, NÃO ARMADA, MOLDADA NO LOCAL (PERFIL F) - H = 810 + 100 MM</t>
  </si>
  <si>
    <t>BARREIRA SIMPLES DE CONCRETO, NÃO ARMADA, MOLDADA NO LOCAL (PERFIL NEW JERSEY) - H = 810 + 100 MM</t>
  </si>
  <si>
    <t>BARREIRA SIMPLES DE CONCRETO, NÃO ARMADA, MOLDADA NO LOCAL, COM EXTRUSORA (PERFIL F) - H = 810 + 100 MM</t>
  </si>
  <si>
    <t>BARREIRA SIMPLES DE CONCRETO, NÃO ARMADA, MOLDADA NO LOCAL, COM EXTRUSORA (PERFIL NEW JERSEY) - H = 810 + 100 MM</t>
  </si>
  <si>
    <t>CERCA COM 4 FIOS DE ARAME FARPADO E MOURÃO DE CONCRETO DE SEÇÃO QUADRADA DE 11 CM A CADA 2,5 M E ESTICADOR DE 15 CM A CADA 50 M - AREIA E BRITA COMERCIAIS</t>
  </si>
  <si>
    <t>CERCA COM 4 FIOS DE ARAME FARPADO E MOURÃO DE CONCRETO DE SEÇÃO QUADRADA DE 11 CM A CADA 2,5 M E ESTICADOR DE 15 CM A CADA 50 M - AREIA EXTRAÍDA E BRITA PRODUZIDA</t>
  </si>
  <si>
    <t>CERCA COM 4 FIOS DE ARAME FARPADO E MOURÃO DE CONCRETO DE SEÇÃO TRIANGULAR DE 11 CM A CADA 2,5 M E ESTICADOR DE 15 CM A CADA 50 M - AREIA E BRITA COMERCIAIS</t>
  </si>
  <si>
    <t>CERCA COM 4 FIOS DE ARAME FARPADO E MOURÃO DE CONCRETO DE SEÇÃO TRIANGULAR DE 11 CM A CADA 2,5 M E ESTICADOR DE 15 CM A CADA 50 M - AREIA EXTRAÍDA E BRITA PRODUZIDA</t>
  </si>
  <si>
    <t>CERCA COM 4 FIOS DE ARAME FARPADO E MOURÃO DE MADEIRA A CADA 2,5 M E ESTICADOR A CADA 50 M</t>
  </si>
  <si>
    <t>CERCA COM 4 FIOS DE ARAME LISO GALVANIZADO E MOURÃO DE MADEIRA A CADA 2,5 M E ESTICADOR A CADA 50 M</t>
  </si>
  <si>
    <t>CONFECÇÃO DE BARREIRA DUPLA DE CONCRETO, ARMADA, PRÉ-MOLDADA (PERFIL NEW JERSEY) - L &gt; 3,00 M E H = 1.070 MM</t>
  </si>
  <si>
    <t>CONFECÇÃO DE BARREIRA DUPLA DE CONCRETO, ARMADA, PRÉ-MOLDADA (PERFIL NEW JERSEY) - L &gt; 3,00 M E H = 810 MM</t>
  </si>
  <si>
    <t>CONFECÇÃO DE BARREIRA SIMPLES DE CONCRETO, ARMADA, PRÉ-MOLDADA (PERFIL NEW JERSEY) - L &gt; 3,00 M E H = 1.070 MM</t>
  </si>
  <si>
    <t>CONFECÇÃO DE BARREIRA SIMPLES DE CONCRETO, ARMADA, PRÉ-MOLDADA (PERFIL NEW JERSEY) - L &gt; 3,00 M E H = 810 MM</t>
  </si>
  <si>
    <t>DEFENSA MALEÁVEL DUPLA - FORNECIMENTO E IMPLANTAÇÃO</t>
  </si>
  <si>
    <t>DEFENSA MALEÁVEL SIMPLES - FORNECIMENTO E IMPLANTAÇÃO</t>
  </si>
  <si>
    <t>DEFENSA SEMIMALEÁVEL DUPLA - FORNECIMENTO E IMPLANTAÇÃO</t>
  </si>
  <si>
    <t>DEFENSA SEMIMALEÁVEL SIMPLES - FORNECIMENTO E IMPLANTAÇÃO</t>
  </si>
  <si>
    <t>FABRICAÇÃO DE MOURÃO DE CONCRETO ESTICADOR - SEÇÃO QUADRADA DE 15 CM - AREIA E BRITA COMERCIAIS</t>
  </si>
  <si>
    <t>FABRICAÇÃO DE MOURÃO DE CONCRETO ESTICADOR - SEÇÃO QUADRADA DE 15 CM - AREIA EXTRAÍDA E BRITA PRODUZIDA</t>
  </si>
  <si>
    <t>FABRICAÇÃO DE MOURÃO DE CONCRETO ESTICADOR - SEÇÃO TRIANGULAR DE 15 CM - AREIA E BRITA COMERCIAS</t>
  </si>
  <si>
    <t>FABRICAÇÃO DE MOURÃO DE CONCRETO ESTICADOR - SEÇÃO TRIANGULAR DE 15 CM - AREIA EXTRAÍDA E BRITA PRODUZIDA</t>
  </si>
  <si>
    <t>FABRICAÇÃO DE MOURÃO DE CONCRETO SUPORTE - SEÇÃO QUADRADA DE 11 CM - AREIA E BRITA COMERCIAIS</t>
  </si>
  <si>
    <t>FABRICAÇÃO DE MOURÃO DE CONCRETO SUPORTE - SEÇÃO QUADRADA DE 11 CM - AREIA EXTRAÍDA E BRITA PRODUZIDA</t>
  </si>
  <si>
    <t>FABRICAÇÃO DE MOURÃO DE CONCRETO SUPORTE - SEÇÃO TRIANGULAR DE 11 CM - AREIA E BRITA COMERCIAIS</t>
  </si>
  <si>
    <t>FABRICAÇÃO DE MOURÃO DE CONCRETO SUPORTE - SEÇÃO TRIANGULAR DE 11 CM - AREIA EXTRAÍDA E BRITA PRODUZIDA</t>
  </si>
  <si>
    <t>MÓDULO DE TRANSIÇÃO DE DEFENSA METÁLICA PARA BARREIRA RÍGIDA - FORNECIMENTO E IMPLANTAÇÃO</t>
  </si>
  <si>
    <t>REMOÇÃO DE DEFENSA METÁLICA</t>
  </si>
  <si>
    <t>TERMINAL AÉREO DE DEFENSA METÁLICA - TIPO A - FORNECIMENTO E IMPLANTAÇÃO</t>
  </si>
  <si>
    <t>TERMINAL DE ANCORAGEM DE DEFENSA METÁLICA EM BARREIRA NEW JERSEY - FORNECIMENTO E IMPLANTAÇÃO</t>
  </si>
  <si>
    <t>TERMINAL DE ANCORAGEM PARA BARREIRA DUPLA DE CONCRETO, MOLDADA NO LOCAL (PERFIL F) - H = 810 + 250 MM</t>
  </si>
  <si>
    <t>TERMINAL DE ANCORAGEM PARA BARREIRA DUPLA DE CONCRETO, MOLDADA NO LOCAL (PERFIL NEW JERSEY) - H = 810 + 250 MM</t>
  </si>
  <si>
    <t>TERMINAL DE ANCORAGEM PARA BARREIRA DUPLA DE CONCRETO, MOLDADA NO LOCAL, COM EXTRUSORA (PERFIL F) - H = 810 + 250 MM</t>
  </si>
  <si>
    <t>TERMINAL DE ANCORAGEM PARA BARREIRA SIMPLES DE CONCRETO, MOLDADA NO LOCAL (PERFIL F) - H = 810 + 250 MM</t>
  </si>
  <si>
    <t>TERMINAL DE ANCORAGEM PARA BARREIRA SIMPLES DE CONCRETO, MOLDADA NO LOCAL (PERFIL NEW JERSEY) - H = 810 + 250 MM</t>
  </si>
  <si>
    <t>TERMINAL DE ANCORAGEM PARA BARREIRA SIMPLES DE CONCRETO, MOLDADA NO LOCAL, COM EXTRUSORA (PERFIL F) - H = 810 + 250 MM</t>
  </si>
  <si>
    <t>APICOAMENTO MECANIZADO DE CONCRETO</t>
  </si>
  <si>
    <t>DEMOLIÇÃO CONTROLADA DE CONCRETO COM MARTELETE</t>
  </si>
  <si>
    <t>ESCADA TUBULAR MULTIDIRECIONAL EM AÇO GALVANIZADO - UTILIZAÇÃO DE 100 VEZES - FORNECIMENTO, INSTALAÇÃO E RETIRADA</t>
  </si>
  <si>
    <t>INJEÇÃO DE NATA DE CIMENTO</t>
  </si>
  <si>
    <t>LANÇAMENTO DE PRÉ-LAJE COM UTILIZAÇÃO DE GUINDAUTO</t>
  </si>
  <si>
    <t>LANÇAMENTO DE VIGA PRÉ-MOLDADA DE 1.000 A 1.250 KN COM UTILIZAÇÃO DE GUINDASTE</t>
  </si>
  <si>
    <t>LANÇAMENTO DE VIGA PRÉ-MOLDADA DE 500 A 750 KN COM UTILIZAÇÃO DE GUINDASTE</t>
  </si>
  <si>
    <t>LANÇAMENTO DE VIGA PRÉ-MOLDADA DE 750 A 1.000 KN COM UTILIZAÇÃO DE GUINDASTE</t>
  </si>
  <si>
    <t>LANÇAMENTO DE VIGA PRÉ-MOLDADA DE 980 A 1.225 KN COM UTILIZAÇÃO DE TRELIÇA LANÇADEIRA</t>
  </si>
  <si>
    <t>LANÇAMENTO DE VIGA PRÉ-MOLDADA DE 980 A 1.225 KN COM UTILIZAÇÃO DE TRELIÇA LANÇADEIRA E CARRELONE</t>
  </si>
  <si>
    <t>LANÇAMENTO DE VIGA PRÉ-MOLDADA DE ATÉ 500 KN COM UTILIZAÇÃO DE GUINDASTE</t>
  </si>
  <si>
    <t>LIMPEZA DE APARELHOS DE APOIO EM OBRAS DE ARTE ESPECIAIS</t>
  </si>
  <si>
    <t>LIMPEZA DE MATERIAL RETIDO EM FUNDAÇÕES SUBMERSAS DE OBRAS DE ARTE ESPECIAIS</t>
  </si>
  <si>
    <t>LIMPEZA EM JUNTA DE DILATAÇÃO</t>
  </si>
  <si>
    <t>LIMPEZA EM SUPERFICIE DE CONCRETO COM JATEAMENTO D'ÁGUA SOB PRESSÃO</t>
  </si>
  <si>
    <t>NICHO DE MADEIRA PARA DISPOSITIVO DE ANCORAGEM DE PROTENSÃO - CONFECÇÃO E INSTALAÇÃO</t>
  </si>
  <si>
    <t>PINTURA MANUAL COM NATA DE CIMENTO - 3 DEMÃOS</t>
  </si>
  <si>
    <t>PLACA DE AÇO DE APOIO PARA PROTENSÃO EXTERNA EM REFORÇO DE VIGA DE OAE - CONFECÇÃO E INSTALAÇÃO</t>
  </si>
  <si>
    <t>PLACA DE AÇO DE DESVIO PARA PROTENSÃO EXTERNA EM REFORÇO DE VIGA DE OAE - CONFECÇÃO E INSTALAÇÃO</t>
  </si>
  <si>
    <t>PLATAFORMA DE TRABALHO EM MADEIRA APOIADA NO SOLO - ALTURA DE ATÉ 6 M - UTILIZAÇÃO DE 5 VEZES - CONFECÇÃO, INSTALAÇÃO E RETIRADA</t>
  </si>
  <si>
    <t>RECUPERAÇÃO DE GUARDA-CORPO METÁLICO EM AMBIENTE AGRESSIVO</t>
  </si>
  <si>
    <t>RECUPERAÇÃO DE GUARDA-CORPO METÁLICO EM AMBIENTE MUITO AGRESSIVO</t>
  </si>
  <si>
    <t>RECUPERAÇÃO DE GUARDA-CORPO METÁLICO EM AMBIENTE POUCO AGRESSIVO</t>
  </si>
  <si>
    <t>AREIA ASFALTO A QUENTE - FAIXA A - AREIA COMERCIAL</t>
  </si>
  <si>
    <t>AREIA ASFALTO A QUENTE - FAIXA A - AREIA EXTRAÍDA</t>
  </si>
  <si>
    <t>AREIA ASFALTO A QUENTE - FAIXA B - AREIA COMERCIAL</t>
  </si>
  <si>
    <t>AREIA ASFALTO A QUENTE - FAIXA B - AREIA EXTRAÍDA</t>
  </si>
  <si>
    <t>AREIA ASFALTO A QUENTE COM ASFALTO POLÍMERO - FAIXA A - AREIA COMERCIAL</t>
  </si>
  <si>
    <t>AREIA ASFALTO A QUENTE COM ASFALTO POLÍMERO - FAIXA A - AREIA EXTRAÍDA</t>
  </si>
  <si>
    <t>AREIA ASFALTO A QUENTE COM ASFALTO POLÍMERO - FAIXA B - AREIA COMERCIAL</t>
  </si>
  <si>
    <t>AREIA ASFALTO A QUENTE COM ASFALTO POLÍMERO - FAIXA B - AREIA EXTRAÍDA</t>
  </si>
  <si>
    <t>AREIA ASFALTO A QUENTE COM ASFALTO POLÍMERO - FAIXA C - AREIA COMERCIAL</t>
  </si>
  <si>
    <t>AREIA ASFALTO A QUENTE COM ASFALTO POLÍMERO - FAIXA C - AREIA EXTRAÍDA</t>
  </si>
  <si>
    <t>BASE DE SOLO ESTABILIZADO GRANULOMETRICAMENTE SEM MISTURA COM MATERIAL DE JAZIDA</t>
  </si>
  <si>
    <t>BASE DE SOLO MELHORADO COM 3% DE CIMENTO E MISTURA EM USINA COM MATERIAL DE JAZIDA</t>
  </si>
  <si>
    <t>BASE DE SOLO MELHORADO COM 3% DE CIMENTO E MISTURA NA PISTA COM MATERIAL DE JAZIDA</t>
  </si>
  <si>
    <t>BASE DE SOLO-CIMENTO COM 7% DE CIMENTO E MISTURA EM USINA COM MATERIAL DE JAZIDA</t>
  </si>
  <si>
    <t>BASE DE SOLO-CIMENTO COM 7% DE CIMENTO E MISTURA NA PISTA COM MATERIAL DE JAZIDA</t>
  </si>
  <si>
    <t>BASE ESTABILIZADA GRANULOMETRICAMENTE COM MISTURA DE SOLOS NA PISTA COM MATERIAL DE JAZIDA</t>
  </si>
  <si>
    <t>BASE ESTABILIZADA GRANULOMETRICAMENTE COM MISTURA SOLO AREIA (70% - 30%) EM USINA COM MATERIAL DE JAZIDA E AREIA EXTRAÍDA</t>
  </si>
  <si>
    <t>BASE ESTABILIZADA GRANULOMETRICAMENTE COM MISTURA SOLO BRITA (70% - 30%) COM 3% DE CIMENTO EM USINA COM MATERIAL DE JAZIDA E BRITA COMERCIAL</t>
  </si>
  <si>
    <t>BASE ESTABILIZADA GRANULOMETRICAMENTE COM MISTURA SOLO BRITA (70% - 30%) COM 3% DE CIMENTO EM USINA COM MATERIAL DE JAZIDA E BRITA PRODUZIDA</t>
  </si>
  <si>
    <t>BASE ESTABILIZADA GRANULOMETRICAMENTE COM MISTURA SOLO BRITA (70% - 30%) EM USINA COM MATERIAL DE JAZIDA E BRITA COMERCIAL</t>
  </si>
  <si>
    <t>BASE ESTABILIZADA GRANULOMETRICAMENTE COM MISTURA SOLO BRITA (70% - 30%) EM USINA COM MATERIAL DE JAZIDA E BRITA PRODUZIDA</t>
  </si>
  <si>
    <t>BASE ESTABILIZADA GRANULOMETRICAMENTE COM MISTURA SOLO BRITA (70% - 30%) NA PISTA COM MATERIAL DE JAZIDA E BRITA COMERCIAL</t>
  </si>
  <si>
    <t>BASE ESTABILIZADA GRANULOMETRICAMENTE COM MISTURA SOLO BRITA (70% - 30%) NA PISTA COM MATERIAL DE JAZIDA E BRITA PRODUZIDA</t>
  </si>
  <si>
    <t>BASE OU SUB-BASE DE BRITA GRADUADA COM BRITA COMERCIAL</t>
  </si>
  <si>
    <t>BASE OU SUB-BASE DE BRITA GRADUADA COM BRITA PRODUZIDA</t>
  </si>
  <si>
    <t>BASE OU SUB-BASE DE BRITA GRADUADA EXECUTADA COM VIBROACABADORA - BRITA COMERCIAL</t>
  </si>
  <si>
    <t>BASE OU SUB-BASE DE BRITA GRADUADA EXECUTADA COM VIBROACABADORA - BRITA PRODUZIDA</t>
  </si>
  <si>
    <t>BASE OU SUB-BASE DE BRITA GRADUADA TRATADA COM CIMENTO COM BRITA COMERCIAL</t>
  </si>
  <si>
    <t>BASE OU SUB-BASE DE BRITA GRADUADA TRATADA COM CIMENTO COM BRITA PRODUZIDA</t>
  </si>
  <si>
    <t>BASE OU SUB-BASE DE BRITA GRADUADA TRATADA COM CIMENTO EXECUTADA COM VIBROACABADORA - BRITA COMERCIAL</t>
  </si>
  <si>
    <t>BASE OU SUB-BASE DE BRITA GRADUADA TRATADA COM CIMENTO EXECUTADA COM VIBROACABADORA - BRITA PRODUZIDA</t>
  </si>
  <si>
    <t>BASE OU SUB-BASE DE MACADAME HIDRÁULICO COM BRITA COMERCIAL</t>
  </si>
  <si>
    <t>BASE OU SUB-BASE DE MACADAME HIDRÁULICO COM BRITA PRODUZIDA</t>
  </si>
  <si>
    <t>BASE OU SUB-BASE DE MACADAME SECO COM BRITA COMERCIAL</t>
  </si>
  <si>
    <t>BASE OU SUB-BASE DE MACADAME SECO COM BRITA PRODUZIDA</t>
  </si>
  <si>
    <t>BASE OU SUB-BASE ESTABILIZADA GRANULOMETRICAMENTE COM MISTURA SOLO ESCÓRIA DE ACIARIA (50%-50%) EM USINA COM MATERIAL DE JAZIDA</t>
  </si>
  <si>
    <t>BASE OU SUB-BASE ESTABILIZADA GRANULOMETRICAMENTE COM MISTURA SOLO ESCÓRIA DE ACIARIA (50%-50%) NA PISTA COM MATERIAL DE JAZIDA</t>
  </si>
  <si>
    <t>CONCRETO ASFÁLTICO - FAIXA A - AREIA E BRITA COMERCIAIS</t>
  </si>
  <si>
    <t>CONCRETO ASFÁLTICO - FAIXA A - AREIA EXTRAÍDA, BRITA PRODUZIDA</t>
  </si>
  <si>
    <t>CONCRETO ASFÁLTICO - FAIXA A - MASSA COMERCIAL</t>
  </si>
  <si>
    <t>CONCRETO ASFÁLTICO - FAIXA B - AREIA E BRITA COMERCIAIS</t>
  </si>
  <si>
    <t>CONCRETO ASFÁLTICO - FAIXA B - AREIA EXTRAÍDA, BRITA PRODUZIDAS</t>
  </si>
  <si>
    <t>CONCRETO ASFÁLTICO - FAIXA C - AREIA E BRITA COMERCIAIS</t>
  </si>
  <si>
    <t>CONCRETO ASFÁLTICO - FAIXA C - AREIA EXTRAÍDA, BRITA PRODUZIDA</t>
  </si>
  <si>
    <t>CONCRETO ASFÁLTICO - FAIXA C - MASSA COMERCIAL</t>
  </si>
  <si>
    <t>CONCRETO ASFÁLTICO COM ASFALTO POLÍMERO - FAIXA A - AREIA E BRITA COMERCIAIS</t>
  </si>
  <si>
    <t>CONCRETO ASFÁLTICO COM ASFALTO POLÍMERO - FAIXA A - AREIA EXTRAÍDA, BRITA PRODUZIDA</t>
  </si>
  <si>
    <t>CONCRETO ASFÁLTICO COM ASFALTO POLÍMERO - FAIXA B - AREIA E BRITA COMERCIAIS</t>
  </si>
  <si>
    <t>CONCRETO ASFÁLTICO COM ASFALTO POLÍMERO - FAIXA B - AREIA EXTRAÍDA, BRITA PRODUZIDA</t>
  </si>
  <si>
    <t>CONCRETO ASFÁLTICO COM ASFALTO POLÍMERO - FAIXA C - AREIA E BRITA COMERCIAIS</t>
  </si>
  <si>
    <t>CONCRETO ASFÁLTICO COM ASFALTO POLÍMERO - FAIXA C - AREIA EXTRAÍDA, BRITA PRODUZIDA</t>
  </si>
  <si>
    <t>CONCRETO ASFÁLTICO COM BORRACHA - FAIXA A - BRITA COMERCIAL</t>
  </si>
  <si>
    <t>CONCRETO ASFÁLTICO COM BORRACHA - FAIXA A - BRITA PRODUZIDA</t>
  </si>
  <si>
    <t>CONCRETO ASFÁLTICO COM BORRACHA - FAIXA B - BRITA COMERCIAL</t>
  </si>
  <si>
    <t>CONCRETO ASFÁLTICO COM BORRACHA - FAIXA B - BRITA PRODUZIDA</t>
  </si>
  <si>
    <t>CONCRETO ASFÁLTICO COM BORRACHA - FAIXA C - BRITA COMERCIAL</t>
  </si>
  <si>
    <t>CONCRETO ASFÁLTICO COM BORRACHA - FAIXA C - BRITA PRODUZIDA</t>
  </si>
  <si>
    <t>CONCRETO ASFÁLTICO COM BORRACHA - FAIXA GAP GRADED - BRITA COMERCIAL</t>
  </si>
  <si>
    <t>CONCRETO ASFÁLTICO COM BORRACHA - FAIXA GAP GRADED - BRITA PRODUZIDA</t>
  </si>
  <si>
    <t>CONCRETO ASFÁLTICO RECICLADO EM USINA COM ADIÇÃO DE ASFALTO - BRITA COMERCIAL</t>
  </si>
  <si>
    <t>CONCRETO ASFÁLTICO RECICLADO EM USINA COM ADIÇÃO DE ASFALTO - BRITA PRODUZIDA</t>
  </si>
  <si>
    <t>CURA COM PINTURA ASFÁLTICA PARA PAVIMENTO DE CONCRETO COMPACTADO COM ROLO</t>
  </si>
  <si>
    <t>ESCAVAÇÃO E CARGA DE MATERIAL DE JAZIDA COM ESCAVADEIRA HIDRÁULICA DE 1,56 M³</t>
  </si>
  <si>
    <t>ESCAVAÇÃO E CARGA DE MATERIAL DE JAZIDA COM TRATOR DE 127 KW E CARREGADEIRA DE 3,4 M³</t>
  </si>
  <si>
    <t>ESCAVAÇÃO E CARGA DE MATERIAL DE JAZIDA COM TRATOR DE 97 KW E CARREGADEIRA DE 1,72 M³</t>
  </si>
  <si>
    <t>EXECUÇÃO DE REVESTIMENTO PRIMÁRIO COM MATERIAL DE JAZIDA</t>
  </si>
  <si>
    <t>FRESAGEM CONTÍNUA DE REVESTIMENTO ASFÁLTICO</t>
  </si>
  <si>
    <t>FRESAGEM DESCONTÍNUA DE REVESTIMENTO ASFÁLTICO</t>
  </si>
  <si>
    <t>GEOGRELHA BIDIRECIONAL COM RESISTÊNCIA A TRAÇÃO DE 30 KN/M - DEFORMAÇÃO &lt; 5% - MALHA DE 36 X 34 MM - PARA REFORÇO DE BASE GRANULAR</t>
  </si>
  <si>
    <t>IMPRIMAÇÃO COM ASFALTO DILUÍDO</t>
  </si>
  <si>
    <t>IMPRIMAÇÃO COM EMULSÃO ASFÁLTICA</t>
  </si>
  <si>
    <t>LAMA ASFÁLTICA - FAIXA I - AREIA E BRITA COMERCIAIS</t>
  </si>
  <si>
    <t>LAMA ASFÁLTICA - FAIXA I - AREIA EXTRAÍDA E BRITA PRODUZIDA</t>
  </si>
  <si>
    <t>LAMA ASFÁLTICA - FAIXA II - AREIA E BRITA COMERCIAIS</t>
  </si>
  <si>
    <t>LAMA ASFÁLTICA - FAIXA II - AREIA EXTRAÍDA E BRITA PRODUZIDA</t>
  </si>
  <si>
    <t>LAMA ASFÁLTICA - FAIXA III - AREIA E BRITA COMERCIAIS</t>
  </si>
  <si>
    <t>LAMA ASFÁLTICA - FAIXA III - AREIA EXTRAÍDA E BRITA PRODUZIDA</t>
  </si>
  <si>
    <t>MACADAME BETUMINOSO POR PENETRAÇÃO - FAIXA A - BRITA COMERCIAL</t>
  </si>
  <si>
    <t>MACADAME BETUMINOSO POR PENETRAÇÃO - FAIXA A - BRITA PRODUZIDA</t>
  </si>
  <si>
    <t>MACADAME BETUMINOSO POR PENETRAÇÃO - FAIXA B - BRITA COMERCIAL</t>
  </si>
  <si>
    <t>MACADAME BETUMINOSO POR PENETRAÇÃO - FAIXA B - BRITA PRODUZIDA</t>
  </si>
  <si>
    <t>MACADAME BETUMINOSO POR PENETRAÇÃO - FAIXA C - BRITA COMERCIAL</t>
  </si>
  <si>
    <t>MACADAME BETUMINOSO POR PENETRAÇÃO - FAIXA C - BRITA PRODUZIDA</t>
  </si>
  <si>
    <t>MACADAME BETUMINOSO POR PENETRAÇÃO - FAIXA D - BRITA COMERCIAL</t>
  </si>
  <si>
    <t>MACADAME BETUMINOSO POR PENETRAÇÃO - FAIXA D - BRITA PRODUZIDA</t>
  </si>
  <si>
    <t>MACADAME BETUMINOSO POR PENETRAÇÃO COM ASFALTO COM POLÍMERO - FAIXA A - BRITA COMERCIAL</t>
  </si>
  <si>
    <t>MACADAME BETUMINOSO POR PENETRAÇÃO COM ASFALTO COM POLÍMERO - FAIXA A - BRITA PRODUZIDA</t>
  </si>
  <si>
    <t>MANTA SINTÉTICA PARA RECAPEAMENTO ASFÁLTICO COM GEOTEXTIL RT - 09 - FORNECIMENTO E APLICAÇÃO</t>
  </si>
  <si>
    <t>MEMBRANA PLÁSTICA ISOLANTE E IMPERMEABILIZANTE COM ESPESSURA DE 0,2 MM - FORNECIMENTO E INSTALAÇÃO</t>
  </si>
  <si>
    <t>MICRO PRÉ-MISTURADO A QUENTE COM ASFALTO POLÍMERO - BRITA COMECIAL</t>
  </si>
  <si>
    <t>MICRO PRÉ-MISTURADO A QUENTE COM ASFALTO POLÍMERO - BRITA PRODUZIDA</t>
  </si>
  <si>
    <t>MICRORREVESTIMENTO A FRIO COM EMULSÃO MODIFICADA COM POLÍMERO DE 0,8 CM - BRITA COMERCIAL</t>
  </si>
  <si>
    <t>MICRORREVESTIMENTO A FRIO COM EMULSÃO MODIFICADA COM POLÍMERO DE 0,8 CM - BRITA PRODUZIDA</t>
  </si>
  <si>
    <t>MICRORREVESTIMENTO A FRIO COM EMULSÃO MODIFICADA COM POLÍMERO DE 1,5 CM - BRITA COMERCIAL</t>
  </si>
  <si>
    <t>MICRORREVESTIMENTO A FRIO COM EMULSÃO MODIFICADA COM POLÍMERO DE 1,5 CM - BRITA PRODUZIDA</t>
  </si>
  <si>
    <t>MICRORREVESTIMENTO A FRIO COM EMULSÃO MODIFICADA COM POLÍMERO DE 2,0 CM - BRITA COMERCIAL</t>
  </si>
  <si>
    <t>MICRORREVESTIMENTO A FRIO COM EMULSÃO MODIFICADA COM POLÍMERO DE 2,0 CM - BRITA PRODUZIDA</t>
  </si>
  <si>
    <t>PAVIMENTO DE CONCRETO COM EQUIPAMENTO DE PEQUENO PORTE - AREIA E BRITA COMERCIAIS</t>
  </si>
  <si>
    <t>PAVIMENTO DE CONCRETO COM EQUIPAMENTO DE PEQUENO PORTE - AREIA EXTRAÍDA E BRITA PRODUZIDA</t>
  </si>
  <si>
    <t>PAVIMENTO DE CONCRETO COM EQUIPAMENTO FÔRMA-TRILHO - AREIA E BRITA COMERCIAIS</t>
  </si>
  <si>
    <t>PAVIMENTO DE CONCRETO COM EQUIPAMENTO FÔRMA-TRILHO - AREIA EXTRAÍDA E BRITA PRODUZIDA</t>
  </si>
  <si>
    <t>PAVIMENTO DE CONCRETO COM FÔRMAS DESLIZANTES - AREIA E BRITA COMERCIAIS</t>
  </si>
  <si>
    <t>PAVIMENTO DE CONCRETO COM FÔRMAS DESLIZANTES - AREIA EXTRAÍDA E BRITA PRODUZIDA</t>
  </si>
  <si>
    <t>PAVIMENTO DE CONCRETO COMPACTADO COM ROLO - BRITA COMERCIAL</t>
  </si>
  <si>
    <t>PAVIMENTO DE CONCRETO COMPACTADO COM ROLO - BRITA PRODUZIDA</t>
  </si>
  <si>
    <t>PINTURA DE LIGAÇÃO</t>
  </si>
  <si>
    <t>PINTURA DE LIGAÇÃO - EMULSÃO COM POLÍMERO</t>
  </si>
  <si>
    <t>PRÉ-MISTURADO A FRIO - FAIXA A - AREIA E BRITA COMERCIAIS</t>
  </si>
  <si>
    <t>PRÉ-MISTURADO A FRIO - FAIXA A - AREIA EXTRAÍDA, BRITA PRODUZIDA</t>
  </si>
  <si>
    <t>PRÉ-MISTURADO A FRIO - FAIXA B - AREIA E BRITA COMERCIAIS</t>
  </si>
  <si>
    <t>PRÉ-MISTURADO A FRIO - FAIXA B - AREIA EXTRAÍDA, BRITA PRODUZIDA</t>
  </si>
  <si>
    <t>PRÉ-MISTURADO A FRIO - FAIXA C - AREIA E BRITA COMERCIAIS</t>
  </si>
  <si>
    <t>PRÉ-MISTURADO A FRIO - FAIXA C - AREIA EXTRAÍDA, BRITA PRODUZIDA</t>
  </si>
  <si>
    <t>PRÉ-MISTURADO A FRIO - FAIXA D - AREIA E BRITA COMERCIAIS</t>
  </si>
  <si>
    <t>PRÉ-MISTURADO A FRIO - FAIXA D - AREIA EXTRAÍDA, BRITA PRODUZIDA</t>
  </si>
  <si>
    <t>PRÉ-MISTURADO A FRIO COM EMULSÃO ASFÁLTICA COM POLÍMERO - FAIXA A - AREIA E BRITA COMERCIAIS</t>
  </si>
  <si>
    <t>PRÉ-MISTURADO A FRIO COM EMULSÃO ASFÁLTICA COM POLÍMERO - FAIXA A - AREIA EXTRAÍDA, BRITA PRODUZIDA</t>
  </si>
  <si>
    <t>PRÉ-MISTURADO A FRIO COM EMULSÃO ASFÁLTICA COM POLÍMERO - FAIXA B - AREIA E BRITA COMERCIAIS</t>
  </si>
  <si>
    <t>PRÉ-MISTURADO A FRIO COM EMULSÃO ASFÁLTICA COM POLÍMERO - FAIXA B - AREIA EXTRAÍDA, BRITA PRODUZIDA</t>
  </si>
  <si>
    <t>PRÉ-MISTURADO A FRIO COM EMULSÃO ASFÁLTICA COM POLÍMERO - FAIXA C - AREIA E BRITA COMERCIAIS</t>
  </si>
  <si>
    <t>PRÉ-MISTURADO A FRIO COM EMULSÃO ASFÁLTICA COM POLÍMERO - FAIXA C - AREIA EXTRAÍDA, BRITA PRODUZIDA</t>
  </si>
  <si>
    <t>PRÉ-MISTURADO A FRIO COM EMULSÃO ASFÁLTICA COM POLÍMERO - FAIXA D - AREIA E BRITA COMERCIAIS</t>
  </si>
  <si>
    <t>PRÉ-MISTURADO A FRIO COM EMULSÃO ASFÁLTICA COM POLÍMERO - FAIXA D - AREIA EXTRAÍDA, BRITA PRODUZIDA</t>
  </si>
  <si>
    <t>PRÉ-MISTURADO A QUENTE COM ASFALTO POLÍMERO - FAIXA I - CAMADA POROSA DE ATRITO - AREIA E BRITA COMERCIAIS</t>
  </si>
  <si>
    <t>PRÉ-MISTURADO A QUENTE COM ASFALTO POLÍMERO - FAIXA I - CAMADA POROSA DE ATRITO - AREIA EXTRAÍDA, BRITA PRODUZIDA</t>
  </si>
  <si>
    <t>PRÉ-MISTURADO A QUENTE COM ASFALTO POLÍMERO - FAIXA II - CAMADA POROSA DE ATRITO - AREIA E BRITA COMERCIAIS</t>
  </si>
  <si>
    <t>PRÉ-MISTURADO A QUENTE COM ASFALTO POLÍMERO - FAIXA II - CAMADA POROSA DE ATRITO - AREIA EXTRAÍDA, BRITA PRODUZIDA</t>
  </si>
  <si>
    <t>PRÉ-MISTURADO A QUENTE COM ASFALTO POLÍMERO - FAIXA III - CAMADA POROSA DE ATRITO - AREIA E BRITA COMERCIAIS</t>
  </si>
  <si>
    <t>PRÉ-MISTURADO A QUENTE COM ASFALTO POLÍMERO - FAIXA III - CAMADA POROSA DE ATRITO - AREIA EXTRAÍDA, BRITA PRODUZIDA</t>
  </si>
  <si>
    <t>PRÉ-MISTURADO A QUENTE COM ASFALTO POLÍMERO - FAIXA IV - CAMADA POROSA DE ATRITO - AREIA E BRITA COMERCIAIS</t>
  </si>
  <si>
    <t>PRÉ-MISTURADO A QUENTE COM ASFALTO POLÍMERO - FAIXA IV - CAMADA POROSA DE ATRITO - AREIA EXTRAÍDA, BRITA PRODUZIDA</t>
  </si>
  <si>
    <t>PRÉ-MISTURADO A QUENTE COM ASFALTO POLÍMERO - FAIXA V - CAMADA POROSA DE ATRITO - AREIA E BRITA COMERCIAIS</t>
  </si>
  <si>
    <t>PRÉ-MISTURADO A QUENTE COM ASFALTO POLÍMERO - FAIXA V - CAMADA POROSA DE ATRITO - AREIA EXTRAÍDA, BRITA PRODUZIDA</t>
  </si>
  <si>
    <t>RECICLAGEM COM ADIÇÃO DE 3% DE CIMENTO E INCORPORAÇÃO DO REVESTIMENTO ASFÁLTICO À BASE</t>
  </si>
  <si>
    <t>RECICLAGEM COM ADIÇÃO DE BRITA COMERCIAL E INCORPORAÇÃO DO REVESTIMENTO ASFÁLTICO À BASE</t>
  </si>
  <si>
    <t>RECICLAGEM COM ADIÇÃO DE BRITA PRODUZIDA E INCORPORAÇÃO DO REVESTIMENTO ASFÁLTICO À BASE</t>
  </si>
  <si>
    <t>RECICLAGEM COM ESPUMA ASFÁLTICA E INCORPORAÇÃO DO REVESTIMENTO ASFÁLTICO À BASE COM ADIÇÃO DE CIMENTO</t>
  </si>
  <si>
    <t>RECICLAGEM COM ESPUMA ASFÁLTICA E INCORPORAÇÃO DO REVESTIMENTO ASFÁLTICO À BASE COM ADIÇÃO DE PÓ DE PEDRA COMERCIAL E CIMENTO</t>
  </si>
  <si>
    <t>RECICLAGEM COM INCORPORAÇÃO DO REVESTIMENTO ASFÁLTICO À BASE COM ADIÇÃO DE 3% DE CIMENTO E DE BRITA COMERCIAL</t>
  </si>
  <si>
    <t>RECICLAGEM COM INCORPORAÇÃO DO REVESTIMENTO ASFÁLTICO À BASE COM ADIÇÃO DE 3% DE CIMENTO E DE BRITA PRODUZIDA</t>
  </si>
  <si>
    <t>RECICLAGEM EM USINA COM ESPUMA DE ASFALTO DE CONCRETO ASFÁLTICO COM ADIÇÃO DE AGREGADO COMERCIAL E CIMENTO</t>
  </si>
  <si>
    <t>RECICLAGEM SIMPLES COM INCORPORAÇÃO DO REVESTIMENTO ASFÁLTICO À BASE</t>
  </si>
  <si>
    <t>REESTABILIZAÇÃO DE CAMADA DE BASE COM ADIÇÃO DE 3% DE CIMENTO</t>
  </si>
  <si>
    <t>REESTABILIZAÇÃO DE CAMADA DE BASE COM ADIÇÃO DE 30% DE BRITA COMERCIAL</t>
  </si>
  <si>
    <t>REESTABILIZAÇÃO DE CAMADA DE BASE COM ADIÇÃO DE 30% DE BRITA PRODUZIDA</t>
  </si>
  <si>
    <t>REESTABILIZAÇÃO DE CAMADA DE BASE COM ADIÇÃO DE 30% DE MATERIAL FRESADO RETIRADO DA PISTA</t>
  </si>
  <si>
    <t>REESTABILIZAÇÃO DE CAMADA DE BASE SEM ADIÇÃO DE MATERIAL</t>
  </si>
  <si>
    <t>REFORÇO DO SUBLEITO COM MATERIAL DE JAZIDA</t>
  </si>
  <si>
    <t>REGULARIZAÇÃO DO SUBLEITO</t>
  </si>
  <si>
    <t>REGULARIZAÇÃO DO SUBLEITO COM FRESAGEM CORTE E CONTROLE AUTOMÁTICO DE GREIDE</t>
  </si>
  <si>
    <t>SERRAGEM DE JUNTAS EM PAVIMENTO DE CONCRETO, LIMPEZA E ENCHIMENTO COM SELANTE A FRIO</t>
  </si>
  <si>
    <t>SUB-BASE DE CONCRETO ADENSADO POR VIBRAÇÃO - AREIA E BRITA COMERCIAIS</t>
  </si>
  <si>
    <t>SUB-BASE DE CONCRETO ADENSADO POR VIBRAÇÃO - AREIA EXTRAÍDA E BRITA PRODUZIDA</t>
  </si>
  <si>
    <t>SUB-BASE DE CONCRETO COMPACTADO COM ROLO - BRITA COMERCIAL</t>
  </si>
  <si>
    <t>SUB-BASE DE CONCRETO COMPACTADO COM ROLO - BRITA PRODUZIDA</t>
  </si>
  <si>
    <t>SUB-BASE DE SOLO ESTABILIZADO GRANULOMETRICAMENTE SEM MISTURA COM MATERIAL DE JAZIDA</t>
  </si>
  <si>
    <t>SUB-BASE DE SOLO MELHORADO COM 3% DE CIMENTO E MISTURA EM USINA COM MATERIAL DE JAZIDA</t>
  </si>
  <si>
    <t>SUB-BASE DE SOLO MELHORADO COM 3% DE CIMENTO E MISTURA NA PISTA COM MATERIAL DE JAZIDA</t>
  </si>
  <si>
    <t>SUB-BASE DE SOLO-CIMENTO COM 7% DE CIMENTO E MISTURA EM USINA COM MATERIAL DE JAZIDA</t>
  </si>
  <si>
    <t>SUB-BASE DE SOLO-CIMENTO COM 7% DE CIMENTO E MISTURA NA PISTA COM MATERIAL DE JAZIDA</t>
  </si>
  <si>
    <t>SUB-BASE ESTABILIZADA GRANULOMETRICAMENTE COM MISTURA DE SOLOS NA PISTA COM MATERIAL DE JAZIDA</t>
  </si>
  <si>
    <t>SUB-BASE ESTABILIZADA GRANULOMETRICAMENTE COM MISTURA SOLO AREIA (70% - 30%) EM USINA COM MATERIAL DE JAZIDA E AREIA EXTRAÍDA</t>
  </si>
  <si>
    <t>SUB-BASE ESTABILIZADA GRANULOMETRICAMENTE COM MISTURA SOLO BRITA (70% - 30%) COM 3% DE CIMENTO EM USINA COM MATERIAL DE JAZIDA E BRITA COMERCIAL</t>
  </si>
  <si>
    <t>SUB-BASE ESTABILIZADA GRANULOMETRICAMENTE COM MISTURA SOLO BRITA (70% - 30%) COM 3% DE CIMENTO EM USINA COM MATERIAL DE JAZIDA E BRITA PRODUZIDA</t>
  </si>
  <si>
    <t>SUB-BASE ESTABILIZADA GRANULOMETRICAMENTE COM MISTURA SOLO BRITA (70% - 30%) EM USINA COM MATERIAL DE JAZIDA E BRITA COMERCIAL</t>
  </si>
  <si>
    <t>SUB-BASE ESTABILIZADA GRANULOMETRICAMENTE COM MISTURA SOLO BRITA (70% - 30%) EM USINA COM MATERIAL DE JAZIDA E BRITA PRODUZIDA</t>
  </si>
  <si>
    <t>SUB-BASE ESTABILIZADA GRANULOMETRICAMENTE COM MISTURA SOLO BRITA (70% - 30%) NA PISTA COM MATERIAL DE JAZIDA E BRITA COMERCIAL</t>
  </si>
  <si>
    <t>SUB-BASE ESTABILIZADA GRANULOMETRICAMENTE COM MISTURA SOLO BRITA (70% - 30%) NA PISTA COM MATERIAL DE JAZIDA E BRITA PRODUZIDA</t>
  </si>
  <si>
    <t>TRATAMENTO SUPERFICIAL DUPLO COM BANHO DILUÍDO - BRITA COMERCIAL</t>
  </si>
  <si>
    <t>TRATAMENTO SUPERFICIAL DUPLO COM BANHO DILUÍDO - BRITA PRODUZIDA</t>
  </si>
  <si>
    <t>TRATAMENTO SUPERFICIAL DUPLO COM BANHO DILUÍDO COM EMULSÃO COM POLÍMERO - BRITA COMERCIAL</t>
  </si>
  <si>
    <t>TRATAMENTO SUPERFICIAL DUPLO COM BANHO DILUÍDO COM EMULSÃO COM POLÍMERO - BRITA PRODUZIDA</t>
  </si>
  <si>
    <t>TRATAMENTO SUPERFICIAL DUPLO COM CAP - BRITA COMERCIAL</t>
  </si>
  <si>
    <t>TRATAMENTO SUPERFICIAL DUPLO COM CAP - BRITA PRODUZIDA</t>
  </si>
  <si>
    <t>TRATAMENTO SUPERFICIAL DUPLO COM CAP COM POLÍMERO - BRITA COMERCIAL</t>
  </si>
  <si>
    <t>TRATAMENTO SUPERFICIAL DUPLO COM CAP COM POLÍMERO - BRITA PRODUZIDA</t>
  </si>
  <si>
    <t>TRATAMENTO SUPERFICIAL DUPLO COM EMULSÃO - BRITA COMERCIAL</t>
  </si>
  <si>
    <t>TRATAMENTO SUPERFICIAL DUPLO COM EMULSÃO - BRITA PRODUZIDA</t>
  </si>
  <si>
    <t>TRATAMENTO SUPERFICIAL DUPLO COM EMULSÃO COM POLÍMERO - BRITA COMERCIAL</t>
  </si>
  <si>
    <t>TRATAMENTO SUPERFICIAL DUPLO COM EMULSÃO COM POLÍMERO - BRITA PRODUZIDA</t>
  </si>
  <si>
    <t>TRATAMENTO SUPERFICIAL SIMPLES COM BANHO DILUÍDO - BRITA COMERCIAL</t>
  </si>
  <si>
    <t>TRATAMENTO SUPERFICIAL SIMPLES COM BANHO DILUÍDO - BRITA PRODUZIDA</t>
  </si>
  <si>
    <t>TRATAMENTO SUPERFICIAL SIMPLES COM BANHO DILUÍDO COM EMULSÃO COM POLÍMERO - BRITA COMERCIAL</t>
  </si>
  <si>
    <t>TRATAMENTO SUPERFICIAL SIMPLES COM BANHO DILUÍDO COM EMULSÃO COM POLÍMERO - BRITA PRODUZIDA</t>
  </si>
  <si>
    <t>TRATAMENTO SUPERFICIAL SIMPLES COM CAP - BRITA COMERCIAL</t>
  </si>
  <si>
    <t>TRATAMENTO SUPERFICIAL SIMPLES COM CAP - BRITA PRODUZIDA</t>
  </si>
  <si>
    <t>TRATAMENTO SUPERFICIAL SIMPLES COM CAP COM POLÍMERO - BRITA COMERCIAL</t>
  </si>
  <si>
    <t>TRATAMENTO SUPERFICIAL SIMPLES COM CAP COM POLÍMERO - BRITA PRODUZIDA</t>
  </si>
  <si>
    <t>TRATAMENTO SUPERFICIAL SIMPLES COM EMULSÃO - BRITA COMERCIAL</t>
  </si>
  <si>
    <t>TRATAMENTO SUPERFICIAL SIMPLES COM EMULSÃO - BRITA PRODUZIDA</t>
  </si>
  <si>
    <t>TRATAMENTO SUPERFICIAL SIMPLES COM EMULSÃO COM POLÍMERO - BRITA COMERCIAL</t>
  </si>
  <si>
    <t>TRATAMENTO SUPERFICIAL SIMPLES COM EMULSÃO COM POLÍMERO - BRITA PRODUZIDA</t>
  </si>
  <si>
    <t>TRATAMENTO SUPERFICIAL TRIPLO COM BANHO DILUÍDO - BRITA COMERCIAL</t>
  </si>
  <si>
    <t>TRATAMENTO SUPERFICIAL TRIPLO COM BANHO DILUÍDO - BRITA PRODUZIDA</t>
  </si>
  <si>
    <t>TRATAMENTO SUPERFICIAL TRIPLO COM BANHO DILUÍDO - EMULSÃO COM POLÍMERO - BRITA COMERCIAL</t>
  </si>
  <si>
    <t>TRATAMENTO SUPERFICIAL TRIPLO COM BANHO DILUÍDO - EMULSÃO COM POLÍMERO - BRITA PRODUZIDA</t>
  </si>
  <si>
    <t>TRATAMENTO SUPERFICIAL TRIPLO COM CAP - BRITA COMERCIAL</t>
  </si>
  <si>
    <t>TRATAMENTO SUPERFICIAL TRIPLO COM CAP - BRITA PRODUZIDA</t>
  </si>
  <si>
    <t>TRATAMENTO SUPERFICIAL TRIPLO COM CAP COM POLÍMERO - BRITA COMERCIAL</t>
  </si>
  <si>
    <t>TRATAMENTO SUPERFICIAL TRIPLO COM CAP COM POLÍMERO - BRITA PRODUZIDA</t>
  </si>
  <si>
    <t>TRATAMENTO SUPERFICIAL TRIPLO COM EMULSÃO - BRITA COMERCIAL</t>
  </si>
  <si>
    <t>TRATAMENTO SUPERFICIAL TRIPLO COM EMULSÃO - BRITA PRODUZIDA</t>
  </si>
  <si>
    <t>TRATAMENTO SUPERFICIAL TRIPLO COM EMULSÃO COM POLÍMERO - BRITA COMERCIAL</t>
  </si>
  <si>
    <t>TRATAMENTO SUPERFICIAL TRIPLO COM EMULSÃO COM POLÍMERO - BRITA PRODUZIDA</t>
  </si>
  <si>
    <t>VARREDURA DA SUPERFÍCIE PARA EXECUÇÃO DE REVESTIMENTO ASFÁLTICO</t>
  </si>
  <si>
    <t>CORDOALHA PARA ESTAIS CP 177 RB D = 15,7 MM - FORNECIMENTO, PREPARO E COLOCAÇÃO</t>
  </si>
  <si>
    <t>TUBO PEAD PARA ESTAIS - D = 110 MM - FORNECIMENTO E INSTALAÇÃO</t>
  </si>
  <si>
    <t>TUBO PEAD PARA ESTAIS - D = 140 MM - FORNECIMENTO E INSTALAÇÃO</t>
  </si>
  <si>
    <t>TUBO PEAD PARA ESTAIS - D = 160 MM - FORNECIMENTO E INSTALAÇÃO</t>
  </si>
  <si>
    <t>TUBO PEAD PARA ESTAIS - D = 180 MM - FORNECIMENTO E INSTALAÇÃO</t>
  </si>
  <si>
    <t>TUBO PEAD PARA ESTAIS - D = 200 MM - FORNECIMENTO E INSTALAÇÃO</t>
  </si>
  <si>
    <t>TUBO PEAD PARA ESTAIS - D = 225 MM - FORNECIMENTO E INSTALAÇÃO</t>
  </si>
  <si>
    <t>TUBO PEAD PARA ESTAIS - D = 250 MM - FORNECIMENTO E INSTALAÇÃO</t>
  </si>
  <si>
    <t>TUBO PEAD PARA ESTAIS - D = 280 MM - FORNECIMENTO E INSTALAÇÃO</t>
  </si>
  <si>
    <t>TUBO PEAD PARA ESTAIS - D = 315 MM - FORNECIMENTO E INSTALAÇÃO</t>
  </si>
  <si>
    <t>CERCA DE PASSAGEM DE FAUNA COM TELA DE ALAMBRADO SOBRE MURETA DE BLOCOS DE CONCRETO - H = 20 CM - MOURÕES DE MADEIRA A CADA 2,5 M E ESTICADOR A CADA 50 M</t>
  </si>
  <si>
    <t>DIQUE DE BAMBU PARA CONTROLE DE EROSÃO DE TALUDES</t>
  </si>
  <si>
    <t>ENLEIVAMENTO</t>
  </si>
  <si>
    <t>ESPALHAMENTO DE MATERIAL EM BOTA-FORA</t>
  </si>
  <si>
    <t>HIDROSSEMEADURA</t>
  </si>
  <si>
    <t>IRRIGAÇÃO DE ÁREA PLANTADA PARA PROTEÇÃO VEGETAL DO CORPO ESTRADAL</t>
  </si>
  <si>
    <t>OBTENÇÃO DE GRAMA PARA REPLANTIO</t>
  </si>
  <si>
    <t>PASSAGEM AÉREA DE ANIMAIS COM REDE DE CABOS DE AÇO E SISAL APOIADAS EM 6 POSTES DE CONCRETO DE 15 M - EXTENSÃO TOTAL DE 100 M</t>
  </si>
  <si>
    <t>PLANTIO DE GRAMA COMERCIAL EM PLACAS</t>
  </si>
  <si>
    <t>REGULARIZAÇÃO DE BOTA-FORA COM ESPALHAMENTO E COMPACTAÇÃO</t>
  </si>
  <si>
    <t>REGULARIZAÇÃO DE SUPERFÍCIE COM MOTONIVELADORA</t>
  </si>
  <si>
    <t>REGULARIZAÇÃO MANUAL DE TALUDES DE CORTES E ATERROS</t>
  </si>
  <si>
    <t>APILOAMENTO MANUAL</t>
  </si>
  <si>
    <t>AREIA EXTRAÍDA COM DRAGA DE SUCÇÃO TIPO BOMBA</t>
  </si>
  <si>
    <t>AREIA EXTRAÍDA COM ESCAVADEIRA HIDRÁULICA DE LONGO ALCANCE</t>
  </si>
  <si>
    <t>AREIA EXTRAÍDA COM TRATOR E CARREGADEIRA</t>
  </si>
  <si>
    <t>BRITA PRODUZIDA EM CENTRAL DE BRITAGEM DE 80 M³/H</t>
  </si>
  <si>
    <t>CALANDRAGEM DE CHAPA METÁLICA COM ESPESSURA DE 5 MM</t>
  </si>
  <si>
    <t>COMPACTAÇÃO MANUAL COM SOQUETE VIBRATÓRIO</t>
  </si>
  <si>
    <t>CONFECÇÃO DE CANALETA MEIA CANA D = 0,30 M - AREIA E BRITA COMERCIAIS</t>
  </si>
  <si>
    <t>CONFECÇÃO DE CANALETA MEIA CANA D = 0,30 M - AREIA EXTRAÍDA E BRITA PRODUZIDA</t>
  </si>
  <si>
    <t>CONFECÇÃO DE CANALETA MEIA CANA D = 0,40 M - AREIA E BRITA COMERCIAIS</t>
  </si>
  <si>
    <t>CONFECÇÃO DE CANALETA MEIA CANA D = 0,40 M - AREIA EXTRAÍDA E BRITA PRODUZIDA</t>
  </si>
  <si>
    <t>CONFECÇÃO DE TUBOS DE CONCRETO D = 0,20 M - AREIA E BRITA COMERCIAIS</t>
  </si>
  <si>
    <t>CONFECÇÃO DE TUBOS DE CONCRETO D = 0,20 M - AREIA EXTRAÍDA E BRITA PRODUZIDA</t>
  </si>
  <si>
    <t>CONFECÇÃO DE TUBOS DE CONCRETO D = 0,30 M - AREIA E BRITA COMERCIAIS</t>
  </si>
  <si>
    <t>CONFECÇÃO DE TUBOS DE CONCRETO D = 0,30 M - AREIA EXTRAÍDA E BRITA PRODUZIDA</t>
  </si>
  <si>
    <t>CONFECÇÃO DE TUBOS DE CONCRETO D = 0,40 M - AREIA E BRITA COMERCIAIS</t>
  </si>
  <si>
    <t>CONFECÇÃO DE TUBOS DE CONCRETO D = 0,40 M - AREIA EXTRAÍDA E BRITA PRODUZIDA</t>
  </si>
  <si>
    <t>CONFECÇÃO DE TUBOS DE CONCRETO D = 0,50 M - AREIA E BRITA COMERCIAIS</t>
  </si>
  <si>
    <t>CONFECÇÃO DE TUBOS DE CONCRETO D = 0,50 M - AREIA EXTRAÍDA E BRITA PRODUZIDA</t>
  </si>
  <si>
    <t>CONFECÇÃO DE TUBOS DE CONCRETO PERFURADO D = 0,20 M - AREIA E BRITA COMERCIAIS</t>
  </si>
  <si>
    <t>CONFECÇÃO DE TUBOS DE CONCRETO PERFURADO D = 0,20 M - AREIA EXTRAÍDA E BRITA PRODUZIDA</t>
  </si>
  <si>
    <t>CONFECÇÃO DE TUBOS DE CONCRETO PERFURADO D = 0,30 M - AREIA E BRITA COMERCIAIS</t>
  </si>
  <si>
    <t>CONFECÇÃO DE TUBOS DE CONCRETO PERFURADO D = 0,30 M - AREIA EXTRAÍDA E BRITA PRODUZIDA</t>
  </si>
  <si>
    <t>CONFECÇÃO DE TUBOS DE CONCRETO PERFURADO D = 0,40 M - AREIA E BRITA COMERCIAIS</t>
  </si>
  <si>
    <t>CONFECÇÃO DE TUBOS DE CONCRETO PERFURADO D = 0,40 M - AREIA EXTRAÍDA E BRITA PRODUZIDA</t>
  </si>
  <si>
    <t>CONFECÇÃO DE TUBOS DE CONCRETO POROSO D = 0,20 M - AREIA E BRITA COMERCIAIS</t>
  </si>
  <si>
    <t>CONFECÇÃO DE TUBOS DE CONCRETO POROSO D = 0,20 M - AREIA EXTRAÍDA E BRITA PRODUZIDA</t>
  </si>
  <si>
    <t>CONFECÇÃO DE TUBOS DE CONCRETO POROSO D = 0,30 M - AREIA E BRITA COMERCIAIS</t>
  </si>
  <si>
    <t>CONFECÇÃO DE TUBOS DE CONCRETO POROSO D = 0,30 M - AREIA EXTRAÍDA E BRITA PRODUZIDA</t>
  </si>
  <si>
    <t>CONFECÇÃO DE TUBOS DE CONCRETO POROSO D = 0,40 M - AREIA E BRITA COMERCIAIS</t>
  </si>
  <si>
    <t>CONFECÇÃO DE TUBOS DE CONCRETO POROSO D = 0,40 M - AREIA EXTRAÍDA E BRITA PRODUZIDA</t>
  </si>
  <si>
    <t>DOBRAMENTO DE CHAPAS DE ALUMÍNIO COM ESPESSURA DE 1,5 MM E COMPRIMENTO DE DOBRA DE ATÉ 500 MM</t>
  </si>
  <si>
    <t>ESCAVAÇÃO DE TUNNEL LINER EM MATERIAL DE 3ª CATEGORIA</t>
  </si>
  <si>
    <t>ESCAVAÇÃO DE VALA EM MATERIAL DE 3ª CATEGORIA</t>
  </si>
  <si>
    <t>ESCAVAÇÃO MANUAL DE TUNNEL LINER EM MATERIAL DE 1ª CATEGORIA</t>
  </si>
  <si>
    <t>ESCAVAÇÃO MANUAL DE TUNNEL LINER EM MATERIAL DE 2ª CATEGORIA</t>
  </si>
  <si>
    <t>ESCAVAÇÃO MANUAL DE VALA EM MATERIAL DE 1ª CATEGORIA</t>
  </si>
  <si>
    <t>ESCAVAÇÃO MANUAL EM MATERIAL DE 1ª CATEGORIA NA PROFUNDIDADE DE 1 A 2 M</t>
  </si>
  <si>
    <t>ESCAVAÇÃO MANUAL EM MATERIAL DE 1ª CATEGORIA NA PROFUNDIDADE DE 2 A 3 M</t>
  </si>
  <si>
    <t>ESCAVAÇÃO MANUAL EM MATERIAL DE 1ª CATEGORIA NA PROFUNDIDADE DE 3 A 4 M</t>
  </si>
  <si>
    <t>ESCAVAÇÃO MANUAL EM MATERIAL DE 1ª CATEGORIA NA PROFUNDIDADE DE ATÉ 1 M</t>
  </si>
  <si>
    <t>ESCAVAÇÃO MANUAL EM MATERIAL DE 2ª CATEGORIA NA PROFUNDIDADE DE 1 A 2 M</t>
  </si>
  <si>
    <t>ESCAVAÇÃO MANUAL EM MATERIAL DE 2ª CATEGORIA NA PROFUNDIDADE DE 2 A 3 M</t>
  </si>
  <si>
    <t>ESCAVAÇÃO MANUAL EM MATERIAL DE 2ª CATEGORIA NA PROFUNDIDADE DE 3 A 4 M</t>
  </si>
  <si>
    <t>ESCAVAÇÃO MANUAL EM MATERIAL DE 2ª CATEGORIA NA PROFUNDIDADE DE ATÉ 1 M</t>
  </si>
  <si>
    <t>ESCAVAÇÃO MECÂNICA DE VALA EM MATERIAL DE 1ª CATEGORIA</t>
  </si>
  <si>
    <t>ESCAVAÇÃO MECÂNICA DE VALA EM MATERIAL DE 2ª CATEGORIA</t>
  </si>
  <si>
    <t>ILUMINAÇÃO PROVISÓRIA PARA TUNNEL LINER</t>
  </si>
  <si>
    <t>MATERIAL PÉTREO PRODUZIDO EM BRITADOR DE MANDÍBULAS MÓVEL - CAMADA FINAL DE ATERRO EM ROCHA</t>
  </si>
  <si>
    <t>PEDRA DE MÃO PRODUZIDA MANUALMENTE</t>
  </si>
  <si>
    <t>RACHÃO OU PEDRA DE MÃO PRODUZIDA</t>
  </si>
  <si>
    <t>REBORDEAMENTO DE CHAPA METÁLICA COM ESPESSURA DE 5 MM</t>
  </si>
  <si>
    <t>ROCHA PARA BRITAGEM COM PERFURATRIZ MANUAL</t>
  </si>
  <si>
    <t>ROCHA PARA BRITAGEM COM PERFURATRIZ SOBRE ESTEIRA</t>
  </si>
  <si>
    <t>ROCHA PARA BRITAGEM COM PERFURATRIZ SOBRE ESTEIRA - CAMADA FINAL DE ATERRO EM ROCHA</t>
  </si>
  <si>
    <t>SELO DE ARGILA APILOADO (SOLO LOCAL)</t>
  </si>
  <si>
    <t>VENTILAÇÃO PROVISÓRIA PARA TUNNEL LINER</t>
  </si>
  <si>
    <t>CAPA SELANTE - AREIA COMERCIAL</t>
  </si>
  <si>
    <t>CAPA SELANTE - AREIA EXTRAÍDA</t>
  </si>
  <si>
    <t>CAPA SELANTE - BRITA PRODUZIDA</t>
  </si>
  <si>
    <t>CAPA SELANTE - PEDRISCO COMERCIAL</t>
  </si>
  <si>
    <t>CAPINA MANUAL</t>
  </si>
  <si>
    <t>COMBATE À EXSUDAÇÃO - AREIA COMERCIAL</t>
  </si>
  <si>
    <t>COMBATE À EXSUDAÇÃO - AREIA EXTRAÍDA</t>
  </si>
  <si>
    <t>COMBATE À EXSUDAÇÃO - BRITA PRODUZIDA</t>
  </si>
  <si>
    <t>COMBATE À EXSUDAÇÃO - PEDRISCO COMERCIAL</t>
  </si>
  <si>
    <t>CORREÇÃO DE DEFEITOS COM MISTURA BETUMINOSA</t>
  </si>
  <si>
    <t>CORREÇÃO DE DEFEITOS POR FRESAGEM DESCONTÍNUA DO REVESTIMENTO ASFÁLTICO</t>
  </si>
  <si>
    <t>CORTE E LIMPEZA DE ÁREAS GRAMADAS</t>
  </si>
  <si>
    <t>CORTE E REMOÇÃO DE ÁRVORES</t>
  </si>
  <si>
    <t>DESOBSTRUÇÃO DE BUEIRO</t>
  </si>
  <si>
    <t>LIMPEZA DE BUEIRO</t>
  </si>
  <si>
    <t>LIMPEZA DE DESCIDA D'ÁGUA</t>
  </si>
  <si>
    <t>LIMPEZA DE MATERIAL ASFÁLTICO DERRAMADO FORA DA PISTA - REMOÇÃO COM ESCAVADEIRA HIDRÁULICA E CAMINHÃO BASCULANTE</t>
  </si>
  <si>
    <t>LIMPEZA DE PLACA DE SINALIZAÇÃO</t>
  </si>
  <si>
    <t>LIMPEZA DE PONTE</t>
  </si>
  <si>
    <t>LIMPEZA DE SARJETA E MEIO-FIO</t>
  </si>
  <si>
    <t>LIMPEZA DE VALA DE DRENAGEM</t>
  </si>
  <si>
    <t>LIMPEZA DE VALETA DE CORTE</t>
  </si>
  <si>
    <t>LIMPEZA E DESOBSTRUÇÃO DE DISPOSITIVOS DE DRENAGEM EM OAE</t>
  </si>
  <si>
    <t>LIMPEZA E DESOBSTRUÇÃO DE DRENOS DE OBRAS DE CONTENÇÃO</t>
  </si>
  <si>
    <t>LIMPEZA E REMOÇÃO DE VEGETAÇÃO JUNTO AOS APARELHOS DE APOIO DE OAE COM O USO DE HERBICIDA</t>
  </si>
  <si>
    <t>LIMPEZA E REMOÇÃO DE VEGETAÇÃO NAS JUNTAS DE DILATAÇÃO COM O USO DE HERBICIDA</t>
  </si>
  <si>
    <t>LIMPEZA EM SUPERFÍCIE DE CONCRETO COM ESCOVA DE AÇO</t>
  </si>
  <si>
    <t>MISTURA BETUMINOSA A FRIO EXECUTADA EM BETONEIRA - FAIXA C - AREIA E BRITA COMERCIAIS</t>
  </si>
  <si>
    <t>PODA DE ÁRVORES COM 5,0 M A 7,5 M DE ALTURA</t>
  </si>
  <si>
    <t>PODA DE ÁRVORES COM 7,5 M A 10 M DE ALTURA</t>
  </si>
  <si>
    <t>PODA DE ÁRVORES COM ATÉ 5 M DE ALTURA</t>
  </si>
  <si>
    <t>PODA DE ÁRVORES COM MAIS DE 10 M DE ALTURA</t>
  </si>
  <si>
    <t>REASSENTAMENTO MANUAL DE MEIO FIO COM MATERIAL ARRANCADO DA PISTA</t>
  </si>
  <si>
    <t>REATERRO E COMPACTAÇÃO COM SOQUETE VIBRATÓRIO</t>
  </si>
  <si>
    <t>RECOMPOSIÇÃO DE CAMADA GRANULAR DO PAVIMENTO COM MATERIAL DE JAZIDA</t>
  </si>
  <si>
    <t>RECOMPOSIÇÃO DE EROSÃO EM CORTE OU ATERRO COM MATERIAL DE JAZIDA</t>
  </si>
  <si>
    <t>RECOMPOSIÇÃO DE PLACA DE SINALIZAÇÃO</t>
  </si>
  <si>
    <t>RECOMPOSIÇÃO DE REVESTIMENTO PRIMÁRIO COM MATERIAL DE JAZIDA</t>
  </si>
  <si>
    <t>RECOMPOSIÇÃO PARCIAL DE CERCA COM MOURÃO DE CONCRETO - ARAME</t>
  </si>
  <si>
    <t>RECOMPOSIÇÃO PARCIAL DE CERCA COM MOURÃO DE CONCRETO SEÇÃO QUADRADA - MOURÃO - AREIA E BRITA COMERCIAIS</t>
  </si>
  <si>
    <t>RECOMPOSIÇÃO PARCIAL DE CERCA COM MOURÃO DE CONCRETO SEÇÃO QUADRADA - MOURÃO - AREIA EXTRAÍDA E BRITA PRODUZIDA</t>
  </si>
  <si>
    <t>RECOMPOSIÇÃO PARCIAL DE CERCA COM MOURÃO DE CONCRETO SEÇÃO TRIANGULAR - MOURÃO - AREIA E BRITA COMERCIAIS</t>
  </si>
  <si>
    <t>RECOMPOSIÇÃO PARCIAL DE CERCA COM MOURÃO DE CONCRETO SEÇÃO TRIANGULAR - MOURÃO - AREIA EXTRAÍDA E BRITA COMERCIAL</t>
  </si>
  <si>
    <t>RECOMPOSIÇÃO PARCIAL DE CERCA COM MOURÃO DE MADEIRA - ARAME</t>
  </si>
  <si>
    <t>RECOMPOSIÇÃO PARCIAL DE CERCA COM MOURÃO DE MADEIRA - MOURÃO</t>
  </si>
  <si>
    <t>RECOMPOSIÇÃO TOTAL DE CERCA COM MOURÃO DE CONCRETO SEÇÃO QUADRADA - AREIA E BRITA COMERCIAIS</t>
  </si>
  <si>
    <t>RECOMPOSIÇÃO TOTAL DE CERCA COM MOURÃO DE CONCRETO SEÇÃO QUADRADA - AREIA EXTRAÍDA E BRITA PRODUZIDA</t>
  </si>
  <si>
    <t>RECOMPOSIÇÃO TOTAL DE CERCA COM MOURÃO DE CONCRETO SEÇÃO TRIANGULAR - AREIA E BRITA COMERCIAIS</t>
  </si>
  <si>
    <t>RECOMPOSIÇÃO TOTAL DE CERCA COM MOURÃO DE CONCRETO SEÇÃO TRIANGULAR - AREIA EXTRAÍDA E BRITA PRODUZIDA</t>
  </si>
  <si>
    <t>RECOMPOSIÇÃO TOTAL DE CERCA COM MOURÃO DE MADEIRA</t>
  </si>
  <si>
    <t>RECONFORMAÇÃO DA PLATAFORMA</t>
  </si>
  <si>
    <t>RECUPERAÇÃO DE DESGASTE SUPERFICIAL EM PAVIMENTOS DE CONCRETO</t>
  </si>
  <si>
    <t>REGULARIZAÇÃO MECÂNICA DA FAIXA DE DOMÍNIO</t>
  </si>
  <si>
    <t>REMENDO PROFUNDO COM IMPRIMAÇÃO COM ASFALTO DILUÍDO - DEMOLIÇÃO MANUAL</t>
  </si>
  <si>
    <t>REMENDO PROFUNDO COM IMPRIMAÇÃO COM EMULSÃO ASFÁLTICA - DEMOLIÇÃO MANUAL</t>
  </si>
  <si>
    <t>REMOÇÃO DE ANIMAIS DE GRANDE PORTE MORTOS EM RODOVIA - CARGA E DESCARGA COM GUINDAUTO</t>
  </si>
  <si>
    <t>REMOÇÃO DE ANIMAIS DE PEQUENO PORTE MORTOS EM RODOVIA - CARGA MANUAL</t>
  </si>
  <si>
    <t>REMOÇÃO DE EMBORRACHADOS DE PNEUS EM RODOVIA</t>
  </si>
  <si>
    <t>REMOÇÃO DE GRÃOS, AGREGADOS E SOLOS DERRAMADOS NA PISTA EM RODOVIAS</t>
  </si>
  <si>
    <t>REMOÇÃO DE VESTÍGIOS DE ÓLEO OU GRAXA NA SUPERFÍCIE DO REVESTIMENTO DO PAVIMENTO</t>
  </si>
  <si>
    <t>REMOÇÃO DE VIDROS, CAIXAS E ENGRADADOS DERRAMADOS NA PISTA EM RODOVIA</t>
  </si>
  <si>
    <t>REMOÇÃO MANUAL DE BARREIRA EM ROCHA</t>
  </si>
  <si>
    <t>REMOÇÃO MANUAL DE BARREIRA EM SOLO</t>
  </si>
  <si>
    <t>REMOÇÃO MANUAL DE CAMADA GRANULAR DO PAVIMENTO</t>
  </si>
  <si>
    <t>REMOÇÃO MANUAL DE REVESTIMENTO ASFÁLTICO</t>
  </si>
  <si>
    <t>REMOÇÃO MANUAL DE VEGETAÇÃO DANINHA</t>
  </si>
  <si>
    <t>REMOÇÃO MANUAL DE VEGETAÇÃO DANINHA EM FRESTAS</t>
  </si>
  <si>
    <t>REMOÇÃO MECANIZADA DE BARREIRA EM ROCHA</t>
  </si>
  <si>
    <t>REMOÇÃO MECANIZADA DE BARREIRA EM SOLO</t>
  </si>
  <si>
    <t>REMOÇÃO MECANIZADA DE CAMADA GRANULAR DO PAVIMENTO</t>
  </si>
  <si>
    <t>REMOÇÃO MECANIZADA DE REVESTIMENTO ASFÁLTICO</t>
  </si>
  <si>
    <t>REVESTIMENTO VEGETAL COM GRAMA EM MUDAS EM SUPERFÍCIES INCLINADAS</t>
  </si>
  <si>
    <t>REVESTIMENTO VEGETAL COM GRAMA EM MUDAS EM SUPERFÍCIES PLANAS</t>
  </si>
  <si>
    <t>ROÇADA COM ROÇADEIRA COSTAL</t>
  </si>
  <si>
    <t>ROÇADA MANUAL</t>
  </si>
  <si>
    <t>ROÇADA MANUAL DE CAPIM COLONIÃO</t>
  </si>
  <si>
    <t>ROÇADA MECANIZADA</t>
  </si>
  <si>
    <t>SELAGEM DE TRINCAS MECANIZADA EM PAVIMENTO FLEXÍVEL COM EMULSÃO - AREIA COMERCIAL</t>
  </si>
  <si>
    <t>SOLO BRITA PARA BASE DE REMENDO PROFUNDO - BRITA COMERCIAL</t>
  </si>
  <si>
    <t>SOLO MELHORADO COM CIMENTO PARA BASE DE REMENDO PROFUNDO</t>
  </si>
  <si>
    <t>SOLO PARA BASE DE REMENDO PROFUNDO</t>
  </si>
  <si>
    <t>SUBSTITUIÇÃO DE BALIZADOR - AREIA E BRITA COMERCIAIS</t>
  </si>
  <si>
    <t>SUBSTITUIÇÃO DE BALIZADOR - AREIA EXTRAÍDA E BRITA PRODUZIDA</t>
  </si>
  <si>
    <t>TAPA BURACO COM PINTURA DE LIGAÇÃO - DEMOLIÇÃO COM SERRA CORTA PISO</t>
  </si>
  <si>
    <t>TAPA BURACO COM PINTURA DE LIGAÇÃO - DEMOLIÇÃO MANUAL</t>
  </si>
  <si>
    <t>TRATAMENTO DE FISSURAS DO TIPO RENDILHADO EM PAVIMENTOS DE CONCRETO</t>
  </si>
  <si>
    <t>TRATAMENTO DE FISSURAS TRANSVERSAIS COM ABERTURA MAIOR QUE 1,0 MM EM PAVIMENTOS DE CONCRETO</t>
  </si>
  <si>
    <t>BALIZADOR DE CONCRETO - AREIA EXTRAÍDA E BRITA PRODUZIDA - FORNECIMENTO E IMPLANTAÇÃO</t>
  </si>
  <si>
    <t>FABRICAÇÃO DE BALIZADOR DE CONCRETO - SEÇÃO CIRCULAR DE 10 CM - AREIA E BRITA COMERCIAIS</t>
  </si>
  <si>
    <t>FABRICAÇÃO DE BALIZADOR DE CONCRETO - SEÇÃO CIRCULAR DE 10 CM - AREIA EXTRAÍDA E BRITA PRODUZIDA</t>
  </si>
  <si>
    <t>MANUTENÇÃO/RECOMPOSIÇÃO DE SINALIZAÇÃO - PINTURA DE FAIXA COM TINTA ACRÍLICA - ESPESSURA DE 0,4 MM</t>
  </si>
  <si>
    <t>MANUTENÇÃO/RECOMPOSIÇÃO DE SINALIZAÇÃO - PINTURA DE FAIXA COM TINTA ACRÍLICA - ESPESSURA DE 0,6 MM</t>
  </si>
  <si>
    <t>MANUTENÇÃO/RECOMPOSIÇÃO DE SINALIZAÇÃO - PINTURA DE FAIXA COM TINTA ACRÍLICA EMULSIONADA EM ÁGUA - ESPESSURA DE 0,3 MM</t>
  </si>
  <si>
    <t>MANUTENÇÃO/RECOMPOSIÇÃO DE SINALIZAÇÃO - PINTURA DE FAIXA COM TINTA ACRÍLICA EMULSIONADA EM ÁGUA - ESPESSURA DE 0,4 MM</t>
  </si>
  <si>
    <t>MANUTENÇÃO/RECOMPOSIÇÃO DE SINALIZAÇÃO - PINTURA DE FAIXA COM TINTA ACRÍLICA EMULSIONADA EM ÁGUA - ESPESSURA DE 0,5 MM</t>
  </si>
  <si>
    <t>OPERAÇÃO DE SINALIZAÇÃO POR BANDEIROLA DE TECIDO OU COM PLACA METÁLICA</t>
  </si>
  <si>
    <t>PAINEL COM SETA LUMINOSA MONTADO EM CHASSI DE CAMINHÃO COM PRANCHA</t>
  </si>
  <si>
    <t>PAINEL COM SETA LUMINOSA MONTADO EM CHASSI DE CAMINHÃO COM PRANCHA E AMORTECEDOR RETRÁTIL</t>
  </si>
  <si>
    <t>PAINEL DE MENSAGENS VARIÁVEIS, PORTÁTIL MÓVEL, LED, COM BANCO FOTOVOLTAICO DE ENERGIA E MONTADO EM CHASSI COM ENGATE</t>
  </si>
  <si>
    <t>PINTURA DE FAIXA - TINTA BASE ACRÍLICA - ESPESSURA DE 0,4 MM</t>
  </si>
  <si>
    <t>REMOÇÃO DE PLACA DE SINALIZAÇÃO</t>
  </si>
  <si>
    <t>REMOÇÃO DE SINALIZAÇÃO HORIZONTAL COM MAÇARICO</t>
  </si>
  <si>
    <t>REMOÇÃO DE SINALIZAÇÃO HORIZONTAL POR FRESAGEM</t>
  </si>
  <si>
    <t>REMOÇÃO DE SINALIZAÇÃO HORIZONTAL TIPO PINTURA ACRÍLICA POR JATEAMENTO ABRASIVO ÚMIDO COM VIDRO - UTILIZAÇÃO DE 3 VEZES</t>
  </si>
  <si>
    <t>SEMÁFORO MÓVEL COM 3 LENTES D = 200 MM</t>
  </si>
  <si>
    <t>COMBOIO BALIZADOR EM DESLOCAMENTO</t>
  </si>
  <si>
    <t>CONFECÇÃO DE CORPO DE BOIA FLUTUANTE CILÍNDRICO D = 1,10M</t>
  </si>
  <si>
    <t>CONFECÇÃO DE CORPO DE BOIA FLUTUANTE CILÍNDRICO D = 1,10M - COM LASTRO</t>
  </si>
  <si>
    <t>CONFECÇÃO DE CORPO DE BOIA FLUTUANTE CILÍNDRICO D = 1,42M - BOIA DE AMARRAÇÃO</t>
  </si>
  <si>
    <t>CONFECÇÃO DE CORPO DE BOIA FLUTUANTE CILÍNDRICO D = 1,43M - COM LASTRO</t>
  </si>
  <si>
    <t>CONFECÇÃO DE MANGRULHO H = 0,90M</t>
  </si>
  <si>
    <t>CONFECÇÃO DE MANGRULHO H = 1,50M</t>
  </si>
  <si>
    <t>CONFECÇÃO DE MARCA DE TOPE DE BOMBORDO</t>
  </si>
  <si>
    <t>CONFECÇÃO DE MARCA DE TOPE DE BORESTE</t>
  </si>
  <si>
    <t>CONFECÇÃO DE MARCA DE TOPE ESPECIAL</t>
  </si>
  <si>
    <t>FORNECIMENTO E IMPLANTAÇÃO DE SUPORTE DUPLO EM MADEIRA COM TRAVESSA PARA PLACA DE SINALIZAÇÃO NÁUTICA EM MARGEM - ALTURA TOTAL DE 4,0 M</t>
  </si>
  <si>
    <t>FORNECIMENTO E IMPLANTAÇÃO DE SUPORTE DUPLO EM MADEIRA COM TRAVESSA PARA PLACA DE SINALIZAÇÃO NÁUTICA EM MARGEM - ALTURA TOTAL DE 4,0 M - COM EMBARCAÇÃO</t>
  </si>
  <si>
    <t>FORNECIMENTO E IMPLANTAÇÃO DE SUPORTE DUPLO EM MADEIRA COM TRAVESSA PARA PLACA DE SINALIZAÇÃO NÁUTICA EM MARGEM - ALTURA TOTAL DE 5,0 M</t>
  </si>
  <si>
    <t>FORNECIMENTO E IMPLANTAÇÃO DE SUPORTE DUPLO EM MADEIRA COM TRAVESSA PARA PLACA DE SINALIZAÇÃO NÁUTICA EM MARGEM - ALTURA TOTAL DE 5,0 M - COM EMBARCAÇÃO</t>
  </si>
  <si>
    <t>FORNECIMENTO E IMPLANTAÇÃO DE SUPORTE DUPLO EM MADEIRA COM TRAVESSA PARA PLACA DE SINALIZAÇÃO NÁUTICA EM MARGEM - ALTURA TOTAL DE 5,5 M</t>
  </si>
  <si>
    <t>FORNECIMENTO E IMPLANTAÇÃO DE SUPORTE DUPLO EM MADEIRA COM TRAVESSA PARA PLACA DE SINALIZAÇÃO NÁUTICA EM MARGEM - ALTURA TOTAL DE 5,5 M - COM EMBARCAÇÃO</t>
  </si>
  <si>
    <t>FORNECIMENTO E IMPLANTAÇÃO DE SUPORTE DUPLO METÁLICO GALVANIZADO PARA PLACA DE SINALIZAÇÃO NÁUTICA EM MARGEM - ALTURA TOTAL DE 4 M - COM EMBARCAÇÃO</t>
  </si>
  <si>
    <t>FORNECIMENTO E IMPLANTAÇÃO DE SUPORTE DUPLO METÁLICO GALVANIZADO PARA PLACA DE SINALIZAÇÃO NÁUTICA EM MARGEM - ALTURA TOTAL DE 4,0 M</t>
  </si>
  <si>
    <t>FORNECIMENTO E IMPLANTAÇÃO DE SUPORTE DUPLO METÁLICO GALVANIZADO PARA PLACA DE SINALIZAÇÃO NÁUTICA EM MARGEM - ALTURA TOTAL DE 5 M - COM EMBARCAÇÃO</t>
  </si>
  <si>
    <t>FORNECIMENTO E IMPLANTAÇÃO DE SUPORTE DUPLO METÁLICO GALVANIZADO PARA PLACA DE SINALIZAÇÃO NÁUTICA EM MARGEM - ALTURA TOTAL DE 5,0 M</t>
  </si>
  <si>
    <t>FORNECIMENTO E IMPLANTAÇÃO DE SUPORTE DUPLO METÁLICO GALVANIZADO PARA PLACA DE SINALIZAÇÃO NÁUTICA EM MARGEM - ALTURA TOTAL DE 5,5 M</t>
  </si>
  <si>
    <t>FORNECIMENTO E IMPLANTAÇÃO DE SUPORTE DUPLO METÁLICO GALVANIZADO PARA PLACA DE SINALIZAÇÃO NÁUTICA EM MARGEM - ALTURA TOTAL DE 5,5 M - COM EMBARCAÇÃO</t>
  </si>
  <si>
    <t>FORNECIMENTO E IMPLANTAÇÃO DE SUPORTE DUPLO POLIMÉRICO ECOLÓGICO MACIÇO QUADRADO DE 10 CM PARA PLACA DE SINALIZAÇÃO NÁUTICA EM MARGEM - ALTURA TOTAL DE 5,5 M</t>
  </si>
  <si>
    <t>FORNECIMENTO E IMPLANTAÇÃO DE SUPORTE DUPLO POLIMÉRICO ECOLÓGICO MACIÇO QUADRADO DE 10 CM PARA PLACA DE SINALIZAÇÃO NÁUTICA EM MARGEM - ALTURA TOTAL DE 5,5 M - COM EMBARCAÇÃO</t>
  </si>
  <si>
    <t>FORNECIMENTO E IMPLANTAÇÃO DE SUPORTE DUPLO POLIMÉRICO ECOLÓGICO MACIÇO QUADRADO DE 8 CM PARA PLACA DE SINALIZAÇÃO NÁUTICA EM MARGEM - ALTURA TOTAL DE 4,0 M</t>
  </si>
  <si>
    <t>FORNECIMENTO E IMPLANTAÇÃO DE SUPORTE DUPLO POLIMÉRICO ECOLÓGICO MACIÇO QUADRADO DE 8 CM PARA PLACA DE SINALIZAÇÃO NÁUTICA EM MARGEM - ALTURA TOTAL DE 4,0 M - COM EMBARCAÇÃO</t>
  </si>
  <si>
    <t>FORNECIMENTO E IMPLANTAÇÃO DE SUPORTE DUPLO POLIMÉRICO ECOLÓGICO MACIÇO QUADRADO DE 8 CM PARA PLACA DE SINALIZAÇÃO NÁUTICA EM MARGEM - ALTURA TOTAL DE 5,0 M</t>
  </si>
  <si>
    <t>FORNECIMENTO E IMPLANTAÇÃO DE SUPORTE DUPLO POLIMÉRICO ECOLÓGICO MACIÇO QUADRADO DE 8 CM PARA PLACA DE SINALIZAÇÃO NÁUTICA EM MARGEM - ALTURA TOTAL DE 5,0 M - COM EMBARCAÇÃO</t>
  </si>
  <si>
    <t>FORNECIMENTO E IMPLANTAÇÃO DE SUPORTE SIMPLES EM MADEIRA COM TRAVESSA PARA PLACA DE SINALIZAÇÃO NÁUTICA EM MARGEM - ALTURA TOTAL DE 4 M</t>
  </si>
  <si>
    <t>FORNECIMENTO E IMPLANTAÇÃO DE SUPORTE SIMPLES EM MADEIRA COM TRAVESSA PARA PLACA DE SINALIZAÇÃO NÁUTICA EM MARGEM - ALTURA TOTAL DE 4 M - COM EMBARCAÇÃO</t>
  </si>
  <si>
    <t>FORNECIMENTO E IMPLANTAÇÃO DE SUPORTE SIMPLES EM MADEIRA COM TRAVESSA PARA PLACA DE SINALIZAÇÃO NÁUTICA EM MARGEM - ALTURA TOTAL DE 5 M</t>
  </si>
  <si>
    <t>FORNECIMENTO E IMPLANTAÇÃO DE SUPORTE SIMPLES EM MADEIRA COM TRAVESSA PARA PLACA DE SINALIZAÇÃO NÁUTICA EM MARGEM - ALTURA TOTAL DE 5 M - COM EMBARCAÇÃO</t>
  </si>
  <si>
    <t>FORNECIMENTO E IMPLANTAÇÃO DE SUPORTE SIMPLES EM MADEIRA COM TRAVESSA PARA PLACA DE SINALIZAÇÃO NÁUTICA EM MARGEM - ALTURA TOTAL DE 5,5 M</t>
  </si>
  <si>
    <t>FORNECIMENTO E IMPLANTAÇÃO DE SUPORTE SIMPLES EM MADEIRA COM TRAVESSA PARA PLACA DE SINALIZAÇÃO NÁUTICA EM MARGEM - ALTURA TOTAL DE 5,5 M - COM EMBARCAÇÃO</t>
  </si>
  <si>
    <t>FORNECIMENTO E IMPLANTAÇÃO DE SUPORTE SIMPLES METÁLICO GALVANIZADO PARA PLACA DE SINALIZAÇÃO NÁUTICA EM MARGEM - ALTURA TOTAL DE 4 M - COM EMBARCAÇÃO</t>
  </si>
  <si>
    <t>FORNECIMENTO E IMPLANTAÇÃO DE SUPORTE SIMPLES METÁLICO GALVANIZADO PARA PLACA DE SINALIZAÇÃO NÁUTICA EM MARGEM - ALTURA TOTAL DE 4,0 M</t>
  </si>
  <si>
    <t>FORNECIMENTO E IMPLANTAÇÃO DE SUPORTE SIMPLES METÁLICO GALVANIZADO PARA PLACA DE SINALIZAÇÃO NÁUTICA EM MARGEM - ALTURA TOTAL DE 5 M - COM EMBARCAÇÃO</t>
  </si>
  <si>
    <t>FORNECIMENTO E IMPLANTAÇÃO DE SUPORTE SIMPLES METÁLICO GALVANIZADO PARA PLACA DE SINALIZAÇÃO NÁUTICA EM MARGEM - ALTURA TOTAL DE 5,0 M</t>
  </si>
  <si>
    <t>FORNECIMENTO E IMPLANTAÇÃO DE SUPORTE SIMPLES METÁLICO GALVANIZADO PARA PLACA DE SINALIZAÇÃO NÁUTICA EM MARGEM - ALTURA TOTAL DE 5,5 M</t>
  </si>
  <si>
    <t>FORNECIMENTO E IMPLANTAÇÃO DE SUPORTE SIMPLES METÁLICO GALVANIZADO PARA PLACA DE SINALIZAÇÃO NÁUTICA EM MARGEM - ALTURA TOTAL DE 5,5 M - COM EMBARCAÇÃO</t>
  </si>
  <si>
    <t>FORNECIMENTO E IMPLANTAÇÃO DE SUPORTE SIMPLES POLIMÉRICO ECOLÓGICO MACIÇO QUADRADO DE 10 CM PARA PLACA DE SINALIZAÇÃO NÁUTICA EM MARGEM - ALTURA TOTAL DE 5,5 M</t>
  </si>
  <si>
    <t>FORNECIMENTO E IMPLANTAÇÃO DE SUPORTE SIMPLES POLIMÉRICO ECOLÓGICO MACIÇO QUADRADO DE 10 CM PARA PLACA DE SINALIZAÇÃO NÁUTICA EM MARGEM - ALTURA TOTAL DE 5,5 M - COM EMBARCAÇÃO</t>
  </si>
  <si>
    <t>FORNECIMENTO E IMPLANTAÇÃO DE SUPORTE SIMPLES POLIMÉRICO ECOLÓGICO MACIÇO QUADRADO DE 8 CM PARA PLACA DE SINALIZAÇÃO NÁUTICA EM MARGEM - ALTURA TOTAL DE 4 M</t>
  </si>
  <si>
    <t>FORNECIMENTO E IMPLANTAÇÃO DE SUPORTE SIMPLES POLIMÉRICO ECOLÓGICO MACIÇO QUADRADO DE 8 CM PARA PLACA DE SINALIZAÇÃO NÁUTICA EM MARGEM - ALTURA TOTAL DE 4 M - COM EMBARCAÇÃO</t>
  </si>
  <si>
    <t>FORNECIMENTO E IMPLANTAÇÃO DE SUPORTE SIMPLES POLIMÉRICO ECOLÓGICO MACIÇO QUADRADO DE 8 CM PARA PLACA DE SINALIZAÇÃO NÁUTICA EM MARGEM - ALTURA TOTAL DE 5 M</t>
  </si>
  <si>
    <t>FORNECIMENTO E IMPLANTAÇÃO DE SUPORTE SIMPLES POLIMÉRICO ECOLÓGICO MACIÇO QUADRADO DE 8 CM PARA PLACA DE SINALIZAÇÃO NÁUTICA EM MARGEM - ALTURA TOTAL DE 5 M - COM EMBARCAÇÃO</t>
  </si>
  <si>
    <t>FORNECIMENTO E INSTALAÇÃO DE CONJUNTO DE ACESSÓRIOS PARA SISTEMA DE FUNDEIO DE BOIA DE AMARRAÇÃO NÁUTICA COM 4 MANILHAS</t>
  </si>
  <si>
    <t>FORNECIMENTO E INSTALAÇÃO DE CORRENTE 1" PARA SISTEMA DE FUNDEIO DE BOIA DE SINALIZAÇÃO NÁUTICA</t>
  </si>
  <si>
    <t>FORNECIMENTO E INSTALAÇÃO DE CORRENTE 1/2" PARA SISTEMA DE FUNDEIO DE BOIA DE SINALIZAÇÃO NÁUTICA</t>
  </si>
  <si>
    <t>FORNECIMENTO E INSTALAÇÃO DE CORRENTE 3/4" PARA SISTEMA DE FUNDEIO DE BOIA DE SINALIZAÇÃO NÁUTICA</t>
  </si>
  <si>
    <t>FORNECIMENTO E INSTALAÇÃO DE LANTERNA DE SINALIZAÇÃO NÁUTICA COM ALCANCE LUMINOSO DE 2 MN EM OBRA DE ARTE ESPECIAL - COM EMBARCAÇÃO</t>
  </si>
  <si>
    <t>FORNECIMENTO E INSTALAÇÃO DE LANTERNA DE SINALIZAÇÃO NÁUTICA COM ALCANCE LUMINOSO DE 3 MN EM OBRA DE ARTE ESPECIAL - COM EMBARCAÇÃO</t>
  </si>
  <si>
    <t>FORNECIMENTO E INSTALAÇÃO DE LANTERNA DE SINALIZAÇÃO NÁUTICA COM ALCANCE LUMINOSO DE 4 MN EM OBRA DE ARTE ESPECIAL - COM EMBARCAÇÃO</t>
  </si>
  <si>
    <t>FORNECIMENTO E INSTALAÇÃO DE LANTERNA DE SINALIZAÇÃO NÁUTICA COM ALCANCE LUMINOSO DE 5 MN EM OBRA DE ARTE ESPECIAL - COM EMBARCAÇÃO</t>
  </si>
  <si>
    <t>FORNECIMENTO E INSTALAÇÃO DE LANTERNA DE SINALIZAÇÃO NÁUTICA COM ALCANCE LUMINOSO DE 8 MN EM OBRA DE ARTE ESPECIAL - COM EMBARCAÇÃO</t>
  </si>
  <si>
    <t>FORNECIMENTO E INSTALAÇÃO DE SUPORTE E LANTERNA DE SINALIZAÇÃO NÁUTICA COM ALCANCE LUMINOSO DE 2 MN EM BOIA</t>
  </si>
  <si>
    <t>FORNECIMENTO E INSTALAÇÃO DE SUPORTE E LANTERNA DE SINALIZAÇÃO NÁUTICA COM ALCANCE LUMINOSO DE 3 MN EM BOIA</t>
  </si>
  <si>
    <t>FORNECIMENTO E INSTALAÇÃO DE SUPORTE E LANTERNA DE SINALIZAÇÃO NÁUTICA COM ALCANCE LUMINOSO DE 4 MN EM BOIA</t>
  </si>
  <si>
    <t>FORNECIMENTO E INSTALAÇÃO DE SUPORTE E LANTERNA DE SINALIZAÇÃO NÁUTICA COM ALCANCE LUMINOSO DE 5 MN EM BOIA</t>
  </si>
  <si>
    <t>FORNECIMENTO E INSTALAÇÃO DE SUPORTE E LANTERNA DE SINALIZAÇÃO NÁUTICA COM ALCANCE LUMINOSO DE 8 MN EM BOIA</t>
  </si>
  <si>
    <t>FORNECIMENTO E SUBSTITUIÇÃO DE LANTERNA DE SINALIZAÇÃO NÁUTICA COM ALCANCE LUMINOSO DE 2 MN EM BOIA</t>
  </si>
  <si>
    <t>FORNECIMENTO E SUBSTITUIÇÃO DE LANTERNA DE SINALIZAÇÃO NÁUTICA COM ALCANCE LUMINOSO DE 2 MN EM OBRA DE ARTE ESPECIAL - COM EMBARCAÇÃO</t>
  </si>
  <si>
    <t>FORNECIMENTO E SUBSTITUIÇÃO DE LANTERNA DE SINALIZAÇÃO NÁUTICA COM ALCANCE LUMINOSO DE 3 MN EM BOIA</t>
  </si>
  <si>
    <t>FORNECIMENTO E SUBSTITUIÇÃO DE LANTERNA DE SINALIZAÇÃO NÁUTICA COM ALCANCE LUMINOSO DE 3 MN EM OBRA DE ARTE ESPECIAL - COM EMBARCAÇÃO</t>
  </si>
  <si>
    <t>FORNECIMENTO E SUBSTITUIÇÃO DE LANTERNA DE SINALIZAÇÃO NÁUTICA COM ALCANCE LUMINOSO DE 4 MN EM BOIA</t>
  </si>
  <si>
    <t>FORNECIMENTO E SUBSTITUIÇÃO DE LANTERNA DE SINALIZAÇÃO NÁUTICA COM ALCANCE LUMINOSO DE 4 MN EM OBRA DE ARTE ESPECIAL - COM EMBARCAÇÃO</t>
  </si>
  <si>
    <t>FORNECIMENTO E SUBSTITUIÇÃO DE LANTERNA DE SINALIZAÇÃO NÁUTICA COM ALCANCE LUMINOSO DE 5 MN EM BOIA</t>
  </si>
  <si>
    <t>FORNECIMENTO E SUBSTITUIÇÃO DE LANTERNA DE SINALIZAÇÃO NÁUTICA COM ALCANCE LUMINOSO DE 5 MN EM OBRA DE ARTE ESPECIAL - COM EMBARCAÇÃO</t>
  </si>
  <si>
    <t>FORNECIMENTO E SUBSTITUIÇÃO DE LANTERNA DE SINALIZAÇÃO NÁUTICA COM ALCANCE LUMINOSO DE 8 MN EM BOIA</t>
  </si>
  <si>
    <t>FORNECIMENTO E SUBSTITUIÇÃO DE LANTERNA DE SINALIZAÇÃO NÁUTICA COM ALCANCE LUMINOSO DE 8 MN EM OBRA DE ARTE ESPECIAL - COM EMBARCAÇÃO</t>
  </si>
  <si>
    <t>IMPLANTAÇÃO DE PLACA DE SINALIZAÇÃO NÁUTICA EM MARGEM - EQUIPAMENTOS E MÃO DE OBRA</t>
  </si>
  <si>
    <t>IMPLANTAÇÃO DE PLACA DE SINALIZAÇÃO NÁUTICA EM MARGEM - EQUIPAMENTOS E MÃO DE OBRA - COM EMBARCAÇÃO</t>
  </si>
  <si>
    <t>IMPLANTAÇÃO DE PLACA DE SINALIZAÇÃO NÁUTICA EM OBRA DE ARTE ESPECIAL - EQUIPAMENTOS E MÃO DE OBRA</t>
  </si>
  <si>
    <t>IMPLANTAÇÃO DE PLACA DE SINALIZAÇÃO NÁUTICA EM OBRA DE ARTE ESPECIAL - EQUIPAMENTOS E MÃO DE OBRA - COM EMBARCAÇÃO</t>
  </si>
  <si>
    <t>LANÇAMENTO DE BOIA DE SINALIZAÇÃO NÁUTICA COM SISTEMA DE FUNDEIO - EQUIPAMENTOS E MÃO DE OBRA</t>
  </si>
  <si>
    <t>PINTURA COM EPÓXI ÓXIDO DE FERRO EM CHAPA METÁLICA COM PISTOLA A AR COMPRIMIDO, UMA DEMÃO, ESPESSURA ATÉ 35 µM</t>
  </si>
  <si>
    <t>PINTURA COM ESMALTE POLIURETANO DE DOIS COMPONENTES EM CHAPA METÁLICA COM PISTOLA A AR COMPRIMIDO, UMA DEMÃO, ESPESSURA ATÉ 35 µM</t>
  </si>
  <si>
    <t>PINTURA COM FUNDO FOSFOTIZANTE, UMA DEMÃO, EM CHAPA DE ALUMÍNIO COM PISTOLA A AR COMPRIMIDO</t>
  </si>
  <si>
    <t>POITA DE CONCRETO COM 500 KG PARA BOIA DE SINALIZAÇÃO NÁUTICA</t>
  </si>
  <si>
    <t>REFORMA DE CORPO DE BOIA FLUTUANTE CILÍNDRICO D = 1,10M</t>
  </si>
  <si>
    <t>REFORMA DE CORPO DE BOIA FLUTUANTE CILÍNDRICO D = 1,10M - COM LASTRO</t>
  </si>
  <si>
    <t>REFORMA DE CORPO DE BOIA FLUTUANTE CILÍNDRICO D = 1,42M - BOIA DE AMARRAÇÃO</t>
  </si>
  <si>
    <t>REFORMA DE CORPO DE BOIA FLUTUANTE CILÍNDRICO D = 1,43M - COM LASTRO</t>
  </si>
  <si>
    <t>REFORMA DE MANGRULHO H = 0,90M</t>
  </si>
  <si>
    <t>REFORMA DE MANGRULHO H = 1,50M</t>
  </si>
  <si>
    <t>REFORMA DE MARCA DE TOPE DE BOMBORDO</t>
  </si>
  <si>
    <t>REFORMA DE MARCA DE TOPE DE BORESTE</t>
  </si>
  <si>
    <t>REFORMA DE MARCA DE TOPE ESPECIAL</t>
  </si>
  <si>
    <t>SUBSTITUIÇÃO DE BOIA DE SINALIZAÇÃO NÁUTICA COM SISTEMA DE FUNDEIO - EQUIPAMENTOS E MÃO DE OBRA</t>
  </si>
  <si>
    <t>SUBSTITUIÇÃO DE BOIA DE SINALIZAÇÃO NÁUTICA SEM SISTEMA DE FUNDEIO - EQUIPAMENTOS E MÃO DE OBRA</t>
  </si>
  <si>
    <t>SUBSTITUIÇÃO DE PLACA DE SINALIZAÇÃO NÁUTICA EM MARGEM - EQUIPAMENTOS E MÃO DE OBRA</t>
  </si>
  <si>
    <t>SUBSTITUIÇÃO DE PLACA DE SINALIZAÇÃO NÁUTICA EM MARGEM - EQUIPAMENTOS E MÃO DE OBRA - COM EMBARCAÇÃO</t>
  </si>
  <si>
    <t>SUBSTITUIÇÃO DE PLACA DE SINALIZAÇÃO NÁUTICA EM OBRA DE ARTE ESPECIAL - EQUIPAMENTOS E MÃO DE OBRA</t>
  </si>
  <si>
    <t>SUBSTITUIÇÃO DE PLACA DE SINALIZAÇÃO NÁUTICA EM OBRA DE ARTE ESPECIAL - EQUIPAMENTOS E MÃO DE OBRA - COM EMBARCAÇÃO</t>
  </si>
  <si>
    <t>ATERRO COMPACTADO EM SOLO REFORÇADO COM FITA METÁLICA GALVANIZADA - TAXA 1,65 KG/M³ - MATERIAL DE JAZIDA</t>
  </si>
  <si>
    <t>ATERRO COMPACTADO EM SOLO REFORÇADO COM FITA METÁLICA GALVANIZADA - TAXA 12,40 KG/M³ - MATERIAL DE JAZIDA</t>
  </si>
  <si>
    <t>ATERRO COMPACTADO EM SOLO REFORÇADO COM FITA METÁLICA GALVANIZADA - TAXA 13,23 KG/M³ - MATERIAL DE JAZIDA</t>
  </si>
  <si>
    <t>ATERRO COMPACTADO EM SOLO REFORÇADO COM FITA METÁLICA GALVANIZADA - TAXA 14,88 KG/M³ - MATERIAL DE JAZIDA</t>
  </si>
  <si>
    <t>ATERRO COMPACTADO EM SOLO REFORÇADO COM FITA METÁLICA GALVANIZADA - TAXA 19,84 KG/M³ - MATERIAL DE JAZIDA</t>
  </si>
  <si>
    <t>ATERRO COMPACTADO EM SOLO REFORÇADO COM FITA METÁLICA GALVANIZADA - TAXA 3,31 KG/M³ - MATERIAL DE JAZIDA</t>
  </si>
  <si>
    <t>ATERRO COMPACTADO EM SOLO REFORÇADO COM FITA METÁLICA GALVANIZADA - TAXA 4,13 KG/M³ - MATERIAL DE JAZIDA</t>
  </si>
  <si>
    <t>ATERRO COMPACTADO EM SOLO REFORÇADO COM FITA METÁLICA GALVANIZADA - TAXA 4,96 KG/M³ - MATERIAL DE JAZIDA</t>
  </si>
  <si>
    <t>ATERRO COMPACTADO EM SOLO REFORÇADO COM FITA METÁLICA GALVANIZADA - TAXA 6,61 KG/M³ - MATERIAL DE JAZIDA</t>
  </si>
  <si>
    <t>ATERRO COMPACTADO EM SOLO REFORÇADO COM FITA METÁLICA GALVANIZADA - TAXA 8,27 KG/M³ - MATERIAL DE JAZIDA</t>
  </si>
  <si>
    <t>ATERRO COMPACTADO EM SOLO REFORÇADO COM FITA METÁLICA GALVANIZADA - TAXA 9,92 KG/M³ - MATERIAL DE JAZIDA</t>
  </si>
  <si>
    <t>MONTAGEM DAS ESCAMAS DE CONCRETO ARMADO EM SOLO REFORÇADO COM FITA METÁLICA</t>
  </si>
  <si>
    <t>MURO DE ESCAMA DE CONCRETO ARMADO EM SOLO REFORÇADO COM FITA METÁLICA COM ALTURA ATÉ 4 M - TIPO 1 - AREIA E BRITA COMERCIAIS</t>
  </si>
  <si>
    <t>MURO DE ESCAMA DE CONCRETO ARMADO EM SOLO REFORÇADO COM FITA METÁLICA COM ALTURA ATÉ 4 M - TIPO 1 - AREIA EXTRAÍDA E BRITA PRODUZIDA</t>
  </si>
  <si>
    <t>MURO DE ESCAMA DE CONCRETO ARMADO EM SOLO REFORÇADO COM FITA METÁLICA COM ALTURA ATÉ 4 M - TIPO 2 - AREIA E BRITA COMERCIAIS</t>
  </si>
  <si>
    <t>MURO DE ESCAMA DE CONCRETO ARMADO EM SOLO REFORÇADO COM FITA METÁLICA COM ALTURA ATÉ 4 M - TIPO 2 - AREIA EXTRAÍDA E BRITA PRODUZIDA</t>
  </si>
  <si>
    <t>MURO DE ESCAMA DE CONCRETO ARMADO EM SOLO REFORÇADO COM FITA METÁLICA COM ALTURA DE 10,0 A 12 M - TIPO 1 - AREIA E BRITA COMERCIAIS</t>
  </si>
  <si>
    <t>MURO DE ESCAMA DE CONCRETO ARMADO EM SOLO REFORÇADO COM FITA METÁLICA COM ALTURA DE 10,0 A 12 M - TIPO 1 - AREIA EXTRAÍDA E BRITA PRODUZIDA</t>
  </si>
  <si>
    <t>MURO DE ESCAMA DE CONCRETO ARMADO EM SOLO REFORÇADO COM FITA METÁLICA COM ALTURA DE 10,0 A 12 M - TIPO 2 - AREIA E BRITA COMERCIAIS</t>
  </si>
  <si>
    <t>MURO DE ESCAMA DE CONCRETO ARMADO EM SOLO REFORÇADO COM FITA METÁLICA COM ALTURA DE 10,0 A 12 M - TIPO 2 - AREIA EXTRAÍDA E BRITA PRODUZIDA</t>
  </si>
  <si>
    <t>MURO DE ESCAMA DE CONCRETO ARMADO EM SOLO REFORÇADO COM FITA METÁLICA COM ALTURA DE 4,0 A 6 M - TIPO 1 - AREIA E BRITA COMERCIAIS</t>
  </si>
  <si>
    <t>MURO DE ESCAMA DE CONCRETO ARMADO EM SOLO REFORÇADO COM FITA METÁLICA COM ALTURA DE 4,0 A 6 M - TIPO 1 - AREIA EXTRAÍDA E BRITA PRODUZIDA</t>
  </si>
  <si>
    <t>MURO DE ESCAMA DE CONCRETO ARMADO EM SOLO REFORÇADO COM FITA METÁLICA COM ALTURA DE 4,0 A 6 M - TIPO 2 - AREIA E BRITA COMERCIAIS</t>
  </si>
  <si>
    <t>MURO DE ESCAMA DE CONCRETO ARMADO EM SOLO REFORÇADO COM FITA METÁLICA COM ALTURA DE 4,0 A 6 M - TIPO 2 - AREIA EXTRAÍDA E BRITA PRODUZIDA</t>
  </si>
  <si>
    <t>MURO DE ESCAMA DE CONCRETO ARMADO EM SOLO REFORÇADO COM FITA METÁLICA COM ALTURA DE 6,0 A 8 M - TIPO 1 - AREIA E BRITA COMERCIAIS</t>
  </si>
  <si>
    <t>MURO DE ESCAMA DE CONCRETO ARMADO EM SOLO REFORÇADO COM FITA METÁLICA COM ALTURA DE 6,0 A 8 M - TIPO 1 - AREIA EXTRAÍDA E BRITA PRODUZIDA</t>
  </si>
  <si>
    <t>MURO DE ESCAMA DE CONCRETO ARMADO EM SOLO REFORÇADO COM FITA METÁLICA COM ALTURA DE 6,0 A 8 M - TIPO 2 - AREIA E BRITA COMERCIAIS</t>
  </si>
  <si>
    <t>MURO DE ESCAMA DE CONCRETO ARMADO EM SOLO REFORÇADO COM FITA METÁLICA COM ALTURA DE 6,0 A 8 M - TIPO 2 - AREIA EXTRAÍDA E BRITA PRODUZIDA</t>
  </si>
  <si>
    <t>MURO DE ESCAMA DE CONCRETO ARMADO EM SOLO REFORÇADO COM FITA METÁLICA COM ALTURA DE 8,0 A 10 M - TIPO 1 - AREIA E BRITA COMERCIAIS</t>
  </si>
  <si>
    <t>MURO DE ESCAMA DE CONCRETO ARMADO EM SOLO REFORÇADO COM FITA METÁLICA COM ALTURA DE 8,0 A 10 M - TIPO 1 - AREIA EXTRAÍDA E BRITA PRODUZIDA</t>
  </si>
  <si>
    <t>MURO DE ESCAMA DE CONCRETO ARMADO EM SOLO REFORÇADO COM FITA METÁLICA COM ALTURA DE 8,0 A 10 M - TIPO 2 - AREIA E BRITA COMERCIAIS</t>
  </si>
  <si>
    <t>MURO DE ESCAMA DE CONCRETO ARMADO EM SOLO REFORÇADO COM FITA METÁLICA COM ALTURA DE 8,0 A 10 M - TIPO 2 - AREIA EXTRAÍDA E BRITA PRODUZIDA</t>
  </si>
  <si>
    <t>TRAVADOR DE MADEIRA PARA ESCAMA DE CONCRETO ARMADO - UTILIZAÇÃO DE 10 VEZES</t>
  </si>
  <si>
    <t>TRAVAMENTO E NIVELAMENTO DE ESCAMA DE CONCRETO ARMADO EM SOLO REFORÇADO COM FITA METÁLICA</t>
  </si>
  <si>
    <t>CAMADA DRENANTE COM CONFORMAÇÃO DE TRATOR DE ESTEIRA - AREIA COMERCIAL</t>
  </si>
  <si>
    <t>CAMADA DRENANTE COM CONFORMAÇÃO DE TRATOR DE ESTEIRA - AREIA EXTRAÍDA</t>
  </si>
  <si>
    <t>COMPACTAÇÃO DE ATERROS A 100% DO PROCTOR INTERMEDIÁRIO</t>
  </si>
  <si>
    <t>COMPACTAÇÃO DE ATERROS A 100% DO PROCTOR NORMAL</t>
  </si>
  <si>
    <t>COMPACTAÇÃO DE CAMADA FINAL DE ATERRO DE ROCHA</t>
  </si>
  <si>
    <t>CONSTRUÇÃO DE CORPO DE ATERRO COM MATERIAL DE 3ª CATEGORIA ORIUNDO DE CORTE</t>
  </si>
  <si>
    <t>DESMATAMENTO, DESTOCAMENTO, LIMPEZA DE ÁREA E ESTOCAGEM DO MATERIAL DE LIMPEZA COM ÁRVORES DE DIÂMETRO ATÉ 0,15 M</t>
  </si>
  <si>
    <t>DESMONTE DE BLOCOS DE ROCHA COM MARTELETE PNEUMÁTICO</t>
  </si>
  <si>
    <t>ESCAVAÇÃO DE VALA EM MATERIAL DE 3ª CATEGORIA - RESISTÊNCIA A COMPRESSÃO ACIMA DE 110 MPA - COM ESCAVADEIRA E ROMPEDOR HIDRÁULICO 1.700 KG</t>
  </si>
  <si>
    <t>ESCAVAÇÃO DE VALA EM MATERIAL DE 3ª CATEGORIA - RESISTÊNCIA A COMPRESSÃO ATÉ 50 MPA - COM ESCAVADEIRA E ROMPEDOR HIDRÁULICO 1.700 KG</t>
  </si>
  <si>
    <t>ESCAVAÇÃO DE VALA EM MATERIAL DE 3ª CATEGORIA - RESISTÊNCIA A COMPRESSÃO DE 50 A 70 MPA - COM ESCAVADEIRA E ROMPEDOR HIDRÁULICO 1.700 KG</t>
  </si>
  <si>
    <t>ESCAVAÇÃO DE VALA EM MATERIAL DE 3ª CATEGORIA - RESISTÊNCIA A COMPRESSÃO DE 70 A 90 MPA - COM ESCAVADEIRA E ROMPEDOR HIDRÁULICO 1.700 KG</t>
  </si>
  <si>
    <t>ESCAVAÇÃO DE VALA EM MATERIAL DE 3ª CATEGORIA - RESISTÊNCIA A COMPRESSÃO DE 90 A 110 MPA - COM ESCAVADEIRA E ROMPEDOR HIDRÁULICO 1.700 KG</t>
  </si>
  <si>
    <t>ESCAVAÇÃO E TRANSPORTE DE MATERIAL DE 3ª CATEGORIA - DMT DE 0 A 50 M</t>
  </si>
  <si>
    <t>ESCAVAÇÃO EM MATERIAL DE 3ª CATEGORIA</t>
  </si>
  <si>
    <t>ESCAVAÇÃO EM MATERIAL DE 3ª CATEGORIA - RESISTÊNCIA A COMPRESSÃO ACIMA DE 110 MPA - COM ESCAVADEIRA E ROMPEDOR HIDRÁULICO 1.700 KG</t>
  </si>
  <si>
    <t>ESCAVAÇÃO EM MATERIAL DE 3ª CATEGORIA - RESISTÊNCIA A COMPRESSÃO ATÉ 50 MPA - COM ESCAVADEIRA E ROMPEDOR HIDRÁULICO 1.700 KG</t>
  </si>
  <si>
    <t>ESCAVAÇÃO EM MATERIAL DE 3ª CATEGORIA - RESISTÊNCIA A COMPRESSÃO DE 50 A 70 MPA - COM ESCAVADEIRA E ROMPEDOR HIDRÁULICO 1.700 KG</t>
  </si>
  <si>
    <t>ESCAVAÇÃO EM MATERIAL DE 3ª CATEGORIA - RESISTÊNCIA A COMPRESSÃO DE 70 A 90 MPA - COM ESCAVADEIRA E ROMPEDOR HIDRÁULICO 1.700 KG</t>
  </si>
  <si>
    <t>ESCAVAÇÃO EM MATERIAL DE 3ª CATEGORIA - RESISTÊNCIA A COMPRESSÃO DE 90 A 110 MPA - COM ESCAVADEIRA E ROMPEDOR HIDRÁULICO 1.700 KG</t>
  </si>
  <si>
    <t>ESCAVAÇÃO MECÂNICA COM RETROESCAVADEIRA EM MATERIAL DE 1ª CATEGORIA</t>
  </si>
  <si>
    <t>ESCAVAÇÃO, CARGA E TRANSPORTE DE MATERIAL DE 1ª CATEGORIA - DMT DE 1.000 A 1.200 M - CAMINHO DE SERVIÇO EM LEITO NATURAL - COM CARREGADEIRA E CAMINHÃO BASCULANTE DE 14 M³</t>
  </si>
  <si>
    <t>ESCAVAÇÃO, CARGA E TRANSPORTE DE MATERIAL DE 1ª CATEGORIA - DMT DE 1.000 A 1.200 M - CAMINHO DE SERVIÇO EM LEITO NATURAL - COM ESCAVADEIRA E CAMINHÃO BASCULANTE DE 14 M³</t>
  </si>
  <si>
    <t>ESCAVAÇÃO, CARGA E TRANSPORTE DE MATERIAL DE 1ª CATEGORIA - DMT DE 1.000 A 1.200 M - CAMINHO DE SERVIÇO EM REVESTIMENTO PRIMÁRIO - COM CARREGADEIRA E CAMINHÃO BASCULANTE DE 14 M³</t>
  </si>
  <si>
    <t>ESCAVAÇÃO, CARGA E TRANSPORTE DE MATERIAL DE 1ª CATEGORIA - DMT DE 1.000 A 1.200 M - CAMINHO DE SERVIÇO EM REVESTIMENTO PRIMÁRIO - COM ESCAVADEIRA E CAMINHÃO BASCULANTE DE 14 M³</t>
  </si>
  <si>
    <t>ESCAVAÇÃO, CARGA E TRANSPORTE DE MATERIAL DE 1ª CATEGORIA - DMT DE 1.000 A 1.200 M - CAMINHO DE SERVIÇO PAVIMENTADO - COM CARREGADEIRA E CAMINHÃO BASCULANTE DE 14 M³</t>
  </si>
  <si>
    <t>ESCAVAÇÃO, CARGA E TRANSPORTE DE MATERIAL DE 1ª CATEGORIA - DMT DE 1.000 A 1.200 M - CAMINHO DE SERVIÇO PAVIMENTADO - COM ESCAVADEIRA E CAMINHÃO BASCULANTE DE 14 M³</t>
  </si>
  <si>
    <t>ESCAVAÇÃO, CARGA E TRANSPORTE DE MATERIAL DE 1ª CATEGORIA - DMT DE 1.200 A 1.400 M - CAMINHO DE SERVIÇO EM LEITO NATURAL - COM CARREGADEIRA E CAMINHÃO BASCULANTE DE 14 M³</t>
  </si>
  <si>
    <t>ESCAVAÇÃO, CARGA E TRANSPORTE DE MATERIAL DE 1ª CATEGORIA - DMT DE 1.200 A 1.400 M - CAMINHO DE SERVIÇO EM LEITO NATURAL - COM ESCAVADEIRA E CAMINHÃO BASCULANTE DE 14 M³</t>
  </si>
  <si>
    <t>ESCAVAÇÃO, CARGA E TRANSPORTE DE MATERIAL DE 1ª CATEGORIA - DMT DE 1.200 A 1.400 M - CAMINHO DE SERVIÇO EM REVESTIMENTO PRIMÁRIO - COM CARREGADEIRA E CAMINHÃO BASCULANTE DE 14 M³</t>
  </si>
  <si>
    <t>ESCAVAÇÃO, CARGA E TRANSPORTE DE MATERIAL DE 1ª CATEGORIA - DMT DE 1.200 A 1.400 M - CAMINHO DE SERVIÇO EM REVESTIMENTO PRIMÁRIO - COM ESCAVADEIRA E CAMINHÃO BASCULANTE DE 14 M³</t>
  </si>
  <si>
    <t>ESCAVAÇÃO, CARGA E TRANSPORTE DE MATERIAL DE 1ª CATEGORIA - DMT DE 1.200 A 1.400 M - CAMINHO DE SERVIÇO PAVIMENTADO - COM CARREGADEIRA E CAMINHÃO BASCULANTE DE 14 M³</t>
  </si>
  <si>
    <t>ESCAVAÇÃO, CARGA E TRANSPORTE DE MATERIAL DE 1ª CATEGORIA - DMT DE 1.200 A 1.400 M - CAMINHO DE SERVIÇO PAVIMENTADO - COM ESCAVADEIRA E CAMINHÃO BASCULANTE DE 14 M³</t>
  </si>
  <si>
    <t>ESCAVAÇÃO, CARGA E TRANSPORTE DE MATERIAL DE 1ª CATEGORIA - DMT DE 1.400 A 1.600 M - CAMINHO DE SERVIÇO EM LEITO NATURAL - COM CARREGADEIRA E CAMINHÃO BASCULANTE DE 14 M³</t>
  </si>
  <si>
    <t>ESCAVAÇÃO, CARGA E TRANSPORTE DE MATERIAL DE 1ª CATEGORIA - DMT DE 1.400 A 1.600 M - CAMINHO DE SERVIÇO EM LEITO NATURAL - COM ESCAVADEIRA E CAMINHÃO BASCULANTE DE 14 M³</t>
  </si>
  <si>
    <t>ESCAVAÇÃO, CARGA E TRANSPORTE DE MATERIAL DE 1ª CATEGORIA - DMT DE 1.400 A 1.600 M - CAMINHO DE SERVIÇO EM REVESTIMENTO PRIMÁRIO - COM CARREGADEIRA E CAMINHÃO BASCULANTE DE 14 M³</t>
  </si>
  <si>
    <t>ESCAVAÇÃO, CARGA E TRANSPORTE DE MATERIAL DE 1ª CATEGORIA - DMT DE 1.400 A 1.600 M - CAMINHO DE SERVIÇO EM REVESTIMENTO PRIMÁRIO - COM ESCAVADEIRA E CAMINHÃO BASCULANTE DE 14 M³</t>
  </si>
  <si>
    <t>ESCAVAÇÃO, CARGA E TRANSPORTE DE MATERIAL DE 1ª CATEGORIA - DMT DE 1.400 A 1.600 M - CAMINHO DE SERVIÇO PAVIMENTADO - COM CARREGADEIRA E CAMINHÃO BASCULANTE DE 14 M³</t>
  </si>
  <si>
    <t>ESCAVAÇÃO, CARGA E TRANSPORTE DE MATERIAL DE 1ª CATEGORIA - DMT DE 1.400 A 1.600 M - CAMINHO DE SERVIÇO PAVIMENTADO - COM ESCAVADEIRA E CAMINHÃO BASCULANTE DE 14 M³</t>
  </si>
  <si>
    <t>ESCAVAÇÃO, CARGA E TRANSPORTE DE MATERIAL DE 1ª CATEGORIA - DMT DE 1.600 A 1.800 M - CAMINHO DE SERVIÇO EM LEITO NATURAL - COM CARREGADEIRA E CAMINHÃO BASCULANTE DE 14 M³</t>
  </si>
  <si>
    <t>ESCAVAÇÃO, CARGA E TRANSPORTE DE MATERIAL DE 1ª CATEGORIA - DMT DE 1.600 A 1.800 M - CAMINHO DE SERVIÇO EM LEITO NATURAL - COM ESCAVADEIRA E CAMINHÃO BASCULANTE DE 14 M³</t>
  </si>
  <si>
    <t>ESCAVAÇÃO, CARGA E TRANSPORTE DE MATERIAL DE 1ª CATEGORIA - DMT DE 1.600 A 1.800 M - CAMINHO DE SERVIÇO EM REVESTIMENTO PRIMÁRIO - COM CARREGADEIRA E CAMINHÃO BASCULANTE DE 14 M³</t>
  </si>
  <si>
    <t>ESCAVAÇÃO, CARGA E TRANSPORTE DE MATERIAL DE 1ª CATEGORIA - DMT DE 1.600 A 1.800 M - CAMINHO DE SERVIÇO EM REVESTIMENTO PRIMÁRIO - COM ESCAVADEIRA E CAMINHÃO BASCULANTE DE 14 M³</t>
  </si>
  <si>
    <t>ESCAVAÇÃO, CARGA E TRANSPORTE DE MATERIAL DE 1ª CATEGORIA - DMT DE 1.600 A 1.800 M - CAMINHO DE SERVIÇO PAVIMENTADO - COM CARREGADEIRA E CAMINHÃO BASCULANTE DE 14 M³</t>
  </si>
  <si>
    <t>ESCAVAÇÃO, CARGA E TRANSPORTE DE MATERIAL DE 1ª CATEGORIA - DMT DE 1.600 A 1.800 M - CAMINHO DE SERVIÇO PAVIMENTADO - COM ESCAVADEIRA E CAMINHÃO BASCULANTE DE 14 M³</t>
  </si>
  <si>
    <t>ESCAVAÇÃO, CARGA E TRANSPORTE DE MATERIAL DE 1ª CATEGORIA - DMT DE 1.800 A 2.000 M - CAMINHO DE SERVIÇO EM LEITO NATURAL - COM CARREGADEIRA E CAMINHÃO BASCULANTE DE 14 M³</t>
  </si>
  <si>
    <t>ESCAVAÇÃO, CARGA E TRANSPORTE DE MATERIAL DE 1ª CATEGORIA - DMT DE 1.800 A 2.000 M - CAMINHO DE SERVIÇO EM LEITO NATURAL - COM ESCAVADEIRA E CAMINHÃO BASCULANTE DE 14 M³</t>
  </si>
  <si>
    <t>ESCAVAÇÃO, CARGA E TRANSPORTE DE MATERIAL DE 1ª CATEGORIA - DMT DE 1.800 A 2.000 M - CAMINHO DE SERVIÇO EM REVESTIMENTO PRIMÁRIO - COM CARREGADEIRA E CAMINHÃO BASCULANTE DE 14 M³</t>
  </si>
  <si>
    <t>ESCAVAÇÃO, CARGA E TRANSPORTE DE MATERIAL DE 1ª CATEGORIA - DMT DE 1.800 A 2.000 M - CAMINHO DE SERVIÇO EM REVESTIMENTO PRIMÁRIO - COM ESCAVADEIRA E CAMINHÃO BASCULANTE DE 14 M³</t>
  </si>
  <si>
    <t>ESCAVAÇÃO, CARGA E TRANSPORTE DE MATERIAL DE 1ª CATEGORIA - DMT DE 1.800 A 2.000 M - CAMINHO DE SERVIÇO PAVIMENTADO - COM CARREGADEIRA E CAMINHÃO BASCULANTE DE 14 M³</t>
  </si>
  <si>
    <t>ESCAVAÇÃO, CARGA E TRANSPORTE DE MATERIAL DE 1ª CATEGORIA - DMT DE 1.800 A 2.000 M - CAMINHO DE SERVIÇO PAVIMENTADO - COM ESCAVADEIRA E CAMINHÃO BASCULANTE DE 14 M³</t>
  </si>
  <si>
    <t>ESCAVAÇÃO, CARGA E TRANSPORTE DE MATERIAL DE 1ª CATEGORIA - DMT DE 2.000 A 2.500 M - CAMINHO DE SERVIÇO EM LEITO NATURAL - COM CARREGADEIRA E CAMINHÃO BASCULANTE DE 14 M³</t>
  </si>
  <si>
    <t>ESCAVAÇÃO, CARGA E TRANSPORTE DE MATERIAL DE 1ª CATEGORIA - DMT DE 2.000 A 2.500 M - CAMINHO DE SERVIÇO EM LEITO NATURAL - COM ESCAVADEIRA E CAMINHÃO BASCULANTE DE 14 M³</t>
  </si>
  <si>
    <t>ESCAVAÇÃO, CARGA E TRANSPORTE DE MATERIAL DE 1ª CATEGORIA - DMT DE 2.000 A 2.500 M - CAMINHO DE SERVIÇO EM REVESTIMENTO PRIMÁRIO - COM CARREGADEIRA E CAMINHÃO BASCULANTE DE 14 M³</t>
  </si>
  <si>
    <t>ESCAVAÇÃO, CARGA E TRANSPORTE DE MATERIAL DE 1ª CATEGORIA - DMT DE 2.000 A 2.500 M - CAMINHO DE SERVIÇO EM REVESTIMENTO PRIMÁRIO - COM ESCAVADEIRA E CAMINHÃO BASCULANTE DE 14 M³</t>
  </si>
  <si>
    <t>ESCAVAÇÃO, CARGA E TRANSPORTE DE MATERIAL DE 1ª CATEGORIA - DMT DE 2.000 A 2.500 M - CAMINHO DE SERVIÇO PAVIMENTADO - COM CARREGADEIRA E CAMINHÃO BASCULANTE DE 14 M³</t>
  </si>
  <si>
    <t>ESCAVAÇÃO, CARGA E TRANSPORTE DE MATERIAL DE 1ª CATEGORIA - DMT DE 2.000 A 2.500 M - CAMINHO DE SERVIÇO PAVIMENTADO - COM ESCAVADEIRA E CAMINHÃO BASCULANTE DE 14 M³</t>
  </si>
  <si>
    <t>ESCAVAÇÃO, CARGA E TRANSPORTE DE MATERIAL DE 1ª CATEGORIA - DMT DE 2.500 A 3.000 M - CAMINHO DE SERVIÇO EM LEITO NATURAL - COM CARREGADEIRA E CAMINHÃO BASCULANTE DE 14 M³</t>
  </si>
  <si>
    <t>ESCAVAÇÃO, CARGA E TRANSPORTE DE MATERIAL DE 1ª CATEGORIA - DMT DE 2.500 A 3.000 M - CAMINHO DE SERVIÇO EM LEITO NATURAL - COM ESCAVADEIRA E CAMINHÃO BASCULANTE DE 14 M³</t>
  </si>
  <si>
    <t>ESCAVAÇÃO, CARGA E TRANSPORTE DE MATERIAL DE 1ª CATEGORIA - DMT DE 2.500 A 3.000 M - CAMINHO DE SERVIÇO EM REVESTIMENTO PRIMÁRIO - COM CARREGADEIRA E CAMINHÃO BASCULANTE DE 14 M³</t>
  </si>
  <si>
    <t>ESCAVAÇÃO, CARGA E TRANSPORTE DE MATERIAL DE 1ª CATEGORIA - DMT DE 2.500 A 3.000 M - CAMINHO DE SERVIÇO EM REVESTIMENTO PRIMÁRIO - COM ESCAVADEIRA E CAMINHÃO BASCULANTE DE 14 M³</t>
  </si>
  <si>
    <t>ESCAVAÇÃO, CARGA E TRANSPORTE DE MATERIAL DE 1ª CATEGORIA - DMT DE 2.500 A 3.000 M - CAMINHO DE SERVIÇO PAVIMENTADO - COM CARREGADEIRA E CAMINHÃO BASCULANTE DE 14 M³</t>
  </si>
  <si>
    <t>ESCAVAÇÃO, CARGA E TRANSPORTE DE MATERIAL DE 1ª CATEGORIA - DMT DE 2.500 A 3.000 M - CAMINHO DE SERVIÇO PAVIMENTADO - COM ESCAVADEIRA E CAMINHÃO BASCULANTE DE 14 M³</t>
  </si>
  <si>
    <t>ESCAVAÇÃO, CARGA E TRANSPORTE DE MATERIAL DE 1ª CATEGORIA - DMT DE 200 A 400 M - CAMINHO DE SERVIÇO EM LEITO NATURAL - COM CARREGADEIRA E CAMINHÃO BASCULANTE DE 14 M³</t>
  </si>
  <si>
    <t>ESCAVAÇÃO, CARGA E TRANSPORTE DE MATERIAL DE 1ª CATEGORIA - DMT DE 200 A 400 M - CAMINHO DE SERVIÇO EM LEITO NATURAL - COM ESCAVADEIRA E CAMINHÃO BASCULANTE DE 14 M³</t>
  </si>
  <si>
    <t>ESCAVAÇÃO, CARGA E TRANSPORTE DE MATERIAL DE 1ª CATEGORIA - DMT DE 200 A 400 M - CAMINHO DE SERVIÇO EM REVESTIMENTO PRIMÁRIO - COM CARREGADEIRA E CAMINHÃO BASCULANTE DE 14 M³</t>
  </si>
  <si>
    <t>ESCAVAÇÃO, CARGA E TRANSPORTE DE MATERIAL DE 1ª CATEGORIA - DMT DE 200 A 400 M - CAMINHO DE SERVIÇO EM REVESTIMENTO PRIMÁRIO - COM ESCAVADEIRA E CAMINHÃO BASCULANTE DE 14 M³</t>
  </si>
  <si>
    <t>ESCAVAÇÃO, CARGA E TRANSPORTE DE MATERIAL DE 1ª CATEGORIA - DMT DE 200 A 400 M - CAMINHO DE SERVIÇO PAVIMENTADO - COM CARREGADEIRA E CAMINHÃO BASCULANTE DE 14 M³</t>
  </si>
  <si>
    <t>ESCAVAÇÃO, CARGA E TRANSPORTE DE MATERIAL DE 1ª CATEGORIA - DMT DE 200 A 400 M - CAMINHO DE SERVIÇO PAVIMENTADO - COM ESCAVADEIRA E CAMINHÃO BASCULANTE DE 14 M³</t>
  </si>
  <si>
    <t>ESCAVAÇÃO, CARGA E TRANSPORTE DE MATERIAL DE 1ª CATEGORIA - DMT DE 400 A 600 M - CAMINHO DE SERVIÇO EM LEITO NATURAL - COM CARREGADEIRA E CAMINHÃO BASCULANTE DE 14 M³</t>
  </si>
  <si>
    <t>ESCAVAÇÃO, CARGA E TRANSPORTE DE MATERIAL DE 1ª CATEGORIA - DMT DE 400 A 600 M - CAMINHO DE SERVIÇO EM LEITO NATURAL - COM ESCAVADEIRA E CAMINHÃO BASCULANTE DE 14 M³</t>
  </si>
  <si>
    <t>ESCAVAÇÃO, CARGA E TRANSPORTE DE MATERIAL DE 1ª CATEGORIA - DMT DE 400 A 600 M - CAMINHO DE SERVIÇO EM REVESTIMENTO PRIMÁRIO - COM CARREGADEIRA E CAMINHÃO BASCULANTE DE 14 M³</t>
  </si>
  <si>
    <t>ESCAVAÇÃO, CARGA E TRANSPORTE DE MATERIAL DE 1ª CATEGORIA - DMT DE 400 A 600 M - CAMINHO DE SERVIÇO EM REVESTIMENTO PRIMÁRIO - COM ESCAVADEIRA E CAMINHÃO BASCULANTE DE 14 M³</t>
  </si>
  <si>
    <t>ESCAVAÇÃO, CARGA E TRANSPORTE DE MATERIAL DE 1ª CATEGORIA - DMT DE 400 A 600 M - CAMINHO DE SERVIÇO PAVIMENTADO - COM CARREGADEIRA E CAMINHÃO BASCULANTE DE 14 M³</t>
  </si>
  <si>
    <t>ESCAVAÇÃO, CARGA E TRANSPORTE DE MATERIAL DE 1ª CATEGORIA - DMT DE 400 A 600 M - CAMINHO DE SERVIÇO PAVIMENTADO - COM ESCAVADEIRA E CAMINHÃO BASCULANTE DE 14 M³</t>
  </si>
  <si>
    <t>ESCAVAÇÃO, CARGA E TRANSPORTE DE MATERIAL DE 1ª CATEGORIA - DMT DE 50 A 200 M - CAMINHO DE SERVIÇO EM LEITO NATURAL - COM CARREGADEIRA E CAMINHÃO BASCULANTE DE 14 M³</t>
  </si>
  <si>
    <t>ESCAVAÇÃO, CARGA E TRANSPORTE DE MATERIAL DE 1ª CATEGORIA - DMT DE 50 A 200 M - CAMINHO DE SERVIÇO EM LEITO NATURAL - COM ESCAVADEIRA E CAMINHÃO BASCULANTE DE 14 M³</t>
  </si>
  <si>
    <t>ESCAVAÇÃO, CARGA E TRANSPORTE DE MATERIAL DE 1ª CATEGORIA - DMT DE 50 A 200 M - CAMINHO DE SERVIÇO EM REVESTIMENTO PRIMÁRIO - COM CARREGADEIRA E CAMINHÃO BASCULANTE DE 14 M³</t>
  </si>
  <si>
    <t>ESCAVAÇÃO, CARGA E TRANSPORTE DE MATERIAL DE 1ª CATEGORIA - DMT DE 50 A 200 M - CAMINHO DE SERVIÇO EM REVESTIMENTO PRIMÁRIO - COM ESCAVADEIRA E CAMINHÃO BASCULANTE DE 14 M³</t>
  </si>
  <si>
    <t>ESCAVAÇÃO, CARGA E TRANSPORTE DE MATERIAL DE 1ª CATEGORIA - DMT DE 50 A 200 M - CAMINHO DE SERVIÇO PAVIMENTADO - COM CARREGADEIRA E CAMINHÃO BASCULANTE DE 14 M³</t>
  </si>
  <si>
    <t>ESCAVAÇÃO, CARGA E TRANSPORTE DE MATERIAL DE 1ª CATEGORIA - DMT DE 50 A 200 M - CAMINHO DE SERVIÇO PAVIMENTADO - COM ESCAVADEIRA E CAMINHÃO BASCULANTE DE 14 M³</t>
  </si>
  <si>
    <t>ESCAVAÇÃO, CARGA E TRANSPORTE DE MATERIAL DE 1ª CATEGORIA - DMT DE 600 A 800 M - CAMINHO DE SERVIÇO EM LEITO NATURAL - COM CARREGADEIRA E CAMINHÃO BASCULANTE DE 14 M³</t>
  </si>
  <si>
    <t>ESCAVAÇÃO, CARGA E TRANSPORTE DE MATERIAL DE 1ª CATEGORIA - DMT DE 600 A 800 M - CAMINHO DE SERVIÇO EM LEITO NATURAL - COM ESCAVADEIRA E CAMINHÃO BASCULANTE DE 14 M³</t>
  </si>
  <si>
    <t>ESCAVAÇÃO, CARGA E TRANSPORTE DE MATERIAL DE 1ª CATEGORIA - DMT DE 600 A 800 M - CAMINHO DE SERVIÇO EM REVESTIMENTO PRIMÁRIO - COM CARREGADEIRA E CAMINHÃO BASCULANTE DE 14 M³</t>
  </si>
  <si>
    <t>ESCAVAÇÃO, CARGA E TRANSPORTE DE MATERIAL DE 1ª CATEGORIA - DMT DE 600 A 800 M - CAMINHO DE SERVIÇO EM REVESTIMENTO PRIMÁRIO - COM ESCAVADEIRA E CAMINHÃO BASCULANTE DE 14 M³</t>
  </si>
  <si>
    <t>ESCAVAÇÃO, CARGA E TRANSPORTE DE MATERIAL DE 1ª CATEGORIA - DMT DE 600 A 800 M - CAMINHO DE SERVIÇO PAVIMENTADO - COM CARREGADEIRA E CAMINHÃO BASCULANTE DE 14 M³</t>
  </si>
  <si>
    <t>ESCAVAÇÃO, CARGA E TRANSPORTE DE MATERIAL DE 1ª CATEGORIA - DMT DE 600 A 800 M - CAMINHO DE SERVIÇO PAVIMENTADO - COM ESCAVADEIRA E CAMINHÃO BASCULANTE DE 14 M³</t>
  </si>
  <si>
    <t>ESCAVAÇÃO, CARGA E TRANSPORTE DE MATERIAL DE 1ª CATEGORIA - DMT DE 800 A 1.000 M - CAMINHO DE SERVIÇO EM LEITO NATURAL - COM CARREGADEIRA E CAMINHÃO BASCULANTE DE 14 M³</t>
  </si>
  <si>
    <t>ESCAVAÇÃO, CARGA E TRANSPORTE DE MATERIAL DE 1ª CATEGORIA - DMT DE 800 A 1.000 M - CAMINHO DE SERVIÇO EM LEITO NATURAL - COM ESCAVADEIRA E CAMINHÃO BASCULANTE DE 14 M³</t>
  </si>
  <si>
    <t>ESCAVAÇÃO, CARGA E TRANSPORTE DE MATERIAL DE 1ª CATEGORIA - DMT DE 800 A 1.000 M - CAMINHO DE SERVIÇO EM REVESTIMENTO PRIMÁRIO - COM CARREGADEIRA E CAMINHÃO BASCULANTE DE 14 M³</t>
  </si>
  <si>
    <t>ESCAVAÇÃO, CARGA E TRANSPORTE DE MATERIAL DE 1ª CATEGORIA - DMT DE 800 A 1.000 M - CAMINHO DE SERVIÇO EM REVESTIMENTO PRIMÁRIO - COM ESCAVADEIRA E CAMINHÃO BASCULANTE DE 14 M³</t>
  </si>
  <si>
    <t>ESCAVAÇÃO, CARGA E TRANSPORTE DE MATERIAL DE 1ª CATEGORIA - DMT DE 800 A 1.000 M - CAMINHO DE SERVIÇO PAVIMENTADO - COM CARREGADEIRA E CAMINHÃO BASCULANTE DE 14 M³</t>
  </si>
  <si>
    <t>ESCAVAÇÃO, CARGA E TRANSPORTE DE MATERIAL DE 1ª CATEGORIA - DMT DE 800 A 1.000 M - CAMINHO DE SERVIÇO PAVIMENTADO - COM ESCAVADEIRA E CAMINHÃO BASCULANTE DE 14 M³</t>
  </si>
  <si>
    <t>ESCAVAÇÃO, CARGA E TRANSPORTE DE MATERIAL DE 1ª CATEGORIA NA DISTÂNCIA DE 3.000 M - CAMINHO DE SERVIÇO EM LEITO NATURAL - COM CARREGADEIRA E CAMINHÃO BASCULANTE DE 14 M³</t>
  </si>
  <si>
    <t>ESCAVAÇÃO, CARGA E TRANSPORTE DE MATERIAL DE 1ª CATEGORIA NA DISTÂNCIA DE 3.000 M - CAMINHO DE SERVIÇO EM LEITO NATURAL - COM ESCAVADEIRA E CAMINHÃO BASCULANTE DE 14 M³</t>
  </si>
  <si>
    <t>ESCAVAÇÃO, CARGA E TRANSPORTE DE MATERIAL DE 1ª CATEGORIA NA DISTÂNCIA DE 3.000 M - CAMINHO DE SERVIÇO EM REVESTIMENTO PRIMÁRIO - COM CARREGADEIRA E CAMINHÃO BASCULANTE DE 14 M³</t>
  </si>
  <si>
    <t>ESCAVAÇÃO, CARGA E TRANSPORTE DE MATERIAL DE 1ª CATEGORIA NA DISTÂNCIA DE 3.000 M - CAMINHO DE SERVIÇO EM REVESTIMENTO PRIMÁRIO - COM ESCAVADEIRA E CAMINHÃO BASCULANTE DE 14 M³</t>
  </si>
  <si>
    <t>ESCAVAÇÃO, CARGA E TRANSPORTE DE MATERIAL DE 1ª CATEGORIA NA DISTÂNCIA DE 3.000 M - CAMINHO DE SERVIÇO PAVIMENTADO - COM CARREGADEIRA E CAMINHÃO BASCULANTE DE 14 M³</t>
  </si>
  <si>
    <t>ESCAVAÇÃO, CARGA E TRANSPORTE DE MATERIAL DE 1ª CATEGORIA NA DISTÂNCIA DE 3.000 M - CAMINHO DE SERVIÇO PAVIMENTADO - COM ESCAVADEIRA E CAMINHÃO BASCULANTE DE 14 M³</t>
  </si>
  <si>
    <t>ESCAVAÇÃO, CARGA E TRANSPORTE DE MATERIAL DE 2ª CATEGORIA - DMT DE 1.000 A 1.200 M - CAMINHO DE SERVIÇO EM LEITO NATURAL - COM CARREGADEIRA E CAMINHÃO BASCULANTE DE 14 M³</t>
  </si>
  <si>
    <t>ESCAVAÇÃO, CARGA E TRANSPORTE DE MATERIAL DE 2ª CATEGORIA - DMT DE 1.000 A 1.200 M - CAMINHO DE SERVIÇO EM LEITO NATURAL - COM ESCAVADEIRA E CAMINHÃO BASCULANTE DE 14 M³</t>
  </si>
  <si>
    <t>ESCAVAÇÃO, CARGA E TRANSPORTE DE MATERIAL DE 2ª CATEGORIA - DMT DE 1.000 A 1.200 M - CAMINHO DE SERVIÇO EM REVESTIMENTO PRIMÁRIO - COM CARREGADEIRA E CAMINHÃO BASCULANTE DE 14 M³</t>
  </si>
  <si>
    <t>ESCAVAÇÃO, CARGA E TRANSPORTE DE MATERIAL DE 2ª CATEGORIA - DMT DE 1.000 A 1.200 M - CAMINHO DE SERVIÇO EM REVESTIMENTO PRIMÁRIO - COM ESCAVADEIRA E CAMINHÃO BASCULANTE DE 14 M³</t>
  </si>
  <si>
    <t>ESCAVAÇÃO, CARGA E TRANSPORTE DE MATERIAL DE 2ª CATEGORIA - DMT DE 1.000 A 1.200 M - CAMINHO DE SERVIÇO PAVIMENTADO - COM CARREGADEIRA E CAMINHÃO BASCULANTE DE 14 M³</t>
  </si>
  <si>
    <t>ESCAVAÇÃO, CARGA E TRANSPORTE DE MATERIAL DE 2ª CATEGORIA - DMT DE 1.000 A 1.200 M - CAMINHO DE SERVIÇO PAVIMENTADO - COM ESCAVADEIRA E CAMINHÃO BASCULANTE DE 14 M³</t>
  </si>
  <si>
    <t>ESCAVAÇÃO, CARGA E TRANSPORTE DE MATERIAL DE 2ª CATEGORIA - DMT DE 1.200 A 1.400 M - CAMINHO DE SERVIÇO EM LEITO NATURAL - COM CARREGADEIRA E CAMINHÃO BASCULANTE DE 14 M³</t>
  </si>
  <si>
    <t>ESCAVAÇÃO, CARGA E TRANSPORTE DE MATERIAL DE 2ª CATEGORIA - DMT DE 1.200 A 1.400 M - CAMINHO DE SERVIÇO EM LEITO NATURAL - COM ESCAVADEIRA E CAMINHÃO BASCULANTE DE 14 M³</t>
  </si>
  <si>
    <t>ESCAVAÇÃO, CARGA E TRANSPORTE DE MATERIAL DE 2ª CATEGORIA - DMT DE 1.200 A 1.400 M - CAMINHO DE SERVIÇO EM REVESTIMENTO PRIMÁRIO - COM CARREGADEIRA E CAMINHÃO BASCULANTE DE 14 M³</t>
  </si>
  <si>
    <t>ESCAVAÇÃO, CARGA E TRANSPORTE DE MATERIAL DE 2ª CATEGORIA - DMT DE 1.200 A 1.400 M - CAMINHO DE SERVIÇO EM REVESTIMENTO PRIMÁRIO - COM ESCAVADEIRA E CAMINHÃO BASCULANTE DE 14 M³</t>
  </si>
  <si>
    <t>ESCAVAÇÃO, CARGA E TRANSPORTE DE MATERIAL DE 2ª CATEGORIA - DMT DE 1.200 A 1.400 M - CAMINHO DE SERVIÇO PAVIMENTADO - COM CARREGADEIRA E CAMINHÃO BASCULANTE DE 14 M³</t>
  </si>
  <si>
    <t>ESCAVAÇÃO, CARGA E TRANSPORTE DE MATERIAL DE 2ª CATEGORIA - DMT DE 1.200 A 1.400 M - CAMINHO DE SERVIÇO PAVIMENTADO - COM ESCAVADEIRA E CAMINHÃO BASCULANTE DE 14 M³</t>
  </si>
  <si>
    <t>ESCAVAÇÃO, CARGA E TRANSPORTE DE MATERIAL DE 2ª CATEGORIA - DMT DE 1.400 A 1.600 M - CAMINHO DE SERVIÇO EM LEITO NATURAL - COM CARREGADEIRA E CAMINHÃO BASCULANTE DE 14 M³</t>
  </si>
  <si>
    <t>ESCAVAÇÃO, CARGA E TRANSPORTE DE MATERIAL DE 2ª CATEGORIA - DMT DE 1.400 A 1.600 M - CAMINHO DE SERVIÇO EM LEITO NATURAL - COM ESCAVADEIRA E CAMINHÃO BASCULANTE DE 14 M³</t>
  </si>
  <si>
    <t>ESCAVAÇÃO, CARGA E TRANSPORTE DE MATERIAL DE 2ª CATEGORIA - DMT DE 1.400 A 1.600 M - CAMINHO DE SERVIÇO EM REVESTIMENTO PRIMÁRIO - COM CARREGADEIRA E CAMINHÃO BASCULANTE DE 14 M³</t>
  </si>
  <si>
    <t>ESCAVAÇÃO, CARGA E TRANSPORTE DE MATERIAL DE 2ª CATEGORIA - DMT DE 1.400 A 1.600 M - CAMINHO DE SERVIÇO EM REVESTIMENTO PRIMÁRIO - COM ESCAVADEIRA E CAMINHÃO BASCULANTE DE 14 M³</t>
  </si>
  <si>
    <t>ESCAVAÇÃO, CARGA E TRANSPORTE DE MATERIAL DE 2ª CATEGORIA - DMT DE 1.400 A 1.600 M - CAMINHO DE SERVIÇO PAVIMENTADO - COM CARREGADEIRA E CAMINHÃO BASCULANTE DE 14 M³</t>
  </si>
  <si>
    <t>ESCAVAÇÃO, CARGA E TRANSPORTE DE MATERIAL DE 2ª CATEGORIA - DMT DE 1.400 A 1.600 M - CAMINHO DE SERVIÇO PAVIMENTADO - COM ESCAVADEIRA E CAMINHÃO BASCULANTE DE 14 M³</t>
  </si>
  <si>
    <t>ESCAVAÇÃO, CARGA E TRANSPORTE DE MATERIAL DE 2ª CATEGORIA - DMT DE 1.600 A 1.800 M - CAMINHO DE SERVIÇO EM LEITO NATURAL - COM CARREGADEIRA E CAMINHÃO BASCULANTE DE 14 M³</t>
  </si>
  <si>
    <t>ESCAVAÇÃO, CARGA E TRANSPORTE DE MATERIAL DE 2ª CATEGORIA - DMT DE 1.600 A 1.800 M - CAMINHO DE SERVIÇO EM LEITO NATURAL - COM ESCAVADEIRA E CAMINHÃO BASCULANTE DE 14 M³</t>
  </si>
  <si>
    <t>ESCAVAÇÃO, CARGA E TRANSPORTE DE MATERIAL DE 2ª CATEGORIA - DMT DE 1.600 A 1.800 M - CAMINHO DE SERVIÇO EM REVESTIMENTO PRIMÁRIO - COM CARREGADEIRA E CAMINHÃO BASCULANTE DE 14 M³</t>
  </si>
  <si>
    <t>ESCAVAÇÃO, CARGA E TRANSPORTE DE MATERIAL DE 2ª CATEGORIA - DMT DE 1.600 A 1.800 M - CAMINHO DE SERVIÇO EM REVESTIMENTO PRIMÁRIO - COM ESCAVADEIRA E CAMINHÃO BASCULANTE DE 14 M³</t>
  </si>
  <si>
    <t>ESCAVAÇÃO, CARGA E TRANSPORTE DE MATERIAL DE 2ª CATEGORIA - DMT DE 1.600 A 1.800 M - CAMINHO DE SERVIÇO PAVIMENTADO - COM CARREGADEIRA E CAMINHÃO BASCULANTE DE 14 M³</t>
  </si>
  <si>
    <t>ESCAVAÇÃO, CARGA E TRANSPORTE DE MATERIAL DE 2ª CATEGORIA - DMT DE 1.600 A 1.800 M - CAMINHO DE SERVIÇO PAVIMENTADO - COM ESCAVADEIRA E CAMINHÃO BASCULANTE DE 14 M³</t>
  </si>
  <si>
    <t>ESCAVAÇÃO, CARGA E TRANSPORTE DE MATERIAL DE 2ª CATEGORIA - DMT DE 1.800 A 2.000 M - CAMINHO DE SERVIÇO EM LEITO NATURAL - COM CARREGADEIRA E CAMINHÃO BASCULANTE DE 14 M³</t>
  </si>
  <si>
    <t>ESCAVAÇÃO, CARGA E TRANSPORTE DE MATERIAL DE 2ª CATEGORIA - DMT DE 1.800 A 2.000 M - CAMINHO DE SERVIÇO EM LEITO NATURAL - COM ESCAVADEIRA E CAMINHÃO BASCULANTE DE 14 M³</t>
  </si>
  <si>
    <t>ESCAVAÇÃO, CARGA E TRANSPORTE DE MATERIAL DE 2ª CATEGORIA - DMT DE 1.800 A 2.000 M - CAMINHO DE SERVIÇO EM REVESTIMENTO PRIMÁRIO - COM CARREGADEIRA E CAMINHÃO BASCULANTE DE 14 M³</t>
  </si>
  <si>
    <t>ESCAVAÇÃO, CARGA E TRANSPORTE DE MATERIAL DE 2ª CATEGORIA - DMT DE 1.800 A 2.000 M - CAMINHO DE SERVIÇO EM REVESTIMENTO PRIMÁRIO - COM ESCAVADEIRA E CAMINHÃO BASCULANTE DE 14 M³</t>
  </si>
  <si>
    <t>ESCAVAÇÃO, CARGA E TRANSPORTE DE MATERIAL DE 2ª CATEGORIA - DMT DE 1.800 A 2.000 M - CAMINHO DE SERVIÇO PAVIMENTADO - COM CARREGADEIRA E CAMINHÃO BASCULANTE DE 14 M³</t>
  </si>
  <si>
    <t>ESCAVAÇÃO, CARGA E TRANSPORTE DE MATERIAL DE 2ª CATEGORIA - DMT DE 1.800 A 2.000 M - CAMINHO DE SERVIÇO PAVIMENTADO - COM ESCAVADEIRA E CAMINHÃO BASCULANTE DE 14 M³</t>
  </si>
  <si>
    <t>ESCAVAÇÃO, CARGA E TRANSPORTE DE MATERIAL DE 2ª CATEGORIA - DMT DE 2.000 A 2.500 M - CAMINHO DE SERVIÇO EM LEITO NATURAL - COM CARREGADEIRA E CAMINHÃO BASCULANTE DE 14 M³</t>
  </si>
  <si>
    <t>ESCAVAÇÃO, CARGA E TRANSPORTE DE MATERIAL DE 2ª CATEGORIA - DMT DE 2.000 A 2.500 M - CAMINHO DE SERVIÇO EM LEITO NATURAL - COM ESCAVADEIRA E CAMINHÃO BASCULANTE DE 14 M³</t>
  </si>
  <si>
    <t>ESCAVAÇÃO, CARGA E TRANSPORTE DE MATERIAL DE 2ª CATEGORIA - DMT DE 2.000 A 2.500 M - CAMINHO DE SERVIÇO EM REVESTIMENTO PRIMÁRIO - COM CARREGADEIRA E CAMINHÃO BASCULANTE DE 14 M³</t>
  </si>
  <si>
    <t>ESCAVAÇÃO, CARGA E TRANSPORTE DE MATERIAL DE 2ª CATEGORIA - DMT DE 2.000 A 2.500 M - CAMINHO DE SERVIÇO EM REVESTIMENTO PRIMÁRIO - COM ESCAVADEIRA E CAMINHÃO BASCULANTE DE 14 M³</t>
  </si>
  <si>
    <t>ESCAVAÇÃO, CARGA E TRANSPORTE DE MATERIAL DE 2ª CATEGORIA - DMT DE 2.000 A 2.500 M - CAMINHO DE SERVIÇO PAVIMENTADO - COM CARREGADEIRA E CAMINHÃO BASCULANTE DE 14 M³</t>
  </si>
  <si>
    <t>ESCAVAÇÃO, CARGA E TRANSPORTE DE MATERIAL DE 2ª CATEGORIA - DMT DE 2.000 A 2.500 M - CAMINHO DE SERVIÇO PAVIMENTADO - COM ESCAVADEIRA E CAMINHÃO BASCULANTE DE 14 M³</t>
  </si>
  <si>
    <t>ESCAVAÇÃO, CARGA E TRANSPORTE DE MATERIAL DE 2ª CATEGORIA - DMT DE 2.500 A 3.000 M - CAMINHO DE SERVIÇO EM LEITO NATURAL - COM CARREGADEIRA E CAMINHÃO BASCULANTE DE 14 M³</t>
  </si>
  <si>
    <t>ESCAVAÇÃO, CARGA E TRANSPORTE DE MATERIAL DE 2ª CATEGORIA - DMT DE 2.500 A 3.000 M - CAMINHO DE SERVIÇO EM LEITO NATURAL - COM ESCAVADEIRA E CAMINHÃO BASCULANTE DE 14 M³</t>
  </si>
  <si>
    <t>ESCAVAÇÃO, CARGA E TRANSPORTE DE MATERIAL DE 2ª CATEGORIA - DMT DE 2.500 A 3.000 M - CAMINHO DE SERVIÇO EM REVESTIMENTO PRIMÁRIO - COM CARREGADEIRA E CAMINHÃO BASCULANTE DE 14 M³</t>
  </si>
  <si>
    <t>ESCAVAÇÃO, CARGA E TRANSPORTE DE MATERIAL DE 2ª CATEGORIA - DMT DE 2.500 A 3.000 M - CAMINHO DE SERVIÇO EM REVESTIMENTO PRIMÁRIO - COM ESCAVADEIRA E CAMINHÃO BASCULANTE DE 14 M³</t>
  </si>
  <si>
    <t>ESCAVAÇÃO, CARGA E TRANSPORTE DE MATERIAL DE 2ª CATEGORIA - DMT DE 2.500 A 3.000 M - CAMINHO DE SERVIÇO PAVIMENTADO - COM CARREGADEIRA E CAMINHÃO BASCULANTE DE 14 M³</t>
  </si>
  <si>
    <t>ESCAVAÇÃO, CARGA E TRANSPORTE DE MATERIAL DE 2ª CATEGORIA - DMT DE 2.500 A 3.000 M - CAMINHO DE SERVIÇO PAVIMENTADO - COM ESCAVADEIRA E CAMINHÃO BASCULANTE DE 14 M³</t>
  </si>
  <si>
    <t>ESCAVAÇÃO, CARGA E TRANSPORTE DE MATERIAL DE 2ª CATEGORIA - DMT DE 200 A 400 M - CAMINHO DE SERVIÇO EM LEITO NATURAL - COM CARREGADEIRA E CAMINHÃO BASCULANTE DE 14 M³</t>
  </si>
  <si>
    <t>ESCAVAÇÃO, CARGA E TRANSPORTE DE MATERIAL DE 2ª CATEGORIA - DMT DE 200 A 400 M - CAMINHO DE SERVIÇO EM LEITO NATURAL - COM ESCAVADEIRA E CAMINHÃO BASCULANTE DE 14 M³</t>
  </si>
  <si>
    <t>ESCAVAÇÃO, CARGA E TRANSPORTE DE MATERIAL DE 2ª CATEGORIA - DMT DE 200 A 400 M - CAMINHO DE SERVIÇO EM REVESTIMENTO PRIMÁRIO - COM CARREGADEIRA E CAMINHÃO BASCULANTE DE 14 M³</t>
  </si>
  <si>
    <t>ESCAVAÇÃO, CARGA E TRANSPORTE DE MATERIAL DE 2ª CATEGORIA - DMT DE 200 A 400 M - CAMINHO DE SERVIÇO EM REVESTIMENTO PRIMÁRIO - COM ESCAVADEIRA E CAMINHÃO BASCULANTE DE 14 M³</t>
  </si>
  <si>
    <t>ESCAVAÇÃO, CARGA E TRANSPORTE DE MATERIAL DE 2ª CATEGORIA - DMT DE 200 A 400 M - CAMINHO DE SERVIÇO PAVIMENTADO - COM CARREGADEIRA E CAMINHÃO BASCULANTE DE 14 M³</t>
  </si>
  <si>
    <t>ESCAVAÇÃO, CARGA E TRANSPORTE DE MATERIAL DE 2ª CATEGORIA - DMT DE 200 A 400 M - CAMINHO DE SERVIÇO PAVIMENTADO - COM ESCAVADEIRA E CAMINHÃO BASCULANTE DE 14 M³</t>
  </si>
  <si>
    <t>ESCAVAÇÃO, CARGA E TRANSPORTE DE MATERIAL DE 2ª CATEGORIA - DMT DE 400 A 600 M - CAMINHO DE SERVIÇO EM LEITO NATURAL - COM CARREGADEIRA E CAMINHÃO BASCULANTE DE 14 M³</t>
  </si>
  <si>
    <t>ESCAVAÇÃO, CARGA E TRANSPORTE DE MATERIAL DE 2ª CATEGORIA - DMT DE 400 A 600 M - CAMINHO DE SERVIÇO EM LEITO NATURAL - COM ESCAVADEIRA E CAMINHÃO BASCULANTE DE 14 M³</t>
  </si>
  <si>
    <t>ESCAVAÇÃO, CARGA E TRANSPORTE DE MATERIAL DE 2ª CATEGORIA - DMT DE 400 A 600 M - CAMINHO DE SERVIÇO EM REVESTIMENTO PRIMÁRIO - COM CARREGADEIRA E CAMINHÃO BASCULANTE DE 14 M³</t>
  </si>
  <si>
    <t>ESCAVAÇÃO, CARGA E TRANSPORTE DE MATERIAL DE 2ª CATEGORIA - DMT DE 400 A 600 M - CAMINHO DE SERVIÇO EM REVESTIMENTO PRIMÁRIO - COM ESCAVADEIRA E CAMINHÃO BASCULANTE DE 14 M³</t>
  </si>
  <si>
    <t>ESCAVAÇÃO, CARGA E TRANSPORTE DE MATERIAL DE 2ª CATEGORIA - DMT DE 400 A 600 M - CAMINHO DE SERVIÇO PAVIMENTADO - COM CARREGADEIRA E CAMINHÃO BASCULANTE DE 14 M³</t>
  </si>
  <si>
    <t>ESCAVAÇÃO, CARGA E TRANSPORTE DE MATERIAL DE 2ª CATEGORIA - DMT DE 400 A 600 M - CAMINHO DE SERVIÇO PAVIMENTADO - COM ESCAVADEIRA E CAMINHÃO BASCULANTE DE 14 M³</t>
  </si>
  <si>
    <t>ESCAVAÇÃO, CARGA E TRANSPORTE DE MATERIAL DE 2ª CATEGORIA - DMT DE 50 A 200 M - CAMINHO DE SERVIÇO EM LEITO NATURAL - COM CARREGADEIRA E CAMINHÃO BASCULANTE DE 14 M³</t>
  </si>
  <si>
    <t>ESCAVAÇÃO, CARGA E TRANSPORTE DE MATERIAL DE 2ª CATEGORIA - DMT DE 50 A 200 M - CAMINHO DE SERVIÇO EM LEITO NATURAL - COM ESCAVADEIRA E CAMINHÃO BASCULANTE DE 14 M³</t>
  </si>
  <si>
    <t>ESCAVAÇÃO, CARGA E TRANSPORTE DE MATERIAL DE 2ª CATEGORIA - DMT DE 50 A 200 M - CAMINHO DE SERVIÇO EM REVESTIMENTO PRIMÁRIO - COM CARREGADEIRA E CAMINHÃO BASCULANTE DE 14 M³</t>
  </si>
  <si>
    <t>ESCAVAÇÃO, CARGA E TRANSPORTE DE MATERIAL DE 2ª CATEGORIA - DMT DE 50 A 200 M - CAMINHO DE SERVIÇO EM REVESTIMENTO PRIMÁRIO - COM ESCAVADEIRA E CAMINHÃO BASCULANTE DE 14 M³</t>
  </si>
  <si>
    <t>ESCAVAÇÃO, CARGA E TRANSPORTE DE MATERIAL DE 2ª CATEGORIA - DMT DE 50 A 200 M - CAMINHO DE SERVIÇO PAVIMENTADO - COM CARREGADEIRA E CAMINHÃO BASCULANTE DE 14 M³</t>
  </si>
  <si>
    <t>ESCAVAÇÃO, CARGA E TRANSPORTE DE MATERIAL DE 2ª CATEGORIA - DMT DE 50 A 200 M - CAMINHO DE SERVIÇO PAVIMENTADO - COM ESCAVADEIRA E CAMINHÃO BASCULANTE DE 14 M³</t>
  </si>
  <si>
    <t>ESCAVAÇÃO, CARGA E TRANSPORTE DE MATERIAL DE 2ª CATEGORIA - DMT DE 50 M</t>
  </si>
  <si>
    <t>ESCAVAÇÃO, CARGA E TRANSPORTE DE MATERIAL DE 2ª CATEGORIA - DMT DE 600 A 800 M - CAMINHO DE SERVIÇO EM LEITO NATURAL - COM CARREGADEIRA E CAMINHÃO BASCULANTE DE 14 M³</t>
  </si>
  <si>
    <t>ESCAVAÇÃO, CARGA E TRANSPORTE DE MATERIAL DE 2ª CATEGORIA - DMT DE 600 A 800 M - CAMINHO DE SERVIÇO EM LEITO NATURAL - COM ESCAVADEIRA E CAMINHÃO BASCULANTE DE 14 M³</t>
  </si>
  <si>
    <t>ESCAVAÇÃO, CARGA E TRANSPORTE DE MATERIAL DE 2ª CATEGORIA - DMT DE 600 A 800 M - CAMINHO DE SERVIÇO EM REVESTIMENTO PRIMÁRIO - COM CARREGADEIRA E CAMINHÃO BASCULANTE DE 14 M³</t>
  </si>
  <si>
    <t>ESCAVAÇÃO, CARGA E TRANSPORTE DE MATERIAL DE 2ª CATEGORIA - DMT DE 600 A 800 M - CAMINHO DE SERVIÇO EM REVESTIMENTO PRIMÁRIO - COM ESCAVADEIRA E CAMINHÃO BASCULANTE DE 14 M³</t>
  </si>
  <si>
    <t>ESCAVAÇÃO, CARGA E TRANSPORTE DE MATERIAL DE 2ª CATEGORIA - DMT DE 600 A 800 M - CAMINHO DE SERVIÇO PAVIMENTADO - COM CARREGADEIRA E CAMINHÃO BASCULANTE DE 14 M³</t>
  </si>
  <si>
    <t>ESCAVAÇÃO, CARGA E TRANSPORTE DE MATERIAL DE 2ª CATEGORIA - DMT DE 600 A 800 M - CAMINHO DE SERVIÇO PAVIMENTADO - COM ESCAVADEIRA E CAMINHÃO BASCULANTE DE 14 M³</t>
  </si>
  <si>
    <t>ESCAVAÇÃO, CARGA E TRANSPORTE DE MATERIAL DE 2ª CATEGORIA - DMT DE 800 A 1.000 M - CAMINHO DE SERVIÇO EM LEITO NATURAL - COM CARREGADEIRA E CAMINHÃO BASCULANTE DE 14 M³</t>
  </si>
  <si>
    <t>ESCAVAÇÃO, CARGA E TRANSPORTE DE MATERIAL DE 2ª CATEGORIA - DMT DE 800 A 1.000 M - CAMINHO DE SERVIÇO EM LEITO NATURAL - COM ESCAVADEIRA E CAMINHÃO BASCULANTE DE 14 M³</t>
  </si>
  <si>
    <t>ESCAVAÇÃO, CARGA E TRANSPORTE DE MATERIAL DE 2ª CATEGORIA - DMT DE 800 A 1.000 M - CAMINHO DE SERVIÇO EM REVESTIMENTO PRIMÁRIO - COM CARREGADEIRA E CAMINHÃO BASCULANTE DE 14 M³</t>
  </si>
  <si>
    <t>ESCAVAÇÃO, CARGA E TRANSPORTE DE MATERIAL DE 2ª CATEGORIA - DMT DE 800 A 1.000 M - CAMINHO DE SERVIÇO EM REVESTIMENTO PRIMÁRIO - COM ESCAVADEIRA E CAMINHÃO BASCULANTE DE 14 M³</t>
  </si>
  <si>
    <t>ESCAVAÇÃO, CARGA E TRANSPORTE DE MATERIAL DE 2ª CATEGORIA - DMT DE 800 A 1.000 M - CAMINHO DE SERVIÇO PAVIMENTADO - COM CARREGADEIRA E CAMINHÃO BASCULANTE DE 14 M³</t>
  </si>
  <si>
    <t>ESCAVAÇÃO, CARGA E TRANSPORTE DE MATERIAL DE 2ª CATEGORIA - DMT DE 800 A 1.000 M - CAMINHO DE SERVIÇO PAVIMENTADO - COM ESCAVADEIRA E CAMINHÃO BASCULANTE DE 14 M³</t>
  </si>
  <si>
    <t>ESCAVAÇÃO, CARGA E TRANSPORTE DE MATERIAL DE 2ª CATEGORIA NA DISTÂNCIA DE 3.000 M - CAMINHO DE SERVIÇO EM LEITO NATURAL - COM ESCAVADEIRA E CAMINHÃO BASCULANTE DE 14 M³</t>
  </si>
  <si>
    <t>ESCAVAÇÃO, CARGA E TRANSPORTE DE MATERIAL DE 2ª CATEGORIA NA DISTÂNCIA DE 3.000 M - CAMINHO DE SERVIÇO EM LEITO NATURAL COM CARREGADEIRA E CAMINHÃO BASCULANTE DE 14 M³</t>
  </si>
  <si>
    <t>ESCAVAÇÃO, CARGA E TRANSPORTE DE MATERIAL DE 2ª CATEGORIA NA DISTÂNCIA DE 3.000 M - CAMINHO DE SERVIÇO EM REVESTIMENTO PRIMÁRIO - COM ESCAVADEIRA E CAMINHÃO BASCULANTE DE 14 M³</t>
  </si>
  <si>
    <t>ESCAVAÇÃO, CARGA E TRANSPORTE DE MATERIAL DE 2ª CATEGORIA NA DISTÂNCIA DE 3.000 M - CAMINHO DE SERVIÇO PAVIMENTADO - COM CARREGADEIRA E CAMINHÃO BASCULANTE DE 14 M³</t>
  </si>
  <si>
    <t>ESCAVAÇÃO, CARGA E TRANSPORTE DE MATERIAL DE 2ª CATEGORIA NA DISTÂNCIA DE 3.000 M - CAMINHO DE SERVIÇO PAVIMENTADO - COM ESCAVADEIRA E CAMINHÃO BASCULANTE DE 14 M³</t>
  </si>
  <si>
    <t>ESCAVAÇÃO, CARGA E TRANSPORTE DE MATERIAL DE 2ª CATEGORIA NA DISTÂNCIA DE 3.000 M -CAMINHO DE SERVIÇO COM REVESTIMENTO PRIMÁRIO COM CARREGADEIRA E CAMINHÃO BASCULANTE DE 14 M³</t>
  </si>
  <si>
    <t>ESCAVAÇÃO, CARGA E TRANSPORTE DE MATERIAL DE 3ª CATEGORIA - DMT DE 1.000 A 1.200 M - CAMINHO DE SERVIÇO EM LEITO NATURAL COM CAMINHÃO BASCULANTE DE 12 M³</t>
  </si>
  <si>
    <t>ESCAVAÇÃO, CARGA E TRANSPORTE DE MATERIAL DE 3ª CATEGORIA - DMT DE 1.000 A 1.200 M - CAMINHO DE SERVIÇO EM REVESTIMENTO PRIMÁRIO - COM CAMINHÃO BASCULANTE DE 12 M³</t>
  </si>
  <si>
    <t>ESCAVAÇÃO, CARGA E TRANSPORTE DE MATERIAL DE 3ª CATEGORIA - DMT DE 1.000 A 1.200 M - CAMINHO DE SERVIÇO PAVIMENTADO - COM CAMINHÃO BASCULANTE DE 12 M³</t>
  </si>
  <si>
    <t>ESCAVAÇÃO, CARGA E TRANSPORTE DE MATERIAL DE 3ª CATEGORIA - DMT DE 1.200 A 1.400 M - CAMINHO DE SERVIÇO EM LEITO NATURAL COM CAMINHÃO BASCULANTE DE 12 M³</t>
  </si>
  <si>
    <t>ESCAVAÇÃO, CARGA E TRANSPORTE DE MATERIAL DE 3ª CATEGORIA - DMT DE 1.200 A 1.400 M - CAMINHO DE SERVIÇO EM REVESTIMENTO PRIMÁRIO - COM CAMINHÃO BASCULANTE DE 12 M³</t>
  </si>
  <si>
    <t>ESCAVAÇÃO, CARGA E TRANSPORTE DE MATERIAL DE 3ª CATEGORIA - DMT DE 1.200 A 1.400 M - CAMINHO DE SERVIÇO PAVIMENTADO - COM CAMINHÃO BASCULANTE DE 12 M³</t>
  </si>
  <si>
    <t>ESCAVAÇÃO, CARGA E TRANSPORTE DE MATERIAL DE 3ª CATEGORIA - DMT DE 1.400 A 1.600 M - CAMINHO DE SERVIÇO EM LEITO NATURAL COM CAMINHÃO BASCULANTE DE 12 M³</t>
  </si>
  <si>
    <t>ESCAVAÇÃO, CARGA E TRANSPORTE DE MATERIAL DE 3ª CATEGORIA - DMT DE 1.400 A 1.600 M - CAMINHO DE SERVIÇO EM REVESTIMENTO PRIMÁRIO - COM CAMINHÃO BASCULANTE DE 12 M³</t>
  </si>
  <si>
    <t>ESCAVAÇÃO, CARGA E TRANSPORTE DE MATERIAL DE 3ª CATEGORIA - DMT DE 1.400 A 1.600 M - CAMINHO DE SERVIÇO PAVIMENTADO - COM CAMINHÃO BASCULANTE DE 12 M³</t>
  </si>
  <si>
    <t>ESCAVAÇÃO, CARGA E TRANSPORTE DE MATERIAL DE 3ª CATEGORIA - DMT DE 1.600 A 1.800 M - CAMINHO DE SERVIÇO EM LEITO NATURAL COM CAMINHÃO BASCULANTE DE 12 M³</t>
  </si>
  <si>
    <t>ESCAVAÇÃO, CARGA E TRANSPORTE DE MATERIAL DE 3ª CATEGORIA - DMT DE 1.600 A 1.800 M - CAMINHO DE SERVIÇO EM REVESTIMENTO PRIMÁRIO - COM CAMINHÃO BASCULANTE DE 12 M³</t>
  </si>
  <si>
    <t>ESCAVAÇÃO, CARGA E TRANSPORTE DE MATERIAL DE 3ª CATEGORIA - DMT DE 1.600 A 1.800 M - CAMINHO DE SERVIÇO PAVIMENTADO - COM CAMINHÃO BASCULANTE DE 12 M³</t>
  </si>
  <si>
    <t>ESCAVAÇÃO, CARGA E TRANSPORTE DE MATERIAL DE 3ª CATEGORIA - DMT DE 1.800 A 2.000 M - CAMINHO DE SERVIÇO EM LEITO NATURAL COM CAMINHÃO BASCULANTE DE 12 M³</t>
  </si>
  <si>
    <t>ESCAVAÇÃO, CARGA E TRANSPORTE DE MATERIAL DE 3ª CATEGORIA - DMT DE 1.800 A 2.000 M - CAMINHO DE SERVIÇO EM REVESTIMENTO PRIMÁRIO - COM CAMINHÃO BASCULANTE DE 12 M³</t>
  </si>
  <si>
    <t>ESCAVAÇÃO, CARGA E TRANSPORTE DE MATERIAL DE 3ª CATEGORIA - DMT DE 1.800 A 2.000 M - CAMINHO DE SERVIÇO PAVIMENTADO - COM CAMINHÃO BASCULANTE DE 12 M³</t>
  </si>
  <si>
    <t>ESCAVAÇÃO, CARGA E TRANSPORTE DE MATERIAL DE 3ª CATEGORIA - DMT DE 2.000 A 2.500 M - CAMINHO DE SERVIÇO EM LEITO NATURAL COM CAMINHÃO BASCULANTE DE 12 M³</t>
  </si>
  <si>
    <t>ESCAVAÇÃO, CARGA E TRANSPORTE DE MATERIAL DE 3ª CATEGORIA - DMT DE 2.000 A 2.500 M - CAMINHO DE SERVIÇO EM REVESTIMENTO PRIMÁRIO - COM CAMINHÃO BASCULANTE DE 12 M³</t>
  </si>
  <si>
    <t>ESCAVAÇÃO, CARGA E TRANSPORTE DE MATERIAL DE 3ª CATEGORIA - DMT DE 2.000 A 2.500 M - CAMINHO DE SERVIÇO PAVIMENTADO - COM CAMINHÃO BASCULANTE DE 12 M³</t>
  </si>
  <si>
    <t>ESCAVAÇÃO, CARGA E TRANSPORTE DE MATERIAL DE 3ª CATEGORIA - DMT DE 2.500 A 3.000 M - CAMINHO DE SERVIÇO EM LEITO NATURAL COM CAMINHÃO BASCULANTE DE 12 M³</t>
  </si>
  <si>
    <t>ESCAVAÇÃO, CARGA E TRANSPORTE DE MATERIAL DE 3ª CATEGORIA - DMT DE 2.500 A 3.000 M - CAMINHO DE SERVIÇO EM REVESTIMENTO PRIMÁRIO - COM CAMINHÃO BASCULANTE DE 12 M³</t>
  </si>
  <si>
    <t>ESCAVAÇÃO, CARGA E TRANSPORTE DE MATERIAL DE 3ª CATEGORIA - DMT DE 2.500 A 3.000 M - CAMINHO DE SERVIÇO PAVIMENTADO - COM CAMINHÃO BASCULANTE DE 12 M³</t>
  </si>
  <si>
    <t>ESCAVAÇÃO, CARGA E TRANSPORTE DE MATERIAL DE 3ª CATEGORIA - DMT DE 200 A 400 M - CAMINHO DE SERVIÇO EM LEITO NATURAL COM CAMINHÃO BASCULANTE DE 12 M³</t>
  </si>
  <si>
    <t>ESCAVAÇÃO, CARGA E TRANSPORTE DE MATERIAL DE 3ª CATEGORIA - DMT DE 200 A 400 M - CAMINHO DE SERVIÇO EM REVESTIMENTO PRIMÁRIO - COM CAMINHÃO BASCULANTE DE 12 M³</t>
  </si>
  <si>
    <t>ESCAVAÇÃO, CARGA E TRANSPORTE DE MATERIAL DE 3ª CATEGORIA - DMT DE 200 A 400 M - CAMINHO DE SERVIÇO PAVIMENTADO - COM CAMINHÃO BASCULANTE DE 12 M³</t>
  </si>
  <si>
    <t>ESCAVAÇÃO, CARGA E TRANSPORTE DE MATERIAL DE 3ª CATEGORIA - DMT DE 400 A 600 M - CAMINHO DE SERVIÇO EM LEITO NATURAL COM CAMINHÃO BASCULANTE DE 12 M³</t>
  </si>
  <si>
    <t>ESCAVAÇÃO, CARGA E TRANSPORTE DE MATERIAL DE 3ª CATEGORIA - DMT DE 400 A 600 M - CAMINHO DE SERVIÇO EM REVESTIMENTO PRIMÁRIO - COM CAMINHÃO BASCULANTE DE 12 M³</t>
  </si>
  <si>
    <t>ESCAVAÇÃO, CARGA E TRANSPORTE DE MATERIAL DE 3ª CATEGORIA - DMT DE 400 A 600 M - CAMINHO DE SERVIÇO PAVIMENTADO - COM CAMINHÃO BASCULANTE DE 12 M³</t>
  </si>
  <si>
    <t>ESCAVAÇÃO, CARGA E TRANSPORTE DE MATERIAL DE 3ª CATEGORIA - DMT DE 50 A 200 M - CAMINHO DE SERVIÇO EM LEITO NATURAL COM CAMINHÃO BASCULANTE DE 12 M³</t>
  </si>
  <si>
    <t>ESCAVAÇÃO, CARGA E TRANSPORTE DE MATERIAL DE 3ª CATEGORIA - DMT DE 50 A 200 M - CAMINHO DE SERVIÇO EM REVESTIMENTO PRIMÁRIO - COM CAMINHÃO BASCULANTE DE 12 M³</t>
  </si>
  <si>
    <t>ESCAVAÇÃO, CARGA E TRANSPORTE DE MATERIAL DE 3ª CATEGORIA - DMT DE 50 A 200 M - CAMINHO DE SERVIÇO PAVIMENTADO - COM CAMINHÃO BASCULANTE DE 12 M³</t>
  </si>
  <si>
    <t>ESCAVAÇÃO, CARGA E TRANSPORTE DE MATERIAL DE 3ª CATEGORIA - DMT DE 600 A 800 M - CAMINHO DE SERVIÇO EM LEITO NATURAL COM CAMINHÃO BASCULANTE DE 12 M³</t>
  </si>
  <si>
    <t>ESCAVAÇÃO, CARGA E TRANSPORTE DE MATERIAL DE 3ª CATEGORIA - DMT DE 600 A 800 M - CAMINHO DE SERVIÇO EM REVESTIMENTO PRIMÁRIO - COM CAMINHÃO BASCULANTE DE 12 M³</t>
  </si>
  <si>
    <t>ESCAVAÇÃO, CARGA E TRANSPORTE DE MATERIAL DE 3ª CATEGORIA - DMT DE 600 A 800 M - CAMINHO DE SERVIÇO PAVIMENTADO - COM CAMINHÃO BASCULANTE DE 12 M³</t>
  </si>
  <si>
    <t>ESCAVAÇÃO, CARGA E TRANSPORTE DE MATERIAL DE 3ª CATEGORIA - DMT DE 800 A 1.000 M - CAMINHO DE SERVIÇO EM LEITO NATURAL COM CAMINHÃO BASCULANTE DE 12 M³</t>
  </si>
  <si>
    <t>ESCAVAÇÃO, CARGA E TRANSPORTE DE MATERIAL DE 3ª CATEGORIA - DMT DE 800 A 1.000 M - CAMINHO DE SERVIÇO EM REVESTIMENTO PRIMÁRIO - COM CAMINHÃO BASCULANTE DE 12 M³</t>
  </si>
  <si>
    <t>ESCAVAÇÃO, CARGA E TRANSPORTE DE MATERIAL DE 3ª CATEGORIA - DMT DE 800 A 1.000 M - CAMINHO DE SERVIÇO PAVIMENTADO - COM CAMINHÃO BASCULANTE DE 12 M³</t>
  </si>
  <si>
    <t>ESCAVAÇÃO, CARGA E TRANSPORTE DE MATERIAL DE 3ª CATEGORIA NA DISTÂNCIA DE 3.000 M - CAMINHO DE SERVIÇO EM LEITO NATURAL COM CAMINHÃO BASCULANTE DE 12 M³</t>
  </si>
  <si>
    <t>ESCAVAÇÃO, CARGA E TRANSPORTE DE MATERIAL DE 3ª CATEGORIA NA DISTÂNCIA DE 3.000 M - CAMINHO DE SERVIÇO EM REVESTIMENTO PRIMÁRIO - COM CAMINHÃO BASCULANTE DE 12 M³</t>
  </si>
  <si>
    <t>ESCAVAÇÃO, CARGA E TRANSPORTE DE MATERIAL DE 3ª CATEGORIA NA DISTÂNCIA DE 3.000 M - CAMINHO DE SERVIÇO PAVIMENTADO - COM CAMINHÃO BASCULANTE DE 12 M³</t>
  </si>
  <si>
    <t>ESCAVAÇÃO, CARGA E TRANSPORTE DE SOLOS MOLES - DMT DE 0 A 50 M</t>
  </si>
  <si>
    <t>ESCAVAÇÃO, CARGA E TRANSPORTE DE SOLOS MOLES - DMT DE 1.000 A 1.200 M - CAMINHO DE SERVIÇO EM LEITO NATURAL - COM CAMINHÃO BASCULANTE DE 14 M³</t>
  </si>
  <si>
    <t>ESCAVAÇÃO, CARGA E TRANSPORTE DE SOLOS MOLES - DMT DE 1.000 A 1.200 M - CAMINHO DE SERVIÇO EM REVESTIMENTO PRIMÁRIO - COM CAMINHÃO BASCULANTE DE 14 M³</t>
  </si>
  <si>
    <t>ESCAVAÇÃO, CARGA E TRANSPORTE DE SOLOS MOLES - DMT DE 1.000 A 1.200 M - CAMINHO DE SERVIÇO PAVIMENTADO - COM CAMINHÃO BASCULANTE DE 14 M³</t>
  </si>
  <si>
    <t>ESCAVAÇÃO, CARGA E TRANSPORTE DE SOLOS MOLES - DMT DE 1.200 A 1.400 M - CAMINHO DE SERVIÇO EM LEITO NATURAL - COM CAMINHÃO BASCULANTE DE 14 M³</t>
  </si>
  <si>
    <t>ESCAVAÇÃO, CARGA E TRANSPORTE DE SOLOS MOLES - DMT DE 1.200 A 1.400 M - CAMINHO DE SERVIÇO EM REVESTIMENTO PRIMÁRIO - COM CAMINHÃO BASCULANTE DE 14 M³</t>
  </si>
  <si>
    <t>ESCAVAÇÃO, CARGA E TRANSPORTE DE SOLOS MOLES - DMT DE 1.200 A 1.400 M - CAMINHO DE SERVIÇO PAVIMENTADO - COM CAMINHÃO BASCULANTE DE 14 M³</t>
  </si>
  <si>
    <t>ESCAVAÇÃO, CARGA E TRANSPORTE DE SOLOS MOLES - DMT DE 1.400 A 1.600 M - CAMINHO DE SERVIÇO EM LEITO NATURAL - COM CAMINHÃO BASCULANTE DE 14 M³</t>
  </si>
  <si>
    <t>ESCAVAÇÃO, CARGA E TRANSPORTE DE SOLOS MOLES - DMT DE 1.400 A 1.600 M - CAMINHO DE SERVIÇO EM REVESTIMENTO PRIMÁRIO - COM CAMINHÃO BASCULANTE DE 14 M³</t>
  </si>
  <si>
    <t>ESCAVAÇÃO, CARGA E TRANSPORTE DE SOLOS MOLES - DMT DE 1.400 A 1.600 M - CAMINHO DE SERVIÇO PAVIMENTADO - COM CAMINHÃO BASCULANTE DE 14 M³</t>
  </si>
  <si>
    <t>ESCAVAÇÃO, CARGA E TRANSPORTE DE SOLOS MOLES - DMT DE 1.600 A 1.800 M - CAMINHO DE SERVIÇO EM LEITO NATURAL - COM CAMINHÃO BASCULANTE DE 14 M³</t>
  </si>
  <si>
    <t>ESCAVAÇÃO, CARGA E TRANSPORTE DE SOLOS MOLES - DMT DE 1.600 A 1.800 M - CAMINHO DE SERVIÇO EM REVESTIMENTO PRIMÁRIO - COM CAMINHÃO BASCULANTE DE 14 M³</t>
  </si>
  <si>
    <t>ESCAVAÇÃO, CARGA E TRANSPORTE DE SOLOS MOLES - DMT DE 1.600 A 1.800 M - CAMINHO DE SERVIÇO PAVIMENTADO - COM CAMINHÃO BASCULANTE DE 14 M³</t>
  </si>
  <si>
    <t>ESCAVAÇÃO, CARGA E TRANSPORTE DE SOLOS MOLES - DMT DE 1.800 A 2.000 M - CAMINHO DE SERVIÇO EM LEITO NATURAL - COM CAMINHÃO BASCULANTE DE 14 M³</t>
  </si>
  <si>
    <t>ESCAVAÇÃO, CARGA E TRANSPORTE DE SOLOS MOLES - DMT DE 1.800 A 2.000 M - CAMINHO DE SERVIÇO EM REVESTIMENTO PRIMÁRIO - COM CAMINHÃO BASCULANTE DE 14 M³</t>
  </si>
  <si>
    <t>ESCAVAÇÃO, CARGA E TRANSPORTE DE SOLOS MOLES - DMT DE 1.800 A 2.000 M - CAMINHO DE SERVIÇO PAVIMENTADO - COM CAMINHÃO BASCULANTE DE 14 M³</t>
  </si>
  <si>
    <t>ESCAVAÇÃO, CARGA E TRANSPORTE DE SOLOS MOLES - DMT DE 2.000 A 2.500 M - CAMINHO DE SERVIÇO EM LEITO NATURAL - COM CAMINHÃO BASCULANTE DE 14 M³</t>
  </si>
  <si>
    <t>ESCAVAÇÃO, CARGA E TRANSPORTE DE SOLOS MOLES - DMT DE 2.000 A 2.500 M - CAMINHO DE SERVIÇO EM REVESTIMENTO PRIMÁRIO - COM CAMINHÃO BASCULANTE DE 14 M³</t>
  </si>
  <si>
    <t>ESCAVAÇÃO, CARGA E TRANSPORTE DE SOLOS MOLES - DMT DE 2.000 A 2.500 M - CAMINHO DE SERVIÇO PAVIMENTADO - COM CAMINHÃO BASCULANTE DE 14 M³</t>
  </si>
  <si>
    <t>ESCAVAÇÃO, CARGA E TRANSPORTE DE SOLOS MOLES - DMT DE 2.500 A 3.000 M - CAMINHO DE SERVIÇO EM LEITO NATURAL - COM CAMINHÃO BASCULANTE DE 14 M³</t>
  </si>
  <si>
    <t>ESCAVAÇÃO, CARGA E TRANSPORTE DE SOLOS MOLES - DMT DE 2.500 A 3.000 M - CAMINHO DE SERVIÇO EM REVESTIMENTO PRIMÁRIO - COM CAMINHÃO BASCULANTE DE 14 M³</t>
  </si>
  <si>
    <t>ESCAVAÇÃO, CARGA E TRANSPORTE DE SOLOS MOLES - DMT DE 2.500 A 3.000 M - CAMINHO DE SERVIÇO PAVIMENTADO - COM CAMINHÃO BASCULANTE DE 14 M³</t>
  </si>
  <si>
    <t>ESCAVAÇÃO, CARGA E TRANSPORTE DE SOLOS MOLES - DMT DE 200 A 400 M - CAMINHO DE SERVIÇO EM LEITO NATURAL - COM CAMINHÃO BASCULANTE DE 14 M³</t>
  </si>
  <si>
    <t>ESCAVAÇÃO, CARGA E TRANSPORTE DE SOLOS MOLES - DMT DE 200 A 400 M - CAMINHO DE SERVIÇO EM REVESTIMENTO PRIMÁRIO - COM CAMINHÃO BASCULANTE DE 14 M³</t>
  </si>
  <si>
    <t>ESCAVAÇÃO, CARGA E TRANSPORTE DE SOLOS MOLES - DMT DE 200 A 400 M - CAMINHO DE SERVIÇO PAVIMENTADO - COM CAMINHÃO BASCULANTE DE 14 M³</t>
  </si>
  <si>
    <t>ESCAVAÇÃO, CARGA E TRANSPORTE DE SOLOS MOLES - DMT DE 400 A 600 M - CAMINHO DE SERVIÇO EM LEITO NATURAL - COM CAMINHÃO BASCULANTE DE 14 M³</t>
  </si>
  <si>
    <t>ESCAVAÇÃO, CARGA E TRANSPORTE DE SOLOS MOLES - DMT DE 400 A 600 M - CAMINHO DE SERVIÇO EM REVESTIMENTO PRIMÁRIO - COM CAMINHÃO BASCULANTE DE 14 M³</t>
  </si>
  <si>
    <t>ESCAVAÇÃO, CARGA E TRANSPORTE DE SOLOS MOLES - DMT DE 400 A 600 M - CAMINHO DE SERVIÇO PAVIMENTADO - COM CAMINHÃO BASCULANTE DE 14 M³</t>
  </si>
  <si>
    <t>ESCAVAÇÃO, CARGA E TRANSPORTE DE SOLOS MOLES - DMT DE 50 A 200 M - CAMINHO DE SERVIÇO EM LEITO NATURAL - COM CAMINHÃO BASCULANTE DE 14 M³</t>
  </si>
  <si>
    <t>ESCAVAÇÃO, CARGA E TRANSPORTE DE SOLOS MOLES - DMT DE 50 A 200 M - CAMINHO DE SERVIÇO EM REVESTIMENTO PRIMÁRIO - COM CAMINHÃO BASCULANTE DE 14 M³</t>
  </si>
  <si>
    <t>ESCAVAÇÃO, CARGA E TRANSPORTE DE SOLOS MOLES - DMT DE 50 A 200 M - CAMINHO DE SERVIÇO PAVIMENTADO - COM CAMINHÃO BASCULANTE DE 14 M³</t>
  </si>
  <si>
    <t>ESCAVAÇÃO, CARGA E TRANSPORTE DE SOLOS MOLES - DMT DE 600 A 800 M - CAMINHO DE SERVIÇO EM LEITO NATURAL - COM CAMINHÃO BASCULANTE DE 14 M³</t>
  </si>
  <si>
    <t>ESCAVAÇÃO, CARGA E TRANSPORTE DE SOLOS MOLES - DMT DE 600 A 800 M - CAMINHO DE SERVIÇO EM REVESTIMENTO PRIMÁRIO - COM CAMINHÃO BASCULANTE DE 14 M³</t>
  </si>
  <si>
    <t>ESCAVAÇÃO, CARGA E TRANSPORTE DE SOLOS MOLES - DMT DE 600 A 800 M - CAMINHO DE SERVIÇO PAVIMENTADO - COM CAMINHÃO BASCULANTE DE 14 M³</t>
  </si>
  <si>
    <t>ESCAVAÇÃO, CARGA E TRANSPORTE DE SOLOS MOLES - DMT DE 800 A 1.000 M - CAMINHO DE SERVIÇO EM LEITO NATURAL - COM CAMINHÃO BASCULANTE DE 14 M³</t>
  </si>
  <si>
    <t>ESCAVAÇÃO, CARGA E TRANSPORTE DE SOLOS MOLES - DMT DE 800 A 1.000 M - CAMINHO DE SERVIÇO EM REVESTIMENTO PRIMÁRIO - COM CAMINHÃO BASCULANTE DE 14 M³</t>
  </si>
  <si>
    <t>ESCAVAÇÃO, CARGA E TRANSPORTE DE SOLOS MOLES - DMT DE 800 A 1.000 M - CAMINHO DE SERVIÇO PAVIMENTADO - COM CAMINHÃO BASCULANTE DE 14 M³</t>
  </si>
  <si>
    <t>ESCAVAÇÃO, CARGA E TRANSPORTE DE SOLOS MOLES NA DISTÂNCIA DE 3.000 M - CAMINHO DE SERVIÇO EM LEITO NATURAL - COM CAMINHÃO BASCULANTE DE 14 M³</t>
  </si>
  <si>
    <t>ESCAVAÇÃO, CARGA E TRANSPORTE DE SOLOS MOLES NA DISTÂNCIA DE 3.000 M - CAMINHO DE SERVIÇO EM REVESTIMENTO PRIMÁRIO - COM CAMINHÃO BASCULANTE DE 14 M³</t>
  </si>
  <si>
    <t>ESCAVAÇÃO, CARGA E TRANSPORTE DE SOLOS MOLES NA DISTÂNCIA DE 3.000 M - CAMINHO DE SERVIÇO PAVIMENTADO - COM CAMINHÃO BASCULANTE DE 14 M³</t>
  </si>
  <si>
    <t>ESCAVAÇÃO, CARGA E TRANSPORTE EM MATERIAL DE 1ª CATEGORIA - DMT DE 1.000 A 1.200 M COM MOTOSCRAPER</t>
  </si>
  <si>
    <t>ESCAVAÇÃO, CARGA E TRANSPORTE EM MATERIAL DE 1ª CATEGORIA - DMT DE 1.200 A 1.400 M COM MOTOSCRAPER</t>
  </si>
  <si>
    <t>ESCAVAÇÃO, CARGA E TRANSPORTE EM MATERIAL DE 1ª CATEGORIA - DMT DE 200 A 400 M COM MOTOSCRAPER</t>
  </si>
  <si>
    <t>ESCAVAÇÃO, CARGA E TRANSPORTE EM MATERIAL DE 1ª CATEGORIA - DMT DE 400 A 600 M COM MOTOSCRAPER</t>
  </si>
  <si>
    <t>ESCAVAÇÃO, CARGA E TRANSPORTE EM MATERIAL DE 1ª CATEGORIA - DMT DE 50 A 200 M COM MOTOSCRAPER</t>
  </si>
  <si>
    <t>ESCAVAÇÃO, CARGA E TRANSPORTE EM MATERIAL DE 1ª CATEGORIA - DMT DE 50 M</t>
  </si>
  <si>
    <t>ESCAVAÇÃO, CARGA E TRANSPORTE EM MATERIAL DE 1ª CATEGORIA - DMT DE 600 A 800 M COM MOTOSCRAPER</t>
  </si>
  <si>
    <t>ESCAVAÇÃO, CARGA E TRANSPORTE EM MATERIAL DE 1ª CATEGORIA - DMT DE 800 A 1.000 M COM MOTOSCRAPER</t>
  </si>
  <si>
    <t>EXPURGO DE JAZIDA</t>
  </si>
  <si>
    <t>FRAGMENTAÇÃO DE BLOCOS DE ROCHA COM ESCAVADEIRA E ROMPEDOR HIDRÁULICO 1.700 KG</t>
  </si>
  <si>
    <t>LIMPEZA MECANIZADA DA CAMADA VEGETAL</t>
  </si>
  <si>
    <t>MANUTENÇÃO DE CAMINHO DE SERVIÇO</t>
  </si>
  <si>
    <t>PRÉ-FISSURAMENTO DE MATERIAL DE 3ª CATEGORIA</t>
  </si>
  <si>
    <t>UMEDECIMENTO DE CAMINHO DE SERVIÇO</t>
  </si>
  <si>
    <t>CHUMBADOR DE AÇO CA-50 - D = 20 MM - ANCORADO NA ROCHA COM CARTUCHO DE CIMENTO - FORNECIMENTO, PERFURAÇÃO E INSTALAÇÃO</t>
  </si>
  <si>
    <t>CHUMBADOR DE AÇO CA-50 - D = 20 MM - ANCORADO NA ROCHA COM INJEÇÃO DE NATA DE CIMENTO - FORNECIMENTO, PERFURAÇÃO E INSTALAÇÃO</t>
  </si>
  <si>
    <t>CHUMBADOR DE AÇO CA-50 - D = 22 MM - ANCORADO NA ROCHA COM CARTUCHO DE CIMENTO - FORNECIMENTO, PERFURAÇÃO E INSTALAÇÃO</t>
  </si>
  <si>
    <t>CHUMBADOR DE AÇO CA-50 - D = 25 MM - ANCORADO NA ROCHA COM CARTUCHO DE CIMENTO - FORNECIMENTO, PERFURAÇÃO E INSTALAÇÃO</t>
  </si>
  <si>
    <t>GRAMPO DE AÇO CA-50 D = 12,5 MM PARA SOLO GRAMPEADO COM CAPACIDADE DE 30 KN - FORNECIMENTO, PERFURAÇÃO E INSTALAÇÃO</t>
  </si>
  <si>
    <t>GRAMPO DE AÇO CA-50 D = 16 MM PARA SOLO GRAMPEADO COM CAPACIDADE DE 50 KN - FORNECIMENTO, PERFURAÇÃO E INSTALAÇÃO</t>
  </si>
  <si>
    <t>GRAMPO DE AÇO CA-50 D = 20 MM PARA SOLO GRAMPEADO COM CAPACIDADE DE 80 KN - FORNECIMENTO, PERFURAÇÃO E INSTALAÇÃO</t>
  </si>
  <si>
    <t>PERFURAÇÃO PARA TIRANTES EM MATERIAL DE 1ª CATEGORIA COM DIÂMETRO DE ATÉ 120 MM</t>
  </si>
  <si>
    <t>PERFURAÇÃO PARA TIRANTES EM MATERIAL DE 2ª CATEGORIA COM DIÂMETRO DE ATÉ 120 MM</t>
  </si>
  <si>
    <t>PERFURAÇÃO PARA TIRANTES EM MATERIAL DE 3ª CATEGORIA COM DIÂMETRO DE ATÉ 120 MM</t>
  </si>
  <si>
    <t>TIRANTE PERMANENTE PROTENDIDO COM 10 CORDOALHAS D = 12,7 MM, AÇO CP 190 RB, COM CAPACIDADE DE 860 KN - EXCETO PERFURAÇÃO</t>
  </si>
  <si>
    <t>TIRANTE PERMANENTE PROTENDIDO COM 12 CORDOALHAS D = 12,7 MM, AÇO CP 190 RB, COM CAPACIDADE DE 1.030 KN - EXCETO PERFURAÇÃO</t>
  </si>
  <si>
    <t>TIRANTE PERMANENTE PROTENDIDO COM 6 CORDOALHAS D = 12,7 MM, AÇO CP 190 RB, COM CAPACIDADE DE 510 KN - EXCETO PERFURAÇÃO</t>
  </si>
  <si>
    <t>TIRANTE PERMANENTE PROTENDIDO COM 8 CORDOALHAS D = 12,7 MM, AÇO CP 190 RB, COM CAPACIDADE DE 690 KN - EXCETO PERFURAÇÃO</t>
  </si>
  <si>
    <t>CARGA E MANOBRA DE ADUELAS DE CONCRETO PRÉ-MOLDADAS EM CAVALO MECÂNICO COM SEMIRREBOQUE 22 T - CARGA COM CAMINHÃO GUINDAUTO DE 45 T.M</t>
  </si>
  <si>
    <t>CARGA E MANOBRA DE BRITA PARA LASTRO COM LOCOMOTIVA DIESEL-ELÉTRICA EM VAGÃO HOPPER ABERTO COM CAPACIDADE DE 63 M³ - CARGA COM CARREGADEIRA E DESCARGA AUTOMÁTICA - BITOLA LARGA</t>
  </si>
  <si>
    <t>CARGA, MANOBRA E DESCARGA DE AGREGADOS OU SOLOS EM CAMINHÃO BASCULANTE DE 14 M³ - CARGA COM CARREGADEIRA DE 3,40 M³ E DESCARGA LIVRE</t>
  </si>
  <si>
    <t>CARGA, MANOBRA E DESCARGA DE AGREGADOS OU SOLOS EM CAMINHÃO BASCULANTE DE 6 M³ - CARGA COM CARREGADEIRA DE 1,72 M³ (EXCLUSA) E DESCARGA EM DISTRIBUIDOR AUTOPROPELIDO</t>
  </si>
  <si>
    <t>CARGA, MANOBRA E DESCARGA DE AGREGADOS OU SOLOS EM CAMINHÃO BASCULANTE DE 6 M³ - CARGA COM CARREGADEIRA DE 1,72 M³ (EXCLUSA) E DESCARGA EM DISTRIBUIDOR REBOCÁVEL</t>
  </si>
  <si>
    <t>CARGA, MANOBRA E DESCARGA DE AGREGADOS OU SOLOS EM CAMINHÃO BASCULANTE DE 6 M³ - CARGA COM CARREGADEIRA DE 1,72 M³ (EXCLUSA) E DESCARGA LIVRE</t>
  </si>
  <si>
    <t>CARGA, MANOBRA E DESCARGA DE AGREGADOS OU SOLOS EM CAMINHÃO BASCULANTE DE 6 M³ - CARGA COM CARREGADEIRA DE 1,72 M³ E DESCARGA EM DISTRIBUIDOR AUTOPROPELIDO</t>
  </si>
  <si>
    <t>CARGA, MANOBRA E DESCARGA DE AGREGADOS OU SOLOS EM CAMINHÃO BASCULANTE DE 6 M³ - CARGA COM CARREGADEIRA DE 1,72 M³ E DESCARGA EM DISTRIBUIDOR REBOCÁVEL</t>
  </si>
  <si>
    <t>CARGA, MANOBRA E DESCARGA DE AGREGADOS OU SOLOS EM CAMINHÃO BASCULANTE DE 6 M³ - CARGA COM CARREGADEIRA DE 1,72 M³ E DESCARGA LIVRE</t>
  </si>
  <si>
    <t>CARGA, MANOBRA E DESCARGA DE AGREGADOS OU SOLOS EM CAMINHÃO BASCULANTE DE 6 M³ - CARGA COM ESCAVADEIRA DE 1,56 M³ (EXCLUSA) E DESCARGA LIVRE</t>
  </si>
  <si>
    <t>CARGA, MANOBRA E DESCARGA DE AGREGADOS OU SOLOS EM CAMINHÃO BASCULANTE DE 6 M³ - CARGA COM ESCAVADEIRA DE 1,56 M³ E DESCARGA LIVRE</t>
  </si>
  <si>
    <t>CARGA, MANOBRA E DESCARGA DE AGREGADOS OU SOLOS EM CAMINHÃO BASCULANTE DE 6 M³ - CARGA COM MINICARREGADEIRA DE 0,45 M³ E DESCARGA LIVRE</t>
  </si>
  <si>
    <t>CARGA, MANOBRA E DESCARGA DE AGREGADOS OU SOLOS EM CAMINHÃO BASCULANTE DE 6 M³ - CARGA MANUAL E DESCARGA LIVRE</t>
  </si>
  <si>
    <t>CARGA, MANOBRA E DESCARGA DE BARRAS DE TRILHO DE 12 M COM LOCOMOTIVA DIESEL-ELÉTRICA EM VAGÃO PLATAFORMA COM CAPACIDADE DE 82 T - CARGA E DESCARGA COM CARREGADEIRA - BITOLA MÉTRICA</t>
  </si>
  <si>
    <t>CARGA, MANOBRA E DESCARGA DE BARRAS DE TRILHO DE 12 M COM LOCOMOTIVA DIESEL-ELÉTRICA EM VAGÃO PLATAFORMA COM CAPACIDADE DE 98 T - CARGA E DESCARGA COM CARREGADEIRA - BITOLA LARGA</t>
  </si>
  <si>
    <t>CARGA, MANOBRA E DESCARGA DE BLOCOS DE ROCHA EM CAMINHÃO BASCULANTE DE 8 M³ - CARGA COM CARREGADEIRA DE 1,72 M³ (EXCLUSA) E DESCARGA LIVRE</t>
  </si>
  <si>
    <t>CARGA, MANOBRA E DESCARGA DE BLOCOS DE ROCHA EM CAMINHÃO BASCULANTE DE 8 M³ - CARGA COM CARREGADEIRA DE 1,72 M³ E DESCARGA LIVRE</t>
  </si>
  <si>
    <t>CARGA, MANOBRA E DESCARGA DE BLOCOS DE ROCHA EM CAMINHÃO BASCULANTE DE 8 M³ - CARGA COM RETROESCAVADEIRA DE 0,29 M³ E DESCARGA LIVRE</t>
  </si>
  <si>
    <t>CARGA, MANOBRA E DESCARGA DE CIMENTO A GRANEL EM CAMINHÃO SILO DE 30 M³</t>
  </si>
  <si>
    <t>CARGA, MANOBRA E DESCARGA DE CONCRETO ASFÁLTICO COM BORRACHA EM CAMINHÃO BASCULANTE DE 10 M³ - CARGA EM USINA DE ASFALTO 100/140 T/H E DESCARGA EM VIBROACABADORA</t>
  </si>
  <si>
    <t>CARGA, MANOBRA E DESCARGA DE CONCRETO COM CAMINHÃO BETONEIRA - CARGA EM CENTRAL DE CONCRETO DE 30 M³/H E DESCARGA EM EXTRUSORA DE BARREIRA DE CONCRETO</t>
  </si>
  <si>
    <t>CARGA, MANOBRA E DESCARGA DE CONCRETO COM CAMINHÃO BETONEIRA - CARGA EM CENTRAL DE CONCRETO DE 30 M³/H E DESCARGA EM EXTRUSORA DE MEIO FIO</t>
  </si>
  <si>
    <t>CARGA, MANOBRA E DESCARGA DE CONCRETO COM CAMINHÃO BETONEIRA - CARGA EM CENTRAL DE CONCRETO DE 30 M³/H E DESCARGA EM EXTRUSORA DE SARJETA</t>
  </si>
  <si>
    <t>CARGA, MANOBRA E DESCARGA DE CONCRETO COM CAMINHÃO BETONEIRA - CARGA EM CENTRAL DE CONCRETO DE 30 M³/H E DESCARGA LIVRE</t>
  </si>
  <si>
    <t>CARGA, MANOBRA E DESCARGA DE CONCRETO COM CAMINHÃO BETONEIRA - CARGA EM CENTRAL DE CONCRETO DE 40 M³/H E DESCARGA LIVRE</t>
  </si>
  <si>
    <t>CARGA, MANOBRA E DESCARGA DE CONCRETO DE CIMENTO EM CAMINHÃO BASCULANTE DE 7 M³ - CARGA EM CENTRAL DE CONCRETO DE 150 M³/H E DESCARGA EM VIBROACABADORA</t>
  </si>
  <si>
    <t>CARGA, MANOBRA E DESCARGA DE DORMENTES DE CONCRETO DE BITOLA LARGA COM LOCOMOTIVA DIESEL-ELÉTRICA E VAGÃO PLATAFORMA COM CAPACIDADE DE 98 T - CARGA E DESCARGA COM CARREGADEIRA - BITOLA LARGA</t>
  </si>
  <si>
    <t>CARGA, MANOBRA E DESCARGA DE DORMENTES DE CONCRETO DE BITOLA MÉTRICA COM LOCOMOTIVA DIESEL-ELÉTRICA E VAGÃO PLATAFORMA COM CAPACIDADE DE 82 T - CARGA E DESCARGA COM CARREGADEIRA - BITOLA MÉTRICA</t>
  </si>
  <si>
    <t>CARGA, MANOBRA E DESCARGA DE DORMENTES DE CONCRETO DE BITOLA MISTA COM LOCOMOTIVA DIESEL-ELÉTRICA E VAGÃO PLATAFORMA COM CAPACIDADE DE 98 T - CARGA E DESCARGA COM CARREGADEIRA - BITOLA LARGA</t>
  </si>
  <si>
    <t>CARGA, MANOBRA E DESCARGA DE DORMENTES DE MADEIRA COM LOCOMOTIVA DIESEL-ELÉTRICA EM VAGÃO PLATAFORMA COM CAPACIDADE DE 82 T - CARGA E DESCARGA COM CARREGADEIRA - BITOLA MÉTRICA</t>
  </si>
  <si>
    <t>CARGA, MANOBRA E DESCARGA DE DORMENTES DE MADEIRA COM LOCOMOTIVA DIESEL-ELÉTRICA EM VAGÃO PLATAFORMA COM CAPACIDADE DE 98 T - CARGA E DESCARGA COM CARREGADEIRA - BITOLA LARGA</t>
  </si>
  <si>
    <t>CARGA, MANOBRA E DESCARGA DE FRESAGEM CONTÍNUA SOLTA EM CAMINHÃO BASCULANTE DE 10 M³ - CARGA COM FRESADORA E DESCARGA LIVRE</t>
  </si>
  <si>
    <t>CARGA, MANOBRA E DESCARGA DE FRESAGEM DESCONTÍNUA SOLTA EM CAMINHÃO BASCULANTE DE 10 M³ - CARGA COM FRESADORA E DESCARGA LIVRE</t>
  </si>
  <si>
    <t>CARGA, MANOBRA E DESCARGA DE FRESAGEM DESCONTÍNUA SOLTA EM CAMINHÃO BASCULANTE DE 6 M³ - CARGA COM FRESADORA E DESCARGA LIVRE</t>
  </si>
  <si>
    <t>CARGA, MANOBRA E DESCARGA DE JOGO DE DORMENTES DE CONCRETO PARA AMV DE BITOLA LARGA OU MISTA, QUALQUER ABERTURA, COM LOCOMOTIVA DIESEL-ELÉTRICA EM VAGÃO PLATAFORMA COM CAPACIDADE DE 98 T - CARGA E DESCARGA COM CARREGADEIRA - BITOLA LARGA</t>
  </si>
  <si>
    <t>CARGA, MANOBRA E DESCARGA DE JOGO DE DORMENTES DE CONCRETO PARA AMV DE BITOLA MÉTRICA, QUALQUER ABERTURA, COM LOCOMOTIVA DIESEL-ELÉTRICA EM VAGÃO PLATAFORMA COM CAPACIDADE DE 82 T - CARGA E DESCARGA COM CARREGADEIRA - BITOLA MÉTRICA</t>
  </si>
  <si>
    <t>CARGA, MANOBRA E DESCARGA DE JOGO DE DORMENTES DE MADEIRA PARA AMV BITOLA MÉTRICA, QUALQUER ABERTURA, COM LOCOMOTIVA DIESEL-ELÉTRICA EM VAGÃO PLATAFORMA COM CAPACIDADE DE 82 T - CARGA E DESCARGA COM CARREGADEIRA - BITOLA MÉTRICA</t>
  </si>
  <si>
    <t>CARGA, MANOBRA E DESCARGA DE JOGO DE DORMENTES DE MADEIRA PARA AMV DE BITOLA LARGA OU MISTA, QUALQUER ABERTURA, COM LOCOMOTIVA DIESEL-ELÉTRICA EM VAGÃO PLATAFORMA COM CAPACIDADE DE 98 T - CARGA E DESCARGA COM CARREGADEIRA - BITOLA LARGA</t>
  </si>
  <si>
    <t>CARGA, MANOBRA E DESCARGA DE MATERIAIS DIVERSOS EM CAMINHÃO CARROCERIA COM CAPACIDADE DE 11 T E COM GUINDAUTO DE 45 T.M</t>
  </si>
  <si>
    <t>CARGA, MANOBRA E DESCARGA DE MATERIAIS DIVERSOS EM CAMINHÃO CARROCERIA COM CAPACIDADE DE 7 T E COM GUINDAUTO DE 20 T.M</t>
  </si>
  <si>
    <t>CARGA, MANOBRA E DESCARGA DE MATERIAIS DIVERSOS EM CAMINHÃO CARROCERIA DE 15 T - CARGA E DESCARGA COM CAMINHÃO GUINDAUTO DE 20 T.M</t>
  </si>
  <si>
    <t>CARGA, MANOBRA E DESCARGA DE MATERIAIS DIVERSOS EM CAMINHÃO CARROCERIA DE 15 T - CARGA E DESCARGA MANUAIS</t>
  </si>
  <si>
    <t>CARGA, MANOBRA E DESCARGA DE MATERIAIS DIVERSOS EM CAMINHÃO CARROCERIA DE 5 T - CARGA E DESCARGA MANUAIS</t>
  </si>
  <si>
    <t>CARGA, MANOBRA E DESCARGA DE MATERIAIS DIVERSOS EM CAMINHÃO CARROCERIA DE 9 T - CARGA E DESCARGA MANUAIS</t>
  </si>
  <si>
    <t>CARGA, MANOBRA E DESCARGA DE MATERIAIS METÁLICOS E ACESSÓRIOS DIVERSOS COM LOCOMOTIVA DIESEL-ELÉTRICA EM VAGÃO FECHADO COM CAPACIDADE DE 64 T - CARGA E DESCARGA COM CARREGADEIRA - BITOLA MÉTRICA</t>
  </si>
  <si>
    <t>CARGA, MANOBRA E DESCARGA DE MATERIAIS METÁLICOS E ACESSÓRIOS DIVERSOS COM LOCOMOTIVA DIESEL-ELÉTRICA EM VAGÃO FECHADO COM CAPACIDADE DE 99 T - CARGA E DESCARGA COM CARREGADEIRA - BITOLA LARGA</t>
  </si>
  <si>
    <t>CARGA, MANOBRA E DESCARGA DE MATERIAIS METÁLICOS PARA AMV DE BITOLA LARGA, QUALQUER ABERTURA, COM LOCOMOTIVA DIESEL-ELÉTRICA EM VAGÃO PLATAFORMA COM CAPACIDADE DE 98 T - CARGA E DESCARGA COM CARREGADEIRA - BITOLA LARGA</t>
  </si>
  <si>
    <t>CARGA, MANOBRA E DESCARGA DE MATERIAIS METÁLICOS PARA AMV DE BITOLA MISTA, QUALQUER ABERTURA, COM LOCOMOTIVA DIESEL-ELÉTRICA E VAGÃO PLATAFORMA COM CAPACIDADE DE 98 T - CARGA E DESCARGA COM CARREGADEIRA</t>
  </si>
  <si>
    <t>CARGA, MANOBRA E DESCARGA DE MATERIAL DEMOLIDO EM CAMINHÃO BASCULANTE DE 6 M³ - CARGA COM CARREGADEIRA DE 1,72 M³ E DESCARGA LIVRE</t>
  </si>
  <si>
    <t>CARGA, MANOBRA E DESCARGA DE MATERIAL DEMOLIDO EM CAMINHÃO BASCULANTE DE 6 M³ - CARGA MANUAL E DESCARGA LIVRE</t>
  </si>
  <si>
    <t>CARGA, MANOBRA E DESCARGA DE MISTURA BETUMINOSA A FRIO EM CAMINHÃO BASCULANTE DE 10 M³ - CARGA EM USINA DE 60 T/H (PMF) E DESCARGA EM VIBROACABADORA</t>
  </si>
  <si>
    <t>CARGA, MANOBRA E DESCARGA DE MISTURA BETUMINOSA A FRIO EM CAMINHÃO BASCULANTE DE 6 M³ - CARGA EM USINA DE 60 T/H (PMF) E DESCARGA EM VIBROACABADORA</t>
  </si>
  <si>
    <t>CARGA, MANOBRA E DESCARGA DE MISTURA BETUMINOSA A FRIO EM CAMINHÃO BASCULANTE DE 6 M³ - CARGA EM USINA DE 60 T/H (PMF) E DESCARGA MANUAL</t>
  </si>
  <si>
    <t>CARGA, MANOBRA E DESCARGA DE MISTURA BETUMINOSA A QUENTE EM CAMINHÃO BASCULANTE DE 10 M³ - CARGA EM USINA DE ASFALTO 100/140 T/H E DESCARGA EM VIBROACABADORA</t>
  </si>
  <si>
    <t>CARGA, MANOBRA E DESCARGA DE MISTURA BETUMINOSA A QUENTE EM CAMINHÃO BASCULANTE DE 6 M³ - CARGA EM USINA DE ASFALTO 100/140 T/H E DESCARGA EM VIBROACABADORA</t>
  </si>
  <si>
    <t>CARGA, MANOBRA E DESCARGA DE MISTURA BETUMINOSA A QUENTE EM CAMINHÃO BASCULANTE DE 6 M³ - CARGA EM USINA DE ASFALTO 100/140 T/H E DESCARGA MANUAL</t>
  </si>
  <si>
    <t>CARGA, MANOBRA E DESCARGA DE MISTURA BETUMINOSA A QUENTE EM CAMINHÃO COM CAÇAMBA TÉRMICA DE 6 M³ - CARGA EM USINA DE ASFALTO DE 100/140 T/H E DESCARGA MANUAL</t>
  </si>
  <si>
    <t>CARGA, MANOBRA E DESCARGA DE MISTURA RECICLADA COM ESPUMA DE ASFALTO EM CAMINHÃO BASCULANTE DE 10 M³ - CARGA EM USINA DE RECICLAGEM A FRIO E DESCARGA EM VIBROACABADORA</t>
  </si>
  <si>
    <t>CARGA, MANOBRA E DESCARGA DE TETRÁPODES EM CAVALO MECÂNICO COM SEMIRREBOQUE COM CAPACIDADE DE 30 T - CARGA E DESCARGA COM GUINDASTE</t>
  </si>
  <si>
    <t>CARGA, MANOBRA E DESCARGA DE TLS DE TR45 DE 120 M COM LOCOMOTIVA DIESEL-ELÉTRICA EM VAGÃO PLATAFORMA COM CAPACIDADE DE 82 T - CARGA E DESCARGA COM MANIPULADOR DE TLS - BITOLA MÉTRICA</t>
  </si>
  <si>
    <t>CARGA, MANOBRA E DESCARGA DE TLS DE TR45 DE 120 M COM LOCOMOTIVA DIESEL-ELÉTRICA EM VAGÃO PLATAFORMA COM CAPACIDADE DE 98 T - CARGA E DESCARGA COM MANIPULADOR DE TLS - BITOLA LARGA</t>
  </si>
  <si>
    <t>CARGA, MANOBRA E DESCARGA DE TLS DE TR45 DE 240 M COM LOCOMOTIVA DIESEL-ELÉTRICA EM VAGÃO PLATAFORMA COM CAPACIDADE DE 82 T - CARGA E DESCARGA COM MANIPULADOR DE TLS - BITOLA MÉTRICA</t>
  </si>
  <si>
    <t>CARGA, MANOBRA E DESCARGA DE TLS DE TR45 DE 240 M COM LOCOMOTIVA DIESEL-ELÉTRICA EM VAGÃO PLATAFORMA COM CAPACIDADE DE 98 T - CARGA E DESCARGA COM MANIPULADOR DE TLS - BITOLA LARGA</t>
  </si>
  <si>
    <t>CARGA, MANOBRA E DESCARGA DE TLS DE TR57 DE 120 M COM LOCOMOTIVA DIESEL-ELÉTRICA EM VAGÃO PLATAFORMA COM CAPACIDADE DE 82 T - CARGA E DESCARGA COM MANIPULADOR DE TLS - BITOLA MÉTRICA</t>
  </si>
  <si>
    <t>CARGA, MANOBRA E DESCARGA DE TLS DE TR57 DE 120 M COM LOCOMOTIVA DIESEL-ELÉTRICA EM VAGÃO PLATAFORMA COM CAPACIDADE DE 98 T - CARGA E DESCARGA COM MANIPULADOR DE TLS - BITOLA LARGA</t>
  </si>
  <si>
    <t>CARGA, MANOBRA E DESCARGA DE TLS DE TR57 DE 240 M COM LOCOMOTIVA DIESEL-ELÉTRICA EM VAGÃO PLATAFORMA COM CAPACIDADE DE 82 T - CARGA E DESCARGA COM MANIPULADOR DE TLS - BITOLA MÉTRICA</t>
  </si>
  <si>
    <t>CARGA, MANOBRA E DESCARGA DE TLS DE TR57 DE 240 M COM LOCOMOTIVA DIESEL-ELÉTRICA EM VAGÃO PLATAFORMA COM CAPACIDADE DE 98 T - CARGA E DESCARGA COM MANIPULADOR DE TLS - BITOLA LARGA</t>
  </si>
  <si>
    <t>CARGA, MANOBRA E DESCARGA DE TLS DE TR68 DE 120 M COM LOCOMOTIVA DIESEL-ELÉTRICA EM VAGÃO PLATAFORMA COM CAPACIDADE DE 82 T - CARGA E DESCARGA COM MANIPULADOR DE TLS - BITOLA MÉTRICA</t>
  </si>
  <si>
    <t>CARGA, MANOBRA E DESCARGA DE TLS DE TR68 DE 120 M COM LOCOMOTIVA DIESEL-ELÉTRICA EM VAGÃO PLATAFORMA COM CAPACIDADE DE 98 T - CARGA E DESCARGA COM MANIPULADOR DE TLS - BITOLA LARGA</t>
  </si>
  <si>
    <t>CARGA, MANOBRA E DESCARGA DE TLS DE TR68 DE 240 M COM LOCOMOTIVA DIESEL-ELÉTRICA EM VAGÃO PLATAFORMA COM CAPACIDADE DE 82 T - CARGA E DESCARGA COM MANIPULADOR DE TLS - BITOLA MÉTRICA</t>
  </si>
  <si>
    <t>CARGA, MANOBRA E DESCARGA DE TLS DE TR68 DE 240 M COM LOCOMOTIVA DIESEL-ELÉTRICA EM VAGÃO PLATAFORMA COM CAPACIDADE DE 98 T - CARGA E DESCARGA COM MANIPULADOR DE TLS - BITOLA LARGA</t>
  </si>
  <si>
    <t>CARGA, MANOBRA E DESCARGA DE TLS DE UIC60 DE 120 M COM LOCOMOTIVA DIESEL-ELÉTRICA EM VAGÃO PLATAFORMA COM CAPACIDADE DE 82 T - CARGA E DESCARGA COM MANIPULADOR DE TLS - BITOLA MÉTRICA</t>
  </si>
  <si>
    <t>CARGA, MANOBRA E DESCARGA DE TLS DE UIC60 DE 120 M COM LOCOMOTIVA DIESEL-ELÉTRICA EM VAGÃO PLATAFORMA COM CAPACIDADE DE 98 T - CARGA E DESCARGA COM MANIPULADOR DE TLS - BITOLA LARGA</t>
  </si>
  <si>
    <t>CARGA, MANOBRA E DESCARGA DE TLS DE UIC60 DE 240 M COM LOCOMOTIVA DIESEL-ELÉTRICA EM VAGÃO PLATAFORMA COM CAPACIDADE DE 82 T - CARGA E DESCARGA COM MANIPULADOR DE TLS - BITOLA MÉTRICA</t>
  </si>
  <si>
    <t>CARGA, MANOBRA E DESCARGA DE TLS DE UIC60 DE 240 M COM LOCOMOTIVA DIESEL-ELÉTRICA EM VAGÃO PLATAFORMA COM CAPACIDADE DE 98 T - CARGA E DESCARGA COM MANIPULADOR DE TLS - BITOLA LARGA</t>
  </si>
  <si>
    <t>TRANSPORTE COM CAMINHÃO BASCULANTE COM CAÇAMBA ESTANQUE COM CAPACIDADE DE 14 M³ - RODOVIA EM LEITO NATURAL</t>
  </si>
  <si>
    <t>TRANSPORTE COM CAMINHÃO BASCULANTE COM CAÇAMBA ESTANQUE COM CAPACIDADE DE 14 M³ - RODOVIA EM REVESTIMENTO PRIMÁRIO</t>
  </si>
  <si>
    <t>TRANSPORTE COM CAMINHÃO BASCULANTE COM CAÇAMBA ESTANQUE COM CAPACIDADE DE 14 M³ - RODOVIA PAVIMENTADA</t>
  </si>
  <si>
    <t>TRANSPORTE COM CAMINHÃO BASCULANTE DE 10 M³ - RODOVIA EM LEITO NATURAL</t>
  </si>
  <si>
    <t>TRANSPORTE COM CAMINHÃO BASCULANTE DE 10 M³ - RODOVIA EM REVESTIMENTO PRIMÁRIO</t>
  </si>
  <si>
    <t>TRANSPORTE COM CAMINHÃO BASCULANTE DE 10 M³ - RODOVIA PAVIMENTADA</t>
  </si>
  <si>
    <t>TRANSPORTE COM CAMINHÃO BASCULANTE DE 14 M³ - RODOVIA EM LEITO NATURAL</t>
  </si>
  <si>
    <t>TRANSPORTE COM CAMINHÃO BASCULANTE DE 14 M³ - RODOVIA EM REVESTIMENTO PRIMÁRIO</t>
  </si>
  <si>
    <t>TRANSPORTE COM CAMINHÃO BASCULANTE DE 14 M³ - RODOVIA PAVIMENTADA</t>
  </si>
  <si>
    <t>TRANSPORTE COM CAMINHÃO BASCULANTE DE 6 M³ - RODOVIA EM LEITO NATURAL</t>
  </si>
  <si>
    <t>TRANSPORTE COM CAMINHÃO BASCULANTE DE 6 M³ - RODOVIA EM REVESTIMENTO PRIMÁRIO</t>
  </si>
  <si>
    <t>TRANSPORTE COM CAMINHÃO BASCULANTE DE 6 M³ - RODOVIA PAVIMENTADA</t>
  </si>
  <si>
    <t>TRANSPORTE COM CAMINHÃO BETONEIRA - RODOVIA EM LEITO NATURAL</t>
  </si>
  <si>
    <t>TRANSPORTE COM CAMINHÃO BETONEIRA - RODOVIA EM REVESTIMENTO PRIMÁRIO</t>
  </si>
  <si>
    <t>TRANSPORTE COM CAMINHÃO BETONEIRA - RODOVIA PAVIMENTADA</t>
  </si>
  <si>
    <t>TRANSPORTE COM CAMINHÃO CARROCERIA COM CAPACIDADE DE 11 T E COM GUINDAUTO DE 45 T.M - RODOVIA EM LEITO NATURAL</t>
  </si>
  <si>
    <t>TRANSPORTE COM CAMINHÃO CARROCERIA COM CAPACIDADE DE 11 T E COM GUINDAUTO DE 45 T.M - RODOVIA EM REVESTIMENTO PRIMÁRIO</t>
  </si>
  <si>
    <t>TRANSPORTE COM CAMINHÃO CARROCERIA COM CAPACIDADE DE 11 T E COM GUINDAUTO DE 45 T.M - RODOVIA PAVIMENTADA</t>
  </si>
  <si>
    <t>TRANSPORTE COM CAMINHÃO CARROCERIA COM CAPACIDADE DE 7 T E COM GUINDAUTO DE 20 T.M - RODOVIA EM LEITO NATURAL</t>
  </si>
  <si>
    <t>TRANSPORTE COM CAMINHÃO CARROCERIA COM CAPACIDADE DE 7 T E COM GUINDAUTO DE 20 T.M - RODOVIA EM REVESTIMENTO PRIMÁRIO</t>
  </si>
  <si>
    <t>TRANSPORTE COM CAMINHÃO CARROCERIA COM CAPACIDADE DE 7 T E COM GUINDAUTO DE 20 T.M - RODOVIA PAVIMENTADA</t>
  </si>
  <si>
    <t>TRANSPORTE COM CAMINHÃO CARROCERIA COM CAPACIDADE DE 9 T E COM GUINDAUTO DE 10 T.M - RODOVIA EM LEITO NATURAL</t>
  </si>
  <si>
    <t>TRANSPORTE COM CAMINHÃO CARROCERIA COM CAPACIDADE DE 9 T E COM GUINDAUTO DE 10 T.M - RODOVIA EM REVESTIMENTO PRIMÁRIO</t>
  </si>
  <si>
    <t>TRANSPORTE COM CAMINHÃO CARROCERIA COM CAPACIDADE DE 9 T E COM GUINDAUTO DE 10 T.M - RODOVIA PAVIMENTADA</t>
  </si>
  <si>
    <t>TRANSPORTE COM CAMINHÃO CARROCERIA DE 15 T - RODOVIA EM LEITO NATURAL</t>
  </si>
  <si>
    <t>TRANSPORTE COM CAMINHÃO CARROCERIA DE 15 T - RODOVIA EM REVESTIMENTO PRIMÁRIO</t>
  </si>
  <si>
    <t>TRANSPORTE COM CAMINHÃO CARROCERIA DE 15 T - RODOVIA PAVIMENTADA</t>
  </si>
  <si>
    <t>TRANSPORTE COM CAMINHÃO CARROCERIA DE 5 T - RODOVIA EM LEITO NATURAL</t>
  </si>
  <si>
    <t>TRANSPORTE COM CAMINHÃO CARROCERIA DE 5 T - RODOVIA EM REVESTIMENTO PRIMÁRIO</t>
  </si>
  <si>
    <t>TRANSPORTE COM CAMINHÃO CARROCERIA DE 5 T - RODOVIA PAVIMENTADA</t>
  </si>
  <si>
    <t>TRANSPORTE COM CAMINHÃO CARROCERIA DE 9 T - RODOVIA EM LEITO NATURAL</t>
  </si>
  <si>
    <t>TRANSPORTE COM CAMINHÃO CARROCERIA DE 9 T - RODOVIA EM REVESTIMENTO PRIMÁRIO</t>
  </si>
  <si>
    <t>TRANSPORTE COM CAMINHÃO CARROCERIA DE 9 T - RODOVIA PAVIMENTADA</t>
  </si>
  <si>
    <t>TRANSPORTE COM CAVALO MECÂNICO COM SEMIRREBOQUE COM CAPACIDADE DE 22 T - RODOVIA EM LEITO NATURAL</t>
  </si>
  <si>
    <t>TRANSPORTE COM CAVALO MECÂNICO COM SEMIRREBOQUE COM CAPACIDADE DE 22 T - RODOVIA EM REVESTIMENTO PRIMÁRIO</t>
  </si>
  <si>
    <t>TRANSPORTE COM CAVALO MECÂNICO COM SEMIRREBOQUE COM CAPACIDADE DE 22 T - RODOVIA PAVIMENTADA</t>
  </si>
  <si>
    <t>TRANSPORTE COM CAVALO MECÂNICO COM SEMIRREBOQUE COM CAPACIDADE DE 30 T - RODOVIA EM LEITO NATURAL</t>
  </si>
  <si>
    <t>TRANSPORTE COM CAVALO MECÂNICO COM SEMIRREBOQUE COM CAPACIDADE DE 30 T - RODOVIA EM REVESTIMENTO PRIMÁRIO</t>
  </si>
  <si>
    <t>TRANSPORTE COM CAVALO MECÂNICO COM SEMIRREBOQUE COM CAPACIDADE DE 30 T - RODOVIA PAVIMENTADA</t>
  </si>
  <si>
    <t>TRANSPORTE DE ÁGUA COM CAMINHÃO TANQUE DE 10.000 L - RODOVIA EM LEITO NATURAL</t>
  </si>
  <si>
    <t>TRANSPORTE DE ÁGUA COM CAMINHÃO TANQUE DE 10.000 L - RODOVIA EM REVESTIMENTO PRIMÁRIO</t>
  </si>
  <si>
    <t>TRANSPORTE DE ÁGUA COM CAMINHÃO TANQUE DE 10.000 L - RODOVIA PAVIMENTADA</t>
  </si>
  <si>
    <t>TRANSPORTE DE ÁGUA COM CAMINHÃO TANQUE DE 13.000 L - RODOVIA EM LEITO NATURAL</t>
  </si>
  <si>
    <t>TRANSPORTE DE ÁGUA COM CAMINHÃO TANQUE DE 13.000 L - RODOVIA EM REVESTIMENTO PRIMÁRIO</t>
  </si>
  <si>
    <t>TRANSPORTE DE ÁGUA COM CAMINHÃO TANQUE DE 13.000 L - RODOVIA PAVIMENTADA</t>
  </si>
  <si>
    <t>TRANSPORTE DE ÁGUA COM CAMINHÃO TANQUE DE 6.000 L - RODOVIA EM LEITO NATURAL</t>
  </si>
  <si>
    <t>TRANSPORTE DE ÁGUA COM CAMINHÃO TANQUE DE 6.000 L - RODOVIA EM REVESTIMENTO PRIMÁRIO</t>
  </si>
  <si>
    <t>TRANSPORTE DE ÁGUA COM CAMINHÃO TANQUE DE 6.000 L - RODOVIA PAVIMENTADA</t>
  </si>
  <si>
    <t>TRANSPORTE DE ÁGUA COM CAMINHÃO TANQUE DE 8.000 L - RODOVIA EM LEITO NATURAL</t>
  </si>
  <si>
    <t>TRANSPORTE DE ÁGUA COM CAMINHÃO TANQUE DE 8.000 L - RODOVIA EM REVESTIMENTO PRIMÁRIO</t>
  </si>
  <si>
    <t>TRANSPORTE DE ÁGUA COM CAMINHÃO TANQUE DE 8.000 L - RODOVIA PAVIMENTADA</t>
  </si>
  <si>
    <t>TRANSPORTE DE BARRAS DE TRILHO DE 12 M COM LOCOMOTIVA DIESEL-ELÉTRICA EM VAGÃO PLATAFORMA COM CAPACIDADE DE 82 T - BITOLA MÉTRICA</t>
  </si>
  <si>
    <t>TRANSPORTE DE BARRAS DE TRILHO DE 12 M COM LOCOMOTIVA DIESEL-ELÉTRICA EM VAGÃO PLATAFORMA COM CAPACIDADE DE 98 T - BITOLA LARGA</t>
  </si>
  <si>
    <t>TRANSPORTE DE CIMENTO A GRANEL COM CAMINHÃO SILO DE 30 M³ - RODOVIA EM LEITO NATURAL</t>
  </si>
  <si>
    <t>TRANSPORTE DE CIMENTO A GRANEL COM CAMINHÃO SILO DE 30 M³ - RODOVIA EM REVESTIMENTO PRIMÁRIO</t>
  </si>
  <si>
    <t>TRANSPORTE DE CIMENTO A GRANEL COM CAMINHÃO SILO DE 30 M³ - RODOVIA PAVIMENTADA</t>
  </si>
  <si>
    <t>TRANSPORTE DE CIMENTO COM CAMINHÃO DISTRIBUIDOR DE 17 M³ - RODOVIA EM LEITO NATURAL</t>
  </si>
  <si>
    <t>TRANSPORTE DE CIMENTO COM CAMINHÃO DISTRIBUIDOR DE 17 M³ - RODOVIA EM REVESTIMENTO PRIMÁRIO</t>
  </si>
  <si>
    <t>TRANSPORTE DE CIMENTO COM CAMINHÃO DISTRIBUIDOR DE 17 M³ - RODOVIA PAVIMENTADA</t>
  </si>
  <si>
    <t>TRANSPORTE DE CONCRETO COM CAMINHÃO BASCULANTE DE 7 M³ - RODOVIA EM LEITO NATURAL</t>
  </si>
  <si>
    <t>TRANSPORTE DE CONCRETO COM CAMINHÃO BASCULANTE DE 7 M³ - RODOVIA EM REVESTIMENTO PRIMÁRIO</t>
  </si>
  <si>
    <t>TRANSPORTE DE CONCRETO COM CAMINHÃO BASCULANTE DE 7 M³ - RODOVIA PAVIMENTADA</t>
  </si>
  <si>
    <t>TRANSPORTE DE LASTRO DE BRITA COM LOCOMOTIVA DIESEL-ELÉTRICA EM VAGÃO HOPPER ABERTO COM CAPACIDADE DE 45 M³ - BITOLA MÉTRICA</t>
  </si>
  <si>
    <t>TRANSPORTE DE LASTRO DE BRITA COM LOCOMOTIVA DIESEL-ELÉTRICA EM VAGÃO HOPPER ABERTO COM CAPACIDADE DE 63 M³ - BITOLA LARGA</t>
  </si>
  <si>
    <t>TRANSPORTE DE MATERIAL BETUMINOSO COM CAMINHÃO TANQUE DISTRIBUIDOR - RODOVIA EM LEITO NATURAL</t>
  </si>
  <si>
    <t>TRANSPORTE DE MATERIAL BETUMINOSO COM CAMINHÃO TANQUE DISTRIBUIDOR - RODOVIA EM REVESTIMENTO PRIMÁRIO</t>
  </si>
  <si>
    <t>TRANSPORTE DE MATERIAL BETUMINOSO COM CAMINHÃO TANQUE DISTRIBUIDOR - RODOVIA PAVIMENTADA</t>
  </si>
  <si>
    <t>TRANSPORTE DE MATERIAL DE 1ª CATEGORIA COM BATELÃO AUTOPROPELIDO COM CAPACIDADE DE 300 M³</t>
  </si>
  <si>
    <t>TRANSPORTE DE MATERIAL DE 1ª CATEGORIA COM BATELÃO AUTOPROPELIDO COM CAPACIDADE DE 500 M³</t>
  </si>
  <si>
    <t>TRANSPORTE DE MATERIAL DE 1ª CATEGORIA COM BATELÃO REBOCADO COM CAPACIDADE DE 66 M³</t>
  </si>
  <si>
    <t>TRANSPORTE DE MATERIAL DE 1ª CATEGORIA COM BATELÃO REBOCADO MONTADO NA OBRA COM CAPACIDADE DE 66 M³</t>
  </si>
  <si>
    <t>TRANSPORTE DE MATERIAL DE 3ª CATEGORIA COM BATELÃO AUTOPROPELIDO COM CAPACIDADE DE 300 M³</t>
  </si>
  <si>
    <t>TRANSPORTE DE MATERIAL DE 3ª CATEGORIA COM BATELÃO REBOCADO COM CAPACIDADE DE 66 M³</t>
  </si>
  <si>
    <t>TRANSPORTE DE MATERIAL DE 3ª CATEGORIA COM BATELÃO REBOCADO MONTADO NA OBRA COM CAPACIDADE DE 66 M³</t>
  </si>
  <si>
    <t>TRANSPORTE DE MATERIAL DE 3ª CATEGORIA COM CAMINHÃO BASCULANTE DE 12 M³ PARA ROCHA - RODOVIA EM LEITO NATURAL</t>
  </si>
  <si>
    <t>TRANSPORTE DE MATERIAL DE 3ª CATEGORIA COM CAMINHÃO BASCULANTE DE 12 M³ PARA ROCHA - RODOVIA EM REVESTIMENTO PRIMÁRIO</t>
  </si>
  <si>
    <t>TRANSPORTE DE MATERIAL DE 3ª CATEGORIA COM CAMINHÃO BASCULANTE DE 12 M³ PARA ROCHA - RODOVIA PAVIMENTADA</t>
  </si>
  <si>
    <t>TRANSPORTE DE MATERIAL DE 3ª CATEGORIA COM CAMINHÃO BASCULANTE DE 8 M³ PARA ROCHA - RODOVIA EM LEITO NATURAL</t>
  </si>
  <si>
    <t>TRANSPORTE DE MATERIAL DE 3ª CATEGORIA COM CAMINHÃO BASCULANTE DE 8 M³ PARA ROCHA - RODOVIA EM REVESTIMENTO PRIMÁRIO</t>
  </si>
  <si>
    <t>TRANSPORTE DE MATERIAL DE 3ª CATEGORIA COM CAMINHÃO BASCULANTE DE 8 M³ PARA ROCHA - RODOVIA PAVIMENTADA</t>
  </si>
  <si>
    <t>TRANSPORTE DE MISTURA BETUMINOSA A QUENTE COM CAMINHÃO COM CAÇAMBA TÉRMICA DE 6 M³ - RODOVIA EM LEITO NATURAL</t>
  </si>
  <si>
    <t>TRANSPORTE DE MISTURA BETUMINOSA A QUENTE COM CAMINHÃO COM CAÇAMBA TÉRMICA DE 6 M³ - RODOVIA EM REVESTIMENTO PRIMÁRIO</t>
  </si>
  <si>
    <t>TRANSPORTE DE MISTURA BETUMINOSA A QUENTE COM CAMINHÃO COM CAÇAMBA TÉRMICA DE 6 M³ - RODOVIA PAVIMENTADA</t>
  </si>
  <si>
    <t>TRANSPORTE DE TLS TR45 DE 120 M COM LOCOMOTIVA DIESEL-ELÉTRICA EM VAGÃO PLATAFORMA COM CAPACIDADE DE 82 T - BITOLA MÉTRICA</t>
  </si>
  <si>
    <t>TRANSPORTE DE TLS TR45 DE 120 M COM LOCOMOTIVA DIESEL-ELÉTRICA EM VAGÃO PLATAFORMA COM CAPACIDADE DE 98 T - BITOLA LARGA</t>
  </si>
  <si>
    <t>TRANSPORTE DE TLS TR45 DE 240 M COM LOCOMOTIVA DIESEL-ELÉTRICA EM VAGÃO PLATAFORMA COM CAPACIDADE DE 82 T - BITOLA MÉTRICA</t>
  </si>
  <si>
    <t>TRANSPORTE DE TLS TR45 DE 240 M COM LOCOMOTIVA DIESEL-ELÉTRICA EM VAGÃO PLATAFORMA COM CAPACIDADE DE 98 T - BITOLA LARGA</t>
  </si>
  <si>
    <t>TRANSPORTE DE TLS TR57 DE 120 M COM LOCOMOTIVA DIESEL-ELÉTRICA EM VAGÃO PLATAFORMA COM CAPACIDADE DE 82 T - BITOLA MÉTRICA</t>
  </si>
  <si>
    <t>TRANSPORTE DE TLS TR57 DE 120 M COM LOCOMOTIVA DIESEL-ELÉTRICA EM VAGÃO PLATAFORMA COM CAPACIDADE DE 98 T - BITOLA LARGA</t>
  </si>
  <si>
    <t>TRANSPORTE DE TLS TR57 DE 240 M COM LOCOMOTIVA DIESEL-ELÉTRICA EM VAGÃO PLATAFORMA COM CAPACIDADE DE 82 T - BITOLA MÉTRICA</t>
  </si>
  <si>
    <t>TRANSPORTE DE TLS TR57 DE 240 M COM LOCOMOTIVA DIESEL-ELÉTRICA EM VAGÃO PLATAFORMA COM CAPACIDADE DE 98 T - BITOLA LARGA</t>
  </si>
  <si>
    <t>TRANSPORTE DE TLS TR68 DE 120 M COM LOCOMOTIVA DIESEL-ELÉTRICA EM VAGÃO PLATAFORMA COM CAPACIDADE DE 82 T - BITOLA MÉTRICA</t>
  </si>
  <si>
    <t>TRANSPORTE DE TLS TR68 DE 120 M COM LOCOMOTIVA DIESEL-ELÉTRICA EM VAGÃO PLATAFORMA COM CAPACIDADE DE 98 T - BITOLA LARGA</t>
  </si>
  <si>
    <t>TRANSPORTE DE TLS TR68 DE 240 M COM LOCOMOTIVA DIESEL-ELÉTRICA EM VAGÃO PLATAFORMA COM CAPACIDADE DE 82 T - BITOLA MÉTRICA</t>
  </si>
  <si>
    <t>TRANSPORTE DE TLS TR68 DE 240 M COM LOCOMOTIVA DIESEL-ELÉTRICA EM VAGÃO PLATAFORMA COM CAPACIDADE DE 98 T - BITOLA LARGA</t>
  </si>
  <si>
    <t>TRANSPORTE DE TLS UIC60 DE 120 M COM LOCOMOTIVA DIESEL-ELÉTRICA EM VAGÃO PLATAFORMA COM CAPACIDADE DE 82 T - BITOLA MÉTRICA</t>
  </si>
  <si>
    <t>TRANSPORTE DE TLS UIC60 DE 120 M COM LOCOMOTIVA DIESEL-ELÉTRICA EM VAGÃO PLATAFORMA COM CAPACIDADE DE 98 T - BITOLA LARGA</t>
  </si>
  <si>
    <t>TRANSPORTE DE TLS UIC60 DE 240 M COM LOCOMOTIVA DIESEL-ELÉTRICA EM VAGÃO PLATAFORMA COM CAPACIDADE DE 82 T - BITOLA MÉTRICA</t>
  </si>
  <si>
    <t>TRANSPORTE DE TLS UIC60 DE 240 M COM LOCOMOTIVA DIESEL-ELÉTRICA EM VAGÃO PLATAFORMA COM CAPACIDADE DE 98 T - BITOLA LARGA</t>
  </si>
  <si>
    <t>TRANSPORTE DE VEÍCULOS DE MÉDIO PORTE COM GUINCHO DE RESGATE DE 20 T - RODOVIA EM LEITO NATURAL</t>
  </si>
  <si>
    <t>TRANSPORTE DE VEÍCULOS DE MÉDIO PORTE COM GUINCHO DE RESGATE DE 20 T - RODOVIA EM REVESTIMENTO PRIMÁRIO</t>
  </si>
  <si>
    <t>TRANSPORTE DE VEÍCULOS DE MÉDIO PORTE COM GUINCHO DE RESGATE DE 20 T - RODOVIA PAVIMENTADA</t>
  </si>
  <si>
    <t>TRANSPORTE DE VEÍCULOS LEVES COM GUINCHO DE RESGATE DE 4 T - RODOVIA EM LEITO NATURAL</t>
  </si>
  <si>
    <t>TRANSPORTE DE VEÍCULOS LEVES COM GUINCHO DE RESGATE DE 4 T - RODOVIA EM REVESTIMENTO PRIMÁRIO</t>
  </si>
  <si>
    <t>TRANSPORTE DE VEÍCULOS LEVES COM GUINCHO DE RESGATE DE 4 T - RODOVIA PAVIMENTADA</t>
  </si>
  <si>
    <t>TRANSPORTE DE VEÍCULOS PESADOS COM GUINCHO DE RESGATE DE 35 T - RODOVIA EM LEITO NATURAL</t>
  </si>
  <si>
    <t>TRANSPORTE DE VEÍCULOS PESADOS COM GUINCHO DE RESGATE DE 35 T - RODOVIA EM REVESTIMENTO PRIMÁRIO</t>
  </si>
  <si>
    <t>TRANSPORTE DE VEÍCULOS PESADOS COM GUINCHO DE RESGATE DE 35 T - RODOVIA PAVIMENTADA</t>
  </si>
  <si>
    <t>TRANSPORTE FLUVIAL DE MATERIAIS DIVERSOS COM PONTÃO FLUTUANTE - CAPACIDADE DE 500 T</t>
  </si>
  <si>
    <t>TRANSPORTE FLUVIAL DO FLUTUANTE</t>
  </si>
  <si>
    <t>ARMAÇÃO DE FUSTE DE TUBULÃO EM AÇO CA-50 COM APOIO DE GUINDASTE - FORNECIMENTO, PREPARO E COLOCAÇÃO</t>
  </si>
  <si>
    <t>COLOCAÇÃO E RETIRADA DE CAMPÂNULA DE AR COMPRIMIDO EM TUBULÃO COM APOIO DE GUINDASTE</t>
  </si>
  <si>
    <t>ARMAÇÃO DE TELA DE AÇO ELETROSOLDADA EM TÚNEIS COM AUXÍLIO DE PLATAFORMA PANTOGRÁFICA - CONFECÇÃO E INSTALAÇÃO</t>
  </si>
  <si>
    <t>CAMBOTAS METÁLICAS TRELIÇADAS - CONFECÇÃO E INSTALAÇÃO</t>
  </si>
  <si>
    <t>DRENO FILTRANTE EM TUBOS DE PVC D = 40 MM APLICADO EM PAREDES E TETOS DE TÚNEL - FORNECIMENTO E INSTALAÇÃO</t>
  </si>
  <si>
    <t>DRENO NÃO FILTRANTE EM TUBOS DE PVC D = 40 MM APLICADO EM PAREDES E TETOS DE TÚNEL - FORNECIMENTO E INSTALAÇÃO</t>
  </si>
  <si>
    <t>ENFILAGEM TUBULAR SISTEMA AUTOPERFURANTE - D = 76 MM</t>
  </si>
  <si>
    <t>ENFILAGEM TUBULAR SISTEMA CONVENCIONAL SCHEDULE 40 - D = 65 MM</t>
  </si>
  <si>
    <t>ESCAVAÇÃO SUBTERRÂNEA E CARREGAMENTO DO MATERIAL DO REBAIXO EM TÚNEL CLASSE I A IV - DMT DE 0 A 200 M</t>
  </si>
  <si>
    <t>PRÉ-FISSURAMENTO EM TÚNEL</t>
  </si>
  <si>
    <t>PREGAGEM DA FRENTE COM VERGALHÃO DE FIBRA DE VIDRO D = 25 MM COM PERFURAÇÃO EM D = 75 MM E INJEÇÃO DE CALDA DE CIMENTO</t>
  </si>
  <si>
    <t>PREGAGEM DA FRENTE EM TUBO DE PVC D = 50 MM COM PERFURAÇÃO EM D = 100 MM E INJEÇÃO DE ARGAMASSA DE CIMENTO E AREIA 1:1</t>
  </si>
  <si>
    <t>PREGO GUIA PARA CONTROLE DE ESPESSURA DE CONCRETO PROJETADO D = 16 MM EM TÚNEL - FORNECIMENTO E INSTALAÇÃO</t>
  </si>
  <si>
    <t>USINAGEM DE AGREGADOS PARA MICRORREVESTIMENTO A FRIO COM ESPESSURA DE 0,8 CM ATÉ 1,5 CM - BRITA COMERCIAL</t>
  </si>
  <si>
    <t>USINAGEM DE AGREGADOS PARA MICRORREVESTIMENTO A FRIO COM ESPESSURA DE 0,8 CM ATÉ 1,5 CM - BRITA PRODUZIDA</t>
  </si>
  <si>
    <t>USINAGEM DE AGREGADOS PARA MICRORREVESTIMENTO A FRIO COM ESPESSURA DE 2,0 CM - BRITA COMERCIAL</t>
  </si>
  <si>
    <t>USINAGEM DE AGREGADOS PARA MICRORREVESTIMENTO A FRIO COM ESPESSURA DE 2,0 CM - BRITA PRODUZIDA</t>
  </si>
  <si>
    <t>USINAGEM DE AREIA-ASFALTO A QUENTE - FAIXA A - AREIA COMERCIAL</t>
  </si>
  <si>
    <t>USINAGEM DE AREIA-ASFALTO A QUENTE - FAIXA A - AREIA EXTRAÍDA</t>
  </si>
  <si>
    <t>USINAGEM DE AREIA-ASFALTO A QUENTE - FAIXA B - AREIA COMERCIAL</t>
  </si>
  <si>
    <t>USINAGEM DE AREIA-ASFALTO A QUENTE - FAIXA B - AREIA EXTRAÍDA</t>
  </si>
  <si>
    <t>USINAGEM DE AREIA-ASFALTO A QUENTE COM ASFALTO POLÍMERO - FAIXA A - AREIA COMERCIAL</t>
  </si>
  <si>
    <t>USINAGEM DE AREIA-ASFALTO A QUENTE COM ASFALTO POLÍMERO - FAIXA A - AREIA EXTRAÍDA</t>
  </si>
  <si>
    <t>USINAGEM DE AREIA-ASFALTO A QUENTE COM ASFALTO POLÍMERO - FAIXA B - AREIA COMERCIAL</t>
  </si>
  <si>
    <t>USINAGEM DE AREIA-ASFALTO A QUENTE COM ASFALTO POLÍMERO - FAIXA B - AREIA EXTRAÍDA</t>
  </si>
  <si>
    <t>USINAGEM DE AREIA-ASFALTO A QUENTE COM ASFALTO POLÍMERO - FAIXA C - AREIA COMERCIAL</t>
  </si>
  <si>
    <t>USINAGEM DE AREIA-ASFALTO A QUENTE COM ASFALTO POLÍMERO - FAIXA C - AREIA EXTRAÍDA</t>
  </si>
  <si>
    <t>USINAGEM DE BRITA GRADUADA COM BRITA COMERCIAL EM USINA DE 300 T/H</t>
  </si>
  <si>
    <t>USINAGEM DE BRITA GRADUADA COM BRITA PRODUZIDA EM USINA DE 300 T/H</t>
  </si>
  <si>
    <t>USINAGEM DE BRITA GRADUADA TRATADA COM CIMENTO E BRITA COMERCIAL EM USINA DE 300 T/H</t>
  </si>
  <si>
    <t>USINAGEM DE BRITA GRADUADA TRATADA COM CIMENTO E BRITA PRODUZIDA EM USINA DE 300 T/H</t>
  </si>
  <si>
    <t>USINAGEM DE CONCRETO ASFÁLTICO - FAIXA A - AREIA E BRITA COMERCIAIS</t>
  </si>
  <si>
    <t>USINAGEM DE CONCRETO ASFÁLTICO - FAIXA A - AREIA EXTRAÍDA E BRITA PRODUZIDA</t>
  </si>
  <si>
    <t>USINAGEM DE CONCRETO ASFÁLTICO - FAIXA B - AREIA E BRITA COMERCIAIS</t>
  </si>
  <si>
    <t>USINAGEM DE CONCRETO ASFÁLTICO - FAIXA B - AREIA EXTRAÍDA E BRITA PRODUZIDA</t>
  </si>
  <si>
    <t>USINAGEM DE CONCRETO ASFÁLTICO - FAIXA C - AREIA E BRITA COMERCIAIS</t>
  </si>
  <si>
    <t>USINAGEM DE CONCRETO ASFÁLTICO - FAIXA C - AREIA EXTRAÍDA E BRITA PRODUZIDA</t>
  </si>
  <si>
    <t>USINAGEM DE CONCRETO ASFÁLTICO COM ASFALTO POLÍMERO - FAIXA A - AREIA E BRITA COMERCIAIS</t>
  </si>
  <si>
    <t>USINAGEM DE CONCRETO ASFÁLTICO COM ASFALTO POLÍMERO - FAIXA A - AREIA EXTRAÍDA E BRITA PRODUZIDA</t>
  </si>
  <si>
    <t>USINAGEM DE CONCRETO ASFÁLTICO COM ASFALTO POLÍMERO - FAIXA B - AREIA E BRITA COMERCIAIS</t>
  </si>
  <si>
    <t>USINAGEM DE CONCRETO ASFÁLTICO COM ASFALTO POLÍMERO - FAIXA B - AREIA EXTRAÍDA E BRITA PRODUZIDA</t>
  </si>
  <si>
    <t>USINAGEM DE CONCRETO ASFÁLTICO COM ASFALTO POLÍMERO - FAIXA C - AREIA E BRITA COMERCIAIS</t>
  </si>
  <si>
    <t>USINAGEM DE CONCRETO ASFÁLTICO COM ASFALTO POLÍMERO - FAIXA C - AREIA EXTRAÍDA E BRITA PRODUZIDA</t>
  </si>
  <si>
    <t>USINAGEM DE CONCRETO ASFÁLTICO COM BORRACHA - FAIXA A - BRITA COMERCIAL</t>
  </si>
  <si>
    <t>USINAGEM DE CONCRETO ASFÁLTICO COM BORRACHA - FAIXA A - BRITA PRODUZIDA</t>
  </si>
  <si>
    <t>USINAGEM DE CONCRETO ASFÁLTICO COM BORRACHA - FAIXA B - BRITA COMERCIAL</t>
  </si>
  <si>
    <t>USINAGEM DE CONCRETO ASFÁLTICO COM BORRACHA - FAIXA B - BRITA PRODUZIDA</t>
  </si>
  <si>
    <t>USINAGEM DE CONCRETO ASFÁLTICO COM BORRACHA - FAIXA C - BRITA COMERCIAL</t>
  </si>
  <si>
    <t>USINAGEM DE CONCRETO ASFÁLTICO COM BORRACHA - FAIXA C - BRITA PRODUZIDA</t>
  </si>
  <si>
    <t>USINAGEM DE CONCRETO ASFÁLTICO COM BORRACHA (GAP GRADED) - BRITA COMERCIAL</t>
  </si>
  <si>
    <t>USINAGEM DE CONCRETO ASFÁLTICO COM BORRACHA (GAP GRADED) - BRITA PRODUZIDA</t>
  </si>
  <si>
    <t>USINAGEM DE CONCRETO ASFÁLTICO RECICLADO A FRIO COM ESPUMA DE ASFALTO, AGREGADO COMERCIAL E CIMENTO</t>
  </si>
  <si>
    <t>USINAGEM DE CONCRETO ASFÁLTICO RECICLADO EM USINA FIXA COM ADIÇÃO DE MATERIAL FRESADO E BRITA COMERCIAL</t>
  </si>
  <si>
    <t>USINAGEM DE CONCRETO ASFÁLTICO RECICLADO EM USINA FIXA COM ADIÇÃO DE MATERIAL FRESADO E BRITA PRODUZIDA</t>
  </si>
  <si>
    <t>USINAGEM DE MICRO PRÉ-MISTURADO A QUENTE COM ASFALTO POLÍMERO - BRITA COMERCIAL</t>
  </si>
  <si>
    <t>USINAGEM DE MICRO PRÉ-MISTURADO A QUENTE COM ASFALTO POLÍMERO - BRITA PRODUZIDA</t>
  </si>
  <si>
    <t>USINAGEM DE PRÉ-MISTURADO A FRIO - FAIXA A - AREIA E BRITA COMERCIAIS</t>
  </si>
  <si>
    <t>USINAGEM DE PRÉ-MISTURADO A FRIO - FAIXA A - AREIA EXTRAÍDA E BRITA PRODUZIDA</t>
  </si>
  <si>
    <t>USINAGEM DE PRÉ-MISTURADO A FRIO - FAIXA B - AREIA E BRITA COMERCIAIS</t>
  </si>
  <si>
    <t>USINAGEM DE PRÉ-MISTURADO A FRIO - FAIXA B - AREIA EXTRAÍDA E BRITA PRODUZIDA</t>
  </si>
  <si>
    <t>USINAGEM DE PRÉ-MISTURADO A FRIO - FAIXA C - AREIA E BRITA COMERCIAIS</t>
  </si>
  <si>
    <t>USINAGEM DE PRÉ-MISTURADO A FRIO - FAIXA C - AREIA EXTRAÍDA E BRITA PRODUZIDA</t>
  </si>
  <si>
    <t>USINAGEM DE PRÉ-MISTURADO A FRIO - FAIXA D - AREIA E BRITA COMERCIAIS</t>
  </si>
  <si>
    <t>USINAGEM DE PRÉ-MISTURADO A FRIO - FAIXA D - AREIA EXTRAÍDA E BRITA PRODUZIDA</t>
  </si>
  <si>
    <t>USINAGEM DE PRÉ-MISTURADO A FRIO COM ASFALTO POLÍMERO - FAIXA A - AREIA E BRITA COMERCIAIS</t>
  </si>
  <si>
    <t>USINAGEM DE PRÉ-MISTURADO A FRIO COM ASFALTO POLÍMERO - FAIXA A - AREIA EXTRAÍDA E BRITA PRODUZIDA</t>
  </si>
  <si>
    <t>USINAGEM DE PRÉ-MISTURADO A FRIO COM ASFALTO POLÍMERO - FAIXA B - AREIA E BRITA COMERCIAIS</t>
  </si>
  <si>
    <t>USINAGEM DE PRÉ-MISTURADO A FRIO COM ASFALTO POLÍMERO - FAIXA B - AREIA EXTRAÍDA E BRITA PRODUZIDA</t>
  </si>
  <si>
    <t>USINAGEM DE PRÉ-MISTURADO A FRIO COM ASFALTO POLÍMERO - FAIXA C - AREIA E BRITA COMERCIAIS</t>
  </si>
  <si>
    <t>USINAGEM DE PRÉ-MISTURADO A FRIO COM ASFALTO POLÍMERO - FAIXA C - AREIA EXTRAÍDA E BRITA PRODUZIDA</t>
  </si>
  <si>
    <t>USINAGEM DE PRÉ-MISTURADO A FRIO COM ASFALTO POLÍMERO - FAIXA D - AREIA E BRITA COMERCIAIS</t>
  </si>
  <si>
    <t>USINAGEM DE PRÉ-MISTURADO A FRIO COM ASFALTO POLÍMERO - FAIXA D - AREIA EXTRAÍDA E BRITA PRODUZIDA</t>
  </si>
  <si>
    <t>USINAGEM DE PRÉ-MISTURADO A QUENTE COM ASFALTO POLÍMERO - FAIXA I - CAMADA POROSA DE ATRITO - AREIA E BRITA COMERCIAIS</t>
  </si>
  <si>
    <t>USINAGEM DE PRÉ-MISTURADO A QUENTE COM ASFALTO POLÍMERO - FAIXA I - CAMADA POROSA DE ATRITO - AREIA EXTRAÍDA E BRITA PRODUZIDA</t>
  </si>
  <si>
    <t>USINAGEM DE PRÉ-MISTURADO A QUENTE COM ASFALTO POLÍMERO - FAIXA II - CAMADA POROSA DE ATRITO - AREIA E BRITA COMERCIAIS</t>
  </si>
  <si>
    <t>USINAGEM DE PRÉ-MISTURADO A QUENTE COM ASFALTO POLÍMERO - FAIXA II - CAMADA POROSA DE ATRITO - AREIA EXTRAÍDA E BRITA PRODUZIDA</t>
  </si>
  <si>
    <t>USINAGEM DE PRÉ-MISTURADO A QUENTE COM ASFALTO POLÍMERO - FAIXA III - CAMADA POROSA DE ATRITO - AREIA E BRITA COMERCIAIS</t>
  </si>
  <si>
    <t>USINAGEM DE PRÉ-MISTURADO A QUENTE COM ASFALTO POLÍMERO - FAIXA III - CAMADA POROSA DE ATRITO - AREIA EXTRAÍDA E BRITA PRODUZIDA</t>
  </si>
  <si>
    <t>USINAGEM DE PRÉ-MISTURADO A QUENTE COM ASFALTO POLÍMERO - FAIXA IV - CAMADA POROSA DE ATRITO - AREIA E BRITA COMERCIAIS</t>
  </si>
  <si>
    <t>USINAGEM DE PRÉ-MISTURADO A QUENTE COM ASFALTO POLÍMERO - FAIXA IV - CAMADA POROSA DE ATRITO - AREIA EXTRAÍDA E BRITA PRODUZIDA</t>
  </si>
  <si>
    <t>USINAGEM DE PRÉ-MISTURADO A QUENTE COM ASFALTO POLÍMERO - FAIXA V - CAMADA POROSA DE ATRITO - AREIA E BRITA COMERCIAIS</t>
  </si>
  <si>
    <t>USINAGEM DE PRÉ-MISTURADO A QUENTE COM ASFALTO POLÍMERO - FAIXA V - CAMADA POROSA DE ATRITO - AREIA EXTRAÍDA E BRITA PRODUZIDA</t>
  </si>
  <si>
    <t>USINAGEM DE SOLO AREIA (70% - 30%) - MATERIAL DE JAZIDA E AREIA COMERCIAL</t>
  </si>
  <si>
    <t>USINAGEM DE SOLO AREIA (70% - 30%) - MATERIAL DE JAZIDA E AREIA EXTRAÍDA</t>
  </si>
  <si>
    <t>USINAGEM DE SOLO BRITA (70% - 30%) COM 3% CIMENTO - MATERIAL DE JAZIDA E BRITA COMERCIAL</t>
  </si>
  <si>
    <t>USINAGEM DE SOLO BRITA (70% - 30%) COM 3% CIMENTO - MATERIAL DE JAZIDA E BRITA PRODUZIDA</t>
  </si>
  <si>
    <t>USINAGEM DE SOLO BRITA (70% - 30%) COM MATERIAL DE JAZIDA E BRITA COMERCIAL EM USINA DE 300 T/H</t>
  </si>
  <si>
    <t>USINAGEM DE SOLO BRITA (70% - 30%) COM MATERIAL DE JAZIDA E BRITA PRODUZIDA EM USINA DE 300 T/H</t>
  </si>
  <si>
    <t>USINAGEM DE SOLO CIMENTO COM 7% DE CIMENTO COM MATERIAL DE JAZIDA EM USINA DE 300 T/H</t>
  </si>
  <si>
    <t>USINAGEM DE SOLO ESCÓRIA DE ACIARIA (50% - 50%) COM MATERIAL DE JAZIDA EM USINA DE 300 T/H</t>
  </si>
  <si>
    <t>USINAGEM DE SOLO MELHORADO COM 3% DE CIMENTO COM MATERIAL DE JAZIDA EM USINA DE 300 T/H</t>
  </si>
  <si>
    <t>USINAGEM PARA PAVIMENTO DE CONCRETO COM FÔRMAS DESLIZANTES - AREIA E BRITA COMERCIAIS</t>
  </si>
  <si>
    <t>USINAGEM PARA PAVIMENTO DE CONCRETO COM FÔRMAS DESLIZANTES - AREIA EXTRAÍDA E BRITA PRODUZIDA</t>
  </si>
  <si>
    <t>USINAGEM PARA PAVIMENTO DE CONCRETO COMPACTADO COM ROLO - BRITA COMERCIAL</t>
  </si>
  <si>
    <t>USINAGEM PARA PAVIMENTO DE CONCRETO COMPACTADO COM ROLO - BRITA PRODUZIDA</t>
  </si>
  <si>
    <t>USINAGEM PARA SUB-BASE DE CONCRETO COMPACTADO COM ROLO - BRITA COMERCIAL</t>
  </si>
  <si>
    <t>USINAGEM PARA SUB-BASE DE CONCRETO COMPACTADO COM ROLO - BRITA PRODUZIDA</t>
  </si>
  <si>
    <t>ADMINISTRAÇÃO LOCAL DO ESTALEIRO PADRÃO</t>
  </si>
  <si>
    <t>AMARRAÇÃO DO SISTEMA DE FUNDEIO - PROFUNDIDADE DE ATÉ 50 M</t>
  </si>
  <si>
    <t>ÂNODO DE SACRIFÍCIO PARA PROTEÇÃO DO CASCO - FORNECIMENTO E INSTALAÇÃO</t>
  </si>
  <si>
    <t>BENEFICIAMENTO DE AÇO NAVAL PARA CONSTRUÇÃO DE INSTALAÇÕES PORTUÁRIAS DE PEQUENO PORTE</t>
  </si>
  <si>
    <t>CABO DE SEGURANÇA PARA CONEXÃO DA PONTE - FORNECIMENTO E INSTALAÇÃO</t>
  </si>
  <si>
    <t>CONFECÇÃO DE MORTO DE CONCRETO DE 13 T</t>
  </si>
  <si>
    <t>CONFECÇÃO DE MORTO DE CONCRETO DE 14 T</t>
  </si>
  <si>
    <t>CONFECÇÃO DE MORTO DE CONCRETO DE 22 T</t>
  </si>
  <si>
    <t>CONFECÇÃO DE MORTO DE CONCRETO DE 36 T</t>
  </si>
  <si>
    <t>CONFECÇÃO DE MORTO DE CONCRETO DE 48 T</t>
  </si>
  <si>
    <t>CONFECÇÃO DE POITA DE CONCRETO COM GARRAS METÁLICAS DE 13,3 T (PESO SUBMERSO = 8 T)</t>
  </si>
  <si>
    <t>CONFECÇÃO DE POITA DE CONCRETO COM GARRAS METÁLICAS DE 25 T (PESO SUBMERSO = 15 T)</t>
  </si>
  <si>
    <t>CONFECÇÃO DE POITA DE CONCRETO COM GARRAS METÁLICAS DE 30 T (PESO SUBMERSO = 18 T)</t>
  </si>
  <si>
    <t>CONFECÇÃO DE POITA DE CONCRETO COM GARRAS METÁLICAS DE 41,7 T (PESO SUBMERSO = 25 T)</t>
  </si>
  <si>
    <t>CONFECÇÃO DE POITA DE CONCRETO COM GARRAS METÁLICAS DE 45,8 T (PESO SUBMERSO = 27,5 T)</t>
  </si>
  <si>
    <t>CONFECÇÃO DE POITA DE CONCRETO COM GARRAS METÁLICAS DE 58,3 T (PESO SUBMERSO = 35 T)</t>
  </si>
  <si>
    <t>CONFECÇÃO DE POITA DE CONCRETO COM GARRAS METÁLICAS DE 6,7 T (PESO SUBMERSO = 4 T)</t>
  </si>
  <si>
    <t>CONFECÇÃO DE POITA DE CONCRETO DE 13,3 T (PESO SUBMERSO = 8 T)</t>
  </si>
  <si>
    <t>CONFECÇÃO DE POITA DE CONCRETO DE 25 T (PESO SUBMERSO = 15 T)</t>
  </si>
  <si>
    <t>CONFECÇÃO DE POITA DE CONCRETO DE 30 T (PESO SUBMERSO = 18 T)</t>
  </si>
  <si>
    <t>CONFECÇÃO DE POITA DE CONCRETO DE 41,7 T (PESO SUBMERSO = 25 T)</t>
  </si>
  <si>
    <t>CONFECÇÃO DE POITA DE CONCRETO DE 45,8 T (PESO SUBMERSO = 27,5 T)</t>
  </si>
  <si>
    <t>CONFECÇÃO DE POITA DE CONCRETO DE 58,3 T (PESO SUBMERSO = 35 T)</t>
  </si>
  <si>
    <t>CONFECÇÃO DE POITA DE CONCRETO DE 6,7 T (PESO SUBMERSO = 4 T)</t>
  </si>
  <si>
    <t>DEFENSA DE PNEUS PARA PROTEÇÃO DO FLUTUANTE - CONFECÇÃO E INSTALAÇÃO</t>
  </si>
  <si>
    <t>GUINCHO MANUAL PARA SISTEMA DE FUNDEIO COM CAPACIDADE DE TRAÇÃO DE 100 KN - FORNECIMENTO E INSTALAÇÃO</t>
  </si>
  <si>
    <t>GUINCHO MANUAL PARA SISTEMA DE FUNDEIO COM CAPACIDADE DE TRAÇÃO DE 200 KN - FORNECIMENTO E INSTALAÇÃO</t>
  </si>
  <si>
    <t>IMPLANTAÇÃO DO SISTEMA NAVAL TIPO I - PONTE MÓVEL E FLUTUANTE PRINCIPAL</t>
  </si>
  <si>
    <t>IMPLANTAÇÃO DO SISTEMA NAVAL TIPO II - PONTES MÓVEIS, FLUTUANTE INTERMEDIÁRIO E FLUTUANTE PRINCIPAL</t>
  </si>
  <si>
    <t>INSTALAÇÕES DO ESTALEIRO PADRÃO PARA O BENEFICIAMENTO DE ESTRUTURAS NAVAIS, INCLUSIVE MOBILIÁRIO, EQUIPAMENTOS DE INFORMÁTICA E DE SEGURANÇA</t>
  </si>
  <si>
    <t>LANÇAMENTO DA EMBARCAÇÃO SOBRE CARREIRA EM ÁGUA</t>
  </si>
  <si>
    <t>LANÇAMENTO DE POITA DE CONCRETO - PESO SUBMERSO</t>
  </si>
  <si>
    <t>MANCAL DE CONEXÃO - CONFECÇÃO E INSTALAÇÃO</t>
  </si>
  <si>
    <t>MOLINETE MANUAL PARA SISTEMA DE FUNDEIO COM CAPACIDADE DE TRAÇÃO DE 70 KN - FORNECIMENTO E INSTALAÇÃO</t>
  </si>
  <si>
    <t>TRANSPORTE INTERNO EM ESTALEIRO PARA MOVIMENTAÇÃO DE PEÇAS</t>
  </si>
  <si>
    <t>TRATAMENTO SUPERFICIAL E PINTURA DA ÁREA INTERNA DO FLUTUANTE (TANQUES DE RESERVA DE FLUTUABILIDADE)</t>
  </si>
  <si>
    <t>TRATAMENTO SUPERFICIAL E PINTURA DA PONTE E DEMAIS ESTRUTURAS METÁLICAS NAVAIS - EXCETO FLUTUANTES</t>
  </si>
  <si>
    <t>TRATAMENTO SUPERFICIAL E PINTURA DAS OBRAS MORTAS DO FLUTUANTE (CONVÉS PRINCIPAL, CONVÉS SUPERIOR, CASARIA E ESTRUTURAS APOIADAS SOBRE O CONVÉS) - EXCETO PISO</t>
  </si>
  <si>
    <t>TRATAMENTO SUPERFICIAL E PINTURA DAS OBRAS VIVAS E MORTAS EXTERNAS DO FLUTUANTE (FUNDO, COSTADOS E ESPELHOS DE PROA E POPA)</t>
  </si>
  <si>
    <t>COMP PAV 009</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</si>
  <si>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</si>
  <si>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</si>
  <si>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</si>
  <si>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</si>
  <si>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</si>
  <si>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</si>
  <si>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</si>
  <si>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</si>
  <si>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</si>
  <si>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</si>
  <si>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</si>
  <si>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</si>
  <si>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BLOCO DE GESSO COMPACTO / MACICO, BRANCO, E = 10 CM, DIMENSOES *67 X 50* CM</t>
  </si>
  <si>
    <t>BLOCO DE GESSO VAZADO, BRANCO, E = *7* CM, DIMENSOES *67 X 50* CM</t>
  </si>
  <si>
    <t>CAIBRO ROLICO DE MADEIRA TRATADA, D = 4 A 7 CM, H = 3,00 M, EM EUCALIPTO OU EQUIVALENTE DA REGIAO</t>
  </si>
  <si>
    <t>CAIBRO 5 X 5 CM EM PINUS, MISTA OU EQUIVALENTE DA REGIAO - BRUTA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</si>
  <si>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</si>
  <si>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</si>
  <si>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</si>
  <si>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</si>
  <si>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</si>
  <si>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</si>
  <si>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</si>
  <si>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</si>
  <si>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</si>
  <si>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</si>
  <si>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</si>
  <si>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</si>
  <si>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</si>
  <si>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CANTONEIRA (ABAS IGUAIS) EM FERRO GALVANIZADO, 25,4 MM X 3,17 MM (L X E), 1,27KG/M</t>
  </si>
  <si>
    <t>CANTONEIRA (ABAS IGUAIS) EM FERRO GALVANIZADO, 38,1 MM X 3,17 MM (L X E), 3,48 KG/M</t>
  </si>
  <si>
    <t>CANTONEIRA (ABAS IGUAIS) EM FERRO GALVANIZADO, 50,8 MM X 9,53 MM (L X E), 6,99 KG/M</t>
  </si>
  <si>
    <t>CRUZETA DE MADEIRA TRATADA, *90 X 115 X 2400* MM, EM EUCALIPTO OU EQUIVALENTE DA REGIAO</t>
  </si>
  <si>
    <t>GESSO EM PO PARA REVESTIMENTOS/MOLDURAS/SANCAS E USO GERAL</t>
  </si>
  <si>
    <t>LONA PLASTICA EXTRA FORTE PRETA, E = 200 MICRA</t>
  </si>
  <si>
    <t>LONA PLASTICA PESADA PRETA, E = 150 MICRA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</si>
  <si>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</si>
  <si>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</si>
  <si>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</si>
  <si>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</si>
  <si>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</si>
  <si>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MASSA DE REJUNTE EM PO PARA DRYWALL, A BASE DE GESSO, SECAGEM RAPIDA, PARA TRATAMENTO DE JUNTAS DE CHAPA DE GESSO (NECESSITA ADICAO DE AGUA)</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</si>
  <si>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</si>
  <si>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</si>
  <si>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</si>
  <si>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</si>
  <si>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</si>
  <si>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</si>
  <si>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</si>
  <si>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80 CM, *45 X 12/18* CM (H X L1/L2)</t>
  </si>
  <si>
    <t>MOURAO DE CONCRETO CURVO, *10 X 10* CM, H= *2,60* M + CURVA DE 0,40 M</t>
  </si>
  <si>
    <t>MOURAO DE CONCRETO RETO, SECAO QUADARA *10 X 10* CM, H= *2,30* M</t>
  </si>
  <si>
    <t>MOURAO DE CONCRETO RETO, SECAO QUADRADA, *10 X 10* CM, H= 3,00 M</t>
  </si>
  <si>
    <t>MOURAO ROLICO DE MADEIRA TRATADA, D = 16 A 20 CM, H = 2,20 M, EM EUCALIPTO OU EQUIVALENTE DA REGIAO (PARA CERCA)</t>
  </si>
  <si>
    <t>MOURAO ROLICO DE MADEIRA TRATADA, D = 8 A 11 CM, H = 2,20 M, EM EUCALIPTO OU EQUIVALENTE DA REGIAO (PARA CERCA)</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</si>
  <si>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</si>
  <si>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</si>
  <si>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</si>
  <si>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</si>
  <si>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</si>
  <si>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</si>
  <si>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</si>
  <si>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</si>
  <si>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DE GESSO PARA FORRO, *60 X 60* CM, ESPESSURA DE 12 MM (SEM COLOCACAO)</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</si>
  <si>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</si>
  <si>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</si>
  <si>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</si>
  <si>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POSTE ROLICO DE MADEIRA TRATADA, D = 20 A 25 CM, H = 12,00 M, EM EUCALIPTO OU EQUIVALENTE DA REGIAO</t>
  </si>
  <si>
    <t>SARRAFO *2,5 X 10* CM EM PINUS, MISTA OU EQUIVALENTE DA REGIAO - BRUTA</t>
  </si>
  <si>
    <t>SARRAFO *2,5 X 5* CM EM PINUS, MISTA OU EQUIVALENTE DA REGIAO - BRUTA</t>
  </si>
  <si>
    <t>SARRAFO *2,5 X 7,5* CM EM PINUS, MISTA OU EQUIVALENTE DA REGIAO - BRUTA</t>
  </si>
  <si>
    <t>TABUA *2,5 X 15 CM EM PINUS, MISTA OU EQUIVALENTE DA REGIAO - BRUTA</t>
  </si>
  <si>
    <t>TABUA *2,5 X 23* CM EM PINUS, MISTA OU EQUIVALENTE DA REGIAO - BRUTA</t>
  </si>
  <si>
    <t>TABUA *2,5 X 30 CM EM PINUS, MISTA OU EQUIVALENTE DA REGIAO - BRUTA</t>
  </si>
  <si>
    <t>VIGA *7,5 X 10* CM EM PINUS, MISTA OU EQUIVALENTE DA REGIAO - BRUTA</t>
  </si>
  <si>
    <t>VIGA *7,5 X 15 CM EM PINUS, MISTA OU EQUIVALENTE DA REGIAO - BRUTA</t>
  </si>
  <si>
    <t>BASE PARA POÇO DE VISITA CIRCULAR PARA DRENAGEM, EM CONCRETO PRÉ-MOLDADO, DIÂMETRO INTERNO = 1 M, PROFUNDIDADE = 1,45 M, EXCLUINDO TAMPÃO. AF_05/2018</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</si>
  <si>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</si>
  <si>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</si>
  <si>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</si>
  <si>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</si>
  <si>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</si>
  <si>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</si>
  <si>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</si>
  <si>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</si>
  <si>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</si>
  <si>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</si>
  <si>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</si>
  <si>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</si>
  <si>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</si>
  <si>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</si>
  <si>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</si>
  <si>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</si>
  <si>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</si>
  <si>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</si>
  <si>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</si>
  <si>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</si>
  <si>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</si>
  <si>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</si>
  <si>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</si>
  <si>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</si>
  <si>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</si>
  <si>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</si>
  <si>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</si>
  <si>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</si>
  <si>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</si>
  <si>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</si>
  <si>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</si>
  <si>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</si>
  <si>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</si>
  <si>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</si>
  <si>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</si>
  <si>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</si>
  <si>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</si>
  <si>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</si>
  <si>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</si>
  <si>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</si>
  <si>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</si>
  <si>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</si>
  <si>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</si>
  <si>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</si>
  <si>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</si>
  <si>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</si>
  <si>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</si>
  <si>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</si>
  <si>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</si>
  <si>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</si>
  <si>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</si>
  <si>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</si>
  <si>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</si>
  <si>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</si>
  <si>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</si>
  <si>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</si>
  <si>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</si>
  <si>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</si>
  <si>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</si>
  <si>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</si>
  <si>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</si>
  <si>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</si>
  <si>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</si>
  <si>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</si>
  <si>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</si>
  <si>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</si>
  <si>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</si>
  <si>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</si>
  <si>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</si>
  <si>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</si>
  <si>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</si>
  <si>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</si>
  <si>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</si>
  <si>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</si>
  <si>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</si>
  <si>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</si>
  <si>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</si>
  <si>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</si>
  <si>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</si>
  <si>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</si>
  <si>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</si>
  <si>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</si>
  <si>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</si>
  <si>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</si>
  <si>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</si>
  <si>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</si>
  <si>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</si>
  <si>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</si>
  <si>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</si>
  <si>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</si>
  <si>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</si>
  <si>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</si>
  <si>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</si>
  <si>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</si>
  <si>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</si>
  <si>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</si>
  <si>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</si>
  <si>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</si>
  <si>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</si>
  <si>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</si>
  <si>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</si>
  <si>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</si>
  <si>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</si>
  <si>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</si>
  <si>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</si>
  <si>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</si>
  <si>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</si>
  <si>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</si>
  <si>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</si>
  <si>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</si>
  <si>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</si>
  <si>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</si>
  <si>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</si>
  <si>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</si>
  <si>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</si>
  <si>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</si>
  <si>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</si>
  <si>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</si>
  <si>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</si>
  <si>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</si>
  <si>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</si>
  <si>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</si>
  <si>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</si>
  <si>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</si>
  <si>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</si>
  <si>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</si>
  <si>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</si>
  <si>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</si>
  <si>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</si>
  <si>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</si>
  <si>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</si>
  <si>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</si>
  <si>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</si>
  <si>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</si>
  <si>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</si>
  <si>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</si>
  <si>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</si>
  <si>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</si>
  <si>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</si>
  <si>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</si>
  <si>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</si>
  <si>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</si>
  <si>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</si>
  <si>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</si>
  <si>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</si>
  <si>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</si>
  <si>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</si>
  <si>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</si>
  <si>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</si>
  <si>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</si>
  <si>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</si>
  <si>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</si>
  <si>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</si>
  <si>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</si>
  <si>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</si>
  <si>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</si>
  <si>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</si>
  <si>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</si>
  <si>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</si>
  <si>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</si>
  <si>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</si>
  <si>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</si>
  <si>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</si>
  <si>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</si>
  <si>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</si>
  <si>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</si>
  <si>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</si>
  <si>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</si>
  <si>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</si>
  <si>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</si>
  <si>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</si>
  <si>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</si>
  <si>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</si>
  <si>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</si>
  <si>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</si>
  <si>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</si>
  <si>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</si>
  <si>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</si>
  <si>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</si>
  <si>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</si>
  <si>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</si>
  <si>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</si>
  <si>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</si>
  <si>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</si>
  <si>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</si>
  <si>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</si>
  <si>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</si>
  <si>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</si>
  <si>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</si>
  <si>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</si>
  <si>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</si>
  <si>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</si>
  <si>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</si>
  <si>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</si>
  <si>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</si>
  <si>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</si>
  <si>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</si>
  <si>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</si>
  <si>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</si>
  <si>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</si>
  <si>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</si>
  <si>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</si>
  <si>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</si>
  <si>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</si>
  <si>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</si>
  <si>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</si>
  <si>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</si>
  <si>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</si>
  <si>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</si>
  <si>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</si>
  <si>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</si>
  <si>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</si>
  <si>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</si>
  <si>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</si>
  <si>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</si>
  <si>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</si>
  <si>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</si>
  <si>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</si>
  <si>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</si>
  <si>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</si>
  <si>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</si>
  <si>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</si>
  <si>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</si>
  <si>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</si>
  <si>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</si>
  <si>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</si>
  <si>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</si>
  <si>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</si>
  <si>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</si>
  <si>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</si>
  <si>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</si>
  <si>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</si>
  <si>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</si>
  <si>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</si>
  <si>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</si>
  <si>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</si>
  <si>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</si>
  <si>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</si>
  <si>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</si>
  <si>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</si>
  <si>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</si>
  <si>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</si>
  <si>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</si>
  <si>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</si>
  <si>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</si>
  <si>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</si>
  <si>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</si>
  <si>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</si>
  <si>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</si>
  <si>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</si>
  <si>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</si>
  <si>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</si>
  <si>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</si>
  <si>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</si>
  <si>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</si>
  <si>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</si>
  <si>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</si>
  <si>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</si>
  <si>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</si>
  <si>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</si>
  <si>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</si>
  <si>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</si>
  <si>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</si>
  <si>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</si>
  <si>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</si>
  <si>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</si>
  <si>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</si>
  <si>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</si>
  <si>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</si>
  <si>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</si>
  <si>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</si>
  <si>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</si>
  <si>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</si>
  <si>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</si>
  <si>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</si>
  <si>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</si>
  <si>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</si>
  <si>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</si>
  <si>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</si>
  <si>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</si>
  <si>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</si>
  <si>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</si>
  <si>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</si>
  <si>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</si>
  <si>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</si>
  <si>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</si>
  <si>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</si>
  <si>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</si>
  <si>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</si>
  <si>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</si>
  <si>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</si>
  <si>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</si>
  <si>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</si>
  <si>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</si>
  <si>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</si>
  <si>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</si>
  <si>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</si>
  <si>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</si>
  <si>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</si>
  <si>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</si>
  <si>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</si>
  <si>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</si>
  <si>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</si>
  <si>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</si>
  <si>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</si>
  <si>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</si>
  <si>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</si>
  <si>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</si>
  <si>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</si>
  <si>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</si>
  <si>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</si>
  <si>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</si>
  <si>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</si>
  <si>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</si>
  <si>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</si>
  <si>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</si>
  <si>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</si>
  <si>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</si>
  <si>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</si>
  <si>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</si>
  <si>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</si>
  <si>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</si>
  <si>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</si>
  <si>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</si>
  <si>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</si>
  <si>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</si>
  <si>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</si>
  <si>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</si>
  <si>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</si>
  <si>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</si>
  <si>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</si>
  <si>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</si>
  <si>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</si>
  <si>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</si>
  <si>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</si>
  <si>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</si>
  <si>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</si>
  <si>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</si>
  <si>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</si>
  <si>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</si>
  <si>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</si>
  <si>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</si>
  <si>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</si>
  <si>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</si>
  <si>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</si>
  <si>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</si>
  <si>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</si>
  <si>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</si>
  <si>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</si>
  <si>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</si>
  <si>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</si>
  <si>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</si>
  <si>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</si>
  <si>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</si>
  <si>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</si>
  <si>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</si>
  <si>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</si>
  <si>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</si>
  <si>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</si>
  <si>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</si>
  <si>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</si>
  <si>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</si>
  <si>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</si>
  <si>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</si>
  <si>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</si>
  <si>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</si>
  <si>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</si>
  <si>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</si>
  <si>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</si>
  <si>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</si>
  <si>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</si>
  <si>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</si>
  <si>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</si>
  <si>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</si>
  <si>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</si>
  <si>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</si>
  <si>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</si>
  <si>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</si>
  <si>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</si>
  <si>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</si>
  <si>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</si>
  <si>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</si>
  <si>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</si>
  <si>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</si>
  <si>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</si>
  <si>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</si>
  <si>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</si>
  <si>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</si>
  <si>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</si>
  <si>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</si>
  <si>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</si>
  <si>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</si>
  <si>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</si>
  <si>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</si>
  <si>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</si>
  <si>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</si>
  <si>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</si>
  <si>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</si>
  <si>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</si>
  <si>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</si>
  <si>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</si>
  <si>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</si>
  <si>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</si>
  <si>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</si>
  <si>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</si>
  <si>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</si>
  <si>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</si>
  <si>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</si>
  <si>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</si>
  <si>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</si>
  <si>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</si>
  <si>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</si>
  <si>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</si>
  <si>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</si>
  <si>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</si>
  <si>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</si>
  <si>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</si>
  <si>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</si>
  <si>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</si>
  <si>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</si>
  <si>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</si>
  <si>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</si>
  <si>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</si>
  <si>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</si>
  <si>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</si>
  <si>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</si>
  <si>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</si>
  <si>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</si>
  <si>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</si>
  <si>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</si>
  <si>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</si>
  <si>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</si>
  <si>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</si>
  <si>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</si>
  <si>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</si>
  <si>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</si>
  <si>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</si>
  <si>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</si>
  <si>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</si>
  <si>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</si>
  <si>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</si>
  <si>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</si>
  <si>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</si>
  <si>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</si>
  <si>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</si>
  <si>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</si>
  <si>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</si>
  <si>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</si>
  <si>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</si>
  <si>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</si>
  <si>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</si>
  <si>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</si>
  <si>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</si>
  <si>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</si>
  <si>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</si>
  <si>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</si>
  <si>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</si>
  <si>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</si>
  <si>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</si>
  <si>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</si>
  <si>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</si>
  <si>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</si>
  <si>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</si>
  <si>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</si>
  <si>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</si>
  <si>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</si>
  <si>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</si>
  <si>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</si>
  <si>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</si>
  <si>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</si>
  <si>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</si>
  <si>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</si>
  <si>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</si>
  <si>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</si>
  <si>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</si>
  <si>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</si>
  <si>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</si>
  <si>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</si>
  <si>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</si>
  <si>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</si>
  <si>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</si>
  <si>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</si>
  <si>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</si>
  <si>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</si>
  <si>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</si>
  <si>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</si>
  <si>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</si>
  <si>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</si>
  <si>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</si>
  <si>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</si>
  <si>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</si>
  <si>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</si>
  <si>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</si>
  <si>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</si>
  <si>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</si>
  <si>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</si>
  <si>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</si>
  <si>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</si>
  <si>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</si>
  <si>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</si>
  <si>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</si>
  <si>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</si>
  <si>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</si>
  <si>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</si>
  <si>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</si>
  <si>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</si>
  <si>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</si>
  <si>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</si>
  <si>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</si>
  <si>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</si>
  <si>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</si>
  <si>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</si>
  <si>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</si>
  <si>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</si>
  <si>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</si>
  <si>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</si>
  <si>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</si>
  <si>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</si>
  <si>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</si>
  <si>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</si>
  <si>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</si>
  <si>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</si>
  <si>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</si>
  <si>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</si>
  <si>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</si>
  <si>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</si>
  <si>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</si>
  <si>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</si>
  <si>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</si>
  <si>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</si>
  <si>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</si>
  <si>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</si>
  <si>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</si>
  <si>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</si>
  <si>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</si>
  <si>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</si>
  <si>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</si>
  <si>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</si>
  <si>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</si>
  <si>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</si>
  <si>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</si>
  <si>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</si>
  <si>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</si>
  <si>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</si>
  <si>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</si>
  <si>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</si>
  <si>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</si>
  <si>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</si>
  <si>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</si>
  <si>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</si>
  <si>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</si>
  <si>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</si>
  <si>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</si>
  <si>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</si>
  <si>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</si>
  <si>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</si>
  <si>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</si>
  <si>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</si>
  <si>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</si>
  <si>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</si>
  <si>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</si>
  <si>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</si>
  <si>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</si>
  <si>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</si>
  <si>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</si>
  <si>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</si>
  <si>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</si>
  <si>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</si>
  <si>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</si>
  <si>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</si>
  <si>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</si>
  <si>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</si>
  <si>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</si>
  <si>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</si>
  <si>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</si>
  <si>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</si>
  <si>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</si>
  <si>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</si>
  <si>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</si>
  <si>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</si>
  <si>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</si>
  <si>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</si>
  <si>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</si>
  <si>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</si>
  <si>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</si>
  <si>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</si>
  <si>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</si>
  <si>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</si>
  <si>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</si>
  <si>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</si>
  <si>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</si>
  <si>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PISO TÊXTIL (CARPETE) EM PLACA. AF_09/2020</t>
  </si>
  <si>
    <t>PISO TÊXTIL (CARPETE) EM MANTA (ROLO) E = 6 A 7 MM. AF_09/2020</t>
  </si>
  <si>
    <t>PISO TÊXTIL (CARPETE) EM MANTA (ROLO) E = 9 A 10 MM. AF_09/2020</t>
  </si>
  <si>
    <t>RODAPÉ BORRACHA LISO, ALTURA = 7CM, ESPESSURA = 2 MM, PARA ARGAMASSA. AF_09/2020</t>
  </si>
  <si>
    <t>(COMPOSIÇÃO REPRESENTATIVA) DO SERVIÇO DE REVESTIMENTO CERÂMICO PARA AMBIENTES DE ÁREAS MOLHADAS, MEIA PAREDE OU PAREDE INTEIRA, COM PLACAS TIPO ESMALTADA EXTRA, DIMENSÕES 20X20 CM, PARA EDIFICAÇÃO HABITACIONAL MULTIFAMILIAR (PRÉDIO). AF_11/2014</t>
  </si>
  <si>
    <t>CONSIDERANDO TRANSPORTE DE CUIABÁ</t>
  </si>
  <si>
    <t>abril/2020</t>
  </si>
  <si>
    <t>Custo do FIC - 1,1621, fator chuva adicionado ao valor do custo unitário total</t>
  </si>
  <si>
    <t>Grupo gerador - 2,5/3 Kva</t>
  </si>
  <si>
    <t>Aditivo plastificante e retardador tipo Plastiment ou similar</t>
  </si>
  <si>
    <r>
      <t>TRANSPORTE COM CAMINHÃO BASCULANTE DE 14 M³, EM VIA URBANA EM REVESTIMENTO PRIMÁRIO (UNIDADE: M3XKM). AF_07/2020</t>
    </r>
    <r>
      <rPr>
        <b/>
        <sz val="10"/>
        <color theme="1"/>
        <rFont val="Arial"/>
        <family val="2"/>
      </rPr>
      <t>(JAZIDA)</t>
    </r>
  </si>
  <si>
    <r>
      <t xml:space="preserve">TRANSPORTE COM CAMINHÃO BASCULANTE DE 14 M³, EM VIA URBANA PAVIMENTADA, DMT ATÉ 30 KM (UNIDADE: M3XKM). AF_07/2020 </t>
    </r>
    <r>
      <rPr>
        <b/>
        <sz val="10"/>
        <color theme="1"/>
        <rFont val="Arial"/>
        <family val="2"/>
      </rPr>
      <t>(BRITA)</t>
    </r>
  </si>
  <si>
    <r>
      <t xml:space="preserve">TRANSPORTE COM CAMINHÃO BASCULANTE DE 14 M³, EM VIA URBANA PAVIMENTADA, ADICIONAL PARA DMT EXCEDENTE A 30 KM (UNIDADE: M3XKM). AF_07/2020 </t>
    </r>
    <r>
      <rPr>
        <b/>
        <sz val="10"/>
        <color theme="1"/>
        <rFont val="Arial"/>
        <family val="2"/>
      </rPr>
      <t>(BRITA)</t>
    </r>
  </si>
  <si>
    <t xml:space="preserve">TAMPAO FOFO ARTICULADO, CLASSE D400 CARGA MAX 12,5 T, REDONDO TAMPA 600 MM, REDE PLUVIAL/ESGOTO, P = CHAMINE CX AREIA / POCO VISITA </t>
  </si>
  <si>
    <t>COMP DREN 001</t>
  </si>
  <si>
    <t>EXECUÇÃO DE BERÇO DE AREIA PARA ASSENTAMENTO DE TUBO</t>
  </si>
  <si>
    <t>73883/1</t>
  </si>
  <si>
    <t>COMP DREN 002</t>
  </si>
  <si>
    <t>COMP DREN 003</t>
  </si>
  <si>
    <t>COMP DREN 004</t>
  </si>
  <si>
    <t>COMP DREN 005</t>
  </si>
  <si>
    <t>COMP DREN 006</t>
  </si>
  <si>
    <t>COMP DREN 007</t>
  </si>
  <si>
    <t>COMP DREN 008</t>
  </si>
  <si>
    <t>COMP DREN 009</t>
  </si>
  <si>
    <t>COMP DREN 010</t>
  </si>
  <si>
    <t>COMP DREN 011</t>
  </si>
  <si>
    <t>COMP DREN 012</t>
  </si>
  <si>
    <t>BERÇO</t>
  </si>
  <si>
    <t>CÓDIGO REFERÊNCIA:SICRO(JAN/20)</t>
  </si>
  <si>
    <t>REPASSE</t>
  </si>
  <si>
    <t>¹ Transporte com caminhao basculante 14 m3, em via urbana pavimentada</t>
  </si>
  <si>
    <t xml:space="preserve">² Transporte com caminhao basculante 14 m3, em via urbana em leito natural </t>
  </si>
  <si>
    <t>MATERIAL BETUMINOSO PARA PAVIMENTAÇÃO</t>
  </si>
  <si>
    <t>BDI AQUISIÇÃO</t>
  </si>
  <si>
    <t>* Cadernos Técnicos de insumos " Arquivo 2 - Insumos de H á Z informa que quando houver (*) , indica a aceitação de medidas aproximadas, portanto o insumo "38135" , *20 X 20*CM tem sua medida aproximada para 25 x 25 cm.</t>
  </si>
  <si>
    <t>M3821</t>
  </si>
  <si>
    <t>M3822</t>
  </si>
  <si>
    <t>M3823</t>
  </si>
  <si>
    <t>M3824</t>
  </si>
  <si>
    <t>M3825</t>
  </si>
  <si>
    <t>M3826</t>
  </si>
  <si>
    <t>M3827</t>
  </si>
  <si>
    <t>M3828</t>
  </si>
  <si>
    <t>M3829</t>
  </si>
  <si>
    <t>M3830</t>
  </si>
  <si>
    <t>M3831</t>
  </si>
  <si>
    <t>M3832</t>
  </si>
  <si>
    <t>M3833</t>
  </si>
  <si>
    <t>M3834</t>
  </si>
  <si>
    <t>M3835</t>
  </si>
  <si>
    <t>M3836</t>
  </si>
  <si>
    <t>M3837</t>
  </si>
  <si>
    <t>M3838</t>
  </si>
  <si>
    <t>M3839</t>
  </si>
  <si>
    <t>M3840</t>
  </si>
  <si>
    <t>M3841</t>
  </si>
  <si>
    <t>M3842</t>
  </si>
  <si>
    <t>M3843</t>
  </si>
  <si>
    <t>M3844</t>
  </si>
  <si>
    <t>M3845</t>
  </si>
  <si>
    <t>M3846</t>
  </si>
  <si>
    <t>M3847</t>
  </si>
  <si>
    <t>M3848</t>
  </si>
  <si>
    <t>M3851</t>
  </si>
  <si>
    <t>M3852</t>
  </si>
  <si>
    <t>M3853</t>
  </si>
  <si>
    <t>M3854</t>
  </si>
  <si>
    <t>M3855</t>
  </si>
  <si>
    <t>M3856</t>
  </si>
  <si>
    <t>M3857</t>
  </si>
  <si>
    <t>M3858</t>
  </si>
  <si>
    <t>M3859</t>
  </si>
  <si>
    <t>M3860</t>
  </si>
  <si>
    <t>M3861</t>
  </si>
  <si>
    <t>M3862</t>
  </si>
  <si>
    <t>M3863</t>
  </si>
  <si>
    <t>M3864</t>
  </si>
  <si>
    <t>M3865</t>
  </si>
  <si>
    <t>M3866</t>
  </si>
  <si>
    <t>M3867</t>
  </si>
  <si>
    <t>M3868</t>
  </si>
  <si>
    <t>M3869</t>
  </si>
  <si>
    <t>M3870</t>
  </si>
  <si>
    <t>TACHA REFLETIVA EM PLÁSTICO INJETADO BIDIRECIONAL COM UM PINO - TIPO I</t>
  </si>
  <si>
    <t>TACHA REFLETIVA EM PLÁSTICO INJETADO BIDIRECIONAL COM UM PINO - TIPO II</t>
  </si>
  <si>
    <t>TACHA REFLETIVA EM PLÁSTICO INJETADO BIDIRECIONAL COM UM PINO - TIPO III</t>
  </si>
  <si>
    <t>TACHA REFLETIVA EM PLÁSTICO INJETADO BIDIRECIONAL COM UM PINO - TIPO IV</t>
  </si>
  <si>
    <t>TACHA REFLETIVA EM PLÁSTICO INJETADO BIDIRECIONAL SEM PINO - TIPO I</t>
  </si>
  <si>
    <t>TACHA REFLETIVA EM PLÁSTICO INJETADO BIDIRECIONAL SEM PINO - TIPO II</t>
  </si>
  <si>
    <t>TACHA REFLETIVA EM PLÁSTICO INJETADO BIDIRECIONAL SEM PINO - TIPO III</t>
  </si>
  <si>
    <t>TACHA REFLETIVA EM PLÁSTICO INJETADO BIDIRECIONAL SEM PINO - TIPO IV</t>
  </si>
  <si>
    <t>TACHA REFLETIVA EM PLÁSTICO INJETADO MONODIRECIONAL COM UM PINO - TIPO I</t>
  </si>
  <si>
    <t>TACHA REFLETIVA EM PLÁSTICO INJETADO MONODIRECIONAL COM UM PINO - TIPO II</t>
  </si>
  <si>
    <t>TACHA REFLETIVA EM PLÁSTICO INJETADO MONODIRECIONAL COM UM PINO - TIPO III</t>
  </si>
  <si>
    <t>TACHA REFLETIVA EM PLÁSTICO INJETADO MONODIRECIONAL COM UM PINO - TIPO IV</t>
  </si>
  <si>
    <t>TACHA REFLETIVA EM PLÁSTICO INJETADO MONODIRECIONAL SEM PINO - TIPO I</t>
  </si>
  <si>
    <t>TACHA REFLETIVA EM PLÁSTICO INJETADO MONODIRECIONAL SEM PINO - TIPO II</t>
  </si>
  <si>
    <t>TACHA REFLETIVA EM PLÁSTICO INJETADO MONODIRECIONAL SEM PINO - TIPO III</t>
  </si>
  <si>
    <t>TACHA REFLETIVA EM PLÁSTICO INJETADO MONODIRECIONAL SEM PINO - TIPO IV</t>
  </si>
  <si>
    <t>TACHA REFLETIVA EM RESINA SINTÉTICA BIDIRECIONAL COM UM PINO - TIPO I</t>
  </si>
  <si>
    <t>TACHA REFLETIVA EM RESINA SINTÉTICA BIDIRECIONAL COM UM PINO - TIPO II</t>
  </si>
  <si>
    <t>TACHA REFLETIVA EM RESINA SINTÉTICA BIDIRECIONAL COM UM PINO - TIPO III</t>
  </si>
  <si>
    <t>TACHA REFLETIVA EM RESINA SINTÉTICA BIDIRECIONAL COM UM PINO - TIPO IV</t>
  </si>
  <si>
    <t>TACHA REFLETIVA EM RESINA SINTÉTICA BIDIRECIONAL SEM PINO - TIPO I</t>
  </si>
  <si>
    <t>TACHA REFLETIVA EM RESINA SINTÉTICA BIDIRECIONAL SEM PINO - TIPO II</t>
  </si>
  <si>
    <t>TACHA REFLETIVA EM RESINA SINTÉTICA BIDIRECIONAL SEM PINO - TIPO III</t>
  </si>
  <si>
    <t>TACHA REFLETIVA EM RESINA SINTÉTICA BIDIRECIONAL SEM PINO - TIPO IV</t>
  </si>
  <si>
    <t>TACHA REFLETIVA EM RESINA SINTÉTICA MONODIRECIONAL COM UM PINO - TIPO I</t>
  </si>
  <si>
    <t>TACHA REFLETIVA EM RESINA SINTÉTICA MONODIRECIONAL COM UM PINO - TIPO II</t>
  </si>
  <si>
    <t>TACHA REFLETIVA EM RESINA SINTÉTICA MONODIRECIONAL COM UM PINO - TIPO III</t>
  </si>
  <si>
    <t>TACHA REFLETIVA EM RESINA SINTÉTICA MONODIRECIONAL COM UM PINO - TIPO IV</t>
  </si>
  <si>
    <t>TACHA REFLETIVA EM RESINA SINTÉTICA MONODIRECIONAL SEM PINO - TIPO I</t>
  </si>
  <si>
    <t>TACHA REFLETIVA EM RESINA SINTÉTICA MONODIRECIONAL SEM PINO - TIPO II</t>
  </si>
  <si>
    <t>TACHA REFLETIVA EM RESINA SINTÉTICA MONODIRECIONAL SEM PINO - TIPO III</t>
  </si>
  <si>
    <t>TACHA REFLETIVA EM RESINA SINTÉTICA MONODIRECIONAL SEM PINO - TIPO IV</t>
  </si>
  <si>
    <t>TACHA REFLETIVA METÁLICA BIDIRECIONAL COM DOIS PINOS - TIPO II</t>
  </si>
  <si>
    <t>TACHA REFLETIVA METÁLICA BIDIRECIONAL COM DOIS PINOS - TIPO III</t>
  </si>
  <si>
    <t>TACHA REFLETIVA METÁLICA BIDIRECIONAL COM DOIS PINOS - TIPO IV</t>
  </si>
  <si>
    <t>TACHA REFLETIVA METÁLICA BIDIRECIONAL COM UM PINO - TIPO II</t>
  </si>
  <si>
    <t>TACHA REFLETIVA METÁLICA BIDIRECIONAL COM UM PINO - TIPO III</t>
  </si>
  <si>
    <t>TACHA REFLETIVA METÁLICA BIDIRECIONAL COM UM PINO - TIPO IV</t>
  </si>
  <si>
    <t>TACHA REFLETIVA METÁLICA MONODIRECIONAL COM DOIS PINOS - TIPO II</t>
  </si>
  <si>
    <t>TACHA REFLETIVA METÁLICA MONODIRECIONAL COM DOIS PINOS - TIPO III</t>
  </si>
  <si>
    <t>TACHA REFLETIVA METÁLICA MONODIRECIONAL COM DOIS PINOS - TIPO IV</t>
  </si>
  <si>
    <t>TACHA REFLETIVA METÁLICA MONODIRECIONAL COM UM PINO - TIPO II</t>
  </si>
  <si>
    <t>TACHA REFLETIVA METÁLICA MONODIRECIONAL COM UM PINO - TIPO III</t>
  </si>
  <si>
    <t>TACHA REFLETIVA METÁLICA MONODIRECIONAL COM UM PINO - TIPO IV</t>
  </si>
  <si>
    <t>TACHÃO REFLETIVO EM PLÁSTICO INJETADO BIDIRECIONAL</t>
  </si>
  <si>
    <t>TACHÃO REFLETIVO EM PLÁSTICO INJETADO MONODIRECIONAL</t>
  </si>
  <si>
    <t>TACHÃO REFLETIVO EM RESINA SINTÉTICA BIDIRECIONAL</t>
  </si>
  <si>
    <t>TACHÃO REFLETIVO EM RESINA SINTÉTICA MONODIRECIONAL</t>
  </si>
  <si>
    <t>BASE DE SOLO-CAL COM 7% DE CAL E MISTURA NA PISTA COM MATERIAL DE JAZIDA</t>
  </si>
  <si>
    <t>REFORÇO DO SUBLEITO DE SOLO MELHORADO COM 4% DE CAL E MISTURA NA PISTA COM MATERIAL DE JAZIDA</t>
  </si>
  <si>
    <t>SUB-BASE DE SOLO-CAL COM 7% DE CAL E MISTURA NA PISTA COM MATERIAL DE JAZIDA</t>
  </si>
  <si>
    <t>TACHA REFLETIVA EM PLÁSTICO INJETADO - BIDIRECIONAL TIPO I - FORNECIMENTO E COLOCAÇÃO</t>
  </si>
  <si>
    <t>TACHA REFLETIVA EM PLÁSTICO INJETADO - BIDIRECIONAL TIPO II - COM UM PINO - FORNECIMENTO E COLOCAÇÃO</t>
  </si>
  <si>
    <t>TACHA REFLETIVA EM PLÁSTICO INJETADO - BIDIRECIONAL TIPO II - FORNECIMENTO E COLOCAÇÃO</t>
  </si>
  <si>
    <t>TACHA REFLETIVA EM PLÁSTICO INJETADO - BIDIRECIONAL TIPO III - COM UM PINO - FORNECIMENTO E COLOCAÇÃO</t>
  </si>
  <si>
    <t>TACHA REFLETIVA EM PLÁSTICO INJETADO - BIDIRECIONAL TIPO III - FORNECIMENTO E COLOCAÇÃO</t>
  </si>
  <si>
    <t>TACHA REFLETIVA EM PLÁSTICO INJETADO - BIDIRECIONAL TIPO IV - COM UM PINO - FORNECIMENTO E COLOCAÇÃO</t>
  </si>
  <si>
    <t>TACHA REFLETIVA EM PLÁSTICO INJETADO - BIDIRECIONAL TIPO IV - FORNECIMENTO E COLOCAÇÃO</t>
  </si>
  <si>
    <t>TACHA REFLETIVA EM PLÁSTICO INJETADO - MONODIRECIONAL TIPO I - COM UM PINO - FORNECIMENTO E COLOCAÇÃO</t>
  </si>
  <si>
    <t>TACHA REFLETIVA EM PLÁSTICO INJETADO - MONODIRECIONAL TIPO I - FORNECIMENTO E COLOCAÇÃO</t>
  </si>
  <si>
    <t>TACHA REFLETIVA EM PLÁSTICO INJETADO - MONODIRECIONAL TIPO II - COM UM PINO - FORNECIMENTO E COLOCAÇÃO</t>
  </si>
  <si>
    <t>TACHA REFLETIVA EM PLÁSTICO INJETADO - MONODIRECIONAL TIPO II - FORNECIMENTO E COLOCAÇÃO</t>
  </si>
  <si>
    <t>TACHA REFLETIVA EM PLÁSTICO INJETADO - MONODIRECIONAL TIPO III - COM UM PINO - FORNECIMENTO E COLOCAÇÃO</t>
  </si>
  <si>
    <t>TACHA REFLETIVA EM PLÁSTICO INJETADO - MONODIRECIONAL TIPO III - FORNECIMENTO E COLOCAÇÃO</t>
  </si>
  <si>
    <t>TACHA REFLETIVA EM PLÁSTICO INJETADO - MONODIRECIONAL TIPO IV - COM UM PINO - FORNECIMENTO E COLOCAÇÃO</t>
  </si>
  <si>
    <t>TACHA REFLETIVA EM PLÁSTICO INJETADO - MONODIRECIONAL TIPO IV - FORNECIMENTO E COLOCAÇÃO</t>
  </si>
  <si>
    <t>TACHA REFLETIVA EM RESINA SINTÉTICA - BIDIRECIONAL TIPO I - COM UM PINO - FORNECIMENTO E COLOCAÇÃO</t>
  </si>
  <si>
    <t>TACHA REFLETIVA EM RESINA SINTÉTICA - BIDIRECIONAL TIPO I - FORNECIMENTO E COLOCAÇÃO</t>
  </si>
  <si>
    <t>TACHA REFLETIVA EM RESINA SINTÉTICA - BIDIRECIONAL TIPO II - COM UM PINO - FORNECIMENTO E COLOCAÇÃO</t>
  </si>
  <si>
    <t>TACHA REFLETIVA EM RESINA SINTÉTICA - BIDIRECIONAL TIPO II - FORNECIMENTO E COLOCAÇÃO</t>
  </si>
  <si>
    <t>TACHA REFLETIVA EM RESINA SINTÉTICA - BIDIRECIONAL TIPO III - COM UM PINO - FORNECIMENTO E COLOCAÇÃO</t>
  </si>
  <si>
    <t>TACHA REFLETIVA EM RESINA SINTÉTICA - BIDIRECIONAL TIPO III - FORNECIMENTO E COLOCAÇÃO</t>
  </si>
  <si>
    <t>TACHA REFLETIVA EM RESINA SINTÉTICA - BIDIRECIONAL TIPO IV - COM UM PINO - FORNECIMENTO E COLOCAÇÃO</t>
  </si>
  <si>
    <t>TACHA REFLETIVA EM RESINA SINTÉTICA - BIDIRECIONAL TIPO IV - FORNECIMENTO E COLOCAÇÃO</t>
  </si>
  <si>
    <t>TACHA REFLETIVA EM RESINA SINTÉTICA - MONODIRECIONAL TIPO I - COM UM PINO - FORNECIMENTO E COLOCAÇÃO</t>
  </si>
  <si>
    <t>TACHA REFLETIVA EM RESINA SINTÉTICA - MONODIRECIONAL TIPO I - FORNECIMENTO E COLOCAÇÃO</t>
  </si>
  <si>
    <t>TACHA REFLETIVA EM RESINA SINTÉTICA - MONODIRECIONAL TIPO II - COM UM PINO - FORNECIMENTO E COLOCAÇÃO</t>
  </si>
  <si>
    <t>TACHA REFLETIVA EM RESINA SINTÉTICA - MONODIRECIONAL TIPO II - FORNECIMENTO E COLOCAÇÃO</t>
  </si>
  <si>
    <t>TACHA REFLETIVA EM RESINA SINTÉTICA - MONODIRECIONAL TIPO III - COM UM PINO - FORNECIMENTO E COLOCAÇÃO</t>
  </si>
  <si>
    <t>TACHA REFLETIVA EM RESINA SINTÉTICA - MONODIRECIONAL TIPO III - FORNECIMENTO E COLOCAÇÃO</t>
  </si>
  <si>
    <t>TACHA REFLETIVA EM RESINA SINTÉTICA - MONODIRECIONAL TIPO IV - COM UM PINO - FORNECIMENTO E COLOCAÇÃO</t>
  </si>
  <si>
    <t>TACHA REFLETIVA EM RESINA SINTÉTICA - MONODIRECIONAL TIPO IV - FORNECIMENTO E COLOCAÇÃO</t>
  </si>
  <si>
    <t>TACHA REFLETIVA METÁLICA - BIDIRECIONAL TIPO II - COM DOIS PINOS - FORNECIMENTO E COLOCAÇÃO</t>
  </si>
  <si>
    <t>TACHA REFLETIVA METÁLICA - BIDIRECIONAL TIPO II - COM UM PINO - FORNECIMENTO E COLOCAÇÃO</t>
  </si>
  <si>
    <t>TACHA REFLETIVA METÁLICA - BIDIRECIONAL TIPO III - COM DOIS PINOS - FORNECIMENTO E COLOCAÇÃO</t>
  </si>
  <si>
    <t>TACHA REFLETIVA METÁLICA - BIDIRECIONAL TIPO III - COM UM PINO - FORNECIMENTO E COLOCAÇÃO</t>
  </si>
  <si>
    <t>TACHA REFLETIVA METÁLICA - BIDIRECIONAL TIPO IV - COM DOIS PINOS - FORNECIMENTO E COLOCAÇÃO</t>
  </si>
  <si>
    <t>TACHA REFLETIVA METÁLICA - BIDIRECIONAL TIPO IV - COM UM PINO - FORNECIMENTO E COLOCAÇÃO</t>
  </si>
  <si>
    <t>TACHA REFLETIVA METÁLICA - MONODIRECIONAL TIPO II - COM DOIS PINOS - FORNECIMENTO E COLOCAÇÃO</t>
  </si>
  <si>
    <t>TACHA REFLETIVA METÁLICA - MONODIRECIONAL TIPO II - COM UM PINO - FORNECIMENTO E COLOCAÇÃO</t>
  </si>
  <si>
    <t>TACHA REFLETIVA METÁLICA - MONODIRECIONAL TIPO III - COM DOIS PINOS - FORNECIMENTO E COLOCAÇÃO</t>
  </si>
  <si>
    <t>TACHA REFLETIVA METÁLICA - MONODIRECIONAL TIPO III - COM UM PINO - FORNECIMENTO E COLOCAÇÃO</t>
  </si>
  <si>
    <t>TACHA REFLETIVA METÁLICA - MONODIRECIONAL TIPO IV - COM DOIS PINOS - FORNECIMENTO E COLOCAÇÃO</t>
  </si>
  <si>
    <t>TACHA REFLETIVA METÁLICA - MONODIRECIONAL TIPO IV - COM UM PINO - FORNECIMENTO E COLOCAÇÃO</t>
  </si>
  <si>
    <t>TACHÃO REFLETIVO EM PLÁSTICO INJETADO - BIDIRECIONAL - FORNECIMENTO E COLOCAÇÃO</t>
  </si>
  <si>
    <t>TACHÃO REFLETIVO EM PLÁSTICO INJETADO - MONODIRECIONAL - FORNECIMENTO E COLOCAÇÃO</t>
  </si>
  <si>
    <t>TACHÃO REFLETIVO EM RESINA SINTÉTICA - BIDIRECIONAL - FORNECIMENTO E COLOCAÇÃO</t>
  </si>
  <si>
    <t>TACHÃO REFLETIVO EM RESINA SINTÉTICA - MONODIRECIONAL - FORNECIMENTO E COLOCAÇÃO</t>
  </si>
  <si>
    <t>TRANSPORTE EM CAVALO MECÂNICO COM DOLLY DE 4 EIXOS COM CAPACIDADE DE 57 T - RODOVIA EM LEITO NATURAL</t>
  </si>
  <si>
    <t>TRANSPORTE EM CAVALO MECÂNICO COM DOLLY DE 4 EIXOS COM CAPACIDADE DE 57 T - RODOVIA EM REVESTIMENTO PRIMÁRIO</t>
  </si>
  <si>
    <t>TRANSPORTE EM CAVALO MECÂNICO COM DOLLY DE 4 EIXOS COM CAPACIDADE DE 57 T - RODOVIA PAVIMENTADA</t>
  </si>
  <si>
    <t>TRANSPORTE EM CAVALO MECÂNICO COM DOLLYS DE 3 E 4 EIXOS COM CAPACIDADE DE 77 T - RODOVIA EM LEITO NATURAL</t>
  </si>
  <si>
    <t>TRANSPORTE EM CAVALO MECÂNICO COM DOLLYS DE 3 E 4 EIXOS COM CAPACIDADE DE 77 T - RODOVIA EM REVESTIMENTO PRIMÁRIO</t>
  </si>
  <si>
    <t>TRANSPORTE EM CAVALO MECÂNICO COM DOLLYS DE 3 E 4 EIXOS COM CAPACIDADE DE 77 T - RODOVIA PAVIMENTADA</t>
  </si>
  <si>
    <t>TRANSPORTE EM CAVALO MECÂNICO COM DOLLYS DE 5 E 4 EIXOS COM CAPACIDADE DE 111 T - RODOVIA EM LEITO NATURAL</t>
  </si>
  <si>
    <t>TRANSPORTE EM CAVALO MECÂNICO COM DOLLYS DE 5 E 4 EIXOS COM CAPACIDADE DE 111 T - RODOVIA EM REVESTIMENTO PRIMÁRIO</t>
  </si>
  <si>
    <t>TRANSPORTE EM CAVALO MECÂNICO COM DOLLYS DE 5 E 4 EIXOS COM CAPACIDADE DE 111 T - RODOVIA PAVIMENTADA</t>
  </si>
  <si>
    <t>TRANSPORTE EM CAVALO MECÂNICO COM REBOQUES DE 5 E 4 EIXOS COM CAPACIDADE DE 130 T - RODOVIA EM LEITO NATURAL</t>
  </si>
  <si>
    <t>TRANSPORTE EM CAVALO MECÂNICO COM REBOQUES DE 5 E 4 EIXOS COM CAPACIDADE DE 130 T - RODOVIA EM REVESTIMENTO PRIMÁRIO</t>
  </si>
  <si>
    <t>TRANSPORTE EM CAVALO MECÂNICO COM REBOQUES DE 5 E 4 EIXOS COM CAPACIDADE DE 130 T - RODOVIA PAVIMENTADA</t>
  </si>
  <si>
    <t>E9610</t>
  </si>
  <si>
    <t>E9169</t>
  </si>
  <si>
    <t>A9385</t>
  </si>
  <si>
    <t>A9389</t>
  </si>
  <si>
    <t>E9170</t>
  </si>
  <si>
    <t>A9386</t>
  </si>
  <si>
    <t>A9387</t>
  </si>
  <si>
    <t>E9171</t>
  </si>
  <si>
    <t>A9388</t>
  </si>
  <si>
    <t>A9384</t>
  </si>
  <si>
    <t>A9390</t>
  </si>
  <si>
    <t>DOLLY PNEUMÁTICO COM CAPACIDADE DE 48 T E 4 EIXOS</t>
  </si>
  <si>
    <t>DOLLY PNEUMÁTICO COM CAPACIDADE DE 28,5 T E 3 EIXOS</t>
  </si>
  <si>
    <t>DOLLY PNEUMÁTICO COM CAPACIDADE DE 60 T E 5 EIXOS</t>
  </si>
  <si>
    <t>CAVALO MECÂNICO COM DOIS REBOQUES HIDROPNEUMÁTICOS DE 5 E 4 EIXOS E MESAS DE GIRO COM CAPACIDADE DE 130 T - 440 KW</t>
  </si>
  <si>
    <t>REBOQUE HIDROPNEUMÁTICO COM CAPACIDADE DE 166 T E 4 EIXOS</t>
  </si>
  <si>
    <t>CONJUNTO DE DUAS MESAS DE GIRO PARA QUINTA RODA OU REBOQUE COM CAPACIDADE DE 100 T CADA</t>
  </si>
  <si>
    <t>REBOQUE HIDROPNEUMÁTICO COM CAPACIDADE DE 117 T E 5 EIXOS</t>
  </si>
  <si>
    <t xml:space="preserve"> </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</si>
  <si>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</si>
  <si>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</si>
  <si>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</si>
  <si>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</si>
  <si>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</si>
  <si>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</si>
  <si>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</si>
  <si>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</si>
  <si>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</si>
  <si>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</si>
  <si>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</si>
  <si>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</si>
  <si>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</si>
  <si>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</si>
  <si>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</si>
  <si>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</si>
  <si>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</si>
  <si>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</si>
  <si>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</si>
  <si>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</si>
  <si>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</si>
  <si>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</si>
  <si>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</si>
  <si>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</si>
  <si>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</si>
  <si>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</si>
  <si>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</si>
  <si>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</si>
  <si>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</si>
  <si>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</si>
  <si>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</si>
  <si>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</si>
  <si>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</si>
  <si>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</si>
  <si>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</si>
  <si>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</si>
  <si>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</si>
  <si>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</si>
  <si>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</si>
  <si>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</si>
  <si>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</si>
  <si>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</si>
  <si>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</si>
  <si>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</si>
  <si>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</si>
  <si>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</si>
  <si>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</si>
  <si>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</si>
  <si>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</si>
  <si>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</si>
  <si>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</si>
  <si>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</si>
  <si>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</si>
  <si>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</si>
  <si>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</si>
  <si>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</si>
  <si>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</si>
  <si>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</si>
  <si>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</si>
  <si>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</si>
  <si>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</si>
  <si>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</si>
  <si>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</si>
  <si>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</si>
  <si>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</si>
  <si>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</si>
  <si>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</si>
  <si>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</si>
  <si>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</si>
  <si>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</si>
  <si>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</si>
  <si>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</si>
  <si>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</si>
  <si>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</si>
  <si>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</si>
  <si>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</si>
  <si>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</si>
  <si>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</si>
  <si>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</si>
  <si>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</si>
  <si>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</si>
  <si>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</si>
  <si>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</si>
  <si>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</si>
  <si>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</si>
  <si>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</si>
  <si>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</si>
  <si>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</si>
  <si>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</si>
  <si>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</si>
  <si>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</si>
  <si>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</si>
  <si>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</si>
  <si>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</si>
  <si>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</si>
  <si>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</si>
  <si>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</si>
  <si>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</si>
  <si>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</si>
  <si>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</si>
  <si>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</si>
  <si>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CAIXA DE PROTEÇÃO PARA MEDIDOR MONOFÁSICO DE EMBUTIR - FORNECIMENTO E INSTALAÇÃO. AF_10/2020</t>
  </si>
  <si>
    <t>QUADRO DE MEDIÇÃO GERAL DE ENERGIA PARA 1 MEDIDOR DE SOBREPOR - FORNECIMENTO E INSTALAÇÃO. AF_10/2020</t>
  </si>
  <si>
    <t>LUMINÁRIA ESTANQUE COM PROTEÇÃO CONTRA ÁGUA, POEIRA OU IMPACTOS - FORNECIMENTO E INSTALAÇÃO. AF_08/2020</t>
  </si>
  <si>
    <t>TUBO DE AÇO PRETO SEM COSTURA, CLASSE MÉDIA, CONEXÃO SOLDADA, DN 25 (1"), INSTALADO EM RAMAIS  E SUB-RAMAIS DE GÁS - FORNECIMENTO E INSTALAÇÃO. AF_10/2020</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</si>
  <si>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</si>
  <si>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</si>
  <si>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</si>
  <si>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</si>
  <si>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</si>
  <si>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</si>
  <si>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</si>
  <si>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</si>
  <si>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</si>
  <si>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APLICAÇÃO DE LONA PLÁSTICA PARA EXECUÇÃO DE PAVIMENTOS DE CONCRETO.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</si>
  <si>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</si>
  <si>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</si>
  <si>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</si>
  <si>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</si>
  <si>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</si>
  <si>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</si>
  <si>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</si>
  <si>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BARRA ANTIPANICO DUPLA, CEGA EM LADO OPOSTO, COR CINZA</t>
  </si>
  <si>
    <t>BARRA ANTIPANICO SIMPLES, CEGA EM LADO OPOSTO, COR CINZA</t>
  </si>
  <si>
    <t>BORBOLETA PARA JANELA TIPO GUILHOTINA, EM ZAMAC CROMADO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</si>
  <si>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</si>
  <si>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</si>
  <si>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</si>
  <si>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CREMONA RETANGULAR INJETADA LISA COM CHAVE, COM CASTANHA / ALCA, EM LATAO, COM ACABAMENTO CROMADO, DE SOBREPOR / EMBUTIR</t>
  </si>
  <si>
    <t>CREMONA RETANGULAR INJETADA LISA, COM CASTANHA / ALCA, EM LATAO, COM ACABAMENTO CROMADO, DE SOBREPOR / EMBUTIR</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</si>
  <si>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</si>
  <si>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</si>
  <si>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</si>
  <si>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</si>
  <si>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</si>
  <si>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</si>
  <si>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</si>
  <si>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</si>
  <si>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</si>
  <si>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</si>
  <si>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</si>
  <si>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</si>
  <si>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</si>
  <si>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</si>
  <si>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</si>
  <si>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</si>
  <si>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</si>
  <si>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55 MM, INCLUINDO CHAVE TIPO INTERNA</t>
  </si>
  <si>
    <t>FECHO / TRINCO TIPO AVIAO, EM ZAMAC CROMADO, *60* MM, PARA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</si>
  <si>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</si>
  <si>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</si>
  <si>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</si>
  <si>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</si>
  <si>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</si>
  <si>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</si>
  <si>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</si>
  <si>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</si>
  <si>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</si>
  <si>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</si>
  <si>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</si>
  <si>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</si>
  <si>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</si>
  <si>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</si>
  <si>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</si>
  <si>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</si>
  <si>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</si>
  <si>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</si>
  <si>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</si>
  <si>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</si>
  <si>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</si>
  <si>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</si>
  <si>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</si>
  <si>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</si>
  <si>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</si>
  <si>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</si>
  <si>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</si>
  <si>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</si>
  <si>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</si>
  <si>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</si>
  <si>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</si>
  <si>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</si>
  <si>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</si>
  <si>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</si>
  <si>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</si>
  <si>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</si>
  <si>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LOCACAO DE ANDAIME METALICO TUBULAR DE ENCAIXE, TIPO DE TORRE, COM LARGURA DE 1 ATE 1,5 M E ALTURA DE *1,00* M (INCLUSO SAPATAS FIXAS OU RODIZIOS)</t>
  </si>
  <si>
    <t>MACANETA ALAVANCA RETA OCA, EM ZAMAC COM ACABAMENTO CROMADO, COMPRIMENTO APROX DE 15 CM</t>
  </si>
  <si>
    <t>MACANETA BOLA, EM ZAMAC COM ACABAMENTO CROMADO, DIAMETRO DE APROX 2 1/2"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</si>
  <si>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</si>
  <si>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</si>
  <si>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</si>
  <si>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</si>
  <si>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</si>
  <si>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</si>
  <si>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</si>
  <si>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</si>
  <si>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</si>
  <si>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</si>
  <si>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NUMERO / ALGARISMO PARA RESIDENCIA (FACHADA), EM ZAMAC, COM ALTURA DE APROX *45* MM, INCLUSIVE PARAFUSOS</t>
  </si>
  <si>
    <t>NUMERO / ALGARISMO PARA RESIDENCIA (FACHADA), EM ZAMAC, COM ALTURA DE APROX 125 MM, INCLUSIVE PARAFUSOS</t>
  </si>
  <si>
    <t>OLHO MAGICO PARA PORTAS, EM LATAO, COM LENTE DE POLICARBONATO, ANGULO DE *200* GRAUS, ESPESSURA ENTRE *25 E 46* MM, INCLUINDO FECHO JANELA</t>
  </si>
  <si>
    <t>PERFIL U DE ABAS IGUAIS, EM ALUMINIO, 1/2" (1,27 X 1,27 CM), PARA PORTA OU JANELA DE CORRER</t>
  </si>
  <si>
    <t>PINO GUIA RETO, EM LATAO, CHAPA COM 3 MM DE ESPESSURA E GUIA COM ROLETE DE 9 MM</t>
  </si>
  <si>
    <t>PORTA CADEADO EM ACO GALVANIZADO, COMPRIMENTO DE 3  1/2"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</si>
  <si>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</si>
  <si>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</si>
  <si>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</si>
  <si>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</si>
  <si>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</si>
  <si>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</si>
  <si>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</si>
  <si>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</si>
  <si>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</si>
  <si>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</si>
  <si>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</si>
  <si>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</si>
  <si>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</si>
  <si>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</si>
  <si>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</si>
  <si>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</si>
  <si>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</si>
  <si>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</si>
  <si>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</si>
  <si>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</si>
  <si>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</si>
  <si>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</si>
  <si>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</si>
  <si>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</si>
  <si>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</si>
  <si>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</si>
  <si>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RODIZIO TIPO NAPOLEAO PARA JANELAS DE CORRER, EM ZAMAC, COMPRIMENTO DE APROX 60 CM, COM ROLAMENTO EM ACO</t>
  </si>
  <si>
    <t>ROLDANA CONCAVA DUPLA, 4 RODAS, EM ZAMAC COM CHAPA DE LATAO, ROLAMENTOS EM ACO, PARA PORTAS E JANELAS DE CORRER</t>
  </si>
  <si>
    <t>ROLDANA CONCAVA DUPLA, 4 RODAS, PARA PORTA DE CORRER, EM ZAMAC COM CHAPA DE ACO,  ROLAMENTO INTERNO BLINDADO DE ACO REVESTIDO EM NYLON</t>
  </si>
  <si>
    <t>TARJETA LIVRE / OCUPADO PARA PORTA DE BANHEIRO, CORPO EM ZAMAC E ESPELHO EM LATAO</t>
  </si>
  <si>
    <t>TINTA A OLEO BRILHANTE, PARA MADEIRAS E METAIS</t>
  </si>
  <si>
    <t>TINTA EPOXI BASE AGUA PREMIUM, BRANCA</t>
  </si>
  <si>
    <t>TINTA ESMALTE BASE AGUA PREMIUM ACETINADO</t>
  </si>
  <si>
    <t>TINTA ESMALTE BASE AGUA PREMIUM BRILHANTE</t>
  </si>
  <si>
    <t>TINTA ESMALTE SINTETICO PREMIUM DE DUPLA ACAO GRAFITE FOSCO PARA SUPERFICIES METALICAS FERROSAS</t>
  </si>
  <si>
    <t>TINTA ESMALTE SINTETICO PREMIUM DE EFEITO PROTETOR DE SUPERFICIE METALICA ALUMINIO</t>
  </si>
  <si>
    <t>TINTA ESMALTE SINTETICO STANDARD ACETINADO</t>
  </si>
  <si>
    <t>TINTA ESMALTE SINTETICO STANDARD BRILHANTE</t>
  </si>
  <si>
    <t>TINTA ESMALTE SINTETICO STANDARD FOSCO</t>
  </si>
  <si>
    <t>TRAVA / PRENDEDOR DE PORTA, EM LATAO CROMADO, MONTADO EM PISO</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</si>
  <si>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</si>
  <si>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</si>
  <si>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</si>
  <si>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VARA FINA PARA CREMONA, EM FERRO ZINCADO BRANCO, COM DIAMETRO DE APROX 10 MM E COMPRIMENTO DE 1,20 M</t>
  </si>
  <si>
    <t>VARA FINA PARA CREMONA, EM FERRO ZINCADO BRANCO, COM DIAMETRO DE APROX 10 MM E COMPRIMENTO DE 1,50 M</t>
  </si>
  <si>
    <t>BUCHA DE REDUCAO, PVC, LONGA, SERIE R, DN 50 X 40 MM, PARA ESGOTO OU AGUAS PLUVIAIS PREDIAIS</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</si>
  <si>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</si>
  <si>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</si>
  <si>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</si>
  <si>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</si>
  <si>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</si>
  <si>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CAP PVC, SERIE R, DN 100 MM, PARA ESGOTO OU AGUAS PLUVIAIS PREDIAIS</t>
  </si>
  <si>
    <t>CAP PVC, SERIE R, DN 150 MM, PARA ESGOTO OU AGUAS PLUVIAIS PREDIAIS</t>
  </si>
  <si>
    <t>CAP PVC, SERIE R, DN 75 MM, PARA ESGOTO OU AGUAS PLUVIAIS PREDIAIS</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</si>
  <si>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</si>
  <si>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</si>
  <si>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</si>
  <si>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</si>
  <si>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</si>
  <si>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</si>
  <si>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</si>
  <si>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JOELHO COM VISITA, PVC SERIE R, 90 GRAUS, 100 X 75 MM, PARA ESGOTO OU AGUAS PLUVIAIS PREDIAIS</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</si>
  <si>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</si>
  <si>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</si>
  <si>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</si>
  <si>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</si>
  <si>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</si>
  <si>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</si>
  <si>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</si>
  <si>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</si>
  <si>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</si>
  <si>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</si>
  <si>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JUNCAO DUPLA, PVC SERIE R, DN 100 X 100 X 100 MM, PARA ESGOTO OU AGUAS PLUVIAIS PREDIAIS</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</si>
  <si>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</si>
  <si>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</si>
  <si>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</si>
  <si>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</si>
  <si>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</si>
  <si>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</si>
  <si>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</si>
  <si>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LUVA DE CORRER, PVC SERIE R, 100 MM, PARA ESGOTO OU AGUAS PLUVIAIS PREDIAIS</t>
  </si>
  <si>
    <t>LUVA DE CORRER, PVC SERIE R, 150 MM, PARA ESGOTO OU AGUAS PLUVIAIS PREDIAIS</t>
  </si>
  <si>
    <t>LUVA DE CORRER, PVC SERIE R, 75 MM, PARA ESGOTO OU AGUAS PLUVIAIS PREDIAIS</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</si>
  <si>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</si>
  <si>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</si>
  <si>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</si>
  <si>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</si>
  <si>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</si>
  <si>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PARALELEPIPEDO GRANITICO OU BASALTICO, PARA PAVIMENTACAO, SEM FRETE (VARIACAO REGIONAL DE PECAS POR M2)</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</si>
  <si>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</si>
  <si>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</si>
  <si>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</si>
  <si>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</si>
  <si>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</si>
  <si>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</si>
  <si>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</si>
  <si>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</si>
  <si>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</si>
  <si>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</si>
  <si>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</si>
  <si>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</si>
  <si>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</si>
  <si>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</si>
  <si>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RIPA  APARELHADA *1,5 X 5* CM, EM MACARANDUBA, ANGELIM OU EQUIVALENTE DA REGIAO</t>
  </si>
  <si>
    <t>RIPA NAO APARELHADA  *1 X 3* CM, EM MACARANDUBA, ANGELIM OU EQUIVALENTE DA REGIAO - BRUTA</t>
  </si>
  <si>
    <t>RIPA NAO APARELHADA,  *1,5 X 5* CM, EM MACARANDUBA, ANGELIM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</si>
  <si>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</si>
  <si>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</si>
  <si>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</si>
  <si>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</si>
  <si>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TABUA  NAO  APARELHADA  *2,5 X 20* CM, EM MACARANDUBA, ANGELIM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</si>
  <si>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</si>
  <si>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</si>
  <si>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</si>
  <si>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NAO APARELHADA *2,5 X 15* CM, EM MACARANDUBA, ANGELIM OU EQUIVALENTE DA REGIAO - BRUTA</t>
  </si>
  <si>
    <t>TABUA NAO APARELHADA *2,5 X 30* CM, EM MACARANDUBA, ANGELIM OU EQUIVALENTE DA REGIAO - BRUTA</t>
  </si>
  <si>
    <t>TE DE INSPECAO, PVC, SERIE R, 100 X 75 MM, PARA ESGOTO OU AGUAS PLUVIAIS PREDIAIS</t>
  </si>
  <si>
    <t>TE DE INSPECAO, PVC, SERIE R, 150 X 100 MM, PARA ESGOTO OU AGUAS PLUVIAIS PREDIAIS</t>
  </si>
  <si>
    <t>TE DE INSPECAO, PVC, SERIE R, 75 X 75 MM, PARA ESGOTO OU AGUAS PLUVIAIS PREDIAIS</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</si>
  <si>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</si>
  <si>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</si>
  <si>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</si>
  <si>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</si>
  <si>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</si>
  <si>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TELHA TERMOISOLANTE REVESTIDA EM ACO GALVALUME, FACE SUPERIOR TRAPEZOIDAL E FACE INFERIOR PLANA (NAO INCLUI ACESSORIOS DE FIXACAO), REVEST COM ESPESSURA DE 0,50 MM, COM PRE-PINTURA DE COR BRANCA NAS DUAS FACES, NUCLEO EM POLIIOCIANURATO (PIR) COM ESPESSURA DE 50 MM</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</si>
  <si>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</si>
  <si>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</si>
  <si>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</si>
  <si>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</si>
  <si>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</si>
  <si>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VIGA APARELHADA  *6 X 12* CM, EM MACARANDUBA, ANGELIM OU EQUIVALENTE DA REGIAO</t>
  </si>
  <si>
    <t>VIGA APARELHADA *6 X 16* CM, EM MACARANDUBA, ANGELIM OU EQUIVALENTE DA REGIAO</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</si>
  <si>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</si>
  <si>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</si>
  <si>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</si>
  <si>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</si>
  <si>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</si>
  <si>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</si>
  <si>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</si>
  <si>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</si>
  <si>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</si>
  <si>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</si>
  <si>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</si>
  <si>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</si>
  <si>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</si>
  <si>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</si>
  <si>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</si>
  <si>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</si>
  <si>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</si>
  <si>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</si>
  <si>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</si>
  <si>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</si>
  <si>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</si>
  <si>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</si>
  <si>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</si>
  <si>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</si>
  <si>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</si>
  <si>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</si>
  <si>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</si>
  <si>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</si>
  <si>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</si>
  <si>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</si>
  <si>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</si>
  <si>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</si>
  <si>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</si>
  <si>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</si>
  <si>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</si>
  <si>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</si>
  <si>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</si>
  <si>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</si>
  <si>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</si>
  <si>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</si>
  <si>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</si>
  <si>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</si>
  <si>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</si>
  <si>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</si>
  <si>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</si>
  <si>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</si>
  <si>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</si>
  <si>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</si>
  <si>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</si>
  <si>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</si>
  <si>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</si>
  <si>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</si>
  <si>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</si>
  <si>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</si>
  <si>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</si>
  <si>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</si>
  <si>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</si>
  <si>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</si>
  <si>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</si>
  <si>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</si>
  <si>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</si>
  <si>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</si>
  <si>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</si>
  <si>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</si>
  <si>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</si>
  <si>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</si>
  <si>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</si>
  <si>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</si>
  <si>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</si>
  <si>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</si>
  <si>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</si>
  <si>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</si>
  <si>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</si>
  <si>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</si>
  <si>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</si>
  <si>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</si>
  <si>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</si>
  <si>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</si>
  <si>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</si>
  <si>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</si>
  <si>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</si>
  <si>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</si>
  <si>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</si>
  <si>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</si>
  <si>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</si>
  <si>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</si>
  <si>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</si>
  <si>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</si>
  <si>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</si>
  <si>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</si>
  <si>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</si>
  <si>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</si>
  <si>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</si>
  <si>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</si>
  <si>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</si>
  <si>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</si>
  <si>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</si>
  <si>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</si>
  <si>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</si>
  <si>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</si>
  <si>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</si>
  <si>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</si>
  <si>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</si>
  <si>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</si>
  <si>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</si>
  <si>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</si>
  <si>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</si>
  <si>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</si>
  <si>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</si>
  <si>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</si>
  <si>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</si>
  <si>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</si>
  <si>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</si>
  <si>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</si>
  <si>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</si>
  <si>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</si>
  <si>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</si>
  <si>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</si>
  <si>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</si>
  <si>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</si>
  <si>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</si>
  <si>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</si>
  <si>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</si>
  <si>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</si>
  <si>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</si>
  <si>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</si>
  <si>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</si>
  <si>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</si>
  <si>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</si>
  <si>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</si>
  <si>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</si>
  <si>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</si>
  <si>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</si>
  <si>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</si>
  <si>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</si>
  <si>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</si>
  <si>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</si>
  <si>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</si>
  <si>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</si>
  <si>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</si>
  <si>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</si>
  <si>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</si>
  <si>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</si>
  <si>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</si>
  <si>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</si>
  <si>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</si>
  <si>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</si>
  <si>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</si>
  <si>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</si>
  <si>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</si>
  <si>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</si>
  <si>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</si>
  <si>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</si>
  <si>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</si>
  <si>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</si>
  <si>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</si>
  <si>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</si>
  <si>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</si>
  <si>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</si>
  <si>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</si>
  <si>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</si>
  <si>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</si>
  <si>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</si>
  <si>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</si>
  <si>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</si>
  <si>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</si>
  <si>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</si>
  <si>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</si>
  <si>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</si>
  <si>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</si>
  <si>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</si>
  <si>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</si>
  <si>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</si>
  <si>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</si>
  <si>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</si>
  <si>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</si>
  <si>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</si>
  <si>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</si>
  <si>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</si>
  <si>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</si>
  <si>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</si>
  <si>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</si>
  <si>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</si>
  <si>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</si>
  <si>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</si>
  <si>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</si>
  <si>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</si>
  <si>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</si>
  <si>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</si>
  <si>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</si>
  <si>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</si>
  <si>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</si>
  <si>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</si>
  <si>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</si>
  <si>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</si>
  <si>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</si>
  <si>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</si>
  <si>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</si>
  <si>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</si>
  <si>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</si>
  <si>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</si>
  <si>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</si>
  <si>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</si>
  <si>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</si>
  <si>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</si>
  <si>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</si>
  <si>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</si>
  <si>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</si>
  <si>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</si>
  <si>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</si>
  <si>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</si>
  <si>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</si>
  <si>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</si>
  <si>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</si>
  <si>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</si>
  <si>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</si>
  <si>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</si>
  <si>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</si>
  <si>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</si>
  <si>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</si>
  <si>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</si>
  <si>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</si>
  <si>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</si>
  <si>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</si>
  <si>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</si>
  <si>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</si>
  <si>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</si>
  <si>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</si>
  <si>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</si>
  <si>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</si>
  <si>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</si>
  <si>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</si>
  <si>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</si>
  <si>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</si>
  <si>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</si>
  <si>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</si>
  <si>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</si>
  <si>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</si>
  <si>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</si>
  <si>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</si>
  <si>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</si>
  <si>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</si>
  <si>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</si>
  <si>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</si>
  <si>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</si>
  <si>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</si>
  <si>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</si>
  <si>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</si>
  <si>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</si>
  <si>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</si>
  <si>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</si>
  <si>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</si>
  <si>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</si>
  <si>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</si>
  <si>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</si>
  <si>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</si>
  <si>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</si>
  <si>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</si>
  <si>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</si>
  <si>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</si>
  <si>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</si>
  <si>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</si>
  <si>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</si>
  <si>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</si>
  <si>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</si>
  <si>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</si>
  <si>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</si>
  <si>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</si>
  <si>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</si>
  <si>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</si>
  <si>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</si>
  <si>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</si>
  <si>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</si>
  <si>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</si>
  <si>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</si>
  <si>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</si>
  <si>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</si>
  <si>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</si>
  <si>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</si>
  <si>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</si>
  <si>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</si>
  <si>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</si>
  <si>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</si>
  <si>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</si>
  <si>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</si>
  <si>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</si>
  <si>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</si>
  <si>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</si>
  <si>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</si>
  <si>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</si>
  <si>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</si>
  <si>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</si>
  <si>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</si>
  <si>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</si>
  <si>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</si>
  <si>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</si>
  <si>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</si>
  <si>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</si>
  <si>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</si>
  <si>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</si>
  <si>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</si>
  <si>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</si>
  <si>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</si>
  <si>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</si>
  <si>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</si>
  <si>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</si>
  <si>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EXECUÇÃO DE TAPA BURACO COM APLICAÇÃO DE CONCRETO ASFÁLTICO (USINAGEM PRÓPRIA) E PINTURA DE LIGAÇÃO. AF_12/2020</t>
  </si>
  <si>
    <t>EXECUÇÃO DE TAPA BURACO COM APLICAÇÃO DE PRÉ MISTURADO A FRIO (USINAGEM PRÓPRIA) E PINTURA DE LIGAÇÃO. AF_12/2020</t>
  </si>
  <si>
    <t>EXECUÇÃO DE TAPA BURACO COM APLICAÇÃO DE CONCRETO ASFÁLTICO (AQUISIÇÃO EM USINA) E PINTURA DE LIGAÇÃO. AF_12/2020</t>
  </si>
  <si>
    <t>EXECUÇÃO DE PINTURA DE LIGAÇÃO COM EMULSÃO ASFÁLTICA RR-2C, PARA O FECHAMENTO DE VALAS. AF_12/2020</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</si>
  <si>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</si>
  <si>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</si>
  <si>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</si>
  <si>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</si>
  <si>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</si>
  <si>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</si>
  <si>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</si>
  <si>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</si>
  <si>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</si>
  <si>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</si>
  <si>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</si>
  <si>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</si>
  <si>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</si>
  <si>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</si>
  <si>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</si>
  <si>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</si>
  <si>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</si>
  <si>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</si>
  <si>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</si>
  <si>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</si>
  <si>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</si>
  <si>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</si>
  <si>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</si>
  <si>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</si>
  <si>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</si>
  <si>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</si>
  <si>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</si>
  <si>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</si>
  <si>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</si>
  <si>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</si>
  <si>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</si>
  <si>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</si>
  <si>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</si>
  <si>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</si>
  <si>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</si>
  <si>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</si>
  <si>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</si>
  <si>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</si>
  <si>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</si>
  <si>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</si>
  <si>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</si>
  <si>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</si>
  <si>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</si>
  <si>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</si>
  <si>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</si>
  <si>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</si>
  <si>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</si>
  <si>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</si>
  <si>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</si>
  <si>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</si>
  <si>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</si>
  <si>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</si>
  <si>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</si>
  <si>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</si>
  <si>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</si>
  <si>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</si>
  <si>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</si>
  <si>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</si>
  <si>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</si>
  <si>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</si>
  <si>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</si>
  <si>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</si>
  <si>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</si>
  <si>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</si>
  <si>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</si>
  <si>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</si>
  <si>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</si>
  <si>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</si>
  <si>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</si>
  <si>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</si>
  <si>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</si>
  <si>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</si>
  <si>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</si>
  <si>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</si>
  <si>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</si>
  <si>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</si>
  <si>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</si>
  <si>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</si>
  <si>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</si>
  <si>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</si>
  <si>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</si>
  <si>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</si>
  <si>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</si>
  <si>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</si>
  <si>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</si>
  <si>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</si>
  <si>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</si>
  <si>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</si>
  <si>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</si>
  <si>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</si>
  <si>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</si>
  <si>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</si>
  <si>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</si>
  <si>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</si>
  <si>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</si>
  <si>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</si>
  <si>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</si>
  <si>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</si>
  <si>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</si>
  <si>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</si>
  <si>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</si>
  <si>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</si>
  <si>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</si>
  <si>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</si>
  <si>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</si>
  <si>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</si>
  <si>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</si>
  <si>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</si>
  <si>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</si>
  <si>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</si>
  <si>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</si>
  <si>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</si>
  <si>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</si>
  <si>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</si>
  <si>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</si>
  <si>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</si>
  <si>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</si>
  <si>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</si>
  <si>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</si>
  <si>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</si>
  <si>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</si>
  <si>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</si>
  <si>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</si>
  <si>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</si>
  <si>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</si>
  <si>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</si>
  <si>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</si>
  <si>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</si>
  <si>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M1648</t>
  </si>
  <si>
    <t>M2908</t>
  </si>
  <si>
    <t>M2909</t>
  </si>
  <si>
    <t>M3127</t>
  </si>
  <si>
    <t>M3128</t>
  </si>
  <si>
    <t>M3129</t>
  </si>
  <si>
    <t>M3130</t>
  </si>
  <si>
    <t>M3131</t>
  </si>
  <si>
    <t>M3132</t>
  </si>
  <si>
    <t>M3133</t>
  </si>
  <si>
    <t>M3134</t>
  </si>
  <si>
    <t>M3135</t>
  </si>
  <si>
    <t>M3136</t>
  </si>
  <si>
    <t>M3137</t>
  </si>
  <si>
    <t>M3138</t>
  </si>
  <si>
    <t>M3139</t>
  </si>
  <si>
    <t>M3140</t>
  </si>
  <si>
    <t>M3141</t>
  </si>
  <si>
    <t>M3142</t>
  </si>
  <si>
    <t>M3143</t>
  </si>
  <si>
    <t>M3144</t>
  </si>
  <si>
    <t>M3145</t>
  </si>
  <si>
    <t>M3146</t>
  </si>
  <si>
    <t>M3147</t>
  </si>
  <si>
    <t>M3148</t>
  </si>
  <si>
    <t>M3149</t>
  </si>
  <si>
    <t>M3150</t>
  </si>
  <si>
    <t>TERMINAL ABSORVEDOR DE ENERGIA DE ABERTURA COM NÍVEL DE CONTENÇÃO TL3 PARA DEFENSA METÁLICA</t>
  </si>
  <si>
    <t>TERMINAL ABSORVEDOR DE ENERGIA DE NÃO ABERTURA COM NÍVEL DE CONTENÇÃO TL3 PARA DEFENSA METÁLICA</t>
  </si>
  <si>
    <t>LUVA PARA BAINHA METÁLICA - D = 30 MM</t>
  </si>
  <si>
    <t>LUVA PARA BAINHA METÁLICA - D = 35 MM</t>
  </si>
  <si>
    <t>LUVA PARA BAINHA METÁLICA - D = 40 MM</t>
  </si>
  <si>
    <t>LUVA PARA BAINHA METÁLICA - D = 45 MM</t>
  </si>
  <si>
    <t>LUVA PARA BAINHA METÁLICA - D = 50 MM</t>
  </si>
  <si>
    <t>LUVA PARA BAINHA METÁLICA - D = 55 MM</t>
  </si>
  <si>
    <t>LUVA PARA BAINHA METÁLICA - D = 60 MM</t>
  </si>
  <si>
    <t>LUVA PARA BAINHA METÁLICA - D = 65 MM</t>
  </si>
  <si>
    <t>LUVA PARA BAINHA METÁLICA - D = 70 MM</t>
  </si>
  <si>
    <t>LUVA PARA BAINHA METÁLICA - D = 75 MM</t>
  </si>
  <si>
    <t>LUVA PARA BAINHA METÁLICA - D = 80 MM</t>
  </si>
  <si>
    <t>LUVA PARA BAINHA METÁLICA - D = 85 MM</t>
  </si>
  <si>
    <t>LUVA PARA BAINHA METÁLICA - D = 90 MM</t>
  </si>
  <si>
    <t>LUVA PARA BAINHA METÁLICA - D = 95 MM</t>
  </si>
  <si>
    <t>LUVA PARA BAINHA METÁLICA - D = 100 MM</t>
  </si>
  <si>
    <t>LUVA PARA BAINHA METÁLICA - D = 110 MM</t>
  </si>
  <si>
    <t>LUVA PARA BAINHA METÁLICA - D = 120 MM</t>
  </si>
  <si>
    <t>LUVA PARA BAINHA METÁLICA - D = 130 MM</t>
  </si>
  <si>
    <t>LUVA PARA BAINHA METÁLICA OVALIZADA DE 19 X 36 MM</t>
  </si>
  <si>
    <t>LUVA PARA BAINHA METÁLICA OVALIZADA DE 19 X 48 MM</t>
  </si>
  <si>
    <t>LUVA PARA BAINHA METÁLICA OVALIZADA DE 19 X 62 MM</t>
  </si>
  <si>
    <t>LUVA PARA BAINHA METÁLICA OVALIZADA DE 22 X 32 MM</t>
  </si>
  <si>
    <t>LUVA PARA BAINHA METÁLICA OVALIZADA DE 22 X 55 MM</t>
  </si>
  <si>
    <t>LUVA PARA BAINHA METÁLICA OVALIZADA DE 22 X 73 MM</t>
  </si>
  <si>
    <t>E9627</t>
  </si>
  <si>
    <t>EMBARCAÇÃO HOTEL COM CAPACIDADE PARA 15 PESSOAS - 199 KW</t>
  </si>
  <si>
    <t>MISTURADOR DE NATA CIMENTO - 1,50 KW</t>
  </si>
  <si>
    <t>BOMBA PARA INJEÇÃO DE NATA DE CIMENTO COM CAPACIDADE DE 2 MPA - 2,20 KW</t>
  </si>
  <si>
    <t>CONJUNTO BOMBA E MACACO HIDRÁULICO PARA PROTENSÃO COM CAPACIDADE DE 8.000 KN - 20 KW</t>
  </si>
  <si>
    <t>PÓRTICO METÁLICO ROLANTE COM TALHA COM CAPACIDADE DE 5 T - 10 KW</t>
  </si>
  <si>
    <t>RETROESCAVADEIRA DE PNEUS COM CAPACIDADE DE 0,76 M³ - 58 KW</t>
  </si>
  <si>
    <t>EMBARCAÇÃO EMPURRADORA MULTIPROPÓSITO COM GUINDASTE HIDRÁULICO DE 74 KN.M - 165 KW</t>
  </si>
  <si>
    <t>GUINDASTE MÓVEL SOBRE ESTEIRAS COM HAMMER GRAB - 186 KW</t>
  </si>
  <si>
    <t>GUINDASTE MÓVEL SOBRE ESTEIRAS COM TRADO PARA ESCAVAÇÃO EM SOLOS - 186 KW</t>
  </si>
  <si>
    <t>GUINDASTE MÓVEL SOBRE ESTEIRAS COM TRADO COM BITS ESCAVAÇÃO EM ROCHA - 186 KW</t>
  </si>
  <si>
    <t>GUINDASTE MÓVEL SOBRE ESTEIRAS COM CAÇAMBA PARA ESCAVAÇÃO EM SOLOS - 186 KW</t>
  </si>
  <si>
    <t>GUINDASTE MÓVEL SOBRE ESTEIRAS COM CAÇAMBA PARA ESCAVAÇÃO EM ROCHA - 186 KW</t>
  </si>
  <si>
    <t>GUINDASTE MÓVEL SOBRE ESTEIRAS COM CAPACIDADE DE 40 T - 186 KW</t>
  </si>
  <si>
    <t>MARTELETE PERFURADOR/ROMPEDOR ELÉTRICO - 1,50 KW</t>
  </si>
  <si>
    <t>MARTELETE PERFURADOR/ROMPEDOR A AR COMPRIMIDO DE 10 KG COM CAPACIDADE DE 1.800 GPM</t>
  </si>
  <si>
    <t>FÁBRICA DE PRÉ-MOLDADO DE CONCRETO PARA MOURÃO - 2,20 KW</t>
  </si>
  <si>
    <t>MÁQUINA POLICORTE - 2,20 KW</t>
  </si>
  <si>
    <t>CONJUNTO BOMBA E MACACO HIDRÁULICO PARA PROTENSÃO COM CAPACIDADE DE 250 KN - 3,70 KW</t>
  </si>
  <si>
    <t>CONJUNTO BOMBA E MACACO HIDRÁULICO PARA PROTENSÃO COM CAPACIDADE DE 1.150 KN - 5 KW</t>
  </si>
  <si>
    <t>CONJUNTO BOMBA E MACACO HIDRÁULICO PARA PROTENSÃO COM CAPACIDADE DE 2.000 KN - 5 KW</t>
  </si>
  <si>
    <t>CONJUNTO BOMBA E MACACO HIDRÁULICO PARA PROTENSÃO COM CAPACIDADE DE 2.500 KN - 7 KW</t>
  </si>
  <si>
    <t>CONJUNTO BOMBA E MACACO HIDRÁULICO PARA PROTENSÃO COM CAPACIDADE DE 4.000 KN - 10 KW</t>
  </si>
  <si>
    <t>CONJUNTO BOMBA E MACACO HIDRÁULICO PARA PROTENSÃO COM CAPACIDADE DE 5.400 KN - 10 KW</t>
  </si>
  <si>
    <t>CAMINHÃO PLATAFORMA 8 X 2, PBT 29.000 KG E DISTÂNCIA ENTRE EIXOS 4,8 M - 188 KW - MOTORISTA DE CAMINHÃO</t>
  </si>
  <si>
    <t>CAVALO MECÂNICO COM DOLLY PNEUMÁTICO DE 4 EIXOS E MESAS DE GIRO COM CAPACIDADE DE 57 T - 323 KW</t>
  </si>
  <si>
    <t>CAVALO MECÂNICO COM DOIS DOLLYS PNEUMÁTICOS DE 3 E 4 EIXOS E MESAS DE GIRO COM CAPACIDADE DE 77 T - 323 KW</t>
  </si>
  <si>
    <t>CAVALO MECÂNICO ESTRADEIRO 6 X 4, CMT 123.000 KG - 323 KW - MOTORISTA DE VEÍCULO ESPECIAL</t>
  </si>
  <si>
    <t>CAVALO MECÂNICO COM DOIS DOLLYS PNEUMÁTICOS DE 4 E 5 EIXOS E MESAS DE GIRO COM CAPACIDADE DE 111 T - 440 KW</t>
  </si>
  <si>
    <t>CAMINHÃO PLATAFORMA 8 X 2 PBT 29.000 KG E DISTÂNCIA ENTRE EIXOS 4,8 M - 188 KW - MOTORISTA DE VEÍCULO ESPECIAL COM PERICULOSIDADE</t>
  </si>
  <si>
    <t>CAMINHÃO PLATAFORMA 4 X 2, PBT 8.300 KG E DISTÂNCIA ENTRE EIXOS 3,7 M - 115 KW - MOTORISTA DE VEÍCULO ESPECIAL COM PERICULOSIDADE</t>
  </si>
  <si>
    <t>PLATAFORMA PANTOGRÁFICA HIDRÁULICA MONTADA SOBRE CHASSI COM CAPACIDADE DE 600 KG - COM PERICULOSIDADE</t>
  </si>
  <si>
    <t>CAMINHÃO PLATAFORMA 4 X 2, PBT 8.300 KG E DISTÂNCIA ENTRE EIXOS 4,4 M - 115 KW - MOTORISTA DE VEÍCULO ESPECIAL</t>
  </si>
  <si>
    <t>CAMINHÃO PLATAFORMA 4 X 2, PBT 14.300 KG E DISTÂNCIA ENTRE EIXOS 4,8 M - 136 KW - MOTORISTA DE VEÍCULO ESPECIAL</t>
  </si>
  <si>
    <t>DRAGAGEM DE AREIA FINA COM DRAGA HOPPER - CAPACIDADE DA CISTERNA DE 1.000 M³ - DMT DE 1.500 A 1.800 M</t>
  </si>
  <si>
    <t>DRAGAGEM DE AREIA FINA COM DRAGA HOPPER - CAPACIDADE DA CISTERNA DE 1.000 M³ - DMT DE 1.800 A 2.100 M</t>
  </si>
  <si>
    <t>DRAGAGEM DE AREIA FINA COM DRAGA HOPPER - CAPACIDADE DA CISTERNA DE 1.000 M³ - DMT DE 2.100 A 2.400 M</t>
  </si>
  <si>
    <t>DRAGAGEM DE AREIA FINA COM DRAGA HOPPER - CAPACIDADE DA CISTERNA DE 1.000 M³ - DMT DE 2.400 A 2.700 M</t>
  </si>
  <si>
    <t>DRAGAGEM DE AREIA FINA COM DRAGA HOPPER - CAPACIDADE DA CISTERNA DE 1.000 M³ - DMT DE 2.700 A 3.000 M</t>
  </si>
  <si>
    <t>DRAGAGEM DE AREIA FINA COM DRAGA HOPPER - CAPACIDADE DA CISTERNA DE 1.000 M³ - DMT DE 3.000 M</t>
  </si>
  <si>
    <t>DRAGAGEM DE AREIA FINA COM DRAGA HOPPER - CAPACIDADE DA CISTERNA DE 10.000 M³ - DMT DE 1.500 A 1.800 M</t>
  </si>
  <si>
    <t>DRAGAGEM DE AREIA FINA COM DRAGA HOPPER - CAPACIDADE DA CISTERNA DE 10.000 M³ - DMT DE 1.800 A 2.100 M</t>
  </si>
  <si>
    <t>DRAGAGEM DE AREIA FINA COM DRAGA HOPPER - CAPACIDADE DA CISTERNA DE 10.000 M³ - DMT DE 2.100 A 2.400 M</t>
  </si>
  <si>
    <t>DRAGAGEM DE AREIA FINA COM DRAGA HOPPER - CAPACIDADE DA CISTERNA DE 10.000 M³ - DMT DE 2.400 A 2.700 M</t>
  </si>
  <si>
    <t>DRAGAGEM DE AREIA FINA COM DRAGA HOPPER - CAPACIDADE DA CISTERNA DE 10.000 M³ - DMT DE 2.700 A 3.000 M</t>
  </si>
  <si>
    <t>DRAGAGEM DE AREIA FINA COM DRAGA HOPPER - CAPACIDADE DA CISTERNA DE 10.000 M³ - DMT DE 3.000 M</t>
  </si>
  <si>
    <t>DRAGAGEM DE AREIA FINA COM DRAGA HOPPER - CAPACIDADE DA CISTERNA DE 15.000 M³ - DMT DE 1.500 A 1.800 M</t>
  </si>
  <si>
    <t>DRAGAGEM DE AREIA FINA COM DRAGA HOPPER - CAPACIDADE DA CISTERNA DE 15.000 M³ - DMT DE 1.800 A 2.100 M</t>
  </si>
  <si>
    <t>DRAGAGEM DE AREIA FINA COM DRAGA HOPPER - CAPACIDADE DA CISTERNA DE 15.000 M³ - DMT DE 2.100 A 2.400 M</t>
  </si>
  <si>
    <t>DRAGAGEM DE AREIA FINA COM DRAGA HOPPER - CAPACIDADE DA CISTERNA DE 15.000 M³ - DMT DE 2.400 A 2.700 M</t>
  </si>
  <si>
    <t>DRAGAGEM DE AREIA FINA COM DRAGA HOPPER - CAPACIDADE DA CISTERNA DE 15.000 M³ - DMT DE 2.700 A 3.000 M</t>
  </si>
  <si>
    <t>DRAGAGEM DE AREIA FINA COM DRAGA HOPPER - CAPACIDADE DA CISTERNA DE 15.000 M³ - DMT DE 3.000 M</t>
  </si>
  <si>
    <t>DRAGAGEM DE AREIA FINA COM DRAGA HOPPER - CAPACIDADE DA CISTERNA DE 2.000 M³ - DMT DE 1.500 A 1.800 M</t>
  </si>
  <si>
    <t>DRAGAGEM DE AREIA FINA COM DRAGA HOPPER - CAPACIDADE DA CISTERNA DE 2.000 M³ - DMT DE 1.800 A 2.100 M</t>
  </si>
  <si>
    <t>DRAGAGEM DE AREIA FINA COM DRAGA HOPPER - CAPACIDADE DA CISTERNA DE 2.000 M³ - DMT DE 2.100 A 2.400 M</t>
  </si>
  <si>
    <t>DRAGAGEM DE AREIA FINA COM DRAGA HOPPER - CAPACIDADE DA CISTERNA DE 2.000 M³ - DMT DE 2.400 A 2.700 M</t>
  </si>
  <si>
    <t>DRAGAGEM DE AREIA FINA COM DRAGA HOPPER - CAPACIDADE DA CISTERNA DE 2.000 M³ - DMT DE 2.700 A 3.000 M</t>
  </si>
  <si>
    <t>DRAGAGEM DE AREIA FINA COM DRAGA HOPPER - CAPACIDADE DA CISTERNA DE 2.000 M³ - DMT DE 3.000 M</t>
  </si>
  <si>
    <t>DRAGAGEM DE AREIA FINA COM DRAGA HOPPER - CAPACIDADE DA CISTERNA DE 20.000 M³ - DMT DE 1.500 A 1.800 M</t>
  </si>
  <si>
    <t>DRAGAGEM DE AREIA FINA COM DRAGA HOPPER - CAPACIDADE DA CISTERNA DE 20.000 M³ - DMT DE 1.800 A 2.100 M</t>
  </si>
  <si>
    <t>DRAGAGEM DE AREIA FINA COM DRAGA HOPPER - CAPACIDADE DA CISTERNA DE 20.000 M³ - DMT DE 2.100 A 2.400 M</t>
  </si>
  <si>
    <t>DRAGAGEM DE AREIA FINA COM DRAGA HOPPER - CAPACIDADE DA CISTERNA DE 20.000 M³ - DMT DE 2.400 A 2.700 M</t>
  </si>
  <si>
    <t>DRAGAGEM DE AREIA FINA COM DRAGA HOPPER - CAPACIDADE DA CISTERNA DE 20.000 M³ - DMT DE 2.700 A 3.000 M</t>
  </si>
  <si>
    <t>DRAGAGEM DE AREIA FINA COM DRAGA HOPPER - CAPACIDADE DA CISTERNA DE 20.000 M³ - DMT DE 3.000 M</t>
  </si>
  <si>
    <t>DRAGAGEM DE AREIA FINA COM DRAGA HOPPER - CAPACIDADE DA CISTERNA DE 3.000 M³ - DMT DE 1.500 A 1.800 M</t>
  </si>
  <si>
    <t>DRAGAGEM DE AREIA FINA COM DRAGA HOPPER - CAPACIDADE DA CISTERNA DE 3.000 M³ - DMT DE 1.800 A 2.100 M</t>
  </si>
  <si>
    <t>DRAGAGEM DE AREIA FINA COM DRAGA HOPPER - CAPACIDADE DA CISTERNA DE 3.000 M³ - DMT DE 2.100 A 2.400 M</t>
  </si>
  <si>
    <t>DRAGAGEM DE AREIA FINA COM DRAGA HOPPER - CAPACIDADE DA CISTERNA DE 3.000 M³ - DMT DE 2.400 A 2.700 M</t>
  </si>
  <si>
    <t>DRAGAGEM DE AREIA FINA COM DRAGA HOPPER - CAPACIDADE DA CISTERNA DE 3.000 M³ - DMT DE 2.700 A 3.000 M</t>
  </si>
  <si>
    <t>DRAGAGEM DE AREIA FINA COM DRAGA HOPPER - CAPACIDADE DA CISTERNA DE 3.000 M³ - DMT DE 3.000 M</t>
  </si>
  <si>
    <t>DRAGAGEM DE AREIA FINA COM DRAGA HOPPER - CAPACIDADE DA CISTERNA DE 4.000 M³ - DMT DE 1.500 A 1.800 M</t>
  </si>
  <si>
    <t>DRAGAGEM DE AREIA FINA COM DRAGA HOPPER - CAPACIDADE DA CISTERNA DE 4.000 M³ - DMT DE 1.800 A 2.100 M</t>
  </si>
  <si>
    <t>DRAGAGEM DE AREIA FINA COM DRAGA HOPPER - CAPACIDADE DA CISTERNA DE 4.000 M³ - DMT DE 2.100 A 2.400 M</t>
  </si>
  <si>
    <t>DRAGAGEM DE AREIA FINA COM DRAGA HOPPER - CAPACIDADE DA CISTERNA DE 4.000 M³ - DMT DE 2.400 A 2.700 M</t>
  </si>
  <si>
    <t>DRAGAGEM DE AREIA FINA COM DRAGA HOPPER - CAPACIDADE DA CISTERNA DE 4.000 M³ - DMT DE 2.700 A 3.000 M</t>
  </si>
  <si>
    <t>DRAGAGEM DE AREIA FINA COM DRAGA HOPPER - CAPACIDADE DA CISTERNA DE 4.000 M³ - DMT DE 3.000 M</t>
  </si>
  <si>
    <t>DRAGAGEM DE AREIA FINA COM DRAGA HOPPER - CAPACIDADE DA CISTERNA DE 5.000 M³ - DMT DE 1.500 A 1.800 M</t>
  </si>
  <si>
    <t>DRAGAGEM DE AREIA FINA COM DRAGA HOPPER - CAPACIDADE DA CISTERNA DE 5.000 M³ - DMT DE 1.800 A 2.100 M</t>
  </si>
  <si>
    <t>DRAGAGEM DE AREIA FINA COM DRAGA HOPPER - CAPACIDADE DA CISTERNA DE 5.000 M³ - DMT DE 2.100 A 2.400 M</t>
  </si>
  <si>
    <t>DRAGAGEM DE AREIA FINA COM DRAGA HOPPER - CAPACIDADE DA CISTERNA DE 5.000 M³ - DMT DE 2.400 A 2.700 M</t>
  </si>
  <si>
    <t>DRAGAGEM DE AREIA FINA COM DRAGA HOPPER - CAPACIDADE DA CISTERNA DE 5.000 M³ - DMT DE 2.700 A 3.000 M</t>
  </si>
  <si>
    <t>DRAGAGEM DE AREIA FINA COM DRAGA HOPPER - CAPACIDADE DA CISTERNA DE 5.000 M³ - DMT DE 3.000 M</t>
  </si>
  <si>
    <t>DRAGAGEM DE AREIA FINA COM DRAGA HOPPER - CAPACIDADE DA CISTERNA DE 750 M³ - DMT DE 1.500 A 1.800 M</t>
  </si>
  <si>
    <t>DRAGAGEM DE AREIA FINA COM DRAGA HOPPER - CAPACIDADE DA CISTERNA DE 750 M³ - DMT DE 1.800 A 2.100 M</t>
  </si>
  <si>
    <t>DRAGAGEM DE AREIA FINA COM DRAGA HOPPER - CAPACIDADE DA CISTERNA DE 750 M³ - DMT DE 2.100 A 2.400 M</t>
  </si>
  <si>
    <t>DRAGAGEM DE AREIA FINA COM DRAGA HOPPER - CAPACIDADE DA CISTERNA DE 750 M³ - DMT DE 2.400 A 2.700 M</t>
  </si>
  <si>
    <t>DRAGAGEM DE AREIA FINA COM DRAGA HOPPER - CAPACIDADE DA CISTERNA DE 750 M³ - DMT DE 2.700 A 3.000 M</t>
  </si>
  <si>
    <t>DRAGAGEM DE AREIA FINA COM DRAGA HOPPER - CAPACIDADE DA CISTERNA DE 750 M³ - DMT DE 3.000 M</t>
  </si>
  <si>
    <t>DRAGAGEM DE AREIA GROSSA COM DRAGA HOPPER - CAPACIDADE DA CISTERNA DE 1.000 M³ - DMT DE 1.500 A 1.800 M</t>
  </si>
  <si>
    <t>DRAGAGEM DE AREIA GROSSA COM DRAGA HOPPER - CAPACIDADE DA CISTERNA DE 1.000 M³ - DMT DE 1.800 A 2.100 M</t>
  </si>
  <si>
    <t>DRAGAGEM DE AREIA GROSSA COM DRAGA HOPPER - CAPACIDADE DA CISTERNA DE 1.000 M³ - DMT DE 2.100 A 2.400 M</t>
  </si>
  <si>
    <t>DRAGAGEM DE AREIA GROSSA COM DRAGA HOPPER - CAPACIDADE DA CISTERNA DE 1.000 M³ - DMT DE 2.400 A 2.700 M</t>
  </si>
  <si>
    <t>DRAGAGEM DE AREIA GROSSA COM DRAGA HOPPER - CAPACIDADE DA CISTERNA DE 1.000 M³ - DMT DE 2.700 A 3.000 M</t>
  </si>
  <si>
    <t>DRAGAGEM DE AREIA GROSSA COM DRAGA HOPPER - CAPACIDADE DA CISTERNA DE 1.000 M³ - DMT DE 3.000 M</t>
  </si>
  <si>
    <t>DRAGAGEM DE AREIA GROSSA COM DRAGA HOPPER - CAPACIDADE DA CISTERNA DE 10.000 M³ - DMT DE 1.500 A 1.800 M</t>
  </si>
  <si>
    <t>DRAGAGEM DE AREIA GROSSA COM DRAGA HOPPER - CAPACIDADE DA CISTERNA DE 10.000 M³ - DMT DE 1.800 A 2.100 M</t>
  </si>
  <si>
    <t>DRAGAGEM DE AREIA GROSSA COM DRAGA HOPPER - CAPACIDADE DA CISTERNA DE 10.000 M³ - DMT DE 2.100 A 2.400 M</t>
  </si>
  <si>
    <t>DRAGAGEM DE AREIA GROSSA COM DRAGA HOPPER - CAPACIDADE DA CISTERNA DE 10.000 M³ - DMT DE 2.400 A 2.700 M</t>
  </si>
  <si>
    <t>DRAGAGEM DE AREIA GROSSA COM DRAGA HOPPER - CAPACIDADE DA CISTERNA DE 10.000 M³ - DMT DE 2.700 A 3.000 M</t>
  </si>
  <si>
    <t>DRAGAGEM DE AREIA GROSSA COM DRAGA HOPPER - CAPACIDADE DA CISTERNA DE 10.000 M³ - DMT DE 3.000 M</t>
  </si>
  <si>
    <t>DRAGAGEM DE AREIA GROSSA COM DRAGA HOPPER - CAPACIDADE DA CISTERNA DE 15.000 M³ - DMT DE 1.500 A 1.800 M</t>
  </si>
  <si>
    <t>DRAGAGEM DE AREIA GROSSA COM DRAGA HOPPER - CAPACIDADE DA CISTERNA DE 15.000 M³ - DMT DE 1.800 A 2.100 M</t>
  </si>
  <si>
    <t>DRAGAGEM DE AREIA GROSSA COM DRAGA HOPPER - CAPACIDADE DA CISTERNA DE 15.000 M³ - DMT DE 2.100 A 2.400 M</t>
  </si>
  <si>
    <t>DRAGAGEM DE AREIA GROSSA COM DRAGA HOPPER - CAPACIDADE DA CISTERNA DE 15.000 M³ - DMT DE 2.400 A 2.700 M</t>
  </si>
  <si>
    <t>DRAGAGEM DE AREIA GROSSA COM DRAGA HOPPER - CAPACIDADE DA CISTERNA DE 15.000 M³ - DMT DE 2.700 A 3.000 M</t>
  </si>
  <si>
    <t>DRAGAGEM DE AREIA GROSSA COM DRAGA HOPPER - CAPACIDADE DA CISTERNA DE 15.000 M³ - DMT DE 3.000 M</t>
  </si>
  <si>
    <t>DRAGAGEM DE AREIA GROSSA COM DRAGA HOPPER - CAPACIDADE DA CISTERNA DE 2.000 M³ - DMT DE 1.500 A 1.800 M</t>
  </si>
  <si>
    <t>DRAGAGEM DE AREIA GROSSA COM DRAGA HOPPER - CAPACIDADE DA CISTERNA DE 2.000 M³ - DMT DE 1.800 A 2.100 M</t>
  </si>
  <si>
    <t>DRAGAGEM DE AREIA GROSSA COM DRAGA HOPPER - CAPACIDADE DA CISTERNA DE 2.000 M³ - DMT DE 2.100 A 2.400 M</t>
  </si>
  <si>
    <t>DRAGAGEM DE AREIA GROSSA COM DRAGA HOPPER - CAPACIDADE DA CISTERNA DE 2.000 M³ - DMT DE 2.400 A 2.700 M</t>
  </si>
  <si>
    <t>DRAGAGEM DE AREIA GROSSA COM DRAGA HOPPER - CAPACIDADE DA CISTERNA DE 2.000 M³ - DMT DE 2.700 A 3.000 M</t>
  </si>
  <si>
    <t>DRAGAGEM DE AREIA GROSSA COM DRAGA HOPPER - CAPACIDADE DA CISTERNA DE 2.000 M³ - DMT DE 3.000 M</t>
  </si>
  <si>
    <t>DRAGAGEM DE AREIA GROSSA COM DRAGA HOPPER - CAPACIDADE DA CISTERNA DE 20.000 M³ - DMT DE 1.500 A 1.800 M</t>
  </si>
  <si>
    <t>DRAGAGEM DE AREIA GROSSA COM DRAGA HOPPER - CAPACIDADE DA CISTERNA DE 20.000 M³ - DMT DE 1.800 A 2.100 M</t>
  </si>
  <si>
    <t>DRAGAGEM DE AREIA GROSSA COM DRAGA HOPPER - CAPACIDADE DA CISTERNA DE 20.000 M³ - DMT DE 2.100 A 2.400 M</t>
  </si>
  <si>
    <t>DRAGAGEM DE AREIA GROSSA COM DRAGA HOPPER - CAPACIDADE DA CISTERNA DE 20.000 M³ - DMT DE 2.400 A 2.700 M</t>
  </si>
  <si>
    <t>DRAGAGEM DE AREIA GROSSA COM DRAGA HOPPER - CAPACIDADE DA CISTERNA DE 20.000 M³ - DMT DE 2.700 A 3.000 M</t>
  </si>
  <si>
    <t>DRAGAGEM DE AREIA GROSSA COM DRAGA HOPPER - CAPACIDADE DA CISTERNA DE 20.000 M³ - DMT DE 3.000 M</t>
  </si>
  <si>
    <t>DRAGAGEM DE AREIA GROSSA COM DRAGA HOPPER - CAPACIDADE DA CISTERNA DE 3.000 M³ - DMT DE 1.500 A 1.800 M</t>
  </si>
  <si>
    <t>DRAGAGEM DE AREIA GROSSA COM DRAGA HOPPER - CAPACIDADE DA CISTERNA DE 3.000 M³ - DMT DE 1.800 A 2.100 M</t>
  </si>
  <si>
    <t>DRAGAGEM DE AREIA GROSSA COM DRAGA HOPPER - CAPACIDADE DA CISTERNA DE 3.000 M³ - DMT DE 2.100 A 2.400 M</t>
  </si>
  <si>
    <t>DRAGAGEM DE AREIA GROSSA COM DRAGA HOPPER - CAPACIDADE DA CISTERNA DE 3.000 M³ - DMT DE 2.400 A 2.700 M</t>
  </si>
  <si>
    <t>DRAGAGEM DE AREIA GROSSA COM DRAGA HOPPER - CAPACIDADE DA CISTERNA DE 3.000 M³ - DMT DE 2.700 A 3.000 M</t>
  </si>
  <si>
    <t>DRAGAGEM DE AREIA GROSSA COM DRAGA HOPPER - CAPACIDADE DA CISTERNA DE 3.000 M³ - DMT DE 3.000 M</t>
  </si>
  <si>
    <t>DRAGAGEM DE AREIA GROSSA COM DRAGA HOPPER - CAPACIDADE DA CISTERNA DE 4.000 M³ - DMT DE 1.500 A 1.800 M</t>
  </si>
  <si>
    <t>DRAGAGEM DE AREIA GROSSA COM DRAGA HOPPER - CAPACIDADE DA CISTERNA DE 4.000 M³ - DMT DE 1.800 A 2.100 M</t>
  </si>
  <si>
    <t>DRAGAGEM DE AREIA GROSSA COM DRAGA HOPPER - CAPACIDADE DA CISTERNA DE 4.000 M³ - DMT DE 2.100 A 2.400 M</t>
  </si>
  <si>
    <t>DRAGAGEM DE AREIA GROSSA COM DRAGA HOPPER - CAPACIDADE DA CISTERNA DE 4.000 M³ - DMT DE 2.400 A 2.700 M</t>
  </si>
  <si>
    <t>DRAGAGEM DE AREIA GROSSA COM DRAGA HOPPER - CAPACIDADE DA CISTERNA DE 4.000 M³ - DMT DE 2.700 A 3.000 M</t>
  </si>
  <si>
    <t>DRAGAGEM DE AREIA GROSSA COM DRAGA HOPPER - CAPACIDADE DA CISTERNA DE 4.000 M³ - DMT DE 3.000 M</t>
  </si>
  <si>
    <t>DRAGAGEM DE AREIA GROSSA COM DRAGA HOPPER - CAPACIDADE DA CISTERNA DE 5.000 M³ - DMT DE 1.500 A 1.800 M</t>
  </si>
  <si>
    <t>DRAGAGEM DE AREIA GROSSA COM DRAGA HOPPER - CAPACIDADE DA CISTERNA DE 5.000 M³ - DMT DE 1.800 A 2.100 M</t>
  </si>
  <si>
    <t>DRAGAGEM DE AREIA GROSSA COM DRAGA HOPPER - CAPACIDADE DA CISTERNA DE 5.000 M³ - DMT DE 2.100 A 2.400 M</t>
  </si>
  <si>
    <t>DRAGAGEM DE AREIA GROSSA COM DRAGA HOPPER - CAPACIDADE DA CISTERNA DE 5.000 M³ - DMT DE 2.400 A 2.700 M</t>
  </si>
  <si>
    <t>DRAGAGEM DE AREIA GROSSA COM DRAGA HOPPER - CAPACIDADE DA CISTERNA DE 5.000 M³ - DMT DE 2.700 A 3.000 M</t>
  </si>
  <si>
    <t>DRAGAGEM DE AREIA GROSSA COM DRAGA HOPPER - CAPACIDADE DA CISTERNA DE 5.000 M³ - DMT DE 3.000 M</t>
  </si>
  <si>
    <t>DRAGAGEM DE AREIA GROSSA COM DRAGA HOPPER - CAPACIDADE DA CISTERNA DE 750 M³ - DMT DE 1.500 A 1.800 M</t>
  </si>
  <si>
    <t>DRAGAGEM DE AREIA GROSSA COM DRAGA HOPPER - CAPACIDADE DA CISTERNA DE 750 M³ - DMT DE 1.800 A 2.100 M</t>
  </si>
  <si>
    <t>DRAGAGEM DE AREIA GROSSA COM DRAGA HOPPER - CAPACIDADE DA CISTERNA DE 750 M³ - DMT DE 2.100 A 2.400 M</t>
  </si>
  <si>
    <t>DRAGAGEM DE AREIA GROSSA COM DRAGA HOPPER - CAPACIDADE DA CISTERNA DE 750 M³ - DMT DE 2.400 A 2.700 M</t>
  </si>
  <si>
    <t>DRAGAGEM DE AREIA GROSSA COM DRAGA HOPPER - CAPACIDADE DA CISTERNA DE 750 M³ - DMT DE 2.700 A 3.000 M</t>
  </si>
  <si>
    <t>DRAGAGEM DE AREIA GROSSA COM DRAGA HOPPER - CAPACIDADE DA CISTERNA DE 750 M³ - DMT DE 3.000 M</t>
  </si>
  <si>
    <t>DRAGAGEM DE AREIA MÉDIA COM DRAGA HOPPER - CAPACIDADE DA CISTERNA DE 1.000 M³ - DMT DE 1.500 A 1.800 M</t>
  </si>
  <si>
    <t>DRAGAGEM DE AREIA MÉDIA COM DRAGA HOPPER - CAPACIDADE DA CISTERNA DE 1.000 M³ - DMT DE 1.800 A 2.100 M</t>
  </si>
  <si>
    <t>DRAGAGEM DE AREIA MÉDIA COM DRAGA HOPPER - CAPACIDADE DA CISTERNA DE 1.000 M³ - DMT DE 2.100 A 2.400 M</t>
  </si>
  <si>
    <t>DRAGAGEM DE AREIA MÉDIA COM DRAGA HOPPER - CAPACIDADE DA CISTERNA DE 1.000 M³ - DMT DE 2.400 A 2.700 M</t>
  </si>
  <si>
    <t>DRAGAGEM DE AREIA MÉDIA COM DRAGA HOPPER - CAPACIDADE DA CISTERNA DE 1.000 M³ - DMT DE 2.700 A 3.000 M</t>
  </si>
  <si>
    <t>DRAGAGEM DE AREIA MÉDIA COM DRAGA HOPPER - CAPACIDADE DA CISTERNA DE 1.000 M³ - DMT DE 3.000 M</t>
  </si>
  <si>
    <t>DRAGAGEM DE AREIA MÉDIA COM DRAGA HOPPER - CAPACIDADE DA CISTERNA DE 10.000 M³ - DMT DE 1.500 A 1.800 M</t>
  </si>
  <si>
    <t>DRAGAGEM DE AREIA MÉDIA COM DRAGA HOPPER - CAPACIDADE DA CISTERNA DE 10.000 M³ - DMT DE 1.800 A 2.100 M</t>
  </si>
  <si>
    <t>DRAGAGEM DE AREIA MÉDIA COM DRAGA HOPPER - CAPACIDADE DA CISTERNA DE 10.000 M³ - DMT DE 2.100 A 2.400 M</t>
  </si>
  <si>
    <t>DRAGAGEM DE AREIA MÉDIA COM DRAGA HOPPER - CAPACIDADE DA CISTERNA DE 10.000 M³ - DMT DE 2.400 A 2.700 M</t>
  </si>
  <si>
    <t>DRAGAGEM DE AREIA MÉDIA COM DRAGA HOPPER - CAPACIDADE DA CISTERNA DE 10.000 M³ - DMT DE 2.700 A 3.000 M</t>
  </si>
  <si>
    <t>DRAGAGEM DE AREIA MÉDIA COM DRAGA HOPPER - CAPACIDADE DA CISTERNA DE 10.000 M³ - DMT DE 3.000 M</t>
  </si>
  <si>
    <t>DRAGAGEM DE AREIA MÉDIA COM DRAGA HOPPER - CAPACIDADE DA CISTERNA DE 15.000 M³ - DMT DE 1.500 A 1.800 M</t>
  </si>
  <si>
    <t>DRAGAGEM DE AREIA MÉDIA COM DRAGA HOPPER - CAPACIDADE DA CISTERNA DE 15.000 M³ - DMT DE 1.800 A 2.100 M</t>
  </si>
  <si>
    <t>DRAGAGEM DE AREIA MÉDIA COM DRAGA HOPPER - CAPACIDADE DA CISTERNA DE 15.000 M³ - DMT DE 2.100 A 2.400 M</t>
  </si>
  <si>
    <t>DRAGAGEM DE AREIA MÉDIA COM DRAGA HOPPER - CAPACIDADE DA CISTERNA DE 15.000 M³ - DMT DE 2.400 A 2.700 M</t>
  </si>
  <si>
    <t>DRAGAGEM DE AREIA MÉDIA COM DRAGA HOPPER - CAPACIDADE DA CISTERNA DE 15.000 M³ - DMT DE 2.700 A 3.000 M</t>
  </si>
  <si>
    <t>DRAGAGEM DE AREIA MÉDIA COM DRAGA HOPPER - CAPACIDADE DA CISTERNA DE 15.000 M³ - DMT DE 3.000 M</t>
  </si>
  <si>
    <t>DRAGAGEM DE AREIA MÉDIA COM DRAGA HOPPER - CAPACIDADE DA CISTERNA DE 2.000 M³ - DMT DE 1.500 A 1.800 M</t>
  </si>
  <si>
    <t>DRAGAGEM DE AREIA MÉDIA COM DRAGA HOPPER - CAPACIDADE DA CISTERNA DE 2.000 M³ - DMT DE 1.800 A 2.100 M</t>
  </si>
  <si>
    <t>DRAGAGEM DE AREIA MÉDIA COM DRAGA HOPPER - CAPACIDADE DA CISTERNA DE 2.000 M³ - DMT DE 2.100 A 2.400 M</t>
  </si>
  <si>
    <t>DRAGAGEM DE AREIA MÉDIA COM DRAGA HOPPER - CAPACIDADE DA CISTERNA DE 2.000 M³ - DMT DE 2.400 A 2.700 M</t>
  </si>
  <si>
    <t>DRAGAGEM DE AREIA MÉDIA COM DRAGA HOPPER - CAPACIDADE DA CISTERNA DE 2.000 M³ - DMT DE 2.700 A 3.000 M</t>
  </si>
  <si>
    <t>DRAGAGEM DE AREIA MÉDIA COM DRAGA HOPPER - CAPACIDADE DA CISTERNA DE 2.000 M³ - DMT DE 3.000 M</t>
  </si>
  <si>
    <t>DRAGAGEM DE AREIA MÉDIA COM DRAGA HOPPER - CAPACIDADE DA CISTERNA DE 20.000 M³ - DMT DE 1.500 A 1.800 M</t>
  </si>
  <si>
    <t>DRAGAGEM DE AREIA MÉDIA COM DRAGA HOPPER - CAPACIDADE DA CISTERNA DE 20.000 M³ - DMT DE 1.800 A 2.100 M</t>
  </si>
  <si>
    <t>DRAGAGEM DE AREIA MÉDIA COM DRAGA HOPPER - CAPACIDADE DA CISTERNA DE 20.000 M³ - DMT DE 2.100 A 2.400 M</t>
  </si>
  <si>
    <t>DRAGAGEM DE AREIA MÉDIA COM DRAGA HOPPER - CAPACIDADE DA CISTERNA DE 20.000 M³ - DMT DE 2.400 A 2.700 M</t>
  </si>
  <si>
    <t>DRAGAGEM DE AREIA MÉDIA COM DRAGA HOPPER - CAPACIDADE DA CISTERNA DE 20.000 M³ - DMT DE 2.700 A 3.000 M</t>
  </si>
  <si>
    <t>DRAGAGEM DE AREIA MÉDIA COM DRAGA HOPPER - CAPACIDADE DA CISTERNA DE 20.000 M³ - DMT DE 3.000 M</t>
  </si>
  <si>
    <t>DRAGAGEM DE AREIA MÉDIA COM DRAGA HOPPER - CAPACIDADE DA CISTERNA DE 3.000 M³ - DMT DE 1.500 A 1.800 M</t>
  </si>
  <si>
    <t>DRAGAGEM DE AREIA MÉDIA COM DRAGA HOPPER - CAPACIDADE DA CISTERNA DE 3.000 M³ - DMT DE 1.800 A 2.100 M</t>
  </si>
  <si>
    <t>DRAGAGEM DE AREIA MÉDIA COM DRAGA HOPPER - CAPACIDADE DA CISTERNA DE 3.000 M³ - DMT DE 2.100 A 2.400 M</t>
  </si>
  <si>
    <t>DRAGAGEM DE AREIA MÉDIA COM DRAGA HOPPER - CAPACIDADE DA CISTERNA DE 3.000 M³ - DMT DE 2.400 A 2.700 M</t>
  </si>
  <si>
    <t>DRAGAGEM DE AREIA MÉDIA COM DRAGA HOPPER - CAPACIDADE DA CISTERNA DE 3.000 M³ - DMT DE 2.700 A 3.000 M</t>
  </si>
  <si>
    <t>DRAGAGEM DE AREIA MÉDIA COM DRAGA HOPPER - CAPACIDADE DA CISTERNA DE 3.000 M³ - DMT DE 3.000 M</t>
  </si>
  <si>
    <t>DRAGAGEM DE AREIA MÉDIA COM DRAGA HOPPER - CAPACIDADE DA CISTERNA DE 4.000 M³ - DMT DE 1.500 A 1.800 M</t>
  </si>
  <si>
    <t>DRAGAGEM DE AREIA MÉDIA COM DRAGA HOPPER - CAPACIDADE DA CISTERNA DE 4.000 M³ - DMT DE 1.800 A 2.100 M</t>
  </si>
  <si>
    <t>DRAGAGEM DE AREIA MÉDIA COM DRAGA HOPPER - CAPACIDADE DA CISTERNA DE 4.000 M³ - DMT DE 2.100 A 2.400 M</t>
  </si>
  <si>
    <t>DRAGAGEM DE AREIA MÉDIA COM DRAGA HOPPER - CAPACIDADE DA CISTERNA DE 4.000 M³ - DMT DE 2.400 A 2.700 M</t>
  </si>
  <si>
    <t>DRAGAGEM DE AREIA MÉDIA COM DRAGA HOPPER - CAPACIDADE DA CISTERNA DE 4.000 M³ - DMT DE 2.700 A 3.000 M</t>
  </si>
  <si>
    <t>DRAGAGEM DE AREIA MÉDIA COM DRAGA HOPPER - CAPACIDADE DA CISTERNA DE 4.000 M³ - DMT DE 3.000 M</t>
  </si>
  <si>
    <t>DRAGAGEM DE AREIA MÉDIA COM DRAGA HOPPER - CAPACIDADE DA CISTERNA DE 5.000 M³ - DMT DE 1.500 A 1.800 M</t>
  </si>
  <si>
    <t>DRAGAGEM DE AREIA MÉDIA COM DRAGA HOPPER - CAPACIDADE DA CISTERNA DE 5.000 M³ - DMT DE 1.800 A 2.100 M</t>
  </si>
  <si>
    <t>DRAGAGEM DE AREIA MÉDIA COM DRAGA HOPPER - CAPACIDADE DA CISTERNA DE 5.000 M³ - DMT DE 2.100 A 2.400 M</t>
  </si>
  <si>
    <t>DRAGAGEM DE AREIA MÉDIA COM DRAGA HOPPER - CAPACIDADE DA CISTERNA DE 5.000 M³ - DMT DE 2.400 A 2.700 M</t>
  </si>
  <si>
    <t>DRAGAGEM DE AREIA MÉDIA COM DRAGA HOPPER - CAPACIDADE DA CISTERNA DE 5.000 M³ - DMT DE 2.700 A 3.000 M</t>
  </si>
  <si>
    <t>DRAGAGEM DE AREIA MÉDIA COM DRAGA HOPPER - CAPACIDADE DA CISTERNA DE 5.000 M³ - DMT DE 3.000 M</t>
  </si>
  <si>
    <t>DRAGAGEM DE AREIA MÉDIA COM DRAGA HOPPER - CAPACIDADE DA CISTERNA DE 750 M³ - DMT DE 1.500 A 1.800 M</t>
  </si>
  <si>
    <t>DRAGAGEM DE AREIA MÉDIA COM DRAGA HOPPER - CAPACIDADE DA CISTERNA DE 750 M³ - DMT DE 1.800 A 2.100 M</t>
  </si>
  <si>
    <t>DRAGAGEM DE AREIA MÉDIA COM DRAGA HOPPER - CAPACIDADE DA CISTERNA DE 750 M³ - DMT DE 2.100 A 2.400 M</t>
  </si>
  <si>
    <t>DRAGAGEM DE AREIA MÉDIA COM DRAGA HOPPER - CAPACIDADE DA CISTERNA DE 750 M³ - DMT DE 2.400 A 2.700 M</t>
  </si>
  <si>
    <t>DRAGAGEM DE AREIA MÉDIA COM DRAGA HOPPER - CAPACIDADE DA CISTERNA DE 750 M³ - DMT DE 2.700 A 3.000 M</t>
  </si>
  <si>
    <t>DRAGAGEM DE AREIA MÉDIA COM DRAGA HOPPER - CAPACIDADE DA CISTERNA DE 750 M³ - DMT DE 3.000 M</t>
  </si>
  <si>
    <t>DRAGAGEM DE CASCALHO COM DRAGA HOPPER - CAPACIDADE DA CISTERNA DE 1.000 M³ - DMT DE 1.500 A 1.800 M</t>
  </si>
  <si>
    <t>DRAGAGEM DE CASCALHO COM DRAGA HOPPER - CAPACIDADE DA CISTERNA DE 1.000 M³ - DMT DE 1.800 A 2.100 M</t>
  </si>
  <si>
    <t>DRAGAGEM DE CASCALHO COM DRAGA HOPPER - CAPACIDADE DA CISTERNA DE 1.000 M³ - DMT DE 2.100 A 2.400 M</t>
  </si>
  <si>
    <t>DRAGAGEM DE CASCALHO COM DRAGA HOPPER - CAPACIDADE DA CISTERNA DE 1.000 M³ - DMT DE 2.400 A 2.700 M</t>
  </si>
  <si>
    <t>DRAGAGEM DE CASCALHO COM DRAGA HOPPER - CAPACIDADE DA CISTERNA DE 1.000 M³ - DMT DE 2.700 A 3.000 M</t>
  </si>
  <si>
    <t>DRAGAGEM DE CASCALHO COM DRAGA HOPPER - CAPACIDADE DA CISTERNA DE 1.000 M³ - DMT DE 3.000 M</t>
  </si>
  <si>
    <t>DRAGAGEM DE CASCALHO COM DRAGA HOPPER - CAPACIDADE DA CISTERNA DE 10.000 M³ - DMT DE 1.500 A 1.800 M</t>
  </si>
  <si>
    <t>DRAGAGEM DE CASCALHO COM DRAGA HOPPER - CAPACIDADE DA CISTERNA DE 10.000 M³ - DMT DE 1.800 A 2.100 M</t>
  </si>
  <si>
    <t>DRAGAGEM DE CASCALHO COM DRAGA HOPPER - CAPACIDADE DA CISTERNA DE 10.000 M³ - DMT DE 2.100 A 2.400 M</t>
  </si>
  <si>
    <t>DRAGAGEM DE CASCALHO COM DRAGA HOPPER - CAPACIDADE DA CISTERNA DE 10.000 M³ - DMT DE 2.400 A 2.700 M</t>
  </si>
  <si>
    <t>DRAGAGEM DE CASCALHO COM DRAGA HOPPER - CAPACIDADE DA CISTERNA DE 10.000 M³ - DMT DE 2.700 A 3.000 M</t>
  </si>
  <si>
    <t>DRAGAGEM DE CASCALHO COM DRAGA HOPPER - CAPACIDADE DA CISTERNA DE 10.000 M³ - DMT DE 3.000 M</t>
  </si>
  <si>
    <t>DRAGAGEM DE CASCALHO COM DRAGA HOPPER - CAPACIDADE DA CISTERNA DE 15.000 M³ - DMT DE 1.500 A 1.800 M</t>
  </si>
  <si>
    <t>DRAGAGEM DE CASCALHO COM DRAGA HOPPER - CAPACIDADE DA CISTERNA DE 15.000 M³ - DMT DE 1.800 A 2.100 M</t>
  </si>
  <si>
    <t>DRAGAGEM DE CASCALHO COM DRAGA HOPPER - CAPACIDADE DA CISTERNA DE 15.000 M³ - DMT DE 2.100 A 2.400 M</t>
  </si>
  <si>
    <t>DRAGAGEM DE CASCALHO COM DRAGA HOPPER - CAPACIDADE DA CISTERNA DE 15.000 M³ - DMT DE 2.400 A 2.700 M</t>
  </si>
  <si>
    <t>DRAGAGEM DE CASCALHO COM DRAGA HOPPER - CAPACIDADE DA CISTERNA DE 15.000 M³ - DMT DE 2.700 A 3.000 M</t>
  </si>
  <si>
    <t>DRAGAGEM DE CASCALHO COM DRAGA HOPPER - CAPACIDADE DA CISTERNA DE 15.000 M³ - DMT DE 3.000 M</t>
  </si>
  <si>
    <t>DRAGAGEM DE CASCALHO COM DRAGA HOPPER - CAPACIDADE DA CISTERNA DE 2.000 M³ - DMT DE 1.500 A 1.800 M</t>
  </si>
  <si>
    <t>DRAGAGEM DE CASCALHO COM DRAGA HOPPER - CAPACIDADE DA CISTERNA DE 2.000 M³ - DMT DE 1.800 A 2.100 M</t>
  </si>
  <si>
    <t>DRAGAGEM DE CASCALHO COM DRAGA HOPPER - CAPACIDADE DA CISTERNA DE 2.000 M³ - DMT DE 2.100 A 2.400 M</t>
  </si>
  <si>
    <t>DRAGAGEM DE CASCALHO COM DRAGA HOPPER - CAPACIDADE DA CISTERNA DE 2.000 M³ - DMT DE 2.400 A 2.700 M</t>
  </si>
  <si>
    <t>DRAGAGEM DE CASCALHO COM DRAGA HOPPER - CAPACIDADE DA CISTERNA DE 2.000 M³ - DMT DE 2.700 A 3.000 M</t>
  </si>
  <si>
    <t>DRAGAGEM DE CASCALHO COM DRAGA HOPPER - CAPACIDADE DA CISTERNA DE 2.000 M³ - DMT DE 3.000 M</t>
  </si>
  <si>
    <t>DRAGAGEM DE CASCALHO COM DRAGA HOPPER - CAPACIDADE DA CISTERNA DE 20.000 M³ - DMT DE 1.500 A 1.800 M</t>
  </si>
  <si>
    <t>DRAGAGEM DE CASCALHO COM DRAGA HOPPER - CAPACIDADE DA CISTERNA DE 20.000 M³ - DMT DE 1.800 A 2.100 M</t>
  </si>
  <si>
    <t>DRAGAGEM DE CASCALHO COM DRAGA HOPPER - CAPACIDADE DA CISTERNA DE 20.000 M³ - DMT DE 2.100 A 2.400 M</t>
  </si>
  <si>
    <t>DRAGAGEM DE CASCALHO COM DRAGA HOPPER - CAPACIDADE DA CISTERNA DE 20.000 M³ - DMT DE 2.400 A 2.700 M</t>
  </si>
  <si>
    <t>DRAGAGEM DE CASCALHO COM DRAGA HOPPER - CAPACIDADE DA CISTERNA DE 20.000 M³ - DMT DE 2.700 A 3.000 M</t>
  </si>
  <si>
    <t>DRAGAGEM DE CASCALHO COM DRAGA HOPPER - CAPACIDADE DA CISTERNA DE 20.000 M³ - DMT DE 3.000 M</t>
  </si>
  <si>
    <t>DRAGAGEM DE CASCALHO COM DRAGA HOPPER - CAPACIDADE DA CISTERNA DE 3.000 M³ - DMT DE 1.500 A 1.800 M</t>
  </si>
  <si>
    <t>DRAGAGEM DE CASCALHO COM DRAGA HOPPER - CAPACIDADE DA CISTERNA DE 3.000 M³ - DMT DE 1.800 A 2.100 M</t>
  </si>
  <si>
    <t>DRAGAGEM DE CASCALHO COM DRAGA HOPPER - CAPACIDADE DA CISTERNA DE 3.000 M³ - DMT DE 2.100 A 2.400 M</t>
  </si>
  <si>
    <t>DRAGAGEM DE CASCALHO COM DRAGA HOPPER - CAPACIDADE DA CISTERNA DE 3.000 M³ - DMT DE 2.400 A 2.700 M</t>
  </si>
  <si>
    <t>DRAGAGEM DE CASCALHO COM DRAGA HOPPER - CAPACIDADE DA CISTERNA DE 3.000 M³ - DMT DE 2.700 A 3.000 M</t>
  </si>
  <si>
    <t>DRAGAGEM DE CASCALHO COM DRAGA HOPPER - CAPACIDADE DA CISTERNA DE 3.000 M³ - DMT DE 3.000 M</t>
  </si>
  <si>
    <t>DRAGAGEM DE CASCALHO COM DRAGA HOPPER - CAPACIDADE DA CISTERNA DE 4.000 M³ - DMT DE 1.500 A 1.800 M</t>
  </si>
  <si>
    <t>DRAGAGEM DE CASCALHO COM DRAGA HOPPER - CAPACIDADE DA CISTERNA DE 4.000 M³ - DMT DE 1.800 A 2.100 M</t>
  </si>
  <si>
    <t>DRAGAGEM DE CASCALHO COM DRAGA HOPPER - CAPACIDADE DA CISTERNA DE 4.000 M³ - DMT DE 2.100 A 2.400 M</t>
  </si>
  <si>
    <t>DRAGAGEM DE CASCALHO COM DRAGA HOPPER - CAPACIDADE DA CISTERNA DE 4.000 M³ - DMT DE 2.400 A 2.700 M</t>
  </si>
  <si>
    <t>DRAGAGEM DE CASCALHO COM DRAGA HOPPER - CAPACIDADE DA CISTERNA DE 4.000 M³ - DMT DE 2.700 A 3.000 M</t>
  </si>
  <si>
    <t>DRAGAGEM DE CASCALHO COM DRAGA HOPPER - CAPACIDADE DA CISTERNA DE 4.000 M³ - DMT DE 3.000 M</t>
  </si>
  <si>
    <t>DRAGAGEM DE CASCALHO COM DRAGA HOPPER - CAPACIDADE DA CISTERNA DE 5.000 M³ - DMT DE 1.500 A 1.800 M</t>
  </si>
  <si>
    <t>DRAGAGEM DE CASCALHO COM DRAGA HOPPER - CAPACIDADE DA CISTERNA DE 5.000 M³ - DMT DE 1.800 A 2.100 M</t>
  </si>
  <si>
    <t>DRAGAGEM DE CASCALHO COM DRAGA HOPPER - CAPACIDADE DA CISTERNA DE 5.000 M³ - DMT DE 2.100 A 2.400 M</t>
  </si>
  <si>
    <t>DRAGAGEM DE CASCALHO COM DRAGA HOPPER - CAPACIDADE DA CISTERNA DE 5.000 M³ - DMT DE 2.400 A 2.700 M</t>
  </si>
  <si>
    <t>DRAGAGEM DE CASCALHO COM DRAGA HOPPER - CAPACIDADE DA CISTERNA DE 5.000 M³ - DMT DE 2.700 A 3.000 M</t>
  </si>
  <si>
    <t>DRAGAGEM DE CASCALHO COM DRAGA HOPPER - CAPACIDADE DA CISTERNA DE 5.000 M³ - DMT DE 3.000 M</t>
  </si>
  <si>
    <t>DRAGAGEM DE CASCALHO COM DRAGA HOPPER - CAPACIDADE DA CISTERNA DE 750 M³ - DMT DE 1.500 A 1.800 M</t>
  </si>
  <si>
    <t>DRAGAGEM DE CASCALHO COM DRAGA HOPPER - CAPACIDADE DA CISTERNA DE 750 M³ - DMT DE 1.800 A 2.100 M</t>
  </si>
  <si>
    <t>DRAGAGEM DE CASCALHO COM DRAGA HOPPER - CAPACIDADE DA CISTERNA DE 750 M³ - DMT DE 2.100 A 2.400 M</t>
  </si>
  <si>
    <t>DRAGAGEM DE CASCALHO COM DRAGA HOPPER - CAPACIDADE DA CISTERNA DE 750 M³ - DMT DE 2.400 A 2.700 M</t>
  </si>
  <si>
    <t>DRAGAGEM DE CASCALHO COM DRAGA HOPPER - CAPACIDADE DA CISTERNA DE 750 M³ - DMT DE 2.700 A 3.000 M</t>
  </si>
  <si>
    <t>DRAGAGEM DE CASCALHO COM DRAGA HOPPER - CAPACIDADE DA CISTERNA DE 750 M³ - DMT DE 3.000 M</t>
  </si>
  <si>
    <t>DRAGAGEM DE CASCALHO FINO COM DRAGA HOPPER - CAPACIDADE DA CISTERNA DE 1.000 M³ - DMT DE 1.500 A 1.800 M</t>
  </si>
  <si>
    <t>DRAGAGEM DE CASCALHO FINO COM DRAGA HOPPER - CAPACIDADE DA CISTERNA DE 1.000 M³ - DMT DE 1.800 A 2.100 M</t>
  </si>
  <si>
    <t>DRAGAGEM DE CASCALHO FINO COM DRAGA HOPPER - CAPACIDADE DA CISTERNA DE 1.000 M³ - DMT DE 2.100 A 2.400 M</t>
  </si>
  <si>
    <t>DRAGAGEM DE CASCALHO FINO COM DRAGA HOPPER - CAPACIDADE DA CISTERNA DE 1.000 M³ - DMT DE 2.400 A 2.700 M</t>
  </si>
  <si>
    <t>DRAGAGEM DE CASCALHO FINO COM DRAGA HOPPER - CAPACIDADE DA CISTERNA DE 1.000 M³ - DMT DE 2.700 A 3.000 M</t>
  </si>
  <si>
    <t>DRAGAGEM DE CASCALHO FINO COM DRAGA HOPPER - CAPACIDADE DA CISTERNA DE 1.000 M³ - DMT DE 3.000 M</t>
  </si>
  <si>
    <t>DRAGAGEM DE CASCALHO FINO COM DRAGA HOPPER - CAPACIDADE DA CISTERNA DE 10.000 M³ - DMT DE 1.500 A 1.800 M</t>
  </si>
  <si>
    <t>DRAGAGEM DE CASCALHO FINO COM DRAGA HOPPER - CAPACIDADE DA CISTERNA DE 10.000 M³ - DMT DE 1.800 A 2.100 M</t>
  </si>
  <si>
    <t>DRAGAGEM DE CASCALHO FINO COM DRAGA HOPPER - CAPACIDADE DA CISTERNA DE 10.000 M³ - DMT DE 2.100 A 2.400 M</t>
  </si>
  <si>
    <t>DRAGAGEM DE CASCALHO FINO COM DRAGA HOPPER - CAPACIDADE DA CISTERNA DE 10.000 M³ - DMT DE 2.400 A 2.700 M</t>
  </si>
  <si>
    <t>DRAGAGEM DE CASCALHO FINO COM DRAGA HOPPER - CAPACIDADE DA CISTERNA DE 10.000 M³ - DMT DE 2.700 A 3.000 M</t>
  </si>
  <si>
    <t>DRAGAGEM DE CASCALHO FINO COM DRAGA HOPPER - CAPACIDADE DA CISTERNA DE 10.000 M³ - DMT DE 3.000 M</t>
  </si>
  <si>
    <t>DRAGAGEM DE CASCALHO FINO COM DRAGA HOPPER - CAPACIDADE DA CISTERNA DE 15.000 M³ - DMT DE 1.500 A 1.800 M</t>
  </si>
  <si>
    <t>DRAGAGEM DE CASCALHO FINO COM DRAGA HOPPER - CAPACIDADE DA CISTERNA DE 15.000 M³ - DMT DE 1.800 A 2.100 M</t>
  </si>
  <si>
    <t>DRAGAGEM DE CASCALHO FINO COM DRAGA HOPPER - CAPACIDADE DA CISTERNA DE 15.000 M³ - DMT DE 2.100 A 2.400 M</t>
  </si>
  <si>
    <t>DRAGAGEM DE CASCALHO FINO COM DRAGA HOPPER - CAPACIDADE DA CISTERNA DE 15.000 M³ - DMT DE 2.400 A 2.700 M</t>
  </si>
  <si>
    <t>DRAGAGEM DE CASCALHO FINO COM DRAGA HOPPER - CAPACIDADE DA CISTERNA DE 15.000 M³ - DMT DE 2.700 A 3.000 M</t>
  </si>
  <si>
    <t>DRAGAGEM DE CASCALHO FINO COM DRAGA HOPPER - CAPACIDADE DA CISTERNA DE 15.000 M³ - DMT DE 3.000 M</t>
  </si>
  <si>
    <t>DRAGAGEM DE CASCALHO FINO COM DRAGA HOPPER - CAPACIDADE DA CISTERNA DE 2.000 M³ - DMT DE 1.500 A 1.800 M</t>
  </si>
  <si>
    <t>DRAGAGEM DE CASCALHO FINO COM DRAGA HOPPER - CAPACIDADE DA CISTERNA DE 2.000 M³ - DMT DE 1.800 A 2.100 M</t>
  </si>
  <si>
    <t>DRAGAGEM DE CASCALHO FINO COM DRAGA HOPPER - CAPACIDADE DA CISTERNA DE 2.000 M³ - DMT DE 2.100 A 2.400 M</t>
  </si>
  <si>
    <t>DRAGAGEM DE CASCALHO FINO COM DRAGA HOPPER - CAPACIDADE DA CISTERNA DE 2.000 M³ - DMT DE 2.400 A 2.700 M</t>
  </si>
  <si>
    <t>DRAGAGEM DE CASCALHO FINO COM DRAGA HOPPER - CAPACIDADE DA CISTERNA DE 2.000 M³ - DMT DE 2.700 A 3.000 M</t>
  </si>
  <si>
    <t>DRAGAGEM DE CASCALHO FINO COM DRAGA HOPPER - CAPACIDADE DA CISTERNA DE 2.000 M³ - DMT DE 3.000 M</t>
  </si>
  <si>
    <t>DRAGAGEM DE CASCALHO FINO COM DRAGA HOPPER - CAPACIDADE DA CISTERNA DE 20.000 M³ - DMT DE 1.500 A 1.800 M</t>
  </si>
  <si>
    <t>DRAGAGEM DE CASCALHO FINO COM DRAGA HOPPER - CAPACIDADE DA CISTERNA DE 20.000 M³ - DMT DE 1.800 A 2.100 M</t>
  </si>
  <si>
    <t>DRAGAGEM DE CASCALHO FINO COM DRAGA HOPPER - CAPACIDADE DA CISTERNA DE 20.000 M³ - DMT DE 2.100 A 2.400 M</t>
  </si>
  <si>
    <t>DRAGAGEM DE CASCALHO FINO COM DRAGA HOPPER - CAPACIDADE DA CISTERNA DE 20.000 M³ - DMT DE 2.400 A 2.700 M</t>
  </si>
  <si>
    <t>DRAGAGEM DE CASCALHO FINO COM DRAGA HOPPER - CAPACIDADE DA CISTERNA DE 20.000 M³ - DMT DE 2.700 A 3.000 M</t>
  </si>
  <si>
    <t>DRAGAGEM DE CASCALHO FINO COM DRAGA HOPPER - CAPACIDADE DA CISTERNA DE 20.000 M³ - DMT DE 3.000 M</t>
  </si>
  <si>
    <t>DRAGAGEM DE CASCALHO FINO COM DRAGA HOPPER - CAPACIDADE DA CISTERNA DE 3.000 M³ - DMT DE 1.500 A 1.800 M</t>
  </si>
  <si>
    <t>DRAGAGEM DE CASCALHO FINO COM DRAGA HOPPER - CAPACIDADE DA CISTERNA DE 3.000 M³ - DMT DE 1.800 A 2.100 M</t>
  </si>
  <si>
    <t>DRAGAGEM DE CASCALHO FINO COM DRAGA HOPPER - CAPACIDADE DA CISTERNA DE 3.000 M³ - DMT DE 2.100 A 2.400 M</t>
  </si>
  <si>
    <t>DRAGAGEM DE CASCALHO FINO COM DRAGA HOPPER - CAPACIDADE DA CISTERNA DE 3.000 M³ - DMT DE 2.400 A 2.700 M</t>
  </si>
  <si>
    <t>DRAGAGEM DE CASCALHO FINO COM DRAGA HOPPER - CAPACIDADE DA CISTERNA DE 3.000 M³ - DMT DE 2.700 A 3.000 M</t>
  </si>
  <si>
    <t>DRAGAGEM DE CASCALHO FINO COM DRAGA HOPPER - CAPACIDADE DA CISTERNA DE 3.000 M³ - DMT DE 3.000 M</t>
  </si>
  <si>
    <t>DRAGAGEM DE CASCALHO FINO COM DRAGA HOPPER - CAPACIDADE DA CISTERNA DE 4.000 M³ - DMT DE 1.500 A 1.800 M</t>
  </si>
  <si>
    <t>DRAGAGEM DE CASCALHO FINO COM DRAGA HOPPER - CAPACIDADE DA CISTERNA DE 4.000 M³ - DMT DE 1.800 A 2.100 M</t>
  </si>
  <si>
    <t>DRAGAGEM DE CASCALHO FINO COM DRAGA HOPPER - CAPACIDADE DA CISTERNA DE 4.000 M³ - DMT DE 2.100 A 2.400 M</t>
  </si>
  <si>
    <t>DRAGAGEM DE CASCALHO FINO COM DRAGA HOPPER - CAPACIDADE DA CISTERNA DE 4.000 M³ - DMT DE 2.400 A 2.700 M</t>
  </si>
  <si>
    <t>DRAGAGEM DE CASCALHO FINO COM DRAGA HOPPER - CAPACIDADE DA CISTERNA DE 4.000 M³ - DMT DE 2.700 A 3.000 M</t>
  </si>
  <si>
    <t>DRAGAGEM DE CASCALHO FINO COM DRAGA HOPPER - CAPACIDADE DA CISTERNA DE 4.000 M³ - DMT DE 3.000 M</t>
  </si>
  <si>
    <t>DRAGAGEM DE CASCALHO FINO COM DRAGA HOPPER - CAPACIDADE DA CISTERNA DE 5.000 M³ - DMT DE 1.500 A 1.800 M</t>
  </si>
  <si>
    <t>DRAGAGEM DE CASCALHO FINO COM DRAGA HOPPER - CAPACIDADE DA CISTERNA DE 5.000 M³ - DMT DE 1.800 A 2.100 M</t>
  </si>
  <si>
    <t>DRAGAGEM DE CASCALHO FINO COM DRAGA HOPPER - CAPACIDADE DA CISTERNA DE 5.000 M³ - DMT DE 2.100 A 2.400 M</t>
  </si>
  <si>
    <t>DRAGAGEM DE CASCALHO FINO COM DRAGA HOPPER - CAPACIDADE DA CISTERNA DE 5.000 M³ - DMT DE 2.400 A 2.700 M</t>
  </si>
  <si>
    <t>DRAGAGEM DE CASCALHO FINO COM DRAGA HOPPER - CAPACIDADE DA CISTERNA DE 5.000 M³ - DMT DE 2.700 A 3.000 M</t>
  </si>
  <si>
    <t>DRAGAGEM DE CASCALHO FINO COM DRAGA HOPPER - CAPACIDADE DA CISTERNA DE 5.000 M³ - DMT DE 3.000 M</t>
  </si>
  <si>
    <t>DRAGAGEM DE CASCALHO FINO COM DRAGA HOPPER - CAPACIDADE DA CISTERNA DE 750 M³ - DMT DE 1.500 A 1.800 M</t>
  </si>
  <si>
    <t>DRAGAGEM DE CASCALHO FINO COM DRAGA HOPPER - CAPACIDADE DA CISTERNA DE 750 M³ - DMT DE 1.800 A 2.100 M</t>
  </si>
  <si>
    <t>DRAGAGEM DE CASCALHO FINO COM DRAGA HOPPER - CAPACIDADE DA CISTERNA DE 750 M³ - DMT DE 2.100 A 2.400 M</t>
  </si>
  <si>
    <t>DRAGAGEM DE CASCALHO FINO COM DRAGA HOPPER - CAPACIDADE DA CISTERNA DE 750 M³ - DMT DE 2.400 A 2.700 M</t>
  </si>
  <si>
    <t>DRAGAGEM DE CASCALHO FINO COM DRAGA HOPPER - CAPACIDADE DA CISTERNA DE 750 M³ - DMT DE 2.700 A 3.000 M</t>
  </si>
  <si>
    <t>DRAGAGEM DE CASCALHO FINO COM DRAGA HOPPER - CAPACIDADE DA CISTERNA DE 750 M³ - DMT DE 3.000 M</t>
  </si>
  <si>
    <t>DRAGAGEM DE SILTE COM DRAGA HOPPER - CAPACIDADE DA CISTERNA DE 1.000 M³ - DMT DE 1.500 A 1.800 M</t>
  </si>
  <si>
    <t>DRAGAGEM DE SILTE COM DRAGA HOPPER - CAPACIDADE DA CISTERNA DE 1.000 M³ - DMT DE 1.800 A 2.100 M</t>
  </si>
  <si>
    <t>DRAGAGEM DE SILTE COM DRAGA HOPPER - CAPACIDADE DA CISTERNA DE 1.000 M³ - DMT DE 2.100 A 2.400 M</t>
  </si>
  <si>
    <t>DRAGAGEM DE SILTE COM DRAGA HOPPER - CAPACIDADE DA CISTERNA DE 1.000 M³ - DMT DE 2.400 A 2.700 M</t>
  </si>
  <si>
    <t>DRAGAGEM DE SILTE COM DRAGA HOPPER - CAPACIDADE DA CISTERNA DE 1.000 M³ - DMT DE 2.700 A 3.000 M</t>
  </si>
  <si>
    <t>DRAGAGEM DE SILTE COM DRAGA HOPPER - CAPACIDADE DA CISTERNA DE 1.000 M³ - DMT DE 3.000 M</t>
  </si>
  <si>
    <t>DRAGAGEM DE SILTE COM DRAGA HOPPER - CAPACIDADE DA CISTERNA DE 10.000 M³ - DMT DE 1.500 A 1.800 M</t>
  </si>
  <si>
    <t>DRAGAGEM DE SILTE COM DRAGA HOPPER - CAPACIDADE DA CISTERNA DE 10.000 M³ - DMT DE 1.800 A 2.100 M</t>
  </si>
  <si>
    <t>DRAGAGEM DE SILTE COM DRAGA HOPPER - CAPACIDADE DA CISTERNA DE 10.000 M³ - DMT DE 2.100 A 2.400 M</t>
  </si>
  <si>
    <t>DRAGAGEM DE SILTE COM DRAGA HOPPER - CAPACIDADE DA CISTERNA DE 10.000 M³ - DMT DE 2.400 A 2.700 M</t>
  </si>
  <si>
    <t>DRAGAGEM DE SILTE COM DRAGA HOPPER - CAPACIDADE DA CISTERNA DE 10.000 M³ - DMT DE 2.700 A 3.000 M</t>
  </si>
  <si>
    <t>DRAGAGEM DE SILTE COM DRAGA HOPPER - CAPACIDADE DA CISTERNA DE 10.000 M³ - DMT DE 3.000 M</t>
  </si>
  <si>
    <t>DRAGAGEM DE SILTE COM DRAGA HOPPER - CAPACIDADE DA CISTERNA DE 15.000 M³ - DMT DE 1.500 A 1.800 M</t>
  </si>
  <si>
    <t>DRAGAGEM DE SILTE COM DRAGA HOPPER - CAPACIDADE DA CISTERNA DE 15.000 M³ - DMT DE 1.800 A 2.100 M</t>
  </si>
  <si>
    <t>DRAGAGEM DE SILTE COM DRAGA HOPPER - CAPACIDADE DA CISTERNA DE 15.000 M³ - DMT DE 2.100 A 2.400 M</t>
  </si>
  <si>
    <t>DRAGAGEM DE SILTE COM DRAGA HOPPER - CAPACIDADE DA CISTERNA DE 15.000 M³ - DMT DE 2.400 A 2.700 M</t>
  </si>
  <si>
    <t>DRAGAGEM DE SILTE COM DRAGA HOPPER - CAPACIDADE DA CISTERNA DE 15.000 M³ - DMT DE 2.700 A 3.000 M</t>
  </si>
  <si>
    <t>DRAGAGEM DE SILTE COM DRAGA HOPPER - CAPACIDADE DA CISTERNA DE 15.000 M³ - DMT DE 3.000 M</t>
  </si>
  <si>
    <t>DRAGAGEM DE SILTE COM DRAGA HOPPER - CAPACIDADE DA CISTERNA DE 2.000 M³ - DMT DE 1.500 A 1.800 M</t>
  </si>
  <si>
    <t>DRAGAGEM DE SILTE COM DRAGA HOPPER - CAPACIDADE DA CISTERNA DE 2.000 M³ - DMT DE 1.800 A 2.100 M</t>
  </si>
  <si>
    <t>DRAGAGEM DE SILTE COM DRAGA HOPPER - CAPACIDADE DA CISTERNA DE 2.000 M³ - DMT DE 2.100 A 2.400 M</t>
  </si>
  <si>
    <t>DRAGAGEM DE SILTE COM DRAGA HOPPER - CAPACIDADE DA CISTERNA DE 2.000 M³ - DMT DE 2.400 A 2.700 M</t>
  </si>
  <si>
    <t>DRAGAGEM DE SILTE COM DRAGA HOPPER - CAPACIDADE DA CISTERNA DE 2.000 M³ - DMT DE 2.700 A 3.000 M</t>
  </si>
  <si>
    <t>DRAGAGEM DE SILTE COM DRAGA HOPPER - CAPACIDADE DA CISTERNA DE 2.000 M³ - DMT DE 3.000 M</t>
  </si>
  <si>
    <t>DRAGAGEM DE SILTE COM DRAGA HOPPER - CAPACIDADE DA CISTERNA DE 20.000 M³ - DMT DE 1.500 A 1.800 M</t>
  </si>
  <si>
    <t>DRAGAGEM DE SILTE COM DRAGA HOPPER - CAPACIDADE DA CISTERNA DE 20.000 M³ - DMT DE 1.800 A 2.100 M</t>
  </si>
  <si>
    <t>DRAGAGEM DE SILTE COM DRAGA HOPPER - CAPACIDADE DA CISTERNA DE 20.000 M³ - DMT DE 2.100 A 2.400 M</t>
  </si>
  <si>
    <t>DRAGAGEM DE SILTE COM DRAGA HOPPER - CAPACIDADE DA CISTERNA DE 20.000 M³ - DMT DE 2.400 A 2.700 M</t>
  </si>
  <si>
    <t>DRAGAGEM DE SILTE COM DRAGA HOPPER - CAPACIDADE DA CISTERNA DE 20.000 M³ - DMT DE 2.700 A 3.000 M</t>
  </si>
  <si>
    <t>DRAGAGEM DE SILTE COM DRAGA HOPPER - CAPACIDADE DA CISTERNA DE 20.000 M³ - DMT DE 3.000 M</t>
  </si>
  <si>
    <t>DRAGAGEM DE SILTE COM DRAGA HOPPER - CAPACIDADE DA CISTERNA DE 3.000 M³ - DMT DE 1.500 A 1.800 M</t>
  </si>
  <si>
    <t>DRAGAGEM DE SILTE COM DRAGA HOPPER - CAPACIDADE DA CISTERNA DE 3.000 M³ - DMT DE 1.800 A 2.100 M</t>
  </si>
  <si>
    <t>DRAGAGEM DE SILTE COM DRAGA HOPPER - CAPACIDADE DA CISTERNA DE 3.000 M³ - DMT DE 2.100 A 2.400 M</t>
  </si>
  <si>
    <t>DRAGAGEM DE SILTE COM DRAGA HOPPER - CAPACIDADE DA CISTERNA DE 3.000 M³ - DMT DE 2.400 A 2.700 M</t>
  </si>
  <si>
    <t>DRAGAGEM DE SILTE COM DRAGA HOPPER - CAPACIDADE DA CISTERNA DE 3.000 M³ - DMT DE 2.700 A 3.000 M</t>
  </si>
  <si>
    <t>DRAGAGEM DE SILTE COM DRAGA HOPPER - CAPACIDADE DA CISTERNA DE 3.000 M³ - DMT DE 3.000 M</t>
  </si>
  <si>
    <t>DRAGAGEM DE SILTE COM DRAGA HOPPER - CAPACIDADE DA CISTERNA DE 4.000 M³ - DMT DE 1.500 A 1.800 M</t>
  </si>
  <si>
    <t>DRAGAGEM DE SILTE COM DRAGA HOPPER - CAPACIDADE DA CISTERNA DE 4.000 M³ - DMT DE 1.800 A 2.100 M</t>
  </si>
  <si>
    <t>DRAGAGEM DE SILTE COM DRAGA HOPPER - CAPACIDADE DA CISTERNA DE 4.000 M³ - DMT DE 2.100 A 2.400 M</t>
  </si>
  <si>
    <t>DRAGAGEM DE SILTE COM DRAGA HOPPER - CAPACIDADE DA CISTERNA DE 4.000 M³ - DMT DE 2.400 A 2.700 M</t>
  </si>
  <si>
    <t>DRAGAGEM DE SILTE COM DRAGA HOPPER - CAPACIDADE DA CISTERNA DE 4.000 M³ - DMT DE 2.700 A 3.000 M</t>
  </si>
  <si>
    <t>DRAGAGEM DE SILTE COM DRAGA HOPPER - CAPACIDADE DA CISTERNA DE 4.000 M³ - DMT DE 3.000 M</t>
  </si>
  <si>
    <t>DRAGAGEM DE SILTE COM DRAGA HOPPER - CAPACIDADE DA CISTERNA DE 5.000 M³ - DMT DE 1.500 A 1.800 M</t>
  </si>
  <si>
    <t>DRAGAGEM DE SILTE COM DRAGA HOPPER - CAPACIDADE DA CISTERNA DE 5.000 M³ - DMT DE 1.800 A 2.100 M</t>
  </si>
  <si>
    <t>DRAGAGEM DE SILTE COM DRAGA HOPPER - CAPACIDADE DA CISTERNA DE 5.000 M³ - DMT DE 2.100 A 2.400 M</t>
  </si>
  <si>
    <t>DRAGAGEM DE SILTE COM DRAGA HOPPER - CAPACIDADE DA CISTERNA DE 5.000 M³ - DMT DE 2.400 A 2.700 M</t>
  </si>
  <si>
    <t>DRAGAGEM DE SILTE COM DRAGA HOPPER - CAPACIDADE DA CISTERNA DE 5.000 M³ - DMT DE 2.700 A 3.000 M</t>
  </si>
  <si>
    <t>DRAGAGEM DE SILTE COM DRAGA HOPPER - CAPACIDADE DA CISTERNA DE 5.000 M³ - DMT DE 3.000 M</t>
  </si>
  <si>
    <t>DRAGAGEM DE SILTE COM DRAGA HOPPER - CAPACIDADE DA CISTERNA DE 750 M³ - DMT DE 1.500 A 1.800 M</t>
  </si>
  <si>
    <t>DRAGAGEM DE SILTE COM DRAGA HOPPER - CAPACIDADE DA CISTERNA DE 750 M³ - DMT DE 1.800 A 2.100 M</t>
  </si>
  <si>
    <t>DRAGAGEM DE SILTE COM DRAGA HOPPER - CAPACIDADE DA CISTERNA DE 750 M³ - DMT DE 2.100 A 2.400 M</t>
  </si>
  <si>
    <t>DRAGAGEM DE SILTE COM DRAGA HOPPER - CAPACIDADE DA CISTERNA DE 750 M³ - DMT DE 2.400 A 2.700 M</t>
  </si>
  <si>
    <t>DRAGAGEM DE SILTE COM DRAGA HOPPER - CAPACIDADE DA CISTERNA DE 750 M³ - DMT DE 2.700 A 3.000 M</t>
  </si>
  <si>
    <t>DRAGAGEM DE SILTE COM DRAGA HOPPER - CAPACIDADE DA CISTERNA DE 750 M³ - DMT DE 3.000 M</t>
  </si>
  <si>
    <t>PLATAFORMA DE TRABALHO SUSPENSA SOB TABULEIRO DE PONTES COM TRELIÇAS METÁLICAS E TÁBUAS - UTILIZAÇÃO DE 100 VEZES - CONFECÇÃO, INSTALAÇÃO E RETIRADA</t>
  </si>
  <si>
    <t>SUBSTITUIÇÃO DE CARTUCHO DE ABSORÇÃO DE ENERGIA TIPO A - FORNECIMENTO E INSTALAÇÃO, E REPOSICIONAMENTO DO AMORTECEDOR RETRÁTIL</t>
  </si>
  <si>
    <t>SUBSTITUIÇÃO DE CARTUCHO DE ABSORÇÃO DE ENERGIA TIPO B - FORNECIMENTO, INSTALAÇÃO E REPOSICIONAMENTO DO AMORTECEDOR RETRÁTIL</t>
  </si>
  <si>
    <t>ESCAVAÇÃO MANUAL DE BASE ALARGADA DE TUBULÃO A AR COMPRIMIDO EM MATERIAL DE 1ª CATEGORIA NA PROFUNDIDADE DE 10 A 15 M</t>
  </si>
  <si>
    <t>ESCAVAÇÃO MANUAL DE BASE ALARGADA DE TUBULÃO A AR COMPRIMIDO EM MATERIAL DE 1ª CATEGORIA NA PROFUNDIDADE DE ATÉ 10 M</t>
  </si>
  <si>
    <t>ESCAVAÇÃO MANUAL DE BASE ALARGADA DE TUBULÃO A AR COMPRIMIDO EM MATERIAL DE 2ª CATEGORIA NA PROFUNDIDADE DE 10 A 15 M</t>
  </si>
  <si>
    <t>ESCAVAÇÃO MANUAL DE BASE ALARGADA DE TUBULÃO A AR COMPRIMIDO EM MATERIAL DE 2ª CATEGORIA NA PROFUNDIDADE DE ATÉ 10 M</t>
  </si>
  <si>
    <t>ESCAVAÇÃO MANUAL DE BASE ALARGADA DE TUBULÃO A AR COMPRIMIDO EM MATERIAL DE 3ª CATEGORIA A FRIO NA PROFUNDIDADE 10 A 15 M</t>
  </si>
  <si>
    <t>ESCAVAÇÃO MANUAL DE BASE ALARGADA DE TUBULÃO A AR COMPRIMIDO EM MATERIAL DE 3ª CATEGORIA A FRIO NA PROFUNDIDADE DE ATÉ 10 M</t>
  </si>
  <si>
    <t>ESCAVAÇÃO MANUAL DE BASE ALARGADA DE TUBULÃO A AR COMPRIMIDO EM MATERIAL DE 3ª CATEGORIA NA PROFUNDIDADE DE 10 A 15 M</t>
  </si>
  <si>
    <t>ESCAVAÇÃO MANUAL DE BASE ALARGADA DE TUBULÃO A AR COMPRIMIDO EM MATERIAL DE 3ª CATEGORIA NA PROFUNDIDADE DE ATÉ 10 M</t>
  </si>
  <si>
    <t>ESCAVAÇÃO MANUAL DE BASE ALARGADA DE TUBULÃO A CÉU ABERTO EM MATERIAL DE 1ª CATEGORIA NA PROFUNDIDADE DE 10 A 15 M</t>
  </si>
  <si>
    <t>ESCAVAÇÃO MANUAL DE BASE ALARGADA DE TUBULÃO A CÉU ABERTO EM MATERIAL DE 1ª CATEGORIA NA PROFUNDIDADE DE ATÉ 10 M</t>
  </si>
  <si>
    <t>ESCAVAÇÃO MANUAL DE BASE ALARGADA DE TUBULÃO A CÉU ABERTO EM MATERIAL DE 2ª CATEGORIA NA PROFUNDIDADE ATÉ 10 M</t>
  </si>
  <si>
    <t>ESCAVAÇÃO MANUAL DE BASE ALARGADA DE TUBULÃO A CÉU ABERTO EM MATERIAL DE 2ª CATEGORIA NA PROFUNDIDADE DE 10 A 15 M</t>
  </si>
  <si>
    <t>ESCAVAÇÃO MANUAL DE BASE ALARGADA DE TUBULÃO A CÉU ABERTO EM MATERIAL DE 3ª CATEGORIA A FRIO NA PROFUNDIDADE ATÉ 10 M</t>
  </si>
  <si>
    <t>ESCAVAÇÃO MANUAL DE BASE ALARGADA DE TUBULÃO A CÉU ABERTO EM MATERIAL DE 3ª CATEGORIA A FRIO NA PROFUNDIDADE DE 10 A 15 M</t>
  </si>
  <si>
    <t>ESCAVAÇÃO MANUAL DE BASE ALARGADA DE TUBULÃO A CÉU ABERTO EM MATERIAL DE 3ª CATEGORIA NA PROFUNDIDADE ATÉ 10 M</t>
  </si>
  <si>
    <t>ESCAVAÇÃO MANUAL DE BASE ALARGADA DE TUBULÃO A CÉU ABERTO EM MATERIAL DE 3ª CATEGORIA NA PROFUNDIDADE DE 10 A 15 M</t>
  </si>
  <si>
    <t>ESCAVAÇÃO MANUAL DE FUSTE DE TUBULÃO A AR COMPRIMIDO EM MATERIAL DE 1ª CATEGORIA NA PROFUNDIDADE DE 10 A 15 M</t>
  </si>
  <si>
    <t>ESCAVAÇÃO MANUAL DE FUSTE DE TUBULÃO A AR COMPRIMIDO EM MATERIAL DE 1ª CATEGORIA NA PROFUNDIDADE DE ATÉ 10 M</t>
  </si>
  <si>
    <t>ESCAVAÇÃO MANUAL DE FUSTE DE TUBULÃO A AR COMPRIMIDO EM MATERIAL DE 2ª CATEGORIA NA PROFUNDIDADE DE 10 A 15 M</t>
  </si>
  <si>
    <t>ESCAVAÇÃO MANUAL DE FUSTE DE TUBULÃO A AR COMPRIMIDO EM MATERIAL DE 2ª CATEGORIA NA PROFUNDIDADE DE ATÉ 10 M</t>
  </si>
  <si>
    <t>ESCAVAÇÃO MANUAL DE FUSTE DE TUBULÃO A AR COMPRIMIDO EM MATERIAL DE 3ª CATEGORIA NA PROFUNDIDADE DE 10 A 15 M</t>
  </si>
  <si>
    <t>ESCAVAÇÃO MANUAL DE FUSTE DE TUBULÃO A AR COMPRIMIDO EM MATERIAL DE 3ª CATEGORIA NA PROFUNDIDADE DE ATÉ 10 M</t>
  </si>
  <si>
    <t>ESCAVAÇÃO MANUAL DE FUSTE DE TUBULÃO A CÉU ABERTO EM MATERIAL DE 1ª CATEGORIA NA PROFUNDIDADE DE 10 A 15 M</t>
  </si>
  <si>
    <t>ESCAVAÇÃO MANUAL DE FUSTE DE TUBULÃO A CÉU ABERTO EM MATERIAL DE 1ª CATEGORIA NA PROFUNDIDADE DE ATÉ 10 M</t>
  </si>
  <si>
    <t>ESCAVAÇÃO MANUAL DE FUSTE DE TUBULÃO A CÉU ABERTO EM MATERIAL DE 2ª CATEGORIA NA PROFUNDIDADE ATÉ 10 M</t>
  </si>
  <si>
    <t>ESCAVAÇÃO MANUAL DE FUSTE DE TUBULÃO A CÉU ABERTO EM MATERIAL DE 2ª CATEGORIA NA PROFUNDIDADE DE 10 A 15 M</t>
  </si>
  <si>
    <t>ESCAVAÇÃO MANUAL DE FUSTE DE TUBULÃO A CÉU ABERTO EM MATERIAL DE 3ª CATEGORIA NA PROFUNDIDADE ATÉ 10 M</t>
  </si>
  <si>
    <t>ESCAVAÇÃO MANUAL DE FUSTE DE TUBULÃO A CÉU ABERTO EM MATERIAL DE 3ª CATEGORIA NA PROFUNDIDADE DE 10 A 15 M</t>
  </si>
  <si>
    <t>ESCAVAÇÃO MECÂNICA DE FUSTE DE TUBULÃO COM CAÇAMBA PARA ROCHA EM MATERIAL DE 2ª CATEGORIA</t>
  </si>
  <si>
    <t>ESCAVAÇÃO MECÂNICA DE FUSTE DE TUBULÃO COM CAÇAMBA PARA ROCHA EM MATERIAL DE 3ª CATEGORIA</t>
  </si>
  <si>
    <t>ESCAVAÇÃO MECÂNICA DE FUSTE DE TUBULÃO COM CAÇAMBA PARA SOLOS EM MATERIAL DE 1ª CATEGORIA</t>
  </si>
  <si>
    <t>ESCAVAÇÃO MECÂNICA DE FUSTE DE TUBULÃO COM HAMMER GRAB EM MATERIAL DE 1ª CATEGORIA</t>
  </si>
  <si>
    <t>ESCAVAÇÃO MECÂNICA DE FUSTE DE TUBULÃO COM TRADO PARA ROCHA EM MATERIAL DE 2ª CATEGORIA</t>
  </si>
  <si>
    <t>ESCAVAÇÃO MECÂNICA DE FUSTE DE TUBULÃO COM TRADO PARA ROCHA EM MATERIAL DE 3ª CATEGORIA</t>
  </si>
  <si>
    <t>ESCAVAÇÃO MECÂNICA DE FUSTE DE TUBULÃO COM TRADO PARA SOLOS EM MATERIAL DE 1ª CATEGORIA</t>
  </si>
  <si>
    <t>FORNECIMENTO E INSTALAÇÃO DE RESERVATÓRIO METÁLICO TIPO TAÇA DE 10.000 LITROS PINTURA INTERNA E EXTERNA COM ESCADA DE ACESSO E BASE DE CONCRETO ARMADO - AREIA E BRITA COMERCIAIS</t>
  </si>
  <si>
    <t>FORNECIMENTO E INSTALAÇÃO DE RESERVATÓRIO METÁLICO TIPO TAÇA DE 20.000 LITROS PINTURA INTERNA E EXTERNA COM ESCADA DE ACESSO E BASE DE CONCRETO ARMADO - AREIA E BRITA COMERCIAIS</t>
  </si>
  <si>
    <t>FORNECIMENTO E INSTALAÇÃO DE RESERVATÓRIO METÁLICO TIPO TAÇA DE 30.000 LITROS PINTURA INTERNA E EXTERNA COM ESCADA DE ACESSO E BASE DE CONCRETO ARMADO - AREIA E BRITA COMERCIAIS</t>
  </si>
  <si>
    <t>FORNECIMENTO E INSTALAÇÃO DE RESERVATÓRIO METÁLICO TIPO TAÇA DE 5.000 LITROS PINTURA INTERNA E EXTERNA COM ESCADA DE ACESSO E BASE DE CONCRETO ARMADO - AREIA E BRITA COMERCIAIS</t>
  </si>
  <si>
    <t>Norte</t>
  </si>
  <si>
    <t>Nordeste</t>
  </si>
  <si>
    <t>Centro-Oeste</t>
  </si>
  <si>
    <t>Sudeste</t>
  </si>
  <si>
    <t>Sul</t>
  </si>
  <si>
    <t>PAVIMENTAÇÃO URBANA EM SANTO ANTONIO DO LESTE</t>
  </si>
  <si>
    <t>PREFEITURA MUNICIPAL DE SANTO ANTONIO DO LESTE</t>
  </si>
  <si>
    <t>AVENIDA FORTALEZA TRECHO 01</t>
  </si>
  <si>
    <t>14º48'1.80''S</t>
  </si>
  <si>
    <t>14º48'6.87''S</t>
  </si>
  <si>
    <t>53°36'58.86''O</t>
  </si>
  <si>
    <t>53°36'55.85''O</t>
  </si>
  <si>
    <t>14º48'10.09''S</t>
  </si>
  <si>
    <t>14º48'25.91''S</t>
  </si>
  <si>
    <t>53°36'54.01''O</t>
  </si>
  <si>
    <t>53°36'44.94''O</t>
  </si>
  <si>
    <t>AVENIDA FORTALEZA T01</t>
  </si>
  <si>
    <t>AVENIDA FORTALEZA T02</t>
  </si>
  <si>
    <t>AVENIDA FORTALEZA T01 E T02</t>
  </si>
  <si>
    <t>SANTO ANTÔNIO DO LESTE</t>
  </si>
  <si>
    <t>TRECHO 01</t>
  </si>
  <si>
    <t xml:space="preserve">(4,17+3,60) X 10 = </t>
  </si>
  <si>
    <t xml:space="preserve">(4,16+4,26) X 10 = </t>
  </si>
  <si>
    <t>TRECHO 02</t>
  </si>
  <si>
    <t>TRECHO RETO</t>
  </si>
  <si>
    <t>TRECHO CURVO</t>
  </si>
  <si>
    <t>(76+76)*3</t>
  </si>
  <si>
    <t>(7,23+7,23)*3</t>
  </si>
  <si>
    <t>Trecho reto</t>
  </si>
  <si>
    <t>Trecho curvo</t>
  </si>
  <si>
    <t>CANTEIROS</t>
  </si>
  <si>
    <t>7,85*13</t>
  </si>
  <si>
    <t>6,99+78,5+3,6*2+83,5</t>
  </si>
  <si>
    <t>87,6+3,6*2+84,4+3,6*2+79,6+3,6*2+79,6+3,6*2+79,6+3,6*2+47,73</t>
  </si>
  <si>
    <t>PLANILHA QUANTITATIVA DE MEIO-FIO SIMPLES</t>
  </si>
  <si>
    <t>PLANILHA QUANTITATIVA DE MEIO-FIO E SARJETA (CANTEIRO)</t>
  </si>
  <si>
    <t>TOTAL DO CANTEIRO TRECHO CURVO E RETO &gt;&gt;&gt;</t>
  </si>
  <si>
    <t>7,15*13</t>
  </si>
  <si>
    <t>4*2</t>
  </si>
  <si>
    <t>3,9+78,5+3,9*2+83,5</t>
  </si>
  <si>
    <t>87,6+3,9*2+84,4+3,9*2+79,6+3,9*2+79,6+3,9*2+79,6+3,9*2+47,72</t>
  </si>
  <si>
    <t>5,47+2,57+73,47+5,47*2+85,07</t>
  </si>
  <si>
    <t>89,17+5,47*2+87,55+5,47*2+82,75+5,47*2+82,75+5,47*2+82,75+5,47*2+40,77+2,92</t>
  </si>
  <si>
    <t>(1,5*2+2,2)*2</t>
  </si>
  <si>
    <t>(2*13)</t>
  </si>
  <si>
    <t>2,15*13</t>
  </si>
  <si>
    <t>LINHA SIMPLES SECCIONADA (LMS- 02) - MESMO SENTIDO DE CIRCULAÇÃO</t>
  </si>
  <si>
    <t>LINHA SIMPLES CONTÍNUA (LMS-01) - MESMO SENTIDO DE CIRCULAÇÃO</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</si>
  <si>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</si>
  <si>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</si>
  <si>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</si>
  <si>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</si>
  <si>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</si>
  <si>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</si>
  <si>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</si>
  <si>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</si>
  <si>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ESCAVAÇÃO MECANIZADA DE VALA COM PROF. MAIOR QUE 1,5 M E ATÉ 3,0 M(MÉDIA ENTRE MONTANTE E JUSANTE/UMA COMPOSIÇÃO POR TRECHO), COM ESCAVADEIRA HIDRÁULICA (0,8 M3/111 HP), LARG. MENOR QUE 1,5 M, EM SOLO DE 1A CATEGORIA, LOCAIS COM BAIXO NÍVEL DE INTERFERÊNCIA. AF_02/2021</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</si>
  <si>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</si>
  <si>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ESCAVAÇÃO MANUAL DE VALA COM PROFUNDIDADE MENOR OU IGUAL A 1,30 M. AF_02/2021</t>
  </si>
  <si>
    <t>LOCACAO DE GRUPO GERADOR *80 A 125* KVA, MOTOR DIESEL, REBOCAVEL, ACIONAMENTO MANUAL</t>
  </si>
  <si>
    <t>LOCACAO DE GRUPO GERADOR ACIMA DE * 125 ATE 180* KVA, MOTOR DIESEL, REBOCAVEL, ACIONAMENTO MANUAL</t>
  </si>
  <si>
    <t>LOCACAO DE GRUPO GERADOR DE *260* KVA, DIESEL REBOCAVEL, ACIONAMENTO MANUAL</t>
  </si>
  <si>
    <t>TELHA DE BARRO / CERAMICA, NAO ESMALTADA, TIPO ROMANA, AMERICANA, PORTUGUESA, FRANCESA, COMPRIMENTO DE *41* CM,  RENDIMENTO DE *16* TELHAS/M2</t>
  </si>
  <si>
    <t>* 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</si>
  <si>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</si>
  <si>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PESO POR M²</t>
  </si>
  <si>
    <t>(Kg/m²)</t>
  </si>
  <si>
    <t>PESO</t>
  </si>
  <si>
    <t xml:space="preserve"> ( t.km )</t>
  </si>
  <si>
    <t>CIMENTO PORTLAND DE ALTO FORNO (AF) CP III-40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</si>
  <si>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</si>
  <si>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</si>
  <si>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</si>
  <si>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</si>
  <si>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</si>
  <si>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</si>
  <si>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</si>
  <si>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J A MACHNIC-ME</t>
  </si>
  <si>
    <t>PRIMAVERA DO LESTE</t>
  </si>
  <si>
    <t>(66)3498-1809</t>
  </si>
  <si>
    <t>09.080.879/0001-01</t>
  </si>
  <si>
    <t>* As cotações fornecidas pelas empresas seguem em anexo (Foi Utilizada a Pedreira MACHNIC pois é a mais próxima e benefica ao Município de Santo Antonio do Leste - MT)</t>
  </si>
  <si>
    <t>Obs¹: Para Cálculo do valor de transporte foi utilizado o serviço 93590 da tabela de composição da SINAPI MARÇO/2021 95876 (Transporte Com Caminhão Basculante De 14 M³, Em Via Urbana Pavimentada, Dmt Até 30 Km (Unidade: M3Xkm). Af_07/2020)</t>
  </si>
  <si>
    <t>Obs²: Para Cálculo do quantitativo de de brita para calçada foi utilizado (volume de concreto de calçada 81,07 (ver memoria de cálculo de calçadas) x coeficiente de consumo de concreto para calçada 1,213 x coeficiente de consumo de brita nº1 para concreto 0,587)</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</si>
  <si>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</si>
  <si>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</si>
  <si>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</si>
  <si>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</si>
  <si>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</si>
  <si>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</si>
  <si>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</si>
  <si>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</si>
  <si>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</si>
  <si>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</si>
  <si>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</si>
  <si>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</si>
  <si>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</si>
  <si>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</si>
  <si>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</si>
  <si>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</si>
  <si>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</si>
  <si>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</si>
  <si>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</si>
  <si>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</si>
  <si>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</si>
  <si>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</si>
  <si>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</si>
  <si>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</si>
  <si>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</si>
  <si>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</si>
  <si>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</si>
  <si>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</si>
  <si>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</si>
  <si>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</si>
  <si>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</si>
  <si>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</si>
  <si>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</si>
  <si>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</si>
  <si>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</si>
  <si>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</si>
  <si>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</si>
  <si>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</si>
  <si>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</si>
  <si>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</si>
  <si>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</si>
  <si>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</si>
  <si>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</si>
  <si>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</si>
  <si>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</si>
  <si>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</si>
  <si>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</si>
  <si>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</si>
  <si>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</si>
  <si>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</si>
  <si>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</si>
  <si>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</si>
  <si>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</si>
  <si>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</si>
  <si>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</si>
  <si>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</si>
  <si>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</si>
  <si>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</si>
  <si>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</si>
  <si>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</si>
  <si>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</si>
  <si>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</si>
  <si>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</si>
  <si>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</si>
  <si>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</si>
  <si>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</si>
  <si>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</si>
  <si>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</si>
  <si>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</si>
  <si>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</si>
  <si>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</si>
  <si>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</si>
  <si>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</si>
  <si>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</si>
  <si>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</si>
  <si>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</si>
  <si>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</si>
  <si>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</si>
  <si>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</si>
  <si>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</si>
  <si>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</si>
  <si>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</si>
  <si>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</si>
  <si>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</si>
  <si>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</si>
  <si>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</si>
  <si>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</si>
  <si>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</si>
  <si>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</si>
  <si>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</si>
  <si>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</si>
  <si>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</si>
  <si>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</si>
  <si>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</si>
  <si>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</si>
  <si>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</si>
  <si>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</si>
  <si>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</si>
  <si>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</si>
  <si>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</si>
  <si>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</si>
  <si>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</si>
  <si>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</si>
  <si>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</si>
  <si>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</si>
  <si>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TELHAMENTO COM TELHA ESTRUTURAL DE FIBROCIMENTO E= 8 MM, COM ATÉ 2 ÁGUAS, INCLUSO IÇAMENTO. AF_07/2019_P</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</si>
  <si>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</si>
  <si>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</si>
  <si>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</si>
  <si>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</si>
  <si>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</si>
  <si>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</si>
  <si>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</si>
  <si>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</si>
  <si>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</si>
  <si>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</si>
  <si>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</si>
  <si>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</si>
  <si>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</si>
  <si>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</si>
  <si>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</si>
  <si>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</si>
  <si>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</si>
  <si>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</si>
  <si>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</si>
  <si>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</si>
  <si>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</si>
  <si>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PVC CORRUGADO FLEXÍVEL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</si>
  <si>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</si>
  <si>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</si>
  <si>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</si>
  <si>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</si>
  <si>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</si>
  <si>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</si>
  <si>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</si>
  <si>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</si>
  <si>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</si>
  <si>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</si>
  <si>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</si>
  <si>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</si>
  <si>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</si>
  <si>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</si>
  <si>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</si>
  <si>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</si>
  <si>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</si>
  <si>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</si>
  <si>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</si>
  <si>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</si>
  <si>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</si>
  <si>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</si>
  <si>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</si>
  <si>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</si>
  <si>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</si>
  <si>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</si>
  <si>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</si>
  <si>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</si>
  <si>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</si>
  <si>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</si>
  <si>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</si>
  <si>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</si>
  <si>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</si>
  <si>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</si>
  <si>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BASE PARA POÇO DE VISITA CIRCULAR PARA DRENAGEM, EM CONCRETO PRÉ-MOLDADO, DIÂMETRO INTERNO = 1,2 M, PROFUNDIDADE = 1,45 M, EXCLUINDO TAMPÃO. AF_05/2021</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</si>
  <si>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</si>
  <si>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</si>
  <si>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</si>
  <si>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</si>
  <si>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</si>
  <si>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</si>
  <si>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</si>
  <si>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</si>
  <si>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</si>
  <si>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</si>
  <si>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</si>
  <si>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</si>
  <si>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</si>
  <si>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</si>
  <si>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</si>
  <si>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</si>
  <si>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</si>
  <si>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</si>
  <si>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</si>
  <si>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</si>
  <si>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</si>
  <si>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</si>
  <si>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</si>
  <si>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</si>
  <si>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</si>
  <si>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</si>
  <si>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</si>
  <si>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</si>
  <si>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</si>
  <si>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</si>
  <si>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</si>
  <si>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</si>
  <si>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</si>
  <si>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</si>
  <si>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</si>
  <si>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</si>
  <si>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</si>
  <si>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</si>
  <si>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</si>
  <si>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</si>
  <si>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</si>
  <si>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</si>
  <si>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</si>
  <si>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</si>
  <si>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</si>
  <si>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</si>
  <si>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</si>
  <si>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</si>
  <si>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</si>
  <si>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</si>
  <si>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</si>
  <si>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</si>
  <si>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</si>
  <si>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</si>
  <si>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</si>
  <si>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</si>
  <si>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</si>
  <si>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</si>
  <si>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</si>
  <si>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</si>
  <si>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</si>
  <si>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</si>
  <si>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</si>
  <si>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</si>
  <si>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</si>
  <si>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</si>
  <si>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</si>
  <si>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</si>
  <si>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</si>
  <si>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</si>
  <si>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</si>
  <si>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</si>
  <si>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</si>
  <si>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</si>
  <si>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</si>
  <si>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</si>
  <si>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</si>
  <si>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</si>
  <si>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</si>
  <si>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</si>
  <si>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CONTRAMARCO DE ALUMÍNIO, FIXAÇÃO COM ARGAMASSA - FORNECIMENTO E INSTALAÇÃO. AF_12/2019</t>
  </si>
  <si>
    <t>CONTRAMARCO DE ALUMÍNIO, FIXAÇÃO COM PARAFUSO - FORNECIMENTO E INSTALAÇÃO. AF_12/2019</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</si>
  <si>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</si>
  <si>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</si>
  <si>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</si>
  <si>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</si>
  <si>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</si>
  <si>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</si>
  <si>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</si>
  <si>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</si>
  <si>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</si>
  <si>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</si>
  <si>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</si>
  <si>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</si>
  <si>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</si>
  <si>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</si>
  <si>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</si>
  <si>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</si>
  <si>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</si>
  <si>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</si>
  <si>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</si>
  <si>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</si>
  <si>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</si>
  <si>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</si>
  <si>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</si>
  <si>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</si>
  <si>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</si>
  <si>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</si>
  <si>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</si>
  <si>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</si>
  <si>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</si>
  <si>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</si>
  <si>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</si>
  <si>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</si>
  <si>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</si>
  <si>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</si>
  <si>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</si>
  <si>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</si>
  <si>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</si>
  <si>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</si>
  <si>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</si>
  <si>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</si>
  <si>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</si>
  <si>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CORTE E DOBRA DE AÇO CA-60, DIÂMETRO DE 5,0 MM, UTILIZADO EM ESTRIBO CONTÍNUO HELICOIDAL. AF_09/2021</t>
  </si>
  <si>
    <t>CORTE E DOBRA DE AÇO CA-50, DIÂMETRO DE 6,3 MM, UTILIZADO EM ESTRIBO CONTÍNUO HELICOIDAL. AF_09/2021</t>
  </si>
  <si>
    <t>MONTAGEM DE ARMADURA DE ESTACAS, DIÂMETRO = 8,0 MM. AF_09/2021</t>
  </si>
  <si>
    <t>MONTAGEM DE ARMADURA DE ESTACAS, DIÂMETRO = 10,0 MM. AF_09/2021</t>
  </si>
  <si>
    <t>MONTAGEM DE ARMADURA DE ESTACAS, DIÂMETRO = 12,5 MM. AF_09/2021</t>
  </si>
  <si>
    <t>MONTAGEM DE ARMADURA DE ESTACAS, DIÂMETRO = 16,0 MM. AF_09/2021</t>
  </si>
  <si>
    <t>MONTAGEM DE ARMADURA DE ESTACAS, DIÂMETRO = 20,0 MM. AF_09/2021</t>
  </si>
  <si>
    <t>MONTAGEM DE ARMADURA DE ESTACAS, DIÂMETRO = 25,0 MM. AF_09/2021</t>
  </si>
  <si>
    <t>MONTAGEM DE ARMADURA DE ESTACAS, DIÂMETRO = 32,0 MM. AF_09/2021</t>
  </si>
  <si>
    <t>MONTAGEM DE ARMADURA TRANSVERSAL DE ESTACAS DE SEÇÃO CIRCULAR, DIÂMETRO = 5,0 MM. AF_09/2021</t>
  </si>
  <si>
    <t>MONTAGEM DE ARMADURA TRANSVERSAL DE ESTACAS DE SEÇÃO CIRCULAR, DIÂMETRO = 6,30 MM. AF_09/2021</t>
  </si>
  <si>
    <t>MONTAGEM DE ARMADURA TRANVERSAL DE ESTACAS DE SEÇÃO RETANGULAR, DIÂMETRO = 5,0 MM. AF_09/2021</t>
  </si>
  <si>
    <t>MONTAGEM DE ARMADURA TRANSVERSAL DE ESTACAS DE SEÇÃO RETANGULAR, DIÂMETRO = 6,30 MM. AF_09/2021</t>
  </si>
  <si>
    <t>ARMAÇÃO DO SISTEMA DE PAREDES DE CONCRETO, EXECUTADA COMO ARMADURA POSITIVA DE LAJES, TELA Q-159.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</si>
  <si>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</si>
  <si>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</si>
  <si>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</si>
  <si>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</si>
  <si>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</si>
  <si>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</si>
  <si>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</si>
  <si>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</si>
  <si>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</si>
  <si>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</si>
  <si>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</si>
  <si>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</si>
  <si>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</si>
  <si>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</si>
  <si>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</si>
  <si>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</si>
  <si>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</si>
  <si>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</si>
  <si>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</si>
  <si>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</si>
  <si>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</si>
  <si>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</si>
  <si>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</si>
  <si>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</si>
  <si>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</si>
  <si>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</si>
  <si>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</si>
  <si>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</si>
  <si>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</si>
  <si>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</si>
  <si>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</si>
  <si>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</si>
  <si>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</si>
  <si>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</si>
  <si>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</si>
  <si>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</si>
  <si>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</si>
  <si>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</si>
  <si>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</si>
  <si>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</si>
  <si>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</si>
  <si>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</si>
  <si>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</si>
  <si>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</si>
  <si>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</si>
  <si>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</si>
  <si>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</si>
  <si>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</si>
  <si>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</si>
  <si>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</si>
  <si>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</si>
  <si>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</si>
  <si>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</si>
  <si>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</si>
  <si>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</si>
  <si>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</si>
  <si>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</si>
  <si>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TRATAMENTO DE JUNTA DE DILATAÇÃO, COM TARUGO DE POLIETILENO E SELANTE PU, INCLUSO PREENCHIMENTO COM ESPUMA EXPANSIVA PU. AF_06/2018</t>
  </si>
  <si>
    <t>TRATAMENTO DE JUNTA SERRADA, COM TARUGO DE POLIETILENO E SELANTE À BASE DE SILICONE. AF_06/2018</t>
  </si>
  <si>
    <t>PILAR METÁLICO PERFIL LAMINADO OU SOLDADO EM AÇO ESTRUTURAL, COM CONEXÕES SOLDADAS, INCLUSOS MÃO DE OBRA, TRANSPORTE E IÇAMENTO UTILIZANDO GUINDASTE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</si>
  <si>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</si>
  <si>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</si>
  <si>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</si>
  <si>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AR CONDICIONADO SPLIT INVERTER, HI-WALL (PAREDE), 9000 BTU/H, CICLO FRIO - FORNECIMENTO E INSTALAÇÃO. AF_11/2021_P</t>
  </si>
  <si>
    <t>AR CONDICIONADO SPLIT ON/OFF, HI-WALL (PAREDE), 9000 BTUS/H, CICLO FRIO - FORNECIMENTO E INSTALAÇÃO. AF_11/2021_P</t>
  </si>
  <si>
    <t>AR CONDICIONADO SPLIT ON/OFF, HI-WALL (PAREDE), 9000 BTUS/H, CICLO QUENTE/FRIO - FORNECIMENTO E INSTALAÇÃO. AF_11/2021_P</t>
  </si>
  <si>
    <t>AR CONDICIONADO SPLIT INVERTER, HI-WALL (PAREDE), 12000 BTU/H, CICLO FRIO - FORNECIMENTO E INSTALAÇÃO. AF_11/2021_P</t>
  </si>
  <si>
    <t>AR CONDICIONADO SPLIT ON/OFF, HI-WALL (PAREDE), 12000 BTUS/H, CICLO FRIO - FORNECIMENTO E INSTALAÇÃO. AF_11/2021_P</t>
  </si>
  <si>
    <t>AR CONDICIONADO SPLIT ON/OFF, HI-WALL (PAREDE), 12000 BTUS/H, CICLO QUENTE/FRIO - FORNECIMENTO E INSTALAÇÃO. AF_11/2021_P</t>
  </si>
  <si>
    <t>AR CONDICIONADO SPLIT INVERTER, HI-WALL (PAREDE), 18000 BTU/H, CICLO FRIO - FORNECIMENTO E INSTALAÇÃO. AF_11/2021_P</t>
  </si>
  <si>
    <t>AR CONDICIONADO SPLIT ON/OFF, HI-WALL (PAREDE), 18000 BTUS/H, CICLO FRIO - FORNECIMENTO E INSTALAÇÃO. AF_11/2021_P</t>
  </si>
  <si>
    <t>AR CONDICIONADO SPLIT ON/OFF, HI-WALL (PAREDE), 18000 BTUS/H, CICLO QUENTE/FRIO - FORNECIMENTO E INSTALAÇÃO. AF_11/2021_P</t>
  </si>
  <si>
    <t>AR CONDICIONADO SPLIT INVERTER, HI-WALL (PAREDE), 24000 BTU/H, CICLO FRIO - FORNECIMENTO E INSTALAÇÃO. AF_11/2021_P</t>
  </si>
  <si>
    <t>AR CONDICIONADO SPLIT ON/OFF, HI-WALL (PAREDE), 24000 BTUS/H, CICLO FRIO - FORNECIMENTO E INSTALAÇÃO. AF_11/2021_P</t>
  </si>
  <si>
    <t>AR CONDICIONADO SPLIT ON/OFF, HI-WALL (PAREDE), 24000 BTUS/H, CICLO QUENTE/FRIO - FORNECIMENTO E INSTALAÇÃO. AF_11/2021_P</t>
  </si>
  <si>
    <t>AR CONDICIONADO SPLIT INVERTER, PISO TETO, 18000 BTU/H, CICLO FRIO - FORNECIMENTO E INSTALAÇÃO. AF_11/2021_P</t>
  </si>
  <si>
    <t>AR CONDICIONADO SPLIT ON/OFF, PISO TETO, 18.000 BTU/H, CICLO FRIO - FORNECIMENTO E INSTALAÇÃO. AF_11/2021_P</t>
  </si>
  <si>
    <t>AR CONDICIONADO SPLIT INVERTER, PISO TETO, 24000 BTU/H, CICLO FRIO - FORNECIMENTO E INSTALAÇÃO. AF_11/2021_P</t>
  </si>
  <si>
    <t>AR CONDICIONADO SPLIT ON/OFF, PISO TETO, 24.000 BTU/H, CICLO FRIO - FORNECIMENTO E INSTALAÇÃO. AF_11/2021_P</t>
  </si>
  <si>
    <t>AR CONDICIONADO SPLIT INVERTER, PISO TETO, 24000 BTU/H, QUENTE/FRIO - FORNECIMENTO E INSTALAÇÃO. AF_11/2021_P</t>
  </si>
  <si>
    <t>AR CONDICIONADO SPLIT INVERTER, PISO TETO, 36000 BTU/H, CICLO FRIO - FORNECIMENTO E INSTALAÇÃO. AF_11/2021_P</t>
  </si>
  <si>
    <t>AR CONDICIONADO SPLIT ON/OFF, PISO TETO, 36.000 BTU/H, CICLO FRIO - FORNECIMENTO E INSTALAÇÃO. AF_11/2021_P</t>
  </si>
  <si>
    <t>AR CONDICIONADO SPLIT INVERTER, PISO TETO, 48000 BTU/H, CICLO FRIO - FORNECIMENTO E INSTALAÇÃO. AF_11/2021_P</t>
  </si>
  <si>
    <t>AR CONDICIONADO SPLIT ON/OFF, PISO TETO, 48.000 BTU/H, CICLO FRIO - FORNECIMENTO E INSTALAÇÃO. AF_11/2021_P</t>
  </si>
  <si>
    <t>AR CONDICIONADO SPLIT INVERTER, PISO TETO, APRESENTANDO ENTRE 54000 E 58000 BTU/H, CICLO FRIO - FORNECIMENTO E INSTALAÇÃO. AF_11/2021_P</t>
  </si>
  <si>
    <t>AR CONDICIONADO SPLIT ON/OFF, PISO TETO, 60.000 BTU/H, CICLO FRIO - FORNECIMENTO E INSTALAÇÃO. AF_11/2021_P</t>
  </si>
  <si>
    <t>AR CONDICIONADO SPLIT ON/OFF, CASSETE (TETO), FRIO 4 VIAS 18000 BTU/H - FORNECIMENTO E INSTALAÇÃO. AF_11/2021_P</t>
  </si>
  <si>
    <t>AR CONDICIONADO SPLIT ON/OFF, CASSETE (TETO), 18000 BTU/H, CICLO QUENTE/FRIO - FORNECIMENTO E INSTALAÇÃO. AF_11/2021_P</t>
  </si>
  <si>
    <t>AR CONDICIONADO SPLIT ON/OFF, CASSETE (TETO), FRIO 4 VIAS 24000 BTU/H - FORNECIMENTO E INSTALAÇÃO. AF_11/2021_P</t>
  </si>
  <si>
    <t>AR CONDICIONADO SPLIT ON/OFF, CASSETE (TETO), 24000 BTU/H, CICLO QUENTE/FRIO - FORNECIMENTO E INSTALAÇÃO. AF_11/2021_P</t>
  </si>
  <si>
    <t>AR CONDICIONADO SPLIT ON/OFF, CASSETE (TETO), FRIO 4 VIAS 36000 BTU/H - FORNECIMENTO E INSTALAÇÃO. AF_11/2021_P</t>
  </si>
  <si>
    <t>AR CONDICIONADO SPLIT ON/OFF, CASSETE (TETO), 36000 BTU/H, CICLO QUENTE/FRIO - FORNECIMENTO E INSTALAÇÃO. AF_11/2021_P</t>
  </si>
  <si>
    <t>AR CONDICIONADO SPLIT ON/OFF, CASSETE (TETO), FRIO 4 VIAS 48000 BTU/H - FORNECIMENTO E INSTALAÇÃO. AF_11/2021_P</t>
  </si>
  <si>
    <t>AR CONDICIONADO SPLIT ON/OFF, CASSETE (TETO), 48000 BTU/H, CICLO QUENTE/FRIO - FORNECIMENTO E INSTALAÇÃO. AF_11/2021_P</t>
  </si>
  <si>
    <t>AR CONDICIONADO SPLIT ON/OFF, CASSETE (TETO), FRIO 4 VIAS 60000 BTU/H - FORNECIMENTO E INSTALAÇÃO. AF_11/2021_P</t>
  </si>
  <si>
    <t>AR CONDICIONADO SPLIT ON/OFF, CASSETE (TETO), 60000 BTU/H, CICLO QUENTE/FRIO - FORNECIMENTO E INSTALAÇÃO. AF_11/2021_P</t>
  </si>
  <si>
    <t>AR CONDICIONADO SPLITÃO 10 TR - FORNECIMENTO E INSTALAÇÃO. AF_11/2021_P</t>
  </si>
  <si>
    <t>AR CONDICIONADO SPLITÃO 15 TR - FORNECIMENTO E INSTALAÇÃO. AF_11/2021_P</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</si>
  <si>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</si>
  <si>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</si>
  <si>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</si>
  <si>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</si>
  <si>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</si>
  <si>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</si>
  <si>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</si>
  <si>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</si>
  <si>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</si>
  <si>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</si>
  <si>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</si>
  <si>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</si>
  <si>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</si>
  <si>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CURVAR 45 GRAUS, PVC, SERIE R, ÁGUA PLUVIAL, DN 100 MM, JUNTA ELÁSTICA, FORNECIDO E INSTALADO EM RAMAL DE ENCAMINHAMENTO. AF_12/2014</t>
  </si>
  <si>
    <t>CURVAR 45 GRAUS, PVC, SERIE R, ÁGUA PLUVIAL, DN 100 MM, JUNTA ELÁSTICA, FORNECIDO E INSTALADO EM CONDUTORES VERTICAIS DE ÁGUAS PLUVIAIS. AF_12/2014</t>
  </si>
  <si>
    <t>TÊ DE INSPEÇÃO, PVC, SERIE R, ÁGUA PLUVIAL, DN 150 X 100 MM, JUNTA ELÁSTICA, FORNECIDO E INSTALADO EM CONDUTORES VERTICAIS DE ÁGUAS PLUVIAIS. AF_12/2014</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</si>
  <si>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</si>
  <si>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</si>
  <si>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</si>
  <si>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</si>
  <si>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</si>
  <si>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</si>
  <si>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</si>
  <si>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</si>
  <si>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</si>
  <si>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</si>
  <si>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</si>
  <si>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</si>
  <si>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</si>
  <si>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</si>
  <si>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</si>
  <si>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</si>
  <si>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</si>
  <si>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</si>
  <si>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</si>
  <si>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</si>
  <si>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</si>
  <si>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</si>
  <si>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</si>
  <si>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</si>
  <si>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</si>
  <si>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</si>
  <si>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</si>
  <si>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</si>
  <si>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</si>
  <si>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</si>
  <si>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</si>
  <si>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TORNEIRA CROMADA DE MESA PARA LAVATORIO, TIPO MONOCOMANDO. AF_01/2020</t>
  </si>
  <si>
    <t>MICTÓRIO SIFONADO LOUÇA BRANCA PARA ENTRADA DE ÁGUA EMBUTIDA  PADRÃO ALTO  FORNECIMENTO E INSTALAÇÃO. AF_01/2020</t>
  </si>
  <si>
    <t>VASO SANITÁRIO SIFONADO COM CAIXA ACOPLADA, LOUÇA BRANCA - PADRÃO ALTO - FORNECIMENTO E INSTALAÇÃO. AF_01/2020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</si>
  <si>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</si>
  <si>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</si>
  <si>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</si>
  <si>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</si>
  <si>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</si>
  <si>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</si>
  <si>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</si>
  <si>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</si>
  <si>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</si>
  <si>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</si>
  <si>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</si>
  <si>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</si>
  <si>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</si>
  <si>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</si>
  <si>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</si>
  <si>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</si>
  <si>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</si>
  <si>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</si>
  <si>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</si>
  <si>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</si>
  <si>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</si>
  <si>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</si>
  <si>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</si>
  <si>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</si>
  <si>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</si>
  <si>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</si>
  <si>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</si>
  <si>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</si>
  <si>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</si>
  <si>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</si>
  <si>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</si>
  <si>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</si>
  <si>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</si>
  <si>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</si>
  <si>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</si>
  <si>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</si>
  <si>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</si>
  <si>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</si>
  <si>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</si>
  <si>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</si>
  <si>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</si>
  <si>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</si>
  <si>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</si>
  <si>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</si>
  <si>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</si>
  <si>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</si>
  <si>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</si>
  <si>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</si>
  <si>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</si>
  <si>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</si>
  <si>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</si>
  <si>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</si>
  <si>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</si>
  <si>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</si>
  <si>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</si>
  <si>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</si>
  <si>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</si>
  <si>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</si>
  <si>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</si>
  <si>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</si>
  <si>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</si>
  <si>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</si>
  <si>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</si>
  <si>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</si>
  <si>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</si>
  <si>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</si>
  <si>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</si>
  <si>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</si>
  <si>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</si>
  <si>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</si>
  <si>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</si>
  <si>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</si>
  <si>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</si>
  <si>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</si>
  <si>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</si>
  <si>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</si>
  <si>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</si>
  <si>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</si>
  <si>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</si>
  <si>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</si>
  <si>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</si>
  <si>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</si>
  <si>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</si>
  <si>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</si>
  <si>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AÇO GALVANIZADO DN 25 (1 )   FORNECIMENTO E INSTALAÇÃO (EXCLUSIVE HIDRÔMETRO). AF_11/2016</t>
  </si>
  <si>
    <t>SUPORTE PARA ELETROCALHA LISA OU PERFURADA EM AÇO GALVANIZADO, LARGURA 500 OU 800 MM E ALTURA 50 MM, ESPAÇADO A CADA 1,5 M, EM PERFILADO DE SEÇÃO 38X76 MM, POR METRO DE ELETROCALHA FIXADA. AF_07/2017</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</si>
  <si>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</si>
  <si>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</si>
  <si>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</si>
  <si>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</si>
  <si>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</si>
  <si>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</si>
  <si>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</si>
  <si>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</si>
  <si>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</si>
  <si>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</si>
  <si>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</si>
  <si>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</si>
  <si>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</si>
  <si>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</si>
  <si>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</si>
  <si>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</si>
  <si>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</si>
  <si>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</si>
  <si>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</si>
  <si>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</si>
  <si>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</si>
  <si>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</si>
  <si>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</si>
  <si>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</si>
  <si>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</si>
  <si>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</si>
  <si>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</si>
  <si>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</si>
  <si>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</si>
  <si>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</si>
  <si>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</si>
  <si>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</si>
  <si>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</si>
  <si>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</si>
  <si>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</si>
  <si>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</si>
  <si>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</si>
  <si>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</si>
  <si>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</si>
  <si>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</si>
  <si>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</si>
  <si>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</si>
  <si>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</si>
  <si>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</si>
  <si>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</si>
  <si>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</si>
  <si>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</si>
  <si>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</si>
  <si>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</si>
  <si>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</si>
  <si>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</si>
  <si>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</si>
  <si>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</si>
  <si>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</si>
  <si>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</si>
  <si>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</si>
  <si>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</si>
  <si>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</si>
  <si>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</si>
  <si>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</si>
  <si>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</si>
  <si>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</si>
  <si>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</si>
  <si>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</si>
  <si>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</si>
  <si>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</si>
  <si>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</si>
  <si>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</si>
  <si>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</si>
  <si>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</si>
  <si>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</si>
  <si>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</si>
  <si>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</si>
  <si>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</si>
  <si>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</si>
  <si>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</si>
  <si>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</si>
  <si>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</si>
  <si>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</si>
  <si>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</si>
  <si>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ALVENARIA DE VEDAÇÃO DE BLOCOS DE GESSO DE 7X50X66CM (ESPESSURA 7CM). AF_05/2020</t>
  </si>
  <si>
    <t>ALVENARIA DE VEDAÇÃO DE BLOCOS DE GESSO DE 10X50X66CM (ESPESSURA 10CM). AF_05/2020</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</si>
  <si>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</si>
  <si>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</si>
  <si>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</si>
  <si>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</si>
  <si>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</si>
  <si>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</si>
  <si>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</si>
  <si>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</si>
  <si>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</si>
  <si>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</si>
  <si>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</si>
  <si>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</si>
  <si>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</si>
  <si>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</si>
  <si>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</si>
  <si>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</si>
  <si>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</si>
  <si>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</si>
  <si>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</si>
  <si>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</si>
  <si>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</si>
  <si>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</si>
  <si>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</si>
  <si>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</si>
  <si>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</si>
  <si>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</si>
  <si>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</si>
  <si>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</si>
  <si>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</si>
  <si>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</si>
  <si>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</si>
  <si>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</si>
  <si>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</si>
  <si>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</si>
  <si>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</si>
  <si>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</si>
  <si>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</si>
  <si>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</si>
  <si>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</si>
  <si>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</si>
  <si>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</si>
  <si>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</si>
  <si>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</si>
  <si>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</si>
  <si>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</si>
  <si>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</si>
  <si>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</si>
  <si>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</si>
  <si>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</si>
  <si>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</si>
  <si>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</si>
  <si>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</si>
  <si>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</si>
  <si>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</si>
  <si>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</si>
  <si>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</si>
  <si>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</si>
  <si>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</si>
  <si>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</si>
  <si>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</si>
  <si>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</si>
  <si>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</si>
  <si>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PINTURA COM TINTA ALQUÍDICA DE FUNDO E ACABAMENTO (ESMALTE SINTÉTICO GRAFITE) PULVERIZADA SOBRE PERFIL METÁLICO EXECUTADO EM FÁBRICA (POR DEMÃO). AF_01/2020_P</t>
  </si>
  <si>
    <t>PINTURA COM TINTA ALQUÍDICA DE FUNDO E ACABAMENTO (ESMALTE SINTÉTICO GRAFITE) PULVERIZADA SOBRE SUPERFÍCIES METÁLICAS (EXCETO PERFIL) EXECUTADO EM OBRA (POR DEMÃO). AF_01/2020_P</t>
  </si>
  <si>
    <t>PINTURA COM TINTA EPOXÍDICA DE FUNDO PULVERIZADA SOBRE PERFIL METÁLICO EXECUTADO EM FÁBRICA (POR DEMÃO). AF_01/2020_P</t>
  </si>
  <si>
    <t>PINTURA COM TINTA EPOXÍDICA DE ACABAMENTO PULVERIZADA SOBRE PERFIL METÁLICO EXECUTADO EM FÁBRICA (POR DEMÃO). AF_01/2020_P</t>
  </si>
  <si>
    <t>PINTURA COM TINTA ACRÍLICA DE FUNDO PULVERIZADA SOBRE SUPERFÍCIES METÁLICAS (EXCETO PERFIL) EXECUTADO EM OBRA (POR DEMÃO). AF_01/2020_P</t>
  </si>
  <si>
    <t>PINTURA COM TINTA ACRÍLICA DE ACABAMENTO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</si>
  <si>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</si>
  <si>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</si>
  <si>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</si>
  <si>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</si>
  <si>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FOSCO) PULVERIZADA SOBRE PERFIL METÁLICO EXECUTADO EM FÁBRICA (POR DEMÃO). AF_01/2020_P</t>
  </si>
  <si>
    <t>PINTURA COM TINTA ALQUÍDICA DE ACABAMENTO (ESMALTE SINTÉTICO FOSCO) PULVERIZADA SOBRE SUPERFÍCIES METÁLICAS (EXCETO PERFIL) EXECUTADO EM OBRA (POR DEMÃO). AF_01/2020_P</t>
  </si>
  <si>
    <t>PINTURA COM TINTA EPOXÍDICA DE ACABAMENTO PULVERIZADA SOBRE PERFIL METÁLICO EXECUTADO EM FÁBRICA (02 DEMÃOS). AF_01/2020_P</t>
  </si>
  <si>
    <t>PINTURA COM TINTA ACRÍLICA DE ACABAMENTO PULVERIZADA SOBRE SUPERFÍCIES METÁLICAS (EXCETO PERFIL) EXECUTADO EM OBRA (02 DEMÃOS). AF_01/2020_P</t>
  </si>
  <si>
    <t>PINTURA COM TINTA ALQUÍDICA DE ACABAMENTO (ESMALTE SINTÉTICO ACETINADO) PULVERIZADA SOBRE SUPERFÍCIES METÁLICAS (EXCETO PERFIL) EXECUTADO EM OBRA (02 DEMÃOS). AF_01/2020_P</t>
  </si>
  <si>
    <t>PINTURA COM TINTA ALQUÍDICA DE ACABAMENTO (ESMALTE SINTÉTICO BRILHANTE) PULVERIZADA SOBRE SUPERFÍCIES METÁLICAS (EXCETO PERFIL) EXECUTADO EM OBRA (02 DEMÃOS). AF_01/2020_P</t>
  </si>
  <si>
    <t>PINTURA COM TINTA ALQUÍDICA DE ACABAMENTO (ESMALTE SINTÉTICO FOSCO) PULVERIZADA SOBRE SUPERFÍCIES METÁLICAS (EXCETO PERFIL) EXECUTADO EM OBRA (02 DEMÃOS). AF_01/2020_P</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</si>
  <si>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</si>
  <si>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</si>
  <si>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</si>
  <si>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</si>
  <si>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</si>
  <si>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</si>
  <si>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</si>
  <si>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</si>
  <si>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</si>
  <si>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</si>
  <si>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</si>
  <si>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</si>
  <si>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</si>
  <si>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</si>
  <si>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</si>
  <si>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</si>
  <si>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</si>
  <si>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</si>
  <si>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</si>
  <si>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</si>
  <si>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</si>
  <si>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</si>
  <si>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</si>
  <si>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</si>
  <si>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</si>
  <si>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</si>
  <si>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</si>
  <si>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</si>
  <si>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</si>
  <si>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</si>
  <si>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</si>
  <si>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</si>
  <si>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</si>
  <si>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</si>
  <si>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</si>
  <si>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</si>
  <si>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</si>
  <si>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</si>
  <si>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</si>
  <si>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</si>
  <si>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</si>
  <si>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</si>
  <si>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</si>
  <si>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</si>
  <si>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</si>
  <si>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</si>
  <si>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</si>
  <si>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</si>
  <si>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</si>
  <si>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</si>
  <si>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</si>
  <si>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</si>
  <si>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</si>
  <si>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</si>
  <si>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</si>
  <si>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</si>
  <si>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</si>
  <si>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</si>
  <si>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</si>
  <si>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</si>
  <si>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</si>
  <si>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</si>
  <si>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</si>
  <si>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</si>
  <si>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</si>
  <si>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</si>
  <si>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</si>
  <si>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</si>
  <si>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</si>
  <si>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</si>
  <si>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</si>
  <si>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</si>
  <si>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</si>
  <si>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</si>
  <si>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</si>
  <si>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</si>
  <si>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</si>
  <si>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</si>
  <si>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</si>
  <si>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</si>
  <si>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(COMPOSIÇÃO REPRESENTATIVA) DO SERVIÇO DE REVESTIMENTO CERÂMICO PARA PAREDES INTERNAS, MEIA OU PAREDE INTEIRA, PLACAS TIPO ESMALTADA EXTRA DE 20X20 CM, PARA EDIFICAÇÕES HABITACIONAIS UNIFAMILIAR (CASAS) E EDIFICAÇÕES PÚBLICAS PADRÃO. AF_11/2014</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</si>
  <si>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</si>
  <si>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</si>
  <si>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</si>
  <si>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</si>
  <si>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</si>
  <si>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</si>
  <si>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</si>
  <si>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</si>
  <si>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</si>
  <si>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</si>
  <si>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</si>
  <si>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</si>
  <si>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</si>
  <si>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</si>
  <si>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CARGA, MANOBRA E DESCARGA MANUAL DE TUBOS PLÁSTICOS, DN 150 MM, EM CAMINHÃO CARROCERIA 9T. AF_06/2021</t>
  </si>
  <si>
    <t>CARGA, MANOBRA E DESCARGA DE TUBOS PLÁSTICOS, DN 400 MM, EM CAMINHÃO CARROCERIA COM GUINDAUTO (MUNCK) 11,7 TM. AF_07/2020</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</si>
  <si>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</si>
  <si>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</si>
  <si>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</si>
  <si>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</si>
  <si>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</si>
  <si>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</si>
  <si>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</si>
  <si>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</si>
  <si>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</si>
  <si>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</si>
  <si>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</si>
  <si>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</si>
  <si>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</si>
  <si>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</si>
  <si>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</si>
  <si>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</si>
  <si>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</si>
  <si>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</si>
  <si>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</si>
  <si>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</si>
  <si>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</si>
  <si>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</si>
  <si>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ACIDO CLORIDRICO / ACIDO MURIATICO, DILUICAO 10% A 12% PARA USO EM LIMPEZA</t>
  </si>
  <si>
    <t>ADESIVO / COLA DE CONTATO LIQUIDO, A BASE DE RESINAS, PARA COLAGEM DE ESPUMA PARA ISOLAMENTO TERMICO FLEXIVEL</t>
  </si>
  <si>
    <t>ADESIVO / COLA PARA EPS (ISOPOR) E OUTROS MATERIAIS</t>
  </si>
  <si>
    <t>ADESIVO ACRILICO DE BASE AQUOSA / COLA DE CONTATO</t>
  </si>
  <si>
    <t>ADESIVO PLASTICO PARA PVC, FRASCO COM *850* GR</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</si>
  <si>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</si>
  <si>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</si>
  <si>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</si>
  <si>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</si>
  <si>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AJUDANTE DE ESTRUTURAS METALICAS HORISTA</t>
  </si>
  <si>
    <t>ANEL BORRACHA PARA TUBO ESGOTO PREDIAL, DN 50 MM (NBR 5688)</t>
  </si>
  <si>
    <t>ANEL BORRACHA PARA TUBO ESGOTO PREDIAL, DN 75 MM (NBR 5688)</t>
  </si>
  <si>
    <t>ANEL BORRACHA, DN 100 MM, PARA TUBO SERIE REFORCADA ESGOTO PREDIAL</t>
  </si>
  <si>
    <t>ANEL BORRACHA, DN 75 MM, PARA TUBO SERIE REFORCADA ESGOTO PREDIAL</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</si>
  <si>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</si>
  <si>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</si>
  <si>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</si>
  <si>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</si>
  <si>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</si>
  <si>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</si>
  <si>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</si>
  <si>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</si>
  <si>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</si>
  <si>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</si>
  <si>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</si>
  <si>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</si>
  <si>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</si>
  <si>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 VEDACAO, PVC FLEXIVEL, 100 MM, PARA SAIDA DE BACIA / VASO SANITARIO</t>
  </si>
  <si>
    <t>APOIO DO PORTA DENTE PARA FRESADORA DE  ASFALTO</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</si>
  <si>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</si>
  <si>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</si>
  <si>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</si>
  <si>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</si>
  <si>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</si>
  <si>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</si>
  <si>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</si>
  <si>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</si>
  <si>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</si>
  <si>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</si>
  <si>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</si>
  <si>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</si>
  <si>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</si>
  <si>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BASE DE MISTURADOR MONOCOMANDO PARA CHUVEIRO, DE PAREDE (NAO INCLUI ACABAMENTOS)</t>
  </si>
  <si>
    <t>BATENTE / PORTAL / ADUELA / MARCO EM MADEIRA MACICA COM REBAIXO, E = *3* CM, L = *14* CM, PARA PORTAS DE  GIRO DE *60 CM A 120* CM  X *210* CM, CEDRINHO / ANGELIM COMERCIAL / TAURI / CURUPIXA / PEROBA / CUMARU OU EQUIVALENTE DA REGIAO (NAO INCLUI ALIZARES)</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</si>
  <si>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</si>
  <si>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</si>
  <si>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</si>
  <si>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BETONEIRA CAPACIDADE NOMINAL 600 L, CAPACIDADE DE MISTURA 440 L, MOTOR A GASOLINA POTENCIA 10 HP, COM  CARREGADOR</t>
  </si>
  <si>
    <t>BLOCO / TIJOLO DE VIDRO INCOLOR, CANELADO / ONDULADO, *19 X 19 X 8* CM (A X L X E)</t>
  </si>
  <si>
    <t>BLOCO / TIJOLO DE VIDRO INCOLOR, XADREZ, *20 X 20 X 10* CM (A X L X E)</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</si>
  <si>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</si>
  <si>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</si>
  <si>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</si>
  <si>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</si>
  <si>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</si>
  <si>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</si>
  <si>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DE 9 X 19 X 19 CM (L XA X C)</t>
  </si>
  <si>
    <t>BLOCO CERAMICO / TIJOLO VAZADO PARA ALVENARIA DE VEDACAO, 8 FUROS NA HORIZONTAL, 9 X 19 X 19 CM (L X A X C)</t>
  </si>
  <si>
    <t>BLOCO CERAMICO / TIJOLO VAZADO PARA ALVENARIA DE VEDACAO, 8 FUROS NA HORIZONTAL, 9 X 19 X 29 CM (L X A X C)</t>
  </si>
  <si>
    <t>BLOCO DE VIDRO / ELEMENTO VAZADO, INCOLOR, VENEZIANA, *20 X 20 X 6* CM (A X L X E)</t>
  </si>
  <si>
    <t>BLOCO DE VIDRO / ELEMENTO VAZADO, INCOLOR, VENEZIANA, DE *20 X 10 X 8* CM (A X L X E)</t>
  </si>
  <si>
    <t>BOMBA TRIPLEX COM MOTOR A DIESEL, NACIONAL, DIAMETRO DE SUCCAO DE 2  1/2''</t>
  </si>
  <si>
    <t>BRACO OU HASTE RETA COM CANOPLA PLASTICA, 1/2 ", PARA CHUVEIRO ELETRICO</t>
  </si>
  <si>
    <t>CAIXA DE GORDURA EM PVC, DIAMETRO MINIMO 300 MM, DIAMETRO DE SAIDA 100 MM, CAPACIDADE  APROXIMADA 18 LITROS, COM TAMPA E CESTO</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</si>
  <si>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</si>
  <si>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</si>
  <si>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</si>
  <si>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</si>
  <si>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</si>
  <si>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</si>
  <si>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</si>
  <si>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</si>
  <si>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</si>
  <si>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</si>
  <si>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CALCARIO DOLOMITICO A (POSTO PEDREIRA/FORNECEDOR,  SEM FRETE)</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</si>
  <si>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</si>
  <si>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</si>
  <si>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</si>
  <si>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</si>
  <si>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CERA LIQUIDA INCOLOR MULTIPISO</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</si>
  <si>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</si>
  <si>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</si>
  <si>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</si>
  <si>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</si>
  <si>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</si>
  <si>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</si>
  <si>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</si>
  <si>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</si>
  <si>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8 A 12 MM</t>
  </si>
  <si>
    <t>CHAPA/PAINEL DE MADEIRA COMPENSADA RESINADA (MADEIRITE RESINADO ROSA) PARA FORMA DE CONCRETO, DE 2200 X 1100 MM, E = 20 MM</t>
  </si>
  <si>
    <t>CHAPA/PAINEL DE MADEIRA COMPENSADA RESINADA (MADEIRITE RESINADO ROSA) PARA FORMA DE CONCRETO, DE 2200 X 1100 MM, E = 6 MM</t>
  </si>
  <si>
    <t>CIMENTO PORTLAND ESTRUTURAL BRANCO  CPB-32</t>
  </si>
  <si>
    <t>COLA PARA TUBOS E MANTAS ELASTOMERICAS, A BASE DE SOLVENTE</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</si>
  <si>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</si>
  <si>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</si>
  <si>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</si>
  <si>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</si>
  <si>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</si>
  <si>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</si>
  <si>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</si>
  <si>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</si>
  <si>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CONTRAMARCO DE ALUMINIO (PERFIL 25) PARA ESQUADRIAS, TIPO CONVENCIONAL / CADEIRINHA, 60 MM (CM-060), INCLUSO CONEXOES, GRAPAS E TRAVAMENTOS</t>
  </si>
  <si>
    <t>DENTE PARA  FRESADORA</t>
  </si>
  <si>
    <t>DESINFETANTE PRONTO USO</t>
  </si>
  <si>
    <t>DETERGENTE NEUTRO USO GERAL, CONCENTRADO</t>
  </si>
  <si>
    <t>DILUENTE AGUARRAS</t>
  </si>
  <si>
    <t>DISCO DE BORRACHA PARA LIXADEIRA RIGIDO 7 " COM ARRUELA  CENTRAL</t>
  </si>
  <si>
    <t>DISCO DE CORTE DIAMANTADO SEGMENTADO DIAMETRO DE 180 MM PARA ESMERILHADEIRA  7 "</t>
  </si>
  <si>
    <t>DISCO DE CORTE PARA METAL COM DUAS TELAS 12 X 1/8 X 3/4 "  (300 X 3,2 X 19,05 MM)</t>
  </si>
  <si>
    <t>DISCO DE DESBASTE PARA METAL FERROSO EM GERAL, COM TRES TELAS,  9 X 1/4 X 7/8 " ( 228,6 X 6,4 X 22,2 MM)</t>
  </si>
  <si>
    <t>DISCO DE LIXA PARA METAL, DIAMETRO = 180 MM, GRAO  120</t>
  </si>
  <si>
    <t>DIVISORIA EM GRANITO, COM DUAS FACES POLIDAS, TIPO ANDORINHA/ QUARTZ/ CASTELO/ CORUMBA OU OUTROS EQUIVALENTES DA REGIAO, E=  *3,0*  CM</t>
  </si>
  <si>
    <t>DUCHA / CHUVEIRO METALICO, DE PAREDE, ARTICULAVEL, COM BRACO/CANO, SEM DESVIADOR</t>
  </si>
  <si>
    <t>DUCHA / CHUVEIRO METALICO, DE PAREDE, ARTICULAVEL, COM DESVIADOR E DUCHA MANUAL</t>
  </si>
  <si>
    <t>DUCHA / CHUVEIRO PLASTICO SIMPLES, 5 '', BRANCO, PARA ACOPLAR EM HASTE 1/2 ", AGUA FRIA</t>
  </si>
  <si>
    <t>ELEMENTO VAZADO CERAMICO QUADRADO (TIPO RETO OU REDONDO), *7 A 9 X 20 X 20* CM (L X A X C)</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</si>
  <si>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</si>
  <si>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</si>
  <si>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</si>
  <si>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ESCOVA CIRCULAR EM ACO LATONADO, 6 X 1 " (DIAMETRO X ESPESSURA), FURO DE 1 1/4 ", FIO ONDULADO *0,30*  MM</t>
  </si>
  <si>
    <t>FECHADURA AUXILIAR DE SEGURANCA PARA PORTA EXTERNA, EM ACO INOX, BROCA DE 45 A 55 MM, LINGUETA COM 3 AVANCOS, INCLUINDO 2 CHAVES TIPO CILINDRO</t>
  </si>
  <si>
    <t>FECHADURA ESPELHO PARA PORTA DE BANHEIRO, EM ACO INOX (MAQUINA, TESTA E CONTRA-TESTA) E EM ZAMAC (MACANETA, LINGUETA E TRINCOS) COM ACABAMENTO CROMADO, MAQUINA DE 55 MM, INCLUINDO CHAVE TIPO TRANQUETA  (CONJUNTO DE FECHADURAS)</t>
  </si>
  <si>
    <t>FECHADURA ROSETA REDONDA PARA PORTA INTERNA, EM ACO INOX (MAQUINA, TESTA E CONTRA-TESTA) E EM ZAMAC (MACANETA, LINGUETA E TRINCOS) COM ACABAMENTO CROMADO, MAQUINA DE 40 MM, INCLUINDO CHAVE TIPO INTERNA (CONJUNTO DE FECHADURAS)</t>
  </si>
  <si>
    <t>FERTILIZANTE NPK -  10:10:10</t>
  </si>
  <si>
    <t>FITA / CINTA AUTOADESIVA ELASTOMERICA PARA VEDACAO, L= 50 MM, E = 3 MM</t>
  </si>
  <si>
    <t>FUNDO SINTETICO NIVELADOR BRANCO FOSCO PARA MADEIRA</t>
  </si>
  <si>
    <t>GESSO COLA, EM PO, PARA FIXACAO DE MOLDURAS, SANCAS E BLOCOS DE GESSO</t>
  </si>
  <si>
    <t>GONZO DE EMBUTIR, EM LATAO / ZAMAC, *20 X 48* MM, PARA JANELA BASCULANTE / PIVOTANTE, JOGO COM 4 PECAS (PAR)  - INCLUI PARAFUSOS</t>
  </si>
  <si>
    <t>GRANALHA DE ACO, ESFERICA (SHOT), PARA JATEAMENTO, PENEIRA 1,19 A 1,00 MM  (SAE S390)</t>
  </si>
  <si>
    <t>GRELHA FIXA, EM PVC BRANCA, QUADRADA, 150 X 150 MM, PARA RALOS E CAIXAS</t>
  </si>
  <si>
    <t>GRELHA FIXA, PVC CROMADA, REDONDA, 150 MM, PARA RALOS E CAIXAS</t>
  </si>
  <si>
    <t>GRUPO GERADOR ESTACIONARIO SILENCIADO, POTENCIA 50 KVA, MOTOR  DIESEL</t>
  </si>
  <si>
    <t>GRUPO GERADOR ESTACIONARIO, SILENCIADO, POTENCIA 180 KVA, MOTOR  DIESEL</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</si>
  <si>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</si>
  <si>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</si>
  <si>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</si>
  <si>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</si>
  <si>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</si>
  <si>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</si>
  <si>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</si>
  <si>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</si>
  <si>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</si>
  <si>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</si>
  <si>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</si>
  <si>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</si>
  <si>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</si>
  <si>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</si>
  <si>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</si>
  <si>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</si>
  <si>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</si>
  <si>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</si>
  <si>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IMPERMEABILIZANTE INCOLOR,  BASE SILICONE, PARA TRATAMENTO DE FACHADAS, TELHAS, PEDRAS E OUTRAS SUPERFICIES</t>
  </si>
  <si>
    <t>JANELA BASCULANTE, EM ALUMINIO PERFIL 20, 80 X 60 CM (A X L), 4 FLS (1 FIXA E 3 MOVEIS), ACABAMENTO BRANCO OU BRILHANTE, BATENTE DE 3 A 4 CM, COM VIDRO, SEM GUARNICAO</t>
  </si>
  <si>
    <t>JANELA DE CORRER,  EM ALUMINIO PERFIL 25, 120 X 150 CM (A X L), 4 FLS, BANDEIRA COM BASCULA,  ACABAMENTO BRANCO OU BRILHANTE, BATENTE/REQUADRO DE 6 A 14 CM, COM VIDRO, SEM GUARNICAO/ALIZAR</t>
  </si>
  <si>
    <t>JANELA DE CORRER, EM ALUMINIO PEFIL 25, 100 X 200 CM (A X L), 4 FLS, SEM BANDEIRA, ACABAMENTO BRANCO OU BRILHANTE, BATENTE DE 6 A 7 CM, COM VIDRO, SEM GUARNICAO/ALIZAR</t>
  </si>
  <si>
    <t>JANELA DE CORRER, EM ALUMINIO PERFIL 25, 100 X 120 CM (A X L), 2 FLS MOVEIS,  SEM BANDEIRA, ACABAMENTO BRANCO OU BRILHANTE, BATENTE DE 6 A 7 CM, COM VIDRO, SEM GUARNICAO</t>
  </si>
  <si>
    <t>JANELA DE CORRER, EM ALUMINIO PERFIL 25, 100 X 150 CM (A X L), 2 FLS MOVEIS,  SEM BANDEIRA, ACABAMENTO BRANCO OU BRILHANTE, BATENTE DE 6 A 7 CM, COM VIDRO, SEM GUARNICAO</t>
  </si>
  <si>
    <t>JANELA DE CORRER, EM ALUMINIO PERFIL 25, 100 X 150 CM (A X L), 4 FLS MOVEIS, SEM BANDEIRA, ACABAMENTO BRANCO OU BRILHANTE, BATENTE DE 6 A 7 CM, COM VIDRO, SEM GUARNICAO/ALIZAR</t>
  </si>
  <si>
    <t>JANELA FIXA, EM ALUMINIO PERFIL 20, 60  X 80 CM (A X L), BATENTE/REQUADRO DE 3 A 14 CM, COM VIDRO 4 MM, SEM GUARNICAO/ALIZAR, ACABAMENTO ALUM BRANCO OU BRILHANTE</t>
  </si>
  <si>
    <t>JANELA INTEGRADA VENEZIANA EM ALUMINIO  PERFIL 25, 120 X 120 CM (A X L), 2 FLS ( 2 VIDROS) E VENEZIANA COM ACIONAMENTO MANUAL, SEM BANDEIRA, ACABAMENTO BRILHANTE, BATENTE DE 11,50 A 12,50 CM, COM VIDRO, INCLUSO GUARNICAO</t>
  </si>
  <si>
    <t>JANELA MAXIM AR, EM ALUMINIO PERFIL 25, 60 X 80 CM (A X L), ACABAMENTO BRANCO OU BRILHANTE, BATENTE DE 4 A 5 CM, COM VIDRO, SEM GUARNICAO/ALIZAR</t>
  </si>
  <si>
    <t>JANELA VENEZIANA DE CORRER, EM ALUMINIO PERFIL 25, 100 X 120 CM (A X L), 3 FLS (2 VENEZIANAS E 1 VIDRO), SEM BANDEIRA, ACABAMENTO BRANCO OU BRILHANTE, BATENTE DE 8 A 9 CM, COM VIDRO, SEM GUARNICAO/ALIZAR</t>
  </si>
  <si>
    <t>JANELA VENEZIANA DE CORRER, EM ALUMINIO PERFIL 25, 100 X 150 CM (A X L), 6 FLS (4 VENEZIANAS E 2 VIDROS), SEM BANDEIRA, ACABAMENTO BRANCO OU BRILHANTE, BATENTE DE 8 A 9 CM, COM VIDRO, SEM GUARNICAO / ALIZAR</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</si>
  <si>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</si>
  <si>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</si>
  <si>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</si>
  <si>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</si>
  <si>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</si>
  <si>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</si>
  <si>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</si>
  <si>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</si>
  <si>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</si>
  <si>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</si>
  <si>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</si>
  <si>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</si>
  <si>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LIMPA VIDROS COM PULVERIZADOR</t>
  </si>
  <si>
    <t>LIXA EM FOLHA PARA PAREDE OU MADEIRA, NUMERO 120, COR VERMELHA</t>
  </si>
  <si>
    <t>MANTA TERMOPLASTICA, PEAD, GEOMEMBRANA LISA, E = 0,50 MM  (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</si>
  <si>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</si>
  <si>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</si>
  <si>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</si>
  <si>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</si>
  <si>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</si>
  <si>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</si>
  <si>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</si>
  <si>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</si>
  <si>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</si>
  <si>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</si>
  <si>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</si>
  <si>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</si>
  <si>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</si>
  <si>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MASSA ACRILICA PARA SUPERFICIES INTERNAS E EXTERNAS</t>
  </si>
  <si>
    <t>MASSA CORRIDA PARA SUPERFICIES DE AMBIENTES INTERNOS</t>
  </si>
  <si>
    <t>MASSA PARA MADEIRA - INTERIOR E EXTERIOR</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</si>
  <si>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</si>
  <si>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</si>
  <si>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</si>
  <si>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</si>
  <si>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</si>
  <si>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</si>
  <si>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</si>
  <si>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</si>
  <si>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</si>
  <si>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MICROESFERAS DE VIDRO PARA SINALIZACAO HORIZONTAL VIARIA, TIPO I-B (PREMIX) - NBR  16184</t>
  </si>
  <si>
    <t>MICROESFERAS DE VIDRO PARA SINALIZACAO HORIZONTAL VIARIA, TIPO II-A (DROP-ON) - NBR  16184</t>
  </si>
  <si>
    <t>MICTORIO INDICUDUAL, SIFONADO, LOUCA BRANCA, SEM COMPLEMENTOS</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</si>
  <si>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</si>
  <si>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</si>
  <si>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</si>
  <si>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</si>
  <si>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</si>
  <si>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</si>
  <si>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</si>
  <si>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</si>
  <si>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</si>
  <si>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MONTADOR DE ESTRUTURAS METALICAS HORISTA</t>
  </si>
  <si>
    <t>OPERADOR DE DEMARCADORA DE FAIXAS DE TRAFEGO HORISTA</t>
  </si>
  <si>
    <t>OPERADOR DE PAVIMENTADORA / MESA VIBROACABADORA HORISTA</t>
  </si>
  <si>
    <t>PAR DE TABELAS DE BASQUETE EM COMPENSADO NAVAL, OFICIAL, 1800 X 1200 MM, INCLUINDO ARO DE METAL E REDE EM POLIPROPILENO 100% (SEM SUPORTE DE FIXACAO)</t>
  </si>
  <si>
    <t>PASTA LUBRIFICANTE PARA TUBOS E CONEXOES COM JUNTA ELASTICA, EMBALAGEM DE *400* GR (USO EM PVC, ACO, POLIETILENO E OUTROS)</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</si>
  <si>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</si>
  <si>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</si>
  <si>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</si>
  <si>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</si>
  <si>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</si>
  <si>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PERFIL LONGARINA (PRINCIPAL), T CLICADO, EM ACO, BRANCO NAS FACES APARENTES, PARA FORRO REMOVIVEL, 24 X 32 X 3750 MM (L X H X C</t>
  </si>
  <si>
    <t>PISO EM GRANITO, POLIDO, TIPO MARFIM, DALLAS, CARAVELAS OU OUTROS EQUIVALENTES DA REGIAO, FORMATO MENOR OU IGUAL A 3025 CM2, E=  *2*CM</t>
  </si>
  <si>
    <t>PISO FULGET (GRANITO LAVADO) EM PLACAS DE *40 X 40* CM, E = 2,0 CM (SEM COLOCACAO)</t>
  </si>
  <si>
    <t>PISO FULGET (GRANITO LAVADO) EM PLACAS DE *75 X 75* CM, E = 2,0 CM (SEM COLOCACAO)</t>
  </si>
  <si>
    <t>PISO/ REVESTIMENTO EM GRANITO, POLIDO, TIPO ANDORINHA/ QUARTZ/ CASTELO/ CORUMBA OU OUTROS EQUIVALENTES DA REGIAO, FORMATO MAIOR OU IGUAL A 3025 CM2, E = *2*CM</t>
  </si>
  <si>
    <t>PLACA / CHAPA DE GESSO ACARTONADO, RESISTENTE A UMIDADE (RU), COR VERDE, E = 15 MM, 1200 X 2400 MM (L X C)</t>
  </si>
  <si>
    <t>PLACA / CHAPA DE GESSO ACARTONADO, RESISTENTE AO FOGO (RF), COR ROSA, E = 15 MM, 1200 X 2400 MM (L X C)</t>
  </si>
  <si>
    <t>PLACA / CHAPA DE GESSO ACARTONADO, STANDARD (ST), COR BRANCA, E = 15 MM, 1200 X 2400 MM (L X C)</t>
  </si>
  <si>
    <t>PLACA CIMENTICIA LISA E = 10 MM, DE 1,20 X *2,50* M (SEM AMIANTO)</t>
  </si>
  <si>
    <t>PLACA CIMENTICIA LISA E = 6 MM, DE 1,20 X *2,50* M (SEM AMIANTO)</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</si>
  <si>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</si>
  <si>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</si>
  <si>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</si>
  <si>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</si>
  <si>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</si>
  <si>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</si>
  <si>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</si>
  <si>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PONTEIRO PARA MARTELO ROMPEDOR, DIAMETRO = *28* MM, COMPRIMENTO = *520* MM, ENCAIXE  SEXTAVADO</t>
  </si>
  <si>
    <t>PORCA OLHAL M 16,  EM ACO GALVANIZADO, DIAMETRO = 16 MM</t>
  </si>
  <si>
    <t>PORTA DE ABRIR / GIRO, EM GRADIL FERRO, COM BARRA CHATA 3 CM X 1/4", COM REQUADRO E GUARNICAO - COMPLETO - ACABAMENTO NATURAL</t>
  </si>
  <si>
    <t>PORTA DE ABRIR EM ACO COM DIVISAO HORIZONTAL PARA VIDROS, COM FUNDO ANTICORROSIVO/PRIMER DE PROTECAO, SEM GUARNICAO/ALIZAR/VISTA, VIDROS NAO INCLUSOS, 90 X 210 CM</t>
  </si>
  <si>
    <t>PORTA DE ABRIR EM ACO TIPO VENEZIANA, COM FUNDO ANTICORROSIVO / PRIMER DE PROTECAO, SEM GUARNICAO/ALIZAR/VISTA, 90 X 210 CM</t>
  </si>
  <si>
    <t>PORTA DENTE PARA  FRESADORA</t>
  </si>
  <si>
    <t>PORTAO BASCULANTE, MANUAL, EM ACO GALVANIZADO, CHAPA 26, TIPO LAMBRIL, COM REQUADRO, ACABAMENTO NATURAL</t>
  </si>
  <si>
    <t>PORTAO DE ABRIR / GIRO, EM GRADIL DE METALON REDONDO DE 3/4"  VERTICAL, COM REQUADRO, ACABAMENTO NATURAL - COMPLETO</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</si>
  <si>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</si>
  <si>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</si>
  <si>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</si>
  <si>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</si>
  <si>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</si>
  <si>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</si>
  <si>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</si>
  <si>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</si>
  <si>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</si>
  <si>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</si>
  <si>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</si>
  <si>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</si>
  <si>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</si>
  <si>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</si>
  <si>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</si>
  <si>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</si>
  <si>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</si>
  <si>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</si>
  <si>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</si>
  <si>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</si>
  <si>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</si>
  <si>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</si>
  <si>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</si>
  <si>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</si>
  <si>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</si>
  <si>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</si>
  <si>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</si>
  <si>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</si>
  <si>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</si>
  <si>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</si>
  <si>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</si>
  <si>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</si>
  <si>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</si>
  <si>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</si>
  <si>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</si>
  <si>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</si>
  <si>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</si>
  <si>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</si>
  <si>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</si>
  <si>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</si>
  <si>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</si>
  <si>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</si>
  <si>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</si>
  <si>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</si>
  <si>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</si>
  <si>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</si>
  <si>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</si>
  <si>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</si>
  <si>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</si>
  <si>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</si>
  <si>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</si>
  <si>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</si>
  <si>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</si>
  <si>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</si>
  <si>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</si>
  <si>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PRIMER DE POLIURETANO</t>
  </si>
  <si>
    <t>PRIMER EPOXI / EPOXIDICO</t>
  </si>
  <si>
    <t>PROLONGAMENTO / PROLONGADOR PARA CAIXA SIFONADA, PVC, 100 MM X 200 MM (NBR 5688)</t>
  </si>
  <si>
    <t>PROLONGAMENTO / PROLONGADOR PARA CAIXA SIFONADA, PVC, 150 MM X 150 MM (NBR 5688)</t>
  </si>
  <si>
    <t>PROLONGAMENTO / PROLONGADOR PARA CAIXA SIFONADA, PVC, 150 MM X 200 MM (NBR 5688)</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</si>
  <si>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</si>
  <si>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</si>
  <si>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</si>
  <si>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</si>
  <si>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</si>
  <si>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</si>
  <si>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 HORISTA</t>
  </si>
  <si>
    <t>REBOLO ABRASIVO RETO DE USO GERAL GRAO 36, DE 6 X 1 " ( DIAMETRO X ALTURA)</t>
  </si>
  <si>
    <t>RESINA ACRILICA PREMIUM BASE AGUA - COR BRANCA</t>
  </si>
  <si>
    <t>SELADOR ACRILICO OPACO PREMIUM INTERIOR/EXTERIOR</t>
  </si>
  <si>
    <t>SERVICO DE BOMBEAMENTO DE CONCRETO COM CONSUMO MINIMO DE 40  M3</t>
  </si>
  <si>
    <t>SILICA ATIVA PARA ADICAO EM CONCRETO E  ARGAMASSA</t>
  </si>
  <si>
    <t>SOLUCAO PREPARADORA / LIMPADORA PARA PVC, FRASCO COM 1000 CM3</t>
  </si>
  <si>
    <t>TANQUE DE LOUCA BRANCA, COM COLUNA, *30* L</t>
  </si>
  <si>
    <t>TANQUE DE LOUCA BRANCA, SUSPENSO, *20* L</t>
  </si>
  <si>
    <t>TARIFA "A" ENTRE  0 E 20M3 FORNECIMENTO  D'AGUA</t>
  </si>
  <si>
    <t>TARUGO DELIMITADOR DE PROFUNDIDADE EM ESPUMA DE POLIETILENO DE BAIXA DENSIDADE 10 MM, CINZA</t>
  </si>
  <si>
    <t>TELA DE ANIAGEM ( JUTA)</t>
  </si>
  <si>
    <t>TELHA GALVALUME COM ISOLAMENTO TERMOACUSTICO EM ESPUMA RIGIDA DE POLIURETANO (PU) INJETADO, ESPESSURA DE 30 MM, DENSIDADE DE 35 KG/M3, REVESTIMENTO EM TELHA TRAPEZOIDAL NAS DUAS FACES COM ESPESSURA DE 0,50 MM CADA, ACABAMENTO NATURAL (NAO INCLUI ACESSORIOS DE FIXACAO)</t>
  </si>
  <si>
    <t>TINTA A BASE DE RESINA ACRILICA EMULSIONADA EM AGUA, PARA SINALIZACAO HORIZONTAL VIARIA (NBR 13699:2012)</t>
  </si>
  <si>
    <t>TINTA ACRILICA A BASE DE SOLVENTE, PARA SINALIZACAO HORIZONTAL VIARIA (NBR 11862)</t>
  </si>
  <si>
    <t>TINTA BORRACHA CLORADA, ACABAMENTO SEMIBRILHO, QUALQUER COR</t>
  </si>
  <si>
    <t>TINTA LATEX ACRILICA PREMIUM, COR BRANCO FOSCO</t>
  </si>
  <si>
    <t>TINTA LATEX ACRILICA SUPER PREMIUM, COR BRANCO FOSCO</t>
  </si>
  <si>
    <t>TINTA/RESINA ACRILICA PREMIUM PARA CERAMICA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</si>
  <si>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</si>
  <si>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</si>
  <si>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</si>
  <si>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</si>
  <si>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</si>
  <si>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</si>
  <si>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</si>
  <si>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</si>
  <si>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VAZAO TOTAL PARA CAIXA D'AGUA, AGUA FRIA, BITOLA 1/2", COM HASTE E TORNEIRA METALICOS E BALAO PLASTICO</t>
  </si>
  <si>
    <t>TORNEIRA DE BOIA VAZAO TOTAL PARA CAIXA D'AGUA, AGUA FRIA, BITOLA 1", COM HASTE E TORNEIRA METALICOS E BALAO PLASTICO</t>
  </si>
  <si>
    <t>TORNEIRA DE BOIA VAZAO TOTAL PARA CAIXA D'AGUA, AGUA FRIA, BITOLA 3/4", COM HASTE E TORNEIRA METALICOS E BALAO PLASTICO</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</si>
  <si>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</si>
  <si>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</si>
  <si>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PLASTICA DE BOIA CONVENCIONAL PARA CAIXA DE AGUA, AGUA FRIA, 3/4 ", COM HASTE METALICA E COM TORNEIRA E BALAO PLASTICOS (PADRAO POPULAR)</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</si>
  <si>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</si>
  <si>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</si>
  <si>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</si>
  <si>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</si>
  <si>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</si>
  <si>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</si>
  <si>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</si>
  <si>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DE DESCARGA, TIPO BENGALA, PARA LIGACAO CAIXA DE DESCARGA - EMBUTIR, PVC, 40 MM X 150 CM</t>
  </si>
  <si>
    <t>TUBO DE POLIETILENO DE ALTA DENSIDADE, PEAD, PE-80, DE = 1000 MM X 38,5 MM PAREDE, ( SDR 26 - PN 05 ) PARA REDE DE AGUA OU ESGOTO ( NBR 15561)</t>
  </si>
  <si>
    <t>TUBO DE POLIETILENO DE ALTA DENSIDADE, PEAD, PE-80, DE = 110 MM X 10,0 MM PAREDE, ( SDR 11 - PN 12,5 ) PARA REDE DE AGUA OU ESGOTO ( NBR 15561)</t>
  </si>
  <si>
    <t>TUBO DE POLIETILENO DE ALTA DENSIDADE, PEAD, PE-80, DE = 1200 MM X 37,2 MM PAREDE ( SDR 32,25 - PN 04 ) PARA REDE DE AGUA OU ESGOTO ( NBR 15561)</t>
  </si>
  <si>
    <t>TUBO DE POLIETILENO DE ALTA DENSIDADE, PEAD, PE-80, DE = 1400 MM X 42,9 MM PAREDE, (SDR 32,25 - PN 04 ) PARA REDE DE AGUA OU ESGOTO ( NBR 15561)</t>
  </si>
  <si>
    <t>TUBO DE POLIETILENO DE ALTA DENSIDADE, PEAD, PE-80, DE = 160 MM X 14,6 MM PAREDE, (SDR 11 - PN 12,5 ) PARA REDE DE AGUA OU ESGOTO ( NBR 15561)</t>
  </si>
  <si>
    <t>TUBO DE POLIETILENO DE ALTA DENSIDADE, PEAD, PE-80, DE = 1600 MM X 49,0 MM PAREDE, ( SDR 32,25 - PN 04 ) PARA REDE DE AGUA OU ESGOTO ( NBR 15561)</t>
  </si>
  <si>
    <t>TUBO DE POLIETILENO DE ALTA DENSIDADE, PEAD, PE-80, DE = 900 MM X 34,7 MM PAREDE, ( SDR 26 - PN 05 ) PARA REDE DE AGUA OU ESGOTO ( NBR 15561)</t>
  </si>
  <si>
    <t>TUBO DE POLIETILENO DE ALTA DENSIDADE, PEAD, PE-80, DE= 200 MM X 18,2 MM PAREDE, ( SDR 11 - PN 12,5 ) PARA REDE DE AGUA OU ESGOTO ( NBR 15561)</t>
  </si>
  <si>
    <t>TUBO DE POLIETILENO DE ALTA DENSIDADE, PEAD, PE-80, DE= 315 MM X 28,7 MM PAREDE, ( SDR 11 - PN 12,5 ) PARA REDE DE AGUA OU ESGOTO ( NBR 15561)</t>
  </si>
  <si>
    <t>TUBO DE POLIETILENO DE ALTA DENSIDADE, PEAD, PE-80, DE= 400 MM X 36,4 MM PAREDE, ( SDR 11 - PN 12,5 ) PARA REDE DE AGUA OU ESGOTO ( NBR 15561)</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</si>
  <si>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</si>
  <si>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</si>
  <si>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TUBO DE POLIETILENO DE ALTA DENSIDADE, PEAD, PE-80, DE= 630 MM X 57,3 MM PAREDE (SDR 11 - PN 12,5 ) PARA REDE DE AGUA OU ESGOTO ( NBR 15561)</t>
  </si>
  <si>
    <t>TUBO DE POLIETILENO DE ALTA DENSIDADE, PEAD, PE-80, DE= 730 MM X 34,1 MM PAREDE, ( SDR 21 - PN 06 ) PARA REDE DE AGUA OU ESGOTO ( NBR 15561)</t>
  </si>
  <si>
    <t>TUBO DE POLIETILENO DE ALTA DENSIDADE, PEAD, PE-80, DE= 75 MM X 6,9 MM PAREDE, ( SRD 11 - PN 12,5 ) PARA REDE DE AGUA OU ESGOTO ( NBR 15561)</t>
  </si>
  <si>
    <t>TUBO DE POLIETILENO DE ALTA DENSIDADE, PEAD, PE-80, DE= 800 MM X 30,8 MM PAREDE, ( SDR 26 - PN 05 ) PARA REDE DE AGUA OU ESGOTO ( NBR 15561)</t>
  </si>
  <si>
    <t>TUBO DE REVESTIMENTO, EM ACO, CORPO SCHEDULE 40, PONTEIRA SCHEDULE 80, ROSQUEAVEL E SEGMENTADO PARA PERFURACAO, DIAMETRO 8'' (200 MM)</t>
  </si>
  <si>
    <t>TUBO PVC, SOLDAVEL, DN 100 MM, AGUA FRIA (NBR-5648)</t>
  </si>
  <si>
    <t>USINA DE ASFALTO, GRAVIMETRICA, CAPACIDADE DE 150 T/H, POTENCIA DE 400  KW</t>
  </si>
  <si>
    <t>VALVULA DE ESCOAMENTO PARA TANQUE, EM METAL CROMADO, 1.1/2 ", SEM LADRAO, COM TAMPAO PLASTICO</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</si>
  <si>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</si>
  <si>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</si>
  <si>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</si>
  <si>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VIBROACABADORA DE ASFALTO SOBRE ESTEIRAS, LARG. PAVIM. MAX. 8,00 M, POT. 100 KW/ 134 HP, CAP.  600 T/ H</t>
  </si>
  <si>
    <t>VIBROACABADORA DE ASFALTO SOBRE ESTEIRAS, LARG. PAVIM. 2,13 M A 4,55 M, POT. 74 KW/ 100 HP, CAP. 400  T/ H</t>
  </si>
  <si>
    <t>PINTURA DE SETAS E ZEBRADOS COM TINTA ACRÍLICA - ESPESSURA DE 0,4 MM</t>
  </si>
  <si>
    <t>JUNTA DE DILATAÇÃO EM PERFIL EXTRUDADO DE BORRACHA VULCANIZADA</t>
  </si>
  <si>
    <t>ARCO METÁLICO GALVANIZADO TIPO MP 152S - ARCO ALTO - VÃO = 6,12 M E ALTURA = 2,77 M - ATERRO RODOVIÁRIO MÍNIMO = 0,75 M E MÁXIMO = 5,40 M - AREIA EXTRAÍDA E BRITA PRODUZIDA</t>
  </si>
  <si>
    <t>ARCO METÁLICO GALVANIZADO TIPO MP 152S - ARCO ALTO - VÃO = 6,30 M E ALTURA = 3,68 M - ATERRO RODOVIÁRIO MÍNIMO = 0,75 M E MÁXIMO = 7,50 M - AREIA E BRITA COMERCIAIS</t>
  </si>
  <si>
    <t>ARCO METÁLICO GALVANIZADO TIPO MP 152S - ARCO ALTO - VÃO = 6,30 M E ALTURA = 3,68 M - ATERRO RODOVIÁRIO MÍNIMO = 0,75 M E MÁXIMO = 7,50 M - AREIA EXTRAÍDA E BRITA PRODUZIDA</t>
  </si>
  <si>
    <t>ARCO METÁLICO GALVANIZADO TIPO MP 152S - ARCO ALTO - VÃO = 6,55 M E ALTURA = 3,56 M - ATERRO RODOVIÁRIO MÍNIMO = 0,75 M E MÁXIMO = 4,9 M - AREIA EXTRAÍDA E BRITA PRODUZIDA</t>
  </si>
  <si>
    <t>ARCO METÁLICO GALVANIZADO TIPO MP 152S - ARCO ALTO - VÃO = 6,55 M E ALTURA = 3,56 M - ATERRO RODOVIÁRIO MÍNIMO = 0,75 M E MÁXIMO = 4,90 M - AREIA E BRITA COMERCIAIS</t>
  </si>
  <si>
    <t>ARCO METÁLICO GALVANIZADO TIPO MP 152S - ARCO ALTO - VÃO = 6,78 M E ALTURA = 3,61 M - ATERRO RODOVIÁRIO MÍNIMO = 0,75 M E MÁXIMO = 4,80 M - AREIA E BRITA COMERCIAIS</t>
  </si>
  <si>
    <t>ARCO METÁLICO GALVANIZADO TIPO MP 152S - ARCO ALTO - VÃO = 6,78 M E ALTURA = 3,61 M - ATERRO RODOVIÁRIO MÍNIMO = 0,75 M E MÁXIMO = 4,80 M - AREIA EXTRAÍDA E BRITA PRODUZIDA</t>
  </si>
  <si>
    <t>ARCO METÁLICO GALVANIZADO TIPO MP 152S - ARCO ALTO - VÃO = 6,96 M E ALTURA = 4,42 M - ATERRO RODOVIÁRIO MÍNIMO = 0,75 M E MÁXIMO = 8,10 M - AREIA E BRITA COMERCIAIS</t>
  </si>
  <si>
    <t>ARCO METÁLICO GALVANIZADO TIPO MP 152S - ARCO ALTO - VÃO = 6,96 M E ALTURA = 4,42 M - ATERRO RODOVIÁRIO MÍNIMO = 0,75 M E MÁXIMO = 8,10 M - AREIA EXTRAÍDA E BRITA PRODUZIDA</t>
  </si>
  <si>
    <t>ARCO METÁLICO GALVANIZADO TIPO MP 152S - ARCO ALTO - VÃO = 6,99 M E ALTURA = 4,27 M - ATERRO RODOVIÁRIO MÍNIMO = 0,75 M E MÁXIMO = 5,70 M - AREIA E BRITA COMERCIAIS</t>
  </si>
  <si>
    <t>ARCO METÁLICO GALVANIZADO TIPO MP 152S - ARCO ALTO - VÃO = 6,99 M E ALTURA = 4,27 M - ATERRO RODOVIÁRIO MÍNIMO = 0,75 M E MÁXIMO = 5,70 M - AREIA EXTRAÍDA E BRITA PRODUZIDA</t>
  </si>
  <si>
    <t>ARCO METÁLICO GALVANIZADO TIPO MP 152S - ARCO ALTO - VÃO = 7,01 M E ALTURA = 3,63 M - ATERRO RODOVIÁRIO MÍNIMO = 0,75 M E MÁXIMO = 4,60 M - AREIA E BRITA COMERCIAIS</t>
  </si>
  <si>
    <t>ARCO METÁLICO GALVANIZADO TIPO MP 152S - ARCO ALTO - VÃO = 7,01 M E ALTURA = 3,63 M - ATERRO RODOVIÁRIO MÍNIMO = 0,75 M E MÁXIMO = 4,60 M - AREIA EXTRAÍDA E BRITA PRODUZIDA</t>
  </si>
  <si>
    <t>ARCO METÁLICO GALVANIZADO TIPO MP 152S - ARCO ALTO - VÃO = 7,24 M E ALTURA = 3,68 M - ATERRO RODOVIÁRIO MÍNIMO = 0,90 M E MÁXIMO = 4,4 M - AREIA E BRITA COMERCIAIS</t>
  </si>
  <si>
    <t>ARCO METÁLICO GALVANIZADO TIPO MP 152S - ARCO ALTO - VÃO = 7,24 M E ALTURA = 3,68 M - ATERRO RODOVIÁRIO MÍNIMO = 0,90 M E MÁXIMO = 4,40 M - AREIA EXTRAÍDA E BRITA PRODUZIDA</t>
  </si>
  <si>
    <t>ARCO METÁLICO GALVANIZADO TIPO MP 152S - ARCO ALTO - VÃO = 7,42 M E ALTURA = 4,52 M - ATERRO RODOVIÁRIO MÍNIMO = 0,90 M E MÁXIMO = 6,40 M - AREIA E BRITA COMERCIAIS</t>
  </si>
  <si>
    <t>ARCO METÁLICO GALVANIZADO TIPO MP 152S - ARCO ALTO - VÃO = 7,42 M E ALTURA = 4,52 M - ATERRO RODOVIÁRIO MÍNIMO = 0,90 M E MÁXIMO = 6,40 M - AREIA EXTRAÍDA E BRITA PRODUZIDA</t>
  </si>
  <si>
    <t>ARCO METÁLICO GALVANIZADO TIPO MP 152S - ARCO ALTO - VÃO = 7,47 M E ALTURA = 4,19 M - ATERRO RODOVIÁRIO MÍNIMO = 0,90 M E MÁXIMO = 4,30 M - AREIA E BRITA COMERCIAIS</t>
  </si>
  <si>
    <t>ARCO METÁLICO GALVANIZADO TIPO MP 152S - ARCO ALTO - VÃO = 7,47 M E ALTURA = 4,19 M - ATERRO RODOVIÁRIO MÍNIMO = 0,90 M E MÁXIMO = 4,30 M - AREIA EXTRAÍDA E BRITA PRODUZIDA</t>
  </si>
  <si>
    <t>ARCO METÁLICO GALVANIZADO TIPO MP 152S - ARCO ALTO - VÃO = 7,67 M E ALTURA = 3,99 M - ATERRO RODOVIÁRIO MÍNIMO = 0,90 M E MÁXIMO = 4,10 M - AREIA E BRITA COMERCIAIS</t>
  </si>
  <si>
    <t>ARCO METÁLICO GALVANIZADO TIPO MP 152S - ARCO ALTO - VÃO = 7,67 M E ALTURA = 3,99 M - ATERRO RODOVIÁRIO MÍNIMO = 0,90 M E MÁXIMO = 4,10 M - AREIA EXTRAÍDA E BRITA PRODUZIDA</t>
  </si>
  <si>
    <t>ARCO METÁLICO GALVANIZADO TIPO MP 152S - ARCO ALTO - VÃO = 7,85 M E ALTURA = 4,60 M - ATERRO RODOVIÁRIO MÍNIMO = 0,90 M E MÁXIMO = 6,00 M - AREIA E BRITA COMERCIAIS</t>
  </si>
  <si>
    <t>ARCO METÁLICO GALVANIZADO TIPO MP 152S - ARCO ALTO - VÃO = 7,85 M E ALTURA = 4,60 M - ATERRO RODOVIÁRIO MÍNIMO = 0,90 M E MÁXIMO = 6,00 M - AREIA EXTRAÍDA E BRITA PRODUZIDA</t>
  </si>
  <si>
    <t>ARCO METÁLICO GALVANIZADO TIPO MP 152S - ARCO ALTO - VÃO = 7,90 M E ALTURA = 4,04 M - ATERRO RODOVIÁRIO MÍNIMO = 0,90 M E MÁXIMO = 4,00 M - AREIA E BRITA COMERCIAIS</t>
  </si>
  <si>
    <t>ARCO METÁLICO GALVANIZADO TIPO MP 152S - ARCO ALTO - VÃO = 7,90 M E ALTURA = 4,04 M - ATERRO RODOVIÁRIO MÍNIMO = 0,90 M E MÁXIMO = 4,00 M - AREIA EXTRAÍDA E BRITA PRODUZIDA</t>
  </si>
  <si>
    <t>ARCO METÁLICO GALVANIZADO TIPO MP 152S - ARCO ALTO - VÃO = 8,08 M E ALTURA = 4,65 M - ATERRO RODOVIÁRIO MÍNIMO = 0,90 M E MÁXIMO = 5,80 M - AREIA E BRITA COMERCIAIS</t>
  </si>
  <si>
    <t>ARCO METÁLICO GALVANIZADO TIPO MP 152S - ARCO ALTO - VÃO = 8,08 M E ALTURA = 4,65 M - ATERRO RODOVIÁRIO MÍNIMO = 0,90 M E MÁXIMO = 5,80 M - AREIA EXTRAÍDA E BRITA PRODUZIDA</t>
  </si>
  <si>
    <t>ARCO METÁLICO GALVANIZADO TIPO MP 152S - ARCO ALTO - VÃO = 8,31 M E ALTURA = 4,70 M - ATERRO RODOVIÁRIO MÍNIMO = 0,90 M E MÁXIMO = 5,60 M - AREIA E BRITA COMERCIAIS</t>
  </si>
  <si>
    <t>ARCO METÁLICO GALVANIZADO TIPO MP 152S - ARCO ALTO - VÃO = 8,31 M E ALTURA = 4,70 M - ATERRO RODOVIÁRIO MÍNIMO = 0,90 M E MÁXIMO = 5,60 M - AREIA EXTRAÍDA E BRITA PRODUZIDA</t>
  </si>
  <si>
    <t>ARCO METÁLICO GALVANIZADO TIPO MP 152S - ARCO ALTO - VÃO = 8,36 M E ALTURA = 4,11 M - ATERRO RODOVIÁRIO MÍNIMO = 0,90 M E MÁXIMO = 3,70 M - AREIA E BRITA COMERCIAIS</t>
  </si>
  <si>
    <t>ARCO METÁLICO GALVANIZADO TIPO MP 152S - ARCO ALTO - VÃO = 8,36 M E ALTURA = 4,11 M - ATERRO RODOVIÁRIO MÍNIMO = 0,90 M E MÁXIMO = 3,70 M - AREIA EXTRAÍDA E BRITA PRODUZIDA</t>
  </si>
  <si>
    <t>ARCO METÁLICO GALVANIZADO TIPO MP 152S - ARCO ALTO - VÃO = 8,59 M E ALTURA = 4,39 M - ATERRO RODOVIÁRIO MÍNIMO = 0,90 M E MÁXIMO = 3,60 M - AREIA E BRITA COMERCIAIS</t>
  </si>
  <si>
    <t>ARCO METÁLICO GALVANIZADO TIPO MP 152S - ARCO ALTO - VÃO = 8,59 M E ALTURA = 4,39 M - ATERRO RODOVIÁRIO MÍNIMO = 0,90 M E MÁXIMO = 3,60 M - AREIA EXTRAÍDA E BRITA PRODUZIDA</t>
  </si>
  <si>
    <t>ARCO METÁLICO GALVANIZADO TIPO MP 152S - ARCO ALTO - VÃO = 8,97 M E ALTURA = 5,00 M - ATERRO RODOVIÁRIO MÍNIMO = 0,90 M E MÁXIMO = 5,80 M - AREIA E BRITA COMERCIAIS</t>
  </si>
  <si>
    <t>ARCO METÁLICO GALVANIZADO TIPO MP 152S - ARCO ALTO - VÃO = 8,97 M E ALTURA = 5,00 M - ATERRO RODOVIÁRIO MÍNIMO = 0,90 M E MÁXIMO = 5,80 M - AREIA EXTRAÍDA E BRITA PRODUZIDA</t>
  </si>
  <si>
    <t>ARCO METÁLICO GALVANIZADO TIPO MP 152S - ARCO ALTO - VÃO = 9,17 M E ALTURA = 5,49 M - ATERRO RODOVIÁRIO MÍNIMO = 0,90 M E MÁXIMO = 5,60 M - AREIA E BRITA COMERCIAIS</t>
  </si>
  <si>
    <t>ARCO METÁLICO GALVANIZADO TIPO MP 152S - ARCO ALTO - VÃO = 9,17 M E ALTURA = 5,49 M - ATERRO RODOVIÁRIO MÍNIMO = 0,90 M E MÁXIMO = 5,60 M - AREIA EXTRAÍDA E BRITA PRODUZIDA</t>
  </si>
  <si>
    <t>ARCO METÁLICO GALVANIZADO TIPO MP 152S - ARCO ALTO - VÃO = 9,22 M E ALTURA = 4,70 M - ATERRO RODOVIÁRIO MÍNIMO = 0,90 M E MÁXIMO = 4,10 M - AREIA E BRITA COMERCIAIS</t>
  </si>
  <si>
    <t>ARCO METÁLICO GALVANIZADO TIPO MP 152S - ARCO ALTO - VÃO = 9,22 M E ALTURA = 4,70 M - ATERRO RODOVIÁRIO MÍNIMO = 0,90 M E MÁXIMO = 4,10 M - AREIA EXTRAÍDA E BRITA PRODUZIDA</t>
  </si>
  <si>
    <t>ARCO METÁLICO GALVANIZADO TIPO MP 152S - ARCO ALTO - VÃO = 9,45 M E ALTURA = 4,75 M - ATERRO RODOVIÁRIO MÍNIMO = 0,90 M E MÁXIMO = 4,00 M - AREIA E BRITA COMERCIAIS</t>
  </si>
  <si>
    <t>ARCO METÁLICO GALVANIZADO TIPO MP 152S - ARCO ALTO - VÃO = 9,45 M E ALTURA = 4,75 M - ATERRO RODOVIÁRIO MÍNIMO = 0,90 M E MÁXIMO = 4,00 M - AREIA EXTRAÍDA E BRITA PRODUZIDA</t>
  </si>
  <si>
    <t>ARCO METÁLICO GALVANIZADO TIPO MP 152S - ARCO ALTO - VÃO = 9,63 M E ALTURA = 5,59 M - ATERRO RODOVIÁRIO MÍNIMO = 0,90 M E MÁXIMO = 5,30 M - AREIA E BRITA COMERCIAIS</t>
  </si>
  <si>
    <t>ARCO METÁLICO GALVANIZADO TIPO MP 152S - ARCO ALTO - VÃO = 9,63 M E ALTURA = 5,59 M - ATERRO RODOVIÁRIO MÍNIMO = 0,90 M E MÁXIMO = 5,30 M - AREIA EXTRAÍDA E BRITA PRODUZIDA</t>
  </si>
  <si>
    <t>ARCO METÁLICO GALVANIZADO TIPO MP 152S - ARCO ALTO - VÃO = 9,65 M E ALTURA = 5,41 M - ATERRO RODOVIÁRIO MÍNIMO = 0,90 M E MÁXIMO = 4,70 M - AREIA E BRITA COMERCIAIS</t>
  </si>
  <si>
    <t>ARCO METÁLICO GALVANIZADO TIPO MP 152S - ARCO ALTO - VÃO = 9,65 M E ALTURA = 5,41 M - ATERRO RODOVIÁRIO MÍNIMO = 0,90 M E MÁXIMO = 4,70 M - AREIA EXTRAÍDA E BRITA PRODUZIDA</t>
  </si>
  <si>
    <t>ARCO METÁLICO GALVANIZADO TIPO MP 152S - ARCO ALTO - VÃO = 9,68 M E ALTURA = 5,23 M - ATERRO RODOVIÁRIO MÍNIMO = 0,90 M E MÁXIMO = 3,90 M - AREIA E BRITA COMERCIAIS</t>
  </si>
  <si>
    <t>ARCO METÁLICO GALVANIZADO TIPO MP 152S - ARCO ALTO - VÃO = 9,68 M E ALTURA = 5,23 M - ATERRO RODOVIÁRIO MÍNIMO = 0,90 M E MÁXIMO = 3,90 M - AREIA EXTRAÍDA E BRITA PRODUZIDA</t>
  </si>
  <si>
    <t>ARCO METÁLICO GALVANIZADO TIPO MP 152S - ARCO ALTO - VÃO = 9,86 M E ALTURA = 6,07 M - ATERRO RODOVIÁRIO MÍNIMO = 0,90 M E MÁXIMO = 5,20 M - AREIA E BRITA COMERCIAIS</t>
  </si>
  <si>
    <t>ARCO METÁLICO GALVANIZADO TIPO MP 152S - ARCO ALTO - VÃO = 9,86 M E ALTURA = 6,07 M - ATERRO RODOVIÁRIO MÍNIMO = 0,90 M E MÁXIMO = 5,20 M - AREIA EXTRAÍDA E BRITA PRODUZIDA</t>
  </si>
  <si>
    <t>ARCO METÁLICO GALVANIZADO TIPO MP 152S - ARCO ALTO - VÃO = 9,91 M E ALTURA = 5,28 M - ATERRO RODOVIÁRIO MÍNIMO = 0,90 M E MÁXIMO = 3,80 M - AREIA E BRITA COMERCIAIS</t>
  </si>
  <si>
    <t>ARCO METÁLICO GALVANIZADO TIPO MP 152S - ARCO ALTO - VÃO = 9,91 M E ALTURA = 5,28 M - ATERRO RODOVIÁRIO MÍNIMO = 0,90 M E MÁXIMO = 3,80 M - AREIA EXTRAÍDA E BRITA PRODUZIDA</t>
  </si>
  <si>
    <t>ARCO METÁLICO GALVANIZADO TIPO MP 152S - OVÓIDE - VÃO = 7,21 M E ALTURA = 7,82 M - ATERRO RODOVIÁRIO MÍNIMO = 0,75 M E MÁXIMO = 6,70 M - AREIA E BRITA COMERCIAIS</t>
  </si>
  <si>
    <t>ARCO METÁLICO GALVANIZADO TIPO MP 152S - OVÓIDE - VÃO = 7,21 M E ALTURA = 7,82 M - ATERRO RODOVIÁRIO MÍNIMO = 0,75 M E MÁXIMO = 6,70 M - AREIA EXTRAÍDA E BRITA PRODUZIDA</t>
  </si>
  <si>
    <t>ARCO METÁLICO GALVANIZADO TIPO MP 152S - OVÓIDE - VÃO = 7,31 M E ALTURA = 7,87 M - ATERRO RODOVIÁRIO MÍNIMO = 0,90 M E MÁXIMO = 6,80 M - AREIA E BRITA COMERCIAIS</t>
  </si>
  <si>
    <t>ARCO METÁLICO GALVANIZADO TIPO MP 152S - OVÓIDE - VÃO = 7,31 M E ALTURA = 7,87 M - ATERRO RODOVIÁRIO MÍNIMO = 0,90 M E MÁXIMO = 6,80 M - AREIA EXTRAÍDA E BRITA PRODUZIDA</t>
  </si>
  <si>
    <t>ARCO METÁLICO GALVANIZADO TIPO MP 152S - OVÓIDE - VÃO = 7,57 M E ALTURA = 8,44 M - ATERRO RODOVIÁRIO MÍNIMO = 0,90 M E MÁXIMO = 5,60 M - AREIA E BRITA COMERCIAIS</t>
  </si>
  <si>
    <t>ARCO METÁLICO GALVANIZADO TIPO MP 152S - OVÓIDE - VÃO = 7,57 M E ALTURA = 8,44 M - ATERRO RODOVIÁRIO MÍNIMO = 0,90 M E MÁXIMO = 5,60 M - AREIA EXTRAÍDA E BRITA PRODUZIDA</t>
  </si>
  <si>
    <t>ARCO METÁLICO GALVANIZADO TIPO MP 152S - OVÓIDE - VÃO = 7,77 M E ALTURA = 7,90 M - ATERRO RODOVIÁRIO MÍNIMO = 0,90 M E MÁXIMO = 6,80 M - AREIA E BRITA COMERCIAIS</t>
  </si>
  <si>
    <t>ARCO METÁLICO GALVANIZADO TIPO MP 152S - OVÓIDE - VÃO = 7,77 M E ALTURA = 7,90 M - ATERRO RODOVIÁRIO MÍNIMO = 0,90 M E MÁXIMO = 6,80 M - AREIA EXTRAÍDA E BRITA PRODUZIDA</t>
  </si>
  <si>
    <t>ARCO METÁLICO GALVANIZADO TIPO MP 152S - OVÓIDE - VÃO = 8,13 M E ALTURA = 8,01 M - ATERRO RODOVIÁRIO MÍNIMO = 0,90 M E MÁXIMO = 3,50 M - AREIA E BRITA COMERCIAIS</t>
  </si>
  <si>
    <t>ARCO METÁLICO GALVANIZADO TIPO MP 152S - OVÓIDE - VÃO = 8,13 M E ALTURA = 8,01 M - ATERRO RODOVIÁRIO MÍNIMO = 0,90 M E MÁXIMO = 3,50 M - AREIA EXTRAÍDA E BRITA PRODUZIDA</t>
  </si>
  <si>
    <t>ARCO METÁLICO GALVANIZADO TIPO MP 152S - OVÓIDE - VÃO = 8,36 M E ALTURA = 8,23 M - ATERRO RODOVIÁRIO MÍNIMO = 0,90 M E MÁXIMO = 4,30 M - AREIA E BRITA COMERCIAIS</t>
  </si>
  <si>
    <t>ARCO METÁLICO GALVANIZADO TIPO MP 152S - OVÓIDE - VÃO = 8,36 M E ALTURA = 8,23 M - ATERRO RODOVIÁRIO MÍNIMO = 0,90 M E MÁXIMO = 4,30 M - AREIA EXTRAÍDA E BRITA PRODUZIDA</t>
  </si>
  <si>
    <t>ARCO METÁLICO GALVANIZADO TIPO MP 152S - OVÓIDE - VÃO = 8,56 M E ALTURA = 8,48 M - ATERRO RODOVIÁRIO MÍNIMO = 0,90 M E MÁXIMO = 5,30 M - AREIA E BRITA COMERCIAIS</t>
  </si>
  <si>
    <t>ARCO METÁLICO GALVANIZADO TIPO MP 152S - OVÓIDE - VÃO = 8,56 M E ALTURA = 8,48 M - ATERRO RODOVIÁRIO MÍNIMO = 0,90 M E MÁXIMO = 5,30 M - AREIA EXTRAÍDA E BRITA PRODUZIDA</t>
  </si>
  <si>
    <t>ARCO METÁLICO GALVANIZADO TIPO MP 152S - OVÓIDE - VÃO = 8,71 M E ALTURA = 9,32 M - ATERRO RODOVIÁRIO MÍNIMO = 0,90 M E MÁXIMO = 6,00 M - AREIA E BRITA COMERCIAIS</t>
  </si>
  <si>
    <t>ARCO METÁLICO GALVANIZADO TIPO MP 152S - OVÓIDE - VÃO = 8,71 M E ALTURA = 9,32 M - ATERRO RODOVIÁRIO MÍNIMO = 0,90 M E MÁXIMO = 6,00 M - AREIA EXTRAÍDA E BRITA PRODUZIDA</t>
  </si>
  <si>
    <t>ARCO METÁLICO GALVANIZADO TIPO MP 152S - OVÓIDE - VÃO = 9,15 M E ALTURA = 9,04 M - ATERRO RODOVIÁRIO MÍNIMO = 0,90 M E MÁXIMO = 4,70 M - AREIA E BRITA COMERCIAIS</t>
  </si>
  <si>
    <t>ARCO METÁLICO GALVANIZADO TIPO MP 152S - OVÓIDE - VÃO = 9,15 M E ALTURA = 9,04 M - ATERRO RODOVIÁRIO MÍNIMO = 0,90 M E MÁXIMO = 4,70 M - AREIA EXTRAÍDA E BRITA PRODUZIDA</t>
  </si>
  <si>
    <t>ARCO METÁLICO GALVANIZADO TIPO MP 152S - OVÓIDE - VÃO = 9,15 M E ALTURA = 9,50 M - ATERRO RODOVIÁRIO MÍNIMO = 0,90 M E MÁXIMO = 5,70 M - AREIA E BRITA COMERCIAIS</t>
  </si>
  <si>
    <t>ARCO METÁLICO GALVANIZADO TIPO MP 152S - OVÓIDE - VÃO = 9,15 M E ALTURA = 9,50 M - ATERRO RODOVIÁRIO MÍNIMO = 0,90 M E MÁXIMO = 5,70 M - AREIA EXTRAÍDA E BRITA PRODUZIDA</t>
  </si>
  <si>
    <t>ARGAMASSA DE SOLO-CIMENTO COM 10% DE CIMENTO E MATERIAL DE JAZIDA - PREPARO E INJEÇÃO EM TUNNEL LINER</t>
  </si>
  <si>
    <t>CONCRETO POROSO PARA TUBOS DE DRENAGEM FCK = 25 MPA - CONFECÇÃO EM BETONEIRA E LANÇAMENTO MANUAL - AREIA E BRITA COMERCIAIS</t>
  </si>
  <si>
    <t>CONCRETO POROSO PARA TUBOS DE DRENAGEM FCK = 25 MPA - CONFECÇÃO EM BETONEIRA E LANÇAMENTO MANUAL - AREIA EXTRAÍDA E BRITA PRODUZIDA</t>
  </si>
  <si>
    <t>PERFURAÇÃO EM CONCRETO COM MARTELETE ELÉTRICO - D = 14 MM</t>
  </si>
  <si>
    <t>SOLDA COM MAÇARICO OXIACETILENO DE CHAPAS DE AÇO DE 16 MM</t>
  </si>
  <si>
    <t>BUEIRO DE CONCRETO TIPO MINITÚNEL SEM INTERRUPÇÃO DE TRÁFEGO - SEÇÃO 0,80 M X 1,40 M - ESCAVADO EM MATERIAL DE 1ª CATEGORIA - ALTURA MÍNIMA DO ATERRO = 0,80 M</t>
  </si>
  <si>
    <t>BUEIRO DE CONCRETO TIPO MINITÚNEL SEM INTERRUPÇÃO DE TRÁFEGO - SEÇÃO 0,80 M X 1,40 M - ESCAVADO EM MATERIAL DE 2ª CATEGORIA - ALTURA MÍNIMA DO ATERRO = 0,80 M</t>
  </si>
  <si>
    <t>BUEIRO DE CONCRETO TIPO MINITÚNEL SEM INTERRUPÇÃO DE TRÁFEGO - SEÇÃO 0,80 M X 1,40 M - ESCAVADO EM MATERIAL DE 3ª CATEGORIA - ALTURA MÍNIMA DO ATERRO = 0,80 M</t>
  </si>
  <si>
    <t>BUEIRO DE CONCRETO TIPO MINITÚNEL SEM INTERRUPÇÃO DE TRÁFEGO - SEÇÃO 1,00 M X 1,48 M - ESCAVADO EM MATERIAL DE 1ª CATEGORIA - ALTURA MÍNIMA DO ATERRO = 0,90 M</t>
  </si>
  <si>
    <t>BUEIRO DE CONCRETO TIPO MINITÚNEL SEM INTERRUPÇÃO DE TRÁFEGO - SEÇÃO 1,00 M X 1,48 M - ESCAVADO EM MATERIAL DE 2ª CATEGORIA - ALTURA MÍNIMA DO ATERRO = 0,90 M</t>
  </si>
  <si>
    <t>BUEIRO DE CONCRETO TIPO MINITÚNEL SEM INTERRUPÇÃO DE TRÁFEGO - SEÇÃO 1,00 M X 1,48 M - ESCAVADO EM MATERIAL DE 3ª CATEGORIA - ALTURA MÍNIMA DO ATERRO = 0,90 M</t>
  </si>
  <si>
    <t>BUEIRO DE CONCRETO TIPO MINITÚNEL SEM INTERRUPÇÃO DE TRÁFEGO - SEÇÃO 1,20 M X 1,65 M - ESCAVADO EM MATERIAL DE 1ª CATEGORIA - ALTURA MÍNIMA DO ATERRO = 1,00 M</t>
  </si>
  <si>
    <t>BUEIRO DE CONCRETO TIPO MINITÚNEL SEM INTERRUPÇÃO DE TRÁFEGO - SEÇÃO 1,20 M X 1,65 M - ESCAVADO EM MATERIAL DE 2ª CATEGORIA - ALTURA MÍNIMA DO ATERRO = 1,00 M</t>
  </si>
  <si>
    <t>BUEIRO DE CONCRETO TIPO MINITÚNEL SEM INTERRUPÇÃO DE TRÁFEGO - SEÇÃO 1,20 M X 1,65 M - ESCAVADO EM MATERIAL DE 3ª CATEGORIA - ALTURA MÍNIMA DO ATERRO = 1,00 M</t>
  </si>
  <si>
    <t>BUEIRO DE CONCRETO TIPO MINITÚNEL SEM INTERRUPÇÃO DE TRÁFEGO - SEÇÃO 1,60 M X 1,84 M - ESCAVADO EM MATERIAL DE 1ª CATEGORIA - ALTURA MÍNIMA DO ATERRO = 1,20 M</t>
  </si>
  <si>
    <t>CONFECÇÃO DE COSTELA PRÉ-MOLDADA DE BUEIRO DE CONCRETO TIPO MINITÚNEL - SEÇÃO 0,80 M X 1,40 M - ESPESSURA DE 10 CM E COMPRIMENTO DE 19,5 CM</t>
  </si>
  <si>
    <t>CONFECÇÃO DE COSTELA PRÉ-MOLDADA DE BUEIRO DE CONCRETO TIPO MINITÚNEL - SEÇÃO 1,20 M X 1,65 M - ESPESSURA DE 10 CM E COMPRIMENTO DE 19,5 CM</t>
  </si>
  <si>
    <t>DISSIPADOR DE ENERGIA - DED 01 - AREIA E BRITA COMERCIAIS</t>
  </si>
  <si>
    <t>DRENO EM TUBO DE AÇO GALVANIZADO D = 100 MM EM OAE - FORNECIMENTO E INSTALAÇÃO</t>
  </si>
  <si>
    <t>DRENO EM TUBO DE AÇO GALVANIZADO D = 80 MM EM OAE - FORNECIMENTO E INSTALAÇÃO</t>
  </si>
  <si>
    <t>TUBO DE CONCRETO PA1 COMERCIAL PARA DRENAGEM - D = 0,50 M - FORNECIMENTO E INSTALAÇÃO</t>
  </si>
  <si>
    <t>TUBO DE CONCRETO PA1 COMERCIAL PARA DRENAGEM - D = 0,60 M - FORNECIMENTO E INSTALAÇÃO</t>
  </si>
  <si>
    <t>TUBO DE CONCRETO PA1 COMERCIAL PARA DRENAGEM - D = 0,80 M - FORNECIMENTO E INSTALAÇÃO</t>
  </si>
  <si>
    <t>TUBO DE CONCRETO PA1 COMERCIAL PARA DRENAGEM - D = 1,00 M - FORNECIMENTO E INSTALAÇÃO</t>
  </si>
  <si>
    <t>TUBO DE CONCRETO PA1 COMERCIAL PARA DRENAGEM - D = 1,20 M - FORNECIMENTO E INSTALAÇÃO</t>
  </si>
  <si>
    <t>TUBO DE CONCRETO PA1 COMERCIAL PARA DRENAGEM - D = 1,50 M - FORNECIMENTO E INSTALAÇÃO</t>
  </si>
  <si>
    <t>TUBO DE CONCRETO PA1 PRODUZIDO NA OBRA PARA DRENAGEM - D = 0,60 M - AREIA E BRITA COMERCIAIS - FORNECIMENTO E INSTALAÇÃO</t>
  </si>
  <si>
    <t>TUBO DE CONCRETO PA1 PRODUZIDO NA OBRA PARA DRENAGEM - D = 0,60 M - AREIA EXTRAÍDA E BRITA PRODUZIDA - FORNECIMENTO E INSTALAÇÃO</t>
  </si>
  <si>
    <t>TUBO DE CONCRETO PA1 PRODUZIDO NA OBRA PARA DRENAGEM - D = 0,80 M - AREIA E BRITA COMERCIAIS - FORNECIMENTO E INSTALAÇÃO</t>
  </si>
  <si>
    <t>TUBO DE CONCRETO PA1 PRODUZIDO NA OBRA PARA DRENAGEM - D = 0,80 M - AREIA EXTRAÍDA E BRITA PRODUZIDA - FORNECIMENTO E INSTALAÇÃO</t>
  </si>
  <si>
    <t>TUBO DE CONCRETO PA1 PRODUZIDO NA OBRA PARA DRENAGEM - D = 1,00 M - AREIA E BRITA COMERCIAIS - FORNECIMENTO E INSTALAÇÃO</t>
  </si>
  <si>
    <t>TUBO DE CONCRETO PA1 PRODUZIDO NA OBRA PARA DRENAGEM - D = 1,00 M - AREIA EXTRAÍDA E BRITA PRODUZIDA - FORNECIMENTO E INSTALAÇÃO</t>
  </si>
  <si>
    <t>TUBO DE CONCRETO PA1 PRODUZIDO NA OBRA PARA DRENAGEM - D = 1,50 M - AREIA E BRITA COMERCIAIS - FORNECIMENTO E INSTALAÇÃO</t>
  </si>
  <si>
    <t>TUBO DE CONCRETO PA1 PRODUZIDO NA OBRA PARA DRENAGEM - D = 1,50 M - AREIA EXTRAÍDA E BRITA PRODUZIDA - FORNECIMENTO E INSTALAÇÃO</t>
  </si>
  <si>
    <t>TUBO DE CONCRETO PA2 COMERCIAL PARA DRENAGEM - D = 0,50 M - FORNECIMENTO E INSTALAÇÃO</t>
  </si>
  <si>
    <t>TUBO DE CONCRETO PA2 COMERCIAL PARA DRENAGEM - D = 0,60 M - FORNECIMENTO E INSTALAÇÃO</t>
  </si>
  <si>
    <t>TUBO DE CONCRETO PA2 COMERCIAL PARA DRENAGEM - D = 0,80 M - FORNECIMENTO E INSTALAÇÃO</t>
  </si>
  <si>
    <t>TUBO DE CONCRETO PA2 COMERCIAL PARA DRENAGEM - D = 1,00 M - FORNECIMENTO E INSTALAÇÃO</t>
  </si>
  <si>
    <t>TUBO DE CONCRETO PA2 COMERCIAL PARA DRENAGEM - D = 1,20 M - FORNECIMENTO E INSTALAÇÃO</t>
  </si>
  <si>
    <t>TUBO DE CONCRETO PA2 COMERCIAL PARA DRENAGEM - D = 1,50 M - FORNECIMENTO E INSTALAÇÃO</t>
  </si>
  <si>
    <t>TUBO DE CONCRETO PA2 PRODUZIDO NA OBRA PARA DRENAGEM - D = 0,60 M - AREIA E BRITA COMERCIAIS - FORNECIMENTO E INSTALAÇÃO</t>
  </si>
  <si>
    <t>TUBO DE CONCRETO PA2 PRODUZIDO NA OBRA PARA DRENAGEM - D = 0,60 M - AREIA EXTRAÍDA E BRITA PRODUZIDA - FORNECIMENTO E INSTALAÇÃO</t>
  </si>
  <si>
    <t>TUBO DE CONCRETO PA2 PRODUZIDO NA OBRA PARA DRENAGEM - D = 0,80 M - AREIA E BRITA COMERCIAIS - FORNECIMENTO E INSTALAÇÃO</t>
  </si>
  <si>
    <t>TUBO DE CONCRETO PA2 PRODUZIDO NA OBRA PARA DRENAGEM - D = 0,80 M - AREIA EXTRAÍDA E BRITA PRODUZIDA - FORNECIMENTO E INSTALAÇÃO</t>
  </si>
  <si>
    <t>TUBO DE CONCRETO PA2 PRODUZIDO NA OBRA PARA DRENAGEM - D = 1,00 M - AREIA E BRITA COMERCIAIS - FORNECIMENTO E INSTALAÇÃO</t>
  </si>
  <si>
    <t>TUBO DE CONCRETO PA2 PRODUZIDO NA OBRA PARA DRENAGEM - D = 1,20 M - AREIA E BRITA COMERCIAIS - FORNECIMENTO E INSTALAÇÃO</t>
  </si>
  <si>
    <t>TUBO DE CONCRETO PA2 PRODUZIDO NA OBRA PARA DRENAGEM - D = 1,20 M - AREIA EXTRAÍDA E BRITA PRODUZIDA - FORNECIMENTO E INSTALAÇÃO</t>
  </si>
  <si>
    <t>TUBO DE CONCRETO PA2 PRODUZIDO NA OBRA PARA DRENAGEM - D = 1,50 M - AREIA E BRITA COMERCIAIS - FORNECIMENTO E INSTALAÇÃO</t>
  </si>
  <si>
    <t>TUBO DE CONCRETO PA2 PRODUZIDO NA OBRA PARA DRENAGEM - D = 1,50 M - AREIA EXTRAÍDA E BRITA PRODUZIDA - FORNECIMENTO E INSTALAÇÃO</t>
  </si>
  <si>
    <t>TUBO DE CONCRETO PA3 COMERCIAL PARA DRENAGEM - D = 0,50 M - FORNECIMENTO E INSTALAÇÃO</t>
  </si>
  <si>
    <t>TUBO DE CONCRETO PA3 COMERCIAL PARA DRENAGEM - D = 0,60 M - FORNECIMENTO E INSTALAÇÃO</t>
  </si>
  <si>
    <t>TUBO DE CONCRETO PA3 COMERCIAL PARA DRENAGEM - D = 0,80 M - FORNECIMENTO E INSTALAÇÃO</t>
  </si>
  <si>
    <t>TUBO DE CONCRETO PA3 COMERCIAL PARA DRENAGEM - D = 1,00 M - FORNECIMENTO E INSTALAÇÃO</t>
  </si>
  <si>
    <t>TUBO DE CONCRETO PA3 COMERCIAL PARA DRENAGEM - D = 1,20 M - FORNECIMENTO E INSTALAÇÃO</t>
  </si>
  <si>
    <t>TUBO DE CONCRETO PA3 COMERCIAL PARA DRENAGEM - D = 1,50 M - FORNECIMENTO E INSTALAÇÃO</t>
  </si>
  <si>
    <t>TUBO DE CONCRETO PA3 PRODUZIDO NA OBRA PARA DRENAGEM - D = 0,60 M - AREIA E BRITA COMERCIAIS - FORNECIMENTO E INSTALAÇÃO</t>
  </si>
  <si>
    <t>TUBO DE CONCRETO PA3 PRODUZIDO NA OBRA PARA DRENAGEM - D = 0,60 M - AREIA EXTRAÍDA E BRITA PRODUZIDA - FORNECIMENTO E INSTALAÇÃO</t>
  </si>
  <si>
    <t>TUBO DE CONCRETO PA3 PRODUZIDO NA OBRA PARA DRENAGEM - D = 0,80 M - AREIA E BRITA COMERCIAIS - FORNECIMENTO E INSTALAÇÃO</t>
  </si>
  <si>
    <t>TUBO DE CONCRETO PA3 PRODUZIDO NA OBRA PARA DRENAGEM - D = 0,80 M - AREIA EXTRAÍDA E BRITA PRODUZIDA - FORNECIMENTO E INSTALAÇÃO</t>
  </si>
  <si>
    <t>TUBO DE CONCRETO PA3 PRODUZIDO NA OBRA PARA DRENAGEM - D = 1,00 M - AREIA E BRITA COMERCIAIS - FORNECIMENTO E INSTALAÇÃO</t>
  </si>
  <si>
    <t>TUBO DE CONCRETO PA3 PRODUZIDO NA OBRA PARA DRENAGEM - D = 1,00 M - AREIA EXTRAÍDA E BRITA PRODUZIDA - FORNECIMENTO E INSTALAÇÃO</t>
  </si>
  <si>
    <t>TUBO DE CONCRETO PA3 PRODUZIDO NA OBRA PARA DRENAGEM - D = 1,20 M - AREIA E BRITA COMERCIAIS - FORNECIMENTO E INSTALAÇÃO</t>
  </si>
  <si>
    <t>TUBO DE CONCRETO PA3 PRODUZIDO NA OBRA PARA DRENAGEM - D = 1,50 M - AREIA E BRITA COMERCIAIS - FORNECIMENTO E INSTALAÇÃO</t>
  </si>
  <si>
    <t>TUBO DE CONCRETO PA3 PRODUZIDO NA OBRA PARA DRENAGEM - D = 1,50 M - AREIA EXTRAÍDA E BRITA PRODUZIDA - FORNECIMENTO E INSTALAÇÃO</t>
  </si>
  <si>
    <t>TUBO DE CONCRETO PA4 COMERCIAL PARA DRENAGEM - D = 0,50 M - FORNECIMENTO E INSTALAÇÃO</t>
  </si>
  <si>
    <t>TUBO DE CONCRETO PA4 COMERCIAL PARA DRENAGEM - D = 0,60 M - FORNECIMENTO E INSTALAÇÃO</t>
  </si>
  <si>
    <t>TUBO DE CONCRETO PA4 COMERCIAL PARA DRENAGEM - D = 0,80 M - FORNECIMENTO E INSTALAÇÃO</t>
  </si>
  <si>
    <t>TUBO DE CONCRETO PA4 COMERCIAL PARA DRENAGEM - D = 1,00 M - FORNECIMENTO E INSTALAÇÃO</t>
  </si>
  <si>
    <t>TUBO DE CONCRETO PA4 COMERCIAL PARA DRENAGEM - D = 1,20 M - FORNECIMENTO E INSTALAÇÃO</t>
  </si>
  <si>
    <t>TUBO DE CONCRETO PA4 COMERCIAL PARA DRENAGEM - D = 1,50 M - FORNECIMENTO E INSTALAÇÃO</t>
  </si>
  <si>
    <t>TUBO DE CONCRETO PA4 PRODUZIDO NA OBRA PARA DRENAGEM - D = 0,60 M - AREIA E BRITA COMERCIAIS - FORNECIMENTO E INSTALAÇÃO</t>
  </si>
  <si>
    <t>TUBO DE CONCRETO PA4 PRODUZIDO NA OBRA PARA DRENAGEM - D = 0,60 M - AREIA EXTRAÍDA E BRITA PRODUZIDA - FORNECIMENTO E INSTALAÇÃO</t>
  </si>
  <si>
    <t>TUBO DE CONCRETO PA4 PRODUZIDO NA OBRA PARA DRENAGEM - D = 1,00 M - AREIA E BRITA COMERCIAIS - FORNECIMENTO E INSTALAÇÃO</t>
  </si>
  <si>
    <t>TUBO DE CONCRETO PA4 PRODUZIDO NA OBRA PARA DRENAGEM - D = 1,00 M - AREIA EXTRAÍDA E BRITA PRODUZIDA - FORNECIMENTO E INSTALAÇÃO</t>
  </si>
  <si>
    <t>TUBO DE CONCRETO PA4 PRODUZIDO NA OBRA PARA DRENAGEM - D = 1,20 M - AREIA E BRITA COMERCIAIS - FORNECIMENTO E INSTALAÇÃO</t>
  </si>
  <si>
    <t>TUBO DE CONCRETO PA4 PRODUZIDO NA OBRA PARA DRENAGEM - D = 1,20 M - AREIA EXTRAÍDA E BRITA PRODUZIDA - FORNECIMENTO E INSTALAÇÃO</t>
  </si>
  <si>
    <t>TUBO DE CONCRETO PA4 PRODUZIDO NA OBRA PARA DRENAGEM - D = 1,50 M - AREIA E BRITA COMERCIAIS - FORNECIMENTO E INSTALAÇÃO</t>
  </si>
  <si>
    <t>TUBO DE CONCRETO PA4 PRODUZIDO NA OBRA PARA DRENAGEM - D = 1,50 M - AREIA EXTRAÍDA E BRITA PRODUZIDA - FORNECIMENTO E INSTALAÇÃO</t>
  </si>
  <si>
    <t>TUBO DE CONCRETO PERFURADO PRODUZIDO NA OBRA PARA DRENAGEM - D = 0,40 M - FORNECIMENTO E INSTALAÇÃO</t>
  </si>
  <si>
    <t>ESCORAMENTO COM ESTACAS DE PERFIS METÁLICOS W 250 X 38,5 KG/M, ESPAÇADAS EM 1,5 M, INTERCALADAS COM PRANCHA DE MADEIRA COM ESPESSURA DE 5 CM E FICHA DE 0 A 0,2 H - SEM REAPROVEITAMENTO - FORNECIMENTO E INSTALAÇÃO</t>
  </si>
  <si>
    <t>ESCORAMENTO COM ESTACAS DE PERFIS METÁLICOS W 250 X 38,5 KG/M, ESPAÇADAS EM 1,5 M, INTERCALADAS COM PRANCHA DE MADEIRA COM ESPESSURA DE 5 CM E FICHA DE 0,20 A 0,4 H - SEM REAPROVEITAMENTO - FORNECIMENTO E INSTALAÇÃO</t>
  </si>
  <si>
    <t>ESCORAMENTO COM ESTACAS DE PERFIS METÁLICOS W 250 X 38,5 KG/M, ESPAÇADAS EM 1,5 M, INTERCALADAS COM PRANCHA DE MADEIRA COM ESPESSURA DE 5 CM E FICHA DE 0,40 A 0,6 H - SEM REAPROVEITAMENTO - FORNECIMENTO E INSTALAÇÃO</t>
  </si>
  <si>
    <t>ESCORAMENTO COM PERFIS METÁLICOS W 150 X 18,0 KG/M A CADA METRO E CHAPAS DE AÇO - ESTRONCAS A CADA 2 M NÃO INCLUÍDAS - PROFUNDIDADE DE ATÉ 10 M - AÇO COM UTILIZAÇÃO DE 20 VEZES - FORNECIMENTO, INSTALAÇÃO E RETIRADA</t>
  </si>
  <si>
    <t>CAMISA METÁLICA COM ESPESSURA DE 6,3 MM D = 400 MM - CRAVADA COM MARTELO VIBRATÓRIO - SEM ESCAVAÇÃO - CRAVAÇÃO</t>
  </si>
  <si>
    <t>CAMISA METÁLICA COM ESPESSURA DE 6,3 MM D = 400 MM - PARA PASSAGEM DE LÂMINA D'ÁGUA - POSICIONAMENTO</t>
  </si>
  <si>
    <t>CAMISA METÁLICA COM ESPESSURA DE 6,3 MM D = 500 MM - CRAVADA COM MARTELO VIBRATÓRIO - SEM ESCAVAÇÃO - CRAVAÇÃO</t>
  </si>
  <si>
    <t>CAMISA METÁLICA COM ESPESSURA DE 6,3 MM D = 500 MM - PARA PASSAGEM DE LÂMINA D'ÁGUA - POSICIONAMENTO</t>
  </si>
  <si>
    <t>ESTACA BARRETE ESCAVADA COM USO DE FLUIDO ESTABILIZANTE - CONFECÇÃO</t>
  </si>
  <si>
    <t>ESTACA CIRCULAR TIPO ESTACÃO ESCAVADA COM USO DE FLUIDO ESTABILIZANTE - CONFECÇÃO</t>
  </si>
  <si>
    <t>ESTACA DUPLO TRILHO TR 25 - COM EMENDA - FORNECIMENTO E CRAVAÇÃO</t>
  </si>
  <si>
    <t>ESTACA DUPLO TRILHO TR 37 - COM EMENDA - FORNECIMENTO E CRAVAÇÃO</t>
  </si>
  <si>
    <t>ESTACA DUPLO TRILHO TR 45 - COM EMENDA - FORNECIMENTO E CRAVAÇÃO</t>
  </si>
  <si>
    <t>ESTACA DUPLO TRILHO TR 57 - COM EMENDA - FORNECIMENTO E CRAVAÇÃO</t>
  </si>
  <si>
    <t>ESTACA DUPLO TRILHO TR 68 - COM EMENDA - FORNECIMENTO E CRAVAÇÃO</t>
  </si>
  <si>
    <t>ESTACA HÉLICE DE DESLOCAMENTO - CONFECÇÃO</t>
  </si>
  <si>
    <t>ESTACA PERFIL METÁLICO W 150 X 22,5 (H) - FORNECIMENTO E CRAVAÇÃO</t>
  </si>
  <si>
    <t>ESTACA PRANCHA METÁLICA - FORNECIMENTO E CRAVAÇÃO ATÉ 12 METROS</t>
  </si>
  <si>
    <t>ESTACA PRANCHA METÁLICA COM APOIO DE FLUTUANTE - FORNECIMENTO E CRAVAÇÃO DE 12 METROS</t>
  </si>
  <si>
    <t>ESTACA PRANCHA METÁLICA COM APOIO DE FLUTUANTE E UTILIZAÇÃO DE 10 VEZES - FORNECIMENTO, CRAVAÇÃO ATÉ 12 METROS</t>
  </si>
  <si>
    <t>ESTACA PRANCHA METÁLICA COM UTILIZAÇÃO DE 10 VEZES - FORNECIMENTO, CRAVAÇÃO ATÉ 12 METROS</t>
  </si>
  <si>
    <t>ESTACA PRÉ-MOLDADA DE CONCRETO ARMADO CENTRIFUGADO COM COMPRESSÃO ADMISSÍVEL DE 100 T - SEM EMENDA - FORNECIMENTO E CRAVAÇÃO</t>
  </si>
  <si>
    <t>ESTACA PRÉ-MOLDADA DE CONCRETO ARMADO CENTRIFUGADO COM COMPRESSÃO ADMISSÍVEL DE 125 T - SEM EMENDA - FORNECIMENTO E CRAVAÇÃO</t>
  </si>
  <si>
    <t>ESTACA PRÉ-MOLDADA DE CONCRETO ARMADO CENTRIFUGADO COM COMPRESSÃO ADMISSÍVEL DE 170 T - SEM EMENDA - FORNECIMENTO E CRAVAÇÃO</t>
  </si>
  <si>
    <t>ESTACA PRÉ-MOLDADA DE CONCRETO ARMADO CENTRIFUGADO COM COMPRESSÃO ADMISSÍVEL DE 230 T - SEM EMENDA - FORNECIMENTO E CRAVAÇÃO</t>
  </si>
  <si>
    <t>ESTACA PRÉ-MOLDADA DE CONCRETO ARMADO CENTRIFUGADO COM COMPRESSÃO ADMISSÍVEL DE 300 T - SEM EMENDA - FORNECIMENTO E CRAVAÇÃO</t>
  </si>
  <si>
    <t>ESTACA PRÉ-MOLDADA DE CONCRETO ARMADO CENTRIFUGADO COM COMPRESSÃO ADMISSÍVEL DE 55 T - SEM EMENDA - FORNECIMENTO E CRAVAÇÃO</t>
  </si>
  <si>
    <t>ESTACA PRÉ-MOLDADA DE CONCRETO ARMADO CENTRIFUGADO COM COMPRESSÃO ADMISSÍVEL DE 80 T - SEM EMENDA - FORNECIMENTO E CRAVAÇÃO</t>
  </si>
  <si>
    <t>ESTACA PRÉ-MOLDADA DE CONCRETO PROTENDIDO COM COMPRESSÃO ADMISSÍVEL DE 100 T - COMERCIAL - SEM EMENDA - FORNECIMENTO E CRAVAÇÃO</t>
  </si>
  <si>
    <t>ESTACA PRÉ-MOLDADA DE CONCRETO PROTENDIDO COM COMPRESSÃO ADMISSÍVEL DE 25 T - COMERCIAL - SEM EMENDA - FORNECIMENTO E CRAVAÇÃO</t>
  </si>
  <si>
    <t>ESTACA PRÉ-MOLDADA DE CONCRETO PROTENDIDO COM COMPRESSÃO ADMISSÍVEL DE 35 T - COMERCIAL - SEM EMENDA - FORNECIMENTO E CRAVAÇÃO</t>
  </si>
  <si>
    <t>ESTACA PRÉ-MOLDADA DE CONCRETO PROTENDIDO COM COMPRESSÃO ADMISSÍVEL DE 60 T - COMERCIAL - SEM EMENDA - FORNECIMENTO E CRAVAÇÃO</t>
  </si>
  <si>
    <t>ESTACA PRÉ-MOLDADA DE CONCRETO PROTENDIDO COM COMPRESSÃO ADMISSÍVEL DE 75 T - COMERCIAL - SEM EMENDA - FORNECIMENTO E CRAVAÇÃO</t>
  </si>
  <si>
    <t>LANÇAMENTO MECÂNICO DE LASTRO EM AMV COM DESCARGA DA BRITA POR CAMINHÃO E ESPALHAMENTO COM CARREGADEIRA DE PNEUS</t>
  </si>
  <si>
    <t>NIVELAMENTO DE AMV COM SOCARIA COM GRUPO VIBRADOR E LEVANTE DE ATÉ 10 CM, ABERTURA 1:8, BITOLA LARGA, DORMENTE DE MADEIRA</t>
  </si>
  <si>
    <t>NIVELAMENTO DE AMV COM SOCARIA COM GRUPO VIBRADOR E LEVANTE DE ATÉ 10 CM, ABERTURA 1:8, BITOLA MÉTRICA, DORMENTE DE MADEIRA</t>
  </si>
  <si>
    <t>NIVELAMENTO DE AMV COM SOCARIA COM GRUPO VIBRADOR E LEVANTE DE ATÉ 10 CM, ABERTURA 1:8, BITOLA MISTA, DORMENTE DE MADEIRA</t>
  </si>
  <si>
    <t>NIVELAMENTO DE AMV COM SOCARIA MANUAL E LEVANTE DE ATÉ 10 CM, ABERTURA 1:10, BITOLA LARGA, DORMENTE DE MADEIRA OU CONCRETO</t>
  </si>
  <si>
    <t>NIVELAMENTO DE AMV COM SOCARIA MANUAL E LEVANTE DE ATÉ 10 CM, ABERTURA 1:10, BITOLA MISTA, DORMENTE DE MADEIRA OU CONCRETO</t>
  </si>
  <si>
    <t>NIVELAMENTO DE AMV COM SOCARIA MANUAL E LEVANTE DE ATÉ 10 CM, ABERTURA 1:12, BITOLA LARGA, DORMENTE DE MADEIRA OU CONCRETO</t>
  </si>
  <si>
    <t>NIVELAMENTO DE AMV COM SOCARIA MANUAL E LEVANTE DE ATÉ 10 CM, ABERTURA 1:12, BITOLA MISTA, DORMENTE DE MADEIRA OU CONCRETO</t>
  </si>
  <si>
    <t>NIVELAMENTO DE AMV COM SOCARIA MANUAL E LEVANTE DE ATÉ 10 CM, ABERTURA 1:14, BITOLA LARGA, DORMENTE DE MADEIRA OU CONCRETO</t>
  </si>
  <si>
    <t>NIVELAMENTO DE AMV COM SOCARIA MANUAL E LEVANTE DE ATÉ 10 CM, ABERTURA 1:14, BITOLA MISTA, DORMENTE DE MADEIRA OU CONCRETO</t>
  </si>
  <si>
    <t>NIVELAMENTO DE AMV COM SOCARIA MANUAL E LEVANTE DE ATÉ 10 CM, ABERTURA 1:20, BITOLA LARGA, DORMENTE DE MADEIRA OU CONCRETO</t>
  </si>
  <si>
    <t>NIVELAMENTO DE AMV COM SOCARIA MANUAL E LEVANTE DE ATÉ 10 CM, ABERTURA 1:20, BITOLA MISTA, DORMENTE DE MADEIRA OU CONCRETO</t>
  </si>
  <si>
    <t>NIVELAMENTO DE AMV COM SOCARIA MANUAL E LEVANTE DE ATÉ 10 CM, ABERTURA 1:8, BITOLA LARGA, DORMENTE DE MADEIRA</t>
  </si>
  <si>
    <t>NIVELAMENTO DE AMV COM SOCARIA MANUAL E LEVANTE DE ATÉ 10 CM, ABERTURA 1:8, BITOLA MÉTRICA, DORMENTE DE MADEIRA</t>
  </si>
  <si>
    <t>NIVELAMENTO DE AMV COM SOCARIA MANUAL E LEVANTE DE ATÉ 10 CM, ABERTURA 1:8, BITOLA MISTA, DORMENTE DE MADEIRA</t>
  </si>
  <si>
    <t>POSICIONAMENTO DE JOGO DE DORMENTES DE CONCRETO PARA AMV 1:10, BITOLA LARGA</t>
  </si>
  <si>
    <t>POSICIONAMENTO DE JOGO DE DORMENTES DE CONCRETO PARA AMV 1:10, BITOLA MÉTRICA</t>
  </si>
  <si>
    <t>POSICIONAMENTO DE JOGO DE DORMENTES DE CONCRETO PARA AMV 1:10, BITOLA MISTA</t>
  </si>
  <si>
    <t>POSICIONAMENTO DE JOGO DE DORMENTES DE CONCRETO PARA AMV 1:12, BITOLA LARGA</t>
  </si>
  <si>
    <t>POSICIONAMENTO DE JOGO DE DORMENTES DE CONCRETO PARA AMV 1:12, BITOLA MÉTRICA</t>
  </si>
  <si>
    <t>POSICIONAMENTO DE JOGO DE DORMENTES DE CONCRETO PARA AMV 1:12, BITOLA MISTA</t>
  </si>
  <si>
    <t>POSICIONAMENTO DE JOGO DE DORMENTES DE CONCRETO PARA AMV 1:14, BITOLA LARGA</t>
  </si>
  <si>
    <t>POSICIONAMENTO DE JOGO DE DORMENTES DE CONCRETO PARA AMV 1:14, BITOLA MÉTRICA</t>
  </si>
  <si>
    <t>POSICIONAMENTO DE JOGO DE DORMENTES DE CONCRETO PARA AMV 1:14, BITOLA MISTA</t>
  </si>
  <si>
    <t>POSICIONAMENTO DE JOGO DE DORMENTES DE CONCRETO PARA AMV 1:20, BITOLA LARGA</t>
  </si>
  <si>
    <t>POSICIONAMENTO DE JOGO DE DORMENTES DE CONCRETO PARA AMV 1:20, BITOLA MÉTRICA</t>
  </si>
  <si>
    <t>POSICIONAMENTO DE JOGO DE DORMENTES DE CONCRETO PARA AMV 1:20, BITOLA MISTA</t>
  </si>
  <si>
    <t>POSICIONAMENTO DE JOGO DE DORMENTES DE MADEIRA PARA AMV 1:10, BITOLA LARGA</t>
  </si>
  <si>
    <t>POSICIONAMENTO DE JOGO DE DORMENTES DE MADEIRA PARA AMV 1:10, BITOLA MÉTRICA</t>
  </si>
  <si>
    <t>POSICIONAMENTO DE JOGO DE DORMENTES DE MADEIRA PARA AMV 1:10, BITOLA MISTA</t>
  </si>
  <si>
    <t>POSICIONAMENTO DE JOGO DE DORMENTES DE MADEIRA PARA AMV 1:12, BITOLA LARGA</t>
  </si>
  <si>
    <t>POSICIONAMENTO DE JOGO DE DORMENTES DE MADEIRA PARA AMV 1:12, BITOLA MÉTRICA</t>
  </si>
  <si>
    <t>POSICIONAMENTO DE JOGO DE DORMENTES DE MADEIRA PARA AMV 1:12, BITOLA MISTA</t>
  </si>
  <si>
    <t>POSICIONAMENTO DE JOGO DE DORMENTES DE MADEIRA PARA AMV 1:14, BITOLA LARGA</t>
  </si>
  <si>
    <t>POSICIONAMENTO DE JOGO DE DORMENTES DE MADEIRA PARA AMV 1:14, BITOLA MÉTRICA</t>
  </si>
  <si>
    <t>POSICIONAMENTO DE JOGO DE DORMENTES DE MADEIRA PARA AMV 1:14, BITOLA MISTA</t>
  </si>
  <si>
    <t>POSICIONAMENTO DE JOGO DE DORMENTES DE MADEIRA PARA AMV 1:20, BITOLA LARGA</t>
  </si>
  <si>
    <t>POSICIONAMENTO DE JOGO DE DORMENTES DE MADEIRA PARA AMV 1:20, BITOLA MÉTRICA</t>
  </si>
  <si>
    <t>POSICIONAMENTO DE JOGO DE DORMENTES DE MADEIRA PARA AMV 1:20, BITOLA MISTA</t>
  </si>
  <si>
    <t>POSICIONAMENTO DE JOGO DE DORMENTES DE MADEIRA PARA AMV 1:8, BITOLA LARGA</t>
  </si>
  <si>
    <t>POSICIONAMENTO DE JOGO DE DORMENTES DE MADEIRA PARA AMV 1:8, BITOLA MÉTRICA</t>
  </si>
  <si>
    <t>POSICIONAMENTO DE JOGO DE DORMENTES DE MADEIRA PARA AMV 1:8, BITOLA MISTA</t>
  </si>
  <si>
    <t>COLOCAÇÃO MANUAL DE RETENSOR PARA TRILHO TR45</t>
  </si>
  <si>
    <t>COLOCAÇÃO MANUAL DE RETENSOR PARA TRILHO TR57</t>
  </si>
  <si>
    <t>COLOCAÇÃO MANUAL DE RETENSOR PARA TRILHO TR68</t>
  </si>
  <si>
    <t>COLOCAÇÃO MANUAL DE RETENSOR PARA TRILHO UIC60</t>
  </si>
  <si>
    <t>DORMENTE DE CONCRETO MONOBLOCO, BITOLA LARGA, TAXA DE DORMENTAÇÃO DE 1.667 UN/KM, FIXAÇÃO ELÁSTICA PANDROL - POSICIONAMENTO MECANIZADO COM CARREGADEIRA</t>
  </si>
  <si>
    <t>DORMENTE DE CONCRETO MONOBLOCO, BITOLA LARGA, TAXA DE DORMENTAÇÃO DE 1.667 UN/KM, FIXAÇÃO ELÁSTICA PANDROL - POSICIONAMENTO MECANIZADO COM PÓRTICO</t>
  </si>
  <si>
    <t>DORMENTE DE CONCRETO MONOBLOCO, BITOLA LARGA, TAXA DE DORMENTAÇÃO DE 1.750 UN/KM, FIXAÇÃO ELÁSTICA PANDROL - POSICIONAMENTO MECANIZADO COM CARREGADEIRA</t>
  </si>
  <si>
    <t>DORMENTE DE CONCRETO MONOBLOCO, BITOLA LARGA, TAXA DE DORMENTAÇÃO DE 1.750 UN/KM, FIXAÇÃO ELÁSTICA PANDROL - POSICIONAMENTO MECANIZADO COM PÓRTICO</t>
  </si>
  <si>
    <t>DORMENTE DE CONCRETO MONOBLOCO, BITOLA MÉTRICA, TAXA DE DORMENTAÇÃO DE 1.667 UN/KM, FIXAÇÃO ELÁSTICA PANDROL - POSICIONAMENTO MECANIZADO COM CARREGADEIRA</t>
  </si>
  <si>
    <t>DORMENTE DE CONCRETO MONOBLOCO, BITOLA MÉTRICA, TAXA DE DORMENTAÇÃO DE 1.667 UN/KM, FIXAÇÃO ELÁSTICA PANDROL - POSICIONAMENTO MECANIZADO COM PÓRTICO</t>
  </si>
  <si>
    <t>DORMENTE DE CONCRETO MONOBLOCO, BITOLA MÉTRICA, TAXA DE DORMENTAÇÃO DE 1.750 UN/KM, FIXAÇÃO ELÁSTICA PANDROL - POSICIONAMENTO MECANIZADO COM CARREGADEIRA</t>
  </si>
  <si>
    <t>DORMENTE DE CONCRETO MONOBLOCO, BITOLA MÉTRICA, TAXA DE DORMENTAÇÃO DE 1.750 UN/KM, FIXAÇÃO ELÁSTICA PANDROL - POSICIONAMENTO MECANIZADO COM PÓRTICO</t>
  </si>
  <si>
    <t>DORMENTE DE CONCRETO MONOBLOCO, BITOLA MISTA, TAXA DE DORMENTAÇÃO DE 1.667 UN/KM, FIXAÇÃO ELÁSTICA PANDROL - POSICIONAMENTO MECANIZADO COM PÓRTICO</t>
  </si>
  <si>
    <t>DORMENTE DE CONCRETO MONOBLOCO, BITOLA MISTA, TAXA DE DORMENTAÇÃO DE 1.750 UN/KM, FIXAÇÃO ELÁSTICA PANDROL - POSICIONAMENTO MECANIZADO COM CARREGADEIRA</t>
  </si>
  <si>
    <t>DORMENTE DE CONCRETO MONOBLOCO, BITOLA MISTA, TAXA DE DORMENTAÇÃO DE 1.750 UN/KM, FIXAÇÃO ELÁSTICA PANDROL - POSICIONAMENTO MECANIZADO COM PÓRTICO</t>
  </si>
  <si>
    <t>DORMENTE DE MADEIRA PARA PONTE, BITOLA MÉTRICA OU LARGA, PARA TR57, FIXAÇÃO RÍGIDA - POSICIONAMENTO E ASSENTAMENTO MECANIZADO</t>
  </si>
  <si>
    <t>DORMENTE DE MADEIRA, BITOLA LARGA OU MISTA - POSICIONAMENTO MANUAL</t>
  </si>
  <si>
    <t>DORMENTE DE MADEIRA, BITOLA MÉTRICA - POSICIONAMENTO MANUAL</t>
  </si>
  <si>
    <t>DORMENTE DE MADEIRA, BITOLA MÉTRICA, TAXA DE DORMENTAÇÃO DE 1.667 UN/KM - POSICIONAMENTO MECANIZADO COM CARREGADEIRA</t>
  </si>
  <si>
    <t>DORMENTE DE MADEIRA, BITOLA MÉTRICA, TAXA DE DORMENTAÇÃO DE 1.750 UN/KM - POSICIONAMENTO MECANIZADO COM CARREGADEIRA</t>
  </si>
  <si>
    <t>SOLDA ALUMINOTÉRMICA PARA TR68 COM CADINHO DESCARTÁVEL, EXECUTADA NO CAMPO, PARA FORMAÇÃO DE TRILHO LONGO SOLDADO (TLS)</t>
  </si>
  <si>
    <t>SOLDA ELÉTRICA POR CALDEAMENTO PARA TRILHO TR45, COMPRIMENTO DE ATÉ 24 M, EM VIA COM DORMENTE DE MADEIRA PARA FORMAÇÃO DE BARRA OU TRILHO LONGO SOLDADO</t>
  </si>
  <si>
    <t>TRILHO TR45, COMPRIMENTO DE 12 M, SOBRE DORMENTE DE CONCRETO, BITOLA MISTA, TAXA DE DORMENTAÇÃO DE 1.667 UN/KM, TALA DE JUNÇÃO DE 6 FUROS E FIXAÇÃO ELÁSTICA PANDROL - POSICIONAMENTO E ASSENTAMENTO MANUAL</t>
  </si>
  <si>
    <t>TRILHO TR45, COMPRIMENTO DE 12 M, SOBRE DORMENTE DE CONCRETO, BITOLA MISTA, TAXA DE DORMENTAÇÃO DE 1.750 UN/KM, TALA DE JUNÇÃO DE 6 FUROS E FIXAÇÃO ELÁSTICA PANDROL - POSICIONAMENTO E ASSENTAMENTO MANUAL</t>
  </si>
  <si>
    <t>TRILHO TR45, COMPRIMENTO DE 12 M, SOBRE DORMENTE DE MADEIRA, BITOLA MISTA, TAXA DE DORMENTAÇÃO DE 1.667 UN/KM, TALA DE JUNÇÃO DE 6 FUROS E FIXAÇÃO RÍGIDA - POSICIONAMENTO E ASSENTAMENTO MANUAL</t>
  </si>
  <si>
    <t>TRILHO TR45, COMPRIMENTO DE 12 M, SOBRE DORMENTE DE MADEIRA, BITOLA MISTA, TAXA DE DORMENTAÇÃO DE 1.750 UN/KM, TALA DE JUNÇÃO DE 6 FUROS E FIXAÇÃO RÍGIDA - POSICIONAMENTO E ASSENTAMENTO MANUAL</t>
  </si>
  <si>
    <t>TRILHO TR45, COMPRIMENTO DE 120 M (TLS), FORMADO POR TRILHOS CURTOS DE 12 M SOLDADOS POR CALDEAMENTO - CONFECÇÃO EM ESTALEIRO</t>
  </si>
  <si>
    <t>TRILHO TR45, COMPRIMENTO DE 120 M (TLS), SOBRE DORMENTE DE MADEIRA, BITOLA MÉTRICA OU LARGA, TAXA DE DORMENTAÇÃO DE 1.667 UN/KM, TALA DE JUNÇÃO DE 6 FUROS E FIXAÇÃO ELÁSTICA PANDROL - POSICIONAMENTO E ASSENTAMENTO MECANIZADO</t>
  </si>
  <si>
    <t>TRILHO TR45, COMPRIMENTO DE 120 M (TLS), SOBRE DORMENTE DE MADEIRA, BITOLA MÉTRICA OU LARGA, TAXA DE DORMENTAÇÃO DE 1.667 UN/KM, TALA DE JUNÇÃO DE 6 FUROS E FIXAÇÃO RÍGIDA - POSICIONAMENTO E ASSENTAMENTO MECANIZADO</t>
  </si>
  <si>
    <t>TRILHO TR45, COMPRIMENTO DE 120 M (TLS), SOBRE DORMENTE DE MADEIRA, BITOLA MÉTRICA OU LARGA, TAXA DE DORMENTAÇÃO DE 1.750 UN/KM, TALA DE JUNÇÃO DE 6 FUROS E FIXAÇÃO ELÁSTICA PANDROL - POSICIONAMENTO E ASSENTAMENTO MECANIZADO</t>
  </si>
  <si>
    <t>TRILHO TR45, COMPRIMENTO DE 120 M (TLS), SOBRE DORMENTE DE MADEIRA, BITOLA MÉTRICA OU LARGA, TAXA DE DORMENTAÇÃO DE 1.750 UN/KM, TALA DE JUNÇÃO DE 6 FUROS E FIXAÇÃO RÍGIDA - POSICIONAMENTO E ASSENTAMENTO MECANIZADO</t>
  </si>
  <si>
    <t>TRILHO TR45, COMPRIMENTO DE 240 M (TLS), FORMADO POR TRILHOS CURTOS DE 12 M SOLDADOS POR CALDEAMENTO - CONFECÇÃO EM ESTALEIRO</t>
  </si>
  <si>
    <t>TRILHO TR45, COMPRIMENTO DE 240 M (TLS), SOBRE DORMENTE DE MADEIRA, BITOLA MÉTRICA OU LARGA, TAXA DE DORMENTAÇÃO DE 1.667 UN/KM, TALA DE JUNÇÃO DE 6 FUROS E FIXAÇÃO ELÁSTICA PANDROL - POSICIONAMENTO E ASSENTAMENTO MECANIZADO</t>
  </si>
  <si>
    <t>TRILHO TR45, COMPRIMENTO DE 240 M (TLS), SOBRE DORMENTE DE MADEIRA, BITOLA MÉTRICA OU LARGA, TAXA DE DORMENTAÇÃO DE 1.667 UN/KM, TALA DE JUNÇÃO DE 6 FUROS E FIXAÇÃO RÍGIDA - POSICIONAMENTO E ASSENTAMENTO MECANIZADO</t>
  </si>
  <si>
    <t>TRILHO TR45, COMPRIMENTO DE 240 M (TLS), SOBRE DORMENTE DE MADEIRA, BITOLA MÉTRICA OU LARGA, TAXA DE DORMENTAÇÃO DE 1.750 UN/KM, TALA DE JUNÇÃO DE 6 FUROS E FIXAÇÃO ELÁSTICA PANDROL - POSICIONAMENTO E ASSENTAMENTO MECANIZADO</t>
  </si>
  <si>
    <t>TRILHO TR45, COMPRIMENTO DE 240 M (TLS), SOBRE DORMENTE DE MADEIRA, BITOLA MÉTRICA OU LARGA, TAXA DE DORMENTAÇÃO DE 1.750 UN/KM, TALA DE JUNÇÃO DE 6 FUROS E FIXAÇÃO RÍGIDA - POSICIONAMENTO E ASSENTAMENTO MECANIZADO</t>
  </si>
  <si>
    <t>TRILHO TR57, COMPRIMENTO DE 12 M, SOBRE DORMENTE DE CONCRETO, BITOLA MISTA, TAXA DE DORMENTAÇÃO DE 1.667 UN/KM, TALA DE JUNÇÃO DE 6 FUROS E FIXAÇÃO ELÁSTICA PANDROL - POSICIONAMENTO E ASSENTAMENTO MANUAL</t>
  </si>
  <si>
    <t>TRILHO TR57, COMPRIMENTO DE 12 M, SOBRE DORMENTE DE CONCRETO, BITOLA MISTA, TAXA DE DORMENTAÇÃO DE 1.750 UN/KM, TALA DE JUNÇÃO DE 6 FUROS E FIXAÇÃO ELÁSTICA PANDROL - POSICIONAMENTO E ASSENTAMENTO MANUAL</t>
  </si>
  <si>
    <t>TRILHO TR57, COMPRIMENTO DE 12 M, SOBRE DORMENTE DE MADEIRA, BITOLA MÉTRICA OU LARGA, TAXA DE DORMENTAÇÃO DE 1.667 UN/KM, TALA DE JUNÇÃO DE 6 FUROS E FIXAÇÃO RÍGIDA - POSICIONAMENTO E ASSENTAMENTO MANUAL</t>
  </si>
  <si>
    <t>TRILHO TR57, COMPRIMENTO DE 12 M, SOBRE DORMENTE DE MADEIRA, BITOLA MÉTRICA OU LARGA, TAXA DE DORMENTAÇÃO DE 1.750 UN/KM, TALA DE JUNÇÃO DE 6 FUROS E FIXAÇÃO RÍGIDA - POSICIONAMENTO E ASSENTAMENTO MANUAL</t>
  </si>
  <si>
    <t>TRILHO TR57, COMPRIMENTO DE 12 M, SOBRE DORMENTE DE MADEIRA, BITOLA MISTA, TAXA DE DORMENTAÇÃO DE 1.667 UN/KM, TALA DE JUNÇÃO DE 6 FUROS E FIXAÇÃO RÍGIDA - POSICIONAMENTO E ASSENTAMENTO MANUAL</t>
  </si>
  <si>
    <t>TRILHO TR57, COMPRIMENTO DE 12 M, SOBRE DORMENTE DE MADEIRA, BITOLA MISTA, TAXA DE DORMENTAÇÃO DE 1.750 UN/KM, TALA DE JUNÇÃO DE 6 FUROS E FIXAÇÃO RÍGIDA - POSICIONAMENTO E ASSENTAMENTO MANUAL</t>
  </si>
  <si>
    <t>TRILHO TR57, COMPRIMENTO DE 120 M (TLS), FORMADO POR TRILHOS CURTOS DE 12 M SOLDADOS POR CALDEAMENTO - CONFECÇÃO EM ESTALEIRO</t>
  </si>
  <si>
    <t>TRILHO TR57, COMPRIMENTO DE 120 M (TLS), SOBRE DORMENTE DE CONCRETO, BITOLA MÉTRICA OU LARGA, TAXA DE DORMENTAÇÃO DE 1.667 UN/KM, TALA DE JUNÇÃO DE 6 FUROS E FIXAÇÃO ELÁSTICA PANDROL - POSICIONAMENTO E ASSENTAMENTO MECANIZADO</t>
  </si>
  <si>
    <t>TRILHO TR57, COMPRIMENTO DE 120 M (TLS), SOBRE DORMENTE DE CONCRETO, BITOLA MÉTRICA OU LARGA, TAXA DE DORMENTAÇÃO DE 1.750 UN/KM, TALA DE JUNÇÃO DE 6 FUROS E FIXAÇÃO ELÁSTICA PANDROL - POSICIONAMENTO E ASSENTAMENTO MECANIZADO</t>
  </si>
  <si>
    <t>TRILHO TR57, COMPRIMENTO DE 120 M (TLS), SOBRE DORMENTE DE CONCRETO, BITOLA MISTA, TAXA DE DORMENTAÇÃO DE 1.667 UN/KM, TALA DE JUNÇÃO DE 6 FUROS E FIXAÇÃO ELÁSTICA PANDROL - POSICIONAMENTO E ASSENTAMENTO MECANIZADO</t>
  </si>
  <si>
    <t>TRILHO TR57, COMPRIMENTO DE 120 M (TLS), SOBRE DORMENTE DE CONCRETO, BITOLA MISTA, TAXA DE DORMENTAÇÃO DE 1.750 UN/KM, TALA DE JUNÇÃO DE 6 FUROS E FIXAÇÃO ELÁSTICA PANDROL - POSICIONAMENTO E ASSENTAMENTO MECANIZADO</t>
  </si>
  <si>
    <t>TRILHO TR57, COMPRIMENTO DE 120 M (TLS), SOBRE DORMENTE DE MADEIRA, BITOLA MÉTRICA OU LARGA, TAXA DE DORMENTAÇÃO DE 1.667 UN/KM, TALA DE JUNÇÃO DE 6 FUROS E FIXAÇÃO ELÁSTICA PANDROL - POSICIONAMENTO E ASSENTAMENTO MECANIZADO</t>
  </si>
  <si>
    <t>TRILHO TR57, COMPRIMENTO DE 120 M (TLS), SOBRE DORMENTE DE MADEIRA, BITOLA MÉTRICA OU LARGA, TAXA DE DORMENTAÇÃO DE 1.667 UN/KM, TALA DE JUNÇÃO DE 6 FUROS E FIXAÇÃO RÍGIDA - POSICIONAMENTO E ASSENTAMENTO MECANIZADO</t>
  </si>
  <si>
    <t>TRILHO TR57, COMPRIMENTO DE 120 M (TLS), SOBRE DORMENTE DE MADEIRA, BITOLA MÉTRICA OU LARGA, TAXA DE DORMENTAÇÃO DE 1.750 UN/KM, TALA DE JUNÇÃO DE 6 FUROS E FIXAÇÃO ELÁSTICA PANDROL - POSICIONAMENTO E ASSENTAMENTO MECANIZADO</t>
  </si>
  <si>
    <t>TRILHO TR57, COMPRIMENTO DE 120 M (TLS), SOBRE DORMENTE DE MADEIRA, BITOLA MÉTRICA OU LARGA, TAXA DE DORMENTAÇÃO DE 1.750 UN/KM, TALA DE JUNÇÃO DE 6 FUROS E FIXAÇÃO RÍGIDA - POSICIONAMENTO E ASSENTAMENTO MECANIZADO</t>
  </si>
  <si>
    <t>TRILHO TR57, COMPRIMENTO DE 120 M (TLS), SOBRE DORMENTE DE MADEIRA, BITOLA MISTA, TAXA DE DORMENTAÇÃO DE 1.667 UN/KM, TALA DE JUNÇÃO DE 6 FUROS E FIXAÇÃO ELÁSTICA PANDROL - POSICIONAMENTO E ASSENTAMENTO MECANIZADO</t>
  </si>
  <si>
    <t>TRILHO TR57, COMPRIMENTO DE 120 M (TLS), SOBRE DORMENTE DE MADEIRA, BITOLA MISTA, TAXA DE DORMENTAÇÃO DE 1.750 UN/KM, TALA DE JUNÇÃO DE 6 FUROS E FIXAÇÃO ELÁSTICA PANDROL - POSICIONAMENTO E ASSENTAMENTO MECANIZADO</t>
  </si>
  <si>
    <t>TRILHO TR57, COMPRIMENTO DE 240 M (TLS), FORMADO POR TRILHOS CURTOS DE 12 M SOLDADOS POR CALDEAMENTO - CONFECÇÃO EM ESTALEIRO</t>
  </si>
  <si>
    <t>TRILHO TR57, COMPRIMENTO DE 240 M (TLS), SOBRE DORMENTE DE CONCRETO, BITOLA MÉTRICA OU LARGA, TAXA DE DORMENTAÇÃO DE 1.667 UN/KM, TALA DE JUNÇÃO DE 6 FUROS E FIXAÇÃO ELÁSTICA PANDROL - POSICIONAMENTO E ASSENTAMENTO MECANIZADO</t>
  </si>
  <si>
    <t>TRILHO TR57, COMPRIMENTO DE 240 M (TLS), SOBRE DORMENTE DE CONCRETO, BITOLA MÉTRICA OU LARGA, TAXA DE DORMENTAÇÃO DE 1.750 UN/KM, TALA DE JUNÇÃO DE 6 FUROS E FIXAÇÃO ELÁSTICA PANDROL - POSICIONAMENTO E ASSENTAMENTO MECANIZADO</t>
  </si>
  <si>
    <t>TRILHO TR57, COMPRIMENTO DE 240 M (TLS), SOBRE DORMENTE DE CONCRETO, BITOLA MISTA, TAXA DE DORMENTAÇÃO DE 1.667 UN/KM, TALA DE JUNÇÃO DE 6 FUROS E FIXAÇÃO ELÁSTICA PANDROL - POSICIONAMENTO E ASSENTAMENTO MECANIZADO</t>
  </si>
  <si>
    <t>TRILHO TR57, COMPRIMENTO DE 240 M (TLS), SOBRE DORMENTE DE CONCRETO, BITOLA MISTA, TAXA DE DORMENTAÇÃO DE 1.750 UN/KM, TALA DE JUNÇÃO DE 6 FUROS E FIXAÇÃO ELÁSTICA PANDROL - POSICIONAMENTO E ASSENTAMENTO MECANIZADO</t>
  </si>
  <si>
    <t>TRILHO TR57, COMPRIMENTO DE 240 M (TLS), SOBRE DORMENTE DE MADEIRA, BITOLA MÉTRICA OU LARGA, TAXA DE DORMENTAÇÃO DE 1.667 UN/KM, TALA DE JUNÇÃO DE 6 FUROS E FIXAÇÃO ELÁSTICA PANDROL - POSICIONAMENTO E ASSENTAMENTO MECANIZADO</t>
  </si>
  <si>
    <t>TRILHO TR57, COMPRIMENTO DE 240 M (TLS), SOBRE DORMENTE DE MADEIRA, BITOLA MÉTRICA OU LARGA, TAXA DE DORMENTAÇÃO DE 1.667 UN/KM, TALA DE JUNÇÃO DE 6 FUROS E FIXAÇÃO RÍGIDA - POSICIONAMENTO E ASSENTAMENTO MECANIZADO</t>
  </si>
  <si>
    <t>TRILHO TR57, COMPRIMENTO DE 240 M (TLS), SOBRE DORMENTE DE MADEIRA, BITOLA MÉTRICA OU LARGA, TAXA DE DORMENTAÇÃO DE 1.750 UN/KM, TALA DE JUNÇÃO DE 6 FUROS E FIXAÇÃO ELÁSTICA PANDROL - POSICIONAMENTO E ASSENTAMENTO MECANIZADO</t>
  </si>
  <si>
    <t>TRILHO TR57, COMPRIMENTO DE 240 M (TLS), SOBRE DORMENTE DE MADEIRA, BITOLA MÉTRICA OU LARGA, TAXA DE DORMENTAÇÃO DE 1.750 UN/KM, TALA DE JUNÇÃO DE 6 FUROS E FIXAÇÃO RÍGIDA - POSICIONAMENTO E ASSENTAMENTO MECANIZADO</t>
  </si>
  <si>
    <t>TRILHO TR57, COMPRIMENTO DE 240 M (TLS), SOBRE DORMENTE DE MADEIRA, BITOLA MISTA, TAXA DE DORMENTAÇÃO DE 1.667 UN/KM, TALA DE JUNÇÃO DE 6 FUROS E FIXAÇÃO ELÁSTICA PANDROL - POSICIONAMENTO E ASSENTAMENTO MECANIZADO</t>
  </si>
  <si>
    <t>TRILHO TR57, COMPRIMENTO DE 240 M (TLS), SOBRE DORMENTE DE MADEIRA, BITOLA MISTA, TAXA DE DORMENTAÇÃO DE 1.750 UN/KM, TALA DE JUNÇÃO DE 6 FUROS E FIXAÇÃO ELÁSTICA PANDROL - POSICIONAMENTO E ASSENTAMENTO MECANIZADO</t>
  </si>
  <si>
    <t>TRILHO TR68, COMPRIMENTO DE 12 M, SOBRE DORMENTE DE CONCRETO, BITOLA MÉTRICA OU LARGA, TAXA DE DORMENTAÇÃO DE 1.667 UN/KM, TALA DE JUNÇÃO DE 6 FUROS E FIXAÇÃO ELÁSTICA PANDROL - POSICIONAMENTO E ASSENTAMENTO MANUAL</t>
  </si>
  <si>
    <t>TRILHO TR68, COMPRIMENTO DE 12 M, SOBRE DORMENTE DE CONCRETO, BITOLA MÉTRICA OU LARGA, TAXA DE DORMENTAÇÃO DE 1.750 UN/KM, TALA DE JUNÇÃO DE 6 FUROS E FIXAÇÃO ELÁSTICA PANDROL - POSICIONAMENTO E ASSENTAMENTO MANUAL</t>
  </si>
  <si>
    <t>TRILHO TR68, COMPRIMENTO DE 12 M, SOBRE DORMENTE DE CONCRETO, BITOLA MISTA, TAXA DE DORMENTAÇÃO DE 1.667 UN/KM, TALA DE JUNÇÃO DE 6 FUROS E FIXAÇÃO ELÁSTICA PANDROL - POSICIONAMENTO E ASSENTAMENTO MANUAL</t>
  </si>
  <si>
    <t>TRILHO TR68, COMPRIMENTO DE 12 M, SOBRE DORMENTE DE CONCRETO, BITOLA MISTA, TAXA DE DORMENTAÇÃO DE 1.750 UN/KM, TALA DE JUNÇÃO DE 6 FUROS E FIXAÇÃO ELÁSTICA PANDROL - POSICIONAMENTO E ASSENTAMENTO MANUAL</t>
  </si>
  <si>
    <t>TRILHO TR68, COMPRIMENTO DE 12 M, SOBRE DORMENTE DE MADEIRA, BITOLA MÉTRICA OU LARGA, TAXA DE DORMENTAÇÃO DE 1.667 UN/KM, TALA DE JUNÇÃO DE 6 FUROS E FIXAÇÃO RÍGIDA - POSICIONAMENTO E ASSENTAMENTO MANUAL</t>
  </si>
  <si>
    <t>TRILHO TR68, COMPRIMENTO DE 12 M, SOBRE DORMENTE DE MADEIRA, BITOLA MÉTRICA OU LARGA, TAXA DE DORMENTAÇÃO DE 1.750 UN/KM, TALA DE JUNÇÃO DE 6 FUROS E FIXAÇÃO RÍGIDA - POSICIONAMENTO E ASSENTAMENTO MANUAL</t>
  </si>
  <si>
    <t>TRILHO TR68, COMPRIMENTO DE 12 M, SOBRE DORMENTE DE MADEIRA, BITOLA MISTA, TAXA DE DORMENTAÇÃO DE 1.667 UN/KM, TALA DE JUNÇÃO DE 6 FUROS E FIXAÇÃO RÍGIDA - POSICIONAMENTO E ASSENTAMENTO MANUAL</t>
  </si>
  <si>
    <t>TRILHO TR68, COMPRIMENTO DE 12 M, SOBRE DORMENTE DE MADEIRA, BITOLA MISTA, TAXA DE DORMENTAÇÃO DE 1.750 UN/KM, TALA DE JUNÇÃO DE 6 FUROS E FIXAÇÃO RÍGIDA - POSICIONAMENTO E ASSENTAMENTO MANUAL</t>
  </si>
  <si>
    <t>TRILHO TR68, COMPRIMENTO DE 120 M (TLS), FORMADO POR TRILHOS CURTOS DE 12 M SOLDADOS POR CALDEAMENTO - CONFECÇÃO EM ESTALEIRO</t>
  </si>
  <si>
    <t>TRILHO TR68, COMPRIMENTO DE 120 M (TLS), SOBRE DORMENTE DE CONCRETO, BITOLA MÉTRICA OU LARGA, TAXA DE DORMENTAÇÃO DE 1.667 UN/KM, TALA DE JUNÇÃO DE 6 FUROS E FIXAÇÃO ELÁSTICA PANDROL - POSICIONAMENTO E ASSENTAMENTO MECANIZADO</t>
  </si>
  <si>
    <t>TRILHO TR68, COMPRIMENTO DE 120 M (TLS), SOBRE DORMENTE DE CONCRETO, BITOLA MÉTRICA OU LARGA, TAXA DE DORMENTAÇÃO DE 1.750 UN/KM, TALA DE JUNÇÃO DE 6 FUROS E FIXAÇÃO ELÁSTICA PANDROL - POSICIONAMENTO E ASSENTAMENTO MECANIZADO</t>
  </si>
  <si>
    <t>TRILHO TR68, COMPRIMENTO DE 120 M (TLS), SOBRE DORMENTE DE CONCRETO, BITOLA MISTA, TAXA DE DORMENTAÇÃO DE 1.667 UN/KM, TALA DE JUNÇÃO DE 6 FUROS E FIXAÇÃO ELÁSTICA PANDROL - POSICIONAMENTO E ASSENTAMENTO MECANIZADO</t>
  </si>
  <si>
    <t>CONFECÇÃO DE FÔRMA METÁLICA EM CHAPA DE 3/16" PARA COSTELA PRÉ-MOLDADA DE BUEIRO DE CONCRETO TIPO MINITÚNEL</t>
  </si>
  <si>
    <t>FÔRMA EM CHAPA METÁLICA 1/8" PARA CABEÇA DE TIRANTES - UTILIZAÇÃO DE 50 VEZES - CONFECÇÃO, INSTALAÇÃO E RETIRADA</t>
  </si>
  <si>
    <t>FÔRMA METÁLICA EM CHAPA 1/8" PARA POITA TRAPEZOIDAL - UTILIZAÇÃO DE 50 VEZES - CONFECÇÃO, INSTALAÇÃO E RETIRADA</t>
  </si>
  <si>
    <t>FÔRMA METÁLICA EM CHAPA 3/16” PARA COSTELA PRÉ-MOLDADA DE BUEIRO DE CONCRETO TIPO MINITÚNEL - UTILIZAÇÃO DE 50 VEZES</t>
  </si>
  <si>
    <t>FÔRMA METÁLICA PARA GUARDA-CORPO DE CONCRETO - UTILIZAÇÃO DE 50 VEZES - CONFECÇÃO</t>
  </si>
  <si>
    <t>FÔRMA METÁLICA PARA TETRÁPODE - UTILIZAÇÃO DE 100 VEZES - CONFECÇÃO, INSTALAÇÃO E RETIRADA</t>
  </si>
  <si>
    <t>FÔRMA METÁLICA PARA XBLOC - UTILIZAÇÃO DE 100 VEZES - CONFECÇÃO, INSTALAÇÃO E RETIRADA</t>
  </si>
  <si>
    <t>FÔRMAS CURVAS DE COMPENSADO PLASTIFICADO 10 MM - USO GERAL - UTILIZAÇÃO DE 2 VEZES - CONFECÇÃO, INSTALAÇÃO E RETIRADA</t>
  </si>
  <si>
    <t>FÔRMAS CURVAS DE COMPENSADO RESINADO 10 MM - USO GERAL - UTILIZAÇÃO DE 2 VEZES - CONFECÇÃO, INSTALAÇÃO E RETIRADA</t>
  </si>
  <si>
    <t>FÔRMAS DE COMPENSADO PLASTIFICADO 10 MM - USO GERAL - UTILIZAÇÃO DE 1 VEZ - CONFECÇÃO, INSTALAÇÃO E RETIRADA</t>
  </si>
  <si>
    <t>FÔRMAS DE COMPENSADO PLASTIFICADO 10 MM - USO GERAL - UTILIZAÇÃO DE 2 VEZES - CONFECÇÃO, INSTALAÇÃO E RETIRADA</t>
  </si>
  <si>
    <t>FÔRMAS DE COMPENSADO PLASTIFICADO 10 MM - USO GERAL - UTILIZAÇÃO DE 3 VEZES - CONFECÇÃO, INSTALAÇÃO E RETIRADA</t>
  </si>
  <si>
    <t>FÔRMAS DE COMPENSADO PLASTIFICADO 12 MM - USO GERAL - UTILIZAÇÃO DE 1 VEZ - CONFECÇÃO, INSTALAÇÃO E RETIRADA</t>
  </si>
  <si>
    <t>FÔRMAS DE COMPENSADO PLASTIFICADO 12 MM - USO GERAL - UTILIZAÇÃO DE 2 VEZES - CONFECÇÃO, INSTALAÇÃO E RETIRADA</t>
  </si>
  <si>
    <t>FÔRMAS DE COMPENSADO PLASTIFICADO 12 MM - USO GERAL - UTILIZAÇÃO DE 3 VEZES - CONFECÇÃO, INSTALAÇÃO E RETIRADA</t>
  </si>
  <si>
    <t>FÔRMAS DE COMPENSADO PLASTIFICADO 14 MM - USO GERAL - UTILIZAÇÃO DE 1 VEZ - CONFECÇÃO, INSTALAÇÃO E RETIRADA</t>
  </si>
  <si>
    <t>FÔRMAS DE COMPENSADO PLASTIFICADO 14 MM - USO GERAL - UTILIZAÇÃO DE 2 VEZES - CONFECÇÃO, INSTALAÇÃO E RETIRADA</t>
  </si>
  <si>
    <t>FÔRMAS DE COMPENSADO PLASTIFICADO 14 MM - USO GERAL - UTILIZAÇÃO DE 3 VEZES - CONFECÇÃO, INSTALAÇÃO E RETIRADA</t>
  </si>
  <si>
    <t>FÔRMAS DE COMPENSADO RESINADO 10 MM - USO GERAL - UTILIZAÇÃO DE 1 VEZ - CONFECÇÃO, INSTALAÇÃO E RETIRADA</t>
  </si>
  <si>
    <t>FÔRMAS DE COMPENSADO RESINADO 10 MM - USO GERAL - UTILIZAÇÃO DE 2 VEZES - CONFECÇÃO, INSTALAÇÃO E RETIRADA</t>
  </si>
  <si>
    <t>FÔRMAS DE COMPENSADO RESINADO 10 MM - USO GERAL - UTILIZAÇÃO DE 3 VEZES - CONFECÇÃO, INSTALAÇÃO E RETIRADA</t>
  </si>
  <si>
    <t>FÔRMAS DE COMPENSADO RESINADO 12 MM - USO GERAL - UTILIZAÇÃO DE 1 VEZ - CONFECÇÃO, INSTALAÇÃO E RETIRADA</t>
  </si>
  <si>
    <t>FÔRMAS DE COMPENSADO RESINADO 12 MM - USO GERAL - UTILIZAÇÃO DE 2 VEZES - CONFECÇÃO, INSTALAÇÃO E RETIRADA</t>
  </si>
  <si>
    <t>FÔRMAS DE COMPENSADO RESINADO 12 MM - USO GERAL - UTILIZAÇÃO DE 3 VEZES - CONFECÇÃO, INSTALAÇÃO E RETIRADA</t>
  </si>
  <si>
    <t>FÔRMAS DE COMPENSADO RESINADO 14 MM - USO GERAL - UTILIZAÇÃO DE 1 VEZ - CONFECÇÃO, INSTALAÇÃO E RETIRADA</t>
  </si>
  <si>
    <t>FÔRMAS DE COMPENSADO RESINADO 14 MM - USO GERAL - UTILIZAÇÃO DE 2 VEZES - CONFECÇÃO, INSTALAÇÃO E RETIRADA</t>
  </si>
  <si>
    <t>FÔRMAS DE COMPENSADO RESINADO 14 MM - USO GERAL - UTILIZAÇÃO DE 3 VEZES - CONFECÇÃO, INSTALAÇÃO E RETIRADA</t>
  </si>
  <si>
    <t>FÔRMAS DE TÁBUAS DE PINHO - UTILIZAÇÃO DE 1 VEZ - CONFECÇÃO, INSTALAÇÃO E RETIRADA</t>
  </si>
  <si>
    <t>FÔRMAS DE TÁBUAS DE PINHO - UTILIZAÇÃO DE 2 VEZES - CONFECÇÃO, INSTALAÇÃO E RETIRADA</t>
  </si>
  <si>
    <t>FÔRMAS DE TÁBUAS DE PINHO - UTILIZAÇÃO DE 3 VEZES - CONFECÇÃO, INSTALAÇÃO E RETIRADA</t>
  </si>
  <si>
    <t>FÔRMAS DE TÁBUAS DE PINHO PARA DISPOSITIVOS DE DRENAGEM - UTILIZAÇÃO DE 3 VEZES - CONFECÇÃO, INSTALAÇÃO E RETIRADA</t>
  </si>
  <si>
    <t>FÔRMAS DE TÁBUAS DE PINHO PARA DRENOS - UTILIZAÇÃO DE 5 VEZES - CONFECÇÃO, INSTALAÇÃO E RETIRADA</t>
  </si>
  <si>
    <t>FÔRMAS DE TÁBUAS DE PINHO PARA ELEMENTOS ESTRUTURAIS DOS ARCOS METÁLICOS - UTILIZAÇÃO DE 3 VEZES - CONFECÇÃO, INSTALAÇÃO E RETIRADA</t>
  </si>
  <si>
    <t>LANÇAMENTO DE MATERIAL PÉTREO PARA SUB-CARAPAÇA</t>
  </si>
  <si>
    <t>FABRICAÇÃO DE SUPERESTRUTURA METÁLICA PARA PASSARELA PL-15 - EXCETO PISO DE CONCRETO</t>
  </si>
  <si>
    <t>FABRICAÇÃO DE SUPERESTRUTURA METÁLICA PARA PASSARELA PL-20 - EXCETO PISO DE CONCRETO</t>
  </si>
  <si>
    <t>FABRICAÇÃO DE SUPERESTRUTURA METÁLICA PARA PASSARELA PL-25 - EXCETO PISO DE CONCRETO</t>
  </si>
  <si>
    <t>FABRICAÇÃO DE SUPERESTRUTURA METÁLICA PARA PASSARELA PL-30 - EXCETO PISO DE CONCRETO</t>
  </si>
  <si>
    <t>FABRICAÇÃO DE SUPERESTRUTURA METÁLICA PARA PASSARELA PL-35 - EXCETO PISO DE CONCRETO</t>
  </si>
  <si>
    <t>GUARDA CORPO E CORRIMÃO METÁLICO PARA PASSARELAS PARA PEDESTRES - FORNECIMENTO E INSTALAÇÃO</t>
  </si>
  <si>
    <t>GUARDA-CORPO DE CONCRETO - FABRICAÇÃO - AREIA E BRITA COMERCIAIS</t>
  </si>
  <si>
    <t>GUARDA-CORPO DE CONCRETO - FABRICAÇÃO - AREIA EXTRAÍDA E BRITA PRODUZIDA</t>
  </si>
  <si>
    <t>LANÇAMENTO DE SUPERESTRUTURA DE PASSARELA METÁLICA DE 12 A 24 T COM UTILIZAÇÃO DE GUINDASTE</t>
  </si>
  <si>
    <t>RECOMPOSIÇÃO DE DRENO EM TUBO DE AÇO GALVANIZADO D = 100 MM EM OAE - FORNECIMENTO E INSTALAÇÃO</t>
  </si>
  <si>
    <t>RECOMPOSIÇÃO DE DRENO EM TUBO DE AÇO GALVANIZADO D = 80 MM EM OAE - FORNECIMENTO E INSTALAÇÃO</t>
  </si>
  <si>
    <t>RECOMPOSIÇÃO DE GUARDA-CORPO COM AGREGADOS COMERCIAIS - INSTALAÇÃO</t>
  </si>
  <si>
    <t>RECOMPOSIÇÃO DE GUARDA-CORPO COM AGREGADOS PRODUZIDOS - INSTALAÇÃO</t>
  </si>
  <si>
    <t>REMOÇÃO DE CONCRETO COM JATEAMENTO D'ÁGUA SOB ALTA PRESSÃO</t>
  </si>
  <si>
    <t>SUBSTITUIÇÃO DE JUNTA DE DILATAÇÃO E LÁBIOS POLIMÉRICOS - FORNECIMENTO E INSTALAÇÃO</t>
  </si>
  <si>
    <t>ELEVADOR DE CREMALHEIRA - ASCENSÃO E ANCORAGEM DA TORRE A PARTIR DE 16 M COM CADA ELEVAÇÃO DE ATÉ 9 M - UTILIZAÇÃO DE 50 VEZES - INCLUSIVE DESMONTAGEM</t>
  </si>
  <si>
    <t>REVESTIMENTO VEGETAL POR SEMEADURA A LANÇO MANUAL DE GRAMÍNEAS E LEGUMINOSAS</t>
  </si>
  <si>
    <t>ANCORAGEM ATIVA COM 10 CORDOALHAS ADERENTES D = 12,7 MM - FORNECIMENTO E INSTALAÇÃO</t>
  </si>
  <si>
    <t>ANCORAGEM ATIVA COM 10 CORDOALHAS ADERENTES D = 15,2 MM - FORNECIMENTO E INSTALAÇÃO</t>
  </si>
  <si>
    <t>ANCORAGEM ATIVA COM 12 CORDOALHAS ADERENTES D = 12,7 MM - FORNECIMENTO E INSTALAÇÃO</t>
  </si>
  <si>
    <t>ANCORAGEM ATIVA COM 12 CORDOALHAS ADERENTES D = 15,2 MM - FORNECIMENTO E INSTALAÇÃO</t>
  </si>
  <si>
    <t>ANCORAGEM ATIVA COM 15 CORDOALHAS ADERENTES D = 12,7 MM - FORNECIMENTO E INSTALAÇÃO</t>
  </si>
  <si>
    <t>ANCORAGEM ATIVA COM 15 CORDOALHAS ADERENTES D = 15,2 MM - FORNECIMENTO E INSTALAÇÃO</t>
  </si>
  <si>
    <t>ANCORAGEM ATIVA COM 19 CORDOALHAS ADERENTES D = 12,7 MM - FORNECIMENTO E INSTALAÇÃO</t>
  </si>
  <si>
    <t>ANCORAGEM ATIVA COM 19 CORDOALHAS ADERENTES D = 15,2 MM - FORNECIMENTO E INSTALAÇÃO</t>
  </si>
  <si>
    <t>ANCORAGEM ATIVA COM 22 CORDOALHAS ADERENTES D = 12,7 MM - FORNECIMENTO E INSTALAÇÃO</t>
  </si>
  <si>
    <t>ANCORAGEM ATIVA COM 22 CORDOALHAS ADERENTES D = 15,2 MM - FORNECIMENTO E INSTALAÇÃO</t>
  </si>
  <si>
    <t>ANCORAGEM ATIVA COM 27 CORDOALHAS ADERENTES D = 12,7 MM - FORNECIMENTO E INSTALAÇÃO</t>
  </si>
  <si>
    <t>ANCORAGEM ATIVA COM 27 CORDOALHAS ADERENTES D = 15,2 MM - FORNECIMENTO E INSTALAÇÃO</t>
  </si>
  <si>
    <t>ANCORAGEM ATIVA COM 31 CORDOALHAS ADERENTES D = 12,7 MM - FORNECIMENTO E INSTALAÇÃO</t>
  </si>
  <si>
    <t>ANCORAGEM ATIVA COM 31 CORDOALHAS ADERENTES D = 15,2 MM - FORNECIMENTO E INSTALAÇÃO</t>
  </si>
  <si>
    <t>ANCORAGEM ATIVA COM 4 CORDOALHAS ADERENTES D = 12,7 MM - FORNECIMENTO E INSTALAÇÃO</t>
  </si>
  <si>
    <t>ANCORAGEM ATIVA COM 4 CORDOALHAS ADERENTES D = 15,2 MM - FORNECIMENTO E INSTALAÇÃO</t>
  </si>
  <si>
    <t>ANCORAGEM ATIVA COM 6 CORDOALHAS ADERENTES D = 12,7 MM - FORNECIMENTO E INSTALAÇÃO</t>
  </si>
  <si>
    <t>ANCORAGEM ATIVA COM 6 CORDOALHAS ADERENTES D = 15,2 MM - FORNECIMENTO E INSTALAÇÃO</t>
  </si>
  <si>
    <t>ANCORAGEM ATIVA COM 7 CORDOALHAS ADERENTES D = 12,7 MM - FORNECIMENTO E INSTALAÇÃO</t>
  </si>
  <si>
    <t>ANCORAGEM ATIVA COM 7 CORDOALHAS ADERENTES D = 15,2 MM - FORNECIMENTO E INSTALAÇÃO</t>
  </si>
  <si>
    <t>ANCORAGEM ATIVA COM 8 CORDOALHAS ADERENTES D = 12,7 MM - FORNECIMENTO E INSTALAÇÃO</t>
  </si>
  <si>
    <t>ANCORAGEM ATIVA COM 8 CORDOALHAS ADERENTES D = 15,2 MM - FORNECIMENTO E INSTALAÇÃO</t>
  </si>
  <si>
    <t>ANCORAGEM ATIVA COM 9 CORDOALHAS ADERENTES D = 12,7 MM - FORNECIMENTO E INSTALAÇÃO</t>
  </si>
  <si>
    <t>ANCORAGEM ATIVA COM 9 CORDOALHAS ADERENTES D = 15,2 MM - FORNECIMENTO E INSTALAÇÃO</t>
  </si>
  <si>
    <t>ANCORAGEM ATIVA PARA LAJES COM 1 CORDOALHA ADERENTE D = 12,7 MM - FORNECIMENTO E INSTALAÇÃO</t>
  </si>
  <si>
    <t>ANCORAGEM ATIVA PARA LAJES COM 1 CORDOALHA ADERENTE D = 15,2 MM - FORNECIMENTO E INSTALAÇÃO</t>
  </si>
  <si>
    <t>ANCORAGEM ATIVA PARA LAJES COM 1 CORDOALHA ENGRAXADA D = 12,7 MM - FORNECIMENTO E INSTALAÇÃO</t>
  </si>
  <si>
    <t>ANCORAGEM ATIVA PARA LAJES COM 1 CORDOALHA ENGRAXADA D = 15,2 MM - FORNECIMENTO E INSTALAÇÃO</t>
  </si>
  <si>
    <t>ANCORAGEM ATIVA PARA LAJES COM 2 CORDOALHAS ADERENTES D = 12,7 MM - FORNECIMENTO E INSTALAÇÃO</t>
  </si>
  <si>
    <t>ANCORAGEM ATIVA PARA LAJES COM 2 CORDOALHAS ADERENTES D = 15,2 MM - FORNECIMENTO E INSTALAÇÃO</t>
  </si>
  <si>
    <t>ANCORAGEM ATIVA PARA LAJES COM 3 CORDOALHAS ADERENTES D = 12,7 MM - FORNECIMENTO E INSTALAÇÃO</t>
  </si>
  <si>
    <t>ANCORAGEM ATIVA PARA LAJES COM 3 CORDOALHAS ADERENTES D = 15,2 MM - FORNECIMENTO E INSTALAÇÃO</t>
  </si>
  <si>
    <t>ANCORAGEM ATIVA PARA LAJES COM 4 CORDOALHAS ADERENTES D = 12,7 MM - FORNECIMENTO E INSTALAÇÃO</t>
  </si>
  <si>
    <t>ANCORAGEM ATIVA PARA LAJES COM 4 CORDOALHAS ADERENTES D = 15,2 MM - FORNECIMENTO E INSTALAÇÃO</t>
  </si>
  <si>
    <t>ANCORAGEM PASSIVA COM 10 CORDOALHAS ADERENTES D = 12,7 MM - FORNECIMENTO E INSTALAÇÃO</t>
  </si>
  <si>
    <t>ANCORAGEM PASSIVA COM 10 CORDOALHAS ADERENTES D = 15,2 MM - FORNECIMENTO E INSTALAÇÃO</t>
  </si>
  <si>
    <t>ANCORAGEM PASSIVA COM 12 CORDOALHAS ADERENTES D = 12,7 MM - FORNECIMENTO E INSTALAÇÃO</t>
  </si>
  <si>
    <t>ANCORAGEM PASSIVA COM 12 CORDOALHAS ADERENTES D = 15,2 MM - FORNECIMENTO E INSTALAÇÃO</t>
  </si>
  <si>
    <t>ANCORAGEM PASSIVA COM 15 CORDOALHAS ADERENTES D = 12,7 MM - FORNECIMENTO E INSTALAÇÃO</t>
  </si>
  <si>
    <t>ANCORAGEM PASSIVA COM 15 CORDOALHAS ADERENTES D = 15,2 MM - FORNECIMENTO E INSTALAÇÃO</t>
  </si>
  <si>
    <t>ANCORAGEM PASSIVA COM 19 CORDOALHAS ADERENTES D = 12,7 MM - FORNECIMENTO E INSTALAÇÃO</t>
  </si>
  <si>
    <t>ANCORAGEM PASSIVA COM 19 CORDOALHAS ADERENTES D = 15,2 MM - FORNECIMENTO E INSTALAÇÃO</t>
  </si>
  <si>
    <t>ANCORAGEM PASSIVA COM 22 CORDOALHAS ADERENTES D = 12,7 MM - FORNECIMENTO E INSTALAÇÃO</t>
  </si>
  <si>
    <t>ANCORAGEM PASSIVA COM 22 CORDOALHAS ADERENTES D = 15,2 MM - FORNECIMENTO E INSTALAÇÃO</t>
  </si>
  <si>
    <t>ANCORAGEM PASSIVA COM 27 CORDOALHAS ADERENTES D = 12,7 MM - FORNECIMENTO E INSTALAÇÃO</t>
  </si>
  <si>
    <t>ANCORAGEM PASSIVA COM 27 CORDOALHAS ADERENTES D = 15,2 MM - FORNECIMENTO E INSTALAÇÃO</t>
  </si>
  <si>
    <t>ANCORAGEM PASSIVA COM 31 CORDOALHAS ADERENTES D = 12,7 MM - FORNECIMENTO E INSTALAÇÃO</t>
  </si>
  <si>
    <t>ANCORAGEM PASSIVA COM 31 CORDOALHAS ADERENTES D = 15,2 MM - FORNECIMENTO E INSTALAÇÃO</t>
  </si>
  <si>
    <t>ANCORAGEM PASSIVA COM 4 CORDOALHAS ADERENTES D = 12,7 MM - FORNECIMENTO E INSTALAÇÃO</t>
  </si>
  <si>
    <t>ANCORAGEM PASSIVA COM 4 CORDOALHAS ADERENTES D = 15,2 MM - FORNECIMENTO E INSTALAÇÃO</t>
  </si>
  <si>
    <t>ANCORAGEM PASSIVA COM 6 CORDOALHAS ADERENTES D = 12,7 MM - FORNECIMENTO E INSTALAÇÃO</t>
  </si>
  <si>
    <t>ANCORAGEM PASSIVA COM 6 CORDOALHAS ADERENTES D = 15,2 MM - FORNECIMENTO E INSTALAÇÃO</t>
  </si>
  <si>
    <t>ANCORAGEM PASSIVA COM 7 CORDOALHAS ADERENTES D = 12,7 MM - FORNECIMENTO E INSTALAÇÃO</t>
  </si>
  <si>
    <t>ANCORAGEM PASSIVA COM 7 CORDOALHAS ADERENTES D = 15,2 MM - FORNECIMENTO E INSTALAÇÃO</t>
  </si>
  <si>
    <t>ANCORAGEM PASSIVA COM 8 CORDOALHAS ADERENTES D = 12,7 MM - FORNECIMENTO E INSTALAÇÃO</t>
  </si>
  <si>
    <t>ANCORAGEM PASSIVA COM 8 CORDOALHAS ADERENTES D = 15,2 MM - FORNECIMENTO E INSTALAÇÃO</t>
  </si>
  <si>
    <t>ANCORAGEM PASSIVA COM 9 CORDOALHAS ADERENTES D = 12,7 MM - FORNECIMENTO E INSTALAÇÃO</t>
  </si>
  <si>
    <t>ANCORAGEM PASSIVA COM 9 CORDOALHAS ADERENTES D = 15,2 MM - FORNECIMENTO E INSTALAÇÃO</t>
  </si>
  <si>
    <t>ANCORAGEM PASSIVA PARA LAJES COM 1 CORDOALHA ADERENTE D = 12,7 MM - FORNECIMENTO E INSTALAÇÃO</t>
  </si>
  <si>
    <t>ANCORAGEM PASSIVA PARA LAJES COM 1 CORDOALHA ADERENTE D = 15,2 MM - FORNECIMENTO E INSTALAÇÃO</t>
  </si>
  <si>
    <t>ANCORAGEM PASSIVA PARA LAJES COM 1 CORDOALHA ENGRAXADA D = 12,7 MM - FORNECIMENTO E INSTALAÇÃO</t>
  </si>
  <si>
    <t>ANCORAGEM PASSIVA PARA LAJES COM 1 CORDOALHA ENGRAXADA D = 15,2 MM - FORNECIMENTO E INSTALAÇÃO</t>
  </si>
  <si>
    <t>ANCORAGEM PASSIVA PARA LAJES COM 2 CORDOALHAS ADERENTES D = 12,7 MM - FORNECIMENTO E INSTALAÇÃO</t>
  </si>
  <si>
    <t>ANCORAGEM PASSIVA PARA LAJES COM 2 CORDOALHAS ADERENTES D = 15,2 MM - FORNECIMENTO E INSTALAÇÃO</t>
  </si>
  <si>
    <t>ANCORAGEM PASSIVA PARA LAJES COM 3 CORDOALHAS ADERENTES D = 12,7 MM - FORNECIMENTO E INSTALAÇÃO</t>
  </si>
  <si>
    <t>ANCORAGEM PASSIVA PARA LAJES COM 3 CORDOALHAS ADERENTES D = 15,2 MM - FORNECIMENTO E INSTALAÇÃO</t>
  </si>
  <si>
    <t>ANCORAGEM PASSIVA PARA LAJES COM 4 CORDOALHAS ADERENTES D = 12,7 MM - FORNECIMENTO E INSTALAÇÃO</t>
  </si>
  <si>
    <t>ANCORAGEM PASSIVA PARA LAJES COM 4 CORDOALHAS ADERENTES D = 15,2 MM - FORNECIMENTO E INSTALAÇÃO</t>
  </si>
  <si>
    <t>BAINHA METÁLICA OVALIZADA SEÇÃO 19 X 62 MM PARA 4 CORDOALHAS D = 12,7 MM - FORNECIMENTO, INSTALAÇÃO E INJEÇÃO DE NATA DE CIMENTO</t>
  </si>
  <si>
    <t>BAINHA METÁLICA OVALIZADA SEÇÃO 22 X 32 MM PARA 1 CORDOALHA D = 15,2 MM - FORNECIMENTO, INSTALAÇÃO E INJEÇÃO DE NATA DE CIMENTO</t>
  </si>
  <si>
    <t>BAINHA METÁLICA OVALIZADA SEÇÃO 22 X 32 MM PARA 2 CORDOALHAS D = 15,2 MM - FORNECIMENTO, INSTALAÇÃO E INJEÇÃO DE NATA DE CIMENTO</t>
  </si>
  <si>
    <t>BAINHA METÁLICA OVALIZADA SEÇÃO 22 X 55 MM PARA 3 CORDOALHAS D = 15,2 MM - FORNECIMENTO, INSTALAÇÃO E INJEÇÃO DE NATA DE CIMENTO</t>
  </si>
  <si>
    <t>BAINHA METÁLICA OVALIZADA SEÇÃO 22 X 73 MM PARA 4 CORDOALHAS D = 15,2 MM - FORNECIMENTO, INSTALAÇÃO E INJEÇÃO DE NATA DE CIMENTO</t>
  </si>
  <si>
    <t>BAINHA METÁLICA REDONDA D = 100 MM PARA 21 CORDOALHAS D = 15,2 MM - FORNECIMENTO, INSTALAÇÃO E INJEÇÃO DE NATA DE CIMENTO</t>
  </si>
  <si>
    <t>BAINHA METÁLICA REDONDA D = 100 MM PARA 22 CORDOALHAS D = 15,2 MM - FORNECIMENTO, INSTALAÇÃO E INJEÇÃO DE NATA DE CIMENTO</t>
  </si>
  <si>
    <t>BAINHA METÁLICA REDONDA D = 100 MM PARA 24 CORDOALHAS D = 15,2 MM - FORNECIMENTO, INSTALAÇÃO E INJEÇÃO DE NATA DE CIMENTO</t>
  </si>
  <si>
    <t>BAINHA METÁLICA REDONDA D = 100 MM PARA 25 CORDOALHAS D = 15,2 MM - FORNECIMENTO, INSTALAÇÃO E INJEÇÃO DE NATA DE CIMENTO</t>
  </si>
  <si>
    <t>BAINHA METÁLICA REDONDA D = 100 MM PARA 30 CORDOALHAS D = 12,7 MM - FORNECIMENTO, INSTALAÇÃO E INJEÇÃO DE NATA DE CIMENTO</t>
  </si>
  <si>
    <t>BAINHA METÁLICA REDONDA D = 100 MM PARA 31 CORDOALHAS D = 12,7 MM - FORNECIMENTO, INSTALAÇÃO E INJEÇÃO DE NATA DE CIMENTO</t>
  </si>
  <si>
    <t>BAINHA METÁLICA REDONDA D = 110 MM PARA 27 CORDOALHAS D = 15,2 MM - FORNECIMENTO, INSTALAÇÃO E INJEÇÃO DE NATA DE CIMENTO</t>
  </si>
  <si>
    <t>BAINHA METÁLICA REDONDA D = 110 MM PARA 37 CORDOALHAS D = 12,7 MM - FORNECIMENTO, INSTALAÇÃO E INJEÇÃO DE NATA DE CIMENTO</t>
  </si>
  <si>
    <t>BAINHA METÁLICA REDONDA D = 120 MM PARA 30 CORDOALHAS D = 15,2 MM - FORNECIMENTO, INSTALAÇÃO E INJEÇÃO DE NATA DE CIMENTO</t>
  </si>
  <si>
    <t>BAINHA METÁLICA REDONDA D = 120 MM PARA 31 CORDOALHAS D = 15,2 MM - FORNECIMENTO, INSTALAÇÃO E INJEÇÃO DE NATA DE CIMENTO</t>
  </si>
  <si>
    <t>BAINHA METÁLICA REDONDA D = 130 MM PARA 37 CORDOALHAS D = 15,2 MM - FORNECIMENTO, INSTALAÇÃO E INJEÇÃO DE NATA DE CIMENTO</t>
  </si>
  <si>
    <t>BAINHA METÁLICA REDONDA D = 30 MM PARA 2 CORDOALHAS D = 12,7 MM - FORNECIMENTO, INSTALAÇÃO E INJEÇÃO DE NATA DE CIMENTO</t>
  </si>
  <si>
    <t>BAINHA METÁLICA REDONDA D = 35 MM PARA 2 CORDOALHAS D = 15,2 MM - FORNECIMENTO, INSTALAÇÃO E INJEÇÃO DE NATA DE CIMENTO</t>
  </si>
  <si>
    <t>BAINHA METÁLICA REDONDA D = 35 MM PARA 3 CORDOALHAS D = 12,7 MM - FORNECIMENTO, INSTALAÇÃO E INJEÇÃO DE NATA DE CIMENTO</t>
  </si>
  <si>
    <t>BAINHA METÁLICA REDONDA D = 40 MM PARA 3 CORDOALHAS D = 15,2 MM - FORNECIMENTO, INSTALAÇÃO E INJEÇÃO DE NATA DE CIMENTO</t>
  </si>
  <si>
    <t>BAINHA METÁLICA REDONDA D = 40 MM PARA 4 CORDOALHAS D = 12,7 MM - FORNECIMENTO, INSTALAÇÃO E INJEÇÃO DE NATA DE CIMENTO</t>
  </si>
  <si>
    <t>BAINHA METÁLICA REDONDA D = 45 MM PARA 4 CORDOALHAS D = 15,2 MM - FORNECIMENTO, INSTALAÇÃO E INJEÇÃO DE NATA DE CIMENTO</t>
  </si>
  <si>
    <t>BAINHA METÁLICA REDONDA D = 45 MM PARA 5 CORDOALHAS D = 12,7 MM - FORNECIMENTO, INSTALAÇÃO E INJEÇÃO DE NATA DE CIMENTO</t>
  </si>
  <si>
    <t>BAINHA METÁLICA REDONDA D = 50 MM PARA 5 CORDOALHAS D = 15,2 MM - FORNECIMENTO, INSTALAÇÃO E INJEÇÃO DE NATA DE CIMENTO</t>
  </si>
  <si>
    <t>BAINHA METÁLICA REDONDA D = 50 MM PARA 6 CORDOALHAS D = 12,7 MM - FORNECIMENTO, INSTALAÇÃO E INJEÇÃO DE NATA DE CIMENTO</t>
  </si>
  <si>
    <t>BAINHA METÁLICA REDONDA D = 55 MM PARA 7 CORDOALHAS D = 12,7 MM - FORNECIMENTO, INSTALAÇÃO E INJEÇÃO DE NATA DE CIMENTO</t>
  </si>
  <si>
    <t>GAIOLA METÁLICA EM CANTONEIRA PARA ARMAZENAMENTO E MANIPULAÇÃO DE CORDOALHA - CONFECÇÃO</t>
  </si>
  <si>
    <t>CALANDRAGEM DE CHAPA METÁLICA COM ESPESSURA DE 3 MM</t>
  </si>
  <si>
    <t>FIXAÇÃO DE PARAFUSO EM ESTRUTURA METÁLICA</t>
  </si>
  <si>
    <t>BICO DE ADESÃO PARA INJEÇÃO DE ADESIVO ESTRUTURAL À BASE DE RESINA EPÓXI - FORNECIMENTO, INSTALAÇÃO E RETIRADA</t>
  </si>
  <si>
    <t>BICO DE PERFURAÇÃO PARA INJEÇÃO DE ADESIVO ESTRUTURAL À BASE DE RESINA EPÓXI - FORNECIMENTO, INSTALAÇÃO E RETIRADA</t>
  </si>
  <si>
    <t>CAIAÇÃO MANUAL COM FIXADOR DE CAL</t>
  </si>
  <si>
    <t>CAIAÇÃO MECANIZADA COM FIXADOR DE CAL</t>
  </si>
  <si>
    <t>INJEÇÃO DE ADESIVO ESTRUTURAL À BASE DE RESINA EPÓXI DE BAIXA VISCOSIDADE PARA TRATAMENTO DE FISSURAS EM ESTRUTURAS DE CONCRETO - FORNECIMENTO E APLICAÇÃO MANUAL</t>
  </si>
  <si>
    <t>INJEÇÃO DE ADESIVO ESTRUTURAL À BASE DE RESINA EPÓXI DE BAIXA VISCOSIDADE PARA TRATAMENTO DE FISSURAS EM ESTRUTURAS DE CONCRETO - FORNECIMENTO E APLICAÇÃO MECANIZADA</t>
  </si>
  <si>
    <t>LIMPEZA DE CIMENTO ASFÁLTICO DERRAMADO NA PISTA DE RODOVIA PAVIMENTADA POR MEIO DE FRESAGEM</t>
  </si>
  <si>
    <t>LIMPEZA DE EMULSÃO ASFÁLTICA OU ASFALTO DILUÍDO DERRAMADOS NA PISTA - REMOÇÃO COM MINICARREGADEIRA COM VASSOURA E DESCARGA LIVRE</t>
  </si>
  <si>
    <t>LIMPEZA DE LÍQUIDOS COMBUSTÍVEIS DERRAMADOS NA PISTA - REMOÇÃO COM MINICARREGADEIRA COM VASSOURA E DESCARGA LIVRE</t>
  </si>
  <si>
    <t>LIMPEZA E DESOBSTRUÇÃO MECANIZADA DE BUEIROS COM DIÂMETRO ACIMA DE 1,00 ATÉ 1,50 M</t>
  </si>
  <si>
    <t>LIMPEZA E DESOBSTRUÇÃO MECANIZADA DE BUEIROS COM DIÂMETRO DE ATÉ 1,00 M</t>
  </si>
  <si>
    <t>LIMPEZA E ENCHIMENTO COM RESINA EPÓXI DE FISSURAS NIVELADAS COM ABERTURA MÁXIMA DE 0,4 MM E PROFUNDIDADE DE 20 MM EM PAVIMENTO DE CONCRETO QUE NÃO ATRAVESSAM TODA A ESPESSURA DA PLACA</t>
  </si>
  <si>
    <t>LIMPEZA E REMOÇÃO MANUAL DE MATERIAL RETIDO EM TERRA FIRME EM OAE</t>
  </si>
  <si>
    <t>LIMPEZA, SERRAGEM E ENCHIMENTO DE FISSURAS NIVELADAS COM ABERTURA ENTRE DE 0,4 MM E 1,0 MM E PROFUNDIDADE DE 25 MM EM PAVIMENTO DE CONCRETO COM CAP</t>
  </si>
  <si>
    <t>LIMPEZA, SERRAGEM E ENCHIMENTO DE FISSURAS NIVELADAS COM ABERTURA ENTRE DE 0,4 MM E 1,0 MM E PROFUNDIDADE DE 25 MM EM PAVIMENTO DE CONCRETO COM CAP COM POLÍMERO</t>
  </si>
  <si>
    <t>LIMPEZA, SERRAGEM E ENCHIMENTO DE FISSURAS NIVELADAS COM ABERTURA ENTRE DE 0,4 MM E 1,0 MM E PROFUNDIDADE DE 25 MM EM PAVIMENTO DE CONCRETO COM SELANTE ELÁSTICO A FRIO</t>
  </si>
  <si>
    <t>LIXAMENTO MECANIZADO EM SUPERFÍCIE DE CONCRETO</t>
  </si>
  <si>
    <t>RECOMPOSIÇÃO MANUAL DE ATERRO COM MATERIAL DE JAZIDA</t>
  </si>
  <si>
    <t>RECOMPOSIÇÃO MECANIZADA DE ATERRO COM MATERIAL DE JAZIDA</t>
  </si>
  <si>
    <t>REGULARIZAÇÃO DE TALUDES E VALAS COM SOQUETE VIBRATÓRIO</t>
  </si>
  <si>
    <t>REMENDO PROFUNDO COM IMPRIMAÇÃO COM ASFALTO DILUÍDO - DEMOLIÇÃO MECÂNICA E CORTE COM SERRA</t>
  </si>
  <si>
    <t>REMENDO PROFUNDO COM IMPRIMAÇÃO COM EMULSÃO ASFÁLTICA - DEMOLIÇÃO MECÂNICA E CORTE COM SERRA</t>
  </si>
  <si>
    <t>REMOÇÃO DE SUCATAS DERRAMADAS EM RODOVIA - CINTA COM UTILIZAÇÃO DE 100 VEZES</t>
  </si>
  <si>
    <t>REMOÇÃO DE VEÍCULOS DE GRANDE PORTE INCENDIADOS EM RODOVIA - CARGA E DESCARGA COM GUINDASTE - CINTA COM UTILIZAÇÃO DE 100 VEZES</t>
  </si>
  <si>
    <t>REMOÇÃO DE VEÍCULOS DE GRANDE PORTE TOMBADOS EM RODOVIA - CINTA COM UTILIZAÇÃO DE 100 VEZES</t>
  </si>
  <si>
    <t>REMOÇÃO DE VEÍCULOS DE MÉDIO PORTE INCENDIADOS EM RODOVIA - CARGA E DESCARGA COM GUINDASTE - CINTA COM UTILIZAÇÃO DE 100 VEZES</t>
  </si>
  <si>
    <t>REMOÇÃO DE VEÍCULOS DE MÉDIO PORTE TOMBADOS EM RODOVIA - CINTA COM UTILIZAÇÃO DE 100 VEZES</t>
  </si>
  <si>
    <t>REMOÇÃO DE VEÍCULOS DE PEQUENO PORTE INCENDIADOS EM RODOVIA - CARGA E DESCARGA COM GUINDAUTO - CINTA COM UTILIZAÇÃO DE 100 VEZES</t>
  </si>
  <si>
    <t>REMOÇÃO DE VEÍCULOS DE PEQUENO PORTE TOMBADOS EM RODOVIA - CINTA COM UTILIZAÇÃO DE 100 VEZES</t>
  </si>
  <si>
    <t>REPARO LOCALIZADO COM PINTURA DE LIGAÇÃO - DEMOLIÇÃO MECÂNICA E CORTE COM SERRA</t>
  </si>
  <si>
    <t>REPARO NO INTERIOR DE PLACA DE PAVIMENTO DE CONCRETO</t>
  </si>
  <si>
    <t>SELAGEM SUPERFICIAL DE FISSURAS COM ADESIVO ESTRUTURAL À BASE DE RESINA EPÓXI DE ALTA VISCOSIDADE, INCLUSIVE LIMPEZA SUPERFICIAL - FORNECIMENTO E APLICAÇÃO</t>
  </si>
  <si>
    <t>TELA DE PROTEÇÃO PARA ROÇADA EM TUBO GALVANIZADO 4,0 X 1,5 M - CONFECÇÃO</t>
  </si>
  <si>
    <t>TRITURAÇÃO DE GALHOS E TRONCOS COM DIÂMETRO DE ATÉ 350 MM</t>
  </si>
  <si>
    <t>BALIZADOR CÔNICO REFLETIVO EM POLIETILENO SEMIFLEXÍVEL DE 114 X 11 X 40 CM - UTILIZAÇÃO DE 150 CICLOS - FORNECIMENTO, 01 IMPLANTAÇÃO E 01 RETIRADA DIÁRIA</t>
  </si>
  <si>
    <t>BARREIRA DE SINALIZAÇÃO TIPO I DE DIRECIONAMENTO OU BLOQUEIO - CONFECÇÃO</t>
  </si>
  <si>
    <t>BARREIRA DE SINALIZAÇÃO TIPO II DE DIRECIONAMENTO OU BLOQUEIO - CONFECÇÃO</t>
  </si>
  <si>
    <t>BARREIRA DE SINALIZAÇÃO TIPO II DE DIRECIONAMENTO OU BLOQUEIO - UTILIZAÇÃO DE 150 CICLOS - FORNECIMENTO, 01 IMPLANTAÇÃO E 01 RETIRADA DIÁRIA</t>
  </si>
  <si>
    <t>BARREIRA DE SINALIZAÇÃO TIPO III DE DIRECIONAMENTO OU BLOQUEIO - CONFECÇÃO</t>
  </si>
  <si>
    <t>BARREIRA DE SINALIZAÇÃO TIPO III DE DIRECIONAMENTO OU BLOQUEIO - UTILIZAÇÃO DE 150 CICLOS - FORNECIMENTO, 01 IMPLANTAÇÃO E 01 RETIRADA DIÁRIA</t>
  </si>
  <si>
    <t>BARREIRA PLÁSTICA MONOBLOCO PARA CANALIZAÇÃO DE TRÂNSITO - 101 X 50 X 55 CM - UTILIZAÇÃO DE 600 CICLOS - FORNECIMENTO, 01 IMPLANTAÇÃO E 01 RETIRADA DIÁRIA</t>
  </si>
  <si>
    <t>BARREIRA PLÁSTICA PARA CANALIZAÇÃO DE TRÂNSITO - 60 X 45 X 60 CM - UTILIZAÇÃO DE 600 CICLOS - FORNECIMENTO, 01 IMPLANTAÇÃO E 01 RETIRADA DIÁRIA</t>
  </si>
  <si>
    <t>CAVALETE EM PERFIL METÁLICO PARA PLACA DE SINALIZAÇÃO - 1,00 M X 1,00 M - CONFECÇÃO</t>
  </si>
  <si>
    <t>CAVALETE EM POLIETILENO ZEBRADO COM FAIXA REFLETIVA - H = 1,00 M - UTILIZAÇÃO DE 600 CICLOS - FORNECIMENTO, 01 IMPLANTAÇÃO E 01 RETIRADA DIÁRIA</t>
  </si>
  <si>
    <t>CAVALETE EM POLIETILENO ZEBRADO COM FAIXA REFLETIVA E COM SINALIZADOR A LED COM BATERIA - H = 1,00 M - UTILIZAÇÃO DE 600 CICLOS - FORNECIMENTO, 01 IMPLANTAÇÃO E 01 RETIRADA DIÁRIA</t>
  </si>
  <si>
    <t>CILINDRO CANALIZADOR DE TRÁFEGO COM BASE QUADRADA DE 111 X 56 X 56 CM - UTILIZAÇÃO DE 600 CICLOS - FORNECIMENTO, 01 IMPLANTAÇÃO E 01 RETIRADA DIÁRIA</t>
  </si>
  <si>
    <t>CILINDRO FLEXÍVEL DELIMITADOR DE TRÁFEGO COM DUAS FAIXAS REFLETIVAS E CHUMBADOR - D = 20 CM E H = 80 CM</t>
  </si>
  <si>
    <t>CONE PLÁSTICO PARA CANALIZAÇÃO DE TRÂNSITO - UTILIZAÇÃO DE 150 CICLOS - FORNECIMENTO, 01 IMPLANTAÇÃO E 01 RETIRADA DIÁRIA</t>
  </si>
  <si>
    <t>DISPOSITIVO DE DIRECIONAMENTO OU BLOQUEIO TIPO TAPUME - CONFECÇÃO</t>
  </si>
  <si>
    <t>DISPOSITIVO DE DIRECIONAMENTO OU BLOQUEIO TIPO TAPUME - UTILIZAÇÃO DE 150 CICLOS - FORNECIMENTO, 01 IMPLANTAÇÃO E 01 RETIRADA DIÁRIA</t>
  </si>
  <si>
    <t>DISPOSITIVO DE DIRECIONAMENTO OU BLOQUEIO TIPO TELA PLÁSTICA COM SUPORTE FIXO - CONFECÇÃO</t>
  </si>
  <si>
    <t>DISPOSITIVO DE DIRECIONAMENTO OU BLOQUEIO TIPO TELA PLÁSTICA COM SUPORTE FIXO - UTILIZAÇÃO DE 150 CICLOS - FORNECIMENTO, 01 IMPLANTAÇÃO E 01 RETIRADA DIÁRIA</t>
  </si>
  <si>
    <t>DISPOSITIVO DE DIRECIONAMENTO OU BLOQUEIO TIPO TELA PLÁSTICA COM SUPORTE MÓVEL AFIXADO EM BLOCO DE CONCRETO - UTILIZAÇÃO DE 150 CICLOS - FORNECIMENTO, 01 IMPLANTAÇÃO E 01 RETIRADA DIÁRIA</t>
  </si>
  <si>
    <t>FITA ZEBRADA PARA DISPOSITIVOS DE CANALIZAÇÃO DE TRÂNSITO - FORNECIMENTO, IMPLANTAÇÃO E RETIRADA</t>
  </si>
  <si>
    <t>LAMINADO ELASTOPLÁSTICO PARA SINALIZAÇÃO HORIZONTAL - ESPESSURA DE 1,5 MM - FORNECIMENTO E IMPLANTAÇÃO</t>
  </si>
  <si>
    <t>LUZ DE ADVERTÊNCIA E BATERIA PARA DISPOSITIVOS DE SINALIZAÇÃO - UTILIZAÇÃO DE 200 CICLOS - FORNECIMENTO, 01 IMPLANTAÇÃO E 01 RETIRADA DIÁRIA</t>
  </si>
  <si>
    <t>PINTURA DE FAIXA COM PLÁSTICO A FRIO BICOMPONENTE À BASE DE RESINAS METACRÍLICAS POR DISPERSÃO (ESTRUTURA)</t>
  </si>
  <si>
    <t>PINTURA DE FAIXA COM PLÁSTICO A FRIO BICOMPONENTE À BASE DE RESINAS METACRÍLICAS POR EXTRUSÃO (ALTO RELEVO)</t>
  </si>
  <si>
    <t>PINTURA DE FAIXA COM PLÁSTICO A FRIO BICOMPONENTE À BASE DE RESINAS METACRÍLICAS POR EXTRUSÃO (PLANO) - ESPESSURA DE 1,5 MM</t>
  </si>
  <si>
    <t>PINTURA DE FAIXA COM PLÁSTICO A FRIO BICOMPONENTE À BASE DE RESINAS METACRÍLICAS POR EXTRUSÃO (PLANO) - ESPESSURA DE 3,0 MM</t>
  </si>
  <si>
    <t>PINTURA DE FAIXA COM PLÁSTICO A FRIO TRICOMPONENTE À BASE DE RESINAS METACRÍLICAS POR ASPERSÃO - ESPESSURA DE 0,6 MM</t>
  </si>
  <si>
    <t>PINTURA DE FAIXA COM TERMOPLÁSTICO EM ALTO RELEVO TIPO I POR EXTRUSÃO - RELEVO DUPLO COM BASE</t>
  </si>
  <si>
    <t>PINTURA DE FAIXA COM TERMOPLÁSTICO EM ALTO RELEVO TIPO II POR EXTRUSÃO - RELEVO SIMPLES RANHURADO COM BASE</t>
  </si>
  <si>
    <t>PINTURA DE FAIXA COM TERMOPLÁSTICO EM ALTO RELEVO TIPO III POR EXTRUSÃO - RELEVO SIMPLES COM BASE</t>
  </si>
  <si>
    <t>PINTURA DE FAIXA COM TERMOPLÁSTICO EM ALTO RELEVO TIPO IV POR EXTRUSÃO - RELEVO SIMPLES SEM BASE</t>
  </si>
  <si>
    <t>PINTURA DE FAIXA COM TERMOPLÁSTICO EM ALTO RELEVO TIPO V POR EXTRUSÃO - RELEVO MULTIPONTOS SEM BASE (GOTAS)</t>
  </si>
  <si>
    <t>PINTURA DE FAIXA COM TERMOPLÁSTICO EM ALTO RELEVO TIPO VI POR EXTRUSÃO - RELEVO MULTIPONTOS SEM BASE (CALOTAS)</t>
  </si>
  <si>
    <t>PINTURA DE FAIXA COM TERMOPLÁSTICO POR ASPERSÃO - ESPESSURA DE 1,5 MM</t>
  </si>
  <si>
    <t>PINTURA DE FAIXA COM TINTA ACRÍLICA - ESPESSURA DE 0,4 MM</t>
  </si>
  <si>
    <t>PINTURA DE FAIXA COM TINTA ACRÍLICA - ESPESSURA DE 0,6 MM</t>
  </si>
  <si>
    <t>PINTURA DE FAIXA COM TINTA ACRÍLICA EMULSIONADA EM ÁGUA - ESPESSURA DE 0,3 MM</t>
  </si>
  <si>
    <t>PINTURA DE FAIXA COM TINTA ACRÍLICA EMULSIONADA EM ÁGUA - ESPESSURA DE 0,4 MM</t>
  </si>
  <si>
    <t>PINTURA DE FAIXA COM TINTA ACRÍLICA EMULSIONADA EM ÁGUA - ESPESSURA DE 0,5 MM</t>
  </si>
  <si>
    <t>PINTURA DE SETAS E ZEBRADOS COM TERMOPLÁSTICO POR ASPERSÃO - ESPESSURA DE 1,5 MM</t>
  </si>
  <si>
    <t>PINTURA DE SETAS E ZEBRADOS COM TERMOPLÁSTICO POR EXTRUSÃO - ESPESSURA DE 3,0 MM</t>
  </si>
  <si>
    <t>PINTURA DE SETAS E ZEBRADOS COM TINTA ACRÍLICA - ESPESSURA DE 0,6 MM</t>
  </si>
  <si>
    <t>PINTURA DE SETAS E ZEBRADOS COM TINTA ACRÍLICA EMULSIONADA EM ÁGUA - ESPESSURA DE 0,3 MM</t>
  </si>
  <si>
    <t>PINTURA DE SETAS E ZEBRADOS COM TINTA ACRÍLICA EMULSIONADA EM ÁGUA - ESPESSURA DE 0,4 MM</t>
  </si>
  <si>
    <t>PINTURA DE SETAS E ZEBRADOS COM TINTA ACRÍLICA EMULSIONADA EM ÁGUA - ESPESSURA DE 0,5 MM</t>
  </si>
  <si>
    <t>PINTURA ELETROSTÁTICA A PÓ COM TINTA POLIÉSTER EM CHAPA DE AÇO</t>
  </si>
  <si>
    <t>PLACA DE ADVERTÊNCIA EM AÇO, LADO DE 0,60 M - PELÍCULA RETRORREFLETIVA TIPO I + SI - FORNECIMENTO E IMPLANTAÇÃO</t>
  </si>
  <si>
    <t>PLACA DE ADVERTÊNCIA EM AÇO, LADO DE 0,80 M - PELÍCULA RETRORREFLETIVA TIPO I + SI - FORNECIMENTO E IMPLANTAÇÃO</t>
  </si>
  <si>
    <t>PLACA DE ADVERTÊNCIA EM AÇO, LADO DE 1,00 M - PELÍCULA RETRORREFLETIVA TIPO I + SI - FORNECIMENTO E IMPLANTAÇÃO</t>
  </si>
  <si>
    <t>PLACA DE ADVERTÊNCIA EM AÇO, LADO DE 1,20 M - PELÍCULA RETRORREFLETIVA TIPO III + SI - FORNECIMENTO E IMPLANTAÇÃO</t>
  </si>
  <si>
    <t>PLACA DE ADVERTÊNCIA EM FIBRA, LADO DE 0,60 M - PELÍCULA RETRORREFLETIVA TIPO I + SI - FORNECIMENTO E IMPLANTAÇÃO</t>
  </si>
  <si>
    <t>PLACA DE ADVERTÊNCIA EM FIBRA, LADO DE 0,80 M - PELÍCULA RETRORREFLETIVA TIPO I + SI - FORNECIMENTO E IMPLANTAÇÃO</t>
  </si>
  <si>
    <t>PLACA DE ADVERTÊNCIA EM FIBRA, LADO DE 1,00 M - PELÍCULA RETRORREFLETIVA TIPO I + SI - FORNECIMENTO E IMPLANTAÇÃO</t>
  </si>
  <si>
    <t>PLACA DE ADVERTÊNCIA EM FIBRA, LADO DE 1,20 M - PELÍCULA RETRORREFLETIVA TIPO III + SI - FORNECIMENTO E IMPLANTAÇÃO</t>
  </si>
  <si>
    <t>PLACA DE MARCO QUILOMÉTRICO EM AÇO - 0,60 X 0,865 M - PELÍCULA RETRORREFLETIVA TIPO I + I - FORNECIMENTO E IMPLANTAÇÃO</t>
  </si>
  <si>
    <t>PLACA DE MARCO QUILOMÉTRICO EM AÇO - 0,70 X 1,00 M - PELÍCULA RETRORREFLETIVA TIPO I + III - FORNECIMENTO E IMPLANTAÇÃO</t>
  </si>
  <si>
    <t>PLACA DE MARCO QUILOMÉTRICO EM FIBRA - 0,60 X 0,865 M - PELÍCULA RETRORREFLETIVA TIPO I + I - FORNECIMENTO E IMPLANTAÇÃO</t>
  </si>
  <si>
    <t>PLACA DE MARCO QUILOMÉTRICO EM FIBRA - 0,70 X 1,00 M - PELÍCULA RETRORREFLETIVA TIPO I + III - FORNECIMENTO E IMPLANTAÇÃO</t>
  </si>
  <si>
    <t>PLACA DE REGULAMENTAÇÃO EM AÇO D = 0,60 M - PELÍCULA RETRORREFLETIVA TIPO I + SI - FORNECIMENTO E IMPLANTAÇÃO</t>
  </si>
  <si>
    <t>PLACA DE REGULAMENTAÇÃO EM AÇO D = 0,80 M - PELÍCULA RETRORREFLETIVA TIPO I + SI - FORNECIMENTO E IMPLANTAÇÃO</t>
  </si>
  <si>
    <t>PLACA DE REGULAMENTAÇÃO EM AÇO D = 1,00 M - PELÍCULA RETRORREFLETIVA TIPO I + SI - FORNECIMENTO E IMPLANTAÇÃO</t>
  </si>
  <si>
    <t>PLACA DE REGULAMENTAÇÃO EM AÇO D = 1,20 M - PELÍCULA RETRORREFLETIVA TIPO III + SI - FORNECIMENTO E IMPLANTAÇÃO</t>
  </si>
  <si>
    <t>PLACA DE REGULAMENTAÇÃO EM AÇO, R1 LADO 0,248 M - PELÍCULA RETRORREFLETIVA TIPO I + SI - FORNECIMENTO E IMPLANTAÇÃO</t>
  </si>
  <si>
    <t>PLACA DE REGULAMENTAÇÃO EM AÇO, R1 LADO 0,331 M - PELÍCULA RETRORREFLETIVA TIPO I + SI - FORNECIMENTO E IMPLANTAÇÃO</t>
  </si>
  <si>
    <t>PLACA DE REGULAMENTAÇÃO EM AÇO, R1 LADO 0,414 M - PELÍCULA RETRORREFLETIVA TIPO I + SI - FORNECIMENTO E IMPLANTAÇÃO</t>
  </si>
  <si>
    <t>PLACA DE REGULAMENTAÇÃO EM AÇO, R1 LADO 0,497 M - PELÍCULA RETRORREFLETIVA TIPO III + SI - FORNECIMENTO E IMPLANTAÇÃO</t>
  </si>
  <si>
    <t>PLACA DE REGULAMENTAÇÃO EM AÇO, R2 LADO 0,60 M - PELÍCULA RETRORREFLETIVA TIPO I + SI - FORNECIMENTO E IMPLANTAÇÃO</t>
  </si>
  <si>
    <t>PLACA DE REGULAMENTAÇÃO EM AÇO, R2 LADO 0,80 M - PELÍCULA RETRORREFLETIVA TIPO I + SI - FORNECIMENTO E IMPLANTAÇÃO</t>
  </si>
  <si>
    <t>PLACA DE REGULAMENTAÇÃO EM AÇO, R2 LADO 1,00 M - PELÍCULA RETRORREFLETIVA TIPO I + SI - FORNECIMENTO E IMPLANTAÇÃO</t>
  </si>
  <si>
    <t>PLACA DE REGULAMENTAÇÃO EM AÇO, R2 LADO 1,20 M - PELÍCULA RETRORREFLETIVA TIPO III + SI - FORNECIMENTO E IMPLANTAÇÃO</t>
  </si>
  <si>
    <t>PLACA DE REGULAMENTAÇÃO EM FIBRA, D = 0,60 M - PELÍCULA RETRORREFLETIVA TIPO I + SI - FORNECIMENTO E IMPLANTAÇÃO</t>
  </si>
  <si>
    <t>PLACA DE REGULAMENTAÇÃO EM FIBRA, D = 0,80 M - PELÍCULA RETRORREFLETIVA TIPO I + SI - FORNECIMENTO E IMPLANTAÇÃO</t>
  </si>
  <si>
    <t>PLACA DE REGULAMENTAÇÃO EM FIBRA, D = 1,00 M - PELÍCULA RETRORREFLETIVA TIPO I + SI - FORNECIMENTO E IMPLANTAÇÃO</t>
  </si>
  <si>
    <t>PLACA DE REGULAMENTAÇÃO EM FIBRA, D = 1,20 M - PELÍCULA RETRORREFLETIVA TIPO III + SI - FORNECIMENTO E IMPLANTAÇÃO</t>
  </si>
  <si>
    <t>PLACA DE REGULAMENTAÇÃO EM FIBRA, R1 LADO 0,248 M - PELÍCULA RETRORREFLETIVA TIPO I + SI - FORNECIMENTO E IMPLANTAÇÃO</t>
  </si>
  <si>
    <t>PLACA DE REGULAMENTAÇÃO EM FIBRA, R1 LADO 0,331 M - PELÍCULA RETRORREFLETIVA TIPO I + SI - FORNECIMENTO E IMPLANTAÇÃO</t>
  </si>
  <si>
    <t>PLACA DE REGULAMENTAÇÃO EM FIBRA, R1 LADO 0,414 M - PELÍCULA RETRORREFLETIVA TIPO I + SI - FORNECIMENTO E IMPLANTAÇÃO</t>
  </si>
  <si>
    <t>PLACA DE REGULAMENTAÇÃO EM FIBRA, R1 LADO 0,497 M - PELÍCULA RETRORREFLETIVA TIPO III + SI - FORNECIMENTO E IMPLANTAÇÃO</t>
  </si>
  <si>
    <t>PLACA DE REGULAMENTAÇÃO EM FIBRA, R2 LADO 0,60 M - PELÍCULA RETRORREFLETIVA TIPO I + SI - FORNECIMENTO E IMPLANTAÇÃO</t>
  </si>
  <si>
    <t>PLACA DE REGULAMENTAÇÃO EM FIBRA, R2 LADO 0,80 M - PELÍCULA RETRORREFLETIVA TIPO I + SI - FORNECIMENTO E IMPLANTAÇÃO</t>
  </si>
  <si>
    <t>PLACA DE REGULAMENTAÇÃO EM FIBRA, R2 LADO 1,00 M - PELÍCULA RETRORREFLETIVA TIPO I + SI - FORNECIMENTO E IMPLANTAÇÃO</t>
  </si>
  <si>
    <t>PLACA DE REGULAMENTAÇÃO EM FIBRA, R2 LADO 1,20 M - PELÍCULA RETRORREFLETIVA TIPO I + SI - FORNECIMENTO E IMPLANTAÇÃO</t>
  </si>
  <si>
    <t>PLACA DE REGULAMENTAÇÃO PARA SINALIZAÇÃO DE OBRAS MONTADA EM SUPORTE METÁLICO MÓVEL - D = 1,00 M - UTILIZAÇÃO DE 600 CICLOS - FORNECIMENTO, 01 IMPLANTAÇÃO E 01 RETIRADA DIÁRIA</t>
  </si>
  <si>
    <t>PLACA DE REGULAMENTAÇÃO PARA SINALIZAÇÃO DE OBRAS MONTADA EM SUPORTE METÁLICO MÓVEL, R1 LADO 0,414 M - UTILIZAÇÃO DE 600 CICLOS - FORNECIMENTO, 01 IMPLANTAÇÃO E 01 RETIRADA DIÁRIA</t>
  </si>
  <si>
    <t>PLACA DE REGULAMENTAÇÃO PARA SINALIZAÇÃO DE OBRAS MONTADA EM SUPORTE METÁLICO MÓVEL, R2 LADO 1,00 M - UTILIZAÇÃO DE 600 CICLOS - FORNECIMENTO, 01 IMPLANTAÇÃO E 01 RETIRADA DIÁRIA</t>
  </si>
  <si>
    <t>PLACA DELINEADOR EM AÇO - 0,30 X 0,90 M - PELÍCULA RETRORREFLETIVA TIPO I + IV - FORNECIMENTO E IMPLANTAÇÃO</t>
  </si>
  <si>
    <t>PLACA DELINEADOR EM AÇO - 0,50 X 0,60 M - PELÍCULA RETRORREFLETIVA TIPO I + IV - FORNECIMENTO E IMPLANTAÇÃO</t>
  </si>
  <si>
    <t>PLACA DELINEADOR EM FIBRA - 0,30 X 0,90 M - PELÍCULA RETRORREFLETIVA TIPO I + IV - FORNECIMENTO E IMPLANTAÇÃO</t>
  </si>
  <si>
    <t>PLACA DELINEADOR EM FIBRA - 0,50 X 0,60 M - PELÍCULA RETRORREFLETIVA TIPO I + IV - FORNECIMENTO E IMPLANTAÇÃO</t>
  </si>
  <si>
    <t>PLACA EM AÇO - 2,00 X 1,00 M - PELÍCULA RETRORREFLETIVA TIPO I + I - FORNECIMENTO E IMPLANTAÇÃO</t>
  </si>
  <si>
    <t>PLACA EM AÇO - 2,00 X 1,00 M - PELÍCULA RETRORREFLETIVA TIPO I + III - FORNECIMENTO E IMPLANTAÇÃO</t>
  </si>
  <si>
    <t>PLACA EM AÇO - 2,00 X 1,00 M - PELÍCULA RETRORREFLETIVA TIPO I + X - FORNECIMENTO E IMPLANTAÇÃO</t>
  </si>
  <si>
    <t>PLACA EM AÇO - 2,00 X 1,00 M - PELÍCULA RETRORREFLETIVA TIPO III + III - FORNECIMENTO E IMPLANTAÇÃO</t>
  </si>
  <si>
    <t>PLACA EM AÇO - 2,00 X 1,00 M - PELÍCULA RETRORREFLETIVA TIPO III + X - FORNECIMENTO E IMPLANTAÇÃO</t>
  </si>
  <si>
    <t>PLACA EM AÇO - 3,00 X 1,50 M - PELÍCULA RETRORREFLETIVA TIPO I + I - FORNECIMENTO E IMPLANTAÇÃO</t>
  </si>
  <si>
    <t>PLACA EM AÇO - 3,00 X 1,50 M - PELÍCULA RETRORREFLETIVA TIPO I + III - FORNECIMENTO E IMPLANTAÇÃO</t>
  </si>
  <si>
    <t>PLACA EM AÇO - 3,00 X 1,50 M - PELÍCULA RETRORREFLETIVA TIPO I + X - FORNECIMENTO E IMPLANTAÇÃO</t>
  </si>
  <si>
    <t>PLACA EM AÇO - 3,00 X 1,50 M - PELÍCULA RETRORREFLETIVA TIPO III + III - FORNECIMENTO E IMPLANTAÇÃO</t>
  </si>
  <si>
    <t>PLACA EM AÇO - 3,00 X 1,50 M - PELÍCULA RETRORREFLETIVA TIPO III + X - FORNECIMENTO E IMPLANTAÇÃO</t>
  </si>
  <si>
    <t>PLACA EM AÇO - 3,00 X 2,00 M - PELÍCULA RETRORREFLETIVA TIPO I + I - FORNECIMENTO E IMPLANTAÇÃO</t>
  </si>
  <si>
    <t>PLACA EM AÇO - 3,00 X 2,00 M - PELÍCULA RETRORREFLETIVA TIPO I + III - FORNECIMENTO E IMPLANTAÇÃO</t>
  </si>
  <si>
    <t>PLACA EM AÇO - 3,00 X 2,00 M - PELÍCULA RETRORREFLETIVA TIPO I + X - FORNECIMENTO E IMPLANTAÇÃO</t>
  </si>
  <si>
    <t>PLACA EM AÇO - 3,00 X 2,00 M - PELÍCULA RETRORREFLETIVA TIPO III + III - FORNECIMENTO E IMPLANTAÇÃO</t>
  </si>
  <si>
    <t>PLACA EM AÇO - 3,00 X 2,00 M - PELÍCULA RETRORREFLETIVA TIPO III + X - FORNECIMENTO E IMPLANTAÇÃO</t>
  </si>
  <si>
    <t>PLACA EM AÇO - 4,00 X 2,00 M - PELÍCULA RETRORREFLETIVA TIPO I + I - FORNECIMENTO E IMPLANTAÇÃO</t>
  </si>
  <si>
    <t>PLACA EM AÇO - 4,00 X 2,00 M - PELÍCULA RETRORREFLETIVA TIPO I + III - FORNECIMENTO E IMPLANTAÇÃO</t>
  </si>
  <si>
    <t>PLACA EM AÇO - 4,00 X 2,00 M - PELÍCULA RETRORREFLETIVA TIPO I + X - FORNECIMENTO E IMPLANTAÇÃO</t>
  </si>
  <si>
    <t>PLACA EM AÇO - 4,00 X 2,00 M - PELÍCULA RETRORREFLETIVA TIPO III + III - FORNECIMENTO E IMPLANTAÇÃO</t>
  </si>
  <si>
    <t>PLACA EM AÇO - 4,00 X 2,00 M - PELÍCULA RETRORREFLETIVA TIPO III + X - FORNECIMENTO E IMPLANTAÇÃO</t>
  </si>
  <si>
    <t>PLACA EM AÇO - 4,00 X 3,00 M - PELÍCULA RETRORREFLETIVA TIPO I + I - FORNECIMENTO E IMPLANTAÇÃO</t>
  </si>
  <si>
    <t>PLACA EM AÇO - 4,00 X 3,00 M - PELÍCULA RETRORREFLETIVA TIPO I + III - FORNECIMENTO E IMPLANTAÇÃO</t>
  </si>
  <si>
    <t>PLACA EM AÇO - 4,00 X 3,00 M - PELÍCULA RETRORREFLETIVA TIPO I + X - FORNECIMENTO E IMPLANTAÇÃO</t>
  </si>
  <si>
    <t>PLACA EM AÇO - 4,00 X 3,00 M - PELÍCULA RETRORREFLETIVA TIPO III + III - FORNECIMENTO E IMPLANTAÇÃO</t>
  </si>
  <si>
    <t>PLACA EM AÇO - 4,00 X 3,00 M - PELÍCULA RETRORREFLETIVA TIPO III + X - FORNECIMENTO E IMPLANTAÇÃO</t>
  </si>
  <si>
    <t>PLACA EM AÇO - PELÍCULA I + I - CHAPA RECUPERADA - FORNECIMENTO E IMPLANTAÇÃO</t>
  </si>
  <si>
    <t>PLACA EM AÇO - PELÍCULA I + I - FORNECIMENTO E IMPLANTAÇÃO</t>
  </si>
  <si>
    <t>PLACA EM AÇO - PELÍCULA I + III - CHAPA RECUPERADA - FORNECIMENTO E IMPLANTAÇÃO</t>
  </si>
  <si>
    <t>PLACA EM AÇO - PELÍCULA I + III - FORNECIMENTO E IMPLANTAÇÃO</t>
  </si>
  <si>
    <t>PLACA EM AÇO - PELÍCULA III + III - CHAPA RECUPERADA - FORNECIMENTO E IMPLANTAÇÃO</t>
  </si>
  <si>
    <t>PLACA EM AÇO - PELÍCULA III + III - FORNECIMENTO E IMPLANTAÇÃO</t>
  </si>
  <si>
    <t>PLACA EM AÇO Nº 16 GALVANIZADO COM PELÍCULA RETRORREFLETIVA TIPO I + I - CHAPA RECUPERADA - CONFECÇÃO</t>
  </si>
  <si>
    <t>PLACA EM AÇO Nº 16 GALVANIZADO COM PELÍCULA RETRORREFLETIVA TIPO I + I - CONFECÇÃO</t>
  </si>
  <si>
    <t>PLACA EM AÇO Nº 16 GALVANIZADO COM PELÍCULA RETRORREFLETIVA TIPO I + III - CHAPA RECUPERADA - CONFECÇÃO</t>
  </si>
  <si>
    <t>PLACA EM AÇO Nº 16 GALVANIZADO COM PELÍCULA RETRORREFLETIVA TIPO I + III - CONFECÇÃO</t>
  </si>
  <si>
    <t>PLACA EM AÇO Nº 16 GALVANIZADO COM PELÍCULA RETRORREFLETIVA TIPO I + IV - CONFECÇÃO</t>
  </si>
  <si>
    <t>PLACA EM AÇO Nº 16 GALVANIZADO COM PELÍCULA RETRORREFLETIVA TIPO I + SI - CONFECÇÃO</t>
  </si>
  <si>
    <t>PLACA EM AÇO Nº 16 GALVANIZADO COM PELÍCULA RETRORREFLETIVA TIPO I + X - CONFECÇÃO</t>
  </si>
  <si>
    <t>PLACA EM AÇO Nº 16 GALVANIZADO COM PELÍCULA RETRORREFLETIVA TIPO III + III - CHAPA RECUPERADA - CONFECÇÃO</t>
  </si>
  <si>
    <t>PLACA EM AÇO Nº 16 GALVANIZADO COM PELÍCULA RETRORREFLETIVA TIPO III + III - CONFECÇÃO</t>
  </si>
  <si>
    <t>PLACA EM AÇO Nº 16 GALVANIZADO COM PELÍCULA RETRORREFLETIVA TIPO III + SI - CONFECÇÃO</t>
  </si>
  <si>
    <t>PLACA EM AÇO Nº 16 GALVANIZADO COM PELÍCULA RETRORREFLETIVA TIPO III + X - CONFECÇÃO</t>
  </si>
  <si>
    <t>PLACA EM AÇO, MODULADA - 2,00 X 1,00 M - PELÍCULA RETRORREFLETIVA TIPO I + I - FORNECIMENTO E IMPLANTAÇÃO</t>
  </si>
  <si>
    <t>PLACA EM AÇO, MODULADA - 2,00 X 1,00 M - PELÍCULA RETRORREFLETIVA TIPO I + III - FORNECIMENTO E IMPLANTAÇÃO</t>
  </si>
  <si>
    <t>PLACA EM AÇO, MODULADA - 2,00 X 1,00 M - PELÍCULA RETRORREFLETIVA TIPO III + III - FORNECIMENTO E IMPLANTAÇÃO</t>
  </si>
  <si>
    <t>PLACA EM AÇO, MODULADA - 3,00 X 1,50 M - PELÍCULA RETRORREFLETIVA TIPO I + I - FORNECIMENTO E IMPLANTAÇÃO</t>
  </si>
  <si>
    <t>PLACA EM AÇO, MODULADA - 3,00 X 1,50 M - PELÍCULA RETRORREFLETIVA TIPO I + III - FORNECIMENTO E IMPLANTAÇÃO</t>
  </si>
  <si>
    <t>PLACA EM AÇO, MODULADA - 3,00 X 1,50 M - PELÍCULA RETRORREFLETIVA TIPO III + III - FORNECIMENTO E IMPLANTAÇÃO</t>
  </si>
  <si>
    <t>PLACA EM AÇO, MODULADA - 3,00 X 2,00 M - PELÍCULA RETRORREFLETIVA TIPO I + I - FORNECIMENTO E IMPLANTAÇÃO</t>
  </si>
  <si>
    <t>PLACA EM AÇO, MODULADA - 3,00 X 2,00 M - PELÍCULA RETRORREFLETIVA TIPO I + III - FORNECIMENTO E IMPLANTAÇÃO</t>
  </si>
  <si>
    <t>PLACA EM AÇO, MODULADA - 3,00 X 2,00 M - PELÍCULA RETRORREFLETIVA TIPO III + III - FORNECIMENTO E IMPLANTAÇÃO</t>
  </si>
  <si>
    <t>PLACA EM AÇO, MODULADA - 4,00 X 2,00 M - PELÍCULA RETRORREFLETIVA TIPO I + I - FORNECIMENTO E IMPLANTAÇÃO</t>
  </si>
  <si>
    <t>PLACA EM AÇO, MODULADA - 4,00 X 2,00 M - PELÍCULA RETRORREFLETIVA TIPO I + III - FORNECIMENTO E IMPLANTAÇÃO</t>
  </si>
  <si>
    <t>PLACA EM AÇO, MODULADA - 4,00 X 2,00 M - PELÍCULA RETRORREFLETIVA TIPO III + III - FORNECIMENTO E IMPLANTAÇÃO</t>
  </si>
  <si>
    <t>PLACA EM AÇO, MODULADA - 4,00 X 3,00 M - PELÍCULA RETRORREFLETIVA TIPO I + I - FORNECIMENTO E IMPLANTAÇÃO</t>
  </si>
  <si>
    <t>PLACA EM AÇO, MODULADA - 4,00 X 3,00 M - PELÍCULA RETRORREFLETIVA TIPO I + III - FORNECIMENTO E IMPLANTAÇÃO</t>
  </si>
  <si>
    <t>PLACA EM AÇO, MODULADA - 4,00 X 3,00 M - PELÍCULA RETRORREFLETIVA TIPO III + III - FORNECIMENTO E IMPLANTAÇÃO</t>
  </si>
  <si>
    <t>PLACA EM ALUMÍNIO COMPOSTO DE 3 MM, MODULADA, AÉREA, COM PELÍCULA RETRORREFLETIVA TIPO I + III - CONFECÇÃO</t>
  </si>
  <si>
    <t>PLACA EM ALUMÍNIO COMPOSTO DE 3 MM, MODULADA, AÉREA, COM PELÍCULA RETRORREFLETIVA TIPO III + III - CONFECÇÃO</t>
  </si>
  <si>
    <t>PLACA EM ALUMÍNIO COMPOSTO DE 3 MM, MODULADA, AÉREA, COM PELÍCULA RETRORREFLETIVA TIPO III + X - CONFECÇÃO</t>
  </si>
  <si>
    <t>PLACA EM ALUMÍNIO COMPOSTO, ESPESSURA DE 3,0 MM, MODULADA, AÉREA - PELÍCULA RETRORREFLETIVA TIPO I + III - FORNECIMENTO E IMPLANTAÇÃO</t>
  </si>
  <si>
    <t>PLACA EM ALUMÍNIO COMPOSTO, ESPESSURA DE 3,0 MM, MODULADA, AÉREA - PELÍCULA RETRORREFLETIVA TIPO III + III - FORNECIMENTO E IMPLANTAÇÃO</t>
  </si>
  <si>
    <t>PLACA EM ALUMÍNIO COMPOSTO, ESPESSURA DE 3,0 MM, MODULADA, AÉREA - PELÍCULA RETRORREFLETIVA TIPO III + X - FORNECIMENTO E IMPLANTAÇÃO</t>
  </si>
  <si>
    <t>PLACA EM ALUMÍNIO, ESPESSURA DE 1,5 MM, MODULADA, AÉREA - PELÍCULA RETRORREFLETIVA TIPO I + III - FORNECIMENTO E IMPLANTAÇÃO</t>
  </si>
  <si>
    <t>PLACA EM ALUMÍNIO, ESPESSURA DE 1,5 MM, MODULADA, AÉREA - PELÍCULA RETRORREFLETIVA TIPO III + III - FORNECIMENTO E IMPLANTAÇÃO</t>
  </si>
  <si>
    <t>PLACA EM ALUMÍNIO, ESPESSURA DE 1,5 MM, MODULADA, AÉREA - PELÍCULA RETRORREFLETIVA TIPO III + X - FORNECIMENTO E IMPLANTAÇÃO</t>
  </si>
  <si>
    <t>PLACA EM ALUMÍNIO, ESPESSURA DE 1,5 MM, MODULADA, AÉREA, COM PELÍCULA RETRORREFLETIVA TIPO I + III - CONFECÇÃO</t>
  </si>
  <si>
    <t>PLACA EM ALUMÍNIO, ESPESSURA DE 1,5 MM, MODULADA, AÉREA, COM PELÍCULA RETRORREFLETIVA TIPO III + III - CONFECÇÃO</t>
  </si>
  <si>
    <t>PLACA EM ALUMÍNIO, ESPESSURA DE 1,5 MM, MODULADA, AÉREA, COM PELÍCULA RETRORREFLETIVA TIPO III + X - CONFECÇÃO</t>
  </si>
  <si>
    <t>PLACA EM CHAPA DE POLIÉSTER REFORÇADA COM FIBRA DE VIDRO COM PELÍCULA RETRORREFLETIVA TIPO I + I - CONFECÇÃO</t>
  </si>
  <si>
    <t>PLACA EM CHAPA DE POLIÉSTER REFORÇADA COM FIBRA DE VIDRO COM PELÍCULA RETRORREFLETIVA TIPO I + III - CONFECÇÃO</t>
  </si>
  <si>
    <t>PLACA EM CHAPA DE POLIÉSTER REFORÇADA COM FIBRA DE VIDRO COM PELÍCULA RETRORREFLETIVA TIPO I + IV - CONFECÇÃO</t>
  </si>
  <si>
    <t>PLACA EM CHAPA DE POLIÉSTER REFORÇADA COM FIBRA DE VIDRO COM PELÍCULA RETRORREFLETIVA TIPO I + SI - CONFECÇÃO</t>
  </si>
  <si>
    <t>PLACA EM CHAPA DE POLIÉSTER REFORÇADA COM FIBRA DE VIDRO COM PELÍCULA RETRORREFLETIVA TIPO III + III - CONFECÇÃO</t>
  </si>
  <si>
    <t>PLACA EM CHAPA DE POLIÉSTER REFORÇADA COM FIBRA DE VIDRO COM PELÍCULA RETRORREFLETIVA TIPO III + SI - CONFECÇÃO</t>
  </si>
  <si>
    <t>PLACA EM FIBRA - 2,00 X 1,00 M - PELÍCULA RETRORREFLETIVA TIPO I + I - FORNECIMENTO E IMPLANTAÇÃO</t>
  </si>
  <si>
    <t>PLACA EM FIBRA - 2,00 X 1,00 M - PELÍCULA RETRORREFLETIVA TIPO I + III - FORNECIMENTO E IMPLANTAÇÃO</t>
  </si>
  <si>
    <t>PLACA EM FIBRA - 2,00 X 1,00 M - PELÍCULA RETRORREFLETIVA TIPO III + III - FORNECIMENTO E IMPLANTAÇÃO</t>
  </si>
  <si>
    <t>PLACA EM FIBRA - 3,00 X 1,50 M - PELÍCULA RETRORREFLETIVA TIPO I + I - FORNECIMENTO E IMPLANTAÇÃO</t>
  </si>
  <si>
    <t>PLACA EM FIBRA - 3,00 X 1,50 M - PELÍCULA RETRORREFLETIVA TIPO I + III - FORNECIMENTO E IMPLANTAÇÃO</t>
  </si>
  <si>
    <t>PLACA EM FIBRA - 3,00 X 1,50 M - PELÍCULA RETRORREFLETIVA TIPO III + III - FORNECIMENTO E IMPLANTAÇÃO</t>
  </si>
  <si>
    <t>PLACA EM FIBRA - 3,00 X 2,00 M - PELÍCULA RETRORREFLETIVA TIPO I + I - FORNECIMENTO E IMPLANTAÇÃO</t>
  </si>
  <si>
    <t>PLACA EM FIBRA - 3,00 X 2,00 M - PELÍCULA RETRORREFLETIVA TIPO I + III - FORNECIMENTO E IMPLANTAÇÃO</t>
  </si>
  <si>
    <t>PLACA EM FIBRA - 3,00 X 2,00 M - PELÍCULA RETRORREFLETIVA TIPO III + III - FORNECIMENTO E IMPLANTAÇÃO</t>
  </si>
  <si>
    <t>PLACA EM FIBRA - 4,00 X 2,00 M - PELÍCULA RETRORREFLETIVA TIPO I + I - FORNECIMENTO E IMPLANTAÇÃO</t>
  </si>
  <si>
    <t>PLACA EM FIBRA - 4,00 X 2,00 M - PELÍCULA RETRORREFLETIVA TIPO I + III - FORNECIMENTO E IMPLANTAÇÃO</t>
  </si>
  <si>
    <t>PLACA EM FIBRA - 4,00 X 2,00 M - PELÍCULA RETRORREFLETIVA TIPO III + III - FORNECIMENTO E IMPLANTAÇÃO</t>
  </si>
  <si>
    <t>PLACA EM FIBRA - 4,00 X 3,00 M - PELÍCULA RETRORREFLETIVA TIPO I + I - FORNECIMENTO E IMPLANTAÇÃO</t>
  </si>
  <si>
    <t>PLACA EM FIBRA - 4,00 X 3,00 M - PELÍCULA RETRORREFLETIVA TIPO I + III - FORNECIMENTO E IMPLANTAÇÃO</t>
  </si>
  <si>
    <t>PLACA EM FIBRA - 4,00 X 3,00 M - PELÍCULA RETRORREFLETIVA TIPO III + III - FORNECIMENTO E IMPLANTAÇÃO</t>
  </si>
  <si>
    <t>PLACA EM FIBRA - PELÍCULA I + I - FORNECIMENTO E IMPLANTAÇÃO</t>
  </si>
  <si>
    <t>PLACA EM FIBRA - PELÍCULA I + III - FORNECIMENTO E IMPLANTAÇÃO</t>
  </si>
  <si>
    <t>PLACA EM FIBRA - PELÍCULA III + III - FORNECIMENTO E IMPLANTAÇÃO</t>
  </si>
  <si>
    <t>PLACA EM FIBRA, MODULADA, AÉREA - PELÍCULA RETRORREFLETIVA TIPO I + III - FORNECIMENTO E IMPLANTAÇÃO</t>
  </si>
  <si>
    <t>PLACA EM FIBRA, MODULADA, AÉREA - PELÍCULA RETRORREFLETIVA TIPO III + III - FORNECIMENTO E IMPLANTAÇÃO</t>
  </si>
  <si>
    <t>PLACA EM FIBRA, MODULADA, AÉREA - PELÍCULA RETRORREFLETIVA TIPO III + X - FORNECIMENTO E IMPLANTAÇÃO</t>
  </si>
  <si>
    <t>PLACA MODULADA EM AÇO Nº 18 GALVANIZADO COM PELÍCULA RETRORREFLETIVA TIPO I + I - CONFECÇÃO</t>
  </si>
  <si>
    <t>PLACA MODULADA EM AÇO Nº 18 GALVANIZADO COM PELÍCULA RETRORREFLETIVA TIPO I + III - CONFECÇÃO</t>
  </si>
  <si>
    <t>PLACA MODULADA EM AÇO Nº 18 GALVANIZADO COM PELÍCULA RETRORREFLETIVA TIPO III + III - CONFECÇÃO</t>
  </si>
  <si>
    <t>PLACA MODULADA EM CHAPA DE POLIÉSTER REFORÇADA COM FIBRA DE VIDRO, AÉREA, COM PELÍCULA RETRORREFLETIVA TIPO I + III - CONFECÇÃO</t>
  </si>
  <si>
    <t>PLACA MODULADA EM CHAPA DE POLIÉSTER REFORÇADA COM FIBRA DE VIDRO, AÉREA, COM PELÍCULA RETRORREFLETIVA TIPO III + III - CONFECÇÃO</t>
  </si>
  <si>
    <t>PLACA MODULADA EM CHAPA DE POLIÉSTER REFORÇADA COM FIBRA DE VIDRO, AÉREA, COM PELÍCULA RETRORREFLETIVA TIPO III + X - CONFECÇÃO</t>
  </si>
  <si>
    <t>RECUPERAÇÃO DE CHAPA EM AÇO PARA PLACA DE SINALIZAÇÃO</t>
  </si>
  <si>
    <t>REMOÇÃO DA ESTRUTURA DE FUNDAÇÃO DE PÓRTICO E SEMIPÓRTICO METÁLICO</t>
  </si>
  <si>
    <t>REMOÇÃO DA ESTRUTURA DE PÓRTICO METÁLICO</t>
  </si>
  <si>
    <t>REMOÇÃO DA ESTRUTURA DE SEMIPÓRTICO DUPLO METÁLICO</t>
  </si>
  <si>
    <t>REMOÇÃO DA ESTRUTURA DE SEMIPÓRTICO METÁLICO</t>
  </si>
  <si>
    <t>SUPORTE DUPLO METÁLICO GALVANIZADO PARA PLACAS - 3,00 X 1,50 M - FORNECIMENTO E IMPLANTAÇÃO</t>
  </si>
  <si>
    <t>SUPORTE DUPLO METÁLICO GALVANIZADO PARA PLACAS - 3,00 X 2,00 M - FORNECIMENTO E IMPLANTAÇÃO</t>
  </si>
  <si>
    <t>SUPORTE DUPLO METÁLICO GALVANIZADO PARA PLACAS - 4,00 X 2,00 M - FORNECIMENTO E IMPLANTAÇÃO</t>
  </si>
  <si>
    <t>SUPORTE DUPLO METÁLICO GALVANIZADO PARA PLACAS - 4,00 X 3,00 M - FORNECIMENTO E IMPLANTAÇÃO</t>
  </si>
  <si>
    <t>SUPORTE METÁLICO GALVANIZADO PARA MARCO QUILOMÉTRICO - FORNECIMENTO E IMPLANTAÇÃO</t>
  </si>
  <si>
    <t>SUPORTE METÁLICO GALVANIZADO PARA PLACA DE ADVERTÊNCIA OU REGULAMENTAÇÃO - LADO OU DIÂMETRO DE 0,60 M - FORNECIMENTO E IMPLANTAÇÃO</t>
  </si>
  <si>
    <t>SUPORTE METÁLICO GALVANIZADO PARA PLACA DE ADVERTÊNCIA OU REGULAMENTAÇÃO - LADO OU DIÂMETRO DE 0,80 M - FORNECIMENTO E IMPLANTAÇÃO</t>
  </si>
  <si>
    <t>SUPORTE METÁLICO GALVANIZADO PARA PLACA DE ADVERTÊNCIA OU REGULAMENTAÇÃO - LADO OU DIÂMETRO DE 1,00 M - FORNECIMENTO E IMPLANTAÇÃO</t>
  </si>
  <si>
    <t>SUPORTE METÁLICO GALVANIZADO PARA PLACA DE ADVERTÊNCIA OU REGULAMENTAÇÃO - LADO OU DIÂMETRO DE 1,20 M - FORNECIMENTO E IMPLANTAÇÃO</t>
  </si>
  <si>
    <t>SUPORTE METÁLICO GALVANIZADO PARA PLACA DE REGULAMENTAÇÃO - R1 - LADO DE 0,248 M - FORNECIMENTO E IMPLANTAÇÃO</t>
  </si>
  <si>
    <t>SUPORTE METÁLICO GALVANIZADO PARA PLACA DE REGULAMENTAÇÃO - R1 - LADO DE 0,331 M - FORNECIMENTO E IMPLANTAÇÃO</t>
  </si>
  <si>
    <t>SUPORTE METÁLICO GALVANIZADO PARA PLACA DE REGULAMENTAÇÃO - R1 - LADO DE 0,414 M - FORNECIMENTO E IMPLANTAÇÃO</t>
  </si>
  <si>
    <t>SUPORTE METÁLICO GALVANIZADO PARA PLACA DE REGULAMENTAÇÃO - R1 - LADO DE 0,497 M - FORNECIMENTO E IMPLANTAÇÃO</t>
  </si>
  <si>
    <t>SUPORTE METÁLICO GALVANIZADO PARA PLACA DE REGULAMENTAÇÃO - R2 - LADO DE 0,60 M - FORNECIMENTO E IMPLANTAÇÃO</t>
  </si>
  <si>
    <t>SUPORTE METÁLICO GALVANIZADO PARA PLACA DE REGULAMENTAÇÃO - R2 - LADO DE 0,80 M - FORNECIMENTO E IMPLANTAÇÃO</t>
  </si>
  <si>
    <t>SUPORTE METÁLICO GALVANIZADO PARA PLACA DE REGULAMENTAÇÃO - R2 - LADO DE 1,00 M - FORNECIMENTO E IMPLANTAÇÃO</t>
  </si>
  <si>
    <t>SUPORTE METÁLICO GALVANIZADO PARA PLACA DE REGULAMENTAÇÃO - R2 - LADO DE 1,20 M - FORNECIMENTO E IMPLANTAÇÃO</t>
  </si>
  <si>
    <t>SUPORTE METÁLICO GALVANIZADO PARA PLACAS - 2,00 X 1,00 M - FORNECIMENTO E IMPLANTAÇÃO</t>
  </si>
  <si>
    <t>SUPORTE METÁLICO MÓVEL PARA PLACA DE SINALIZAÇÃO - CONFECÇÃO</t>
  </si>
  <si>
    <t>SUPORTE PARA PLACA DE SINALIZAÇÃO EM MADEIRA DE LEI TRATADA 8 X 8 CM - FORNECIMENTO E IMPLANTAÇÃO</t>
  </si>
  <si>
    <t>SUPORTE POLIMÉRICO ECOLÓGICO MACIÇO COLAPSÍVEL D = 6,5 CM PARA PLACA DE SINALIZAÇÃO - FORNECIMENTO E IMPLANTAÇÃO</t>
  </si>
  <si>
    <t>SUPORTE POLIMÉRICO ECOLÓGICO MACIÇO COLAPSÍVEL QUADRADO DE 10 CM PARA PLACA DE SINALIZAÇÃO - FORNECIMENTO E IMPLANTAÇÃO</t>
  </si>
  <si>
    <t>SUPORTE POLIMÉRICO ECOLÓGICO MACIÇO COLAPSÍVEL QUADRADO DE 8 CM PARA PLACA DE SINALIZAÇÃO - FORNECIMENTO E IMPLANTAÇÃO</t>
  </si>
  <si>
    <t>SUPORTE POLIMÉRICO ECOLÓGICO MACIÇO COLAPSÍVEL RETANGULAR DE 7 X 15 CM PARA PLACA DE SINALIZAÇÃO - FORNECIMENTO E IMPLANTAÇÃO</t>
  </si>
  <si>
    <t>TACHA REFLETIVA EM PLÁSTICO INJETADO - BIDIRECIONAL TIPO I - COM UM PINO - FORNECIMENTO E COLOCAÇÃO</t>
  </si>
  <si>
    <t>ESCORAMENTO DA PRIMEIRA LINHA DE ESCAMAS DE CONCRETO ARMADO EM SOLO REFORÇADO COM FITA METÁLICA – UTILIZAÇÃO DE 3 VEZES - CONFECÇÃO, INSTALAÇÃO E RETIRADA</t>
  </si>
  <si>
    <t>PERFURAÇÃO PARA TIRANTE PERMANENTE PROTENDIDO AUTOINJETÁVEL EM MATERIAL DE 1ª CATEGORIA COM DIÂMETRO DE ATÉ 120 MM</t>
  </si>
  <si>
    <t>PERFURAÇÃO PARA TIRANTE PERMANENTE PROTENDIDO AUTOINJETÁVEL EM MATERIAL DE 2ª CATEGORIA COM DIÂMETRO DE ATÉ 87 MM</t>
  </si>
  <si>
    <t>PROTENSÃO DE TIRANTE PERMANENTE PROTENDIDO DE AÇO D = 69 MM, TENSÃO DE ESCOAMENTO = 600 MPA E TENSÃO DE RUPTURA = 720 MPA - INCLUSIVE ANCORAGEM E GROUTEAMENTO DA CABEÇA</t>
  </si>
  <si>
    <t>PROTENSÃO DE TIRANTE PERMANENTE PROTENDIDO DE AÇO DE AÇO D = 32 MM, TENSÃO DE ESCOAMENTO = 950 MPA E TENSÃO DE RUPTURA = 1.050 MPA - INCLUSIVE ANCORAGEM E GROUTEAMENTO DA CABEÇA</t>
  </si>
  <si>
    <t>TIRANTE DE BARRA DE AÇO ANCORADO NA ROCHA COM RESINA DE POLIÉSTER, D = 25 MM, TENSÃO DE ESCOAMENTO = 500 MPA E TENSÃO DE RUPTURA = 750 MPA - FORNECIMENTO, PERFURAÇÃO E INSTALAÇÃO</t>
  </si>
  <si>
    <t>CARGA, MANOBRA E DESCARGA DE AGREGADOS OU SOLOS EM CAMINHÃO BASCULANTE DE 10 M³ - CARGA COM CARREGADEIRA DE 3,40 M³ E DESCARGA EM DISTRIBUIDOR REBOCÁVEL</t>
  </si>
  <si>
    <t>CARGA, MANOBRA E DESCARGA DE AGREGADOS OU SOLOS EM CAMINHÃO BASCULANTE DE 10 M³ - CARGA COM CARREGADEIRA DE 3,40 M³ E DESCARGA LIVRE</t>
  </si>
  <si>
    <t>CARGA, MANOBRA E DESCARGA DE AGREGADOS OU SOLOS EM CAMINHÃO BASCULANTE DE 10 M³ - CARGA COM ESCAVADEIRA DE 1,56 M³ (EXCLUSA) E DESCARGA LIVRE</t>
  </si>
  <si>
    <t>CARGA, MANOBRA E DESCARGA DE AGREGADOS OU SOLOS EM CAMINHÃO BASCULANTE DE 10 M³ - CARGA EM USINA DE 60 T/H (PMF) E DESCARGA LIVRE</t>
  </si>
  <si>
    <t>CARGA, MANOBRA E DESCARGA DE AGREGADOS OU SOLOS EM CAMINHÃO BASCULANTE DE 10 M³ - CARGA EM USINA DE SOLOS DE 300 T/H E DESCARGA EM DISTRIBUIDOR AUTOPROPELIDO</t>
  </si>
  <si>
    <t>CARGA, MANOBRA E DESCARGA DE AGREGADOS OU SOLOS EM CAMINHÃO BASCULANTE DE 10 M³ - CARGA EM USINA DE SOLOS DE 300 T/H E DESCARGA EM VIBROACABADORA</t>
  </si>
  <si>
    <t>CARGA, MANOBRA E DESCARGA DE AGREGADOS OU SOLOS EM CAMINHÃO BASCULANTE DE 10 M³ - CARGA EM USINA DE SOLOS DE 300 T/H E DESCARGA LIVRE</t>
  </si>
  <si>
    <t>CARGA, MANOBRA E DESCARGA DE BLOCOS ARTIFICIAIS DE CONCRETO COM 10 A 12 T PARA MOLHE EM CAVALO MECÂNICO COM SEMIRREBOQUE COM CAPACIDADE DE 30 T - CARGA E DESCARGA COM GUINDASTE COM PINÇA</t>
  </si>
  <si>
    <t>CARGA, MANOBRA E DESCARGA DE BLOCOS ARTIFICIAIS DE CONCRETO COM 8 A 9 T PARA MOLHE EM CAVALO MECÂNICO COM SEMIRREBOQUE COM CAPACIDADE DE 30 T - CARGA E DESCARGA COM GUINDASTE COM PINÇA</t>
  </si>
  <si>
    <t>TRANSPORTE DE DETRITOS COM CAMINHÃO DE HIDROJATEAMENTO DE ALTA PRESSÃO E VÁCUO DE 9 M³ - RODOVIA EM LEITO NATURAL</t>
  </si>
  <si>
    <t>TRANSPORTE DE DETRITOS COM CAMINHÃO DE HIDROJATEAMENTO DE ALTA PRESSÃO E VÁCUO DE 9 M³ - RODOVIA EM REVESTIMENTO PRIMÁRIO</t>
  </si>
  <si>
    <t>TRANSPORTE DE DETRITOS COM CAMINHÃO DE HIDROJATEAMENTO DE ALTA PRESSÃO E VÁCUO DE 9 M³ - RODOVIA PAVIMENTADA</t>
  </si>
  <si>
    <t>COLUNA DE JET GROUTING HORIZONTAL CCPH EM SOLO - D = 40 CM - PERFURAÇÃO E INJEÇÃO</t>
  </si>
  <si>
    <t>COLUNA DE JET GROUTING HORIZONTAL CCPH EM SOLO - D = 50 CM - PERFURAÇÃO E INJEÇÃO</t>
  </si>
  <si>
    <t>COLUNA DE JET GROUTING HORIZONTAL CCPH EM SOLO - D = 60 CM - PERFURAÇÃO E INJEÇÃO</t>
  </si>
  <si>
    <t>COLUNA DE JET GROUTING VERTICAL EM SOLO - D = 100 CM - PERFURAÇÃO E INJEÇÃO</t>
  </si>
  <si>
    <t>COLUNA DE JET GROUTING VERTICAL EM SOLO - D = 110 CM - PERFURAÇÃO E INJEÇÃO</t>
  </si>
  <si>
    <t>COLUNA DE JET GROUTING VERTICAL EM SOLO - D = 120 CM - PERFURAÇÃO E INJEÇÃO</t>
  </si>
  <si>
    <t>COLUNA DE JET GROUTING VERTICAL EM SOLO - D = 80 CM - PERFURAÇÃO E INJEÇÃO</t>
  </si>
  <si>
    <t>COLUNA DE JET GROUTING VERTICAL EM SOLO - D = 90 CM - PERFURAÇÃO E INJEÇÃO</t>
  </si>
  <si>
    <t>DRENAGEM DE TÚNEL COM MANTA DRENANTE DE MALHA DE POLIETILENO E GEOTÊXTIL EM FACE REVESTIDA COM ARGAMASSA POLIMÉRICA COM ESPESSURA DE 25 MM</t>
  </si>
  <si>
    <t>CONFECÇÃO DE BSCC - SEÇÃO CANAL DE 1,5 X 1,5 M - AREIA E BRITA COMERCIAIS</t>
  </si>
  <si>
    <t>CONFECÇÃO DE BSCC - SEÇÃO CANAL DE 1,5 X 1,5 M - AREIA EXTRAÍDA E BRITA PRODUZIDA</t>
  </si>
  <si>
    <t>CONFECÇÃO DE BSCC - SEÇÃO CANAL DE 2,0 X 1,5 M - AREIA E BRITA COMERCIAIS</t>
  </si>
  <si>
    <t>CONFECÇÃO DE BSCC - SEÇÃO CANAL DE 2,0 X 1,5 M - AREIA EXTRAÍDA E BRITA PRODUZIDA</t>
  </si>
  <si>
    <t>CONFECÇÃO DE BSCC - SEÇÃO CANAL DE 2,0 X 2,0 M - TIPO I - AREIA E BRITA COMERCIAIS</t>
  </si>
  <si>
    <t>CONFECÇÃO DE BSCC - SEÇÃO CANAL DE 2,0 X 2,0 M - TIPO I - AREIA EXTRAÍDA E BRITA PRODUZIDA</t>
  </si>
  <si>
    <t>CONFECÇÃO DE BSCC - SEÇÃO CANAL DE 2,0 X 2,0 M - TIPO II - AREIA E BRITA COMERCIAIS</t>
  </si>
  <si>
    <t>CONFECÇÃO DE BSCC - SEÇÃO CANAL DE 2,0 X 2,0 M - TIPO II - AREIA EXTRAÍDA E BRITA PRODUZIDA</t>
  </si>
  <si>
    <t>CONFECÇÃO DE BSCC - SEÇÃO CANAL DE 2,5 X 1,5 M - AREIA E BRITA COMERCIAIS</t>
  </si>
  <si>
    <t>CONFECÇÃO DE BSCC - SEÇÃO CANAL DE 2,5 X 1,5 M - AREIA EXTRAÍDA E BRITA PRODUZIDA</t>
  </si>
  <si>
    <t>CONFECÇÃO DE BSCC - SEÇÃO CANAL DE 2,5 X 2,0 M - TIPO I - AREIA E BRITA COMERCIAIS</t>
  </si>
  <si>
    <t>CONFECÇÃO DE BSCC - SEÇÃO CANAL DE 2,5 X 2,0 M - TIPO I - AREIA EXTRAÍDA E BRITA PRODUZIDA</t>
  </si>
  <si>
    <t>CONFECÇÃO DE BSCC - SEÇÃO CANAL DE 2,5 X 2,0 M - TIPO II - AREIA E BRITA COMERCIAIS</t>
  </si>
  <si>
    <t>CONFECÇÃO DE BSCC - SEÇÃO CANAL DE 2,5 X 2,0 M - TIPO II - AREIA EXTRAÍDA E BRITA PRODUZIDA</t>
  </si>
  <si>
    <t>CONFECÇÃO DE BSCC - SEÇÃO CANAL DE 3,0 X 1,5 M - AREIA E BRITA COMERCIAIS</t>
  </si>
  <si>
    <t>CONFECÇÃO DE BSCC - SEÇÃO CANAL DE 3,0 X 1,5 M - AREIA EXTRAÍDA E BRITA PRODUZIDA</t>
  </si>
  <si>
    <t>CONFECÇÃO DE BSCC - SEÇÃO CANAL DE 3,0 X 2,0 M - TIPO I - AREIA E BRITA COMERCIAIS</t>
  </si>
  <si>
    <t>CONFECÇÃO DE BSCC - SEÇÃO CANAL DE 3,0 X 2,0 M - TIPO I - AREIA EXTRAÍDA E BRITA PRODUZIDA</t>
  </si>
  <si>
    <t>CONFECÇÃO DE BSCC - SEÇÃO CANAL DE 3,0 X 2,0 M - TIPO II - AREIA E BRITA COMERCIAIS</t>
  </si>
  <si>
    <t>CONFECÇÃO DE BSCC - SEÇÃO CANAL DE 3,0 X 2,0 M - TIPO II - AREIA EXTRAÍDA E BRITA PRODUZIDA</t>
  </si>
  <si>
    <t>CONFECÇÃO DE BSCC - SEÇÃO FECHADA DE 1,5 X 1,5 M - ALTURA DO ATERRO DE 0,25 A 1,00 M - AREIA E BRITA COMERCIAIS</t>
  </si>
  <si>
    <t>CONFECÇÃO DE BSCC - SEÇÃO FECHADA DE 1,5 X 1,5 M - ALTURA DO ATERRO DE 0,25 A 1,00 M - AREIA EXTRAÍDA E BRITA PRODUZIDA</t>
  </si>
  <si>
    <t>CONFECÇÃO DE BSCC - SEÇÃO FECHADA DE 1,5 X 1,5 M - ALTURA DO ATERRO DE 1,00 A 2,50 M - AREIA E BRITA COMERCIAIS</t>
  </si>
  <si>
    <t>CONFECÇÃO DE BSCC - SEÇÃO FECHADA DE 1,5 X 1,5 M - ALTURA DO ATERRO DE 1,00 A 2,50 M - AREIA EXTRAÍDA E BRITA PRODUZIDA</t>
  </si>
  <si>
    <t>CONFECÇÃO DE BSCC - SEÇÃO FECHADA DE 1,5 X 1,5 M - ALTURA DO ATERRO DE 10,00 A 12,50 M - AREIA E BRITA COMERCIAIS</t>
  </si>
  <si>
    <t>CONFECÇÃO DE BSCC - SEÇÃO FECHADA DE 1,5 X 1,5 M - ALTURA DO ATERRO DE 10,00 A 12,50 M - AREIA EXTRAÍDA E BRITA PRODUZIDA</t>
  </si>
  <si>
    <t>CONFECÇÃO DE BSCC - SEÇÃO FECHADA DE 1,5 X 1,5 M - ALTURA DO ATERRO DE 12,50 A 15,00 M - AREIA E BRITA COMERCIAIS</t>
  </si>
  <si>
    <t>CONFECÇÃO DE BSCC - SEÇÃO FECHADA DE 1,5 X 1,5 M - ALTURA DO ATERRO DE 12,50 A 15,00 M - AREIA EXTRAÍDA E BRITA PRODUZIDA</t>
  </si>
  <si>
    <t>CONFECÇÃO DE BSCC - SEÇÃO FECHADA DE 1,5 X 1,5 M - ALTURA DO ATERRO DE 2,50 A 5,00 M - AREIA E BRITA COMERCIAIS</t>
  </si>
  <si>
    <t>CONFECÇÃO DE BSCC - SEÇÃO FECHADA DE 1,5 X 1,5 M - ALTURA DO ATERRO DE 2,50 A 5,00 M - AREIA EXTRAÍDA E BRITA PRODUZIDA</t>
  </si>
  <si>
    <t>CONFECÇÃO DE BSCC - SEÇÃO FECHADA DE 1,5 X 1,5 M - ALTURA DO ATERRO DE 5,00 A 7,50 M - AREIA E BRITA COMERCIAIS</t>
  </si>
  <si>
    <t>CONFECÇÃO DE BSCC - SEÇÃO FECHADA DE 1,5 X 1,5 M - ALTURA DO ATERRO DE 5,00 A 7,50 M - AREIA EXTRAÍDA E BRITA PRODUZIDA</t>
  </si>
  <si>
    <t>CONFECÇÃO DE BSCC - SEÇÃO FECHADA DE 1,5 X 1,5 M - ALTURA DO ATERRO DE 7,50 A 10,00 M - AREIA E BRITA COMERCIAIS</t>
  </si>
  <si>
    <t>CONFECÇÃO DE BSCC - SEÇÃO FECHADA DE 1,5 X 1,5 M - ALTURA DO ATERRO DE 7,50 A 10,00 M - AREIA EXTRAÍDA E BRITA PRODUZIDA</t>
  </si>
  <si>
    <t>CONFECÇÃO DE BSCC - SEÇÃO FECHADA DE 2,0 X 2,0 M - ALTURA DO ATERRO DE 0,25 A 1,00 M - AREIA E BRITA COMERCIAIS</t>
  </si>
  <si>
    <t>CONFECÇÃO DE BSCC - SEÇÃO FECHADA DE 2,0 X 2,0 M - ALTURA DO ATERRO DE 0,25 A 1,00 M - AREIA EXTRAÍDA E BRITA PRODUZIDA</t>
  </si>
  <si>
    <t>CONFECÇÃO DE BSCC - SEÇÃO FECHADA DE 2,0 X 2,0 M - ALTURA DO ATERRO DE 1,00 A 2,50 M - AREIA E BRITA COMERCIAIS</t>
  </si>
  <si>
    <t>CONFECÇÃO DE BSCC - SEÇÃO FECHADA DE 2,0 X 2,0 M - ALTURA DO ATERRO DE 1,00 A 2,50 M - AREIA EXTRAÍDA E BRITA PRODUZIDA</t>
  </si>
  <si>
    <t>CONFECÇÃO DE BSCC - SEÇÃO FECHADA DE 2,0 X 2,0 M - ALTURA DO ATERRO DE 10,00 A 12,50 M - AREIA E BRITA COMERCIAIS</t>
  </si>
  <si>
    <t>CONFECÇÃO DE BSCC - SEÇÃO FECHADA DE 2,0 X 2,0 M - ALTURA DO ATERRO DE 10,00 A 12,50 M - AREIA EXTRAÍDA E BRITA PRODUZIDA</t>
  </si>
  <si>
    <t>CONFECÇÃO DE BSCC - SEÇÃO FECHADA DE 2,0 X 2,0 M - ALTURA DO ATERRO DE 12,50 A 15,00 M - AREIA E BRITA COMERCIAIS</t>
  </si>
  <si>
    <t>CONFECÇÃO DE BSCC - SEÇÃO FECHADA DE 2,0 X 2,0 M - ALTURA DO ATERRO DE 12,50 A 15,00 M - AREIA EXTRAÍDA E BRITA PRODUZIDA</t>
  </si>
  <si>
    <t>CONFECÇÃO DE BSCC - SEÇÃO FECHADA DE 2,0 X 2,0 M - ALTURA DO ATERRO DE 2,50 A 5,00 M - AREIA E BRITA COMERCIAIS</t>
  </si>
  <si>
    <t>CONFECÇÃO DE BSCC - SEÇÃO FECHADA DE 2,0 X 2,0 M - ALTURA DO ATERRO DE 2,50 A 5,00 M - AREIA EXTRAÍDA E BRITA PRODUZIDA</t>
  </si>
  <si>
    <t>CONFECÇÃO DE BSCC - SEÇÃO FECHADA DE 2,0 X 2,0 M - ALTURA DO ATERRO DE 5,00 A 7,50 M - AREIA E BRITA COMERCIAIS</t>
  </si>
  <si>
    <t>CONFECÇÃO DE BSCC - SEÇÃO FECHADA DE 2,0 X 2,0 M - ALTURA DO ATERRO DE 5,00 A 7,50 M - AREIA EXTRAÍDA E BRITA PRODUZIDA</t>
  </si>
  <si>
    <t>CONFECÇÃO DE BSCC - SEÇÃO FECHADA DE 2,0 X 2,0 M - ALTURA DO ATERRO DE 7,50 A 10,00 M - AREIA E BRITA COMERCIAIS</t>
  </si>
  <si>
    <t>CONFECÇÃO DE BSCC - SEÇÃO FECHADA DE 2,0 X 2,0 M - ALTURA DO ATERRO DE 7,50 A 10,00 M - AREIA EXTRAÍDA E BRITA PRODUZIDA</t>
  </si>
  <si>
    <t>CONFECÇÃO DE BSCC - SEÇÃO FECHADA DE 2,5 X 2,5 M - ALTURA DO ATERRO DE 0,25 A 1,00 M - AREIA E BRITA COMERCIAIS</t>
  </si>
  <si>
    <t>CONFECÇÃO DE BSCC - SEÇÃO FECHADA DE 2,5 X 2,5 M - ALTURA DO ATERRO DE 0,25 A 1,00 M - AREIA EXTRAÍDA E BRITA PRODUZIDA</t>
  </si>
  <si>
    <t>CONFECÇÃO DE BSCC - SEÇÃO FECHADA DE 2,5 X 2,5 M - ALTURA DO ATERRO DE 1,00 A 2,50 M - AREIA E BRITA COMERCIAIS</t>
  </si>
  <si>
    <t>CONFECÇÃO DE BSCC - SEÇÃO FECHADA DE 2,5 X 2,5 M - ALTURA DO ATERRO DE 1,00 A 2,50 M - AREIA EXTRAÍDA E BRITA PRODUZIDA</t>
  </si>
  <si>
    <t>CONFECÇÃO DE BSCC - SEÇÃO FECHADA DE 2,5 X 2,5 M - ALTURA DO ATERRO DE 10,00 A 12,50 M - AREIA E BRITA COMERCIAIS</t>
  </si>
  <si>
    <t>CONFECÇÃO DE BSCC - SEÇÃO FECHADA DE 2,5 X 2,5 M - ALTURA DO ATERRO DE 10,00 A 12,50 M - AREIA EXTRAÍDA E BRITA PRODUZIDA</t>
  </si>
  <si>
    <t>CONFECÇÃO DE BSCC - SEÇÃO FECHADA DE 2,5 X 2,5 M - ALTURA DO ATERRO DE 12,50 A 15,00 M - AREIA E BRITA COMERCIAIS</t>
  </si>
  <si>
    <t>CONFECÇÃO DE BSCC - SEÇÃO FECHADA DE 2,5 X 2,5 M - ALTURA DO ATERRO DE 12,50 A 15,00 M - AREIA EXTRAÍDA E BRITA PRODUZIDA</t>
  </si>
  <si>
    <t>CONFECÇÃO DE BSCC - SEÇÃO FECHADA DE 2,5 X 2,5 M - ALTURA DO ATERRO DE 2,50 A 5,00 M - AREIA E BRITA COMERCIAIS</t>
  </si>
  <si>
    <t>CONFECÇÃO DE BSCC - SEÇÃO FECHADA DE 2,5 X 2,5 M - ALTURA DO ATERRO DE 2,50 A 5,00 M - AREIA EXTRAÍDA E BRITA PRODUZIDA</t>
  </si>
  <si>
    <t>CONFECÇÃO DE BSCC - SEÇÃO FECHADA DE 2,5 X 2,5 M - ALTURA DO ATERRO DE 5,00 A 7,50 M - AREIA E BRITA COMERCIAIS</t>
  </si>
  <si>
    <t>CONFECÇÃO DE BSCC - SEÇÃO FECHADA DE 2,5 X 2,5 M - ALTURA DO ATERRO DE 5,00 A 7,50 M - AREIA EXTRAÍDA E BRITA PRODUZIDA</t>
  </si>
  <si>
    <t>CONFECÇÃO DE BSCC - SEÇÃO FECHADA DE 2,5 X 2,5 M - ALTURA DO ATERRO DE 7,50 A 10,00 M - AREIA E BRITA COMERCIAIS</t>
  </si>
  <si>
    <t>CONFECÇÃO DE BSCC - SEÇÃO FECHADA DE 2,5 X 2,5 M - ALTURA DO ATERRO DE 7,50 A 10,00 M - AREIA EXTRAÍDA E BRITA PRODUZIDA</t>
  </si>
  <si>
    <t>CONFECÇÃO DE BSCC - SEÇÃO FECHADA DE 3,0 X 3,0 M - ALTURA DO ATERRO DE 0,25 A 1,00 M - AREIA E BRITA COMERCIAIS</t>
  </si>
  <si>
    <t>CONFECÇÃO DE BSCC - SEÇÃO FECHADA DE 3,0 X 3,0 M - ALTURA DO ATERRO DE 0,25 A 1,00 M - AREIA EXTRAÍDA E BRITA PRODUZIDA</t>
  </si>
  <si>
    <t>CONFECÇÃO DE BSCC - SEÇÃO FECHADA DE 3,0 X 3,0 M - ALTURA DO ATERRO DE 1,00 A 2,50 M - AREIA E BRITA COMERCIAIS</t>
  </si>
  <si>
    <t>CONFECÇÃO DE BSCC - SEÇÃO FECHADA DE 3,0 X 3,0 M - ALTURA DO ATERRO DE 1,00 A 2,50 M - AREIA EXTRAÍDA E BRITA PRODUZIDA</t>
  </si>
  <si>
    <t>CONFECÇÃO DE BSCC - SEÇÃO FECHADA DE 3,0 X 3,0 M - ALTURA DO ATERRO DE 10,00 A 12,50 M - AREIA E BRITA COMERCIAIS</t>
  </si>
  <si>
    <t>CONFECÇÃO DE BSCC - SEÇÃO FECHADA DE 3,0 X 3,0 M - ALTURA DO ATERRO DE 10,00 A 12,50 M - AREIA EXTRAÍDA E BRITA PRODUZIDA</t>
  </si>
  <si>
    <t>CONFECÇÃO DE BSCC - SEÇÃO FECHADA DE 3,0 X 3,0 M - ALTURA DO ATERRO DE 12,50 A 15,00 M - AREIA E BRITA COMERCIAIS</t>
  </si>
  <si>
    <t>CONFECÇÃO DE BSCC - SEÇÃO FECHADA DE 3,0 X 3,0 M - ALTURA DO ATERRO DE 12,50 A 15,00 M - AREIA EXTRAÍDA E BRITA PRODUZIDA</t>
  </si>
  <si>
    <t>CONFECÇÃO DE BSCC - SEÇÃO FECHADA DE 3,0 X 3,0 M - ALTURA DO ATERRO DE 2,50 A 5,00 M - AREIA E BRITA COMERCIAIS</t>
  </si>
  <si>
    <t>CONFECÇÃO DE BSCC - SEÇÃO FECHADA DE 3,0 X 3,0 M - ALTURA DO ATERRO DE 2,50 A 5,00 M - AREIA EXTRAÍDA E BRITA PRODUZIDA</t>
  </si>
  <si>
    <t>CONFECÇÃO DE BSCC - SEÇÃO FECHADA DE 3,0 X 3,0 M - ALTURA DO ATERRO DE 5,00 A 7,50 M - AREIA E BRITA COMERCIAIS</t>
  </si>
  <si>
    <t>CONFECÇÃO DE BSCC - SEÇÃO FECHADA DE 3,0 X 3,0 M - ALTURA DO ATERRO DE 5,00 A 7,50 M - AREIA EXTRAÍDA E BRITA PRODUZIDA</t>
  </si>
  <si>
    <t>CONFECÇÃO DE BSCC - SEÇÃO FECHADA DE 3,0 X 3,0 M - ALTURA DO ATERRO DE 7,50 A 10,00 M - AREIA E BRITA COMERCIAIS</t>
  </si>
  <si>
    <t>CONFECÇÃO DE BSCC - SEÇÃO FECHADA DE 3,0 X 3,0 M - ALTURA DO ATERRO DE 7,50 A 10,00 M - AREIA EXTRAÍDA E BRITA PRODUZIDA</t>
  </si>
  <si>
    <t>CORPO DE BSCC - SEÇÃO CANAL DE 1,5 X 1,5 M - PRÉ-MOLDADO - AREIA E BRITA COMERCIAIS</t>
  </si>
  <si>
    <t>CORPO DE BSCC - SEÇÃO CANAL DE 1,5 X 1,5 M - PRÉ-MOLDADO - AREIA EXTRAÍDA E BRITA PRODUZIDA</t>
  </si>
  <si>
    <t>CORPO DE BSCC - SEÇÃO CANAL DE 2,0 X 1,5 M - PRÉ-MOLDADO - AREIA E BRITA COMERCIAIS</t>
  </si>
  <si>
    <t>CORPO DE BSCC - SEÇÃO CANAL DE 2,0 X 1,5 M - PRÉ-MOLDADO - AREIA EXTRAÍDA E BRITA PRODUZIDA</t>
  </si>
  <si>
    <t>CORPO DE BSCC - SEÇÃO CANAL DE 2,0 X 2,0 M - PRÉ-MOLDADO - TIPO I - AREIA E BRITA COMERCIAIS</t>
  </si>
  <si>
    <t>CORPO DE BSCC - SEÇÃO CANAL DE 2,0 X 2,0 M - PRÉ-MOLDADO - TIPO I - AREIA EXTRAÍDA E BRITA PRODUZIDA</t>
  </si>
  <si>
    <t>CORPO DE BSCC - SEÇÃO CANAL DE 2,0 X 2,0 M - PRÉ-MOLDADO - TIPO II - AREIA E BRITA COMERCIAIS</t>
  </si>
  <si>
    <t>CORPO DE BSCC - SEÇÃO CANAL DE 2,0 X 2,0 M - PRÉ-MOLDADO - TIPO II - AREIA EXTRAÍDA E BRITA PRODUZIDA</t>
  </si>
  <si>
    <t>CORPO DE BSCC - SEÇÃO CANAL DE 2,5 X 1,5 M - PRÉ-MOLDADO - AREIA E BRITA COMERCIAIS</t>
  </si>
  <si>
    <t>CORPO DE BSCC - SEÇÃO CANAL DE 2,5 X 1,5 M - PRÉ-MOLDADO - AREIA EXTRAÍDA E BRITA PRODUZIDA</t>
  </si>
  <si>
    <t>CORPO DE BSCC - SEÇÃO CANAL DE 2,5 X 2,0 M - PRÉ-MOLDADO - TIPO I - AREIA E BRITA COMERCIAIS</t>
  </si>
  <si>
    <t>CORPO DE BSCC - SEÇÃO CANAL DE 2,5 X 2,0 M - PRÉ-MOLDADO - TIPO I - AREIA EXTRAÍDA E BRITA PRODUZIDA</t>
  </si>
  <si>
    <t>CORPO DE BSCC - SEÇÃO CANAL DE 2,5 X 2,0 M - PRÉ-MOLDADO - TIPO II - AREIA E BRITA COMERCIAIS</t>
  </si>
  <si>
    <t>CORPO DE BSCC - SEÇÃO CANAL DE 2,5 X 2,0 M - PRÉ-MOLDADO - TIPO II - AREIA EXTRAÍDA E BRITA PRODUZIDA</t>
  </si>
  <si>
    <t>CORPO DE BSCC - SEÇÃO CANAL DE 3,0 X 1,5 M - PRÉ-MOLDADO - AREIA E BRITA COMERCIAIS</t>
  </si>
  <si>
    <t>CORPO DE BSCC - SEÇÃO CANAL DE 3,0 X 1,5 M - PRÉ-MOLDADO - AREIA EXTRAÍDA E BRITA PRODUZIDA</t>
  </si>
  <si>
    <t>CORPO DE BSCC - SEÇÃO CANAL DE 3,0 X 2,0 M - PRÉ-MOLDADO - TIPO I - AREIA E BRITA COMERCIAIS</t>
  </si>
  <si>
    <t>CORPO DE BSCC - SEÇÃO CANAL DE 3,0 X 2,0 M - PRÉ-MOLDADO - TIPO I - AREIA EXTRAÍDA E BRITA PRODUZIDA</t>
  </si>
  <si>
    <t>CORPO DE BSCC - SEÇÃO CANAL DE 3,0 X 2,0 M - PRÉ-MOLDADO - TIPO II - AREIA E BRITA COMERCIAIS</t>
  </si>
  <si>
    <t>CORPO DE BSCC - SEÇÃO CANAL DE 3,0 X 2,0 M - PRÉ-MOLDADO - TIPO II - AREIA EXTRAÍDA E BRITA PRODUZIDA</t>
  </si>
  <si>
    <t>CORPO DE BSCC - SEÇÃO FECHADA DE 1,5 X 1,5 M - PRÉ-MOLDADO - ALTURA DO ATERRO DE 0,25 A 1,00 M - AREIA E BRITA COMERCIAIS</t>
  </si>
  <si>
    <t>CORPO DE BSCC - SEÇÃO FECHADA DE 1,5 X 1,5 M - PRÉ-MOLDADO - ALTURA DO ATERRO DE 0,25 A 1,00 M - AREIA EXTRAÍDA E BRITA PRODUZIDA</t>
  </si>
  <si>
    <t>CORPO DE BSCC - SEÇÃO FECHADA DE 1,5 X 1,5 M - PRÉ-MOLDADO - ALTURA DO ATERRO DE 1,00 A 2,50 M - AREIA E BRITA COMERCIAIS</t>
  </si>
  <si>
    <t>CORPO DE BSCC - SEÇÃO FECHADA DE 1,5 X 1,5 M - PRÉ-MOLDADO - ALTURA DO ATERRO DE 1,00 A 2,50 M - AREIA EXTRAÍDA E BRITA PRODUZIDA</t>
  </si>
  <si>
    <t>CORPO DE BSCC - SEÇÃO FECHADA DE 1,5 X 1,5 M - PRÉ-MOLDADO - ALTURA DO ATERRO DE 10,00 A 12,50 M - AREIA E BRITA COMERCIAIS</t>
  </si>
  <si>
    <t>CORPO DE BSCC - SEÇÃO FECHADA DE 1,5 X 1,5 M - PRÉ-MOLDADO - ALTURA DO ATERRO DE 10,00 A 12,50 M - AREIA EXTRAÍDA E BRITA PRODUZIDA</t>
  </si>
  <si>
    <t>CORPO DE BSCC - SEÇÃO FECHADA DE 1,5 X 1,5 M - PRÉ-MOLDADO - ALTURA DO ATERRO DE 12,50 A 15,00 M - AREIA E BRITA COMERCIAIS</t>
  </si>
  <si>
    <t>CORPO DE BSCC - SEÇÃO FECHADA DE 1,5 X 1,5 M - PRÉ-MOLDADO - ALTURA DO ATERRO DE 12,50 A 15,00 M - AREIA EXTRAÍDA E BRITA PRODUZIDA</t>
  </si>
  <si>
    <t>CORPO DE BSCC - SEÇÃO FECHADA DE 1,5 X 1,5 M - PRÉ-MOLDADO - ALTURA DO ATERRO DE 2,50 A 5,00 M - AREIA E BRITA COMERCIAIS</t>
  </si>
  <si>
    <t>CORPO DE BSCC - SEÇÃO FECHADA DE 1,5 X 1,5 M - PRÉ-MOLDADO - ALTURA DO ATERRO DE 2,50 A 5,00 M - AREIA EXTRAÍDA E BRITA PRODUZIDA</t>
  </si>
  <si>
    <t>CORPO DE BSCC - SEÇÃO FECHADA DE 1,5 X 1,5 M - PRÉ-MOLDADO - ALTURA DO ATERRO DE 5,00 A 7,50 M - AREIA E BRITA COMERCIAIS</t>
  </si>
  <si>
    <t>CORPO DE BSCC - SEÇÃO FECHADA DE 1,5 X 1,5 M - PRÉ-MOLDADO - ALTURA DO ATERRO DE 5,00 A 7,50 M - AREIA EXTRAÍDA E BRITA PRODUZIDA</t>
  </si>
  <si>
    <t>CORPO DE BSCC - SEÇÃO FECHADA DE 1,5 X 1,5 M - PRÉ-MOLDADO - ALTURA DO ATERRO DE 7,50 A 10,00 M - AREIA E BRITA COMERCIAIS</t>
  </si>
  <si>
    <t>CORPO DE BSCC - SEÇÃO FECHADA DE 1,5 X 1,5 M - PRÉ-MOLDADO - ALTURA DO ATERRO DE 7,50 A 10,00 M - AREIA EXTRAÍDA E BRITA PRODUZIDA</t>
  </si>
  <si>
    <t>CORPO DE BSCC - SEÇÃO FECHADA DE 2,0 X 2,0 M - PRÉ-MOLDADO - ALTURA DO ATERRO DE 0,25 A 1,00 M - AREIA E BRITA COMERCIAIS</t>
  </si>
  <si>
    <t>CORPO DE BSCC - SEÇÃO FECHADA DE 2,0 X 2,0 M - PRÉ-MOLDADO - ALTURA DO ATERRO DE 0,25 A 1,00 M - AREIA EXTRAÍDA E BRITA PRODUZIDA</t>
  </si>
  <si>
    <t>CORPO DE BSCC - SEÇÃO FECHADA DE 2,0 X 2,0 M - PRÉ-MOLDADO - ALTURA DO ATERRO DE 1,00 A 2,50 M - AREIA E BRITA COMERCIAIS</t>
  </si>
  <si>
    <t>CORPO DE BSCC - SEÇÃO FECHADA DE 2,0 X 2,0 M - PRÉ-MOLDADO - ALTURA DO ATERRO DE 1,00 A 2,50 M - AREIA EXTRAÍDA E BRITA PRODUZIDA</t>
  </si>
  <si>
    <t>CORPO DE BSCC - SEÇÃO FECHADA DE 2,0 X 2,0 M - PRÉ-MOLDADO - ALTURA DO ATERRO DE 10,00 A 12,50 M - AREIA E BRITA COMERCIAIS</t>
  </si>
  <si>
    <t>CORPO DE BSCC - SEÇÃO FECHADA DE 2,0 X 2,0 M - PRÉ-MOLDADO - ALTURA DO ATERRO DE 10,00 A 12,50 M - AREIA EXTRAÍDA E BRITA PRODUZIDA</t>
  </si>
  <si>
    <t>CORPO DE BSCC - SEÇÃO FECHADA DE 2,0 X 2,0 M - PRÉ-MOLDADO - ALTURA DO ATERRO DE 12,50 A 15,00 M - AREIA E BRITA COMERCIAIS</t>
  </si>
  <si>
    <t>CORPO DE BSCC - SEÇÃO FECHADA DE 2,0 X 2,0 M - PRÉ-MOLDADO - ALTURA DO ATERRO DE 12,50 A 15,00 M - AREIA EXTRAÍDA E BRITA PRODUZIDA</t>
  </si>
  <si>
    <t>CORPO DE BSCC - SEÇÃO FECHADA DE 2,0 X 2,0 M - PRÉ-MOLDADO - ALTURA DO ATERRO DE 2,50 A 5,00 M - AREIA E BRITA COMERCIAIS</t>
  </si>
  <si>
    <t>CORPO DE BSCC - SEÇÃO FECHADA DE 2,0 X 2,0 M - PRÉ-MOLDADO - ALTURA DO ATERRO DE 2,50 A 5,00 M - AREIA EXTRAÍDA E BRITA PRODUZIDA</t>
  </si>
  <si>
    <t>CORPO DE BSCC - SEÇÃO FECHADA DE 2,0 X 2,0 M - PRÉ-MOLDADO - ALTURA DO ATERRO DE 5,00 A 7,50 M - AREIA E BRITA COMERCIAIS</t>
  </si>
  <si>
    <t>CORPO DE BSCC - SEÇÃO FECHADA DE 2,0 X 2,0 M - PRÉ-MOLDADO - ALTURA DO ATERRO DE 5,00 A 7,50 M - AREIA EXTRAÍDA E BRITA PRODUZIDA</t>
  </si>
  <si>
    <t>CORPO DE BSCC - SEÇÃO FECHADA DE 2,0 X 2,0 M - PRÉ-MOLDADO - ALTURA DO ATERRO DE 7,50 A 10,00 M - AREIA E BRITA COMERCIAIS</t>
  </si>
  <si>
    <t>CORPO DE BSCC - SEÇÃO FECHADA DE 2,0 X 2,0 M - PRÉ-MOLDADO - ALTURA DO ATERRO DE 7,50 A 10,00 M - AREIA EXTRAÍDA E BRITA PRODUZIDA</t>
  </si>
  <si>
    <t>CORPO DE BSCC - SEÇÃO FECHADA DE 2,5 X 2,5 M - PRÉ-MOLDADO - ALTURA DO ATERRO DE 0,25 A 1,00 M - AREIA E BRITA COMERCIAIS</t>
  </si>
  <si>
    <t>CORPO DE BSCC - SEÇÃO FECHADA DE 2,5 X 2,5 M - PRÉ-MOLDADO - ALTURA DO ATERRO DE 0,25 A 1,00 M - AREIA EXTRAÍDA E BRITA PRODUZIDA</t>
  </si>
  <si>
    <t>CORPO DE BSCC - SEÇÃO FECHADA DE 2,5 X 2,5 M - PRÉ-MOLDADO - ALTURA DO ATERRO DE 1,00 A 2,50 M - AREIA E BRITA COMERCIAIS</t>
  </si>
  <si>
    <t>CORPO DE BSCC - SEÇÃO FECHADA DE 2,5 X 2,5 M - PRÉ-MOLDADO - ALTURA DO ATERRO DE 1,00 A 2,50 M - AREIA EXTRAÍDA E BRITA PRODUZIDA</t>
  </si>
  <si>
    <t>CORPO DE BSCC - SEÇÃO FECHADA DE 2,5 X 2,5 M - PRÉ-MOLDADO - ALTURA DO ATERRO DE 10,00 A 12,50 M - AREIA E BRITA COMERCIAIS</t>
  </si>
  <si>
    <t>CORPO DE BSCC - SEÇÃO FECHADA DE 2,5 X 2,5 M - PRÉ-MOLDADO - ALTURA DO ATERRO DE 10,00 A 12,50 M - AREIA EXTRAÍDA E BRITA PRODUZIDA</t>
  </si>
  <si>
    <t>CORPO DE BSCC - SEÇÃO FECHADA DE 2,5 X 2,5 M - PRÉ-MOLDADO - ALTURA DO ATERRO DE 12,50 A 15,00 M - AREIA E BRITA COMERCIAIS</t>
  </si>
  <si>
    <t>CORPO DE BSCC - SEÇÃO FECHADA DE 2,5 X 2,5 M - PRÉ-MOLDADO - ALTURA DO ATERRO DE 12,50 A 15,00 M - AREIA EXTRAÍDA E BRITA PRODUZIDA</t>
  </si>
  <si>
    <t>CORPO DE BSCC - SEÇÃO FECHADA DE 2,5 X 2,5 M - PRÉ-MOLDADO - ALTURA DO ATERRO DE 2,50 A 5,00 M - AREIA E BRITA COMERCIAIS</t>
  </si>
  <si>
    <t>CORPO DE BSCC - SEÇÃO FECHADA DE 2,5 X 2,5 M - PRÉ-MOLDADO - ALTURA DO ATERRO DE 2,50 A 5,00 M - AREIA EXTRAÍDA E BRITA PRODUZIDA</t>
  </si>
  <si>
    <t>CORPO DE BSCC - SEÇÃO FECHADA DE 2,5 X 2,5 M - PRÉ-MOLDADO - ALTURA DO ATERRO DE 5,00 A 7,50 M - AREIA E BRITA COMERCIAIS</t>
  </si>
  <si>
    <t>CORPO DE BSCC - SEÇÃO FECHADA DE 2,5 X 2,5 M - PRÉ-MOLDADO - ALTURA DO ATERRO DE 5,00 A 7,50 M - AREIA EXTRAÍDA E BRITA PRODUZIDA</t>
  </si>
  <si>
    <t>CORPO DE BSCC - SEÇÃO FECHADA DE 2,5 X 2,5 M - PRÉ-MOLDADO - ALTURA DO ATERRO DE 7,50 A 10,00 M - AREIA E BRITA COMERCIAIS</t>
  </si>
  <si>
    <t>CORPO DE BSCC - SEÇÃO FECHADA DE 2,5 X 2,5 M - PRÉ-MOLDADO - ALTURA DO ATERRO DE 7,50 A 10,00 M - AREIA EXTRAÍDA E BRITA PRODUZIDA</t>
  </si>
  <si>
    <t>CORPO DE BSCC - SEÇÃO FECHADA DE 3,0 X 3,0 M - PRÉ-MOLDADO - ALTURA DO ATERRO DE 0,25 A 1,00 M - AREIA E BRITA COMERCIAIS</t>
  </si>
  <si>
    <t>CORPO DE BSCC - SEÇÃO FECHADA DE 3,0 X 3,0 M - PRÉ-MOLDADO - ALTURA DO ATERRO DE 0,25 A 1,00 M - AREIA EXTRAÍDA E BRITA PRODUZIDA</t>
  </si>
  <si>
    <t>CORPO DE BSCC - SEÇÃO FECHADA DE 3,0 X 3,0 M - PRÉ-MOLDADO - ALTURA DO ATERRO DE 1,00 A 2,50 M - AREIA E BRITA COMERCIAIS</t>
  </si>
  <si>
    <t>CORPO DE BSCC - SEÇÃO FECHADA DE 3,0 X 3,0 M - PRÉ-MOLDADO - ALTURA DO ATERRO DE 1,00 A 2,50 M - AREIA EXTRAÍDA E BRITA PRODUZIDA</t>
  </si>
  <si>
    <t>CORPO DE BSCC - SEÇÃO FECHADA DE 3,0 X 3,0 M - PRÉ-MOLDADO - ALTURA DO ATERRO DE 10,00 A 12,50 M - AREIA E BRITA COMERCIAIS</t>
  </si>
  <si>
    <t>CORPO DE BSCC - SEÇÃO FECHADA DE 3,0 X 3,0 M - PRÉ-MOLDADO - ALTURA DO ATERRO DE 10,00 A 12,50 M - AREIA EXTRAÍDA E BRITA PRODUZIDA</t>
  </si>
  <si>
    <t>CORPO DE BSCC - SEÇÃO FECHADA DE 3,0 X 3,0 M - PRÉ-MOLDADO - ALTURA DO ATERRO DE 12,50 A 15,00 M - AREIA E BRITA COMERCIAIS</t>
  </si>
  <si>
    <t>CORPO DE BSCC - SEÇÃO FECHADA DE 3,0 X 3,0 M - PRÉ-MOLDADO - ALTURA DO ATERRO DE 12,50 A 15,00 M - AREIA EXTRAÍDA E BRITA PRODUZIDA</t>
  </si>
  <si>
    <t>CORPO DE BSCC - SEÇÃO FECHADA DE 3,0 X 3,0 M - PRÉ-MOLDADO - ALTURA DO ATERRO DE 2,50 A 5,00 M - AREIA E BRITA COMERCIAIS</t>
  </si>
  <si>
    <t>CORPO DE BSCC - SEÇÃO FECHADA DE 3,0 X 3,0 M - PRÉ-MOLDADO - ALTURA DO ATERRO DE 2,50 A 5,00 M - AREIA EXTRAÍDA E BRITA PRODUZIDA</t>
  </si>
  <si>
    <t>CORPO DE BSCC - SEÇÃO FECHADA DE 3,0 X 3,0 M - PRÉ-MOLDADO - ALTURA DO ATERRO DE 5,00 A 7,50 M - AREIA E BRITA COMERCIAIS</t>
  </si>
  <si>
    <t>CORPO DE BSCC - SEÇÃO FECHADA DE 3,0 X 3,0 M - PRÉ-MOLDADO - ALTURA DO ATERRO DE 5,00 A 7,50 M - AREIA EXTRAÍDA E BRITA PRODUZIDA</t>
  </si>
  <si>
    <t>CORPO DE BSCC - SEÇÃO FECHADA DE 3,0 X 3,0 M - PRÉ-MOLDADO - ALTURA DO ATERRO DE 7,50 A 10,00 M - AREIA E BRITA COMERCIAIS</t>
  </si>
  <si>
    <t>CORPO DE BSCC - SEÇÃO FECHADA DE 3,0 X 3,0 M - PRÉ-MOLDADO - ALTURA DO ATERRO DE 7,50 A 10,00 M - AREIA EXTRAÍDA E BRITA PRODUZIDA</t>
  </si>
  <si>
    <t>E9152</t>
  </si>
  <si>
    <t>FERRAMENTA DE FIXAÇÃO À PÓLVORA DE AÇÃO DIRETA</t>
  </si>
  <si>
    <t>E9153</t>
  </si>
  <si>
    <t>FERRAMENTA DE FIXAÇÃO À PÓLVORA E SISTEMA À PISTÃO</t>
  </si>
  <si>
    <t>E9256</t>
  </si>
  <si>
    <t>EQUIPAMENTO PARA PINTURA COM CAL REBOCÁVEL COM DOIS BICOS APLICADORES E CAPACIDADE DE 2.200 L</t>
  </si>
  <si>
    <t>E9570</t>
  </si>
  <si>
    <t>FURADEIRA COM BASE MAGNÉTICA - 1,20 KW</t>
  </si>
  <si>
    <t>E9587</t>
  </si>
  <si>
    <t>SERRA PARA CORTE DE CONCRETO - 4 KW</t>
  </si>
  <si>
    <t>E9629</t>
  </si>
  <si>
    <t>E9683</t>
  </si>
  <si>
    <t>MARTELETE PERFURADOR/ROMPEDOR ELÉTRICO - 0,90 KW</t>
  </si>
  <si>
    <t>E9699</t>
  </si>
  <si>
    <t>E9728</t>
  </si>
  <si>
    <t>TIREFONADORA/PARAFUSADORA PORTÁTIL - 3,10 KW</t>
  </si>
  <si>
    <t>E9731</t>
  </si>
  <si>
    <t>MÁQUINA DE FURAR DORMENTE PORTÁTIL - 1,50 KW</t>
  </si>
  <si>
    <t>E9737</t>
  </si>
  <si>
    <t>CONJUNTO PARA PRÉ-AQUECIMENTO DE TRILHO EM SOLDA ALUMINOTÉRMICA</t>
  </si>
  <si>
    <t>E9750</t>
  </si>
  <si>
    <t>BOMBA DE INJEÇÃO DE ARGAMASSA COM CAPACIDADE DE 50 L/MIN</t>
  </si>
  <si>
    <t>E9767</t>
  </si>
  <si>
    <t>COMPRESSOR DE AR PORTÁTIL DE 9,44 L/S (20 PCM) A GASOLINA - 5,22 KW</t>
  </si>
  <si>
    <t>E9791</t>
  </si>
  <si>
    <t>BOMBA PNEUMÁTICA PARA INJEÇÃO DE RESINA COM CAPACIDADE DE 0,18 M³/H</t>
  </si>
  <si>
    <t>E9199</t>
  </si>
  <si>
    <t>CAMINHÃO COM SISTEMA DE HIDROJATEAMENTO DE ALTA PRESSÃO E VÁCUO PARA LIMPEZA E DESOBSTRUÇÃO DE BUEIROS COM CAPACIDADE TOTAL DE 15.600 L - 188 KW</t>
  </si>
  <si>
    <t>A9299</t>
  </si>
  <si>
    <t>EQUIPAMENTO COM SISTEMA DE HIDROJATEAMENTO DE ALTA PRESSÃO E VÁCUO PARA LIMPEZA E DESOBSTRUÇÃO DE BUEIROS COM DIÂMETRO DE ATÉ 1.500 MM COM CAPACIDADE TOTAL DE 15.600 L</t>
  </si>
  <si>
    <t>CAMINHÃO PLATAFORMA 6 X 2, PBT 23.000 KG E DISTÂNCIA ENTRE EIXOS 5,4 M - 188 KW - MOTORISTA DE VEÍCULO ESPECIAL</t>
  </si>
  <si>
    <t>DETERGENTE LÍQUIDO NEUTRO</t>
  </si>
  <si>
    <t>ADITIVO SUPERPLASTIFICANTE PARA CONCRETO E ARGAMASSA</t>
  </si>
  <si>
    <t>GRAMPO DE ANCORAGEM EM AÇO CA 50 - D = 12,5 MM</t>
  </si>
  <si>
    <t>ESPOLETA ELÉTRICA Nº 8 - D = 6,0 MM</t>
  </si>
  <si>
    <t>GRAMPO SARGENTO EM FERRO FUNDIDO TIPO C COM ABERTURA ÚTIL DE 105 MM (4")</t>
  </si>
  <si>
    <t>SACO DE ANIAGEM OU DE RÁFIA DE 50 KG - C = 95 CM E L = 65 CM</t>
  </si>
  <si>
    <t>GRAMPO PESADO EM AÇO-CARBONO PARA CABO DE AÇO - D = 13 MM (1/2")</t>
  </si>
  <si>
    <t>ESTICADOR EM AÇO TIPO OLHAL X OLHAL PARA CABO DE AÇO - D = 13 MM</t>
  </si>
  <si>
    <t>GRAMPO DE ANCORAGEM EM AÇO CA 50 - D = 6,3 MM</t>
  </si>
  <si>
    <t>ADESIVO DE CONTATO PARA LAMINADO ELASTOPLÁSTICO</t>
  </si>
  <si>
    <t>ABRASIVO DE VIDRO COM GRANULOMETRIA DE 210 A 420 MICRA</t>
  </si>
  <si>
    <t>BARREIRA PLÁSTICA MONOBLOCO PARA CANALIZAÇÃO DE TRÂNSITO - C = 100 CM, L = 50 CM E H = 55 CM</t>
  </si>
  <si>
    <t>BARREIRA PLÁSTICA PARA CANALIZAÇÃO DE TRÂNSITO - C = 60 CM, L = 45 CM E H = 60 CM</t>
  </si>
  <si>
    <t>CONE DE SINALIZAÇÃO EM POLIETILENO - H = 75 CM E BASE QUADRADA DE 40 X 40 CM</t>
  </si>
  <si>
    <t>BALIZADOR CÔNICO REFLETIVO EM POLIETILENO SEMIFLEXÍVEL - H = 114 CM E BASE OCTOGONAL DE D = 40 CM</t>
  </si>
  <si>
    <t>DELIMITADOR DE TRÁFEGO FLEXÍVEL COM CHUMBADOR E DUAS FAIXAS REFLETIVAS - H = 77 CM E D = 21 CM</t>
  </si>
  <si>
    <t>ADITIVO NATURAL TIPO GOMA XANTANA PARA HIDROSSEMEADURA</t>
  </si>
  <si>
    <t>CILINDRO CANALIZADOR DE TRÁFEGO EM POLIETILENO - H = 117 CM E BASE QUADRADA DE 60 X 60 CM</t>
  </si>
  <si>
    <t>FITA ADESIVA DE PVC - L = 50 MM E C = 50 M</t>
  </si>
  <si>
    <t>TELA PLÁSTICA EM POLIPROPILENO NA COR LARANJA PARA TAPUME - L = 1,2 M</t>
  </si>
  <si>
    <t>BARREIRA PLÁSTICA ARTICULÁVEL MODULAR - C = 240 CM E H = 100 CM</t>
  </si>
  <si>
    <t>CAIBRO DE PINHO - L = 7,5 CM E E = 10,0 CM</t>
  </si>
  <si>
    <t>ARAME FARPADO EM AÇO GALVANIZADO - D = 1,60 MM</t>
  </si>
  <si>
    <t>ARAME LISO EM AÇO GALVANIZADO - D = 2,10 MM (14 BWG)</t>
  </si>
  <si>
    <t>MUDA DE ÁRVORE COM ALTURA DE 0,30 A 0,80 M</t>
  </si>
  <si>
    <t>MUDA DE ARBUSTO COM ALTURA ATÉ 0,50 M</t>
  </si>
  <si>
    <t>ARAME LISO RECOZIDO EM AÇO-CARBONO - D = 1,24 MM (18 BWG)</t>
  </si>
  <si>
    <t>DISCO DE CORTE ABRASIVO PARA POLICORTE - D = 300 MM</t>
  </si>
  <si>
    <t>ANCORAGEM ATIVA PARA 4 CORDOALHAS - D = 12,7 MM</t>
  </si>
  <si>
    <t>ANCORAGEM ATIVA PARA 6 CORDOALHAS - D = 12,7 MM</t>
  </si>
  <si>
    <t>ANCORAGEM ATIVA PARA 7 CORDOALHAS - D = 12,7 MM</t>
  </si>
  <si>
    <t>ANCORAGEM ATIVA PARA 8 CORDOALHAS - D = 12,7 MM</t>
  </si>
  <si>
    <t>ANCORAGEM ATIVA PARA 9 CORDOALHAS - D = 12,7 MM</t>
  </si>
  <si>
    <t>ANCORAGEM ATIVA PARA 10 CORDOALHAS - D = 12,7 MM</t>
  </si>
  <si>
    <t>ANCORAGEM ATIVA PARA 12 CORDOALHAS - D = 12,7 MM</t>
  </si>
  <si>
    <t>ANCORAGEM ATIVA PARA 15 CORDOALHAS - D = 12,7 MM</t>
  </si>
  <si>
    <t>ANCORAGEM ATIVA PARA 19 CORDOALHAS - D = 12,7 MM</t>
  </si>
  <si>
    <t>ANCORAGEM ATIVA PARA 22 CORDOALHAS - D = 12,7 MM</t>
  </si>
  <si>
    <t>ANCORAGEM ATIVA PARA 27 CORDOALHAS - D = 12,7 MM</t>
  </si>
  <si>
    <t>ANCORAGEM ATIVA PARA 31 CORDOALHAS - D = 12,7 MM</t>
  </si>
  <si>
    <t>ASFALTO DILUÍDO DE PETRÓLEO - CM-30</t>
  </si>
  <si>
    <t>ANCORAGEM ATIVA PARA 4 CORDOALHAS - D = 15,2 MM</t>
  </si>
  <si>
    <t>ANCORAGEM ATIVA PARA 6 CORDOALHAS - D = 15,2 MM</t>
  </si>
  <si>
    <t>ANCORAGEM ATIVA PARA 7 CORDOALHAS - D = 15,2 MM</t>
  </si>
  <si>
    <t>ANCORAGEM ATIVA PARA 10 CORDOALHAS - D = 15,2 MM</t>
  </si>
  <si>
    <t>ANCORAGEM ATIVA PARA 9 CORDOALHAS - D = 15,2 MM</t>
  </si>
  <si>
    <t>DISCO DIAMANTADO SEGMENTADO PARA CORTE DE PAVIMENTO - D = 1.000 MM</t>
  </si>
  <si>
    <t>ANCORAGEM ATIVA PARA 12 CORDOALHAS - D = 15,2 MM</t>
  </si>
  <si>
    <t>DISCO DIAMANTADO SEGMENTADO PARA CORTE DE PAVIMENTO - D = 1.500 MM</t>
  </si>
  <si>
    <t>MANGOTE FLANGEADO DE BORRACHA REFORÇADA COM LONAS SINTÉTICAS - C = 1,80 M E D = 0,30 M</t>
  </si>
  <si>
    <t>MANGOTE FLANGEADO DE BORRACHA REFORÇADA COM LONAS SINTÉTICAS - C = 1,80 M E D = 0,40 M</t>
  </si>
  <si>
    <t>MANGOTE FLANGEADO DE BORRACHA REFORÇADA COM LONAS SINTÉTICAS - C = 1,80 M E D = 0,45 M</t>
  </si>
  <si>
    <t>MANGOTE FLANGEADO DE BORRACHA REFORÇADA COM LONAS SINTÉTICAS - C = 1,80 M E D = 0,50 M</t>
  </si>
  <si>
    <t>FLUTUADOR BIPARTIDO EM POLIETILENO COM NÚCLEO DE ESPUMA EM POLIURETANO PARA TUBOS - D = 0,30 M</t>
  </si>
  <si>
    <t>FLUTUADOR BIPARTIDO EM POLIETILENO COM NÚCLEO DE ESPUMA EM POLIURETANO PARA TUBOS - D = 0,40 M</t>
  </si>
  <si>
    <t>FLUTUADOR BIPARTIDO EM POLIETILENO COM NÚCLEO DE ESPUMA EM POLIURETANO PARA TUBOS - D = 0,45 M</t>
  </si>
  <si>
    <t>FLUTUADOR BIPARTIDO EM POLIETILENO COM NÚCLEO DE ESPUMA EM POLIURETANO PARA TUBOS - D = 0,50 M</t>
  </si>
  <si>
    <t>BIOMANTA VEGETAL DE FIBRAS DE PALHA ENTRELAÇADAS COM FIOS DE POLIPROPILENO BIODEGRADÁVEIS - DENSIDADE 0,6 KG/M²</t>
  </si>
  <si>
    <t>RETENTOR DE SEDIMENTO EM FIBRAS VEGETAIS - D = 20 CM</t>
  </si>
  <si>
    <t>ANCORAGEM ATIVA PARA 15 CORDOALHAS - D = 15,2 MM</t>
  </si>
  <si>
    <t>TUBO PEAD CORRUGADO COM PAREDES ESTRUTURADAS PARA DRENAGEM - D = 400 MM</t>
  </si>
  <si>
    <t>TUBO PEAD CORRUGADO COM PAREDES ESTRUTURADAS PARA DRENAGEM - D = 450 MM</t>
  </si>
  <si>
    <t>TUBO PEAD CORRUGADO COM PAREDES ESTRUTURADAS PARA DRENAGEM - D = 500 MM</t>
  </si>
  <si>
    <t>TUBO PEAD CORRUGADO COM PAREDES ESTRUTURADAS PARA DRENAGEM - D = 600 MM</t>
  </si>
  <si>
    <t>TUBO PEAD CORRUGADO COM PAREDES ESTRUTURADAS PARA DRENAGEM - D = 750 MM</t>
  </si>
  <si>
    <t>TUBO PEAD CORRUGADO COM PAREDES ESTRUTURADAS PARA DRENAGEM - D = 800 MM</t>
  </si>
  <si>
    <t>TUBO PEAD CORRUGADO COM PAREDES ESTRUTURADAS PARA DRENAGEM - D = 900 MM</t>
  </si>
  <si>
    <t>ANCORAGEM ATIVA PARA 19 CORDOALHAS - D = 15,2 MM</t>
  </si>
  <si>
    <t>TUBO PEAD CORRUGADO COM PAREDES ESTRUTURADAS PARA DRENAGEM - D = 1.000 MM</t>
  </si>
  <si>
    <t>TUBO PEAD CORRUGADO COM PAREDES ESTRUTURADAS PARA DRENAGEM - D = 1.050 MM</t>
  </si>
  <si>
    <t>TUBO PEAD CORRUGADO COM PAREDES ESTRUTURADAS PARA DRENAGEM - D = 1.200 MM</t>
  </si>
  <si>
    <t>TUBO PEAD CORRUGADO COM PAREDES ESTRUTURADAS PARA DRENAGEM - D = 1.500 MM</t>
  </si>
  <si>
    <t>TUBO PEAD CORRUGADO COM PAREDES ESTRUTURADAS PARA DRENAGEM - D = 1.800 MM</t>
  </si>
  <si>
    <t>ANCORAGEM ATIVA PARA 22 CORDOALHAS - D = 15,2 MM</t>
  </si>
  <si>
    <t>ANCORAGEM ATIVA PARA 27 CORDOALHAS - D = 15,2 MM</t>
  </si>
  <si>
    <t>TUBO PEAD CORRUGADO COM PAREDES ESTRUTURADAS PARA DRENAGEM - D = 2.000 MM</t>
  </si>
  <si>
    <t>ANCORAGEM ATIVA PARA LAJES PARA 1 CORDOALHA - D = 12,7 MM</t>
  </si>
  <si>
    <t>M0199</t>
  </si>
  <si>
    <t>COROA DE BOTÕES CRUZADOS LINHA R32 - D = 43 MM (1 11/16’’)</t>
  </si>
  <si>
    <t>MÓDULO DE TORRE DE ELEVADOR CREMALHEIRA</t>
  </si>
  <si>
    <t>M0267</t>
  </si>
  <si>
    <t>MÓDULO DE ANCORAGEM DA TORRE DO ELEVADOR CREMALHEIRA</t>
  </si>
  <si>
    <t>M0268</t>
  </si>
  <si>
    <t>M0465</t>
  </si>
  <si>
    <t>BARRA REDONDA EM AÇO SAE 1020 - D = 15,88 MM (5/8")</t>
  </si>
  <si>
    <t>M0466</t>
  </si>
  <si>
    <t>LUVA DE PVC ROSQUEÁVEL - D = 42,1 MM (1 1/4")</t>
  </si>
  <si>
    <t>M0505</t>
  </si>
  <si>
    <t>BROCA DE WIDIA - D = 6,5 MM E C = 100 MM</t>
  </si>
  <si>
    <t>M0601</t>
  </si>
  <si>
    <t>PONTEIRO PARA MARTELETE - D = 32 MM E C = 1,00 M</t>
  </si>
  <si>
    <t>M0639</t>
  </si>
  <si>
    <t>BICO PARA CORTE A PLASMA CNC - 130A</t>
  </si>
  <si>
    <t>M0640</t>
  </si>
  <si>
    <t>BOCAL PARA CORTE A PLASMA CNC - 130A</t>
  </si>
  <si>
    <t>M0641</t>
  </si>
  <si>
    <t>CAPA DO BICO PARA CORTE A PLASMA CNC - 130A</t>
  </si>
  <si>
    <t>M0642</t>
  </si>
  <si>
    <t>CAPA DO BOCAL PARA CORTE A PLASMA CNC - 130A</t>
  </si>
  <si>
    <t>M0643</t>
  </si>
  <si>
    <t>DISTRIBUIDOR DE GÁS PARA CORTE A PLASMA CNC - 130A</t>
  </si>
  <si>
    <t>M0644</t>
  </si>
  <si>
    <t>ELETRODO PARA CORTE A PLASMA CNC - 130A</t>
  </si>
  <si>
    <t>M0645</t>
  </si>
  <si>
    <t>TUBO DE ÁGUA PARA CORTE A PLASMA CNC - 130A</t>
  </si>
  <si>
    <t>ESTACA PRÉ-MOLDADA DE CONCRETO PROTENDIDO COM COMPRESSÃO ADMISSÍVEL DE 100 T</t>
  </si>
  <si>
    <t>ESTACA PRÉ-MOLDADA DE CONCRETO PROTENDIDO COM COMPRESSÃO ADMISSÍVEL DE 25 T</t>
  </si>
  <si>
    <t>ESTACA PRÉ-MOLDADA DE CONCRETO PROTENDIDO COM COMPRESSÃO ADMISSÍVEL DE 35 T</t>
  </si>
  <si>
    <t>ESTACA PRÉ-MOLDADA DE CONCRETO PROTENDIDO COM COMPRESSÃO ADMISSÍVEL DE 60 T</t>
  </si>
  <si>
    <t>ESTACA PRÉ-MOLDADA DE CONCRETO PROTENDIDO COM COMPRESSÃO ADMISSÍVEL DE 75 T</t>
  </si>
  <si>
    <t>MARTELO DE FUNDO DTH - DN = 76 MM (3")</t>
  </si>
  <si>
    <t>MARTELO DE FUNDO DTH - DN = 127 MM (5")</t>
  </si>
  <si>
    <t>MARTELO DE FUNDO DTH - DN = 152 MM (6")</t>
  </si>
  <si>
    <t>MARTELO DE FUNDO DTH - DN = 203 MM (8")</t>
  </si>
  <si>
    <t>ESTACA PRÉ-MOLDADA DE CONCRETO ARMADO CENTRIFUGADO COM COMPRESSÃO ADMISSÍVEL DE 55 T</t>
  </si>
  <si>
    <t>ESTACA PRÉ-MOLDADA DE CONCRETO ARMADO CENTRIFUGADO COM COMPRESSÃO ADMISSÍVEL DE 80 T</t>
  </si>
  <si>
    <t>ESTACA PRÉ-MOLDADA DE CONCRETO ARMADO CENTRIFUGADO COM COMPRESSÃO ADMISSÍVEL DE 100 T</t>
  </si>
  <si>
    <t>TINTA ANTICORROSIVA ZARCÃO PARA FUNDO PREPARADOR DE PINTURA</t>
  </si>
  <si>
    <t>ESTACA PRÉ-MOLDADA DE CONCRETO ARMADO CENTRIFUGADO COM COMPRESSÃO ADMISSÍVEL DE 125 T</t>
  </si>
  <si>
    <t>FIXADOR DE CAL PARA PINTURA</t>
  </si>
  <si>
    <t>M0786</t>
  </si>
  <si>
    <t>M0810</t>
  </si>
  <si>
    <t>CABO DE AÇO - D = 52,00 MM (2")</t>
  </si>
  <si>
    <t>M0946</t>
  </si>
  <si>
    <t>AÇO EM PERFIS ASTM A572 GRAU 50</t>
  </si>
  <si>
    <t>M0948</t>
  </si>
  <si>
    <t>ARRUELA LISA EM AÇO ASTM F436 PARA PARAFUSO - D = 12,7 MM</t>
  </si>
  <si>
    <t>M0949</t>
  </si>
  <si>
    <t>ARRUELA LISA EM AÇO ASTM F436 PARA PARAFUSO - D = 16,0 MM</t>
  </si>
  <si>
    <t>M0950</t>
  </si>
  <si>
    <t>ARRUELA LISA EM AÇO ASTM F436 PARA PARAFUSO - D = 20,0 MM</t>
  </si>
  <si>
    <t>M0951</t>
  </si>
  <si>
    <t>PARAFUSO DE CABEÇA SEXTAVADA EM AÇO ASTM A325 DE ALTA RESISTÊNCIA COM ROSCA PARCIAL - D = 12,7 MM E C = 38,10 MM</t>
  </si>
  <si>
    <t>M0952</t>
  </si>
  <si>
    <t>PARAFUSO DE CABEÇA SEXTAVADA EM AÇO ASTM A325 DE ALTA RESISTÊNCIA COM ROSCA PARCIAL - D = 12,7 MM E C = 44,45 MM</t>
  </si>
  <si>
    <t>M0953</t>
  </si>
  <si>
    <t>M0954</t>
  </si>
  <si>
    <t>M0955</t>
  </si>
  <si>
    <t>M0956</t>
  </si>
  <si>
    <t>M0957</t>
  </si>
  <si>
    <t>M0958</t>
  </si>
  <si>
    <t>M0959</t>
  </si>
  <si>
    <t>M0960</t>
  </si>
  <si>
    <t>M0961</t>
  </si>
  <si>
    <t>M0962</t>
  </si>
  <si>
    <t>TUBO EM AÇO GALVANIZADO - E = 2,00 MM E D = 50,80 MM (2")</t>
  </si>
  <si>
    <t>M0963</t>
  </si>
  <si>
    <t>TUBO EM AÇO GALVANIZADO - E = 3,00 MM E SEÇÃO DE 80 X 80 MM</t>
  </si>
  <si>
    <t>M0964</t>
  </si>
  <si>
    <t>M0965</t>
  </si>
  <si>
    <t>PINO CONECTOR DE CISALHAMENTO PARA LAJE STEEL DECK - D = 19 MM E C = 80 MM</t>
  </si>
  <si>
    <t>M0966</t>
  </si>
  <si>
    <t>PORCA SEXTAVADA PESADA EM AÇO ASTM A194 GRAU 2H PARA PARAFUSO - D = 12,7 MM</t>
  </si>
  <si>
    <t>M0967</t>
  </si>
  <si>
    <t>PORCA SEXTAVADA PESADA EM AÇO ASTM A194 GRAU 2H PARA PARAFUSO - D = 16 MM</t>
  </si>
  <si>
    <t>M0968</t>
  </si>
  <si>
    <t>PORCA SEXTAVADA PESADA EM AÇO ASTM A194 GRAU 2H PARA PARAFUSO - D = 20 MM</t>
  </si>
  <si>
    <t>M0969</t>
  </si>
  <si>
    <t>STEEL DECK EM AÇO GALVANIZADO ASTM A653 GRAU 40</t>
  </si>
  <si>
    <t>M0970</t>
  </si>
  <si>
    <t>CHAPA DE AÇO ASTM A572 GRAU 50 CORTADA E PERFURADA</t>
  </si>
  <si>
    <t>M0971</t>
  </si>
  <si>
    <t>SUPORTE EM AÇO-CARBONO PARA CORRIMÃO DE GUARDA CORPO METÁLICO</t>
  </si>
  <si>
    <t>M0972</t>
  </si>
  <si>
    <t>FLUIDO DE RESFRIAMENTO PARA USINAGEM DE METAIS</t>
  </si>
  <si>
    <t>M1001</t>
  </si>
  <si>
    <t>TELA EM AÇO GALVANIZADO PARA PASSARELAS RODOVIÁRIAS - E = 2,75 MM E MALHA DE 50 MM</t>
  </si>
  <si>
    <t>M1129</t>
  </si>
  <si>
    <t>M1376</t>
  </si>
  <si>
    <t>CHAPA FINA EM AÇO ASTM A36</t>
  </si>
  <si>
    <t>M1390</t>
  </si>
  <si>
    <t>ADESIVO ESTRUTURAL À BASE DE RESINA EPÓXI DE BAIXA VISCOSIDADE</t>
  </si>
  <si>
    <t>M1399</t>
  </si>
  <si>
    <t>BROCA DE WIDIA - D = 14 MM E C = 150 MM</t>
  </si>
  <si>
    <t>M1400</t>
  </si>
  <si>
    <t>ADESIVO ESTRUTURAL À BASE DE RESINA EPÓXI DE ALTA VISCOSIDADE</t>
  </si>
  <si>
    <t>M1401</t>
  </si>
  <si>
    <t>BICO DE ADESÃO PARA INJEÇÃO DE ADESIVO ESTRUTURAL À BASE DE RESINA EPÓXI</t>
  </si>
  <si>
    <t>M1402</t>
  </si>
  <si>
    <t>BICO DE PERFURAÇÃO PARA INJEÇÃO DE ADESIVO ESTRUTURAL À BASE DE RESINA EPÓXI</t>
  </si>
  <si>
    <t>M1404</t>
  </si>
  <si>
    <t>APLICADOR MANUAL DE ADESIVO ESTRUTURAL</t>
  </si>
  <si>
    <t>M1405</t>
  </si>
  <si>
    <t>DISCO DIAMANTADO PARA DESBASTE - D = 180 MM</t>
  </si>
  <si>
    <t>M1406</t>
  </si>
  <si>
    <t>BROCA DE AÇO RÁPIDO - D = 12,5 MM E C = 151 MM</t>
  </si>
  <si>
    <t>M1556</t>
  </si>
  <si>
    <t>TERRA VEGETAL PRODUZIDA</t>
  </si>
  <si>
    <t>M1645</t>
  </si>
  <si>
    <t>COROA DE BOTÕES ESFÉRICOS - D = 251 MM (9 7/8")</t>
  </si>
  <si>
    <t>M1646</t>
  </si>
  <si>
    <t>COROA DE BOTÕES ESFÉRICOS - D = 305 MM (12")</t>
  </si>
  <si>
    <t>M1650</t>
  </si>
  <si>
    <t>TRICONE PARA TIRANTE AUTOINJETÁVEL - D = 120 MM</t>
  </si>
  <si>
    <t>M1651</t>
  </si>
  <si>
    <t>M1657</t>
  </si>
  <si>
    <t>TUBO PEAD CORRUGADO PERFURADO PARA DRENAGEM - D = 170 MM</t>
  </si>
  <si>
    <t>M1658</t>
  </si>
  <si>
    <t>TUBO PEAD CORRUGADO PERFURADO PARA DRENAGEM - D = 230 MM</t>
  </si>
  <si>
    <t>M1754</t>
  </si>
  <si>
    <t>CONJUNTO DE LÂMINAS DE CORTE PARA TRITURADORA DE GALHOS E TRONCOS</t>
  </si>
  <si>
    <t>M1814</t>
  </si>
  <si>
    <t>TELA METÁLICA GALVANIZADA DOBRADA EM L - C = 2,0 M, L = 0,5 M E H = 0,5 M</t>
  </si>
  <si>
    <t>M2087</t>
  </si>
  <si>
    <t>PLACA DE ANCORAGEM PARA TIRANTE DE BARRA DE AÇO - E = 25,4 MM E SEÇÃO DE 225 X 225 MM</t>
  </si>
  <si>
    <t>M2088</t>
  </si>
  <si>
    <t>PLACA DE ANCORAGEM PARA TIRANTE DE BARRA DE AÇO - E = 20,0 MM E SEÇÃO DE 200 X 200 MM</t>
  </si>
  <si>
    <t>M2089</t>
  </si>
  <si>
    <t>PORCA SEXTAVADA EM AÇO PARA ANCORAGEM DE TIRANTES - D = 50 MM E E = 85 MM</t>
  </si>
  <si>
    <t>M2090</t>
  </si>
  <si>
    <t>PORCA EM AÇO PARA ANCORAGEM DE TIRANTES - D = 73 MM E E = 60 MM</t>
  </si>
  <si>
    <t>M2091</t>
  </si>
  <si>
    <t>PORCA SEXTAVADA EM AÇO PARA ANCORAGEM DE TIRANTES - D = 50 MM E E = 50 MM</t>
  </si>
  <si>
    <t>M2094</t>
  </si>
  <si>
    <t>PORCA EM AÇO PARA ANCORAGEM DE TIRANTES - D = 49 MM E E = 60 MM</t>
  </si>
  <si>
    <t>M2095</t>
  </si>
  <si>
    <t>PORCA EM AÇO PARA ANCORAGEM DE TIRANTES - D = 61 MM E E = 70 MM</t>
  </si>
  <si>
    <t>M2096</t>
  </si>
  <si>
    <t>PORCA EM AÇO PARA ANCORAGEM DE TIRANTES - D = 73 MM E E = 110 MM</t>
  </si>
  <si>
    <t>M2100</t>
  </si>
  <si>
    <t>PLACA DE ANCORAGEM PARA TIRANTE DE BARRA DE AÇO - E = 16,0 MM E SEÇÃO DE 140 X 140 MM</t>
  </si>
  <si>
    <t>M2101</t>
  </si>
  <si>
    <t>PORCA SEXTAVADA EM AÇO PARA ANCORAGEM DE TIRANTES - D = 50 MM E E = 41 MM</t>
  </si>
  <si>
    <t>M2103</t>
  </si>
  <si>
    <t>TIRANTE DE BARRA DE AÇO - TENSÃO DE ESCOAMENTO = 686 MPA, TENSÃO DE RUPTURA = 789 MPA E D = 19 MM</t>
  </si>
  <si>
    <t>M2104</t>
  </si>
  <si>
    <t>TIRANTE DE BARRA DE AÇO - TENSÃO DE ESCOAMENTO = 686 MPA, TENSÃO DE RUPTURA = 789 MPA E D = 22 MM</t>
  </si>
  <si>
    <t>M2105</t>
  </si>
  <si>
    <t>TIRANTE DE BARRA DE AÇO - TENSÃO DE ESCOAMENTO = 686 MPA, TENSÃO DE RUPTURA = 789 MPA E D = 25 MM</t>
  </si>
  <si>
    <t>M2106</t>
  </si>
  <si>
    <t>TIRANTE DE BARRA DE AÇO - TENSÃO DE ESCOAMENTO = 686 MPA, TENSÃO DE RUPTURA = 789 MPA E D = 32 MM</t>
  </si>
  <si>
    <t>M2107</t>
  </si>
  <si>
    <t>TIRANTE DE BARRA DE AÇO - TENSÃO DE ESCOAMENTO = 686 MPA, TENSÃO DE RUPTURA = 789 MPA E D = 36 MM</t>
  </si>
  <si>
    <t>TUBO DE REVESTIMENTO EM AÇO-CARBONO SCHEDULE 40 PARA ESTACA RAIZ - PONTEIRA SCHEDULE 80, D = 168,3 MM, PESO 31 KG/M</t>
  </si>
  <si>
    <t>TUBO DE REVESTIMENTO EM AÇO-CARBONO SCHEDULE 40 PARA ESTACA RAIZ - PONTEIRA SCHEDULE 80, D = 219,1 MM, PESO 47 KG/M</t>
  </si>
  <si>
    <t>TUBO DE REVESTIMENTO EM AÇO-CARBONO SCHEDULE 40 PARA ESTACA RAIZ - PONTEIRA SCHEDULE 80, D = 273,0 MM, PESO 67 KG/M</t>
  </si>
  <si>
    <t>M2322</t>
  </si>
  <si>
    <t>TUBO DE REVESTIMENTO EM AÇO-CARBONO SCHEDULE 40 PARA ESTACA RAIZ - PONTEIRA SCHEDULE 80, D = 406,0 MM, PESO 143 KG/M</t>
  </si>
  <si>
    <t>M2325</t>
  </si>
  <si>
    <t>ANEL DE COMPENSAÇÃO ANGULAR PARA TIRANTES DE D = 30 MM</t>
  </si>
  <si>
    <t>M2326</t>
  </si>
  <si>
    <t>ANEL DE COMPENSAÇÃO ANGULAR PARA TIRANTES DE D = 32 MM</t>
  </si>
  <si>
    <t>M2327</t>
  </si>
  <si>
    <t>ANEL DE COMPENSAÇÃO ANGULAR PARA TIRANTES DE D = 40 MM</t>
  </si>
  <si>
    <t>M2328</t>
  </si>
  <si>
    <t>ANEL DE COMPENSAÇÃO ANGULAR PARA TIRANTES DE D = 44 MM</t>
  </si>
  <si>
    <t>M2329</t>
  </si>
  <si>
    <t>ANEL DE COMPENSAÇÃO ANGULAR PARA TIRANTES DE D = 50 MM</t>
  </si>
  <si>
    <t>M2330</t>
  </si>
  <si>
    <t>ANEL DE COMPENSAÇÃO ANGULAR PARA TIRANTES DE D = 53 MM</t>
  </si>
  <si>
    <t>M2331</t>
  </si>
  <si>
    <t>ANEL DE COMPENSAÇÃO ANGULAR PARA TIRANTES DE D = 57 MM</t>
  </si>
  <si>
    <t>M2332</t>
  </si>
  <si>
    <t>ANEL DE COMPENSAÇÃO ANGULAR PARA TIRANTES DE D = 63 MM</t>
  </si>
  <si>
    <t>M2333</t>
  </si>
  <si>
    <t>ANEL DE COMPENSAÇÃO ANGULAR PARA TIRANTES DE D = 69 MM</t>
  </si>
  <si>
    <t>M2352</t>
  </si>
  <si>
    <t>M2353</t>
  </si>
  <si>
    <t>CONJUNTO PARA SOLDA ALUMINOTÉRMICA DE TR57 - PORÇÃO, FÔRMAS, ACENDEDOR, PASTA DE VEDAÇÃO E CADINHO DESCARTÁVEL</t>
  </si>
  <si>
    <t>M2354</t>
  </si>
  <si>
    <t>CONJUNTO PARA SOLDA ALUMINOTÉRMICA DE TR68 - PORÇÃO, FÔRMAS, ACENDEDOR, PASTA DE VEDAÇÃO E CADINHO DESCARTÁVEL</t>
  </si>
  <si>
    <t>M2355</t>
  </si>
  <si>
    <t>CONJUNTO PARA SOLDA ALUMINOTÉRMICA DE UIC60 - PORÇÃO, FÔRMAS, ACENDEDOR, PASTA DE VEDAÇÃO E CADINHO DESCARTÁVEL</t>
  </si>
  <si>
    <t>M2698</t>
  </si>
  <si>
    <t>FINCAPINO DE AÇÃO INDIRETA E PINO LISO - D = 6,35 MM (1/4")</t>
  </si>
  <si>
    <t>TINTA PLÁSTICA À BASE DE RESINA METACRÍLICA APLICADA A FRIO POR ASPERSÃO (SPRAY)</t>
  </si>
  <si>
    <t>M3516</t>
  </si>
  <si>
    <t>M3718</t>
  </si>
  <si>
    <t>MATERIAL COMBUSTÍVEL REMOVIDO</t>
  </si>
  <si>
    <t>M3719</t>
  </si>
  <si>
    <t>M3721</t>
  </si>
  <si>
    <t>ESTRUTURA DE PÓRTICO METÁLICO REMOVIDA</t>
  </si>
  <si>
    <t>M3722</t>
  </si>
  <si>
    <t>ESTRUTURA DE SEMIPÓRTICO DUPLO METÁLICO REMOVIDA</t>
  </si>
  <si>
    <t>M3723</t>
  </si>
  <si>
    <t>ESTRUTURA DE SEMIPÓRTICO METÁLICO REMOVIDA</t>
  </si>
  <si>
    <t>M3727</t>
  </si>
  <si>
    <t>M3728</t>
  </si>
  <si>
    <t>M3729</t>
  </si>
  <si>
    <t>DETRITOS REMOVIDOS DE BUEIROS</t>
  </si>
  <si>
    <t>M3730</t>
  </si>
  <si>
    <t>MATERIAL TRITURADO - GALHOS E TRONCOS</t>
  </si>
  <si>
    <t>M3772</t>
  </si>
  <si>
    <t>CANAL MONOBLOCO COM CORPO E GRELHA EM CONCRETO POLÍMERO COM EFEITO AUTOLIMPANTE - CARGA DE CONTROLE DE 400 KN - C = 100,0 CM, L = 15,0 CM E H = 23,0 CM</t>
  </si>
  <si>
    <t>M3773</t>
  </si>
  <si>
    <t>M3774</t>
  </si>
  <si>
    <t>M3775</t>
  </si>
  <si>
    <t>M3776</t>
  </si>
  <si>
    <t>M3777</t>
  </si>
  <si>
    <t>M3778</t>
  </si>
  <si>
    <t>M3779</t>
  </si>
  <si>
    <t>M3780</t>
  </si>
  <si>
    <t>M3781</t>
  </si>
  <si>
    <t>M3782</t>
  </si>
  <si>
    <t>M3783</t>
  </si>
  <si>
    <t>M3784</t>
  </si>
  <si>
    <t>M3785</t>
  </si>
  <si>
    <t>M3786</t>
  </si>
  <si>
    <t>M3787</t>
  </si>
  <si>
    <t>M3788</t>
  </si>
  <si>
    <t>M3789</t>
  </si>
  <si>
    <t>M3790</t>
  </si>
  <si>
    <t>M3791</t>
  </si>
  <si>
    <t>M3792</t>
  </si>
  <si>
    <t>M3793</t>
  </si>
  <si>
    <t>M3801</t>
  </si>
  <si>
    <t>M3947</t>
  </si>
  <si>
    <t>TUBO EM AÇO - E = 3,00 MM E SEÇÃO DE 40 X 40 MM</t>
  </si>
  <si>
    <t>M3949</t>
  </si>
  <si>
    <t>DESMOLDANTE PARA FÔRMAS METÁLICAS</t>
  </si>
  <si>
    <t>ARAME E70S6 PARA SOLDA MIG/MAG - D = 0,9 MM</t>
  </si>
  <si>
    <r>
      <t xml:space="preserve">* Foi ututilizado o Preço Médio Mensal por </t>
    </r>
    <r>
      <rPr>
        <b/>
        <sz val="11"/>
        <color theme="1"/>
        <rFont val="Calibri"/>
        <family val="2"/>
        <scheme val="minor"/>
      </rPr>
      <t>REGIÃO,</t>
    </r>
    <r>
      <rPr>
        <sz val="11"/>
        <color theme="1"/>
        <rFont val="Calibri"/>
        <family val="2"/>
        <scheme val="minor"/>
      </rPr>
      <t xml:space="preserve"> tendo em vista que não foi publicado no mês de novembro o preço por </t>
    </r>
    <r>
      <rPr>
        <b/>
        <sz val="11"/>
        <color theme="1"/>
        <rFont val="Calibri"/>
        <family val="2"/>
        <scheme val="minor"/>
      </rPr>
      <t>ESTADO</t>
    </r>
    <r>
      <rPr>
        <sz val="11"/>
        <color theme="1"/>
        <rFont val="Calibri"/>
        <family val="2"/>
        <scheme val="minor"/>
      </rPr>
      <t>.</t>
    </r>
  </si>
  <si>
    <t>EXECUÇÃO DE IMPRIMAÇÃO COM ASFALTO DILUÍDO CM-30</t>
  </si>
  <si>
    <t>CÓDIGO REFERÊNCIA:                                           (SINAPI OUTUBRO/2021)</t>
  </si>
  <si>
    <t>CÓDIGO REFERÊNCIA:                                           (ORSE OUTUBRO/2021)</t>
  </si>
  <si>
    <t xml:space="preserve"> ANP NOV/2021</t>
  </si>
  <si>
    <t>ÁGUA BOA</t>
  </si>
  <si>
    <t>PEDREIRA SHALON</t>
  </si>
  <si>
    <t>(66)3468-3838</t>
  </si>
  <si>
    <t>FRANCIELI</t>
  </si>
  <si>
    <t>20.739.103/0001-85</t>
  </si>
  <si>
    <t>BRITA CUIABÁ</t>
  </si>
  <si>
    <t xml:space="preserve"> (65) 3376-4300</t>
  </si>
  <si>
    <t>24.384.187/0001-32</t>
  </si>
  <si>
    <t>CÓDIGO REFERÊNCIA:                                  (SINAPI NOVEMBRO/2021)</t>
  </si>
  <si>
    <t>CÓDIGO REFERÊNCIA:                                     (ORSE FEV/2021)</t>
  </si>
  <si>
    <t>2.1.6</t>
  </si>
  <si>
    <t>2.1.7</t>
  </si>
  <si>
    <t>2.1.8</t>
  </si>
  <si>
    <t>2.2.4</t>
  </si>
  <si>
    <t>ROLO COMPACTADOR PÉ DE CARNEIRO VIBRATÓRIO AUTOPROPELIDO POR PNEUS DE 11,6 T - 82 KW</t>
  </si>
  <si>
    <t>TRATOR AGRÍCOLA SOBRE PNEUS - 77 KW</t>
  </si>
  <si>
    <t>TOTAL PARA MOBILIZAÇÃO</t>
  </si>
  <si>
    <t>TOTAL PARA DESMOBILIZAÇÃO</t>
  </si>
  <si>
    <t>O fator K será igual a 1 quando o veículo não retornar e 2 quando o veículo transportador retornar ao local de origem</t>
  </si>
  <si>
    <r>
      <t xml:space="preserve">Neste campo será informado a distância entre o municipio detentor dos equipamentos até o canteiro de obras. Lembrando que, de acordo com o Manual do DNIT, Volume 09  - Mobilização e Desmobilização, </t>
    </r>
    <r>
      <rPr>
        <b/>
        <i/>
        <sz val="11"/>
        <color indexed="8"/>
        <rFont val="Arial"/>
        <family val="2"/>
      </rPr>
      <t>a distância mínima de mobilização e de desmobilização será de 50 km</t>
    </r>
    <r>
      <rPr>
        <i/>
        <sz val="11"/>
        <color indexed="8"/>
        <rFont val="Arial"/>
        <family val="2"/>
      </rPr>
      <t>.</t>
    </r>
  </si>
  <si>
    <t>MOBILIZAÇÃO DE EQUIPAMENTO</t>
  </si>
  <si>
    <t>COMP PAV 010</t>
  </si>
  <si>
    <t>DESMOBILIZAÇÃO DE EQUIPAMENTO</t>
  </si>
  <si>
    <t>COORDENAÇÃO TÉCNICA E DE PROJETOS</t>
  </si>
  <si>
    <t>AV. RUBENS DE MENDONÇA Nº 3.920 - CEP: 78.000-070 - CUIABÁ - MT</t>
  </si>
  <si>
    <r>
      <t>LOCAL</t>
    </r>
    <r>
      <rPr>
        <b/>
        <sz val="10"/>
        <rFont val="Arial"/>
        <family val="2"/>
      </rPr>
      <t>:</t>
    </r>
    <r>
      <rPr>
        <sz val="11"/>
        <color theme="1"/>
        <rFont val="Calibri"/>
        <family val="2"/>
        <scheme val="minor"/>
      </rPr>
      <t/>
    </r>
  </si>
  <si>
    <t>PLACAS</t>
  </si>
  <si>
    <t>Tipo:</t>
  </si>
  <si>
    <t>PLACA DE OBRA</t>
  </si>
  <si>
    <t>Trecho:</t>
  </si>
  <si>
    <t>ALTURA</t>
  </si>
  <si>
    <t>Área:</t>
  </si>
  <si>
    <t>Área Total:</t>
  </si>
  <si>
    <t>PLACA DE OBRA TERMO DE CONVÊNIO</t>
  </si>
  <si>
    <t>Área Total de Placas</t>
  </si>
  <si>
    <t>JANEIRO/2022</t>
  </si>
  <si>
    <t>QUANTITATIVO - PLACA DE OBRA</t>
  </si>
  <si>
    <t>ANP NOV/2021</t>
  </si>
  <si>
    <t>FORNECIMENTO TUBO DE CONCRETO - RESISTÊNCIA PA-1</t>
  </si>
  <si>
    <t>ASSENTAMENTO TUBO DE CONCRETO - RESISTÊNCIA PA-1</t>
  </si>
  <si>
    <t>SERVIÇOS TÉCNICOS</t>
  </si>
  <si>
    <t>9.6</t>
  </si>
  <si>
    <t>9.8</t>
  </si>
  <si>
    <t>9.9</t>
  </si>
  <si>
    <t>10.9</t>
  </si>
  <si>
    <t>10.11</t>
  </si>
  <si>
    <t>10.12</t>
  </si>
  <si>
    <t>10.13</t>
  </si>
  <si>
    <t>10.14</t>
  </si>
  <si>
    <t>10.15</t>
  </si>
  <si>
    <t>10.16</t>
  </si>
  <si>
    <t>10.17</t>
  </si>
  <si>
    <t>10.18</t>
  </si>
  <si>
    <t>10.19</t>
  </si>
  <si>
    <t>10.20</t>
  </si>
  <si>
    <t>10.21</t>
  </si>
  <si>
    <t>10.22</t>
  </si>
  <si>
    <t>10.23</t>
  </si>
  <si>
    <t>QCI - QUADRO DE COMPOSIÇÃO DE INVESTIMENTO</t>
  </si>
  <si>
    <t>Valor Total com Pis,Cofins</t>
  </si>
  <si>
    <t>Preço Ref. =</t>
  </si>
  <si>
    <t>Preço ANP Distribuidor</t>
  </si>
  <si>
    <t>1-(ICMS+PIS+CONFINS)</t>
  </si>
  <si>
    <t>1-(0+3%+0,65 %)</t>
  </si>
  <si>
    <t>* No estado de Mato Grosso o ICMS é isento.</t>
  </si>
  <si>
    <t>* Conforme Portaria DNIT Nº 1977 DE 25/10/2017, Art. 2º).</t>
  </si>
  <si>
    <t>* Para determinar o preço de referencia foi utilizado a formula conforme Instrução De Serviço Nº 6 Dnit Sede, De 07 De Março De 2019</t>
  </si>
  <si>
    <t>ACESSADA DIA 21/01/2022</t>
  </si>
  <si>
    <t>DATA BASE: JANEIRO/2022</t>
  </si>
  <si>
    <t>ACABAMENTO DE METAL CROMADO PARA REGISTRO PEQUENO, DE PAREDE, 1/2 " OU 3/4 "</t>
  </si>
  <si>
    <t>AJUDANTE DE ARMADOR (HORISTA)</t>
  </si>
  <si>
    <t>AJUDANTE DE OPERACAO EM GERAL (HORISTA)</t>
  </si>
  <si>
    <t>AJUDANTE DE SERRALHEIRO (HORISTA)</t>
  </si>
  <si>
    <t>ARMADOR (HORISTA)</t>
  </si>
  <si>
    <t>AUXILIAR DE AZULEJISTA (HORISTA)</t>
  </si>
  <si>
    <t>AUXILIAR DE PEDREIRO (HORISTA)</t>
  </si>
  <si>
    <t>AZULEJISTA OU LADRILHEIRO (HORISTA)</t>
  </si>
  <si>
    <t>BENTONITA, ARGILA CONSTITUIDA POR  MONTMORILONITA</t>
  </si>
  <si>
    <t>CALCETEIRO (HORISTA)</t>
  </si>
  <si>
    <t>CARVAO ANTRACITO PARA FILTRO, GRAO VARIANDO DE 0,8 ATE 1,1 MM, COEFICIENTE DE UNIFORMIDADE MENOR QUE 1,7 MM (POSTO JAZIDA/PRODUTOR)</t>
  </si>
  <si>
    <t>CONJ. DE FERRAGENS PARA PORTA DE VIDRO TEMPERADO, EM ZAMAC CROMADO, CONTEMPLANDO DOBRADICA INF., DOBRADICA SUP., PIVO PARA DOBRADICA INF., PIVO PARA DOBRADICA SUP., FECHADURA CENTRAL EM ZAMC. CROMADO, CONTRA FECHADURA DE PRESSAO</t>
  </si>
  <si>
    <t>GESSEIRO (HORISTA)</t>
  </si>
  <si>
    <t>IMPERMEABILIZADOR (HORISTA)</t>
  </si>
  <si>
    <t>JARDINEIRO (HORISTA)</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</si>
  <si>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</si>
  <si>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</si>
  <si>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</si>
  <si>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</si>
  <si>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</si>
  <si>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MARMORISTA / GRANITEIRO (HORISTA)</t>
  </si>
  <si>
    <t>MISTURADOR DE METAL CROMADO DE PAREDE PARA LAVATORIO (REF 1878)</t>
  </si>
  <si>
    <t>MISTURADOR DE METAL CROMADO, DE MESA/BANCADA, COM BICA BAIXA, PARA LAVATORIO (REF 1875)</t>
  </si>
  <si>
    <t>MISTURADOR DE PAREDE, DE METAL CROMADO, PARA COZINHA, BICA ALTA MOVEL, COM AREJADOR ARTICULADO (REF 1258)</t>
  </si>
  <si>
    <t>MISTURADOR METALICO, BASE PARA CHUVEIRO/BANHEIRA, 1/2 " OU 3/4 ", SOLDAVEL OU ROSCAVEL (NAO INCLUI ACABAMENTOS)</t>
  </si>
  <si>
    <t>MISTURADOR MONOCOMANDO PARA CHUVEIRO, BASE BRUTA, METALICO COM ACABAMENTO CROMADO</t>
  </si>
  <si>
    <t>PASTILHEIRO (HORISTA)</t>
  </si>
  <si>
    <t>PEDREIRO (HORISTA)</t>
  </si>
  <si>
    <t>SERRALHEIRO (HORISTA)</t>
  </si>
  <si>
    <t>TORNEIRA DE MESA PARA LAVATORIO, METALICA CROMADA, COM MISTURADOR MONOCOMANDO, BICA BAIXA (REF 2875)</t>
  </si>
  <si>
    <t>TORNEIRA DE MESA PARA LAVATORIO, METALICA CROMADA, COM SENSOR DE APROXIMACAO ELETRICO, BIVOLT</t>
  </si>
  <si>
    <t>TORNEIRA DE MESA/BANCADA, PARA LAVATORIO, FIXA, METALICA CROMADA, PADRAO POPULAR, 1/2 " OU 3/4 " (REF 1193)</t>
  </si>
  <si>
    <t>TORNEIRA METALICA CROMADA CANO CURTO, SEM BICO, SEM AREJADOR, DE PAREDE, PARA TANQUE E USO GERAL, 1/2 " OU 3/4 " (REF 1143)</t>
  </si>
  <si>
    <t>TORNEIRA METALICA CROMADA DE MESA PARA LAVATORIO, BICA ALTA, COM AREJADOR (REF 1195)</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</si>
  <si>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</si>
  <si>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</si>
  <si>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 (REF 1178)</t>
  </si>
  <si>
    <t>TORNEIRA METALICA CROMADA DE PAREDE, PARA COZINHA, BICA MOVEL, COM AREJADOR, 1/2 " OU 3/4 " (REF 1167 / 1168)</t>
  </si>
  <si>
    <t>TORNEIRA METALICA CROMADA PARA JARDIM / TANQUE, COM BICO PLASTICO, CANO LONGO, DE PAREDE, PADRAO POPULAR / USO GERAL , 1/2 " OU 3/4 " (REF 1153 / 1130)</t>
  </si>
  <si>
    <t>TORNEIRA METALICA CROMADA PARA TANQUE / JARDIM, SEM BICO , CANO LONGO, DE PAREDE, PADRAO POPULAR / USO GERAL, 1/2 " OU 3/4 " (REF 1126)</t>
  </si>
  <si>
    <t>TORNEIRA METALICA CROMADA, CANO CURTO, COM AREJADOR, SEM BICO PLASTICO, DE PAREDE, PARA USO GERAL, 1/2 " OU 3/4 " (REF 1152 / 1154)</t>
  </si>
  <si>
    <t>TORNEIRA METALICA CROMADA, DE MESA/BANCADA, PARA COZINHA, BICA MOVEL, COM AREJADOR, 1/2 " OU 3/4 " (REF 1167 / 1168)</t>
  </si>
  <si>
    <t>TORNEIRA METALICA CROMADA, RETA, DE PAREDE, PARA COZINHA, COM AREJADOR, PADRAO POPULAR, 1/2 " OU 3/4 " (REF 1159 / 1160)</t>
  </si>
  <si>
    <t>TORNEIRA METALICA CROMADA, RETA, DE PAREDE, PARA COZINHA, SEM BICO, SEM AREJADOR, PADRAO POPULAR, 1/2 " OU 3/4 " (REF 1158)</t>
  </si>
  <si>
    <t>VIDRACEIRO (HORISTA)</t>
  </si>
  <si>
    <t>TOTAL DE INSUMOS : 5215</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</si>
  <si>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</si>
  <si>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</si>
  <si>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</si>
  <si>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</si>
  <si>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</si>
  <si>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</si>
  <si>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</si>
  <si>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</si>
  <si>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</si>
  <si>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</si>
  <si>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</si>
  <si>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</si>
  <si>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</si>
  <si>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</si>
  <si>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</si>
  <si>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</si>
  <si>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</si>
  <si>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</si>
  <si>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</si>
  <si>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</si>
  <si>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</si>
  <si>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</si>
  <si>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</si>
  <si>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</si>
  <si>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</si>
  <si>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</si>
  <si>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</si>
  <si>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</si>
  <si>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</si>
  <si>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</si>
  <si>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</si>
  <si>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</si>
  <si>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</si>
  <si>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</si>
  <si>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</si>
  <si>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</si>
  <si>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</si>
  <si>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</si>
  <si>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</si>
  <si>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</si>
  <si>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</si>
  <si>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</si>
  <si>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</si>
  <si>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</si>
  <si>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</si>
  <si>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</si>
  <si>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</si>
  <si>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</si>
  <si>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</si>
  <si>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</si>
  <si>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</si>
  <si>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</si>
  <si>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</si>
  <si>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</si>
  <si>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</si>
  <si>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</si>
  <si>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</si>
  <si>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</si>
  <si>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</si>
  <si>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</si>
  <si>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</si>
  <si>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</si>
  <si>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</si>
  <si>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</si>
  <si>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</si>
  <si>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</si>
  <si>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</si>
  <si>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</si>
  <si>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</si>
  <si>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</si>
  <si>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</si>
  <si>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</si>
  <si>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</si>
  <si>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GEOTÊXTIL NÃO TECIDO 100% POLIÉSTER, RESISTÊNCIA A TRAÇÃO DE 31 KN/M (RT-31), INSTALADO EM DRENO - FORNECIMENTO E INSTALAÇÃO. AF_07/2021</t>
  </si>
  <si>
    <t>MONTAGEM E DESMONTAGEM DE FÔRMA DE LAJE MACIÇA, PÉ-DIREITO DUPLO, EM CHAPA DE MADEIRA COMPENSADA PLASTIFICADA, 10 UTILIZAÇÕES. AF_09/2020</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</si>
  <si>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</si>
  <si>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</si>
  <si>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</si>
  <si>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</si>
  <si>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</si>
  <si>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</si>
  <si>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</si>
  <si>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</si>
  <si>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</si>
  <si>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</si>
  <si>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</si>
  <si>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</si>
  <si>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</si>
  <si>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</si>
  <si>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</si>
  <si>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</si>
  <si>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</si>
  <si>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</si>
  <si>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</si>
  <si>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</si>
  <si>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</si>
  <si>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</si>
  <si>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</si>
  <si>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</si>
  <si>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</si>
  <si>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</si>
  <si>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</si>
  <si>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</si>
  <si>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</si>
  <si>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</si>
  <si>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</si>
  <si>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</si>
  <si>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</si>
  <si>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</si>
  <si>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</si>
  <si>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</si>
  <si>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</si>
  <si>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</si>
  <si>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</si>
  <si>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</si>
  <si>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</si>
  <si>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</si>
  <si>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</si>
  <si>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</si>
  <si>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</si>
  <si>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</si>
  <si>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</si>
  <si>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</si>
  <si>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</si>
  <si>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</si>
  <si>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</si>
  <si>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</si>
  <si>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</si>
  <si>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</si>
  <si>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</si>
  <si>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</si>
  <si>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</si>
  <si>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</si>
  <si>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</si>
  <si>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</si>
  <si>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</si>
  <si>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</si>
  <si>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</si>
  <si>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</si>
  <si>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</si>
  <si>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</si>
  <si>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</si>
  <si>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</si>
  <si>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</si>
  <si>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APLICAÇÃO MASSA ACRÍLICA PARA MADEIRA, PARA PINTURA COM TINTA DE ACABAMENTO (PIGMENTADA). AF_01/2021</t>
  </si>
  <si>
    <t>FIBRA DE POLIAMIDA PARA CONCRETO</t>
  </si>
  <si>
    <t>l</t>
  </si>
  <si>
    <t>ADITIVO MODIFICADOR DE VISCOSIDADE PARA CONCRETO E ARGAMASSA</t>
  </si>
  <si>
    <t>un</t>
  </si>
  <si>
    <t>SÍLICA ATIVA PARA CONCRETO E ARGAMASSA (MICROSSÍLICA)</t>
  </si>
  <si>
    <t>GASOLINA COMUM</t>
  </si>
  <si>
    <t>CONTAINER COM 2 BANHEIROS - L = 2,44 M E C = 6,09 M (1 TEU)</t>
  </si>
  <si>
    <t>CONTAINER COM JANELA - L = 2,44 M E C = 6,09 M (1 TEU)</t>
  </si>
  <si>
    <t>ÓLEO DIESEL</t>
  </si>
  <si>
    <t>CONTAINER COM JANELA - L = 4,88 M E C = 6,09 M (1 TEU DUPLO)</t>
  </si>
  <si>
    <t>CONTAINER COM JANELA E 2 BANHEIROS - L = 4,88 M E C = 6,09 M (1 TEU DUPLO)</t>
  </si>
  <si>
    <t>CONTAINER COM REVESTIMENTO TÉRMICO, JANELA E BANHEIRO - L = 2,44 M E C = 6,09 M (1 TEU)</t>
  </si>
  <si>
    <t>CONTAINER COM JANELA - L = 2,44 M E C = 4,58 M (3/4 TEU)</t>
  </si>
  <si>
    <t>CONTAINER COM JANELA E BANHEIRO - L = 2,44 M E 4,58 M (3/4 TEU)</t>
  </si>
  <si>
    <t>CONTAINER COM REVESTIMENTO TÉRMICO, JANELA E BANHEIRO - L = 2,44 M E C = 12,90 M (2 TEU)</t>
  </si>
  <si>
    <t>TUBO PEAD PE 100 PN 10 COM FLANGES - D = 160 MM</t>
  </si>
  <si>
    <t>CONTAINER COM 3 JANELAS PARA GUARITA - L = 2,44 M E C = 3,05 M (1/2 TEU)</t>
  </si>
  <si>
    <t>ADITIVO ACELERADOR DE PEGA PARA CONCRETO E ARGAMASSA PROJETADOS</t>
  </si>
  <si>
    <t>BIOMANTA VEGETAL DE FIBRAS DE COCO ENTRELAÇADAS COM FIOS DE POLIPROPILENO BIODEGRADÁVEIS - DENSIDADE 0,4 KG/M²</t>
  </si>
  <si>
    <t>TUBO PEAD CORRUGADO COM PAREDES ESTRUTURADAS PARA DRENAGEM - D = 2.500 MM</t>
  </si>
  <si>
    <t>TUBO PEAD CORRUGADO COM PAREDES ESTRUTURADAS PARA DRENAGEM - D = 3.000 MM</t>
  </si>
  <si>
    <t>ANCORAGEM ATIVA PARA LAJES PARA 2 CORDOALHAS - D = 12,7 MM</t>
  </si>
  <si>
    <t>ANCORAGEM ATIVA PARA LAJES PARA 3 CORDOALHAS - D = 12,7 MM</t>
  </si>
  <si>
    <t>ANCORAGEM ATIVA PARA LAJES PARA 4 CORDOALHAS - D = 12,7 MM</t>
  </si>
  <si>
    <t>BLOCO DE CONCRETO - L = 19 CM, A = 19 CM E C = 39 CM</t>
  </si>
  <si>
    <t>TELA METÁLICA GALVANIZADA DOBRADA EM L - C = 2,0 M, L = 0,4 M E H = 0,4 M</t>
  </si>
  <si>
    <t>EXTINTOR DE INCÊNDIO TIPO ESPUMA MECÂNICA - V = 10 L</t>
  </si>
  <si>
    <t>BARRA DE FIBRA DE VIDRO (VERGALHÃO) - D = 25,0 MM</t>
  </si>
  <si>
    <t>CORRENTE DE ELO SOLDADO EM AÇO GALVANIZADO COM ACABAMENTO POLIDO - D = 3,18 MM (1/8")</t>
  </si>
  <si>
    <t>GONZO COM ABA EM AÇO GALVANIZADO - D = 12,7 MM (1/2")</t>
  </si>
  <si>
    <t>TUBO EM AÇO GALVANIZADO - E = 1,50 MM E SEÇÃO DE 20 X 20 MM</t>
  </si>
  <si>
    <t>TUBO EM AÇO GALVANIZADO - E = 2,25 MM E D = 20 MM (3/4")</t>
  </si>
  <si>
    <t>TELA DE POLIAMIDA INDUSTRIAL - E = 0,40 MM E MALHA DE 1,6 MM</t>
  </si>
  <si>
    <t>ABRAÇADEIRA DE POLIAMIDA - E = 3,6 MM E C = 200 MM</t>
  </si>
  <si>
    <t>RODA EM AÇO E PNEU COM CÂMARA DE AR 83/203 MM (3,25"/8") PARA CARRINHO DE MÃO</t>
  </si>
  <si>
    <t>ANCORAGEM ATIVA PARA LAJES PARA 1 CORDOALHA - D = 15,2 MM</t>
  </si>
  <si>
    <t>ANCORAGEM ATIVA PARA LAJES PARA 2 CORDOALHAS - D = 15,2 MM</t>
  </si>
  <si>
    <t>ANCORAGEM ATIVA PARA LAJES PARA 3 CORDOALHAS - D = 15,2 MM</t>
  </si>
  <si>
    <t>ANCORAGEM ATIVA PARA LAJES PARA 4 CORDOALHAS - D = 15,2 MM</t>
  </si>
  <si>
    <t>PARAFUSO DE CABEÇA CHATA EM AÇO - D = 4,5 MM E BUCHA PLÁSTICA - D = 8 MM (S8)</t>
  </si>
  <si>
    <t>COROA DE BOTÕES ESFÉRICOS LINHA T38 - D = 89 MM (3 1/2")</t>
  </si>
  <si>
    <t>COROA DE BOTÕES ESFÉRICOS LINHA T45 - D = 76 MM (3")</t>
  </si>
  <si>
    <t>CMCC</t>
  </si>
  <si>
    <t>ADUBO À BASE DE NITROGÊNIO, FÓSFORO E POTÁSSIO (NPK)</t>
  </si>
  <si>
    <t>FILER CALCÁRIO</t>
  </si>
  <si>
    <t>GUIA-CHAPÉU PRÉ-MOLDADA - C = 120 CM</t>
  </si>
  <si>
    <t>ADUBO ORGÂNICO COMPOSTO</t>
  </si>
  <si>
    <t>GABIÃO TIPO COLCHÃO EM LIGA DE ZINCO E ALUMÍNIO REVESTIDO COM POLÍMERO DE MALHA HEXAGONAL - E = 0,17 M</t>
  </si>
  <si>
    <t>GABIÃO TIPO CAIXA EM LIGA DE ZINCO E ALUMÍNIO DE MALHA HEXAGONAL - C = 2,00 M, L = 1,00 M E H = 0,50 M</t>
  </si>
  <si>
    <t>GABIÃO TIPO CAIXA EM LIGA DE ZINCO E ALUMÍNIO DE MALHA HEXAGONAL - C = 2,00 M, L = 1,00 M E H = 1,00 M</t>
  </si>
  <si>
    <t>GABIÃO TIPO CAIXA EM LIGA DE ZINCO E ALUMÍNIO REVESTIDO COM POLÍMERO DE MALHA HEXAGONAL - C = 2,00 M, L = 1,00 M E H = 0,50 M</t>
  </si>
  <si>
    <t>GABIÃO TIPO CAIXA EM LIGA DE ZINCO E ALUMÍNIO REVESTIDO COM POLÍMERO DE MALHA HEXAGONAL - C = 2,00 M, L = 1,00 M E H = 1,00 M</t>
  </si>
  <si>
    <t>GABIÃO TIPO SACO EM LIGA DE ZINCO E ALUMÍNIO REVESTIDO COM POLÍMERO DE MALHA HEXAGONAL - D = 0,65 M</t>
  </si>
  <si>
    <t>GABIÃO TIPO COLCHÃO EM LIGA DE ZINCO E ALUMÍNIO REVESTIDO COM POLÍMERO DE MALHA HEXAGONAL - E = 0,23 M</t>
  </si>
  <si>
    <t>GABIÃO TIPO COLCHÃO EM LIGA DE ZINCO E ALUMÍNIO REVESTIDO COM POLÍMERO DE MALHA HEXAGONAL - E = 0,30 M</t>
  </si>
  <si>
    <t>kWh</t>
  </si>
  <si>
    <t>CABO DE COBRE FLEXÍVEL ANTICHAMA ISOLADO EM PVC - TENSÃO DE 450/750 V E SEÇÃO DE 16 MM²</t>
  </si>
  <si>
    <t>MISTURA GASOSA DE ARGÔNIO E DIÓXIDO DE CARBONO PARA SOLDA MIG/MAG</t>
  </si>
  <si>
    <t>TINTA À BASE DE ETIL SILICATO DE ZINCO BICOMPONENTE PARA FUNDO PREPARADOR DE PINTURA</t>
  </si>
  <si>
    <t>DILUENTE PARA TINTA À BASE DE ETIL SILICATO DE ZINCO</t>
  </si>
  <si>
    <t>CABO DE COBRE PP FLEXÍVEL ISOLADO EM PVC - TENSÃO DE 300/500 V E SEÇÃO DE 3 X 1,5 MM²</t>
  </si>
  <si>
    <t>BOMBA DE COMBUSTÍVEL INDUSTRIAL ELETRÔNICA SIMPLES</t>
  </si>
  <si>
    <t>TANQUE DE COMBUSTÍVEL AÉREO HORIZONTAL COM ESCADA PARA VISITA - CAPACIDADE DE 5.000 L</t>
  </si>
  <si>
    <t>CABO DE COBRE FLEXÍVEL ANTICHAMA ISOLADO EM PVC - TENSÃO DE 0,6/1,0 KV E SEÇÃO DE 240 MM²</t>
  </si>
  <si>
    <t>CABO DE COBRE FLEXÍVEL ANTICHAMA ISOLADO EM PVC - TENSÃO DE 0,6/1,0 KV E SEÇÃO DE 50 MM²</t>
  </si>
  <si>
    <t>CAIBRO DE PINHO - L = 7,5 CM E E = 7,5 CM</t>
  </si>
  <si>
    <t>TÁBUA - E = 2,5 CM E L = 30 CM</t>
  </si>
  <si>
    <t>TÁBUA - E = 2,5 CM E L = 15 CM</t>
  </si>
  <si>
    <t>TÁBUA - E = 2,5 CM E L = 10 CM</t>
  </si>
  <si>
    <t>PEÇA DE MADEIRA - L = 7,5 CM E E = 2,5 CM</t>
  </si>
  <si>
    <t>CANTONEIRA EM FERRO DE ABAS IGUAIS - L = 25,4 MM E E = 4,76 MM</t>
  </si>
  <si>
    <t>CANTONEIRA EM AÇO ASTM A36 GALVANIZADO</t>
  </si>
  <si>
    <t>CHUMBADOR DE EXPANSÃO CONTROLADA POR TORQUE EM AÇO ZINCADO PARA CONCRETO - D = 12,5 MM</t>
  </si>
  <si>
    <t>CHUMBADOR DE EXPANSÃO CONTROLADA POR TORQUE EM AÇO ZINCADO PARA CONCRETO - D = 6,3 MM</t>
  </si>
  <si>
    <t>CHUMBADOR DE EXPANSÃO CONTROLADA POR TORQUE EM AÇO ZINCADO PARA CONCRETO - D = 20,0 MM</t>
  </si>
  <si>
    <t>CHUMBADOR DE EXPANSÃO CONTROLADA POR TORQUE EM AÇO ZINCADO PARA CONCRETO - D = 10,0 MM</t>
  </si>
  <si>
    <t>CHUMBADOR DE EXPANSÃO CONTROLADA POR TORQUE EM AÇO ZINCADO PARA CONCRETO - D = 16,0 MM</t>
  </si>
  <si>
    <t>CHUMBADOR DE EXPANSÃO CONTROLADA POR TORQUE EM AÇO ZINCADO PARA CONCRETO - D = 25,0 MM</t>
  </si>
  <si>
    <t>CIMENTO PORTLAND CP II - 32 - SACO</t>
  </si>
  <si>
    <t>CORDOALHA NUA TIPO CP 190 RB - D = 12,7 MM</t>
  </si>
  <si>
    <t>CORDOALHA NUA TIPO CP 190 RB - D = 15,2 MM</t>
  </si>
  <si>
    <t>PERFIL DE ALUMÍNIO TIPO L421 PARA PLACA DE SINALIZAÇÃO - SEÇÃO DE 33 X 40 MM</t>
  </si>
  <si>
    <t>TIRANTE DE BARRA DE AÇO - TENSÃO DE ESCOAMENTO = 950 MPA, TENSÃO DE RUPTURA = 1.050 MPA E D = 32 MM</t>
  </si>
  <si>
    <t>COMPENSADO PLASTIFICADO - E = 10 MM</t>
  </si>
  <si>
    <t>COMPENSADO PLASTIFICADO - E = 12 MM</t>
  </si>
  <si>
    <t>LUVA EM AÇO PARA EMENDA TIPO PRENSADA - D = 12,5 MM</t>
  </si>
  <si>
    <t>LUVA EM AÇO PARA EMENDA TIPO PRENSADA - D = 16,0 MM</t>
  </si>
  <si>
    <t>COMPENSADO RESINADO - E = 10 MM</t>
  </si>
  <si>
    <t>COMPENSADO RESINADO - E = 12 MM</t>
  </si>
  <si>
    <t>COMPENSADO RESINADO - E = 14 MM</t>
  </si>
  <si>
    <t>COMPENSADO DE VIROLA - E = 6 MM</t>
  </si>
  <si>
    <t>CONCRETO USINADO - FCK = 20 MPA (COMERCIAL)</t>
  </si>
  <si>
    <t>CONCRETO USINADO - FCK = 25 MPA (COMERCIAL)</t>
  </si>
  <si>
    <t>CONCRETO USINADO - FCK = 30 MPA (COMERCIAL)</t>
  </si>
  <si>
    <t>CONCRETO USINADO - FCK = 35 MPA (COMERCIAL)</t>
  </si>
  <si>
    <t>COMPENSADO PLASTIFICADO - E = 14 MM</t>
  </si>
  <si>
    <t>LUVA EM AÇO PARA EMENDA TIPO PRENSADA - D = 20,0 MM</t>
  </si>
  <si>
    <t>LUVA EM AÇO PARA EMENDA TIPO PRENSADA - D = 25,0 MM</t>
  </si>
  <si>
    <t>LUVA EM AÇO PARA EMENDA TIPO PRENSADA - D = 32,0 MM</t>
  </si>
  <si>
    <t>LUVA EM AÇO PARA EMENDA COM ROSCA CÔNICA - D = 12,5 MM</t>
  </si>
  <si>
    <t>LUVA EM AÇO PARA EMENDA COM ROSCA CÔNICA - D = 16,0 MM</t>
  </si>
  <si>
    <t>LUVA EM AÇO PARA EMENDA COM ROSCA CÔNICA - D = 20,0 MM</t>
  </si>
  <si>
    <t>LUVA EM AÇO PARA EMENDA COM ROSCA CÔNICA - D = 25,0 MM</t>
  </si>
  <si>
    <t>LUVA EM AÇO PARA EMENDA COM ROSCA CÔNICA - D = 32,0 MM</t>
  </si>
  <si>
    <t>BROCA DE WIDIA - D = 8 MM E C = 120 MM</t>
  </si>
  <si>
    <t>ABRASIVO TIPO GRANALHA DE AÇO</t>
  </si>
  <si>
    <t>BICO VENTURI LONGO - D = 7,9 MM (5/16")</t>
  </si>
  <si>
    <t>LAMINADO ELASTOPLÁSTICO - E = 1,5 MM</t>
  </si>
  <si>
    <t>ESCORA TUBULAR GALVANIZADA REGULÁVEL TELESCÓPICA PARA TUNNEL LINER - L = 2,42 A 4,00 M E CAPACIDADE DE 1.750 A 625 KG</t>
  </si>
  <si>
    <t>ESCORA TUBULAR GALVANIZADA REGULÁVEL - L = 3,00 A 4,50 M E CAPACIDADE DE 2.100 A 750 KG</t>
  </si>
  <si>
    <t>ESCORA TUBULAR GALVANIZADA REGULÁVEL - L = 2,00 A 3,10 M E CAPACIDADE DE 3.200 A 1.500 KG</t>
  </si>
  <si>
    <t>QUADRO TUBULAR CONTRAVENTADO COM ACESSÓRIOS - C = 1,00 M, L = 1,00 M E H = 1,25 M</t>
  </si>
  <si>
    <t>QUADRO TUBULAR CONTRAVENTADO PARA ANDAIME - H = 100 CM E L = 100 CM</t>
  </si>
  <si>
    <t>QUADRO TUBULAR CONTRAVENTADO PARA ANDAIME - H = 100 CM E L = 150 CM</t>
  </si>
  <si>
    <t>QUADRO TUBULAR CONTRAVENTADO PARA ANDAIME - H = 100 CM E L = 200 CM</t>
  </si>
  <si>
    <t>DIAGONAL TUBULAR PARA ANDAIME - C = 141 CM</t>
  </si>
  <si>
    <t>DIAGONAL TUBULAR PARA ANDAIME - C = 212 CM</t>
  </si>
  <si>
    <t>DIAGONAL TUBULAR PARA ANDAIME - C = 283 CM</t>
  </si>
  <si>
    <t>PLATAFORMA METÁLICA DE PISO PARA ANDAIME - C = 200 E L = 39 CM</t>
  </si>
  <si>
    <t>QUADRO TUBULAR TIPO GUARDA-CORPO PARA ANDAIME - H = 120 CM E L = 100 CM</t>
  </si>
  <si>
    <t>DESMOLDANTE PARA FÔRMAS DE MADEIRA</t>
  </si>
  <si>
    <t>DIAGONAL EM AÇO GALVANIZADO PARA ESCADA MULTIDIRECIONAL - C = 150 CM PARA MÓDULOS DE H = 200 CM</t>
  </si>
  <si>
    <t>DIAGONAL EM AÇO GALVANIZADO PARA ESCADA MULTIDIRECIONAL - C = 250 CM PARA MÓDULOS DE H = 200 CM</t>
  </si>
  <si>
    <t>CONEXÃO TUBULAR EM AÇO GALVANIZADO COM SEMIABRAÇADEIRA PARA TRAVESSAS - C = 30 CM E D = 48,3 MM</t>
  </si>
  <si>
    <t>CONCRETO USINADO - FCTM,K = 4,5 MPA (COMERCIAL)</t>
  </si>
  <si>
    <t>ESTACA PRÉ-MOLDADA DE CONCRETO ARMADO CENTRIFUGADO COM COMPRESSÃO ADMISSÍVEL DE 170 T</t>
  </si>
  <si>
    <t>GRAMPO EM AÇO GALVANIZADO PARA CERCA - C = 25,4 MM E E = 3,76 MM (1" X 9 BWG)</t>
  </si>
  <si>
    <t>ESTACA PRÉ-MOLDADA DE CONCRETO ARMADO CENTRIFUGADO COM COMPRESSÃO ADMISSÍVEL DE 230 T</t>
  </si>
  <si>
    <t>ESTACA PRÉ-MOLDADA DE CONCRETO ARMADO CENTRIFUGADO COM COMPRESSÃO ADMISSÍVEL DE 300 T</t>
  </si>
  <si>
    <t>LONA PLÁSTICA - E = 200 MICRA</t>
  </si>
  <si>
    <t>PERFIL DE ALUMÍNIO TIPO L463 PARA PLACA DE SINALIZAÇÃO - SEÇÃO DE 50 X 50 MM</t>
  </si>
  <si>
    <t>MASSA ASFÁLTICA COMERCIAL - CAPA DE ROLAMENTO</t>
  </si>
  <si>
    <t>PLACA DE POLIESTIRENO EXPANDIDO (EPS)</t>
  </si>
  <si>
    <t>SUPORTE EM AÇO-CARBONO GALVANIZADO TIPO PERFIL C PARA PLACA DE SINALIZAÇÃO</t>
  </si>
  <si>
    <t>CONJUNTO PARA FIXAÇÃO DE PLACAS EM AÇO GALVANIZADO COMPOSTO POR BARRA CHATA, ABRAÇADEIRA, PARAFUSOS, PORCAS E ARRUELAS</t>
  </si>
  <si>
    <t>dm³</t>
  </si>
  <si>
    <t>CABO DE AÇO - D = 12,70 MM (1/2")</t>
  </si>
  <si>
    <t>BRITA 4</t>
  </si>
  <si>
    <t>CABO DE AÇO - D = 6,35 MM (1/4")</t>
  </si>
  <si>
    <t>SAPATILHA EM AÇO INOX - D = 6,35 MM (1/4")</t>
  </si>
  <si>
    <t>CORDA DE SISAL - D = 12,0 MM</t>
  </si>
  <si>
    <t>GRAMPO LEVE EM AÇO-CARBONO PARA CABO DE AÇO - D = 6,3 MM (1/4")</t>
  </si>
  <si>
    <t>POSTE DE CONCRETO - CARGA NOMINAL DE 800 DAN, H = 15 M E D = 520 MM</t>
  </si>
  <si>
    <t>LÂMPADA FLUORESCENTE COMPACTA ELETRÔNICA - POTÊNCIA DE 20 W</t>
  </si>
  <si>
    <t>MANTA ASFÁLTICA NÃO-TECIDO EM POLIÉSTER - E = 3 MM</t>
  </si>
  <si>
    <t>MANTA ASFÁLTICA NÃO-TECIDO EM POLIÉSTER - E = 4 MM</t>
  </si>
  <si>
    <t>LIXA PARA FERRO Nº 150</t>
  </si>
  <si>
    <t>ESTACA PRANCHA METÁLICA</t>
  </si>
  <si>
    <t>PARAFUSO DE CABEÇA SEXTAVADA EM AÇO GALVANIZADO COM PORCA E ARRUELA DE PRESSÃO - D = 6,35 MM (1/4")</t>
  </si>
  <si>
    <t>cj</t>
  </si>
  <si>
    <t>PARAFUSO DE CABEÇA SEXTAVADA EM AÇO GALVANIZADO COM PORCA E ARRUELA DE PRESSÃO - D = 9,525 MM (3/8")</t>
  </si>
  <si>
    <t>PARAFUSO DE CABEÇA SEXTAVADA EM AÇO ASTM A325 DE ALTA RESISTÊNCIA COM ROSCA PARCIAL - D = 12,7 MM E C = 50,80 MM</t>
  </si>
  <si>
    <t>PARAFUSO DE CABEÇA SEXTAVADA EM AÇO ASTM A325 DE ALTA RESISTÊNCIA COM ROSCA PARCIAL - D = 12,7 MM E C = 57,15 MM</t>
  </si>
  <si>
    <t>PARAFUSO DE CABEÇA SEXTAVADA EM AÇO ASTM A325 DE ALTA RESISTÊNCIA COM ROSCA PARCIAL - D = 16 MM E C = 44,45 MM</t>
  </si>
  <si>
    <t>PARAFUSO DE CABEÇA SEXTAVADA EM AÇO ASTM A325 DE ALTA RESISTÊNCIA COM ROSCA PARCIAL - D = 16 MM E C = 50,80 MM</t>
  </si>
  <si>
    <t>PARAFUSO DE CABEÇA SEXTAVADA EM AÇO ASTM A325 DE ALTA RESISTÊNCIA COM ROSCA PARCIAL - D = 16 MM E C = 63,50 MM</t>
  </si>
  <si>
    <t>PARAFUSO DE CABEÇA SEXTAVADA EM AÇO ASTM A325 DE ALTA RESISTÊNCIA COM ROSCA PARCIAL - D = 20 MM E C = 50,80 MM</t>
  </si>
  <si>
    <t>PARAFUSO DE CABEÇA SEXTAVADA EM AÇO ASTM A325 DE ALTA RESISTÊNCIA COM ROSCA PARCIAL - D = 20 MM E C = 57,15 MM</t>
  </si>
  <si>
    <t>PARAFUSO DE CABEÇA SEXTAVADA EM AÇO ASTM A325 DE ALTA RESISTÊNCIA COM ROSCA PARCIAL - D = 20 MM E C = 63,50 MM</t>
  </si>
  <si>
    <t>PARAFUSO DE CABEÇA SEXTAVADA EM AÇO ASTM A325 DE ALTA RESISTÊNCIA COM ROSCA PARCIAL - D = 20 MM E C = 76,20 MM</t>
  </si>
  <si>
    <t>AÇO EM PERFIS ASTM A572 GRAU 50 PERFURADO</t>
  </si>
  <si>
    <t>TELA EM AÇO CA 60 SOLDADA NERVURADA</t>
  </si>
  <si>
    <t>TELA EM AÇO GALVANIZADO PARA ALAMBRADO - E = 1,64 MM (BWG 16) E MALHA DE 50 MM</t>
  </si>
  <si>
    <t>MANTA DE PVC REFORÇADA COM TELA DE POLIÉSTER - E = 1,2 MM</t>
  </si>
  <si>
    <t>MANTA DE PVC REFORÇADA COM TELA DE POLIÉSTER - E = 1,5 MM</t>
  </si>
  <si>
    <t>CERA DE PROTEÇÃO PARA ANCORAGEM DE ESTAIS</t>
  </si>
  <si>
    <t>PARAFUSO DE CABEÇA SEXTAVADA EM AÇO INOX - D = 12,7 MM (1/2") E C = 127,0 MM (5")</t>
  </si>
  <si>
    <t>PARAFUSO DE CABEÇA SEXTAVADA EM AÇO GALVANIZADO TIPO AUTOATARRACHANTE COM ARRUELA DE VEDAÇÃO - D = 6,3 MM E C = 19 MM</t>
  </si>
  <si>
    <t>PEDRA DE MÃO OU RACHÃO</t>
  </si>
  <si>
    <t>CRUZETA DE MADEIRA PARA POSTE - H = 240 CM</t>
  </si>
  <si>
    <t>SELANTE ELÁSTICO À BASE DE POLIURETANO</t>
  </si>
  <si>
    <t>CORDÃO DE POLIETILENO EXPANDIDO DE BAIXA DENSIDADE - D = 15,0 MM</t>
  </si>
  <si>
    <t>JUNTA DE DILATAÇÃO EM ELASTÔMERO E PERFIL VV - L = 20 MM E H = 40 MM</t>
  </si>
  <si>
    <t>JUNTA DE DILATAÇÃO EM ELASTÔMERO E PERFIL VV - L = 25 MM E H = 50 MM</t>
  </si>
  <si>
    <t>JUNTA DE DILATAÇÃO EM ELASTÔMERO E PERFIL VV - L = 35 MM E H = 60 MM</t>
  </si>
  <si>
    <t>ADESIVO ESTRUTURAL À BASE DE RESINA EPÓXI BICOMPONENTE TIPO ADE-52 OU SIMILAR</t>
  </si>
  <si>
    <t>JUNTA DE DILATAÇÃO EM ELASTÔMERO E PERFIL VV - L = 40 MM E H = 70 MM</t>
  </si>
  <si>
    <t>JUNTA DE DILATAÇÃO EM ELASTÔMERO E PERFIL VV - L = 50 MM E H = 80 MM</t>
  </si>
  <si>
    <t>ARAME LISO EM AÇO GALVANIZADO - D = 1,65 MM (16 BWG)</t>
  </si>
  <si>
    <t>PROJETOR EXTERNO EM ALUMÍNIO FUNDIDO PARA LÂMPADA DE ATÉ 2.000 W</t>
  </si>
  <si>
    <t>COROA DIAMANTADA - D = 15,87 MM (5/8")</t>
  </si>
  <si>
    <t>COROA DIAMANTADA - D = 19,50 MM (3/4")</t>
  </si>
  <si>
    <t>COROA DIAMANTADA - D = 25,40 MM (1")</t>
  </si>
  <si>
    <t>BARRA EM AÇO SAE 1010/1020 ROSCADA - D = 9,5 MM (3/8")</t>
  </si>
  <si>
    <t>ROLLER BIT - TOOTH CUTTER - SÉRIE 8 - D = 700 MM</t>
  </si>
  <si>
    <t>ROLLER BIT - TOOTH CUTTER - SÉRIE 8 - D = 800 MM</t>
  </si>
  <si>
    <t>ROLLER BIT - TOOTH CUTTER - SÉRIE 8 - D = 900 MM</t>
  </si>
  <si>
    <t>ROLLER BIT - TOOTH CUTTER - SÉRIE 8 - D = 1.000 MM</t>
  </si>
  <si>
    <t>ROLLER BIT - TOOTH CUTTER - SÉRIE 8 - D = 1.100 MM</t>
  </si>
  <si>
    <t>ROLLER BIT - TOOTH CUTTER - SÉRIE 8 - D = 1.200 MM</t>
  </si>
  <si>
    <t>ROLLER BIT - TOOTH CUTTER - SÉRIE 8 - D = 1.300 MM</t>
  </si>
  <si>
    <t>ROLLER BIT - TOOTH CUTTER - SÉRIE 13 - D = 1.400 MM</t>
  </si>
  <si>
    <t>ROLLER BIT - TOOTH CUTTER - SÉRIE 13 - D = 1.500 MM</t>
  </si>
  <si>
    <t>ROLLER BIT - TOOTH CUTTER - SÉRIE 13 - D = 1.600 MM</t>
  </si>
  <si>
    <t>ROLLER BIT - TOOTH CUTTER - SÉRIE 13 - D = 1.700 MM</t>
  </si>
  <si>
    <t>ROLLER BIT - TOOTH CUTTER - SÉRIE 13 - D = 1.800 MM</t>
  </si>
  <si>
    <t>M1312</t>
  </si>
  <si>
    <t>ROLLER BIT - TOOTH CUTTER - CANTILEVER CUTTER  - D = 600 MM</t>
  </si>
  <si>
    <t>ROLLER BIT - TCI BUTTON CUTTER - CANTILEVER - D = 600 MM</t>
  </si>
  <si>
    <t>ROLLER BIT - TCI BUTTON CUTTER - SÉRIE 8 - D = 700 MM</t>
  </si>
  <si>
    <t>ROLLER BIT - TCI BUTTON CUTTER - SÉRIE 8 - D = 800 MM</t>
  </si>
  <si>
    <t>ROLLER BIT - TCI BUTTON CUTTER - SÉRIE 8 - D = 900 MM</t>
  </si>
  <si>
    <t>ROLLER BIT - TCI BUTTON CUTTER - SÉRIE 8 - D = 1.000 MM</t>
  </si>
  <si>
    <t>ROLLER BIT - TCI BUTTON CUTTER - SÉRIE 8 - D = 1.100 MM</t>
  </si>
  <si>
    <t>ROLLER BIT - TCI BUTTON CUTTER - SÉRIE 8 - D = 1.200 MM</t>
  </si>
  <si>
    <t>ROLLER BIT - TCI BUTTON CUTTER - SÉRIE 8 - D = 1.300 MM</t>
  </si>
  <si>
    <t>ROLLER BIT - TCI BUTTON CUTTER - SÉRIE 13 - D = 1.400 MM</t>
  </si>
  <si>
    <t>ROLLER BIT - TCI BUTTON CUTTER - SÉRIE 13 - D = 1.500 MM</t>
  </si>
  <si>
    <t>ROLLER BIT - TCI BUTTON CUTTER - SÉRIE 13 - D = 1.600 MM</t>
  </si>
  <si>
    <t>ROLLER BIT - TCI BUTTON CUTTER - SÉRIE 13 - D = 1.700 MM</t>
  </si>
  <si>
    <t>ROLLER BIT - TCI BUTTON CUTTER - SÉRIE 13 - D = 1.800 MM</t>
  </si>
  <si>
    <t>RIPA DE MADEIRA - E = 4,0 CM E L = 1,5 CM</t>
  </si>
  <si>
    <t>SÉRIE DE BROCAS INTEGRAIS S11</t>
  </si>
  <si>
    <t>PARAFUSO DE CABEÇA SEXTAVADA EM AÇO GALVANIZADO - D = 15,875 MM (5/8") E C = 101,600 MM (4")</t>
  </si>
  <si>
    <t>MUDA DE ÁRVORE ORNAMENTAL COM ALTURA DE 2,00 A 3,00 M</t>
  </si>
  <si>
    <t>MUDA DE ÁRVORE ORNAMENTAL COM ALTURA DE 1,00 A 2,00 M</t>
  </si>
  <si>
    <t>MUDA DE ÁRVORE ORNAMENTAL COM ALTURA ATÉ 1,00 M</t>
  </si>
  <si>
    <t>SARRAFO EM MADEIRA DE TERCEIRA - E = 2,5 CM E L = 5 CM</t>
  </si>
  <si>
    <t>MUDA DE ÁRVORE FRUTÍFERA COM ALTURA DE 2,00 A 3,00 M</t>
  </si>
  <si>
    <t>MUDA DE ÁRVORE FRUTÍFERA COM ALTURA DE 1,00 A 2,00 M</t>
  </si>
  <si>
    <t>MUDA DE ÁRVORE FRUTÍFERA COM ALTURA ATÉ 1,00 M</t>
  </si>
  <si>
    <t>TAPETE DE FLORÍFERAS COM ALTURA ATÉ 0,50 M</t>
  </si>
  <si>
    <t>HERBICIDA GLIFOSATO PARA APLICAÇÃO LOCALIZADA</t>
  </si>
  <si>
    <t>DESENGRAXANTE LÍQUIDO BIODEGRADÁVEL</t>
  </si>
  <si>
    <t>CHAPA FINA EM AÇO GALVANIZADO</t>
  </si>
  <si>
    <t>PINGADEIRA DE ELASTÔMERO COM ABA INCLINADA - L = 40 MM E H = 40 MM</t>
  </si>
  <si>
    <t>SELADOR ACRÍLICO PARA PINTURA</t>
  </si>
  <si>
    <t>ADITIVO LÁTEX DE POLÍMERO SBR PARA CONCRETO E ARGAMASSA</t>
  </si>
  <si>
    <t>TRELIÇA NERVURADA ELETROSSOLDADA EM AÇO CA 60</t>
  </si>
  <si>
    <t>CHAPA GROSSA EM AÇO ASTM A36</t>
  </si>
  <si>
    <t>ARGAMASSA POLIMÉRICA MONOCOMPONENTE PARA REPAROS ESTRUTURAIS</t>
  </si>
  <si>
    <t>TUBO EM AÇO-CARBONO COM FUNIL CÔNICO TREMONHA PARA LANÇAMENTO DE CONCRETO</t>
  </si>
  <si>
    <t>DISCO DE CORTE DIAMANTADO PARA CONCRETO E ASFALTO - D = 350 MM</t>
  </si>
  <si>
    <t>ADESIVO ESTRUTURAL À BASE DE RESINA EPÓXI DE MÉDIA VISCOSIDADE</t>
  </si>
  <si>
    <t>CORDOALHA TIPO CP 177 RB PARA ESTAIS - D = 15,7 MM</t>
  </si>
  <si>
    <t>PONTEIRO PARA MARTELETE - D = 22 MM E C = 1,00 M</t>
  </si>
  <si>
    <t>ELETRODO REVESTIDO E60XX</t>
  </si>
  <si>
    <t>VARETA EM AÇO-CARBONO PARA SOLDA OXIACETILENO AWS A 5.2 R45</t>
  </si>
  <si>
    <t>GRELHA METÁLICA PARA CANALETAS - C = 1,00 M E L = 0,30 M</t>
  </si>
  <si>
    <t>PORTA GRELHA METÁLICA - C = 1,00 M E L = 0,30 M</t>
  </si>
  <si>
    <t>TAMPÃO DE FERRO FUNDIDO ARTICULADO PARA ÁGUAS PLUVIAIS - DN 600 CLASSE 400</t>
  </si>
  <si>
    <t>GRELHA METÁLICA PARA CANALETAS - C = 0,50 M E L = 0,50 M</t>
  </si>
  <si>
    <t>PORTA GRELHA METÁLICA - C = 0,50 M E L = 0,50 M</t>
  </si>
  <si>
    <t>GEOGRELHA BIDIRECIONAL EM POLIPROPILENO EXTRUDADO - RESISTÊNCIA À TRAÇÃO DE 30 KN/M, DEFORMAÇÃO INFERIOR A 5% E MALHA DE 36 X 34 MM</t>
  </si>
  <si>
    <t>GEOGRELHA UNIDIRECIONAL EM POLIÉSTER - RESISTÊNCIA À TRAÇÃO LONGITUDINAL DE 50 KN/M</t>
  </si>
  <si>
    <t>GEOGRELHA UNIDIRECIONAL EM POLIÉSTER - RESISTÊNCIA À TRAÇÃO LONGITUDINAL DE 90 KN/M</t>
  </si>
  <si>
    <t>GEOGRELHA UNIDIRECIONAL EM POLIÉSTER - RESISTÊNCIA À TRAÇÃO LONGITUDINAL DE 100 KN/M</t>
  </si>
  <si>
    <t>GEOGRELHA UNIDIRECIONAL EM POLIÉSTER - RESISTÊNCIA À TRAÇÃO LONGITUDINAL DE 150 KN/M</t>
  </si>
  <si>
    <t>GEOGRELHA UNIDIRECIONAL EM POLIÉSTER - RESISTÊNCIA À TRAÇÃO LONGITUDINAL DE 200 KN/M</t>
  </si>
  <si>
    <t>GEOGRELHA UNIDIRECIONAL EM POLIÉSTER - RESISTÊNCIA À TRAÇÃO LONGITUDINAL DE 300 KN/M</t>
  </si>
  <si>
    <t>GEOGRELHA UNIDIRECIONAL EM POLIÉSTER - RESISTÊNCIA À TRAÇÃO LONGITUDINAL DE 400 KN/M</t>
  </si>
  <si>
    <t>GEOCÉLULA EM PEAD - H = 75 MM E CÉLULA DE 289 CM²</t>
  </si>
  <si>
    <t>GEOCÉLULA EM PEAD - H = 100 MM E CÉLULA DE 289 CM²</t>
  </si>
  <si>
    <t>GEOCÉLULA EM PEAD - H = 150 MM E CÉLULA DE 289 CM²</t>
  </si>
  <si>
    <t>GEOCÉLULA EM PEAD - H = 200 MM E CÉLULA DE 289 CM²</t>
  </si>
  <si>
    <t>GEOCÉLULA EM PEAD - H = 75 MM E CÉLULA DE 460 CM²</t>
  </si>
  <si>
    <t>GEOCÉLULA EM PEAD - H = 100 MM E CÉLULA DE 460 CM²</t>
  </si>
  <si>
    <t>GEOCÉLULA EM PEAD - H = 150 MM E CÉLULA DE 460 CM²</t>
  </si>
  <si>
    <t>GEOCÉLULA EM PEAD - H = 200 MM E CÉLULA DE 460 CM²</t>
  </si>
  <si>
    <t>GEOCÉLULA EM PEAD - H = 75 MM E CÉLULA DE 1.206 CM²</t>
  </si>
  <si>
    <t>GEOCÉLULA EM PEAD - H = 100 MM E CÉLULA DE 1.206 CM²</t>
  </si>
  <si>
    <t>GEOCÉLULA EM PEAD - H = 150 MM E CÉLULA DE 1.206 CM²</t>
  </si>
  <si>
    <t>GEOCÉLULA EM PEAD - H = 200 MM E CÉLULA DE 1.206 CM²</t>
  </si>
  <si>
    <t>TUBO DE PVC ROSQUEÁVEL PARA ÁGUA FRIA - D = 75 MM (3")</t>
  </si>
  <si>
    <t>COROA DIAMANTADA - D = 31,80 MM (1 1/4")</t>
  </si>
  <si>
    <t>COROA DIAMANTADA - D = 38,10 MM (1 1/2")</t>
  </si>
  <si>
    <t>COROA DIAMANTADA - D = 44,50 MM (1 3/4")</t>
  </si>
  <si>
    <t>COROA DIAMANTADA - D = 50,80 MM (2")</t>
  </si>
  <si>
    <t>COROA DIAMANTADA - D = 63,50 MM (2 1/2")</t>
  </si>
  <si>
    <t>COROA DIAMANTADA - D = 76,20 MM (3")</t>
  </si>
  <si>
    <t>COROA DIAMANTADA - D = 101,60 MM (4")</t>
  </si>
  <si>
    <t>BROCA DE WIDIA - D = 10 MM E C = 150 MM</t>
  </si>
  <si>
    <t>BROCA DE WIDIA - D = 13 MM E C = 150 MM</t>
  </si>
  <si>
    <t>TELHA TRAPEZOIDAL EM AÇO ZINCADO - E = 0,43 MM</t>
  </si>
  <si>
    <t>GEOTÊXTIL NÃO-TECIDO AGULHADO EM POLIÉSTER - RESISTÊNCIA À TRAÇÃO LONGITUDINAL DE 31 KN/M</t>
  </si>
  <si>
    <t>TINTA LÁTEX À BASE DE RESINA ACRÍLICA</t>
  </si>
  <si>
    <t>TINTA PLÁSTICA À BASE DE RESINA METACRÍLICA APLICADA A FRIO POR DISPERSÃO OU EXTRUSÃO</t>
  </si>
  <si>
    <t>MASSA TERMOPLÁSTICA APLICADA POR EXTRUSÃO</t>
  </si>
  <si>
    <t>SUPORTE POLIMÉRICO ECOLÓGICO MACIÇO COLAPSÍVEL PARA PLACA DE SINALIZAÇÃO - D = 6,4 CM</t>
  </si>
  <si>
    <t>TRILHO TR25 EM AÇO-CARBONO USADO</t>
  </si>
  <si>
    <t>TRILHO TR37 EM AÇO-CARBONO USADO</t>
  </si>
  <si>
    <t>TRILHO TR45 EM AÇO-CARBONO USADO</t>
  </si>
  <si>
    <t>TRILHO TR57 EM AÇO-CARBONO USADO</t>
  </si>
  <si>
    <t>TRILHO TR68 EM AÇO-CARBONO USADO</t>
  </si>
  <si>
    <t>TUBO EM AÇO GALVANIZADO COM ROSCA BSP CLASSE LEVE - D = 50 MM (2")</t>
  </si>
  <si>
    <t>TUBO EM AÇO GALVANIZADO COM ROSCA BSP CLASSE LEVE - D = 20 MM (3/4")</t>
  </si>
  <si>
    <t>TUBO EM AÇO GALVANIZADO COM ROSCA BSP CLASSE LEVE - D = 80 MM (3")</t>
  </si>
  <si>
    <t>TUBO EM AÇO GALVANIZADO COM ROSCA BSP CLASSE LEVE - D = 100 MM (4")</t>
  </si>
  <si>
    <t>SUPORTE POLIMÉRICO ECOLÓGICO MACIÇO COLAPSÍVEL PARA PLACA DE SINALIZAÇÃO - SEÇÃO DE 8 X 8 CM</t>
  </si>
  <si>
    <t>SUPORTE POLIMÉRICO ECOLÓGICO MACIÇO COLAPSÍVEL PARA PLACA DE SINALIZAÇÃO - SEÇÃO DE 7 X 15 CM</t>
  </si>
  <si>
    <t>MOURÃO DE MADEIRA - H = 2,10 M E D = 0,10 M</t>
  </si>
  <si>
    <t>MOURÃO DE MADEIRA - H = 2,20 M E D = 0,15 M</t>
  </si>
  <si>
    <t>NONEL INICIADOR - C = 300,0 M</t>
  </si>
  <si>
    <t>COROA DE BOTÕES ESFÉRICOS - D = 130 MM (5 1/8")</t>
  </si>
  <si>
    <t>COROA DE BOTÕES ESFÉRICOS - D = 194 MM (7 5/8")</t>
  </si>
  <si>
    <t>COROA DE BOTÕES ESFÉRICOS - D = 355 MM (14")</t>
  </si>
  <si>
    <t>DENTE DE CORTE PARA TRADO OU CAÇAMBA DE PERFURAÇÃO</t>
  </si>
  <si>
    <t>COROA DE BOTÕES ESFÉRICOS LINHA ST68 - D = 102 MM (4")</t>
  </si>
  <si>
    <t>COROA DE BOTÕES ESFÉRICOS PARA TIRANTE AUTOINJETÁVEL - D = 87 MM (3 7/16")</t>
  </si>
  <si>
    <t>COROA PILOTO DE BOTÕES ESFÉRICOS PARA SISTEMA AUTOPERFURANTE - D = 76,2 MM (3")</t>
  </si>
  <si>
    <t>TUBO DE PVC PONTA E BOLSA PARA ESGOTO - D = 50 MM (2")</t>
  </si>
  <si>
    <t>TUBO DE PVC PONTA E BOLSA PARA ESGOTO - D = 75 MM (3")</t>
  </si>
  <si>
    <t>SUPORTE EM MADEIRA DE EUCALIPTO TRATADO - SEÇÃO DE 8 X 8 CM</t>
  </si>
  <si>
    <t>TUBO DE PVC ROSQUEÁVEL PARA ÁGUA FRIA - D = 40 MM (1 1/2")</t>
  </si>
  <si>
    <t>TUBO DE PVC ROSQUEÁVEL PARA ÁGUA FRIA - D = 100 MM (4")</t>
  </si>
  <si>
    <t>TUBO DE PVC ROSQUEÁVEL PARA ÁGUA FRIA - D = 150 MM (6")</t>
  </si>
  <si>
    <t>DUTO FLEXÍVEL DE VENTILAÇÃO EM PVC - D = 1,20 M</t>
  </si>
  <si>
    <t>BROCA INTEGRAL SÉRIE H19 - D = 24 MM E C = 0,4 M</t>
  </si>
  <si>
    <t>GEOTÊXTIL NÃO-TECIDO AGULHADO EM POLIÉSTER - RESISTÊNCIA À TRAÇÃO LONGITUDINAL DE 10 KN/M</t>
  </si>
  <si>
    <t>HASTE DE PERFURAÇÃO SIMPLES PARA JET GROUTING - D = 88,9 MM (3 1/2") E C = 3,00 M</t>
  </si>
  <si>
    <t>LUVA EM AÇO GALVANIZADO COM ROSCA BSP CLASSE LEVE - D = 50 MM (2")</t>
  </si>
  <si>
    <t>MANTA DRENANTE EM MALHA DE POLIETILENO E GEOTÊXTIL DE POLIPROPILENO EM UMA DAS FACES</t>
  </si>
  <si>
    <t>PUNHO LINHA ST68 PARA PERFURAÇÃO - D = 80 MM (3 5/32")</t>
  </si>
  <si>
    <t>ADESIVO À BASE DE RESINA POLIÉSTER BICOMPONENTE PARA ANCORAGEM</t>
  </si>
  <si>
    <t>TUBO EM AÇO-CARBONO PARA AR COMPRIMIDO - D = 150 MM (6")</t>
  </si>
  <si>
    <t>HASTE LINHA T45 PARA PERFURATRIZ SOBRE ESTEIRAS - D = 45,0 MM (1 3/4") E C = 3,60 M</t>
  </si>
  <si>
    <t>PUNHO LINHA T45 PARA PERFURATRIZ SOBRE ESTEIRAS - D = 45 MM (1 3/4")</t>
  </si>
  <si>
    <t>LUVA EM AÇO LINHA T45 PARA PERFURATRIZ SOBRE ESTEIRAS - D = 45,0 MM (1 3/4")</t>
  </si>
  <si>
    <t>COROA DE BOTÕES ESFÉRICOS LINHA T45 - D = 89 MM (3 1/2")</t>
  </si>
  <si>
    <t>TUBO EM AÇO-CARBONO PARA SISTEMA AUTOPERFURANTE - D = 76,2 MM</t>
  </si>
  <si>
    <t>TUBO EM AÇO-CARBONO INICIADOR PARA SISTEMA AUTOPERFURANTE COM ANEL DA COROA PILOTO - D = 76,2 MM (3") E C = 3 M</t>
  </si>
  <si>
    <t>HASTE LINHA ST68 PARA PERFURAÇÃO - D = 87,0 MM (3 7/16") E C = 1,83 M</t>
  </si>
  <si>
    <t>HIDROMONITOR COM BICO DE INJEÇÃO PARA JET GROUTING - D = 88,9 MM (3 1/2")</t>
  </si>
  <si>
    <t>DISCO DE CORTE DIAMANTADO SEGMENTADO PARA CONCRETO - D = 110 MM</t>
  </si>
  <si>
    <t>PÓ CALCÁRIO DOLOMÍTICO</t>
  </si>
  <si>
    <t>MATERIAL FORMADOR DE CAMADA PROTETORA PARA HIDROSSEMEADURA</t>
  </si>
  <si>
    <t>TUBO EM AÇO-CARBONO SCHEDULE 40 - D = 65 MM (2 1/2")</t>
  </si>
  <si>
    <t>ANCORAGEM REGULÁVEL PARA ESTAIS DE 19 CORDOALHAS - D = 15,7 MM</t>
  </si>
  <si>
    <t>ANCORAGEM REGULÁVEL PARA ESTAIS DE 31 CORDOALHAS - D = 15,7 MM</t>
  </si>
  <si>
    <t>ANCORAGEM REGULÁVEL PARA ESTAIS DE 37 CORDOALHAS - D = 15,7 MM</t>
  </si>
  <si>
    <t>ANCORAGEM REGULÁVEL PARA ESTAIS DE 55 CORDOALHAS - D = 15,7 MM</t>
  </si>
  <si>
    <t>ANCORAGEM REGULÁVEL PARA ESTAIS DE 61 CORDOALHAS - D = 15,7 MM</t>
  </si>
  <si>
    <t>ANCORAGEM REGULÁVEL PARA ESTAIS DE 73 CORDOALHAS - D = 15,7 MM</t>
  </si>
  <si>
    <t>ANCORAGEM REGULÁVEL PARA ESTAIS DE 91 CORDOALHAS - D = 15,7 MM</t>
  </si>
  <si>
    <t>ANCORAGEM FIXA PARA ESTAIS DE 19 CORDOALHAS - D = 15,7 MM</t>
  </si>
  <si>
    <t>ANCORAGEM FIXA PARA ESTAIS DE 31 CORDOALHAS - D = 15,7 MM</t>
  </si>
  <si>
    <t>ANCORAGEM FIXA PARA ESTAIS DE 37 CORDOALHAS - D = 15,7 MM</t>
  </si>
  <si>
    <t>ANCORAGEM FIXA PARA ESTAIS DE 55 CORDOALHAS - D = 15,7 MM</t>
  </si>
  <si>
    <t>ANCORAGEM FIXA PARA ESTAIS DE 61 CORDOALHAS - D = 15,7 MM</t>
  </si>
  <si>
    <t>ANCORAGEM FIXA PARA ESTAIS DE 73 CORDOALHAS - D = 15,7 MM</t>
  </si>
  <si>
    <t>ANCORAGEM FIXA PARA ESTAIS DE 91 CORDOALHAS - D = 15,7 MM</t>
  </si>
  <si>
    <t>ESTACA DE TUTORAMENTO - D = 5 CM E H = 2 M</t>
  </si>
  <si>
    <t>ANCORAGEM ATIVA PARA 31 CORDOALHAS - D = 15,2 MM</t>
  </si>
  <si>
    <t>GÁS LIQUEFEITO DE PETRÓLEO (GLP)</t>
  </si>
  <si>
    <t>GÁS OXIGÊNIO</t>
  </si>
  <si>
    <t>GÁS ACETILENO</t>
  </si>
  <si>
    <t>FITA DE ESPUMA EPDM PARA VEDAÇÃO COM ADESIVO EM UMA FACE - E = 4 MM E L = 40 MM</t>
  </si>
  <si>
    <t>MANTA ASFÁLTICA NÃO-TECIDO EM POLIÉSTER - ANTIRAIZ - E = 3 MM</t>
  </si>
  <si>
    <t>LONGARINA DE MADEIRA DE PRIMEIRA - L = 16 CM E E = 6 CM</t>
  </si>
  <si>
    <t>TELA METÁLICA DE DUPLA TORÇÃO EM LIGA DE ZINCO E ALUMÍNIO - MALHA DE 8 X 10 CM</t>
  </si>
  <si>
    <t>CARTUCHO DE CIMENTO - D = 25 MM E C = 320 MM</t>
  </si>
  <si>
    <t>CARTUCHO DE RESINA POLIÉSTER - D = 38 MM E C = 500 MM</t>
  </si>
  <si>
    <t>ANCORAGEM ATIVA PARA 8 CORDOALHAS - D = 15,2 MM</t>
  </si>
  <si>
    <t>TINTA EM PÓ À BASE DE RESINA EPÓXI</t>
  </si>
  <si>
    <t>COROA DE BOTÕES ESFÉRICOS PARA MARTELO DE FUNDO - D = 120 MM (4 3/4")</t>
  </si>
  <si>
    <t>MARTELO DE FUNDO DTH - DN = 102 MM (4")</t>
  </si>
  <si>
    <t>HASTE DE PERFURAÇÃO COM ROSCA API 2 3/8" - D = 73 MM (2 7/8")</t>
  </si>
  <si>
    <t>TUBO PEAD PE 80 PN 6 - D = 40 MM</t>
  </si>
  <si>
    <t>TUBO PEAD PE 80 PN 16 - D = 20 MM</t>
  </si>
  <si>
    <t>TUBO PEAD PE 80 PN 8 - D = 32 MM</t>
  </si>
  <si>
    <t>TUBO PEAD PE 80 PN 8 - D = 40 MM</t>
  </si>
  <si>
    <t>TUBO PEAD PE 80 PN 8 - D = 50 MM</t>
  </si>
  <si>
    <t>TUBO PEAD PE 80 PN 8 - D = 63 MM</t>
  </si>
  <si>
    <t>TUBO PEAD PE 80 PN 8 - D = 75 MM</t>
  </si>
  <si>
    <t>TUBO PEAD PE 80 PN 8 - D = 110 MM</t>
  </si>
  <si>
    <t>TIRANTE DE BARRA DE AÇO - TENSÃO DE ESCOAMENTO = 500 MPA, TENSÃO DE RUPTURA = 750 MPA E D = 25 MM</t>
  </si>
  <si>
    <t>ESPAÇADOR PLÁSTICO TIPO DISCO SEPARADOR PARA TIRANTE COM 6 CORDOALHAS - D = 12,7 MM</t>
  </si>
  <si>
    <t>ESPAÇADOR PLÁSTICO TIPO DISCO SEPARADOR PARA TIRANTE COM 8 CORDOALHAS - D = 12,7 MM</t>
  </si>
  <si>
    <t>ESPAÇADOR PLÁSTICO TIPO DISCO SEPARADOR PARA TIRANTE COM 10 CORDOALHAS - D = 12,7 MM</t>
  </si>
  <si>
    <t>ESPAÇADOR PLÁSTICO TIPO DISCO SEPARADOR PARA TIRANTE COM 12 CORDOALHAS - D = 12,7 MM</t>
  </si>
  <si>
    <t>ESPAÇADOR PLÁSTICO TIPO CENTRALIZADOR CARAMBOLA PARA TIRANTE DE BARRA DE AÇO - D = 32,0 MM</t>
  </si>
  <si>
    <t>ESPAÇADOR PLÁSTICO TIPO CENTRALIZADOR CARAMBOLA PARA TIRANTE DE BARRA DE AÇO - D = 30,0 MM</t>
  </si>
  <si>
    <t>ESPAÇADOR PLÁSTICO TIPO CENTRALIZADOR CARAMBOLA PARA TIRANTE DE BARRA DE AÇO - D = 40,0 MM</t>
  </si>
  <si>
    <t>ÓLEO TIPO A1</t>
  </si>
  <si>
    <t>ESPAÇADOR PLÁSTICO TIPO CENTRALIZADOR CARAMBOLA PARA TIRANTE DE BARRA DE AÇO - D = 47,0 MM</t>
  </si>
  <si>
    <t>CIMENTO ASFÁLTICO DE PETRÓLEO - CAP 50/70</t>
  </si>
  <si>
    <t>CIMENTO ASFÁLTICO DE PETRÓLEO - CAP 150/200</t>
  </si>
  <si>
    <t>CIMENTO ASFÁLTICO DE PETRÓLEO - CAP 85/100</t>
  </si>
  <si>
    <t>EMULSÃO ASFÁLTICA - RR-1C</t>
  </si>
  <si>
    <t>EMULSÃO ASFÁLTICA - RM-1C</t>
  </si>
  <si>
    <t>ESPAÇADOR PLÁSTICO TIPO CENTRALIZADOR CARAMBOLA PARA TIRANTE DE BARRA DE AÇO - D = 50,0 MM</t>
  </si>
  <si>
    <t>EMULSÃO ASFÁLTICA - RL-1C</t>
  </si>
  <si>
    <t>EMULSÃO ASFÁLTICA COM POLÍMERO - RC-1C-E</t>
  </si>
  <si>
    <t>CIMENTO ASFÁLTICO DE PETRÓLEO COM POLÍMERO - CAP 150/200-E</t>
  </si>
  <si>
    <t>ADITIVO ASFÁLTICO DE RECICLAGEM PARA MISTURAS A QUENTE</t>
  </si>
  <si>
    <t>CIMENTO PORTLAND CP II - 32 - A GRANEL</t>
  </si>
  <si>
    <t>CIMENTO ASFÁLTICO DE PETRÓLEO COM POLÍMERO - CAP 55/75-E</t>
  </si>
  <si>
    <t>EMULSÃO ASFÁLTICA COM POLÍMERO - RR-2C-E</t>
  </si>
  <si>
    <t>EMULSÃO ASFÁLTICA COM POLÍMERO - RM-1C-E</t>
  </si>
  <si>
    <t>ESPAÇADOR PLÁSTICO TIPO CENTRALIZADOR CARAMBOLA PARA TIRANTE DE BARRA DE AÇO - D = 53,0 MM</t>
  </si>
  <si>
    <t>ESPAÇADOR PLÁSTICO TIPO CENTRALIZADOR CARAMBOLA PARA TIRANTE DE BARRA DE AÇO - D = 57,0 MM</t>
  </si>
  <si>
    <t>ESPAÇADOR PLÁSTICO TIPO CENTRALIZADOR CARAMBOLA PARA TIRANTE DE BARRA DE AÇO - D = 63,0 MM</t>
  </si>
  <si>
    <t>ESPAÇADOR PLÁSTICO TIPO CENTRALIZADOR CARAMBOLA PARA TIRANTE DE BARRA DE AÇO - D = 69,0 MM</t>
  </si>
  <si>
    <t>CANTONEIRA EM FERRO DE ABAS IGUAIS - L = 63,5 MM E E = 9,53 MM</t>
  </si>
  <si>
    <t>DENTE DE CORTE PARA FRESADORA DE 155 KW</t>
  </si>
  <si>
    <t>MÓDULO DE TRANSIÇÃO DE DEFENSA METÁLICA TIPO DUPLA ONDA COM LÂMINA ADICIONAL PARA BARREIRA RÍGIDA</t>
  </si>
  <si>
    <t>DENTE DE CORTE PARA FRESADORA DE 410 KW</t>
  </si>
  <si>
    <t>TERMINAL AÉREO DE DEFENSA METÁLICA (TIPO A)</t>
  </si>
  <si>
    <t>TERMINAL DE ANCORAGEM DE DEFENSA METÁLICA EM BARREIRA RÍGIDA (TIPO D)</t>
  </si>
  <si>
    <t>LUVA EM AÇO PARA EMENDA DE TIRANTES - D = 38 MM E C = 115 MM</t>
  </si>
  <si>
    <t>LUVA EM AÇO PARA EMENDA DE TIRANTES - D = 48 MM E C = 120 MM</t>
  </si>
  <si>
    <t>LUVA EM AÇO PARA EMENDA DE TIRANTES - D = 60 MM E C = 160 MM</t>
  </si>
  <si>
    <t>LUVA EM AÇO PARA EMENDA DE TIRANTES - D = 50 MM E C = 130 MM</t>
  </si>
  <si>
    <t>LUVA EM AÇO PARA EMENDA DE TIRANTES - D = 63 MM E C = 180 MM</t>
  </si>
  <si>
    <t>LUVA EM AÇO PARA EMENDA DE TIRANTES - D = 73 MM E C = 180 MM</t>
  </si>
  <si>
    <t>LUVA EM AÇO PARA EMENDA DE TIRANTES - D = 73 MM E C = 200 MM</t>
  </si>
  <si>
    <t>LUVA EM AÇO PARA EMENDA DE TIRANTES - D = 82 MM E C = 200 MM</t>
  </si>
  <si>
    <t>LUVA EM AÇO PARA EMENDA DE TIRANTES - D = 89 MM E C = 210 MM</t>
  </si>
  <si>
    <t>LUVA EM AÇO PARA EMENDA DE TIRANTES - D = 97 MM E C = 210 MM</t>
  </si>
  <si>
    <t>PLACA DE ANCORAGEM PARA TIRANTE DE BARRA DE AÇO - E = 16,0 MM E SEÇÃO DE 160 X 160 MM</t>
  </si>
  <si>
    <t>PLACA DE ANCORAGEM PARA TIRANTE DE BARRA DE AÇO - E = 16,0 MM E SEÇÃO DE 200 X 200 MM</t>
  </si>
  <si>
    <t>PLACA DE ANCORAGEM PARA TIRANTE DE BARRA DE AÇO - E = 22,0 MM E SEÇÃO DE 200 X 200 MM</t>
  </si>
  <si>
    <t>AMORTECEDOR RETRÁTIL TIPO TAU II PARALELO PCB OU SIMILAR PARA VELOCIDADE DE PROJETO DE 100 KM/H</t>
  </si>
  <si>
    <t>AMORTECEDOR RETRÁTIL TIPO TAU II COMBINADO PCB OU SIMILAR PARA VELOCIDADE DE PROJETO DE 100 KM/H E ÂNCORA TRASEIRA DE 900 MM</t>
  </si>
  <si>
    <t>AMORTECEDOR RETRÁTIL TIPO TAU II COMBINADO PCB OU SIMILAR PARA VELOCIDADE DE PROJETO DE 100 KM/H E ÂNCORA TRASEIRA DE 1.060 MM</t>
  </si>
  <si>
    <t>AMORTECEDOR RETRÁTIL TIPO TAU II COMBINADO PCB OU SIMILAR PARA VELOCIDADE DE PROJETO DE 100 KM/H E ÂNCORA TRASEIRA DE 1.220 MM</t>
  </si>
  <si>
    <t>AMORTECEDOR RETRÁTIL TIPO TAU II COMBINADO PCB OU SIMILAR PARA VELOCIDADE DE PROJETO DE 100 KM/H E ÂNCORA TRASEIRA DE 1.370 MM</t>
  </si>
  <si>
    <t>AMORTECEDOR RETRÁTIL TIPO TAU II COMBINADO PCB OU SIMILAR PARA VELOCIDADE DE PROJETO DE 100 KM/H E ÂNCORA TRASEIRA DE 1.520 MM</t>
  </si>
  <si>
    <t>AMORTECEDOR RETRÁTIL TIPO TAU II AFUNILADO PCB OU SIMILAR PARA VELOCIDADE DE PROJETO VELOCIDADE DE 100 KM/H E ÂNCORA TRASEIRA DE 1.680 MM</t>
  </si>
  <si>
    <t>AMORTECEDOR RETRÁTIL TIPO TAU II AFUNILADO PCB OU SIMILAR PARA VELOCIDADE DE PROJETO DE 100 KM/H E ÂNCORA TRASEIRA DE 1.830 MM</t>
  </si>
  <si>
    <t>PLACA DE ANCORAGEM PARA TIRANTE DE BARRA DE AÇO - E = 32,0 MM E SEÇÃO DE 250 X 250 MM</t>
  </si>
  <si>
    <t>PLACA DE ANCORAGEM PARA TIRANTE DE BARRA DE AÇO - E = 38,0 MM E SEÇÃO DE 250 X 250 MM</t>
  </si>
  <si>
    <t>PLACA DE ANCORAGEM PARA TIRANTE DE BARRA DE AÇO - E = 51,0 MM E SEÇÃO DE 300 X 300 MM</t>
  </si>
  <si>
    <t>PLACA DE ANCORAGEM PARA TIRANTE DE BARRA DE AÇO - E = 64,0 MM E SEÇÃO DE 350 X 350 MM</t>
  </si>
  <si>
    <t>PLACA DE ANCORAGEM PARA TIRANTE COM 6 CORDOALHAS DE D = 12,7 MM</t>
  </si>
  <si>
    <t>PLACA DE ANCORAGEM PARA TIRANTE COM 8 CORDOALHAS DE D = 12,7 MM</t>
  </si>
  <si>
    <t>PLACA DE ANCORAGEM PARA TIRANTE COM 10 CORDOALHAS DE D = 12,7 MM</t>
  </si>
  <si>
    <t>PLACA DE ANCORAGEM PARA TIRANTE COM 12 CORDOALHAS DE D = 12,7 MM</t>
  </si>
  <si>
    <t>MOURÃO DE MADEIRA - H = 2,20 M E D = 0,10 M</t>
  </si>
  <si>
    <t>AMORTECEDOR RETRÁTIL TIPO TAU II AFUNILADO PCB OU SIMILAR PARA VELOCIDADE DE PROJETO DE 100 KM/H E ÂNCORA TRASEIRA DE 1.980 MM</t>
  </si>
  <si>
    <t>PORCA EM AÇO PARA ANCORAGEM DE TIRANTES - D = 38 MM E E = 55 MM</t>
  </si>
  <si>
    <t>GASTALHO - L = 10 CM E E = 2 CM</t>
  </si>
  <si>
    <t>PORCA EM AÇO PARA ANCORAGEM DE TIRANTES - D = 38 MM E E = 60 MM</t>
  </si>
  <si>
    <t>PORCA EM AÇO PARA ANCORAGEM DE TIRANTES - D = 48 MM E E = 65 MM</t>
  </si>
  <si>
    <t>AMORTECEDOR RETRÁTIL TIPO TAU II AFUNILADO PCB OU SIMILAR PARA VELOCIDADE DE PROJETO DE 100 KM/H E ÂNCORA TRASEIRA DE 2.130 MM</t>
  </si>
  <si>
    <t>CORDEL DETONANTE NP 10</t>
  </si>
  <si>
    <t>RETARDO DE CORDEL</t>
  </si>
  <si>
    <t>TINTA À BASE DE RESINA ACRÍLICA ESTIRENADA PARA DEMARCAÇÃO VIÁRIA</t>
  </si>
  <si>
    <t>COROA DE BOTÕES CÔNICOS - TCI TRICONE - D = 75 MM (2 15/16")</t>
  </si>
  <si>
    <t>PORCA EM AÇO PARA ANCORAGEM DE TIRANTES - D = 60 MM E E = 65 MM</t>
  </si>
  <si>
    <t>PORCA EM AÇO PARA ANCORAGEM DE TIRANTES - D = 73 MM E E = 80 MM</t>
  </si>
  <si>
    <t>PORCA EM AÇO PARA ANCORAGEM DE TIRANTES - D = 73 MM E E = 100 MM</t>
  </si>
  <si>
    <t>PORCA EM AÇO PARA ANCORAGEM DE TIRANTES - D = 82 MM E E = 100 MM</t>
  </si>
  <si>
    <t>PORCA EM AÇO PARA ANCORAGEM DE TIRANTES - D = 89 MM E E = 100 MM</t>
  </si>
  <si>
    <t>PORCA EM AÇO PARA ANCORAGEM DE TIRANTES - D = 97 MM E E = 100 MM</t>
  </si>
  <si>
    <t>TINTA À BASE DE RESINA ACRÍLICA EMULSIONADA EM ÁGUA PARA DEMARCAÇÃO VIÁRIA</t>
  </si>
  <si>
    <t>MICROESFERAS REFLETIVAS DE VIDRO TIPO I-B</t>
  </si>
  <si>
    <t>MICROESFERAS REFLETIVAS DE VIDRO TIPO II-A</t>
  </si>
  <si>
    <t>ADESIVO À BASE DE RESINA POLIÉSTER</t>
  </si>
  <si>
    <t>TINTA À BASE DE RESINA ACRÍLICA EMULSIONADA EM ÁGUA PARA PRÉ-MARCAÇÃO VIÁRIA</t>
  </si>
  <si>
    <t>MICROESFERAS REFLETIVAS DE VIDRO TIPO II-C</t>
  </si>
  <si>
    <t>COROA DE BOTÕES CÔNICOS - TCI TRICONE - D = 121 MM (4 3/4")</t>
  </si>
  <si>
    <t>TIRANTE AUTOINJETÁVEL DE AÇO - TENSÃO DE ESCOAMENTO = 440 MPA, TENSÃO DE RUPTURA = 580 MPA, SEÇÃO DE 684 MM² E D = 40 MM</t>
  </si>
  <si>
    <t>TIRANTE AUTOINJETÁVEL DE AÇO - TENSÃO DE ESCOAMENTO = 470 MPA, TENSÃO DE RUPTURA = 600 MPA, SEÇÃO DE 822 MM² E D = 40 MM</t>
  </si>
  <si>
    <t>TIRANTE AUTOINJETÁVEL DE AÇO - TENSÃO DE ESCOAMENTO = 700 MPA, TENSÃO DE RUPTURA = 830 MPA, SEÇÃO DE 936 MM² E D = 40 MM</t>
  </si>
  <si>
    <t>GEOTÊXTIL NÃO-TECIDO AGULHADO EM POLIÉSTER - RESISTÊNCIA À TRAÇÃO LONGITUDINAL DE 9 KN/M</t>
  </si>
  <si>
    <t>GEOTÊXTIL NÃO-TECIDO AGULHADO EM POLIÉSTER - RESISTÊNCIA À TRAÇÃO LONGITUDINAL DE 14 KN/M</t>
  </si>
  <si>
    <t>TIRANTE AUTOINJETÁVEL DE AÇO - TENSÃO DE ESCOAMENTO = 630 MPA, TENSÃO DE RUPTURA = 740 MPA, SEÇÃO DE 1.330 MM² E D = 50 MM</t>
  </si>
  <si>
    <t>TIRANTE AUTOINJETÁVEL DE AÇO - TENSÃO DE ESCOAMENTO = 630 MPA, TENSÃO DE RUPTURA = 740 MPA, SEÇÃO DE 1.569 MM² E D = 50 MM</t>
  </si>
  <si>
    <t>TIRANTE DE BARRA DE AÇO - TENSÃO DE ESCOAMENTO = 600 MPA, TENSÃO DE RUPTURA = 720 MPA E D = 30 MM</t>
  </si>
  <si>
    <t>TIRANTE DE BARRA DE AÇO - TENSÃO DE ESCOAMENTO = 600 MPA, TENSÃO DE RUPTURA = 720 MPA E D = 40 MM</t>
  </si>
  <si>
    <t>TIRANTE DE BARRA DE AÇO - TENSÃO DE ESCOAMENTO = 680 MPA, TENSÃO DE RUPTURA = 870 MPA E D = 44 MM</t>
  </si>
  <si>
    <t>TIRANTE DE BARRA DE AÇO - TENSÃO DE ESCOAMENTO = 600 MPA, TENSÃO DE RUPTURA = 720 MPA E D = 50 MM</t>
  </si>
  <si>
    <t>TIRANTE DE BARRA DE AÇO - TENSÃO DE ESCOAMENTO = 600 MPA, TENSÃO DE RUPTURA = 720 MPA E D = 53 MM</t>
  </si>
  <si>
    <t>TIRANTE DE BARRA DE AÇO - TENSÃO DE ESCOAMENTO = 600 MPA, TENSÃO DE RUPTURA = 720 MPA E D = 57 MM</t>
  </si>
  <si>
    <t>AMORTECEDOR RETRÁTIL TIPO TAU II AFUNILADO PCB OU SIMILAR PARA VELOCIDADE DE PROJETO DE 100 KM/H E ÂNCORA TRASEIRA DE 2.290 MM</t>
  </si>
  <si>
    <t>AMORTECEDOR RETRÁTIL TIPO TAU II AFUNILADO PCB OU SIMILAR PARA VELOCIDADE DE PROJETO DE 100 KM/H E ÂNCORA TRASEIRA DE 2.440 MM</t>
  </si>
  <si>
    <t>COROA DE BOTÕES ESFÉRICOS LINHA T38 - D = 64 MM (2 1/2")</t>
  </si>
  <si>
    <t>TIRANTE DE BARRA DE AÇO - TENSÃO DE ESCOAMENTO = 600 MPA, TENSÃO DE RUPTURA = 720 MPA E D = 63 MM</t>
  </si>
  <si>
    <t>HASTE LINHA T38 PARA PERFURATRIZ SOBRE ESTEIRAS - D = 38,0 MM (1 1/2") E C = 3,05 M</t>
  </si>
  <si>
    <t>LUVA EM AÇO LINHA T38 PARA PERFURATRIZ SOBRE ESTEIRAS - D = 38,0 MM (1 1/2")</t>
  </si>
  <si>
    <t>PUNHO LINHA T38 PARA PERFURATRIZ SOBRE ESTEIRAS - D = 38 MM (1 1/2")</t>
  </si>
  <si>
    <t>TIRANTE DE BARRA DE AÇO - TENSÃO DE ESCOAMENTO = 600 MPA, TENSÃO DE RUPTURA = 720 MPA E D = 69 MM</t>
  </si>
  <si>
    <t>HASTE LINHA R/T38 - R32 PARA JUMBO HIDRÁULICO - D = 38 MM (1 1/2") E C = 4,50 M</t>
  </si>
  <si>
    <t>COROA DE BOTÕES ESFÉRICOS LINHA R32 - D = 51 MM (2")</t>
  </si>
  <si>
    <t>LUVA DE ACOPLAMENTO LINHA T38 PARA JUMBO HIDRÁULICO - D = 38,0 MM (1 1/2")</t>
  </si>
  <si>
    <t>PUNHO LINHA T38 PARA JUMBO HIDRÁULICO - D = 38 MM (1 1/2")</t>
  </si>
  <si>
    <t>CARTUCHO DE ABSORÇÃO DE ENERGIA PARA AMORTECEDOR RETRÁTIL - TIPO A</t>
  </si>
  <si>
    <t>CARTUCHO DE ABSORÇÃO DE ENERGIA PARA AMORTECEDOR RETRÁTIL - TIPO B</t>
  </si>
  <si>
    <t>FIO DE POLIAMIDA Nº 40 - E = 0,40 MM</t>
  </si>
  <si>
    <t>EMULSÃO ASFÁLTICA - RR-2C</t>
  </si>
  <si>
    <t>ADESIVO À BASE DE PVA</t>
  </si>
  <si>
    <t>MANDÍBULA MÓVEL PARA BRITADOR - ABERTURA DE ALIMENTAÇÃO COM L = 930 MM</t>
  </si>
  <si>
    <t>MANDÍBULA FIXA PARA BRITADOR - ABERTURA DE ALIMENTAÇÃO COM L = 930 MM</t>
  </si>
  <si>
    <t>MANTA DO BRITADOR CÔNICO HP200 OU SIMILAR</t>
  </si>
  <si>
    <t>REVESTIMENTO DO BOJO INTERNO DO BRITADOR CÔNICO HP200 OU SIMILAR</t>
  </si>
  <si>
    <t>CUNHA LATERAL SUPERIOR PARA BRITADOR</t>
  </si>
  <si>
    <t>CUNHA LATERAL INFERIOR PARA BRITADOR</t>
  </si>
  <si>
    <t>MEIO TUBO DE CONCRETO SIMPLES - D = 0,40 M</t>
  </si>
  <si>
    <t>CALHA METÁLICA SEMICIRCULAR CORRUGADA E GALVANIZADA, INCLUINDO FIXAÇÕES - D = 400 MM</t>
  </si>
  <si>
    <t>MOURÃO DE MADEIRA - H = 2,80 M E D = 0,15 M</t>
  </si>
  <si>
    <t>TINTA ESMALTE SINTÉTICO ACETINADO</t>
  </si>
  <si>
    <t>ELETRODO REVESTIDO E70XX</t>
  </si>
  <si>
    <t>NONEL DE COLUNA (TÚNEL) - C = 4,8 M</t>
  </si>
  <si>
    <t>TUBO DE PVC SOLDÁVEL PARA ÁGUA FRIA - D = 50 MM (2")</t>
  </si>
  <si>
    <t>NONEL DE COLUNA - C = 12,0 M</t>
  </si>
  <si>
    <t>NONEL DE INICIAÇÃO PARA FOGACHO - C = 6,0 M</t>
  </si>
  <si>
    <t>NONEL DE COLUNA - C = 4,8 M</t>
  </si>
  <si>
    <t>NONEL DE LIGAÇÃO - C = 6,0 M</t>
  </si>
  <si>
    <t>NONEL DE COLUNA - C = 6,0 M</t>
  </si>
  <si>
    <t>SÉRIE DE BROCAS INTEGRAIS S12</t>
  </si>
  <si>
    <t>NONEL INICIADOR - C = 150,0 M</t>
  </si>
  <si>
    <t>DENTE DE CORTE PARA RECICLADORA</t>
  </si>
  <si>
    <t>PORTA DENTE DE CORTE PARA FRESADORA E RECICLADORA A FRIO</t>
  </si>
  <si>
    <t>SELANTE ELÁSTICO À BASE DE POLIURETANO E ASFALTO</t>
  </si>
  <si>
    <t>TUBO PEAD CORRUGADO PERFURADO PARA DRENAGEM - D = 100 MM</t>
  </si>
  <si>
    <t>TUBO DE CONCRETO ARMADO PA1 - D = 0,40 M</t>
  </si>
  <si>
    <t>TUBO DE CONCRETO ARMADO PA2 - D = 0,40 M</t>
  </si>
  <si>
    <t>TUBO DE CONCRETO ARMADO PA3 - D = 0,40 M</t>
  </si>
  <si>
    <t>TUBO DE CONCRETO ARMADO PA4 - D = 0,40 M</t>
  </si>
  <si>
    <t>TUBO DE CONCRETO ARMADO PA1 - D = 0,60 M</t>
  </si>
  <si>
    <t>TUBO DE CONCRETO ARMADO PA2 - D = 0,60 M</t>
  </si>
  <si>
    <t>TUBO DE CONCRETO ARMADO PA3 - D = 0,60 M</t>
  </si>
  <si>
    <t>TUBO DE CONCRETO ARMADO PA4 - D = 0,60 M</t>
  </si>
  <si>
    <t>TUBO DE CONCRETO ARMADO PA1 - D = 0,80 M</t>
  </si>
  <si>
    <t>TUBO DE CONCRETO ARMADO PA2 - D = 0,80 M</t>
  </si>
  <si>
    <t>TUBO DE CONCRETO ARMADO PA3 - D = 0,80 M</t>
  </si>
  <si>
    <t>TUBO DE CONCRETO ARMADO PA4 - D = 0,80 M</t>
  </si>
  <si>
    <t>TUBO DE CONCRETO ARMADO PA1 - D = 1,00 M</t>
  </si>
  <si>
    <t>TUBO DE CONCRETO ARMADO PA2 - D = 1,00 M</t>
  </si>
  <si>
    <t>TUBO DE CONCRETO ARMADO PA3 - D = 1,00 M</t>
  </si>
  <si>
    <t>TUBO DE CONCRETO ARMADO PA4 - D = 1,00 M</t>
  </si>
  <si>
    <t>TUBO DE CONCRETO ARMADO PA1 - D = 1,20 M</t>
  </si>
  <si>
    <t>TUBO DE CONCRETO ARMADO PA2 - D = 1,20 M</t>
  </si>
  <si>
    <t>TUBO DE CONCRETO ARMADO PA3 - D = 1,20 M</t>
  </si>
  <si>
    <t>TUBO DE CONCRETO ARMADO PA4 - D = 1,20 M</t>
  </si>
  <si>
    <t>TUBO DE CONCRETO ARMADO PA1 - D = 1,50 M</t>
  </si>
  <si>
    <t>TUBO DE CONCRETO ARMADO PA2 - D = 1,50 M</t>
  </si>
  <si>
    <t>TUBO DE CONCRETO ARMADO PA3 - D = 1,50 M</t>
  </si>
  <si>
    <t>TUBO DE CONCRETO ARMADO PA4 - D = 1,50 M</t>
  </si>
  <si>
    <t>TUBO DE CONCRETO ARMADO PA1 - D = 0,50 M</t>
  </si>
  <si>
    <t>TUBO DE CONCRETO ARMADO PA2 - D = 0,50 M</t>
  </si>
  <si>
    <t>TUBO DE CONCRETO ARMADO PA3 - D = 0,50 M</t>
  </si>
  <si>
    <t>TUBO DE CONCRETO ARMADO PA4 - D = 0,50 M</t>
  </si>
  <si>
    <t>HASTE DE PAREDES PARALELAS COM NIPLE LINHA NW</t>
  </si>
  <si>
    <t>TRILHO UIC60 EM AÇO-CARBONO - C = 12 M</t>
  </si>
  <si>
    <t>TRILHO TR45 EM AÇO-CARBONO - C = 12 M</t>
  </si>
  <si>
    <t>TRILHO TR57 EM AÇO-CARBONO - C = 12 M</t>
  </si>
  <si>
    <t>TRILHO TR68 EM AÇO-CARBONO - C = 12 M</t>
  </si>
  <si>
    <t>TIREFÃO - D = 24 MM E C = 188 MM</t>
  </si>
  <si>
    <t>TIREFÃO - D = 22 MM E C = 155 MM</t>
  </si>
  <si>
    <t>RETENSOR PARA VIA FÉRREA DE TR45</t>
  </si>
  <si>
    <t>RETENSOR PARA VIA FÉRREA DE TR57</t>
  </si>
  <si>
    <t>RETENSOR PARA VIA FÉRREA DE TR68</t>
  </si>
  <si>
    <t>PLACA DE APOIO EM AÇO LAMINADO PARA UIC60 COM FIXAÇÃO RÍGIDA</t>
  </si>
  <si>
    <t>GRAMPO ELÁSTICO PANDROL PARA FIXAÇÃO ELÁSTICA</t>
  </si>
  <si>
    <t>PLACA DE APOIO EM AÇO LAMINADO PARA TR45 COM FIXAÇÃO ELÁSTICA</t>
  </si>
  <si>
    <t>PLACA DE APOIO EM AÇO LAMINADO PARA TR57 COM FIXAÇÃO ELÁSTICA</t>
  </si>
  <si>
    <t>PLACA DE APOIO EM AÇO LAMINADO PARA TR68 COM FIXAÇÃO ELÁSTICA</t>
  </si>
  <si>
    <t>PLACA DE APOIO EM AÇO LAMINADO PARA TR45 COM FIXAÇÃO RÍGIDA</t>
  </si>
  <si>
    <t>PLACA DE APOIO EM AÇO LAMINADO PARA TR57 COM FIXAÇÃO RÍGIDA</t>
  </si>
  <si>
    <t>PLACA DE APOIO EM AÇO LAMINADO PARA TR68 COM FIXAÇÃO RÍGIDA</t>
  </si>
  <si>
    <t>RETENSOR PARA VIA FÉRREA DE UIC60</t>
  </si>
  <si>
    <t>PLACA DE APOIO EM AÇO LAMINADO PARA UIC60 COM FIXAÇÃO ELÁSTICA</t>
  </si>
  <si>
    <t>TALA DE JUNÇÃO TJ 45 NÃO ISOLADA COM 6 FUROS</t>
  </si>
  <si>
    <t>par</t>
  </si>
  <si>
    <t>TALA DE JUNÇÃO TJ 57 NÃO ISOLADA COM 6 FUROS</t>
  </si>
  <si>
    <t>TALA DE JUNÇÃO TJ 68 NÃO ISOLADA COM 6 FUROS</t>
  </si>
  <si>
    <t>PARAFUSO DE CABEÇA ABAULADA EM AÇO INOX COM PORCA E ARRUELA DE PRESSÃO PARA TALA DE JUNÇÃO - D = 25,4 MM</t>
  </si>
  <si>
    <t>TALA DE JUNÇÃO TJ 60 NÃO ISOLADA COM 6 FUROS</t>
  </si>
  <si>
    <t>AMV TIPO TR45, ABERTURA 1:8, BITOLA MÉTRICA</t>
  </si>
  <si>
    <t>AMV TIPO TR45, ABERTURA 1:10, BITOLA MÉTRICA</t>
  </si>
  <si>
    <t>AMV TIPO TR45, ABERTURA 1:12, BITOLA MÉTRICA</t>
  </si>
  <si>
    <t>AMV TIPO TR45, ABERTURA 1:14, BITOLA MÉTRICA</t>
  </si>
  <si>
    <t>AMV TIPO TR57, ABERTURA 1:8, BITOLA MÉTRICA</t>
  </si>
  <si>
    <t>AMV TIPO TR57, ABERTURA 1:10, BITOLA MÉTRICA</t>
  </si>
  <si>
    <t>AMV TIPO TR57, ABERTURA 1:12, BITOLA MÉTRICA</t>
  </si>
  <si>
    <t>AMV TIPO TR57, ABERTURA 1:14, BITOLA MÉTRICA</t>
  </si>
  <si>
    <t>AMV TIPO TR57, ABERTURA 1:20, BITOLA MÉTRICA</t>
  </si>
  <si>
    <t>AMV TIPO TR68, ABERTURA 1:10, BITOLA MÉTRICA</t>
  </si>
  <si>
    <t>AMV TIPO TR68, ABERTURA 1:12, BITOLA MÉTRICA</t>
  </si>
  <si>
    <t>AMV TIPO TR68, ABERTURA 1:14, BITOLA MÉTRICA</t>
  </si>
  <si>
    <t>AMV TIPO UIC60, ABERTURA 1:10, BITOLA MÉTRICA</t>
  </si>
  <si>
    <t>AMV TIPO TR68, ABERTURA 1:20, BITOLA MÉTRICA</t>
  </si>
  <si>
    <t>AMV TIPO TR45, ABERTURA 1:8, BITOLA LARGA</t>
  </si>
  <si>
    <t>AMV TIPO TR45, ABERTURA 1:10, BITOLA LARGA</t>
  </si>
  <si>
    <t>AMV TIPO TR45, ABERTURA 1:12, BITOLA LARGA</t>
  </si>
  <si>
    <t>AMV TIPO TR45, ABERTURA 1:14, BITOLA LARGA</t>
  </si>
  <si>
    <t>AMV TIPO TR57, ABERTURA 1:8, BITOLA LARGA</t>
  </si>
  <si>
    <t>AMV TIPO TR57, ABERTURA 1:10, BITOLA LARGA</t>
  </si>
  <si>
    <t>AMV TIPO TR57, ABERTURA 1:12, BITOLA LARGA</t>
  </si>
  <si>
    <t>AMV TIPO TR57, ABERTURA 1:14, BITOLA LARGA</t>
  </si>
  <si>
    <t>AMV TIPO TR57, ABERTURA 1:20, BITOLA LARGA</t>
  </si>
  <si>
    <t>AMV TIPO TR68, ABERTURA 1:10, BITOLA LARGA</t>
  </si>
  <si>
    <t>AMV TIPO TR68, ABERTURA 1:12, BITOLA LARGA</t>
  </si>
  <si>
    <t>AMV TIPO TR68, ABERTURA 1:14, BITOLA LARGA</t>
  </si>
  <si>
    <t>AMV TIPO UIC60, ABERTURA 1:10, BITOLA LARGA</t>
  </si>
  <si>
    <t>AMV TIPO TR68, ABERTURA 1:20, BITOLA LARGA</t>
  </si>
  <si>
    <t>AMV TIPO TR45, ABERTURA 1:8, BITOLA MISTA</t>
  </si>
  <si>
    <t>AMV TIPO TR45, ABERTURA 1:10, BITOLA MISTA</t>
  </si>
  <si>
    <t>AMV TIPO TR45, ABERTURA 1:12, BITOLA MISTA</t>
  </si>
  <si>
    <t>AMV TIPO TR45, ABERTURA 1:14, BITOLA MISTA</t>
  </si>
  <si>
    <t>AMV TIPO TR57, ABERTURA 1:8, BITOLA MISTA</t>
  </si>
  <si>
    <t>AMV TIPO TR57, ABERTURA 1:10, BITOLA MISTA</t>
  </si>
  <si>
    <t>AMV TIPO TR57, ABERTURA 1:12, BITOLA MISTA</t>
  </si>
  <si>
    <t>AMV TIPO TR57, ABERTURA 1:14, BITOLA MISTA</t>
  </si>
  <si>
    <t>AMV TIPO TR57, ABERTURA 1:20, BITOLA MISTA</t>
  </si>
  <si>
    <t>AMV TIPO TR68, ABERTURA 1:10, BITOLA MISTA</t>
  </si>
  <si>
    <t>AMV TIPO TR68, ABERTURA 1:12, BITOLA MISTA</t>
  </si>
  <si>
    <t>AMV TIPO TR68, ABERTURA 1:14, BITOLA MISTA</t>
  </si>
  <si>
    <t>AMV TIPO TR68, ABERTURA 1:20, BITOLA MISTA</t>
  </si>
  <si>
    <t>DORMENTE DE MADEIRA BITOLA LARGA - C = 280 CM, L = 24 CM E H = 17 CM</t>
  </si>
  <si>
    <t>DORMENTE DE MADEIRA BITOLA MÉTRICA - C = 200 CM, L = 22 CM E H = 16 CM</t>
  </si>
  <si>
    <t>AMV TIPO UIC60, ABERTURA 1:12, BITOLA MÉTRICA</t>
  </si>
  <si>
    <t>AMV TIPO UIC60, ABERTURA 1:14, BITOLA MÉTRICA</t>
  </si>
  <si>
    <t>AMV TIPO UIC60, ABERTURA 1:20, BITOLA MÉTRICA</t>
  </si>
  <si>
    <t>AMV TIPO UIC60, ABERTURA 1:10, BITOLA MISTA</t>
  </si>
  <si>
    <t>AMV TIPO UIC60, ABERTURA 1:12, BITOLA MISTA</t>
  </si>
  <si>
    <t>AMV TIPO UIC60, ABERTURA 1:14, BITOLA MISTA</t>
  </si>
  <si>
    <t>AMV TIPO UIC60, ABERTURA 1:20, BITOLA MISTA</t>
  </si>
  <si>
    <t>BROCA DE ARRASTE COM TRÊS ASAS LINHA NW</t>
  </si>
  <si>
    <t>DORMENTE DE MADEIRA PARA PONTES - C = 300 CM, L = 25 CM E H = 20 CM</t>
  </si>
  <si>
    <t>AMV TIPO UIC60, ABERTURA 1:12, BITOLA LARGA</t>
  </si>
  <si>
    <t>AMV TIPO UIC60, ABERTURA 1:14, BITOLA LARGA</t>
  </si>
  <si>
    <t>AMV TIPO UIC60, ABERTURA 1:20, BITOLA LARGA</t>
  </si>
  <si>
    <t>TUBO DE REVESTIMENTO EM AÇO-CARBONO SCHEDULE 40 PARA ESTACA RAIZ - PONTEIRA SCHEDULE 80, D = 141,3 MM, PESO 24 KG/M</t>
  </si>
  <si>
    <t>TUBO DE REVESTIMENTO EM AÇO-CARBONO SCHEDULE 40 PARA ESTACA RAIZ - PONTEIRA SCHEDULE 80, D = 323,8 MM, PESO 90 KG/M</t>
  </si>
  <si>
    <t>CONJUNTO PARA SOLDA ALUMINOTÉRMICA DE TR45 - PORÇÃO, FÔRMAS, ACENDEDOR, PASTA DE VEDAÇÃO E CADINHO DESCARTÁVEL</t>
  </si>
  <si>
    <t>BROCA PARA FURAR TRILHO - D = 29 MM (1 1/8")</t>
  </si>
  <si>
    <t>DISCO DE CORTE ABRASIVO PARA MÁQUINA PARA SERRAR TRILHO - D = 350 MM</t>
  </si>
  <si>
    <t>CORDA DE POLIAMIDA - D = 12,0 MM E CAPACIDADE DE CARGA DE 2.200 KG</t>
  </si>
  <si>
    <t>BROCA DE WIDIA - D = 16 MM E C = 150 MM</t>
  </si>
  <si>
    <t>BROCA DE WIDIA - D = 19 MM E C = 160 MM</t>
  </si>
  <si>
    <t>PARAFUSO DE CABEÇA ABAULADA EM AÇO INOX COM PORCA E ARRUELA - D = 6 MM (M6) E C = 30 MM</t>
  </si>
  <si>
    <t>PARAFUSO DE CABEÇA ABAULADA EM AÇO INOX COM PORCA E ARRUELA - D = 8 MM (M8) E C = 50 MM</t>
  </si>
  <si>
    <t>MANGUEIRA CRISTAL TRANÇADA DE PVC COM PRESSÃO DE TRABALHO DE 1,50 MPA (250 PSI) - D = 9,5 MM (3/8")</t>
  </si>
  <si>
    <t>FÔRMA PLÁSTICA PARA NICHO DE PROTENSÃO DE CORDOALHA - D = 15,2 MM</t>
  </si>
  <si>
    <t>FÔRMA PLÁSTICA PARA NICHO DE PROTENSÃO DE CORDOALHA - D = 12,7 MM</t>
  </si>
  <si>
    <t>CORDOALHA ENGRAXADA TIPO CP 190 RB - D = 15,2 MM</t>
  </si>
  <si>
    <t>CORDOALHA ENGRAXADA TIPO CP 190 RB - D = 12,7 MM</t>
  </si>
  <si>
    <t>BAINHA METÁLICA PARA PROTENSÃO - D = 35 MM</t>
  </si>
  <si>
    <t>BAINHA METÁLICA PARA PROTENSÃO - D = 30 MM</t>
  </si>
  <si>
    <t>ANCORAGEM PASSIVA ADERENTE PARA LAJES PARA 1 CORDOALHA - D = 12,7 MM</t>
  </si>
  <si>
    <t>ANCORAGEM PASSIVA ADERENTE PARA LAJES PARA 1 CORDOALHA - D = 15,2 MM</t>
  </si>
  <si>
    <t>ANCORAGEM PASSIVA ADERENTE PARA LAJES PARA 2 CORDOALHAS - D = 12,7 MM</t>
  </si>
  <si>
    <t>ANCORAGEM PASSIVA ADERENTE PARA LAJES PARA 2 CORDOALHAS - D = 15,2 MM</t>
  </si>
  <si>
    <t>ANCORAGEM PASSIVA ADERENTE PARA LAJES PARA 3 CORDOALHAS - D = 12,7 MM</t>
  </si>
  <si>
    <t>ANCORAGEM PASSIVA ADERENTE PARA LAJES PARA 3 CORDOALHAS - D = 15,2 MM</t>
  </si>
  <si>
    <t>ANCORAGEM PASSIVA ADERENTE PARA LAJES PARA 4 CORDOALHAS - D = 12,7 MM</t>
  </si>
  <si>
    <t>ANCORAGEM PASSIVA ADERENTE PARA LAJES PARA 4 CORDOALHAS - D = 15,2 MM</t>
  </si>
  <si>
    <t>MANGUEIRA CRISTAL TRANÇADA DE PVC COM PRESSÃO DE TRABALHO DE 1,50 MPA (250 PSI) - D = 19,0 MM (3/4")</t>
  </si>
  <si>
    <t>BAINHA METÁLICA PARA PROTENSÃO - D = 40 MM</t>
  </si>
  <si>
    <t>BAINHA METÁLICA PARA PROTENSÃO - D = 45 MM</t>
  </si>
  <si>
    <t>BAINHA METÁLICA PARA PROTENSÃO - D = 50 MM</t>
  </si>
  <si>
    <t>BAINHA METÁLICA PARA PROTENSÃO - D = 55 MM</t>
  </si>
  <si>
    <t>BAINHA METÁLICA PARA PROTENSÃO - D = 60 MM</t>
  </si>
  <si>
    <t>BAINHA METÁLICA PARA PROTENSÃO - D = 65 MM</t>
  </si>
  <si>
    <t>BAINHA METÁLICA PARA PROTENSÃO - D = 70 MM</t>
  </si>
  <si>
    <t>BAINHA METÁLICA PARA PROTENSÃO - D = 75 MM</t>
  </si>
  <si>
    <t>BAINHA METÁLICA PARA PROTENSÃO - D = 80 MM</t>
  </si>
  <si>
    <t>BAINHA METÁLICA PARA PROTENSÃO - D = 85 MM</t>
  </si>
  <si>
    <t>BAINHA METÁLICA PARA PROTENSÃO - D = 90 MM</t>
  </si>
  <si>
    <t>BAINHA METÁLICA PARA PROTENSÃO - D = 95 MM</t>
  </si>
  <si>
    <t>BAINHA METÁLICA PARA PROTENSÃO - D = 100 MM</t>
  </si>
  <si>
    <t>BAINHA METÁLICA PARA PROTENSÃO - D = 110 MM</t>
  </si>
  <si>
    <t>BAINHA METÁLICA PARA PROTENSÃO - D = 120 MM</t>
  </si>
  <si>
    <t>BAINHA METÁLICA PARA PROTENSÃO - D = 130 MM</t>
  </si>
  <si>
    <t>BAINHA METÁLICA OVALIZADA PARA PROTENSÃO - SEÇÃO DE 19 X 36 MM</t>
  </si>
  <si>
    <t>BAINHA METÁLICA OVALIZADA PARA PROTENSÃO - SEÇÃO DE 19 X 48 MM</t>
  </si>
  <si>
    <t>BAINHA METÁLICA OVALIZADA PARA PROTENSÃO - SEÇÃO DE 19 X 62 MM</t>
  </si>
  <si>
    <t>BAINHA METÁLICA OVALIZADA PARA PROTENSÃO - SEÇÃO DE 22 X 32 MM</t>
  </si>
  <si>
    <t>BAINHA METÁLICA OVALIZADA PARA PROTENSÃO - SEÇÃO DE 22 X 55 MM</t>
  </si>
  <si>
    <t>BAINHA METÁLICA OVALIZADA PARA PROTENSÃO - SEÇÃO DE 22 X 73 MM</t>
  </si>
  <si>
    <t>ESPAÇADOR PLÁSTICO TIPO CENTRALIZADOR CARAMBOLA PARA GRAMPO DE BARRA DE AÇO - D ≤ 25,4 MM</t>
  </si>
  <si>
    <t>CINTA PARA ELEVAÇÃO DE CARGAS TIPO GRAB COM 1 RAMAL, ANEL DE SUSPENSÃO E GANCHO - C = 3 M A 5 M, CAPACIDADE DE CARGA DE 5.000 KG, F. S. = 4:1</t>
  </si>
  <si>
    <t>CINTA PARA ELEVAÇÃO DE CARGAS TIPO GRAB COM 2 RAMAIS, ANEL DE SUSPENSÃO E GANCHOS - C = 3 M A 5 M, CAPACIDADE DE CARGA DE 5.000 KG, F. S. = 4:1</t>
  </si>
  <si>
    <t>CHAPA METÁLICA CORRUGADA GALVANIZADA PARA TUNNEL LINER - E = 2,2 MM E D = 1,2 M</t>
  </si>
  <si>
    <t>CHAPA METÁLICA CORRUGADA GALVANIZADA PARA TUNNEL LINER - E = 2,2 MM E D = 1,4 M</t>
  </si>
  <si>
    <t>CHAPA METÁLICA CORRUGADA GALVANIZADA PARA TUNNEL LINER - E = 2,2 MM E D = 1,6 M</t>
  </si>
  <si>
    <t>CHAPA METÁLICA CORRUGADA GALVANIZADA PARA TUNNEL LINER - E = 2,2 MM E D = 1,8 M</t>
  </si>
  <si>
    <t>CHAPA METÁLICA CORRUGADA GALVANIZADA PARA TUNNEL LINER - E = 2,2 MM E D = 2,0 M</t>
  </si>
  <si>
    <t>CHAPA METÁLICA CORRUGADA GALVANIZADA PARA TUNNEL LINER - E = 2,2 MM E D = 2,2 M</t>
  </si>
  <si>
    <t>CHAPA METÁLICA CORRUGADA GALVANIZADA PARA TUNNEL LINER - E = 2,2 MM E D = 2,4 M</t>
  </si>
  <si>
    <t>CHAPA METÁLICA CORRUGADA GALVANIZADA PARA TUNNEL LINER - E = 2,2 MM E D = 2,6 M</t>
  </si>
  <si>
    <t>CHAPA METÁLICA CORRUGADA GALVANIZADA PARA TUNNEL LINER - E = 2,2 MM E D = 2,8 M</t>
  </si>
  <si>
    <t>CHAPA METÁLICA CORRUGADA GALVANIZADA PARA TUNNEL LINER - E = 2,2 MM E D = 3,0 M</t>
  </si>
  <si>
    <t>CHAPA METÁLICA CORRUGADA GALVANIZADA PARA TUNNEL LINER - E = 2,7 MM E D = 3,2 M</t>
  </si>
  <si>
    <t>CHAPA METÁLICA CORRUGADA GALVANIZADA PARA TUNNEL LINER - E = 2,7 MM E D = 3,4 M</t>
  </si>
  <si>
    <t>CHAPA METÁLICA CORRUGADA GALVANIZADA PARA TUNNEL LINER - E = 2,7 MM E D = 3,6 M</t>
  </si>
  <si>
    <t>CHAPA METÁLICA CORRUGADA GALVANIZADA PARA TUNNEL LINER - E = 2,7 MM E D = 3,8 M</t>
  </si>
  <si>
    <t>CHAPA METÁLICA CORRUGADA GALVANIZADA PARA TUNNEL LINER - E = 2,7 MM E D = 4,0 M</t>
  </si>
  <si>
    <t>CHAPA METÁLICA CORRUGADA GALVANIZADA PARA TUNNEL LINER - E = 3,4 MM E D = 4,2 M</t>
  </si>
  <si>
    <t>CHAPA METÁLICA CORRUGADA GALVANIZADA PARA TUNNEL LINER - E = 3,4 MM E D = 4,4 M</t>
  </si>
  <si>
    <t>CHAPA METÁLICA CORRUGADA GALVANIZADA PARA TUNNEL LINER - E = 3,4 MM E D = 4,6 M</t>
  </si>
  <si>
    <t>CHAPA METÁLICA CORRUGADA GALVANIZADA PARA TUNNEL LINER - E = 3,9 MM E D = 4,8 M</t>
  </si>
  <si>
    <t>CHAPA METÁLICA CORRUGADA GALVANIZADA PARA TUNNEL LINER - E = 3,9 MM E D = 5,0 M</t>
  </si>
  <si>
    <t>CHAPA METÁLICA CORRUGADA GALVANIZADA REVESTIDA COM EPÓXI PARA TUNNEL LINER - E = 2,2 MM E D = 1,2 M</t>
  </si>
  <si>
    <t>CHAPA METÁLICA CORRUGADA GALVANIZADA REVESTIDA COM EPÓXI PARA TUNNEL LINER - E = 2,2 MM E D = 1,4 M</t>
  </si>
  <si>
    <t>CHAPA METÁLICA CORRUGADA GALVANIZADA REVESTIDA COM EPÓXI PARA TUNNEL LINER - E = 2,2 MM E D = 1,6 M</t>
  </si>
  <si>
    <t>CHAPA METÁLICA CORRUGADA GALVANIZADA REVESTIDA COM EPÓXI PARA TUNNEL LINER - E = 2,2 MM E D = 1,8 M</t>
  </si>
  <si>
    <t>CHAPA METÁLICA CORRUGADA GALVANIZADA REVESTIDA COM EPÓXI PARA TUNNEL LINER - E = 2,2 MM E D = 2,0 M</t>
  </si>
  <si>
    <t>CHAPA METÁLICA CORRUGADA GALVANIZADA REVESTIDA COM EPÓXI PARA TUNNEL LINER - E = 2,2 MM E D = 2,2 M</t>
  </si>
  <si>
    <t>CHAPA METÁLICA CORRUGADA GALVANIZADA REVESTIDA COM EPÓXI PARA TUNNEL LINER - E = 2,2 MM E D = 2,4 M</t>
  </si>
  <si>
    <t>CHAPA METÁLICA CORRUGADA GALVANIZADA REVESTIDA COM EPÓXI PARA TUNNEL LINER - E = 2,2 MM E D = 2,6 M</t>
  </si>
  <si>
    <t>CHAPA METÁLICA CORRUGADA GALVANIZADA REVESTIDA COM EPÓXI PARA TUNNEL LINER - E = 2,2 MM E D = 2,8 M</t>
  </si>
  <si>
    <t>CHAPA METÁLICA CORRUGADA GALVANIZADA REVESTIDA COM EPÓXI PARA TUNNEL LINER - E = 2,2 MM E D = 3,0 M</t>
  </si>
  <si>
    <t>CHAPA METÁLICA CORRUGADA GALVANIZADA REVESTIDA COM EPÓXI PARA TUNNEL LINER - E = 2,7 MM E D = 3,2 M</t>
  </si>
  <si>
    <t>CHAPA MÚLTIPLA METÁLICA CORRUGADA GALVANIZADA TIPO MP 100 OU SIMILAR - E = 1,60 MM E D = 0,60 M</t>
  </si>
  <si>
    <t>CHAPA MÚLTIPLA METÁLICA CORRUGADA GALVANIZADA TIPO MP 100 OU SIMILAR - E = 1,60 MM E D = 0,70 M</t>
  </si>
  <si>
    <t>CHAPA MÚLTIPLA METÁLICA CORRUGADA GALVANIZADA TIPO MP 100 OU SIMILAR - E = 1,60 MM E D = 0,80 M</t>
  </si>
  <si>
    <t>CHAPA MÚLTIPLA METÁLICA CORRUGADA GALVANIZADA TIPO MP 100 OU SIMILAR - E = 1,60 MM E D = 0,90 M</t>
  </si>
  <si>
    <t>CHAPA MÚLTIPLA METÁLICA CORRUGADA GALVANIZADA TIPO MP 100 OU SIMILAR - E = 1,60 MM E D = 1,00 M</t>
  </si>
  <si>
    <t>CHAPA MÚLTIPLA METÁLICA CORRUGADA GALVANIZADA TIPO MP 100 OU SIMILAR - E = 1,60 MM E D = 1,10 M</t>
  </si>
  <si>
    <t>CHAPA MÚLTIPLA METÁLICA CORRUGADA GALVANIZADA TIPO MP 100 OU SIMILAR - E = 1,60 MM E D = 1,20 M</t>
  </si>
  <si>
    <t>CHAPA MÚLTIPLA METÁLICA CORRUGADA GALVANIZADA TIPO MP 100 OU SIMILAR - E = 1,60 MM E D = 1,30 M</t>
  </si>
  <si>
    <t>CHAPA MÚLTIPLA METÁLICA CORRUGADA GALVANIZADA TIPO MP 100 OU SIMILAR - E = 1,60 MM E D = 1,40 M</t>
  </si>
  <si>
    <t>CHAPA MÚLTIPLA METÁLICA CORRUGADA GALVANIZADA TIPO MP 100 OU SIMILAR - E = 1,60 MM E D = 1,50 M</t>
  </si>
  <si>
    <t>CHAPA MÚLTIPLA METÁLICA CORRUGADA GALVANIZADA TIPO MP 100 OU SIMILAR - E = 1,60 MM E D = 1,60 M</t>
  </si>
  <si>
    <t>CHAPA MÚLTIPLA METÁLICA CORRUGADA GALVANIZADA TIPO MP 100 OU SIMILAR - E = 1,60 MM E D = 1,70 M</t>
  </si>
  <si>
    <t>CHAPA MÚLTIPLA METÁLICA CORRUGADA GALVANIZADA TIPO MP 100 OU SIMILAR - E = 1,60 MM E D = 1,80 M</t>
  </si>
  <si>
    <t>CHAPA MÚLTIPLA METÁLICA CORRUGADA GALVANIZADA TIPO MP 100 OU SIMILAR - E = 2,00 MM E D = 1,90 M</t>
  </si>
  <si>
    <t>CHAPA MÚLTIPLA METÁLICA CORRUGADA GALVANIZADA TIPO MP 100 OU SIMILAR - E = 2,00 MM E D = 2,00 M</t>
  </si>
  <si>
    <t>CHAPA MÚLTIPLA METÁLICA CORRUGADA GALVANIZADA TIPO MP 100 OU SIMILAR - E = 2,00 MM E D = 2,10 M</t>
  </si>
  <si>
    <t>CHAPA MÚLTIPLA METÁLICA CORRUGADA GALVANIZADA TIPO MP 100 OU SIMILAR - E = 2,00 MM E D = 2,20 M</t>
  </si>
  <si>
    <t>CHAPA MÚLTIPLA METÁLICA CORRUGADA GALVANIZADA TIPO MP 100 OU SIMILAR - E = 2,00 MM E D = 2,30 M</t>
  </si>
  <si>
    <t>CHAPA MÚLTIPLA METÁLICA CORRUGADA GALVANIZADA TIPO MP 100 OU SIMILAR - E = 2,70 MM E D = 2,40 M</t>
  </si>
  <si>
    <t>CHAPA MÚLTIPLA METÁLICA CORRUGADA GALVANIZADA TIPO MP 100 OU SIMILAR - E = 3,40 MM E D = 2,50 M</t>
  </si>
  <si>
    <t>CHAPA MÚLTIPLA METÁLICA CORRUGADA GALVANIZADA TIPO MP 100 OU SIMILAR - E = 3,40 MM E D = 2,60 M</t>
  </si>
  <si>
    <t>CHAPA MÚLTIPLA METÁLICA CORRUGADA GALVANIZADA TIPO MP 100 OU SIMILAR - E = 3,40 MM E D = 2,70 M</t>
  </si>
  <si>
    <t>CHAPA MÚLTIPLA METÁLICA CORRUGADA GALVANIZADA TIPO MP 100 OU SIMILAR - E = 3,40 MM E D = 2,80 M</t>
  </si>
  <si>
    <t>CHAPA MÚLTIPLA METÁLICA CORRUGADA GALVANIZADA TIPO MP 152 OU SIMILAR - E = 2,70 MM E D = 1,50 M</t>
  </si>
  <si>
    <t>CHAPA MÚLTIPLA METÁLICA CORRUGADA GALVANIZADA TIPO MP 152 OU SIMILAR - E = 2,70 MM E D = 1,80 M</t>
  </si>
  <si>
    <t>CHAPA MÚLTIPLA METÁLICA CORRUGADA GALVANIZADA TIPO MP 152 OU SIMILAR - E = 2,70 MM E D = 1,90 M</t>
  </si>
  <si>
    <t>CHAPA MÚLTIPLA METÁLICA CORRUGADA GALVANIZADA TIPO MP 152 OU SIMILAR - E = 2,70 MM E D = 2,15 M</t>
  </si>
  <si>
    <t>CHAPA MÚLTIPLA METÁLICA CORRUGADA GALVANIZADA TIPO MP 152 OU SIMILAR - E = 2,70 MM E D = 2,30 M</t>
  </si>
  <si>
    <t>CHAPA MÚLTIPLA METÁLICA CORRUGADA GALVANIZADA TIPO MP 152 OU SIMILAR - E = 2,70 MM E D = 2,65 M</t>
  </si>
  <si>
    <t>CHAPA MÚLTIPLA METÁLICA CORRUGADA GALVANIZADA TIPO MP 152 OU SIMILAR - E = 2,70 MM E D = 3,05 M</t>
  </si>
  <si>
    <t>CHAPA MÚLTIPLA METÁLICA CORRUGADA GALVANIZADA TIPO MP 152 OU SIMILAR - E = 2,70 MM E D = 3,20 M</t>
  </si>
  <si>
    <t>CHAPA MÚLTIPLA METÁLICA CORRUGADA GALVANIZADA TIPO MP 152 OU SIMILAR - E = 2,70 MM E D = 3,40 M</t>
  </si>
  <si>
    <t>CHAPA MÚLTIPLA METÁLICA CORRUGADA GALVANIZADA TIPO MP 152 OU SIMILAR - E = 2,70 MM E D = 3,65 M</t>
  </si>
  <si>
    <t>CHAPA MÚLTIPLA METÁLICA CORRUGADA GALVANIZADA TIPO MP 152 OU SIMILAR - E = 2,70 MM E D = 3,80 M</t>
  </si>
  <si>
    <t>CHAPA MÚLTIPLA METÁLICA CORRUGADA GALVANIZADA TIPO MP 152 OU SIMILAR - E = 2,70 MM E D = 4,20 M</t>
  </si>
  <si>
    <t>CHAPA MÚLTIPLA METÁLICA CORRUGADA GALVANIZADA TIPO MP 152 OU SIMILAR - E = 2,70 MM E D = 4,60 M</t>
  </si>
  <si>
    <t>CHAPA MÚLTIPLA METÁLICA CORRUGADA GALVANIZADA TIPO MP 152 OU SIMILAR - E = 3,40 MM E D = 4,80 M</t>
  </si>
  <si>
    <t>CHAPA MÚLTIPLA METÁLICA CORRUGADA GALVANIZADA TIPO MP 152 OU SIMILAR - E = 3,40 MM E D = 5,00 M</t>
  </si>
  <si>
    <t>CHAPA MÚLTIPLA METÁLICA CORRUGADA GALVANIZADA TIPO MP 152 OU SIMILAR - E = 3,90 MM E D = 5,35 M</t>
  </si>
  <si>
    <t>CHAPA MÚLTIPLA METÁLICA CORRUGADA GALVANIZADA TIPO MP 152 OU SIMILAR - E = 3,90 MM E D = 5,70 M</t>
  </si>
  <si>
    <t>CHAPA MÚLTIPLA METÁLICA CORRUGADA GALVANIZADA TIPO MP 152 OU SIMILAR - E = 4,70 MM E D = 6,10 M</t>
  </si>
  <si>
    <t>CHAPA MÚLTIPLA METÁLICA CORRUGADA GALVANIZADA TIPO MP 152 OU SIMILAR - E = 6,40 MM E D = 6,50 M</t>
  </si>
  <si>
    <t>CHAPA MÚLTIPLA METÁLICA CORRUGADA GALVANIZADA TIPO MP 152 OU SIMILAR - E = 6,40 MM E D = 6,85 M</t>
  </si>
  <si>
    <t>CHAPA MÚLTIPLA METÁLICA CORRUGADA GALVANIZADA TIPO MP 152 OU SIMILAR - E = 6,40 MM E D = 7,25 M</t>
  </si>
  <si>
    <t>PARAFUSO DE CABEÇA SEXTAVADA EM AÇO GALVANIZADO COM PORCA E ARRUELA DE PRESSÃO - D = 7,938 MM (5/16")</t>
  </si>
  <si>
    <t>CONCRETO USINADO - FCK = 40 MPA (COMERCIAL)</t>
  </si>
  <si>
    <t>CONCRETO USINADO - FCK = 45 MPA (COMERCIAL)</t>
  </si>
  <si>
    <t>CONCRETO USINADO - FCK = 50 MPA (COMERCIAL)</t>
  </si>
  <si>
    <t>GRELHA METÁLICA PARA BOCA DE LOBO COM CAPACIDADE DE ATÉ 300 KN - C = 0,90 M E L = 0,30 M</t>
  </si>
  <si>
    <t>GRELHA DE PISO EM PVC PARA PASSAGEM DE PEDESTRES - C = 50 CM E L = 13 CM</t>
  </si>
  <si>
    <t>MARCO EM PVC PARA GRELHA DE PISO - L = 2,50 M</t>
  </si>
  <si>
    <t>GRELHA DE PISO EM PVC PARA PASSAGEM DE VEÍCULOS DE ATÉ 3 T - C = 50 CM E L = 13 CM</t>
  </si>
  <si>
    <t>GRELHA DE PISO EM PVC PARA PASSAGEM DE VEÍCULOS DE ATÉ 10 T - C = 50 CM E L = 13 CM</t>
  </si>
  <si>
    <t>GRELHA DE PISO EM PVC PARA PASSAGEM DE PEDESTRES - C = 50 CM E L = 20 CM</t>
  </si>
  <si>
    <t>GRELHA DE PISO EM PVC PARA PASSAGEM DE VEÍCULOS DE ATÉ 3 T - C = 50 CM E L = 20 CM</t>
  </si>
  <si>
    <t>GRELHA METÁLICA PARA CANALETAS - C = 1,00 M E L = 0,10 M</t>
  </si>
  <si>
    <t>GRELHA METÁLICA PARA CANALETAS - C = 1,00 M E L = 0,15 M</t>
  </si>
  <si>
    <t>PORTA GRELHA METÁLICA - C = 1,00 M E L = 0,15 M</t>
  </si>
  <si>
    <t>GRELHA METÁLICA PARA CANALETAS - C = 1,00 M E L = 0,20 M</t>
  </si>
  <si>
    <t>PORTA GRELHA METÁLICA - C = 1,00 M E L = 0,20 M</t>
  </si>
  <si>
    <t>PORTA GRELHA METÁLICA - C = 1,00 M E L = 0,10 M</t>
  </si>
  <si>
    <t>FINCAPINO DE AÇÃO DIRETA E PINO COM FURO - D = 6,35 MM (1/4")</t>
  </si>
  <si>
    <t>CHAPA MÚLTIPLA METÁLICA CORRUGADA REVESTIDA EM EPÓXI TIPO MP 100 OU SIMILAR - E = 1,60 MM E D = 0,60 M</t>
  </si>
  <si>
    <t>CHAPA MÚLTIPLA METÁLICA CORRUGADA REVESTIDA EM EPÓXI TIPO MP 100 OU SIMILAR - E = 1,60 MM E D = 0,70 M</t>
  </si>
  <si>
    <t>CHAPA MÚLTIPLA METÁLICA CORRUGADA REVESTIDA EM EPÓXI TIPO MP 100 OU SIMILAR - E = 1,60 MM E D = 0,80 M</t>
  </si>
  <si>
    <t>CHAPA MÚLTIPLA METÁLICA CORRUGADA REVESTIDA EM EPÓXI TIPO MP 100 OU SIMILAR - E = 1,60 MM E D = 0,90 M</t>
  </si>
  <si>
    <t>CHAPA MÚLTIPLA METÁLICA CORRUGADA REVESTIDA EM EPÓXI TIPO MP 100 OU SIMILAR - E = 1,60 MM E D = 1,00 M</t>
  </si>
  <si>
    <t>CHAPA MÚLTIPLA METÁLICA CORRUGADA REVESTIDA EM EPÓXI TIPO MP 100 OU SIMILAR - E = 1,60 MM E D = 1,10 M</t>
  </si>
  <si>
    <t>CHAPA MÚLTIPLA METÁLICA CORRUGADA REVESTIDA EM EPÓXI TIPO MP 100 OU SIMILAR - E = 1,60 MM E D = 1,20 M</t>
  </si>
  <si>
    <t>CHAPA MÚLTIPLA METÁLICA CORRUGADA REVESTIDA EM EPÓXI TIPO MP 100 OU SIMILAR - E = 1,60 MM E D = 1,30 M</t>
  </si>
  <si>
    <t>CHAPA MÚLTIPLA METÁLICA CORRUGADA REVESTIDA EM EPÓXI TIPO MP 100 OU SIMILAR - E = 1,60 MM E D = 1,40 M</t>
  </si>
  <si>
    <t>CHAPA MÚLTIPLA METÁLICA CORRUGADA REVESTIDA EM EPÓXI TIPO MP 100 OU SIMILAR - E = 1,60 MM E D = 1,50 M</t>
  </si>
  <si>
    <t>CHAPA MÚLTIPLA METÁLICA CORRUGADA REVESTIDA EM EPÓXI TIPO MP 100 OU SIMILAR - E = 1,60 MM E D = 1,60 M</t>
  </si>
  <si>
    <t>CHAPA MÚLTIPLA METÁLICA CORRUGADA REVESTIDA EM EPÓXI TIPO MP 100 OU SIMILAR - E = 1,60 MM E D = 1,70 M</t>
  </si>
  <si>
    <t>CHAPA MÚLTIPLA METÁLICA CORRUGADA REVESTIDA EM EPÓXI TIPO MP 100 OU SIMILAR - E = 1,60 MM E D = 1,80 M</t>
  </si>
  <si>
    <t>CHAPA MÚLTIPLA METÁLICA CORRUGADA REVESTIDA EM EPÓXI TIPO MP 100 OU SIMILAR - E = 2,00 MM E D = 1,90 M</t>
  </si>
  <si>
    <t>CHAPA MÚLTIPLA METÁLICA CORRUGADA REVESTIDA EM EPÓXI TIPO MP 100 OU SIMILAR - E = 2,00 MM E D = 2,00 M</t>
  </si>
  <si>
    <t>CHAPA MÚLTIPLA METÁLICA CORRUGADA REVESTIDA EM EPÓXI TIPO MP 100 OU SIMILAR - E = 2,00 MM E D = 2,10 M</t>
  </si>
  <si>
    <t>CHAPA MÚLTIPLA METÁLICA CORRUGADA REVESTIDA EM EPÓXI TIPO MP 100 OU SIMILAR - E = 2,00 MM E D = 2,20 M</t>
  </si>
  <si>
    <t>CHAPA MÚLTIPLA METÁLICA CORRUGADA REVESTIDA EM EPÓXI TIPO MP 100 OU SIMILAR - E = 2,00 MM E D = 2,30 M</t>
  </si>
  <si>
    <t>CHAPA MÚLTIPLA METÁLICA CORRUGADA REVESTIDA EM EPÓXI TIPO MP 100 OU SIMILAR - E = 2,70 MM E D = 2,40 M</t>
  </si>
  <si>
    <t>CHAPA MÚLTIPLA METÁLICA CORRUGADA REVESTIDA EM EPÓXI TIPO MP 100 OU SIMILAR - E = 3,40 MM E D = 2,50 M</t>
  </si>
  <si>
    <t>CHAPA MÚLTIPLA METÁLICA CORRUGADA REVESTIDA EM EPÓXI TIPO MP 100 OU SIMILAR - E = 3,40 MM E D = 2,60 M</t>
  </si>
  <si>
    <t>CHAPA MÚLTIPLA METÁLICA CORRUGADA REVESTIDA EM EPÓXI TIPO MP 100 OU SIMILAR - E = 3,40 MM E D = 2,70 M</t>
  </si>
  <si>
    <t>CHAPA MÚLTIPLA METÁLICA CORRUGADA REVESTIDA EM EPÓXI TIPO MP 100 OU SIMILAR - E = 3,40 MM E D = 2,80 M</t>
  </si>
  <si>
    <t>CHAPA MÚLTIPLA METÁLICA CORRUGADA REVESTIDA EM EPÓXI TIPO MP 152 OU SIMILAR - E = 2,70 MM E D = 1,50 M</t>
  </si>
  <si>
    <t>CHAPA MÚLTIPLA METÁLICA CORRUGADA REVESTIDA EM EPÓXI TIPO MP 152 OU SIMILAR - E = 2,70 MM E D = 1,80 M</t>
  </si>
  <si>
    <t>CHAPA MÚLTIPLA METÁLICA CORRUGADA REVESTIDA EM EPÓXI TIPO MP 152 OU SIMILAR - E = 2,70 MM E D = 1,90 M</t>
  </si>
  <si>
    <t>CHAPA MÚLTIPLA METÁLICA CORRUGADA REVESTIDA EM EPÓXI TIPO MP 152 OU SIMILAR - E = 2,70 MM E D = 2,15 M</t>
  </si>
  <si>
    <t>CHAPA MÚLTIPLA METÁLICA CORRUGADA REVESTIDA EM EPÓXI TIPO MP 152 OU SIMILAR - E = 2,70 MM E D = 2,30 M</t>
  </si>
  <si>
    <t>CHAPA MÚLTIPLA METÁLICA CORRUGADA REVESTIDA EM EPÓXI TIPO MP 152 OU SIMILAR - E = 2,70 MM E D = 2,65 M</t>
  </si>
  <si>
    <t>CHAPA MÚLTIPLA METÁLICA CORRUGADA REVESTIDA EM EPÓXI TIPO MP 152 OU SIMILAR - E = 2,70 MM E D = 3,05 M</t>
  </si>
  <si>
    <t>CHAPA MÚLTIPLA METÁLICA CORRUGADA REVESTIDA EM EPÓXI TIPO MP 152 OU SIMILAR - E = 2,70 MM E D = 3,20 M</t>
  </si>
  <si>
    <t>CHAPA MÚLTIPLA METÁLICA CORRUGADA REVESTIDA EM EPÓXI TIPO MP 152 OU SIMILAR - E = 2,70 MM E D = 3,40 M</t>
  </si>
  <si>
    <t>CHAPA MÚLTIPLA METÁLICA CORRUGADA REVESTIDA EM EPÓXI TIPO MP 152 OU SIMILAR - E = 2,70 MM E D = 3,65 M</t>
  </si>
  <si>
    <t>CHAPA MÚLTIPLA METÁLICA CORRUGADA REVESTIDA EM EPÓXI TIPO MP 152 OU SIMILAR - E = 2,70 MM E D = 3,80 M</t>
  </si>
  <si>
    <t>CHAPA MÚLTIPLA METÁLICA CORRUGADA REVESTIDA EM EPÓXI TIPO MP 152 OU SIMILAR - E = 2,70 MM E D = 4,20 M</t>
  </si>
  <si>
    <t>CHAPA MÚLTIPLA METÁLICA CORRUGADA REVESTIDA EM EPÓXI TIPO MP 152 OU SIMILAR - E = 2,70 MM E D = 4,60 M</t>
  </si>
  <si>
    <t>CHAPA MÚLTIPLA METÁLICA CORRUGADA REVESTIDA EM EPÓXI TIPO MP 152 OU SIMILAR - E = 3,40 MM E D = 4,80 M</t>
  </si>
  <si>
    <t>CHAPA MÚLTIPLA METÁLICA CORRUGADA REVESTIDA EM EPÓXI TIPO MP 152 OU SIMILAR - E = 3,40 MM E D = 5,00 M</t>
  </si>
  <si>
    <t>CHAPA MÚLTIPLA METÁLICA CORRUGADA REVESTIDA EM EPÓXI TIPO MP 152 OU SIMILAR - E = 3,90 MM E D = 5,35 M</t>
  </si>
  <si>
    <t>CHAPA MÚLTIPLA METÁLICA CORRUGADA REVESTIDA EM EPÓXI TIPO MP 152 OU SIMILAR - E = 3,90 MM E D = 5,70 M</t>
  </si>
  <si>
    <t>CHAPA MÚLTIPLA METÁLICA CORRUGADA REVESTIDA EM EPÓXI TIPO MP 152 OU SIMILAR - E = 4,70 MM E D = 6,10 M</t>
  </si>
  <si>
    <t>CHAPA MÚLTIPLA METÁLICA CORRUGADA REVESTIDA EM EPÓXI TIPO MP 152 OU SIMILAR - E = 6,40 MM E D = 6,50 M</t>
  </si>
  <si>
    <t>CHAPA MÚLTIPLA METÁLICA CORRUGADA REVESTIDA EM EPÓXI TIPO MP 152 OU SIMILAR - E = 6,40 MM E D = 6,85 M</t>
  </si>
  <si>
    <t>CHAPA MÚLTIPLA METÁLICA CORRUGADA REVESTIDA EM EPÓXI TIPO MP 152 OU SIMILAR - E = 6,40 MM E D = 7,25 M</t>
  </si>
  <si>
    <t>CORPO DE BSCC PRÉ-MOLDADO COMERCIAL - SEÇÃO DE 1,5 M X 1,5 M - TIPO I</t>
  </si>
  <si>
    <t>CORPO DE BSCC PRÉ-MOLDADO COMERCIAL - SEÇÃO DE 1,5 M X 1,5 M - TIPO II</t>
  </si>
  <si>
    <t>CORPO DE BSCC PRÉ-MOLDADO COMERCIAL - SEÇÃO DE 1,5 M X 1,5 M - TIPO III</t>
  </si>
  <si>
    <t>CORPO DE BSCC PRÉ-MOLDADO COMERCIAL - SEÇÃO DE 1,5 M X 1,5 M - TIPO IV</t>
  </si>
  <si>
    <t>CORPO DE BSCC PRÉ-MOLDADO COMERCIAL - SEÇÃO DE 1,5 M X 1,5 M - TIPO V</t>
  </si>
  <si>
    <t>CORPO DE BSCC PRÉ-MOLDADO COMERCIAL - SEÇÃO DE 1,5 M X 1,5 M - TIPO VI</t>
  </si>
  <si>
    <t>CORPO DE BSCC PRÉ-MOLDADO COMERCIAL - SEÇÃO DE 1,5 M X 1,5 M - TIPO VII</t>
  </si>
  <si>
    <t>CORPO DE BSCC PRÉ-MOLDADO COMERCIAL - SEÇÃO DE 2,0 M X 2,0 M - TIPO I</t>
  </si>
  <si>
    <t>CORPO DE BSCC PRÉ-MOLDADO COMERCIAL - SEÇÃO DE 2,0 M X 2,0 M - TIPO II</t>
  </si>
  <si>
    <t>CORPO DE BSCC PRÉ-MOLDADO COMERCIAL - SEÇÃO DE 2,0 M X 2,0 M - TIPO III</t>
  </si>
  <si>
    <t>CORPO DE BSCC PRÉ-MOLDADO COMERCIAL - SEÇÃO DE 2,0 M X 2,0 M - TIPO IV</t>
  </si>
  <si>
    <t>CORPO DE BSCC PRÉ-MOLDADO COMERCIAL - SEÇÃO DE 2,0 M X 2,0 M - TIPO V</t>
  </si>
  <si>
    <t>CORPO DE BSCC PRÉ-MOLDADO COMERCIAL - SEÇÃO DE 2,0 M X 2,0 M - TIPO VI</t>
  </si>
  <si>
    <t>CORPO DE BSCC PRÉ-MOLDADO COMERCIAL - SEÇÃO DE 2,0 M X 2,0 M - TIPO VII</t>
  </si>
  <si>
    <t>CORPO DE BSCC PRÉ-MOLDADO COMERCIAL - SEÇÃO DE 2,5 M X 2,5 M - TIPO I</t>
  </si>
  <si>
    <t>CORPO DE BSCC PRÉ-MOLDADO COMERCIAL - SEÇÃO DE 2,5 M X 2,5 M - TIPO II</t>
  </si>
  <si>
    <t>CORPO DE BSCC PRÉ-MOLDADO COMERCIAL - SEÇÃO DE 2,5 M X 2,5 M - TIPO III</t>
  </si>
  <si>
    <t>CORPO DE BSCC PRÉ-MOLDADO COMERCIAL - SEÇÃO DE 2,5 M X 2,5 M - TIPO IV</t>
  </si>
  <si>
    <t>CORPO DE BSCC PRÉ-MOLDADO COMERCIAL - SEÇÃO DE 2,5 M X 2,5 M - TIPO V</t>
  </si>
  <si>
    <t>CORPO DE BSCC PRÉ-MOLDADO COMERCIAL - SEÇÃO DE 2,5 M X 2,5 M - TIPO VI</t>
  </si>
  <si>
    <t>CORPO DE BSCC PRÉ-MOLDADO COMERCIAL - SEÇÃO DE 2,5 M X 2,5 M - TIPO VII</t>
  </si>
  <si>
    <t>CORPO DE BSCC PRÉ-MOLDADO COMERCIAL - SEÇÃO DE 3,0 M X 3,0 M - TIPO I</t>
  </si>
  <si>
    <t>CORPO DE BSCC PRÉ-MOLDADO COMERCIAL - SEÇÃO DE 3,0 M X 3,0 M - TIPO II</t>
  </si>
  <si>
    <t>CORPO DE BSCC PRÉ-MOLDADO COMERCIAL - SEÇÃO DE 3,0 M X 3,0 M - TIPO III</t>
  </si>
  <si>
    <t>CORPO DE BSCC PRÉ-MOLDADO COMERCIAL - SEÇÃO DE 3,0 M X 3,0 M - TIPO IV</t>
  </si>
  <si>
    <t>CORPO DE BSCC PRÉ-MOLDADO COMERCIAL - SEÇÃO DE 3,0 M X 3,0 M - TIPO V</t>
  </si>
  <si>
    <t>CORPO DE BSCC PRÉ-MOLDADO COMERCIAL - SEÇÃO DE 3,0 M X 3,0 M - TIPO VI</t>
  </si>
  <si>
    <t>CORPO DE BSCC PRÉ-MOLDADO COMERCIAL - SEÇÃO DE 3,0 M X 3,0 M - TIPO VII</t>
  </si>
  <si>
    <t>CORPO DE BSCC PRÉ-MOLDADO COMERCIAL - SEÇÃO CANAL DE 1,5 M X 1,5 M</t>
  </si>
  <si>
    <t>CORPO DE BSCC PRÉ-MOLDADO COMERCIAL - SEÇÃO CANAL DE 2,0 M X 1,5 M</t>
  </si>
  <si>
    <t>CORPO DE BSCC PRÉ-MOLDADO COMERCIAL - SEÇÃO CANAL DE 2,0 M X 2,0 M - TIPO I</t>
  </si>
  <si>
    <t>CORPO DE BSCC PRÉ-MOLDADO COMERCIAL - SEÇÃO CANAL DE 2,0 M X 2,0 M - TIPO II</t>
  </si>
  <si>
    <t>CORPO DE BSCC PRÉ-MOLDADO COMERCIAL - SEÇÃO CANAL DE 2,5 M X 1,5 M</t>
  </si>
  <si>
    <t>CORPO DE BSCC PRÉ-MOLDADO COMERCIAL - SEÇÃO CANAL DE 2,5 M X 2,0 M - TIPO I</t>
  </si>
  <si>
    <t>CORPO DE BSCC PRÉ-MOLDADO COMERCIAL - SEÇÃO CANAL DE 2,5 M X 2,0 M - TIPO II</t>
  </si>
  <si>
    <t>CORPO DE BSCC PRÉ-MOLDADO COMERCIAL - SEÇÃO CANAL DE 3,0 M X 1,5 M</t>
  </si>
  <si>
    <t>CORPO DE BSCC PRÉ-MOLDADO COMERCIAL - SEÇÃO CANAL DE 3,0 M X 2,0 M - TIPO I</t>
  </si>
  <si>
    <t>CORPO DE BSCC PRÉ-MOLDADO COMERCIAL - SEÇÃO CANAL DE 3,0 M X 2,0 M - TIPO II</t>
  </si>
  <si>
    <t>CHAPA METÁLICA CORRUGADA GALVANIZADA PARA TUNNEL LINER - E = 2,7 MM E D = 1,2 M</t>
  </si>
  <si>
    <t>CHAPA METÁLICA CORRUGADA GALVANIZADA PARA TUNNEL LINER - E = 2,7 MM E D = 1,4 M</t>
  </si>
  <si>
    <t>CHAPA METÁLICA CORRUGADA GALVANIZADA PARA TUNNEL LINER - E = 2,7 MM E D = 1,6 M</t>
  </si>
  <si>
    <t>CHAPA METÁLICA CORRUGADA GALVANIZADA PARA TUNNEL LINER - E = 2,7 MM E D = 1,8 M</t>
  </si>
  <si>
    <t>CHAPA METÁLICA CORRUGADA GALVANIZADA PARA TUNNEL LINER - E = 2,7 MM E D = 2,0 M</t>
  </si>
  <si>
    <t>CHAPA METÁLICA CORRUGADA GALVANIZADA PARA TUNNEL LINER - E = 3,4 MM E D = 2,2 M</t>
  </si>
  <si>
    <t>CHAPA METÁLICA CORRUGADA GALVANIZADA PARA TUNNEL LINER - E = 3,4 MM E D = 2,4 M</t>
  </si>
  <si>
    <t>CHAPA METÁLICA CORRUGADA GALVANIZADA PARA TUNNEL LINER - E = 3,4 MM E D = 2,6 M</t>
  </si>
  <si>
    <t>CHAPA METÁLICA CORRUGADA GALVANIZADA PARA TUNNEL LINER - E = 3,4 MM E D = 2,8 M</t>
  </si>
  <si>
    <t>CHAPA METÁLICA CORRUGADA GALVANIZADA PARA TUNNEL LINER - E = 3,4 MM E D = 3,0 M</t>
  </si>
  <si>
    <t>CHAPA METÁLICA CORRUGADA GALVANIZADA PARA TUNNEL LINER - E = 3,4 MM E D = 3,2 M</t>
  </si>
  <si>
    <t>CHAPA METÁLICA CORRUGADA GALVANIZADA PARA TUNNEL LINER - E = 3,9 MM E D = 3,4 M</t>
  </si>
  <si>
    <t>CHAPA METÁLICA CORRUGADA GALVANIZADA PARA TUNNEL LINER - E = 3,9 MM E D = 3,6 M</t>
  </si>
  <si>
    <t>CHAPA METÁLICA CORRUGADA GALVANIZADA PARA TUNNEL LINER - E = 3,9 MM E D = 3,8 M</t>
  </si>
  <si>
    <t>CHAPA METÁLICA CORRUGADA GALVANIZADA PARA TUNNEL LINER - E = 3,9 MM E D = 4,0 M</t>
  </si>
  <si>
    <t>CHAPA METÁLICA CORRUGADA GALVANIZADA PARA TUNNEL LINER - E = 3,9 MM E D = 4,2 M</t>
  </si>
  <si>
    <t>CHAPA METÁLICA CORRUGADA GALVANIZADA PARA TUNNEL LINER - E = 3,9 MM E D = 4,4 M</t>
  </si>
  <si>
    <t>CHAPA METÁLICA CORRUGADA GALVANIZADA PARA TUNNEL LINER - E = 3,9 MM E D = 4,6 M</t>
  </si>
  <si>
    <t>CHAPA METÁLICA CORRUGADA GALVANIZADA PARA TUNNEL LINER - E = 4,7 MM E D = 4,8 M</t>
  </si>
  <si>
    <t>CHAPA METÁLICA CORRUGADA GALVANIZADA PARA TUNNEL LINER - E = 4,7 MM E D = 5,0 M</t>
  </si>
  <si>
    <t>CHAPA METÁLICA CORRUGADA GALVANIZADA REVESTIDA COM EPÓXI PARA TUNNEL LINER - E = 2,7 MM E D = 1,2 M</t>
  </si>
  <si>
    <t>CHAPA METÁLICA CORRUGADA GALVANIZADA REVESTIDA COM EPÓXI PARA TUNNEL LINER - E = 2,7 MM E D = 1,4 M</t>
  </si>
  <si>
    <t>CHAPA METÁLICA CORRUGADA GALVANIZADA REVESTIDA COM EPÓXI PARA TUNNEL LINER - E = 2,7 MM E D = 1,6 M</t>
  </si>
  <si>
    <t>CHAPA METÁLICA CORRUGADA GALVANIZADA REVESTIDA COM EPÓXI PARA TUNNEL LINER - E = 2,7 MM E D = 1,8 M</t>
  </si>
  <si>
    <t>CHAPA METÁLICA CORRUGADA GALVANIZADA REVESTIDA COM EPÓXI PARA TUNNEL LINER - E = 2,7 MM E D = 2,0 M</t>
  </si>
  <si>
    <t>CHAPA METÁLICA CORRUGADA GALVANIZADA REVESTIDA COM EPÓXI PARA TUNNEL LINER - E = 3,4 MM E D = 2,2 M</t>
  </si>
  <si>
    <t>CHAPA METÁLICA CORRUGADA GALVANIZADA REVESTIDA COM EPÓXI PARA TUNNEL LINER - E = 3,4 MM E D = 2,4 M</t>
  </si>
  <si>
    <t>CHAPA METÁLICA CORRUGADA GALVANIZADA REVESTIDA COM EPÓXI PARA TUNNEL LINER - E = 3,4 MM E D = 2,6 M</t>
  </si>
  <si>
    <t>CHAPA METÁLICA CORRUGADA GALVANIZADA REVESTIDA COM EPÓXI PARA TUNNEL LINER - E = 3,4 MM E D = 2,8 M</t>
  </si>
  <si>
    <t>CHAPA METÁLICA CORRUGADA GALVANIZADA REVESTIDA COM EPÓXI PARA TUNNEL LINER - E = 3,4 MM E D = 3,0 M</t>
  </si>
  <si>
    <t>CHAPA METÁLICA CORRUGADA GALVANIZADA REVESTIDA COM EPÓXI PARA TUNNEL LINER - E = 3,4 MM E D = 3,2 M</t>
  </si>
  <si>
    <t>CHAPA MÚLTIPLA METÁLICA CORRUGADA GALVANIZADA TIPO MP 152 LENTICULAR OU SIMILAR - E = 2,70 MM, H = 1,40 M E VÃO = 1,95 M</t>
  </si>
  <si>
    <t>CHAPA MÚLTIPLA METÁLICA CORRUGADA GALVANIZADA TIPO MP 152 LENTICULAR OU SIMILAR - E = 2,70 MM, H = 1,50 M E VÃO = 2,15 M</t>
  </si>
  <si>
    <t>CHAPA MÚLTIPLA METÁLICA CORRUGADA GALVANIZADA TIPO MP 152 LENTICULAR OU SIMILAR - E = 2,70 MM, H = 1,60 M E VÃO = 2,30 M</t>
  </si>
  <si>
    <t>CHAPA MÚLTIPLA METÁLICA CORRUGADA GALVANIZADA TIPO MP 152 LENTICULAR OU SIMILAR - E = 2,70 MM, H = 1,65 M E VÃO = 2,55 M</t>
  </si>
  <si>
    <t>CHAPA MÚLTIPLA METÁLICA CORRUGADA GALVANIZADA TIPO MP 152 LENTICULAR OU SIMILAR - E = 2,70 MM, H = 1,85 M E VÃO = 2,70 M</t>
  </si>
  <si>
    <t>CHAPA MÚLTIPLA METÁLICA CORRUGADA GALVANIZADA TIPO MP 152 LENTICULAR OU SIMILAR - E = 2,70 MM, H = 1,90 M E VÃO = 2,75 M</t>
  </si>
  <si>
    <t>CHAPA MÚLTIPLA METÁLICA CORRUGADA GALVANIZADA TIPO MP 152 LENTICULAR OU SIMILAR - E = 2,70 MM, H = 2,00 M E VÃO = 3,00 M</t>
  </si>
  <si>
    <t>CHAPA MÚLTIPLA METÁLICA CORRUGADA GALVANIZADA TIPO MP 152 LENTICULAR OU SIMILAR - E = 2,70 MM, H = 2,10 M E VÃO = 3,20 M</t>
  </si>
  <si>
    <t>CHAPA MÚLTIPLA METÁLICA CORRUGADA GALVANIZADA TIPO MP 152 LENTICULAR OU SIMILAR - E = 2,70 MM, H = 2,15 M E VÃO = 3,35 M</t>
  </si>
  <si>
    <t>CHAPA MÚLTIPLA METÁLICA CORRUGADA GALVANIZADA TIPO MP 152 LENTICULAR OU SIMILAR - E = 2,70 MM, H = 2,25 M E VÃO = 3,55 M</t>
  </si>
  <si>
    <t>CHAPA MÚLTIPLA METÁLICA CORRUGADA GALVANIZADA TIPO MP 152 LENTICULAR OU SIMILAR - E = 2,70 MM, H = 2,35 M E VÃO = 3,70 M</t>
  </si>
  <si>
    <t>CHAPA MÚLTIPLA METÁLICA CORRUGADA GALVANIZADA TIPO MP 152 LENTICULAR OU SIMILAR - E = 2,70 MM, H = 2,45 M E VÃO = 3,90 M</t>
  </si>
  <si>
    <t>CHAPA MÚLTIPLA METÁLICA CORRUGADA GALVANIZADA TIPO MP 152 LENTICULAR OU SIMILAR - E = 2,70 MM, H = 2,55 M E VÃO = 4,00 M</t>
  </si>
  <si>
    <t>CHAPA MÚLTIPLA METÁLICA CORRUGADA GALVANIZADA TIPO MP 152 LENTICULAR OU SIMILAR - E = 2,70 MM, H = 2,80 M E VÃO = 4,15 M</t>
  </si>
  <si>
    <t>CHAPA MÚLTIPLA METÁLICA CORRUGADA GALVANIZADA TIPO MP 152 LENTICULAR OU SIMILAR - E = 2,70 MM, H = 2,90 M E VÃO = 4,40 M</t>
  </si>
  <si>
    <t>CHAPA MÚLTIPLA METÁLICA CORRUGADA GALVANIZADA TIPO MP 152 LENTICULAR OU SIMILAR - E = 2,70 MM, H = 3,00 M E VÃO = 4,60 M</t>
  </si>
  <si>
    <t>CHAPA MÚLTIPLA METÁLICA CORRUGADA GALVANIZADA TIPO MP 152 LENTICULAR OU SIMILAR - E = 3,40 MM, H = 3,05 M E VÃO = 4,80 M</t>
  </si>
  <si>
    <t>CHAPA MÚLTIPLA METÁLICA CORRUGADA GALVANIZADA TIPO MP 152 LENTICULAR OU SIMILAR - E = 3,40 MM, H = 3,15 M E VÃO = 5,05 M</t>
  </si>
  <si>
    <t>CHAPA MÚLTIPLA METÁLICA CORRUGADA GALVANIZADA TIPO MP 152 LENTICULAR OU SIMILAR - E = 3,40 MM, H = 3,25 M E VÃO = 5,25 M</t>
  </si>
  <si>
    <t>CHAPA MÚLTIPLA METÁLICA CORRUGADA GALVANIZADA TIPO MP 152 LENTICULAR OU SIMILAR - E = 3,90 MM, H = 3,35 M E VÃO = 5,45 M</t>
  </si>
  <si>
    <t>CHAPA MÚLTIPLA METÁLICA CORRUGADA GALVANIZADA TIPO MP 152 LENTICULAR OU SIMILAR - E = 3,90 MM, H = 3,40 M E VÃO = 5,60 M</t>
  </si>
  <si>
    <t>CHAPA MÚLTIPLA METÁLICA CORRUGADA GALVANIZADA TIPO MP 152 LENTICULAR OU SIMILAR - E = 4,70 MM, H = 3,50 M E VÃO = 5,80 M</t>
  </si>
  <si>
    <t>CHAPA MÚLTIPLA METÁLICA CORRUGADA GALVANIZADA TIPO MP 152 LENTICULAR OU SIMILAR - E = 4,70 MM, H = 3,55 M E VÃO = 5,90 M</t>
  </si>
  <si>
    <t>CHAPA MÚLTIPLA METÁLICA CORRUGADA GALVANIZADA TIPO MP 152 LENTICULAR OU SIMILAR - E = 4,70 MM, H = 3,65 M E VÃO = 6,10 M</t>
  </si>
  <si>
    <t>CHAPA MÚLTIPLA METÁLICA CORRUGADA GALVANIZADA TIPO MP 152 LENTICULAR OU SIMILAR - E = 4,70 MM, H = 3,65 M E VÃO = 6,25 M</t>
  </si>
  <si>
    <t>CHAPA MÚLTIPLA METÁLICA CORRUGADA GALVANIZADA TIPO MP 152 LENTICULAR OU SIMILAR - E = 6,40 MM, H = 3,75 M E VÃO = 6,40 M</t>
  </si>
  <si>
    <t>CHAPA MÚLTIPLA METÁLICA CORRUGADA GALVANIZADA TIPO MP 152 LENTICULAR OU SIMILAR - E = 6,40 MM, H = 3,85 M E VÃO = 6,60 M</t>
  </si>
  <si>
    <t>CHAPA MÚLTIPLA METÁLICA CORRUGADA GALVANIZADA TIPO MP 152 OU SIMILAR PARA PASSAGEM DE GADO - E = 2,70 MM, H = 2,25 M E VÃO = 2,20 M</t>
  </si>
  <si>
    <t>CHAPA MÚLTIPLA METÁLICA CORRUGADA GALVANIZADA TIPO MP 152 OU SIMILAR PARA PASSAGEM DE GADO - E = 2,70 MM, H = 3,10 M E VÃO = 2,90 M</t>
  </si>
  <si>
    <t>CHAPA MÚLTIPLA METÁLICA CORRUGADA GALVANIZADA TIPO MP 152 OU SIMILAR PARA PASSAGEM INFERIOR - E = 2,70 MM, H = 3,50 M E VÃO = 3,70 M</t>
  </si>
  <si>
    <t>CHAPA MÚLTIPLA METÁLICA CORRUGADA GALVANIZADA TIPO MP 152 OU SIMILAR PARA PASSAGEM INFERIOR - E = 2,70 MM, H = 3,60 M E VÃO = 3,90 M</t>
  </si>
  <si>
    <t>CHAPA MÚLTIPLA METÁLICA CORRUGADA GALVANIZADA TIPO MP 152 OU SIMILAR PARA PASSAGEM INFERIOR - E = 2,70 MM, H = 3,75 M E VÃO = 4,00 M</t>
  </si>
  <si>
    <t>CHAPA MÚLTIPLA METÁLICA CORRUGADA GALVANIZADA TIPO MP 152 OU SIMILAR PARA PASSAGEM INFERIOR - E = 2,70 MM, H = 3,90 M E VÃO = 4,20 M</t>
  </si>
  <si>
    <t>CHAPA MÚLTIPLA METÁLICA CORRUGADA GALVANIZADA TIPO MP 152 OU SIMILAR PARA PASSAGEM INFERIOR - E = 2,70 MM, H = 4,10 M E VÃO = 4,25 M</t>
  </si>
  <si>
    <t>CHAPA MÚLTIPLA METÁLICA CORRUGADA GALVANIZADA TIPO MP 152 OU SIMILAR PARA PASSAGEM INFERIOR - E = 2,70 MM, H = 4,25 M E VÃO = 4,40 M</t>
  </si>
  <si>
    <t>CHAPA MÚLTIPLA METÁLICA CORRUGADA GALVANIZADA TIPO MP 152 OU SIMILAR PARA PASSAGEM INFERIOR - E = 2,70 MM, H = 4,40 M E VÃO = 4,50 M</t>
  </si>
  <si>
    <t>CHAPA MÚLTIPLA METÁLICA CORRUGADA GALVANIZADA TIPO MP 152 OU SIMILAR PARA PASSAGEM INFERIOR - E = 3,40 MM, H = 4,50 M E VÃO = 4,70 M</t>
  </si>
  <si>
    <t>CHAPA MÚLTIPLA METÁLICA CORRUGADA GALVANIZADA TIPO MP 152 OU SIMILAR PARA PASSAGEM INFERIOR - E = 3,40 MM, H = 4,75 M E VÃO = 4,80 M</t>
  </si>
  <si>
    <t>CHAPA MÚLTIPLA METÁLICA CORRUGADA GALVANIZADA TIPO MP 152 OU SIMILAR PARA PASSAGEM INFERIOR - E = 3,40 MM, H = 4,85 M E VÃO = 5,00 M</t>
  </si>
  <si>
    <t>CHAPA MÚLTIPLA METÁLICA CORRUGADA GALVANIZADA TIPO MP 152 OU SIMILAR PARA PASSAGEM INFERIOR - E = 3,40 MM, H = 4,90 M E VÃO = 5,15 M</t>
  </si>
  <si>
    <t>CHAPA MÚLTIPLA METÁLICA CORRUGADA GALVANIZADA TIPO MP 152 OU SIMILAR PARA PASSAGEM INFERIOR - E = 3,40 MM, H = 5,00 M E VÃO = 5,25 M</t>
  </si>
  <si>
    <t>CHAPA MÚLTIPLA METÁLICA CORRUGADA GALVANIZADA TIPO MP 152 OU SIMILAR PARA PASSAGEM INFERIOR - E = 3,40 MM, H = 5,30 M E VÃO = 5,30 M</t>
  </si>
  <si>
    <t>CHAPA MÚLTIPLA METÁLICA CORRUGADA GALVANIZADA TIPO MP 152 OU SIMILAR PARA PASSAGEM INFERIOR - E = 3,90 MM, H = 5,25 M E VÃO = 5,65 M</t>
  </si>
  <si>
    <t>CHAPA MÚLTIPLA METÁLICA CORRUGADA GALVANIZADA TIPO MP 152 OU SIMILAR PARA PASSAGEM INFERIOR - E = 4,70 MM, H = 5,30 M E VÃO = 5,85 M</t>
  </si>
  <si>
    <t>CHAPA MÚLTIPLA METÁLICA CORRUGADA GALVANIZADA TIPO MP 152 OU SIMILAR PARA PASSAGEM INFERIOR - E = 4,70 MM, H = 5,45 M E VÃO = 6,00 M</t>
  </si>
  <si>
    <t>CHAPA MÚLTIPLA METÁLICA CORRUGADA GALVANIZADA TIPO MP 152 OU SIMILAR PARA PASSAGEM INFERIOR - E = 4,70 MM, H = 5,50 M E VÃO = 6,25 M</t>
  </si>
  <si>
    <t>CHAPA MÚLTIPLA METÁLICA CORRUGADA GALVANIZADA DE ARCO ALTO TIPO MP 152S OU SIMILAR - E = 4,70 MM, H = 2,77 M E VÃO = 6,12 M</t>
  </si>
  <si>
    <t>CHAPA MÚLTIPLA METÁLICA CORRUGADA GALVANIZADA DE ARCO ALTO TIPO MP 152S OU SIMILAR - E = 4,70 MM, H = 3,68 M E VÃO = 6,30 M</t>
  </si>
  <si>
    <t>CHAPA MÚLTIPLA METÁLICA CORRUGADA GALVANIZADA DE ARCO ALTO TIPO MP 152S OU SIMILAR - E = 4,70 MM, H = 3,56 M E VÃO = 6,55 M</t>
  </si>
  <si>
    <t>CHAPA MÚLTIPLA METÁLICA CORRUGADA GALVANIZADA DE ARCO ALTO TIPO MP 152S OU SIMILAR - E = 4,70 MM, H = 4,42 M E VÃO = 6,96 M</t>
  </si>
  <si>
    <t>CHAPA MÚLTIPLA METÁLICA CORRUGADA GALVANIZADA DE ARCO ALTO TIPO MP 152S OU SIMILAR - E = 4,70 MM, H = 3,61 M E VÃO = 6,78 M</t>
  </si>
  <si>
    <t>CHAPA MÚLTIPLA METÁLICA CORRUGADA GALVANIZADA DE ARCO ALTO TIPO MP 152S OU SIMILAR - E = 4,70 MM, H = 4,27 M E VÃO = 6,99 M</t>
  </si>
  <si>
    <t>CHAPA MÚLTIPLA METÁLICA CORRUGADA GALVANIZADA DE ARCO ALTO TIPO MP 152S OU SIMILAR - E = 4,70 MM, H = 3,63 M E VÃO = 7,01 M</t>
  </si>
  <si>
    <t>CHAPA MÚLTIPLA METÁLICA CORRUGADA GALVANIZADA DE ARCO ALTO TIPO MP 152S OU SIMILAR - E = 4,70 MM, H = 4,52 M E VÃO = 7,42 M</t>
  </si>
  <si>
    <t>CHAPA MÚLTIPLA METÁLICA CORRUGADA GALVANIZADA DE ARCO ALTO TIPO MP 152S OU SIMILAR - E = 4,70 MM, H = 3,68 M E VÃO = 7,24 M</t>
  </si>
  <si>
    <t>CHAPA MÚLTIPLA METÁLICA CORRUGADA GALVANIZADA DE ARCO ALTO TIPO MP 152S OU SIMILAR - E = 4,70 MM, H = 4,19 M E VÃO = 7,47 M</t>
  </si>
  <si>
    <t>CHAPA MÚLTIPLA METÁLICA CORRUGADA GALVANIZADA DE ARCO ALTO TIPO MP 152S OU SIMILAR - E = 4,70 MM, H = 4,60 M E VÃO = 7,85 M</t>
  </si>
  <si>
    <t>CHAPA MÚLTIPLA METÁLICA CORRUGADA GALVANIZADA DE ARCO ALTO TIPO MP 152S OU SIMILAR - E = 4,70 MM, H = 3,99 M E VÃO = 7,67 M</t>
  </si>
  <si>
    <t>CHAPA MÚLTIPLA METÁLICA CORRUGADA GALVANIZADA DE ARCO ALTO TIPO MP 152S OU SIMILAR - E = 4,70 MM, H = 4,65 M E VÃO = 8,08 M</t>
  </si>
  <si>
    <t>CHAPA MÚLTIPLA METÁLICA CORRUGADA GALVANIZADA DE ARCO ALTO TIPO MP 152S OU SIMILAR - E = 4,70 MM, H = 4,04 M E VÃO = 7,90 M</t>
  </si>
  <si>
    <t>CHAPA MÚLTIPLA METÁLICA CORRUGADA GALVANIZADA DE ARCO ALTO TIPO MP 152S OU SIMILAR - E = 4,70 MM, H = 4,70 M E VÃO = 8,31 M</t>
  </si>
  <si>
    <t>CHAPA MÚLTIPLA METÁLICA CORRUGADA GALVANIZADA DE ARCO ALTO TIPO MP 152S OU SIMILAR - E = 4,70 MM, H = 4,11 M E VÃO = 8,36 M</t>
  </si>
  <si>
    <t>CHAPA MÚLTIPLA METÁLICA CORRUGADA GALVANIZADA DE ARCO ALTO TIPO MP 152S OU SIMILAR - E = 4,70 MM, H = 5,00 M E VÃO = 8,97 M</t>
  </si>
  <si>
    <t>CHAPA MÚLTIPLA METÁLICA CORRUGADA GALVANIZADA DE ARCO ALTO TIPO MP 152S OU SIMILAR - E = 4,70 MM, H = 4,39 M E VÃO = 8,59 M</t>
  </si>
  <si>
    <t>CHAPA MÚLTIPLA METÁLICA CORRUGADA GALVANIZADA DE ARCO ALTO TIPO MP 152S OU SIMILAR - E = 4,70 MM, H = 5,49 M E VÃO = 9,17 M</t>
  </si>
  <si>
    <t>CHAPA MÚLTIPLA METÁLICA CORRUGADA GALVANIZADA DE ARCO ALTO TIPO MP 152S OU SIMILAR - E = 4,70 MM, H = 4,70 M E VÃO = 9,22 M</t>
  </si>
  <si>
    <t>CHAPA MÚLTIPLA METÁLICA CORRUGADA GALVANIZADA DE ARCO ALTO TIPO MP 152S OU SIMILAR - E = 4,70 MM, H = 5,59 M E VÃO = 9,63 M</t>
  </si>
  <si>
    <t>CHAPA MÚLTIPLA METÁLICA CORRUGADA GALVANIZADA DE ARCO ALTO TIPO MP 152S OU SIMILAR - E = 4,70 MM, H = 4,75 M E VÃO = 9,45 M</t>
  </si>
  <si>
    <t>CHAPA MÚLTIPLA METÁLICA CORRUGADA GALVANIZADA DE ARCO ALTO TIPO MP 152S OU SIMILAR - E = 4,70 MM, H = 5,41 M E VÃO = 9,65 M</t>
  </si>
  <si>
    <t>CHAPA MÚLTIPLA METÁLICA CORRUGADA GALVANIZADA DE ARCO ALTO TIPO MP 152S OU SIMILAR - E = 4,70 MM, H = 6,07 M E VÃO = 9,86 M</t>
  </si>
  <si>
    <t>CHAPA MÚLTIPLA METÁLICA CORRUGADA GALVANIZADA DE ARCO ALTO TIPO MP 152S OU SIMILAR - E = 4,70 MM, H = 5,23 M E VÃO = 9,68 M</t>
  </si>
  <si>
    <t>CHAPA MÚLTIPLA METÁLICA CORRUGADA GALVANIZADA DE ARCO ALTO TIPO MP 152S OU SIMILAR - E = 4,70 MM, H = 6,12 M E VÃO = 10,08 M</t>
  </si>
  <si>
    <t>CHAPA MÚLTIPLA METÁLICA CORRUGADA GALVANIZADA DE ARCO ALTO TIPO MP 152S OU SIMILAR - E = 4,70 MM, H = 5,28 M E VÃO = 9,91 M</t>
  </si>
  <si>
    <t>CHAPA MÚLTIPLA METÁLICA CORRUGADA GALVANIZADA DE ARCO ALTO TIPO MP 152S OU SIMILAR - E = 4,70 MM, H = 6,17 M E VÃO = 10,31 M</t>
  </si>
  <si>
    <t>CHAPA MÚLTIPLA METÁLICA CORRUGADA GALVANIZADA DE ARCO ALTO TIPO MP 152S OU SIMILAR - E = 4,70 MM, H = 5,38 M E VÃO = 10,36 M</t>
  </si>
  <si>
    <t>CHAPA MÚLTIPLA METÁLICA CORRUGADA GALVANIZADA DE ARCO ALTO TIPO MP 152S OU SIMILAR - E = 4,70 MM, H = 6,05 M E VÃO = 10,54 M</t>
  </si>
  <si>
    <t>CHAPA MÚLTIPLA METÁLICA CORRUGADA GALVANIZADA DE ARCO ALTO TIPO MP 152S OU SIMILAR - E = 4,70 MM, H = 6,48 M E VÃO = 10,74 M</t>
  </si>
  <si>
    <t>CHAPA MÚLTIPLA METÁLICA CORRUGADA GALVANIZADA DE ARCO ALTO TIPO MP 152S OU SIMILAR - E = 4,70 MM, H = 7,12 M E VÃO = 11,35 M</t>
  </si>
  <si>
    <t>CHAPA MÚLTIPLA METÁLICA CORRUGADA GALVANIZADA DE ARCO ALTO TIPO MP 152S OU SIMILAR - E = 6,40 MM, H = 5,41 M E VÃO = 10,57 M</t>
  </si>
  <si>
    <t>CHAPA MÚLTIPLA METÁLICA CORRUGADA GALVANIZADA DE ARCO ALTO TIPO MP 152S OU SIMILAR - E = 6,40 MM, H = 6,10 M E VÃO = 10,77 M</t>
  </si>
  <si>
    <t>CHAPA MÚLTIPLA METÁLICA CORRUGADA GALVANIZADA DE ARCO ALTO TIPO MP 152S OU SIMILAR - E = 6,40 MM, H = 6,53 M E VÃO = 10,97 M</t>
  </si>
  <si>
    <t>CHAPA MÚLTIPLA METÁLICA CORRUGADA GALVANIZADA DE ARCO ALTO TIPO MP 152S OU SIMILAR - E = 6,40 MM, H = 7,16 M E VÃO = 11,58 M</t>
  </si>
  <si>
    <t>CHAPA MÚLTIPLA METÁLICA CORRUGADA GALVANIZADA TIPO MP 152S OVOIDE OU SIMILAR - E = 4,70 MM, H = 7,82 M E VÃO = 7,21 M</t>
  </si>
  <si>
    <t>CHAPA MÚLTIPLA METÁLICA CORRUGADA GALVANIZADA TIPO MP 152S OVOIDE OU SIMILAR - E = 4,70 MM, H = 7,87 M E VÃO = 7,31 M</t>
  </si>
  <si>
    <t>CHAPA MÚLTIPLA METÁLICA CORRUGADA GALVANIZADA TIPO MP 152S OVOIDE OU SIMILAR - E = 4,70 MM, H = 7,90 M E VÃO = 7,77 M</t>
  </si>
  <si>
    <t>CHAPA MÚLTIPLA METÁLICA CORRUGADA GALVANIZADA TIPO MP 152S OVOIDE OU SIMILAR - E = 4,70 MM, H = 8,44 M E VÃO = 7,57 M</t>
  </si>
  <si>
    <t>CHAPA MÚLTIPLA METÁLICA CORRUGADA GALVANIZADA TIPO MP 152S OVOIDE OU SIMILAR - E = 4,70 MM, H = 8,23 M E VÃO = 8,36 M</t>
  </si>
  <si>
    <t>CHAPA MÚLTIPLA METÁLICA CORRUGADA GALVANIZADA TIPO MP 152S OVOIDE OU SIMILAR - E = 4,70 MM, H = 8,01 M E VÃO = 8,13 M</t>
  </si>
  <si>
    <t>CHAPA MÚLTIPLA METÁLICA CORRUGADA GALVANIZADA TIPO MP 152S OVOIDE OU SIMILAR - E = 4,70 MM, H = 8,48 M E VÃO = 8,56 M</t>
  </si>
  <si>
    <t>CHAPA MÚLTIPLA METÁLICA CORRUGADA GALVANIZADA TIPO MP 152S OVOIDE OU SIMILAR - E = 4,70 MM, H = 9,32 M E VÃO = 8,71 M</t>
  </si>
  <si>
    <t>CHAPA MÚLTIPLA METÁLICA CORRUGADA GALVANIZADA TIPO MP 152S OVOIDE OU SIMILAR - E = 4,70 MM, H = 9,04 M E VÃO = 9,15 M</t>
  </si>
  <si>
    <t>CHAPA MÚLTIPLA METÁLICA CORRUGADA GALVANIZADA TIPO MP 152S OVOIDE OU SIMILAR - E = 4,70 MM, H = 9,50 M E VÃO = 9,15 M</t>
  </si>
  <si>
    <t>ARAME LISO EM AÇO GALVANIZADO - D = 1,24 MM (18 BWG)</t>
  </si>
  <si>
    <t>PORCA SEXTAVADA EM AÇO PARA ANCORAGEM DE TIRANTES - 20 MM ≤ D ≤ 40 MM</t>
  </si>
  <si>
    <t>TELA DE POLIAMIDA - MALHA DE 60 FIOS/CM</t>
  </si>
  <si>
    <t>TIRANTE DE BARRA DE AÇO - TENSÃO DE ESCOAMENTO = 500 MPA, TENSÃO DE RUPTURA = 550 MPA E D = 32 MM</t>
  </si>
  <si>
    <t>BARRA CHATA EM AÇO GALVANIZADO</t>
  </si>
  <si>
    <t>TINTA EM PÓ À BASE DE RESINA POLIÉSTER</t>
  </si>
  <si>
    <t>APOIO DE NEOPRENE NÃO FRETADO - C = 100 MM, L = 100 MM E E = 20 MM</t>
  </si>
  <si>
    <t>PORCA SEXTAVADA EM AÇO GALVANIZADO PARA PARAFUSO - D = 9,525 MM (3/8")</t>
  </si>
  <si>
    <t>PORCA SEXTAVADA EM AÇO GALVANIZADO PARA PARAFUSO - D = 12 MM (M12)</t>
  </si>
  <si>
    <t>PARAFUSO DE CABEÇA SEXTAVADA EM AÇO GALVANIZADO, CLASSE 8.8 - D = 12 MM (M12) E C = 30 MM</t>
  </si>
  <si>
    <t>LIGAÇÃO TIPO BARRA CHATA EM AÇO GALVANIZADO PARA CONTENÇÃO - L = 45 MM E E = 4 MM</t>
  </si>
  <si>
    <t>FITA METÁLICA SAE 1010/1020 PARA SOLO REFORÇADO - L = 50 MM E E = 4 MM</t>
  </si>
  <si>
    <t>TUBO PEAD PE 100 PN 5 PARA ESTAIS - D = 140 MM</t>
  </si>
  <si>
    <t>TUBO PEAD PE 100 PN 5 PARA ESTAIS - D = 160 MM</t>
  </si>
  <si>
    <t>TUBO PEAD PE 100 PN 5 PARA ESTAIS - D = 180 MM</t>
  </si>
  <si>
    <t>TUBO PEAD PE 100 PN 5 PARA ESTAIS - D = 200 MM</t>
  </si>
  <si>
    <t>TUBO PEAD PE 100 PN 5 PARA ESTAIS - D = 225 MM</t>
  </si>
  <si>
    <t>TUBO PEAD PE 100 PN 5 PARA ESTAIS - D = 250 MM</t>
  </si>
  <si>
    <t>TUBO PEAD PE 100 PN 5 PARA ESTAIS - D = 280 MM</t>
  </si>
  <si>
    <t>TUBO PEAD PE 100 PN 5 PARA ESTAIS - D = 315 MM</t>
  </si>
  <si>
    <t>TUBO ANTIVANDALISMO EM AÇO GALVANIZADO PARA ESTAIS DE 12 CORDOALHAS - D = 15,7 MM</t>
  </si>
  <si>
    <t>TUBO ANTIVANDALISMO EM AÇO GALVANIZADO PARA ESTAIS DE 19 CORDOALHAS - D = 15,7 MM</t>
  </si>
  <si>
    <t>TUBO ANTIVANDALISMO EM AÇO GALVANIZADO PARA ESTAIS DE 22 CORDOALHAS - D = 15,7 MM</t>
  </si>
  <si>
    <t>TUBO ANTIVANDALISMO EM AÇO GALVANIZADO PARA ESTAIS DE 31 CORDOALHAS - D = 15,7 MM</t>
  </si>
  <si>
    <t>TUBO ANTIVANDALISMO EM AÇO GALVANIZADO PARA ESTAIS DE 37 CORDOALHAS - D = 15,7 MM</t>
  </si>
  <si>
    <t>TUBO ANTIVANDALISMO EM AÇO GALVANIZADO PARA ESTAIS DE 43 CORDOALHAS - D = 15,7 MM</t>
  </si>
  <si>
    <t>TUBO ANTIVANDALISMO EM AÇO GALVANIZADO PARA ESTAIS DE 55 CORDOALHAS - D = 15,7 MM</t>
  </si>
  <si>
    <t>TUBO ANTIVANDALISMO EM AÇO GALVANIZADO PARA ESTAIS DE 61 CORDOALHAS - D = 15,7 MM</t>
  </si>
  <si>
    <t>TUBO ANTIVANDALISMO EM AÇO GALVANIZADO PARA ESTAIS DE 73 CORDOALHAS - D = 15,7 MM</t>
  </si>
  <si>
    <t>TUBO ANTIVANDALISMO EM AÇO GALVANIZADO PARA ESTAIS DE 85 CORDOALHAS - D = 15,7 MM</t>
  </si>
  <si>
    <t>TUBO ANTIVANDALISMO EM AÇO GALVANIZADO PARA ESTAIS DE 91 CORDOALHAS - D = 15,7 MM</t>
  </si>
  <si>
    <t>TUBO FÔRMA LADO FIXO EM AÇO GALVANIZADO PARA ESTAIS DE 12 CORDOALHAS - D = 15,7 MM</t>
  </si>
  <si>
    <t>TUBO FÔRMA LADO FIXO EM AÇO GALVANIZADO PARA ESTAIS DE 19 CORDOALHAS - D = 15,7 MM</t>
  </si>
  <si>
    <t>TUBO FÔRMA LADO FIXO EM AÇO GALVANIZADO PARA ESTAIS DE 22 CORDOALHAS - D = 15,7 MM</t>
  </si>
  <si>
    <t>TUBO FÔRMA LADO FIXO EM AÇO GALVANIZADO PARA ESTAIS DE 31 CORDOALHAS - D = 15,7 MM</t>
  </si>
  <si>
    <t>TUBO FÔRMA LADO FIXO EM AÇO GALVANIZADO PARA ESTAIS DE 37 CORDOALHAS - D = 15,7 MM</t>
  </si>
  <si>
    <t>TUBO FÔRMA LADO FIXO EM AÇO GALVANIZADO PARA ESTAIS DE 43 CORDOALHAS - D = 15,7 MM</t>
  </si>
  <si>
    <t>TUBO FÔRMA LADO FIXO EM AÇO GALVANIZADO PARA ESTAIS DE 55 CORDOALHAS - D = 15,7 MM</t>
  </si>
  <si>
    <t>TUBO FÔRMA LADO FIXO EM AÇO GALVANIZADO PARA ESTAIS DE 61 CORDOALHAS - D = 15,7 MM</t>
  </si>
  <si>
    <t>TUBO FÔRMA LADO FIXO EM AÇO GALVANIZADO PARA ESTAIS DE 73 CORDOALHAS - D = 15,7 MM</t>
  </si>
  <si>
    <t>TUBO FÔRMA LADO FIXO EM AÇO GALVANIZADO PARA ESTAIS DE 85 CORDOALHAS - D = 15,7 MM</t>
  </si>
  <si>
    <t>TUBO FÔRMA LADO FIXO EM AÇO GALVANIZADO PARA ESTAIS DE 91 CORDOALHAS - D = 15,7 MM</t>
  </si>
  <si>
    <t>TUBO FÔRMA LADO REGULÁVEL EM AÇO GALVANIZADO PARA ESTAIS DE 12 CORDOALHAS - D = 15,7 MM</t>
  </si>
  <si>
    <t>TUBO FÔRMA LADO REGULÁVEL EM AÇO GALVANIZADO PARA ESTAIS DE 19 CORDOALHAS - D = 15,7 MM</t>
  </si>
  <si>
    <t>TUBO FÔRMA LADO REGULÁVEL EM AÇO GALVANIZADO PARA ESTAIS DE 22 CORDOALHAS - D = 15,7 MM</t>
  </si>
  <si>
    <t>TUBO FÔRMA LADO REGULÁVEL EM AÇO GALVANIZADO PARA ESTAIS DE 31 CORDOALHAS - D = 15,7 MM</t>
  </si>
  <si>
    <t>TUBO FÔRMA LADO REGULÁVEL EM AÇO GALVANIZADO PARA ESTAIS DE 37 CORDOALHAS - D = 15,7 MM</t>
  </si>
  <si>
    <t>TUBO FÔRMA LADO REGULÁVEL EM AÇO GALVANIZADO PARA ESTAIS DE 43 CORDOALHAS - D = 15,7 MM</t>
  </si>
  <si>
    <t>TUBO FÔRMA LADO REGULÁVEL EM AÇO GALVANIZADO PARA ESTAIS DE 55 CORDOALHAS - D = 15,7 MM</t>
  </si>
  <si>
    <t>TUBO FÔRMA LADO REGULÁVEL EM AÇO GALVANIZADO PARA ESTAIS DE 61 CORDOALHAS - D = 15,7 MM</t>
  </si>
  <si>
    <t>TUBO FÔRMA LADO REGULÁVEL EM AÇO GALVANIZADO PARA ESTAIS DE 73 CORDOALHAS - D = 15,7 MM</t>
  </si>
  <si>
    <t>TUBO FÔRMA LADO REGULÁVEL EM AÇO GALVANIZADO PARA ESTAIS DE 85 CORDOALHAS - D = 15,7 MM</t>
  </si>
  <si>
    <t>TUBO FÔRMA LADO REGULÁVEL EM AÇO GALVANIZADO PARA ESTAIS DE 91 CORDOALHAS - D = 15,7 MM</t>
  </si>
  <si>
    <t>COROA DE BOTÕES ESFÉRICOS - RING BIT - D = 104 MM (4 3/32")</t>
  </si>
  <si>
    <t>TUBO DE REVESTIMENTO EM AÇO-CARBONO SCHEDULE 40 - DN = 101,6 MM (4")</t>
  </si>
  <si>
    <t>CIMENTO ASFÁLTICO DE PETRÓLEO COM BORRACHA - CAP 50/70 COM 15% DE BORRACHA DE PNEU</t>
  </si>
  <si>
    <t>CHAPA DE POLIÉSTER REFORÇADA COM FIBRA DE VIDRO - E = 2,0 MM</t>
  </si>
  <si>
    <t>CHAPA DE ALUMÍNIO COMPOSTO (ACM) - E = 3,0 MM</t>
  </si>
  <si>
    <t>FITA ADESIVA ESTRUTURAL DUPLA-FACE - E = 2 MM E L = 25 MM</t>
  </si>
  <si>
    <t>DUTO FLEXÍVEL DE VENTILAÇÃO DE POLIÉSTER ALUMINIZADO SEM ISOLAMENTO - D = 200 MM</t>
  </si>
  <si>
    <t>CABO DE COBRE FLEXÍVEL ANTICHAMA ISOLADO EM HEPR - TENSÃO DE 0,6/1,0 KV E SEÇÃO DE 2 X 6 MM²</t>
  </si>
  <si>
    <t>CABO DE COBRE FLEXÍVEL ANTICHAMA ISOLADO EM HEPR - TENSÃO DE 0,6/1,0 KV E SEÇÃO DE 4 X 6 MM²</t>
  </si>
  <si>
    <t>ANCORAGEM FIXA PARA ESTAIS DE 12 CORDOALHAS - D = 15,7 MM</t>
  </si>
  <si>
    <t>ANCORAGEM FIXA PARA ESTAIS DE 22 CORDOALHAS - D = 15,7 MM</t>
  </si>
  <si>
    <t>ANCORAGEM FIXA PARA ESTAIS DE 43 CORDOALHAS - D = 15,7 MM</t>
  </si>
  <si>
    <t>ANCORAGEM FIXA PARA ESTAIS DE 85 CORDOALHAS - D = 15,7 MM</t>
  </si>
  <si>
    <t>ANCORAGEM REGULÁVEL PARA ESTAIS DE 12 CORDOALHAS - D = 15,7 MM</t>
  </si>
  <si>
    <t>ANCORAGEM REGULÁVEL PARA ESTAIS DE 22 CORDOALHAS - D = 15,7 MM</t>
  </si>
  <si>
    <t>ANCORAGEM REGULÁVEL PARA ESTAIS DE 43 CORDOALHAS - D = 15,7 MM</t>
  </si>
  <si>
    <t>ANCORAGEM REGULÁVEL PARA ESTAIS DE 85 CORDOALHAS - D = 15,7 MM</t>
  </si>
  <si>
    <t>TUBO PEAD PE 100 PN 5 PARA ESTAIS - D = 110 MM</t>
  </si>
  <si>
    <t>ARRUELA LISA EM AÇO ZINCADO BRANCO PARA PARAFUSO - D = 9,525 MM (3/8")</t>
  </si>
  <si>
    <t>VIGA DE MADEIRA - E = 5 CM E L = 11 CM</t>
  </si>
  <si>
    <t>CHUMBADOR DE EXPANSÃO CONTROLADA POR TORQUE EM AÇO ZINCADO PARA CONCRETO - D = 8,0 MM</t>
  </si>
  <si>
    <t>CORRENTE DE ELO SOLDADO EM AÇO SAE 1010/1020 COM ACABAMENTO POLIDO - E = 25,00 MM (1")</t>
  </si>
  <si>
    <t>CORRENTE DE ELO SOLDADO EM AÇO SAE 1010/1020 COM ACABAMENTO POLIDO - E = 12,50 MM (1/2")</t>
  </si>
  <si>
    <t>CORRENTE DE ELO SOLDADO EM AÇO SAE 1010/1020 COM ACABAMENTO POLIDO - E = 19,00 MM (3/4")</t>
  </si>
  <si>
    <t>LANTERNA DE SINALIZAÇÃO NÁUTICA COM ACESSÓRIOS DE FIXAÇÃO - ALCANCE 2 MN</t>
  </si>
  <si>
    <t>LANTERNA DE SINALIZAÇÃO NÁUTICA COM ACESSÓRIOS DE FIXAÇÃO - ALCANCE 3 MN</t>
  </si>
  <si>
    <t>LANTERNA DE SINALIZAÇÃO NÁUTICA COM ACESSÓRIOS DE FIXAÇÃO - ALCANCE 4 MN</t>
  </si>
  <si>
    <t>LANTERNA DE SINALIZAÇÃO NÁUTICA COM ACESSÓRIOS DE FIXAÇÃO - ALCANCE 6 MN</t>
  </si>
  <si>
    <t>LANTERNA DE SINALIZAÇÃO NÁUTICA COM ACESSÓRIOS DE FIXAÇÃO - ALCANCE 8 MN</t>
  </si>
  <si>
    <t>MANILHA ÂNCORA EM AÇO FORJADO COM PORCA E CUPILHA - DN = 16,0 MM (5/8")</t>
  </si>
  <si>
    <t>MANILHA RETA EM AÇO FORJADO COM PORCA E CUPILHA - DN = 38,1 MM (1 1/2")</t>
  </si>
  <si>
    <t>MANILHA RETA EM AÇO FORJADO COM PORCA E CUPILHA - DN = 25,4 MM (1")</t>
  </si>
  <si>
    <t>SUPORTE POLIMÉRICO ECOLÓGICO MACIÇO COLAPSÍVEL PARA PLACA DE SINALIZAÇÃO - SEÇÃO DE 10 X 10 CM</t>
  </si>
  <si>
    <t>PLACA DE ANCORAGEM PARA TIRANTE DE BARRA DE AÇO - E = 12,7 MM E SEÇÃO DE 160 X 160 MM</t>
  </si>
  <si>
    <t>CAMADA GRANULAR (BASE OU SUB-BASE)</t>
  </si>
  <si>
    <t>MATERIAL DE 3ª CATEGORIA</t>
  </si>
  <si>
    <t>GRÃOS, AGREGADOS E SOLOS DERRAMADOS NA PISTA</t>
  </si>
  <si>
    <t>CABO DE AÇO - D = 42,00 MM (1 5/8")</t>
  </si>
  <si>
    <t>BLOCOS DE ROCHA OU MATACÕES</t>
  </si>
  <si>
    <t>MANGUEIRA PARA HIDROJATEAMENTO COM PRESSÃO DE TRABALHO DE ATÉ 17,5 MPA (2.538 PSI) - D = 25 MM (1")</t>
  </si>
  <si>
    <t>MANGUEIRA PARA SISTEMA DE SUCÇÃO A VÁCUO COM VAZÃO DE ENTRADA DE ATÉ 3,6 M³/H (60 L/MIN) - D = 72,5 MM (3")</t>
  </si>
  <si>
    <t>CANAL MONOBLOCO COM CORPO E GRELHA EM CONCRETO POLÍMERO COM EFEITO AUTOLIMPANTE - CARGA DE CONTROLE DE 400 KN - C = 100,0 CM, L = 25,0 CM E H = 32,0 CM</t>
  </si>
  <si>
    <t>CANAL MONOBLOCO COM CORPO E GRELHA EM CONCRETO POLÍMERO COM EFEITO AUTOLIMPANTE - CARGA DE CONTROLE DE 900 KN - C = 100,0 CM, L = 16,0 CM E H = 26,5 CM</t>
  </si>
  <si>
    <t>CANAL MONOBLOCO COM CORPO E GRELHA EM CONCRETO POLÍMERO COM EFEITO AUTOLIMPANTE - CARGA DE CONTROLE DE 900 KN - C = 100,0 CM, L = 21,0 CM E H = 28,0 CM</t>
  </si>
  <si>
    <t>CANAL MONOBLOCO COM CORPO E GRELHA EM CONCRETO POLÍMERO COM EFEITO AUTOLIMPANTE - CARGA DE CONTROLE DE 900 KN - C = 100,0 CM, L = 21,0 CM E H = 38,0 CM</t>
  </si>
  <si>
    <t>CANAL MONOBLOCO COM CORPO E GRELHA EM CONCRETO POLÍMERO COM EFEITO AUTOLIMPANTE - CARGA DE CONTROLE DE 900 KN - C = 100,0 CM, L = 21,0 CM E H = 48,0 CM</t>
  </si>
  <si>
    <t>CANAL MONOBLOCO COM CORPO E GRELHA EM CONCRETO POLÍMERO COM EFEITO AUTOLIMPANTE - CARGA DE CONTROLE DE 900 KN - C = 100,0 CM, L = 26,0 CM E H = 33,0 CM</t>
  </si>
  <si>
    <t>CANAL MONOBLOCO COM CORPO E GRELHA EM CONCRETO POLÍMERO COM EFEITO AUTOLIMPANTE - CARGA DE CONTROLE DE 900 KN - C = 100,0 CM, L = 26,0 CM E H = 53,0 CM</t>
  </si>
  <si>
    <t>CANAL MONOBLOCO COM CORPO E GRELHA EM CONCRETO POLÍMERO COM EFEITO AUTOLIMPANTE - CARGA DE CONTROLE DE 900 KN - C = 200,0 CM, L = 40,0 CM E H = 59,5 CM</t>
  </si>
  <si>
    <t>CANAL EM POLIETILENO E POLIPROPILENO COM EFEITO AUTOLIMPANTE E GRELHA DE ENCAIXE EM POLIAMIDA REFORÇADA - CARGA DE CONTROLE DE 250 KN - C = 100,0 CM, L = 16,0 CM E H = 12,2 CM</t>
  </si>
  <si>
    <t>CANAL EM POLIETILENO E POLIPROPILENO COM EFEITO AUTOLIMPANTE E GRELHA DE ENCAIXE EM POLIAMIDA REFORÇADA - CARGA DE CONTROLE DE 250 KN - C = 100,0 CM, L = 16,0 CM E H = 17,2 CM</t>
  </si>
  <si>
    <t>CANAL EM POLIETILENO E POLIPROPILENO COM EFEITO AUTOLIMPANTE E GRELHA DE ENCAIXE EM POLIAMIDA REFORÇADA - CARGA DE CONTROLE DE 250 KN - C = 100,0 CM, L = 16,0 CM E H = 5,5 CM</t>
  </si>
  <si>
    <t>CANAL EM POLIETILENO E POLIPROPILENO COM EFEITO AUTOLIMPANTE E GRELHA DE ENCAIXE EM FERRO FUNDIDO DÚCTIL - CARGA DE CONTROLE DE 400 KN - C = 100,0 CM, L = 14,7 CM E H = 15,7 CM</t>
  </si>
  <si>
    <t>CANAL EM POLIETILENO E POLIPROPILENO COM EFEITO AUTOLIMPANTE E GRELHA DE ENCAIXE EM FERRO FUNDIDO DÚCTIL - CARGA DE CONTROLE DE 400 KN - C = 100,0 CM, L = 24,7 CM E H = 20,8 CM</t>
  </si>
  <si>
    <t>CANAL EM POLIETILENO E POLIPROPILENO COM EFEITO AUTOLIMPANTE E GRELHA DE ENCAIXE EM FERRO FUNDIDO DÚCTIL - CARGA DE CONTROLE DE 400 KN - C = 100,0 CM, L = 34,9 CM E H = 25,8 CM</t>
  </si>
  <si>
    <t>CANAL EM POLIETILENO E POLIPROPILENO COM EFEITO AUTOLIMPANTE E GRELHA DE ENCAIXE EM FERRO FUNDIDO DÚCTIL - CARGA DE CONTROLE DE 600 KN - C = 100,0 CM, L = 16,0 CM E H = 12,2 CM</t>
  </si>
  <si>
    <t>CANAL EM POLIETILENO E POLIPROPILENO COM EFEITO AUTOLIMPANTE E GRELHA DE ENCAIXE EM FERRO FUNDIDO DÚCTIL - CARGA DE CONTROLE DE 600 KN - C = 100,0 CM, L = 21,2 CM E H = 18,0 CM</t>
  </si>
  <si>
    <t>CANAL EM POLIETILENO E POLIPROPILENO COM EFEITO AUTOLIMPANTE E GRELHA DE ENCAIXE EM FERRO FUNDIDO DÚCTIL - CARGA DE CONTROLE DE 600 KN - C = 100,0 CM, L = 26,2 CM E H = 17,2 CM</t>
  </si>
  <si>
    <t>CANAL EM POLIETILENO E POLIPROPILENO COM EFEITO AUTOLIMPANTE E ABERTURA DE CAPTAÇÃO EM FERRO FUNDIDO DÚCTIL - CARGA DE CONTROLE DE 900 KN - C = 100,0 CM, L = 21,0 CM E H = 57,9 CM</t>
  </si>
  <si>
    <t>CANAL EM POLIETILENO E POLIPROPILENO COM EFEITO AUTOLIMPANTE E ABERTURA DE CAPTAÇÃO EM FERRO FUNDIDO DÚCTIL - CARGA DE CONTROLE DE 900 KN - C = 100,0 CM, L = 25,2 CM E H = 57,8 CM</t>
  </si>
  <si>
    <t>CANAL EM POLIETILENO E POLIPROPILENO COM EFEITO AUTOLIMPANTE E ABERTURA DE CAPTAÇÃO EM FERRO FUNDIDO DÚCTIL - CARGA DE CONTROLE DE 900 KN - C = 100,0 CM, L = 42,0 CM E H = 95,0 CM</t>
  </si>
  <si>
    <t>CANAL EM POLIETILENO E POLIPROPILENO COM EFEITO AUTOLIMPANTE E ABERTURA DE CAPTAÇÃO EM FERRO FUNDIDO DÚCTIL - CARGA DE CONTROLE DE 900 KN - C = 114,2 CM, L = 78,0 CM E H = 106,0 CM</t>
  </si>
  <si>
    <t>VIDROS, CAIXAS E ENGRADADOS DERRAMADOS NA PISTA</t>
  </si>
  <si>
    <t>EMULSÃO ASFÁLTICA COM POLÍMERO - RR-1C-E</t>
  </si>
  <si>
    <t>RESERVATÓRIO METÁLICO TIPO TAÇA - CAPACIDADE DE 5.000 L</t>
  </si>
  <si>
    <t>RESERVATÓRIO METÁLICO TIPO TAÇA - CAPACIDADE DE 10.000 L</t>
  </si>
  <si>
    <t>RESERVATÓRIO METÁLICO TIPO TAÇA - CAPACIDADE DE 20.000 L</t>
  </si>
  <si>
    <t>RESERVATÓRIO METÁLICO TIPO TAÇA - CAPACIDADE DE 30.000 L</t>
  </si>
  <si>
    <t>AMV TIPO TR37, ABERTURA 1:8, BITOLA MÉTRICA</t>
  </si>
  <si>
    <t>AMV TIPO TR37, ABERTURA 1:10, BITOLA MÉTRICA</t>
  </si>
  <si>
    <t>AMV TIPO TR37, ABERTURA 1:12, BITOLA MÉTRICA</t>
  </si>
  <si>
    <t>AMV TIPO TR37, ABERTURA 1:14, BITOLA MÉTRICA</t>
  </si>
  <si>
    <t>BICO PARA CORTE A PLASMA MANUAL - 65A</t>
  </si>
  <si>
    <t>BICO PARA CORTE A PLASMA MANUAL - 45A</t>
  </si>
  <si>
    <t>BOCAL PARA CORTE A PLASMA MANUAL - 45A/65A</t>
  </si>
  <si>
    <t>CAPA DE RETENÇÃO PARA CORTE A PLASMA MANUAL - 45A/65A</t>
  </si>
  <si>
    <t>ELETRODO PARA CORTE A PLASMA MANUAL - 45A/65A</t>
  </si>
  <si>
    <t>DISTRIBUIDOR DE GÁS PARA CORTE A PLASMA MANUAL - 45A/65A</t>
  </si>
  <si>
    <t>PARAFUSO DE CABEÇA SEXTAVADA EM AÇO INOX - D = 12,7 MM (1/2") E C = 38,1 MM (1.1/2")</t>
  </si>
  <si>
    <t>PORCA SEXTAVADA EM AÇO INOX PARA PARAFUSO - D = 12,7 MM (1/2")</t>
  </si>
  <si>
    <t>ARRUELA LISA EM AÇO INOX - D = 12,7 MM (1/2")</t>
  </si>
  <si>
    <t>DISCO DE CORTE COM 80 DENTES MULTIMATERIAL - D = 250 MM</t>
  </si>
  <si>
    <t>LIXA D'ÁGUA Nº 360</t>
  </si>
  <si>
    <t>DILUENTE PARA TINTA EPÓXI BICOMPONENTE OU TRICOMPONENTE</t>
  </si>
  <si>
    <t>TINTA À BASE DE RESINA EPÓXI ÓXIDO DE FERRO</t>
  </si>
  <si>
    <t>TINTA ESMALTE POLIURETANO BICOMPONENTE</t>
  </si>
  <si>
    <t>CATALISADOR PARA TINTA FOSFATIZANTE</t>
  </si>
  <si>
    <t>TINTA FOSFATIZANTE PARA FUNDO PREPARADOR DE PINTURA</t>
  </si>
  <si>
    <t>LUVA EM AÇO GALVANIZADO COM ROSCA BSP CLASSE LEVE - D = 12,5 MM (1/2")</t>
  </si>
  <si>
    <t>PLUG TIPO BUJÃO EM AÇO GALVANIZADO COM ROSCA BSP - D = 15 MM (1/2")</t>
  </si>
  <si>
    <t>TUBO EM AÇO-CARBONO - E = 3,35 MM E D = 80 MM (3")</t>
  </si>
  <si>
    <t>TUBO EM AÇO-CARBONO - E = 3,00 MM E D = 150 MM (6")</t>
  </si>
  <si>
    <t>CANTONEIRA EM ALUMÍNIO DE ABAS IGUAIS - L = 38,1 MM E E = 4,76 MM</t>
  </si>
  <si>
    <t>PARAFUSO DE CABEÇA SEXTAVADA EM AÇO INOX - D = 8 MM (M8) E C = 20 MM</t>
  </si>
  <si>
    <t>PORCA SEXTAVADA EM AÇO INOX PARA PARAFUSO - D = 8 MM (M8)</t>
  </si>
  <si>
    <t>ARRUELA LISA EM AÇO INOX PARA PARAFUSO - D = 8,4 MM (M8)</t>
  </si>
  <si>
    <t>ARRUELA DE PRESSÃO EM AÇO INOX PARA PARAFUSO - D = 8,1 MM (M8)</t>
  </si>
  <si>
    <t>PARAFUSO DE CABEÇA SEXTAVADA EM AÇO INOX - D = 12,7 MM (1/2") E C = 19,05 MM (3/4")</t>
  </si>
  <si>
    <t>BARRA REDONDA EM AÇO SAE 1020 - D = 25,4 MM (1")</t>
  </si>
  <si>
    <t>JUNTA DE DILATAÇÃO EM ELASTÔMERO E PERFIL VV - L = 20 MM E H = 40 MM - FORNECIMENTO E INSTALAÇÃO</t>
  </si>
  <si>
    <t>JUNTA DE DILATAÇÃO EM ELASTÔMERO E PERFIL VV - L = 25 MM E H = 50 MM - FORNECIMENTO E INSTALAÇÃO</t>
  </si>
  <si>
    <t>JUNTA DE DILATAÇÃO EM ELASTÔMERO E PERFIL VV - L = 35 MM E H = 60 MM - FORNECIMENTO E INSTALAÇÃO</t>
  </si>
  <si>
    <t>JUNTA DE DILATAÇÃO EM ELASTÔMERO E PERFIL VV - L = 40 MM E H = 70 MM - FORNECIMENTO E INSTALAÇÃO</t>
  </si>
  <si>
    <t>JUNTA DE DILATAÇÃO EM ELASTÔMERO E PERFIL VV - L = 50 MM E H = 80 MM - FORNECIMENTO E INSTALAÇÃO</t>
  </si>
  <si>
    <t>LÁBIOS POLIMÉRICOS EM JUNTA DE PAVIMENTO DE CONCRETO - L = 20 MM E H = 30 MM - CONFECÇÃO E ASSENTAMENTO</t>
  </si>
  <si>
    <t>ARCO METÁLICO GALVANIZADO TIPO MP 152S - ARCO ALTO - VÃO = 10,08 M E ALTURA = 6,12 M - ATERRO RODOVIÁRIO MÍNIMO = 0,90 M E MÁXIMO = 5,00 M - AREIA E BRITA COMERCIAIS</t>
  </si>
  <si>
    <t>ARCO METÁLICO GALVANIZADO TIPO MP 152S - ARCO ALTO - VÃO = 10,08 M E ALTURA = 6,12 M - ATERRO RODOVIÁRIO MÍNIMO = 0,90 M E MÁXIMO = 5,00 M - AREIA EXTRAÍDA E BRITA PRODUZIDA</t>
  </si>
  <si>
    <t>ARCO METÁLICO GALVANIZADO TIPO MP 152S - ARCO ALTO - VÃO = 10,31 M E ALTURA = 6,17 M - ATERRO RODOVIÁRIO MÍNIMO = 0,90 M E MÁXIMO = 4,90 M - AREIA E BRITA COMERCIAIS</t>
  </si>
  <si>
    <t>ARCO METÁLICO GALVANIZADO TIPO MP 152S - ARCO ALTO - VÃO = 10,31 M E ALTURA = 6,17 M - ATERRO RODOVIÁRIO MÍNIMO = 0,90 M E MÁXIMO = 4,90 M - AREIA EXTRAÍDA E BRITA PRODUZIDA</t>
  </si>
  <si>
    <t>ARCO METÁLICO GALVANIZADO TIPO MP 152S - ARCO ALTO - VÃO = 10,36 M E ALTURA = 5,38 M - ATERRO RODOVIÁRIO MÍNIMO = 1,20 M E MÁXIMO = 3,60 M - AREIA E BRITA COMERCIAIS</t>
  </si>
  <si>
    <t>ARCO METÁLICO GALVANIZADO TIPO MP 152S - ARCO ALTO - VÃO = 10,36 M E ALTURA = 5,38 M - ATERRO RODOVIÁRIO MÍNIMO = 1,20 M E MÁXIMO = 3,60 M - AREIA EXTRAÍDA E BRITA PRODUZIDA</t>
  </si>
  <si>
    <t>ARCO METÁLICO GALVANIZADO TIPO MP 152S - ARCO ALTO - VÃO = 10,54 M E ALTURA = 6,05 M - ATERRO RODOVIÁRIO MÍNIMO = 1,20 M E MÁXIMO = 4,20 M - AREIA E BRITA COMERCIAIS</t>
  </si>
  <si>
    <t>ARCO METÁLICO GALVANIZADO TIPO MP 152S - ARCO ALTO - VÃO = 10,54 M E ALTURA = 6,05 M - ATERRO RODOVIÁRIO MÍNIMO = 1,20 M E MÁXIMO = 4,20 M - AREIA EXTRAÍDA E BRITA PRODUZIDA</t>
  </si>
  <si>
    <t>ARCO METÁLICO GALVANIZADO TIPO MP 152S - ARCO ALTO - VÃO = 10,57 M E ALTURA = 5,41 M - ATERRO RODOVIÁRIO MÍNIMO = 1,20 M E MÁXIMO = 4,10 M - AREIA E BRITA COMERCIAIS</t>
  </si>
  <si>
    <t>ARCO METÁLICO GALVANIZADO TIPO MP 152S - ARCO ALTO - VÃO = 10,57 M E ALTURA = 5,41 M - ATERRO RODOVIÁRIO MÍNIMO = 1,20 M E MÁXIMO = 4,10 M - AREIA EXTRAÍDA E BRITA PRODUZIDA</t>
  </si>
  <si>
    <t>ARCO METÁLICO GALVANIZADO TIPO MP 152S - ARCO ALTO - VÃO = 10,74 M E ALTURA = 6,48 M - ATERRO RODOVIÁRIO MÍNIMO = 1,20 M E MÁXIMO = 4,70 M - AREIA E BRITA COMERCIAIS</t>
  </si>
  <si>
    <t>ARCO METÁLICO GALVANIZADO TIPO MP 152S - ARCO ALTO - VÃO = 10,74 M E ALTURA = 6,48 M - ATERRO RODOVIÁRIO MÍNIMO = 1,20 M E MÁXIMO = 4,70 M - AREIA EXTRAÍDA E BRITA PRODUZIDA</t>
  </si>
  <si>
    <t>ARCO METÁLICO GALVANIZADO TIPO MP 152S - ARCO ALTO - VÃO = 10,77 M E ALTURA = 6,10 M - ATERRO RODOVIÁRIO MÍNIMO = 1,20 M E MÁXIMO = 4,70 M - AREIA E BRITA COMERCIAIS</t>
  </si>
  <si>
    <t>ARCO METÁLICO GALVANIZADO TIPO MP 152S - ARCO ALTO - VÃO = 10,77 M E ALTURA = 6,10 M - ATERRO RODOVIÁRIO MÍNIMO = 1,20 M E MÁXIMO = 4,70 M - AREIA EXTRAÍDA E BRITA PRODUZIDA</t>
  </si>
  <si>
    <t>ARCO METÁLICO GALVANIZADO TIPO MP 152S - ARCO ALTO - VÃO = 10,97 M E ALTURA = 6,53 M - ATERRO RODOVIÁRIO MÍNIMO = 1,20 M E MÁXIMO = 4,70 M - AREIA E BRITA COMERCIAIS</t>
  </si>
  <si>
    <t>ARCO METÁLICO GALVANIZADO TIPO MP 152S - ARCO ALTO - VÃO = 10,97 M E ALTURA = 6,53 M - ATERRO RODOVIÁRIO MÍNIMO = 1,20 M E MÁXIMO = 4,70 M - AREIA EXTRAÍDA E BRITA PRODUZIDA</t>
  </si>
  <si>
    <t>ARCO METÁLICO GALVANIZADO TIPO MP 152S - ARCO ALTO - VÃO = 11,35 M E ALTURA = 7,12 M - ATERRO RODOVIÁRIO MÍNIMO = 1,20 M E MÁXIMO = 4,70 M - AREIA E BRITA COMERCIAIS</t>
  </si>
  <si>
    <t>ARCO METÁLICO GALVANIZADO TIPO MP 152S - ARCO ALTO - VÃO = 11,35 M E ALTURA = 7,12 M - ATERRO RODOVIÁRIO MÍNIMO = 1,20 M E MÁXIMO = 4,70 M - AREIA EXTRAÍDA E BRITA PRODUZIDA</t>
  </si>
  <si>
    <t>ARCO METÁLICO GALVANIZADO TIPO MP 152S - ARCO ALTO - VÃO = 11,58 M E ALTURA = 7,16 M - ATERRO RODOVIÁRIO MÍNIMO = 1,20 M E MÁXIMO = 6,40 M - AREIA E BRITA COMERCIAIS</t>
  </si>
  <si>
    <t>ARCO METÁLICO GALVANIZADO TIPO MP 152S - ARCO ALTO - VÃO = 11,58 M E ALTURA = 7,16 M - ATERRO RODOVIÁRIO MÍNIMO = 1,20 M E MÁXIMO = 6,40 M - AREIA EXTRAÍDA E BRITA PRODUZIDA</t>
  </si>
  <si>
    <t>ARCO METÁLICO GALVANIZADO TIPO MP 152S - ARCO ALTO - VÃO = 6,12 M E ALTURA = 2,77 M - ATERRO RODOVIÁRIO MÍNIMO = 0,75 M E MÁXIMO = 5,40 M - AREIA E BRITA COMERCIAIS</t>
  </si>
  <si>
    <t>BUEIRO METÁLICO COM CHAPAS MÚLTIPLAS MP 152 GALVANIZADAS - LENTICULAR - VÃO = 1,95 M E ALTURA = 1,40 M - ATERRO RODOVIÁRIO MÍNIMO = 0,60 M E MÁXIMO = 8,40 M - BRITA COMERCIAL</t>
  </si>
  <si>
    <t>BUEIRO METÁLICO COM CHAPAS MÚLTIPLAS MP 152 GALVANIZADAS - LENTICULAR - VÃO = 1,95 M E ALTURA = 1,40 M - ATERRO RODOVIÁRIO MÍNIMO = 0,60 M E MÁXIMO = 8,40 M - BRITA PRODUZIDA</t>
  </si>
  <si>
    <t>BUEIRO METÁLICO COM CHAPAS MÚLTIPLAS MP 152 GALVANIZADAS - LENTICULAR - VÃO = 2,15 M E ALTURA = 1,50 M - ATERRO RODOVIÁRIO MÍNIMO = 0,60 M E MÁXIMO = 7,50 M - BRITA COMERCIAL</t>
  </si>
  <si>
    <t>BUEIRO METÁLICO COM CHAPAS MÚLTIPLAS MP 152 GALVANIZADAS - LENTICULAR - VÃO = 2,15 M E ALTURA = 1,50 M - ATERRO RODOVIÁRIO MÍNIMO = 0,60 M E MÁXIMO = 7,50 M - BRITA PRODUZIDA</t>
  </si>
  <si>
    <t>BUEIRO METÁLICO COM CHAPAS MÚLTIPLAS MP 152 GALVANIZADAS - LENTICULAR - VÃO = 2,30 M E ALTURA = 1,60 M - ATERRO RODOVIÁRIO MÍNIMO = 0,60 M E MÁXIMO = 7,20 M - BRITA COMERCIAL</t>
  </si>
  <si>
    <t>BUEIRO METÁLICO COM CHAPAS MÚLTIPLAS MP 152 GALVANIZADAS - LENTICULAR - VÃO = 2,30 M E ALTURA = 1,60 M - ATERRO RODOVIÁRIO MÍNIMO = 0,60 M E MÁXIMO = 7,20 M - BRITA PRODUZIDA</t>
  </si>
  <si>
    <t>BUEIRO METÁLICO COM CHAPAS MÚLTIPLAS MP 152 GALVANIZADAS - LENTICULAR - VÃO = 2,55 M E ALTURA = 1,65 M - ATERRO RODOVIÁRIO MÍNIMO = 0,60 M E MÁXIMO = 6,50 M - BRITA COMERCIAL</t>
  </si>
  <si>
    <t>BUEIRO METÁLICO COM CHAPAS MÚLTIPLAS MP 152 GALVANIZADAS - LENTICULAR - VÃO = 2,55 M E ALTURA = 1,65 M - ATERRO RODOVIÁRIO MÍNIMO = 0,60 M E MÁXIMO = 6,50 M - BRITA PRODUZIDA</t>
  </si>
  <si>
    <t>BUEIRO METÁLICO COM CHAPAS MÚLTIPLAS MP 152 GALVANIZADAS - LENTICULAR - VÃO = 2,70 M E ALTURA = 1,85 M - ATERRO RODOVIÁRIO MÍNIMO = 0,60 M E MÁXIMO = 6,60 M - BRITA COMERCIAL</t>
  </si>
  <si>
    <t>BUEIRO METÁLICO COM CHAPAS MÚLTIPLAS MP 152 GALVANIZADAS - LENTICULAR - VÃO = 2,70 M E ALTURA = 1,85 M - ATERRO RODOVIÁRIO MÍNIMO = 0,60 M E MÁXIMO = 6,60 M - BRITA PRODUZIDA</t>
  </si>
  <si>
    <t>BUEIRO METÁLICO COM CHAPAS MÚLTIPLAS MP 152 GALVANIZADAS - LENTICULAR - VÃO = 2,75 M E ALTURA = 1,90 M - ATERRO RODOVIÁRIO MÍNIMO = 0,60 M E MÁXIMO = 6,50 M - BRITA COMERCIAL</t>
  </si>
  <si>
    <t>BUEIRO METÁLICO COM CHAPAS MÚLTIPLAS MP 152 GALVANIZADAS - LENTICULAR - VÃO = 2,75 M E ALTURA = 1,90 M - ATERRO RODOVIÁRIO MÍNIMO = 0,60 M E MÁXIMO = 6,50 M - BRITA PRODUZIDA</t>
  </si>
  <si>
    <t>BUEIRO METÁLICO COM CHAPAS MÚLTIPLAS MP 152 GALVANIZADAS - LENTICULAR - VÃO = 3,00 M E ALTURA = 2,00 M - ATERRO RODOVIÁRIO MÍNIMO = 0,60 M E MÁXIMO = 6,00 M - BRITA COMERCIAL</t>
  </si>
  <si>
    <t>BUEIRO METÁLICO COM CHAPAS MÚLTIPLAS MP 152 GALVANIZADAS - LENTICULAR - VÃO = 3,00 M E ALTURA = 2,00 M - ATERRO RODOVIÁRIO MÍNIMO = 0,60 M E MÁXIMO = 6,00 M - BRITA PRODUZIDA</t>
  </si>
  <si>
    <t>BUEIRO METÁLICO COM CHAPAS MÚLTIPLAS MP 152 GALVANIZADAS - LENTICULAR - VÃO = 3,20 M E ALTURA = 2,10 M - ATERRO RODOVIÁRIO MÍNIMO = 0,60 M E MÁXIMO = 5,60 M - BRITA COMERCIAL</t>
  </si>
  <si>
    <t>BUEIRO METÁLICO COM CHAPAS MÚLTIPLAS MP 152 GALVANIZADAS - LENTICULAR - VÃO = 3,20 M E ALTURA = 2,10 M - ATERRO RODOVIÁRIO MÍNIMO = 0,60 M E MÁXIMO = 5,60 M - BRITA PRODUZIDA</t>
  </si>
  <si>
    <t>BUEIRO METÁLICO COM CHAPAS MÚLTIPLAS MP 152 GALVANIZADAS - LENTICULAR - VÃO = 3,35 M E ALTURA = 2,15 M - ATERRO RODOVIÁRIO MÍNIMO = 0,60 M E MÁXIMO = 5,30 M - BRITA COMERCIAL</t>
  </si>
  <si>
    <t>BUEIRO METÁLICO COM CHAPAS MÚLTIPLAS MP 152 GALVANIZADAS - LENTICULAR - VÃO = 3,35 M E ALTURA = 2,15 M - ATERRO RODOVIÁRIO MÍNIMO = 0,60 M E MÁXIMO = 5,30 M - BRITA PRODUZIDA</t>
  </si>
  <si>
    <t>BUEIRO METÁLICO COM CHAPAS MÚLTIPLAS MP 152 GALVANIZADAS - LENTICULAR - VÃO = 3,55 M E ALTURA = 2,25 M - ATERRO RODOVIÁRIO MÍNIMO = 0,60 M E MÁXIMO = 5,00 M - BRITA COMERCIAL</t>
  </si>
  <si>
    <t>BUEIRO METÁLICO COM CHAPAS MÚLTIPLAS MP 152 GALVANIZADAS - LENTICULAR - VÃO = 3,55 M E ALTURA = 2,25 M - ATERRO RODOVIÁRIO MÍNIMO = 0,60 M E MÁXIMO = 5,00 M - BRITA PRODUZIDA</t>
  </si>
  <si>
    <t>BUEIRO METÁLICO COM CHAPAS MÚLTIPLAS MP 152 GALVANIZADAS - LENTICULAR - VÃO = 3,70 M E ALTURA = 2,35 M - ATERRO RODOVIÁRIO MÍNIMO = 0,60 M E MÁXIMO = 4,90 M - BRITA COMERCIAL</t>
  </si>
  <si>
    <t>BUEIRO METÁLICO COM CHAPAS MÚLTIPLAS MP 152 GALVANIZADAS - LENTICULAR - VÃO = 3,70 M E ALTURA = 2,35 M - ATERRO RODOVIÁRIO MÍNIMO = 0,60 M E MÁXIMO = 4,90 M - BRITA PRODUZIDA</t>
  </si>
  <si>
    <t>BUEIRO METÁLICO COM CHAPAS MÚLTIPLAS MP 152 GALVANIZADAS - LENTICULAR - VÃO = 3,90 M E ALTURA = 2,45 M - ATERRO RODOVIÁRIO MÍNIMO = 0,60 M E MÁXIMO = 4,60 M - BRITA COMERCIAL</t>
  </si>
  <si>
    <t>BUEIRO METÁLICO COM CHAPAS MÚLTIPLAS MP 152 GALVANIZADAS - LENTICULAR - VÃO = 3,90 M E ALTURA = 2,45 M - ATERRO RODOVIÁRIO MÍNIMO = 0,60 M E MÁXIMO = 4,60 M - BRITA PRODUZIDA</t>
  </si>
  <si>
    <t>BUEIRO METÁLICO COM CHAPAS MÚLTIPLAS MP 152 GALVANIZADAS - LENTICULAR - VÃO = 4,00 M E ALTURA = 2,55 M - ATERRO RODOVIÁRIO MÍNIMO = 0,60 M E MÁXIMO = 4,50 M - BRITA COMERCIAL</t>
  </si>
  <si>
    <t>BUEIRO METÁLICO COM CHAPAS MÚLTIPLAS MP 152 GALVANIZADAS - LENTICULAR - VÃO = 4,00 M E ALTURA = 2,55 M - ATERRO RODOVIÁRIO MÍNIMO = 0,60 M E MÁXIMO = 4,50 M - BRITA PRODUZIDA</t>
  </si>
  <si>
    <t>BUEIRO METÁLICO COM CHAPAS MÚLTIPLAS MP 152 GALVANIZADAS - LENTICULAR - VÃO = 4,15 M E ALTURA = 2,80 M - ATERRO RODOVIÁRIO MÍNIMO = 0,60 M E MÁXIMO = 6,80 M - BRITA COMERCIAL</t>
  </si>
  <si>
    <t>BUEIRO METÁLICO COM CHAPAS MÚLTIPLAS MP 152 GALVANIZADAS - LENTICULAR - VÃO = 4,15 M E ALTURA = 2,80 M - ATERRO RODOVIÁRIO MÍNIMO = 0,60 M E MÁXIMO = 6,80 M - BRITA PRODUZIDA</t>
  </si>
  <si>
    <t>BUEIRO METÁLICO COM CHAPAS MÚLTIPLAS MP 152 GALVANIZADAS - LENTICULAR - VÃO = 4,40 M E ALTURA = 2,90 M - ATERRO RODOVIÁRIO MÍNIMO = 0,60 M E MÁXIMO = 6,40 M - BRITA COMERCIAL</t>
  </si>
  <si>
    <t>BUEIRO METÁLICO COM CHAPAS MÚLTIPLAS MP 152 GALVANIZADAS - LENTICULAR - VÃO = 4,40 M E ALTURA = 2,90 M - ATERRO RODOVIÁRIO MÍNIMO = 0,60 M E MÁXIMO = 6,40 M - BRITA PRODUZIDA</t>
  </si>
  <si>
    <t>BUEIRO METÁLICO COM CHAPAS MÚLTIPLAS MP 152 GALVANIZADAS - LENTICULAR - VÃO = 4,60 M E ALTURA = 3,00 M - ATERRO RODOVIÁRIO MÍNIMO = 0,60 M E MÁXIMO = 6,10 M - BRITA COMERCIAL</t>
  </si>
  <si>
    <t>BUEIRO METÁLICO COM CHAPAS MÚLTIPLAS MP 152 GALVANIZADAS - LENTICULAR - VÃO = 4,60 M E ALTURA = 3,00 M - ATERRO RODOVIÁRIO MÍNIMO = 0,60 M E MÁXIMO = 6,10 M - BRITA PRODUZIDA</t>
  </si>
  <si>
    <t>BUEIRO METÁLICO COM CHAPAS MÚLTIPLAS MP 152 GALVANIZADAS - LENTICULAR - VÃO = 4,80 M E ALTURA = 3,05 M - ATERRO RODOVIÁRIO MÍNIMO = 0,60 M E MÁXIMO = 5,80 M - BRITA COMERCIAL</t>
  </si>
  <si>
    <t>BUEIRO METÁLICO COM CHAPAS MÚLTIPLAS MP 152 GALVANIZADAS - LENTICULAR - VÃO = 4,80 M E ALTURA = 3,05 M - ATERRO RODOVIÁRIO MÍNIMO = 0,60 M E MÁXIMO = 5,80 M - BRITA PRODUZIDA</t>
  </si>
  <si>
    <t>BUEIRO METÁLICO COM CHAPAS MÚLTIPLAS MP 152 GALVANIZADAS - LENTICULAR - VÃO = 5,05 M E ALTURA = 3,15 M - ATERRO RODOVIÁRIO MÍNIMO = 0,90 M E MÁXIMO = 5,50 M - BRITA COMERCIAL</t>
  </si>
  <si>
    <t>BUEIRO METÁLICO COM CHAPAS MÚLTIPLAS MP 152 GALVANIZADAS - LENTICULAR - VÃO = 5,05 M E ALTURA = 3,15 M - ATERRO RODOVIÁRIO MÍNIMO = 0,90 M E MÁXIMO = 5,50 M - BRITA PRODUZIDA</t>
  </si>
  <si>
    <t>BUEIRO METÁLICO COM CHAPAS MÚLTIPLAS MP 152 GALVANIZADAS - LENTICULAR - VÃO = 5,25 M E ALTURA = 3,25 M - ATERRO RODOVIÁRIO MÍNIMO = 0,90 M E MÁXIMO = 5,30 M - BRITA COMERCIAL</t>
  </si>
  <si>
    <t>BUEIRO METÁLICO COM CHAPAS MÚLTIPLAS MP 152 GALVANIZADAS - LENTICULAR - VÃO = 5,25 M E ALTURA = 3,25 M - ATERRO RODOVIÁRIO MÍNIMO = 0,90 M E MÁXIMO = 5,30 M - BRITA PRODUZIDA</t>
  </si>
  <si>
    <t>BUEIRO METÁLICO COM CHAPAS MÚLTIPLAS MP 152 GALVANIZADAS - LENTICULAR - VÃO = 5,45 M E ALTURA = 3,35 M - ATERRO RODOVIÁRIO MÍNIMO = 0,90 M E MÁXIMO = 5,10 M - BRITA COMERCIAL</t>
  </si>
  <si>
    <t>BUEIRO METÁLICO COM CHAPAS MÚLTIPLAS MP 152 GALVANIZADAS - LENTICULAR - VÃO = 5,45 M E ALTURA = 3,35 M - ATERRO RODOVIÁRIO MÍNIMO = 0,90 M E MÁXIMO = 5,10 M - BRITA PRODUZIDA</t>
  </si>
  <si>
    <t>BUEIRO METÁLICO COM CHAPAS MÚLTIPLAS MP 152 GALVANIZADAS - LENTICULAR - VÃO = 5,60 M E ALTURA = 3,40 M - ATERRO RODOVIÁRIO MÍNIMO = 0,90 M E MÁXIMO = 4,90 M - BRITA COMERCIAL</t>
  </si>
  <si>
    <t>BUEIRO METÁLICO COM CHAPAS MÚLTIPLAS MP 152 GALVANIZADAS - LENTICULAR - VÃO = 5,60 M E ALTURA = 3,40 M - ATERRO RODOVIÁRIO MÍNIMO = 0,90 M E MÁXIMO = 4,90 M - BRITA PRODUZIDA</t>
  </si>
  <si>
    <t>BUEIRO METÁLICO COM CHAPAS MÚLTIPLAS MP 152 GALVANIZADAS - LENTICULAR - VÃO = 5,80 M E ALTURA = 3,50 M - ATERRO RODOVIÁRIO MÍNIMO = 0,90 M E MÁXIMO = 4,70 M - BRITA COMERCIAL</t>
  </si>
  <si>
    <t>BUEIRO METÁLICO COM CHAPAS MÚLTIPLAS MP 152 GALVANIZADAS - LENTICULAR - VÃO = 5,80 M E ALTURA = 3,50 M - ATERRO RODOVIÁRIO MÍNIMO = 0,90 M E MÁXIMO = 4,70 M - BRITA PRODUZIDA</t>
  </si>
  <si>
    <t>BUEIRO METÁLICO COM CHAPAS MÚLTIPLAS MP 152 GALVANIZADAS - LENTICULAR - VÃO = 5,90 M E ALTURA = 3,55 M - ATERRO RODOVIÁRIO MÍNIMO = 0,90 M E MÁXIMO = 4,70 M - BRITA COMERCIAL</t>
  </si>
  <si>
    <t>BUEIRO METÁLICO COM CHAPAS MÚLTIPLAS MP 152 GALVANIZADAS - LENTICULAR - VÃO = 5,90 M E ALTURA = 3,55 M - ATERRO RODOVIÁRIO MÍNIMO = 0,90 M E MÁXIMO = 4,70 M - BRITA PRODUZIDA</t>
  </si>
  <si>
    <t>BUEIRO METÁLICO COM CHAPAS MÚLTIPLAS MP 152 GALVANIZADAS - LENTICULAR - VÃO = 6,10 M E ALTURA = 3,65 M - ATERRO RODOVIÁRIO MÍNIMO = 0,90 M E MÁXIMO = 4,50 M - BRITA COMERCIAL</t>
  </si>
  <si>
    <t>BUEIRO METÁLICO COM CHAPAS MÚLTIPLAS MP 152 GALVANIZADAS - LENTICULAR - VÃO = 6,10 M E ALTURA = 3,65 M - ATERRO RODOVIÁRIO MÍNIMO = 0,90 M E MÁXIMO = 4,50 M - BRITA PRODUZIDA</t>
  </si>
  <si>
    <t>BUEIRO METÁLICO COM CHAPAS MÚLTIPLAS MP 152 GALVANIZADAS - LENTICULAR - VÃO = 6,25 M E ALTURA = 3,65 M - ATERRO RODOVIÁRIO MÍNIMO = 0,90 M E MÁXIMO = 4,30 M - BRITA COMERCIAL</t>
  </si>
  <si>
    <t>BUEIRO METÁLICO COM CHAPAS MÚLTIPLAS MP 152 GALVANIZADAS - LENTICULAR - VÃO = 6,25 M E ALTURA = 3,65 M - ATERRO RODOVIÁRIO MÍNIMO = 0,90 M E MÁXIMO = 4,30 M - BRITA PRODUZIDA</t>
  </si>
  <si>
    <t>BUEIRO METÁLICO COM CHAPAS MÚLTIPLAS MP 152 GALVANIZADAS - LENTICULAR - VÃO = 6,40 M E ALTURA = 3,75 M - ATERRO RODOVIÁRIO MÍNIMO = 0,90 M E MÁXIMO = 4,30 M - BRITA COMERCIAL</t>
  </si>
  <si>
    <t>BUEIRO METÁLICO COM CHAPAS MÚLTIPLAS MP 152 GALVANIZADAS - LENTICULAR - VÃO = 6,40 M E ALTURA = 3,75 M - ATERRO RODOVIÁRIO MÍNIMO = 0,90 M E MÁXIMO = 4,30 M - BRITA PRODUZIDA</t>
  </si>
  <si>
    <t>BUEIRO METÁLICO COM CHAPAS MÚLTIPLAS MP 152 GALVANIZADAS - LENTICULAR - VÃO = 6,60 M E ALTURA = 3,85 M - ATERRO RODOVIÁRIO MÍNIMO = 0,90 M E MÁXIMO = 4,10 M - BRITA COMERCIAL</t>
  </si>
  <si>
    <t>BUEIRO METÁLICO COM CHAPAS MÚLTIPLAS MP 152 GALVANIZADAS - LENTICULAR - VÃO = 6,60 M E ALTURA = 3,85 M - ATERRO RODOVIÁRIO MÍNIMO = 0,90 M E MÁXIMO = 4,10 M - BRITA PRODUZIDA</t>
  </si>
  <si>
    <t>BUEIRO METÁLICO COM CHAPAS MÚLTIPLAS MP 152 GALVANIZADAS - PASSAGEM DE GADO - VÃO = 2,20 M E ALTURA = 2,25 M -ATERRO RODOVIÁRIO MÍNIMO = 0,30 M E MÁXIMO = 8,90 M - BRITA COMERCIAL</t>
  </si>
  <si>
    <t>BUEIRO METÁLICO COM CHAPAS MÚLTIPLAS MP 152 GALVANIZADAS - PASSAGEM DE GADO - VÃO = 2,20 M E ALTURA = 2,25 M -ATERRO RODOVIÁRIO MÍNIMO = 0,30 M E MÁXIMO = 8,90 M - BRITA PRODUZIDA</t>
  </si>
  <si>
    <t>BUEIRO METÁLICO COM CHAPAS MÚLTIPLAS MP 152 GALVANIZADAS - PASSAGEM DE GADO - VÃO = 2,90 M E ALTURA = 3,10 M - ATERRO RODOVIÁRIO MÍNIMO = 0,60 M E MÁXIMO = 11,40 M - BRITA COMERCIAL</t>
  </si>
  <si>
    <t>BUEIRO METÁLICO COM CHAPAS MÚLTIPLAS MP 152 GALVANIZADAS - PASSAGEM DE GADO - VÃO = 2,90 M E ALTURA = 3,10 M - ATERRO RODOVIÁRIO MÍNIMO = 0,60 M E MÁXIMO = 11,40 M - BRITA PRODUZIDA</t>
  </si>
  <si>
    <t>BUEIRO METÁLICO COM CHAPAS MÚLTIPLAS MP 152 GALVANIZADAS - PASSAGEM INFERIOR - VÃO = 3,70 M E ALTURA = 3,50 M - ATERRO RODOVIÁRIO MÍNIMO = 0,60 M E MÁXIMO = 10,30 M - BRITA COMERCIAL</t>
  </si>
  <si>
    <t>BUEIRO METÁLICO COM CHAPAS MÚLTIPLAS MP 152 GALVANIZADAS - PASSAGEM INFERIOR - VÃO = 3,70 M E ALTURA = 3,50 M - ATERRO RODOVIÁRIO MÍNIMO = 0,60 M E MÁXIMO = 10,30 M - BRITA PRODUZIDA</t>
  </si>
  <si>
    <t>BUEIRO METÁLICO COM CHAPAS MÚLTIPLAS MP 152 GALVANIZADAS - PASSAGEM INFERIOR - VÃO = 3,90 M E ALTURA = 3,60 M - ATERRO RODOVIÁRIO MÍNIMO = 0,60 M E MÁXIMO = 9,80 M - BRITA COMERCIAL</t>
  </si>
  <si>
    <t>BUEIRO METÁLICO COM CHAPAS MÚLTIPLAS MP 152 GALVANIZADAS - PASSAGEM INFERIOR - VÃO = 3,90 M E ALTURA = 3,60 M - ATERRO RODOVIÁRIO MÍNIMO = 0,60 M E MÁXIMO = 9,80 M - BRITA PRODUZIDA</t>
  </si>
  <si>
    <t>BUEIRO METÁLICO COM CHAPAS MÚLTIPLAS MP 152 GALVANIZADAS - PASSAGEM INFERIOR - VÃO = 4,00 M E ALTURA = 3,75 M - ATERRO RODOVIÁRIO MÍNIMO = 0,60 M E MÁXIMO = 9,50 M - BRITA COMERCIAL</t>
  </si>
  <si>
    <t>BUEIRO METÁLICO COM CHAPAS MÚLTIPLAS MP 152 GALVANIZADAS - PASSAGEM INFERIOR - VÃO = 4,00 M E ALTURA = 3,75 M - ATERRO RODOVIÁRIO MÍNIMO = 0,60 M E MÁXIMO = 9,50 M - BRITA PRODUZIDA</t>
  </si>
  <si>
    <t>BUEIRO METÁLICO COM CHAPAS MÚLTIPLAS MP 152 GALVANIZADAS - PASSAGEM INFERIOR - VÃO = 4,20 M E ALTURA = 3,90 M - ATERRO RODOVIÁRIO MÍNIMO = 0,60 M E MÁXIMO = 9,10 M - BRITA COMERCIAL</t>
  </si>
  <si>
    <t>BUEIRO METÁLICO COM CHAPAS MÚLTIPLAS MP 152 GALVANIZADAS - PASSAGEM INFERIOR - VÃO = 4,20 M E ALTURA = 3,90 M - ATERRO RODOVIÁRIO MÍNIMO = 0,60 M E MÁXIMO = 9,10 M - BRITA PRODUZIDA</t>
  </si>
  <si>
    <t>BUEIRO METÁLICO COM CHAPAS MÚLTIPLAS MP 152 GALVANIZADAS - PASSAGEM INFERIOR - VÃO = 4,25 M E ALTURA = 4,10 M - ATERRO RODOVIÁRIO MÍNIMO = 0,60 M E MÁXIMO = 8,90 M - BRITA COMERCIAL</t>
  </si>
  <si>
    <t>BUEIRO METÁLICO COM CHAPAS MÚLTIPLAS MP 152 GALVANIZADAS - PASSAGEM INFERIOR - VÃO = 4,25 M E ALTURA = 4,10 M - ATERRO RODOVIÁRIO MÍNIMO = 0,60 M E MÁXIMO = 8,90 M - BRITA PRODUZIDA</t>
  </si>
  <si>
    <t>BUEIRO METÁLICO COM CHAPAS MÚLTIPLAS MP 152 GALVANIZADAS - PASSAGEM INFERIOR - VÃO = 4,40 M E ALTURA = 4,25 M - ATERRO RODOVIÁRIO MÍNIMO = 0,60 M E MÁXIMO = 8,60 M - BRITA COMERCIAL</t>
  </si>
  <si>
    <t>BUEIRO METÁLICO COM CHAPAS MÚLTIPLAS MP 152 GALVANIZADAS - PASSAGEM INFERIOR - VÃO = 4,40 M E ALTURA = 4,25 M - ATERRO RODOVIÁRIO MÍNIMO = 0,60 M E MÁXIMO = 8,60 M - BRITA PRODUZIDA</t>
  </si>
  <si>
    <t>BUEIRO METÁLICO COM CHAPAS MÚLTIPLAS MP 152 GALVANIZADAS - PASSAGEM INFERIOR - VÃO = 4,50 M E ALTURA = 4,40 M - ATERRO RODOVIÁRIO MÍNIMO = 0,60 M E MÁXIMO = 8,40 M - BRITA COMERCIAL</t>
  </si>
  <si>
    <t>BUEIRO METÁLICO COM CHAPAS MÚLTIPLAS MP 152 GALVANIZADAS - PASSAGEM INFERIOR - VÃO = 4,50 M E ALTURA = 4,40 M - ATERRO RODOVIÁRIO MÍNIMO = 0,60 M E MÁXIMO = 8,40 M - BRITA PRODUZIDA</t>
  </si>
  <si>
    <t>BUEIRO METÁLICO COM CHAPAS MÚLTIPLAS MP 152 GALVANIZADAS - PASSAGEM INFERIOR - VÃO = 4,70 M E ALTURA = 4,50 M - ATERRO RODOVIÁRIO MÍNIMO = 0,60 M E MÁXIMO = 8,90 M - BRITA COMERCIAL</t>
  </si>
  <si>
    <t>BUEIRO METÁLICO COM CHAPAS MÚLTIPLAS MP 152 GALVANIZADAS - PASSAGEM INFERIOR - VÃO = 4,70 M E ALTURA = 4,50 M - ATERRO RODOVIÁRIO MÍNIMO = 0,60 M E MÁXIMO = 8,90 M - BRITA PRODUZIDA</t>
  </si>
  <si>
    <t>BUEIRO METÁLICO COM CHAPAS MÚLTIPLAS MP 152 GALVANIZADAS - PASSAGEM INFERIOR - VÃO = 4,80 M E ALTURA = 4,75 M - ATERRO RODOVIÁRIO MÍNIMO = 0,90 M E MÁXIMO = 9,00 M - BRITA COMERCIAL</t>
  </si>
  <si>
    <t>BUEIRO METÁLICO COM CHAPAS MÚLTIPLAS MP 152 GALVANIZADAS - PASSAGEM INFERIOR - VÃO = 4,80 M E ALTURA = 4,75 M - ATERRO RODOVIÁRIO MÍNIMO = 0,90 M E MÁXIMO = 9,00 M - BRITA PRODUZIDA</t>
  </si>
  <si>
    <t>BUEIRO METÁLICO COM CHAPAS MÚLTIPLAS MP 152 GALVANIZADAS - PASSAGEM INFERIOR - VÃO = 5,00 M E ALTURA = 4,85 M - ATERRO RODOVIÁRIO MÍNIMO = 0,90 M E MÁXIMO = 8,60 M - BRITA COMERCIAL</t>
  </si>
  <si>
    <t>BUEIRO METÁLICO COM CHAPAS MÚLTIPLAS MP 152 GALVANIZADAS - PASSAGEM INFERIOR - VÃO = 5,00 M E ALTURA = 4,85 M - ATERRO RODOVIÁRIO MÍNIMO = 0,90 M E MÁXIMO = 8,60 M - BRITA PRODUZIDA</t>
  </si>
  <si>
    <t>BUEIRO METÁLICO COM CHAPAS MÚLTIPLAS MP 152 GALVANIZADAS - PASSAGEM INFERIOR - VÃO = 5,15 M E ALTURA = 4,90 M - ATERRO RODOVIÁRIO MÍNIMO = 0,90 M E MÁXIMO = 8,50 M - BRITA COMERCIAL</t>
  </si>
  <si>
    <t>BUEIRO METÁLICO COM CHAPAS MÚLTIPLAS MP 152 GALVANIZADAS - PASSAGEM INFERIOR - VÃO = 5,15 M E ALTURA = 4,90 M - ATERRO RODOVIÁRIO MÍNIMO = 0,90 M E MÁXIMO = 8,50 M - BRITA PRODUZIDA</t>
  </si>
  <si>
    <t>BUEIRO METÁLICO COM CHAPAS MÚLTIPLAS MP 152 GALVANIZADAS - PASSAGEM INFERIOR - VÃO = 5,25 M E ALTURA = 5,00 M - ATERRO RODOVIÁRIO MÍNIMO = 0,90 M E MÁXIMO = 8,40 M - BRITA COMERCIAL</t>
  </si>
  <si>
    <t>BUEIRO METÁLICO COM CHAPAS MÚLTIPLAS MP 152 GALVANIZADAS - PASSAGEM INFERIOR - VÃO = 5,25 M E ALTURA = 5,00 M - ATERRO RODOVIÁRIO MÍNIMO = 0,90 M E MÁXIMO = 8,40 M - BRITA PRODUZIDA</t>
  </si>
  <si>
    <t>BUEIRO METÁLICO COM CHAPAS MÚLTIPLAS MP 152 GALVANIZADAS - PASSAGEM INFERIOR - VÃO = 5,30 M E ALTURA = 5,30 M - ATERRO RODOVIÁRIO MÍNIMO = 0,90 M E MÁXIMO = 9,60 M - BRITA COMERCIAL</t>
  </si>
  <si>
    <t>BUEIRO METÁLICO COM CHAPAS MÚLTIPLAS MP 152 GALVANIZADAS - PASSAGEM INFERIOR - VÃO = 5,30 M E ALTURA = 5,30 M - ATERRO RODOVIÁRIO MÍNIMO = 0,90 M E MÁXIMO = 9,60 M - BRITA PRODUZIDA</t>
  </si>
  <si>
    <t>BUEIRO METÁLICO COM CHAPAS MÚLTIPLAS MP 152 GALVANIZADAS - PASSAGEM INFERIOR - VÃO = 5,65 M E ALTURA = 5,25 M - ATERRO RODOVIÁRIO MÍNIMO = 0,90 M E MÁXIMO = 9,00 M - BRITA COMERCIAL</t>
  </si>
  <si>
    <t>BUEIRO METÁLICO COM CHAPAS MÚLTIPLAS MP 152 GALVANIZADAS - PASSAGEM INFERIOR - VÃO = 5,65 M E ALTURA = 5,25 M - ATERRO RODOVIÁRIO MÍNIMO = 0,90 M E MÁXIMO = 9,00 M - BRITA PRODUZIDA</t>
  </si>
  <si>
    <t>BUEIRO METÁLICO COM CHAPAS MÚLTIPLAS MP 152 GALVANIZADAS - PASSAGEM INFERIOR - VÃO = 5,85 M E ALTURA = 5,30 M - ATERRO RODOVIÁRIO MÍNIMO = 0,90 M E MÁXIMO = 8,40 M - BRITA COMERCIAL</t>
  </si>
  <si>
    <t>BUEIRO METÁLICO COM CHAPAS MÚLTIPLAS MP 152 GALVANIZADAS - PASSAGEM INFERIOR - VÃO = 5,85 M E ALTURA = 5,30 M - ATERRO RODOVIÁRIO MÍNIMO = 0,90 M E MÁXIMO = 8,40 M - BRITA PRODUZIDA</t>
  </si>
  <si>
    <t>BUEIRO METÁLICO COM CHAPAS MÚLTIPLAS MP 152 GALVANIZADAS - PASSAGEM INFERIOR - VÃO = 6,00 M E ALTURA = 5,45 M - ATERRO RODOVIÁRIO MÍNIMO = 0,90 M E MÁXIMO = 8,30 M - BRITA COMERCIAL</t>
  </si>
  <si>
    <t>BUEIRO METÁLICO COM CHAPAS MÚLTIPLAS MP 152 GALVANIZADAS - PASSAGEM INFERIOR - VÃO = 6,00 M E ALTURA = 5,45 M - ATERRO RODOVIÁRIO MÍNIMO = 0,90 M E MÁXIMO = 8,30 M - BRITA PRODUZIDA</t>
  </si>
  <si>
    <t>BUEIRO METÁLICO COM CHAPAS MÚLTIPLAS MP 152 GALVANIZADAS - PASSAGEM INFERIOR - VÃO = 6,25 M E ALTURA = 5,50 M - ATERRO RODOVIÁRIO MÍNIMO = 0,90 M E MÁXIMO = 7,90 M - BRITA COMERCIAL</t>
  </si>
  <si>
    <t>BUEIRO METÁLICO COM CHAPAS MÚLTIPLAS MP 152 GALVANIZADAS - PASSAGEM INFERIOR - VÃO = 6,25 M E ALTURA = 5,50 M - ATERRO RODOVIÁRIO MÍNIMO = 0,90 M E MÁXIMO = 7,90 M - BRITA PRODUZIDA</t>
  </si>
  <si>
    <t>BUEIRO METÁLICO SEM INTERRUPÇÃO DE TRÁFEGO - D = 1,20 M - CHAPA COM EPÓXI - ESCAVADO EM MATERIAL DE 1ª CATEGORIA - ATERRO FERROVIÁRIO MÁXIMO = 12,90 M</t>
  </si>
  <si>
    <t>BUEIRO METÁLICO SEM INTERRUPÇÃO DE TRÁFEGO - D = 1,20 M - CHAPA COM EPÓXI - ESCAVADO EM MATERIAL DE 1ª CATEGORIA - ATERRO RODOVIÁRIO MÁXIMO = 9,00 M</t>
  </si>
  <si>
    <t>BUEIRO METÁLICO SEM INTERRUPÇÃO DE TRÁFEGO - D = 1,20 M - CHAPA COM EPÓXI - ESCAVADO EM MATERIAL DE 2ª CATEGORIA - ATERRO FERROVIÁRIO MÁXIMO = 12,90 M</t>
  </si>
  <si>
    <t>BUEIRO METÁLICO SEM INTERRUPÇÃO DE TRÁFEGO - D = 1,20 M - CHAPA COM EPÓXI - ESCAVADO EM MATERIAL DE 2ª CATEGORIA - ATERRO RODOVIÁRIO MÁXIMO = 9,00 M</t>
  </si>
  <si>
    <t>BUEIRO METÁLICO SEM INTERRUPÇÃO DE TRÁFEGO - D = 1,20 M - CHAPA COM EPÓXI - ESCAVADO EM MATERIAL DE 3ª CATEGORIA - ATERRO FERROVIÁRIO MÁXIMO = 12,90 M</t>
  </si>
  <si>
    <t>BUEIRO METÁLICO SEM INTERRUPÇÃO DE TRÁFEGO - D = 1,20 M - CHAPA COM EPÓXI - ESCAVADO EM MATERIAL DE 3ª CATEGORIA - ATERRO RODOVIÁRIO MÁXIMO = 9,00 M</t>
  </si>
  <si>
    <t>BUEIRO METÁLICO SEM INTERRUPÇÃO DE TRÁFEGO - D = 1,20 M - CHAPA GALVANIZADA - ESCAVADO EM MATERIAL DE 1ª CATEGORIA - ATERRO FERROVIÁRIO MÁXIMO = 12,90 M</t>
  </si>
  <si>
    <t>BUEIRO METÁLICO SEM INTERRUPÇÃO DE TRÁFEGO - D = 1,20 M - CHAPA GALVANIZADA - ESCAVADO EM MATERIAL DE 1ª CATEGORIA - ATERRO RODOVIÁRIO MÁXIMO = 9,00 M</t>
  </si>
  <si>
    <t>BUEIRO METÁLICO SEM INTERRUPÇÃO DE TRÁFEGO - D = 1,20 M - CHAPA GALVANIZADA - ESCAVADO EM MATERIAL DE 2ª CATEGORIA - ATERRO FERROVIÁRIO MÁXIMO = 12,90 M</t>
  </si>
  <si>
    <t>BUEIRO METÁLICO SEM INTERRUPÇÃO DE TRÁFEGO - D = 1,20 M - CHAPA GALVANIZADA - ESCAVADO EM MATERIAL DE 2ª CATEGORIA - ATERRO RODOVIÁRIO MÁXIMO = 9,00 M</t>
  </si>
  <si>
    <t>BUEIRO METÁLICO SEM INTERRUPÇÃO DE TRÁFEGO - D = 1,20 M - CHAPA GALVANIZADA - ESCAVADO EM MATERIAL DE 3ª CATEGORIA - ATERRO FERROVIÁRIO MÁXIMO = 12,90 M</t>
  </si>
  <si>
    <t>BUEIRO METÁLICO SEM INTERRUPÇÃO DE TRÁFEGO - D = 1,20 M - CHAPA GALVANIZADA - ESCAVADO EM MATERIAL DE 3ª CATEGORIA - ATERRO RODOVIÁRIO MÁXIMO = 9,00 M</t>
  </si>
  <si>
    <t>BUEIRO METÁLICO SEM INTERRUPÇÃO DE TRÁFEGO - D = 1,40 M - CHAPA COM EPÓXI - ESCAVADO EM MATERIAL DE 1ª CATEGORIA - ATERRO FERROVIÁRIO MÁXIMO = 11,00 M</t>
  </si>
  <si>
    <t>BUEIRO METÁLICO SEM INTERRUPÇÃO DE TRÁFEGO - D = 1,40 M - CHAPA COM EPÓXI - ESCAVADO EM MATERIAL DE 1ª CATEGORIA - ATERRO RODOVIÁRIO MÁXIMO = 7,70 M</t>
  </si>
  <si>
    <t>BUEIRO METÁLICO SEM INTERRUPÇÃO DE TRÁFEGO - D = 1,40 M - CHAPA COM EPÓXI - ESCAVADO EM MATERIAL DE 2ª CATEGORIA - ATERRO FERROVIÁRIO MÁXIMO = 11,00 M</t>
  </si>
  <si>
    <t>BUEIRO METÁLICO SEM INTERRUPÇÃO DE TRÁFEGO - D = 1,40 M - CHAPA COM EPÓXI - ESCAVADO EM MATERIAL DE 2ª CATEGORIA - ATERRO RODOVIÁRIO MÁXIMO = 7,70 M</t>
  </si>
  <si>
    <t>BUEIRO METÁLICO SEM INTERRUPÇÃO DE TRÁFEGO - D = 1,40 M - CHAPA COM EPÓXI - ESCAVADO EM MATERIAL DE 3ª CATEGORIA - ATERRO FERROVIÁRIO MÁXIMO = 11,00 M</t>
  </si>
  <si>
    <t>BUEIRO METÁLICO SEM INTERRUPÇÃO DE TRÁFEGO - D = 1,40 M - CHAPA COM EPÓXI - ESCAVADO EM MATERIAL DE 3ª CATEGORIA - ATERRO RODOVIÁRIO MÁXIMO = 7,70 M</t>
  </si>
  <si>
    <t>BUEIRO METÁLICO SEM INTERRUPÇÃO DE TRÁFEGO - D = 1,40 M - CHAPA GALVANIZADA - ESCAVADO EM MATERIAL DE 1ª CATEGORIA - ATERRO FERROVIÁRIO MÁXIMO = 11,00 M</t>
  </si>
  <si>
    <t>BUEIRO METÁLICO SEM INTERRUPÇÃO DE TRÁFEGO - D = 1,40 M - CHAPA GALVANIZADA - ESCAVADO EM MATERIAL DE 1ª CATEGORIA - ATERRO RODOVIÁRIO MÁXIMO = 7,70 M</t>
  </si>
  <si>
    <t>BUEIRO METÁLICO SEM INTERRUPÇÃO DE TRÁFEGO - D = 1,40 M - CHAPA GALVANIZADA - ESCAVADO EM MATERIAL DE 2ª CATEGORIA - ATERRO FERROVIÁRIO MÁXIMO = 11,00 M</t>
  </si>
  <si>
    <t>BUEIRO METÁLICO SEM INTERRUPÇÃO DE TRÁFEGO - D = 1,40 M - CHAPA GALVANIZADA - ESCAVADO EM MATERIAL DE 2ª CATEGORIA - ATERRO RODOVIÁRIO MÁXIMO = 7,70 M</t>
  </si>
  <si>
    <t>BUEIRO METÁLICO SEM INTERRUPÇÃO DE TRÁFEGO - D = 1,40 M - CHAPA GALVANIZADA - ESCAVADO EM MATERIAL DE 3ª CATEGORIA - ATERRO FERROVIÁRIO MÁXIMO = 11,00 M</t>
  </si>
  <si>
    <t>BUEIRO METÁLICO SEM INTERRUPÇÃO DE TRÁFEGO - D = 1,40 M - CHAPA GALVANIZADA - ESCAVADO EM MATERIAL DE 3ª CATEGORIA - ATERRO RODOVIÁRIO MÁXIMO = 7,70 M</t>
  </si>
  <si>
    <t>BUEIRO METÁLICO SEM INTERRUPÇÃO DE TRÁFEGO - D = 1,60 M - CHAPA COM EPÓXI - ESCAVADO EM MATERIAL DE 1ª CATEGORIA - ATERRO FERROVIÁRIO MÁXIMO = 9,60 M</t>
  </si>
  <si>
    <t>BUEIRO METÁLICO SEM INTERRUPÇÃO DE TRÁFEGO - D = 1,60 M - CHAPA COM EPÓXI - ESCAVADO EM MATERIAL DE 1ª CATEGORIA - ATERRO RODOVIÁRIO MÁXIMO = 6,70 M</t>
  </si>
  <si>
    <t>BUEIRO METÁLICO SEM INTERRUPÇÃO DE TRÁFEGO - D = 1,60 M - CHAPA COM EPÓXI - ESCAVADO EM MATERIAL DE 2ª CATEGORIA - ATERRO FERROVIÁRIO MÁXIMO = 9,60 M</t>
  </si>
  <si>
    <t>BUEIRO METÁLICO SEM INTERRUPÇÃO DE TRÁFEGO - D = 1,60 M - CHAPA COM EPÓXI - ESCAVADO EM MATERIAL DE 2ª CATEGORIA - ATERRO RODOVIÁRIO MÁXIMO = 6,70 M</t>
  </si>
  <si>
    <t>BUEIRO METÁLICO SEM INTERRUPÇÃO DE TRÁFEGO - D = 1,60 M - CHAPA COM EPÓXI - ESCAVADO EM MATERIAL DE 3ª CATEGORIA - ATERRO FERROVIÁRIO MÁXIMO = 9,60 M</t>
  </si>
  <si>
    <t>BUEIRO METÁLICO SEM INTERRUPÇÃO DE TRÁFEGO - D = 1,60 M - CHAPA COM EPÓXI - ESCAVADO EM MATERIAL DE 3ª CATEGORIA - ATERRO RODOVIÁRIO MÁXIMO = 6,70 M</t>
  </si>
  <si>
    <t>BUEIRO METÁLICO SEM INTERRUPÇÃO DE TRÁFEGO - D = 1,60 M - CHAPA GALVANIZADA - ESCAVADO EM MATERIAL DE 1ª CATEGORIA - ATERRO FERROVIÁRIO MÁXIMO = 9,60 M</t>
  </si>
  <si>
    <t>BUEIRO METÁLICO SEM INTERRUPÇÃO DE TRÁFEGO - D = 1,60 M - CHAPA GALVANIZADA - ESCAVADO EM MATERIAL DE 1ª CATEGORIA - ATERRO RODOVIÁRIO MÁXIMO = 6,70 M</t>
  </si>
  <si>
    <t>BUEIRO METÁLICO SEM INTERRUPÇÃO DE TRÁFEGO - D = 1,60 M - CHAPA GALVANIZADA - ESCAVADO EM MATERIAL DE 2ª CATEGORIA - ATERRO FERROVIÁRIO MÁXIMO = 9,60 M</t>
  </si>
  <si>
    <t>BUEIRO METÁLICO SEM INTERRUPÇÃO DE TRÁFEGO - D = 1,60 M - CHAPA GALVANIZADA - ESCAVADO EM MATERIAL DE 2ª CATEGORIA - ATERRO RODOVIÁRIO MÁXIMO = 6,70 M</t>
  </si>
  <si>
    <t>BUEIRO METÁLICO SEM INTERRUPÇÃO DE TRÁFEGO - D = 1,60 M - CHAPA GALVANIZADA - ESCAVADO EM MATERIAL DE 3ª CATEGORIA - ATERRO FERROVIÁRIO MÁXIMO = 9,60 M</t>
  </si>
  <si>
    <t>BUEIRO METÁLICO SEM INTERRUPÇÃO DE TRÁFEGO - D = 1,60 M - CHAPA GALVANIZADA - ESCAVADO EM MATERIAL DE 3ª CATEGORIA - ATERRO RODOVIÁRIO MÁXIMO = 6,70 M</t>
  </si>
  <si>
    <t>BUEIRO METÁLICO SEM INTERRUPÇÃO DE TRÁFEGO - D = 1,80 M - CHAPA COM EPÓXI - ESCAVADO EM MATERIAL DE 1ª CATEGORIA - ATERRO FERROVIÁRIO MÁXIMO = 8,00 M</t>
  </si>
  <si>
    <t>BUEIRO METÁLICO SEM INTERRUPÇÃO DE TRÁFEGO - D = 1,80 M - CHAPA COM EPÓXI - ESCAVADO EM MATERIAL DE 1ª CATEGORIA - ATERRO RODOVIÁRIO MÁXIMO = 6,00 M</t>
  </si>
  <si>
    <t>BUEIRO METÁLICO SEM INTERRUPÇÃO DE TRÁFEGO - D = 1,80 M - CHAPA COM EPÓXI - ESCAVADO EM MATERIAL DE 2ª CATEGORIA - ATERRO FERROVIÁRIO MÁXIMO = 8,00 M</t>
  </si>
  <si>
    <t>BUEIRO METÁLICO SEM INTERRUPÇÃO DE TRÁFEGO - D = 1,80 M - CHAPA COM EPÓXI - ESCAVADO EM MATERIAL DE 2ª CATEGORIA - ATERRO RODOVIÁRIO MÁXIMO = 6,00 M</t>
  </si>
  <si>
    <t>BUEIRO METÁLICO SEM INTERRUPÇÃO DE TRÁFEGO - D = 1,80 M - CHAPA COM EPÓXI - ESCAVADO EM MATERIAL DE 3ª CATEGORIA - ATERRO FERROVIÁRIO MÁXIMO = 8,00 M</t>
  </si>
  <si>
    <t>BUEIRO METÁLICO SEM INTERRUPÇÃO DE TRÁFEGO - D = 1,80 M - CHAPA COM EPÓXI - ESCAVADO EM MATERIAL DE 3ª CATEGORIA - ATERRO RODOVIÁRIO MÁXIMO = 6,00 M</t>
  </si>
  <si>
    <t>BUEIRO METÁLICO SEM INTERRUPÇÃO DE TRÁFEGO - D = 1,80 M - CHAPA GALVANIZADA - ESCAVADO EM MATERIAL DE 1ª CATEGORIA - ATERRO FERROVIÁRIO MÁXIMO = 8,00 M</t>
  </si>
  <si>
    <t>BUEIRO METÁLICO SEM INTERRUPÇÃO DE TRÁFEGO - D = 1,80 M - CHAPA GALVANIZADA - ESCAVADO EM MATERIAL DE 1ª CATEGORIA - ATERRO RODOVIÁRIO MÁXIMO = 6,00 M</t>
  </si>
  <si>
    <t>BUEIRO METÁLICO SEM INTERRUPÇÃO DE TRÁFEGO - D = 1,80 M - CHAPA GALVANIZADA - ESCAVADO EM MATERIAL DE 2ª CATEGORIA - ATERRO FERROVIÁRIO MÁXIMO = 8,00 M</t>
  </si>
  <si>
    <t>BUEIRO METÁLICO SEM INTERRUPÇÃO DE TRÁFEGO - D = 1,80 M - CHAPA GALVANIZADA - ESCAVADO EM MATERIAL DE 2ª CATEGORIA - ATERRO RODOVIÁRIO MÁXIMO = 6,00 M</t>
  </si>
  <si>
    <t>BUEIRO METÁLICO SEM INTERRUPÇÃO DE TRÁFEGO - D = 1,80 M - CHAPA GALVANIZADA - ESCAVADO EM MATERIAL DE 3ª CATEGORIA - ATERRO FERROVIÁRIO MÁXIMO = 8,00 M</t>
  </si>
  <si>
    <t>BUEIRO METÁLICO SEM INTERRUPÇÃO DE TRÁFEGO - D = 1,80 M - CHAPA GALVANIZADA - ESCAVADO EM MATERIAL DE 3ª CATEGORIA - ATERRO RODOVIÁRIO MÁXIMO = 6,00 M</t>
  </si>
  <si>
    <t>BUEIRO METÁLICO SEM INTERRUPÇÃO DE TRÁFEGO - D = 2,00 M - CHAPA COM EPÓXI - ESCAVADO EM MATERIAL DE 1ª CATEGORIA - ATERRO FERROVIÁRIO MÁXIMO = 6,90 M</t>
  </si>
  <si>
    <t>BUEIRO METÁLICO SEM INTERRUPÇÃO DE TRÁFEGO - D = 2,00 M - CHAPA COM EPÓXI - ESCAVADO EM MATERIAL DE 1ª CATEGORIA - ATERRO RODOVIÁRIO MÁXIMO = 5,40 M</t>
  </si>
  <si>
    <t>BUEIRO METÁLICO SEM INTERRUPÇÃO DE TRÁFEGO - D = 2,00 M - CHAPA COM EPÓXI - ESCAVADO EM MATERIAL DE 2ª CATEGORIA - ATERRO FERROVIÁRIO MÁXIMO = 6,90 M</t>
  </si>
  <si>
    <t>BUEIRO METÁLICO SEM INTERRUPÇÃO DE TRÁFEGO - D = 2,00 M - CHAPA COM EPÓXI - ESCAVADO EM MATERIAL DE 2ª CATEGORIA - ATERRO RODOVIÁRIO MÁXIMO = 5,40 M</t>
  </si>
  <si>
    <t>BUEIRO METÁLICO SEM INTERRUPÇÃO DE TRÁFEGO - D = 2,00 M - CHAPA COM EPÓXI - ESCAVADO EM MATERIAL DE 3ª CATEGORIA - ATERRO FERROVIÁRIO MÁXIMO = 6,90 M</t>
  </si>
  <si>
    <t>BUEIRO METÁLICO SEM INTERRUPÇÃO DE TRÁFEGO - D = 2,00 M - CHAPA COM EPÓXI - ESCAVADO EM MATERIAL DE 3ª CATEGORIA - ATERRO RODOVIÁRIO MÁXIMO = 5,40 M</t>
  </si>
  <si>
    <t>BUEIRO METÁLICO SEM INTERRUPÇÃO DE TRÁFEGO - D = 2,00 M - CHAPA GALVANIZADA - ESCAVADO EM MATERIAL DE 1ª CATEGORIA - ATERRO FERROVIÁRIO MÁXIMO = 6,90 M</t>
  </si>
  <si>
    <t>BUEIRO METÁLICO SEM INTERRUPÇÃO DE TRÁFEGO - D = 2,00 M - CHAPA GALVANIZADA - ESCAVADO EM MATERIAL DE 1ª CATEGORIA - ATERRO RODOVIÁRIO MÁXIMO = 5,40 M</t>
  </si>
  <si>
    <t>BUEIRO METÁLICO SEM INTERRUPÇÃO DE TRÁFEGO - D = 2,00 M - CHAPA GALVANIZADA - ESCAVADO EM MATERIAL DE 2ª CATEGORIA - ATERRO FERROVIÁRIO MÁXIMO = 6,90 M</t>
  </si>
  <si>
    <t>BUEIRO METÁLICO SEM INTERRUPÇÃO DE TRÁFEGO - D = 2,00 M - CHAPA GALVANIZADA - ESCAVADO EM MATERIAL DE 2ª CATEGORIA - ATERRO RODOVIÁRIO MÁXIMO = 5,40 M</t>
  </si>
  <si>
    <t>BUEIRO METÁLICO SEM INTERRUPÇÃO DE TRÁFEGO - D = 2,00 M - CHAPA GALVANIZADA - ESCAVADO EM MATERIAL DE 3ª CATEGORIA - ATERRO FERROVIÁRIO MÁXIMO = 6,90 M</t>
  </si>
  <si>
    <t>BUEIRO METÁLICO SEM INTERRUPÇÃO DE TRÁFEGO - D = 2,00 M - CHAPA GALVANIZADA - ESCAVADO EM MATERIAL DE 3ª CATEGORIA - ATERRO RODOVIÁRIO MÁXIMO = 5,40 M</t>
  </si>
  <si>
    <t>BUEIRO METÁLICO SEM INTERRUPÇÃO DE TRÁFEGO - D = 2,20 M - CHAPA COM EPÓXI - ESCAVADO EM MATERIAL DE 1ª CATEGORIA - ATERRO FERROVIÁRIO MÁXIMO = 7,90 M</t>
  </si>
  <si>
    <t>BUEIRO METÁLICO SEM INTERRUPÇÃO DE TRÁFEGO - D = 2,20 M - CHAPA COM EPÓXI - ESCAVADO EM MATERIAL DE 1ª CATEGORIA - ATERRO RODOVIÁRIO MÁXIMO = 4,90 M</t>
  </si>
  <si>
    <t>BUEIRO METÁLICO SEM INTERRUPÇÃO DE TRÁFEGO - D = 2,20 M - CHAPA COM EPÓXI - ESCAVADO EM MATERIAL DE 2ª CATEGORIA - ATERRO FERROVIÁRIO MÁXIMO = 7,90 M</t>
  </si>
  <si>
    <t>BUEIRO METÁLICO SEM INTERRUPÇÃO DE TRÁFEGO - D = 2,20 M - CHAPA COM EPÓXI - ESCAVADO EM MATERIAL DE 2ª CATEGORIA - ATERRO RODOVIÁRIO MÁXIMO = 4,90 M</t>
  </si>
  <si>
    <t>BUEIRO METÁLICO SEM INTERRUPÇÃO DE TRÁFEGO - D = 2,20 M - CHAPA COM EPÓXI - ESCAVADO EM MATERIAL DE 3ª CATEGORIA - ATERRO FERROVIÁRIO MÁXIMO = 7,90 M</t>
  </si>
  <si>
    <t>BUEIRO METÁLICO SEM INTERRUPÇÃO DE TRÁFEGO - D = 2,20 M - CHAPA COM EPÓXI - ESCAVADO EM MATERIAL DE 3ª CATEGORIA - ATERRO RODOVIÁRIO MÁXIMO = 4,90 M</t>
  </si>
  <si>
    <t>BUEIRO METÁLICO SEM INTERRUPÇÃO DE TRÁFEGO - D = 2,20 M - CHAPA GALVANIZADA - ESCAVADO EM MATERIAL DE 1ª CATEGORIA - ATERRO FERROVIÁRIO MÁXIMO = 7,90 M</t>
  </si>
  <si>
    <t>BUEIRO METÁLICO SEM INTERRUPÇÃO DE TRÁFEGO - D = 2,20 M - CHAPA GALVANIZADA - ESCAVADO EM MATERIAL DE 1ª CATEGORIA - ATERRO RODOVIÁRIO MÁXIMO = 4,90 M</t>
  </si>
  <si>
    <t>BUEIRO METÁLICO SEM INTERRUPÇÃO DE TRÁFEGO - D = 2,20 M - CHAPA GALVANIZADA - ESCAVADO EM MATERIAL DE 2ª CATEGORIA - ATERRO FERROVIÁRIO MÁXIMO = 7,90 M</t>
  </si>
  <si>
    <t>BUEIRO METÁLICO SEM INTERRUPÇÃO DE TRÁFEGO - D = 2,20 M - CHAPA GALVANIZADA - ESCAVADO EM MATERIAL DE 2ª CATEGORIA - ATERRO RODOVIÁRIO MÁXIMO = 4,90 M</t>
  </si>
  <si>
    <t>BUEIRO METÁLICO SEM INTERRUPÇÃO DE TRÁFEGO - D = 2,20 M - CHAPA GALVANIZADA - ESCAVADO EM MATERIAL DE 3ª CATEGORIA - ATERRO FERROVIÁRIO MÁXIMO = 7,90 M</t>
  </si>
  <si>
    <t>BUEIRO METÁLICO SEM INTERRUPÇÃO DE TRÁFEGO - D = 2,20 M - CHAPA GALVANIZADA - ESCAVADO EM MATERIAL DE 3ª CATEGORIA - ATERRO RODOVIÁRIO MÁXIMO = 4,90 M</t>
  </si>
  <si>
    <t>BUEIRO METÁLICO SEM INTERRUPÇÃO DE TRÁFEGO - D = 2,40 M - CHAPA COM EPÓXI - ESCAVADO EM MATERIAL DE 1ª CATEGORIA - ATERRO FERROVIÁRIO MÁXIMO = 7,00 M</t>
  </si>
  <si>
    <t>BUEIRO METÁLICO SEM INTERRUPÇÃO DE TRÁFEGO - D = 2,40 M - CHAPA COM EPÓXI - ESCAVADO EM MATERIAL DE 1ª CATEGORIA - ATERRO RODOVIÁRIO MÁXIMO = 4,50 M</t>
  </si>
  <si>
    <t>BUEIRO METÁLICO SEM INTERRUPÇÃO DE TRÁFEGO - D = 2,40 M - CHAPA COM EPÓXI - ESCAVADO EM MATERIAL DE 2ª CATEGORIA - ATERRO FERROVIÁRIO MÁXIMO = 7,00 M</t>
  </si>
  <si>
    <t>BUEIRO METÁLICO SEM INTERRUPÇÃO DE TRÁFEGO - D = 2,40 M - CHAPA COM EPÓXI - ESCAVADO EM MATERIAL DE 2ª CATEGORIA - ATERRO RODOVIÁRIO MÁXIMO = 4,50 M</t>
  </si>
  <si>
    <t>BUEIRO METÁLICO SEM INTERRUPÇÃO DE TRÁFEGO - D = 2,40 M - CHAPA COM EPÓXI - ESCAVADO EM MATERIAL DE 3ª CATEGORIA - ATERRO FERROVIÁRIO MÁXIMO = 7,00 M</t>
  </si>
  <si>
    <t>BUEIRO METÁLICO SEM INTERRUPÇÃO DE TRÁFEGO - D = 2,40 M - CHAPA COM EPÓXI - ESCAVADO EM MATERIAL DE 3ª CATEGORIA - ATERRO RODOVIÁRIO MÁXIMO = 4,50 M</t>
  </si>
  <si>
    <t>BUEIRO METÁLICO SEM INTERRUPÇÃO DE TRÁFEGO - D = 2,40 M - CHAPA GALVANIZADA - ESCAVADO EM MATERIAL DE 1ª CATEGORIA - ATERRO FERROVIÁRIO MÁXIMO = 7,00 M</t>
  </si>
  <si>
    <t>BUEIRO METÁLICO SEM INTERRUPÇÃO DE TRÁFEGO - D = 2,40 M - CHAPA GALVANIZADA - ESCAVADO EM MATERIAL DE 1ª CATEGORIA - ATERRO RODOVIÁRIO MÁXIMO = 4,50 M</t>
  </si>
  <si>
    <t>BUEIRO METÁLICO SEM INTERRUPÇÃO DE TRÁFEGO - D = 2,40 M - CHAPA GALVANIZADA - ESCAVADO EM MATERIAL DE 2ª CATEGORIA - ATERRO FERROVIÁRIO MÁXIMO = 7,00 M</t>
  </si>
  <si>
    <t>BUEIRO METÁLICO SEM INTERRUPÇÃO DE TRÁFEGO - D = 2,40 M - CHAPA GALVANIZADA - ESCAVADO EM MATERIAL DE 2ª CATEGORIA - ATERRO RODOVIÁRIO MÁXIMO = 4,50 M</t>
  </si>
  <si>
    <t>BUEIRO METÁLICO SEM INTERRUPÇÃO DE TRÁFEGO - D = 2,40 M - CHAPA GALVANIZADA - ESCAVADO EM MATERIAL DE 3ª CATEGORIA - ATERRO FERROVIÁRIO MÁXIMO = 7,00 M</t>
  </si>
  <si>
    <t>BUEIRO METÁLICO SEM INTERRUPÇÃO DE TRÁFEGO - D = 2,40 M - CHAPA GALVANIZADA - ESCAVADO EM MATERIAL DE 3ª CATEGORIA - ATERRO RODOVIÁRIO MÁXIMO = 4,50 M</t>
  </si>
  <si>
    <t>BUEIRO METÁLICO SEM INTERRUPÇÃO DE TRÁFEGO - D = 2,60 M - CHAPA COM EPÓXI - ESCAVADO EM MATERIAL DE 1ª CATEGORIA - ATERRO FERROVIÁRIO MÁXIMO = 6,40 M</t>
  </si>
  <si>
    <t>BUEIRO METÁLICO SEM INTERRUPÇÃO DE TRÁFEGO - D = 2,60 M - CHAPA COM EPÓXI - ESCAVADO EM MATERIAL DE 1ª CATEGORIA - ATERRO RODOVIÁRIO MÁXIMO = 4,10 M</t>
  </si>
  <si>
    <t>BUEIRO METÁLICO SEM INTERRUPÇÃO DE TRÁFEGO - D = 2,60 M - CHAPA COM EPÓXI - ESCAVADO EM MATERIAL DE 2ª CATEGORIA - ATERRO FERROVIÁRIO MÁXIMO = 6,40 M</t>
  </si>
  <si>
    <t>BUEIRO METÁLICO SEM INTERRUPÇÃO DE TRÁFEGO - D = 2,60 M - CHAPA COM EPÓXI - ESCAVADO EM MATERIAL DE 2ª CATEGORIA - ATERRO RODOVIÁRIO MÁXIMO = 4,10 M</t>
  </si>
  <si>
    <t>BUEIRO METÁLICO SEM INTERRUPÇÃO DE TRÁFEGO - D = 2,60 M - CHAPA COM EPÓXI - ESCAVADO EM MATERIAL DE 3ª CATEGORIA - ATERRO FERROVIÁRIO MÁXIMO = 6,40 M</t>
  </si>
  <si>
    <t>BUEIRO METÁLICO SEM INTERRUPÇÃO DE TRÁFEGO - D = 2,60 M - CHAPA COM EPÓXI - ESCAVADO EM MATERIAL DE 3ª CATEGORIA - ATERRO RODOVIÁRIO MÁXIMO = 4,10 M</t>
  </si>
  <si>
    <t>BUEIRO METÁLICO SEM INTERRUPÇÃO DE TRÁFEGO - D = 2,60 M - CHAPA GALVANIZADA - ESCAVADO EM MATERIAL DE 1ª CATEGORIA - ATERRO FERROVIÁRIO MÁXIMO = 6,40 M</t>
  </si>
  <si>
    <t>BUEIRO METÁLICO SEM INTERRUPÇÃO DE TRÁFEGO - D = 2,60 M - CHAPA GALVANIZADA - ESCAVADO EM MATERIAL DE 1ª CATEGORIA - ATERRO RODOVIÁRIO MÁXIMO = 4,10 M</t>
  </si>
  <si>
    <t>BUEIRO METÁLICO SEM INTERRUPÇÃO DE TRÁFEGO - D = 2,60 M - CHAPA GALVANIZADA - ESCAVADO EM MATERIAL DE 2ª CATEGORIA - ATERRO FERROVIÁRIO MÁXIMO = 6,40 M</t>
  </si>
  <si>
    <t>BUEIRO METÁLICO SEM INTERRUPÇÃO DE TRÁFEGO - D = 2,60 M - CHAPA GALVANIZADA - ESCAVADO EM MATERIAL DE 2ª CATEGORIA - ATERRO RODOVIÁRIO MÁXIMO = 4,10 M</t>
  </si>
  <si>
    <t>BUEIRO METÁLICO SEM INTERRUPÇÃO DE TRÁFEGO - D = 2,60 M - CHAPA GALVANIZADA - ESCAVADO EM MATERIAL DE 3ª CATEGORIA - ATERRO FERROVIÁRIO MÁXIMO = 6,40 M</t>
  </si>
  <si>
    <t>BUEIRO METÁLICO SEM INTERRUPÇÃO DE TRÁFEGO - D = 2,60 M - CHAPA GALVANIZADA - ESCAVADO EM MATERIAL DE 3ª CATEGORIA - ATERRO RODOVIÁRIO MÁXIMO = 4,10 M</t>
  </si>
  <si>
    <t>BUEIRO METÁLICO SEM INTERRUPÇÃO DE TRÁFEGO - D = 2,80 M - CHAPA COM EPÓXI - ESCAVADO EM MATERIAL DE 1ª CATEGORIA - ATERRO FERROVIÁRIO MÁXIMO = 5,50 M</t>
  </si>
  <si>
    <t>BUEIRO METÁLICO SEM INTERRUPÇÃO DE TRÁFEGO - D = 2,80 M - CHAPA COM EPÓXI - ESCAVADO EM MATERIAL DE 1ª CATEGORIA - ATERRO RODOVIÁRIO MÁXIMO = 3,80 M</t>
  </si>
  <si>
    <t>BUEIRO METÁLICO SEM INTERRUPÇÃO DE TRÁFEGO - D = 2,80 M - CHAPA COM EPÓXI - ESCAVADO EM MATERIAL DE 2ª CATEGORIA - ATERRO FERROVIÁRIO MÁXIMO = 5,50 M</t>
  </si>
  <si>
    <t>BUEIRO METÁLICO SEM INTERRUPÇÃO DE TRÁFEGO - D = 2,80 M - CHAPA COM EPÓXI - ESCAVADO EM MATERIAL DE 2ª CATEGORIA - ATERRO RODOVIÁRIO MÁXIMO = 3,80 M</t>
  </si>
  <si>
    <t>BUEIRO METÁLICO SEM INTERRUPÇÃO DE TRÁFEGO - D = 2,80 M - CHAPA COM EPÓXI - ESCAVADO EM MATERIAL DE 3ª CATEGORIA - ATERRO FERROVIÁRIO MÁXIMO = 5,50 M</t>
  </si>
  <si>
    <t>BUEIRO METÁLICO SEM INTERRUPÇÃO DE TRÁFEGO - D = 2,80 M - CHAPA COM EPÓXI - ESCAVADO EM MATERIAL DE 3ª CATEGORIA - ATERRO RODOVIÁRIO MÁXIMO = 3,80 M</t>
  </si>
  <si>
    <t>BUEIRO METÁLICO SEM INTERRUPÇÃO DE TRÁFEGO - D = 2,80 M - CHAPA GALVANIZADA - ESCAVADO EM MATERIAL DE 1ª CATEGORIA - ATERRO FERROVIÁRIO MÁXIMO = 5,50 M</t>
  </si>
  <si>
    <t>BUEIRO METÁLICO SEM INTERRUPÇÃO DE TRÁFEGO - D = 2,80 M - CHAPA GALVANIZADA - ESCAVADO EM MATERIAL DE 1ª CATEGORIA - ATERRO RODOVIÁRIO MÁXIMO = 3,80 M</t>
  </si>
  <si>
    <t>BUEIRO METÁLICO SEM INTERRUPÇÃO DE TRÁFEGO - D = 2,80 M - CHAPA GALVANIZADA - ESCAVADO EM MATERIAL DE 2ª CATEGORIA - ATERRO FERROVIÁRIO MÁXIMO = 5,50 M</t>
  </si>
  <si>
    <t>BUEIRO METÁLICO SEM INTERRUPÇÃO DE TRÁFEGO - D = 2,80 M - CHAPA GALVANIZADA - ESCAVADO EM MATERIAL DE 2ª CATEGORIA - ATERRO RODOVIÁRIO MÁXIMO = 3,80 M</t>
  </si>
  <si>
    <t>BUEIRO METÁLICO SEM INTERRUPÇÃO DE TRÁFEGO - D = 2,80 M - CHAPA GALVANIZADA - ESCAVADO EM MATERIAL DE 3ª CATEGORIA - ATERRO FERROVIÁRIO MÁXIMO = 5,50 M</t>
  </si>
  <si>
    <t>BUEIRO METÁLICO SEM INTERRUPÇÃO DE TRÁFEGO - D = 2,80 M - CHAPA GALVANIZADA - ESCAVADO EM MATERIAL DE 3ª CATEGORIA - ATERRO RODOVIÁRIO MÁXIMO = 3,80 M</t>
  </si>
  <si>
    <t>BUEIRO METÁLICO SEM INTERRUPÇÃO DE TRÁFEGO - D = 3,00 M - CHAPA COM EPÓXI - ESCAVADO EM MATERIAL DE 1ª CATEGORIA - ATERRO FERROVIÁRIO MÁXIMO = 4,70 M</t>
  </si>
  <si>
    <t>BUEIRO METÁLICO SEM INTERRUPÇÃO DE TRÁFEGO - D = 3,00 M - CHAPA COM EPÓXI - ESCAVADO EM MATERIAL DE 1ª CATEGORIA - ATERRO RODOVIÁRIO MÁXIMO = 3,60 M</t>
  </si>
  <si>
    <t>BUEIRO METÁLICO SEM INTERRUPÇÃO DE TRÁFEGO - D = 3,00 M - CHAPA COM EPÓXI - ESCAVADO EM MATERIAL DE 2ª CATEGORIA - ATERRO FERROVIÁRIO MÁXIMO = 4,70 M</t>
  </si>
  <si>
    <t>BUEIRO METÁLICO SEM INTERRUPÇÃO DE TRÁFEGO - D = 3,00 M - CHAPA COM EPÓXI - ESCAVADO EM MATERIAL DE 2ª CATEGORIA - ATERRO RODOVIÁRIO MÁXIMO = 3,60 M</t>
  </si>
  <si>
    <t>BUEIRO METÁLICO SEM INTERRUPÇÃO DE TRÁFEGO - D = 3,00 M - CHAPA COM EPÓXI - ESCAVADO EM MATERIAL DE 3ª CATEGORIA - ATERRO FERROVIÁRIO MÁXIMO = 4,70 M</t>
  </si>
  <si>
    <t>BUEIRO METÁLICO SEM INTERRUPÇÃO DE TRÁFEGO - D = 3,00 M - CHAPA COM EPÓXI - ESCAVADO EM MATERIAL DE 3ª CATEGORIA - ATERRO RODOVIÁRIO MÁXIMO = 3,60 M</t>
  </si>
  <si>
    <t>BUEIRO METÁLICO SEM INTERRUPÇÃO DE TRÁFEGO - D = 3,00 M - CHAPA GALVANIZADA - ESCAVADO EM MATERIAL DE 1ª CATEGORIA - ATERRO FERROVIÁRIO MÁXIMO = 4,70 M</t>
  </si>
  <si>
    <t>BUEIRO METÁLICO SEM INTERRUPÇÃO DE TRÁFEGO - D = 3,00 M - CHAPA GALVANIZADA - ESCAVADO EM MATERIAL DE 1ª CATEGORIA - ATERRO RODOVIÁRIO MÁXIMO = 3,60 M</t>
  </si>
  <si>
    <t>BUEIRO METÁLICO SEM INTERRUPÇÃO DE TRÁFEGO - D = 3,00 M - CHAPA GALVANIZADA - ESCAVADO EM MATERIAL DE 2ª CATEGORIA - ATERRO FERROVIÁRIO MÁXIMO = 4,70 M</t>
  </si>
  <si>
    <t>BUEIRO METÁLICO SEM INTERRUPÇÃO DE TRÁFEGO - D = 3,00 M - CHAPA GALVANIZADA - ESCAVADO EM MATERIAL DE 2ª CATEGORIA - ATERRO RODOVIÁRIO MÁXIMO = 3,60 M</t>
  </si>
  <si>
    <t>BUEIRO METÁLICO SEM INTERRUPÇÃO DE TRÁFEGO - D = 3,00 M - CHAPA GALVANIZADA - ESCAVADO EM MATERIAL DE 3ª CATEGORIA - ATERRO FERROVIÁRIO MÁXIMO = 4,70 M</t>
  </si>
  <si>
    <t>BUEIRO METÁLICO SEM INTERRUPÇÃO DE TRÁFEGO - D = 3,00 M - CHAPA GALVANIZADA - ESCAVADO EM MATERIAL DE 3ª CATEGORIA - ATERRO RODOVIÁRIO MÁXIMO = 3,60 M</t>
  </si>
  <si>
    <t>BUEIRO METÁLICO SEM INTERRUPÇÃO DE TRÁFEGO - D = 3,20 M - CHAPA COM EPÓXI - ESCAVADO EM MATERIAL DE 1ª CATEGORIA - ATERRO FERROVIÁRIO MÁXIMO = 4,00 M</t>
  </si>
  <si>
    <t>BUEIRO METÁLICO SEM INTERRUPÇÃO DE TRÁFEGO - D = 3,20 M - CHAPA COM EPÓXI - ESCAVADO EM MATERIAL DE 1ª CATEGORIA - ATERRO RODOVIÁRIO MÁXIMO = 4,80 M</t>
  </si>
  <si>
    <t>BUEIRO METÁLICO SEM INTERRUPÇÃO DE TRÁFEGO - D = 3,20 M - CHAPA COM EPÓXI - ESCAVADO EM MATERIAL DE 2ª CATEGORIA - ATERRO FERROVIÁRIO MÁXIMO = 4,00 M</t>
  </si>
  <si>
    <t>BUEIRO METÁLICO SEM INTERRUPÇÃO DE TRÁFEGO - D = 3,20 M - CHAPA COM EPÓXI - ESCAVADO EM MATERIAL DE 2ª CATEGORIA - ATERRO RODOVIÁRIO MÁXIMO = 4,80 M</t>
  </si>
  <si>
    <t>BUEIRO METÁLICO SEM INTERRUPÇÃO DE TRÁFEGO - D = 3,20 M - CHAPA COM EPÓXI - ESCAVADO EM MATERIAL DE 3ª CATEGORIA - ATERRO FERROVIÁRIO MÁXIMO = 4,00 M</t>
  </si>
  <si>
    <t>BUEIRO METÁLICO SEM INTERRUPÇÃO DE TRÁFEGO - D = 3,20 M - CHAPA COM EPÓXI - ESCAVADO EM MATERIAL DE 3ª CATEGORIA - ATERRO RODOVIÁRIO MÁXIMO = 4,80 M</t>
  </si>
  <si>
    <t>BUEIRO METÁLICO SEM INTERRUPÇÃO DE TRÁFEGO - D = 3,20 M - CHAPA GALVANIZADA - ESCAVADO EM MATERIAL DE 1ª CATEGORIA - ATERRO FERROVIÁRIO MÁXIMO = 4,00 M</t>
  </si>
  <si>
    <t>BUEIRO METÁLICO SEM INTERRUPÇÃO DE TRÁFEGO - D = 3,20 M - CHAPA GALVANIZADA - ESCAVADO EM MATERIAL DE 1ª CATEGORIA - ATERRO RODOVIÁRIO MÁXIMO = 4,80 M</t>
  </si>
  <si>
    <t>BUEIRO METÁLICO SEM INTERRUPÇÃO DE TRÁFEGO - D = 3,20 M - CHAPA GALVANIZADA - ESCAVADO EM MATERIAL DE 2ª CATEGORIA - ATERRO FERROVIÁRIO MÁXIMO = 4,00 M</t>
  </si>
  <si>
    <t>BUEIRO METÁLICO SEM INTERRUPÇÃO DE TRÁFEGO - D = 3,20 M - CHAPA GALVANIZADA - ESCAVADO EM MATERIAL DE 2ª CATEGORIA - ATERRO RODOVIÁRIO MÁXIMO = 4,80 M</t>
  </si>
  <si>
    <t>BUEIRO METÁLICO SEM INTERRUPÇÃO DE TRÁFEGO - D = 3,20 M - CHAPA GALVANIZADA - ESCAVADO EM MATERIAL DE 3ª CATEGORIA - ATERRO FERROVIÁRIO MÁXIMO = 4,00 M</t>
  </si>
  <si>
    <t>BUEIRO METÁLICO SEM INTERRUPÇÃO DE TRÁFEGO - D = 3,20 M - CHAPA GALVANIZADA - ESCAVADO EM MATERIAL DE 3ª CATEGORIA - ATERRO RODOVIÁRIO MÁXIMO = 4,80 M</t>
  </si>
  <si>
    <t>BUEIRO METÁLICO SEM INTERRUPÇÃO DE TRÁFEGO - D = 3,40 M - CHAPA GALVANIZADA - ESCAVADO EM MATERIAL DE 1ª CATEGORIA - ATERRO FERROVIÁRIO MÁXIMO = 7,00 M</t>
  </si>
  <si>
    <t>BUEIRO METÁLICO SEM INTERRUPÇÃO DE TRÁFEGO - D = 3,40 M - CHAPA GALVANIZADA - ESCAVADO EM MATERIAL DE 1ª CATEGORIA - ATERRO RODOVIÁRIO MÁXIMO = 4,50 M</t>
  </si>
  <si>
    <t>BUEIRO METÁLICO SEM INTERRUPÇÃO DE TRÁFEGO - D = 3,40 M - CHAPA GALVANIZADA - ESCAVADO EM MATERIAL DE 2ª CATEGORIA - ATERRO FERROVIÁRIO MÁXIMO = 7,00 M</t>
  </si>
  <si>
    <t>BUEIRO METÁLICO SEM INTERRUPÇÃO DE TRÁFEGO - D = 3,40 M - CHAPA GALVANIZADA - ESCAVADO EM MATERIAL DE 2ª CATEGORIA - ATERRO RODOVIÁRIO MÁXIMO = 4,50 M</t>
  </si>
  <si>
    <t>BUEIRO METÁLICO SEM INTERRUPÇÃO DE TRÁFEGO - D = 3,40 M - CHAPA GALVANIZADA - ESCAVADO EM MATERIAL DE 3ª CATEGORIA - ATERRO FERROVIÁRIO MÁXIMO = 7,00 M</t>
  </si>
  <si>
    <t>BUEIRO METÁLICO SEM INTERRUPÇÃO DE TRÁFEGO - D = 3,40 M - CHAPA GALVANIZADA - ESCAVADO EM MATERIAL DE 3ª CATEGORIA - ATERRO RODOVIÁRIO MÁXIMO = 4,50 M</t>
  </si>
  <si>
    <t>BUEIRO METÁLICO SEM INTERRUPÇÃO DE TRÁFEGO - D = 3,60 M - CHAPA GALVANIZADA - ESCAVADO EM MATERIAL DE 1ª CATEGORIA - ATERRO FERROVIÁRIO MÁXIMO = 6,60 M</t>
  </si>
  <si>
    <t>BUEIRO METÁLICO SEM INTERRUPÇÃO DE TRÁFEGO - D = 3,60 M - CHAPA GALVANIZADA - ESCAVADO EM MATERIAL DE 1ª CATEGORIA - ATERRO RODOVIÁRIO MÁXIMO = 4,30 M</t>
  </si>
  <si>
    <t>BUEIRO METÁLICO SEM INTERRUPÇÃO DE TRÁFEGO - D = 3,60 M - CHAPA GALVANIZADA - ESCAVADO EM MATERIAL DE 2ª CATEGORIA - ATERRO FERROVIÁRIO MÁXIMO = 6,60 M</t>
  </si>
  <si>
    <t>BUEIRO METÁLICO SEM INTERRUPÇÃO DE TRÁFEGO - D = 3,60 M - CHAPA GALVANIZADA - ESCAVADO EM MATERIAL DE 2ª CATEGORIA - ATERRO RODOVIÁRIO MÁXIMO = 4,30 M</t>
  </si>
  <si>
    <t>BUEIRO METÁLICO SEM INTERRUPÇÃO DE TRÁFEGO - D = 3,60 M - CHAPA GALVANIZADA - ESCAVADO EM MATERIAL DE 3ª CATEGORIA - ATERRO FERROVIÁRIO MÁXIMO = 6,60 M</t>
  </si>
  <si>
    <t>BUEIRO METÁLICO SEM INTERRUPÇÃO DE TRÁFEGO - D = 3,60 M - CHAPA GALVANIZADA - ESCAVADO EM MATERIAL DE 3ª CATEGORIA - ATERRO RODOVIÁRIO MÁXIMO = 4,30 M</t>
  </si>
  <si>
    <t>BUEIRO METÁLICO SEM INTERRUPÇÃO DE TRÁFEGO - D = 3,80 M - CHAPA GALVANIZADA - ESCAVADO EM MATERIAL DE 1ª CATEGORIA - ATERRO FERROVIÁRIO MÁXIMO = 6,20 M</t>
  </si>
  <si>
    <t>BUEIRO METÁLICO SEM INTERRUPÇÃO DE TRÁFEGO - D = 3,80 M - CHAPA GALVANIZADA - ESCAVADO EM MATERIAL DE 1ª CATEGORIA - ATERRO RODOVIÁRIO MÁXIMO = 4,00 M</t>
  </si>
  <si>
    <t>BUEIRO METÁLICO SEM INTERRUPÇÃO DE TRÁFEGO - D = 3,80 M - CHAPA GALVANIZADA - ESCAVADO EM MATERIAL DE 2ª CATEGORIA - ATERRO FERROVIÁRIO MÁXIMO = 6,20 M</t>
  </si>
  <si>
    <t>BUEIRO METÁLICO SEM INTERRUPÇÃO DE TRÁFEGO - D = 3,80 M - CHAPA GALVANIZADA - ESCAVADO EM MATERIAL DE 2ª CATEGORIA - ATERRO RODOVIÁRIO MÁXIMO = 4,00 M</t>
  </si>
  <si>
    <t>BUEIRO METÁLICO SEM INTERRUPÇÃO DE TRÁFEGO - D = 3,80 M - CHAPA GALVANIZADA - ESCAVADO EM MATERIAL DE 3ª CATEGORIA - ATERRO FERROVIÁRIO MÁXIMO = 6,20 M</t>
  </si>
  <si>
    <t>BUEIRO METÁLICO SEM INTERRUPÇÃO DE TRÁFEGO - D = 3,80 M - CHAPA GALVANIZADA - ESCAVADO EM MATERIAL DE 3ª CATEGORIA - ATERRO RODOVIÁRIO MÁXIMO = 4,00 M</t>
  </si>
  <si>
    <t>BUEIRO METÁLICO SEM INTERRUPÇÃO DE TRÁFEGO - D = 4,00 M - CHAPA GALVANIZADA - ESCAVADO EM MATERIAL DE 1ª CATEGORIA - ATERRO FERROVIÁRIO MÁXIMO = 5,10 M</t>
  </si>
  <si>
    <t>BUEIRO METÁLICO SEM INTERRUPÇÃO DE TRÁFEGO - D = 4,00 M - CHAPA GALVANIZADA - ESCAVADO EM MATERIAL DE 1ª CATEGORIA - ATERRO RODOVIÁRIO MÁXIMO = 3,10 M</t>
  </si>
  <si>
    <t>BUEIRO METÁLICO SEM INTERRUPÇÃO DE TRÁFEGO - D = 4,00 M - CHAPA GALVANIZADA - ESCAVADO EM MATERIAL DE 2ª CATEGORIA - ATERRO FERROVIÁRIO MÁXIMO = 5,10 M</t>
  </si>
  <si>
    <t>BUEIRO METÁLICO SEM INTERRUPÇÃO DE TRÁFEGO - D = 4,00 M - CHAPA GALVANIZADA - ESCAVADO EM MATERIAL DE 2ª CATEGORIA - ATERRO RODOVIÁRIO MÁXIMO = 3,10 M</t>
  </si>
  <si>
    <t>BUEIRO METÁLICO SEM INTERRUPÇÃO DE TRÁFEGO - D = 4,00 M - CHAPA GALVANIZADA - ESCAVADO EM MATERIAL DE 3ª CATEGORIA - ATERRO FERROVIÁRIO MÁXIMO = 5,10 M</t>
  </si>
  <si>
    <t>BUEIRO METÁLICO SEM INTERRUPÇÃO DE TRÁFEGO - D = 4,00 M - CHAPA GALVANIZADA - ESCAVADO EM MATERIAL DE 3ª CATEGORIA - ATERRO RODOVIÁRIO MÁXIMO = 3,10 M</t>
  </si>
  <si>
    <t>BUEIRO METÁLICO SEM INTERRUPÇÃO DE TRÁFEGO - D = 4,20 M - CHAPA GALVANIZADA - ESCAVADO EM MATERIAL DE 1ª CATEGORIA - ATERRO FERROVIÁRIO MÁXIMO = 4,80 M</t>
  </si>
  <si>
    <t>BUEIRO METÁLICO SEM INTERRUPÇÃO DE TRÁFEGO - D = 4,20 M - CHAPA GALVANIZADA - ESCAVADO EM MATERIAL DE 1ª CATEGORIA - ATERRO RODOVIÁRIO MÁXIMO = 4,40 M</t>
  </si>
  <si>
    <t>BUEIRO METÁLICO SEM INTERRUPÇÃO DE TRÁFEGO - D = 4,20 M - CHAPA GALVANIZADA - ESCAVADO EM MATERIAL DE 2ª CATEGORIA - ATERRO FERROVIÁRIO MÁXIMO = 4,80 M</t>
  </si>
  <si>
    <t>BUEIRO METÁLICO SEM INTERRUPÇÃO DE TRÁFEGO - D = 4,20 M - CHAPA GALVANIZADA - ESCAVADO EM MATERIAL DE 2ª CATEGORIA - ATERRO RODOVIÁRIO MÁXIMO = 4,40 M</t>
  </si>
  <si>
    <t>BUEIRO METÁLICO SEM INTERRUPÇÃO DE TRÁFEGO - D = 4,20 M - CHAPA GALVANIZADA - ESCAVADO EM MATERIAL DE 3ª CATEGORIA - ATERRO FERROVIÁRIO MÁXIMO = 4,80 M</t>
  </si>
  <si>
    <t>BUEIRO METÁLICO SEM INTERRUPÇÃO DE TRÁFEGO - D = 4,20 M - CHAPA GALVANIZADA - ESCAVADO EM MATERIAL DE 3ª CATEGORIA - ATERRO RODOVIÁRIO MÁXIMO = 4,40 M</t>
  </si>
  <si>
    <t>BUEIRO METÁLICO SEM INTERRUPÇÃO DE TRÁFEGO - D = 4,40 M - CHAPA GALVANIZADA - ESCAVADO EM MATERIAL DE 1ª CATEGORIA - ATERRO FERROVIÁRIO MÁXIMO = 4,20 M</t>
  </si>
  <si>
    <t>BUEIRO METÁLICO SEM INTERRUPÇÃO DE TRÁFEGO - D = 4,40 M - CHAPA GALVANIZADA - ESCAVADO EM MATERIAL DE 1ª CATEGORIA - ATERRO RODOVIÁRIO MÁXIMO = 4,20 M</t>
  </si>
  <si>
    <t>BUEIRO METÁLICO SEM INTERRUPÇÃO DE TRÁFEGO - D = 4,40 M - CHAPA GALVANIZADA - ESCAVADO EM MATERIAL DE 2ª CATEGORIA - ATERRO FERROVIÁRIO MÁXIMO = 4,20 M</t>
  </si>
  <si>
    <t>BUEIRO METÁLICO SEM INTERRUPÇÃO DE TRÁFEGO - D = 4,40 M - CHAPA GALVANIZADA - ESCAVADO EM MATERIAL DE 2ª CATEGORIA - ATERRO RODOVIÁRIO MÁXIMO = 4,20 M</t>
  </si>
  <si>
    <t>BUEIRO METÁLICO SEM INTERRUPÇÃO DE TRÁFEGO - D = 4,40 M - CHAPA GALVANIZADA - ESCAVADO EM MATERIAL DE 3ª CATEGORIA - ATERRO FERROVIÁRIO MÁXIMO = 4,20 M</t>
  </si>
  <si>
    <t>BUEIRO METÁLICO SEM INTERRUPÇÃO DE TRÁFEGO - D = 4,40 M - CHAPA GALVANIZADA - ESCAVADO EM MATERIAL DE 3ª CATEGORIA - ATERRO RODOVIÁRIO MÁXIMO = 4,20 M</t>
  </si>
  <si>
    <t>BUEIRO METÁLICO SEM INTERRUPÇÃO DE TRÁFEGO - D = 4,60 M - CHAPA GALVANIZADA - ESCAVADO EM MATERIAL DE 1ª CATEGORIA - ATERRO FERROVIÁRIO MÁXIMO = 4,00 M</t>
  </si>
  <si>
    <t>BUEIRO METÁLICO SEM INTERRUPÇÃO DE TRÁFEGO - D = 4,60 M - CHAPA GALVANIZADA - ESCAVADO EM MATERIAL DE 1ª CATEGORIA - ATERRO RODOVIÁRIO MÁXIMO = 4,00 M</t>
  </si>
  <si>
    <t>BUEIRO METÁLICO SEM INTERRUPÇÃO DE TRÁFEGO - D = 4,60 M - CHAPA GALVANIZADA - ESCAVADO EM MATERIAL DE 2ª CATEGORIA - ATERRO FERROVIÁRIO MÁXIMO = 4,00 M</t>
  </si>
  <si>
    <t>BUEIRO METÁLICO SEM INTERRUPÇÃO DE TRÁFEGO - D = 4,60 M - CHAPA GALVANIZADA - ESCAVADO EM MATERIAL DE 2ª CATEGORIA - ATERRO RODOVIÁRIO MÁXIMO = 4,00 M</t>
  </si>
  <si>
    <t>BUEIRO METÁLICO SEM INTERRUPÇÃO DE TRÁFEGO - D = 4,60 M - CHAPA GALVANIZADA - ESCAVADO EM MATERIAL DE 3ª CATEGORIA - ATERRO FERROVIÁRIO MÁXIMO = 4,00 M</t>
  </si>
  <si>
    <t>BUEIRO METÁLICO SEM INTERRUPÇÃO DE TRÁFEGO - D = 4,60 M - CHAPA GALVANIZADA - ESCAVADO EM MATERIAL DE 3ª CATEGORIA - ATERRO RODOVIÁRIO MÁXIMO = 4,00 M</t>
  </si>
  <si>
    <t>BUEIRO METÁLICO SEM INTERRUPÇÃO DE TRÁFEGO - D = 4,80 M - CHAPA GALVANIZADA - ESCAVADO EM MATERIAL DE 1ª CATEGORIA - ATERRO FERROVIÁRIO MÁXIMO = 5,10 M</t>
  </si>
  <si>
    <t>BUEIRO METÁLICO SEM INTERRUPÇÃO DE TRÁFEGO - D = 4,80 M - CHAPA GALVANIZADA - ESCAVADO EM MATERIAL DE 1ª CATEGORIA - ATERRO RODOVIÁRIO MÁXIMO = 5,50 M</t>
  </si>
  <si>
    <t>BUEIRO METÁLICO SEM INTERRUPÇÃO DE TRÁFEGO - D = 4,80 M - CHAPA GALVANIZADA - ESCAVADO EM MATERIAL DE 2ª CATEGORIA - ATERRO FERROVIÁRIO MÁXIMO = 5,10 M</t>
  </si>
  <si>
    <t>BUEIRO METÁLICO SEM INTERRUPÇÃO DE TRÁFEGO - D = 4,80 M - CHAPA GALVANIZADA - ESCAVADO EM MATERIAL DE 2ª CATEGORIA - ATERRO RODOVIÁRIO MÁXIMO = 5,50 M</t>
  </si>
  <si>
    <t>BUEIRO METÁLICO SEM INTERRUPÇÃO DE TRÁFEGO - D = 4,80 M - CHAPA GALVANIZADA - ESCAVADO EM MATERIAL DE 3ª CATEGORIA - ATERRO FERROVIÁRIO MÁXIMO = 5,10 M</t>
  </si>
  <si>
    <t>BUEIRO METÁLICO SEM INTERRUPÇÃO DE TRÁFEGO - D = 4,80 M - CHAPA GALVANIZADA - ESCAVADO EM MATERIAL DE 3ª CATEGORIA - ATERRO RODOVIÁRIO MÁXIMO = 5,50 M</t>
  </si>
  <si>
    <t>BUEIRO METÁLICO SEM INTERRUPÇÃO DE TRÁFEGO - D = 5,00 M - CHAPA GALVANIZADA - ESCAVADO EM MATERIAL DE 1ª CATEGORIA - ATERRO FERROVIÁRIO MÁXIMO = 4,80 M</t>
  </si>
  <si>
    <t>BUEIRO METÁLICO SEM INTERRUPÇÃO DE TRÁFEGO - D = 5,00 M - CHAPA GALVANIZADA - ESCAVADO EM MATERIAL DE 1ª CATEGORIA - ATERRO RODOVIÁRIO MÁXIMO = 5,30 M</t>
  </si>
  <si>
    <t>BUEIRO METÁLICO SEM INTERRUPÇÃO DE TRÁFEGO - D = 5,00 M - CHAPA GALVANIZADA - ESCAVADO EM MATERIAL DE 2ª CATEGORIA - ATERRO FERROVIÁRIO MÁXIMO = 4,80 M</t>
  </si>
  <si>
    <t>BUEIRO METÁLICO SEM INTERRUPÇÃO DE TRÁFEGO - D = 5,00 M - CHAPA GALVANIZADA - ESCAVADO EM MATERIAL DE 2ª CATEGORIA - ATERRO RODOVIÁRIO MÁXIMO = 5,30 M</t>
  </si>
  <si>
    <t>BUEIRO METÁLICO SEM INTERRUPÇÃO DE TRÁFEGO - D = 5,00 M - CHAPA GALVANIZADA - ESCAVADO EM MATERIAL DE 3ª CATEGORIA - ATERRO FERROVIÁRIO MÁXIMO = 4,80 M</t>
  </si>
  <si>
    <t>BUEIRO METÁLICO SEM INTERRUPÇÃO DE TRÁFEGO - D = 5,00 M - CHAPA GALVANIZADA - ESCAVADO EM MATERIAL DE 3ª CATEGORIA - ATERRO RODOVIÁRIO MÁXIMO = 5,30 M</t>
  </si>
  <si>
    <t>BOCA DE BDCC 1,50 X 1,50 M - ESCONSIDADE 0° - AREIA E BRITA COMERCIAIS</t>
  </si>
  <si>
    <t>BOCA DE BDCC 1,50 X 1,50 M - ESCONSIDADE 0° - AREIA EXTRAÍDA E BRITA PRODUZIDA</t>
  </si>
  <si>
    <t>BOCA DE BDCC 1,50 X 1,50 M - ESCONSIDADE 15° - AREIA E BRITA COMERCIAIS</t>
  </si>
  <si>
    <t>BOCA DE BDCC 1,50 X 1,50 M - ESCONSIDADE 15° - AREIA EXTRAÍDA E BRITA PRODUZIDA</t>
  </si>
  <si>
    <t>BOCA DE BDCC 1,50 X 1,50 M - ESCONSIDADE 30° - AREIA E BRITA COMERCIAIS</t>
  </si>
  <si>
    <t>BOCA DE BDCC 1,50 X 1,50 M - ESCONSIDADE 30° - AREIA EXTRAÍDA E BRITA PRODUZIDA</t>
  </si>
  <si>
    <t>BOCA DE BDCC 1,50 X 1,50 M - ESCONSIDADE 45° - AREIA E BRITA COMERCIAIS</t>
  </si>
  <si>
    <t>BOCA DE BDCC 1,50 X 1,50 M - ESCONSIDADE 45° - AREIA EXTRAÍDA E BRITA PRODUZIDA</t>
  </si>
  <si>
    <t>BOCA DE BDCC 2,00 X 2,00 M - ESCONSIDADE 0° - AREIA E BRITA COMERCIAIS</t>
  </si>
  <si>
    <t>BOCA DE BDCC 2,00 X 2,00 M - ESCONSIDADE 0° - AREIA EXTRAÍDA E BRITA PRODUZIDA</t>
  </si>
  <si>
    <t>BOCA DE BDCC 2,00 X 2,00 M - ESCONSIDADE 15° - AREIA E BRITA COMERCIAIS</t>
  </si>
  <si>
    <t>BOCA DE BDCC 2,00 X 2,00 M - ESCONSIDADE 15° - AREIA EXTRAÍDA E BRITA PRODUZIDA</t>
  </si>
  <si>
    <t>BOCA DE BDCC 2,00 X 2,00 M - ESCONSIDADE 30° - AREIA E BRITA COMERCIAIS</t>
  </si>
  <si>
    <t>BOCA DE BDCC 2,00 X 2,00 M - ESCONSIDADE 30° - AREIA EXTRAÍDA E BRITA PRODUZIDA</t>
  </si>
  <si>
    <t>BOCA DE BDCC 2,00 X 2,00 M - ESCONSIDADE 45° - AREIA E BRITA COMERCIAIS</t>
  </si>
  <si>
    <t>BOCA DE BDCC 2,00 X 2,00 M - ESCONSIDADE 45° - AREIA EXTRAÍDA E BRITA PRODUZIDA</t>
  </si>
  <si>
    <t>BOCA DE BDCC 2,50 X 2,50 M - ESCONSIDADE 0° - AREIA E BRITA COMERCIAIS</t>
  </si>
  <si>
    <t>BOCA DE BDCC 2,50 X 2,50 M - ESCONSIDADE 0° - AREIA EXTRAÍDA E BRITA PRODUZIDA</t>
  </si>
  <si>
    <t>BOCA DE BDCC 2,50 X 2,50 M - ESCONSIDADE 15° - AREIA E BRITA COMERCIAIS</t>
  </si>
  <si>
    <t>BOCA DE BDCC 2,50 X 2,50 M - ESCONSIDADE 15° - AREIA EXTRAÍDA E BRITA PRODUZIDA</t>
  </si>
  <si>
    <t>BOCA DE BDCC 2,50 X 2,50 M - ESCONSIDADE 30° - AREIA E BRITA COMERCIAIS</t>
  </si>
  <si>
    <t>BOCA DE BDCC 2,50 X 2,50 M - ESCONSIDADE 30° - AREIA EXTRAÍDA E BRITA PRODUZIDA</t>
  </si>
  <si>
    <t>BOCA DE BDCC 2,50 X 2,50 M - ESCONSIDADE 45° - AREIA E BRITA COMERCIAIS</t>
  </si>
  <si>
    <t>BOCA DE BDCC 2,50 X 2,50 M - ESCONSIDADE 45° - AREIA EXTRAÍDA E BRITA PRODUZIDA</t>
  </si>
  <si>
    <t>BOCA DE BDCC 3,00 X 3,00 M - ESCONSIDADE 0° - AREIA E BRITA COMERCIAIS</t>
  </si>
  <si>
    <t>BOCA DE BDCC 3,00 X 3,00 M - ESCONSIDADE 0° - AREIA EXTRAÍDA E BRITA PRODUZIDA</t>
  </si>
  <si>
    <t>BOCA DE BDCC 3,00 X 3,00 M - ESCONSIDADE 15° - AREIA E BRITA COMERCIAIS</t>
  </si>
  <si>
    <t>BOCA DE BDCC 3,00 X 3,00 M - ESCONSIDADE 15° - AREIA EXTRAÍDA E BRITA PRODUZIDA</t>
  </si>
  <si>
    <t>BOCA DE BDCC 3,00 X 3,00 M - ESCONSIDADE 30° - AREIA E BRITA COMERCIAIS</t>
  </si>
  <si>
    <t>BOCA DE BDCC 3,00 X 3,00 M - ESCONSIDADE 30° - AREIA EXTRAÍDA E BRITA PRODUZIDA</t>
  </si>
  <si>
    <t>BOCA DE BDCC 3,00 X 3,00 M - ESCONSIDADE 45° - AREIA E BRITA COMERCIAIS</t>
  </si>
  <si>
    <t>BOCA DE BDCC 3,00 X 3,00 M - ESCONSIDADE 45° - AREIA EXTRAÍDA E BRITA PRODUZIDA</t>
  </si>
  <si>
    <t>BOCA DE BSCC 1,50 X 1,50 M - ESCONSIDADE 0° - AREIA E BRITA COMERCIAIS</t>
  </si>
  <si>
    <t>BOCA DE BSCC 1,50 X 1,50 M - ESCONSIDADE 0° - AREIA EXTRAÍDA E BRITA PRODUZIDA</t>
  </si>
  <si>
    <t>BOCA DE BSCC 1,50 X 1,50 M - ESCONSIDADE 15° - AREIA E BRITA COMERCIAIS</t>
  </si>
  <si>
    <t>BOCA DE BSCC 1,50 X 1,50 M - ESCONSIDADE 15° - AREIA EXTRAÍDA E BRITA PRODUZIDA</t>
  </si>
  <si>
    <t>BOCA DE BSCC 1,50 X 1,50 M - ESCONSIDADE 30° - AREIA E BRITA COMERCIAIS</t>
  </si>
  <si>
    <t>BOCA DE BSCC 1,50 X 1,50 M - ESCONSIDADE 30° - AREIA EXTRAÍDA E BRITA PRODUZIDA</t>
  </si>
  <si>
    <t>BOCA DE BSCC 1,50 X 1,50 M - ESCONSIDADE 45° - AREIA E BRITA COMERCIAIS</t>
  </si>
  <si>
    <t>BOCA DE BSCC 1,50 X 1,50 M - ESCONSIDADE 45° - AREIA EXTRAÍDA E BRITA PRODUZIDA</t>
  </si>
  <si>
    <t>BOCA DE BSCC 2,00 X 2,00 M - ESCONSIDADE 0° - AREIA E BRITA COMERCIAIS</t>
  </si>
  <si>
    <t>BOCA DE BSCC 2,00 X 2,00 M - ESCONSIDADE 0° - AREIA EXTRAÍDA E BRITA PRODUZIDA</t>
  </si>
  <si>
    <t>BOCA DE BSCC 2,00 X 2,00 M - ESCONSIDADE 15° - AREIA E BRITA COMERCIAIS</t>
  </si>
  <si>
    <t>BOCA DE BSCC 2,00 X 2,00 M - ESCONSIDADE 15° - AREIA EXTRAÍDA E BRITA PRODUZIDA</t>
  </si>
  <si>
    <t>BOCA DE BSCC 2,00 X 2,00 M - ESCONSIDADE 30° - AREIA E BRITA COMERCIAIS</t>
  </si>
  <si>
    <t>BOCA DE BSCC 2,00 X 2,00 M - ESCONSIDADE 30° - AREIA EXTRAÍDA E BRITA PRODUZIDA</t>
  </si>
  <si>
    <t>BOCA DE BSCC 2,00 X 2,00 M - ESCONSIDADE 45° - AREIA E BRITA COMERCIAIS</t>
  </si>
  <si>
    <t>BOCA DE BSCC 2,00 X 2,00 M - ESCONSIDADE 45° - AREIA EXTRAÍDA E BRITA PRODUZIDA</t>
  </si>
  <si>
    <t>BOCA DE BSCC 2,50 X 2,50 M - ESCONSIDADE 0° - AREIA E BRITA COMERCIAIS</t>
  </si>
  <si>
    <t>BOCA DE BSCC 2,50 X 2,50 M - ESCONSIDADE 0° - AREIA EXTRAÍDA E BRITA PRODUZIDA</t>
  </si>
  <si>
    <t>BOCA DE BSCC 2,50 X 2,50 M - ESCONSIDADE 15° - AREIA E BRITA COMERCIAIS</t>
  </si>
  <si>
    <t>BOCA DE BSCC 2,50 X 2,50 M - ESCONSIDADE 15° - AREIA EXTRAÍDA E BRITA PRODUZIDA</t>
  </si>
  <si>
    <t>BOCA DE BSCC 2,50 X 2,50 M - ESCONSIDADE 30° - AREIA E BRITA COMERCIAIS</t>
  </si>
  <si>
    <t>BOCA DE BSCC 2,50 X 2,50 M - ESCONSIDADE 30° - AREIA EXTRAÍDA E BRITA PRODUZIDA</t>
  </si>
  <si>
    <t>BOCA DE BSCC 2,50 X 2,50 M - ESCONSIDADE 45° - AREIA E BRITA COMERCIAIS</t>
  </si>
  <si>
    <t>BOCA DE BSCC 2,50 X 2,50 M - ESCONSIDADE 45° - AREIA EXTRAÍDA E BRITA PRODUZIDA</t>
  </si>
  <si>
    <t>BOCA DE BSCC 3,00 X 3,00 M - ESCONSIDADE 0° - AREIA E BRITA COMERCIAIS</t>
  </si>
  <si>
    <t>BOCA DE BSCC 3,00 X 3,00 M - ESCONSIDADE 0° - AREIA EXTRAÍDA E BRITA PRODUZIDA</t>
  </si>
  <si>
    <t>BOCA DE BSCC 3,00 X 3,00 M - ESCONSIDADE 15° - AREIA E BRITA COMERCIAIS</t>
  </si>
  <si>
    <t>BOCA DE BSCC 3,00 X 3,00 M - ESCONSIDADE 15° - AREIA EXTRAÍDA E BRITA PRODUZIDA</t>
  </si>
  <si>
    <t>BOCA DE BSCC 3,00 X 3,00 M - ESCONSIDADE 30° - AREIA E BRITA COMERCIAIS</t>
  </si>
  <si>
    <t>BOCA DE BSCC 3,00 X 3,00 M - ESCONSIDADE 30° - AREIA EXTRAÍDA E BRITA PRODUZIDA</t>
  </si>
  <si>
    <t>BOCA DE BSCC 3,00 X 3,00 M - ESCONSIDADE 45° - AREIA E BRITA COMERCIAIS</t>
  </si>
  <si>
    <t>BOCA DE BSCC 3,00 X 3,00 M - ESCONSIDADE 45° - AREIA EXTRAÍDA E BRITA PRODUZIDA</t>
  </si>
  <si>
    <t>BOCA DE BTCC 1,50 X 1,50 M - ESCONSIDADE 0° - AREIA E BRITA COMERCIAIS</t>
  </si>
  <si>
    <t>BOCA DE BTCC 1,50 X 1,50 M - ESCONSIDADE 0° - AREIA EXTRAÍDA E BRITA PRODUZIDA</t>
  </si>
  <si>
    <t>BOCA DE BTCC 1,50 X 1,50 M - ESCONSIDADE 15° - AREIA E BRITA COMERCIAIS</t>
  </si>
  <si>
    <t>BOCA DE BTCC 1,50 X 1,50 M - ESCONSIDADE 15° - AREIA EXTRAÍDA E BRITA PRODUZIDA</t>
  </si>
  <si>
    <t>BOCA DE BTCC 1,50 X 1,50 M - ESCONSIDADE 30° - AREIA E BRITA COMERCIAIS</t>
  </si>
  <si>
    <t>BOCA DE BTCC 1,50 X 1,50 M - ESCONSIDADE 30° - AREIA EXTRAÍDA E BRITA PRODUZIDA</t>
  </si>
  <si>
    <t>BOCA DE BTCC 1,50 X 1,50 M - ESCONSIDADE 45° - AREIA E BRITA COMERCIAIS</t>
  </si>
  <si>
    <t>BOCA DE BTCC 1,50 X 1,50 M - ESCONSIDADE 45° - AREIA EXTRAÍDA E BRITA PRODUZIDA</t>
  </si>
  <si>
    <t>BOCA DE BTCC 2,00 X 2,00 M - ESCONSIDADE 0° - AREIA E BRITA COMERCIAIS</t>
  </si>
  <si>
    <t>BOCA DE BTCC 2,00 X 2,00 M - ESCONSIDADE 0° - AREIA EXTRAÍDA E BRITA PRODUZIDA</t>
  </si>
  <si>
    <t>BOCA DE BTCC 2,00 X 2,00 M - ESCONSIDADE 15° - AREIA E BRITA COMERCIAIS</t>
  </si>
  <si>
    <t>BOCA DE BTCC 2,00 X 2,00 M - ESCONSIDADE 15° - AREIA EXTRAÍDA E BRITA PRODUZIDA</t>
  </si>
  <si>
    <t>BOCA DE BTCC 2,00 X 2,00 M - ESCONSIDADE 30° - AREIA E BRITA COMERCIAIS</t>
  </si>
  <si>
    <t>BOCA DE BTCC 2,00 X 2,00 M - ESCONSIDADE 30° - AREIA EXTRAÍDA E BRITA PRODUZIDA</t>
  </si>
  <si>
    <t>BOCA DE BTCC 2,00 X 2,00 M - ESCONSIDADE 45° - AREIA E BRITA COMERCIAIS</t>
  </si>
  <si>
    <t>BOCA DE BTCC 2,00 X 2,00 M - ESCONSIDADE 45° - AREIA EXTRAÍDA E BRITA PRODUZIDA</t>
  </si>
  <si>
    <t>BOCA DE BTCC 2,50 X 2,50 M - ESCONSIDADE 0° - AREIA E BRITA COMERCIAIS</t>
  </si>
  <si>
    <t>BOCA DE BTCC 2,50 X 2,50 M - ESCONSIDADE 0° - AREIA EXTRAÍDA E BRITA PRODUZIDA</t>
  </si>
  <si>
    <t>BOCA DE BTCC 2,50 X 2,50 M - ESCONSIDADE 15° - AREIA E BRITA COMERCIAIS</t>
  </si>
  <si>
    <t>BOCA DE BTCC 2,50 X 2,50 M - ESCONSIDADE 15° - AREIA EXTRAÍDA E BRITA PRODUZIDA</t>
  </si>
  <si>
    <t>BOCA DE BTCC 2,50 X 2,50 M - ESCONSIDADE 30° - AREIA E BRITA COMERCIAIS</t>
  </si>
  <si>
    <t>BOCA DE BTCC 2,50 X 2,50 M - ESCONSIDADE 30° - AREIA EXTRAÍDA E BRITA PRODUZIDA</t>
  </si>
  <si>
    <t>BOCA DE BTCC 2,50 X 2,50 M - ESCONSIDADE 45° - AREIA E BRITA COMERCIAIS</t>
  </si>
  <si>
    <t>BOCA DE BTCC 2,50 X 2,50 M - ESCONSIDADE 45° - AREIA EXTRAÍDA E BRITA PRODUZIDA</t>
  </si>
  <si>
    <t>BOCA DE BTCC 3,00 X 3,00 M - ESCONSIDADE 0° - AREIA E BRITA COMERCIAIS</t>
  </si>
  <si>
    <t>BOCA DE BTCC 3,00 X 3,00 M - ESCONSIDADE 0° - AREIA EXTRAÍDA E BRITA PRODUZIDA</t>
  </si>
  <si>
    <t>BOCA DE BTCC 3,00 X 3,00 M - ESCONSIDADE 15° - AREIA E BRITA COMERCIAIS</t>
  </si>
  <si>
    <t>BOCA DE BTCC 3,00 X 3,00 M - ESCONSIDADE 15° - AREIA EXTRAÍDA E BRITA PRODUZIDA</t>
  </si>
  <si>
    <t>BOCA DE BTCC 3,00 X 3,00 M - ESCONSIDADE 30° - AREIA E BRITA COMERCIAIS</t>
  </si>
  <si>
    <t>BOCA DE BTCC 3,00 X 3,00 M - ESCONSIDADE 30° - AREIA EXTRAÍDA E BRITA PRODUZIDA</t>
  </si>
  <si>
    <t>BOCA DE BTCC 3,00 X 3,00 M - ESCONSIDADE 45° - AREIA E BRITA COMERCIAIS</t>
  </si>
  <si>
    <t>BOCA DE BTCC 3,00 X 3,00 M - ESCONSIDADE 45° - AREIA EXTRAÍDA E BRITA PRODUZIDA</t>
  </si>
  <si>
    <t>CORPO DE BDCC 1,50 X 1,50 M - MOLDADO NO LOCAL - ALTURA DO ATERRO 0,00 A 1,00 M - AREIA E BRITA COMERCIAIS</t>
  </si>
  <si>
    <t>CORPO DE BDCC 1,50 X 1,50 M - MOLDADO NO LOCAL - ALTURA DO ATERRO 0,00 A 1,00 M - AREIA EXTRAÍDA E BRITA PRODUZIDA</t>
  </si>
  <si>
    <t>CORPO DE BDCC 1,50 X 1,50 M - MOLDADO NO LOCAL - ALTURA DO ATERRO 1,00 A 2,50 M - AREIA E BRITA COMERCIAIS</t>
  </si>
  <si>
    <t>CORPO DE BDCC 1,50 X 1,50 M - MOLDADO NO LOCAL - ALTURA DO ATERRO 1,00 A 2,50 M - AREIA EXTRAÍDA E BRITA PRODUZIDA</t>
  </si>
  <si>
    <t>CORPO DE BDCC 1,50 X 1,50 M - MOLDADO NO LOCAL - ALTURA DO ATERRO 10,00 A 12,50 M - AREIA E BRITA COMERCIAIS</t>
  </si>
  <si>
    <t>CORPO DE BDCC 1,50 X 1,50 M - MOLDADO NO LOCAL - ALTURA DO ATERRO 10,00 A 12,50 M - AREIA EXTRAÍDA E BRITA PRODUZIDA</t>
  </si>
  <si>
    <t>CORPO DE BDCC 1,50 X 1,50 M - MOLDADO NO LOCAL - ALTURA DO ATERRO 12,50 A 15,00 M - AREIA E BRITA COMERCIAIS</t>
  </si>
  <si>
    <t>CORPO DE BDCC 1,50 X 1,50 M - MOLDADO NO LOCAL - ALTURA DO ATERRO 12,50 A 15,00 M - AREIA EXTRAÍDA E BRITA PRODUZIDA</t>
  </si>
  <si>
    <t>CORPO DE BDCC 1,50 X 1,50 M - MOLDADO NO LOCAL - ALTURA DO ATERRO 2,50 A 5,00 M - AREIA E BRITA COMERCIAIS</t>
  </si>
  <si>
    <t>CORPO DE BDCC 1,50 X 1,50 M - MOLDADO NO LOCAL - ALTURA DO ATERRO 2,50 A 5,00 M - AREIA EXTRAÍDA E BRITA PRODUZIDA</t>
  </si>
  <si>
    <t>CORPO DE BDCC 1,50 X 1,50 M - MOLDADO NO LOCAL - ALTURA DO ATERRO 5,00 A 7,50 M - AREIA E BRITA COMERCIAIS</t>
  </si>
  <si>
    <t>CORPO DE BDCC 1,50 X 1,50 M - MOLDADO NO LOCAL - ALTURA DO ATERRO 5,00 A 7,50 M - AREIA EXTRAÍDA E BRITA PRODUZIDA</t>
  </si>
  <si>
    <t>CORPO DE BDCC 1,50 X 1,50 M - MOLDADO NO LOCAL - ALTURA DO ATERRO 7,50 A 10,00 M - AREIA E BRITA COMERCIAIS</t>
  </si>
  <si>
    <t>CORPO DE BDCC 1,50 X 1,50 M - MOLDADO NO LOCAL - ALTURA DO ATERRO 7,50 A 10,00 M - AREIA EXTRAÍDA E BRITA PRODUZIDA</t>
  </si>
  <si>
    <t>CORPO DE BDCC 2,00 X 2,00 M - MOLDADO NO LOCAL - ALTURA DO ATERRO 0,00 A 1,00 M - AREIA E BRITA COMERCIAIS</t>
  </si>
  <si>
    <t>CORPO DE BDCC 2,00 X 2,00 M - MOLDADO NO LOCAL - ALTURA DO ATERRO 0,00 A 1,00 M - AREIA EXTRAÍDA E BRITA PRODUZIDA</t>
  </si>
  <si>
    <t>CORPO DE BDCC 2,00 X 2,00 M - MOLDADO NO LOCAL - ALTURA DO ATERRO 1,00 A 2,50 M - AREIA E BRITA COMERCIAIS</t>
  </si>
  <si>
    <t>CORPO DE BDCC 2,00 X 2,00 M - MOLDADO NO LOCAL - ALTURA DO ATERRO 1,00 A 2,50 M - AREIA EXTRAÍDA E BRITA PRODUZIDA</t>
  </si>
  <si>
    <t>CORPO DE BDCC 2,00 X 2,00 M - MOLDADO NO LOCAL - ALTURA DO ATERRO 10,00 A 12,50 M - AREIA E BRITA COMERCIAIS</t>
  </si>
  <si>
    <t>CORPO DE BDCC 2,00 X 2,00 M - MOLDADO NO LOCAL - ALTURA DO ATERRO 10,00 A 12,50 M - AREIA EXTRAÍDA E BRITA PRODUZIDA</t>
  </si>
  <si>
    <t>CORPO DE BDCC 2,00 X 2,00 M - MOLDADO NO LOCAL - ALTURA DO ATERRO 12,50 A 15,00 M - AREIA E BRITA COMERCIAIS</t>
  </si>
  <si>
    <t>CORPO DE BDCC 2,00 X 2,00 M - MOLDADO NO LOCAL - ALTURA DO ATERRO 12,50 A 15,00 M - AREIA EXTRAÍDA E BRITA PRODUZIDA</t>
  </si>
  <si>
    <t>CORPO DE BDCC 2,00 X 2,00 M - MOLDADO NO LOCAL - ALTURA DO ATERRO 2,50 A 5,00 M - AREIA E BRITA COMERCIAIS</t>
  </si>
  <si>
    <t>CORPO DE BDCC 2,00 X 2,00 M - MOLDADO NO LOCAL - ALTURA DO ATERRO 2,50 A 5,00 M - AREIA EXTRAÍDA E BRITA PRODUZIDA</t>
  </si>
  <si>
    <t>CORPO DE BDCC 2,00 X 2,00 M - MOLDADO NO LOCAL - ALTURA DO ATERRO 5,00 A 7,50 M - AREIA E BRITA COMERCIAIS</t>
  </si>
  <si>
    <t>CORPO DE BDCC 2,00 X 2,00 M - MOLDADO NO LOCAL - ALTURA DO ATERRO 5,00 A 7,50 M - AREIA EXTRAÍDA E BRITA PRODUZIDA</t>
  </si>
  <si>
    <t>CORPO DE BDCC 2,00 X 2,00 M - MOLDADO NO LOCAL - ALTURA DO ATERRO 7,50 A 10,00 M - AREIA E BRITA COMERCIAIS</t>
  </si>
  <si>
    <t>CORPO DE BDCC 2,00 X 2,00 M - MOLDADO NO LOCAL - ALTURA DO ATERRO 7,50 A 10,00 M - AREIA EXTRAÍDA E BRITA PRODUZIDA</t>
  </si>
  <si>
    <t>CORPO DE BDCC 2,50 X 2,50 M - MOLDADO NO LOCAL - ALTURA DO ATERRO 0,00 A 1,00 M - AREIA E BRITA COMERCIAIS</t>
  </si>
  <si>
    <t>CORPO DE BDCC 2,50 X 2,50 M - MOLDADO NO LOCAL - ALTURA DO ATERRO 0,00 A 1,00 M - AREIA EXTRAÍDA E BRITA PRODUZIDA</t>
  </si>
  <si>
    <t>CORPO DE BDCC 2,50 X 2,50 M - MOLDADO NO LOCAL - ALTURA DO ATERRO 1,00 A 2,50 M - AREIA E BRITA COMERCIAIS</t>
  </si>
  <si>
    <t>CORPO DE BDCC 2,50 X 2,50 M - MOLDADO NO LOCAL - ALTURA DO ATERRO 1,00 A 2,50 M - AREIA EXTRAÍDA E BRITA PRODUZIDA</t>
  </si>
  <si>
    <t>CORPO DE BDCC 2,50 X 2,50 M - MOLDADO NO LOCAL - ALTURA DO ATERRO 10,00 A 12,50 M - AREIA E BRITA COMERCIAIS</t>
  </si>
  <si>
    <t>CORPO DE BDCC 2,50 X 2,50 M - MOLDADO NO LOCAL - ALTURA DO ATERRO 10,00 A 12,50 M - AREIA EXTRAÍDA E BRITA PRODUZIDA</t>
  </si>
  <si>
    <t>CORPO DE BDCC 2,50 X 2,50 M - MOLDADO NO LOCAL - ALTURA DO ATERRO 12,50 A 15,00 M - AREIA E BRITA COMERCIAIS</t>
  </si>
  <si>
    <t>CORPO DE BDCC 2,50 X 2,50 M - MOLDADO NO LOCAL - ALTURA DO ATERRO 12,50 A 15,00 M - AREIA EXTRAÍDA E BRITA PRODUZIDA</t>
  </si>
  <si>
    <t>CORPO DE BDCC 2,50 X 2,50 M - MOLDADO NO LOCAL - ALTURA DO ATERRO 2,50 A 5,00 M - AREIA E BRITA COMERCIAIS</t>
  </si>
  <si>
    <t>CORPO DE BDCC 2,50 X 2,50 M - MOLDADO NO LOCAL - ALTURA DO ATERRO 2,50 A 5,00 M - AREIA EXTRAÍDA E BRITA PRODUZIDA</t>
  </si>
  <si>
    <t>CORPO DE BDCC 2,50 X 2,50 M - MOLDADO NO LOCAL - ALTURA DO ATERRO 5,00 A 7,50 M - AREIA E BRITA COMERCIAIS</t>
  </si>
  <si>
    <t>CORPO DE BDCC 2,50 X 2,50 M - MOLDADO NO LOCAL - ALTURA DO ATERRO 5,00 A 7,50 M - AREIA EXTRAÍDA E BRITA PRODUZIDA</t>
  </si>
  <si>
    <t>CORPO DE BDCC 2,50 X 2,50 M - MOLDADO NO LOCAL - ALTURA DO ATERRO 7,50 A 10,00 M - AREIA E BRITA COMERCIAIS</t>
  </si>
  <si>
    <t>CORPO DE BDCC 2,50 X 2,50 M - MOLDADO NO LOCAL - ALTURA DO ATERRO 7,50 A 10,00 M - AREIA EXTRAÍDA E BRITA PRODUZIDA</t>
  </si>
  <si>
    <t>CORPO DE BDCC 3,00 X 3,00 M - MOLDADO NO LOCAL - ALTURA DO ATERRO 0,00 A 1,00 M - AREIA E BRITA COMERCIAIS</t>
  </si>
  <si>
    <t>CORPO DE BDCC 3,00 X 3,00 M - MOLDADO NO LOCAL - ALTURA DO ATERRO 0,00 A 1,00 M - AREIA EXTRAÍDA E BRITA PRODUZIDA</t>
  </si>
  <si>
    <t>CORPO DE BDCC 3,00 X 3,00 M - MOLDADO NO LOCAL - ALTURA DO ATERRO 1,00 A 2,50 M - AREIA E BRITA COMERCIAIS</t>
  </si>
  <si>
    <t>CORPO DE BDCC 3,00 X 3,00 M - MOLDADO NO LOCAL - ALTURA DO ATERRO 1,00 A 2,50 M - AREIA EXTRAÍDA E BRITA PRODUZIDA</t>
  </si>
  <si>
    <t>CORPO DE BDCC 3,00 X 3,00 M - MOLDADO NO LOCAL - ALTURA DO ATERRO 10,00 A 12,50 M - AREIA E BRITA COMERCIAIS</t>
  </si>
  <si>
    <t>CORPO DE BDCC 3,00 X 3,00 M - MOLDADO NO LOCAL - ALTURA DO ATERRO 10,00 A 12,50 M - AREIA EXTRAÍDA E BRITA PRODUZIDA</t>
  </si>
  <si>
    <t>CORPO DE BDCC 3,00 X 3,00 M - MOLDADO NO LOCAL - ALTURA DO ATERRO 12,50 A 15,00 M - AREIA E BRITA COMERCIAIS</t>
  </si>
  <si>
    <t>CORPO DE BDCC 3,00 X 3,00 M - MOLDADO NO LOCAL - ALTURA DO ATERRO 12,50 A 15,00 M - AREIA EXTRAÍDA E BRITA PRODUZIDA</t>
  </si>
  <si>
    <t>CORPO DE BDCC 3,00 X 3,00 M - MOLDADO NO LOCAL - ALTURA DO ATERRO 2,50 A 5,00 M - AREIA E BRITA COMERCIAIS</t>
  </si>
  <si>
    <t>CORPO DE BDCC 3,00 X 3,00 M - MOLDADO NO LOCAL - ALTURA DO ATERRO 2,50 A 5,00 M - AREIA EXTRAÍDA E BRITA PRODUZIDA</t>
  </si>
  <si>
    <t>CORPO DE BDCC 3,00 X 3,00 M - MOLDADO NO LOCAL - ALTURA DO ATERRO 5,00 A 7,50 M - AREIA E BRITA COMERCIAIS</t>
  </si>
  <si>
    <t>CORPO DE BDCC 3,00 X 3,00 M - MOLDADO NO LOCAL - ALTURA DO ATERRO 5,00 A 7,50 M - AREIA EXTRAÍDA E BRITA PRODUZIDA</t>
  </si>
  <si>
    <t>CORPO DE BDCC 3,00 X 3,00 M - MOLDADO NO LOCAL - ALTURA DO ATERRO 7,50 A 10,00 M - AREIA E BRITA COMERCIAIS</t>
  </si>
  <si>
    <t>CORPO DE BDCC 3,00 X 3,00 M - MOLDADO NO LOCAL - ALTURA DO ATERRO 7,50 A 10,00 M - AREIA EXTRAÍDA E BRITA PRODUZIDA</t>
  </si>
  <si>
    <t>CORPO DE BSCC 1,50 X 1,50 M - MOLDADO NO LOCAL - ALTURA DO ATERRO 0,00 A 1,00 M - AREIA E BRITA COMERCIAIS</t>
  </si>
  <si>
    <t>CORPO DE BSCC 1,50 X 1,50 M - MOLDADO NO LOCAL - ALTURA DO ATERRO 0,00 A 1,00 M - AREIA EXTRAÍDA E BRITA PRODUZIDA</t>
  </si>
  <si>
    <t>CORPO DE BSCC 1,50 X 1,50 M - MOLDADO NO LOCAL - ALTURA DO ATERRO 1,00 A 2,50 M - AREIA E BRITA COMERCIAIS</t>
  </si>
  <si>
    <t>CORPO DE BSCC 1,50 X 1,50 M - MOLDADO NO LOCAL - ALTURA DO ATERRO 1,00 A 2,50 M - AREIA EXTRAÍDA E BRITA PRODUZIDA</t>
  </si>
  <si>
    <t>CORPO DE BSCC 1,50 X 1,50 M - MOLDADO NO LOCAL - ALTURA DO ATERRO 10,00 A 12,50 M - AREIA E BRITA COMERCIAIS</t>
  </si>
  <si>
    <t>CORPO DE BSCC 1,50 X 1,50 M - MOLDADO NO LOCAL - ALTURA DO ATERRO 10,00 A 12,50 M - AREIA EXTRAÍDA E BRITA PRODUZIDA</t>
  </si>
  <si>
    <t>CORPO DE BSCC 1,50 X 1,50 M - MOLDADO NO LOCAL - ALTURA DO ATERRO 12,50 A 15,00 M - AREIA E BRITA COMERCIAIS</t>
  </si>
  <si>
    <t>CORPO DE BSCC 1,50 X 1,50 M - MOLDADO NO LOCAL - ALTURA DO ATERRO 12,50 A 15,00 M - AREIA EXTRAÍDA E BRITA PRODUZIDA</t>
  </si>
  <si>
    <t>CORPO DE BSCC 1,50 X 1,50 M - MOLDADO NO LOCAL - ALTURA DO ATERRO 2,50 A 5,00 M - AREIA E BRITA COMERCIAIS</t>
  </si>
  <si>
    <t>CORPO DE BSCC 1,50 X 1,50 M - MOLDADO NO LOCAL - ALTURA DO ATERRO 2,50 A 5,00 M - AREIA EXTRAÍDA E BRITA PRODUZIDA</t>
  </si>
  <si>
    <t>CORPO DE BSCC 1,50 X 1,50 M - MOLDADO NO LOCAL - ALTURA DO ATERRO 5,00 A 7,50 M - AREIA E BRITA COMERCIAIS</t>
  </si>
  <si>
    <t>CORPO DE BSCC 1,50 X 1,50 M - MOLDADO NO LOCAL - ALTURA DO ATERRO 5,00 A 7,50 M - AREIA EXTRAÍDA E BRITA PRODUZIDA</t>
  </si>
  <si>
    <t>CORPO DE BSCC 1,50 X 1,50 M - MOLDADO NO LOCAL - ALTURA DO ATERRO 7,50 A 10,00 M - AREIA E BRITA COMERCIAIS</t>
  </si>
  <si>
    <t>CORPO DE BSCC 1,50 X 1,50 M - MOLDADO NO LOCAL - ALTURA DO ATERRO 7,50 A 10,00 M - AREIA EXTRAÍDA E BRITA PRODUZIDA</t>
  </si>
  <si>
    <t>CORPO DE BSCC 2,00 X 2,00 M - MOLDADO NO LOCAL - ALTURA DO ATERRO 0,00 A 1,00 M - AREIA E BRITA COMERCIAIS</t>
  </si>
  <si>
    <t>CORPO DE BSCC 2,00 X 2,00 M - MOLDADO NO LOCAL - ALTURA DO ATERRO 0,00 A 1,00 M - AREIA EXTRAÍDA E BRITA PRODUZIDA</t>
  </si>
  <si>
    <t>CORPO DE BSCC 2,00 X 2,00 M - MOLDADO NO LOCAL - ALTURA DO ATERRO 1,00 A 2,50 M - AREIA E BRITA COMERCIAIS</t>
  </si>
  <si>
    <t>CORPO DE BSCC 2,00 X 2,00 M - MOLDADO NO LOCAL - ALTURA DO ATERRO 1,00 A 2,50 M - AREIA EXTRAÍDA E BRITA PRODUZIDA</t>
  </si>
  <si>
    <t>CORPO DE BSCC 2,00 X 2,00 M - MOLDADO NO LOCAL - ALTURA DO ATERRO 10,00 A 12,50 M - AREIA E BRITA COMERCIAIS</t>
  </si>
  <si>
    <t>CORPO DE BSCC 2,00 X 2,00 M - MOLDADO NO LOCAL - ALTURA DO ATERRO 10,00 A 12,50 M - AREIA EXTRAÍDA E BRITA PRODUZIDA</t>
  </si>
  <si>
    <t>CORPO DE BSCC 2,00 X 2,00 M - MOLDADO NO LOCAL - ALTURA DO ATERRO 12,50 A 15,00 M - AREIA E BRITA COMERCIAIS</t>
  </si>
  <si>
    <t>CORPO DE BSCC 2,00 X 2,00 M - MOLDADO NO LOCAL - ALTURA DO ATERRO 12,50 A 15,00 M - AREIA EXTRAÍDA E BRITA PRODUZIDA</t>
  </si>
  <si>
    <t>CORPO DE BSCC 2,00 X 2,00 M - MOLDADO NO LOCAL - ALTURA DO ATERRO 2,50 A 5,00 M - AREIA E BRITA COMERCIAIS</t>
  </si>
  <si>
    <t>CORPO DE BSCC 2,00 X 2,00 M - MOLDADO NO LOCAL - ALTURA DO ATERRO 2,50 A 5,00 M - AREIA EXTRAÍDA E BRITA PRODUZIDA</t>
  </si>
  <si>
    <t>CORPO DE BSCC 2,00 X 2,00 M - MOLDADO NO LOCAL - ALTURA DO ATERRO 5,00 A 7,50 M - AREIA E BRITA COMERCIAIS</t>
  </si>
  <si>
    <t>CORPO DE BSCC 2,00 X 2,00 M - MOLDADO NO LOCAL - ALTURA DO ATERRO 5,00 A 7,50 M - AREIA EXTRAÍDA E BRITA PRODUZIDA</t>
  </si>
  <si>
    <t>CORPO DE BSCC 2,00 X 2,00 M - MOLDADO NO LOCAL - ALTURA DO ATERRO 7,50 A 10,00 M - AREIA E BRITA COMERCIAIS</t>
  </si>
  <si>
    <t>CORPO DE BSCC 2,00 X 2,00 M - MOLDADO NO LOCAL - ALTURA DO ATERRO 7,50 A 10,00 M - AREIA EXTRAÍDA E BRITA PRODUZIDA</t>
  </si>
  <si>
    <t>CORPO DE BSCC 2,50 X 2,50 M - MOLDADO NO LOCAL - ALTURA DO ATERRO 0,00 A 1,00 M - AREIA E BRITA COMERCIAIS</t>
  </si>
  <si>
    <t>CORPO DE BSCC 2,50 X 2,50 M - MOLDADO NO LOCAL - ALTURA DO ATERRO 0,00 A 1,00 M - AREIA EXTRAÍDA E BRITA PRODUZIDA</t>
  </si>
  <si>
    <t>CORPO DE BSCC 2,50 X 2,50 M - MOLDADO NO LOCAL - ALTURA DO ATERRO 1,00 A 2,50 M - AREIA E BRITA COMERCIAIS</t>
  </si>
  <si>
    <t>CORPO DE BSCC 2,50 X 2,50 M - MOLDADO NO LOCAL - ALTURA DO ATERRO 1,00 A 2,50 M - AREIA EXTRAÍDA E BRITA PRODUZIDA</t>
  </si>
  <si>
    <t>CORPO DE BSCC 2,50 X 2,50 M - MOLDADO NO LOCAL - ALTURA DO ATERRO 10,00 A 12,50 M - AREIA E BRITA COMERCIAIS</t>
  </si>
  <si>
    <t>CORPO DE BSCC 2,50 X 2,50 M - MOLDADO NO LOCAL - ALTURA DO ATERRO 10,00 A 12,50 M - AREIA EXTRAÍDA E BRITA PRODUZIDA</t>
  </si>
  <si>
    <t>CORPO DE BSCC 2,50 X 2,50 M - MOLDADO NO LOCAL - ALTURA DO ATERRO 12,50 A 15,00 M - AREIA E BRITA COMERCIAIS</t>
  </si>
  <si>
    <t>CORPO DE BSCC 2,50 X 2,50 M - MOLDADO NO LOCAL - ALTURA DO ATERRO 12,50 A 15,00 M - AREIA EXTRAÍDA E BRITA PRODUZIDA</t>
  </si>
  <si>
    <t>CORPO DE BSCC 2,50 X 2,50 M - MOLDADO NO LOCAL - ALTURA DO ATERRO 2,50 A 5,00 M - AREIA E BRITA COMERCIAIS</t>
  </si>
  <si>
    <t>CORPO DE BSCC 2,50 X 2,50 M - MOLDADO NO LOCAL - ALTURA DO ATERRO 2,50 A 5,00 M - AREIA EXTRAÍDA E BRITA PRODUZIDA</t>
  </si>
  <si>
    <t>CORPO DE BSCC 2,50 X 2,50 M - MOLDADO NO LOCAL - ALTURA DO ATERRO 5,00 A 7,50 M - AREIA E BRITA COMERCIAIS</t>
  </si>
  <si>
    <t>CORPO DE BSCC 2,50 X 2,50 M - MOLDADO NO LOCAL - ALTURA DO ATERRO 5,00 A 7,50 M - AREIA EXTRAÍDA E BRITA PRODUZIDA</t>
  </si>
  <si>
    <t>CORPO DE BSCC 2,50 X 2,50 M - MOLDADO NO LOCAL - ALTURA DO ATERRO 7,50 A 10,00 M - AREIA E BRITA COMERCIAIS</t>
  </si>
  <si>
    <t>CORPO DE BSCC 2,50 X 2,50 M - MOLDADO NO LOCAL - ALTURA DO ATERRO 7,50 A 10,00 M - AREIA EXTRAÍDA E BRITA PRODUZIDA</t>
  </si>
  <si>
    <t>CORPO DE BSCC 3,00 X 3,00 M - MOLDADO NO LOCAL - ALTURA DO ATERRO 0,00 A 1,00 M - AREIA E BRITA COMERCIAIS</t>
  </si>
  <si>
    <t>CORPO DE BSCC 3,00 X 3,00 M - MOLDADO NO LOCAL - ALTURA DO ATERRO 0,00 A 1,00 M - AREIA EXTRAÍDA E BRITA PRODUZIDA</t>
  </si>
  <si>
    <t>CORPO DE BSCC 3,00 X 3,00 M - MOLDADO NO LOCAL - ALTURA DO ATERRO 1,00 A 2,50 M - AREIA E BRITA COMERCIAIS</t>
  </si>
  <si>
    <t>CORPO DE BSCC 3,00 X 3,00 M - MOLDADO NO LOCAL - ALTURA DO ATERRO 1,00 A 2,50 M - AREIA EXTRAÍDA E BRITA PRODUZIDA</t>
  </si>
  <si>
    <t>CORPO DE BSCC 3,00 X 3,00 M - MOLDADO NO LOCAL - ALTURA DO ATERRO 10,00 A 12,50 M - AREIA E BRITA COMERCIAIS</t>
  </si>
  <si>
    <t>CORPO DE BSCC 3,00 X 3,00 M - MOLDADO NO LOCAL - ALTURA DO ATERRO 10,00 A 12,50 M - AREIA EXTRAÍDA E BRITA PRODUZIDA</t>
  </si>
  <si>
    <t>CORPO DE BSCC 3,00 X 3,00 M - MOLDADO NO LOCAL - ALTURA DO ATERRO 12,50 A 15,00 M - AREIA E BRITA COMERCIAIS</t>
  </si>
  <si>
    <t>CORPO DE BSCC 3,00 X 3,00 M - MOLDADO NO LOCAL - ALTURA DO ATERRO 12,50 A 15,00 M - AREIA EXTRAÍDA E BRITA PRODUZIDA</t>
  </si>
  <si>
    <t>CORPO DE BSCC 3,00 X 3,00 M - MOLDADO NO LOCAL - ALTURA DO ATERRO 2,50 A 5,00 M - AREIA E BRITA COMERCIAIS</t>
  </si>
  <si>
    <t>CORPO DE BSCC 3,00 X 3,00 M - MOLDADO NO LOCAL - ALTURA DO ATERRO 2,50 A 5,00 M - AREIA EXTRAÍDA E BRITA PRODUZIDA</t>
  </si>
  <si>
    <t>CORPO DE BSCC 3,00 X 3,00 M - MOLDADO NO LOCAL - ALTURA DO ATERRO 5,00 A 7,50 M - AREIA E BRITA COMERCIAIS</t>
  </si>
  <si>
    <t>CORPO DE BSCC 3,00 X 3,00 M - MOLDADO NO LOCAL - ALTURA DO ATERRO 5,00 A 7,50 M - AREIA EXTRAÍDA E BRITA PRODUZIDA</t>
  </si>
  <si>
    <t>CORPO DE BSCC 3,00 X 3,00 M - MOLDADO NO LOCAL - ALTURA DO ATERRO 7,50 A 10,00 M - AREIA E BRITA COMERCIAIS</t>
  </si>
  <si>
    <t>CORPO DE BSCC 3,00 X 3,00 M - MOLDADO NO LOCAL - ALTURA DO ATERRO 7,50 A 10,00 M - AREIA EXTRAÍDA E BRITA PRODUZIDA</t>
  </si>
  <si>
    <t>CORPO DE BTCC 1,50 X 1,50 M - MOLDADO NO LOCAL - ALTURA DO ATERRO 0,00 A 1,00 M - AREIA E BRITA COMERCIAIS</t>
  </si>
  <si>
    <t>CORPO DE BTCC 1,50 X 1,50 M - MOLDADO NO LOCAL - ALTURA DO ATERRO 0,00 A 1,00 M - AREIA EXTRAÍDA E BRITA PRODUZIDA</t>
  </si>
  <si>
    <t>CORPO DE BTCC 1,50 X 1,50 M - MOLDADO NO LOCAL - ALTURA DO ATERRO 1,00 A 2,50 M - AREIA E BRITA COMERCIAIS</t>
  </si>
  <si>
    <t>CORPO DE BTCC 1,50 X 1,50 M - MOLDADO NO LOCAL - ALTURA DO ATERRO 1,00 A 2,50 M - AREIA EXTRAÍDA E BRITA PRODUZIDA</t>
  </si>
  <si>
    <t>CORPO DE BTCC 1,50 X 1,50 M - MOLDADO NO LOCAL - ALTURA DO ATERRO 10,00 A 12,50 M - AREIA E BRITA COMERCIAIS</t>
  </si>
  <si>
    <t>CORPO DE BTCC 1,50 X 1,50 M - MOLDADO NO LOCAL - ALTURA DO ATERRO 10,00 A 12,50 M - AREIA EXTRAÍDA E BRITA PRODUZIDA</t>
  </si>
  <si>
    <t>CORPO DE BTCC 1,50 X 1,50 M - MOLDADO NO LOCAL - ALTURA DO ATERRO 12,50 A 15,00 M - AREIA E BRITA COMERCIAIS</t>
  </si>
  <si>
    <t>CORPO DE BTCC 1,50 X 1,50 M - MOLDADO NO LOCAL - ALTURA DO ATERRO 12,50 A 15,00 M - AREIA EXTRAÍDA E BRITA PRODUZIDA</t>
  </si>
  <si>
    <t>CORPO DE BTCC 1,50 X 1,50 M - MOLDADO NO LOCAL - ALTURA DO ATERRO 2,50 A 5,00 M - AREIA E BRITA COMERCIAIS</t>
  </si>
  <si>
    <t>CORPO DE BTCC 1,50 X 1,50 M - MOLDADO NO LOCAL - ALTURA DO ATERRO 2,50 A 5,00 M - AREIA EXTRAÍDA E BRITA PRODUZIDA</t>
  </si>
  <si>
    <t>CORPO DE BTCC 1,50 X 1,50 M - MOLDADO NO LOCAL - ALTURA DO ATERRO 5,00 A 7,50 M - AREIA E BRITA COMERCIAIS</t>
  </si>
  <si>
    <t>CORPO DE BTCC 1,50 X 1,50 M - MOLDADO NO LOCAL - ALTURA DO ATERRO 5,00 A 7,50 M - AREIA EXTRAÍDA E BRITA PRODUZIDA</t>
  </si>
  <si>
    <t>CORPO DE BTCC 1,50 X 1,50 M - MOLDADO NO LOCAL - ALTURA DO ATERRO 7,50 A 10,00 M - AREIA E BRITA COMERCIAIS</t>
  </si>
  <si>
    <t>CORPO DE BTCC 1,50 X 1,50 M - MOLDADO NO LOCAL - ALTURA DO ATERRO 7,50 A 10,00 M - AREIA EXTRAÍDA E BRITA PRODUZIDA</t>
  </si>
  <si>
    <t>CORPO DE BTCC 2,00 X 2,00 M - MOLDADO NO LOCAL - ALTURA DO ATERRO 0,00 A 1,00 M - AREIA E BRITA COMERCIAIS</t>
  </si>
  <si>
    <t>CORPO DE BTCC 2,00 X 2,00 M - MOLDADO NO LOCAL - ALTURA DO ATERRO 0,00 A 1,00 M - AREIA EXTRAÍDA E BRITA PRODUZIDA</t>
  </si>
  <si>
    <t>CORPO DE BTCC 2,00 X 2,00 M - MOLDADO NO LOCAL - ALTURA DO ATERRO 1,00 A 2,50 M - AREIA E BRITA COMERCIAIS</t>
  </si>
  <si>
    <t>CORPO DE BTCC 2,00 X 2,00 M - MOLDADO NO LOCAL - ALTURA DO ATERRO 1,00 A 2,50 M - AREIA EXTRAÍDA E BRITA PRODUZIDA</t>
  </si>
  <si>
    <t>CORPO DE BTCC 2,00 X 2,00 M - MOLDADO NO LOCAL - ALTURA DO ATERRO 10,00 A 12,50 M - AREIA E BRITA COMERCIAIS</t>
  </si>
  <si>
    <t>CORPO DE BTCC 2,00 X 2,00 M - MOLDADO NO LOCAL - ALTURA DO ATERRO 10,00 A 12,50 M - AREIA EXTRAÍDA E BRITA PRODUZIDA</t>
  </si>
  <si>
    <t>CORPO DE BTCC 2,00 X 2,00 M - MOLDADO NO LOCAL - ALTURA DO ATERRO 12,50 A 15,00 M - AREIA E BRITA COMERCIAIS</t>
  </si>
  <si>
    <t>CORPO DE BTCC 2,00 X 2,00 M - MOLDADO NO LOCAL - ALTURA DO ATERRO 12,50 A 15,00 M - AREIA EXTRAÍDA E BRITA PRODUZIDA</t>
  </si>
  <si>
    <t>CORPO DE BTCC 2,00 X 2,00 M - MOLDADO NO LOCAL - ALTURA DO ATERRO 2,50 A 5,00 M - AREIA E BRITA COMERCIAIS</t>
  </si>
  <si>
    <t>CORPO DE BTCC 2,00 X 2,00 M - MOLDADO NO LOCAL - ALTURA DO ATERRO 2,50 A 5,00 M - AREIA EXTRAÍDA E BRITA PRODUZIDA</t>
  </si>
  <si>
    <t>CORPO DE BTCC 2,00 X 2,00 M - MOLDADO NO LOCAL - ALTURA DO ATERRO 5,00 A 7,50 M - AREIA E BRITA COMERCIAIS</t>
  </si>
  <si>
    <t>CORPO DE BTCC 2,00 X 2,00 M - MOLDADO NO LOCAL - ALTURA DO ATERRO 5,00 A 7,50 M - AREIA EXTRAÍDA E BRITA PRODUZIDA</t>
  </si>
  <si>
    <t>CORPO DE BTCC 2,00 X 2,00 M - MOLDADO NO LOCAL - ALTURA DO ATERRO 7,50 A 10,00 M - AREIA E BRITA COMERCIAIS</t>
  </si>
  <si>
    <t>CORPO DE BTCC 2,00 X 2,00 M - MOLDADO NO LOCAL - ALTURA DO ATERRO 7,50 A 10,00 M - AREIA EXTRAÍDA E BRITA PRODUZIDA</t>
  </si>
  <si>
    <t>CORPO DE BTCC 2,50 X 2,50 M - MOLDADO NO LOCAL - ALTURA DO ATERRO 0,00 A 1,00 M - AREIA E BRITA COMERCIAIS</t>
  </si>
  <si>
    <t>CORPO DE BTCC 2,50 X 2,50 M - MOLDADO NO LOCAL - ALTURA DO ATERRO 0,00 A 1,00 M - AREIA EXTRAÍDA E BRITA PRODUZIDA</t>
  </si>
  <si>
    <t>CORPO DE BTCC 2,50 X 2,50 M - MOLDADO NO LOCAL - ALTURA DO ATERRO 1,00 A 2,50 M - AREIA E BRITA COMERCIAIS</t>
  </si>
  <si>
    <t>CORPO DE BTCC 2,50 X 2,50 M - MOLDADO NO LOCAL - ALTURA DO ATERRO 1,00 A 2,50 M - AREIA EXTRAÍDA E BRITA PRODUZIDA</t>
  </si>
  <si>
    <t>CORPO DE BTCC 2,50 X 2,50 M - MOLDADO NO LOCAL - ALTURA DO ATERRO 10,00 A 12,50 M - AREIA E BRITA COMERCIAIS</t>
  </si>
  <si>
    <t>CORPO DE BTCC 2,50 X 2,50 M - MOLDADO NO LOCAL - ALTURA DO ATERRO 10,00 A 12,50 M - AREIA EXTRAÍDA E BRITA PRODUZIDA</t>
  </si>
  <si>
    <t>CORPO DE BTCC 2,50 X 2,50 M - MOLDADO NO LOCAL - ALTURA DO ATERRO 12,50 A 15,00 M - AREIA E BRITA COMERCIAIS</t>
  </si>
  <si>
    <t>CORPO DE BTCC 2,50 X 2,50 M - MOLDADO NO LOCAL - ALTURA DO ATERRO 12,50 A 15,00 M - AREIA EXTRAÍDA E BRITA PRODUZIDA</t>
  </si>
  <si>
    <t>CORPO DE BTCC 2,50 X 2,50 M - MOLDADO NO LOCAL - ALTURA DO ATERRO 2,50 A 5,00 M - AREIA E BRITA COMERCIAIS</t>
  </si>
  <si>
    <t>CORPO DE BTCC 2,50 X 2,50 M - MOLDADO NO LOCAL - ALTURA DO ATERRO 2,50 A 5,00 M - AREIA EXTRAÍDA E BRITA PRODUZIDA</t>
  </si>
  <si>
    <t>CORPO DE BTCC 2,50 X 2,50 M - MOLDADO NO LOCAL - ALTURA DO ATERRO 5,00 A 7,50 M - AREIA E BRITA COMERCIAIS</t>
  </si>
  <si>
    <t>CORPO DE BTCC 2,50 X 2,50 M - MOLDADO NO LOCAL - ALTURA DO ATERRO 5,00 A 7,50 M - AREIA EXTRAÍDA E BRITA PRODUZIDA</t>
  </si>
  <si>
    <t>CORPO DE BTCC 2,50 X 2,50 M - MOLDADO NO LOCAL - ALTURA DO ATERRO 7,50 A 10,00 M - AREIA E BRITA COMERCIAIS</t>
  </si>
  <si>
    <t>CORPO DE BTCC 2,50 X 2,50 M - MOLDADO NO LOCAL - ALTURA DO ATERRO 7,50 A 10,00 M - AREIA EXTRAÍDA E BRITA PRODUZIDA</t>
  </si>
  <si>
    <t>CORPO DE BTCC 3,00 X 3,00 M - MOLDADO NO LOCAL - ALTURA DO ATERRO 0,00 A 1,00 M - AREIA E BRITA COMERCIAIS</t>
  </si>
  <si>
    <t>CORPO DE BTCC 3,00 X 3,00 M - MOLDADO NO LOCAL - ALTURA DO ATERRO 0,00 A 1,00 M - AREIA EXTRAÍDA E BRITA PRODUZIDA</t>
  </si>
  <si>
    <t>CORPO DE BTCC 3,00 X 3,00 M - MOLDADO NO LOCAL - ALTURA DO ATERRO 1,00 A 2,50 M - AREIA EXTRAÍDA E BRITA PRODUZIDA</t>
  </si>
  <si>
    <t>CORPO DE BTCC 3,00 X 3,00 M - MOLDADO NO LOCAL - ALTURA DO ATERRO 1,00 A 2,50 MM - AREIA E BRITA COMERCIAIS</t>
  </si>
  <si>
    <t>CORPO DE BTCC 3,00 X 3,00 M - MOLDADO NO LOCAL - ALTURA DO ATERRO 10,00 A 12,50 M - AREIA E BRITA COMERCIAIS</t>
  </si>
  <si>
    <t>CORPO DE BTCC 3,00 X 3,00 M - MOLDADO NO LOCAL - ALTURA DO ATERRO 10,00 A 12,50 M - AREIA EXTRAÍDA E BRITA PRODUZIDA</t>
  </si>
  <si>
    <t>CORPO DE BTCC 3,00 X 3,00 M - MOLDADO NO LOCAL - ALTURA DO ATERRO 12,50 A 15,00 M - AREIA E BRITA COMERCIAIS</t>
  </si>
  <si>
    <t>CORPO DE BTCC 3,00 X 3,00 M - MOLDADO NO LOCAL - ALTURA DO ATERRO 12,50 A 15,00 M - AREIA EXTRAÍDA E BRITA PRODUZIDA</t>
  </si>
  <si>
    <t>CORPO DE BTCC 3,00 X 3,00 M - MOLDADO NO LOCAL - ALTURA DO ATERRO 2,50 A 5,00 M - AREIA E BRITA COMERCIAIS</t>
  </si>
  <si>
    <t>CORPO DE BTCC 3,00 X 3,00 M - MOLDADO NO LOCAL - ALTURA DO ATERRO 2,50 A 5,00 M - AREIA EXTRAÍDA E BRITA PRODUZIDA</t>
  </si>
  <si>
    <t>CORPO DE BTCC 3,00 X 3,00 M - MOLDADO NO LOCAL - ALTURA DO ATERRO 5,00 A 7,50 M - AREIA E BRITA COMERCIAIS</t>
  </si>
  <si>
    <t>CORPO DE BTCC 3,00 X 3,00 M - MOLDADO NO LOCAL - ALTURA DO ATERRO 5,00 A 7,50 M - AREIA EXTRAÍDA E BRITA PRODUZIDA</t>
  </si>
  <si>
    <t>CORPO DE BTCC 3,00 X 3,00 M - MOLDADO NO LOCAL - ALTURA DO ATERRO 7,50 A 10,00 M - AREIA E BRITA COMERCIAIS</t>
  </si>
  <si>
    <t>CORPO DE BTCC 3,00 X 3,00 M - MOLDADO NO LOCAL - ALTURA DO ATERRO 7,50 A 10,00 M - AREIA EXTRAÍDA E BRITA PRODUZIDA</t>
  </si>
  <si>
    <t>BOCA DE BDTC D = 0,80 M - ESCONSIDADE 0° - AREIA E BRITA COMERCIAIS - ALAS RETAS</t>
  </si>
  <si>
    <t>BOCA DE BDTC D = 0,80 M - ESCONSIDADE 0° - AREIA EXTRAÍDA E BRITA PRODUZIDA - ALAS RETAS</t>
  </si>
  <si>
    <t>BOCA DE BDTC D = 0,80 M - ESCONSIDADE 10° - AREIA E BRITA COMERCIAIS - ALAS RETAS</t>
  </si>
  <si>
    <t>BOCA DE BDTC D = 0,80 M - ESCONSIDADE 10° - AREIA EXTRAÍDA E BRITA PRODUZIDA - ALAS RETAS</t>
  </si>
  <si>
    <t>BOCA DE BDTC D = 0,80 M - ESCONSIDADE 15° - AREIA E BRITA COMERCIAIS - ALAS RETAS</t>
  </si>
  <si>
    <t>BOCA DE BDTC D = 0,80 M - ESCONSIDADE 15° - AREIA EXTRAÍDA E BRITA PRODUZIDA - ALAS RETAS</t>
  </si>
  <si>
    <t>BOCA DE BDTC D = 0,80 M - ESCONSIDADE 20° - AREIA E BRITA COMERCIAIS - ALAS RETAS</t>
  </si>
  <si>
    <t>BOCA DE BDTC D = 0,80 M - ESCONSIDADE 20° - AREIA EXTRAÍDA E BRITA PRODUZIDA - ALAS RETAS</t>
  </si>
  <si>
    <t>BOCA DE BDTC D = 0,80 M - ESCONSIDADE 25° - AREIA E BRITA COMERCIAIS - ALAS RETAS</t>
  </si>
  <si>
    <t>BOCA DE BDTC D = 0,80 M - ESCONSIDADE 25° - AREIA EXTRAÍDA E BRITA PRODUZIDA - ALAS RETAS</t>
  </si>
  <si>
    <t>BOCA DE BDTC D = 0,80 M - ESCONSIDADE 30° - AREIA E BRITA COMERCIAIS - ALAS RETAS</t>
  </si>
  <si>
    <t>BOCA DE BDTC D = 0,80 M - ESCONSIDADE 30° - AREIA EXTRAÍDA E BRITA PRODUZIDA - ALAS RETAS</t>
  </si>
  <si>
    <t>BOCA DE BDTC D = 0,80 M - ESCONSIDADE 35° - AREIA E BRITA COMERCIAIS - ALAS RETAS</t>
  </si>
  <si>
    <t>BOCA DE BDTC D = 0,80 M - ESCONSIDADE 35° - AREIA EXTRAÍDA E BRITA PRODUZIDA - ALAS RETAS</t>
  </si>
  <si>
    <t>BOCA DE BDTC D = 0,80 M - ESCONSIDADE 40° - AREIA E BRITA COMERCIAIS - ALAS RETAS</t>
  </si>
  <si>
    <t>BOCA DE BDTC D = 0,80 M - ESCONSIDADE 40° - AREIA EXTRAÍDA E BRITA PRODUZIDA - ALAS RETAS</t>
  </si>
  <si>
    <t>BOCA DE BDTC D = 0,80 M - ESCONSIDADE 45° - AREIA E BRITA COMERCIAIS - ALAS RETAS</t>
  </si>
  <si>
    <t>BOCA DE BDTC D = 0,80 M - ESCONSIDADE 45° - AREIA EXTRAÍDA E BRITA PRODUZIDA - ALAS RETAS</t>
  </si>
  <si>
    <t>BOCA DE BDTC D = 0,80 M - ESCONSIDADE 5° - AREIA E BRITA COMERCIAIS - ALAS RETAS</t>
  </si>
  <si>
    <t>BOCA DE BDTC D = 0,80 M - ESCONSIDADE 5° - AREIA EXTRAÍDA E BRITA PRODUZIDA - ALAS RETAS</t>
  </si>
  <si>
    <t>BOCA DE BDTC D = 1,00 M - ESCONSIDADE 0° - AREIA E BRITA COMERCIAIS - ALAS ESCONSAS</t>
  </si>
  <si>
    <t>BOCA DE BDTC D = 1,00 M - ESCONSIDADE 0° - AREIA E BRITA COMERCIAIS - ALAS RETAS</t>
  </si>
  <si>
    <t>BOCA DE BDTC D = 1,00 M - ESCONSIDADE 0° - AREIA EXTRAÍDA E BRITA PRODUZIDA - ALAS ESCONSAS</t>
  </si>
  <si>
    <t>BOCA DE BDTC D = 1,00 M - ESCONSIDADE 0° - AREIA EXTRAÍDA E BRITA PRODUZIDA - ALAS RETAS</t>
  </si>
  <si>
    <t>BOCA DE BDTC D = 1,00 M - ESCONSIDADE 10° - AREIA E BRITA COMERCIAIS - ALAS RETAS</t>
  </si>
  <si>
    <t>BOCA DE BDTC D = 1,00 M - ESCONSIDADE 10° - AREIA EXTRAÍDA E BRITA PRODUZIDA - ALAS RETAS</t>
  </si>
  <si>
    <t>BOCA DE BDTC D = 1,00 M - ESCONSIDADE 15° - AREIA E BRITA COMERCIAIS - ALAS ESCONSAS</t>
  </si>
  <si>
    <t>BOCA DE BDTC D = 1,00 M - ESCONSIDADE 15° - AREIA E BRITA COMERCIAIS - ALAS RETAS</t>
  </si>
  <si>
    <t>BOCA DE BDTC D = 1,00 M - ESCONSIDADE 15° - AREIA EXTRAÍDA E BRITA PRODUZIDA - ALAS ESCONSAS</t>
  </si>
  <si>
    <t>BOCA DE BDTC D = 1,00 M - ESCONSIDADE 15° - AREIA EXTRAÍDA E BRITA PRODUZIDA - ALAS RETAS</t>
  </si>
  <si>
    <t>BOCA DE BDTC D = 1,00 M - ESCONSIDADE 20° - AREIA E BRITA COMERCIAIS - ALAS RETAS</t>
  </si>
  <si>
    <t>BOCA DE BDTC D = 1,00 M - ESCONSIDADE 20° - AREIA EXTRAÍDA E BRITA PRODUZIDA - ALAS RETAS</t>
  </si>
  <si>
    <t>BOCA DE BDTC D = 1,00 M - ESCONSIDADE 25° - AREIA E BRITA COMERCIAIS - ALAS RETAS</t>
  </si>
  <si>
    <t>BOCA DE BDTC D = 1,00 M - ESCONSIDADE 25° - AREIA EXTRAÍDA E BRITA PRODUZIDA - ALAS RETAS</t>
  </si>
  <si>
    <t>BOCA DE BDTC D = 1,00 M - ESCONSIDADE 30° - AREIA E BRITA COMERCIAIS - ALAS ESCONSAS</t>
  </si>
  <si>
    <t>BOCA DE BDTC D = 1,00 M - ESCONSIDADE 30° - AREIA E BRITA COMERCIAIS - ALAS RETAS</t>
  </si>
  <si>
    <t>BOCA DE BDTC D = 1,00 M - ESCONSIDADE 30° - AREIA EXTRAÍDA E BRITA PRODUZIDA - ALAS ESCONSAS</t>
  </si>
  <si>
    <t>BOCA DE BDTC D = 1,00 M - ESCONSIDADE 30° - AREIA EXTRAÍDA E BRITA PRODUZIDA - ALAS RETAS</t>
  </si>
  <si>
    <t>BOCA DE BDTC D = 1,00 M - ESCONSIDADE 35° - AREIA E BRITA COMERCIAIS - ALAS RETAS</t>
  </si>
  <si>
    <t>BOCA DE BDTC D = 1,00 M - ESCONSIDADE 35° - AREIA EXTRAÍDA E BRITA PRODUZIDA - ALAS RETAS</t>
  </si>
  <si>
    <t>BOCA DE BDTC D = 1,00 M - ESCONSIDADE 40° - AREIA E BRITA COMERCIAIS - ALAS RETAS</t>
  </si>
  <si>
    <t>BOCA DE BDTC D = 1,00 M - ESCONSIDADE 40° - AREIA EXTRAÍDA E BRITA PRODUZIDA - ALAS RETAS</t>
  </si>
  <si>
    <t>BOCA DE BDTC D = 1,00 M - ESCONSIDADE 45° - AREIA E BRITA COMERCIAIS - ALAS ESCONSAS</t>
  </si>
  <si>
    <t>BOCA DE BDTC D = 1,00 M - ESCONSIDADE 45° - AREIA E BRITA COMERCIAIS - ALAS RETAS</t>
  </si>
  <si>
    <t>BOCA DE BDTC D = 1,00 M - ESCONSIDADE 45° - AREIA EXTRAÍDA E BRITA PRODUZIDA - ALAS ESCONSAS</t>
  </si>
  <si>
    <t>BOCA DE BDTC D = 1,00 M - ESCONSIDADE 45° - AREIA EXTRAÍDA E BRITA PRODUZIDA - ALAS RETAS</t>
  </si>
  <si>
    <t>BOCA DE BDTC D = 1,00 M - ESCONSIDADE 5° - AREIA E BRITA COMERCIAIS - ALAS RETAS</t>
  </si>
  <si>
    <t>BOCA DE BDTC D = 1,00 M - ESCONSIDADE 5° - AREIA EXTRAÍDA E BRITA PRODUZIDA - ALAS RETAS</t>
  </si>
  <si>
    <t>BOCA DE BDTC D = 1,20 M - ESCONSIDADE 0° - AREIA E BRITA COMERCIAIS - ALAS ESCONSAS</t>
  </si>
  <si>
    <t>BOCA DE BDTC D = 1,20 M - ESCONSIDADE 0° - AREIA E BRITA COMERCIAIS - ALAS RETAS</t>
  </si>
  <si>
    <t>BOCA DE BDTC D = 1,20 M - ESCONSIDADE 0° - AREIA EXTRAÍDA E BRITA PRODUZIDA - ALAS ESCONSAS</t>
  </si>
  <si>
    <t>BOCA DE BDTC D = 1,20 M - ESCONSIDADE 0° - AREIA EXTRAÍDA E BRITA PRODUZIDA - ALAS RETAS</t>
  </si>
  <si>
    <t>BOCA DE BDTC D = 1,20 M - ESCONSIDADE 10° - AREIA E BRITA COMERCIAIS - ALAS RETAS</t>
  </si>
  <si>
    <t>BOCA DE BDTC D = 1,20 M - ESCONSIDADE 10° - AREIA EXTRAÍDA E BRITA PRODUZIDA - ALAS RETAS</t>
  </si>
  <si>
    <t>BOCA DE BDTC D = 1,20 M - ESCONSIDADE 15° - AREIA E BRITA COMERCIAIS - ALAS ESCONSAS</t>
  </si>
  <si>
    <t>BOCA DE BDTC D = 1,20 M - ESCONSIDADE 15° - AREIA E BRITA COMERCIAIS - ALAS RETAS</t>
  </si>
  <si>
    <t>BOCA DE BDTC D = 1,20 M - ESCONSIDADE 15° - AREIA EXTRAÍDA E BRITA PRODUZIDA - ALAS ESCONSAS</t>
  </si>
  <si>
    <t>BOCA DE BDTC D = 1,20 M - ESCONSIDADE 15° - AREIA EXTRAÍDA E BRITA PRODUZIDA - ALAS RETAS</t>
  </si>
  <si>
    <t>BOCA DE BDTC D = 1,20 M - ESCONSIDADE 20° - AREIA E BRITA COMERCIAIS - ALAS RETAS</t>
  </si>
  <si>
    <t>BOCA DE BDTC D = 1,20 M - ESCONSIDADE 20° - AREIA EXTRAÍDA E BRITA PRODUZIDA - ALAS RETAS</t>
  </si>
  <si>
    <t>BOCA DE BDTC D = 1,20 M - ESCONSIDADE 25° - AREIA E BRITA COMERCIAIS - ALAS RETAS</t>
  </si>
  <si>
    <t>BOCA DE BDTC D = 1,20 M - ESCONSIDADE 25° - AREIA EXTRAÍDA E BRITA PRODUZIDA - ALAS RETAS</t>
  </si>
  <si>
    <t>BOCA DE BDTC D = 1,20 M - ESCONSIDADE 30° - AREIA E BRITA COMERCIAIS - ALAS ESCONSAS</t>
  </si>
  <si>
    <t>BOCA DE BDTC D = 1,20 M - ESCONSIDADE 30° - AREIA E BRITA COMERCIAIS - ALAS RETAS</t>
  </si>
  <si>
    <t>BOCA DE BDTC D = 1,20 M - ESCONSIDADE 30° - AREIA EXTRAÍDA E BRITA PRODUZIDA - ALAS ESCONSAS</t>
  </si>
  <si>
    <t>BOCA DE BDTC D = 1,20 M - ESCONSIDADE 30° - AREIA EXTRAÍDA E BRITA PRODUZIDA - ALAS RETAS</t>
  </si>
  <si>
    <t>BOCA DE BDTC D = 1,20 M - ESCONSIDADE 35° - AREIA E BRITA COMERCIAIS - ALAS RETAS</t>
  </si>
  <si>
    <t>BOCA DE BDTC D = 1,20 M - ESCONSIDADE 35° - AREIA EXTRAÍDA E BRITA PRODUZIDA - ALAS RETAS</t>
  </si>
  <si>
    <t>BOCA DE BDTC D = 1,20 M - ESCONSIDADE 40° - AREIA E BRITA COMERCIAIS - ALAS RETAS</t>
  </si>
  <si>
    <t>BOCA DE BDTC D = 1,20 M - ESCONSIDADE 40° - AREIA EXTRAÍDA E BRITA PRODUZIDA - ALAS RETAS</t>
  </si>
  <si>
    <t>BOCA DE BDTC D = 1,20 M - ESCONSIDADE 45° - AREIA E BRITA COMERCIAIS - ALAS ESCONSAS</t>
  </si>
  <si>
    <t>BOCA DE BDTC D = 1,20 M - ESCONSIDADE 45° - AREIA E BRITA COMERCIAIS - ALAS RETAS</t>
  </si>
  <si>
    <t>BOCA DE BDTC D = 1,20 M - ESCONSIDADE 45° - AREIA EXTRAÍDA E BRITA PRODUZIDA - ALAS ESCONSAS</t>
  </si>
  <si>
    <t>BOCA DE BDTC D = 1,20 M - ESCONSIDADE 45° - AREIA EXTRAÍDA E BRITA PRODUZIDA - ALAS RETAS</t>
  </si>
  <si>
    <t>BOCA DE BDTC D = 1,20 M - ESCONSIDADE 5° - AREIA E BRITA COMERCIAIS - ALAS RETAS</t>
  </si>
  <si>
    <t>BOCA DE BDTC D = 1,20 M - ESCONSIDADE 5° - AREIA EXTRAÍDA E BRITA PRODUZIDA - ALAS RETAS</t>
  </si>
  <si>
    <t>BOCA DE BDTC D = 1,50 M - ESCONSIDADE 0° - AREIA E BRITA COMERCIAIS - ALAS ESCONSAS</t>
  </si>
  <si>
    <t>BOCA DE BDTC D = 1,50 M - ESCONSIDADE 0° - AREIA E BRITA COMERCIAIS - ALAS RETAS</t>
  </si>
  <si>
    <t>BOCA DE BDTC D = 1,50 M - ESCONSIDADE 0° - AREIA EXTRAÍDA E BRITA PRODUZIDA - ALAS ESCONSAS</t>
  </si>
  <si>
    <t>BOCA DE BDTC D = 1,50 M - ESCONSIDADE 0° - AREIA EXTRAÍDA E BRITA PRODUZIDA - ALAS RETAS</t>
  </si>
  <si>
    <t>BOCA DE BDTC D = 1,50 M - ESCONSIDADE 10° - AREIA E BRITA COMERCIAIS - ALAS RETAS</t>
  </si>
  <si>
    <t>BOCA DE BDTC D = 1,50 M - ESCONSIDADE 10° - AREIA EXTRAÍDA E BRITA PRODUZIDA - ALAS RETAS</t>
  </si>
  <si>
    <t>BOCA DE BDTC D = 1,50 M - ESCONSIDADE 15° - AREIA E BRITA COMERCIAIS - ALAS ESCONSAS</t>
  </si>
  <si>
    <t>BOCA DE BDTC D = 1,50 M - ESCONSIDADE 15° - AREIA E BRITA COMERCIAIS - ALAS RETAS</t>
  </si>
  <si>
    <t>BOCA DE BDTC D = 1,50 M - ESCONSIDADE 15° - AREIA EXTRAÍDA E BRITA PRODUZIDA - ALAS ESCONSAS</t>
  </si>
  <si>
    <t>BOCA DE BDTC D = 1,50 M - ESCONSIDADE 15° - AREIA EXTRAÍDA E BRITA PRODUZIDA - ALAS RETAS</t>
  </si>
  <si>
    <t>BOCA DE BDTC D = 1,50 M - ESCONSIDADE 20° - AREIA E BRITA COMERCIAIS - ALAS RETAS</t>
  </si>
  <si>
    <t>BOCA DE BDTC D = 1,50 M - ESCONSIDADE 20° - AREIA EXTRAÍDA E BRITA PRODUZIDA - ALAS RETAS</t>
  </si>
  <si>
    <t>BOCA DE BDTC D = 1,50 M - ESCONSIDADE 25° - AREIA E BRITA COMERCIAIS - ALAS RETAS</t>
  </si>
  <si>
    <t>BOCA DE BDTC D = 1,50 M - ESCONSIDADE 25° - AREIA EXTRAÍDA E BRITA PRODUZIDA - ALAS RETAS</t>
  </si>
  <si>
    <t>BOCA DE BDTC D = 1,50 M - ESCONSIDADE 30° - AREIA E BRITA COMERCIAIS - ALAS ESCONSAS</t>
  </si>
  <si>
    <t>BOCA DE BDTC D = 1,50 M - ESCONSIDADE 30° - AREIA E BRITA COMERCIAIS - ALAS RETAS</t>
  </si>
  <si>
    <t>BOCA DE BDTC D = 1,50 M - ESCONSIDADE 30° - AREIA EXTRAÍDA E BRITA PRODUZIDA - ALAS ESCONSAS</t>
  </si>
  <si>
    <t>BOCA DE BDTC D = 1,50 M - ESCONSIDADE 30° - AREIA EXTRAÍDA E BRITA PRODUZIDA - ALAS RETAS</t>
  </si>
  <si>
    <t>BOCA DE BDTC D = 1,50 M - ESCONSIDADE 35° - AREIA E BRITA COMERCIAIS - ALAS RETAS</t>
  </si>
  <si>
    <t>BOCA DE BDTC D = 1,50 M - ESCONSIDADE 35° - AREIA EXTRAÍDA E BRITA PRODUZIDA - ALAS RETAS</t>
  </si>
  <si>
    <t>BOCA DE BDTC D = 1,50 M - ESCONSIDADE 40° - AREIA E BRITA COMERCIAIS - ALAS RETAS</t>
  </si>
  <si>
    <t>BOCA DE BDTC D = 1,50 M - ESCONSIDADE 40° - AREIA EXTRAÍDA E BRITA PRODUZIDA - ALAS RETAS</t>
  </si>
  <si>
    <t>BOCA DE BDTC D = 1,50 M - ESCONSIDADE 45° - AREIA E BRITA COMERCIAIS - ALAS ESCONSAS</t>
  </si>
  <si>
    <t>BOCA DE BDTC D = 1,50 M - ESCONSIDADE 45° - AREIA E BRITA COMERCIAIS - ALAS RETAS</t>
  </si>
  <si>
    <t>BOCA DE BDTC D = 1,50 M - ESCONSIDADE 45° - AREIA EXTRAÍDA E BRITA PRODUZIDA - ALAS ESCONSAS</t>
  </si>
  <si>
    <t>BOCA DE BDTC D = 1,50 M - ESCONSIDADE 45° - AREIA EXTRAÍDA E BRITA PRODUZIDA - ALAS RETAS</t>
  </si>
  <si>
    <t>BOCA DE BDTC D = 1,50 M - ESCONSIDADE 5° - AREIA E BRITA COMERCIAIS - ALAS RETAS</t>
  </si>
  <si>
    <t>BOCA DE BDTC D = 1,50 M - ESCONSIDADE 5° - AREIA EXTRAÍDA E BRITA PRODUZIDA - ALAS RETAS</t>
  </si>
  <si>
    <t>BOCA DE BSTC D = 0,40 M - ESCONSIDADE 0° - AREIA E BRITA COMERCIAIS - ALAS RETAS</t>
  </si>
  <si>
    <t>BOCA DE BSTC D = 0,40 M - ESCONSIDADE 0° - AREIA EXTRAÍDA E BRITA PRODUZIDA - ALAS RETAS</t>
  </si>
  <si>
    <t>BOCA DE BSTC D = 0,40 M - ESCONSIDADE 10° - AREIA E BRITA COMERCIAIS - ALAS RETAS</t>
  </si>
  <si>
    <t>BOCA DE BSTC D = 0,40 M - ESCONSIDADE 10° - AREIA EXTRAÍDA E BRITA PRODUZIDA - ALAS RETAS</t>
  </si>
  <si>
    <t>BOCA DE BSTC D = 0,40 M - ESCONSIDADE 15° - AREIA E BRITA COMERCIAIS - ALAS RETAS</t>
  </si>
  <si>
    <t>BOCA DE BSTC D = 0,40 M - ESCONSIDADE 15° - AREIA EXTRAÍDA E BRITA PRODUZIDA - ALAS RETAS</t>
  </si>
  <si>
    <t>BOCA DE BSTC D = 0,40 M - ESCONSIDADE 20° - AREIA E BRITA COMERCIAIS - ALAS RETAS</t>
  </si>
  <si>
    <t>BOCA DE BSTC D = 0,40 M - ESCONSIDADE 20° - AREIA EXTRAÍDA E BRITA PRODUZIDA - ALAS RETAS</t>
  </si>
  <si>
    <t>BOCA DE BSTC D = 0,40 M - ESCONSIDADE 25° - AREIA E BRITA COMERCIAIS - ALAS RETAS</t>
  </si>
  <si>
    <t>BOCA DE BSTC D = 0,40 M - ESCONSIDADE 25° - AREIA EXTRAÍDA E BRITA PRODUZIDA - ALAS RETAS</t>
  </si>
  <si>
    <t>BOCA DE BSTC D = 0,40 M - ESCONSIDADE 30° - AREIA E BRITA COMERCIAIS - ALAS RETAS</t>
  </si>
  <si>
    <t>BOCA DE BSTC D = 0,40 M - ESCONSIDADE 30° - AREIA EXTRAÍDA E BRITA PRODUZIDA - ALAS RETAS</t>
  </si>
  <si>
    <t>BOCA DE BSTC D = 0,40 M - ESCONSIDADE 35° - AREIA E BRITA COMERCIAIS - ALAS RETAS</t>
  </si>
  <si>
    <t>BOCA DE BSTC D = 0,40 M - ESCONSIDADE 35° - AREIA EXTRAÍDA E BRITA PRODUZIDA - ALAS RETAS</t>
  </si>
  <si>
    <t>BOCA DE BSTC D = 0,40 M - ESCONSIDADE 40° - AREIA E BRITA COMERCIAIS - ALAS RETAS</t>
  </si>
  <si>
    <t>BOCA DE BSTC D = 0,40 M - ESCONSIDADE 40° - AREIA EXTRAÍDA E BRITA PRODUZIDA - ALAS RETAS</t>
  </si>
  <si>
    <t>BOCA DE BSTC D = 0,40 M - ESCONSIDADE 45° - AREIA E BRITA COMERCIAIS - ALAS RETAS</t>
  </si>
  <si>
    <t>BOCA DE BSTC D = 0,40 M - ESCONSIDADE 45° - AREIA EXTRAÍDA E BRITA PRODUZIDA - ALAS RETAS</t>
  </si>
  <si>
    <t>BOCA DE BSTC D = 0,40 M - ESCONSIDADE 5° - AREIA E BRITA COMERCIAIS - ALAS RETAS</t>
  </si>
  <si>
    <t>BOCA DE BSTC D = 0,40 M - ESCONSIDADE 5° - AREIA EXTRAÍDA E BRITA PRODUZIDA - ALAS RETAS</t>
  </si>
  <si>
    <t>BOCA DE BSTC D = 0,60 M - ESCONSIDADE 0° - AREIA E BRITA COMERCIAIS - ALAS ESCONSAS</t>
  </si>
  <si>
    <t>BOCA DE BSTC D = 0,60 M - ESCONSIDADE 0° - AREIA E BRITA COMERCIAIS - ALAS RETAS</t>
  </si>
  <si>
    <t>BOCA DE BSTC D = 0,60 M - ESCONSIDADE 0° - AREIA EXTRAÍDA E BRITA PRODUZIDA - ALAS ESCONSAS</t>
  </si>
  <si>
    <t>BOCA DE BSTC D = 0,60 M - ESCONSIDADE 0° - AREIA EXTRAÍDA E BRITA PRODUZIDA - ALAS RETAS</t>
  </si>
  <si>
    <t>BOCA DE BSTC D = 0,60 M - ESCONSIDADE 10° - AREIA E BRITA COMERCIAIS - ALAS RETAS</t>
  </si>
  <si>
    <t>BOCA DE BSTC D = 0,60 M - ESCONSIDADE 10° - AREIA EXTRAÍDA E BRITA PRODUZIDA - ALAS RETAS</t>
  </si>
  <si>
    <t>BOCA DE BSTC D = 0,60 M - ESCONSIDADE 15° - AREIA E BRITA COMERCIAIS - ALAS ESCONSAS</t>
  </si>
  <si>
    <t>BOCA DE BSTC D = 0,60 M - ESCONSIDADE 15° - AREIA E BRITA COMERCIAIS - ALAS RETAS</t>
  </si>
  <si>
    <t>BOCA DE BSTC D = 0,60 M - ESCONSIDADE 15° - AREIA EXTRAÍDA E BRITA PRODUZIDA - ALAS ESCONSAS</t>
  </si>
  <si>
    <t>BOCA DE BSTC D = 0,60 M - ESCONSIDADE 15° - AREIA EXTRAÍDA E BRITA PRODUZIDA - ALAS RETAS</t>
  </si>
  <si>
    <t>BOCA DE BSTC D = 0,60 M - ESCONSIDADE 20° - AREIA E BRITA COMERCIAIS - ALAS RETAS</t>
  </si>
  <si>
    <t>BOCA DE BSTC D = 0,60 M - ESCONSIDADE 20° - AREIA EXTRAÍDA E BRITA PRODUZIDA - ALAS RETAS</t>
  </si>
  <si>
    <t>BOCA DE BSTC D = 0,60 M - ESCONSIDADE 25° - AREIA E BRITA COMERCIAIS - ALAS RETAS</t>
  </si>
  <si>
    <t>BOCA DE BSTC D = 0,60 M - ESCONSIDADE 25° - AREIA EXTRAÍDA E BRITA PRODUZIDA - ALAS RETAS</t>
  </si>
  <si>
    <t>BOCA DE BSTC D = 0,60 M - ESCONSIDADE 30° - AREIA E BRITA COMERCIAIS - ALAS ESCONSAS</t>
  </si>
  <si>
    <t>BOCA DE BSTC D = 0,60 M - ESCONSIDADE 30° - AREIA E BRITA COMERCIAIS - ALAS RETAS</t>
  </si>
  <si>
    <t>BOCA DE BSTC D = 0,60 M - ESCONSIDADE 30° - AREIA EXTRAÍDA E BRITA PRODUZIDA - ALAS ESCONSAS</t>
  </si>
  <si>
    <t>BOCA DE BSTC D = 0,60 M - ESCONSIDADE 30° - AREIA EXTRAÍDA E BRITA PRODUZIDA - ALAS RETAS</t>
  </si>
  <si>
    <t>BOCA DE BSTC D = 0,60 M - ESCONSIDADE 35° - AREIA E BRITA COMERCIAIS - ALAS RETAS</t>
  </si>
  <si>
    <t>BOCA DE BSTC D = 0,60 M - ESCONSIDADE 35° - AREIA EXTRAÍDA E BRITA PRODUZIDA - ALAS RETAS</t>
  </si>
  <si>
    <t>BOCA DE BSTC D = 0,60 M - ESCONSIDADE 40° - AREIA E BRITA COMERCIAIS - ALAS RETAS</t>
  </si>
  <si>
    <t>BOCA DE BSTC D = 0,60 M - ESCONSIDADE 40° - AREIA EXTRAÍDA E BRITA PRODUZIDA - ALAS RETAS</t>
  </si>
  <si>
    <t>BOCA DE BSTC D = 0,60 M - ESCONSIDADE 45° - AREIA E BRITA COMERCIAIS - ALAS ESCONSAS</t>
  </si>
  <si>
    <t>BOCA DE BSTC D = 0,60 M - ESCONSIDADE 45° - AREIA E BRITA COMERCIAIS - ALAS RETAS</t>
  </si>
  <si>
    <t>BOCA DE BSTC D = 0,60 M - ESCONSIDADE 45° - AREIA EXTRAÍDA E BRITA PRODUZIDA - ALAS ESCONSAS</t>
  </si>
  <si>
    <t>BOCA DE BSTC D = 0,60 M - ESCONSIDADE 45° - AREIA EXTRAÍDA E BRITA PRODUZIDA - ALAS RETAS</t>
  </si>
  <si>
    <t>BOCA DE BSTC D = 0,60 M - ESCONSIDADE 5° - AREIA E BRITA COMERCIAIS - ALAS RETAS</t>
  </si>
  <si>
    <t>BOCA DE BSTC D = 0,60 M - ESCONSIDADE 5° - AREIA EXTRAÍDA E BRITA PRODUZIDA - ALAS RETAS</t>
  </si>
  <si>
    <t>BOCA DE BSTC D = 0,80 M - ESCONSIDADE 0° - AREIA E BRITA COMERCIAIS - ALAS ESCONSAS</t>
  </si>
  <si>
    <t>BOCA DE BSTC D = 0,80 M - ESCONSIDADE 0° - AREIA E BRITA COMERCIAIS - ALAS RETAS</t>
  </si>
  <si>
    <t>BOCA DE BSTC D = 0,80 M - ESCONSIDADE 0° - AREIA EXTRAÍDA E BRITA PRODUZIDA - ALAS ESCONSAS</t>
  </si>
  <si>
    <t>BOCA DE BSTC D = 0,80 M - ESCONSIDADE 0° - AREIA EXTRAÍDA E BRITA PRODUZIDA - ALAS RETAS</t>
  </si>
  <si>
    <t>BOCA DE BSTC D = 0,80 M - ESCONSIDADE 10° - AREIA E BRITA COMERCIAIS - ALAS RETAS</t>
  </si>
  <si>
    <t>BOCA DE BSTC D = 0,80 M - ESCONSIDADE 10° - AREIA EXTRAÍDA E BRITA PRODUZIDA - ALAS RETAS</t>
  </si>
  <si>
    <t>BOCA DE BSTC D = 0,80 M - ESCONSIDADE 15° - AREIA E BRITA COMERCIAIS - ALAS ESCONSAS</t>
  </si>
  <si>
    <t>BOCA DE BSTC D = 0,80 M - ESCONSIDADE 15° - AREIA E BRITA COMERCIAIS - ALAS RETAS</t>
  </si>
  <si>
    <t>BOCA DE BSTC D = 0,80 M - ESCONSIDADE 15° - AREIA EXTRAÍDA E BRITA PRODUZIDA - ALAS ESCONSAS</t>
  </si>
  <si>
    <t>BOCA DE BSTC D = 0,80 M - ESCONSIDADE 15° - AREIA EXTRAÍDA E BRITA PRODUZIDA - ALAS RETAS</t>
  </si>
  <si>
    <t>BOCA DE BSTC D = 0,80 M - ESCONSIDADE 20° - AREIA E BRITA COMERCIAIS - ALAS RETAS</t>
  </si>
  <si>
    <t>BOCA DE BSTC D = 0,80 M - ESCONSIDADE 20° - AREIA EXTRAÍDA E BRITA PRODUZIDA - ALAS RETAS</t>
  </si>
  <si>
    <t>BOCA DE BSTC D = 0,80 M - ESCONSIDADE 25° - AREIA E BRITA COMERCIAIS - ALAS RETAS</t>
  </si>
  <si>
    <t>BOCA DE BSTC D = 0,80 M - ESCONSIDADE 25° - AREIA EXTRAÍDA E BRITA PRODUZIDA - ALAS RETAS</t>
  </si>
  <si>
    <t>BOCA DE BSTC D = 0,80 M - ESCONSIDADE 30° - AREIA E BRITA COMERCIAIS - ALAS ESCONSAS</t>
  </si>
  <si>
    <t>BOCA DE BSTC D = 0,80 M - ESCONSIDADE 30° - AREIA E BRITA COMERCIAIS - ALAS RETAS</t>
  </si>
  <si>
    <t>BOCA DE BSTC D = 0,80 M - ESCONSIDADE 30° - AREIA EXTRAÍDA E BRITA PRODUZIDA - ALAS ESCONSAS</t>
  </si>
  <si>
    <t>BOCA DE BSTC D = 0,80 M - ESCONSIDADE 30° - AREIA EXTRAÍDA E BRITA PRODUZIDA - ALAS RETAS</t>
  </si>
  <si>
    <t>BOCA DE BSTC D = 0,80 M - ESCONSIDADE 35° - AREIA E BRITA COMERCIAIS - ALAS RETAS</t>
  </si>
  <si>
    <t>BOCA DE BSTC D = 0,80 M - ESCONSIDADE 35° - AREIA EXTRAÍDA E BRITA PRODUZIDA - ALAS RETAS</t>
  </si>
  <si>
    <t>BOCA DE BSTC D = 0,80 M - ESCONSIDADE 40° - AREIA E BRITA COMERCIAIS - ALAS RETAS</t>
  </si>
  <si>
    <t>BOCA DE BSTC D = 0,80 M - ESCONSIDADE 40° - AREIA EXTRAÍDA E BRITA PRODUZIDA - ALAS RETAS</t>
  </si>
  <si>
    <t>BOCA DE BSTC D = 0,80 M - ESCONSIDADE 45° - AREIA E BRITA COMERCIAIS - ALAS ESCONSAS</t>
  </si>
  <si>
    <t>BOCA DE BSTC D = 0,80 M - ESCONSIDADE 45° - AREIA E BRITA COMERCIAIS - ALAS RETAS</t>
  </si>
  <si>
    <t>BOCA DE BSTC D = 0,80 M - ESCONSIDADE 45° - AREIA EXTRAÍDA E BRITA PRODUZIDA - ALAS ESCONSAS</t>
  </si>
  <si>
    <t>BOCA DE BSTC D = 0,80 M - ESCONSIDADE 45° - AREIA EXTRAÍDA E BRITA PRODUZIDA - ALAS RETAS</t>
  </si>
  <si>
    <t>BOCA DE BSTC D = 0,80 M - ESCONSIDADE 5° - AREIA E BRITA COMERCIAIS - ALAS RETAS</t>
  </si>
  <si>
    <t>BOCA DE BSTC D = 0,80 M - ESCONSIDADE 5° - AREIA EXTRAÍDA E BRITA PRODUZIDA - ALAS RETAS</t>
  </si>
  <si>
    <t>BOCA DE BSTC D = 1,00 M - ESCONSIDADE 0° - AREIA E BRITA COMERCIAIS - ALAS ESCONSAS</t>
  </si>
  <si>
    <t>BOCA DE BSTC D = 1,00 M - ESCONSIDADE 0° - AREIA E BRITA COMERCIAIS - ALAS RETAS</t>
  </si>
  <si>
    <t>BOCA DE BSTC D = 1,00 M - ESCONSIDADE 0° - AREIA EXTRAÍDA E BRITA PRODUZIDA - ALAS ESCONSAS</t>
  </si>
  <si>
    <t>BOCA DE BSTC D = 1,00 M - ESCONSIDADE 0° - AREIA EXTRAÍDA E BRITA PRODUZIDA - ALAS RETAS</t>
  </si>
  <si>
    <t>BOCA DE BSTC D = 1,00 M - ESCONSIDADE 10° - AREIA E BRITA COMERCIAIS - ALAS RETAS</t>
  </si>
  <si>
    <t>BOCA DE BSTC D = 1,00 M - ESCONSIDADE 10° - AREIA EXTRAÍDA E BRITA PRODUZIDA - ALAS RETAS</t>
  </si>
  <si>
    <t>BOCA DE BSTC D = 1,00 M - ESCONSIDADE 15° - AREIA E BRITA COMERCIAIS - ALAS ESCONSAS</t>
  </si>
  <si>
    <t>BOCA DE BSTC D = 1,00 M - ESCONSIDADE 15° - AREIA E BRITA COMERCIAIS - ALAS RETAS</t>
  </si>
  <si>
    <t>BOCA DE BSTC D = 1,00 M - ESCONSIDADE 15° - AREIA EXTRAÍDA E BRITA PRODUZIDA - ALAS ESCONSAS</t>
  </si>
  <si>
    <t>BOCA DE BSTC D = 1,00 M - ESCONSIDADE 15° - AREIA EXTRAÍDA E BRITA PRODUZIDA - ALAS RETAS</t>
  </si>
  <si>
    <t>BOCA DE BSTC D = 1,00 M - ESCONSIDADE 20° - AREIA E BRITA COMERCIAIS - ALAS RETAS</t>
  </si>
  <si>
    <t>BOCA DE BSTC D = 1,00 M - ESCONSIDADE 20° - AREIA EXTRAÍDA E BRITA PRODUZIDA - ALAS RETAS</t>
  </si>
  <si>
    <t>BOCA DE BSTC D = 1,00 M - ESCONSIDADE 25° - AREIA E BRITA COMERCIAIS - ALAS RETAS</t>
  </si>
  <si>
    <t>BOCA DE BSTC D = 1,00 M - ESCONSIDADE 25° - AREIA EXTRAÍDA E BRITA PRODUZIDA - ALAS RETAS</t>
  </si>
  <si>
    <t>BOCA DE BSTC D = 1,00 M - ESCONSIDADE 30° - AREIA E BRITA COMERCIAIS - ALAS ESCONSAS</t>
  </si>
  <si>
    <t>BOCA DE BSTC D = 1,00 M - ESCONSIDADE 30° - AREIA E BRITA COMERCIAIS - ALAS RETAS</t>
  </si>
  <si>
    <t>BOCA DE BSTC D = 1,00 M - ESCONSIDADE 30° - AREIA EXTRAÍDA E BRITA PRODUZIDA - ALAS ESCONSAS</t>
  </si>
  <si>
    <t>BOCA DE BSTC D = 1,00 M - ESCONSIDADE 30° - AREIA EXTRAÍDA E BRITA PRODUZIDA - ALAS RETAS</t>
  </si>
  <si>
    <t>BOCA DE BSTC D = 1,00 M - ESCONSIDADE 35° - AREIA E BRITA COMERCIAIS - ALAS RETAS</t>
  </si>
  <si>
    <t>BOCA DE BSTC D = 1,00 M - ESCONSIDADE 35° - AREIA EXTRAÍDA E BRITA PRODUZIDA - ALAS RETAS</t>
  </si>
  <si>
    <t>BOCA DE BSTC D = 1,00 M - ESCONSIDADE 40° - AREIA E BRITA COMERCIAIS - ALAS RETAS</t>
  </si>
  <si>
    <t>BOCA DE BSTC D = 1,00 M - ESCONSIDADE 40° - AREIA EXTRAÍDA E BRITA PRODUZIDA - ALAS RETAS</t>
  </si>
  <si>
    <t>BOCA DE BSTC D = 1,00 M - ESCONSIDADE 45° - AREIA E BRITA COMERCIAIS - ALAS ESCONSAS</t>
  </si>
  <si>
    <t>BOCA DE BSTC D = 1,00 M - ESCONSIDADE 45° - AREIA E BRITA COMERCIAIS - ALAS RETAS</t>
  </si>
  <si>
    <t>BOCA DE BSTC D = 1,00 M - ESCONSIDADE 45° - AREIA EXTRAÍDA E BRITA PRODUZIDA - ALAS ESCONSAS</t>
  </si>
  <si>
    <t>BOCA DE BSTC D = 1,00 M - ESCONSIDADE 45° - AREIA EXTRAÍDA E BRITA PRODUZIDA - ALAS RETAS</t>
  </si>
  <si>
    <t>BOCA DE BSTC D = 1,00 M - ESCONSIDADE 5° - AREIA E BRITA COMERCIAIS - ALAS RETAS</t>
  </si>
  <si>
    <t>BOCA DE BSTC D = 1,00 M - ESCONSIDADE 5° - AREIA EXTRAÍDA E BRITA PRODUZIDA - ALAS RETAS</t>
  </si>
  <si>
    <t>BOCA DE BSTC D = 1,20 M - ESCONSIDADE 0° - AREIA E BRITA COMERCIAIS - ALAS ESCONSAS</t>
  </si>
  <si>
    <t>BOCA DE BSTC D = 1,20 M - ESCONSIDADE 0° - AREIA E BRITA COMERCIAIS - ALAS RETAS</t>
  </si>
  <si>
    <t>BOCA DE BSTC D = 1,20 M - ESCONSIDADE 0° - AREIA EXTRAÍDA E BRITA PRODUZIDA - ALAS ESCONSAS</t>
  </si>
  <si>
    <t>BOCA DE BSTC D = 1,20 M - ESCONSIDADE 0° - AREIA EXTRAÍDA E BRITA PRODUZIDA - ALAS RETAS</t>
  </si>
  <si>
    <t>BOCA DE BSTC D = 1,20 M - ESCONSIDADE 10° - AREIA E BRITA COMERCIAIS - ALAS RETAS</t>
  </si>
  <si>
    <t>BOCA DE BSTC D = 1,20 M - ESCONSIDADE 10° - AREIA EXTRAÍDA E BRITA PRODUZIDA - ALAS RETAS</t>
  </si>
  <si>
    <t>BOCA DE BSTC D = 1,20 M - ESCONSIDADE 15° - AREIA E BRITA COMERCIAIS - ALAS ESCONSAS</t>
  </si>
  <si>
    <t>BOCA DE BSTC D = 1,20 M - ESCONSIDADE 15° - AREIA E BRITA COMERCIAIS - ALAS RETAS</t>
  </si>
  <si>
    <t>BOCA DE BSTC D = 1,20 M - ESCONSIDADE 15° - AREIA EXTRAÍDA E BRITA PRODUZIDA - ALAS ESCONSAS</t>
  </si>
  <si>
    <t>BOCA DE BSTC D = 1,20 M - ESCONSIDADE 15° - AREIA EXTRAÍDA E BRITA PRODUZIDA - ALAS RETAS</t>
  </si>
  <si>
    <t>BOCA DE BSTC D = 1,20 M - ESCONSIDADE 20° - AREIA E BRITA COMERCIAIS - ALAS RETAS</t>
  </si>
  <si>
    <t>BOCA DE BSTC D = 1,20 M - ESCONSIDADE 20° - AREIA EXTRAÍDA E BRITA PRODUZIDA - ALAS RETAS</t>
  </si>
  <si>
    <t>BOCA DE BSTC D = 1,20 M - ESCONSIDADE 25° - AREIA E BRITA COMERCIAIS - ALAS RETAS</t>
  </si>
  <si>
    <t>BOCA DE BSTC D = 1,20 M - ESCONSIDADE 25° - AREIA EXTRAÍDA E BRITA PRODUZIDA - ALAS RETAS</t>
  </si>
  <si>
    <t>BOCA DE BSTC D = 1,20 M - ESCONSIDADE 30° - AREIA E BRITA COMERCIAIS - ALAS ESCONSAS</t>
  </si>
  <si>
    <t>BOCA DE BSTC D = 1,20 M - ESCONSIDADE 30° - AREIA E BRITA COMERCIAIS - ALAS RETAS</t>
  </si>
  <si>
    <t>BOCA DE BSTC D = 1,20 M - ESCONSIDADE 30° - AREIA EXTRAÍDA E BRITA PRODUZIDA - ALAS ESCONSAS</t>
  </si>
  <si>
    <t>BOCA DE BSTC D = 1,20 M - ESCONSIDADE 30° - AREIA EXTRAÍDA E BRITA PRODUZIDA - ALAS RETAS</t>
  </si>
  <si>
    <t>BOCA DE BSTC D = 1,20 M - ESCONSIDADE 35° - AREIA E BRITA COMERCIAIS - ALAS RETAS</t>
  </si>
  <si>
    <t>BOCA DE BSTC D = 1,20 M - ESCONSIDADE 35° - AREIA EXTRAÍDA E BRITA PRODUZIDA - ALAS RETAS</t>
  </si>
  <si>
    <t>BOCA DE BSTC D = 1,20 M - ESCONSIDADE 40° - AREIA E BRITA COMERCIAIS - ALAS RETAS</t>
  </si>
  <si>
    <t>BOCA DE BSTC D = 1,20 M - ESCONSIDADE 40° - AREIA EXTRAÍDA E BRITA PRODUZIDA - ALAS RETAS</t>
  </si>
  <si>
    <t>BOCA DE BSTC D = 1,20 M - ESCONSIDADE 45° - AREIA E BRITA COMERCIAIS - ALAS ESCONSAS</t>
  </si>
  <si>
    <t>BOCA DE BSTC D = 1,20 M - ESCONSIDADE 45° - AREIA E BRITA COMERCIAIS - ALAS RETAS</t>
  </si>
  <si>
    <t>BOCA DE BSTC D = 1,20 M - ESCONSIDADE 45° - AREIA EXTRAÍDA E BRITA PRODUZIDA - ALAS ESCONSAS</t>
  </si>
  <si>
    <t>BOCA DE BSTC D = 1,20 M - ESCONSIDADE 45° - AREIA EXTRAÍDA E BRITA PRODUZIDA - ALAS RETAS</t>
  </si>
  <si>
    <t>BOCA DE BSTC D = 1,20 M - ESCONSIDADE 5° - AREIA E BRITA COMERCIAIS - ALAS RETAS</t>
  </si>
  <si>
    <t>BOCA DE BSTC D = 1,20 M - ESCONSIDADE 5° - AREIA EXTRAÍDA E BRITA PRODUZIDA - ALAS RETAS</t>
  </si>
  <si>
    <t>BOCA DE BSTC D = 1,50 M - ESCONSIDADE 0° - AREIA E BRITA COMERCIAIS - ALAS ESCONSAS</t>
  </si>
  <si>
    <t>BOCA DE BSTC D = 1,50 M - ESCONSIDADE 0° - AREIA E BRITA COMERCIAIS - ALAS RETAS</t>
  </si>
  <si>
    <t>BOCA DE BSTC D = 1,50 M - ESCONSIDADE 0° - AREIA EXTRAÍDA E BRITA PRODUZIDA - ALAS ESCONSAS</t>
  </si>
  <si>
    <t>BOCA DE BSTC D = 1,50 M - ESCONSIDADE 0° - AREIA EXTRAÍDA E BRITA PRODUZIDA - ALAS RETAS</t>
  </si>
  <si>
    <t>BOCA DE BSTC D = 1,50 M - ESCONSIDADE 10° - AREIA E BRITA COMERCIAIS - ALAS RETAS</t>
  </si>
  <si>
    <t>BOCA DE BSTC D = 1,50 M - ESCONSIDADE 10° - AREIA EXTRAÍDA E BRITA PRODUZIDA - ALAS RETAS</t>
  </si>
  <si>
    <t>BOCA DE BSTC D = 1,50 M - ESCONSIDADE 15° - AREIA E BRITA COMERCIAIS - ALAS ESCONSAS</t>
  </si>
  <si>
    <t>BOCA DE BSTC D = 1,50 M - ESCONSIDADE 15° - AREIA E BRITA COMERCIAIS - ALAS RETAS</t>
  </si>
  <si>
    <t>BOCA DE BSTC D = 1,50 M - ESCONSIDADE 15° - AREIA EXTRAÍDA E BRITA PRODUZIDA - ALAS ESCONSAS</t>
  </si>
  <si>
    <t>BOCA DE BSTC D = 1,50 M - ESCONSIDADE 15° - AREIA EXTRAÍDA E BRITA PRODUZIDA - ALAS RETAS</t>
  </si>
  <si>
    <t>BOCA DE BSTC D = 1,50 M - ESCONSIDADE 20° - AREIA E BRITA COMERCIAIS - ALAS RETAS</t>
  </si>
  <si>
    <t>BOCA DE BSTC D = 1,50 M - ESCONSIDADE 20° - AREIA EXTRAÍDA E BRITA PRODUZIDA - ALAS RETAS</t>
  </si>
  <si>
    <t>BOCA DE BSTC D = 1,50 M - ESCONSIDADE 25° - AREIA E BRITA COMERCIAIS - ALAS RETAS</t>
  </si>
  <si>
    <t>BOCA DE BSTC D = 1,50 M - ESCONSIDADE 25° - AREIA EXTRAÍDA E BRITA PRODUZIDA - ALAS RETAS</t>
  </si>
  <si>
    <t>BOCA DE BSTC D = 1,50 M - ESCONSIDADE 30° - AREIA E BRITA COMERCIAIS - ALAS ESCONSAS</t>
  </si>
  <si>
    <t>BOCA DE BSTC D = 1,50 M - ESCONSIDADE 30° - AREIA E BRITA COMERCIAIS - ALAS RETAS</t>
  </si>
  <si>
    <t>BOCA DE BSTC D = 1,50 M - ESCONSIDADE 30° - AREIA EXTRAÍDA E BRITA PRODUZIDA - ALAS ESCONSAS</t>
  </si>
  <si>
    <t>BOCA DE BSTC D = 1,50 M - ESCONSIDADE 30° - AREIA EXTRAÍDA E BRITA PRODUZIDA - ALAS RETAS</t>
  </si>
  <si>
    <t>BOCA DE BSTC D = 1,50 M - ESCONSIDADE 35° - AREIA E BRITA COMERCIAIS - ALAS RETAS</t>
  </si>
  <si>
    <t>BOCA DE BSTC D = 1,50 M - ESCONSIDADE 35° - AREIA EXTRAÍDA E BRITA PRODUZIDA - ALAS RETAS</t>
  </si>
  <si>
    <t>BOCA DE BSTC D = 1,50 M - ESCONSIDADE 40° - AREIA E BRITA COMERCIAIS - ALAS RETAS</t>
  </si>
  <si>
    <t>BOCA DE BSTC D = 1,50 M - ESCONSIDADE 40° - AREIA EXTRAÍDA E BRITA PRODUZIDA - ALAS RETAS</t>
  </si>
  <si>
    <t>BOCA DE BSTC D = 1,50 M - ESCONSIDADE 45° - AREIA E BRITA COMERCIAIS - ALAS ESCONSAS</t>
  </si>
  <si>
    <t>BOCA DE BSTC D = 1,50 M - ESCONSIDADE 45° - AREIA E BRITA COMERCIAIS - ALAS RETAS</t>
  </si>
  <si>
    <t>BOCA DE BSTC D = 1,50 M - ESCONSIDADE 45° - AREIA EXTRAÍDA E BRITA PRODUZIDA - ALAS ESCONSAS</t>
  </si>
  <si>
    <t>BOCA DE BSTC D = 1,50 M - ESCONSIDADE 45° - AREIA EXTRAÍDA E BRITA PRODUZIDA - ALAS RETAS</t>
  </si>
  <si>
    <t>BOCA DE BSTC D = 1,50 M - ESCONSIDADE 5° - AREIA E BRITA COMERCIAIS - ALAS RETAS</t>
  </si>
  <si>
    <t>BOCA DE BSTC D = 1,50 M - ESCONSIDADE 5° - AREIA EXTRAÍDA E BRITA PRODUZIDA - ALAS RETAS</t>
  </si>
  <si>
    <t>BOCA DE BTTC D = 1,00 M - ESCONSIDADE 0° - AREIA E BRITA COMERCIAIS - ALAS ESCONSAS</t>
  </si>
  <si>
    <t>BOCA DE BTTC D = 1,00 M - ESCONSIDADE 0° - AREIA E BRITA COMERCIAIS - ALAS RETAS</t>
  </si>
  <si>
    <t>BOCA DE BTTC D = 1,00 M - ESCONSIDADE 0° - AREIA EXTRAÍDA E BRITA PRODUZIDA - ALAS ESCONSAS</t>
  </si>
  <si>
    <t>BOCA DE BTTC D = 1,00 M - ESCONSIDADE 0° - AREIA EXTRAÍDA E BRITA PRODUZIDA - ALAS RETAS</t>
  </si>
  <si>
    <t>BOCA DE BTTC D = 1,00 M - ESCONSIDADE 10° - AREIA E BRITA COMERCIAIS - ALAS RETAS</t>
  </si>
  <si>
    <t>BOCA DE BTTC D = 1,00 M - ESCONSIDADE 10° - AREIA EXTRAÍDA E BRITA PRODUZIDA - ALAS RETAS</t>
  </si>
  <si>
    <t>BOCA DE BTTC D = 1,00 M - ESCONSIDADE 15° - AREIA E BRITA COMERCIAIS - ALAS ESCONSAS</t>
  </si>
  <si>
    <t>BOCA DE BTTC D = 1,00 M - ESCONSIDADE 15° - AREIA E BRITA COMERCIAIS - ALAS RETAS</t>
  </si>
  <si>
    <t>BOCA DE BTTC D = 1,00 M - ESCONSIDADE 15° - AREIA EXTRAÍDA E BRITA PRODUZIDA - ALAS ESCONSAS</t>
  </si>
  <si>
    <t>BOCA DE BTTC D = 1,00 M - ESCONSIDADE 15° - AREIA EXTRAÍDA E BRITA PRODUZIDA - ALAS RETAS</t>
  </si>
  <si>
    <t>BOCA DE BTTC D = 1,00 M - ESCONSIDADE 20° - AREIA E BRITA COMERCIAIS - ALAS RETAS</t>
  </si>
  <si>
    <t>BOCA DE BTTC D = 1,00 M - ESCONSIDADE 20° - AREIA EXTRAÍDA E BRITA PRODUZIDA - ALAS RETAS</t>
  </si>
  <si>
    <t>BOCA DE BTTC D = 1,00 M - ESCONSIDADE 25° - AREIA E BRITA COMERCIAIS - ALAS RETAS</t>
  </si>
  <si>
    <t>BOCA DE BTTC D = 1,00 M - ESCONSIDADE 25° - AREIA EXTRAÍDA E BRITA PRODUZIDA - ALAS RETAS</t>
  </si>
  <si>
    <t>BOCA DE BTTC D = 1,00 M - ESCONSIDADE 30° - AREIA E BRITA COMERCIAIS - ALAS ESCONSAS</t>
  </si>
  <si>
    <t>BOCA DE BTTC D = 1,00 M - ESCONSIDADE 30° - AREIA E BRITA COMERCIAIS - ALAS RETAS</t>
  </si>
  <si>
    <t>BOCA DE BTTC D = 1,00 M - ESCONSIDADE 30° - AREIA EXTRAÍDA E BRITA PRODUZIDA - ALAS ESCONSAS</t>
  </si>
  <si>
    <t>BOCA DE BTTC D = 1,00 M - ESCONSIDADE 30° - AREIA EXTRAÍDA E BRITA PRODUZIDA - ALAS RETAS</t>
  </si>
  <si>
    <t>BOCA DE BTTC D = 1,00 M - ESCONSIDADE 35° - AREIA E BRITA COMERCIAIS - ALAS RETAS</t>
  </si>
  <si>
    <t>BOCA DE BTTC D = 1,00 M - ESCONSIDADE 35° - AREIA EXTRAÍDA E BRITA PRODUZIDA - ALAS RETAS</t>
  </si>
  <si>
    <t>BOCA DE BTTC D = 1,00 M - ESCONSIDADE 40° - AREIA E BRITA COMERCIAIS - ALAS RETAS</t>
  </si>
  <si>
    <t>BOCA DE BTTC D = 1,00 M - ESCONSIDADE 40° - AREIA EXTRAÍDA E BRITA PRODUZIDA - ALAS RETAS</t>
  </si>
  <si>
    <t>BOCA DE BTTC D = 1,00 M - ESCONSIDADE 45° - AREIA E BRITA COMERCIAIS - ALAS ESCONSAS</t>
  </si>
  <si>
    <t>BOCA DE BTTC D = 1,00 M - ESCONSIDADE 45° - AREIA E BRITA COMERCIAIS - ALAS RETAS</t>
  </si>
  <si>
    <t>BOCA DE BTTC D = 1,00 M - ESCONSIDADE 45° - AREIA EXTRAÍDA E BRITA PRODUZIDA - ALAS ESCONSAS</t>
  </si>
  <si>
    <t>BOCA DE BTTC D = 1,00 M - ESCONSIDADE 45° - AREIA EXTRAÍDA E BRITA PRODUZIDA - ALAS RETAS</t>
  </si>
  <si>
    <t>BOCA DE BTTC D = 1,00 M - ESCONSIDADE 5° - AREIA E BRITA COMERCIAIS - ALAS RETAS</t>
  </si>
  <si>
    <t>BOCA DE BTTC D = 1,00 M - ESCONSIDADE 5° - AREIA EXTRAÍDA E BRITA PRODUZIDA - ALAS RETAS</t>
  </si>
  <si>
    <t>BOCA DE BTTC D = 1,20 M - ESCONSIDADE 0° - AREIA E BRITA COMERCIAIS - ALAS ESCONSAS</t>
  </si>
  <si>
    <t>BOCA DE BTTC D = 1,20 M - ESCONSIDADE 0° - AREIA E BRITA COMERCIAIS - ALAS RETAS</t>
  </si>
  <si>
    <t>BOCA DE BTTC D = 1,20 M - ESCONSIDADE 0° - AREIA EXTRAÍDA E BRITA PRODUZIDA - ALAS ESCONSAS</t>
  </si>
  <si>
    <t>BOCA DE BTTC D = 1,20 M - ESCONSIDADE 0° - AREIA EXTRAÍDA E BRITA PRODUZIDA - ALAS RETAS</t>
  </si>
  <si>
    <t>BOCA DE BTTC D = 1,20 M - ESCONSIDADE 10° - AREIA E BRITA COMERCIAIS - ALAS RETAS</t>
  </si>
  <si>
    <t>BOCA DE BTTC D = 1,20 M - ESCONSIDADE 10° - AREIA EXTRAÍDA E BRITA PRODUZIDA - ALAS RETAS</t>
  </si>
  <si>
    <t>BOCA DE BTTC D = 1,20 M - ESCONSIDADE 15° - AREIA E BRITA COMERCIAIS - ALAS ESCONSAS</t>
  </si>
  <si>
    <t>BOCA DE BTTC D = 1,20 M - ESCONSIDADE 15° - AREIA E BRITA COMERCIAIS - ALAS RETAS</t>
  </si>
  <si>
    <t>BOCA DE BTTC D = 1,20 M - ESCONSIDADE 15° - AREIA EXTRAÍDA E BRITA PRODUZIDA - ALAS ESCONSAS</t>
  </si>
  <si>
    <t>BOCA DE BTTC D = 1,20 M - ESCONSIDADE 15° - AREIA EXTRAÍDA E BRITA PRODUZIDA - ALAS RETAS</t>
  </si>
  <si>
    <t>BOCA DE BTTC D = 1,20 M - ESCONSIDADE 20° - AREIA E BRITA COMERCIAIS - ALAS RETAS</t>
  </si>
  <si>
    <t>BOCA DE BTTC D = 1,20 M - ESCONSIDADE 20° - AREIA EXTRAÍDA E BRITA PRODUZIDA - ALAS RETAS</t>
  </si>
  <si>
    <t>BOCA DE BTTC D = 1,20 M - ESCONSIDADE 25° - AREIA E BRITA COMERCIAIS - ALAS RETAS</t>
  </si>
  <si>
    <t>BOCA DE BTTC D = 1,20 M - ESCONSIDADE 25° - AREIA EXTRAÍDA E BRITA PRODUZIDA - ALAS RETAS</t>
  </si>
  <si>
    <t>BOCA DE BTTC D = 1,20 M - ESCONSIDADE 30° - AREIA E BRITA COMERCIAIS - ALAS ESCONSAS</t>
  </si>
  <si>
    <t>BOCA DE BTTC D = 1,20 M - ESCONSIDADE 30° - AREIA E BRITA COMERCIAIS - ALAS RETAS</t>
  </si>
  <si>
    <t>BOCA DE BTTC D = 1,20 M - ESCONSIDADE 30° - AREIA EXTRAÍDA E BRITA PRODUZIDA - ALAS ESCONSAS</t>
  </si>
  <si>
    <t>BOCA DE BTTC D = 1,20 M - ESCONSIDADE 30° - AREIA EXTRAÍDA E BRITA PRODUZIDA - ALAS RETAS</t>
  </si>
  <si>
    <t>BOCA DE BTTC D = 1,20 M - ESCONSIDADE 35° - AREIA E BRITA COMERCIAIS - ALAS RETAS</t>
  </si>
  <si>
    <t>BOCA DE BTTC D = 1,20 M - ESCONSIDADE 35° - AREIA EXTRAÍDA E BRITA PRODUZIDA - ALAS RETAS</t>
  </si>
  <si>
    <t>BOCA DE BTTC D = 1,20 M - ESCONSIDADE 40° - AREIA E BRITA COMERCIAIS - ALAS RETAS</t>
  </si>
  <si>
    <t>BOCA DE BTTC D = 1,20 M - ESCONSIDADE 40° - AREIA EXTRAÍDA E BRITA PRODUZIDA - ALAS RETAS</t>
  </si>
  <si>
    <t>BOCA DE BTTC D = 1,20 M - ESCONSIDADE 45° - AREIA E BRITA COMERCIAIS - ALAS ESCONSAS</t>
  </si>
  <si>
    <t>BOCA DE BTTC D = 1,20 M - ESCONSIDADE 45° - AREIA E BRITA COMERCIAIS - ALAS RETAS</t>
  </si>
  <si>
    <t>BOCA DE BTTC D = 1,20 M - ESCONSIDADE 45° - AREIA EXTRAÍDA E BRITA PRODUZIDA - ALAS ESCONSAS</t>
  </si>
  <si>
    <t>BOCA DE BTTC D = 1,20 M - ESCONSIDADE 45° - AREIA EXTRAÍDA E BRITA PRODUZIDA - ALAS RETAS</t>
  </si>
  <si>
    <t>BOCA DE BTTC D = 1,20 M - ESCONSIDADE 5° - AREIA E BRITA COMERCIAIS - ALAS RETAS</t>
  </si>
  <si>
    <t>BOCA DE BTTC D = 1,20 M - ESCONSIDADE 5° - AREIA EXTRAÍDA E BRITA PRODUZIDA - ALAS RETAS</t>
  </si>
  <si>
    <t>BOCA DE BTTC D = 1,50 M - ESCONSIDADE 0° - AREIA E BRITA COMERCIAIS - ALAS ESCONSAS</t>
  </si>
  <si>
    <t>BOCA DE BTTC D = 1,50 M - ESCONSIDADE 0° - AREIA E BRITA COMERCIAIS - ALAS RETAS</t>
  </si>
  <si>
    <t>BOCA DE BTTC D = 1,50 M - ESCONSIDADE 0° - AREIA EXTRAÍDA E BRITA PRODUZIDA - ALAS ESCONSAS</t>
  </si>
  <si>
    <t>BOCA DE BTTC D = 1,50 M - ESCONSIDADE 0° - AREIA EXTRAÍDA E BRITA PRODUZIDA - ALAS RETAS</t>
  </si>
  <si>
    <t>BOCA DE BTTC D = 1,50 M - ESCONSIDADE 10° - AREIA E BRITA COMERCIAIS - ALAS RETAS</t>
  </si>
  <si>
    <t>BOCA DE BTTC D = 1,50 M - ESCONSIDADE 10° - AREIA EXTRAÍDA E BRITA PRODUZIDA - ALAS RETAS</t>
  </si>
  <si>
    <t>BOCA DE BTTC D = 1,50 M - ESCONSIDADE 15° - AREIA E BRITA COMERCIAIS - ALAS ESCONSAS</t>
  </si>
  <si>
    <t>BOCA DE BTTC D = 1,50 M - ESCONSIDADE 15° - AREIA E BRITA COMERCIAIS - ALAS RETAS</t>
  </si>
  <si>
    <t>BOCA DE BTTC D = 1,50 M - ESCONSIDADE 15° - AREIA EXTRAÍDA E BRITA PRODUZIDA - ALAS ESCONSAS</t>
  </si>
  <si>
    <t>BOCA DE BTTC D = 1,50 M - ESCONSIDADE 15° - AREIA EXTRAÍDA E BRITA PRODUZIDA - ALAS RETAS</t>
  </si>
  <si>
    <t>BOCA DE BTTC D = 1,50 M - ESCONSIDADE 20° - AREIA E BRITA COMERCIAIS - ALAS RETAS</t>
  </si>
  <si>
    <t>BOCA DE BTTC D = 1,50 M - ESCONSIDADE 20° - AREIA EXTRAÍDA E BRITA PRODUZIDA - ALAS RETAS</t>
  </si>
  <si>
    <t>BOCA DE BTTC D = 1,50 M - ESCONSIDADE 25° - AREIA E BRITA COMERCIAIS - ALAS RETAS</t>
  </si>
  <si>
    <t>BOCA DE BTTC D = 1,50 M - ESCONSIDADE 25° - AREIA EXTRAÍDA E BRITA PRODUZIDA - ALAS RETAS</t>
  </si>
  <si>
    <t>BOCA DE BTTC D = 1,50 M - ESCONSIDADE 30° - AREIA E BRITA COMERCIAIS - ALAS ESCONSAS</t>
  </si>
  <si>
    <t>BOCA DE BTTC D = 1,50 M - ESCONSIDADE 30° - AREIA E BRITA COMERCIAIS - ALAS RETAS</t>
  </si>
  <si>
    <t>BOCA DE BTTC D = 1,50 M - ESCONSIDADE 30° - AREIA EXTRAÍDA E BRITA PRODUZIDA - ALAS ESCONSAS</t>
  </si>
  <si>
    <t>BOCA DE BTTC D = 1,50 M - ESCONSIDADE 35° - AREIA E BRITA COMERCIAIS - ALAS RETAS</t>
  </si>
  <si>
    <t>BOCA DE BTTC D = 1,50 M - ESCONSIDADE 35° - AREIA EXTRAÍDA E BRITA PRODUZIDA - ALAS RETAS</t>
  </si>
  <si>
    <t>BOCA DE BTTC D = 1,50 M - ESCONSIDADE 40° - AREIA E BRITA COMERCIAIS - ALAS RETAS</t>
  </si>
  <si>
    <t>BOCA DE BTTC D = 1,50 M - ESCONSIDADE 40° - AREIA EXTRAÍDA E BRITA PRODUZIDA - ALAS RETAS</t>
  </si>
  <si>
    <t>BOCA DE BTTC D = 1,50 M - ESCONSIDADE 45° - AREIA E BRITA COMERCIAIS - ALAS ESCONSAS</t>
  </si>
  <si>
    <t>BOCA DE BTTC D = 1,50 M - ESCONSIDADE 45° - AREIA E BRITA COMERCIAIS - ALAS RETAS</t>
  </si>
  <si>
    <t>BOCA DE BTTC D = 1,50 M - ESCONSIDADE 45° - AREIA EXTRAÍDA E BRITA PRODUZIDA - ALAS ESCONSAS</t>
  </si>
  <si>
    <t>BOCA DE BTTC D = 1,50 M - ESCONSIDADE 45° - AREIA EXTRAÍDA E BRITA PRODUZIDA - ALAS RETAS</t>
  </si>
  <si>
    <t>BOCA DE BTTC D = 1,50 M - ESCONSIDADE 5° - AREIA E BRITA COMERCIAIS - ALAS RETAS</t>
  </si>
  <si>
    <t>BOCA DE BTTC D = 1,50 M - ESCONSIDADE 5° - AREIA EXTRAÍDA E BRITA PRODUZIDA - ALAS RETAS</t>
  </si>
  <si>
    <t>BOCA DE BTTC D = 1,50 M ESCONSIDADE 30° - AREIA EXTRAÍDA E BRITA PRODUZIDA - ALAS RETAS</t>
  </si>
  <si>
    <t>CONFECÇÃO DE TUBOS DE CONCRETO ARMADO D = 0,60 M PA1 - AREIA E BRITA COMERCIAIS</t>
  </si>
  <si>
    <t>CONFECÇÃO DE TUBOS DE CONCRETO ARMADO D = 0,60 M PA1 - AREIA EXTRAÍDA E BRITA PRODUZIDA</t>
  </si>
  <si>
    <t>CONFECÇÃO DE TUBOS DE CONCRETO ARMADO D = 0,60 M PA2 - AREIA E BRITA COMERCIAIS</t>
  </si>
  <si>
    <t>CONFECÇÃO DE TUBOS DE CONCRETO ARMADO D = 0,60 M PA2 - AREIA EXTRAÍDA E BRITA PRODUZIDA</t>
  </si>
  <si>
    <t>CONFECÇÃO DE TUBOS DE CONCRETO ARMADO D = 0,60 M PA3 - AREIA E BRITA COMERCIAIS</t>
  </si>
  <si>
    <t>CONFECÇÃO DE TUBOS DE CONCRETO ARMADO D = 0,60 M PA3 - AREIA EXTRAÍDA E BRITA PRODUZIDA</t>
  </si>
  <si>
    <t>CONFECÇÃO DE TUBOS DE CONCRETO ARMADO D = 0,60 M PA4 - AREIA E BRITA COMERCIAIS</t>
  </si>
  <si>
    <t>CONFECÇÃO DE TUBOS DE CONCRETO ARMADO D = 0,60 M PA4 - AREIA EXTRAÍDA E BRITA PRODUZIDA</t>
  </si>
  <si>
    <t>CONFECÇÃO DE TUBOS DE CONCRETO ARMADO D = 0,80 M PA1 - AREIA E BRITA COMERCIAIS</t>
  </si>
  <si>
    <t>CONFECÇÃO DE TUBOS DE CONCRETO ARMADO D = 0,80 M PA1 - AREIA EXTRAÍDA E BRITA PRODUZIDA</t>
  </si>
  <si>
    <t>CONFECÇÃO DE TUBOS DE CONCRETO ARMADO D = 0,80 M PA2 - AREIA E BRITA COMERCIAIS</t>
  </si>
  <si>
    <t>CONFECÇÃO DE TUBOS DE CONCRETO ARMADO D = 0,80 M PA2 - AREIA EXTRAÍDA E BRITA PRODUZIDA</t>
  </si>
  <si>
    <t>CONFECÇÃO DE TUBOS DE CONCRETO ARMADO D = 0,80 M PA3 - AREIA E BRITA COMERCIAIS</t>
  </si>
  <si>
    <t>CONFECÇÃO DE TUBOS DE CONCRETO ARMADO D = 0,80 M PA3 - AREIA EXTRAÍDA E BRITA PRODUZIDA</t>
  </si>
  <si>
    <t>CONFECÇÃO DE TUBOS DE CONCRETO ARMADO D = 0,80 M PA4 - AREIA E BRITA COMERCIAIS</t>
  </si>
  <si>
    <t>CONFECÇÃO DE TUBOS DE CONCRETO ARMADO D = 0,80 M PA4 - AREIA EXTRAÍDA E BRITA PRODUZIDA</t>
  </si>
  <si>
    <t>CONFECÇÃO DE TUBOS DE CONCRETO ARMADO D = 1,00 M PA1 - AREIA E BRITA COMERCIAIS</t>
  </si>
  <si>
    <t>CONFECÇÃO DE TUBOS DE CONCRETO ARMADO D = 1,00 M PA1 - AREIA EXTRAÍDA E BRITA PRODUZIDA</t>
  </si>
  <si>
    <t>CONFECÇÃO DE TUBOS DE CONCRETO ARMADO D = 1,00 M PA2 - AREIA E BRITA COMERCIAIS</t>
  </si>
  <si>
    <t>CONFECÇÃO DE TUBOS DE CONCRETO ARMADO D = 1,00 M PA2 - AREIA EXTRAÍDA E BRITA PRODUZIDA</t>
  </si>
  <si>
    <t>CONFECÇÃO DE TUBOS DE CONCRETO ARMADO D = 1,00 M PA3 - AREIA E BRITA COMERCIAIS</t>
  </si>
  <si>
    <t>CONFECÇÃO DE TUBOS DE CONCRETO ARMADO D = 1,00 M PA3 - AREIA EXTRAÍDA E BRITA PRODUZIDA</t>
  </si>
  <si>
    <t>CONFECÇÃO DE TUBOS DE CONCRETO ARMADO D = 1,00 M PA4 - AREIA E BRITA COMERCIAIS</t>
  </si>
  <si>
    <t>CONFECÇÃO DE TUBOS DE CONCRETO ARMADO D = 1,00 M PA4 - AREIA EXTRAÍDA E BRITA PRODUZIDA</t>
  </si>
  <si>
    <t>CONFECÇÃO DE TUBOS DE CONCRETO ARMADO D = 1,20 M PA1 - AREIA E BRITA COMERCIAIS</t>
  </si>
  <si>
    <t>CONFECÇÃO DE TUBOS DE CONCRETO ARMADO D = 1,20 M PA1 - AREIA EXTRAÍDA E BRITA PRODUZIDA</t>
  </si>
  <si>
    <t>CONFECÇÃO DE TUBOS DE CONCRETO ARMADO D = 1,20 M PA2 - AREIA E BRITA COMERCIAIS</t>
  </si>
  <si>
    <t>CONFECÇÃO DE TUBOS DE CONCRETO ARMADO D = 1,20 M PA2 - AREIA EXTRAÍDA E BRITA PRODUZIDA</t>
  </si>
  <si>
    <t>CONFECÇÃO DE TUBOS DE CONCRETO ARMADO D = 1,20 M PA3 - AREIA E BRITA COMERCIAIS</t>
  </si>
  <si>
    <t>CONFECÇÃO DE TUBOS DE CONCRETO ARMADO D = 1,20 M PA3 - AREIA EXTRAÍDA E BRITA PRODUZIDA</t>
  </si>
  <si>
    <t>CONFECÇÃO DE TUBOS DE CONCRETO ARMADO D = 1,20 M PA4 - AREIA E BRITA COMERCIAIS</t>
  </si>
  <si>
    <t>CONFECÇÃO DE TUBOS DE CONCRETO ARMADO D = 1,20 M PA4 - AREIA EXTRAÍDA E BRITA PRODUZIDA</t>
  </si>
  <si>
    <t>CONFECÇÃO DE TUBOS DE CONCRETO ARMADO D = 1,50 M PA1 - AREIA E BRITA COMERCIAIS</t>
  </si>
  <si>
    <t>CONFECÇÃO DE TUBOS DE CONCRETO ARMADO D = 1,50 M PA1 - AREIA EXTRAÍDA E BRITA PRODUZIDA</t>
  </si>
  <si>
    <t>CONFECÇÃO DE TUBOS DE CONCRETO ARMADO D = 1,50 M PA2 - AREIA E BRITA COMERCIAIS</t>
  </si>
  <si>
    <t>CONFECÇÃO DE TUBOS DE CONCRETO ARMADO D = 1,50 M PA2 - AREIA EXTRAÍDA E BRITA PRODUZIDA</t>
  </si>
  <si>
    <t>CONFECÇÃO DE TUBOS DE CONCRETO ARMADO D = 1,50 M PA3 - AREIA E BRITA COMERCIAIS</t>
  </si>
  <si>
    <t>CONFECÇÃO DE TUBOS DE CONCRETO ARMADO D = 1,50 M PA3 - AREIA EXTRAÍDA E BRITA PRODUZIDA</t>
  </si>
  <si>
    <t>CONFECÇÃO DE TUBOS DE CONCRETO ARMADO D = 1,50 M PA4 - AREIA E BRITA COMERCIAIS</t>
  </si>
  <si>
    <t>CONFECÇÃO DE TUBOS DE CONCRETO ARMADO D = 1,50 M PA4 - AREIA EXTRAÍDA E BRITA PRODUZIDA</t>
  </si>
  <si>
    <t>CORPO DE BDTC D = 0,80 M PA1 - AREIA EXTRAÍDA E BRITA E PEDRA DE MÃO PRODUZIDAS</t>
  </si>
  <si>
    <t>CORPO DE BDTC D = 0,80 M PA1 - AREIA, BRITA E PEDRA DE MÃO COMERCIAIS</t>
  </si>
  <si>
    <t>CORPO DE BDTC D = 0,80 M PA2 - AREIA EXTRAÍDA E BRITA E PEDRA DE MÃO PRODUZIDAS</t>
  </si>
  <si>
    <t>CORPO DE BDTC D = 0,80 M PA2 - AREIA, BRITA E PEDRA DE MÃO COMERCIAIS</t>
  </si>
  <si>
    <t>CORPO DE BDTC D = 0,80 M PA3 - AREIA EXTRAÍDA E BRITA E PEDRA DE MÃO PRODUZIDAS</t>
  </si>
  <si>
    <t>CORPO DE BDTC D = 0,80 M PA3 - AREIA, BRITA E PEDRA DE MÃO COMERCIAIS</t>
  </si>
  <si>
    <t>CORPO DE BDTC D = 0,80 M PA4 - AREIA EXTRAÍDA E BRITA E PEDRA DE MÃO PRODUZIDAS</t>
  </si>
  <si>
    <t>CORPO DE BDTC D = 0,80 M PA4 - AREIA, BRITA E PEDRA DE MÃO COMERCIAIS</t>
  </si>
  <si>
    <t>CORPO DE BDTC D = 1,00 M PA1 - AREIA EXTRAÍDA E BRITA E PEDRA DE MÃO PRODUZIDAS</t>
  </si>
  <si>
    <t>CORPO DE BDTC D = 1,00 M PA1 - AREIA, BRITA E PEDRA DE MÃO COMERCIAIS</t>
  </si>
  <si>
    <t>CORPO DE BDTC D = 1,00 M PA2 - AREIA EXTRAÍDA E BRITA E PEDRA DE MÃO PRODUZIDAS</t>
  </si>
  <si>
    <t>CORPO DE BDTC D = 1,00 M PA2 - AREIA, BRITA E PEDRA DE MÃO COMERCIAIS</t>
  </si>
  <si>
    <t>CORPO DE BDTC D = 1,00 M PA3 - AREIA EXTRAÍDA E BRITA E PEDRA DE MÃO PRODUZIDAS</t>
  </si>
  <si>
    <t>CORPO DE BDTC D = 1,00 M PA3 - AREIA, BRITA E PEDRA DE MÃO COMERCIAIS</t>
  </si>
  <si>
    <t>CORPO DE BDTC D = 1,00 M PA4 - AREIA EXTRAÍDA E BRITA E PEDRA DE MÃO PRODUZIDAS</t>
  </si>
  <si>
    <t>CORPO DE BDTC D = 1,00 M PA4 - AREIA, BRITA E PEDRA DE MÃO COMERCIAIS</t>
  </si>
  <si>
    <t>CORPO DE BDTC D = 1,20 M PA1 - AREIA EXTRAÍDA E BRITA E PEDRA DE MÃO PRODUZIDAS</t>
  </si>
  <si>
    <t>CORPO DE BDTC D = 1,20 M PA1 - AREIA, BRITA E PEDRA DE MÃO COMERCIAIS</t>
  </si>
  <si>
    <t>CORPO DE BDTC D = 1,20 M PA2 - AREIA EXTRAÍDA E BRITA E PEDRA DE MÃO PRODUZIDAS</t>
  </si>
  <si>
    <t>CORPO DE BDTC D = 1,20 M PA2 - AREIA, BRITA E PEDRA DE MÃO COMERCIAIS</t>
  </si>
  <si>
    <t>CORPO DE BDTC D = 1,20 M PA3 - AREIA EXTRAÍDA E BRITA E PEDRA DE MÃO PRODUZIDAS</t>
  </si>
  <si>
    <t>CORPO DE BDTC D = 1,20 M PA3 - AREIA, BRITA E PEDRA DE MÃO COMERCIAIS</t>
  </si>
  <si>
    <t>CORPO DE BDTC D = 1,20 M PA4 - AREIA EXTRAÍDA E BRITA E PEDRA DE MÃO PRODUZIDAS</t>
  </si>
  <si>
    <t>CORPO DE BDTC D = 1,20 M PA4 - AREIA, BRITA E PEDRA DE MÃO COMERCIAIS</t>
  </si>
  <si>
    <t>CORPO DE BDTC D = 1,50 M PA1 - AREIA EXTRAÍDA E BRITA E PEDRA DE MÃO PRODUZIDAS</t>
  </si>
  <si>
    <t>CORPO DE BDTC D = 1,50 M PA1 - AREIA, BRITA E PEDRA DE MÃO COMERCIAIS</t>
  </si>
  <si>
    <t>CORPO DE BDTC D = 1,50 M PA2 - AREIA EXTRAÍDA E BRITA E PEDRA DE MÃO PRODUZIDAS</t>
  </si>
  <si>
    <t>CORPO DE BDTC D = 1,50 M PA2 - AREIA, BRITA E PEDRA DE MÃO COMERCIAIS</t>
  </si>
  <si>
    <t>CORPO DE BDTC D = 1,50 M PA3 - AREIA EXTRAÍDA E BRITA E PEDRA DE MÃO PRODUZIDAS</t>
  </si>
  <si>
    <t>CORPO DE BDTC D = 1,50 M PA3 - AREIA, BRITA E PEDRA DE MÃO COMERCIAIS</t>
  </si>
  <si>
    <t>CORPO DE BDTC D = 1,50 M PA4 - AREIA EXTRAÍDA E BRITA E PEDRA DE MÃO PRODUZIDAS</t>
  </si>
  <si>
    <t>CORPO DE BDTC D = 1,50 M PA4 - AREIA, BRITA E PEDRA DE MÃO COMERCIAIS</t>
  </si>
  <si>
    <t>CORPO DE BSTC D = 0,40 M PA1 - AREIA EXTRAÍDA E BRITA E PEDRA DE MÃO PRODUZIDAS</t>
  </si>
  <si>
    <t>CORPO DE BSTC D = 0,40 M PA1 - AREIA, BRITA E PEDRA DE MÃO COMERCIAIS</t>
  </si>
  <si>
    <t>CORPO DE BSTC D = 0,40 M PA2 - AREIA EXTRAÍDA E BRITA E PEDRA DE MÃO PRODUZIDAS</t>
  </si>
  <si>
    <t>CORPO DE BSTC D = 0,40 M PA2 - AREIA, BRITA E PEDRA DE MÃO COMERCIAIS</t>
  </si>
  <si>
    <t>CORPO DE BSTC D = 0,40 M PA3 - AREIA EXTRAÍDA E BRITA E PEDRA DE MÃO PRODUZIDAS</t>
  </si>
  <si>
    <t>CORPO DE BSTC D = 0,40 M PA3 - AREIA, BRITA E PEDRA DE MÃO COMERCIAIS</t>
  </si>
  <si>
    <t>CORPO DE BSTC D = 0,40 M PA4 - AREIA EXTRAÍDA E BRITA E PEDRA DE MÃO PRODUZIDAS</t>
  </si>
  <si>
    <t>CORPO DE BSTC D = 0,40 M PA4 - AREIA, BRITA E PEDRA DE MÃO COMERCIAIS</t>
  </si>
  <si>
    <t>CORPO DE BSTC D = 0,60 M PA1 - AREIA EXTRAÍDA E BRITA E PEDRA DE MÃO PRODUZIDAS</t>
  </si>
  <si>
    <t>CORPO DE BSTC D = 0,60 M PA1 - AREIA, BRITA E PEDRA DE MÃO COMERCIAIS</t>
  </si>
  <si>
    <t>CORPO DE BSTC D = 0,60 M PA2 - AREIA EXTRAÍDA E BRITA E PEDRA DE MÃO PRODUZIDAS</t>
  </si>
  <si>
    <t>CORPO DE BSTC D = 0,60 M PA2 - AREIA, BRITA E PEDRA DE MÃO COMERCIAIS</t>
  </si>
  <si>
    <t>CORPO DE BSTC D = 0,60 M PA3 - AREIA EXTRAÍDA E BRITA E PEDRA DE MÃO PRODUZIDAS</t>
  </si>
  <si>
    <t>CORPO DE BSTC D = 0,60 M PA3 - AREIA, BRITA E PEDRA DE MÃO COMERCIAIS</t>
  </si>
  <si>
    <t>CORPO DE BSTC D = 0,60 M PA4 - AREIA EXTRAÍDA E BRITA E PEDRA DE MÃO PRODUZIDAS</t>
  </si>
  <si>
    <t>CORPO DE BSTC D = 0,60 M PA4 - AREIA, BRITA E PEDRA DE MÃO COMERCIAIS</t>
  </si>
  <si>
    <t>CORPO DE BSTC D = 0,80 M PA1 - AREIA EXTRAÍDA E BRITA E PEDRA DE MÃO PRODUZIDAS</t>
  </si>
  <si>
    <t>CORPO DE BSTC D = 0,80 M PA1 - AREIA, BRITA E PEDRA DE MÃO COMERCIAIS</t>
  </si>
  <si>
    <t>CORPO DE BSTC D = 0,80 M PA2 - AREIA EXTRAÍDA E BRITA E PEDRA DE MÃO PRODUZIDAS</t>
  </si>
  <si>
    <t>CORPO DE BSTC D = 0,80 M PA2 - AREIA, BRITA E PEDRA DE MÃO COMERCIAIS</t>
  </si>
  <si>
    <t>CORPO DE BSTC D = 0,80 M PA3 - AREIA EXTRAÍDA E BRITA E PEDRA DE MÃO PRODUZIDAS</t>
  </si>
  <si>
    <t>CORPO DE BSTC D = 0,80 M PA3 - AREIA, BRITA E PEDRA DE MÃO COMERCIAIS</t>
  </si>
  <si>
    <t>CORPO DE BSTC D = 0,80 M PA4 - AREIA EXTRAÍDA E BRITA E PEDRA DE MÃO PRODUZIDAS</t>
  </si>
  <si>
    <t>CORPO DE BSTC D = 0,80 M PA4 - AREIA, BRITA E PEDRA DE MÃO COMERCIAIS</t>
  </si>
  <si>
    <t>CORPO DE BSTC D = 1,00 M PA1 - AREIA EXTRAÍDA E BRITA E PEDRA DE MÃO PRODUZIDAS</t>
  </si>
  <si>
    <t>CORPO DE BSTC D = 1,00 M PA1 - AREIA, BRITA E PEDRA DE MÃO COMERCIAIS</t>
  </si>
  <si>
    <t>CORPO DE BSTC D = 1,00 M PA2 - AREIA EXTRAÍDA E BRITA E PEDRA DE MÃO PRODUZIDAS</t>
  </si>
  <si>
    <t>CORPO DE BSTC D = 1,00 M PA2 - AREIA, BRITA E PEDRA DE MÃO COMERCIAIS</t>
  </si>
  <si>
    <t>CORPO DE BSTC D = 1,00 M PA3 - AREIA EXTRAÍDA E BRITA E PEDRA DE MÃO PRODUZIDAS</t>
  </si>
  <si>
    <t>CORPO DE BSTC D = 1,00 M PA3 - AREIA, BRITA E PEDRA DE MÃO COMERCIAIS</t>
  </si>
  <si>
    <t>CORPO DE BSTC D = 1,00 M PA4 - AREIA EXTRAÍDA E BRITA E PEDRA DE MÃO PRODUZIDAS</t>
  </si>
  <si>
    <t>CORPO DE BSTC D = 1,00 M PA4 - AREIA, BRITA E PEDRA DE MÃO COMERCIAIS</t>
  </si>
  <si>
    <t>CORPO DE BSTC D = 1,20 M PA1 - AREIA EXTRAÍDA E BRITA E PEDRA DE MÃO PRODUZIDAS</t>
  </si>
  <si>
    <t>CORPO DE BSTC D = 1,20 M PA1 - AREIA, BRITA E PEDRA DE MÃO COMERCIAIS</t>
  </si>
  <si>
    <t>CORPO DE BSTC D = 1,20 M PA2 - AREIA EXTRAÍDA E BRITA E PEDRA DE MÃO PRODUZIDAS</t>
  </si>
  <si>
    <t>CORPO DE BSTC D = 1,20 M PA2 - AREIA, BRITA E PEDRA DE MÃO COMERCIAIS</t>
  </si>
  <si>
    <t>CORPO DE BSTC D = 1,20 M PA3 - AREIA EXTRAÍDA E BRITA E PEDRA DE MÃO PRODUZIDAS</t>
  </si>
  <si>
    <t>CORPO DE BSTC D = 1,20 M PA3 - AREIA, BRITA E PEDRA DE MÃO COMERCIAIS</t>
  </si>
  <si>
    <t>CORPO DE BSTC D = 1,20 M PA4 - AREIA EXTRAÍDA E BRITA E PEDRA DE MÃO PRODUZIDAS</t>
  </si>
  <si>
    <t>CORPO DE BSTC D = 1,20 M PA4 - AREIA, BRITA E PEDRA DE MÃO COMERCIAIS</t>
  </si>
  <si>
    <t>CORPO DE BSTC D = 1,50 M PA1 - AREIA EXTRAÍDA E BRITA E PEDRA DE MÃO PRODUZIDAS</t>
  </si>
  <si>
    <t>CORPO DE BSTC D = 1,50 M PA1 - AREIA, BRITA E PEDRA DE MÃO COMERCIAIS</t>
  </si>
  <si>
    <t>CORPO DE BSTC D = 1,50 M PA2 - AREIA EXTRAÍDA E BRITA E PEDRA DE MÃO PRODUZIDAS</t>
  </si>
  <si>
    <t>CORPO DE BSTC D = 1,50 M PA2 - AREIA, BRITA E PEDRA DE MÃO COMERCIAIS</t>
  </si>
  <si>
    <t>CORPO DE BSTC D = 1,50 M PA3 - AREIA EXTRAÍDA E BRITA E PEDRA DE MÃO PRODUZIDAS</t>
  </si>
  <si>
    <t>CORPO DE BSTC D = 1,50 M PA3 - AREIA, BRITA E PEDRA DE MÃO COMERCIAIS</t>
  </si>
  <si>
    <t>CORPO DE BSTC D = 1,50 M PA4 - AREIA EXTRAÍDA E BRITA E PEDRA DE MÃO PRODUZIDAS</t>
  </si>
  <si>
    <t>CORPO DE BSTC D = 1,50 M PA4 - AREIA, BRITA E PEDRA DE MÃO COMERCIAIS</t>
  </si>
  <si>
    <t>CORPO DE BTTC D = 1,00 M PA1 - AREIA EXTRAÍDA E BRITA E PEDRA DE MÃO PRODUZIDAS</t>
  </si>
  <si>
    <t>CORPO DE BTTC D = 1,00 M PA1 - AREIA, BRITA E PEDRA DE MÃO COMERCIAIS</t>
  </si>
  <si>
    <t>CORPO DE BTTC D = 1,00 M PA2 - AREIA EXTRAÍDA E BRITA E PEDRA DE MÃO PRODUZIDAS</t>
  </si>
  <si>
    <t>CORPO DE BTTC D = 1,00 M PA2 - AREIA, BRITA E PEDRA DE MÃO COMERCIAIS</t>
  </si>
  <si>
    <t>CORPO DE BTTC D = 1,00 M PA3 - AREIA EXTRAÍDA E BRITA E PEDRA DE MÃO PRODUZIDAS</t>
  </si>
  <si>
    <t>CORPO DE BTTC D = 1,00 M PA3 - AREIA, BRITA E PEDRA DE MÃO COMERCIAIS</t>
  </si>
  <si>
    <t>CORPO DE BTTC D = 1,00 M PA4 - AREIA EXTRAÍDA E BRITA E PEDRA DE MÃO PRODUZIDAS</t>
  </si>
  <si>
    <t>CORPO DE BTTC D = 1,00 M PA4 - AREIA, BRITA E PEDRA DE MÃO COMERCIAIS</t>
  </si>
  <si>
    <t>CORPO DE BTTC D = 1,20 M PA1 - AREIA EXTRAÍDA E BRITA E PEDRA DE MÃO PRODUZIDAS</t>
  </si>
  <si>
    <t>CORPO DE BTTC D = 1,20 M PA1 - AREIA, BRITA E PEDRA DE MÃO COMERCIAIS</t>
  </si>
  <si>
    <t>CORPO DE BTTC D = 1,20 M PA2 - AREIA EXTRAÍDA E BRITA E PEDRA DE MÃO PRODUZIDAS</t>
  </si>
  <si>
    <t>CORPO DE BTTC D = 1,20 M PA2 - AREIA, BRITA E PEDRA DE MÃO COMERCIAIS</t>
  </si>
  <si>
    <t>CORPO DE BTTC D = 1,20 M PA3 - AREIA EXTRAÍDA E BRITA E PEDRA DE MÃO PRODUZIDAS</t>
  </si>
  <si>
    <t>CORPO DE BTTC D = 1,20 M PA3 - AREIA, BRITA E PEDRA DE MÃO COMERCIAIS</t>
  </si>
  <si>
    <t>CORPO DE BTTC D = 1,20 M PA4 - AREIA EXTRAÍDA E BRITA E PEDRA DE MÃO PRODUZIDAS</t>
  </si>
  <si>
    <t>CORPO DE BTTC D = 1,20 M PA4 - AREIA, BRITA E PEDRA DE MÃO COMERCIAIS</t>
  </si>
  <si>
    <t>CORPO DE BTTC D = 1,50 M PA1 - AREIA EXTRAÍDA E BRITA E PEDRA DE MÃO PRODUZIDAS</t>
  </si>
  <si>
    <t>CORPO DE BTTC D = 1,50 M PA1 - AREIA, BRITA E PEDRA DE MÃO COMERCIAIS</t>
  </si>
  <si>
    <t>CORPO DE BTTC D = 1,50 M PA2 - AREIA EXTRAÍDA E BRITA E PEDRA DE MÃO PRODUZIDAS</t>
  </si>
  <si>
    <t>CORPO DE BTTC D = 1,50 M PA2 - AREIA, BRITA E PEDRA DE MÃO COMERCIAIS</t>
  </si>
  <si>
    <t>CORPO DE BTTC D = 1,50 M PA3 - AREIA EXTRAÍDA E BRITA E PEDRA DE MÃO PRODUZIDAS</t>
  </si>
  <si>
    <t>CORPO DE BTTC D = 1,50 M PA3 - AREIA, BRITA E PEDRA DE MÃO COMERCIAIS</t>
  </si>
  <si>
    <t>CORPO DE BTTC D = 1,50 M PA4 - AREIA EXTRAÍDA E BRITA E PEDRA DE MÃO PRODUZIDAS</t>
  </si>
  <si>
    <t>CORPO DE BTTC D = 1,50 M PA4 - AREIA, BRITA E PEDRA DE MÃO COMERCIAIS</t>
  </si>
  <si>
    <t>ARGAMASSA DE CIMENTO E AREIA COM SILICATO DE ALUMÍNIO 1:3 - CONFECÇÃO EM BETONEIRA E LANÇAMENTO MANUAL - AREIA COMERCIAL</t>
  </si>
  <si>
    <t>ARGAMASSA DE CIMENTO E AREIA COM SILICATO DE ALUMÍNIO 1:3 - CONFECÇÃO EM BETONEIRA E LANÇAMENTO MANUAL - AREIA EXTRAÍDA</t>
  </si>
  <si>
    <t>ARGAMASSA DE CIMENTO, CAL HIDRATADA E AREIA 1:2:9 - CONFECÇÃO EM BETONEIRA E LANÇAMENTO MANUAL - AREIA COMERCIAL</t>
  </si>
  <si>
    <t>MICROCONCRETO AUTOADENSÁVEL PARA REPAROS E GRAUTEAMENTO - CONFECÇÃO EM MISTURADOR E LANÇAMENTO MANUAL</t>
  </si>
  <si>
    <t>MICROCONCRETO PARA REPAROS E GRAUTEAMENTO - CONFECÇÃO EM MISTURADOR E LANÇAMENTO MANUAL</t>
  </si>
  <si>
    <t>CONCRETO PROJETADO VIA ÚMIDA FCK = 30 MPA APLICADO EM TÚNEIS CLASSE I COM SEÇÃO DE 20 A 40 M²</t>
  </si>
  <si>
    <t>CONCRETO PROJETADO VIA ÚMIDA FCK = 30 MPA APLICADO EM TÚNEIS CLASSE I COM SEÇÃO DE 40 A 60 M²</t>
  </si>
  <si>
    <t>CONCRETO PROJETADO VIA ÚMIDA FCK = 30 MPA APLICADO EM TÚNEIS CLASSE I COM SEÇÃO DE 60 A 90 M²</t>
  </si>
  <si>
    <t>CONCRETO PROJETADO VIA ÚMIDA FCK = 30 MPA APLICADO EM TÚNEIS CLASSE I COM SEÇÃO SUPERIOR A 90 M²</t>
  </si>
  <si>
    <t>CONCRETO PROJETADO VIA ÚMIDA FCK = 30 MPA APLICADO EM TÚNEIS CLASSE II COM SEÇÃO DE 20 A 40 M²</t>
  </si>
  <si>
    <t>CONCRETO PROJETADO VIA ÚMIDA FCK = 30 MPA APLICADO EM TÚNEIS CLASSE II COM SEÇÃO DE 40 A 60 M²</t>
  </si>
  <si>
    <t>CONCRETO PROJETADO VIA ÚMIDA FCK = 30 MPA APLICADO EM TÚNEIS CLASSE II COM SEÇÃO DE 60 A 90 M²</t>
  </si>
  <si>
    <t>CONCRETO PROJETADO VIA ÚMIDA FCK = 30 MPA APLICADO EM TÚNEIS CLASSE II COM SEÇÃO SUPERIOR A 90 M²</t>
  </si>
  <si>
    <t>CONCRETO PROJETADO VIA ÚMIDA FCK = 30 MPA APLICADO EM TÚNEIS CLASSE III COM SEÇÃO DE 20 A 40 M²</t>
  </si>
  <si>
    <t>CONCRETO PROJETADO VIA ÚMIDA FCK = 30 MPA APLICADO EM TÚNEIS CLASSE III COM SEÇÃO DE 40 A 60 M²</t>
  </si>
  <si>
    <t>CONCRETO PROJETADO VIA ÚMIDA FCK = 30 MPA APLICADO EM TÚNEIS CLASSE III COM SEÇÃO DE 60 A 90 M²</t>
  </si>
  <si>
    <t>CONCRETO PROJETADO VIA ÚMIDA FCK = 30 MPA APLICADO EM TÚNEIS CLASSE III COM SEÇÃO SUPERIOR A 90 M²</t>
  </si>
  <si>
    <t>CONCRETO PROJETADO VIA ÚMIDA FCK = 30 MPA APLICADO EM TÚNEIS CLASSE IV COM SEÇÃO DE 20 A 40 M²</t>
  </si>
  <si>
    <t>CONCRETO PROJETADO VIA ÚMIDA FCK = 30 MPA APLICADO EM TÚNEIS CLASSE IV COM SEÇÃO DE 40 A 60 M²</t>
  </si>
  <si>
    <t>CONCRETO PROJETADO VIA ÚMIDA FCK = 30 MPA APLICADO EM TÚNEIS CLASSE IV COM SEÇÃO DE 60 A 90 M²</t>
  </si>
  <si>
    <t>CONCRETO PROJETADO VIA ÚMIDA FCK = 30 MPA APLICADO EM TÚNEIS CLASSE IV COM SEÇÃO SUPERIOR A 90 M²</t>
  </si>
  <si>
    <t>CONCRETO PROJETADO VIA ÚMIDA FCK = 30 MPA APLICADO EM TÚNEIS CLASSE V COM SEÇÃO DE 20 A 40 M²</t>
  </si>
  <si>
    <t>CONCRETO PROJETADO VIA ÚMIDA FCK = 30 MPA APLICADO EM TÚNEIS CLASSE V COM SEÇÃO DE 40 A 60 M²</t>
  </si>
  <si>
    <t>CONCRETO PROJETADO VIA ÚMIDA FCK = 30 MPA APLICADO EM TÚNEIS CLASSE V COM SEÇÃO DE 60 A 90 M²</t>
  </si>
  <si>
    <t>CONCRETO PROJETADO VIA ÚMIDA FCK = 30 MPA APLICADO EM TÚNEIS CLASSE V COM SEÇÃO SUPERIOR A 90 M²</t>
  </si>
  <si>
    <t>CONCRETO PROJETADO VIA ÚMIDA FCK = 30 MPA APLICADO EM TÚNEIS CLASSE VI COM SEÇÃO DE 20 A 40 M²</t>
  </si>
  <si>
    <t>CONCRETO PROJETADO VIA ÚMIDA FCK = 30 MPA APLICADO EM TÚNEIS CLASSE VI COM SEÇÃO DE 40 A 60 M²</t>
  </si>
  <si>
    <t>CONCRETO PROJETADO VIA ÚMIDA FCK = 30 MPA APLICADO EM TÚNEIS CLASSE VI COM SEÇÃO DE 60 A 90 M²</t>
  </si>
  <si>
    <t>CONCRETO PROJETADO VIA ÚMIDA FCK = 30 MPA APLICADO EM TÚNEIS CLASSE VI COM SEÇÃO SUPERIOR A 90 M²</t>
  </si>
  <si>
    <t>CONCRETO PROJETADO VIA ÚMIDA FCK = 40 MPA APLICADO EM TÚNEIS CLASSE I COM SEÇÃO DE 20 A 40 M²</t>
  </si>
  <si>
    <t>CONCRETO PROJETADO VIA ÚMIDA FCK = 40 MPA APLICADO EM TÚNEIS CLASSE I COM SEÇÃO DE 40 A 60 M²</t>
  </si>
  <si>
    <t>CONCRETO PROJETADO VIA ÚMIDA FCK = 40 MPA APLICADO EM TÚNEIS CLASSE I COM SEÇÃO DE 60 A 90 M²</t>
  </si>
  <si>
    <t>CONCRETO PROJETADO VIA ÚMIDA FCK = 40 MPA APLICADO EM TÚNEIS CLASSE I COM SEÇÃO SUPERIOR A 90 M²</t>
  </si>
  <si>
    <t>CONCRETO PROJETADO VIA ÚMIDA FCK = 40 MPA APLICADO EM TÚNEIS CLASSE II COM SEÇÃO DE 20 A 40 M²</t>
  </si>
  <si>
    <t>CONCRETO PROJETADO VIA ÚMIDA FCK = 40 MPA APLICADO EM TÚNEIS CLASSE II COM SEÇÃO DE 40 A 60 M²</t>
  </si>
  <si>
    <t>CONCRETO PROJETADO VIA ÚMIDA FCK = 40 MPA APLICADO EM TÚNEIS CLASSE II COM SEÇÃO DE 60 A 90 M²</t>
  </si>
  <si>
    <t>CONCRETO PROJETADO VIA ÚMIDA FCK = 40 MPA APLICADO EM TÚNEIS CLASSE II COM SEÇÃO SUPERIOR A 90 M²</t>
  </si>
  <si>
    <t>CONCRETO PROJETADO VIA ÚMIDA FCK = 40 MPA APLICADO EM TÚNEIS CLASSE III COM SEÇÃO DE 20 A 40 M²</t>
  </si>
  <si>
    <t>CONCRETO PROJETADO VIA ÚMIDA FCK = 40 MPA APLICADO EM TÚNEIS CLASSE III COM SEÇÃO DE 40 A 60 M²</t>
  </si>
  <si>
    <t>CONCRETO PROJETADO VIA ÚMIDA FCK = 40 MPA APLICADO EM TÚNEIS CLASSE III COM SEÇÃO DE 60 A 90 M²</t>
  </si>
  <si>
    <t>CONCRETO PROJETADO VIA ÚMIDA FCK = 40 MPA APLICADO EM TÚNEIS CLASSE III COM SEÇÃO SUPERIOR A 90 M²</t>
  </si>
  <si>
    <t>CONCRETO PROJETADO VIA ÚMIDA FCK = 40 MPA APLICADO EM TÚNEIS CLASSE IV COM SEÇÃO DE 20 A 40 M²</t>
  </si>
  <si>
    <t>CONCRETO PROJETADO VIA ÚMIDA FCK = 40 MPA APLICADO EM TÚNEIS CLASSE IV COM SEÇÃO DE 40 A 60 M²</t>
  </si>
  <si>
    <t>CONCRETO PROJETADO VIA ÚMIDA FCK = 40 MPA APLICADO EM TÚNEIS CLASSE IV COM SEÇÃO DE 60 A 90 M²</t>
  </si>
  <si>
    <t>CONCRETO PROJETADO VIA ÚMIDA FCK = 40 MPA APLICADO EM TÚNEIS CLASSE IV COM SEÇÃO SUPERIOR A 90 M²</t>
  </si>
  <si>
    <t>CONCRETO PROJETADO VIA ÚMIDA FCK = 40 MPA APLICADO EM TÚNEIS CLASSE V COM SEÇÃO DE 20 A 40 M²</t>
  </si>
  <si>
    <t>CONCRETO PROJETADO VIA ÚMIDA FCK = 40 MPA APLICADO EM TÚNEIS CLASSE V COM SEÇÃO DE 40 A 60 M²</t>
  </si>
  <si>
    <t>CONCRETO PROJETADO VIA ÚMIDA FCK = 40 MPA APLICADO EM TÚNEIS CLASSE V COM SEÇÃO DE 60 A 90 M²</t>
  </si>
  <si>
    <t>CONCRETO PROJETADO VIA ÚMIDA FCK = 40 MPA APLICADO EM TÚNEIS CLASSE V COM SEÇÃO SUPERIOR A 90 M²</t>
  </si>
  <si>
    <t>CONCRETO PROJETADO VIA ÚMIDA FCK = 40 MPA APLICADO EM TÚNEIS CLASSE VI COM SEÇÃO DE 20 A 40 M²</t>
  </si>
  <si>
    <t>CONCRETO PROJETADO VIA ÚMIDA FCK = 40 MPA APLICADO EM TÚNEIS CLASSE VI COM SEÇÃO DE 40 A 60 M²</t>
  </si>
  <si>
    <t>CONCRETO PROJETADO VIA ÚMIDA FCK = 40 MPA APLICADO EM TÚNEIS CLASSE VI COM SEÇÃO DE 60 A 90 M²</t>
  </si>
  <si>
    <t>CONCRETO PROJETADO VIA ÚMIDA FCK = 40 MPA APLICADO EM TÚNEIS CLASSE VI COM SEÇÃO SUPERIOR A 90 M²</t>
  </si>
  <si>
    <t>ABERTURA DE RASGOS EM SUPERFÍCIE DE CONCRETO MEDINDO 15 X 15 MM PARA FIXAÇÃO DE BARRAS DE AÇO DE 12,5 MM</t>
  </si>
  <si>
    <t>CORTE A PLASMA MANUAL EM CHAPA DE AÇO-CARBONO COM ESPESSURA DE 4 A 8 MM</t>
  </si>
  <si>
    <t>CORTE A PLASMA MANUAL EM CHAPA DE AÇO-CARBONO COM ESPESSURA DE 9 A 25 MM</t>
  </si>
  <si>
    <t>cm²</t>
  </si>
  <si>
    <t>CORTE DE CHAPAS DE AÇO COM ESPESSURA DE 12,5 MM COM MAÇARICO OXIACETILENO</t>
  </si>
  <si>
    <t>CORTE DE CHAPAS DE AÇO COM ESPESSURA DE 16 MM COM MAÇARICO OXIACETILENO</t>
  </si>
  <si>
    <t>CORTE DE CHAPAS DE AÇO COM ESPESSURA DE 3 MM COM MAÇARICO OXIACETILENO</t>
  </si>
  <si>
    <t>CORTE DE CHAPAS DE AÇO COM ESPESSURA DE 5 MM COM MAÇARICO OXIACETILENO</t>
  </si>
  <si>
    <t>CORTE DE CHAPAS DE AÇO COM ESPESSURA DE 6,3 MM COM MAÇARICO OXIACETILENO</t>
  </si>
  <si>
    <t>CORTE DE CHAPAS DE AÇO COM ESPESSURA DE 8 MM COM MAÇARICO OXIACETILENO</t>
  </si>
  <si>
    <t>CORTE DE CHAPAS DE AÇO COM ESPESSURA DE 9,5 MM COM MAÇARICO OXIACETILENO</t>
  </si>
  <si>
    <t>CORTE DE PERFIS METÁLICOS COM MAÇARICO OXIACETILENO</t>
  </si>
  <si>
    <t>CORTE DE TRILHO TR45 COM UTILIZAÇÃO DE EQUIPAMENTO LEVE</t>
  </si>
  <si>
    <t>CORTE DE TRILHO TR57 COM UTILIZAÇÃO DE EQUIPAMENTO LEVE</t>
  </si>
  <si>
    <t>CORTE DE TRILHO TR68 COM UTILIZAÇÃO DE EQUIPAMENTO LEVE</t>
  </si>
  <si>
    <t>CORTE DE TRILHO UIC60 COM UTILIZAÇÃO DE EQUIPAMENTO LEVE</t>
  </si>
  <si>
    <t>FURAÇÃO DE TRILHO TR45 COM UTILIZAÇÃO DE EQUIPAMENTO LEVE</t>
  </si>
  <si>
    <t>FURAÇÃO DE TRILHO TR57 COM UTILIZAÇÃO DE EQUIPAMENTO LEVE</t>
  </si>
  <si>
    <t>FURAÇÃO DE TRILHO TR68 COM UTILIZAÇÃO DE EQUIPAMENTO LEVE</t>
  </si>
  <si>
    <t>FURAÇÃO DE TRILHO UIC60 COM UTILIZAÇÃO DE EQUIPAMENTO LEVE</t>
  </si>
  <si>
    <t>PERFURAÇÃO EM CONCRETO COM MARTELETE ELÉTRICO - D = 13,0 MM</t>
  </si>
  <si>
    <t>SOLDA ELÉTRICA MANUAL DE PERFIS METÁLICOS E CHAPAS DE AÇO COM ELETRODO E70XX PARA BENEFICIAMENTO DE AÇO NAVAL</t>
  </si>
  <si>
    <t>SOLDA TIPO MIG/MAG AUTOMATIZADA</t>
  </si>
  <si>
    <t>SOLDA TIPO MIG/MAG MANUAL</t>
  </si>
  <si>
    <t>ENROCAMENTO DE PEDRA ESPALHADA E COMPACTADA MECANICAMENTE - PEDRA DE MÃO COMERCIAL - FORNECIMENTO E ASSENTAMENTO</t>
  </si>
  <si>
    <t>FABRICAÇÃO DE BLOCOS SEGMENTAIS DE FACE PRÉ-MOLDADOS - C = 40 CM, L = 40 CM E H = 20 CM - MASSA DE 25 KG</t>
  </si>
  <si>
    <t>GEOCÉLULA EM PEAD, PAREDES PERFURADAS, SOLDADAS - ALTURA DE 100 MM E 1.206 CM² DE ÁREA DE CÉLULA - FORNECIMENTO E INSTALAÇÃO</t>
  </si>
  <si>
    <t>GEOCÉLULA EM PEAD, PAREDES PERFURADAS, SOLDADAS - ALTURA DE 100 MM E 289 CM² DE ÁREA DE CÉLULA - FORNECIMENTO E INSTALAÇÃO</t>
  </si>
  <si>
    <t>GEOCÉLULA EM PEAD, PAREDES PERFURADAS, SOLDADAS - ALTURA DE 100 MM E 460 CM² DE ÁREA DE CÉLULA - FORNECIMENTO E INSTALAÇÃO</t>
  </si>
  <si>
    <t>GEOCÉLULA EM PEAD, PAREDES PERFURADAS, SOLDADAS - ALTURA DE 150 MM E 1.206 CM² DE ÁREA DE CÉLULA - FORNECIMENTO E INSTALAÇÃO</t>
  </si>
  <si>
    <t>GEOCÉLULA EM PEAD, PAREDES PERFURADAS, SOLDADAS - ALTURA DE 150 MM E 289 CM² DE ÁREA DE CÉLULA - FORNECIMENTO E INSTALAÇÃO</t>
  </si>
  <si>
    <t>GEOCÉLULA EM PEAD, PAREDES PERFURADAS, SOLDADAS - ALTURA DE 150 MM E 460 CM² DE ÁREA DE CÉLULA - FORNECIMENTO E INSTALAÇÃO</t>
  </si>
  <si>
    <t>GEOCÉLULA EM PEAD, PAREDES PERFURADAS, SOLDADAS - ALTURA DE 200 MM E 1.206 CM² DE ÁREA DE CÉLULA - FORNECIMENTO E INSTALAÇÃO</t>
  </si>
  <si>
    <t>GEOCÉLULA EM PEAD, PAREDES PERFURADAS, SOLDADAS - ALTURA DE 200 MM E 289 CM² DE ÁREA DE CÉLULA - FORNECIMENTO E INSTALAÇÃO</t>
  </si>
  <si>
    <t>GEOCÉLULA EM PEAD, PAREDES PERFURADAS, SOLDADAS - ALTURA DE 200 MM E 460 CM² DE ÁREA DE CÉLULA - FORNECIMENTO E INSTALAÇÃO</t>
  </si>
  <si>
    <t>GEOCÉLULA EM PEAD, PAREDES PERFURADAS, SOLDADAS - ALTURA DE 75 MM E 1.206 CM² DE ÁREA DE CÉLULA - FORNECIMENTO E INSTALAÇÃO</t>
  </si>
  <si>
    <t>GEOCÉLULA EM PEAD, PAREDES PERFURADAS, SOLDADAS - ALTURA DE 75 MM E 289 CM² DE ÁREA DE CÉLULA - FORNECIMENTO E INSTALAÇÃO</t>
  </si>
  <si>
    <t>GEOCÉLULA EM PEAD, PAREDES PERFURADAS, SOLDADAS - ALTURA DE 75 MM E 460 CM² DE ÁREA DE CÉLULA - FORNECIMENTO E INSTALAÇÃO</t>
  </si>
  <si>
    <t>GEOGRELHA UNIDIRECIONAL COM RESISTÊNCIA À TRAÇÃO DE 100 KN/M - FORNECIMENTO E INSTALAÇÃO</t>
  </si>
  <si>
    <t>GEOGRELHA UNIDIRECIONAL COM RESISTÊNCIA À TRAÇÃO DE 150 KN/M - FORNECIMENTO E INSTALAÇÃO</t>
  </si>
  <si>
    <t>GEOGRELHA UNIDIRECIONAL COM RESISTÊNCIA À TRAÇÃO DE 200 KN/M - FORNECIMENTO E INSTALAÇÃO</t>
  </si>
  <si>
    <t>GEOGRELHA UNIDIRECIONAL COM RESISTÊNCIA À TRAÇÃO DE 300 KN/M - FORNECIMENTO E INSTALAÇÃO</t>
  </si>
  <si>
    <t>GEOGRELHA UNIDIRECIONAL COM RESISTÊNCIA À TRAÇÃO DE 400 KN/M - FORNECIMENTO E INSTALAÇÃO</t>
  </si>
  <si>
    <t>GEOGRELHA UNIDIRECIONAL COM RESISTÊNCIA À TRAÇÃO DE 50 KN/M - FORNECIMENTO E INSTALAÇÃO</t>
  </si>
  <si>
    <t>GEOGRELHA UNIDIRECIONAL COM RESISTÊNCIA À TRAÇÃO DE 90 KN/M - FORNECIMENTO E INSTALAÇÃO</t>
  </si>
  <si>
    <t>MURO DE FACE EM TELA METÁLICA DOBRADA EM L PARA SOLO REFORÇADO - C = 2,0 M, L = 0,4 M E H = 0,4 M - FORNECIMENTO E INSTALAÇÃO</t>
  </si>
  <si>
    <t>MURO DE FACE EM TELA METÁLICA DOBRADA EM L PARA SOLO REFORÇADO - C = 2,0 M, L = 0,5 M E H = 0,5 M - FORNECIMENTO E INSTALAÇÃO</t>
  </si>
  <si>
    <t>MURO EM BLOCOS SEGMENTAIS DE FACE PRÉ-MOLDADOS - C = 40 CM, L = 40 CM, E H = 20 CM COM ALTURA DE 4 A 6 M - CONFECÇÃO E ASSENTAMENTO</t>
  </si>
  <si>
    <t>MURO EM BLOCOS SEGMENTAIS DE FACE PRÉ-MOLDADOS - C = 40 CM, L = 40 CM, E H = 20 CM COM ALTURA DE 6 A 8 M - CONFECÇÃO E ASSENTAMENTO</t>
  </si>
  <si>
    <t>MURO EM BLOCOS SEGMENTAIS DE FACE PRÉ-MOLDADOS - C = 40 CM, L = 40 CM, E H = 20 CM COM ALTURA DE 8 A 10 M - CONFECÇÃO E ASSENTAMENTO</t>
  </si>
  <si>
    <t>MURO EM BLOCOS SEGMENTAIS DE FACE PRÉ-MOLDADOS - C = 40 CM, L = 40 CM, E H = 20 CM COM ALTURA DE ATÉ 4 M - CONFECÇÃO E ASSENTAMENTO</t>
  </si>
  <si>
    <t>PREPARO E REGULARIZAÇÃO DE TERRENO EM DESNÍVEL</t>
  </si>
  <si>
    <t>RASPAGEM E LIMPEZA DE TERRENO PLANO</t>
  </si>
  <si>
    <t>REMOÇÃO DE TUBOS DE CONCRETO COM DIÂMETRO DE 0,40 M A 1,00 M EM VALAS E BUEIROS</t>
  </si>
  <si>
    <t>REMOÇÃO DE TUBOS DE CONCRETO COM DIÂMETRO DE 1,20 M A 1,50 M EM VALAS E BUEIROS</t>
  </si>
  <si>
    <t>DERROCAGEM SUBAQUÁTICA DE MATERIAL DE 3ª CATEGORIA - CARGA E LIMPEZA - PLATAFORMA COM CLAMSHELL - FLUTUANTE E BATELÃO REBOCADO DE 100 T MONTADO NA OBRA - DMT DE 200 A 400 M</t>
  </si>
  <si>
    <t>DERROCAGEM SUBAQUÁTICA DE MATERIAL DE 3ª CATEGORIA - MALHA DE 1,5 M² - PERFURAÇÃO E DETONAÇÃO - PLATAFORMA AUTOELEVATRIZ COM TRÊS TORRES DE PERFURAÇÃO</t>
  </si>
  <si>
    <t>DERROCAGEM SUBAQUÁTICA DE MATERIAL DE 3ª CATEGORIA - MALHA DE 1,5 M² - PERFURAÇÃO E DETONAÇÃO - PLATAFORMA AUTOELEVATRIZ MONTADA NA OBRA COM TRÊS TORRES DE PERFURAÇÃO</t>
  </si>
  <si>
    <t>DERROCAGEM SUBAQUÁTICA DE MATERIAL DE 3ª CATEGORIA - MALHA DE 1,5 M² - PERFURAÇÃO E DETONAÇÃO - PLATAFORMA FLUTUANTE COM DUAS TORRES DE PERFURAÇÃO</t>
  </si>
  <si>
    <t>DERROCAGEM SUBAQUÁTICA DE MATERIAL DE 3ª CATEGORIA - MALHA DE 1,5 M² - PERFURAÇÃO E DETONAÇÃO - PLATAFORMA FLUTUANTE COM TRÊS TORRES DE PERFURAÇÃO</t>
  </si>
  <si>
    <t>DERROCAGEM SUBAQUÁTICA DE MATERIAL DE 3ª CATEGORIA - MALHA DE 1,5 M² - PERFURAÇÃO E DETONAÇÃO - PLATAFORMA FLUTUANTE COM UMA TORRE DE PERFURAÇÃO</t>
  </si>
  <si>
    <t>DERROCAGEM SUBAQUÁTICA DE MATERIAL DE 3ª CATEGORIA - MALHA DE 1,5 M² - PERFURAÇÃO E DETONAÇÃO - PLATAFORMA MONTADA NA OBRA COM DUAS TORRES DE PERFURAÇÃO</t>
  </si>
  <si>
    <t>DERROCAGEM SUBAQUÁTICA DE MATERIAL DE 3ª CATEGORIA - MALHA DE 1,5 M² - PERFURAÇÃO E DETONAÇÃO - PLATAFORMA MONTADA NA OBRA COM TRÊS TORRES DE PERFURAÇÃO</t>
  </si>
  <si>
    <t>DERROCAGEM SUBAQUÁTICA DE MATERIAL DE 3ª CATEGORIA - MALHA DE 1,5 M² - PERFURAÇÃO E DETONAÇÃO - PLATAFORMA MONTADA NA OBRA COM UMA TORRE DE PERFURAÇÃO</t>
  </si>
  <si>
    <t>DERROCAGEM SUBAQUÁTICA DE MATERIAL DE 3ª CATEGORIA - MALHA DE 2,5 M² - PERFURAÇÃO E DETONAÇÃO - PLATAFORMA COM DUAS TORRES DE PERFURAÇÃO</t>
  </si>
  <si>
    <t>DERROCAGEM SUBAQUÁTICA DE MATERIAL DE 3ª CATEGORIA - MALHA DE 4,0 M² - PERFURAÇÃO E DETONAÇÃO - PLATAFORMA COM DUAS TORRES DE PERFURAÇÃO</t>
  </si>
  <si>
    <t>km</t>
  </si>
  <si>
    <t>DRAGAGEM DE AREIA FINA COM DRAGA DE SUCÇÃO E RECALQUE - BOMBA DE 294 KW E CORTADOR DE 30 KW - DISTÂNCIA DE RECALQUE DE 1.100 A 1.300 M</t>
  </si>
  <si>
    <t>DRAGAGEM DE AREIA FINA COM DRAGA DE SUCÇÃO E RECALQUE - BOMBA DE 294 KW E CORTADOR DE 30 KW - DISTÂNCIA DE RECALQUE DE 1.300 A 1.500 M</t>
  </si>
  <si>
    <t>DRAGAGEM DE AREIA FINA COM DRAGA DE SUCÇÃO E RECALQUE - BOMBA DE 294 KW E CORTADOR DE 30 KW - DISTÂNCIA DE RECALQUE DE 1.500 A 1.700 M</t>
  </si>
  <si>
    <t>DRAGAGEM DE AREIA FINA COM DRAGA DE SUCÇÃO E RECALQUE - BOMBA DE 294 KW E CORTADOR DE 30 KW - DISTÂNCIA DE RECALQUE DE 1.700 A 1.900 M</t>
  </si>
  <si>
    <t>DRAGAGEM DE AREIA FINA COM DRAGA DE SUCÇÃO E RECALQUE - BOMBA DE 294 KW E CORTADOR DE 30 KW - DISTÂNCIA DE RECALQUE DE 1.900 A 2.100 M</t>
  </si>
  <si>
    <t>DRAGAGEM DE AREIA FINA COM DRAGA DE SUCÇÃO E RECALQUE - BOMBA DE 294 KW E CORTADOR DE 30 KW - DISTÂNCIA DE RECALQUE DE 2.100 A 2.300 M</t>
  </si>
  <si>
    <t>DRAGAGEM DE AREIA FINA COM DRAGA DE SUCÇÃO E RECALQUE - BOMBA DE 294 KW E CORTADOR DE 30 KW - DISTÂNCIA DE RECALQUE DE 2.300 A 2.500 M</t>
  </si>
  <si>
    <t>DRAGAGEM DE AREIA FINA COM DRAGA DE SUCÇÃO E RECALQUE - BOMBA DE 294 KW E CORTADOR DE 30 KW - DISTÂNCIA DE RECALQUE DE 2.500 A 2.700 M</t>
  </si>
  <si>
    <t>DRAGAGEM DE AREIA FINA COM DRAGA DE SUCÇÃO E RECALQUE - BOMBA DE 294 KW E CORTADOR DE 30 KW - DISTÂNCIA DE RECALQUE DE 2.700 A 2.900 M</t>
  </si>
  <si>
    <t>DRAGAGEM DE AREIA FINA COM DRAGA DE SUCÇÃO E RECALQUE - BOMBA DE 294 KW E CORTADOR DE 30 KW - DISTÂNCIA DE RECALQUE DE 2.900 A 3.100 M</t>
  </si>
  <si>
    <t>DRAGAGEM DE AREIA FINA COM DRAGA DE SUCÇÃO E RECALQUE - BOMBA DE 294 KW E CORTADOR DE 30 KW - DISTÂNCIA DE RECALQUE DE 3.100 A 3.300 M</t>
  </si>
  <si>
    <t>DRAGAGEM DE AREIA FINA COM DRAGA DE SUCÇÃO E RECALQUE - BOMBA DE 294 KW E CORTADOR DE 30 KW - DISTÂNCIA DE RECALQUE DE 3.300 A 3.500 M</t>
  </si>
  <si>
    <t>DRAGAGEM DE AREIA FINA COM DRAGA DE SUCÇÃO E RECALQUE - BOMBA DE 294 KW E CORTADOR DE 30 KW - DISTÂNCIA DE RECALQUE DE 3.500 A 3.700 M</t>
  </si>
  <si>
    <t>DRAGAGEM DE AREIA FINA COM DRAGA DE SUCÇÃO E RECALQUE - BOMBA DE 294 KW E CORTADOR DE 30 KW - DISTÂNCIA DE RECALQUE DE 3.700 A 3.900 M</t>
  </si>
  <si>
    <t>DRAGAGEM DE AREIA FINA COM DRAGA DE SUCÇÃO E RECALQUE - BOMBA DE 294 KW E CORTADOR DE 30 KW - DISTÂNCIA DE RECALQUE DE 3.900 A 4.100 M</t>
  </si>
  <si>
    <t>DRAGAGEM DE AREIA FINA COM DRAGA DE SUCÇÃO E RECALQUE - BOMBA DE 294 KW E CORTADOR DE 30 KW - DISTÂNCIA DE RECALQUE DE 500 A 700 M</t>
  </si>
  <si>
    <t>DRAGAGEM DE AREIA FINA COM DRAGA DE SUCÇÃO E RECALQUE - BOMBA DE 294 KW E CORTADOR DE 30 KW - DISTÂNCIA DE RECALQUE DE 700 A 900 M</t>
  </si>
  <si>
    <t>DRAGAGEM DE AREIA FINA COM DRAGA DE SUCÇÃO E RECALQUE - BOMBA DE 294 KW E CORTADOR DE 30 KW - DISTÂNCIA DE RECALQUE DE 900 A 1.100 M</t>
  </si>
  <si>
    <t>DRAGAGEM DE AREIA FINA COM DRAGA DE SUCÇÃO E RECALQUE - BOMBA DE 294 KW E CORTADOR DE 30 KW - DISTÂNCIA DE RECALQUE DE ATÉ 500 M</t>
  </si>
  <si>
    <t>DRAGAGEM DE AREIA FINA COM DRAGA DE SUCÇÃO E RECALQUE - BOMBA DE 483 KW E CORTADOR DE 55 KW - DISTÂNCIA DE RECALQUE DE 1.100 A 1.300 M</t>
  </si>
  <si>
    <t>DRAGAGEM DE AREIA FINA COM DRAGA DE SUCÇÃO E RECALQUE - BOMBA DE 483 KW E CORTADOR DE 55 KW - DISTÂNCIA DE RECALQUE DE 1.300 A 1.500 M</t>
  </si>
  <si>
    <t>DRAGAGEM DE AREIA FINA COM DRAGA DE SUCÇÃO E RECALQUE - BOMBA DE 483 KW E CORTADOR DE 55 KW - DISTÂNCIA DE RECALQUE DE 1.500 A 1.700 M</t>
  </si>
  <si>
    <t>DRAGAGEM DE AREIA FINA COM DRAGA DE SUCÇÃO E RECALQUE - BOMBA DE 483 KW E CORTADOR DE 55 KW - DISTÂNCIA DE RECALQUE DE 1.700 A 1.900 M</t>
  </si>
  <si>
    <t>DRAGAGEM DE AREIA FINA COM DRAGA DE SUCÇÃO E RECALQUE - BOMBA DE 483 KW E CORTADOR DE 55 KW - DISTÂNCIA DE RECALQUE DE 1.900 A 2.100 M</t>
  </si>
  <si>
    <t>DRAGAGEM DE AREIA FINA COM DRAGA DE SUCÇÃO E RECALQUE - BOMBA DE 483 KW E CORTADOR DE 55 KW - DISTÂNCIA DE RECALQUE DE 2.100 A 2.300 M</t>
  </si>
  <si>
    <t>DRAGAGEM DE AREIA FINA COM DRAGA DE SUCÇÃO E RECALQUE - BOMBA DE 483 KW E CORTADOR DE 55 KW - DISTÂNCIA DE RECALQUE DE 2.300 A 2.500 M</t>
  </si>
  <si>
    <t>DRAGAGEM DE AREIA FINA COM DRAGA DE SUCÇÃO E RECALQUE - BOMBA DE 483 KW E CORTADOR DE 55 KW - DISTÂNCIA DE RECALQUE DE 2.500 A 2.700 M</t>
  </si>
  <si>
    <t>DRAGAGEM DE AREIA FINA COM DRAGA DE SUCÇÃO E RECALQUE - BOMBA DE 483 KW E CORTADOR DE 55 KW - DISTÂNCIA DE RECALQUE DE 2.700 A 2.900 M</t>
  </si>
  <si>
    <t>DRAGAGEM DE AREIA FINA COM DRAGA DE SUCÇÃO E RECALQUE - BOMBA DE 483 KW E CORTADOR DE 55 KW - DISTÂNCIA DE RECALQUE DE 2.900 A 3.100 M</t>
  </si>
  <si>
    <t>DRAGAGEM DE AREIA FINA COM DRAGA DE SUCÇÃO E RECALQUE - BOMBA DE 483 KW E CORTADOR DE 55 KW - DISTÂNCIA DE RECALQUE DE 3.100 A 3.300 M</t>
  </si>
  <si>
    <t>DRAGAGEM DE AREIA FINA COM DRAGA DE SUCÇÃO E RECALQUE - BOMBA DE 483 KW E CORTADOR DE 55 KW - DISTÂNCIA DE RECALQUE DE 3.300 A 3.500 M</t>
  </si>
  <si>
    <t>DRAGAGEM DE AREIA FINA COM DRAGA DE SUCÇÃO E RECALQUE - BOMBA DE 483 KW E CORTADOR DE 55 KW - DISTÂNCIA DE RECALQUE DE 3.500 A 3.700 M</t>
  </si>
  <si>
    <t>DRAGAGEM DE AREIA FINA COM DRAGA DE SUCÇÃO E RECALQUE - BOMBA DE 483 KW E CORTADOR DE 55 KW - DISTÂNCIA DE RECALQUE DE 3.700 A 3.900 M</t>
  </si>
  <si>
    <t>DRAGAGEM DE AREIA FINA COM DRAGA DE SUCÇÃO E RECALQUE - BOMBA DE 483 KW E CORTADOR DE 55 KW - DISTÂNCIA DE RECALQUE DE 3.900 A 4.100 M</t>
  </si>
  <si>
    <t>DRAGAGEM DE AREIA FINA COM DRAGA DE SUCÇÃO E RECALQUE - BOMBA DE 483 KW E CORTADOR DE 55 KW - DISTÂNCIA DE RECALQUE DE 4.100 A 4.300 M</t>
  </si>
  <si>
    <t>DRAGAGEM DE AREIA FINA COM DRAGA DE SUCÇÃO E RECALQUE - BOMBA DE 483 KW E CORTADOR DE 55 KW - DISTÂNCIA DE RECALQUE DE 4.300 A 4.500 M</t>
  </si>
  <si>
    <t>DRAGAGEM DE AREIA FINA COM DRAGA DE SUCÇÃO E RECALQUE - BOMBA DE 483 KW E CORTADOR DE 55 KW - DISTÂNCIA DE RECALQUE DE 4.500 A 4.700 M</t>
  </si>
  <si>
    <t>DRAGAGEM DE AREIA FINA COM DRAGA DE SUCÇÃO E RECALQUE - BOMBA DE 483 KW E CORTADOR DE 55 KW - DISTÂNCIA DE RECALQUE DE 4.700 A 4.900 M</t>
  </si>
  <si>
    <t>DRAGAGEM DE AREIA FINA COM DRAGA DE SUCÇÃO E RECALQUE - BOMBA DE 483 KW E CORTADOR DE 55 KW - DISTÂNCIA DE RECALQUE DE 4.900 A 5.100 M</t>
  </si>
  <si>
    <t>DRAGAGEM DE AREIA FINA COM DRAGA DE SUCÇÃO E RECALQUE - BOMBA DE 483 KW E CORTADOR DE 55 KW - DISTÂNCIA DE RECALQUE DE 5.100 A 5.300 M</t>
  </si>
  <si>
    <t>DRAGAGEM DE AREIA FINA COM DRAGA DE SUCÇÃO E RECALQUE - BOMBA DE 483 KW E CORTADOR DE 55 KW - DISTÂNCIA DE RECALQUE DE 5.300 A 5.500 M</t>
  </si>
  <si>
    <t>DRAGAGEM DE AREIA FINA COM DRAGA DE SUCÇÃO E RECALQUE - BOMBA DE 483 KW E CORTADOR DE 55 KW - DISTÂNCIA DE RECALQUE DE 5.500 A 5.700 M</t>
  </si>
  <si>
    <t>DRAGAGEM DE AREIA FINA COM DRAGA DE SUCÇÃO E RECALQUE - BOMBA DE 483 KW E CORTADOR DE 55 KW - DISTÂNCIA DE RECALQUE DE 5.700 A 5.900 M</t>
  </si>
  <si>
    <t>DRAGAGEM DE AREIA FINA COM DRAGA DE SUCÇÃO E RECALQUE - BOMBA DE 483 KW E CORTADOR DE 55 KW - DISTÂNCIA DE RECALQUE DE 5.900 A 6.100 M</t>
  </si>
  <si>
    <t>DRAGAGEM DE AREIA FINA COM DRAGA DE SUCÇÃO E RECALQUE - BOMBA DE 483 KW E CORTADOR DE 55 KW - DISTÂNCIA DE RECALQUE DE 500 A 700 M</t>
  </si>
  <si>
    <t>DRAGAGEM DE AREIA FINA COM DRAGA DE SUCÇÃO E RECALQUE - BOMBA DE 483 KW E CORTADOR DE 55 KW - DISTÂNCIA DE RECALQUE DE 6.100 A 6.300 M</t>
  </si>
  <si>
    <t>DRAGAGEM DE AREIA FINA COM DRAGA DE SUCÇÃO E RECALQUE - BOMBA DE 483 KW E CORTADOR DE 55 KW - DISTÂNCIA DE RECALQUE DE 6.300 A 6.500 M</t>
  </si>
  <si>
    <t>DRAGAGEM DE AREIA FINA COM DRAGA DE SUCÇÃO E RECALQUE - BOMBA DE 483 KW E CORTADOR DE 55 KW - DISTÂNCIA DE RECALQUE DE 6.500 A 6.700 M</t>
  </si>
  <si>
    <t>DRAGAGEM DE AREIA FINA COM DRAGA DE SUCÇÃO E RECALQUE - BOMBA DE 483 KW E CORTADOR DE 55 KW - DISTÂNCIA DE RECALQUE DE 6.700 A 6.900 M</t>
  </si>
  <si>
    <t>DRAGAGEM DE AREIA FINA COM DRAGA DE SUCÇÃO E RECALQUE - BOMBA DE 483 KW E CORTADOR DE 55 KW - DISTÂNCIA DE RECALQUE DE 6.900 A 7.100 M</t>
  </si>
  <si>
    <t>DRAGAGEM DE AREIA FINA COM DRAGA DE SUCÇÃO E RECALQUE - BOMBA DE 483 KW E CORTADOR DE 55 KW - DISTÂNCIA DE RECALQUE DE 7.100 A 7.300 M</t>
  </si>
  <si>
    <t>DRAGAGEM DE AREIA FINA COM DRAGA DE SUCÇÃO E RECALQUE - BOMBA DE 483 KW E CORTADOR DE 55 KW - DISTÂNCIA DE RECALQUE DE 7.300 A 7.500 M</t>
  </si>
  <si>
    <t>DRAGAGEM DE AREIA FINA COM DRAGA DE SUCÇÃO E RECALQUE - BOMBA DE 483 KW E CORTADOR DE 55 KW - DISTÂNCIA DE RECALQUE DE 7.500 A 7.700 M</t>
  </si>
  <si>
    <t>DRAGAGEM DE AREIA FINA COM DRAGA DE SUCÇÃO E RECALQUE - BOMBA DE 483 KW E CORTADOR DE 55 KW - DISTÂNCIA DE RECALQUE DE 7.700 A 7.900 M</t>
  </si>
  <si>
    <t>DRAGAGEM DE AREIA FINA COM DRAGA DE SUCÇÃO E RECALQUE - BOMBA DE 483 KW E CORTADOR DE 55 KW - DISTÂNCIA DE RECALQUE DE 700 A 900 M</t>
  </si>
  <si>
    <t>DRAGAGEM DE AREIA FINA COM DRAGA DE SUCÇÃO E RECALQUE - BOMBA DE 483 KW E CORTADOR DE 55 KW - DISTÂNCIA DE RECALQUE DE 900 A 1.100 M</t>
  </si>
  <si>
    <t>DRAGAGEM DE AREIA FINA COM DRAGA DE SUCÇÃO E RECALQUE - BOMBA DE 483 KW E CORTADOR DE 55 KW - DISTÂNCIA DE RECALQUE DE ATÉ 500 M</t>
  </si>
  <si>
    <t>DRAGAGEM DE AREIA FINA COM DRAGA DE SUCÇÃO E RECALQUE - BOMBA DE 746 KW E CORTADOR DE 110 KW - DISTÂNCIA DE RECALQUE DE 9.500 A 9.700 M</t>
  </si>
  <si>
    <t>DRAGAGEM DE AREIA FINA COM DRAGA DE SUCÇÃO E RECALQUE - BOMBA DE 746 KW E CORTADOR DE 110 KW - DISTÂNCIA DE RECALQUE DE 9.700 A 9.900 M</t>
  </si>
  <si>
    <t>DRAGAGEM DE AREIA FINA COM DRAGA DE SUCÇÃO E RECALQUE - BOMBA DE 746 KW E CORTADOR DE 110 KW - DISTÂNCIA DE RECALQUE DE 9.900 A 10.100 M</t>
  </si>
  <si>
    <t>DRAGAGEM DE AREIA FINA COM DRAGA DE SUCÇÃO E RECALQUE - BOMBA DE 746 KW E CORTADOR DE 110 KW - DISTÂNCIA DE RECALQUE DE 900 A 1.100 M</t>
  </si>
  <si>
    <t>DRAGAGEM DE AREIA FINA COM DRAGA DE SUCÇÃO E RECALQUE - BOMBA DE 746 KW E CORTADOR DE 110 KW - DISTÂNCIA DE RECALQUE DE ATÉ 500 M</t>
  </si>
  <si>
    <t>DRAGAGEM DE AREIA GROSSA COM DRAGA DE SUCÇÃO E RECALQUE - BOMBA DE 1.350 KW E CORTADOR DE 170 KW - DISTÂNCIA DE RECALQUE DE 1.100 A 1.300 M</t>
  </si>
  <si>
    <t>DRAGAGEM DE AREIA GROSSA COM DRAGA DE SUCÇÃO E RECALQUE - BOMBA DE 1.350 KW E CORTADOR DE 170 KW - DISTÂNCIA DE RECALQUE DE 1.300 A 1.500 M</t>
  </si>
  <si>
    <t>DRAGAGEM DE AREIA GROSSA COM DRAGA DE SUCÇÃO E RECALQUE - BOMBA DE 1.350 KW E CORTADOR DE 170 KW - DISTÂNCIA DE RECALQUE DE 1.500 A 1.700 M</t>
  </si>
  <si>
    <t>DRAGAGEM DE AREIA GROSSA COM DRAGA DE SUCÇÃO E RECALQUE - BOMBA DE 1.350 KW E CORTADOR DE 170 KW - DISTÂNCIA DE RECALQUE DE 1.700 A 1.900 M</t>
  </si>
  <si>
    <t>DRAGAGEM DE AREIA GROSSA COM DRAGA DE SUCÇÃO E RECALQUE - BOMBA DE 1.350 KW E CORTADOR DE 170 KW - DISTÂNCIA DE RECALQUE DE 1.900 A 2.100 M</t>
  </si>
  <si>
    <t>DRAGAGEM DE AREIA GROSSA COM DRAGA DE SUCÇÃO E RECALQUE - BOMBA DE 294 KW E CORTADOR DE 30 KW - DISTÂNCIA DE RECALQUE DE 1.100 A 1.300 M</t>
  </si>
  <si>
    <t>DRAGAGEM DE AREIA GROSSA COM DRAGA DE SUCÇÃO E RECALQUE - BOMBA DE 294 KW E CORTADOR DE 30 KW - DISTÂNCIA DE RECALQUE DE 1.300 A 1.500 M</t>
  </si>
  <si>
    <t>DRAGAGEM DE AREIA GROSSA COM DRAGA DE SUCÇÃO E RECALQUE - BOMBA DE 294 KW E CORTADOR DE 30 KW - DISTÂNCIA DE RECALQUE DE 1.500 A 1.700 M</t>
  </si>
  <si>
    <t>DRAGAGEM DE AREIA GROSSA COM DRAGA DE SUCÇÃO E RECALQUE - BOMBA DE 294 KW E CORTADOR DE 30 KW - DISTÂNCIA DE RECALQUE DE 1.700 A 1.900 M</t>
  </si>
  <si>
    <t>DRAGAGEM DE AREIA GROSSA COM DRAGA DE SUCÇÃO E RECALQUE - BOMBA DE 294 KW E CORTADOR DE 30 KW - DISTÂNCIA DE RECALQUE DE 1.900 A 2.100 M</t>
  </si>
  <si>
    <t>DRAGAGEM DE AREIA GROSSA COM DRAGA DE SUCÇÃO E RECALQUE - BOMBA DE 294 KW E CORTADOR DE 30 KW - DISTÂNCIA DE RECALQUE DE 2.100 A 2.300 M</t>
  </si>
  <si>
    <t>DRAGAGEM DE AREIA GROSSA COM DRAGA DE SUCÇÃO E RECALQUE - BOMBA DE 294 KW E CORTADOR DE 30 KW - DISTÂNCIA DE RECALQUE DE 2.300 A 2.500 M</t>
  </si>
  <si>
    <t>DRAGAGEM DE AREIA GROSSA COM DRAGA DE SUCÇÃO E RECALQUE - BOMBA DE 294 KW E CORTADOR DE 30 KW - DISTÂNCIA DE RECALQUE DE 500 A 700 M</t>
  </si>
  <si>
    <t>DRAGAGEM DE AREIA GROSSA COM DRAGA DE SUCÇÃO E RECALQUE - BOMBA DE 294 KW E CORTADOR DE 30 KW - DISTÂNCIA DE RECALQUE DE 700 A 900 M</t>
  </si>
  <si>
    <t>DRAGAGEM DE AREIA GROSSA COM DRAGA DE SUCÇÃO E RECALQUE - BOMBA DE 294 KW E CORTADOR DE 30 KW - DISTÂNCIA DE RECALQUE DE 900 A 1.100 M</t>
  </si>
  <si>
    <t>DRAGAGEM DE AREIA GROSSA COM DRAGA DE SUCÇÃO E RECALQUE - BOMBA DE 294 KW E CORTADOR DE 30 KW - DISTÂNCIA DE RECALQUE DE ATÉ 500 M</t>
  </si>
  <si>
    <t>DRAGAGEM DE AREIA GROSSA COM DRAGA DE SUCÇÃO E RECALQUE - BOMBA DE 483 KW E CORTADOR DE 55 KW - DISTÂNCIA DE RECALQUE DE 1.100 A 1.300 M</t>
  </si>
  <si>
    <t>DRAGAGEM DE AREIA GROSSA COM DRAGA DE SUCÇÃO E RECALQUE - BOMBA DE 483 KW E CORTADOR DE 55 KW - DISTÂNCIA DE RECALQUE DE 1.300 A 1.500 M</t>
  </si>
  <si>
    <t>DRAGAGEM DE AREIA GROSSA COM DRAGA DE SUCÇÃO E RECALQUE - BOMBA DE 483 KW E CORTADOR DE 55 KW - DISTÂNCIA DE RECALQUE DE 1.500 A 1.700 M</t>
  </si>
  <si>
    <t>DRAGAGEM DE AREIA GROSSA COM DRAGA DE SUCÇÃO E RECALQUE - BOMBA DE 483 KW E CORTADOR DE 55 KW - DISTÂNCIA DE RECALQUE DE 1.700 A 1.900 M</t>
  </si>
  <si>
    <t>DRAGAGEM DE AREIA GROSSA COM DRAGA DE SUCÇÃO E RECALQUE - BOMBA DE 483 KW E CORTADOR DE 55 KW - DISTÂNCIA DE RECALQUE DE 1.900 A 2.100 M</t>
  </si>
  <si>
    <t>DRAGAGEM DE AREIA GROSSA COM DRAGA DE SUCÇÃO E RECALQUE - BOMBA DE 483 KW E CORTADOR DE 55 KW - DISTÂNCIA DE RECALQUE DE 2.100 A 2.300 M</t>
  </si>
  <si>
    <t>DRAGAGEM DE AREIA GROSSA COM DRAGA DE SUCÇÃO E RECALQUE - BOMBA DE 483 KW E CORTADOR DE 55 KW - DISTÂNCIA DE RECALQUE DE 2.300 A 2.500 M</t>
  </si>
  <si>
    <t>DRAGAGEM DE AREIA GROSSA COM DRAGA DE SUCÇÃO E RECALQUE - BOMBA DE 483 KW E CORTADOR DE 55 KW - DISTÂNCIA DE RECALQUE DE 2.500 A 2.700 M</t>
  </si>
  <si>
    <t>DRAGAGEM DE AREIA GROSSA COM DRAGA DE SUCÇÃO E RECALQUE - BOMBA DE 483 KW E CORTADOR DE 55 KW - DISTÂNCIA DE RECALQUE DE 2.700 A 2.900 M</t>
  </si>
  <si>
    <t>DRAGAGEM DE AREIA GROSSA COM DRAGA DE SUCÇÃO E RECALQUE - BOMBA DE 483 KW E CORTADOR DE 55 KW - DISTÂNCIA DE RECALQUE DE 2.900 A 3.100 M</t>
  </si>
  <si>
    <t>DRAGAGEM DE AREIA GROSSA COM DRAGA DE SUCÇÃO E RECALQUE - BOMBA DE 483 KW E CORTADOR DE 55 KW - DISTÂNCIA DE RECALQUE DE 3.100 A 3.300 M</t>
  </si>
  <si>
    <t>DRAGAGEM DE AREIA GROSSA COM DRAGA DE SUCÇÃO E RECALQUE - BOMBA DE 483 KW E CORTADOR DE 55 KW - DISTÂNCIA DE RECALQUE DE 3.300 A 3.500 M</t>
  </si>
  <si>
    <t>DRAGAGEM DE AREIA GROSSA COM DRAGA DE SUCÇÃO E RECALQUE - BOMBA DE 483 KW E CORTADOR DE 55 KW - DISTÂNCIA DE RECALQUE DE 3.500 A 3.700 M</t>
  </si>
  <si>
    <t>DRAGAGEM DE AREIA GROSSA COM DRAGA DE SUCÇÃO E RECALQUE - BOMBA DE 483 KW E CORTADOR DE 55 KW - DISTÂNCIA DE RECALQUE DE 500 A 700 M</t>
  </si>
  <si>
    <t>DRAGAGEM DE AREIA GROSSA COM DRAGA DE SUCÇÃO E RECALQUE - BOMBA DE 483 KW E CORTADOR DE 55 KW - DISTÂNCIA DE RECALQUE DE 700 A 900 M</t>
  </si>
  <si>
    <t>DRAGAGEM DE AREIA GROSSA COM DRAGA DE SUCÇÃO E RECALQUE - BOMBA DE 483 KW E CORTADOR DE 55 KW - DISTÂNCIA DE RECALQUE DE 900 A 1.100 M</t>
  </si>
  <si>
    <t>DRAGAGEM DE AREIA GROSSA COM DRAGA DE SUCÇÃO E RECALQUE - BOMBA DE 483 KW E CORTADOR DE 55 KW - DISTÂNCIA DE RECALQUE DE ATÉ 500 M</t>
  </si>
  <si>
    <t>DRAGAGEM DE AREIA MÉDIA COM DRAGA DE SUCÇÃO E RECALQUE - BOMBA DE 1.350 KW E CORTADOR DE 170 KW - DISTÂNCIA DE RECALQUE DE 1.100 A 1.300 M</t>
  </si>
  <si>
    <t>DRAGAGEM DE AREIA MÉDIA COM DRAGA DE SUCÇÃO E RECALQUE - BOMBA DE 1.350 KW E CORTADOR DE 170 KW - DISTÂNCIA DE RECALQUE DE 1.300 A 1.500 M</t>
  </si>
  <si>
    <t>DRAGAGEM DE AREIA MÉDIA COM DRAGA DE SUCÇÃO E RECALQUE - BOMBA DE 1.350 KW E CORTADOR DE 170 KW - DISTÂNCIA DE RECALQUE DE 1.500 A 1.700 M</t>
  </si>
  <si>
    <t>DRAGAGEM DE AREIA MÉDIA COM DRAGA DE SUCÇÃO E RECALQUE - BOMBA DE 1.350 KW E CORTADOR DE 170 KW - DISTÂNCIA DE RECALQUE DE 1.700 A 1.900 M</t>
  </si>
  <si>
    <t>DRAGAGEM DE AREIA MÉDIA COM DRAGA DE SUCÇÃO E RECALQUE - BOMBA DE 1.350 KW E CORTADOR DE 170 KW - DISTÂNCIA DE RECALQUE DE 1.900 A 2.100 M</t>
  </si>
  <si>
    <t>DRAGAGEM DE AREIA MÉDIA COM DRAGA DE SUCÇÃO E RECALQUE - BOMBA DE 1.350 KW E CORTADOR DE 170 KW - DISTÂNCIA DE RECALQUE DE 2.100 A 2.300 M</t>
  </si>
  <si>
    <t>DRAGAGEM DE AREIA MÉDIA COM DRAGA DE SUCÇÃO E RECALQUE - BOMBA DE 1.350 KW E CORTADOR DE 170 KW - DISTÂNCIA DE RECALQUE DE 2.300 A 2.500 M</t>
  </si>
  <si>
    <t>DRAGAGEM DE AREIA MÉDIA COM DRAGA DE SUCÇÃO E RECALQUE - BOMBA DE 1.350 KW E CORTADOR DE 170 KW - DISTÂNCIA DE RECALQUE DE 2.500 A 2.700 M</t>
  </si>
  <si>
    <t>DRAGAGEM DE AREIA MÉDIA COM DRAGA DE SUCÇÃO E RECALQUE - BOMBA DE 1.350 KW E CORTADOR DE 170 KW - DISTÂNCIA DE RECALQUE DE 2.700 A 2.900 M</t>
  </si>
  <si>
    <t>DRAGAGEM DE AREIA MÉDIA COM DRAGA DE SUCÇÃO E RECALQUE - BOMBA DE 1.350 KW E CORTADOR DE 170 KW - DISTÂNCIA DE RECALQUE DE 2.900 A 3.100 M</t>
  </si>
  <si>
    <t>DRAGAGEM DE AREIA MÉDIA COM DRAGA DE SUCÇÃO E RECALQUE - BOMBA DE 1.350 KW E CORTADOR DE 170 KW - DISTÂNCIA DE RECALQUE DE 3.100 A 3.300 M</t>
  </si>
  <si>
    <t>DRAGAGEM DE AREIA MÉDIA COM DRAGA DE SUCÇÃO E RECALQUE - BOMBA DE 1.350 KW E CORTADOR DE 170 KW - DISTÂNCIA DE RECALQUE DE 3.300 A 3.500 M</t>
  </si>
  <si>
    <t>DRAGAGEM DE AREIA MÉDIA COM DRAGA DE SUCÇÃO E RECALQUE - BOMBA DE 1.350 KW E CORTADOR DE 170 KW - DISTÂNCIA DE RECALQUE DE 3.500 A 3.700 M</t>
  </si>
  <si>
    <t>DRAGAGEM DE AREIA MÉDIA COM DRAGA DE SUCÇÃO E RECALQUE - BOMBA DE 294 KW E CORTADOR DE 30 KW - DISTÂNCIA DE RECALQUE DE 1.100 A 1.300 M</t>
  </si>
  <si>
    <t>DRAGAGEM DE AREIA MÉDIA COM DRAGA DE SUCÇÃO E RECALQUE - BOMBA DE 294 KW E CORTADOR DE 30 KW - DISTÂNCIA DE RECALQUE DE 1.300 A 1.500 M</t>
  </si>
  <si>
    <t>DRAGAGEM DE AREIA MÉDIA COM DRAGA DE SUCÇÃO E RECALQUE - BOMBA DE 294 KW E CORTADOR DE 30 KW - DISTÂNCIA DE RECALQUE DE 1.500 A 1.700 M</t>
  </si>
  <si>
    <t>DRAGAGEM DE AREIA MÉDIA COM DRAGA DE SUCÇÃO E RECALQUE - BOMBA DE 294 KW E CORTADOR DE 30 KW - DISTÂNCIA DE RECALQUE DE 1.700 A 1.900 M</t>
  </si>
  <si>
    <t>DRAGAGEM DE AREIA MÉDIA COM DRAGA DE SUCÇÃO E RECALQUE - BOMBA DE 294 KW E CORTADOR DE 30 KW - DISTÂNCIA DE RECALQUE DE 1.900 A 2.100 M</t>
  </si>
  <si>
    <t>DRAGAGEM DE AREIA MÉDIA COM DRAGA DE SUCÇÃO E RECALQUE - BOMBA DE 294 KW E CORTADOR DE 30 KW - DISTÂNCIA DE RECALQUE DE 2.100 A 2.300 M</t>
  </si>
  <si>
    <t>DRAGAGEM DE AREIA MÉDIA COM DRAGA DE SUCÇÃO E RECALQUE - BOMBA DE 294 KW E CORTADOR DE 30 KW - DISTÂNCIA DE RECALQUE DE 2.300 A 2.500 M</t>
  </si>
  <si>
    <t>DRAGAGEM DE AREIA MÉDIA COM DRAGA DE SUCÇÃO E RECALQUE - BOMBA DE 294 KW E CORTADOR DE 30 KW - DISTÂNCIA DE RECALQUE DE 2.500 A 2.700 M</t>
  </si>
  <si>
    <t>DRAGAGEM DE AREIA MÉDIA COM DRAGA DE SUCÇÃO E RECALQUE - BOMBA DE 294 KW E CORTADOR DE 30 KW - DISTÂNCIA DE RECALQUE DE 2.700 A 2.900 M</t>
  </si>
  <si>
    <t>DRAGAGEM DE AREIA MÉDIA COM DRAGA DE SUCÇÃO E RECALQUE - BOMBA DE 294 KW E CORTADOR DE 30 KW - DISTÂNCIA DE RECALQUE DE 2.900 A 3.100 M</t>
  </si>
  <si>
    <t>DRAGAGEM DE AREIA MÉDIA COM DRAGA DE SUCÇÃO E RECALQUE - BOMBA DE 294 KW E CORTADOR DE 30 KW - DISTÂNCIA DE RECALQUE DE 3.100 A 3.300 M</t>
  </si>
  <si>
    <t>DRAGAGEM DE AREIA MÉDIA COM DRAGA DE SUCÇÃO E RECALQUE - BOMBA DE 294 KW E CORTADOR DE 30 KW - DISTÂNCIA DE RECALQUE DE 3.300 A 3.500 M</t>
  </si>
  <si>
    <t>DRAGAGEM DE AREIA MÉDIA COM DRAGA DE SUCÇÃO E RECALQUE - BOMBA DE 294 KW E CORTADOR DE 30 KW - DISTÂNCIA DE RECALQUE DE 500 A 700 M</t>
  </si>
  <si>
    <t>DRAGAGEM DE AREIA MÉDIA COM DRAGA DE SUCÇÃO E RECALQUE - BOMBA DE 294 KW E CORTADOR DE 30 KW - DISTÂNCIA DE RECALQUE DE 700 A 900 M</t>
  </si>
  <si>
    <t>DRAGAGEM DE AREIA MÉDIA COM DRAGA DE SUCÇÃO E RECALQUE - BOMBA DE 294 KW E CORTADOR DE 30 KW - DISTÂNCIA DE RECALQUE DE 900 A 1.100 M</t>
  </si>
  <si>
    <t>DRAGAGEM DE AREIA MÉDIA COM DRAGA DE SUCÇÃO E RECALQUE - BOMBA DE 294 KW E CORTADOR DE 30 KW - DISTÂNCIA DE RECALQUE DE ATÉ 500 M</t>
  </si>
  <si>
    <t>DRAGAGEM DE AREIA MÉDIA COM DRAGA DE SUCÇÃO E RECALQUE - BOMBA DE 483 KW E CORTADOR DE 55 KW - DISTÂNCIA DE RECALQUE DE 1.100 A 1.300 M</t>
  </si>
  <si>
    <t>DRAGAGEM DE AREIA MÉDIA COM DRAGA DE SUCÇÃO E RECALQUE - BOMBA DE 483 KW E CORTADOR DE 55 KW - DISTÂNCIA DE RECALQUE DE 1.300 A 1.500 M</t>
  </si>
  <si>
    <t>DRAGAGEM DE AREIA MÉDIA COM DRAGA DE SUCÇÃO E RECALQUE - BOMBA DE 483 KW E CORTADOR DE 55 KW - DISTÂNCIA DE RECALQUE DE 1.500 A 1.700 M</t>
  </si>
  <si>
    <t>DRAGAGEM DE AREIA MÉDIA COM DRAGA DE SUCÇÃO E RECALQUE - BOMBA DE 483 KW E CORTADOR DE 55 KW - DISTÂNCIA DE RECALQUE DE 1.700 A 1.900 M</t>
  </si>
  <si>
    <t>DRAGAGEM DE AREIA MÉDIA COM DRAGA DE SUCÇÃO E RECALQUE - BOMBA DE 483 KW E CORTADOR DE 55 KW - DISTÂNCIA DE RECALQUE DE 1.900 A 2.100 M</t>
  </si>
  <si>
    <t>DRAGAGEM DE AREIA MÉDIA COM DRAGA DE SUCÇÃO E RECALQUE - BOMBA DE 483 KW E CORTADOR DE 55 KW - DISTÂNCIA DE RECALQUE DE 2.100 A 2.300 M</t>
  </si>
  <si>
    <t>DRAGAGEM DE AREIA MÉDIA COM DRAGA DE SUCÇÃO E RECALQUE - BOMBA DE 483 KW E CORTADOR DE 55 KW - DISTÂNCIA DE RECALQUE DE 2.300 A 2.500 M</t>
  </si>
  <si>
    <t>DRAGAGEM DE AREIA MÉDIA COM DRAGA DE SUCÇÃO E RECALQUE - BOMBA DE 483 KW E CORTADOR DE 55 KW - DISTÂNCIA DE RECALQUE DE 2.500 A 2.700 M</t>
  </si>
  <si>
    <t>DRAGAGEM DE AREIA MÉDIA COM DRAGA DE SUCÇÃO E RECALQUE - BOMBA DE 483 KW E CORTADOR DE 55 KW - DISTÂNCIA DE RECALQUE DE 2.700 A 2.900 M</t>
  </si>
  <si>
    <t>DRAGAGEM DE AREIA MÉDIA COM DRAGA DE SUCÇÃO E RECALQUE - BOMBA DE 483 KW E CORTADOR DE 55 KW - DISTÂNCIA DE RECALQUE DE 2.900 A 3.100 M</t>
  </si>
  <si>
    <t>DRAGAGEM DE AREIA MÉDIA COM DRAGA DE SUCÇÃO E RECALQUE - BOMBA DE 483 KW E CORTADOR DE 55 KW - DISTÂNCIA DE RECALQUE DE 3.100 A 3.300 M</t>
  </si>
  <si>
    <t>DRAGAGEM DE AREIA MÉDIA COM DRAGA DE SUCÇÃO E RECALQUE - BOMBA DE 483 KW E CORTADOR DE 55 KW - DISTÂNCIA DE RECALQUE DE 3.300 A 3.500 M</t>
  </si>
  <si>
    <t>DRAGAGEM DE AREIA MÉDIA COM DRAGA DE SUCÇÃO E RECALQUE - BOMBA DE 483 KW E CORTADOR DE 55 KW - DISTÂNCIA DE RECALQUE DE 3.500 A 3.700 M</t>
  </si>
  <si>
    <t>DRAGAGEM DE AREIA MÉDIA COM DRAGA DE SUCÇÃO E RECALQUE - BOMBA DE 483 KW E CORTADOR DE 55 KW - DISTÂNCIA DE RECALQUE DE 3.700 A 3.900 M</t>
  </si>
  <si>
    <t>DRAGAGEM DE AREIA MÉDIA COM DRAGA DE SUCÇÃO E RECALQUE - BOMBA DE 483 KW E CORTADOR DE 55 KW - DISTÂNCIA DE RECALQUE DE 3.900 A 4.100 M</t>
  </si>
  <si>
    <t>DRAGAGEM DE AREIA MÉDIA COM DRAGA DE SUCÇÃO E RECALQUE - BOMBA DE 483 KW E CORTADOR DE 55 KW - DISTÂNCIA DE RECALQUE DE 4.100 A 4.300 M</t>
  </si>
  <si>
    <t>DRAGAGEM DE AREIA MÉDIA COM DRAGA DE SUCÇÃO E RECALQUE - BOMBA DE 483 KW E CORTADOR DE 55 KW - DISTÂNCIA DE RECALQUE DE 4.300 A 4.500 M</t>
  </si>
  <si>
    <t>DRAGAGEM DE AREIA MÉDIA COM DRAGA DE SUCÇÃO E RECALQUE - BOMBA DE 483 KW E CORTADOR DE 55 KW - DISTÂNCIA DE RECALQUE DE 4.500 A 4.700 M</t>
  </si>
  <si>
    <t>DRAGAGEM DE AREIA MÉDIA COM DRAGA DE SUCÇÃO E RECALQUE - BOMBA DE 483 KW E CORTADOR DE 55 KW - DISTÂNCIA DE RECALQUE DE 4.700 A 4.900 M</t>
  </si>
  <si>
    <t>DRAGAGEM DE AREIA MÉDIA COM DRAGA DE SUCÇÃO E RECALQUE - BOMBA DE 483 KW E CORTADOR DE 55 KW - DISTÂNCIA DE RECALQUE DE 4.900 A 5.100 M</t>
  </si>
  <si>
    <t>DRAGAGEM DE AREIA MÉDIA COM DRAGA DE SUCÇÃO E RECALQUE - BOMBA DE 483 KW E CORTADOR DE 55 KW - DISTÂNCIA DE RECALQUE DE 500 A 700 M</t>
  </si>
  <si>
    <t>DRAGAGEM DE AREIA MÉDIA COM DRAGA DE SUCÇÃO E RECALQUE - BOMBA DE 483 KW E CORTADOR DE 55 KW - DISTÂNCIA DE RECALQUE DE 700 A 900 M</t>
  </si>
  <si>
    <t>DRAGAGEM DE AREIA MÉDIA COM DRAGA DE SUCÇÃO E RECALQUE - BOMBA DE 483 KW E CORTADOR DE 55 KW - DISTÂNCIA DE RECALQUE DE 900 A 1.100 M</t>
  </si>
  <si>
    <t>DRAGAGEM DE AREIA MÉDIA COM DRAGA DE SUCÇÃO E RECALQUE - BOMBA DE 483 KW E CORTADOR DE 55 KW - DISTÂNCIA DE RECALQUE DE ATÉ 500 M</t>
  </si>
  <si>
    <t>DRAGAGEM DE AREIA MÉDIA COM DRAGA DE SUCÇÃO E RECALQUE - BOMBA DE 746 KW E CORTADOR DE 110 KW - DISTÂNCIA DE RECALQUE DE 3.300 A 3.500 M</t>
  </si>
  <si>
    <t>DRAGAGEM DE AREIA MÉDIA COM DRAGA DE SUCÇÃO E RECALQUE - BOMBA DE 746 KW E CORTADOR DE 110 KW - DISTÂNCIA DE RECALQUE DE 3.500 A 3.700 M</t>
  </si>
  <si>
    <t>DRAGAGEM DE AREIA MÉDIA COM DRAGA DE SUCÇÃO E RECALQUE - BOMBA DE 746 KW E CORTADOR DE 110 KW - DISTÂNCIA DE RECALQUE DE 3.700 A 3.900 M</t>
  </si>
  <si>
    <t>DRAGAGEM DE AREIA MÉDIA COM DRAGA DE SUCÇÃO E RECALQUE - BOMBA DE 746 KW E CORTADOR DE 110 KW - DISTÂNCIA DE RECALQUE DE 3.900 A 4.100 M</t>
  </si>
  <si>
    <t>DRAGAGEM DE AREIA MÉDIA COM DRAGA DE SUCÇÃO E RECALQUE - BOMBA DE 746 KW E CORTADOR DE 110 KW - DISTÂNCIA DE RECALQUE DE 4.100 A 4.300 M</t>
  </si>
  <si>
    <t>DRAGAGEM DE AREIA MÉDIA COM DRAGA DE SUCÇÃO E RECALQUE - BOMBA DE 746 KW E CORTADOR DE 110 KW - DISTÂNCIA DE RECALQUE DE 4.300 A 4.500 M</t>
  </si>
  <si>
    <t>DRAGAGEM DE AREIA MÉDIA COM DRAGA DE SUCÇÃO E RECALQUE - BOMBA DE 746 KW E CORTADOR DE 110 KW - DISTÂNCIA DE RECALQUE DE 4.500 A 4.700 M</t>
  </si>
  <si>
    <t>DRAGAGEM DE AREIA MÉDIA COM DRAGA DE SUCÇÃO E RECALQUE - BOMBA DE 746 KW E CORTADOR DE 110 KW - DISTÂNCIA DE RECALQUE DE 4.700 A 4.900 M</t>
  </si>
  <si>
    <t>DRAGAGEM DE AREIA MÉDIA COM DRAGA DE SUCÇÃO E RECALQUE - BOMBA DE 746 KW E CORTADOR DE 110 KW - DISTÂNCIA DE RECALQUE DE 4.900 A 5.100 M</t>
  </si>
  <si>
    <t>DRAGAGEM DE AREIA MÉDIA COM DRAGA DE SUCÇÃO E RECALQUE - BOMBA DE 746 KW E CORTADOR DE 110 KW - DISTÂNCIA DE RECALQUE DE 5.100 A 5.300 M</t>
  </si>
  <si>
    <t>DRAGAGEM DE AREIA MÉDIA COM DRAGA DE SUCÇÃO E RECALQUE - BOMBA DE 746 KW E CORTADOR DE 110 KW - DISTÂNCIA DE RECALQUE DE 5.300 A 5.500 M</t>
  </si>
  <si>
    <t>DRAGAGEM DE AREIA MÉDIA COM DRAGA DE SUCÇÃO E RECALQUE - BOMBA DE 746 KW E CORTADOR DE 110 KW - DISTÂNCIA DE RECALQUE DE 5.500 A 5.700 M</t>
  </si>
  <si>
    <t>DRAGAGEM DE AREIA MÉDIA COM DRAGA DE SUCÇÃO E RECALQUE - BOMBA DE 746 KW E CORTADOR DE 110 KW - DISTÂNCIA DE RECALQUE DE 5.700 A 5.900 M</t>
  </si>
  <si>
    <t>DRAGAGEM DE AREIA MÉDIA COM DRAGA DE SUCÇÃO E RECALQUE - BOMBA DE 746 KW E CORTADOR DE 110 KW - DISTÂNCIA DE RECALQUE DE 5.900 A 6.100 M</t>
  </si>
  <si>
    <t>DRAGAGEM DE AREIA MÉDIA COM DRAGA DE SUCÇÃO E RECALQUE - BOMBA DE 746 KW E CORTADOR DE 110 KW - DISTÂNCIA DE RECALQUE DE 500 A 700 M</t>
  </si>
  <si>
    <t>DRAGAGEM DE AREIA MÉDIA COM DRAGA DE SUCÇÃO E RECALQUE - BOMBA DE 746 KW E CORTADOR DE 110 KW - DISTÂNCIA DE RECALQUE DE 700 A 900 M</t>
  </si>
  <si>
    <t>DRAGAGEM DE AREIA MÉDIA COM DRAGA DE SUCÇÃO E RECALQUE - BOMBA DE 746 KW E CORTADOR DE 110 KW - DISTÂNCIA DE RECALQUE DE 900 A 1.100 M</t>
  </si>
  <si>
    <t>DRAGAGEM DE AREIA MÉDIA COM DRAGA DE SUCÇÃO E RECALQUE - BOMBA DE 746 KW E CORTADOR DE 110 KW - DISTÂNCIA DE RECALQUE DE ATÉ 500 M</t>
  </si>
  <si>
    <t>DRAGAGEM DE CASCALHO COM DRAGA DE SUCÇÃO E RECALQUE - BOMBA DE 1.350 KW E CORTADOR DE 170 KW - DISTÂNCIA DE RECALQUE DE 1.100 A 1.300 M</t>
  </si>
  <si>
    <t>DRAGAGEM DE CASCALHO COM DRAGA DE SUCÇÃO E RECALQUE - BOMBA DE 1.350 KW E CORTADOR DE 170 KW - DISTÂNCIA DE RECALQUE DE 1.300 A 1.500 M</t>
  </si>
  <si>
    <t>DRAGAGEM DE CASCALHO COM DRAGA DE SUCÇÃO E RECALQUE - BOMBA DE 1.350 KW E CORTADOR DE 170 KW - DISTÂNCIA DE RECALQUE DE 1.500 A 1.700 M</t>
  </si>
  <si>
    <t>DRAGAGEM DE CASCALHO COM DRAGA DE SUCÇÃO E RECALQUE - BOMBA DE 1.350 KW E CORTADOR DE 170 KW - DISTÂNCIA DE RECALQUE DE 1.700 A 1.900 M</t>
  </si>
  <si>
    <t>DRAGAGEM DE CASCALHO COM DRAGA DE SUCÇÃO E RECALQUE - BOMBA DE 1.350 KW E CORTADOR DE 170 KW - DISTÂNCIA DE RECALQUE DE 1.900 A 2.100 M</t>
  </si>
  <si>
    <t>DRAGAGEM DE CASCALHO COM DRAGA DE SUCÇÃO E RECALQUE - BOMBA DE 1.350 KW E CORTADOR DE 170 KW - DISTÂNCIA DE RECALQUE DE 2.100 A 2.300 M</t>
  </si>
  <si>
    <t>DRAGAGEM DE CASCALHO COM DRAGA DE SUCÇÃO E RECALQUE - BOMBA DE 1.350 KW E CORTADOR DE 170 KW - DISTÂNCIA DE RECALQUE DE 500 A 700 M</t>
  </si>
  <si>
    <t>DRAGAGEM DE CASCALHO COM DRAGA DE SUCÇÃO E RECALQUE - BOMBA DE 1.350 KW E CORTADOR DE 170 KW - DISTÂNCIA DE RECALQUE DE 700 A 900 M</t>
  </si>
  <si>
    <t>DRAGAGEM DE CASCALHO COM DRAGA DE SUCÇÃO E RECALQUE - BOMBA DE 1.350 KW E CORTADOR DE 170 KW - DISTÂNCIA DE RECALQUE DE 900 A 1.100 M</t>
  </si>
  <si>
    <t>DRAGAGEM DE CASCALHO COM DRAGA DE SUCÇÃO E RECALQUE - BOMBA DE 1.350 KW E CORTADOR DE 170 KW - DISTÂNCIA DE RECALQUE DE ATÉ 500 M</t>
  </si>
  <si>
    <t>DRAGAGEM DE CASCALHO COM DRAGA DE SUCÇÃO E RECALQUE - BOMBA DE 294 KW E CORTADOR DE 30 KW - DISTÂNCIA DE RECALQUE DE 1.100 A 1.300 M</t>
  </si>
  <si>
    <t>DRAGAGEM DE CASCALHO COM DRAGA DE SUCÇÃO E RECALQUE - BOMBA DE 294 KW E CORTADOR DE 30 KW - DISTÂNCIA DE RECALQUE DE 1.300 A 1.500 M</t>
  </si>
  <si>
    <t>DRAGAGEM DE CASCALHO COM DRAGA DE SUCÇÃO E RECALQUE - BOMBA DE 294 KW E CORTADOR DE 30 KW - DISTÂNCIA DE RECALQUE DE 500 A 700 M</t>
  </si>
  <si>
    <t>DRAGAGEM DE CASCALHO COM DRAGA DE SUCÇÃO E RECALQUE - BOMBA DE 294 KW E CORTADOR DE 30 KW - DISTÂNCIA DE RECALQUE DE 700 A 900 M</t>
  </si>
  <si>
    <t>DRAGAGEM DE CASCALHO COM DRAGA DE SUCÇÃO E RECALQUE - BOMBA DE 294 KW E CORTADOR DE 30 KW - DISTÂNCIA DE RECALQUE DE 900 A 1.100 M</t>
  </si>
  <si>
    <t>DRAGAGEM DE CASCALHO COM DRAGA DE SUCÇÃO E RECALQUE - BOMBA DE 294 KW E CORTADOR DE 30 KW - DISTÂNCIA DE RECALQUE DE ATÉ 500 M</t>
  </si>
  <si>
    <t>DRAGAGEM DE CASCALHO COM DRAGA DE SUCÇÃO E RECALQUE - BOMBA DE 483 KW E CORTADOR DE 55 KW - DISTÂNCIA DE RECALQUE ATÉ 500 M</t>
  </si>
  <si>
    <t>DRAGAGEM DE CASCALHO COM DRAGA DE SUCÇÃO E RECALQUE - BOMBA DE 483 KW E CORTADOR DE 55 KW - DISTÂNCIA DE RECALQUE DE 1.100 A 1.300 M</t>
  </si>
  <si>
    <t>DRAGAGEM DE CASCALHO COM DRAGA DE SUCÇÃO E RECALQUE - BOMBA DE 483 KW E CORTADOR DE 55 KW - DISTÂNCIA DE RECALQUE DE 1.300 A 1.500 M</t>
  </si>
  <si>
    <t>DRAGAGEM DE CASCALHO COM DRAGA DE SUCÇÃO E RECALQUE - BOMBA DE 483 KW E CORTADOR DE 55 KW - DISTÂNCIA DE RECALQUE DE 500 A 700 M</t>
  </si>
  <si>
    <t>DRAGAGEM DE CASCALHO COM DRAGA DE SUCÇÃO E RECALQUE - BOMBA DE 483 KW E CORTADOR DE 55 KW - DISTÂNCIA DE RECALQUE DE 700 A 900 M</t>
  </si>
  <si>
    <t>DRAGAGEM DE CASCALHO COM DRAGA DE SUCÇÃO E RECALQUE - BOMBA DE 483 KW E CORTADOR DE 55 KW - DISTÂNCIA DE RECALQUE DE 900 A 1.100 M</t>
  </si>
  <si>
    <t>DRAGAGEM DE CASCALHO COM DRAGA DE SUCÇÃO E RECALQUE - BOMBA DE 746 KW E CORTADOR DE 110 KW - DISTÂNCIA DE RECALQUE DE 1.100 A 1.300 M</t>
  </si>
  <si>
    <t>DRAGAGEM DE CASCALHO COM DRAGA DE SUCÇÃO E RECALQUE - BOMBA DE 746 KW E CORTADOR DE 110 KW - DISTÂNCIA DE RECALQUE DE 1.300 A 1.500 M</t>
  </si>
  <si>
    <t>DRAGAGEM DE CASCALHO COM DRAGA DE SUCÇÃO E RECALQUE - BOMBA DE 746 KW E CORTADOR DE 110 KW - DISTÂNCIA DE RECALQUE DE 1.500 A 1.700 M</t>
  </si>
  <si>
    <t>DRAGAGEM DE CASCALHO COM DRAGA DE SUCÇÃO E RECALQUE - BOMBA DE 746 KW E CORTADOR DE 110 KW - DISTÂNCIA DE RECALQUE DE 1.700 A 1.900 M</t>
  </si>
  <si>
    <t>DRAGAGEM DE CASCALHO COM DRAGA DE SUCÇÃO E RECALQUE - BOMBA DE 746 KW E CORTADOR DE 110 KW - DISTÂNCIA DE RECALQUE DE 500 A 700 M</t>
  </si>
  <si>
    <t>DRAGAGEM DE CASCALHO COM DRAGA DE SUCÇÃO E RECALQUE - BOMBA DE 746 KW E CORTADOR DE 110 KW - DISTÂNCIA DE RECALQUE DE 700 A 900 M</t>
  </si>
  <si>
    <t>DRAGAGEM DE CASCALHO COM DRAGA DE SUCÇÃO E RECALQUE - BOMBA DE 746 KW E CORTADOR DE 110 KW - DISTÂNCIA DE RECALQUE DE 900 A 1.100 M</t>
  </si>
  <si>
    <t>DRAGAGEM DE CASCALHO COM DRAGA DE SUCÇÃO E RECALQUE - BOMBA DE 746 KW E CORTADOR DE 110 KW - DISTÂNCIA DE RECALQUE DE ATÉ 500 M</t>
  </si>
  <si>
    <t>DRAGAGEM DE CASCALHO FINO COM DRAGA DE SUCÇÃO E RECALQUE - BOMBA DE 1.350 KW E CORTADOR DE 170 KW - DISTÂNCIA DE RECALQUE DE 1.100 A 1.300 M</t>
  </si>
  <si>
    <t>DRAGAGEM DE CASCALHO FINO COM DRAGA DE SUCÇÃO E RECALQUE - BOMBA DE 1.350 KW E CORTADOR DE 170 KW - DISTÂNCIA DE RECALQUE DE 1.300 A 1.500 M</t>
  </si>
  <si>
    <t>DRAGAGEM DE CASCALHO FINO COM DRAGA DE SUCÇÃO E RECALQUE - BOMBA DE 1.350 KW E CORTADOR DE 170 KW - DISTÂNCIA DE RECALQUE DE 1.500 A 1.700 M</t>
  </si>
  <si>
    <t>DRAGAGEM DE CASCALHO FINO COM DRAGA DE SUCÇÃO E RECALQUE - BOMBA DE 1.350 KW E CORTADOR DE 170 KW - DISTÂNCIA DE RECALQUE DE 1.700 A 1.900 M</t>
  </si>
  <si>
    <t>DRAGAGEM DE CASCALHO FINO COM DRAGA DE SUCÇÃO E RECALQUE - BOMBA DE 1.350 KW E CORTADOR DE 170 KW - DISTÂNCIA DE RECALQUE DE 1.900 A 2.100 M</t>
  </si>
  <si>
    <t>DRAGAGEM DE CASCALHO FINO COM DRAGA DE SUCÇÃO E RECALQUE - BOMBA DE 1.350 KW E CORTADOR DE 170 KW - DISTÂNCIA DE RECALQUE DE 2.100 A 2.300 M</t>
  </si>
  <si>
    <t>DRAGAGEM DE CASCALHO FINO COM DRAGA DE SUCÇÃO E RECALQUE - BOMBA DE 1.350 KW E CORTADOR DE 170 KW - DISTÂNCIA DE RECALQUE DE 2.300 A 2.500 M</t>
  </si>
  <si>
    <t>DRAGAGEM DE CASCALHO FINO COM DRAGA DE SUCÇÃO E RECALQUE - BOMBA DE 1.350 KW E CORTADOR DE 170 KW - DISTÂNCIA DE RECALQUE DE 2.500 A 2.700 M</t>
  </si>
  <si>
    <t>DRAGAGEM DE CASCALHO FINO COM DRAGA DE SUCÇÃO E RECALQUE - BOMBA DE 1.350 KW E CORTADOR DE 170 KW - DISTÂNCIA DE RECALQUE DE 2.700 A 2.900 M</t>
  </si>
  <si>
    <t>DRAGAGEM DE CASCALHO FINO COM DRAGA DE SUCÇÃO E RECALQUE - BOMBA DE 294 KW E CORTADOR DE 30 KW - DISTÂNCIA DE RECALQUE DE 1.100 A 1.300 M</t>
  </si>
  <si>
    <t>DRAGAGEM DE CASCALHO FINO COM DRAGA DE SUCÇÃO E RECALQUE - BOMBA DE 294 KW E CORTADOR DE 30 KW - DISTÂNCIA DE RECALQUE DE 1.300 A 1.500 M</t>
  </si>
  <si>
    <t>DRAGAGEM DE CASCALHO FINO COM DRAGA DE SUCÇÃO E RECALQUE - BOMBA DE 294 KW E CORTADOR DE 30 KW - DISTÂNCIA DE RECALQUE DE 1.500 A 1.700 M</t>
  </si>
  <si>
    <t>DRAGAGEM DE CASCALHO FINO COM DRAGA DE SUCÇÃO E RECALQUE - BOMBA DE 294 KW E CORTADOR DE 30 KW - DISTÂNCIA DE RECALQUE DE 500 A 700 M</t>
  </si>
  <si>
    <t>DRAGAGEM DE CASCALHO FINO COM DRAGA DE SUCÇÃO E RECALQUE - BOMBA DE 294 KW E CORTADOR DE 30 KW - DISTÂNCIA DE RECALQUE DE 700 A 900 M</t>
  </si>
  <si>
    <t>DRAGAGEM DE CASCALHO FINO COM DRAGA DE SUCÇÃO E RECALQUE - BOMBA DE 294 KW E CORTADOR DE 30 KW - DISTÂNCIA DE RECALQUE DE 900 A 1.100 M</t>
  </si>
  <si>
    <t>DRAGAGEM DE CASCALHO FINO COM DRAGA DE SUCÇÃO E RECALQUE - BOMBA DE 294 KW E CORTADOR DE 30 KW - DISTÂNCIA DE RECALQUE DE ATÉ 500 M</t>
  </si>
  <si>
    <t>DRAGAGEM DE CASCALHO FINO COM DRAGA DE SUCÇÃO E RECALQUE - BOMBA DE 483 KW E CORTADOR DE 55 KW - DISTÂNCIA DE RECALQUE DE 1.100 A 1.300 M</t>
  </si>
  <si>
    <t>DRAGAGEM DE CASCALHO FINO COM DRAGA DE SUCÇÃO E RECALQUE - BOMBA DE 483 KW E CORTADOR DE 55 KW - DISTÂNCIA DE RECALQUE DE 1.300 A 1.500 M</t>
  </si>
  <si>
    <t>DRAGAGEM DE CASCALHO FINO COM DRAGA DE SUCÇÃO E RECALQUE - BOMBA DE 483 KW E CORTADOR DE 55 KW - DISTÂNCIA DE RECALQUE DE 1.500 A 1.700 M</t>
  </si>
  <si>
    <t>DRAGAGEM DE CASCALHO FINO COM DRAGA DE SUCÇÃO E RECALQUE - BOMBA DE 483 KW E CORTADOR DE 55 KW - DISTÂNCIA DE RECALQUE DE 1.700 A 1.900 M</t>
  </si>
  <si>
    <t>DRAGAGEM DE CASCALHO FINO COM DRAGA DE SUCÇÃO E RECALQUE - BOMBA DE 483 KW E CORTADOR DE 55 KW - DISTÂNCIA DE RECALQUE DE 1.900 A 2.100 M</t>
  </si>
  <si>
    <t>DRAGAGEM DE CASCALHO FINO COM DRAGA DE SUCÇÃO E RECALQUE - BOMBA DE 483 KW E CORTADOR DE 55 KW - DISTÂNCIA DE RECALQUE DE 2.100 A 2.300 M</t>
  </si>
  <si>
    <t>DRAGAGEM DE CASCALHO FINO COM DRAGA DE SUCÇÃO E RECALQUE - BOMBA DE 483 KW E CORTADOR DE 55 KW - DISTÂNCIA DE RECALQUE DE 2.300 A 2.500 M</t>
  </si>
  <si>
    <t>DRAGAGEM DE CASCALHO FINO COM DRAGA DE SUCÇÃO E RECALQUE - BOMBA DE 483 KW E CORTADOR DE 55 KW - DISTÂNCIA DE RECALQUE DE 500 A 700 M</t>
  </si>
  <si>
    <t>DRAGAGEM DE CASCALHO FINO COM DRAGA DE SUCÇÃO E RECALQUE - BOMBA DE 483 KW E CORTADOR DE 55 KW - DISTÂNCIA DE RECALQUE DE 700 A 900 M</t>
  </si>
  <si>
    <t>DRAGAGEM DE CASCALHO FINO COM DRAGA DE SUCÇÃO E RECALQUE - BOMBA DE 483 KW E CORTADOR DE 55 KW - DISTÂNCIA DE RECALQUE DE 900 A 1.100 M</t>
  </si>
  <si>
    <t>DRAGAGEM DE CASCALHO FINO COM DRAGA DE SUCÇÃO E RECALQUE - BOMBA DE 483 KW E CORTADOR DE 55 KW - DISTÂNCIA DE RECALQUE DE ATÉ 500 M</t>
  </si>
  <si>
    <t>DRAGAGEM DE MATERIAL DE 1ª CATEGORIA COM CLAMSHELL SOBRE PONTÃO FLUTUANTE - CAPACIDADE DA CAÇAMBA DE 4,6 M³ - TRANSPORTE COM BATELÃO SEM PROPULSÃO COM CAPACIDADE DE 100 T - DMT 0 A 300 M</t>
  </si>
  <si>
    <t>DRAGAGEM DE MATERIAL DE 1ª CATEGORIA COM CLAMSHELL SOBRE PONTÃO FLUTUANTE - CAPACIDADE DA CAÇAMBA DE 4,6 M³ - TRANSPORTE COM BATELÃO SEM PROPULSÃO COM CAPACIDADE DE 100 T - DMT 1.200 A 1.500 M</t>
  </si>
  <si>
    <t>DRAGAGEM DE MATERIAL DE 1ª CATEGORIA COM CLAMSHELL SOBRE PONTÃO FLUTUANTE - CAPACIDADE DA CAÇAMBA DE 4,6 M³ - TRANSPORTE COM BATELÃO SEM PROPULSÃO COM CAPACIDADE DE 100 T - DMT 1.500 A 1.800 M</t>
  </si>
  <si>
    <t>DRAGAGEM DE MATERIAL DE 1ª CATEGORIA COM CLAMSHELL SOBRE PONTÃO FLUTUANTE - CAPACIDADE DA CAÇAMBA DE 4,6 M³ - TRANSPORTE COM BATELÃO SEM PROPULSÃO COM CAPACIDADE DE 100 T - DMT 1.800 A 2.100 M</t>
  </si>
  <si>
    <t>DRAGAGEM DE MATERIAL DE 1ª CATEGORIA COM CLAMSHELL SOBRE PONTÃO FLUTUANTE - CAPACIDADE DA CAÇAMBA DE 4,6 M³ - TRANSPORTE COM BATELÃO SEM PROPULSÃO COM CAPACIDADE DE 100 T - DMT 2.100 A 2.400 M</t>
  </si>
  <si>
    <t>DRAGAGEM DE MATERIAL DE 1ª CATEGORIA COM CLAMSHELL SOBRE PONTÃO FLUTUANTE - CAPACIDADE DA CAÇAMBA DE 4,6 M³ - TRANSPORTE COM BATELÃO SEM PROPULSÃO COM CAPACIDADE DE 100 T - DMT 2.400 A 2.700 M</t>
  </si>
  <si>
    <t>DRAGAGEM DE MATERIAL DE 1ª CATEGORIA COM CLAMSHELL SOBRE PONTÃO FLUTUANTE - CAPACIDADE DA CAÇAMBA DE 4,6 M³ - TRANSPORTE COM BATELÃO SEM PROPULSÃO COM CAPACIDADE DE 100 T - DMT 2.700 A 3.000 M</t>
  </si>
  <si>
    <t>DRAGAGEM DE MATERIAL DE 1ª CATEGORIA COM CLAMSHELL SOBRE PONTÃO FLUTUANTE - CAPACIDADE DA CAÇAMBA DE 4,6 M³ - TRANSPORTE COM BATELÃO SEM PROPULSÃO COM CAPACIDADE DE 100 T - DMT 300 A 600 M</t>
  </si>
  <si>
    <t>DRAGAGEM DE MATERIAL DE 1ª CATEGORIA COM CLAMSHELL SOBRE PONTÃO FLUTUANTE - CAPACIDADE DA CAÇAMBA DE 4,6 M³ - TRANSPORTE COM BATELÃO SEM PROPULSÃO COM CAPACIDADE DE 100 T - DMT 600 A 900 M</t>
  </si>
  <si>
    <t>DRAGAGEM DE MATERIAL DE 1ª CATEGORIA COM CLAMSHELL SOBRE PONTÃO FLUTUANTE - CAPACIDADE DA CAÇAMBA DE 4,6 M³ - TRANSPORTE COM BATELÃO SEM PROPULSÃO COM CAPACIDADE DE 100 T - DMT 900 A 1.200 M</t>
  </si>
  <si>
    <t>DRAGAGEM DE MATERIAL DE 1ª CATEGORIA COM CLAMSHELL SOBRE PONTÃO FLUTUANTE - CAPACIDADE DA CAÇAMBA DE 4,6 M³ - TRANSPORTE COM BATELÃO SEM PROPULSÃO COM CAPACIDADE DE 100 T - DMT DE 3.000 M</t>
  </si>
  <si>
    <t>DRAGAGEM DE MATERIAL DE 1ª CATEGORIA COM DRAGLINE - CAÇAMBA DE 2,1 M³ - CAMINHO DE SERVIÇO EM LEITO NATURAL - DMT 1.000 A 1.200 M - COM CAMINHÃO DE 14 M³ E CARREGADEIRA</t>
  </si>
  <si>
    <t>DRAGAGEM DE MATERIAL DE 1ª CATEGORIA COM DRAGLINE - CAÇAMBA DE 2,1 M³ - CAMINHO DE SERVIÇO EM LEITO NATURAL - DMT 1.200 A 1.400 M - COM CAMINHÃO DE 14 M³ E CARREGADEIRA</t>
  </si>
  <si>
    <t>DRAGAGEM DE MATERIAL DE 1ª CATEGORIA COM DRAGLINE - CAÇAMBA DE 2,1 M³ - CAMINHO DE SERVIÇO EM LEITO NATURAL - DMT 1.400 A 1.600 M - COM CAMINHÃO DE 14 M³ E CARREGADEIRA</t>
  </si>
  <si>
    <t>DRAGAGEM DE MATERIAL DE 1ª CATEGORIA COM DRAGLINE - CAÇAMBA DE 2,1 M³ - CAMINHO DE SERVIÇO EM LEITO NATURAL - DMT 1.600 A 1.800 M - COM CAMINHÃO DE 14 M³ E CARREGADEIRA</t>
  </si>
  <si>
    <t>DRAGAGEM DE MATERIAL DE 1ª CATEGORIA COM DRAGLINE - CAÇAMBA DE 2,1 M³ - CAMINHO DE SERVIÇO EM LEITO NATURAL - DMT 1.800 A 2.000 M - COM CAMINHÃO DE 14 M³ E CARREGADEIRA</t>
  </si>
  <si>
    <t>DRAGAGEM DE MATERIAL DE 1ª CATEGORIA COM DRAGLINE - CAÇAMBA DE 2,1 M³ - CAMINHO DE SERVIÇO EM LEITO NATURAL - DMT 2.000 A 2.500 M - COM CAMINHÃO DE 14 M³ E CARREGADEIRA</t>
  </si>
  <si>
    <t>DRAGAGEM DE MATERIAL DE 1ª CATEGORIA COM DRAGLINE - CAÇAMBA DE 2,1 M³ - CAMINHO DE SERVIÇO EM LEITO NATURAL - DMT 2.500 A 3.000 M - COM CAMINHÃO DE 14 M³ E CARREGADEIRA</t>
  </si>
  <si>
    <t>DRAGAGEM DE MATERIAL DE 1ª CATEGORIA COM DRAGLINE - CAÇAMBA DE 2,1 M³ - CAMINHO DE SERVIÇO EM LEITO NATURAL - DMT 200 A 400 M - COM CAMINHÃO DE 14 M³ E CARREGADEIRA</t>
  </si>
  <si>
    <t>DRAGAGEM DE MATERIAL DE 1ª CATEGORIA COM DRAGLINE - CAÇAMBA DE 2,1 M³ - CAMINHO DE SERVIÇO EM LEITO NATURAL - DMT 400 A 600 M - COM CAMINHÃO DE 14 M³ E CARREGADEIRA</t>
  </si>
  <si>
    <t>DRAGAGEM DE MATERIAL DE 1ª CATEGORIA COM DRAGLINE - CAÇAMBA DE 2,1 M³ - CAMINHO DE SERVIÇO EM LEITO NATURAL - DMT 50 A 200 M - COM CAMINHÃO DE 14 M³ E CARREGADEIRA</t>
  </si>
  <si>
    <t>DRAGAGEM DE MATERIAL DE 1ª CATEGORIA COM DRAGLINE - CAÇAMBA DE 2,1 M³ - CAMINHO DE SERVIÇO EM LEITO NATURAL - DMT 600 A 800 M - COM CAMINHÃO DE 14 M³ E CARREGADEIRA</t>
  </si>
  <si>
    <t>DRAGAGEM DE MATERIAL DE 1ª CATEGORIA COM DRAGLINE - CAÇAMBA DE 2,1 M³ - CAMINHO DE SERVIÇO EM LEITO NATURAL - DMT 800 A 1.000 M - COM CAMINHÃO DE 14 M³ E CARREGADEIRA</t>
  </si>
  <si>
    <t>DRAGAGEM DE MATERIAL DE 1ª CATEGORIA COM DRAGLINE - CAÇAMBA DE 2,1 M³ - CAMINHO DE SERVIÇO EM LEITO NATURAL - DMT DE 3.000 M - COM CAMINHÃO DE 14 M³ E CARREGADEIRA</t>
  </si>
  <si>
    <t>DRAGAGEM DE MATERIAL DE 1ª CATEGORIA COM DRAGLINE - CAÇAMBA DE 2,1 M³ - CAMINHO DE SERVIÇO EM REVESTIMENTO PRIMÁRIO - DMT 1.000 A 1.200 M - COM CAMINHÃO DE 14 M³ E CARREGADEIRA</t>
  </si>
  <si>
    <t>DRAGAGEM DE MATERIAL DE 1ª CATEGORIA COM DRAGLINE - CAÇAMBA DE 2,1 M³ - CAMINHO DE SERVIÇO EM REVESTIMENTO PRIMÁRIO - DMT 1.200 A 1.400 M - COM CAMINHÃO DE 14 M³ E CARREGADEIRA</t>
  </si>
  <si>
    <t>DRAGAGEM DE MATERIAL DE 1ª CATEGORIA COM DRAGLINE - CAÇAMBA DE 2,1 M³ - CAMINHO DE SERVIÇO EM REVESTIMENTO PRIMÁRIO - DMT 1.400 A 1.600 M - COM CAMINHÃO DE 14 M³ E CARREGADEIRA</t>
  </si>
  <si>
    <t>DRAGAGEM DE MATERIAL DE 1ª CATEGORIA COM DRAGLINE - CAÇAMBA DE 2,1 M³ - CAMINHO DE SERVIÇO EM REVESTIMENTO PRIMÁRIO - DMT 1.600 A 1.800 M - COM CAMINHÃO DE 14 M³ E CARREGADEIRA</t>
  </si>
  <si>
    <t>DRAGAGEM DE MATERIAL DE 1ª CATEGORIA COM DRAGLINE - CAÇAMBA DE 2,1 M³ - CAMINHO DE SERVIÇO EM REVESTIMENTO PRIMÁRIO - DMT 1.800 A 2.000 M - COM CAMINHÃO DE 14 M³ E CARREGADEIRA</t>
  </si>
  <si>
    <t>DRAGAGEM DE MATERIAL DE 1ª CATEGORIA COM DRAGLINE - CAÇAMBA DE 2,1 M³ - CAMINHO DE SERVIÇO EM REVESTIMENTO PRIMÁRIO - DMT 2.000 A 2.500 M - COM CAMINHÃO DE 14 M³ E CARREGADEIRA</t>
  </si>
  <si>
    <t>DRAGAGEM DE MATERIAL DE 1ª CATEGORIA COM DRAGLINE - CAÇAMBA DE 2,1 M³ - CAMINHO DE SERVIÇO EM REVESTIMENTO PRIMÁRIO - DMT 2.500 A 3.000 M - COM CAMINHÃO DE 14 M³ E CARREGADEIRA</t>
  </si>
  <si>
    <t>DRAGAGEM DE MATERIAL DE 1ª CATEGORIA COM DRAGLINE - CAÇAMBA DE 2,1 M³ - CAMINHO DE SERVIÇO EM REVESTIMENTO PRIMÁRIO - DMT 200 A 400 M - COM CAMINHÃO DE 14 M³ E CARREGADEIRA</t>
  </si>
  <si>
    <t>DRAGAGEM DE MATERIAL DE 1ª CATEGORIA COM DRAGLINE - CAÇAMBA DE 2,1 M³ - CAMINHO DE SERVIÇO EM REVESTIMENTO PRIMÁRIO - DMT 400 A 600 M - COM CAMINHÃO DE 14 M³ E CARREGADEIRA</t>
  </si>
  <si>
    <t>DRAGAGEM DE MATERIAL DE 1ª CATEGORIA COM DRAGLINE - CAÇAMBA DE 2,1 M³ - CAMINHO DE SERVIÇO EM REVESTIMENTO PRIMÁRIO - DMT 50 A 200 M - COM CAMINHÃO DE 14 M³ E CARREGADEIRA</t>
  </si>
  <si>
    <t>DRAGAGEM DE MATERIAL DE 1ª CATEGORIA COM DRAGLINE - CAÇAMBA DE 2,1 M³ - CAMINHO DE SERVIÇO EM REVESTIMENTO PRIMÁRIO - DMT 600 A 800 M - COM CAMINHÃO DE 14 M³ E CARREGADEIRA</t>
  </si>
  <si>
    <t>DRAGAGEM DE MATERIAL DE 1ª CATEGORIA COM DRAGLINE - CAÇAMBA DE 2,1 M³ - CAMINHO DE SERVIÇO EM REVESTIMENTO PRIMÁRIO - DMT 800 A 1.000 M - COM CAMINHÃO DE 14 M³ E CARREGADEIRA</t>
  </si>
  <si>
    <t>DRAGAGEM DE MATERIAL DE 1ª CATEGORIA COM DRAGLINE - CAÇAMBA DE 2,1 M³ - CAMINHO DE SERVIÇO EM REVESTIMENTO PRIMÁRIO - DMT DE 3.000 M - COM CAMINHÃO DE 14 M³ E CARREGADEIRA</t>
  </si>
  <si>
    <t>DRAGAGEM DE MATERIAL DE 1ª CATEGORIA COM DRAGLINE - CAÇAMBA DE 2,1 M³ - CAMINHO DE SERVIÇO PAVIMENTADO - DMT 1.000 A 1.200 M - COM CAMINHÃO DE 14 M³ E CARREGADEIRA</t>
  </si>
  <si>
    <t>DRAGAGEM DE MATERIAL DE 1ª CATEGORIA COM DRAGLINE - CAÇAMBA DE 2,1 M³ - CAMINHO DE SERVIÇO PAVIMENTADO - DMT 1.200 A 1.400 M - COM CAMINHÃO DE 14 M³ E CARREGADEIRA</t>
  </si>
  <si>
    <t>DRAGAGEM DE MATERIAL DE 1ª CATEGORIA COM DRAGLINE - CAÇAMBA DE 2,1 M³ - CAMINHO DE SERVIÇO PAVIMENTADO - DMT 1.400 A 1.600 M - COM CAMINHÃO DE 14 M³ E CARREGADEIRA</t>
  </si>
  <si>
    <t>DRAGAGEM DE MATERIAL DE 1ª CATEGORIA COM DRAGLINE - CAÇAMBA DE 2,1 M³ - CAMINHO DE SERVIÇO PAVIMENTADO - DMT 1.600 A 1.800 M - COM CAMINHÃO DE 14 M³ E CARREGADEIRA</t>
  </si>
  <si>
    <t>DRAGAGEM DE MATERIAL DE 1ª CATEGORIA COM DRAGLINE - CAÇAMBA DE 2,1 M³ - CAMINHO DE SERVIÇO PAVIMENTADO - DMT 1.800 A 2.000 M - COM CAMINHÃO DE 14 M³ E CARREGADEIRA</t>
  </si>
  <si>
    <t>DRAGAGEM DE MATERIAL DE 1ª CATEGORIA COM DRAGLINE - CAÇAMBA DE 2,1 M³ - CAMINHO DE SERVIÇO PAVIMENTADO - DMT 2.000 A 2.500 M - COM CAMINHÃO DE 14 M³ E CARREGADEIRA</t>
  </si>
  <si>
    <t>DRAGAGEM DE MATERIAL DE 1ª CATEGORIA COM DRAGLINE - CAÇAMBA DE 2,1 M³ - CAMINHO DE SERVIÇO PAVIMENTADO - DMT 2.500 A 3.000 M - COM CAMINHÃO DE 14 M³ E CARREGADEIRA</t>
  </si>
  <si>
    <t>DRAGAGEM DE MATERIAL DE 1ª CATEGORIA COM DRAGLINE - CAÇAMBA DE 2,1 M³ - CAMINHO DE SERVIÇO PAVIMENTADO - DMT 800 A 1.000 M - COM CAMINHÃO DE 14 M³ E CARREGADEIRA</t>
  </si>
  <si>
    <t>DRAGAGEM DE MATERIAL DE 1ª CATEGORIA COM ESCAVADEIRA HIDRÁULICA - CAPACIDADE DE CAÇAMBA DE 1,56 M³ - CAMINHO DE SERVIÇO EM LEITO NATURAL - DMT 800 A 1.000 M</t>
  </si>
  <si>
    <t>DRAGAGEM DE MATERIAL DE 1ª CATEGORIA COM ESCAVADEIRA HIDRÁULICA - CAPACIDADE DE CAÇAMBA DE 1,56 M³ - CAMINHO DE SERVIÇO EM REVESTIMENTO PRIMÁRIO - DMT 800 A 1.000 M</t>
  </si>
  <si>
    <t>DRAGAGEM DE MATERIAL DE 1ª CATEGORIA COM ESCAVADEIRA HIDRÁULICA - CAPACIDADE DE CAÇAMBA DE 1,56 M³ - CAMINHO DE SERVIÇO PAVIMENTADO - DMT 2.000 A 2.500 M</t>
  </si>
  <si>
    <t>DRAGAGEM DE MATERIAL DE 1ª CATEGORIA COM ESCAVADEIRA HIDRÁULICA - CAPACIDADE DE CAÇAMBA DE 1,56 M³ - CAMINHO DE SERVIÇO PAVIMENTADO - DMT 2.500 A 3.000 M</t>
  </si>
  <si>
    <t>DRAGAGEM DE MATERIAL DE 1ª CATEGORIA COM ESCAVADEIRA HIDRÁULICA - CAPACIDADE DE CAÇAMBA DE 1,56 M³ - CAMINHO DE SERVIÇO PAVIMENTADO - DMT 200 A 400 M</t>
  </si>
  <si>
    <t>DRAGAGEM DE MATERIAL DE 1ª CATEGORIA COM ESCAVADEIRA HIDRÁULICA - CAPACIDADE DE CAÇAMBA DE 1,56 M³ - CAMINHO DE SERVIÇO PAVIMENTADO - DMT 3.000 M</t>
  </si>
  <si>
    <t>DRAGAGEM DE MATERIAL DE 1ª CATEGORIA COM ESCAVADEIRA HIDRÁULICA - CAPACIDADE DE CAÇAMBA DE 1,56 M³ - CAMINHO DE SERVIÇO PAVIMENTADO - DMT 400 A 600 M</t>
  </si>
  <si>
    <t>DRAGAGEM DE MATERIAL DE 1ª CATEGORIA COM ESCAVADEIRA HIDRÁULICA - CAPACIDADE DE CAÇAMBA DE 1,56 M³ - CAMINHO DE SERVIÇO PAVIMENTADO - DMT 50 A 200 M</t>
  </si>
  <si>
    <t>DRAGAGEM DE MATERIAL DE 1ª CATEGORIA COM ESCAVADEIRA HIDRÁULICA - CAPACIDADE DE CAÇAMBA DE 1,56 M³ - CAMINHO DE SERVIÇO PAVIMENTADO - DMT 600 A 800 M</t>
  </si>
  <si>
    <t>DRAGAGEM DE MATERIAL DE 1ª CATEGORIA COM ESCAVADEIRA HIDRÁULICA - CAPACIDADE DE CAÇAMBA DE 1,56 M³ - CAMINHO DE SERVIÇO PAVIMENTADO - DMT 800 A 1.000 M</t>
  </si>
  <si>
    <t>DRAGAGEM DE MATERIAL DE 1ª CATEGORIA COM ESCAVADEIRA HIDRÁULICA SOBRE PONTÃO FLUTUANTE - CAPACIDADE DA CAÇAMBA DE 1,56 M³ - TRANSPORTE COM BATELÃO SEM PROPULSÃO COM CAPACIDADE DE 100 T - DMT 0 A 300 M</t>
  </si>
  <si>
    <t>DRAGAGEM DE MATERIAL DE 1ª CATEGORIA COM ESCAVADEIRA HIDRÁULICA SOBRE PONTÃO FLUTUANTE - CAPACIDADE DA CAÇAMBA DE 1,56 M³ - TRANSPORTE COM BATELÃO SEM PROPULSÃO COM CAPACIDADE DE 100 T - DMT 1.200 A 1.500 M</t>
  </si>
  <si>
    <t>DRAGAGEM DE MATERIAL DE 1ª CATEGORIA COM ESCAVADEIRA HIDRÁULICA SOBRE PONTÃO FLUTUANTE - CAPACIDADE DA CAÇAMBA DE 1,56 M³ - TRANSPORTE COM BATELÃO SEM PROPULSÃO COM CAPACIDADE DE 100 T - DMT 1.500 A 1.800 M</t>
  </si>
  <si>
    <t>DRAGAGEM DE MATERIAL DE 1ª CATEGORIA COM ESCAVADEIRA HIDRÁULICA SOBRE PONTÃO FLUTUANTE - CAPACIDADE DA CAÇAMBA DE 1,56 M³ - TRANSPORTE COM BATELÃO SEM PROPULSÃO COM CAPACIDADE DE 100 T - DMT 1.800 A 2.100 M</t>
  </si>
  <si>
    <t>DRAGAGEM DE MATERIAL DE 1ª CATEGORIA COM ESCAVADEIRA HIDRÁULICA SOBRE PONTÃO FLUTUANTE - CAPACIDADE DA CAÇAMBA DE 1,56 M³ - TRANSPORTE COM BATELÃO SEM PROPULSÃO COM CAPACIDADE DE 100 T - DMT 2.100 A 2.400 M</t>
  </si>
  <si>
    <t>DRAGAGEM DE MATERIAL DE 1ª CATEGORIA COM ESCAVADEIRA HIDRÁULICA SOBRE PONTÃO FLUTUANTE - CAPACIDADE DA CAÇAMBA DE 1,56 M³ - TRANSPORTE COM BATELÃO SEM PROPULSÃO COM CAPACIDADE DE 100 T - DMT 2.400 A 2.700 M</t>
  </si>
  <si>
    <t>DRAGAGEM DE MATERIAL DE 1ª CATEGORIA COM ESCAVADEIRA HIDRÁULICA SOBRE PONTÃO FLUTUANTE - CAPACIDADE DA CAÇAMBA DE 1,56 M³ - TRANSPORTE COM BATELÃO SEM PROPULSÃO COM CAPACIDADE DE 100 T - DMT 2.700 A 3.000 M</t>
  </si>
  <si>
    <t>DRAGAGEM DE MATERIAL DE 1ª CATEGORIA COM ESCAVADEIRA HIDRÁULICA SOBRE PONTÃO FLUTUANTE - CAPACIDADE DA CAÇAMBA DE 1,56 M³ - TRANSPORTE COM BATELÃO SEM PROPULSÃO COM CAPACIDADE DE 100 T - DMT 300 A 600 M</t>
  </si>
  <si>
    <t>DRAGAGEM DE MATERIAL DE 1ª CATEGORIA COM ESCAVADEIRA HIDRÁULICA SOBRE PONTÃO FLUTUANTE - CAPACIDADE DA CAÇAMBA DE 1,56 M³ - TRANSPORTE COM BATELÃO SEM PROPULSÃO COM CAPACIDADE DE 100 T - DMT 600 A 900 M</t>
  </si>
  <si>
    <t>DRAGAGEM DE MATERIAL DE 1ª CATEGORIA COM ESCAVADEIRA HIDRÁULICA SOBRE PONTÃO FLUTUANTE - CAPACIDADE DA CAÇAMBA DE 1,56 M³ - TRANSPORTE COM BATELÃO SEM PROPULSÃO COM CAPACIDADE DE 100 T - DMT 900 A 1.200 M</t>
  </si>
  <si>
    <t>DRAGAGEM DE MATERIAL DE 1ª CATEGORIA COM ESCAVADEIRA HIDRÁULICA SOBRE PONTÃO FLUTUANTE - CAPACIDADE DA CAÇAMBA DE 1,56 M³ - TRANSPORTE COM BATELÃO SEM PROPULSÃO COM CAPACIDADE DE 100 T - DMT DE 3.000 M</t>
  </si>
  <si>
    <t>APLICAÇÃO DE GEOTÊXTIL NÃO-TECIDO AGULHADO COM RESISTÊNCIA À TRAÇÃO LONGITUDINAL DE 14 KN/M</t>
  </si>
  <si>
    <t>APLICAÇÃO DE GEOTÊXTIL NÃO-TECIDO AGULHADO COM RESISTÊNCIA À TRAÇÃO LONGITUDINAL DE 31 KN/M</t>
  </si>
  <si>
    <t>BUEIRO DE CONCRETO TIPO MINITÚNEL SEM INTERRUPÇÃO DE TRÁFEGO - SEÇÃO 1,60 M X 1,84 M - ESCAVADO EM MATERIAL DE 2ª CATEGORIA - ALTURA MÍNIMA DO ATERRO = 1,20 M</t>
  </si>
  <si>
    <t>BUEIRO DE CONCRETO TIPO MINITÚNEL SEM INTERRUPÇÃO DE TRÁFEGO - SEÇÃO 1,60 M X 1,84 M - ESCAVADO EM MATERIAL DE 3ª CATEGORIA - ALTURA MÍNIMA DO ATERRO = 1,20 M</t>
  </si>
  <si>
    <t>BUEIRO DE CONCRETO TIPO MINITÚNEL SEM INTERRUPÇÃO DE TRÁFEGO - SEÇÃO 2,00 M X 2,00 M - ESCAVADO EM MATERIAL DE 1ª CATEGORIA - ALTURA MÍNIMA DO ATERRO = 1,40 M</t>
  </si>
  <si>
    <t>BUEIRO DE CONCRETO TIPO MINITÚNEL SEM INTERRUPÇÃO DE TRÁFEGO - SEÇÃO 2,00 M X 2,00 M - ESCAVADO EM MATERIAL DE 2ª CATEGORIA - ALTURA MÍNIMA DO ATERRO = 1,40 M</t>
  </si>
  <si>
    <t>BUEIRO DE CONCRETO TIPO MINITÚNEL SEM INTERRUPÇÃO DE TRÁFEGO - SEÇÃO 2,00 M X 2,00 M - ESCAVADO EM MATERIAL DE 3ª CATEGORIA - ALTURA MÍNIMA DO ATERRO = 1,40 M</t>
  </si>
  <si>
    <t>BUEIRO DE CONCRETO TIPO MINITÚNEL SEM INTERRUPÇÃO DE TRÁFEGO - SEÇÃO 2,20 M X 2,60 M - ESCAVADO EM MATERIAL DE 1ª CATEGORIA - ALTURA MÍNIMA DO ATERRO = 1,50 M</t>
  </si>
  <si>
    <t>BUEIRO DE CONCRETO TIPO MINITÚNEL SEM INTERRUPÇÃO DE TRÁFEGO - SEÇÃO 2,20 M X 2,60 M - ESCAVADO EM MATERIAL DE 2ª CATEGORIA - ALTURA MÍNIMA DO ATERRO = 1,50 M</t>
  </si>
  <si>
    <t>BUEIRO DE CONCRETO TIPO MINITÚNEL SEM INTERRUPÇÃO DE TRÁFEGO - SEÇÃO 2,20 M X 2,60 M - ESCAVADO EM MATERIAL DE 3ª CATEGORIA - ALTURA MÍNIMA DO ATERRO = 1,50 M</t>
  </si>
  <si>
    <t>BUEIRO DE CONCRETO TIPO MINITÚNEL SEM INTERRUPÇÃO DE TRÁFEGO - SEÇÃO 2,20 M X 2,70 M - ESCAVADO EM MATERIAL DE 1ª CATEGORIA - ALTURA MÍNIMA DO ATERRO = 1,50 M</t>
  </si>
  <si>
    <t>BUEIRO DE CONCRETO TIPO MINITÚNEL SEM INTERRUPÇÃO DE TRÁFEGO - SEÇÃO 2,20 M X 2,70 M - ESCAVADO EM MATERIAL DE 2ª CATEGORIA - ALTURA MÍNIMA DO ATERRO = 1,50 M</t>
  </si>
  <si>
    <t>BUEIRO DE CONCRETO TIPO MINITÚNEL SEM INTERRUPÇÃO DE TRÁFEGO - SEÇÃO 2,20 M X 2,70 M - ESCAVADO EM MATERIAL DE 3ª CATEGORIA - ALTURA MÍNIMA DO ATERRO = 1,50 M</t>
  </si>
  <si>
    <t>CANAL EM POLIETILENO E POLIPROPILENO COM EFEITO AUTOLIMPANTE E ABERTURA DE CAPTAÇÃO EM FERRO FUNDIDO DÚCTIL - CARGA DE CONTROLE DE 900 KN - 100,0 X 21,0 X 57,9 CM - FORNECIMENTO E INSTALAÇÃO EM PAVIMENTO DE ASFALTO</t>
  </si>
  <si>
    <t>CANAL EM POLIETILENO E POLIPROPILENO COM EFEITO AUTOLIMPANTE E ABERTURA DE CAPTAÇÃO EM FERRO FUNDIDO DÚCTIL - CARGA DE CONTROLE DE 900 KN - 100,0 X 25,2 X 66,5 CM - FORNECIMENTO E INSTALAÇÃO EM PAVIMENTO DE ASFALTO</t>
  </si>
  <si>
    <t>CANAL EM POLIETILENO E POLIPROPILENO COM EFEITO AUTOLIMPANTE E ABERTURA DE CAPTAÇÃO EM FERRO FUNDIDO DÚCTIL - CARGA DE CONTROLE DE 900 KN - 100,0 X 42,0 X 95,0 CM - FORNECIMENTO E INSTALAÇÃO EM PAVIMENTO DE ASFALTO</t>
  </si>
  <si>
    <t>CANAL EM POLIETILENO E POLIPROPILENO COM EFEITO AUTOLIMPANTE E ABERTURA DE CAPTAÇÃO EM FERRO FUNDIDO DÚCTIL - CARGA DE CONTROLE DE 900 KN - 114,2 X 78,0 X 106,0 CM - FORNECIMENTO E INSTALAÇÃO EM PAVIMENTO DE ASFALTO</t>
  </si>
  <si>
    <t>CANAL EM POLIETILENO E POLIPROPILENO COM EFEITO AUTOLIMPANTE E GRELHA DE ENCAIXE EM FERRO FUNDIDO DÚCTIL - CARGA DE CONTROLE DE 400 KN - 100,0 X 14,7 X 18,6 CM - FORNECIMENTO E INSTALAÇÃO EM PAVIMENTO DE ASFALTO</t>
  </si>
  <si>
    <t>CANAL EM POLIETILENO E POLIPROPILENO COM EFEITO AUTOLIMPANTE E GRELHA DE ENCAIXE EM FERRO FUNDIDO DÚCTIL - CARGA DE CONTROLE DE 400 KN - 100,0 X 24,7 X 23,6 CM - FORNECIMENTO E INSTALAÇÃO EM PAVIMENTO DE ASFALTO</t>
  </si>
  <si>
    <t>CANAL EM POLIETILENO E POLIPROPILENO COM EFEITO AUTOLIMPANTE E GRELHA DE ENCAIXE EM FERRO FUNDIDO DÚCTIL - CARGA DE CONTROLE DE 400 KN - 100,0 X 34,9 X 29,4 CM - FORNECIMENTO E INSTALAÇÃO EM PAVIMENTO DE ASFALTO</t>
  </si>
  <si>
    <t>CANAL EM POLIETILENO E POLIPROPILENO COM EFEITO AUTOLIMPANTE E GRELHA DE ENCAIXE EM FERRO FUNDIDO DÚCTIL - CARGA DE CONTROLE DE 600 KN - 100,0 X 16,0 X 15,0 CM - FORNECIMENTO E INSTALAÇÃO EM PAVIMENTO DE ASFALTO</t>
  </si>
  <si>
    <t>CANAL EM POLIETILENO E POLIPROPILENO COM EFEITO AUTOLIMPANTE E GRELHA DE ENCAIXE EM FERRO FUNDIDO DÚCTIL - CARGA DE CONTROLE DE 600 KN - 100,0 X 21,2 X 21,0 CM - FORNECIMENTO E INSTALAÇÃO EM PAVIMENTO DE ASFALTO</t>
  </si>
  <si>
    <t>CANAL EM POLIETILENO E POLIPROPILENO COM EFEITO AUTOLIMPANTE E GRELHA DE ENCAIXE EM FERRO FUNDIDO DÚCTIL - CARGA DE CONTROLE DE 600 KN - 100,0 X 26,2 X 20,0 CM - FORNECIMENTO E INSTALAÇÃO EM PAVIMENTO DE ASFALTO</t>
  </si>
  <si>
    <t>CANAL EM POLIETILENO E POLIPROPILENO COM EFEITO AUTOLIMPANTE E GRELHA DE ENCAIXE EM POLIAMIDA REFORÇADA - CARGA DE CONTROLE DE 250 KN - 100,0 X 16,0 X 15,0 CM - FORNECIMENTO E INSTALAÇÃO EM PAVIMENTO DE ASFALTO</t>
  </si>
  <si>
    <t>CANAL EM POLIETILENO E POLIPROPILENO COM EFEITO AUTOLIMPANTE E GRELHA DE ENCAIXE EM POLIAMIDA REFORÇADA - CARGA DE CONTROLE DE 250 KN - 100,0 X 16,0 X 20,0 CM - FORNECIMENTO E INSTALAÇÃO EM PAVIMENTO DE ASFALTO</t>
  </si>
  <si>
    <t>CANAL EM POLIETILENO E POLIPROPILENO COM EFEITO AUTOLIMPANTE E GRELHA DE ENCAIXE EM POLIAMIDA REFORÇADA - CARGA DE CONTROLE DE 250 KN - 100,0 X 16,0 X 7,5 CM - FORNECIMENTO E INSTALAÇÃO EM PAVIMENTO DE ASFALTO</t>
  </si>
  <si>
    <t>CANAL MONOBLOCO COM CORPO E GRELHA EM CONCRETO POLÍMERO COM EFEITO AUTOLIMPANTE - CARGA DE CONTROLE DE 400 KN - 100,0 X 15,0 X 23,0 CM - FORNECIMENTO E INSTALAÇÃO EM PAVIMENTO DE ASFALTO</t>
  </si>
  <si>
    <t>CANAL MONOBLOCO COM CORPO E GRELHA EM CONCRETO POLÍMERO COM EFEITO AUTOLIMPANTE - CARGA DE CONTROLE DE 400 KN - 100,0 X 15,0 X 23,0 CM - FORNECIMENTO E INSTALAÇÃO EM PAVIMENTO DE CONCRETO</t>
  </si>
  <si>
    <t>CANAL MONOBLOCO COM CORPO E GRELHA EM CONCRETO POLÍMERO COM EFEITO AUTOLIMPANTE - CARGA DE CONTROLE DE 400 KN - 100,0 X 25,0 X 32,0 CM - FORNECIMENTO E INSTALAÇÃO EM PAVIMENTO DE ASFALTO</t>
  </si>
  <si>
    <t>CANAL MONOBLOCO COM CORPO E GRELHA EM CONCRETO POLÍMERO COM EFEITO AUTOLIMPANTE - CARGA DE CONTROLE DE 400 KN - 100,0 X 25,0 X 32,0 CM - FORNECIMENTO E INSTALAÇÃO EM PAVIMENTO DE CONCRETO</t>
  </si>
  <si>
    <t>CANAL MONOBLOCO COM CORPO E GRELHA EM CONCRETO POLÍMERO COM EFEITO AUTOLIMPANTE - CARGA DE CONTROLE DE 900 KN - 100,0 X 16,0 X 26,5 CM - FORNECIMENTO E INSTALAÇÃO EM PAVIMENTO DE ASFALTO</t>
  </si>
  <si>
    <t>CANAL MONOBLOCO COM CORPO E GRELHA EM CONCRETO POLÍMERO COM EFEITO AUTOLIMPANTE - CARGA DE CONTROLE DE 900 KN - 100,0 X 16,0 X 26,5 CM - FORNECIMENTO E INSTALAÇÃO EM PAVIMENTO DE CONCRETO</t>
  </si>
  <si>
    <t>CANAL MONOBLOCO COM CORPO E GRELHA EM CONCRETO POLÍMERO COM EFEITO AUTOLIMPANTE - CARGA DE CONTROLE DE 900 KN - 100,0 X 21,0 X 28,0 CM - FORNECIMENTO E INSTALAÇÃO EM PAVIMENTO DE ASFALTO</t>
  </si>
  <si>
    <t>CANAL MONOBLOCO COM CORPO E GRELHA EM CONCRETO POLÍMERO COM EFEITO AUTOLIMPANTE - CARGA DE CONTROLE DE 900 KN - 100,0 X 21,0 X 28,0 CM - FORNECIMENTO E INSTALAÇÃO EM PAVIMENTO DE CONCRETO</t>
  </si>
  <si>
    <t>CANAL MONOBLOCO COM CORPO E GRELHA EM CONCRETO POLÍMERO COM EFEITO AUTOLIMPANTE - CARGA DE CONTROLE DE 900 KN - 100,0 X 21,0 X 38,0 CM - FORNECIMENTO E INSTALAÇÃO EM PAVIMENTO DE ASFALTO</t>
  </si>
  <si>
    <t>CANAL MONOBLOCO COM CORPO E GRELHA EM CONCRETO POLÍMERO COM EFEITO AUTOLIMPANTE - CARGA DE CONTROLE DE 900 KN - 100,0 X 21,0 X 38,0 CM - FORNECIMENTO E INSTALAÇÃO EM PAVIMENTO DE CONCRETO</t>
  </si>
  <si>
    <t>CANAL MONOBLOCO COM CORPO E GRELHA EM CONCRETO POLÍMERO COM EFEITO AUTOLIMPANTE - CARGA DE CONTROLE DE 900 KN - 100,0 X 21,0 X 48,0 CM - FORNECIMENTO E INSTALAÇÃO EM PAVIMENTO DE ASFALTO</t>
  </si>
  <si>
    <t>CANAL MONOBLOCO COM CORPO E GRELHA EM CONCRETO POLÍMERO COM EFEITO AUTOLIMPANTE - CARGA DE CONTROLE DE 900 KN - 100,0 X 21,0 X 48,0 CM - FORNECIMENTO E INSTALAÇÃO EM PAVIMENTO DE CONCRETO</t>
  </si>
  <si>
    <t>CANAL MONOBLOCO COM CORPO E GRELHA EM CONCRETO POLÍMERO COM EFEITO AUTOLIMPANTE - CARGA DE CONTROLE DE 900 KN - 100,0 X 26,0 X 33,0 CM - FORNECIMENTO E INSTALAÇÃO EM PAVIMENTO DE ASFALTO</t>
  </si>
  <si>
    <t>CANAL MONOBLOCO COM CORPO E GRELHA EM CONCRETO POLÍMERO COM EFEITO AUTOLIMPANTE - CARGA DE CONTROLE DE 900 KN - 100,0 X 26,0 X 33,0 CM - FORNECIMENTO E INSTALAÇÃO EM PAVIMENTO DE CONCRETO</t>
  </si>
  <si>
    <t>CANAL MONOBLOCO COM CORPO E GRELHA EM CONCRETO POLÍMERO COM EFEITO AUTOLIMPANTE - CARGA DE CONTROLE DE 900 KN - 100,0 X 26,0 X 53,0 CM - FORNECIMENTO E INSTALAÇÃO EM PAVIMENTO DE ASFALTO</t>
  </si>
  <si>
    <t>CANAL MONOBLOCO COM CORPO E GRELHA EM CONCRETO POLÍMERO COM EFEITO AUTOLIMPANTE - CARGA DE CONTROLE DE 900 KN - 100,0 X 26,0 X 53,0 CM - FORNECIMENTO E INSTALAÇÃO EM PAVIMENTO DE CONCRETO</t>
  </si>
  <si>
    <t>CANAL MONOBLOCO COM CORPO E GRELHA EM CONCRETO POLÍMERO COM EFEITO AUTOLIMPANTE - CARGA DE CONTROLE DE 900 KN - 200,0 X 40,0 X 59,5 CM - FORNECIMENTO E INSTALAÇÃO EM PAVIMENTO DE ASFALTO</t>
  </si>
  <si>
    <t>CANAL MONOBLOCO COM CORPO E GRELHA EM CONCRETO POLÍMERO COM EFEITO AUTOLIMPANTE - CARGA DE CONTROLE DE 900 KN - 200,0 X 40,0 X 59,5 CM - FORNECIMENTO E INSTALAÇÃO EM PAVIMENTO DE CONCRETO</t>
  </si>
  <si>
    <t>CANALETA MEIA CANA D = 0,30 M ASSENTE SOBRE LASTRO DE AREIA - AREIA E BRITA COMERCIAIS - FORNECIMENTO E INSTALAÇÃO</t>
  </si>
  <si>
    <t>CANALETA MEIA CANA D = 0,30 M ASSENTE SOBRE LASTRO DE AREIA - AREIA EXTRAÍDA E BRITA PRODUZIDA - FORNECIMENTO E INSTALAÇÃO</t>
  </si>
  <si>
    <t>CANALETA MEIA CANA D = 0,40 M ASSENTE SOBRE LASTRO DE AREIA - AREIA E BRITA COMERCIAIS - FORNECIMENTO E INSTALAÇÃO</t>
  </si>
  <si>
    <t>CANALETA MEIA CANA D = 0,40 M ASSENTE SOBRE LASTRO DE AREIA - AREIA EXTRAÍDA E BRITA PRODUZIDA - FORNECIMENTO E INSTALAÇÃO</t>
  </si>
  <si>
    <t>CONFECÇÃO DE COSTELA PRÉ-MOLDADA DE BUEIRO DE CONCRETO TIPO MINITÚNEL - SEÇÃO 1,00 M X 1,48 M - ESPESSURA DE 10 CM E COMPRIMENTO DE 19,5 CM</t>
  </si>
  <si>
    <t>CONFECÇÃO DE COSTELA PRÉ-MOLDADA DE BUEIRO DE CONCRETO TIPO MINITÚNEL - SEÇÃO 1,60 M X 1,84 M - ESPESSURA DE 10 CM E COMPRIMENTO DE 19,5 CM</t>
  </si>
  <si>
    <t>CONFECÇÃO DE COSTELA PRÉ-MOLDADA DE BUEIRO DE CONCRETO TIPO MINITÚNEL - SEÇÃO 2,00 M X 2,00 M - ESPESSURA DE 10 CM E COMPRIMENTO DE 14,5 CM</t>
  </si>
  <si>
    <t>CONFECÇÃO DE COSTELA PRÉ-MOLDADA DE BUEIRO DE CONCRETO TIPO MINITÚNEL - SEÇÃO 2,20 M X 2,60 M - ESPESSURA DE 10 CM E COMPRIMENTO DE 14,5 CM</t>
  </si>
  <si>
    <t>CONFECÇÃO DE COSTELA PRÉ-MOLDADA DE BUEIRO DE CONCRETO TIPO MINITÚNEL - SEÇÃO 2,20 M X 2,70 M - ESPESSURA DE 10 CM E COMPRIMENTO DE 14,5 CM</t>
  </si>
  <si>
    <t>DISSIPADOR DE ENERGIA - DEB 01 - AREIA EXTRAÍDA E BRITA E PEDRA DE MÃO PRODUZIDAS</t>
  </si>
  <si>
    <t>DISSIPADOR DE ENERGIA - DEB 01 - AREIA, BRITA E PEDRA DE MÃO COMERCIAIS</t>
  </si>
  <si>
    <t>DISSIPADOR DE ENERGIA - DEB 02 - AREIA EXTRAÍDA E BRITA E PEDRA DE MÃO PRODUZIDAS</t>
  </si>
  <si>
    <t>DISSIPADOR DE ENERGIA - DEB 02 - AREIA, BRITA E PEDRA DE MÃO COMERCIAIS</t>
  </si>
  <si>
    <t>DISSIPADOR DE ENERGIA - DEB 03 - AREIA EXTRAÍDA E BRITA E PEDRA DE MÃO PRODUZIDAS</t>
  </si>
  <si>
    <t>DISSIPADOR DE ENERGIA - DEB 03 - AREIA, BRITA E PEDRA DE MÃO COMERCIAIS</t>
  </si>
  <si>
    <t>DISSIPADOR DE ENERGIA - DEB 04 - AREIA EXTRAÍDA E BRITA E PEDRA DE MÃO PRODUZIDAS</t>
  </si>
  <si>
    <t>DISSIPADOR DE ENERGIA - DEB 04 - AREIA, BRITA E PEDRA DE MÃO COMERCIAIS</t>
  </si>
  <si>
    <t>DISSIPADOR DE ENERGIA - DEB 05 - AREIA EXTRAÍDA E BRITA E PEDRA DE MÃO PRODUZIDAS</t>
  </si>
  <si>
    <t>DISSIPADOR DE ENERGIA - DEB 05 - AREIA, BRITA E PEDRA DE MÃO COMERCIAIS</t>
  </si>
  <si>
    <t>DISSIPADOR DE ENERGIA - DEB 06 - AREIA EXTRAÍDA E BRITA E PEDRA DE MÃO PRODUZIDAS</t>
  </si>
  <si>
    <t>DISSIPADOR DE ENERGIA - DEB 06 - AREIA, BRITA E PEDRA DE MÃO COMERCIAIS</t>
  </si>
  <si>
    <t>DISSIPADOR DE ENERGIA - DEB 07 - AREIA EXTRAÍDA E BRITA E PEDRA DE MÃO PRODUZIDAS</t>
  </si>
  <si>
    <t>DISSIPADOR DE ENERGIA - DEB 07 - AREIA, BRITA E PEDRA DE MÃO COMERCIAIS</t>
  </si>
  <si>
    <t>DISSIPADOR DE ENERGIA - DEB 08 - AREIA EXTRAÍDA E BRITA E PEDRA DE MÃO PRODUZIDAS</t>
  </si>
  <si>
    <t>DISSIPADOR DE ENERGIA - DEB 08 - AREIA, BRITA E PEDRA DE MÃO COMERCIAIS</t>
  </si>
  <si>
    <t>DISSIPADOR DE ENERGIA - DEB 09 - AREIA EXTRAÍDA E BRITA E PEDRA DE MÃO PRODUZIDAS</t>
  </si>
  <si>
    <t>DISSIPADOR DE ENERGIA - DEB 09 - AREIA, BRITA E PEDRA DE MÃO COMERCIAIS</t>
  </si>
  <si>
    <t>DISSIPADOR DE ENERGIA - DEB 10 - AREIA EXTRAÍDA E BRITA E PEDRA DE MÃO PRODUZIDAS</t>
  </si>
  <si>
    <t>DISSIPADOR DE ENERGIA - DEB 10 - AREIA, BRITA E PEDRA DE MÃO COMERCIAIS</t>
  </si>
  <si>
    <t>DISSIPADOR DE ENERGIA - DEB 11 - AREIA EXTRAÍDA E BRITA E PEDRA DE MÃO PRODUZIDAS</t>
  </si>
  <si>
    <t>DISSIPADOR DE ENERGIA - DEB 11 - AREIA, BRITA E PEDRA DE MÃO COMERCIAIS</t>
  </si>
  <si>
    <t>DISSIPADOR DE ENERGIA - DEB 12 - AREIA EXTRAÍDA E BRITA E PEDRA DE MÃO PRODUZIDAS</t>
  </si>
  <si>
    <t>DISSIPADOR DE ENERGIA - DEB 12 - AREIA, BRITA E PEDRA DE MÃO COMERCIAIS</t>
  </si>
  <si>
    <t>DISSIPADOR DE ENERGIA - DEB 13 - AREIA EXTRAÍDA E BRITA E PEDRA DE MÃO PRODUZIDAS</t>
  </si>
  <si>
    <t>DISSIPADOR DE ENERGIA - DEB 13 - AREIA, BRITA E PEDRA DE MÃO COMERCIAIS</t>
  </si>
  <si>
    <t>DISSIPADOR DE ENERGIA - DED 01 - AREIA EXTRAÍDA E BRITA PRODUZIDA</t>
  </si>
  <si>
    <t>DRENO DE PAVIMENTO EM MICROVALA COM GEOCOMPOSTO DRENANTE H = 0,40 M - INCLUSIVE CORTE, ENCHIMENTO COM AREIA E SELO ASFÁLTICO</t>
  </si>
  <si>
    <t>DRENO DE PAVIMENTO EM MICROVALA COM GEOCOMPOSTO DRENANTE H = 0,60 M - INCLUSIVE CORTE, ENCHIMENTO COM AREIA E SELO ASFÁLTICO</t>
  </si>
  <si>
    <t>DRENO DE PVC D = 100 MM PARA OAE - FORNECIMENTO E INSTALAÇÃO</t>
  </si>
  <si>
    <t>DRENO DE PVC D = 150 MM PARA OAE - FORNECIMENTO E INSTALAÇÃO</t>
  </si>
  <si>
    <t>DRENO DE PVC D = 75 MM PARA OAE - FORNECIMENTO E INSTALAÇÃO</t>
  </si>
  <si>
    <t>DRENO LONGITUDINAL DE PAVIMENTO H = 0,40 M - COM GEOCOMPOSTO DRENANTE</t>
  </si>
  <si>
    <t>DRENO LONGITUDINAL DE PAVIMENTO H = 0,60 M - COM GEOCOMPOSTO DRENANTE</t>
  </si>
  <si>
    <t>DRENO LONGITUDINAL DE PAVIMENTO H = 1,00 M - COM GEOCOMPOSTO DRENANTE</t>
  </si>
  <si>
    <t>DRENO LONGITUDINAL DE PAVIMENTO H = 1,50 M - COM GEOCOMPOSTO DRENANTE</t>
  </si>
  <si>
    <t>DRENO LONGITUDINAL PROFUNDO EM TUBO DE CONCRETO D = 0,40 M EM VALA DE H = 1,10 M E L = 1,00 M COM BRITA ENVOLTA EM GEOTÊXTIL</t>
  </si>
  <si>
    <t>DRENO LONGITUDINAL PROFUNDO PARA CORTE EM SOLO - DPS 01 - TUBO PEAD E AREIA COMERCIAL</t>
  </si>
  <si>
    <t>DRENO LONGITUDINAL PROFUNDO PARA CORTE EM SOLO - DPS 01 - TUBO PEAD E AREIA EXTRAÍDA</t>
  </si>
  <si>
    <t>DRENO LONGITUDINAL PROFUNDO PARA CORTE EM SOLO - DPS 02 - TUBO PEAD E AREIA COMERCIAL</t>
  </si>
  <si>
    <t>DRENO LONGITUDINAL PROFUNDO PARA CORTE EM SOLO - DPS 02 - TUBO PEAD E AREIA EXTRAÍDA</t>
  </si>
  <si>
    <t>DRENO LONGITUDINAL PROFUNDO PARA CORTE EM SOLO - DPS 03 - TUBO PEAD, AREIA E BRITA COMERCIAIS - MADEIRA COM UTILIZAÇÃO DE 5 VEZES</t>
  </si>
  <si>
    <t>DRENO LONGITUDINAL PROFUNDO PARA CORTE EM SOLO - DPS 03 - TUBO PEAD, AREIA EXTRAÍDA E BRITA PRODUZIDA - MADEIRA COM UTILIZAÇÃO DE 5 VEZES</t>
  </si>
  <si>
    <t>DRENO LONGITUDINAL PROFUNDO PARA CORTE EM SOLO - DPS 04 - TUBO PEAD, AREIA E BRITA COMERCIAIS - MADEIRA COM UTILIZAÇÃO DE 5 VEZES</t>
  </si>
  <si>
    <t>DRENO LONGITUDINAL PROFUNDO PARA CORTE EM SOLO - DPS 04 - TUBO PEAD, AREIA EXTRAÍDA E BRITA PRODUZIDA - MADEIRA COM UTILIZAÇÃO DE 5 VEZES</t>
  </si>
  <si>
    <t>DRENO LONGITUDINAL PROFUNDO PARA CORTE EM SOLO - DPS 07 - TUBO PEAD E BRITA COMERCIAL</t>
  </si>
  <si>
    <t>DRENO LONGITUDINAL PROFUNDO PARA CORTE EM SOLO - DPS 07 - TUBO PEAD E BRITA PRODUZIDA</t>
  </si>
  <si>
    <t>DRENO LONGITUDINAL PROFUNDO PARA CORTE EM SOLO - DPS 08 - TUBO PEAD E BRITA COMERCIAL</t>
  </si>
  <si>
    <t>DRENO LONGITUDINAL PROFUNDO PARA CORTE EM SOLO - DPS 08 - TUBO PEAD E BRITA PRODUZIDA</t>
  </si>
  <si>
    <t>DRENO SUBSUPERFICIAL - DSS 01 - TUBO DE CONCRETO PERFURADO E AREIA COMERCIAL</t>
  </si>
  <si>
    <t>DRENO SUBSUPERFICIAL - DSS 01 - TUBO DE CONCRETO PERFURADO E AREIA EXTRAÍDA</t>
  </si>
  <si>
    <t>DRENO SUBSUPERFICIAL - DSS 01 - TUBO PEAD E AREIA COMERCIAL</t>
  </si>
  <si>
    <t>DRENO SUBSUPERFICIAL - DSS 01 - TUBO PEAD E AREIA EXTRAÍDA</t>
  </si>
  <si>
    <t>DRENO SUBSUPERFICIAL - DSS 02 - BRITA COMERCIAL</t>
  </si>
  <si>
    <t>DRENO SUBSUPERFICIAL - DSS 02 - BRITA PRODUZIDA</t>
  </si>
  <si>
    <t>DRENO SUBSUPERFICIAL - DSS 03 - BRITA COMERCIAL</t>
  </si>
  <si>
    <t>DRENO SUBSUPERFICIAL - DSS 03 - BRITA PRODUZIDA</t>
  </si>
  <si>
    <t>DRENO SUBSUPERFICIAL - DSS 04 - TUBO DE CONCRETO PERFURADO E BRITA COMERCIAL</t>
  </si>
  <si>
    <t>DRENO SUBSUPERFICIAL - DSS 04 - TUBO DE CONCRETO PERFURADO E BRITA PRODUZIDA</t>
  </si>
  <si>
    <t>DRENO SUBSUPERFICIAL - DSS 04 - TUBO PEAD E BRITA COMERCIAL</t>
  </si>
  <si>
    <t>DRENO SUBSUPERFICIAL - DSS 04 - TUBO PEAD E BRITA PRODUZIDA</t>
  </si>
  <si>
    <t>GRELHA DE CONCRETO 54 X 100 CM PARA BOCA-DE-LOBO - AREIA E BRITA COMERCIAIS - SOBRECARGA DO TREM TIPO TB 45</t>
  </si>
  <si>
    <t>GRELHA DE CONCRETO 54 X 100 CM PARA BOCA-DE-LOBO - AREIA EXTRAÍDA E BRITA PRODUZIDA - SOBRECARGA DO TREM TIPO TB 45</t>
  </si>
  <si>
    <t>LASTRO DE AREIA EXTRAÍDA - ESPALHAMENTO MECÂNICO</t>
  </si>
  <si>
    <t>LASTRO DE BRITA COMERCIAL COMPACTADO COM SOQUETE VIBRATÓRIO - ESPALHAMENTO MANUAL</t>
  </si>
  <si>
    <t>LASTRO DE BRITA PRODUZIDA COMPACTADO COM SOQUETE VIBRATÓRIO - ESPALHAMENTO MANUAL</t>
  </si>
  <si>
    <t>LASTRO DE PEDRA DE MÃO OU RACHÃO - ESPALHAMENTO MANUAL</t>
  </si>
  <si>
    <t>MEIO-FIO DE CONCRETO - MFC 01 - AREIA E BRITA COMERCIAIS - FÔRMA DE MADEIRA</t>
  </si>
  <si>
    <t>MEIO-FIO DE CONCRETO - MFC 01 - AREIA EXTRAÍDA E BRITA PRODUZIDA - FÔRMA DE MADEIRA</t>
  </si>
  <si>
    <t>MEIO-FIO DE CONCRETO - MFC 01 MOLDADO NO LOCAL COM EXTRUSORA E CONCRETO USINADO - AREIA E BRITA COMERCIAIS</t>
  </si>
  <si>
    <t>MEIO-FIO DE CONCRETO - MFC 01 MOLDADO NO LOCAL COM EXTRUSORA E CONCRETO USINADO - AREIA EXTRAÍDA E BRITA PRODUZIDA</t>
  </si>
  <si>
    <t>MEIO-FIO DE CONCRETO - MFC 02 - AREIA E BRITA COMERCIAIS - FÔRMA DE MADEIRA</t>
  </si>
  <si>
    <t>MEIO-FIO DE CONCRETO - MFC 02 - AREIA EXTRAÍDA E BRITA PRODUZIDA - FÔRMA DE MADEIRA</t>
  </si>
  <si>
    <t>MEIO-FIO DE CONCRETO - MFC 02 MOLDADO NO LOCAL COM EXTRUSORA E CONCRETO USINADO - AREIA E BRITA COMERCIAIS</t>
  </si>
  <si>
    <t>MEIO-FIO DE CONCRETO - MFC 02 MOLDADO NO LOCAL COM EXTRUSORA E CONCRETO USINADO - AREIA EXTRAÍDA E BRITA PRODUZIDA</t>
  </si>
  <si>
    <t>MEIO-FIO DE CONCRETO - MFC 03 - AREIA E BRITA COMERCIAIS - FÔRMA DE MADEIRA</t>
  </si>
  <si>
    <t>MEIO-FIO DE CONCRETO - MFC 03 - AREIA EXTRAÍDA E BRITA PRODUZIDA - FÔRMA DE MADEIRA</t>
  </si>
  <si>
    <t>MEIO-FIO DE CONCRETO - MFC 03 MOLDADO NO LOCAL COM EXTRUSORA E CONCRETO USINADO - AREIA E BRITA COMERCIAIS</t>
  </si>
  <si>
    <t>MEIO-FIO DE CONCRETO - MFC 03 MOLDADO NO LOCAL COM EXTRUSORA E CONCRETO USINADO - AREIA EXTRAÍDA E BRITA PRODUZIDA</t>
  </si>
  <si>
    <t>MEIO-FIO DE CONCRETO - MFC 04 - AREIA E BRITA COMERCIAIS - FÔRMA DE MADEIRA</t>
  </si>
  <si>
    <t>MEIO-FIO DE CONCRETO - MFC 04 - AREIA EXTRAÍDA E BRITA PRODUZIDA - FÔRMA DE MADEIRA</t>
  </si>
  <si>
    <t>MEIO-FIO DE CONCRETO - MFC 04 MOLDADO NO LOCAL COM EXTRUSORA E CONCRETO USINADO - AREIA E BRITA COMERCIAIS</t>
  </si>
  <si>
    <t>MEIO-FIO DE CONCRETO - MFC 04 MOLDADO NO LOCAL COM EXTRUSORA E CONCRETO USINADO - AREIA EXTRAÍDA E BRITA PRODUZIDA</t>
  </si>
  <si>
    <t>MEIO-FIO DE CONCRETO - MFC 05 - AREIA E BRITA COMERCIAIS - FÔRMA DE MADEIRA</t>
  </si>
  <si>
    <t>MEIO-FIO DE CONCRETO - MFC 05 - AREIA EXTRAÍDA E BRITA PRODUZIDA - FÔRMA DE MADEIRA</t>
  </si>
  <si>
    <t>MEIO-FIO DE CONCRETO - MFC 05 MOLDADO NO LOCAL COM EXTRUSORA E CONCRETO USINADO - AREIA E BRITA COMERCIAIS</t>
  </si>
  <si>
    <t>MEIO-FIO DE CONCRETO - MFC 05 MOLDADO NO LOCAL COM EXTRUSORA E CONCRETO USINADO - AREIA EXTRAÍDA E BRITA PRODUZIDA</t>
  </si>
  <si>
    <t>MEIO-FIO DE CONCRETO - MFC 06 - AREIA E BRITA COMERCIAIS - FÔRMA DE MADEIRA</t>
  </si>
  <si>
    <t>MEIO-FIO DE CONCRETO - MFC 06 - AREIA EXTRAÍDA E BRITA PRODUZIDA - FÔRMA DE MADEIRA</t>
  </si>
  <si>
    <t>MEIO-FIO DE CONCRETO - MFC 06 MOLDADO NO LOCAL COM EXTRUSORA E CONCRETO USINADO - AREIA E BRITA COMERCIAIS</t>
  </si>
  <si>
    <t>MEIO-FIO DE CONCRETO - MFC 06 MOLDADO NO LOCAL COM EXTRUSORA E CONCRETO USINADO - AREIA EXTRAÍDA E BRITA PRODUZIDA</t>
  </si>
  <si>
    <t>MEIO-FIO DE CONCRETO - MFC 07 - AREIA E BRITA COMERCIAIS - FÔRMA DE MADEIRA</t>
  </si>
  <si>
    <t>MEIO-FIO DE CONCRETO - MFC 07 - AREIA EXTRAÍDA E BRITA PRODUZIDA - FÔRMA DE MADEIRA</t>
  </si>
  <si>
    <t>MEIO-FIO DE CONCRETO - MFC 07 MOLDADO NO LOCAL COM EXTRUSORA E CONCRETO USINADO - AREIA E BRITA COMERCIAIS</t>
  </si>
  <si>
    <t>MEIO-FIO DE CONCRETO - MFC 07 MOLDADO NO LOCAL COM EXTRUSORA E CONCRETO USINADO - AREIA EXTRAÍDA E BRITA PRODUZIDA</t>
  </si>
  <si>
    <t>MEIO-FIO DE CONCRETO - MFC 08 - AREIA E BRITA COMERCIAIS - FÔRMA DE MADEIRA</t>
  </si>
  <si>
    <t>MEIO-FIO DE CONCRETO - MFC 08 - AREIA EXTRAÍDA E BRITA PRODUZIDA - FÔRMA DE MADEIRA</t>
  </si>
  <si>
    <t>MEIO-FIO DE CONCRETO - MFC 08 MOLDADO NO LOCAL COM EXTRUSORA E CONCRETO USINADO - AREIA E BRITA COMERCIAIS</t>
  </si>
  <si>
    <t>MEIO-FIO DE CONCRETO - MFC 08 MOLDADO NO LOCAL COM EXTRUSORA E CONCRETO USINADO - AREIA EXTRAÍDA E BRITA PRODUZIDA</t>
  </si>
  <si>
    <t>MICROVALA PARA DRENO DE PAVIMENTO COM GEOCOMPOSTO DRENANTE H = 0,4 M</t>
  </si>
  <si>
    <t>MICROVALA PARA DRENO DE PAVIMENTO COM GEOCOMPOSTO DRENANTE H = 0,6 M</t>
  </si>
  <si>
    <t>SELO ASFÁLTICO DE MICROVALA PARA DRENO DE PAVIMENTO COM GEOCOMPOSTO</t>
  </si>
  <si>
    <t>TUBO DE CONCRETO PA1 PRODUZIDO NA OBRA PARA DRENAGEM - D = 1,20 M - AREIA E BRITA COMERCIAIS - FORNECIMENTO E INSTALAÇÃO</t>
  </si>
  <si>
    <t>TUBO DE CONCRETO PA1 PRODUZIDO NA OBRA PARA DRENAGEM - D = 1,20 M - AREIA EXTRAÍDA E BRITA PRODUZIDA - FORNECIMENTO E INSTALAÇÃO</t>
  </si>
  <si>
    <t>TUBO DE CONCRETO PA2 PRODUZIDO NA OBRA PARA DRENAGEM - D = 1,00 M - AREIA EXTRAÍDA E BRITA PRODUZIDA - FORNECIMENTO E INSTALAÇÃO</t>
  </si>
  <si>
    <t>TUBO DE CONCRETO PA3 PRODUZIDO NA OBRA PARA DRENAGEM - D = 1,20 M - AREIA EXTRAÍDA E BRITA PRODUZIDA - FORNECIMENTO E INSTALAÇÃO</t>
  </si>
  <si>
    <t>TUBO DE CONCRETO PA4 PRODUZIDO NA OBRA PARA DRENAGEM - D = 0,80 M - AREIA E BRITA COMERCIAIS - FORNECIMENTO E INSTALAÇÃO</t>
  </si>
  <si>
    <t>TUBO DE CONCRETO PA4 PRODUZIDO NA OBRA PARA DRENAGEM - D = 0,80 M - AREIA EXTRAÍDA E BRITA PRODUZIDA - FORNECIMENTO E INSTALAÇÃO</t>
  </si>
  <si>
    <t>TUBO DE PVC PARA DRENO TIPO BARBACÃ - D = 50 MM - FORNECIMENTO E INSTALAÇÃO</t>
  </si>
  <si>
    <t>TUBO DE PVC PARA DRENO TIPO BARBACÃ - D = 75 MM - FORNECIMENTO E INSTALAÇÃO</t>
  </si>
  <si>
    <t>TUBO PEAD PARA DRENAGEM - D = 1.000 MM - FORNECIMENTO E INSTALAÇÃO</t>
  </si>
  <si>
    <t>TUBO PEAD PARA DRENAGEM - D = 1.050 MM - FORNECIMENTO E INSTALAÇÃO</t>
  </si>
  <si>
    <t>TUBO PEAD PARA DRENAGEM - D = 1.200 MM - FORNECIMENTO E INSTALAÇÃO</t>
  </si>
  <si>
    <t>TUBO PEAD PARA DRENAGEM - D = 1.500 MM - FORNECIMENTO E INSTALAÇÃO</t>
  </si>
  <si>
    <t>TUBO PEAD PARA DRENAGEM - D = 1.800 MM - FORNECIMENTO E INSTALAÇÃO</t>
  </si>
  <si>
    <t>TUBO PEAD PARA DRENAGEM - D = 2.000 MM - FORNECIMENTO E INSTALAÇÃO</t>
  </si>
  <si>
    <t>TUBO PEAD PARA DRENAGEM - D = 2.500 MM - FORNECIMENTO E INSTALAÇÃO</t>
  </si>
  <si>
    <t>TUBO PEAD PARA DRENAGEM - D = 3.000 MM - FORNECIMENTO E INSTALAÇÃO</t>
  </si>
  <si>
    <t>TUBO PEAD PARA DRENAGEM - D = 400 MM - FORNECIMENTO E INSTALAÇÃO</t>
  </si>
  <si>
    <t>TUBO PEAD PARA DRENAGEM - D = 450 MM - FORNECIMENTO E INSTALAÇÃO</t>
  </si>
  <si>
    <t>TUBO PEAD PARA DRENAGEM - D = 500 MM - FORNECIMENTO E INSTALAÇÃO</t>
  </si>
  <si>
    <t>TUBO PEAD PARA DRENAGEM - D = 600 MM - FORNECIMENTO E INSTALAÇÃO</t>
  </si>
  <si>
    <t>TUBO PEAD PARA DRENAGEM - D = 750 MM - FORNECIMENTO E INSTALAÇÃO</t>
  </si>
  <si>
    <t>TUBO PEAD PARA DRENAGEM - D = 800 MM - FORNECIMENTO E INSTALAÇÃO</t>
  </si>
  <si>
    <t>TUBO PEAD PARA DRENAGEM - D = 900 MM - FORNECIMENTO E INSTALAÇÃO</t>
  </si>
  <si>
    <t>ESCORAMENTO COM PONTALETES D = 10 CM - UTILIZAÇÃO DE 1 VEZ - CONFECÇÃO, INSTALAÇÃO E RETIRADA</t>
  </si>
  <si>
    <t>ESCORAMENTO CONTÍNUO DE VALAS COM TÁBUAS DE 2,5 X 30 CM E LONGARINAS DE 6 X 16 CM - ESTRONCAS A CADA METRO NÃO INCLUÍDAS - PROFUNDIDADE DE ATÉ 4 M - MADEIRA COM UTILIZAÇÃO DE 3 VEZES - CONFECÇÃO, INSTALAÇÃO E RETIRADA</t>
  </si>
  <si>
    <t>ESCORAMENTO CONTÍNUO DE VALAS COM TÁBUAS DE 2,5 X 30 CM E LONGARINAS DE 6 X 16 CM - ESTRONCAS A CADA METRO NÃO INCLUÍDAS - PROFUNDIDADE DE ATÉ 4 M - MADEIRA SEM REAPROVEITAMENTO - CONFECÇÃO E INSTALAÇÃO</t>
  </si>
  <si>
    <t>ESCORAMENTO METÁLICO COM QUADRO TUBULAR CONTRAVENTADO - CAPACIDADE DE CARGA ATÉ 3,8 T/M² - QUADRO DE 1,0 X 1,0 X 1,2 M - UTILIZAÇÃO DE 50 VEZES - FORNECIMENTO, INSTALAÇÃO E RETIRADA</t>
  </si>
  <si>
    <t>ESTRONCAS EM PERFIL METÁLICO W 150 X 18,0 KG/M - UTILIZAÇÃO DE 20 VEZES</t>
  </si>
  <si>
    <t>APOIO NÁUTICO PARA A ESCAVAÇÃO COM PERFURATRIZ TIPO WIRTH EM ROCHA COM MÉDIA DUREZA E MÉDIA ABRASÃO - RESISTÊNCIA À COMPRESSÃO MENOR QUE 80 MPA - D = 600 A 1.800 MM</t>
  </si>
  <si>
    <t>APOIO NÁUTICO PARA A ESCAVAÇÃO COM PERFURATRIZ TIPO WIRTH EM ROCHA DE ALTA DUREZA E ALTA ABRASÃO - RESISTÊNCIA À COMPRESSÃO ACIMA DE 80 MPA - D = 600 A 1.800 MM</t>
  </si>
  <si>
    <t>APOIO NÁUTICO PARA A ESCAVAÇÃO COM PERFURATRIZ TIPO WIRTH EM SOLO D = 600 A 1.800 MM</t>
  </si>
  <si>
    <t>APOIO NÁUTICO PARA A EXECUÇÃO DA CRAVAÇÃO DE CAMISA METÁLICA D = 600 A 1.800 MM</t>
  </si>
  <si>
    <t>ARMAÇÃO DE ESTACA ESCAVADA OU ESTACA BARRETE EM AÇO CA-50 COM APOIO DE GUINDASTE - FORNECIMENTO, PREPARO E COLOCAÇÃO</t>
  </si>
  <si>
    <t>ARRASAMENTO DE ESTACAS DE CONCRETO COM SEÇÃO DE ATÉ 900 CM²</t>
  </si>
  <si>
    <t>ARRASAMENTO DE ESTACAS DE CONCRETO COM SEÇÃO SUPERIOR À 900 CM²</t>
  </si>
  <si>
    <t>BERÇO PARA PRÉ-MOLDAGEM DE ESTACAS PROTENDIDAS COM CAPACIDADE DE 19 M³, INCLUSIVE FORMAS METÁLICAS - UTILIZAÇÃO DE 100 VEZES</t>
  </si>
  <si>
    <t>CAMISA METÁLICA COM ESPESSURA DE 12,5 MM D = 1.400 MM - CRAVADA COM MARTELO VIBRATÓRIO - SEM ESCAVAÇÃO - CRAVAÇÃO</t>
  </si>
  <si>
    <t>CAMISA METÁLICA COM ESPESSURA DE 12,5 MM D = 1.400 MM - PARA PASSAGEM DE LÂMINA D'ÁGUA - POSICIONAMENTO</t>
  </si>
  <si>
    <t>CAMISA METÁLICA COM ESPESSURA DE 12,5 MM D = 1.500 MM - CRAVADA COM MARTELO VIBRATÓRIO - SEM ESCAVAÇÃO - CRAVAÇÃO</t>
  </si>
  <si>
    <t>CAMISA METÁLICA COM ESPESSURA DE 12,5 MM D = 1.500 MM - PARA PASSAGEM DE LÂMINA D'ÁGUA - POSICIONAMENTO</t>
  </si>
  <si>
    <t>CAMISA METÁLICA COM ESPESSURA DE 12,5 MM D = 1.600 MM - CRAVADA COM MARTELO VIBRATÓRIO - SEM ESCAVAÇÃO - CRAVAÇÃO</t>
  </si>
  <si>
    <t>CAMISA METÁLICA COM ESPESSURA DE 12,5 MM D = 1.600 MM - PARA PASSAGEM DE LÂMINA D'ÁGUA - POSICIONAMENTO</t>
  </si>
  <si>
    <t>CAMISA METÁLICA COM ESPESSURA DE 12,5 MM D = 1.700 MM - CRAVADA COM MARTELO VIBRATÓRIO - SEM ESCAVAÇÃO - CRAVAÇÃO</t>
  </si>
  <si>
    <t>CAMISA METÁLICA COM ESPESSURA DE 12,5 MM D = 1.700 MM - PARA PASSAGEM DE LÂMINA D'ÁGUA - POSICIONAMENTO</t>
  </si>
  <si>
    <t>CAMISA METÁLICA COM ESPESSURA DE 12,5 MM D = 1.800 MM - CRAVADA COM MARTELO VIBRATÓRIO - SEM ESCAVAÇÃO - CRAVAÇÃO</t>
  </si>
  <si>
    <t>CAMISA METÁLICA COM ESPESSURA DE 12,5 MM D = 1.800 MM - PARA PASSAGEM DE LÂMINA D'ÁGUA - POSICIONAMENTO</t>
  </si>
  <si>
    <t>CAMISA METÁLICA COM ESPESSURA DE 16 MM D = 1.500 MM - CRAVADA COM MARTELO VIBRATÓRIO - SEM ESCAVAÇÃO - CRAVAÇÃO</t>
  </si>
  <si>
    <t>CAMISA METÁLICA COM ESPESSURA DE 16 MM D = 1.500 MM - PARA PASSAGEM DE LÂMINA D'ÁGUA - POSICIONAMENTO</t>
  </si>
  <si>
    <t>CAMISA METÁLICA COM ESPESSURA DE 16 MM D = 1.600 MM - CRAVADA COM MARTELO VIBRATÓRIO - SEM ESCAVAÇÃO - CRAVAÇÃO</t>
  </si>
  <si>
    <t>CAMISA METÁLICA COM ESPESSURA DE 16 MM D = 1.600 MM - PARA PASSAGEM DE LÂMINA D'ÁGUA - POSICIONAMENTO</t>
  </si>
  <si>
    <t>CAMISA METÁLICA COM ESPESSURA DE 16 MM D = 1.700 MM - CRAVADA COM MARTELO VIBRATÓRIO - SEM ESCAVAÇÃO - CRAVAÇÃO</t>
  </si>
  <si>
    <t>CAMISA METÁLICA COM ESPESSURA DE 16 MM D = 1.700 MM - PARA PASSAGEM DE LÂMINA D'ÁGUA - POSICIONAMENTO</t>
  </si>
  <si>
    <t>CAMISA METÁLICA COM ESPESSURA DE 16 MM D = 1.800 MM - CRAVADA COM MARTELO VIBRATÓRIO - SEM ESCAVAÇÃO - CRAVAÇÃO</t>
  </si>
  <si>
    <t>CAMISA METÁLICA COM ESPESSURA DE 16 MM D = 1.800 MM - PARA PASSAGEM DE LÂMINA D'ÁGUA - POSICIONAMENTO</t>
  </si>
  <si>
    <t>CAMISA METÁLICA COM ESPESSURA DE 6,3 MM D = 1.000 MM - CRAVADA COM MARTELO VIBRATÓRIO - SEM ESCAVAÇÃO - CRAVAÇÃO</t>
  </si>
  <si>
    <t>CAMISA METÁLICA COM ESPESSURA DE 6,3 MM D = 1.000 MM - PARA PASSAGEM DE LÂMINA D'ÁGUA - POSICIONAMENTO</t>
  </si>
  <si>
    <t>CAMISA METÁLICA COM ESPESSURA DE 6,3 MM D = 600 MM - CRAVADA COM MARTELO VIBRATÓRIO - SEM ESCAVAÇÃO - CRAVAÇÃO</t>
  </si>
  <si>
    <t>CAMISA METÁLICA COM ESPESSURA DE 6,3 MM D = 600 MM - PARA PASSAGEM DE LÂMINA D'ÁGUA - POSICIONAMENTO</t>
  </si>
  <si>
    <t>CAMISA METÁLICA COM ESPESSURA DE 6,3 MM D = 700 MM - CRAVADA COM MARTELO VIBRATÓRIO - SEM ESCAVAÇÃO - CRAVAÇÃO</t>
  </si>
  <si>
    <t>CAMISA METÁLICA COM ESPESSURA DE 6,3 MM D = 700 MM - PARA PASSAGEM DE LÂMINA D'ÁGUA - POSICIONAMENTO</t>
  </si>
  <si>
    <t>CAMISA METÁLICA COM ESPESSURA DE 6,3 MM D = 800 MM - CRAVADA COM MARTELO VIBRATÓRIO - SEM ESCAVAÇÃO - CRAVAÇÃO</t>
  </si>
  <si>
    <t>CAMISA METÁLICA COM ESPESSURA DE 6,3 MM D = 800 MM - PARA PASSAGEM DE LÂMINA D'ÁGUA - POSICIONAMENTO</t>
  </si>
  <si>
    <t>CAMISA METÁLICA COM ESPESSURA DE 6,3 MM D = 900 MM - CRAVADA COM MARTELO VIBRATÓRIO - SEM ESCAVAÇÃO - CRAVAÇÃO</t>
  </si>
  <si>
    <t>CAMISA METÁLICA COM ESPESSURA DE 6,3 MM D = 900 MM - PARA PASSAGEM DE LÂMINA D'ÁGUA - POSICIONAMENTO</t>
  </si>
  <si>
    <t>CAMISA METÁLICA COM ESPESSURA DE 8 MM D = 1.000 MM - CRAVADA COM MARTELO VIBRATÓRIO - SEM ESCAVAÇÃO - CRAVAÇÃO</t>
  </si>
  <si>
    <t>CAMISA METÁLICA COM ESPESSURA DE 8 MM D = 1.000 MM - PARA PASSAGEM DE LÂMINA D'ÁGUA - POSICIONAMENTO</t>
  </si>
  <si>
    <t>CAMISA METÁLICA COM ESPESSURA DE 8 MM D = 1.100 MM - CRAVADA COM MARTELO VIBRATÓRIO - SEM ESCAVAÇÃO - CRAVAÇÃO</t>
  </si>
  <si>
    <t>CAMISA METÁLICA COM ESPESSURA DE 8 MM D = 1.100 MM - PARA PASSAGEM DE LÂMINA D'ÁGUA - POSICIONAMENTO</t>
  </si>
  <si>
    <t>CAMISA METÁLICA COM ESPESSURA DE 8 MM D = 1.200 MM - CRAVADA COM MARTELO VIBRATÓRIO - SEM ESCAVAÇÃO - CRAVAÇÃO</t>
  </si>
  <si>
    <t>CAMISA METÁLICA COM ESPESSURA DE 8 MM D = 1.200 MM - PARA PASSAGEM DE LÂMINA D'ÁGUA - POSICIONAMENTO</t>
  </si>
  <si>
    <t>CAMISA METÁLICA COM ESPESSURA DE 8 MM D = 700 MM - CRAVADA COM MARTELO VIBRATÓRIO - SEM ESCAVAÇÃO - CRAVAÇÃO</t>
  </si>
  <si>
    <t>CAMISA METÁLICA COM ESPESSURA DE 8 MM D = 700 MM - PARA PASSAGEM DE LÂMINA D'ÁGUA - POSICIONAMENTO</t>
  </si>
  <si>
    <t>CAMISA METÁLICA COM ESPESSURA DE 8 MM D = 800 MM - CRAVADA COM MARTELO VIBRATÓRIO - SEM ESCAVAÇÃO - CRAVAÇÃO</t>
  </si>
  <si>
    <t>CAMISA METÁLICA COM ESPESSURA DE 8 MM D = 800 MM - PARA PASSAGEM DE LÂMINA D'ÁGUA - POSICIONAMENTO</t>
  </si>
  <si>
    <t>CAMISA METÁLICA COM ESPESSURA DE 8 MM D = 900 MM - CRAVADA COM MARTELO VIBRATÓRIO - SEM ESCAVAÇÃO - CRAVAÇÃO</t>
  </si>
  <si>
    <t>CAMISA METÁLICA COM ESPESSURA DE 8 MM D = 900 MM - PARA PASSAGEM DE LÂMINA D'ÁGUA - POSICIONAMENTO</t>
  </si>
  <si>
    <t>CAMISA METÁLICA COM ESPESSURA DE 9,5 MM D = 1.000 MM - CRAVADA COM MARTELO VIBRATÓRIO - SEM ESCAVAÇÃO - CRAVAÇÃO</t>
  </si>
  <si>
    <t>CAMISA METÁLICA COM ESPESSURA DE 9,5 MM D = 1.000 MM - PARA PASSAGEM DE LÂMINA D'ÁGUA - POSICIONAMENTO</t>
  </si>
  <si>
    <t>CAMISA METÁLICA COM ESPESSURA DE 9,5 MM D = 1.100 MM - CRAVADA COM MARTELO VIBRATÓRIO - SEM ESCAVAÇÃO - CRAVAÇÃO</t>
  </si>
  <si>
    <t>CAMISA METÁLICA COM ESPESSURA DE 9,5 MM D = 1.100 MM - PARA PASSAGEM DE LÂMINA D'ÁGUA - POSICIONAMENTO</t>
  </si>
  <si>
    <t>CAMISA METÁLICA COM ESPESSURA DE 9,5 MM D = 1.200 MM - CRAVADA COM MARTELO VIBRATÓRIO - SEM ESCAVAÇÃO - CRAVAÇÃO</t>
  </si>
  <si>
    <t>CAMISA METÁLICA COM ESPESSURA DE 9,5 MM D = 1.200 MM - PARA PASSAGEM DE LÂMINA D'ÁGUA - POSICIONAMENTO</t>
  </si>
  <si>
    <t>CAMISA METÁLICA COM ESPESSURA DE 9,5 MM D = 1.300 MM - CRAVADA COM MARTELO VIBRATÓRIO - SEM ESCAVAÇÃO - CRAVAÇÃO</t>
  </si>
  <si>
    <t>CAMISA METÁLICA COM ESPESSURA DE 9,5 MM D = 1.300 MM - PARA PASSAGEM DE LÂMINA D'ÁGUA - POSICIONAMENTO</t>
  </si>
  <si>
    <t>CAMISA METÁLICA COM ESPESSURA DE 9,5 MM D = 1.400 MM - CRAVADA COM MARTELO VIBRATÓRIO - SEM ESCAVAÇÃO - CRAVAÇÃO</t>
  </si>
  <si>
    <t>CAMISA METÁLICA COM ESPESSURA DE 9,5 MM D = 1.400 MM - PARA PASSAGEM DE LÂMINA D'ÁGUA - POSICIONAMENTO</t>
  </si>
  <si>
    <t>CAMISA METÁLICA COM ESPESSURA DE 9,5 MM D = 1.500 MM - CRAVADA COM MARTELO VIBRATÓRIO - SEM ESCAVAÇÃO - CRAVAÇÃO</t>
  </si>
  <si>
    <t>CAMISA METÁLICA COM ESPESSURA DE 9,5 MM D = 1.500 MM - PARA PASSAGEM DE LÂMINA D'ÁGUA - POSICIONAMENTO</t>
  </si>
  <si>
    <t>CAMISA METÁLICA COM ESPESSURA DE 9,5 MM D = 900 MM - CRAVADA COM MARTELO VIBRATÓRIO - SEM ESCAVAÇÃO - CRAVAÇÃO</t>
  </si>
  <si>
    <t>CAMISA METÁLICA COM ESPESSURA DE 9,5 MM D = 900 MM - PARA PASSAGEM DE LÂMINA D'ÁGUA - POSICIONAMENTO</t>
  </si>
  <si>
    <t>ESCAVAÇÃO COM PERFURATRIZ TIPO WIRTH EM ROCHA COM MÉDIA DUREZA E MÉDIA ABRASÃO - RESISTÊNCIA À COMPRESSÃO MENOR QUE 80 MPA - D = 1.000 MM</t>
  </si>
  <si>
    <t>ESCAVAÇÃO COM PERFURATRIZ TIPO WIRTH EM ROCHA COM MÉDIA DUREZA E MÉDIA ABRASÃO - RESISTÊNCIA À COMPRESSÃO MENOR QUE 80 MPA - D = 1.100 MM</t>
  </si>
  <si>
    <t>ESCAVAÇÃO COM PERFURATRIZ TIPO WIRTH EM ROCHA COM MÉDIA DUREZA E MÉDIA ABRASÃO - RESISTÊNCIA À COMPRESSÃO MENOR QUE 80 MPA - D = 1.200 MM</t>
  </si>
  <si>
    <t>ESCAVAÇÃO COM PERFURATRIZ TIPO WIRTH EM ROCHA COM MÉDIA DUREZA E MÉDIA ABRASÃO - RESISTÊNCIA À COMPRESSÃO MENOR QUE 80 MPA - D = 1.300 MM</t>
  </si>
  <si>
    <t>ESCAVAÇÃO COM PERFURATRIZ TIPO WIRTH EM ROCHA COM MÉDIA DUREZA E MÉDIA ABRASÃO - RESISTÊNCIA À COMPRESSÃO MENOR QUE 80 MPA - D = 1.400 MM</t>
  </si>
  <si>
    <t>ESCAVAÇÃO COM PERFURATRIZ TIPO WIRTH EM ROCHA COM MÉDIA DUREZA E MÉDIA ABRASÃO - RESISTÊNCIA À COMPRESSÃO MENOR QUE 80 MPA - D = 1.500 MM</t>
  </si>
  <si>
    <t>ESCAVAÇÃO COM PERFURATRIZ TIPO WIRTH EM ROCHA COM MÉDIA DUREZA E MÉDIA ABRASÃO - RESISTÊNCIA À COMPRESSÃO MENOR QUE 80 MPA - D = 1.600 MM</t>
  </si>
  <si>
    <t>ESCAVAÇÃO COM PERFURATRIZ TIPO WIRTH EM ROCHA COM MÉDIA DUREZA E MÉDIA ABRASÃO - RESISTÊNCIA À COMPRESSÃO MENOR QUE 80 MPA - D = 1.700 MM</t>
  </si>
  <si>
    <t>ESCAVAÇÃO COM PERFURATRIZ TIPO WIRTH EM ROCHA COM MÉDIA DUREZA E MÉDIA ABRASÃO - RESISTÊNCIA À COMPRESSÃO MENOR QUE 80 MPA - D = 1.800 MM</t>
  </si>
  <si>
    <t>ESCAVAÇÃO COM PERFURATRIZ TIPO WIRTH EM ROCHA COM MÉDIA DUREZA E MÉDIA ABRASÃO - RESISTÊNCIA À COMPRESSÃO MENOR QUE 80 MPA - D = 600 MM</t>
  </si>
  <si>
    <t>ESCAVAÇÃO COM PERFURATRIZ TIPO WIRTH EM ROCHA COM MÉDIA DUREZA E MÉDIA ABRASÃO - RESISTÊNCIA À COMPRESSÃO MENOR QUE 80 MPA - D = 700 MM</t>
  </si>
  <si>
    <t>ESCAVAÇÃO COM PERFURATRIZ TIPO WIRTH EM ROCHA COM MÉDIA DUREZA E MÉDIA ABRASÃO - RESISTÊNCIA À COMPRESSÃO MENOR QUE 80 MPA - D = 800 MM</t>
  </si>
  <si>
    <t>ESCAVAÇÃO COM PERFURATRIZ TIPO WIRTH EM ROCHA COM MÉDIA DUREZA E MÉDIA ABRASÃO - RESISTÊNCIA À COMPRESSÃO MENOR QUE 80 MPA - D = 900 MM</t>
  </si>
  <si>
    <t>ESCAVAÇÃO COM PERFURATRIZ TIPO WIRTH EM ROCHA DE ALTA DUREZA E ALTA ABRASÃO - RESISTÊNCIA À COMPRESSÃO ACIMA DE 80 MPA - D = 1.000 MM</t>
  </si>
  <si>
    <t>ESCAVAÇÃO COM PERFURATRIZ TIPO WIRTH EM ROCHA DE ALTA DUREZA E ALTA ABRASÃO - RESISTÊNCIA À COMPRESSÃO ACIMA DE 80 MPA - D = 1.100 MM</t>
  </si>
  <si>
    <t>ESCAVAÇÃO COM PERFURATRIZ TIPO WIRTH EM ROCHA DE ALTA DUREZA E ALTA ABRASÃO - RESISTÊNCIA À COMPRESSÃO ACIMA DE 80 MPA - D = 1.200 MM</t>
  </si>
  <si>
    <t>ESCAVAÇÃO COM PERFURATRIZ TIPO WIRTH EM ROCHA DE ALTA DUREZA E ALTA ABRASÃO - RESISTÊNCIA À COMPRESSÃO ACIMA DE 80 MPA - D = 1.300 MM</t>
  </si>
  <si>
    <t>ESCAVAÇÃO COM PERFURATRIZ TIPO WIRTH EM ROCHA DE ALTA DUREZA E ALTA ABRASÃO - RESISTÊNCIA À COMPRESSÃO ACIMA DE 80 MPA - D = 1.400 MM</t>
  </si>
  <si>
    <t>ESCAVAÇÃO COM PERFURATRIZ TIPO WIRTH EM ROCHA DE ALTA DUREZA E ALTA ABRASÃO - RESISTÊNCIA À COMPRESSÃO ACIMA DE 80 MPA - D = 1.500 MM</t>
  </si>
  <si>
    <t>ESCAVAÇÃO COM PERFURATRIZ TIPO WIRTH EM ROCHA DE ALTA DUREZA E ALTA ABRASÃO - RESISTÊNCIA À COMPRESSÃO ACIMA DE 80 MPA - D = 1.600 MM</t>
  </si>
  <si>
    <t>ESCAVAÇÃO COM PERFURATRIZ TIPO WIRTH EM ROCHA DE ALTA DUREZA E ALTA ABRASÃO - RESISTÊNCIA À COMPRESSÃO ACIMA DE 80 MPA - D = 1.700 MM</t>
  </si>
  <si>
    <t>ESCAVAÇÃO COM PERFURATRIZ TIPO WIRTH EM ROCHA DE ALTA DUREZA E ALTA ABRASÃO - RESISTÊNCIA À COMPRESSÃO ACIMA DE 80 MPA - D = 1.800 MM</t>
  </si>
  <si>
    <t>ESCAVAÇÃO COM PERFURATRIZ TIPO WIRTH EM ROCHA DE ALTA DUREZA E ALTA ABRASÃO - RESISTÊNCIA À COMPRESSÃO ACIMA DE 80 MPA - D = 600 MM</t>
  </si>
  <si>
    <t>ESCAVAÇÃO COM PERFURATRIZ TIPO WIRTH EM ROCHA DE ALTA DUREZA E ALTA ABRASÃO - RESISTÊNCIA À COMPRESSÃO ACIMA DE 80 MPA - D = 700 MM</t>
  </si>
  <si>
    <t>ESCAVAÇÃO COM PERFURATRIZ TIPO WIRTH EM ROCHA DE ALTA DUREZA E ALTA ABRASÃO - RESISTÊNCIA À COMPRESSÃO ACIMA DE 80 MPA - D = 800 MM</t>
  </si>
  <si>
    <t>ESCAVAÇÃO COM PERFURATRIZ TIPO WIRTH EM ROCHA DE ALTA DUREZA E ALTA ABRASÃO - RESISTÊNCIA À COMPRESSÃO ACIMA DE 80 MPA - D = 900 MM</t>
  </si>
  <si>
    <t>ESTACA PRÉ-MOLDADA DE CONCRETO PROTENDIDO 15 X 15 CM - PRODUZIDA - SEM EMENDA - CRAVAÇÃO</t>
  </si>
  <si>
    <t>ESTACA PRÉ-MOLDADA DE CONCRETO PROTENDIDO 17 X 17 CM - PRODUZIDA - SEM EMENDA - CRAVAÇÃO</t>
  </si>
  <si>
    <t>ESTACA PRÉ-MOLDADA DE CONCRETO PROTENDIDO 20 X 20 CM - PRODUZIDA - SEM EMENDA - CRAVAÇÃO</t>
  </si>
  <si>
    <t>ESTACA PRÉ-MOLDADA DE CONCRETO PROTENDIDO 21 X 21 CM - PRODUZIDA - SEM EMENDA - CRAVAÇÃO</t>
  </si>
  <si>
    <t>ESTACA PRÉ-MOLDADA DE CONCRETO PROTENDIDO 23 X 23 CM - PRODUZIDA - SEM EMENDA - CRAVAÇÃO</t>
  </si>
  <si>
    <t>ESTACA PRÉ-MOLDADA DE CONCRETO PROTENDIDO 25 X 25 CM - PRODUZIDA - SEM EMENDA - CRAVAÇÃO</t>
  </si>
  <si>
    <t>ESTACA PRÉ-MOLDADA DE CONCRETO PROTENDIDO 26 X 26 CM - PRODUZIDA - SEM EMENDA - CRAVAÇÃO</t>
  </si>
  <si>
    <t>ESTACA PRÉ-MOLDADA DE CONCRETO PROTENDIDO 30 X 30 CM - PRODUZIDA - SEM EMENDA - CRAVAÇÃO</t>
  </si>
  <si>
    <t>ESTACA PRÉ-MOLDADA DE CONCRETO PROTENDIDO 33 X 33 CM - PRODUZIDA - SEM EMENDA - CRAVAÇÃO</t>
  </si>
  <si>
    <t>ESTACA PRÉ-MOLDADA DE CONCRETO PROTENDIDO 35 X 35 CM - PRODUZIDA - SEM EMENDA - CRAVAÇÃO</t>
  </si>
  <si>
    <t>ESTACA PRÉ-MOLDADA DE CONCRETO PROTENDIDO 38 X 38 CM - PRODUZIDA - SEM EMENDA - CRAVAÇÃO</t>
  </si>
  <si>
    <t>ESTACA PRÉ-MOLDADA DE CONCRETO PROTENDIDO 40 X 40 CM - PRODUZIDA - SEM EMENDA - CRAVAÇÃO</t>
  </si>
  <si>
    <t>ESTACA PRÉ-MOLDADA DE CONCRETO PROTENDIDO 42 X 42 CM - PRODUZIDA - SEM EMENDA - CRAVAÇÃO</t>
  </si>
  <si>
    <t>ESTACA PRÉ-MOLDADA DE CONCRETO PROTENDIDO 45 X 45 CM - PRODUZIDA - SEM EMENDA - CRAVAÇÃO</t>
  </si>
  <si>
    <t>ESTACA RAIZ PERFURADA NA ROCHA COM D = 45 CM - CONFECÇÃO</t>
  </si>
  <si>
    <t>ESTACA RAIZ PERFURADA NO SOLO COM D = 45 CM - CONFECÇÃO</t>
  </si>
  <si>
    <t>ESTACA TRILHO TR 25 - FORNECIMENTO E CRAVAÇÃO</t>
  </si>
  <si>
    <t>ESTACA TRILHO TR 37 - FORNECIMENTO E CRAVAÇÃO</t>
  </si>
  <si>
    <t>ESTACA TRILHO TR 45 - FORNECIMENTO E CRAVAÇÃO</t>
  </si>
  <si>
    <t>ESTACA TRILHO TR 57 - FORNECIMENTO E CRAVAÇÃO</t>
  </si>
  <si>
    <t>ESTACA TRILHO TR 68 - FORNECIMENTO E CRAVAÇÃO</t>
  </si>
  <si>
    <t>ESTACA TRIPLO TRILHO TR 25 - COM EMENDA - FORNECIMENTO E CRAVAÇÃO</t>
  </si>
  <si>
    <t>ESTACA TRIPLO TRILHO TR 37 - COM EMENDA - FORNECIMENTO E CRAVAÇÃO</t>
  </si>
  <si>
    <t>ESTACA TRIPLO TRILHO TR 45 - COM EMENDA - FORNECIMENTO E CRAVAÇÃO</t>
  </si>
  <si>
    <t>ESTACA TRIPLO TRILHO TR 57 - COM EMENDA - FORNECIMENTO E CRAVAÇÃO</t>
  </si>
  <si>
    <t>ESTACA TRIPLO TRILHO TR 68 - COM EMENDA - FORNECIMENTO E CRAVAÇÃO</t>
  </si>
  <si>
    <t>MURO GUIA PARA ESTACA BARRETE COM DUAS CORTINAS DE 10 X 110 CM</t>
  </si>
  <si>
    <t>JATEAMENTO DE CHAPA DE AÇO COM O USO DE GRANALHAS DE AÇO GRAU SA2</t>
  </si>
  <si>
    <t>NIVELAMENTO DE AMV COM SOCARIA COM GRUPO VIBRADOR E LEVANTE DE ATÉ 10 CM, ABERTURA 1:10, BITOLA LARGA, DORMENTE DE MADEIRA OU CONCRETO</t>
  </si>
  <si>
    <t>NIVELAMENTO DE AMV COM SOCARIA COM GRUPO VIBRADOR E LEVANTE DE ATÉ 10 CM, ABERTURA 1:10, BITOLA MÉTRICA, DORMENTE DE MADEIRA OU CONCRETO</t>
  </si>
  <si>
    <t>NIVELAMENTO DE AMV COM SOCARIA COM GRUPO VIBRADOR E LEVANTE DE ATÉ 10 CM, ABERTURA 1:10, BITOLA MISTA, DORMENTE DE MADEIRA OU CONCRETO</t>
  </si>
  <si>
    <t>NIVELAMENTO DE AMV COM SOCARIA COM GRUPO VIBRADOR E LEVANTE DE ATÉ 10 CM, ABERTURA 1:12, BITOLA LARGA, DORMENTE DE MADEIRA OU CONCRETO</t>
  </si>
  <si>
    <t>NIVELAMENTO DE AMV COM SOCARIA COM GRUPO VIBRADOR E LEVANTE DE ATÉ 10 CM, ABERTURA 1:12, BITOLA MÉTRICA, DORMENTE DE MADEIRA OU CONCRETO</t>
  </si>
  <si>
    <t>NIVELAMENTO DE AMV COM SOCARIA COM GRUPO VIBRADOR E LEVANTE DE ATÉ 10 CM, ABERTURA 1:12, BITOLA MISTA, DORMENTE DE MADEIRA OU CONCRETO</t>
  </si>
  <si>
    <t>NIVELAMENTO DE AMV COM SOCARIA COM GRUPO VIBRADOR E LEVANTE DE ATÉ 10 CM, ABERTURA 1:14, BITOLA LARGA, DORMENTE DE MADEIRA OU CONCRETO</t>
  </si>
  <si>
    <t>NIVELAMENTO DE AMV COM SOCARIA COM GRUPO VIBRADOR E LEVANTE DE ATÉ 10 CM, ABERTURA 1:14, BITOLA MÉTRICA, DORMENTE DE MADEIRA OU CONCRETO</t>
  </si>
  <si>
    <t>NIVELAMENTO DE AMV COM SOCARIA COM GRUPO VIBRADOR E LEVANTE DE ATÉ 10 CM, ABERTURA 1:14, BITOLA MISTA, DORMENTE DE MADEIRA OU CONCRETO</t>
  </si>
  <si>
    <t>NIVELAMENTO DE AMV COM SOCARIA COM GRUPO VIBRADOR E LEVANTE DE ATÉ 10 CM, ABERTURA 1:20, BITOLA LARGA, DORMENTE DE MADEIRA OU CONCRETO</t>
  </si>
  <si>
    <t>NIVELAMENTO DE AMV COM SOCARIA COM GRUPO VIBRADOR E LEVANTE DE ATÉ 10 CM, ABERTURA 1:20, BITOLA MÉTRICA, DORMENTE DE MADEIRA OU CONCRETO</t>
  </si>
  <si>
    <t>NIVELAMENTO DE AMV COM SOCARIA COM GRUPO VIBRADOR E LEVANTE DE ATÉ 10 CM, ABERTURA 1:20, BITOLA MISTA, DORMENTE DE MADEIRA OU CONCRETO</t>
  </si>
  <si>
    <t>NIVELAMENTO DE AMV COM SOCARIA MANUAL E LEVANTE DE ATÉ 10 CM, ABERTURA 1:10, BITOLA MÉTRICA, DORMENTE DE MADEIRA OU CONCRETO</t>
  </si>
  <si>
    <t>NIVELAMENTO DE AMV COM SOCARIA MANUAL E LEVANTE DE ATÉ 10 CM, ABERTURA 1:12, BITOLA MÉTRICA, DORMENTE DE MADEIRA OU CONCRETO</t>
  </si>
  <si>
    <t>NIVELAMENTO DE AMV COM SOCARIA MANUAL E LEVANTE DE ATÉ 10 CM, ABERTURA 1:14, BITOLA MÉTRICA, DORMENTE DE MADEIRA OU CONCRETO</t>
  </si>
  <si>
    <t>NIVELAMENTO DE AMV COM SOCARIA MANUAL E LEVANTE DE ATÉ 10 CM, ABERTURA 1:20, BITOLA MÉTRICA, DORMENTE DE MADEIRA OU CONCRETO</t>
  </si>
  <si>
    <t>jg</t>
  </si>
  <si>
    <t>NIVELAMENTO DE VIA COM GRUPO GERADOR/VIBRADOR E LEVANTE DE ATÉ 10 CM - BITOLA MÉTRICA OU LARGA COM DORMENTE DE MADEIRA OU CONCRETO E TAXA DE DORMENTAÇÃO DE 1.667 UN/KM</t>
  </si>
  <si>
    <t>NIVELAMENTO DE VIA COM GRUPO GERADOR/VIBRADOR E LEVANTE DE ATÉ 10 CM - BITOLA MÉTRICA OU LARGA COM DORMENTE DE MADEIRA OU CONCRETO E TAXA DE DORMENTAÇÃO DE 1.750 UN/KM</t>
  </si>
  <si>
    <t>NIVELAMENTO DE VIA COM GRUPO GERADOR/VIBRADOR E LEVANTE DE ATÉ 10 CM - BITOLA MISTA COM DORMENTE DE MADEIRA OU CONCRETO E TAXA DE DORMENTAÇÃO DE 1.667 UN/KM</t>
  </si>
  <si>
    <t>NIVELAMENTO DE VIA COM GRUPO GERADOR/VIBRADOR E LEVANTE DE ATÉ 10 CM - BITOLA MISTA COM DORMENTE DE MADEIRA OU CONCRETO E TAXA DE DORMENTAÇÃO DE 1.750 UN/KM</t>
  </si>
  <si>
    <t>NIVELAMENTO DE VIA COM SOCARIA MANUAL E LEVANTE DE ATÉ 10 CM - BITOLA MÉTRICA OU LARGA COM DORMENTE DE MADEIRA OU CONCRETO E TAXA DE DORMENTAÇÃO DE 1.667 UN/KM</t>
  </si>
  <si>
    <t>NIVELAMENTO DE VIA COM SOCARIA MANUAL E LEVANTE DE ATÉ 10 CM - BITOLA MÉTRICA OU LARGA COM DORMENTE DE MADEIRA OU CONCRETO E TAXA DE DORMENTAÇÃO DE 1.750 UN/KM</t>
  </si>
  <si>
    <t>NIVELAMENTO DE VIA COM SOCARIA MANUAL E LEVANTE DE ATÉ 10 CM - BITOLA MISTA COM DORMENTE DE MADEIRA OU CONCRETO E TAXA DE DORMENTAÇÃO DE 1.667 UN/KM</t>
  </si>
  <si>
    <t>NIVELAMENTO DE VIA COM SOCARIA MANUAL E LEVANTE DE ATÉ 10 CM - BITOLA MISTA COM DORMENTE DE MADEIRA OU CONCRETO E TAXA DE DORMENTAÇÃO DE 1.750 UN/KM</t>
  </si>
  <si>
    <t>NIVELAMENTO E ALINHAMENTO DE VIA COM SOCADORA AUTOMÁTICA E LEVANTE DE ATÉ 10 CM - QUALQUER BITOLA OU DORMENTE E TAXA DE DORMENTAÇÃO DE 1.667 UN/KM</t>
  </si>
  <si>
    <t>NIVELAMENTO E ALINHAMENTO DE VIA COM SOCADORA AUTOMÁTICA E LEVANTE DE ATÉ 10 CM - QUALQUER BITOLA OU DORMENTE E TAXA DE DORMENTAÇÃO DE 1.750 UN/KM</t>
  </si>
  <si>
    <t>ALÍVIO DE TENSÃO, COM MARTELO DE BRONZE, EM TLS COM 120 DE COMPRIMENTO DE TR45, TAXA DE DORMENTAÇÃO DE 1.667 UN/KM, PARA QUALQUER BITOLA E FIXAÇÃO ELÁSTICA</t>
  </si>
  <si>
    <t>ALÍVIO DE TENSÃO, COM MARTELO DE BRONZE, EM TLS COM 120 DE COMPRIMENTO DE TR45, TAXA DE DORMENTAÇÃO DE 1.750 UN/KM, PARA QUALQUER BITOLA E FIXAÇÃO ELÁSTICA</t>
  </si>
  <si>
    <t>ALÍVIO DE TENSÃO, COM MARTELO DE BRONZE, EM TLS COM 120 DE COMPRIMENTO DE TR57, TAXA DE DORMENTAÇÃO DE 1.667 UN/KM, PARA QUALQUER BITOLA E FIXAÇÃO ELÁSTICA</t>
  </si>
  <si>
    <t>ALÍVIO DE TENSÃO, COM MARTELO DE BRONZE, EM TLS COM 120 DE COMPRIMENTO DE TR57, TAXA DE DORMENTAÇÃO DE 1.750 UN/KM, PARA QUALQUER BITOLA E FIXAÇÃO ELÁSTICA</t>
  </si>
  <si>
    <t>ALÍVIO DE TENSÃO, COM MARTELO DE BRONZE, EM TLS COM 120 DE COMPRIMENTO DE TR68, TAXA DE DORMENTAÇÃO DE 1.667 UN/KM, PARA QUALQUER BITOLA E FIXAÇÃO ELÁSTICA</t>
  </si>
  <si>
    <t>ALÍVIO DE TENSÃO, COM MARTELO DE BRONZE, EM TLS COM 120 DE COMPRIMENTO DE TR68, TAXA DE DORMENTAÇÃO DE 1.750 UN/KM, PARA QUALQUER BITOLA E FIXAÇÃO ELÁSTICA</t>
  </si>
  <si>
    <t>ALÍVIO DE TENSÃO, COM MARTELO DE BRONZE, EM TLS COM 120 DE COMPRIMENTO DE UIC60, TAXA DE DORMENTAÇÃO DE 1.667 UN/KM, PARA QUALQUER BITOLA E FIXAÇÃO ELÁSTICA</t>
  </si>
  <si>
    <t>ALÍVIO DE TENSÃO, COM MARTELO DE BRONZE, EM TLS COM 120 DE COMPRIMENTO DE UIC60, TAXA DE DORMENTAÇÃO DE 1.750 UN/KM, PARA QUALQUER BITOLA E FIXAÇÃO ELÁSTICA</t>
  </si>
  <si>
    <t>ALÍVIO DE TENSÃO, COM MARTELO DE BRONZE, EM TLS COM 240 DE COMPRIMENTO DE TR45, TAXA DE DORMENTAÇÃO DE 1.667 UN/KM, PARA QUALQUER BITOLA E FIXAÇÃO ELÁSTICA</t>
  </si>
  <si>
    <t>ALÍVIO DE TENSÃO, COM MARTELO DE BRONZE, EM TLS COM 240 DE COMPRIMENTO DE TR45, TAXA DE DORMENTAÇÃO DE 1.750 UN/KM, PARA QUALQUER BITOLA E FIXAÇÃO ELÁSTICA</t>
  </si>
  <si>
    <t>ALÍVIO DE TENSÃO, COM MARTELO DE BRONZE, EM TLS COM 240 DE COMPRIMENTO DE TR57, TAXA DE DORMENTAÇÃO DE 1.667 UN/KM, PARA QUALQUER BITOLA E FIXAÇÃO ELÁSTICA</t>
  </si>
  <si>
    <t>ALÍVIO DE TENSÃO, COM MARTELO DE BRONZE, EM TLS COM 240 DE COMPRIMENTO DE TR57, TAXA DE DORMENTAÇÃO DE 1.750 UN/KM, PARA QUALQUER BITOLA E FIXAÇÃO ELÁSTICA</t>
  </si>
  <si>
    <t>ALÍVIO DE TENSÃO, COM MARTELO DE BRONZE, EM TLS COM 240 DE COMPRIMENTO DE TR68, TAXA DE DORMENTAÇÃO DE 1.667 UN/KM, PARA QUALQUER BITOLA E FIXAÇÃO ELÁSTICA</t>
  </si>
  <si>
    <t>ALÍVIO DE TENSÃO, COM MARTELO DE BRONZE, EM TLS COM 240 DE COMPRIMENTO DE TR68, TAXA DE DORMENTAÇÃO DE 1.750 UN/KM, PARA QUALQUER BITOLA E FIXAÇÃO ELÁSTICA</t>
  </si>
  <si>
    <t>ALÍVIO DE TENSÃO, COM MARTELO DE BRONZE, EM TLS COM 240 DE COMPRIMENTO DE UIC60, TAXA DE DORMENTAÇÃO DE 1.667 UN/KM, PARA QUALQUER BITOLA E FIXAÇÃO ELÁSTICA</t>
  </si>
  <si>
    <t>ALÍVIO DE TENSÃO, COM MARTELO DE BRONZE, EM TLS COM 240 DE COMPRIMENTO DE UIC60, TAXA DE DORMENTAÇÃO DE 1.750 UN/KM, PARA QUALQUER BITOLA E FIXAÇÃO ELÁSTICA</t>
  </si>
  <si>
    <t>COLOCAÇÃO MECANIZADA DE GRAMPO ELÁSTICO PANDROL</t>
  </si>
  <si>
    <t>CONTRATRILHO TR45, COMPRIMENTO DE 12 M, SOBRE DORMENTE DE MADEIRA, TAXA DE DORMENTAÇÃO DE 1.750 UN/KM, TALA DE JUNÇÃO DE 6 FUROS E FIXAÇÃO RÍGIDA - POSICIONAMENTO E ASSENTAMENTO MANUAL</t>
  </si>
  <si>
    <t>CONTRATRILHO TR57, COMPRIMENTO DE 12 M, SOBRE DORMENTE DE MADEIRA, TAXA DE DORMENTAÇÃO DE 1.750 UN/KM, TALA DE JUNÇÃO DE 6 FUROS E FIXAÇÃO RÍGIDA - POSICIONAMENTO E ASSENTAMENTO MANUAL</t>
  </si>
  <si>
    <t>CONTRATRILHO TR68, COMPRIMENTO DE 12 M, SOBRE DORMENTE DE MADEIRA, TAXA DE DORMENTAÇÃO DE 1.750 UN/KM, TALA DE JUNÇÃO DE 6 FUROS E FIXAÇÃO RÍGIDA - POSICIONAMENTO E ASSENTAMENTO MANUAL</t>
  </si>
  <si>
    <t>CONTRATRILHO UIC60, COMPRIMENTO DE 12 M, SOBRE DORMENTE DE MADEIRA, TAXA DE DORMENTAÇÃO DE 1.750 UN/KM, TALA DE JUNÇÃO DE 6 FUROS E FIXAÇÃO RÍGIDA - POSICIONAMENTO E ASSENTAMENTO MANUAL</t>
  </si>
  <si>
    <t>DORMENTE DE CONCRETO MONOBLOCO PROTENDIDO BITOLA LARGA - CONFECÇÃO</t>
  </si>
  <si>
    <t>DORMENTE DE CONCRETO MONOBLOCO PROTENDIDO BITOLA MÉTRICA - CONFECÇÃO</t>
  </si>
  <si>
    <t>DORMENTE DE CONCRETO MONOBLOCO PROTENDIDO BITOLA MISTA - CONFECÇÃO</t>
  </si>
  <si>
    <t>DORMENTE DE CONCRETO MONOBLOCO PROTENDIDO PARA AMV BITOLA LARGA OU MISTA - CONFECÇÃO</t>
  </si>
  <si>
    <t>DORMENTE DE CONCRETO MONOBLOCO PROTENDIDO PARA AMV BITOLA MÉTRICA - CONFECÇÃO</t>
  </si>
  <si>
    <t>DORMENTE DE CONCRETO MONOBLOCO, BITOLA MISTA, TAXA DE DORMENTAÇÃO DE 1.667 UN/KM, FIXAÇÃO ELÁSTICA PANDROL - POSICIONAMENTO MECANIZADO COM CARREGADEIRA</t>
  </si>
  <si>
    <t>DORMENTE DE MADEIRA PARA PONTE, BITOLA MÉTRICA OU LARGA, PARA TR45, FIXAÇÃO RÍGIDA - POSICIONAMENTO E ASSENTAMENTO MECANIZADO</t>
  </si>
  <si>
    <t>DORMENTE DE MADEIRA PARA PONTE, BITOLA MÉTRICA OU LARGA, PARA TR68, FIXAÇÃO RÍGIDA - POSICIONAMENTO E ASSENTAMENTO MECANIZADO</t>
  </si>
  <si>
    <t>DORMENTE DE MADEIRA PARA PONTE, BITOLA MÉTRICA OU LARGA, PARA UIC60, FIXAÇÃO RÍGIDA - POSICIONAMENTO E ASSENTAMENTO MECANIZADO</t>
  </si>
  <si>
    <t>DORMENTE DE MADEIRA, BITOLA LARGA OU MISTA, TAXA DE DORMENTAÇÃO DE 1.667 UN/KM - POSICIONAMENTO MECANIZADO COM CARREGADEIRA</t>
  </si>
  <si>
    <t>DORMENTE DE MADEIRA, BITOLA LARGA OU MISTA, TAXA DE DORMENTAÇÃO DE 1.750 UN/KM - POSICIONAMENTO MECANIZADO COM CARREGADEIRA</t>
  </si>
  <si>
    <t>SOLDA ALUMINOTÉRMICA PARA TR45 COM CADINHO DESCARTÁVEL, EXECUTADA NO CAMPO, PARA FORMAÇÃO DE TRILHO LONGO SOLDADO (TLS)</t>
  </si>
  <si>
    <t>SOLDA ALUMINOTÉRMICA PARA TR57 COM CADINHO DESCARTÁVEL, EXECUTADA NO CAMPO, PARA FORMAÇÃO DE TRILHO LONGO SOLDADO (TLS)</t>
  </si>
  <si>
    <t>SOLDA ALUMINOTÉRMICA PARA UIC60 COM CADINHO DESCARTÁVEL, EXECUTADA NO CAMPO, PARA FORMAÇÃO DE TRILHO LONGO SOLDADO (TLS)</t>
  </si>
  <si>
    <t>SOLDA ELÉTRICA POR CALDEAMENTO PARA TRILHO TR45, COMPRIMENTO DE ATÉ 24 M, EM VIA COM DORMENTE DE CONCRETO PARA FORMAÇÃO DE BARRA OU TRILHO LONGO SOLDADO</t>
  </si>
  <si>
    <t>TRILHO TR45, COMPRIMENTO DE 12 M, SOBRE DORMENTE DE CONCRETO, BITOLA MÉTRICA OU LARGA, TAXA DE DORMENTAÇÃO DE 1.667 UN/KM, TALA DE JUNÇÃO DE 6 FUROS E FIXAÇÃO ELÁSTICA PANDROL - POSICIONAMENTO E ASSENTAMENTO MANUAL</t>
  </si>
  <si>
    <t>TRILHO TR45, COMPRIMENTO DE 12 M, SOBRE DORMENTE DE CONCRETO, BITOLA MÉTRICA OU LARGA, TAXA DE DORMENTAÇÃO DE 1.750 UN/KM, TALA DE JUNÇÃO DE 6 FUROS E FIXAÇÃO ELÁSTICA PANDROL - POSICIONAMENTO E ASSENTAMENTO MANUAL</t>
  </si>
  <si>
    <t>TRILHO TR45, COMPRIMENTO DE 12 M, SOBRE DORMENTE DE MADEIRA, BITOLA MÉTRICA OU LARGA, TAXA DE DORMENTAÇÃO DE 1.667 UN/KM, TALA DE JUNÇÃO DE 6 FUROS E FIXAÇÃO RÍGIDA - POSICIONAMENTO E ASSENTAMENTO MANUAL</t>
  </si>
  <si>
    <t>TRILHO TR45, COMPRIMENTO DE 12 M, SOBRE DORMENTE DE MADEIRA, BITOLA MÉTRICA OU LARGA, TAXA DE DORMENTAÇÃO DE 1.750 UN/KM, TALA DE JUNÇÃO DE 6 FUROS E FIXAÇÃO RÍGIDA - POSICIONAMENTO E ASSENTAMENTO MANUAL</t>
  </si>
  <si>
    <t>TRILHO TR45, COMPRIMENTO DE 120 M (TLS), SOBRE DORMENTE DE CONCRETO, BITOLA MÉTRICA OU LARGA, TAXA DE DORMENTAÇÃO DE 1.667 UN/KM, TALA DE JUNÇÃO DE 6 FUROS E FIXAÇÃO ELÁSTICA PANDROL - POSICIONAMENTO E ASSENTAMENTO MECANIZADO</t>
  </si>
  <si>
    <t>TRILHO TR45, COMPRIMENTO DE 120 M (TLS), SOBRE DORMENTE DE CONCRETO, BITOLA MISTA, TAXA DE DORMENTAÇÃO DE 1.667 UN/KM, TALA DE JUNÇÃO DE 6 FUROS E FIXAÇÃO ELÁSTICA PANDROL - POSICIONAMENTO E ASSENTAMENTO MECANIZADO</t>
  </si>
  <si>
    <t>TRILHO TR45, COMPRIMENTO DE 120 M (TLS), SOBRE DORMENTE DE CONCRETO, BITOLA MISTA, TAXA DE DORMENTAÇÃO DE 1.750 UN/KM, TALA DE JUNÇÃO DE 6 FUROS E FIXAÇÃO ELÁSTICA PANDROL - POSICIONAMENTO E ASSENTAMENTO MECANIZADO</t>
  </si>
  <si>
    <t>TRILHO TR45, COMPRIMENTO DE 120 M (TLS), SOBRE DORMENTE DE MADEIRA, BITOLA MISTA, TAXA DE DORMENTAÇÃO DE 1.667 UN/KM, TALA DE JUNÇÃO DE 6 FUROS E FIXAÇÃO ELÁSTICA PANDROL - POSICIONAMENTO E ASSENTAMENTO MECANIZADO</t>
  </si>
  <si>
    <t>TRILHO TR45, COMPRIMENTO DE 120 M (TLS), SOBRE DORMENTE DE MADEIRA, BITOLA MISTA, TAXA DE DORMENTAÇÃO DE 1.750 UN/KM, TALA DE JUNÇÃO DE 6 FUROS E FIXAÇÃO ELÁSTICA PANDROL - POSICIONAMENTO E ASSENTAMENTO MECANIZADO</t>
  </si>
  <si>
    <t>TRILHO TR45, COMPRIMENTO DE 240 M (TLS), SOBRE DORMENTE DE CONCRETO, BITOLA MÉTRICA OU LARGA, TAXA DE DORMENTAÇÃO DE 1.667 UN/KM, TALA DE JUNÇÃO DE 6 FUROS E FIXAÇÃO ELÁSTICA PANDROL - POSICIONAMENTO E ASSENTAMENTO MECANIZADO</t>
  </si>
  <si>
    <t>TRILHO TR45, COMPRIMENTO DE 240 M (TLS), SOBRE DORMENTE DE CONCRETO, BITOLA MÉTRICA OU LARGA, TAXA DE DORMENTAÇÃO DE 1.750 UN/KM, TALA DE JUNÇÃO DE 6 FUROS E FIXAÇÃO ELÁSTICA PANDROL - POSICIONAMENTO E ASSENTAMENTO MECANIZADO</t>
  </si>
  <si>
    <t>TRILHO TR45, COMPRIMENTO DE 240 M (TLS), SOBRE DORMENTE DE CONCRETO, BITOLA MISTA, TAXA DE DORMENTAÇÃO DE 1.667 UN/KM, TALA DE JUNÇÃO DE 6 FUROS E FIXAÇÃO ELÁSTICA PANDROL - POSICIONAMENTO E ASSENTAMENTO MECANIZADO</t>
  </si>
  <si>
    <t>TRILHO TR45, COMPRIMENTO DE 240 M (TLS), SOBRE DORMENTE DE CONCRETO, BITOLA MISTA, TAXA DE DORMENTAÇÃO DE 1.750 UN/KM, TALA DE JUNÇÃO DE 6 FUROS E FIXAÇÃO ELÁSTICA PANDROL - POSICIONAMENTO E ASSENTAMENTO MECANIZADO</t>
  </si>
  <si>
    <t>TRILHO TR45, COMPRIMENTO DE 240 M (TLS), SOBRE DORMENTE DE MADEIRA, BITOLA MISTA, TAXA DE DORMENTAÇÃO DE 1.667 UN/KM, TALA DE JUNÇÃO DE 6 FUROS E FIXAÇÃO ELÁSTICA PANDROL - POSICIONAMENTO E ASSENTAMENTO MECANIZADO</t>
  </si>
  <si>
    <t>TRILHO TR45, COMPRIMENTO DE 240 M (TLS), SOBRE DORMENTE DE MADEIRA, BITOLA MISTA, TAXA DE DORMENTAÇÃO DE 1.750 UN/KM, TALA DE JUNÇÃO DE 6 FUROS E FIXAÇÃO ELÁSTICA PANDROL - POSICIONAMENTO E ASSENTAMENTO MECANIZADO</t>
  </si>
  <si>
    <t>TRILHO TR57, COMPRIMENTO DE 12 M, SOBRE DORMENTE DE CONCRETO, BITOLA MÉTRICA OU LARGA, TAXA DE DORMENTAÇÃO DE 1.667 UN/KM, TALA DE JUNÇÃO DE 6 FUROS E FIXAÇÃO ELÁSTICA PANDROL - POSICIONAMENTO E ASSENTAMENTO MANUAL</t>
  </si>
  <si>
    <t>TRILHO TR57, COMPRIMENTO DE 12 M, SOBRE DORMENTE DE CONCRETO, BITOLA MÉTRICA OU LARGA, TAXA DE DORMENTAÇÃO DE 1.750 UN/KM, TALA DE JUNÇÃO DE 6 FUROS E FIXAÇÃO ELÁSTICA PANDROL - POSICIONAMENTO E ASSENTAMENTO MANUAL</t>
  </si>
  <si>
    <t>TRILHO TR68, COMPRIMENTO DE 120 M (TLS), SOBRE DORMENTE DE CONCRETO, BITOLA MISTA, TAXA DE DORMENTAÇÃO DE 1.750 UN/KM, TALA DE JUNÇÃO DE 6 FUROS E FIXAÇÃO ELÁSTICA PANDROL - POSICIONAMENTO E ASSENTAMENTO MECANIZADO</t>
  </si>
  <si>
    <t>TRILHO TR68, COMPRIMENTO DE 120 M (TLS), SOBRE DORMENTE DE MADEIRA, BITOLA MÉTRICA OU LARGA, TAXA DE DORMENTAÇÃO DE 1.667 UN/KM, TALA DE JUNÇÃO DE 6 FUROS E FIXAÇÃO ELÁSTICA PANDROL - POSICIONAMENTO E ASSENTAMENTO MECANIZADO</t>
  </si>
  <si>
    <t>TRILHO TR68, COMPRIMENTO DE 120 M (TLS), SOBRE DORMENTE DE MADEIRA, BITOLA MÉTRICA OU LARGA, TAXA DE DORMENTAÇÃO DE 1.667 UN/KM, TALA DE JUNÇÃO DE 6 FUROS E FIXAÇÃO RÍGIDA - POSICIONAMENTO E ASSENTAMENTO MECANIZADO</t>
  </si>
  <si>
    <t>TRILHO TR68, COMPRIMENTO DE 120 M (TLS), SOBRE DORMENTE DE MADEIRA, BITOLA MÉTRICA OU LARGA, TAXA DE DORMENTAÇÃO DE 1.750 UN/KM, TALA DE JUNÇÃO DE 6 FUROS E FIXAÇÃO ELÁSTICA PANDROL - POSICIONAMENTO E ASSENTAMENTO MECANIZADO</t>
  </si>
  <si>
    <t>TRILHO TR68, COMPRIMENTO DE 120 M (TLS), SOBRE DORMENTE DE MADEIRA, BITOLA MÉTRICA OU LARGA, TAXA DE DORMENTAÇÃO DE 1.750 UN/KM, TALA DE JUNÇÃO DE 6 FUROS E FIXAÇÃO RÍGIDA - POSICIONAMENTO E ASSENTAMENTO MECANIZADO</t>
  </si>
  <si>
    <t>TRILHO TR68, COMPRIMENTO DE 120 M (TLS), SOBRE DORMENTE DE MADEIRA, BITOLA MISTA, TAXA DE DORMENTAÇÃO DE 1.667 UN/KM, TALA DE JUNÇÃO DE 6 FUROS E FIXAÇÃO ELÁSTICA PANDROL - POSICIONAMENTO E ASSENTAMENTO MECANIZADO</t>
  </si>
  <si>
    <t>TRILHO TR68, COMPRIMENTO DE 120 M (TLS), SOBRE DORMENTE DE MADEIRA, BITOLA MISTA, TAXA DE DORMENTAÇÃO DE 1.750 UN/KM, TALA DE JUNÇÃO DE 6 FUROS E FIXAÇÃO ELÁSTICA PANDROL - POSICIONAMENTO E ASSENTAMENTO MECANIZADO</t>
  </si>
  <si>
    <t>TRILHO TR68, COMPRIMENTO DE 240 M (TLS), FORMADO POR TRILHOS CURTOS DE 12 M SOLDADOS POR CALDEAMENTO - CONFECÇÃO EM ESTALEIRO</t>
  </si>
  <si>
    <t>TRILHO TR68, COMPRIMENTO DE 240 M (TLS), SOBRE DORMENTE DE CONCRETO, BITOLA MÉTRICA OU LARGA, TAXA DE DORMENTAÇÃO DE 1.667 UN/KM, TALA DE JUNÇÃO DE 6 FUROS E FIXAÇÃO ELÁSTICA PANDROL - POSICIONAMENTO E ASSENTAMENTO MECANIZADO</t>
  </si>
  <si>
    <t>TRILHO TR68, COMPRIMENTO DE 240 M (TLS), SOBRE DORMENTE DE CONCRETO, BITOLA MÉTRICA OU LARGA, TAXA DE DORMENTAÇÃO DE 1.750 UN/KM, TALA DE JUNÇÃO DE 6 FUROS E FIXAÇÃO ELÁSTICA PANDROL - POSICIONAMENTO E ASSENTAMENTO MECANIZADO</t>
  </si>
  <si>
    <t>TRILHO TR68, COMPRIMENTO DE 240 M (TLS), SOBRE DORMENTE DE CONCRETO, BITOLA MISTA, TAXA DE DORMENTAÇÃO DE 1.667 UN/KM, TALA DE JUNÇÃO DE 6 FUROS E FIXAÇÃO ELÁSTICA PANDROL - POSICIONAMENTO E ASSENTAMENTO MECANIZADO</t>
  </si>
  <si>
    <t>TRILHO TR68, COMPRIMENTO DE 240 M (TLS), SOBRE DORMENTE DE CONCRETO, BITOLA MISTA, TAXA DE DORMENTAÇÃO DE 1.750 UN/KM, TALA DE JUNÇÃO DE 6 FUROS E FIXAÇÃO ELÁSTICA PANDROL - POSICIONAMENTO E ASSENTAMENTO MECANIZADO</t>
  </si>
  <si>
    <t>TRILHO TR68, COMPRIMENTO DE 240 M (TLS), SOBRE DORMENTE DE MADEIRA, BITOLA MÉTRICA OU LARGA, TAXA DE DORMENTAÇÃO DE 1.667 UN/KM, TALA DE JUNÇÃO DE 6 FUROS E FIXAÇÃO ELÁSTICA PANDROL - POSICIONAMENTO E ASSENTAMENTO MECANIZADO</t>
  </si>
  <si>
    <t>TRILHO TR68, COMPRIMENTO DE 240 M (TLS), SOBRE DORMENTE DE MADEIRA, BITOLA MÉTRICA OU LARGA, TAXA DE DORMENTAÇÃO DE 1.667 UN/KM, TALA DE JUNÇÃO DE 6 FUROS E FIXAÇÃO RÍGIDA - POSICIONAMENTO E ASSENTAMENTO MECANIZADO</t>
  </si>
  <si>
    <t>TRILHO TR68, COMPRIMENTO DE 240 M (TLS), SOBRE DORMENTE DE MADEIRA, BITOLA MÉTRICA OU LARGA, TAXA DE DORMENTAÇÃO DE 1.750 UN/KM, TALA DE JUNÇÃO DE 6 FUROS E FIXAÇÃO ELÁSTICA PANDROL - POSICIONAMENTO E ASSENTAMENTO MECANIZADO</t>
  </si>
  <si>
    <t>TRILHO TR68, COMPRIMENTO DE 240 M (TLS), SOBRE DORMENTE DE MADEIRA, BITOLA MÉTRICA OU LARGA, TAXA DE DORMENTAÇÃO DE 1.750 UN/KM, TALA DE JUNÇÃO DE 6 FUROS E FIXAÇÃO RÍGIDA - POSICIONAMENTO E ASSENTAMENTO MECANIZADO</t>
  </si>
  <si>
    <t>TRILHO TR68, COMPRIMENTO DE 240 M (TLS), SOBRE DORMENTE DE MADEIRA, BITOLA MISTA, TAXA DE DORMENTAÇÃO DE 1.667 UN/KM, TALA DE JUNÇÃO DE 6 FUROS E FIXAÇÃO ELÁSTICA PANDROL - POSICIONAMENTO E ASSENTAMENTO MECANIZADO</t>
  </si>
  <si>
    <t>TRILHO TR68, COMPRIMENTO DE 240 M (TLS), SOBRE DORMENTE DE MADEIRA, BITOLA MISTA, TAXA DE DORMENTAÇÃO DE 1.750 UN/KM, TALA DE JUNÇÃO DE 6 FUROS E FIXAÇÃO ELÁSTICA PANDROL - POSICIONAMENTO E ASSENTAMENTO MECANIZADO</t>
  </si>
  <si>
    <t>TRILHO UIC60, COMPRIMENTO DE 12 M, SOBRE DORMENTE DE CONCRETO, BITOLA MÉTRICA OU LARGA, TAXA DE DORMENTAÇÃO DE 1.667 UN/KM, TALA DE JUNÇÃO DE 6 FUROS E FIXAÇÃO ELÁSTICA PANDROL - POSICIONAMENTO E ASSENTAMENTO MANUAL</t>
  </si>
  <si>
    <t>TRILHO UIC60, COMPRIMENTO DE 12 M, SOBRE DORMENTE DE CONCRETO, BITOLA MÉTRICA OU LARGA, TAXA DE DORMENTAÇÃO DE 1.750 UN/KM, TALA DE JUNÇÃO DE 6 FUROS E FIXAÇÃO ELÁSTICA PANDROL - POSICIONAMENTO E ASSENTAMENTO MANUAL</t>
  </si>
  <si>
    <t>TRILHO UIC60, COMPRIMENTO DE 12 M, SOBRE DORMENTE DE CONCRETO, BITOLA MISTA, TAXA DE DORMENTAÇÃO DE 1.667 UN/KM, TALA DE JUNÇÃO DE 6 FUROS E FIXAÇÃO ELÁSTICA PANDROL - POSICIONAMENTO E ASSENTAMENTO MANUAL</t>
  </si>
  <si>
    <t>TRILHO UIC60, COMPRIMENTO DE 12 M, SOBRE DORMENTE DE CONCRETO, BITOLA MISTA, TAXA DE DORMENTAÇÃO DE 1.750 UN/KM, TALA DE JUNÇÃO DE 6 FUROS E FIXAÇÃO ELÁSTICA PANDROL - POSICIONAMENTO E ASSENTAMENTO MANUAL</t>
  </si>
  <si>
    <t>TRILHO UIC60, COMPRIMENTO DE 12 M, SOBRE DORMENTE DE MADEIRA, BITOLA MÉTRICA OU LARGA, TAXA DE DORMENTAÇÃO DE 1.667 UN/KM, TALA DE JUNÇÃO DE 6 FUROS E FIXAÇÃO RÍGIDA - POSICIONAMENTO E ASSENTAMENTO MANUAL</t>
  </si>
  <si>
    <t>TRILHO UIC60, COMPRIMENTO DE 12 M, SOBRE DORMENTE DE MADEIRA, BITOLA MÉTRICA OU LARGA, TAXA DE DORMENTAÇÃO DE 1.750 UN/KM, TALA DE JUNÇÃO DE 6 FUROS E FIXAÇÃO RÍGIDA - POSICIONAMENTO E ASSENTAMENTO MANUAL</t>
  </si>
  <si>
    <t>TRILHO UIC60, COMPRIMENTO DE 12 M, SOBRE DORMENTE DE MADEIRA, BITOLA MISTA, TAXA DE DORMENTAÇÃO DE 1.667 UN/KM, TALA DE JUNÇÃO DE 6 FUROS E FIXAÇÃO RÍGIDA - POSICIONAMENTO E ASSENTAMENTO MANUAL</t>
  </si>
  <si>
    <t>TRILHO UIC60, COMPRIMENTO DE 12 M, SOBRE DORMENTE DE MADEIRA, BITOLA MISTA, TAXA DE DORMENTAÇÃO DE 1.750 UN/KM, TALA DE JUNÇÃO DE 6 FUROS E FIXAÇÃO RÍGIDA - POSICIONAMENTO E ASSENTAMENTO MANUAL</t>
  </si>
  <si>
    <t>TRILHO UIC60, COMPRIMENTO DE 120 M (TLS), FORMADO POR TRILHOS CURTOS DE 12 M SOLDADOS POR CALDEAMENTO - CONFECÇÃO EM ESTALEIRO</t>
  </si>
  <si>
    <t>TRILHO UIC60, COMPRIMENTO DE 120 M (TLS), SOBRE DORMENTE DE CONCRETO, BITOLA MÉTRICA OU LARGA, TAXA DE DORMENTAÇÃO DE 1.667 UN/KM, TALA DE JUNÇÃO DE 6 FUROS E FIXAÇÃO ELÁSTICA PANDROL - POSICIONAMENTO E ASSENTAMENTO MECANIZADO</t>
  </si>
  <si>
    <t>TRILHO UIC60, COMPRIMENTO DE 120 M (TLS), SOBRE DORMENTE DE CONCRETO, BITOLA MÉTRICA OU LARGA, TAXA DE DORMENTAÇÃO DE 1.750 UN/KM, TALA DE JUNÇÃO DE 6 FUROS E FIXAÇÃO ELÁSTICA PANDROL - POSICIONAMENTO E ASSENTAMENTO MECANIZADO</t>
  </si>
  <si>
    <t>TRILHO UIC60, COMPRIMENTO DE 120 M (TLS), SOBRE DORMENTE DE CONCRETO, BITOLA MISTA, TAXA DE DORMENTAÇÃO DE 1.667 UN/KM, TALA DE JUNÇÃO DE 6 FUROS E FIXAÇÃO ELÁSTICA PANDROL - POSICIONAMENTO E ASSENTAMENTO MECANIZADO</t>
  </si>
  <si>
    <t>TRILHO UIC60, COMPRIMENTO DE 120 M (TLS), SOBRE DORMENTE DE CONCRETO, BITOLA MISTA, TAXA DE DORMENTAÇÃO DE 1.750 UN/KM, TALA DE JUNÇÃO DE 6 FUROS E FIXAÇÃO ELÁSTICA PANDROL - POSICIONAMENTO E ASSENTAMENTO MECANIZADO</t>
  </si>
  <si>
    <t>TRILHO UIC60, COMPRIMENTO DE 120 M (TLS), SOBRE DORMENTE DE MADEIRA, BITOLA MÉTRICA OU LARGA, TAXA DE DORMENTAÇÃO DE 1.667 UN/KM, TALA DE JUNÇÃO DE 6 FUROS E FIXAÇÃO ELÁSTICA PANDROL - POSICIONAMENTO E ASSENTAMENTO MECANIZADO</t>
  </si>
  <si>
    <t>TRILHO UIC60, COMPRIMENTO DE 120 M (TLS), SOBRE DORMENTE DE MADEIRA, BITOLA MÉTRICA OU LARGA, TAXA DE DORMENTAÇÃO DE 1.667 UN/KM, TALA DE JUNÇÃO DE 6 FUROS E FIXAÇÃO RÍGIDA - POSICIONAMENTO E ASSENTAMENTO MECANIZADO</t>
  </si>
  <si>
    <t>TRILHO UIC60, COMPRIMENTO DE 120 M (TLS), SOBRE DORMENTE DE MADEIRA, BITOLA MÉTRICA OU LARGA, TAXA DE DORMENTAÇÃO DE 1.750 UN/KM, TALA DE JUNÇÃO DE 6 FUROS E FIXAÇÃO ELÁSTICA PANDROL - POSICIONAMENTO E ASSENTAMENTO MECANIZADO</t>
  </si>
  <si>
    <t>TRILHO UIC60, COMPRIMENTO DE 120 M (TLS), SOBRE DORMENTE DE MADEIRA, BITOLA MÉTRICA OU LARGA, TAXA DE DORMENTAÇÃO DE 1.750 UN/KM, TALA DE JUNÇÃO DE 6 FUROS E FIXAÇÃO RÍGIDA - POSICIONAMENTO E ASSENTAMENTO MECANIZADO</t>
  </si>
  <si>
    <t>TRILHO UIC60, COMPRIMENTO DE 120 M (TLS), SOBRE DORMENTE DE MADEIRA, BITOLA MISTA, TAXA DE DORMENTAÇÃO DE 1.667 UN/KM, TALA DE JUNÇÃO DE 6 FUROS E FIXAÇÃO ELÁSTICA PANDROL - POSICIONAMENTO E ASSENTAMENTO MECANIZADO</t>
  </si>
  <si>
    <t>TRILHO UIC60, COMPRIMENTO DE 120 M (TLS), SOBRE DORMENTE DE MADEIRA, BITOLA MISTA, TAXA DE DORMENTAÇÃO DE 1.750 UN/KM, TALA DE JUNÇÃO DE 6 FUROS E FIXAÇÃO ELÁSTICA PANDROL - POSICIONAMENTO E ASSENTAMENTO MECANIZADO</t>
  </si>
  <si>
    <t>TRILHO UIC60, COMPRIMENTO DE 240 M (TLS), FORMADO POR TRILHOS CURTOS DE 12 M SOLDADOS POR CALDEAMENTO - CONFECÇÃO EM ESTALEIRO</t>
  </si>
  <si>
    <t>TRILHO UIC60, COMPRIMENTO DE 240 M (TLS), SOBRE DORMENTE DE CONCRETO, BITOLA MÉTRICA OU LARGA, TAXA DE DORMENTAÇÃO DE 1.667 UN/KM, TALA DE JUNÇÃO DE 6 FUROS E FIXAÇÃO ELÁSTICA PANDROL - POSICIONAMENTO E ASSENTAMENTO MECANIZADO</t>
  </si>
  <si>
    <t>TRILHO UIC60, COMPRIMENTO DE 240 M (TLS), SOBRE DORMENTE DE CONCRETO, BITOLA MÉTRICA OU LARGA, TAXA DE DORMENTAÇÃO DE 1.750 UN/KM, TALA DE JUNÇÃO DE 6 FUROS E FIXAÇÃO ELÁSTICA PANDROL - POSICIONAMENTO E ASSENTAMENTO MECANIZADO</t>
  </si>
  <si>
    <t>TRILHO UIC60, COMPRIMENTO DE 240 M (TLS), SOBRE DORMENTE DE CONCRETO, BITOLA MISTA, TAXA DE DORMENTAÇÃO DE 1.667 UN/KM, TALA DE JUNÇÃO DE 6 FUROS E FIXAÇÃO ELÁSTICA PANDROL - POSICIONAMENTO E ASSENTAMENTO MECANIZADO</t>
  </si>
  <si>
    <t>TRILHO UIC60, COMPRIMENTO DE 240 M (TLS), SOBRE DORMENTE DE CONCRETO, BITOLA MISTA, TAXA DE DORMENTAÇÃO DE 1.750 UN/KM, TALA DE JUNÇÃO DE 6 FUROS E FIXAÇÃO ELÁSTICA PANDROL - POSICIONAMENTO E ASSENTAMENTO MECANIZADO</t>
  </si>
  <si>
    <t>TRILHO UIC60, COMPRIMENTO DE 240 M (TLS), SOBRE DORMENTE DE MADEIRA, BITOLA MÉTRICA OU LARGA, TAXA DE DORMENTAÇÃO DE 1.667 UN/KM, TALA DE JUNÇÃO DE 6 FUROS E FIXAÇÃO ELÁSTICA PANDROL - POSICIONAMENTO E ASSENTAMENTO MECANIZADO</t>
  </si>
  <si>
    <t>TRILHO UIC60, COMPRIMENTO DE 240 M (TLS), SOBRE DORMENTE DE MADEIRA, BITOLA MÉTRICA OU LARGA, TAXA DE DORMENTAÇÃO DE 1.667 UN/KM, TALA DE JUNÇÃO DE 6 FUROS E FIXAÇÃO RÍGIDA - POSICIONAMENTO E ASSENTAMENTO MECANIZADO</t>
  </si>
  <si>
    <t>TRILHO UIC60, COMPRIMENTO DE 240 M (TLS), SOBRE DORMENTE DE MADEIRA, BITOLA MÉTRICA OU LARGA, TAXA DE DORMENTAÇÃO DE 1.750 UN/KM, TALA DE JUNÇÃO DE 6 FUROS E FIXAÇÃO ELÁSTICA PANDROL - POSICIONAMENTO E ASSENTAMENTO MECANIZADO</t>
  </si>
  <si>
    <t>TRILHO UIC60, COMPRIMENTO DE 240 M (TLS), SOBRE DORMENTE DE MADEIRA, BITOLA MÉTRICA OU LARGA, TAXA DE DORMENTAÇÃO DE 1.750 UN/KM, TALA DE JUNÇÃO DE 6 FUROS E FIXAÇÃO RÍGIDA - POSICIONAMENTO E ASSENTAMENTO MECANIZADO</t>
  </si>
  <si>
    <t>TRILHO UIC60, COMPRIMENTO DE 240 M (TLS), SOBRE DORMENTE DE MADEIRA, BITOLA MISTA, TAXA DE DORMENTAÇÃO DE 1.667 UN/KM, TALA DE JUNÇÃO DE 6 FUROS E FIXAÇÃO ELÁSTICA PANDROL - POSICIONAMENTO E ASSENTAMENTO MECANIZADO</t>
  </si>
  <si>
    <t>TRILHO UIC60, COMPRIMENTO DE 240 M (TLS), SOBRE DORMENTE DE MADEIRA, BITOLA MISTA, TAXA DE DORMENTAÇÃO DE 1.750 UN/KM, TALA DE JUNÇÃO DE 6 FUROS E FIXAÇÃO ELÁSTICA PANDROL - POSICIONAMENTO E ASSENTAMENTO MECANIZADO</t>
  </si>
  <si>
    <t>FÔRMA METÁLICA CURVA EM CHAPA 3/16" REFORÇADA COM NERVURAS DE 40 MM X 3/16" DISPOSTAS EM GRELHAS DE 40 X 60 CM - UTILIZAÇÃO DE 100 VEZES - CONFECÇÃO, INSTALAÇÃO E RETIRADA</t>
  </si>
  <si>
    <t>FÔRMA METÁLICA EM CHAPA 1/8" REFORÇADA COM NERVURAS DE 40 MM X 1/8" DISPOSTAS EM GRELHAS DE 40 X 60 CM - UTILIZAÇÃO DE 100 VEZES - CONFECÇÃO, INSTALAÇÃO E RETIRADA</t>
  </si>
  <si>
    <t>FÔRMA METÁLICA EM CHAPA 3/16" PARA POITA TRAPEZOIDAL - UTILIZAÇÃO DE 50 VEZES - CONFECÇÃO, INSTALAÇÃO E RETIRADA</t>
  </si>
  <si>
    <t>FÔRMA METÁLICA EM CHAPA 3/16" REFORÇADA COM NERVURAS DE 40 MM X 3/16" DISPOSTAS EM GRELHAS DE 40 X 60 CM - UTILIZAÇÃO DE 100 VEZES - CONFECÇÃO, INSTALAÇÃO E RETIRADA</t>
  </si>
  <si>
    <t>FÔRMA METÁLICA PARA ADUELAS DE BUEIROS CELULARES DE CONCRETO PRÉ-MOLDADOS - UTILIZAÇÃO DE 100 VEZES - CONFECÇÃO, INSTALAÇÃO E RETIRADA</t>
  </si>
  <si>
    <t>FÔRMA METÁLICA PARA VIGA DE CONCRETO PRÉ-MOLDADA PROTENDIDA PARA OAE - UTILIZAÇÃO DE 20 VEZES - CONFECÇÃO, INSTALAÇÃO E RETIRADA</t>
  </si>
  <si>
    <t>CARGA, TRANSPORTE E DESCARGA DE MATERIAL PÉTREO PARA MOLHES COM O USO DE BATELÕES E ESCAVADEIRA HIDRÁULICA - DMT DE 0 A 300 M</t>
  </si>
  <si>
    <t>CARGA, TRANSPORTE E DESCARGA DE MATERIAL PÉTREO PARA MOLHES COM O USO DE BATELÕES E ESCAVADEIRA HIDRÁULICA - DMT DE 1.200 A 1.500 M</t>
  </si>
  <si>
    <t>CARGA, TRANSPORTE E DESCARGA DE MATERIAL PÉTREO PARA MOLHES COM O USO DE BATELÕES E ESCAVADEIRA HIDRÁULICA - DMT DE 1.500 A 1.800 M</t>
  </si>
  <si>
    <t>CARGA, TRANSPORTE E DESCARGA DE MATERIAL PÉTREO PARA MOLHES COM O USO DE BATELÕES E ESCAVADEIRA HIDRÁULICA - DMT DE 1.800 A 2.100 M</t>
  </si>
  <si>
    <t>CARGA, TRANSPORTE E DESCARGA DE MATERIAL PÉTREO PARA MOLHES COM O USO DE BATELÕES E ESCAVADEIRA HIDRÁULICA - DMT DE 2.100 A 2.400 M</t>
  </si>
  <si>
    <t>CARGA, TRANSPORTE E DESCARGA DE MATERIAL PÉTREO PARA MOLHES COM O USO DE BATELÕES E ESCAVADEIRA HIDRÁULICA - DMT DE 2.400 A 2.700 M</t>
  </si>
  <si>
    <t>CARGA, TRANSPORTE E DESCARGA DE MATERIAL PÉTREO PARA MOLHES COM O USO DE BATELÕES E ESCAVADEIRA HIDRÁULICA - DMT DE 2.700 A 3.000 M</t>
  </si>
  <si>
    <t>CARGA, TRANSPORTE E DESCARGA DE MATERIAL PÉTREO PARA MOLHES COM O USO DE BATELÕES E ESCAVADEIRA HIDRÁULICA - DMT DE 3.000 M</t>
  </si>
  <si>
    <t>CARGA, TRANSPORTE E DESCARGA DE MATERIAL PÉTREO PARA MOLHES COM O USO DE BATELÕES E ESCAVADEIRA HIDRÁULICA - DMT DE 300 A 600 M</t>
  </si>
  <si>
    <t>CARGA, TRANSPORTE E DESCARGA DE MATERIAL PÉTREO PARA MOLHES COM O USO DE BATELÕES E ESCAVADEIRA HIDRÁULICA - DMT DE 600 A 900 M</t>
  </si>
  <si>
    <t>CARGA, TRANSPORTE E DESCARGA DE MATERIAL PÉTREO PARA MOLHES COM O USO DE BATELÕES E ESCAVADEIRA HIDRÁULICA - DMT DE 900 A 1.200 M</t>
  </si>
  <si>
    <t>FABRICAÇÃO DE TETRÁPODE DE 10 T - CONCRETO FCK = 20 MPA - AREIA E BRITA COMERCIAIS</t>
  </si>
  <si>
    <t>FABRICAÇÃO DE TETRÁPODE DE 10 T - CONCRETO FCK = 20 MPA - AREIA EXTRAÍDA E BRITA PRODUZIDA</t>
  </si>
  <si>
    <t>FABRICAÇÃO DE TETRÁPODE DE 11 T - CONCRETO FCK = 20 MPA - AREIA E BRITA COMERCIAIS</t>
  </si>
  <si>
    <t>FABRICAÇÃO DE TETRÁPODE DE 11 T - CONCRETO FCK = 20 MPA - AREIA EXTRAÍDA E BRITA PRODUZIDA</t>
  </si>
  <si>
    <t>FABRICAÇÃO DE TETRÁPODE DE 12 T - CONCRETO FCK = 20 MPA - AREIA E BRITA COMERCIAIS</t>
  </si>
  <si>
    <t>FABRICAÇÃO DE TETRÁPODE DE 12 T - CONCRETO FCK = 20 MPA - AREIA EXTRAÍDA E BRITA PRODUZIDA</t>
  </si>
  <si>
    <t>FABRICAÇÃO DE TETRÁPODE DE 8 T - CONCRETO FCK = 20 MPA - AREIA E BRITA COMERCIAIS</t>
  </si>
  <si>
    <t>FABRICAÇÃO DE TETRÁPODE DE 8 T - CONCRETO FCK = 20 MPA - AREIA EXTRAÍDA E BRITA PRODUZIDA</t>
  </si>
  <si>
    <t>FABRICAÇÃO DE TETRÁPODE DE 9 T - CONCRETO FCK = 20 MPA - AREIA E BRITA COMERCIAIS</t>
  </si>
  <si>
    <t>FABRICAÇÃO DE TETRÁPODE DE 9 T - CONCRETO FCK = 20 MPA - AREIA EXTRAÍDA E BRITA PRODUZIDA</t>
  </si>
  <si>
    <t>FABRICAÇÃO DE XBLOC DE 10 T - CONCRETO FCK = 20 MPA - AREIA E BRITA COMERCIAIS</t>
  </si>
  <si>
    <t>FABRICAÇÃO DE XBLOC DE 10 T - CONCRETO FCK = 20 MPA - AREIA EXTRAÍDA E BRITA PRODUZIDA</t>
  </si>
  <si>
    <t>FABRICAÇÃO DE XBLOC DE 11 T - CONCRETO FCK = 20 MPA - AREIA E BRITA COMERCIAIS</t>
  </si>
  <si>
    <t>FABRICAÇÃO DE XBLOC DE 11 T - CONCRETO FCK = 20 MPA - AREIA EXTRAÍDA E BRITA PRODUZIDA</t>
  </si>
  <si>
    <t>FABRICAÇÃO DE XBLOC DE 12 T - CONCRETO FCK = 20 MPA - AREIA E BRITA COMERCIAIS</t>
  </si>
  <si>
    <t>FABRICAÇÃO DE XBLOC DE 12 T - CONCRETO FCK = 20 MPA - AREIA EXTRAÍDA E BRITA PRODUZIDA</t>
  </si>
  <si>
    <t>FABRICAÇÃO DE XBLOC DE 8 T - CONCRETO FCK = 20 MPA - AREIA E BRITA COMERCIAIS</t>
  </si>
  <si>
    <t>FABRICAÇÃO DE XBLOC DE 8 T - CONCRETO FCK = 20 MPA - AREIA EXTRAÍDA E BRITA PRODUZIDA</t>
  </si>
  <si>
    <t>FABRICAÇÃO DE XBLOC DE 9 T - CONCRETO FCK = 20 MPA - AREIA E BRITA COMERCIAIS</t>
  </si>
  <si>
    <t>FABRICAÇÃO DE XBLOC DE 9 T - CONCRETO FCK = 20 MPA - AREIA EXTRAÍDA E BRITA PRODUZIDA</t>
  </si>
  <si>
    <t>LANÇAMENTO DE MATERIAL PÉTREO PARA NÚCLEO</t>
  </si>
  <si>
    <t>FORNECIMENTO E IMPLANTAÇÃO DE AMORTECEDOR RETRÁTIL (V &lt;= 100 KM/H) TIPO TAU II AFUNILADO - FIXADO EM BARREIRA DE CONCRETO, COM LARGURA DE ÂNCORA TRASEIRA DE 1.830 MM</t>
  </si>
  <si>
    <t>FORNECIMENTO E IMPLANTAÇÃO DE AMORTECEDOR RETRÁTIL (V &lt;= 100 KM/H) TIPO TAU II AFUNILADO - FIXADO EM BARREIRA DE CONCRETO, COM LARGURA DE ÂNCORA TRASEIRA DE 1.980 MM</t>
  </si>
  <si>
    <t>FORNECIMENTO E IMPLANTAÇÃO DE AMORTECEDOR RETRÁTIL (V &lt;= 100 KM/H) TIPO TAU II AFUNILADO - FIXADO EM BARREIRA DE CONCRETO, COM LARGURA DE ÂNCORA TRASEIRA DE 2.130 MM</t>
  </si>
  <si>
    <t>FORNECIMENTO E IMPLANTAÇÃO DE AMORTECEDOR RETRÁTIL (V &lt;= 100 KM/H) TIPO TAU II AFUNILADO - FIXADO EM BARREIRA DE CONCRETO, COM LARGURA DE ÂNCORA TRASEIRA DE 2.290 MM</t>
  </si>
  <si>
    <t>FORNECIMENTO E IMPLANTAÇÃO DE AMORTECEDOR RETRÁTIL (V &lt;= 100 KM/H) TIPO TAU II AFUNILADO - FIXADO EM BARREIRA DE CONCRETO, COM LARGURA DE ÂNCORA TRASEIRA DE 2.440 MM</t>
  </si>
  <si>
    <t>FORNECIMENTO E IMPLANTAÇÃO DE AMORTECEDOR RETRÁTIL (V &lt;= 100 KM/H) TIPO TAU II COMBINADO - FIXADO EM BARREIRA DE CONCRETO, COM LARGURA DE ÂNCORA TRASEIRA DE 1.060 MM</t>
  </si>
  <si>
    <t>FORNECIMENTO E IMPLANTAÇÃO DE AMORTECEDOR RETRÁTIL (V &lt;= 100 KM/H) TIPO TAU II COMBINADO - FIXADO EM BARREIRA DE CONCRETO, COM LARGURA DE ÂNCORA TRASEIRA DE 1.220 MM</t>
  </si>
  <si>
    <t>FORNECIMENTO E IMPLANTAÇÃO DE AMORTECEDOR RETRÁTIL (V &lt;= 100 KM/H) TIPO TAU II COMBINADO - FIXADO EM BARREIRA DE CONCRETO, COM LARGURA DE ÂNCORA TRASEIRA DE 1.370 MM</t>
  </si>
  <si>
    <t>FORNECIMENTO E IMPLANTAÇÃO DE AMORTECEDOR RETRÁTIL (V &lt;= 100 KM/H) TIPO TAU II COMBINADO - FIXADO EM BARREIRA DE CONCRETO, COM LARGURA DE ÂNCORA TRASEIRA DE 1.520 MM</t>
  </si>
  <si>
    <t>FORNECIMENTO E IMPLANTAÇÃO DE AMORTECEDOR RETRÁTIL (V &lt;= 100 KM/H) TIPO TAU II COMBINADO - FIXADO EM BARREIRA DE CONCRETO, COM LARGURA DE ÂNCORA TRASEIRA DE 1.680 MM</t>
  </si>
  <si>
    <t>FORNECIMENTO E IMPLANTAÇÃO DE AMORTECEDOR RETRÁTIL (V &lt;= 100 KM/H) TIPO TAU II COMBINADO - FIXADO EM BARREIRA DE CONCRETO, COM LARGURA DE ÂNCORA TRASEIRA DE 900 MM</t>
  </si>
  <si>
    <t>FORNECIMENTO E IMPLANTAÇÃO DE AMORTECEDOR RETRÁTIL (V &lt;= 100 KM/H) TIPO TAU II PARALELO - FIXADO EM BARREIRA DE CONCRETO, COM LARGURA DE ÂNCORA TRASEIRA DE ATÉ 700 MM</t>
  </si>
  <si>
    <t>TERMINAL ABSORVEDOR DE ENERGIA DE ABERTURA COM NÍVEL DE CONTENÇÃO TL3 PARA DEFENSA METÁLICA - FORNECIMENTO E IMPLANTAÇÃO</t>
  </si>
  <si>
    <t>TERMINAL ABSORVEDOR DE ENERGIA DE NÃO ABERTURA COM NÍVEL DE CONTENÇÃO TL3 PARA DEFENSA METÁLICA - FORNECIMENTO E IMPLANTAÇÃO</t>
  </si>
  <si>
    <t>TERMINAL DE ANCORAGEM PARA BARREIRA DUPLA DE CONCRETO, MOLDADA NO LOCAL, COM EXTRUSORA (PERFIL NEW JERSEY) - H = 810 + 250 MM</t>
  </si>
  <si>
    <t>TERMINAL DE ANCORAGEM PARA BARREIRA SIMPLES DE CONCRETO, MOLDADA NO LOCAL, COM EXTRUSORA (PERFIL NEW JERSEY) - H = 810 + 250 MM</t>
  </si>
  <si>
    <t>ABERTURA DE JANELA EM ESTRUTURA DE CONCRETO EXISTENTE PARA INSPEÇÃO COM ESPESSURA ATÉ 0,20 M E SEÇÃO 0,49 M²</t>
  </si>
  <si>
    <t>CHUMBADOR DE EXPANSÃO CONTROLADA POR TORQUE PARA CONCRETO D = 12,5 MM - FORNECIMENTO E INSTALAÇÃO</t>
  </si>
  <si>
    <t>CHUMBADOR DE EXPANSÃO CONTROLADA POR TORQUE PARA CONCRETO D = 16 MM - FORNECIMENTO E INSTALAÇÃO</t>
  </si>
  <si>
    <t>CHUMBADOR DE EXPANSÃO CONTROLADA POR TORQUE PARA CONCRETO D = 20 MM - FORNECIMENTO E INSTALAÇÃO</t>
  </si>
  <si>
    <t>CHUMBADOR DE EXPANSÃO CONTROLADA POR TORQUE PARA CONCRETO D = 6,3 MM - FORNECIMENTO E INSTALAÇÃO</t>
  </si>
  <si>
    <t>CHUMBADOR DE EXPANSÃO CONTROLADA POR TORQUE PARA CONCRETO D = 8 MM - FORNECIMENTO E INSTALAÇÃO</t>
  </si>
  <si>
    <t>ELEVAÇÃO DE ESTRUTURAS ATÉ 496 KN PARA SUBSTITUIÇÃO DE APARELHO DE APOIO COM A UTILIZAÇÃO DE MACACO HIDRÁULICO</t>
  </si>
  <si>
    <t>ELEVAÇÃO DE ESTRUTURAS DE 1.390 A 1.859 KN PARA SUBSTITUIÇÃO DE APARELHO DE APOIO COM A UTILIZAÇÃO DE MACACO HIDRÁULICO</t>
  </si>
  <si>
    <t>ELEVAÇÃO DE ESTRUTURAS DE 496 A 929 KN PARA SUBSTITUIÇÃO DE APARELHO DE APOIO COM A UTILIZAÇÃO DE MACACO HIDRÁULICO</t>
  </si>
  <si>
    <t>ELEVAÇÃO DE ESTRUTURAS DE 929 A 1.390 KN PARA SUBSTITUIÇÃO DE APARELHO DE APOIO COM A UTILIZAÇÃO DE MACACO HIDRÁULICO</t>
  </si>
  <si>
    <t>LIMPEZA EM SUPERFÍCIE DE CONCRETO COM JATEAMENTO ABRASIVO COM USO DE GRANALHAS DE AÇO</t>
  </si>
  <si>
    <t>PINGADEIRA DE ELASTÔMERO PERFIL 40 X 40 MM COM ABA INCLINADA E FIXADA COM ADESIVO ESTRUTURAL E PINOS - FORNECIMENTO E INSTALAÇÃO</t>
  </si>
  <si>
    <t>PLATAFORMA DE TRABALHO EM AÇO TUBULAR APOIADA NO SOLO - ALTURA DE 4 A 6 M - UTILIZAÇÃO DE 100 VEZES - FORNECIMENTO, INSTALAÇÃO E RETIRADA</t>
  </si>
  <si>
    <t>PLATAFORMA DE TRABALHO EM AÇO TUBULAR APOIADA NO SOLO - ALTURA DE 6 A 8 M - UTILIZAÇÃO DE 100 VEZES - FORNECIMENTO, INSTALAÇÃO E RETIRADA</t>
  </si>
  <si>
    <t>PLATAFORMA DE TRABALHO EM AÇO TUBULAR APOIADA NO SOLO - ALTURA DE ATÉ 4 M - UTILIZAÇÃO DE 100 VEZES - FORNECIMENTO, INSTALAÇÃO E RETIRADA</t>
  </si>
  <si>
    <t>PLATAFORMA DE TRABALHO EM MADEIRA APOIADA NO SOLO - ALTURA DE 6 A 12 M - UTILIZAÇÃO DE 5 VEZES - CONFECÇÃO, INSTALAÇÃO E RETIRADA</t>
  </si>
  <si>
    <t>PLATAFORMA MECANIZADA DE INSPEÇÃO SOB PONTES COM CAPACIDADE DE 500 KG E ALCANCE DE 15 M</t>
  </si>
  <si>
    <t>RESTAURAÇÃO DE BERÇOS DE APOIO PARA JUNTA DE DILATAÇÃO - FORNECIMENTO E INSTALAÇÃO</t>
  </si>
  <si>
    <t>ANCORAGEM FIXA PARA ESTAIS DE 12 CORDOALHAS D = 15,7 MM - INCLUSIVE INJEÇÃO DE CERA</t>
  </si>
  <si>
    <t>ANCORAGEM FIXA PARA ESTAIS DE 19 CORDOALHAS D = 15,7 MM - INCLUSIVE INJEÇÃO DE CERA</t>
  </si>
  <si>
    <t>ANCORAGEM FIXA PARA ESTAIS DE 22 CORDOALHAS D = 15,7 MM - INCLUSIVE INJEÇÃO DE CERA</t>
  </si>
  <si>
    <t>ANCORAGEM FIXA PARA ESTAIS DE 31 CORDOALHAS D = 15,7 MM - INCLUSIVE INJEÇÃO DE CERA</t>
  </si>
  <si>
    <t>ANCORAGEM FIXA PARA ESTAIS DE 37 CORDOALHAS D = 15,7 MM - INCLUSIVE INJEÇÃO DE CERA</t>
  </si>
  <si>
    <t>ANCORAGEM FIXA PARA ESTAIS DE 43 CORDOALHAS D = 15,7 MM - INCLUSIVE INJEÇÃO DE CERA</t>
  </si>
  <si>
    <t>ANCORAGEM FIXA PARA ESTAIS DE 55 CORDOALHAS D = 15,7 MM - INCLUSIVE INJEÇÃO DE CERA</t>
  </si>
  <si>
    <t>ANCORAGEM FIXA PARA ESTAIS DE 61 CORDOALHAS D = 15,7 MM - INCLUSIVE INJEÇÃO DE CERA</t>
  </si>
  <si>
    <t>ANCORAGEM FIXA PARA ESTAIS DE 73 CORDOALHAS D = 15,7 MM - INCLUSIVE INJEÇÃO DE CERA</t>
  </si>
  <si>
    <t>ANCORAGEM FIXA PARA ESTAIS DE 85 CORDOALHAS D = 15,7 MM - INCLUSIVE INJEÇÃO DE CERA</t>
  </si>
  <si>
    <t>ANCORAGEM FIXA PARA ESTAIS DE 91 CORDOALHAS D = 15,7 MM - INCLUSIVE INJEÇÃO DE CERA</t>
  </si>
  <si>
    <t>ANCORAGEM REGULÁVEL PARA ESTAIS DE 12 CORDOALHAS D = 15,7 MM - INCLUSIVE PROTENSÃO, INJEÇÃO DE CERA E REGULAGEM FINAL</t>
  </si>
  <si>
    <t>ANCORAGEM REGULÁVEL PARA ESTAIS DE 19 CORDOALHAS D = 15,7 MM - INCLUSIVE PROTENSÃO, INJEÇÃO DE CERA E REGULAGEM FINAL</t>
  </si>
  <si>
    <t>ANCORAGEM REGULÁVEL PARA ESTAIS DE 22 CORDOALHAS D = 15,7 MM - INCLUSIVE PROTENSÃO, INJEÇÃO DE CERA E REGULAGEM FINAL</t>
  </si>
  <si>
    <t>ANCORAGEM REGULÁVEL PARA ESTAIS DE 31 CORDOALHAS D = 15,7 MM - INCLUSIVE PROTENSÃO, INJEÇÃO DE CERA E REGULAGEM FINAL</t>
  </si>
  <si>
    <t>ANCORAGEM REGULÁVEL PARA ESTAIS DE 37 CORDOALHAS D = 15,7 MM - INCLUSIVE PROTENSÃO, INJEÇÃO DE CERA E REGULAGEM FINAL</t>
  </si>
  <si>
    <t>ANCORAGEM REGULÁVEL PARA ESTAIS DE 43 CORDOALHAS D = 15,7 MM - INCLUSIVE PROTENSÃO, INJEÇÃO DE CERA E REGULAGEM FINAL</t>
  </si>
  <si>
    <t>ANCORAGEM REGULÁVEL PARA ESTAIS DE 55 CORDOALHAS D = 15,7 MM - INCLUSIVE PROTENSÃO, INJEÇÃO DE CERA E REGULAGEM FINAL</t>
  </si>
  <si>
    <t>ANCORAGEM REGULÁVEL PARA ESTAIS DE 61 CORDOALHAS D = 15,7 MM - INCLUSIVE PROTENSÃO, INJEÇÃO DE CERA E REGULAGEM FINAL</t>
  </si>
  <si>
    <t>ANCORAGEM REGULÁVEL PARA ESTAIS DE 73 CORDOALHAS D = 15,7 MM - INCLUSIVE PROTENSÃO, INJEÇÃO DE CERA E REGULAGEM FINAL</t>
  </si>
  <si>
    <t>ANCORAGEM REGULÁVEL PARA ESTAIS DE 85 CORDOALHAS D = 15,7 MM - INCLUSIVE PROTENSÃO, INJEÇÃO DE CERA E REGULAGEM FINAL</t>
  </si>
  <si>
    <t>ANCORAGEM REGULÁVEL PARA ESTAIS DE 91 CORDOALHAS D = 15,7 MM - INCLUSIVE PROTENSÃO, INJEÇÃO DE CERA E REGULAGEM FINAL</t>
  </si>
  <si>
    <t>ELEVADOR DE CREMALHEIRA - MONTAGEM E DESMONTAGEM ATÉ A ALTURA DE 16 M - EXCETO FUNDAÇÕES</t>
  </si>
  <si>
    <t>ELEVADOR DE CREMALHEIRA COM CABINE SIMPLES, COM CAPACIDADE DE 1.500 KG E ALTURA DE ATÉ 100 M - OPERAÇÃO</t>
  </si>
  <si>
    <t>GRUA FIXA - MONTAGEM E DESMONTAGEM ATÉ A ALTURA DE 60 M - EXCETO FUNDAÇÕES</t>
  </si>
  <si>
    <t>GRUA FIXA - TELESCOPAGEM E ANCORAGEM DA TORRE A PARTIR DE 60 M COM CADA ELEVAÇÃO DE ATÉ 18 M - INCLUSIVE DESMONTAGEM</t>
  </si>
  <si>
    <t>GRUA FIXA COM ALTURA DE 60 A 102 M, COM ALCANCE DE 60 M E CAPACIDADE DE 1.500 KG NA PONTA DA LANÇA - OPERAÇÃO</t>
  </si>
  <si>
    <t>TUBO ANTIVANDALISMO EM AÇO GALVANIZADO PARA ESTAIS DE 12 CORDOALHAS D = 15,7 MM - FORNECIMENTO E INSTALAÇÃO</t>
  </si>
  <si>
    <t>TUBO ANTIVANDALISMO EM AÇO GALVANIZADO PARA ESTAIS DE 19 CORDOALHAS D = 15,7 MM - FORNECIMENTO E INSTALAÇÃO</t>
  </si>
  <si>
    <t>TUBO ANTIVANDALISMO EM AÇO GALVANIZADO PARA ESTAIS DE 22 CORDOALHAS D = 15,7 MM - FORNECIMENTO E INSTALAÇÃO</t>
  </si>
  <si>
    <t>TUBO ANTIVANDALISMO EM AÇO GALVANIZADO PARA ESTAIS DE 31 CORDOALHAS D = 15,7 MM - FORNECIMENTO E INSTALAÇÃO</t>
  </si>
  <si>
    <t>TUBO ANTIVANDALISMO EM AÇO GALVANIZADO PARA ESTAIS DE 37 CORDOALHAS D = 15,7 MM - FORNECIMENTO E INSTALAÇÃO</t>
  </si>
  <si>
    <t>TUBO ANTIVANDALISMO EM AÇO GALVANIZADO PARA ESTAIS DE 43 CORDOALHAS D = 15,7 MM - FORNECIMENTO E INSTALAÇÃO</t>
  </si>
  <si>
    <t>TUBO ANTIVANDALISMO EM AÇO GALVANIZADO PARA ESTAIS DE 55 CORDOALHAS D = 15,7 MM - FORNECIMENTO E INSTALAÇÃO</t>
  </si>
  <si>
    <t>TUBO ANTIVANDALISMO EM AÇO GALVANIZADO PARA ESTAIS DE 61 CORDOALHAS D = 15,7 MM - FORNECIMENTO E INSTALAÇÃO</t>
  </si>
  <si>
    <t>TUBO ANTIVANDALISMO EM AÇO GALVANIZADO PARA ESTAIS DE 73 CORDOALHAS D = 15,7 MM - FORNECIMENTO E INSTALAÇÃO</t>
  </si>
  <si>
    <t>TUBO ANTIVANDALISMO EM AÇO GALVANIZADO PARA ESTAIS DE 85 CORDOALHAS D = 15,7 MM - FORNECIMENTO E INSTALAÇÃO</t>
  </si>
  <si>
    <t>TUBO ANTIVANDALISMO EM AÇO GALVANIZADO PARA ESTAIS DE 91 CORDOALHAS D = 15,7 MM - FORNECIMENTO E INSTALAÇÃO</t>
  </si>
  <si>
    <t>TUBO FÔRMA LADO FIXO EM AÇO GALVANIZADO PARA ESTAIS DE 12 CORDOALHAS D = 15,7 MM - FORNECIMENTO E INSTALAÇÃO</t>
  </si>
  <si>
    <t>TUBO FÔRMA LADO FIXO EM AÇO GALVANIZADO PARA ESTAIS DE 19 CORDOALHAS D = 15,7 MM - FORNECIMENTO E INSTALAÇÃO</t>
  </si>
  <si>
    <t>TUBO FÔRMA LADO FIXO EM AÇO GALVANIZADO PARA ESTAIS DE 22 CORDOALHAS D = 15,7 MM - FORNECIMENTO E INSTALAÇÃO</t>
  </si>
  <si>
    <t>TUBO FÔRMA LADO FIXO EM AÇO GALVANIZADO PARA ESTAIS DE 31 CORDOALHAS D = 15,7 MM - FORNECIMENTO E INSTALAÇÃO</t>
  </si>
  <si>
    <t>TUBO FÔRMA LADO FIXO EM AÇO GALVANIZADO PARA ESTAIS DE 37 CORDOALHAS D = 15,7 MM - FORNECIMENTO E INSTALAÇÃO</t>
  </si>
  <si>
    <t>TUBO FÔRMA LADO FIXO EM AÇO GALVANIZADO PARA ESTAIS DE 43 CORDOALHAS D = 15,7 MM - FORNECIMENTO E INSTALAÇÃO</t>
  </si>
  <si>
    <t>TUBO FÔRMA LADO FIXO EM AÇO GALVANIZADO PARA ESTAIS DE 55 CORDOALHAS D = 15,7 MM - FORNECIMENTO E INSTALAÇÃO</t>
  </si>
  <si>
    <t>TUBO FÔRMA LADO FIXO EM AÇO GALVANIZADO PARA ESTAIS DE 61 CORDOALHAS D = 15,7 MM - FORNECIMENTO E INSTALAÇÃO</t>
  </si>
  <si>
    <t>TUBO FÔRMA LADO FIXO EM AÇO GALVANIZADO PARA ESTAIS DE 73 CORDOALHAS D = 15,7 MM - FORNECIMENTO E INSTALAÇÃO</t>
  </si>
  <si>
    <t>TUBO FÔRMA LADO FIXO EM AÇO GALVANIZADO PARA ESTAIS DE 85 CORDOALHAS D = 15,7 MM - FORNECIMENTO E INSTALAÇÃO</t>
  </si>
  <si>
    <t>TUBO FÔRMA LADO FIXO EM AÇO GALVANIZADO PARA ESTAIS DE 91 CORDOALHAS D = 15,7 MM - FORNECIMENTO E INSTALAÇÃO</t>
  </si>
  <si>
    <t>TUBO FÔRMA LADO REGULÁVEL EM AÇO GALVANIZADO PARA ESTAIS DE 12 CORDOALHAS D = 15,7 MM - FORNECIMENTO E INSTALAÇÃO</t>
  </si>
  <si>
    <t>TUBO FÔRMA LADO REGULÁVEL EM AÇO GALVANIZADO PARA ESTAIS DE 19 CORDOALHAS D = 15,7 MM - FORNECIMENTO E INSTALAÇÃO</t>
  </si>
  <si>
    <t>TUBO FÔRMA LADO REGULÁVEL EM AÇO GALVANIZADO PARA ESTAIS DE 22 CORDOALHAS D = 15,7 MM - FORNECIMENTO E INSTALAÇÃO</t>
  </si>
  <si>
    <t>TUBO FÔRMA LADO REGULÁVEL EM AÇO GALVANIZADO PARA ESTAIS DE 31 CORDOALHAS D = 15,7 MM - FORNECIMENTO E INSTALAÇÃO</t>
  </si>
  <si>
    <t>TUBO FÔRMA LADO REGULÁVEL EM AÇO GALVANIZADO PARA ESTAIS DE 37 CORDOALHAS D = 15,7 MM - FORNECIMENTO E INSTALAÇÃO</t>
  </si>
  <si>
    <t>TUBO FÔRMA LADO REGULÁVEL EM AÇO GALVANIZADO PARA ESTAIS DE 43 CORDOALHAS D = 15,7 MM - FORNECIMENTO E INSTALAÇÃO</t>
  </si>
  <si>
    <t>TUBO FÔRMA LADO REGULÁVEL EM AÇO GALVANIZADO PARA ESTAIS DE 55 CORDOALHAS D = 15,7 MM - FORNECIMENTO E INSTALAÇÃO</t>
  </si>
  <si>
    <t>TUBO FÔRMA LADO REGULÁVEL EM AÇO GALVANIZADO PARA ESTAIS DE 61 CORDOALHAS D = 15,7 MM - FORNECIMENTO E INSTALAÇÃO</t>
  </si>
  <si>
    <t>TUBO FÔRMA LADO REGULÁVEL EM AÇO GALVANIZADO PARA ESTAIS DE 73 CORDOALHAS D = 15,7 MM - FORNECIMENTO E INSTALAÇÃO</t>
  </si>
  <si>
    <t>TUBO FÔRMA LADO REGULÁVEL EM AÇO GALVANIZADO PARA ESTAIS DE 85 CORDOALHAS D = 15,7 MM - FORNECIMENTO E INSTALAÇÃO</t>
  </si>
  <si>
    <t>TUBO FÔRMA LADO REGULÁVEL EM AÇO GALVANIZADO PARA ESTAIS DE 91 CORDOALHAS D = 15,7 MM - FORNECIMENTO E INSTALAÇÃO</t>
  </si>
  <si>
    <t>ADUBAÇÃO DE COBERTURA POR EQUIPAMENTO DE HIDROSSEMEADURA EM ÁREAS DE SEMEADURA VIA SECA OU DE HIDROSSEMEADURA</t>
  </si>
  <si>
    <t>ADUBAÇÃO MANUAL DE COBERTURA EM ÁREAS DE ENLEIVAMENTO OU DE PLANTIO DE MUDAS DE GRAMÍNEAS</t>
  </si>
  <si>
    <t>ADUBAÇÃO MANUAL DE COBERTURA EM ÁREAS DE SEMEADURA VIA SECA OU DE HIDROSSEMEADURA</t>
  </si>
  <si>
    <t>BARREIRA ARBÓREA PARA TRATAMENTO ACÚSTICO DAS ÁREAS LINDEIRAS DA FAIXA DE DOMÍNIO – DENSIDADE DE PLANTIO DE 1,0 M ENTRE MUDAS</t>
  </si>
  <si>
    <t>CERCA VIVA PARA TRATAMENTO ACÚSTICO DAS ÁREAS LINDEIRAS DA FAIXA DE DOMÍNIO – DENSIDADE DE PLANTIO DE 1,0 M ENTRE MUDAS</t>
  </si>
  <si>
    <t>FIXAÇÃO DE TELA ELETROSSOLDADA EM TALUDE PARA LANÇAMENTO DE ARGAMASSA OU CONCRETO PROJETADO</t>
  </si>
  <si>
    <t>PLANTIO DE MUDA DE ARBUSTO COM ALTURA ATÉ 0,50 M EM COVA DE 0,40 X 0,40 X 0,40 M</t>
  </si>
  <si>
    <t>PLANTIO DE MUDA DE ÁRVORE COM ALTURA DE 0,30 A 0,80 M EM COVA DE 0,60 X 0,60 X 0,60 M</t>
  </si>
  <si>
    <t>PLANTIO DE MUDA DE ÁRVORE FRUTÍFERA COM ALTURA ATÉ 1,00 M EM COVA DE 0,60 X 0,60 X 0,60 M</t>
  </si>
  <si>
    <t>PLANTIO DE MUDA DE ÁRVORE FRUTÍFERA COM ALTURA DE 1,00 A 2,00 M EM COVA DE 0,60 X 0,60 X 0,60 M</t>
  </si>
  <si>
    <t>PLANTIO DE MUDA DE ÁRVORE FRUTÍFERA COM ALTURA DE 2,00 A 3,00 M EM COVA DE 0,60 X 0,60 X 0,60 M</t>
  </si>
  <si>
    <t>PLANTIO DE MUDA DE ÁRVORE ORNAMENTAL COM ALTURA ATÉ 1,00 M EM COVA DE 0,60 X 0,60 X 0,60 M</t>
  </si>
  <si>
    <t>PLANTIO DE MUDA DE ÁRVORE ORNAMENTAL COM ALTURA DE 1,00 A 2,00 M EM COVA DE 0,60 X 0,60 X 0,60 M</t>
  </si>
  <si>
    <t>PLANTIO DE MUDA DE ÁRVORE ORNAMENTAL COM ALTURA DE 2,00 A 3,00 M EM COVA DE 0,60 X 0,60 X 0,60 M</t>
  </si>
  <si>
    <t>PLANTIO DE TAPETE DE FLORÍFERAS COM ALTURA ATÉ 0,50 M</t>
  </si>
  <si>
    <t>PREENCHIMENTO DE EROSÃO EM TALUDE COM TERRA VEGETAL E SEMENTES DE GRAMÍNEAS ENSACADOS</t>
  </si>
  <si>
    <t>RECUPERAÇÃO AMBIENTAL DE PEDREIRAS OU ÁREAS DEGRADADAS COM BIOMANTA VEGETAL DE FIBRAS DE COCO</t>
  </si>
  <si>
    <t>RECUPERAÇÃO AMBIENTAL DE PEDREIRAS OU ÁREAS DEGRADADAS COM BIOMANTA VEGETAL DE FIBRAS DE PALHA EM ÁREAS COM INCLINAÇÃO MÁXIMA DE 1:1,5</t>
  </si>
  <si>
    <t>RETENTORES DE SEDIMENTOS EM FIBRAS VEGETAIS - D = 20 CM</t>
  </si>
  <si>
    <t>BAINHA METÁLICA OVALIZADA SEÇÃO 19 X 36 MM PARA 1 CORDOALHA D = 12,7 MM - FORNECIMENTO, INSTALAÇÃO E INJEÇÃO DE NATA DE CIMENTO</t>
  </si>
  <si>
    <t>BAINHA METÁLICA OVALIZADA SEÇÃO 19 X 36 MM PARA 2 CORDOALHAS D = 12,7 MM - FORNECIMENTO, INSTALAÇÃO E INJEÇÃO DE NATA DE CIMENTO</t>
  </si>
  <si>
    <t>BAINHA METÁLICA OVALIZADA SEÇÃO 19 X 48 MM PARA 3 CORDOALHAS D = 12,7 MM - FORNECIMENTO, INSTALAÇÃO E INJEÇÃO DE NATA DE CIMENTO</t>
  </si>
  <si>
    <t>BAINHA METÁLICA REDONDA D = 55 MM PARA 8 CORDOALHAS D = 12,7 MM - FORNECIMENTO, INSTALAÇÃO E INJEÇÃO DE NATA DE CIMENTO</t>
  </si>
  <si>
    <t>BAINHA METÁLICA REDONDA D = 60 MM PARA 6 CORDOALHAS D = 15,2 MM - FORNECIMENTO, INSTALAÇÃO E INJEÇÃO DE NATA DE CIMENTO</t>
  </si>
  <si>
    <t>BAINHA METÁLICA REDONDA D = 60 MM PARA 9 CORDOALHAS D = 12,7 MM - FORNECIMENTO, INSTALAÇÃO E INJEÇÃO DE NATA DE CIMENTO</t>
  </si>
  <si>
    <t>BAINHA METÁLICA REDONDA D = 65 MM PARA 10 CORDOALHAS D = 12,7 MM - FORNECIMENTO, INSTALAÇÃO E INJEÇÃO DE NATA DE CIMENTO</t>
  </si>
  <si>
    <t>BAINHA METÁLICA REDONDA D = 65 MM PARA 11 CORDOALHAS D = 12,7 MM - FORNECIMENTO, INSTALAÇÃO E INJEÇÃO DE NATA DE CIMENTO</t>
  </si>
  <si>
    <t>BAINHA METÁLICA REDONDA D = 65 MM PARA 12 CORDOALHAS D = 12,7 MM - FORNECIMENTO, INSTALAÇÃO E INJEÇÃO DE NATA DE CIMENTO</t>
  </si>
  <si>
    <t>BAINHA METÁLICA REDONDA D = 65 MM PARA 7 CORDOALHAS D = 15,2 MM - FORNECIMENTO, INSTALAÇÃO E INJEÇÃO DE NATA DE CIMENTO</t>
  </si>
  <si>
    <t>BAINHA METÁLICA REDONDA D = 65 MM PARA 8 CORDOALHAS D = 15,2 MM - FORNECIMENTO, INSTALAÇÃO E INJEÇÃO DE NATA DE CIMENTO</t>
  </si>
  <si>
    <t>BAINHA METÁLICA REDONDA D = 70 MM PARA 15 CORDOALHAS D = 12,7 MM - FORNECIMENTO, INSTALAÇÃO E INJEÇÃO DE NATA DE CIMENTO</t>
  </si>
  <si>
    <t>BAINHA METÁLICA REDONDA D = 70 MM PARA 9 CORDOALHAS D = 15,2 MM - FORNECIMENTO, INSTALAÇÃO E INJEÇÃO DE NATA DE CIMENTO</t>
  </si>
  <si>
    <t>BAINHA METÁLICA REDONDA D = 75 MM PARA 10 CORDOALHAS D = 15,2 MM - FORNECIMENTO, INSTALAÇÃO E INJEÇÃO DE NATA DE CIMENTO</t>
  </si>
  <si>
    <t>BAINHA METÁLICA REDONDA D = 75 MM PARA 11 CORDOALHAS D = 15,2 MM - FORNECIMENTO, INSTALAÇÃO E INJEÇÃO DE NATA DE CIMENTO</t>
  </si>
  <si>
    <t>BAINHA METÁLICA REDONDA D = 75 MM PARA 16 CORDOALHAS D = 12,7 MM - FORNECIMENTO, INSTALAÇÃO E INJEÇÃO DE NATA DE CIMENTO</t>
  </si>
  <si>
    <t>BAINHA METÁLICA REDONDA D = 75 MM PARA 18 CORDOALHAS D = 12,7 MM - FORNECIMENTO, INSTALAÇÃO E INJEÇÃO DE NATA DE CIMENTO</t>
  </si>
  <si>
    <t>BAINHA METÁLICA REDONDA D = 80 MM PARA 12 CORDOALHAS D = 15,2 MM - FORNECIMENTO, INSTALAÇÃO E INJEÇÃO DE NATA DE CIMENTO</t>
  </si>
  <si>
    <t>BAINHA METÁLICA REDONDA D = 80 MM PARA 19 CORDOALHAS D = 12,7 MM - FORNECIMENTO, INSTALAÇÃO E INJEÇÃO DE NATA DE CIMENTO</t>
  </si>
  <si>
    <t>BAINHA METÁLICA REDONDA D = 80 MM PARA 20 CORDOALHAS D = 12,7 MM - FORNECIMENTO, INSTALAÇÃO E INJEÇÃO DE NATA DE CIMENTO</t>
  </si>
  <si>
    <t>BAINHA METÁLICA REDONDA D = 85 MM PARA 15 CORDOALHAS D = 15,2 MM - FORNECIMENTO, INSTALAÇÃO E INJEÇÃO DE NATA DE CIMENTO</t>
  </si>
  <si>
    <t>BAINHA METÁLICA REDONDA D = 85 MM PARA 21 CORDOALHAS D = 12,7 MM - FORNECIMENTO, INSTALAÇÃO E INJEÇÃO DE NATA DE CIMENTO</t>
  </si>
  <si>
    <t>BAINHA METÁLICA REDONDA D = 85 MM PARA 22 CORDOALHAS D = 12,7 MM - FORNECIMENTO, INSTALAÇÃO E INJEÇÃO DE NATA DE CIMENTO</t>
  </si>
  <si>
    <t>BAINHA METÁLICA REDONDA D = 85 MM PARA 24 CORDOALHAS D = 12,7 MM - FORNECIMENTO, INSTALAÇÃO E INJEÇÃO DE NATA DE CIMENTO</t>
  </si>
  <si>
    <t>BAINHA METÁLICA REDONDA D = 85 MM PARA 25 CORDOALHAS D = 12,7 MM - FORNECIMENTO, INSTALAÇÃO E INJEÇÃO DE NATA DE CIMENTO</t>
  </si>
  <si>
    <t>BAINHA METÁLICA REDONDA D = 90 MM PARA 16 CORDOALHAS D = 15,2 MM - FORNECIMENTO, INSTALAÇÃO E INJEÇÃO DE NATA DE CIMENTO</t>
  </si>
  <si>
    <t>BAINHA METÁLICA REDONDA D = 90 MM PARA 18 CORDOALHAS D = 15,2 MM - FORNECIMENTO, INSTALAÇÃO E INJEÇÃO DE NATA DE CIMENTO</t>
  </si>
  <si>
    <t>BAINHA METÁLICA REDONDA D = 90 MM PARA 27 CORDOALHAS D = 12,7 MM - FORNECIMENTO, INSTALAÇÃO E INJEÇÃO DE NATA DE CIMENTO</t>
  </si>
  <si>
    <t>BAINHA METÁLICA REDONDA D = 95 MM PARA 19 CORDOALHAS D = 15,2 MM - FORNECIMENTO, INSTALAÇÃO E INJEÇÃO DE NATA DE CIMENTO</t>
  </si>
  <si>
    <t>BAINHA METÁLICA REDONDA D = 95 MM PARA 20 CORDOALHAS D = 15,2 MM - FORNECIMENTO, INSTALAÇÃO E INJEÇÃO DE NATA DE CIMENTO</t>
  </si>
  <si>
    <t>CORDOALHA CP 190 RB D = 12,7 MM - FORNECIMENTO E INSTALAÇÃO</t>
  </si>
  <si>
    <t>CORDOALHA CP 190 RB D = 15,2 MM - FORNECIMENTO E INSTALAÇÃO</t>
  </si>
  <si>
    <t>CORDOALHA ENGRAXADA CP 190 RB D = 12,7 MM - FORNECIMENTO E INSTALAÇÃO</t>
  </si>
  <si>
    <t>CORDOALHA ENGRAXADA CP 190 RB D = 15,2 MM - FORNECIMENTO E INSTALAÇÃO</t>
  </si>
  <si>
    <t>REMOÇÃO DE ESPÉCIMES ARBÓREOS DE 20 A 40 M TOMBADOS NA PISTA</t>
  </si>
  <si>
    <t>REMOÇÃO DE ESPÉCIMES ARBÓREOS DE ATÉ 20 M TOMBADOS NA PISTA</t>
  </si>
  <si>
    <t>ha</t>
  </si>
  <si>
    <t>un.dia</t>
  </si>
  <si>
    <t>BALIZADOR DE CONCRETO - AREIA E BRITA COMERCIAIS - FORNECIMENTO E IMPLANTAÇÃO</t>
  </si>
  <si>
    <t>BARREIRA DE SINALIZAÇÃO TIPO I DE DIRECIONAMENTO OU BLOQUEIO - UTILIZAÇÃO DE 150 CICLOS - FORNECIMENTO, 01 IMPLANTAÇÃO E 01 RETIRADA DIÁRIA</t>
  </si>
  <si>
    <t>BARREIRA DE SINALIZAÇÃO TIPO I DE DIRECIONAMENTO OU BLOQUEIO CONTÍNUA - CONFECÇÃO</t>
  </si>
  <si>
    <t>BARREIRA DE SINALIZAÇÃO TIPO I DE DIRECIONAMENTO OU BLOQUEIO CONTÍNUA - UTILIZAÇÃO DE 150 CICLOS - FORNECIMENTO, 01 IMPLANTAÇÃO E 01 RETIRADA DIÁRIA</t>
  </si>
  <si>
    <t>m.dia</t>
  </si>
  <si>
    <t>BARREIRA PLÁSTICA ARTICULÁVEL MODULAR 240 X 100 CM NA COR AMARELA - UTILIZAÇÃO DE 600 CICLOS - FORNECIMENTO, 01 IMPLANTAÇÃO E 01 RETIRADA DIÁRIA</t>
  </si>
  <si>
    <t>m².dia</t>
  </si>
  <si>
    <t>DISPOSITIVO DE DIRECIONAMENTO OU BLOQUEIO TIPO TELA PLÁSTICA COM SUPORTE MÓVEL AFIXADO EM BLOCO DE CONCRETO - CONFECÇÃO</t>
  </si>
  <si>
    <t>PLACA DE ADVERTÊNCIA PARA SINALIZAÇÃO DE OBRAS MONTADA EM SUPORTE METÁLICO MÓVEL, LADO 1,00 M - UTILIZAÇÃO DE 600 CICLOS - FORNECIMENTO, 01 IMPLANTAÇÃO E 01 RETIRADA DIÁRIA</t>
  </si>
  <si>
    <t>PLACA EM AÇO, MODULADA - ACIMA DE 2 M² - PELÍCULA I + I - FORNECIMENTO E IMPLANTAÇÃO</t>
  </si>
  <si>
    <t>PLACA EM AÇO, MODULADA - ACIMA DE 2 M² - PELÍCULA I + III - FORNECIMENTO E IMPLANTAÇÃO</t>
  </si>
  <si>
    <t>PLACA EM AÇO, MODULADA - ACIMA DE 2 M² - PELÍCULA III + III - FORNECIMENTO E IMPLANTAÇÃO</t>
  </si>
  <si>
    <t>PLACA PARA SINALIZAÇÃO DE OBRAS MONTADA EM CAVALETE METÁLICO - 1,00 X 1,00 M - UTILIZAÇÃO DE 600 CICLOS - FORNECIMENTO, 01 IMPLANTAÇÃO E 01 RETIRADA DIÁRIA</t>
  </si>
  <si>
    <t>PÓRTICO METÁLICO COM VÃO DE 15,9 M, VENTO DE 35 M/S E ÁREA DE EXPOSIÇÃO DE ATÉ 23,85 M² - FORNECIMENTO E IMPLANTAÇÃO - AREIA E BRITA COMERCIAIS</t>
  </si>
  <si>
    <t>PÓRTICO METÁLICO COM VÃO DE 15,9 M, VENTO DE 35 M/S E ÁREA DE EXPOSIÇÃO DE ATÉ 23,85 M² - FORNECIMENTO E IMPLANTAÇÃO - AREIA EXTRAÍDA E BRITA PRODUZIDA</t>
  </si>
  <si>
    <t>PÓRTICO METÁLICO COM VÃO DE 15,9 M, VENTO DE 40 M/S E ÁREA DE EXPOSIÇÃO DE ATÉ 23,85 M² - FORNECIMENTO E IMPLANTAÇÃO - AREIA E BRITA COMERCIAIS</t>
  </si>
  <si>
    <t>PÓRTICO METÁLICO COM VÃO DE 15,9 M, VENTO DE 40 M/S E ÁREA DE EXPOSIÇÃO DE ATÉ 23,85 M² - FORNECIMENTO E IMPLANTAÇÃO - AREIA EXTRAÍDA E BRITA PRODUZIDA</t>
  </si>
  <si>
    <t>PÓRTICO METÁLICO COM VÃO DE 15,9 M, VENTO DE 45 M/S E ÁREA DE EXPOSIÇÃO DE ATÉ 23,85 M² - FORNECIMENTO E IMPLANTAÇÃO - AREIA E BRITA COMERCIAIS</t>
  </si>
  <si>
    <t>PÓRTICO METÁLICO COM VÃO DE 15,9 M, VENTO DE 45 M/S E ÁREA DE EXPOSIÇÃO DE ATÉ 23,85 M² - FORNECIMENTO E IMPLANTAÇÃO - AREIA EXTRAÍDA E BRITA PRODUZIDA</t>
  </si>
  <si>
    <t>SEMIPÓRTICO DUPLO METÁLICO COM VÃO DE 2 X 8,3 M, VENTO DE 35 M/S E ÁREA DE EXPOSIÇÃO DE ATÉ 2 X 12,45 M² - FORNECIMENTO E IMPLANTAÇÃO - AREIA E BRITA COMERCIAIS</t>
  </si>
  <si>
    <t>SEMIPÓRTICO DUPLO METÁLICO COM VÃO DE 2 X 8,3 M, VENTO DE 35 M/S E ÁREA DE EXPOSIÇÃO DE ATÉ 2 X 12,45 M² - FORNECIMENTO E IMPLANTAÇÃO - AREIA EXTRAÍDA E BRITA PRODUZIDA</t>
  </si>
  <si>
    <t>SEMIPÓRTICO DUPLO METÁLICO COM VÃO DE 2 X 8,3 M, VENTO DE 40 M/S E ÁREA DE EXPOSIÇÃO DE ATÉ 2 X 12,45 M² - FORNECIMENTO E IMPLANTAÇÃO - AREIA E BRITA COMERCIAIS</t>
  </si>
  <si>
    <t>SEMIPÓRTICO DUPLO METÁLICO COM VÃO DE 2 X 8,3 M, VENTO DE 40 M/S E ÁREA DE EXPOSIÇÃO DE ATÉ 2 X 12,45 M² - FORNECIMENTO E IMPLANTAÇÃO - AREIA EXTRAÍDA E BRITA PRODUZIDA</t>
  </si>
  <si>
    <t>SEMIPÓRTICO DUPLO METÁLICO COM VÃO DE 2 X 8,3 M, VENTO DE 45 M/S E ÁREA DE EXPOSIÇÃO DE ATÉ 2 X 12,45 M² - FORNECIMENTO E IMPLANTAÇÃO - AREIA E BRITA COMERCIAIS</t>
  </si>
  <si>
    <t>SEMIPÓRTICO DUPLO METÁLICO COM VÃO DE 2 X 8,3 M, VENTO DE 45 M/S E ÁREA DE EXPOSIÇÃO DE ATÉ 2 X 12,45 M² - FORNECIMENTO E IMPLANTAÇÃO - AREIA EXTRAÍDA E BRITA PRODUZIDA</t>
  </si>
  <si>
    <t>SEMIPÓRTICO METÁLICO COM VÃO DE 8,3 M, VENTO DE 35 M/S E ÁREA DE EXPOSIÇÃO DE ATÉ 12,45 M² - FORNECIMENTO E IMPLANTAÇÃO - AREIA E BRITA COMERCIAIS</t>
  </si>
  <si>
    <t>SEMIPÓRTICO METÁLICO COM VÃO DE 8,3 M, VENTO DE 35 M/S E ÁREA DE EXPOSIÇÃO DE ATÉ 12,45 M² - FORNECIMENTO E IMPLANTAÇÃO - AREIA EXTRAÍDA E BRITA PRODUZIDA</t>
  </si>
  <si>
    <t>SEMIPÓRTICO METÁLICO COM VÃO DE 8,3 M, VENTO DE 40 M/S E ÁREA DE EXPOSIÇÃO DE ATÉ 12,45 M² - FORNECIMENTO E IMPLANTAÇÃO - AREIA E BRITA COMERCIAIS</t>
  </si>
  <si>
    <t>SEMIPÓRTICO METÁLICO COM VÃO DE 8,3 M, VENTO DE 40 M/S E ÁREA DE EXPOSIÇÃO DE ATÉ 12,45 M² - FORNECIMENTO E IMPLANTAÇÃO - AREIA EXTRAÍDA E BRITA PRODUZIDA</t>
  </si>
  <si>
    <t>SEMIPÓRTICO METÁLICO COM VÃO DE 8,3 M, VENTO DE 45 M/S E ÁREA DE EXPOSIÇÃO DE ATÉ 12,45 M² - FORNECIMENTO E IMPLANTAÇÃO - AREIA E BRITA COMERCIAIS</t>
  </si>
  <si>
    <t>SEMIPÓRTICO METÁLICO COM VÃO DE 8,3 M, VENTO DE 45 M/S E ÁREA DE EXPOSIÇÃO DE ATÉ 12,45 M² - FORNECIMENTO E IMPLANTAÇÃO - AREIA EXTRAÍDA E BRITA PRODUZIDA</t>
  </si>
  <si>
    <t>TERMOPLÁSTICO PRÉ-FORMADO PARA SINALIZAÇÃO HORIZONTAL - ESPESSURA DE 2 MM - FORNECIMENTO E IMPLANTAÇÃO</t>
  </si>
  <si>
    <t>FORNECIMENTO E INSTALAÇÃO DE CONJUNTO DE ACESSÓRIOS PARA SISTEMA DE FUNDEIO DE BOIA DE SINALIZAÇÃO NÁUTICA COM 7 MANILHAS</t>
  </si>
  <si>
    <t>POITA DE CONCRETO COM 1.000 KG PARA BOIA DE SINALIZAÇÃO NÁUTICA</t>
  </si>
  <si>
    <t>POITA DE CONCRETO COM 1.500 KG PARA BOIA DE SINALIZAÇÃO NÁUTICA</t>
  </si>
  <si>
    <t>FABRICAÇÃO DE ESCAMA DE CONCRETO ARMADO PARA SOLO REFORÇADO COM FITA METÁLICA - 2 A 5 LIGAÇÕES - AREIA E BRITA COMERCIAIS</t>
  </si>
  <si>
    <t>FABRICAÇÃO DE ESCAMA DE CONCRETO ARMADO PARA SOLO REFORÇADO COM FITA METÁLICA - 2 A 5 LIGAÇÕES - AREIA EXTRAÍDA E BRITA PRODUZIDA</t>
  </si>
  <si>
    <t>FABRICAÇÃO DE ESCAMA DE CONCRETO ARMADO PARA SOLO REFORÇADO COM FITA METÁLICA - 6 A 8 LIGAÇÕES - AREIA E BRITA COMERCIAIS</t>
  </si>
  <si>
    <t>FABRICAÇÃO DE ESCAMA DE CONCRETO ARMADO PARA SOLO REFORÇADO COM FITA METÁLICA - 6 A 8 LIGAÇÕES - AREIA EXTRAÍDA E BRITA PRODUZIDA</t>
  </si>
  <si>
    <t>MOLDES METÁLICOS PARA ESCAMA DE CONCRETO ARMADO PARA SOLO REFORÇADO COM FITA METÁLICA - FORMATO CRUCIFORME DE 1,50 X 1,50 M - UTILIZAÇÃO DE 100 VEZES</t>
  </si>
  <si>
    <t>DESMONTE DE MATACÕES OU BLOCO DE ROCHA POR MEIO DE EXPLOSIVOS</t>
  </si>
  <si>
    <t>DESMONTE DE MATERIAL DE 3ª CATEGORIA A FRIO COM ARGAMASSA EXPANSIVA A CÉU ABERTO</t>
  </si>
  <si>
    <t>DESTOCAMENTO DE ÁRVORES COM DIÂMETRO DE 0,15 A 0,30 M</t>
  </si>
  <si>
    <t>DESTOCAMENTO DE ÁRVORES COM DIÂMETRO MAIOR QUE 0,30 M</t>
  </si>
  <si>
    <t>PINTURA ELETROSTÁTICA COM TINTA EM PÓ À BASE DE RESINA EPÓXI - E = 200 µM</t>
  </si>
  <si>
    <t>PROTENSÃO DE TIRANTE COM 10 CORDOALHAS D = 12,7 MM AÇO CP 190 RB, COM CAPACIDADE DE 860 KN - INCLUSIVE ANCORAGEM E GROUTEAMENTO DA CABEÇA</t>
  </si>
  <si>
    <t>PROTENSÃO DE TIRANTE COM 12 CORDOALHAS D = 12,7 MM AÇO CP 190 RB, COM CAPACIDADE DE 1.040 KN - INCLUSIVE ANCORAGEM E GROUTEAMENTO DA CABEÇA</t>
  </si>
  <si>
    <t>PROTENSÃO DE TIRANTE COM 6 CORDOALHAS D = 12,7 MM AÇO CP 190 RB, COM CAPACIDADE DE 520 KN - INCLUSIVE ANCORAGEM E GROUTEAMENTO DA CABEÇA</t>
  </si>
  <si>
    <t>PROTENSÃO DE TIRANTE COM 8 CORDOALHAS D = 12,7 MM AÇO CP 190 RB, COM CAPACIDADE DE 690 KN - INCLUSIVE ANCORAGEM E GROUTEAMENTO DA CABEÇA</t>
  </si>
  <si>
    <t>PROTENSÃO DE TIRANTE PERMANENTE AUTOINJETÁVEL DE AÇO D = 40 MM, SEÇÃO DE 684 MM², TENSÃO DE ESCOAMENTO = 440 MPA E TENSÃO DE RUPTURA = 580 MPA - INCLUSIVE ANCORAGEM E GROUTEAMENTO DA CABEÇA</t>
  </si>
  <si>
    <t>PROTENSÃO DE TIRANTE PERMANENTE AUTOINJETÁVEL DE AÇO D = 40 MM, SEÇÃO DE 822 MM², TENSÃO DE ESCOAMENTO = 470 MPA E TENSÃO DE RUPTURA = 600 MPA - INCLUSIVE ANCORAGEM E GROUTEAMENTO DA CABEÇA</t>
  </si>
  <si>
    <t>PROTENSÃO DE TIRANTE PERMANENTE AUTOINJETÁVEL DE AÇO D = 40 MM, SEÇÃO DE 936 MM², TENSÃO DE ESCOAMENTO = 700 MPA E TENSÃO DE RUPTURA = 830 MPA - INCLUSIVE ANCORAGEM E GROUTEAMENTO DA CABEÇA</t>
  </si>
  <si>
    <t>PROTENSÃO DE TIRANTE PERMANENTE AUTOINJETÁVEL DE AÇO D = 50 MM, SEÇÃO DE 1.330 MM², TENSÃO DE ESCOAMENTO = 630 MPA E TENSÃO DE RUPTURA = 740 MPA - INCLUSIVE ANCORAGEM E GROUTEAMENTO DA CABEÇA</t>
  </si>
  <si>
    <t>PROTENSÃO DE TIRANTE PERMANENTE AUTOINJETÁVEL DE AÇO D = 50 MM, SEÇÃO DE 1.569 MM², TENSÃO DE ESCOAMENTO = 630 MPA E TENSÃO DE RUPTURA = 740 MP - INCLUSIVE ANCORAGEM E GROUTEAMENTO DA CABEÇA</t>
  </si>
  <si>
    <t>PROTENSÃO DE TIRANTE PERMANENTE PROTENDIDO DE AÇO D = 30 MM, TENSÃO DE ESCOAMENTO = 600 MPA E TENSÃO DE RUPTURA = 720 MPA - INCLUSIVE ANCORAGEM E GROUTEAMENTO DA CABEÇA</t>
  </si>
  <si>
    <t>PROTENSÃO DE TIRANTE PERMANENTE PROTENDIDO DE AÇO D = 32 MM, TENSÃO DE ESCOAMENTO = 500 MPA E TENSÃO DE RUPTURA = 550 MPA - INCLUSIVE ANCORAGEM E GROUTEAMENTO DA CABEÇA</t>
  </si>
  <si>
    <t>PROTENSÃO DE TIRANTE PERMANENTE PROTENDIDO DE AÇO D = 40 MM, TENSÃO DE ESCOAMENTO = 600 MPA E TENSÃO DE RUPTURA = 720 MPA - INCLUSIVE ANCORAGEM E GROUTEAMENTO DA CABEÇA</t>
  </si>
  <si>
    <t>PROTENSÃO DE TIRANTE PERMANENTE PROTENDIDO DE AÇO D = 44 MM, TENSÃO DE ESCOAMENTO = 680 MPA E TENSÃO DE RUPTURA = 870 MPA - INCLUSIVE ANCORAGEM E GROUTEAMENTO DA CABEÇA</t>
  </si>
  <si>
    <t>PROTENSÃO DE TIRANTE PERMANENTE PROTENDIDO DE AÇO D = 50 MM, TENSÃO DE ESCOAMENTO = 600 MPA E TENSÃO DE RUPTURA = 720 MPA - INCLUSIVE ANCORAGEM E GROUTEAMENTO DA CABEÇA</t>
  </si>
  <si>
    <t>PROTENSÃO DE TIRANTE PERMANENTE PROTENDIDO DE AÇO D = 53 MM, TENSÃO DE ESCOAMENTO = 600 MPA E TENSÃO DE RUPTURA = 720 MPA - INCLUSIVE ANCORAGEM E GROUTEAMENTO DA CABEÇA</t>
  </si>
  <si>
    <t>PROTENSÃO DE TIRANTE PERMANENTE PROTENDIDO DE AÇO D = 57 MM, TENSÃO DE ESCOAMENTO = 600 MPA E TENSÃO DE RUPTURA = 720 MPA - INCLUSIVE ANCORAGEM E GROUTEAMENTO DA CABEÇA</t>
  </si>
  <si>
    <t>PROTENSÃO DE TIRANTE PERMANENTE PROTENDIDO DE AÇO D = 63 MM, TENSÃO DE ESCOAMENTO = 600 MPA E TENSÃO DE RUPTURA = 720 MPA - INCLUSIVE ANCORAGEM E GROUTEAMENTO DA CABEÇA</t>
  </si>
  <si>
    <t>TIRANTE DE BARRA DE AÇO ANCORADO NA ROCHA COM RESINA DE POLIÉSTER, D = 19 MM, TENSÃO DE ESCOAMENTO = 686 MPA E TENSÃO DE RUPTURA = 789 MPA - FORNECIMENTO, PERFURAÇÃO E INSTALAÇÃO</t>
  </si>
  <si>
    <t>TIRANTE DE BARRA DE AÇO ANCORADO NA ROCHA COM RESINA DE POLIÉSTER, D = 22 MM, TENSÃO DE ESCOAMENTO = 686 MPA E TENSÃO DE RUPTURA = 789 MPA - FORNECIMENTO, PERFURAÇÃO E INSTALAÇÃO</t>
  </si>
  <si>
    <t>TIRANTE DE BARRA DE AÇO ANCORADO NA ROCHA COM RESINA DE POLIÉSTER, D = 25 MM, TENSÃO DE ESCOAMENTO = 686 MPA, TENSÃO DE RUPTURA = 789 MPA - FORNECIMENTO, PERFURAÇÃO E INSTALAÇÃO</t>
  </si>
  <si>
    <t>TIRANTE DE BARRA DE AÇO ANCORADO NA ROCHA COM RESINA DE POLIÉSTER, D = 32 MM, TENSÃO DE ESCOAMENTO = 686 MPA, TENSÃO DE RUPTURA = 789 MPA - FORNECIMENTO, PERFURAÇÃO E INSTALAÇÃO</t>
  </si>
  <si>
    <t>TIRANTE DE BARRA DE AÇO ANCORADO NA ROCHA COM RESINA DE POLIÉSTER, D = 36 MM, TENSÃO DE ESCOAMENTO = 686 MPA E TENSÃO DE RUPTURA = 789 MPA - FORNECIMENTO, PERFURAÇÃO E INSTALAÇÃO</t>
  </si>
  <si>
    <t>TIRANTE PERMANENTE PROTENDIDO AUTOINJETÁVEL DE AÇO D = 40 MM, SEÇÃO DE 684 MM², TENSÃO DE ESCOAMENTO = 440 MPA E TENSÃO DE RUPTURA = 580 MPA - EXCETO PERFURAÇÃO</t>
  </si>
  <si>
    <t>TIRANTE PERMANENTE PROTENDIDO AUTOINJETÁVEL DE AÇO D = 40 MM, SEÇÃO DE 822 MM², TENSÃO DE ESCOAMENTO = 470 MPA E TENSÃO DE RUPTURA = 600 MPA - EXCETO PERFURAÇÃO</t>
  </si>
  <si>
    <t>TIRANTE PERMANENTE PROTENDIDO AUTOINJETÁVEL DE AÇO D = 40 MM, SEÇÃO DE 936 MM², TENSÃO DE ESCOAMENTO = 700 MPA E TENSÃO DE RUPTURA = 830 MPA - EXCETO PERFURAÇÃO</t>
  </si>
  <si>
    <t>TIRANTE PERMANENTE PROTENDIDO AUTOINJETÁVEL DE AÇO D = 50 MM, SEÇÃO DE 1.330 MM², TENSÃO DE ESCOAMENTO = 630 MPA E TENSÃO DE RUPTURA = 740 MPA - EXCETO PERFURAÇÃO</t>
  </si>
  <si>
    <t>TIRANTE PERMANENTE PROTENDIDO AUTOINJETÁVEL DE AÇO D = 50 MM, SEÇÃO DE 1.569 MM², TENSÃO DE ESCOAMENTO = 630 MPA E TENSÃO DE RUPTURA = 740 MPA - EXCETO PERFURAÇÃO</t>
  </si>
  <si>
    <t>TIRANTE PERMANENTE PROTENDIDO DE AÇO D = 30 MM, TENSÃO DE ESCOAMENTO = 600 MPA E TENSÃO DE RUPTURA = 720 MPA - EXCETO PERFURAÇÃO</t>
  </si>
  <si>
    <t>TIRANTE PERMANENTE PROTENDIDO DE AÇO D = 32 MM, TENSÃO DE ESCOAMENTO = 500 MPA E TENSÃO DE RUPTURA = 550 MPA - EXCETO PERFURAÇÃO</t>
  </si>
  <si>
    <t>TIRANTE PERMANENTE PROTENDIDO DE AÇO D = 32 MM, TENSÃO DE ESCOAMENTO = 950 MPA E TENSÃO DE RUPTURA = 1.050 MPA - EXCETO PERFURAÇÃO</t>
  </si>
  <si>
    <t>TIRANTE PERMANENTE PROTENDIDO DE AÇO D = 40 MM, TENSÃO DE ESCOAMENTO = 600 MPA E TENSÃO DE RUPTURA = 720 MPA - EXCETO PERFURAÇÃO</t>
  </si>
  <si>
    <t>TIRANTE PERMANENTE PROTENDIDO DE AÇO D = 44 MM, TENSÃO DE ESCOAMENTO = 680 MPA E TENSÃO DE RUPTURA = 870 MPA - EXCETO PERFURAÇÃO</t>
  </si>
  <si>
    <t>TIRANTE PERMANENTE PROTENDIDO DE AÇO D = 50 MM, TENSÃO DE ESCOAMENTO = 600 MPA E TENSÃO DE RUPTURA = 720 MPA - EXCETO PERFURAÇÃO</t>
  </si>
  <si>
    <t>TIRANTE PERMANENTE PROTENDIDO DE AÇO D = 53MM, TENSÃO DE ESCOAMENTO = 600 MPA E TENSÃO DE RUPTURA = 720 MPA - EXCETO PERFURAÇÃO</t>
  </si>
  <si>
    <t>TIRANTE PERMANENTE PROTENDIDO DE AÇO D = 57 MM, TENSÃO DE ESCOAMENTO = 600 MPA E TENSÃO DE RUPTURA = 720 MPA - EXCETO PERFURAÇÃO</t>
  </si>
  <si>
    <t>TIRANTE PERMANENTE PROTENDIDO DE AÇO D = 63 MM, TENSÃO DE ESCOAMENTO = 600 MPA E TENSÃO DE RUPTURA = 720 MPA - EXCETO PERFURAÇÃO</t>
  </si>
  <si>
    <t>TIRANTE PERMANENTE PROTENDIDO DE AÇO D = 69 MM, TENSÃO DE ESCOAMENTO = 600 MPA E TENSÃO DE RUPTURA = 720 MPA - EXCETO PERFURAÇÃO</t>
  </si>
  <si>
    <t>CARGA E MANOBRA DE BRITA PARA LASTRO COM LOCOMOTIVA DIESEL-ELÉTRICA EM VAGÃO HOPPER ABERTO COM CAPACIDADE DE 45 M³ - CARGA COM CARREGADEIRA E DESCARGA AUTOMÁTICA - BITOLA MÉTRICA</t>
  </si>
  <si>
    <t>CARGA E MANOBRA DE DORMENTES DE CONCRETO DE BITOLA LARGA COM LOCOMOTIVA DIESEL-ELÉTRICA E VAGÃO PLATAFORMA COM CAPACIDADE DE 98 T - CARGA COM CARREGADEIRA - BITOLA LARGA</t>
  </si>
  <si>
    <t>CARGA E MANOBRA DE DORMENTES DE CONCRETO DE BITOLA MÉTRICA COM LOCOMOTIVA DIESEL-ELÉTRICA E VAGÃO PLATAFORMA COM CAPACIDADE DE 82 T - CARGA COM CARREGADEIRA - BITOLA MÉTRICA</t>
  </si>
  <si>
    <t>CARGA E MANOBRA DE DORMENTES DE CONCRETO DE BITOLA MISTA COM LOCOMOTIVA DIESEL-ELÉTRICA E VAGÃO PLATAFORMA COM CAPACIDADE DE 98 T - CARGA COM CARREGADEIRA - BITOLA LARGA</t>
  </si>
  <si>
    <t>CARGA, DESCARGA E MANOBRA DE VIGAS PRÉ-MOLDADAS DE 1.000 A 1.250 KN EM CAVALO MECÂNICO COM REBOQUES DE 5 E 4 EIXOS COM CAPACIDADE DE 130 T</t>
  </si>
  <si>
    <t>CARGA, DESCARGA E MANOBRA DE VIGAS PRÉ-MOLDADAS DE 500 A 750 KN EM CAVALO MECÂNICO COM DOLLYS DE 3 E 4 EIXOS COM CAPACIDADE DE 77 T</t>
  </si>
  <si>
    <t>CARGA, DESCARGA E MANOBRA DE VIGAS PRÉ-MOLDADAS DE 750 A 1.000 KN EM CAVALO MECÂNICO COM DOLLYS DE 5 E 4 EIXOS COM CAPACIDADE DE 111 T</t>
  </si>
  <si>
    <t>CARGA, DESCARGA E MANOBRA DE VIGAS PRÉ-MOLDADAS DE ATÉ 500 KN EM CAVALO MECÂNICO COM DOLLY DE 4 EIXOS COM CAPACIDADE DE 57 T</t>
  </si>
  <si>
    <t>CARGA, MANOBRA E DESCARGA DE AGREGADOS OU SOLOS EM CAMINHÃO BASCULANTE DE 10 M³ - CARGA COM CARREGADEIRA DE 3,40 M³ (EXCLUSA) E DESCARGA EM DISTRIBUIDOR AUTOPROPELIDO</t>
  </si>
  <si>
    <t>CARGA, MANOBRA E DESCARGA DE AGREGADOS OU SOLOS EM CAMINHÃO BASCULANTE DE 10 M³ - CARGA COM CARREGADEIRA DE 3,40 M³ (EXCLUSA) E DESCARGA EM DISTRIBUIDOR REBOCÁVEL</t>
  </si>
  <si>
    <t>CARGA, MANOBRA E DESCARGA DE AGREGADOS OU SOLOS EM CAMINHÃO BASCULANTE DE 10 M³ - CARGA COM CARREGADEIRA DE 3,40 M³ (EXCLUSA) E DESCARGA LIVRE</t>
  </si>
  <si>
    <t>CARGA, MANOBRA E DESCARGA DE AGREGADOS OU SOLOS EM CAMINHÃO BASCULANTE DE 10 M³ - CARGA COM CARREGADEIRA DE 3,40 M³ E DESCARGA EM DISTRIBUIDOR AUTOPROPELIDO</t>
  </si>
  <si>
    <t>CARGA, MANOBRA E DESCARGA DE MATERIAIS METÁLICOS PARA AMV DE BITOLA MÉTRICA, QUALQUER ABERTURA, COM LOCOMOTIVA DIESEL-ELÉTRICA EM VAGÃO PLATAFORMA COM CAPACIDADE DE 82 T - CARGA E DESCARGA COM CARREGADEIRA - BITOLA MÉTRICA</t>
  </si>
  <si>
    <t>CARGA, MANOBRA E DESCARGA DE TRITURAÇÃO DE GALHOS E TRONCOS EM CAMINHÃO BASCULANTE DE 6 M³ - CARGA COM TRITURADORA E DESCARGA LIVRE</t>
  </si>
  <si>
    <t>TRANSPORTE DE AREIA FINA COM DRAGA HOPPER - CAPACIDADE DA CISTERNA DE 1.000 M³</t>
  </si>
  <si>
    <t>m³km</t>
  </si>
  <si>
    <t>TRANSPORTE DE AREIA FINA COM DRAGA HOPPER - CAPACIDADE DA CISTERNA DE 10.000 M³</t>
  </si>
  <si>
    <t>TRANSPORTE DE AREIA FINA COM DRAGA HOPPER - CAPACIDADE DA CISTERNA DE 15.000 M³</t>
  </si>
  <si>
    <t>TRANSPORTE DE AREIA FINA COM DRAGA HOPPER - CAPACIDADE DA CISTERNA DE 2.000 M³</t>
  </si>
  <si>
    <t>TRANSPORTE DE AREIA FINA COM DRAGA HOPPER - CAPACIDADE DA CISTERNA DE 20.000 M³</t>
  </si>
  <si>
    <t>TRANSPORTE DE AREIA FINA COM DRAGA HOPPER - CAPACIDADE DA CISTERNA DE 3.000 M³</t>
  </si>
  <si>
    <t>TRANSPORTE DE AREIA FINA COM DRAGA HOPPER - CAPACIDADE DA CISTERNA DE 4.000 M³</t>
  </si>
  <si>
    <t>TRANSPORTE DE AREIA FINA COM DRAGA HOPPER - CAPACIDADE DA CISTERNA DE 5.000 M³</t>
  </si>
  <si>
    <t>TRANSPORTE DE AREIA FINA COM DRAGA HOPPER - CAPACIDADE DA CISTERNA DE 750 M³</t>
  </si>
  <si>
    <t>TRANSPORTE DE AREIA GROSSA COM DRAGA HOPPER - CAPACIDADE DA CISTERNA DE 1.000 M³</t>
  </si>
  <si>
    <t>TRANSPORTE DE AREIA GROSSA COM DRAGA HOPPER - CAPACIDADE DA CISTERNA DE 10.000 M³</t>
  </si>
  <si>
    <t>TRANSPORTE DE AREIA GROSSA COM DRAGA HOPPER - CAPACIDADE DA CISTERNA DE 15.000 M³</t>
  </si>
  <si>
    <t>TRANSPORTE DE AREIA GROSSA COM DRAGA HOPPER - CAPACIDADE DA CISTERNA DE 2.000 M³</t>
  </si>
  <si>
    <t>TRANSPORTE DE AREIA GROSSA COM DRAGA HOPPER - CAPACIDADE DA CISTERNA DE 20.000 M³</t>
  </si>
  <si>
    <t>TRANSPORTE DE AREIA GROSSA COM DRAGA HOPPER - CAPACIDADE DA CISTERNA DE 3.000 M³</t>
  </si>
  <si>
    <t>TRANSPORTE DE AREIA GROSSA COM DRAGA HOPPER - CAPACIDADE DA CISTERNA DE 4.000 M³</t>
  </si>
  <si>
    <t>TRANSPORTE DE AREIA GROSSA COM DRAGA HOPPER - CAPACIDADE DA CISTERNA DE 5.000 M³</t>
  </si>
  <si>
    <t>TRANSPORTE DE AREIA GROSSA COM DRAGA HOPPER - CAPACIDADE DA CISTERNA DE 750 M³</t>
  </si>
  <si>
    <t>TRANSPORTE DE AREIA MÉDIA COM DRAGA HOPPER - CAPACIDADE DA CISTERNA DE 1.000 M³</t>
  </si>
  <si>
    <t>TRANSPORTE DE AREIA MÉDIA COM DRAGA HOPPER - CAPACIDADE DA CISTERNA DE 10.000 M³</t>
  </si>
  <si>
    <t>TRANSPORTE DE AREIA MÉDIA COM DRAGA HOPPER - CAPACIDADE DA CISTERNA DE 15.000 M³</t>
  </si>
  <si>
    <t>TRANSPORTE DE AREIA MÉDIA COM DRAGA HOPPER - CAPACIDADE DA CISTERNA DE 2.000 M³</t>
  </si>
  <si>
    <t>TRANSPORTE DE AREIA MÉDIA COM DRAGA HOPPER - CAPACIDADE DA CISTERNA DE 20.000 M³</t>
  </si>
  <si>
    <t>TRANSPORTE DE AREIA MÉDIA COM DRAGA HOPPER - CAPACIDADE DA CISTERNA DE 3.000 M³</t>
  </si>
  <si>
    <t>TRANSPORTE DE AREIA MÉDIA COM DRAGA HOPPER - CAPACIDADE DA CISTERNA DE 4.000 M³</t>
  </si>
  <si>
    <t>TRANSPORTE DE AREIA MÉDIA COM DRAGA HOPPER - CAPACIDADE DA CISTERNA DE 5.000 M³</t>
  </si>
  <si>
    <t>TRANSPORTE DE AREIA MÉDIA COM DRAGA HOPPER - CAPACIDADE DA CISTERNA DE 750 M³</t>
  </si>
  <si>
    <t>TRANSPORTE DE BLOCOS ARTIFICIAIS DE CONCRETO COM 10 A 12 T PARA A EXECUÇÃO DE MOLHE COM CAVALO MECÂNICO COM SEMIRREBOQUE COM CAPACIDADE DE 30 T - RODOVIA EM LEITO NATURAL</t>
  </si>
  <si>
    <t>unkm</t>
  </si>
  <si>
    <t>TRANSPORTE DE BLOCOS ARTIFICIAIS DE CONCRETO COM 10 A 12 T PARA A EXECUÇÃO DE MOLHE COM CAVALO MECÂNICO COM SEMIRREBOQUE COM CAPACIDADE DE 30 T - RODOVIA EM REVESTIMENTO PRIMÁRIO</t>
  </si>
  <si>
    <t>TRANSPORTE DE BLOCOS ARTIFICIAIS DE CONCRETO COM 10 A 12 T PARA A EXECUÇÃO DE MOLHE COM CAVALO MECÂNICO COM SEMIRREBOQUE COM CAPACIDADE DE 30 T - RODOVIA PAVIMENTADA</t>
  </si>
  <si>
    <t>TRANSPORTE DE BLOCOS ARTIFICIAIS DE CONCRETO COM 8 A 9 T PARA A EXECUÇÃO DE MOLHE COM CAVALO MECÂNICO COM SEMIRREBOQUE COM CAPACIDADE DE 30 T - RODOVIA EM LEITO NATURAL</t>
  </si>
  <si>
    <t>TRANSPORTE DE BLOCOS ARTIFICIAIS DE CONCRETO COM 8 A 9 T PARA A EXECUÇÃO DE MOLHE COM CAVALO MECÂNICO COM SEMIRREBOQUE COM CAPACIDADE DE 30 T - RODOVIA EM REVESTIMENTO PRIMÁRIO</t>
  </si>
  <si>
    <t>TRANSPORTE DE BLOCOS ARTIFICIAIS DE CONCRETO COM 8 A 9 T PARA A EXECUÇÃO DE MOLHE COM CAVALO MECÂNICO COM SEMIRREBOQUE COM CAPACIDADE DE 30 T - RODOVIA PAVIMENTADA</t>
  </si>
  <si>
    <t>TRANSPORTE DE CASCALHO COM DRAGA HOPPER - CAPACIDADE DA CISTERNA DE 1.000 M³</t>
  </si>
  <si>
    <t>TRANSPORTE DE CASCALHO COM DRAGA HOPPER - CAPACIDADE DA CISTERNA DE 10.000 M³</t>
  </si>
  <si>
    <t>TRANSPORTE DE CASCALHO COM DRAGA HOPPER - CAPACIDADE DA CISTERNA DE 15.000 M³</t>
  </si>
  <si>
    <t>TRANSPORTE DE CASCALHO COM DRAGA HOPPER - CAPACIDADE DA CISTERNA DE 2.000 M³</t>
  </si>
  <si>
    <t>TRANSPORTE DE CASCALHO COM DRAGA HOPPER - CAPACIDADE DA CISTERNA DE 20.000 M³</t>
  </si>
  <si>
    <t>TRANSPORTE DE CASCALHO COM DRAGA HOPPER - CAPACIDADE DA CISTERNA DE 3.000 M³</t>
  </si>
  <si>
    <t>TRANSPORTE DE CASCALHO COM DRAGA HOPPER - CAPACIDADE DA CISTERNA DE 4.000 M³</t>
  </si>
  <si>
    <t>TRANSPORTE DE CASCALHO COM DRAGA HOPPER - CAPACIDADE DA CISTERNA DE 5.000 M³</t>
  </si>
  <si>
    <t>TRANSPORTE DE CASCALHO COM DRAGA HOPPER - CAPACIDADE DA CISTERNA DE 750 M³</t>
  </si>
  <si>
    <t>TRANSPORTE DE CASCALHO FINO COM DRAGA HOPPER - CAPACIDADE DA CISTERNA DE 1.000 M³</t>
  </si>
  <si>
    <t>TRANSPORTE DE CASCALHO FINO COM DRAGA HOPPER - CAPACIDADE DA CISTERNA DE 10.000 M³</t>
  </si>
  <si>
    <t>TRANSPORTE DE CASCALHO FINO COM DRAGA HOPPER - CAPACIDADE DA CISTERNA DE 15.000 M³</t>
  </si>
  <si>
    <t>TRANSPORTE DE CASCALHO FINO COM DRAGA HOPPER - CAPACIDADE DA CISTERNA DE 2.000 M³</t>
  </si>
  <si>
    <t>TRANSPORTE DE CASCALHO FINO COM DRAGA HOPPER - CAPACIDADE DA CISTERNA DE 20.000 M³</t>
  </si>
  <si>
    <t>TRANSPORTE DE CASCALHO FINO COM DRAGA HOPPER - CAPACIDADE DA CISTERNA DE 3.000 M³</t>
  </si>
  <si>
    <t>TRANSPORTE DE CASCALHO FINO COM DRAGA HOPPER - CAPACIDADE DA CISTERNA DE 4.000 M³</t>
  </si>
  <si>
    <t>TRANSPORTE DE CASCALHO FINO COM DRAGA HOPPER - CAPACIDADE DA CISTERNA DE 5.000 M³</t>
  </si>
  <si>
    <t>TRANSPORTE DE CASCALHO FINO COM DRAGA HOPPER - CAPACIDADE DA CISTERNA DE 750 M³</t>
  </si>
  <si>
    <t>TRANSPORTE DE DORMENTES DE CONCRETO MONOBLOCO PROTENDIDO DE BITOLA LARGA COM LOCOMOTIVA DIESEL-ELÉTRICA EM VAGÃO PLATAFORMA COM CAPACIDADE DE 98 T - BITOLA LARGA</t>
  </si>
  <si>
    <t>TRANSPORTE DE DORMENTES DE CONCRETO MONOBLOCO PROTENDIDO DE BITOLA MÉTRICA COM LOCOMOTIVA DIESEL-ELÉTRICA EM VAGÃO PLATAFORMA COM CAPACIDADE DE 82 T - BITOLA MÉTRICA</t>
  </si>
  <si>
    <t>TRANSPORTE DE DORMENTES DE CONCRETO MONOBLOCO PROTENDIDO DE BITOLA MISTA COM LOCOMOTIVA DIESEL-ELÉTRICA EM VAGÃO PLATAFORMA COM CAPACIDADE DE 98 T - BITOLA LARGA</t>
  </si>
  <si>
    <t>TRANSPORTE DE DORMENTES DE CONCRETO MONOBLOCO PROTENDIDO PARA AMV DE BITOLA LARGA OU MISTA COM LOCOMOTIVA DIESEL-ELÉTRICA EM VAGÃO PLATAFORMA COM CAPACIDADE DE 98 T - BITOLA LARGA</t>
  </si>
  <si>
    <t>TRANSPORTE DE DORMENTES DE CONCRETO MONOBLOCO PROTENDIDO PARA AMV DE BITOLA MÉTRICA COM LOCOMOTIVA DIESEL-ELÉTRICA EM VAGÃO PLATAFORMA COM CAPACIDADE DE 82 T - BITOLA MÉTRICA</t>
  </si>
  <si>
    <t>TRANSPORTE DE DORMENTES DE MADEIRA DE BITOLA LARGA COM LOCOMOTIVA DIESEL-ELÉTRICA EM VAGÃO PLATAFORMA COM CAPACIDADE DE 98 T - BITOLA LARGA</t>
  </si>
  <si>
    <t>TRANSPORTE DE DORMENTES DE MADEIRA DE BITOLA MÉTRICA COM LOCOMOTIVA DIESEL-ELÉTRICA EM VAGÃO PLATAFORMA COM CAPACIDADE DE 82 T - BITOLA MÉTRICA</t>
  </si>
  <si>
    <t>TRANSPORTE DE DORMENTES DE MADEIRA PARA AMV DE BITOLA LARGA OU MISTA COM LOCOMOTIVA DIESEL-ELÉTRICA EM VAGÃO PLATAFORMA COM CAPACIDADE DE 98 T - BITOLA LARGA</t>
  </si>
  <si>
    <t>TRANSPORTE DE DORMENTES DE MADEIRA PARA AMV DE BITOLA MÉTRICA COM LOCOMOTIVA DIESEL-ELÉTRICA EM VAGÃO PLATAFORMA COM CAPACIDADE DE 82 T - BITOLA MÉTRICA</t>
  </si>
  <si>
    <t>TRANSPORTE DE MATERIAIS METÁLICOS E ACESSÓRIOS DIVERSOS COM LOCOMOTIVA DIESEL-ELÉTRICA EM VAGÃO FECHADO COM CAPACIDADE DE 64 T - BITOLA MÉTRICA</t>
  </si>
  <si>
    <t>TRANSPORTE DE MATERIAIS METÁLICOS E ACESSÓRIOS DIVERSOS COM LOCOMOTIVA DIESEL-ELÉTRICA EM VAGÃO FECHADO COM CAPACIDADE DE 99 T - BITOLA LARGA</t>
  </si>
  <si>
    <t>TRANSPORTE DE MATERIAIS METÁLICOS PARA AMV DE BITOLA LARGA COM LOCOMOTIVA DIESEL-ELÉTRICA EM VAGÃO PLATAFORMA COM CAPACIDADE DE 98 T - BITOLA LARGA</t>
  </si>
  <si>
    <t>TRANSPORTE DE MATERIAIS METÁLICOS PARA AMV DE BITOLA MÉTRICA COM LOCOMOTIVA DIESEL-ELÉTRICA EM VAGÃO PLATAFORMA COM CAPACIDADE DE 82 T - BITOLA MÉTRICA</t>
  </si>
  <si>
    <t>TRANSPORTE DE MATERIAIS METÁLICOS PARA AMV DE BITOLA MISTA COM LOCOMOTIVA DIESEL-ELÉTRICA EM VAGÃO PLATAFORMA COM CAPACIDADE DE 98 T - BITOLA LARGA</t>
  </si>
  <si>
    <t>TRANSPORTE DE SILTE COM DRAGA HOPPER - CAPACIDADE DA CISTERNA DE 1.000 M³</t>
  </si>
  <si>
    <t>TRANSPORTE DE SILTE COM DRAGA HOPPER - CAPACIDADE DA CISTERNA DE 10.000 M³</t>
  </si>
  <si>
    <t>TRANSPORTE DE SILTE COM DRAGA HOPPER - CAPACIDADE DA CISTERNA DE 15.000 M³</t>
  </si>
  <si>
    <t>TRANSPORTE DE SILTE COM DRAGA HOPPER - CAPACIDADE DA CISTERNA DE 2.000 M³</t>
  </si>
  <si>
    <t>TRANSPORTE DE SILTE COM DRAGA HOPPER - CAPACIDADE DA CISTERNA DE 20.000 M³</t>
  </si>
  <si>
    <t>TRANSPORTE DE SILTE COM DRAGA HOPPER - CAPACIDADE DA CISTERNA DE 3.000 M³</t>
  </si>
  <si>
    <t>TRANSPORTE DE SILTE COM DRAGA HOPPER - CAPACIDADE DA CISTERNA DE 4.000 M³</t>
  </si>
  <si>
    <t>TRANSPORTE DE SILTE COM DRAGA HOPPER - CAPACIDADE DA CISTERNA DE 5.000 M³</t>
  </si>
  <si>
    <t>TRANSPORTE DE SILTE COM DRAGA HOPPER - CAPACIDADE DA CISTERNA DE 750 M³</t>
  </si>
  <si>
    <t>DESMONTE A FRIO E CARGA DE ROCHA EM TÚNEL COM CUNHA HIDRÁULICA - DMT DE 0 A 200 M</t>
  </si>
  <si>
    <t>ESCAVAÇÃO SUBTERRÂNEA E CARREGAMENTO DO MATERIAL DA CALOTA EM TÚNEL CLASSE I - DMT DE 0 A 200 M - SEÇÃO ACIMA DE 90 M²</t>
  </si>
  <si>
    <t>ESCAVAÇÃO SUBTERRÂNEA E CARREGAMENTO DO MATERIAL DA CALOTA EM TÚNEL CLASSE I - DMT DE 0 A 200 M - SEÇÃO DE 20 A 40 M²</t>
  </si>
  <si>
    <t>ESCAVAÇÃO SUBTERRÂNEA E CARREGAMENTO DO MATERIAL DA CALOTA EM TÚNEL CLASSE I - DMT DE 0 A 200 M - SEÇÃO DE 40 A 60 M²</t>
  </si>
  <si>
    <t>ESCAVAÇÃO SUBTERRÂNEA E CARREGAMENTO DO MATERIAL DA CALOTA EM TÚNEL CLASSE I - DMT DE 0 A 200 M - SEÇÃO DE 60 A 90 M²</t>
  </si>
  <si>
    <t>ESCAVAÇÃO SUBTERRÂNEA E CARREGAMENTO DO MATERIAL DA CALOTA EM TÚNEL CLASSE II - DMT DE 0 A 200 M - SEÇÃO ACIMA DE 90 M²</t>
  </si>
  <si>
    <t>ESCAVAÇÃO SUBTERRÂNEA E CARREGAMENTO DO MATERIAL DA CALOTA EM TÚNEL CLASSE II - DMT DE 0 A 200 M - SEÇÃO DE 20 A 40 M²</t>
  </si>
  <si>
    <t>ESCAVAÇÃO SUBTERRÂNEA E CARREGAMENTO DO MATERIAL DA CALOTA EM TÚNEL CLASSE II - DMT DE 0 A 200 M - SEÇÃO DE 40 A 60 M²</t>
  </si>
  <si>
    <t>ESCAVAÇÃO SUBTERRÂNEA E CARREGAMENTO DO MATERIAL DA CALOTA EM TÚNEL CLASSE II - DMT DE 0 A 200 M - SEÇÃO DE 60 A 90 M²</t>
  </si>
  <si>
    <t>ESCAVAÇÃO SUBTERRÂNEA E CARREGAMENTO DO MATERIAL DA CALOTA EM TÚNEL CLASSE III - DMT DE 0 A 200 M - SEÇÃO ACIMA DE 90 M²</t>
  </si>
  <si>
    <t>ESCAVAÇÃO SUBTERRÂNEA E CARREGAMENTO DO MATERIAL DA CALOTA EM TÚNEL CLASSE III - DMT DE 0 A 200 M - SEÇÃO DE 20 A 40 M²</t>
  </si>
  <si>
    <t>ESCAVAÇÃO SUBTERRÂNEA E CARREGAMENTO DO MATERIAL DA CALOTA EM TÚNEL CLASSE III - DMT DE 0 A 200 M - SEÇÃO DE 40 A 60 M²</t>
  </si>
  <si>
    <t>ESCAVAÇÃO SUBTERRÂNEA E CARREGAMENTO DO MATERIAL DA CALOTA EM TÚNEL CLASSE III - DMT DE 0 A 200 M - SEÇÃO DE 60 A 90 M²</t>
  </si>
  <si>
    <t>ESCAVAÇÃO SUBTERRÂNEA E CARREGAMENTO DO MATERIAL DA CALOTA EM TÚNEL CLASSE IV - DMT DE 0 A 200 M - SEÇÃO ACIMA DE 90 M²</t>
  </si>
  <si>
    <t>ESCAVAÇÃO SUBTERRÂNEA E CARREGAMENTO DO MATERIAL DA CALOTA EM TÚNEL CLASSE IV - DMT DE 0 A 200 M - SEÇÃO DE 20 A 40 M²</t>
  </si>
  <si>
    <t>ESCAVAÇÃO SUBTERRÂNEA E CARREGAMENTO DO MATERIAL DA CALOTA EM TÚNEL CLASSE IV - DMT DE 0 A 200 M - SEÇÃO DE 40 A 60 M²</t>
  </si>
  <si>
    <t>ESCAVAÇÃO SUBTERRÂNEA E CARREGAMENTO DO MATERIAL DA CALOTA EM TÚNEL CLASSE IV - DMT DE 0 A 200 M - SEÇÃO DE 60 A 90 M²</t>
  </si>
  <si>
    <t>ESCAVAÇÃO SUBTERRÂNEA E CARREGAMENTO EM TÚNEL CLASSE V - DMT DE 0 A 200 M - SEÇÃO ACIMA DE 90 M²</t>
  </si>
  <si>
    <t>ESCAVAÇÃO SUBTERRÂNEA E CARREGAMENTO EM TÚNEL CLASSE V - DMT DE 0 A 200 M - SEÇÃO DE 20 A 40 M²</t>
  </si>
  <si>
    <t>ESCAVAÇÃO SUBTERRÂNEA E CARREGAMENTO EM TÚNEL CLASSE V - DMT DE 0 A 200 M - SEÇÃO DE 40 A 60 M²</t>
  </si>
  <si>
    <t>ESCAVAÇÃO SUBTERRÂNEA E CARREGAMENTO EM TÚNEL CLASSE V - DMT DE 0 A 200 M - SEÇÃO DE 60 A 90 M²</t>
  </si>
  <si>
    <t>ESCAVAÇÃO SUBTERRÂNEA E CARREGAMENTO EM TÚNEL CLASSE VI - DMT DE 0 A 200 M - SEÇÃO ACIMA DE 90 M²</t>
  </si>
  <si>
    <t>ESCAVAÇÃO SUBTERRÂNEA E CARREGAMENTO EM TÚNEL CLASSE VI - DMT DE 0 A 200 M - SEÇÃO DE 20 A 40 M²</t>
  </si>
  <si>
    <t>ESCAVAÇÃO SUBTERRÂNEA E CARREGAMENTO EM TÚNEL CLASSE VI - DMT DE 0 A 200 M - SEÇÃO DE 40 A 60 M²</t>
  </si>
  <si>
    <t>ESCAVAÇÃO SUBTERRÂNEA E CARREGAMENTO EM TÚNEL CLASSE VI - DMT DE 0 A 200 M - SEÇÃO DE 60 A 90 M²</t>
  </si>
  <si>
    <t>mês</t>
  </si>
  <si>
    <t>CONJUNTO VIBRATÓRIO PARA TUBOS DE CONCRETO COM ENCAIXE PB E 3 JOGOS DE FÔRMAS - D = 0,60 M - 2,20 KW</t>
  </si>
  <si>
    <t>CONJUNTO VIBRATÓRIO PARA TUBOS DE CONCRETO COM ENCAIXE PB E 3 JOGOS DE FÔRMAS - D = 0,80 M - 2,20 KW</t>
  </si>
  <si>
    <t>CONJUNTO VIBRATÓRIO PARA TUBOS DE CONCRETO COM ENCAIXE PB E 3 JOGOS DE FÔRMAS - D = 1,00 M - 2,20 KW</t>
  </si>
  <si>
    <t>CONJUNTO VIBRATÓRIO PARA TUBOS DE CONCRETO COM ENCAIXE PB E 3 JOGOS DE FÔRMAS - D = 1,20 M - 2,20 KW</t>
  </si>
  <si>
    <t>CONJUNTO VIBRATÓRIO PARA TUBOS DE CONCRETO COM ENCAIXE PB E 3 JOGOS DE FÔRMAS - D = 1,50 M - 2,20 KW</t>
  </si>
  <si>
    <t>BOMBA DE PISTÃO TRIPLEX COM CAPACIDADE DE 7,80 M³/H (130 L/MIN) - 8,20 KW</t>
  </si>
  <si>
    <t>TRANSPORTADOR MANUAL DE TUBOS DE CONCRETO COM CAPACIDADE DE 1 T</t>
  </si>
  <si>
    <t>EMBARCAÇÃO REBOCADORA - 268 KW</t>
  </si>
  <si>
    <t>DEFLECTÔMETRO DE IMPACTO (FWD) INSTALADO EM PICAPE COM REBOQUE E FAIXA DE CARGA DE 7 A 120 KN - 147 KW</t>
  </si>
  <si>
    <t>ELEVADOR DE OBRA COM CAPACIDADE DE 1.000 KG - 9 KW</t>
  </si>
  <si>
    <t>PÓRTICO METÁLICO ROLANTE COM CAPACIDADE DE 25 T - 30 KW</t>
  </si>
  <si>
    <t>GUINDASTE MÓVEL SOBRE ESTEIRAS COM DRAGLINE COM CAPACIDADE DE 1,9 A 2,3 M³ - 270 KW</t>
  </si>
  <si>
    <t>CONJUNTO BOMBA E MACACO HIDRÁULICO PARA PROTENSÃO COM CAPACIDADE DE 7.000 KN - 15 KW</t>
  </si>
  <si>
    <t>BOMBA DE ALTA PRESSÃO PARA HIDROJATEAMENTO COM CAPACIDADE DE 18 MPA - 5,20 KW</t>
  </si>
  <si>
    <t>ELEVADOR DE CREMALHEIRA COM CABINE SIMPLES, COM CAPACIDADE DE 1.500 KG E ALTURA DE ATÉ 100 M - 15 KW</t>
  </si>
  <si>
    <t>GRUA FIXA PARA ALTURAS DE 60 A 102 M, COM ALCANCE DE 60 M COM CAPACIDADE DE 1.500 KG NA PONTA DA LANÇA - 37 KW</t>
  </si>
  <si>
    <t>MACACO HIDRÁULICO MONOCORDOALHA PARA TENSIONAMENTO DE ESTAIS - 3 KW</t>
  </si>
  <si>
    <t>MÁQUINA DE SOLDA POR TERMOFUSÃO PARA TUBOS PEAD COM GERADOR DE 4 KW</t>
  </si>
  <si>
    <t>TRATOR SOBRE ESTEIRAS COM LÂMINA - 97 KW</t>
  </si>
  <si>
    <t>EMBARCAÇÃO DE ALUMÍNIO COM COMPRIMENTO DE 6 M E MOTOR DE POPA - 18,60 KW</t>
  </si>
  <si>
    <t>CONJUNTO BOMBA E MACACO HIDRÁULICO PARA ELEVAÇÃO COM CAPACIDADE DE 496 KN</t>
  </si>
  <si>
    <t>CONJUNTO BOMBA E MACACO HIDRÁULICO PARA ELEVAÇÃO COM CAPACIDADE DE 929 KN</t>
  </si>
  <si>
    <t>CONJUNTO BOMBA E MACACO HIDRÁULICO PARA ELEVAÇÃO COM CAPACIDADE DE 1.390 KN</t>
  </si>
  <si>
    <t>CONJUNTO BOMBA E MACACO HIDRÁULICO PARA ELEVAÇÃO COM CAPACIDADE DE 1.859 KN</t>
  </si>
  <si>
    <t>BOMBA DE ALTA PRESSÃO PARA HIDROJATEAMENTO COM CAPACIDADE DE 250 MPA - 72 KW</t>
  </si>
  <si>
    <t>GUINDASTE MÓVEL SOBRE PNEUS COM 2 EIXOS COM CAPACIDADE DE 18 T - 75 KW</t>
  </si>
  <si>
    <t>MÁQUINA LEVANTADORA E POSICIONADORA DE VIA - 7,40 KW</t>
  </si>
  <si>
    <t>EMPILHADEIRA A DIESEL COM CAPACIDADE DE 10 T - 82 KW</t>
  </si>
  <si>
    <t>EQUIPAMENTO SOBRE FORMA-TRILHO PARA EXECUÇÃO E ACABAMENTO DE PAVIMENTO DE CONCRETO - 13,40 KW</t>
  </si>
  <si>
    <t>PLATAFORMA AUTOELEVATÓRIA DE 12 X 24 M COM CAPACIDADE DE 150 T</t>
  </si>
  <si>
    <t>PLATAFORMA AUTOELEVATÓRIA DE 12 X 24 M MONTADA NA OBRA COM CAPACIDADE DE 150 T</t>
  </si>
  <si>
    <t>PERFURATRIZ PNEUMÁTICA ROTOPERCUSSIVA MONTADA EM FLUTUANTE COM PRESSÃO DE 0,70 MPA E CAPACIDADE DE 2.500 GPM</t>
  </si>
  <si>
    <t>SOPRADOR DE AR QUENTE MANUAL - 1,60 KW</t>
  </si>
  <si>
    <t>EQUIPAMENTO DE ESTABILIZAÇÃO DINÂMICA DA VIA - 300 KW</t>
  </si>
  <si>
    <t>VEÍCULO FERROVIÁRIO PARA CAPINA QUÍMICA COM CAPACIDADE DE 12.000 L - 115 KW</t>
  </si>
  <si>
    <t>PONTE ROLANTE COM CAPACIDADE DE 5 T E VÃO DE ATÉ 15 M - 10 KW</t>
  </si>
  <si>
    <t>MARTELO HIDRÁULICO VIBRATÓRIO COM UNIDADE HIDRÁULICA - 486 KW</t>
  </si>
  <si>
    <t>EQUIPAMENTO PARA PINTURA ELETROSTÁTICA COM CABINE DUPLA DE 7,00 KW E ESTUFA DE 80.000 KCAL</t>
  </si>
  <si>
    <t>PERFURATRIZ DE CIRCULAÇÃO REVERSA TIPO WIRTH OU SIMILAR COM UNIDADE HIDRÁULICA (POWER PACK) - 273 KW</t>
  </si>
  <si>
    <t>TRELIÇA LANÇADEIRA COM CAPACIDADE DE CARGA DE 100 A 120 T E VÃO MÁXIMO DE 45 M - 110 KW</t>
  </si>
  <si>
    <t>BOMBA SUBMERSÍVEL COM CAPACIDADE DE 360 M³/H - 23 KW</t>
  </si>
  <si>
    <t>FISCHIETTI SIMPLES COM CAPACIDADE DE 70 T</t>
  </si>
  <si>
    <t>ROÇADEIRA COSTAL - 1,40 KW</t>
  </si>
  <si>
    <t>EMBARCAÇÃO EMPURRADORA FLUVIAL - 372 KW</t>
  </si>
  <si>
    <t>GUINDASTE MÓVEL SOBRE PNEUS COM 6 EIXOS COM CAPACIDADE MÁXIMA DE 350 T - 450 KW</t>
  </si>
  <si>
    <t>GUINDASTE MÓVEL SOBRE PNEUS COM 8 EIXOS COM CAPACIDADE MÁXIMA DE 500 T - 500 KW</t>
  </si>
  <si>
    <t>MINICARREGADEIRA DE PNEUS - 45,50 KW</t>
  </si>
  <si>
    <t>EMBARCAÇÃO EMPURRADORA MULTIPROPÓSITO - 2 X 186 KW</t>
  </si>
  <si>
    <t>COMPACTADOR MANUAL COM SOQUETE VIBRATÓRIO - 2,24 KW</t>
  </si>
  <si>
    <t>JATEADOR ABRASIVO ÚMIDO COM CAPACIDADE DE 350 KG DE ABRASIVO</t>
  </si>
  <si>
    <t>SINALIZADOR DIRECIONAL MÓVEL COM SISTEMA FOTOVOLTAICO DE ENERGIA E MONTADO EM CHASSI SOBRE PNEUS</t>
  </si>
  <si>
    <t>PAINEL DE MENSAGEM VARIÁVEL - PMV MÓVEL, COM SISTEMA FOTOVOLTAICO DE ENERGIA E MONTADO EM CHASSI SOBRE PNEUS</t>
  </si>
  <si>
    <t>CORTADORA DE PAVIMENTO COM DISCO DIAMANTADO DE 450 A 1.500 MM - 55,40 KW</t>
  </si>
  <si>
    <t>MINICARREGADEIRA SOBRE PNEUS COM VALETADEIRA - 55,40 KW</t>
  </si>
  <si>
    <t>EQUIPAMENTO DE CRAVAÇÃO SOBRE ESTEIRA PARA GEODRENO COM HASTE PARA PROFUNDIDADE DE ATÉ 20 M - 258 KW</t>
  </si>
  <si>
    <t>PLATAFORMA ELEVATÓRIA ARTICULADA ELÉTRICA COM ALCANCE DE 6 M COM CAPACIDADE DE 500 KG - 1,5 KW</t>
  </si>
  <si>
    <t>VEÍCULO TIPO VAN FURGÃO COM CAPACIDADE DE 1,54 T - 93 KW</t>
  </si>
  <si>
    <t>MINIÔNIBUS COM CAPACIDADE PARA 30 PASSAGEIROS - 111 KW</t>
  </si>
  <si>
    <t>MACACO DE PROTENSÃO DE FIOS COM BOMBA - 3,72 KW</t>
  </si>
  <si>
    <t>MÁQUINA DE APLICAÇÃO E EXTRAÇÃO DE GRAMPO ELÁSTICO TIPO PANDROL - 6,70 KW</t>
  </si>
  <si>
    <t>BRITADOR DE MANDÍBULAS MÓVEL SOBRE ESTEIRAS, SEM PENEIRA, COM CAPACIDADE DE 140 M³/H - 170 KW</t>
  </si>
  <si>
    <t>EQUIPAMENTO PARA SELAGEM COM MATERIAL ASFÁLTICO REBOCÁVEL COM CAPACIDADE DE 370 L - 35 KW</t>
  </si>
  <si>
    <t>CALDEIRA DE ASFALTO REBOCÁVEL COM CAPACIDADE DE 600 L - 5,20 KW</t>
  </si>
  <si>
    <t>CARREGADEIRA DE PNEUS PARA ROCHA COM CAPACIDADE DE 2,50 M³ - 105 KW COM PERICULOSIDADE</t>
  </si>
  <si>
    <t>MÁQUINA DE SOLDA ELÉTRICA RETIFICADORA 425 A - 18,70 KW</t>
  </si>
  <si>
    <t>MARTELETE PERFURADOR/ROMPEDOR A AR COMPRIMIDO DE 25 KG PARA ROCHA, COM INSALUBRIDADE, COM CAPACIDADE DE 2.040 GPM</t>
  </si>
  <si>
    <t>JUMBO ELETRO-HIDRÁULICO COM 3 BRAÇOS - 155 KW/237 KW COM PERICULOSIDADE</t>
  </si>
  <si>
    <t>SERRA DE ESQUADRIA COM BRAÇO TELESCÓPICO - D = 250 MM (10") - 1,80 KW</t>
  </si>
  <si>
    <t>REBORDEADEIRA DIÂMETRO MÁXIMO 3,00 M - 4,85 KW</t>
  </si>
  <si>
    <t>VENTILADOR AXIAL PARA VENTILAÇÃO FORÇADA COM VELOCIDADE DE SAÍDA DE 32,8 M/S - D = 1.000 MM - 30 KW</t>
  </si>
  <si>
    <t>BATE-ESTACA DE GRAVIDADE PARA 6 T - 119 KW</t>
  </si>
  <si>
    <t>GUILHOTINA HIDRÁULICA 16 X 6.100 MM - 30 KW</t>
  </si>
  <si>
    <t>PLOTADORA DE RECORTE COM COMPUTADOR E PROGRAMA COMPUTACIONAL</t>
  </si>
  <si>
    <t>COMPRESSOR DE AR PORTÁTIL DE 160,46 L/S (340 PCM) - 81 KW</t>
  </si>
  <si>
    <t>DISTRIBUIDOR DE AGREGADOS SOBRE PNEUS AUTOPROPELIDO - 130 KW</t>
  </si>
  <si>
    <t>PERFURATRIZ HIDRÁULICA SOBRE ESTEIRAS - 283 KW</t>
  </si>
  <si>
    <t>COMPRESSOR DE AR PORTÁTIL DE 430,42 L/S (912 PCM) - 242 KW</t>
  </si>
  <si>
    <t>GRADE DE 24 DISCOS REBOCÁVEL DE D = 60 CM (24")</t>
  </si>
  <si>
    <t>PONTE ROLANTE COM CAPACIDADE DE 15 T E VÃO DE ATÉ 15 M - 20 KW</t>
  </si>
  <si>
    <t>MARTELETE PERFURADOR/ROMPEDOR A AR COMPRIMIDO DE 25 KG PARA ROCHA COM CAPACIDADE DE 2.040 GPM</t>
  </si>
  <si>
    <t>JATEADOR PARA ESTRUTURAS METÁLICAS COM TRANSPORTADOR A ROLETES - 22 KW</t>
  </si>
  <si>
    <t>ROLO COMPACTADOR LISO VIBRATÓRIO AUTOPROPELIDO POR PNEUS DE 11 T - 97 KW</t>
  </si>
  <si>
    <t>EMBARCAÇÃO DE TRANSPORTE DE PESSOAL E APOIO LOGÍSTICO - 30 KW</t>
  </si>
  <si>
    <t>CONJUNTO VIBRATÓRIO PARA MEIO TUBO DE CONCRETO COM ENCAIXE PB E 3 JOGOS DE FÔRMAS - D = 0,30 M - 2,20 KW</t>
  </si>
  <si>
    <t>TRATOR SOBRE ESTEIRAS COM LÂMINA - 259 KW</t>
  </si>
  <si>
    <t>VASSOURA MECÂNICA REBOCÁVEL COM LARGURA DE 2,44 M</t>
  </si>
  <si>
    <t>MÁQUINA DE SOLDA ELÉTRICA TRANSFORMADORA 250 A - 9,20 KW</t>
  </si>
  <si>
    <t>BOMBA CENTRÍFUGA COM CAPACIDADE DE 8,6 A 22 M³/H - 1,50 KW</t>
  </si>
  <si>
    <t>NÍVEL ÓTICO COM CAPACIDADE DE AUMENTO DE 32X</t>
  </si>
  <si>
    <t>ESTAÇÃO TOTAL ELETRÔNICA COM ALCANCE MÁXIMO DE 3.000 M</t>
  </si>
  <si>
    <t>COMPACTADOR MANUAL DE PLACA VIBRATÓRIA - 3,00 KW</t>
  </si>
  <si>
    <t>ÔNIBUS COM CAPACIDADE PARA 80 PASSAGEIROS - 175 KW</t>
  </si>
  <si>
    <t>TRATOR SOBRE ESTEIRAS COM LÂMINA E ESCARIFICADOR - 259 KW</t>
  </si>
  <si>
    <t>GUINDASTE MÓVEL SOBRE ESTEIRAS COM CLAMSHELL DE 1,9 M³ - 220 KW</t>
  </si>
  <si>
    <t>FURADEIRA DE IMPACTO DE 12,5 MM - 0,80 KW</t>
  </si>
  <si>
    <t>GUINDASTE MÓVEL SOBRE ESTEIRAS COM CLAMSHELL DE 4,6 M³ - 403 KW</t>
  </si>
  <si>
    <t>CONJUNTO VIBRATÓRIO PARA MEIO TUBO DE CONCRETO COM ENCAIXE PB E 3 JOGOS DE FÔRMAS - D = 0,40 M - 2,20 KW</t>
  </si>
  <si>
    <t>FRESADORA E DISTRIBUIDORA COM CONTROLE DE GREIDE - 287 KW</t>
  </si>
  <si>
    <t>MOTOSSERRA COM MOTOR A GASOLINA - 2,30 KW</t>
  </si>
  <si>
    <t>RÉGUA VIBRATÓRIA DUPLA COM 4 M - 4,10 KW</t>
  </si>
  <si>
    <t>VIBROACABADORA DE CONCRETO SOBRE ESTEIRAS COM FÔRMAS DESLIZANTES - 205 KW</t>
  </si>
  <si>
    <t>MAQUINA TEXTURIZADORA E APLICADORA DE CURA QUÍMICA EM PAVIMENTO DE CONCRETO - 44,80 KW</t>
  </si>
  <si>
    <t>EMBARCAÇÃO DE TRANSPORTE DE PESSOAL E APOIO LOGÍSTICO - 130 KW</t>
  </si>
  <si>
    <t>EMBARCAÇÃO REBOCADORA - 2 X 268 KW</t>
  </si>
  <si>
    <t>CONJUNTO DE BRITAGEM PARA RACHÃO COM CAPACIDADE DE 80 M³/H - 224 KW</t>
  </si>
  <si>
    <t>COMPRESSOR DE AR PORTÁTIL DE 42,48 L/S (90 PCM) - 18,50 KW</t>
  </si>
  <si>
    <t>CONJUNTO DE BRITAGEM COM CAPACIDADE DE 80 M³/H - 313 KW</t>
  </si>
  <si>
    <t>GUINDASTE MÓVEL SOBRE ESTEIRAS COM PINÇA COM CAPACIDADE DE 40 T - 186 KW</t>
  </si>
  <si>
    <t>BOMBA COM CAPACIDADE DE 136 M³/H E CÂMARA DE VÁCUO - 5,60 KW</t>
  </si>
  <si>
    <t>USINA MISTURADORA DE SOLOS COM CAPACIDADE DE 300 T/H - 44 KW</t>
  </si>
  <si>
    <t>USINA MISTURADORA DE PRÉ MISTURADO A FRIO COM CAPACIDADE DE 60 T/H - 23,50 KW</t>
  </si>
  <si>
    <t>BOMBA DE INJEÇÃO DE ARGAMASSA E NATA COM CAPACIDADE DE 1,08 M³/H (18 L/MIN) E MISTURADOR COM TAMBOR DE 0,100 M³ - 6,20 KW</t>
  </si>
  <si>
    <t>MÁQUINA DE BANCADA UNIVERSAL PARA CORTE DE CHAPA - 1,50 KW</t>
  </si>
  <si>
    <t>MÁQUINA DE BANCADA GUILHOTINA - 4,00 KW</t>
  </si>
  <si>
    <t>FÁBRICA DE PRÉ-MOLDADO DE CONCRETO PARA BALIZADOR - 2,20 KW</t>
  </si>
  <si>
    <t>COMPRESSOR DE AR PORTÁTIL DE 185,95 L/S (394 PCM) - 81,50 KW</t>
  </si>
  <si>
    <t>CONJUNTO VIBRATÓRIO PARA TUBOS DE CONCRETO COM ENCAIXE PB E 3 JOGOS DE FÔRMAS - D = 0,20 M - 2,20 KW</t>
  </si>
  <si>
    <t>CONJUNTO VIBRATÓRIO PARA TUBOS DE CONCRETO COM ENCAIXE PB E 3 JOGOS DE FÔRMAS - D = 0,30 M - 2,20 KW</t>
  </si>
  <si>
    <t>CONJUNTO VIBRATÓRIO PARA TUBOS DE CONCRETO COM ENCAIXE PB E 3 JOGOS DE FÔRMAS - D = 0,40 M - 2,20 KW</t>
  </si>
  <si>
    <t>DRAGA DE SUCÇÃO E RECALQUE COM POTÊNCIA DA BOMBA DE 294 KW E CORTADOR DE 30 KW</t>
  </si>
  <si>
    <t>DRAGA DE SUCÇÃO E RECALQUE COM POTÊNCIA DA BOMBA DE 483 KW E CORTADOR DE 55 KW</t>
  </si>
  <si>
    <t>DRAGA DE SUCÇÃO E RECALQUE COM POTÊNCIA DA BOMBA DE 746 KW E CORTADOR DE 110 KW</t>
  </si>
  <si>
    <t>DRAGA DE SUCÇÃO E RECALQUE COM POTÊNCIA DA BOMBA DE 1.350 KW E CORTADOR DE 170 KW</t>
  </si>
  <si>
    <t>EMBARCAÇÃO HOTEL COM CAPACIDADE PARA 30 PESSOAS - 2 X 112 KW</t>
  </si>
  <si>
    <t>COMPRESSOR DE AR PORTÁTIL DE 33,51 L/S (71 PCM) - 14 KW</t>
  </si>
  <si>
    <t>COMPRESSOR DE AR PORTÁTIL DE 75,04 L/S (159 PCM) - 33 KW</t>
  </si>
  <si>
    <t>EQUIPAMENTO PARA PINTURA A AR COMPRIMIDO DE PISTOLA COM CANECA COM CAPACIDADE DE 1.000 ML E COMPRESSOR DE 1,50 KW</t>
  </si>
  <si>
    <t>COMPRESSOR DE AR PORTÁTIL DE 58,52 L/S (124 PCM) - 27 KW</t>
  </si>
  <si>
    <t>COMPACTADOR MANUAL COM SOQUETE VIBRATÓRIO - 4,10 KW</t>
  </si>
  <si>
    <t>COMPRESSOR DE AR PORTÁTIL DE 422,86 L/S (896 PCM) - 213 KW</t>
  </si>
  <si>
    <t>COMPRESSOR DE AR PORTÁTIL DE 94,39 L/S (200 PCM) - 36 KW</t>
  </si>
  <si>
    <t>COMPRESSOR DE AR PORTÁTIL DE 540,85 L/S (1.146 PCM) - 331,10 KW</t>
  </si>
  <si>
    <t>COMPRESSOR DE AR PORTÁTIL DE 89,67 L/S (190 PCM) - 36 KW</t>
  </si>
  <si>
    <t>EQUIPAMENTO PARA SOLDA E CORTE COM OXIACETILENO</t>
  </si>
  <si>
    <t>MESA VIBRATÓRIA - 2,20 KW</t>
  </si>
  <si>
    <t>COMPRESSOR DE AR PORTÁTIL DE 363,87 L/S (771 PCM) - 158,13 KW</t>
  </si>
  <si>
    <t>EMBARCAÇÃO DE TRANSPORTE DE PESSOAL E APOIO LOGÍSTICO - 90 KW</t>
  </si>
  <si>
    <t>ROLO COMPACTADOR LISO TANDEM VIBRATÓRIO AUTOPROPELIDO DE 1,6 T - 18 KW</t>
  </si>
  <si>
    <t>VEÍCULO LEVE PICAPE 4 X 4 COM CAPACIDADE DE 1,10 T - 147 KW</t>
  </si>
  <si>
    <t>GUINCHO TRACIONADOR DE CORDOALHAS - 7,50 KW</t>
  </si>
  <si>
    <t>MISTURADOR DE ARGAMASSA DE ALTA TURBULÊNCIA COM CAPACIDADE DE 220 L - 13 KW</t>
  </si>
  <si>
    <t>MINICARREGADEIRA DE PNEUS COM VASSOURA DE 1,8 M - 45,50 KW</t>
  </si>
  <si>
    <t>TRITURADORA DE GALHOS E TRONCOS REBOCÁVEL COM CAPACIDADE DE ATÉ 350 MM DE DIÂMETRO COM GUINCHO - 96,94 KW</t>
  </si>
  <si>
    <t>MARTELETE PERFURADOR/ROMPEDOR A AR COMPRIMIDO DE 28 KG PARA CONCRETO COM CAPACIDADE DE 1.230 GPM</t>
  </si>
  <si>
    <t>CONJUNTO BOMBA E MACACO HIDRÁULICO PARA PROTENSÃO COM CAPACIDADE DE 590 KN - 3,70 KW</t>
  </si>
  <si>
    <t>POSICIONADORA DE TRILHOS - 7,40 KW</t>
  </si>
  <si>
    <t>EQUIPAMENTO PARA PINTURA ELETROSTÁTICA COM CABINE SIMPLES DE 5,50 KW E ESTUFA DE 2X120.000 KCAL</t>
  </si>
  <si>
    <t>GRUPO VIBRADOR COM GERADOR - 2,80 KW</t>
  </si>
  <si>
    <t>MÁQUINA PARA FURAR DORMENTE - 6,70 KW</t>
  </si>
  <si>
    <t>MÁQUINA TIREFONADORA E PARAFUSADORA - 6,70 KW</t>
  </si>
  <si>
    <t>BOMBA PROJETORA DE ARGAMASSA COM CAPACIDADE DE 2 M³/H - 5,50 KW</t>
  </si>
  <si>
    <t>MÁQUINA PARA SERRAR TRILHO - 5,00 KW</t>
  </si>
  <si>
    <t>MÁQUINA PARA FURAR TRILHO - 1,20 KW</t>
  </si>
  <si>
    <t>MÁQUINA DE ESMERILHAR TOPO E LATERAL DE BOLETO - 5,20 KW</t>
  </si>
  <si>
    <t>TRATOR AGRÍCOLA SOBRE PNEUS COM ROÇADEIRA - 77 KW</t>
  </si>
  <si>
    <t>ROSQUEADEIRA PARA ROSCA CÔNICA - 0,75 KW</t>
  </si>
  <si>
    <t>JATEADOR PORTÁTIL MULTIABRASIVO COM CAPACIDADE DE 300 KG</t>
  </si>
  <si>
    <t>BOMBA DE ALTA PRESSÃO PARA JET GROUTING DE ATÉ 45 MPA - 150 KW</t>
  </si>
  <si>
    <t>PERFURATRIZ MANUAL PARA COROA DIAMANTADA - 1,60 KW</t>
  </si>
  <si>
    <t>GUINCHO DE COLUNA COM CAPACIDADE DE 200 KG - 0,92 KW</t>
  </si>
  <si>
    <t>COMPRESSOR DE AR PORTÁTIL DE 373,78 L/S (792 PCM) - 213,30 KW</t>
  </si>
  <si>
    <t>CUNHA HIDRÁULICA COM TRÊS CILINDROS E ACESSÓRIOS COM CAPACIDADE DE 3.000 KN - 5,60 KW</t>
  </si>
  <si>
    <t>MISTURADOR AUTOMÁTICO PARA GRAUTEAMENTO COM CAPACIDADE DE 20 M³/H - 7 KW</t>
  </si>
  <si>
    <t>MISTURADOR COM BOMBA PARA GRAUTEAMENTO TIPO FLEX E OU SIMILAR - 25 KW</t>
  </si>
  <si>
    <t>PERFURATRIZ PNEUMÁTICA COM AVANÇO DE COLUNA DE 33,5 KG COM CAPACIDADE DE 2.280 GPM</t>
  </si>
  <si>
    <t>GUINDASTE MÓVEL SOBRE PNEUS COM 2 EIXOS COM CAPACIDADE MÁXIMA DE 55 T - 186 KW</t>
  </si>
  <si>
    <t>MISTURADOR DE ARGAMASSA COM CAPACIDADE DE 0,250 M³ - 3,70 KW</t>
  </si>
  <si>
    <t>BOMBA PARA CONCRETO PROJETADO VIA ÚMIDA COM CAPACIDADE DE 10 M³/H - 14,70 KW</t>
  </si>
  <si>
    <t>ROBOT PARA CONCRETO PROJETADO COM CAPACIDADE DE 30 M³/H - 70 KW - COM COMPRESSOR DIESEL</t>
  </si>
  <si>
    <t>PERFURATRIZ DE SUPERFÍCIE SOBRE PNEUS COM MARTELO DE TOPO E CONTROLE REMOTO VIA RÁDIO - 60 KW</t>
  </si>
  <si>
    <t>JUMBO ELETRO-HIDRÁULICO COM 3 BRAÇOS - 155 KW/237 KW</t>
  </si>
  <si>
    <t>CAVALO MECÂNICO ESTRADEIRO 6 X 2, PBT 23.000 KG - 265 KW - CONDIÇÃO DE TRABALHO SEVERA - MOTORISTA DE CAMINHÃO</t>
  </si>
  <si>
    <t>CAMINHÃO DISTRIBUIDOR DE CIMENTO E CAL COM CAPACIDADE DE 17 M³ - 210 KW</t>
  </si>
  <si>
    <t>PLATAFORMA DE INSPEÇÃO SOB PONTES MONTADA EM CAMINHÃO COM CAPACIDADE DE 500 KG E ALCANCE DE 15 M - 188 KW</t>
  </si>
  <si>
    <t>CAMINHÃO PLATAFORMA 8 X 2, PBT 29.000 KG E DISTÂNCIA ENTRE EIXOS 4,8 M - 188 KW - CONDIÇÃO DE TRABALHO SEVERA - MOTORISTA DE VEÍCULO ESPECIAL</t>
  </si>
  <si>
    <t>PLATAFORMA TELESCÓPICA PARA INSPEÇÃO DE PONTES MONTADA SOBRE CHASSI COM CAPACIDADE DE 500 KG</t>
  </si>
  <si>
    <t>BATE-ESTACA HIDRÁULICO PARA DEFENSAS MONTADO EM CAMINHÃO GUINDAUTO COM CAPACIDADE DE 20 T.M E CARROCERIA DE 4 T - 136 KW</t>
  </si>
  <si>
    <t>CAMINHÃO PLATAFORMA 4 X 2, PBT 14.300 KG E DISTÂNCIA ENTRE EIXOS 4,8 M - 136 KW - CONDIÇÃO DE TRABALHO SEVERA - MOTORISTA DE CAMINHÃO</t>
  </si>
  <si>
    <t>BATE-ESTACA HIDRÁULICO PARA DEFENSAS METÁLICAS MONTADA SOBRE CHASSI</t>
  </si>
  <si>
    <t>CAMINHÃO PLATAFORMA 4 X 2, PBT 16.000 KG E DISTÂNCIA ENTRE EIXOS 3,6 M - 136 KW - MOTORISTA DE VEÍCULO ESPECIAL</t>
  </si>
  <si>
    <t>CAMINHÃO DE RESGATE DE VEÍCULOS PESADOS COM DOIS GUINCHOS COM CAPACIDADE DE 35 T - 240 KW</t>
  </si>
  <si>
    <t>CAVALO MECÂNICO 4 X 2, PBT 16.000 KG - 210 KW - MOTORISTA DE CAMINHÃO</t>
  </si>
  <si>
    <t>CAVALO MECÂNICO 8 X 8, PBT 26.000 KG - 440 KW -  MOTORISTA DE VEÍCULO ESPECIAL</t>
  </si>
  <si>
    <t>CAMINHÃO PLATAFORMA 4 X 2, PBT 16.000 KG E DISTÂNCIA ENTRE EIXOS 3,6 M - 136 KW - MOTORISTA DE CAMINHÃO</t>
  </si>
  <si>
    <t>CAMINHÃO PLATAFORMA 4 X 2, PBT 16.000 KG E DISTÂNCIA ENTRE EIXOS 4,8 M - 136 KW - MOTORISTA DE CAMINHÃO</t>
  </si>
  <si>
    <t>CAMINHÃO PLATAFORMA 6 X 2, PBT 23.000 KG E DISTÂNCIA ENTRE EIXOS 4,8 M - 188 KW - MOTORISTA DE CAMINHÃO</t>
  </si>
  <si>
    <t>CAMINHÃO PLATAFORMA 6 X 2, PBT 23.000 KG E DISTÂNCIA ENTRE EIXOS 4,8 M - 188 KW - CONDIÇÃO DE TRABALHO SEVERA - MOTORISTA DE CAMINHÃO</t>
  </si>
  <si>
    <t>CAMINHÃO PLATAFORMA 6 X 2, PBT 23.000 KG E DISTÂNCIA ENTRE EIXOS 5,4 M - 188 KW - MOTORISTA DE CAMINHÃO</t>
  </si>
  <si>
    <t>CAMINHÃO BASCULANTE 6 X 4, PBT 23.000 KG E DISTÂNCIA ENTRE EIXOS 3,6 M - 210 KW -  MOTORISTA DE CAMINHÃO</t>
  </si>
  <si>
    <t>EQUIPAMENTO DEMARCADOR DE FAIXAS A FRIO MONTADO SOBRE CHASSI COM CAPACIDADE DE 800 L - 28 KW</t>
  </si>
  <si>
    <t>CAMINHÃO DEMARCADOR DE FAIXAS COM SISTEMA DE PINTURA A QUENTE - 5 KW/30,10 KW/136 KW</t>
  </si>
  <si>
    <t>COMPRESSOR DE AR PORTÁTIL DE 70,79 L/S (150 PCM) SEM REBOQUE - 30,10 KW</t>
  </si>
  <si>
    <t>EQUIPAMENTO DEMARCADOR DE FAIXAS A QUENTE MONTADO SOBRE CHASSI COM CAPACIDADE DE 500 L - 5,0 KW</t>
  </si>
  <si>
    <t>CAMINHÃO PLATAFORMA 4 X 2, PBT 16.000 KG E DISTÂNCIA ENTRE EIXOS 4,8 M - 136 KW - CONDIÇÃO DE TRABALHO SEVERA - MOTORISTA DE CAMINHÃO</t>
  </si>
  <si>
    <t>CAVALO MECÂNICO 4 X 2, PBT 16.000 KG - 240 KW - CONDIÇÃO DE TRABALHO SEVERA - MOTORISTA DE VEÍCULO ESPECIAL</t>
  </si>
  <si>
    <t>CAMINHÃO PLATAFORMA 4 X 2, PBT 16.000 KG E DISTÂNCIA ENTRE EIXOS 4,8 M - 136 KW - MOTORISTA DE VEÍCULO ESPECIAL</t>
  </si>
  <si>
    <t>CESTO AÉREO SIMPLES ISOLADO COM CAPACIDADE PARA 135 KG</t>
  </si>
  <si>
    <t>CAMINHÃO PLATAFORMA 4 X 2, PBT 9.600 KG E DISTÂNCIA ENTRE EIXOS 3,7 M - 115 KW - CONDIÇÃO DE TRABALHO SEVERA - MOTORISTA DE CAMINHÃO</t>
  </si>
  <si>
    <t>EQUIPAMENTO DEMARCADOR DE FAIXAS SISTEMA SPRAY MONTADO SOBRE CHASSI COM CAPACIDADE 1.080 L</t>
  </si>
  <si>
    <t>CAMINHÃO PARA HIDROSSEMEADURA COM CAPACIDADE DE 7.500 L - 136 KW</t>
  </si>
  <si>
    <t>TANQUE PARA HIDROSSEMEADURA COM CAPACIDADE DE 7.500 L</t>
  </si>
  <si>
    <t>SINAPI (JANEIRO/2022)              SICRO (OUTUBRO/2021)                                ANP(JANEIRO/2022)</t>
  </si>
  <si>
    <t>* Valores das emulsões asfálticas adotados pela tabela da ANP JANEIRO-2022 foi retirada da composição e inserido no orçamento  como Aquisição.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</si>
</sst>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4">
    <numFmt numFmtId="5" formatCode="&quot;R$&quot;\ #,##0;\-&quot;R$&quot;\ #,##0"/>
    <numFmt numFmtId="6" formatCode="&quot;R$&quot;\ #,##0;[Red]\-&quot;R$&quot;\ #,##0"/>
    <numFmt numFmtId="42" formatCode="_-&quot;R$&quot;\ * #,##0_-;\-&quot;R$&quot;\ * #,##0_-;_-&quot;R$&quot;\ * &quot;-&quot;_-;_-@_-"/>
    <numFmt numFmtId="44" formatCode="_-&quot;R$&quot;\ * #,##0.00_-;\-&quot;R$&quot;\ * #,##0.00_-;_-&quot;R$&quot;\ * &quot;-&quot;??_-;_-@_-"/>
    <numFmt numFmtId="43" formatCode="_-* #,##0.00_-;\-* #,##0.00_-;_-* &quot;-&quot;??_-;_-@_-"/>
    <numFmt numFmtId="164" formatCode="&quot;R$&quot;#,##0.00;[Red]\-&quot;R$&quot;#,##0.00"/>
    <numFmt numFmtId="165" formatCode="_-&quot;R$&quot;* #,##0.00_-;\-&quot;R$&quot;* #,##0.00_-;_-&quot;R$&quot;* &quot;-&quot;??_-;_-@_-"/>
    <numFmt numFmtId="166" formatCode="_(&quot;$&quot;* #,##0.00_);_(&quot;$&quot;* \(#,##0.00\);_(&quot;$&quot;* &quot;-&quot;??_);_(@_)"/>
    <numFmt numFmtId="167" formatCode="_(* #,##0.00_);_(* \(#,##0.00\);_(* &quot;-&quot;??_);_(@_)"/>
    <numFmt numFmtId="168" formatCode="_(&quot;R$ &quot;* #,##0.00_);_(&quot;R$ &quot;* \(#,##0.00\);_(&quot;R$ &quot;* &quot;-&quot;??_);_(@_)"/>
    <numFmt numFmtId="169" formatCode="&quot;R$ &quot;#,##0.00"/>
    <numFmt numFmtId="170" formatCode="#,##0.0000"/>
    <numFmt numFmtId="171" formatCode="[$€]#,##0.00_);[Red]\([$€]#,##0.00\)"/>
    <numFmt numFmtId="172" formatCode="#,##0.000_);\(#,##0.000\)"/>
    <numFmt numFmtId="173" formatCode="&quot;Verdadeiro&quot;;&quot;Verdadeiro&quot;;&quot;Falso&quot;"/>
    <numFmt numFmtId="174" formatCode="0.0000000"/>
    <numFmt numFmtId="175" formatCode="0.0000"/>
    <numFmt numFmtId="176" formatCode="[$R$ -416]#,##0.00"/>
    <numFmt numFmtId="177" formatCode="0.00000"/>
    <numFmt numFmtId="178" formatCode="_-* #,##0.00\ _€_-;\-* #,##0.00\ _€_-;_-* &quot;-&quot;??\ _€_-;_-@_-"/>
    <numFmt numFmtId="179" formatCode="#\,##0."/>
    <numFmt numFmtId="180" formatCode="_(&quot;$&quot;* #,##0_);_(&quot;$&quot;* \(#,##0\);_(&quot;$&quot;* &quot;-&quot;_);_(@_)"/>
    <numFmt numFmtId="181" formatCode="\$#."/>
    <numFmt numFmtId="182" formatCode="#,##0.00&quot; &quot;;&quot; (&quot;#,##0.00&quot;)&quot;;&quot; -&quot;#&quot; &quot;;@&quot; &quot;"/>
    <numFmt numFmtId="183" formatCode="#,##0.00&quot; &quot;;&quot;-&quot;#,##0.00&quot; &quot;;&quot; -&quot;#&quot; &quot;;@&quot; &quot;"/>
    <numFmt numFmtId="184" formatCode="#.00"/>
    <numFmt numFmtId="185" formatCode="0.00_)"/>
    <numFmt numFmtId="186" formatCode="%#.00"/>
    <numFmt numFmtId="187" formatCode="#\,##0.00"/>
    <numFmt numFmtId="188" formatCode="[$R$-416]&quot; &quot;#,##0.00;[Red]&quot;-&quot;[$R$-416]&quot; &quot;#,##0.00"/>
    <numFmt numFmtId="189" formatCode="#,"/>
    <numFmt numFmtId="190" formatCode="_(* #,##0_);_(* \(#,##0\);_(* &quot;-&quot;_);_(@_)"/>
    <numFmt numFmtId="191" formatCode="#,##0.00\ "/>
    <numFmt numFmtId="192" formatCode="&quot;Cr$&quot;#,##0.00_);\(&quot;Cr$&quot;#,##0.00\)"/>
    <numFmt numFmtId="193" formatCode="\$#,##0\ ;\(\$#,##0\)"/>
    <numFmt numFmtId="194" formatCode="_(&quot;Cr$&quot;* #,##0.00_);_(&quot;Cr$&quot;* \(#,##0.00\);_(&quot;Cr$&quot;* &quot;-&quot;??_);_(@_)"/>
    <numFmt numFmtId="195" formatCode="%#,#00"/>
    <numFmt numFmtId="196" formatCode="#.##000"/>
    <numFmt numFmtId="197" formatCode="#."/>
    <numFmt numFmtId="198" formatCode="&quot;R$&quot;#,##0_);[Red]\(&quot;R$&quot;#,##0\)"/>
    <numFmt numFmtId="199" formatCode="#,##0.0000\ ;&quot; (&quot;#,##0.0000\);&quot; -&quot;#.00\ ;@\ "/>
    <numFmt numFmtId="200" formatCode="&quot;R$&quot;#,##0_);\(&quot;R$&quot;#,##0\)"/>
    <numFmt numFmtId="201" formatCode="0.00000000"/>
    <numFmt numFmtId="202" formatCode="#.##0,"/>
    <numFmt numFmtId="203" formatCode="#,##0.0000\ "/>
    <numFmt numFmtId="204" formatCode="#,##0.00000"/>
    <numFmt numFmtId="205" formatCode="0.000"/>
    <numFmt numFmtId="206" formatCode="#,###\ &quot;dias&quot;"/>
    <numFmt numFmtId="207" formatCode="#,##0.000"/>
    <numFmt numFmtId="208" formatCode="0.00.E+00"/>
    <numFmt numFmtId="209" formatCode="0.0"/>
    <numFmt numFmtId="210" formatCode="0.00&quot;cm&quot;"/>
    <numFmt numFmtId="211" formatCode="0.00\ &quot;cm&quot;"/>
    <numFmt numFmtId="212" formatCode="&quot;R$&quot;#,##0.00"/>
    <numFmt numFmtId="213" formatCode="0.000000"/>
    <numFmt numFmtId="214" formatCode="_-[$R$-416]\ * #,##0.00_-;\-[$R$-416]\ * #,##0.00_-;_-[$R$-416]\ * &quot;-&quot;??_-;_-@_-"/>
    <numFmt numFmtId="215" formatCode="#,##0.0000000\ "/>
    <numFmt numFmtId="216" formatCode="&quot;Cr$&quot;#,##0_);\(&quot;Cr$&quot;#,##0\)"/>
    <numFmt numFmtId="217" formatCode="_(* #,##0.000_);_(* \(#,##0.000\);_(* &quot;-&quot;??_);_(@_)"/>
    <numFmt numFmtId="218" formatCode="&quot;R$&quot;#,##0.0000"/>
    <numFmt numFmtId="219" formatCode="_(* #,##0.0000_);_(* \(#,##0.0000\);_(* &quot;-&quot;??_);_(@_)"/>
    <numFmt numFmtId="220" formatCode="[$-416]mmmm\-yy;@"/>
    <numFmt numFmtId="221" formatCode="_(* #,##0.00000_);_(* \(#,##0.00000\);_(* &quot;-&quot;??_);_(@_)"/>
    <numFmt numFmtId="222" formatCode="&quot;R$&quot;#,##0.00000;[Red]\-&quot;R$&quot;#,##0.00000"/>
  </numFmts>
  <fonts count="177">
    <font>
      <sz val="11"/>
      <color theme="1"/>
      <name val="Calibri"/>
      <family val="2"/>
      <scheme val="minor"/>
    </font>
    <font>
      <sz val="11"/>
      <color indexed="8"/>
      <name val="Calibri"/>
      <family val="2"/>
    </font>
    <font>
      <sz val="10"/>
      <name val="Arial"/>
      <family val="2"/>
    </font>
    <font>
      <sz val="10"/>
      <name val="Arial"/>
      <family val="2"/>
    </font>
    <font>
      <b/>
      <sz val="10"/>
      <name val="Arial"/>
      <family val="2"/>
    </font>
    <font>
      <b/>
      <sz val="14"/>
      <name val="Arial"/>
      <family val="2"/>
    </font>
    <font>
      <sz val="8"/>
      <name val="Arial"/>
      <family val="2"/>
    </font>
    <font>
      <sz val="11"/>
      <color indexed="8"/>
      <name val="Calibri"/>
      <family val="2"/>
    </font>
    <font>
      <sz val="10"/>
      <name val="MS Sans Serif"/>
      <family val="2"/>
    </font>
    <font>
      <sz val="11"/>
      <color indexed="8"/>
      <name val="Arial"/>
      <family val="2"/>
    </font>
    <font>
      <sz val="10"/>
      <name val="Courier"/>
      <family val="3"/>
    </font>
    <font>
      <u/>
      <sz val="7.5"/>
      <color indexed="12"/>
      <name val="Courier"/>
      <family val="3"/>
    </font>
    <font>
      <sz val="6"/>
      <name val="Verdana"/>
      <family val="2"/>
    </font>
    <font>
      <sz val="10"/>
      <name val="Arial"/>
      <family val="2"/>
    </font>
    <font>
      <b/>
      <sz val="18"/>
      <color indexed="56"/>
      <name val="Cambria"/>
      <family val="2"/>
    </font>
    <font>
      <sz val="12"/>
      <color indexed="8"/>
      <name val="Times New Roman"/>
      <family val="2"/>
    </font>
    <font>
      <sz val="12"/>
      <color indexed="9"/>
      <name val="Times New Roman"/>
      <family val="2"/>
    </font>
    <font>
      <sz val="12"/>
      <color indexed="17"/>
      <name val="Times New Roman"/>
      <family val="2"/>
    </font>
    <font>
      <b/>
      <sz val="12"/>
      <color indexed="52"/>
      <name val="Times New Roman"/>
      <family val="2"/>
    </font>
    <font>
      <b/>
      <sz val="12"/>
      <color indexed="9"/>
      <name val="Times New Roman"/>
      <family val="2"/>
    </font>
    <font>
      <sz val="12"/>
      <color indexed="52"/>
      <name val="Times New Roman"/>
      <family val="2"/>
    </font>
    <font>
      <sz val="12"/>
      <color indexed="62"/>
      <name val="Times New Roman"/>
      <family val="2"/>
    </font>
    <font>
      <sz val="12"/>
      <color indexed="20"/>
      <name val="Times New Roman"/>
      <family val="2"/>
    </font>
    <font>
      <sz val="12"/>
      <color indexed="60"/>
      <name val="Times New Roman"/>
      <family val="2"/>
    </font>
    <font>
      <b/>
      <sz val="12"/>
      <color indexed="63"/>
      <name val="Times New Roman"/>
      <family val="2"/>
    </font>
    <font>
      <sz val="12"/>
      <color indexed="10"/>
      <name val="Times New Roman"/>
      <family val="2"/>
    </font>
    <font>
      <i/>
      <sz val="12"/>
      <color indexed="23"/>
      <name val="Times New Roman"/>
      <family val="2"/>
    </font>
    <font>
      <b/>
      <sz val="15"/>
      <color indexed="56"/>
      <name val="Times New Roman"/>
      <family val="2"/>
    </font>
    <font>
      <b/>
      <sz val="13"/>
      <color indexed="56"/>
      <name val="Times New Roman"/>
      <family val="2"/>
    </font>
    <font>
      <b/>
      <sz val="11"/>
      <color indexed="56"/>
      <name val="Times New Roman"/>
      <family val="2"/>
    </font>
    <font>
      <b/>
      <sz val="12"/>
      <color indexed="8"/>
      <name val="Times New Roman"/>
      <family val="2"/>
    </font>
    <font>
      <sz val="11"/>
      <color indexed="9"/>
      <name val="Calibri"/>
      <family val="2"/>
    </font>
    <font>
      <b/>
      <sz val="11"/>
      <color indexed="52"/>
      <name val="Calibri"/>
      <family val="2"/>
    </font>
    <font>
      <sz val="11"/>
      <color indexed="20"/>
      <name val="Calibri"/>
      <family val="2"/>
    </font>
    <font>
      <b/>
      <sz val="11"/>
      <color indexed="63"/>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b/>
      <i/>
      <sz val="10"/>
      <name val="Arial"/>
      <family val="2"/>
    </font>
    <font>
      <sz val="10"/>
      <name val="Arial"/>
      <family val="2"/>
    </font>
    <font>
      <sz val="12"/>
      <color indexed="8"/>
      <name val="Arial"/>
      <family val="2"/>
    </font>
    <font>
      <sz val="11"/>
      <color theme="1"/>
      <name val="Calibri"/>
      <family val="2"/>
      <scheme val="minor"/>
    </font>
    <font>
      <sz val="11"/>
      <color theme="1"/>
      <name val="Arial"/>
      <family val="2"/>
    </font>
    <font>
      <sz val="11"/>
      <color theme="1"/>
      <name val="Verdana"/>
      <family val="2"/>
    </font>
    <font>
      <sz val="12"/>
      <color theme="1"/>
      <name val="Arial"/>
      <family val="2"/>
    </font>
    <font>
      <sz val="10"/>
      <color theme="1"/>
      <name val="Arial"/>
      <family val="2"/>
    </font>
    <font>
      <b/>
      <sz val="11"/>
      <color indexed="9"/>
      <name val="Calibri"/>
      <family val="2"/>
    </font>
    <font>
      <sz val="11"/>
      <color indexed="17"/>
      <name val="Calibri"/>
      <family val="2"/>
    </font>
    <font>
      <sz val="11"/>
      <color indexed="62"/>
      <name val="Calibri"/>
      <family val="2"/>
    </font>
    <font>
      <sz val="11"/>
      <color indexed="52"/>
      <name val="Calibri"/>
      <family val="2"/>
    </font>
    <font>
      <sz val="11"/>
      <color indexed="60"/>
      <name val="Calibri"/>
      <family val="2"/>
    </font>
    <font>
      <sz val="11"/>
      <color indexed="10"/>
      <name val="Calibri"/>
      <family val="2"/>
    </font>
    <font>
      <sz val="11"/>
      <name val="Verdana"/>
      <family val="2"/>
    </font>
    <font>
      <b/>
      <sz val="11"/>
      <color indexed="10"/>
      <name val="Calibri"/>
      <family val="2"/>
    </font>
    <font>
      <sz val="11"/>
      <color indexed="19"/>
      <name val="Calibri"/>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b/>
      <sz val="11"/>
      <color indexed="8"/>
      <name val="Calibri"/>
      <family val="2"/>
    </font>
    <font>
      <sz val="9"/>
      <color indexed="10"/>
      <name val="Geneva"/>
      <family val="2"/>
    </font>
    <font>
      <u/>
      <sz val="10"/>
      <color theme="10"/>
      <name val="Arial"/>
      <family val="2"/>
    </font>
    <font>
      <u/>
      <sz val="10"/>
      <color indexed="12"/>
      <name val="Arial"/>
      <family val="2"/>
    </font>
    <font>
      <b/>
      <sz val="11"/>
      <name val="Cambria"/>
      <family val="1"/>
      <scheme val="major"/>
    </font>
    <font>
      <sz val="11"/>
      <color rgb="FF000000"/>
      <name val="Calibri"/>
      <family val="2"/>
      <charset val="204"/>
    </font>
    <font>
      <sz val="11"/>
      <color indexed="8"/>
      <name val="Calibri"/>
      <family val="2"/>
      <charset val="204"/>
    </font>
    <font>
      <sz val="8"/>
      <name val="Cambria"/>
      <family val="1"/>
      <scheme val="major"/>
    </font>
    <font>
      <b/>
      <sz val="10"/>
      <name val="Cambria"/>
      <family val="1"/>
      <scheme val="major"/>
    </font>
    <font>
      <b/>
      <sz val="12"/>
      <name val="Cambria"/>
      <family val="1"/>
      <scheme val="major"/>
    </font>
    <font>
      <sz val="9"/>
      <name val="Cambria"/>
      <family val="1"/>
      <scheme val="major"/>
    </font>
    <font>
      <b/>
      <sz val="14"/>
      <name val="Cambria"/>
      <family val="1"/>
      <scheme val="major"/>
    </font>
    <font>
      <b/>
      <sz val="11"/>
      <color theme="1"/>
      <name val="Calibri"/>
      <family val="2"/>
      <scheme val="minor"/>
    </font>
    <font>
      <sz val="10"/>
      <name val="Cambria"/>
      <family val="1"/>
      <scheme val="major"/>
    </font>
    <font>
      <b/>
      <sz val="12"/>
      <color theme="1"/>
      <name val="Calibri"/>
      <family val="2"/>
      <scheme val="minor"/>
    </font>
    <font>
      <sz val="10"/>
      <color indexed="8"/>
      <name val="MS Sans Serif"/>
      <family val="2"/>
    </font>
    <font>
      <sz val="10"/>
      <color rgb="FF000000"/>
      <name val="Arial1"/>
    </font>
    <font>
      <sz val="1"/>
      <color indexed="8"/>
      <name val="Courier"/>
      <family val="3"/>
    </font>
    <font>
      <sz val="11"/>
      <color rgb="FF000000"/>
      <name val="Calibri"/>
      <family val="2"/>
    </font>
    <font>
      <u/>
      <sz val="6"/>
      <color indexed="36"/>
      <name val="MS Sans Serif"/>
      <family val="2"/>
    </font>
    <font>
      <b/>
      <i/>
      <sz val="16"/>
      <color rgb="FF000000"/>
      <name val="Arial"/>
      <family val="2"/>
    </font>
    <font>
      <u/>
      <sz val="11"/>
      <color indexed="12"/>
      <name val="Arial"/>
      <family val="2"/>
    </font>
    <font>
      <u/>
      <sz val="8.5"/>
      <color theme="10"/>
      <name val="Arial"/>
      <family val="2"/>
    </font>
    <font>
      <u/>
      <sz val="11"/>
      <color theme="10"/>
      <name val="Calibri"/>
      <family val="2"/>
      <scheme val="minor"/>
    </font>
    <font>
      <sz val="12"/>
      <name val="Times New Roman"/>
      <family val="1"/>
    </font>
    <font>
      <sz val="11"/>
      <color rgb="FF000000"/>
      <name val="Arial"/>
      <family val="2"/>
    </font>
    <font>
      <b/>
      <i/>
      <sz val="16"/>
      <name val="Helv"/>
    </font>
    <font>
      <sz val="10"/>
      <name val="Times New Roman"/>
      <family val="1"/>
    </font>
    <font>
      <b/>
      <i/>
      <u/>
      <sz val="11"/>
      <color rgb="FF000000"/>
      <name val="Arial"/>
      <family val="2"/>
    </font>
    <font>
      <sz val="1"/>
      <color indexed="18"/>
      <name val="Courier"/>
      <family val="3"/>
    </font>
    <font>
      <b/>
      <sz val="1"/>
      <color indexed="8"/>
      <name val="Courier"/>
      <family val="3"/>
    </font>
    <font>
      <sz val="10"/>
      <name val="Arial"/>
      <family val="2"/>
    </font>
    <font>
      <b/>
      <sz val="9"/>
      <name val="Times New Roman"/>
      <family val="1"/>
    </font>
    <font>
      <b/>
      <sz val="16"/>
      <color indexed="24"/>
      <name val="Arial"/>
      <family val="2"/>
    </font>
    <font>
      <b/>
      <sz val="12"/>
      <color indexed="24"/>
      <name val="Arial"/>
      <family val="2"/>
    </font>
    <font>
      <sz val="10"/>
      <name val="Helv"/>
      <charset val="204"/>
    </font>
    <font>
      <sz val="12"/>
      <color indexed="24"/>
      <name val="Arial"/>
      <family val="2"/>
    </font>
    <font>
      <sz val="11"/>
      <name val="Tahoma"/>
      <family val="2"/>
    </font>
    <font>
      <b/>
      <sz val="11"/>
      <color indexed="8"/>
      <name val="Arial"/>
      <family val="2"/>
    </font>
    <font>
      <b/>
      <sz val="12"/>
      <color indexed="8"/>
      <name val="Arial"/>
      <family val="2"/>
    </font>
    <font>
      <b/>
      <sz val="8"/>
      <color indexed="8"/>
      <name val="Arial"/>
      <family val="2"/>
    </font>
    <font>
      <b/>
      <sz val="8"/>
      <name val="Arial"/>
      <family val="2"/>
    </font>
    <font>
      <sz val="8"/>
      <color indexed="8"/>
      <name val="Arial"/>
      <family val="2"/>
    </font>
    <font>
      <sz val="12"/>
      <name val="Arial"/>
      <family val="2"/>
    </font>
    <font>
      <b/>
      <sz val="12"/>
      <name val="Arial"/>
      <family val="2"/>
    </font>
    <font>
      <sz val="11"/>
      <name val="Arial"/>
      <family val="2"/>
    </font>
    <font>
      <b/>
      <sz val="11"/>
      <name val="Arial"/>
      <family val="2"/>
    </font>
    <font>
      <b/>
      <sz val="9"/>
      <name val="Arial"/>
      <family val="2"/>
    </font>
    <font>
      <sz val="9"/>
      <name val="Arial"/>
      <family val="2"/>
    </font>
    <font>
      <sz val="4"/>
      <name val="Arial"/>
      <family val="2"/>
    </font>
    <font>
      <sz val="10"/>
      <color indexed="10"/>
      <name val="Arial"/>
      <family val="2"/>
    </font>
    <font>
      <sz val="14"/>
      <name val="Arial"/>
      <family val="2"/>
    </font>
    <font>
      <sz val="10"/>
      <color indexed="50"/>
      <name val="Arial"/>
      <family val="2"/>
    </font>
    <font>
      <sz val="10"/>
      <color indexed="8"/>
      <name val="Arial"/>
      <family val="2"/>
    </font>
    <font>
      <b/>
      <sz val="10"/>
      <color indexed="8"/>
      <name val="Arial"/>
      <family val="2"/>
    </font>
    <font>
      <b/>
      <sz val="11"/>
      <color indexed="8"/>
      <name val="Calibri"/>
      <family val="2"/>
      <scheme val="minor"/>
    </font>
    <font>
      <sz val="10"/>
      <name val="Cambria"/>
      <family val="1"/>
    </font>
    <font>
      <b/>
      <sz val="10"/>
      <name val="Cambria"/>
      <family val="1"/>
    </font>
    <font>
      <sz val="10"/>
      <color indexed="8"/>
      <name val="Cambria"/>
      <family val="1"/>
    </font>
    <font>
      <i/>
      <sz val="10"/>
      <color indexed="8"/>
      <name val="Cambria"/>
      <family val="1"/>
    </font>
    <font>
      <b/>
      <sz val="14"/>
      <color indexed="8"/>
      <name val="Arial"/>
      <family val="2"/>
    </font>
    <font>
      <b/>
      <sz val="10"/>
      <name val="Verdana"/>
      <family val="2"/>
    </font>
    <font>
      <b/>
      <sz val="12"/>
      <name val="Tahoma"/>
      <family val="2"/>
    </font>
    <font>
      <b/>
      <sz val="10"/>
      <name val="Tahoma"/>
      <family val="2"/>
    </font>
    <font>
      <sz val="10"/>
      <name val="Tahoma"/>
      <family val="2"/>
    </font>
    <font>
      <sz val="9.5"/>
      <name val="Tahoma"/>
      <family val="2"/>
    </font>
    <font>
      <b/>
      <sz val="9"/>
      <name val="Tahoma"/>
      <family val="2"/>
    </font>
    <font>
      <b/>
      <sz val="12"/>
      <color theme="1"/>
      <name val="Arial"/>
      <family val="2"/>
    </font>
    <font>
      <sz val="14"/>
      <color theme="1"/>
      <name val="Arial"/>
      <family val="2"/>
    </font>
    <font>
      <b/>
      <sz val="14"/>
      <color theme="1"/>
      <name val="Arial"/>
      <family val="2"/>
    </font>
    <font>
      <sz val="14"/>
      <name val="Book Antiqua"/>
      <family val="1"/>
    </font>
    <font>
      <b/>
      <i/>
      <sz val="12"/>
      <name val="Arial"/>
      <family val="2"/>
    </font>
    <font>
      <sz val="12"/>
      <name val="Calibri"/>
      <family val="2"/>
    </font>
    <font>
      <i/>
      <sz val="12"/>
      <name val="Arial"/>
      <family val="2"/>
    </font>
    <font>
      <b/>
      <sz val="10"/>
      <color indexed="81"/>
      <name val="Arial"/>
      <family val="2"/>
    </font>
    <font>
      <sz val="10"/>
      <color indexed="81"/>
      <name val="Arial"/>
      <family val="2"/>
    </font>
    <font>
      <b/>
      <sz val="8"/>
      <name val="Verdana"/>
      <family val="2"/>
    </font>
    <font>
      <sz val="8"/>
      <name val="Verdana"/>
      <family val="2"/>
    </font>
    <font>
      <sz val="10"/>
      <name val="Verdana"/>
      <family val="2"/>
    </font>
    <font>
      <b/>
      <sz val="10"/>
      <color theme="1"/>
      <name val="Verdana"/>
      <family val="2"/>
    </font>
    <font>
      <sz val="10"/>
      <color theme="1"/>
      <name val="Verdana"/>
      <family val="2"/>
    </font>
    <font>
      <b/>
      <sz val="13"/>
      <name val="Verdana"/>
      <family val="2"/>
    </font>
    <font>
      <b/>
      <sz val="11"/>
      <name val="Verdana"/>
      <family val="2"/>
    </font>
    <font>
      <b/>
      <sz val="10"/>
      <color indexed="8"/>
      <name val="Cambria"/>
      <family val="1"/>
      <scheme val="major"/>
    </font>
    <font>
      <sz val="9"/>
      <name val="Tahoma"/>
      <family val="2"/>
    </font>
    <font>
      <b/>
      <sz val="8"/>
      <name val="Tahoma"/>
      <family val="2"/>
    </font>
    <font>
      <sz val="8"/>
      <name val="Tahoma"/>
      <family val="2"/>
    </font>
    <font>
      <b/>
      <sz val="9"/>
      <name val="Calibri"/>
      <family val="2"/>
      <scheme val="minor"/>
    </font>
    <font>
      <b/>
      <sz val="8"/>
      <color indexed="8"/>
      <name val="Tahoma"/>
      <family val="2"/>
    </font>
    <font>
      <sz val="8"/>
      <color theme="1"/>
      <name val="Tahoma"/>
      <family val="2"/>
    </font>
    <font>
      <sz val="12"/>
      <name val="Calibri"/>
      <family val="2"/>
      <scheme val="minor"/>
    </font>
    <font>
      <b/>
      <sz val="20"/>
      <name val="Cambria"/>
      <family val="1"/>
      <scheme val="major"/>
    </font>
    <font>
      <sz val="18"/>
      <name val="Calibri"/>
      <family val="2"/>
      <scheme val="minor"/>
    </font>
    <font>
      <b/>
      <sz val="11"/>
      <color theme="0"/>
      <name val="Arial"/>
      <family val="2"/>
    </font>
    <font>
      <b/>
      <sz val="11"/>
      <color theme="1"/>
      <name val="Arial"/>
      <family val="2"/>
    </font>
    <font>
      <b/>
      <i/>
      <sz val="11"/>
      <color theme="1"/>
      <name val="Arial"/>
      <family val="2"/>
    </font>
    <font>
      <i/>
      <sz val="11"/>
      <color theme="1"/>
      <name val="Arial"/>
      <family val="2"/>
    </font>
    <font>
      <b/>
      <i/>
      <sz val="11"/>
      <color indexed="8"/>
      <name val="Arial"/>
      <family val="2"/>
    </font>
    <font>
      <i/>
      <sz val="11"/>
      <color indexed="8"/>
      <name val="Arial"/>
      <family val="2"/>
    </font>
    <font>
      <b/>
      <sz val="11"/>
      <color indexed="8"/>
      <name val="Cambria"/>
      <family val="1"/>
    </font>
    <font>
      <sz val="9"/>
      <color theme="1"/>
      <name val="Tahoma"/>
      <family val="2"/>
    </font>
    <font>
      <sz val="3"/>
      <name val="Arial"/>
      <family val="2"/>
    </font>
    <font>
      <b/>
      <sz val="20"/>
      <name val="Arial"/>
      <family val="2"/>
    </font>
    <font>
      <b/>
      <sz val="21.5"/>
      <name val="Arial"/>
      <family val="2"/>
    </font>
    <font>
      <b/>
      <sz val="16"/>
      <color rgb="FFFFFFFF"/>
      <name val="Arial"/>
      <family val="2"/>
    </font>
    <font>
      <b/>
      <sz val="12"/>
      <color rgb="FF000000"/>
      <name val="Arial"/>
      <family val="2"/>
    </font>
    <font>
      <b/>
      <sz val="12"/>
      <color rgb="FFFFFFFF"/>
      <name val="Arial"/>
      <family val="2"/>
    </font>
    <font>
      <sz val="12"/>
      <color rgb="FF000000"/>
      <name val="Arial"/>
      <family val="2"/>
    </font>
    <font>
      <b/>
      <sz val="16"/>
      <color theme="1"/>
      <name val="Calibri"/>
      <family val="2"/>
      <scheme val="minor"/>
    </font>
    <font>
      <sz val="11"/>
      <name val="Calibri"/>
      <family val="2"/>
      <scheme val="minor"/>
    </font>
    <font>
      <b/>
      <sz val="10"/>
      <color theme="1"/>
      <name val="Arial"/>
      <family val="2"/>
    </font>
    <font>
      <b/>
      <sz val="12"/>
      <color indexed="8"/>
      <name val="Verdana"/>
      <family val="2"/>
    </font>
    <font>
      <sz val="12"/>
      <color theme="1"/>
      <name val="Calibri"/>
      <family val="2"/>
      <scheme val="minor"/>
    </font>
    <font>
      <sz val="11"/>
      <name val="Cambria"/>
      <family val="1"/>
    </font>
    <font>
      <b/>
      <sz val="15"/>
      <name val="Cambria"/>
      <family val="1"/>
    </font>
    <font>
      <b/>
      <sz val="13"/>
      <name val="Cambria"/>
      <family val="1"/>
    </font>
    <font>
      <b/>
      <sz val="10"/>
      <color indexed="12"/>
      <name val="Arial"/>
      <family val="2"/>
    </font>
  </fonts>
  <fills count="5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4" tint="0.59999389629810485"/>
        <bgColor indexed="64"/>
      </patternFill>
    </fill>
    <fill>
      <patternFill patternType="solid">
        <fgColor theme="0"/>
        <bgColor indexed="64"/>
      </patternFill>
    </fill>
    <fill>
      <patternFill patternType="solid">
        <fgColor indexed="9"/>
      </patternFill>
    </fill>
    <fill>
      <patternFill patternType="solid">
        <fgColor indexed="56"/>
      </patternFill>
    </fill>
    <fill>
      <patternFill patternType="solid">
        <fgColor indexed="5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0" tint="-0.14996795556505021"/>
        <bgColor indexed="64"/>
      </patternFill>
    </fill>
    <fill>
      <patternFill patternType="solid">
        <fgColor indexed="52"/>
        <bgColor indexed="64"/>
      </patternFill>
    </fill>
    <fill>
      <patternFill patternType="solid">
        <fgColor indexed="22"/>
        <bgColor indexed="64"/>
      </patternFill>
    </fill>
    <fill>
      <patternFill patternType="solid">
        <fgColor indexed="26"/>
        <bgColor indexed="64"/>
      </patternFill>
    </fill>
    <fill>
      <patternFill patternType="solid">
        <fgColor theme="5" tint="0.39997558519241921"/>
        <bgColor indexed="64"/>
      </patternFill>
    </fill>
    <fill>
      <patternFill patternType="solid">
        <fgColor indexed="31"/>
        <bgColor indexed="64"/>
      </patternFill>
    </fill>
    <fill>
      <patternFill patternType="solid">
        <fgColor theme="3" tint="0.59999389629810485"/>
        <bgColor indexed="64"/>
      </patternFill>
    </fill>
    <fill>
      <patternFill patternType="solid">
        <fgColor theme="0" tint="-0.34998626667073579"/>
        <bgColor indexed="64"/>
      </patternFill>
    </fill>
    <fill>
      <patternFill patternType="solid">
        <fgColor theme="3" tint="0.79998168889431442"/>
        <bgColor indexed="64"/>
      </patternFill>
    </fill>
    <fill>
      <patternFill patternType="solid">
        <fgColor rgb="FFC5D9F1"/>
        <bgColor indexed="64"/>
      </patternFill>
    </fill>
    <fill>
      <patternFill patternType="solid">
        <fgColor rgb="FFD8E4BC"/>
        <bgColor indexed="64"/>
      </patternFill>
    </fill>
    <fill>
      <patternFill patternType="solid">
        <fgColor rgb="FFCCC0DA"/>
        <bgColor indexed="64"/>
      </patternFill>
    </fill>
    <fill>
      <patternFill patternType="solid">
        <fgColor rgb="FFB8CCE4"/>
        <bgColor indexed="64"/>
      </patternFill>
    </fill>
    <fill>
      <patternFill patternType="solid">
        <fgColor theme="1"/>
        <bgColor indexed="64"/>
      </patternFill>
    </fill>
    <fill>
      <patternFill patternType="solid">
        <fgColor theme="1" tint="0.499984740745262"/>
        <bgColor indexed="64"/>
      </patternFill>
    </fill>
    <fill>
      <patternFill patternType="solid">
        <fgColor rgb="FF5075B7"/>
      </patternFill>
    </fill>
    <fill>
      <patternFill patternType="solid">
        <fgColor rgb="FF7C6362"/>
      </patternFill>
    </fill>
    <fill>
      <patternFill patternType="solid">
        <fgColor rgb="FFB9C8DC"/>
      </patternFill>
    </fill>
    <fill>
      <patternFill patternType="solid">
        <fgColor theme="4" tint="0.79998168889431442"/>
        <bgColor theme="0"/>
      </patternFill>
    </fill>
    <fill>
      <patternFill patternType="solid">
        <fgColor theme="0" tint="-4.9989318521683403E-2"/>
        <bgColor indexed="64"/>
      </patternFill>
    </fill>
  </fills>
  <borders count="19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4"/>
      </left>
      <right/>
      <top/>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double">
        <color indexed="64"/>
      </top>
      <bottom style="hair">
        <color indexed="64"/>
      </bottom>
      <diagonal/>
    </border>
    <border>
      <left/>
      <right/>
      <top style="thin">
        <color indexed="62"/>
      </top>
      <bottom style="double">
        <color indexed="62"/>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right style="thin">
        <color indexed="64"/>
      </right>
      <top/>
      <bottom/>
      <diagonal/>
    </border>
    <border>
      <left/>
      <right/>
      <top/>
      <bottom style="thin">
        <color indexed="64"/>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bottom style="double">
        <color indexed="10"/>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medium">
        <color indexed="64"/>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theme="0" tint="-0.499984740745262"/>
      </left>
      <right style="hair">
        <color indexed="64"/>
      </right>
      <top style="medium">
        <color theme="0" tint="-0.499984740745262"/>
      </top>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hair">
        <color indexed="64"/>
      </right>
      <top style="medium">
        <color theme="0" tint="-0.499984740745262"/>
      </top>
      <bottom/>
      <diagonal/>
    </border>
    <border>
      <left style="medium">
        <color theme="0" tint="-0.499984740745262"/>
      </left>
      <right style="hair">
        <color indexed="64"/>
      </right>
      <top/>
      <bottom style="hair">
        <color indexed="64"/>
      </bottom>
      <diagonal/>
    </border>
    <border>
      <left style="medium">
        <color theme="0" tint="-0.499984740745262"/>
      </left>
      <right/>
      <top/>
      <bottom style="hair">
        <color indexed="64"/>
      </bottom>
      <diagonal/>
    </border>
    <border>
      <left/>
      <right style="hair">
        <color indexed="64"/>
      </right>
      <top/>
      <bottom style="hair">
        <color indexed="64"/>
      </bottom>
      <diagonal/>
    </border>
    <border>
      <left style="medium">
        <color theme="0" tint="-0.499984740745262"/>
      </left>
      <right/>
      <top style="medium">
        <color theme="0" tint="-0.499984740745262"/>
      </top>
      <bottom style="hair">
        <color indexed="64"/>
      </bottom>
      <diagonal/>
    </border>
    <border>
      <left/>
      <right/>
      <top style="medium">
        <color theme="0" tint="-0.499984740745262"/>
      </top>
      <bottom style="hair">
        <color indexed="64"/>
      </bottom>
      <diagonal/>
    </border>
    <border>
      <left/>
      <right style="hair">
        <color indexed="64"/>
      </right>
      <top style="medium">
        <color theme="0" tint="-0.499984740745262"/>
      </top>
      <bottom style="hair">
        <color indexed="64"/>
      </bottom>
      <diagonal/>
    </border>
    <border>
      <left style="medium">
        <color theme="0" tint="-0.499984740745262"/>
      </left>
      <right style="hair">
        <color indexed="64"/>
      </right>
      <top style="medium">
        <color theme="0" tint="-0.499984740745262"/>
      </top>
      <bottom style="hair">
        <color theme="0" tint="-0.499984740745262"/>
      </bottom>
      <diagonal/>
    </border>
    <border>
      <left style="medium">
        <color theme="0" tint="-0.499984740745262"/>
      </left>
      <right/>
      <top/>
      <bottom style="hair">
        <color theme="0" tint="-0.499984740745262"/>
      </bottom>
      <diagonal/>
    </border>
    <border>
      <left/>
      <right/>
      <top/>
      <bottom style="hair">
        <color theme="0" tint="-0.499984740745262"/>
      </bottom>
      <diagonal/>
    </border>
    <border>
      <left/>
      <right style="hair">
        <color indexed="64"/>
      </right>
      <top/>
      <bottom style="hair">
        <color theme="0" tint="-0.499984740745262"/>
      </bottom>
      <diagonal/>
    </border>
    <border>
      <left/>
      <right/>
      <top style="hair">
        <color theme="0" tint="-0.499984740745262"/>
      </top>
      <bottom style="thin">
        <color indexed="64"/>
      </bottom>
      <diagonal/>
    </border>
    <border>
      <left style="medium">
        <color theme="0" tint="-0.499984740745262"/>
      </left>
      <right/>
      <top style="medium">
        <color theme="0" tint="-0.499984740745262"/>
      </top>
      <bottom style="hair">
        <color theme="0" tint="-0.499984740745262"/>
      </bottom>
      <diagonal/>
    </border>
    <border>
      <left/>
      <right/>
      <top style="medium">
        <color theme="0" tint="-0.499984740745262"/>
      </top>
      <bottom style="hair">
        <color theme="0" tint="-0.499984740745262"/>
      </bottom>
      <diagonal/>
    </border>
    <border>
      <left/>
      <right style="hair">
        <color theme="0" tint="-0.499984740745262"/>
      </right>
      <top style="medium">
        <color theme="0" tint="-0.499984740745262"/>
      </top>
      <bottom style="hair">
        <color theme="0" tint="-0.499984740745262"/>
      </bottom>
      <diagonal/>
    </border>
    <border>
      <left style="hair">
        <color theme="0" tint="-0.499984740745262"/>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bottom style="medium">
        <color indexed="64"/>
      </bottom>
      <diagonal/>
    </border>
    <border>
      <left/>
      <right/>
      <top/>
      <bottom style="double">
        <color indexed="17"/>
      </bottom>
      <diagonal/>
    </border>
    <border>
      <left/>
      <right style="double">
        <color indexed="17"/>
      </right>
      <top/>
      <bottom/>
      <diagonal/>
    </border>
    <border>
      <left style="double">
        <color indexed="17"/>
      </left>
      <right style="double">
        <color indexed="17"/>
      </right>
      <top style="double">
        <color indexed="17"/>
      </top>
      <bottom/>
      <diagonal/>
    </border>
    <border>
      <left style="double">
        <color indexed="17"/>
      </left>
      <right style="double">
        <color indexed="17"/>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double">
        <color indexed="17"/>
      </left>
      <right style="double">
        <color indexed="17"/>
      </right>
      <top/>
      <bottom style="double">
        <color indexed="17"/>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medium">
        <color indexed="0"/>
      </top>
      <bottom style="medium">
        <color indexed="0"/>
      </bottom>
      <diagonal/>
    </border>
    <border>
      <left style="medium">
        <color indexed="0"/>
      </left>
      <right/>
      <top style="medium">
        <color indexed="0"/>
      </top>
      <bottom/>
      <diagonal/>
    </border>
    <border>
      <left/>
      <right/>
      <top style="medium">
        <color indexed="0"/>
      </top>
      <bottom/>
      <diagonal/>
    </border>
    <border>
      <left/>
      <right style="medium">
        <color indexed="0"/>
      </right>
      <top style="medium">
        <color indexed="0"/>
      </top>
      <bottom/>
      <diagonal/>
    </border>
    <border>
      <left style="medium">
        <color indexed="0"/>
      </left>
      <right/>
      <top/>
      <bottom style="medium">
        <color indexed="0"/>
      </bottom>
      <diagonal/>
    </border>
    <border>
      <left/>
      <right/>
      <top/>
      <bottom style="medium">
        <color indexed="0"/>
      </bottom>
      <diagonal/>
    </border>
    <border>
      <left/>
      <right style="medium">
        <color indexed="0"/>
      </right>
      <top/>
      <bottom style="medium">
        <color indexed="0"/>
      </bottom>
      <diagonal/>
    </border>
    <border>
      <left style="thin">
        <color indexed="0"/>
      </left>
      <right/>
      <top style="thin">
        <color indexed="0"/>
      </top>
      <bottom style="thin">
        <color indexed="0"/>
      </bottom>
      <diagonal/>
    </border>
    <border>
      <left/>
      <right/>
      <top style="thin">
        <color indexed="0"/>
      </top>
      <bottom style="thin">
        <color indexed="0"/>
      </bottom>
      <diagonal/>
    </border>
    <border>
      <left/>
      <right style="thin">
        <color indexed="0"/>
      </right>
      <top style="thin">
        <color indexed="0"/>
      </top>
      <bottom style="thin">
        <color indexed="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style="hair">
        <color indexed="64"/>
      </left>
      <right style="hair">
        <color indexed="64"/>
      </right>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top style="hair">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0"/>
      </top>
      <bottom style="medium">
        <color indexed="0"/>
      </bottom>
      <diagonal/>
    </border>
    <border>
      <left/>
      <right style="thin">
        <color indexed="64"/>
      </right>
      <top style="medium">
        <color indexed="0"/>
      </top>
      <bottom style="medium">
        <color indexed="0"/>
      </bottom>
      <diagonal/>
    </border>
    <border>
      <left/>
      <right style="thin">
        <color indexed="64"/>
      </right>
      <top style="thin">
        <color indexed="0"/>
      </top>
      <bottom style="thin">
        <color indexed="0"/>
      </bottom>
      <diagonal/>
    </border>
    <border>
      <left style="medium">
        <color indexed="64"/>
      </left>
      <right style="thin">
        <color indexed="64"/>
      </right>
      <top style="hair">
        <color indexed="64"/>
      </top>
      <bottom style="hair">
        <color indexed="64"/>
      </bottom>
      <diagonal/>
    </border>
    <border>
      <left style="thin">
        <color rgb="FF000000"/>
      </left>
      <right style="thin">
        <color rgb="FF000000"/>
      </right>
      <top style="thin">
        <color rgb="FF000000"/>
      </top>
      <bottom style="thin">
        <color rgb="FF000000"/>
      </bottom>
      <diagonal/>
    </border>
    <border>
      <left style="thin">
        <color indexed="64"/>
      </left>
      <right style="medium">
        <color indexed="64"/>
      </right>
      <top style="hair">
        <color indexed="64"/>
      </top>
      <bottom style="thin">
        <color indexed="64"/>
      </bottom>
      <diagonal/>
    </border>
    <border>
      <left style="thin">
        <color rgb="FF7590BF"/>
      </left>
      <right style="thin">
        <color rgb="FF7590BF"/>
      </right>
      <top/>
      <bottom style="thin">
        <color rgb="FF7590BF"/>
      </bottom>
      <diagonal/>
    </border>
    <border>
      <left style="thin">
        <color rgb="FF7590BF"/>
      </left>
      <right style="thin">
        <color rgb="FF7590BF"/>
      </right>
      <top style="thin">
        <color rgb="FF7590BF"/>
      </top>
      <bottom style="thin">
        <color rgb="FF7590BF"/>
      </bottom>
      <diagonal/>
    </border>
    <border>
      <left style="thin">
        <color rgb="FF7590BF"/>
      </left>
      <right style="medium">
        <color indexed="64"/>
      </right>
      <top style="thin">
        <color rgb="FF7590BF"/>
      </top>
      <bottom style="thin">
        <color rgb="FF7590BF"/>
      </bottom>
      <diagonal/>
    </border>
    <border>
      <left style="medium">
        <color indexed="64"/>
      </left>
      <right/>
      <top/>
      <bottom style="hair">
        <color indexed="64"/>
      </bottom>
      <diagonal/>
    </border>
    <border>
      <left/>
      <right style="medium">
        <color indexed="64"/>
      </right>
      <top/>
      <bottom style="hair">
        <color indexed="64"/>
      </bottom>
      <diagonal/>
    </border>
    <border>
      <left style="medium">
        <color indexed="64"/>
      </left>
      <right style="thin">
        <color rgb="FF7590BF"/>
      </right>
      <top/>
      <bottom style="thin">
        <color rgb="FF7590BF"/>
      </bottom>
      <diagonal/>
    </border>
    <border>
      <left style="thin">
        <color rgb="FF7590BF"/>
      </left>
      <right style="medium">
        <color indexed="64"/>
      </right>
      <top/>
      <bottom style="thin">
        <color rgb="FF7590BF"/>
      </bottom>
      <diagonal/>
    </border>
    <border>
      <left style="medium">
        <color indexed="64"/>
      </left>
      <right style="thin">
        <color rgb="FF7590BF"/>
      </right>
      <top style="thin">
        <color rgb="FF7590BF"/>
      </top>
      <bottom style="thin">
        <color rgb="FF7590BF"/>
      </bottom>
      <diagonal/>
    </border>
    <border>
      <left style="thin">
        <color indexed="64"/>
      </left>
      <right style="thin">
        <color indexed="64"/>
      </right>
      <top style="thin">
        <color indexed="64"/>
      </top>
      <bottom style="dashed">
        <color auto="1"/>
      </bottom>
      <diagonal/>
    </border>
    <border>
      <left style="thin">
        <color indexed="64"/>
      </left>
      <right style="thin">
        <color indexed="64"/>
      </right>
      <top style="dashed">
        <color auto="1"/>
      </top>
      <bottom style="dashed">
        <color auto="1"/>
      </bottom>
      <diagonal/>
    </border>
    <border>
      <left style="thin">
        <color indexed="64"/>
      </left>
      <right style="thin">
        <color indexed="64"/>
      </right>
      <top style="dashed">
        <color auto="1"/>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medium">
        <color indexed="64"/>
      </left>
      <right/>
      <top style="hair">
        <color indexed="64"/>
      </top>
      <bottom/>
      <diagonal/>
    </border>
    <border>
      <left/>
      <right style="medium">
        <color indexed="64"/>
      </right>
      <top style="hair">
        <color indexed="64"/>
      </top>
      <bottom/>
      <diagonal/>
    </border>
    <border>
      <left style="hair">
        <color indexed="64"/>
      </left>
      <right style="hair">
        <color indexed="64"/>
      </right>
      <top style="thin">
        <color indexed="64"/>
      </top>
      <bottom style="thin">
        <color indexed="64"/>
      </bottom>
      <diagonal/>
    </border>
    <border>
      <left style="thin">
        <color indexed="64"/>
      </left>
      <right/>
      <top style="hair">
        <color indexed="64"/>
      </top>
      <bottom/>
      <diagonal/>
    </border>
    <border>
      <left/>
      <right style="thin">
        <color indexed="64"/>
      </right>
      <top style="hair">
        <color indexed="64"/>
      </top>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top style="medium">
        <color indexed="64"/>
      </top>
      <bottom style="double">
        <color indexed="17"/>
      </bottom>
      <diagonal/>
    </border>
    <border>
      <left style="medium">
        <color indexed="64"/>
      </left>
      <right style="double">
        <color indexed="17"/>
      </right>
      <top/>
      <bottom/>
      <diagonal/>
    </border>
    <border>
      <left style="medium">
        <color indexed="64"/>
      </left>
      <right style="thin">
        <color indexed="64"/>
      </right>
      <top style="medium">
        <color indexed="64"/>
      </top>
      <bottom/>
      <diagonal/>
    </border>
    <border>
      <left style="thin">
        <color theme="1"/>
      </left>
      <right/>
      <top/>
      <bottom/>
      <diagonal/>
    </border>
    <border>
      <left/>
      <right style="thin">
        <color theme="1"/>
      </right>
      <top/>
      <bottom/>
      <diagonal/>
    </border>
    <border>
      <left style="thin">
        <color theme="1"/>
      </left>
      <right style="thin">
        <color theme="1"/>
      </right>
      <top/>
      <bottom/>
      <diagonal/>
    </border>
    <border>
      <left/>
      <right style="thin">
        <color indexed="64"/>
      </right>
      <top style="medium">
        <color indexed="64"/>
      </top>
      <bottom style="thin">
        <color indexed="64"/>
      </bottom>
      <diagonal/>
    </border>
    <border>
      <left style="hair">
        <color indexed="64"/>
      </left>
      <right/>
      <top style="hair">
        <color indexed="64"/>
      </top>
      <bottom style="hair">
        <color indexed="64"/>
      </bottom>
      <diagonal/>
    </border>
    <border>
      <left style="hair">
        <color indexed="64"/>
      </left>
      <right/>
      <top style="hair">
        <color indexed="64"/>
      </top>
      <bottom style="medium">
        <color indexed="64"/>
      </bottom>
      <diagonal/>
    </border>
    <border>
      <left style="hair">
        <color indexed="64"/>
      </left>
      <right/>
      <top style="thin">
        <color indexed="64"/>
      </top>
      <bottom style="hair">
        <color indexed="64"/>
      </bottom>
      <diagonal/>
    </border>
    <border>
      <left/>
      <right style="hair">
        <color indexed="64"/>
      </right>
      <top style="hair">
        <color indexed="64"/>
      </top>
      <bottom style="hair">
        <color indexed="64"/>
      </bottom>
      <diagonal/>
    </border>
  </borders>
  <cellStyleXfs count="4169">
    <xf numFmtId="0" fontId="0" fillId="0" borderId="0"/>
    <xf numFmtId="173" fontId="2" fillId="0" borderId="0" applyFont="0" applyBorder="0">
      <alignment horizontal="center"/>
    </xf>
    <xf numFmtId="174" fontId="2" fillId="0" borderId="0">
      <alignment horizontal="center" vertical="top"/>
    </xf>
    <xf numFmtId="167" fontId="6"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8" borderId="0" applyNumberFormat="0" applyBorder="0" applyAlignment="0" applyProtection="0"/>
    <xf numFmtId="0" fontId="15" fillId="11"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16" fillId="12"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3" fillId="3" borderId="0" applyNumberFormat="0" applyBorder="0" applyAlignment="0" applyProtection="0"/>
    <xf numFmtId="0" fontId="17" fillId="4" borderId="0" applyNumberFormat="0" applyBorder="0" applyAlignment="0" applyProtection="0"/>
    <xf numFmtId="0" fontId="32" fillId="20" borderId="1" applyNumberFormat="0" applyAlignment="0" applyProtection="0"/>
    <xf numFmtId="0" fontId="18" fillId="20" borderId="1" applyNumberFormat="0" applyAlignment="0" applyProtection="0"/>
    <xf numFmtId="0" fontId="19" fillId="21" borderId="2" applyNumberFormat="0" applyAlignment="0" applyProtection="0"/>
    <xf numFmtId="0" fontId="20" fillId="0" borderId="3" applyNumberFormat="0" applyFill="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9" borderId="0" applyNumberFormat="0" applyBorder="0" applyAlignment="0" applyProtection="0"/>
    <xf numFmtId="0" fontId="21" fillId="7" borderId="1" applyNumberFormat="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0" fontId="7" fillId="0" borderId="0"/>
    <xf numFmtId="0" fontId="1" fillId="0" borderId="0"/>
    <xf numFmtId="0" fontId="35" fillId="0" borderId="0" applyNumberFormat="0" applyFill="0" applyBorder="0" applyAlignment="0" applyProtection="0"/>
    <xf numFmtId="0" fontId="36" fillId="0" borderId="4" applyNumberFormat="0" applyFill="0" applyAlignment="0" applyProtection="0"/>
    <xf numFmtId="0" fontId="37" fillId="0" borderId="5" applyNumberFormat="0" applyFill="0" applyAlignment="0" applyProtection="0"/>
    <xf numFmtId="0" fontId="38" fillId="0" borderId="6" applyNumberFormat="0" applyFill="0" applyAlignment="0" applyProtection="0"/>
    <xf numFmtId="0" fontId="38" fillId="0" borderId="0" applyNumberFormat="0" applyFill="0" applyBorder="0" applyAlignment="0" applyProtection="0"/>
    <xf numFmtId="0" fontId="11" fillId="0" borderId="0" applyNumberFormat="0" applyFill="0" applyBorder="0" applyAlignment="0" applyProtection="0">
      <alignment vertical="top"/>
      <protection locked="0"/>
    </xf>
    <xf numFmtId="0" fontId="22" fillId="3" borderId="0" applyNumberFormat="0" applyBorder="0" applyAlignment="0" applyProtection="0"/>
    <xf numFmtId="0" fontId="10" fillId="0" borderId="0"/>
    <xf numFmtId="168" fontId="3" fillId="0" borderId="0" applyFont="0" applyFill="0" applyBorder="0" applyAlignment="0" applyProtection="0"/>
    <xf numFmtId="0" fontId="2" fillId="0" borderId="0" applyFont="0" applyFill="0" applyBorder="0" applyAlignment="0" applyProtection="0"/>
    <xf numFmtId="168" fontId="1" fillId="0" borderId="0" applyFont="0" applyFill="0" applyBorder="0" applyAlignment="0" applyProtection="0"/>
    <xf numFmtId="0"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4" fontId="2" fillId="0" borderId="0" applyFont="0" applyFill="0" applyBorder="0" applyAlignment="0" applyProtection="0"/>
    <xf numFmtId="0" fontId="23" fillId="22" borderId="0" applyNumberFormat="0" applyBorder="0" applyAlignment="0" applyProtection="0"/>
    <xf numFmtId="0" fontId="2" fillId="0" borderId="0"/>
    <xf numFmtId="0" fontId="2" fillId="0" borderId="0"/>
    <xf numFmtId="0" fontId="3" fillId="0" borderId="0"/>
    <xf numFmtId="0" fontId="3" fillId="0" borderId="0"/>
    <xf numFmtId="0" fontId="3" fillId="0" borderId="0"/>
    <xf numFmtId="0" fontId="2"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3" fillId="0" borderId="0"/>
    <xf numFmtId="0" fontId="2" fillId="0" borderId="0"/>
    <xf numFmtId="0" fontId="2" fillId="0" borderId="0"/>
    <xf numFmtId="0" fontId="8" fillId="0" borderId="0"/>
    <xf numFmtId="0" fontId="3"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42" fillId="0" borderId="0"/>
    <xf numFmtId="0" fontId="2" fillId="0" borderId="0"/>
    <xf numFmtId="0" fontId="42" fillId="0" borderId="0"/>
    <xf numFmtId="0" fontId="42" fillId="0" borderId="0"/>
    <xf numFmtId="0" fontId="2" fillId="0" borderId="0"/>
    <xf numFmtId="0" fontId="3" fillId="0" borderId="0"/>
    <xf numFmtId="0" fontId="2"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0" fontId="13" fillId="0" borderId="0"/>
    <xf numFmtId="0" fontId="2" fillId="0" borderId="0"/>
    <xf numFmtId="0" fontId="2" fillId="0" borderId="0"/>
    <xf numFmtId="0" fontId="2" fillId="0" borderId="0"/>
    <xf numFmtId="0" fontId="40" fillId="0" borderId="0"/>
    <xf numFmtId="0" fontId="2" fillId="0" borderId="0"/>
    <xf numFmtId="0" fontId="2" fillId="0" borderId="0"/>
    <xf numFmtId="0" fontId="2" fillId="23" borderId="7" applyNumberFormat="0" applyFont="0" applyAlignment="0" applyProtection="0"/>
    <xf numFmtId="9" fontId="2" fillId="0" borderId="8" applyNumberFormat="0" applyBorder="0">
      <alignment horizontal="center" vertical="center"/>
    </xf>
    <xf numFmtId="0" fontId="34" fillId="20" borderId="9" applyNumberFormat="0" applyAlignment="0" applyProtection="0"/>
    <xf numFmtId="9" fontId="4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0" fontId="24" fillId="20" borderId="9" applyNumberFormat="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6"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3" fillId="0" borderId="0" applyFont="0" applyFill="0" applyBorder="0" applyAlignment="0" applyProtection="0"/>
    <xf numFmtId="167" fontId="2" fillId="0" borderId="0" applyFont="0" applyFill="0" applyBorder="0" applyAlignment="0" applyProtection="0"/>
    <xf numFmtId="40" fontId="8" fillId="0" borderId="0" applyFont="0" applyFill="0" applyBorder="0" applyAlignment="0" applyProtection="0"/>
    <xf numFmtId="167" fontId="2" fillId="0" borderId="0" applyFont="0" applyFill="0" applyBorder="0" applyAlignment="0" applyProtection="0"/>
    <xf numFmtId="167" fontId="1" fillId="0" borderId="0" applyFill="0" applyBorder="0" applyAlignment="0" applyProtection="0"/>
    <xf numFmtId="40" fontId="8" fillId="0" borderId="0" applyFont="0" applyFill="0" applyBorder="0" applyAlignment="0" applyProtection="0"/>
    <xf numFmtId="167" fontId="3" fillId="0" borderId="0" applyFont="0" applyFill="0" applyBorder="0" applyAlignment="0" applyProtection="0"/>
    <xf numFmtId="167" fontId="2" fillId="0" borderId="0" applyFont="0" applyFill="0" applyBorder="0" applyAlignment="0" applyProtection="0"/>
    <xf numFmtId="176" fontId="2" fillId="0" borderId="0" applyFont="0" applyFill="0" applyBorder="0" applyAlignment="0" applyProtection="0"/>
    <xf numFmtId="167" fontId="3"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8" fillId="0" borderId="0" applyFont="0" applyFill="0" applyBorder="0" applyAlignment="0" applyProtection="0"/>
    <xf numFmtId="0" fontId="2" fillId="0" borderId="0" applyFont="0" applyFill="0" applyBorder="0" applyAlignment="0" applyProtection="0"/>
    <xf numFmtId="40" fontId="8" fillId="0" borderId="0" applyFont="0" applyFill="0" applyBorder="0" applyAlignment="0" applyProtection="0"/>
    <xf numFmtId="167" fontId="3"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6" fontId="2" fillId="0" borderId="0" applyFont="0" applyFill="0" applyBorder="0" applyAlignment="0" applyProtection="0"/>
    <xf numFmtId="43" fontId="39" fillId="0" borderId="10"/>
    <xf numFmtId="0" fontId="25" fillId="0" borderId="0" applyNumberFormat="0" applyFill="0" applyBorder="0" applyAlignment="0" applyProtection="0"/>
    <xf numFmtId="0" fontId="26" fillId="0" borderId="0" applyNumberFormat="0" applyFill="0" applyBorder="0" applyAlignment="0" applyProtection="0"/>
    <xf numFmtId="0" fontId="14" fillId="0" borderId="0" applyNumberFormat="0" applyFill="0" applyBorder="0" applyAlignment="0" applyProtection="0"/>
    <xf numFmtId="0" fontId="36" fillId="0" borderId="4"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9" fillId="0" borderId="6" applyNumberFormat="0" applyFill="0" applyAlignment="0" applyProtection="0"/>
    <xf numFmtId="0" fontId="29" fillId="0" borderId="0" applyNumberFormat="0" applyFill="0" applyBorder="0" applyAlignment="0" applyProtection="0"/>
    <xf numFmtId="0" fontId="14" fillId="0" borderId="0" applyNumberFormat="0" applyFill="0" applyBorder="0" applyAlignment="0" applyProtection="0"/>
    <xf numFmtId="0" fontId="30" fillId="0" borderId="11" applyNumberFormat="0" applyFill="0" applyAlignment="0" applyProtection="0"/>
    <xf numFmtId="43" fontId="42" fillId="0" borderId="0" applyFont="0" applyFill="0" applyBorder="0" applyAlignment="0" applyProtection="0"/>
    <xf numFmtId="167" fontId="3" fillId="0" borderId="0" applyFont="0" applyFill="0" applyBorder="0" applyAlignment="0" applyProtection="0"/>
    <xf numFmtId="40" fontId="8" fillId="0" borderId="0" applyFont="0" applyFill="0" applyBorder="0" applyAlignment="0" applyProtection="0"/>
    <xf numFmtId="167" fontId="2" fillId="0" borderId="0" applyFont="0" applyFill="0" applyBorder="0" applyAlignment="0" applyProtection="0"/>
    <xf numFmtId="167" fontId="13" fillId="0" borderId="0" applyFont="0" applyFill="0" applyBorder="0" applyAlignment="0" applyProtection="0"/>
    <xf numFmtId="167" fontId="2" fillId="0" borderId="0" applyFont="0" applyFill="0" applyBorder="0" applyAlignment="0" applyProtection="0"/>
    <xf numFmtId="43" fontId="1" fillId="0" borderId="0" applyFont="0" applyFill="0" applyBorder="0" applyAlignment="0" applyProtection="0"/>
    <xf numFmtId="167"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7" fontId="2" fillId="0" borderId="0" applyFont="0" applyFill="0" applyBorder="0" applyAlignment="0" applyProtection="0"/>
    <xf numFmtId="0" fontId="47" fillId="21" borderId="2" applyNumberFormat="0" applyAlignment="0" applyProtection="0"/>
    <xf numFmtId="0" fontId="48" fillId="4" borderId="0" applyNumberFormat="0" applyBorder="0" applyAlignment="0" applyProtection="0"/>
    <xf numFmtId="0" fontId="49" fillId="7" borderId="1" applyNumberFormat="0" applyAlignment="0" applyProtection="0"/>
    <xf numFmtId="0" fontId="50" fillId="0" borderId="3" applyNumberFormat="0" applyFill="0" applyAlignment="0" applyProtection="0"/>
    <xf numFmtId="168" fontId="2" fillId="0" borderId="0" applyFont="0" applyFill="0" applyBorder="0" applyAlignment="0" applyProtection="0"/>
    <xf numFmtId="0" fontId="51" fillId="22" borderId="0" applyNumberFormat="0" applyBorder="0" applyAlignment="0" applyProtection="0"/>
    <xf numFmtId="0" fontId="2" fillId="0" borderId="0"/>
    <xf numFmtId="0" fontId="2" fillId="0" borderId="0"/>
    <xf numFmtId="0" fontId="2" fillId="0" borderId="0"/>
    <xf numFmtId="0" fontId="2" fillId="0" borderId="0"/>
    <xf numFmtId="0" fontId="2" fillId="23" borderId="7" applyNumberFormat="0" applyFont="0" applyAlignment="0" applyProtection="0"/>
    <xf numFmtId="0" fontId="2" fillId="0" borderId="0" applyFont="0" applyFill="0" applyBorder="0" applyAlignment="0" applyProtection="0"/>
    <xf numFmtId="168" fontId="2" fillId="0" borderId="0" applyFont="0" applyFill="0" applyBorder="0" applyAlignment="0" applyProtection="0"/>
    <xf numFmtId="43" fontId="42" fillId="0" borderId="0" applyFont="0" applyFill="0" applyBorder="0" applyAlignment="0" applyProtection="0"/>
    <xf numFmtId="0" fontId="52" fillId="0" borderId="0" applyNumberFormat="0" applyFill="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23"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23"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23" borderId="0" applyNumberFormat="0" applyBorder="0" applyAlignment="0" applyProtection="0"/>
    <xf numFmtId="0" fontId="31" fillId="6" borderId="0" applyNumberFormat="0" applyBorder="0" applyAlignment="0" applyProtection="0"/>
    <xf numFmtId="0" fontId="31" fillId="19" borderId="0" applyNumberFormat="0" applyBorder="0" applyAlignment="0" applyProtection="0"/>
    <xf numFmtId="0" fontId="31" fillId="11" borderId="0" applyNumberFormat="0" applyBorder="0" applyAlignment="0" applyProtection="0"/>
    <xf numFmtId="0" fontId="31" fillId="3" borderId="0" applyNumberFormat="0" applyBorder="0" applyAlignment="0" applyProtection="0"/>
    <xf numFmtId="0" fontId="31" fillId="6" borderId="0" applyNumberFormat="0" applyBorder="0" applyAlignment="0" applyProtection="0"/>
    <xf numFmtId="0" fontId="31" fillId="9" borderId="0" applyNumberFormat="0" applyBorder="0" applyAlignment="0" applyProtection="0"/>
    <xf numFmtId="0" fontId="48" fillId="6" borderId="0" applyNumberFormat="0" applyBorder="0" applyAlignment="0" applyProtection="0"/>
    <xf numFmtId="0" fontId="54" fillId="27" borderId="1" applyNumberFormat="0" applyAlignment="0" applyProtection="0"/>
    <xf numFmtId="0" fontId="47" fillId="21" borderId="2" applyNumberFormat="0" applyAlignment="0" applyProtection="0"/>
    <xf numFmtId="0" fontId="52" fillId="0" borderId="36" applyNumberFormat="0" applyFill="0" applyAlignment="0" applyProtection="0"/>
    <xf numFmtId="0" fontId="31" fillId="28" borderId="0" applyNumberFormat="0" applyBorder="0" applyAlignment="0" applyProtection="0"/>
    <xf numFmtId="0" fontId="31" fillId="19" borderId="0" applyNumberFormat="0" applyBorder="0" applyAlignment="0" applyProtection="0"/>
    <xf numFmtId="0" fontId="31" fillId="11" borderId="0" applyNumberFormat="0" applyBorder="0" applyAlignment="0" applyProtection="0"/>
    <xf numFmtId="0" fontId="31" fillId="29" borderId="0" applyNumberFormat="0" applyBorder="0" applyAlignment="0" applyProtection="0"/>
    <xf numFmtId="0" fontId="31" fillId="14" borderId="0" applyNumberFormat="0" applyBorder="0" applyAlignment="0" applyProtection="0"/>
    <xf numFmtId="0" fontId="31" fillId="17" borderId="0" applyNumberFormat="0" applyBorder="0" applyAlignment="0" applyProtection="0"/>
    <xf numFmtId="0" fontId="49" fillId="22" borderId="1" applyNumberFormat="0" applyAlignment="0" applyProtection="0"/>
    <xf numFmtId="0" fontId="33" fillId="5" borderId="0" applyNumberFormat="0" applyBorder="0" applyAlignment="0" applyProtection="0"/>
    <xf numFmtId="0" fontId="55" fillId="22" borderId="0" applyNumberFormat="0" applyBorder="0" applyAlignment="0" applyProtection="0"/>
    <xf numFmtId="0" fontId="2" fillId="0" borderId="0"/>
    <xf numFmtId="0" fontId="2" fillId="0" borderId="0"/>
    <xf numFmtId="0" fontId="2" fillId="23" borderId="7" applyNumberFormat="0" applyFont="0" applyAlignment="0" applyProtection="0"/>
    <xf numFmtId="0" fontId="1" fillId="23" borderId="7" applyNumberFormat="0" applyFont="0" applyAlignment="0" applyProtection="0"/>
    <xf numFmtId="0" fontId="34" fillId="27" borderId="9" applyNumberFormat="0" applyAlignment="0" applyProtection="0"/>
    <xf numFmtId="0" fontId="52" fillId="0" borderId="0" applyNumberFormat="0" applyFill="0" applyBorder="0" applyAlignment="0" applyProtection="0"/>
    <xf numFmtId="0" fontId="35" fillId="0" borderId="0" applyNumberFormat="0" applyFill="0" applyBorder="0" applyAlignment="0" applyProtection="0"/>
    <xf numFmtId="0" fontId="56" fillId="0" borderId="37" applyNumberFormat="0" applyFill="0" applyAlignment="0" applyProtection="0"/>
    <xf numFmtId="0" fontId="57" fillId="0" borderId="38" applyNumberFormat="0" applyFill="0" applyAlignment="0" applyProtection="0"/>
    <xf numFmtId="0" fontId="58" fillId="0" borderId="39" applyNumberFormat="0" applyFill="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60" fillId="0" borderId="11" applyNumberFormat="0" applyFill="0" applyAlignment="0" applyProtection="0"/>
    <xf numFmtId="0" fontId="42" fillId="0" borderId="0"/>
    <xf numFmtId="0" fontId="42" fillId="0" borderId="0"/>
    <xf numFmtId="0" fontId="61" fillId="0" borderId="0"/>
    <xf numFmtId="0" fontId="61" fillId="0" borderId="0"/>
    <xf numFmtId="0" fontId="62" fillId="0" borderId="0" applyNumberFormat="0" applyFill="0" applyBorder="0" applyAlignment="0" applyProtection="0"/>
    <xf numFmtId="0" fontId="63" fillId="0" borderId="0" applyNumberFormat="0" applyFill="0" applyBorder="0" applyAlignment="0" applyProtection="0">
      <alignment vertical="top"/>
      <protection locked="0"/>
    </xf>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45" fillId="0" borderId="0"/>
    <xf numFmtId="0" fontId="2" fillId="23" borderId="7" applyNumberFormat="0" applyFont="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167"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1"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42" fillId="0" borderId="0" applyFont="0" applyFill="0" applyBorder="0" applyAlignment="0" applyProtection="0"/>
    <xf numFmtId="0" fontId="2" fillId="0" borderId="0"/>
    <xf numFmtId="4" fontId="2" fillId="0" borderId="0"/>
    <xf numFmtId="0" fontId="42" fillId="0" borderId="0"/>
    <xf numFmtId="0" fontId="42" fillId="0" borderId="0"/>
    <xf numFmtId="9" fontId="2" fillId="0" borderId="0" applyFont="0" applyFill="0" applyBorder="0" applyAlignment="0" applyProtection="0"/>
    <xf numFmtId="9" fontId="1" fillId="0" borderId="0" applyFont="0" applyFill="0" applyBorder="0" applyAlignment="0" applyProtection="0"/>
    <xf numFmtId="9" fontId="42" fillId="0" borderId="0" applyFont="0" applyFill="0" applyBorder="0" applyAlignment="0" applyProtection="0"/>
    <xf numFmtId="167" fontId="2" fillId="0" borderId="0" applyFont="0" applyFill="0" applyBorder="0" applyAlignment="0" applyProtection="0"/>
    <xf numFmtId="167" fontId="4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6" fillId="0" borderId="0"/>
    <xf numFmtId="0" fontId="2" fillId="0" borderId="0"/>
    <xf numFmtId="0" fontId="2" fillId="0" borderId="0"/>
    <xf numFmtId="0" fontId="2" fillId="0" borderId="0"/>
    <xf numFmtId="0" fontId="65" fillId="0" borderId="0"/>
    <xf numFmtId="9" fontId="42" fillId="0" borderId="0" applyFont="0" applyFill="0" applyBorder="0" applyAlignment="0" applyProtection="0"/>
    <xf numFmtId="9" fontId="42" fillId="0" borderId="0" applyFont="0" applyFill="0" applyBorder="0" applyAlignment="0" applyProtection="0"/>
    <xf numFmtId="9" fontId="66"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10"/>
    <xf numFmtId="43" fontId="39" fillId="0" borderId="10"/>
    <xf numFmtId="43" fontId="39" fillId="0" borderId="10"/>
    <xf numFmtId="43" fontId="1"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6"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42" fillId="0" borderId="0"/>
    <xf numFmtId="43" fontId="2" fillId="0" borderId="0" applyFont="0" applyFill="0" applyBorder="0" applyAlignment="0" applyProtection="0"/>
    <xf numFmtId="43" fontId="42" fillId="0" borderId="0" applyFont="0" applyFill="0" applyBorder="0" applyAlignment="0" applyProtection="0"/>
    <xf numFmtId="0" fontId="75" fillId="0" borderId="0"/>
    <xf numFmtId="0" fontId="76" fillId="0" borderId="0" applyNumberFormat="0" applyBorder="0" applyProtection="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8" borderId="0" applyNumberFormat="0" applyBorder="0" applyAlignment="0" applyProtection="0"/>
    <xf numFmtId="0" fontId="15" fillId="11" borderId="0" applyNumberFormat="0" applyBorder="0" applyAlignment="0" applyProtection="0"/>
    <xf numFmtId="0" fontId="16" fillId="12"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76" fillId="0" borderId="0" applyNumberFormat="0" applyBorder="0" applyProtection="0"/>
    <xf numFmtId="0" fontId="17" fillId="4" borderId="0" applyNumberFormat="0" applyBorder="0" applyAlignment="0" applyProtection="0"/>
    <xf numFmtId="0" fontId="18" fillId="20" borderId="1" applyNumberFormat="0" applyAlignment="0" applyProtection="0"/>
    <xf numFmtId="0" fontId="19" fillId="21" borderId="2" applyNumberFormat="0" applyAlignment="0" applyProtection="0"/>
    <xf numFmtId="0" fontId="20" fillId="0" borderId="3" applyNumberFormat="0" applyFill="0" applyAlignment="0" applyProtection="0"/>
    <xf numFmtId="178" fontId="2" fillId="0" borderId="0" applyFont="0" applyFill="0" applyBorder="0" applyAlignment="0" applyProtection="0"/>
    <xf numFmtId="179" fontId="77" fillId="0" borderId="0">
      <protection locked="0"/>
    </xf>
    <xf numFmtId="0" fontId="4" fillId="33" borderId="20" applyFill="0" applyBorder="0" applyAlignment="0" applyProtection="0">
      <alignment vertical="center"/>
      <protection locked="0"/>
    </xf>
    <xf numFmtId="180" fontId="2" fillId="0" borderId="0" applyFont="0" applyFill="0" applyBorder="0" applyAlignment="0" applyProtection="0"/>
    <xf numFmtId="44" fontId="42" fillId="0" borderId="0" applyFont="0" applyFill="0" applyBorder="0" applyAlignment="0" applyProtection="0"/>
    <xf numFmtId="166" fontId="2" fillId="0" borderId="0" applyFont="0" applyFill="0" applyBorder="0" applyAlignment="0" applyProtection="0"/>
    <xf numFmtId="181" fontId="77" fillId="0" borderId="0">
      <protection locked="0"/>
    </xf>
    <xf numFmtId="0" fontId="77" fillId="0" borderId="0">
      <protection locked="0"/>
    </xf>
    <xf numFmtId="0" fontId="77" fillId="0" borderId="0">
      <protection locked="0"/>
    </xf>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9" borderId="0" applyNumberFormat="0" applyBorder="0" applyAlignment="0" applyProtection="0"/>
    <xf numFmtId="0" fontId="21" fillId="7" borderId="1" applyNumberFormat="0" applyAlignment="0" applyProtection="0"/>
    <xf numFmtId="171" fontId="10" fillId="0" borderId="0" applyFont="0" applyFill="0" applyBorder="0" applyAlignment="0" applyProtection="0"/>
    <xf numFmtId="182" fontId="76" fillId="0" borderId="0" applyBorder="0" applyProtection="0"/>
    <xf numFmtId="182" fontId="76" fillId="0" borderId="0" applyBorder="0" applyProtection="0"/>
    <xf numFmtId="0" fontId="76" fillId="0" borderId="0" applyNumberFormat="0" applyBorder="0" applyProtection="0"/>
    <xf numFmtId="0" fontId="1" fillId="0" borderId="0"/>
    <xf numFmtId="0" fontId="1" fillId="0" borderId="0"/>
    <xf numFmtId="0" fontId="78" fillId="0" borderId="0" applyNumberFormat="0" applyBorder="0" applyProtection="0"/>
    <xf numFmtId="183" fontId="78" fillId="0" borderId="0" applyBorder="0" applyProtection="0"/>
    <xf numFmtId="184" fontId="77" fillId="0" borderId="0">
      <protection locked="0"/>
    </xf>
    <xf numFmtId="184" fontId="77" fillId="0" borderId="0">
      <protection locked="0"/>
    </xf>
    <xf numFmtId="0" fontId="79" fillId="0" borderId="0" applyNumberFormat="0" applyFill="0" applyBorder="0" applyAlignment="0" applyProtection="0">
      <alignment vertical="top"/>
      <protection locked="0"/>
    </xf>
    <xf numFmtId="38" fontId="6" fillId="34" borderId="0" applyNumberFormat="0" applyBorder="0" applyAlignment="0" applyProtection="0"/>
    <xf numFmtId="0" fontId="80" fillId="0" borderId="0" applyNumberFormat="0" applyBorder="0" applyProtection="0">
      <alignment horizontal="center"/>
    </xf>
    <xf numFmtId="0" fontId="36" fillId="0" borderId="4" applyNumberFormat="0" applyFill="0" applyAlignment="0" applyProtection="0"/>
    <xf numFmtId="0" fontId="37" fillId="0" borderId="5" applyNumberFormat="0" applyFill="0" applyAlignment="0" applyProtection="0"/>
    <xf numFmtId="0" fontId="80" fillId="0" borderId="0" applyNumberFormat="0" applyBorder="0" applyProtection="0">
      <alignment horizontal="center" textRotation="90"/>
    </xf>
    <xf numFmtId="0" fontId="81" fillId="0" borderId="0" applyNumberFormat="0" applyFill="0" applyBorder="0" applyAlignment="0" applyProtection="0">
      <alignment vertical="top"/>
      <protection locked="0"/>
    </xf>
    <xf numFmtId="0" fontId="62" fillId="0" borderId="0" applyNumberFormat="0" applyFill="0" applyBorder="0" applyAlignment="0" applyProtection="0"/>
    <xf numFmtId="0" fontId="82" fillId="0" borderId="0" applyNumberFormat="0" applyFill="0" applyBorder="0" applyAlignment="0" applyProtection="0">
      <alignment vertical="top"/>
      <protection locked="0"/>
    </xf>
    <xf numFmtId="0" fontId="83" fillId="0" borderId="0" applyNumberFormat="0" applyFill="0" applyBorder="0" applyAlignment="0" applyProtection="0"/>
    <xf numFmtId="0" fontId="82" fillId="0" borderId="0" applyNumberFormat="0" applyFill="0" applyBorder="0" applyAlignment="0" applyProtection="0">
      <alignment vertical="top"/>
      <protection locked="0"/>
    </xf>
    <xf numFmtId="0" fontId="83" fillId="0" borderId="0" applyNumberFormat="0" applyFill="0" applyBorder="0" applyAlignment="0" applyProtection="0"/>
    <xf numFmtId="0" fontId="83" fillId="0" borderId="0" applyNumberFormat="0" applyFill="0" applyBorder="0" applyAlignment="0" applyProtection="0"/>
    <xf numFmtId="0" fontId="22" fillId="3" borderId="0" applyNumberFormat="0" applyBorder="0" applyAlignment="0" applyProtection="0"/>
    <xf numFmtId="10" fontId="6" fillId="35" borderId="13" applyNumberFormat="0" applyBorder="0" applyAlignment="0" applyProtection="0"/>
    <xf numFmtId="0" fontId="2" fillId="0" borderId="0">
      <alignment horizontal="centerContinuous" vertical="justify"/>
    </xf>
    <xf numFmtId="0" fontId="2" fillId="0" borderId="0">
      <alignment horizontal="centerContinuous" vertical="justify"/>
    </xf>
    <xf numFmtId="0" fontId="84" fillId="0" borderId="0" applyAlignment="0">
      <alignment horizontal="center"/>
    </xf>
    <xf numFmtId="168" fontId="2" fillId="0" borderId="0" applyFont="0" applyFill="0" applyBorder="0" applyAlignment="0" applyProtection="0"/>
    <xf numFmtId="168" fontId="2" fillId="0" borderId="0" applyFont="0" applyFill="0" applyBorder="0" applyAlignment="0" applyProtection="0"/>
    <xf numFmtId="44" fontId="85"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85"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68" fontId="2" fillId="0" borderId="0" applyFont="0" applyFill="0" applyBorder="0" applyAlignment="0" applyProtection="0"/>
    <xf numFmtId="44" fontId="9"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4"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4"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8" fontId="2" fillId="0" borderId="0" applyFont="0" applyFill="0" applyBorder="0" applyAlignment="0" applyProtection="0"/>
    <xf numFmtId="44"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3" fillId="22" borderId="0" applyNumberFormat="0" applyBorder="0" applyAlignment="0" applyProtection="0"/>
    <xf numFmtId="185" fontId="86" fillId="0" borderId="0"/>
    <xf numFmtId="0" fontId="2" fillId="0" borderId="0"/>
    <xf numFmtId="0" fontId="42" fillId="0" borderId="0"/>
    <xf numFmtId="0" fontId="42"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85" fillId="0" borderId="0"/>
    <xf numFmtId="0" fontId="2" fillId="0" borderId="0"/>
    <xf numFmtId="0" fontId="42" fillId="0" borderId="0"/>
    <xf numFmtId="0" fontId="42" fillId="0" borderId="0"/>
    <xf numFmtId="0" fontId="42" fillId="0" borderId="0"/>
    <xf numFmtId="0" fontId="2" fillId="0" borderId="0"/>
    <xf numFmtId="0" fontId="2"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85" fillId="0" borderId="0"/>
    <xf numFmtId="0" fontId="85"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5" fillId="0" borderId="0"/>
    <xf numFmtId="0" fontId="42" fillId="0" borderId="0"/>
    <xf numFmtId="0" fontId="85" fillId="0" borderId="0"/>
    <xf numFmtId="0" fontId="42" fillId="0" borderId="0"/>
    <xf numFmtId="0" fontId="85" fillId="0" borderId="0"/>
    <xf numFmtId="0" fontId="2" fillId="0" borderId="0"/>
    <xf numFmtId="0" fontId="2" fillId="0" borderId="0"/>
    <xf numFmtId="0" fontId="42" fillId="0" borderId="0"/>
    <xf numFmtId="0" fontId="2" fillId="0" borderId="0"/>
    <xf numFmtId="0" fontId="42" fillId="0" borderId="0"/>
    <xf numFmtId="0" fontId="42" fillId="0" borderId="0"/>
    <xf numFmtId="0" fontId="2" fillId="0" borderId="0"/>
    <xf numFmtId="0" fontId="2" fillId="0" borderId="0"/>
    <xf numFmtId="0" fontId="42" fillId="0" borderId="0"/>
    <xf numFmtId="0" fontId="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7"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2" fillId="0" borderId="0"/>
    <xf numFmtId="0" fontId="42" fillId="0" borderId="0"/>
    <xf numFmtId="0" fontId="2" fillId="0" borderId="0"/>
    <xf numFmtId="0" fontId="2" fillId="0" borderId="0"/>
    <xf numFmtId="0" fontId="4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0" fontId="2" fillId="0" borderId="0"/>
    <xf numFmtId="172"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0"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 fillId="0" borderId="0"/>
    <xf numFmtId="0" fontId="2" fillId="0" borderId="0"/>
    <xf numFmtId="4" fontId="2" fillId="0" borderId="0"/>
    <xf numFmtId="0" fontId="2" fillId="0" borderId="0"/>
    <xf numFmtId="0" fontId="2" fillId="0" borderId="0"/>
    <xf numFmtId="0" fontId="2" fillId="0" borderId="0"/>
    <xf numFmtId="0" fontId="2" fillId="0" borderId="0"/>
    <xf numFmtId="0" fontId="2" fillId="0" borderId="0"/>
    <xf numFmtId="4" fontId="2" fillId="0" borderId="0"/>
    <xf numFmtId="0" fontId="2" fillId="0" borderId="0"/>
    <xf numFmtId="0" fontId="2" fillId="0" borderId="0"/>
    <xf numFmtId="4" fontId="2" fillId="0" borderId="0"/>
    <xf numFmtId="0" fontId="2" fillId="0" borderId="0"/>
    <xf numFmtId="4" fontId="2" fillId="0" borderId="0"/>
    <xf numFmtId="4" fontId="2" fillId="0" borderId="0"/>
    <xf numFmtId="0"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0" fontId="2" fillId="0" borderId="0"/>
    <xf numFmtId="0" fontId="2" fillId="0" borderId="0"/>
    <xf numFmtId="4" fontId="2" fillId="0" borderId="0"/>
    <xf numFmtId="0" fontId="2" fillId="0" borderId="0"/>
    <xf numFmtId="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 fillId="0" borderId="0"/>
    <xf numFmtId="4" fontId="2" fillId="0" borderId="0"/>
    <xf numFmtId="4" fontId="2" fillId="0" borderId="0"/>
    <xf numFmtId="4" fontId="2" fillId="0" borderId="0"/>
    <xf numFmtId="4" fontId="2" fillId="0" borderId="0"/>
    <xf numFmtId="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42" fillId="0" borderId="0"/>
    <xf numFmtId="0" fontId="2" fillId="0" borderId="0"/>
    <xf numFmtId="0" fontId="42" fillId="0" borderId="0"/>
    <xf numFmtId="0" fontId="2" fillId="0" borderId="0"/>
    <xf numFmtId="0" fontId="42" fillId="0" borderId="0"/>
    <xf numFmtId="0" fontId="2" fillId="0" borderId="0"/>
    <xf numFmtId="0" fontId="42" fillId="0" borderId="0"/>
    <xf numFmtId="0" fontId="2" fillId="0" borderId="0"/>
    <xf numFmtId="0" fontId="4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5" fillId="0" borderId="0"/>
    <xf numFmtId="0" fontId="2" fillId="0" borderId="0"/>
    <xf numFmtId="0" fontId="85" fillId="0" borderId="0"/>
    <xf numFmtId="0" fontId="2" fillId="0" borderId="0"/>
    <xf numFmtId="0" fontId="2" fillId="0" borderId="0"/>
    <xf numFmtId="0" fontId="2" fillId="0" borderId="0"/>
    <xf numFmtId="0" fontId="2" fillId="0" borderId="0"/>
    <xf numFmtId="0" fontId="85" fillId="0" borderId="0"/>
    <xf numFmtId="0" fontId="85"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85" fillId="0" borderId="0"/>
    <xf numFmtId="0" fontId="2" fillId="0" borderId="0" applyNumberFormat="0" applyFont="0" applyFill="0" applyBorder="0" applyAlignment="0" applyProtection="0">
      <alignment vertical="top"/>
    </xf>
    <xf numFmtId="0" fontId="2" fillId="0" borderId="0"/>
    <xf numFmtId="0" fontId="85" fillId="0" borderId="0"/>
    <xf numFmtId="0" fontId="2" fillId="0" borderId="0"/>
    <xf numFmtId="0" fontId="2" fillId="0" borderId="0"/>
    <xf numFmtId="0" fontId="2" fillId="0" borderId="0" applyNumberFormat="0" applyFont="0" applyFill="0" applyBorder="0" applyAlignment="0" applyProtection="0">
      <alignment vertical="top"/>
    </xf>
    <xf numFmtId="0" fontId="2" fillId="0" borderId="0"/>
    <xf numFmtId="0" fontId="85" fillId="0" borderId="0"/>
    <xf numFmtId="0" fontId="85" fillId="0" borderId="0"/>
    <xf numFmtId="0" fontId="2" fillId="0" borderId="0"/>
    <xf numFmtId="0" fontId="2" fillId="0" borderId="0"/>
    <xf numFmtId="0" fontId="2" fillId="0" borderId="0"/>
    <xf numFmtId="0" fontId="2" fillId="0" borderId="0"/>
    <xf numFmtId="0" fontId="2" fillId="0" borderId="0"/>
    <xf numFmtId="0" fontId="42" fillId="0" borderId="0"/>
    <xf numFmtId="0" fontId="8" fillId="0" borderId="0"/>
    <xf numFmtId="0" fontId="42" fillId="0" borderId="0"/>
    <xf numFmtId="0" fontId="42" fillId="0" borderId="0"/>
    <xf numFmtId="0" fontId="85" fillId="0" borderId="0"/>
    <xf numFmtId="0" fontId="42" fillId="0" borderId="0"/>
    <xf numFmtId="0" fontId="85" fillId="0" borderId="0"/>
    <xf numFmtId="0" fontId="42" fillId="0" borderId="0"/>
    <xf numFmtId="0" fontId="42" fillId="0" borderId="0"/>
    <xf numFmtId="0" fontId="2" fillId="0" borderId="0"/>
    <xf numFmtId="0" fontId="85" fillId="0" borderId="0"/>
    <xf numFmtId="0" fontId="42" fillId="0" borderId="0"/>
    <xf numFmtId="0" fontId="85"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4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85" fillId="0" borderId="0"/>
    <xf numFmtId="0" fontId="85" fillId="0" borderId="0"/>
    <xf numFmtId="0" fontId="85"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4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5"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42" fillId="0" borderId="0"/>
    <xf numFmtId="0" fontId="42" fillId="0" borderId="0"/>
    <xf numFmtId="172" fontId="10" fillId="0" borderId="0"/>
    <xf numFmtId="0" fontId="2" fillId="0" borderId="0"/>
    <xf numFmtId="172" fontId="10" fillId="0" borderId="0"/>
    <xf numFmtId="0" fontId="2" fillId="0" borderId="0"/>
    <xf numFmtId="0" fontId="85" fillId="0" borderId="0"/>
    <xf numFmtId="0" fontId="42"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85" fillId="0" borderId="0"/>
    <xf numFmtId="0" fontId="2" fillId="0" borderId="0"/>
    <xf numFmtId="0" fontId="2" fillId="0" borderId="0"/>
    <xf numFmtId="0" fontId="2" fillId="0" borderId="0"/>
    <xf numFmtId="0" fontId="2" fillId="0" borderId="0"/>
    <xf numFmtId="0" fontId="2"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42" fillId="0" borderId="0"/>
    <xf numFmtId="0" fontId="85" fillId="0" borderId="0"/>
    <xf numFmtId="0" fontId="42" fillId="0" borderId="0"/>
    <xf numFmtId="0" fontId="2" fillId="0" borderId="0"/>
    <xf numFmtId="0" fontId="42" fillId="0" borderId="0"/>
    <xf numFmtId="0" fontId="42" fillId="0" borderId="0"/>
    <xf numFmtId="0" fontId="42" fillId="0" borderId="0"/>
    <xf numFmtId="0" fontId="65" fillId="0" borderId="0"/>
    <xf numFmtId="0" fontId="85" fillId="0" borderId="0"/>
    <xf numFmtId="0" fontId="42" fillId="0" borderId="0"/>
    <xf numFmtId="0" fontId="85" fillId="0" borderId="0"/>
    <xf numFmtId="0" fontId="42" fillId="0" borderId="0"/>
    <xf numFmtId="0" fontId="42" fillId="0" borderId="0"/>
    <xf numFmtId="0" fontId="85" fillId="0" borderId="0"/>
    <xf numFmtId="0" fontId="42" fillId="0" borderId="0"/>
    <xf numFmtId="0" fontId="85" fillId="0" borderId="0"/>
    <xf numFmtId="0" fontId="42" fillId="0" borderId="0"/>
    <xf numFmtId="0" fontId="85" fillId="0" borderId="0"/>
    <xf numFmtId="0" fontId="5" fillId="0" borderId="0">
      <alignment horizontal="left" vertical="center" indent="12"/>
    </xf>
    <xf numFmtId="0" fontId="6" fillId="0" borderId="20" applyBorder="0">
      <alignment horizontal="left" vertical="center" wrapText="1" indent="2"/>
      <protection locked="0"/>
    </xf>
    <xf numFmtId="0" fontId="6" fillId="0" borderId="20" applyBorder="0">
      <alignment horizontal="left" vertical="center" wrapText="1" indent="3"/>
      <protection locked="0"/>
    </xf>
    <xf numFmtId="0" fontId="2" fillId="23" borderId="7" applyNumberFormat="0" applyFont="0" applyAlignment="0" applyProtection="0"/>
    <xf numFmtId="10" fontId="2" fillId="0" borderId="0" applyFont="0" applyFill="0" applyBorder="0" applyAlignment="0" applyProtection="0"/>
    <xf numFmtId="10" fontId="2" fillId="0" borderId="0" applyFont="0" applyFill="0" applyBorder="0" applyAlignment="0" applyProtection="0"/>
    <xf numFmtId="186" fontId="77" fillId="0" borderId="0">
      <protection locked="0"/>
    </xf>
    <xf numFmtId="186" fontId="77" fillId="0" borderId="0">
      <protection locked="0"/>
    </xf>
    <xf numFmtId="187" fontId="77" fillId="0" borderId="0">
      <protection locked="0"/>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85" fillId="0" borderId="0" applyFont="0" applyFill="0" applyBorder="0" applyAlignment="0" applyProtection="0"/>
    <xf numFmtId="9" fontId="9" fillId="0" borderId="0" applyFont="0" applyFill="0" applyBorder="0" applyAlignment="0" applyProtection="0"/>
    <xf numFmtId="9" fontId="85"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8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88" fillId="0" borderId="0" applyNumberFormat="0" applyBorder="0" applyProtection="0"/>
    <xf numFmtId="188" fontId="88" fillId="0" borderId="0" applyBorder="0" applyProtection="0"/>
    <xf numFmtId="0" fontId="24" fillId="20" borderId="9" applyNumberFormat="0" applyAlignment="0" applyProtection="0"/>
    <xf numFmtId="38" fontId="8" fillId="0" borderId="0" applyFont="0" applyFill="0" applyBorder="0" applyAlignment="0" applyProtection="0"/>
    <xf numFmtId="189" fontId="89" fillId="0" borderId="0">
      <protection locked="0"/>
    </xf>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6"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0" fontId="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41" fillId="0" borderId="0" applyFont="0" applyFill="0" applyBorder="0" applyAlignment="0" applyProtection="0"/>
    <xf numFmtId="43" fontId="41"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9"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43" fontId="41" fillId="0" borderId="0" applyFont="0" applyFill="0" applyBorder="0" applyAlignment="0" applyProtection="0"/>
    <xf numFmtId="167" fontId="9" fillId="0" borderId="0" applyFont="0" applyFill="0" applyBorder="0" applyAlignment="0" applyProtection="0"/>
    <xf numFmtId="167" fontId="4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3" fontId="45"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5"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5" fillId="0" borderId="0" applyFont="0" applyFill="0" applyBorder="0" applyAlignment="0" applyProtection="0"/>
    <xf numFmtId="167" fontId="41" fillId="0" borderId="0" applyFont="0" applyFill="0" applyBorder="0" applyAlignment="0" applyProtection="0"/>
    <xf numFmtId="43" fontId="41" fillId="0" borderId="0" applyFont="0" applyFill="0" applyBorder="0" applyAlignment="0" applyProtection="0"/>
    <xf numFmtId="43" fontId="45" fillId="0" borderId="0" applyFont="0" applyFill="0" applyBorder="0" applyAlignment="0" applyProtection="0"/>
    <xf numFmtId="167" fontId="45" fillId="0" borderId="0" applyFont="0" applyFill="0" applyBorder="0" applyAlignment="0" applyProtection="0"/>
    <xf numFmtId="167" fontId="41" fillId="0" borderId="0" applyFont="0" applyFill="0" applyBorder="0" applyAlignment="0" applyProtection="0"/>
    <xf numFmtId="43"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76"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0" fontId="8"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167" fontId="41" fillId="0" borderId="0" applyFont="0" applyFill="0" applyBorder="0" applyAlignment="0" applyProtection="0"/>
    <xf numFmtId="43" fontId="41" fillId="0" borderId="0" applyFont="0" applyFill="0" applyBorder="0" applyAlignment="0" applyProtection="0"/>
    <xf numFmtId="167" fontId="41" fillId="0" borderId="0" applyFont="0" applyFill="0" applyBorder="0" applyAlignment="0" applyProtection="0"/>
    <xf numFmtId="43" fontId="45" fillId="0" borderId="0" applyFont="0" applyFill="0" applyBorder="0" applyAlignment="0" applyProtection="0"/>
    <xf numFmtId="167" fontId="45"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90" fontId="87" fillId="0" borderId="0" applyFont="0" applyFill="0" applyBorder="0" applyAlignment="0" applyProtection="0"/>
    <xf numFmtId="0" fontId="8" fillId="0" borderId="0"/>
    <xf numFmtId="0" fontId="25" fillId="0" borderId="0" applyNumberFormat="0" applyFill="0" applyBorder="0" applyAlignment="0" applyProtection="0"/>
    <xf numFmtId="0" fontId="26" fillId="0" borderId="0" applyNumberFormat="0" applyFill="0" applyBorder="0" applyAlignment="0" applyProtection="0"/>
    <xf numFmtId="0" fontId="27" fillId="0" borderId="4" applyNumberFormat="0" applyFill="0" applyAlignment="0" applyProtection="0"/>
    <xf numFmtId="0" fontId="28" fillId="0" borderId="5" applyNumberFormat="0" applyFill="0" applyAlignment="0" applyProtection="0"/>
    <xf numFmtId="0" fontId="29" fillId="0" borderId="6" applyNumberFormat="0" applyFill="0" applyAlignment="0" applyProtection="0"/>
    <xf numFmtId="0" fontId="29" fillId="0" borderId="0" applyNumberFormat="0" applyFill="0" applyBorder="0" applyAlignment="0" applyProtection="0"/>
    <xf numFmtId="0" fontId="14" fillId="0" borderId="0" applyNumberFormat="0" applyFill="0" applyBorder="0" applyAlignment="0" applyProtection="0"/>
    <xf numFmtId="0" fontId="90" fillId="0" borderId="0">
      <protection locked="0"/>
    </xf>
    <xf numFmtId="0" fontId="90" fillId="0" borderId="0">
      <protection locked="0"/>
    </xf>
    <xf numFmtId="0" fontId="30" fillId="0" borderId="11" applyNumberFormat="0" applyFill="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2" fillId="0" borderId="0" applyFont="0" applyFill="0" applyBorder="0" applyAlignment="0" applyProtection="0"/>
    <xf numFmtId="43"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6" fontId="2" fillId="0" borderId="0" applyFont="0" applyFill="0" applyBorder="0" applyAlignment="0" applyProtection="0"/>
    <xf numFmtId="167" fontId="2"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167" fontId="2" fillId="0" borderId="0" applyFont="0" applyFill="0" applyBorder="0" applyAlignment="0" applyProtection="0"/>
    <xf numFmtId="43" fontId="4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40" fontId="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9"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167" fontId="2" fillId="0" borderId="0" applyFont="0" applyFill="0" applyBorder="0" applyAlignment="0" applyProtection="0"/>
    <xf numFmtId="167" fontId="9"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9"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66"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167" fontId="2" fillId="0" borderId="0" applyFont="0" applyFill="0" applyBorder="0" applyAlignment="0" applyProtection="0"/>
    <xf numFmtId="43"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42" fillId="0" borderId="0" applyFont="0" applyFill="0" applyBorder="0" applyAlignment="0" applyProtection="0"/>
    <xf numFmtId="167" fontId="2" fillId="0" borderId="0" applyFont="0" applyFill="0" applyBorder="0" applyAlignment="0" applyProtection="0"/>
    <xf numFmtId="43"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2" fillId="0" borderId="0" applyFont="0" applyFill="0" applyBorder="0" applyAlignment="0" applyProtection="0"/>
    <xf numFmtId="43"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4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2" fillId="0" borderId="0" applyFont="0" applyFill="0" applyBorder="0" applyAlignment="0" applyProtection="0"/>
    <xf numFmtId="43"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87" fillId="0" borderId="0" applyFont="0" applyFill="0" applyBorder="0" applyAlignment="0" applyProtection="0"/>
    <xf numFmtId="167" fontId="87"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91" fillId="0" borderId="0"/>
    <xf numFmtId="192" fontId="90" fillId="0" borderId="0">
      <protection locked="0"/>
    </xf>
    <xf numFmtId="192" fontId="90" fillId="0" borderId="0">
      <protection locked="0"/>
    </xf>
    <xf numFmtId="0" fontId="93" fillId="0" borderId="0" applyNumberFormat="0" applyFill="0" applyBorder="0" applyAlignment="0" applyProtection="0"/>
    <xf numFmtId="0" fontId="94" fillId="0" borderId="0" applyNumberFormat="0" applyFill="0" applyBorder="0" applyAlignment="0" applyProtection="0"/>
    <xf numFmtId="0" fontId="95" fillId="0" borderId="0"/>
    <xf numFmtId="42" fontId="2" fillId="0" borderId="0" applyFont="0" applyFill="0" applyBorder="0" applyAlignment="0" applyProtection="0"/>
    <xf numFmtId="42" fontId="2" fillId="0" borderId="0" applyFont="0" applyFill="0" applyBorder="0" applyAlignment="0" applyProtection="0"/>
    <xf numFmtId="193" fontId="96" fillId="0" borderId="0" applyFont="0" applyFill="0" applyBorder="0" applyAlignment="0" applyProtection="0"/>
    <xf numFmtId="194" fontId="2" fillId="0" borderId="0" applyFont="0" applyFill="0" applyBorder="0" applyAlignment="0" applyProtection="0"/>
    <xf numFmtId="49" fontId="2" fillId="0" borderId="0" applyProtection="0"/>
    <xf numFmtId="49" fontId="2" fillId="0" borderId="0" applyProtection="0"/>
    <xf numFmtId="0" fontId="2" fillId="0" borderId="0"/>
    <xf numFmtId="0" fontId="97" fillId="0" borderId="0"/>
    <xf numFmtId="0" fontId="2" fillId="0" borderId="0"/>
    <xf numFmtId="49" fontId="2" fillId="0" borderId="0" applyProtection="0"/>
    <xf numFmtId="49" fontId="2" fillId="0" borderId="0" applyProtection="0"/>
    <xf numFmtId="195" fontId="77" fillId="0" borderId="0">
      <protection locked="0"/>
    </xf>
    <xf numFmtId="196" fontId="77" fillId="0" borderId="0">
      <protection locked="0"/>
    </xf>
    <xf numFmtId="9" fontId="2" fillId="0" borderId="0" applyFont="0" applyFill="0" applyBorder="0" applyAlignment="0" applyProtection="0"/>
    <xf numFmtId="197" fontId="89" fillId="0" borderId="0">
      <protection locked="0"/>
    </xf>
    <xf numFmtId="198" fontId="2" fillId="0" borderId="0" applyFill="0" applyBorder="0" applyAlignment="0" applyProtection="0"/>
    <xf numFmtId="198" fontId="2" fillId="0" borderId="0" applyFill="0" applyBorder="0" applyAlignment="0" applyProtection="0"/>
    <xf numFmtId="198" fontId="2" fillId="0" borderId="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98" fontId="2" fillId="0" borderId="0" applyFill="0" applyBorder="0" applyAlignment="0" applyProtection="0"/>
    <xf numFmtId="198" fontId="2" fillId="0" borderId="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97" fillId="0" borderId="0" applyFont="0" applyFill="0" applyBorder="0" applyAlignment="0" applyProtection="0"/>
    <xf numFmtId="198" fontId="2" fillId="0" borderId="0" applyFill="0" applyBorder="0" applyAlignment="0" applyProtection="0"/>
    <xf numFmtId="167" fontId="2" fillId="0" borderId="0" applyFont="0" applyFill="0" applyBorder="0" applyAlignment="0" applyProtection="0"/>
    <xf numFmtId="198" fontId="2" fillId="0" borderId="0" applyFill="0" applyBorder="0" applyAlignment="0" applyProtection="0"/>
    <xf numFmtId="198" fontId="2" fillId="0" borderId="0" applyFill="0" applyBorder="0" applyAlignment="0" applyProtection="0"/>
    <xf numFmtId="167" fontId="97" fillId="0" borderId="0" applyFont="0" applyFill="0" applyBorder="0" applyAlignment="0" applyProtection="0"/>
    <xf numFmtId="42" fontId="2" fillId="0" borderId="0" applyFill="0" applyBorder="0" applyAlignment="0" applyProtection="0"/>
    <xf numFmtId="42" fontId="2" fillId="0" borderId="0" applyFill="0" applyBorder="0" applyAlignment="0" applyProtection="0"/>
    <xf numFmtId="167" fontId="97" fillId="0" borderId="0" applyFont="0" applyFill="0" applyBorder="0" applyAlignment="0" applyProtection="0"/>
    <xf numFmtId="198" fontId="2" fillId="0" borderId="0" applyFill="0" applyBorder="0" applyAlignment="0" applyProtection="0"/>
    <xf numFmtId="199" fontId="2" fillId="0" borderId="0" applyFill="0" applyBorder="0" applyAlignment="0" applyProtection="0"/>
    <xf numFmtId="167" fontId="97" fillId="0" borderId="0" applyFont="0" applyFill="0" applyBorder="0" applyAlignment="0" applyProtection="0"/>
    <xf numFmtId="198" fontId="2" fillId="0" borderId="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98" fontId="2" fillId="0" borderId="0" applyFill="0" applyBorder="0" applyAlignment="0" applyProtection="0"/>
    <xf numFmtId="198" fontId="2" fillId="0" borderId="0" applyFill="0" applyBorder="0" applyAlignment="0" applyProtection="0"/>
    <xf numFmtId="200" fontId="2" fillId="0" borderId="0" applyFill="0" applyBorder="0" applyAlignment="0" applyProtection="0"/>
    <xf numFmtId="167" fontId="2" fillId="0" borderId="0" applyFont="0" applyFill="0" applyBorder="0" applyAlignment="0" applyProtection="0"/>
    <xf numFmtId="201" fontId="2" fillId="0" borderId="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97" fillId="0" borderId="0" applyFont="0" applyFill="0" applyBorder="0" applyAlignment="0" applyProtection="0"/>
    <xf numFmtId="167" fontId="2" fillId="0" borderId="0" applyFont="0" applyFill="0" applyBorder="0" applyAlignment="0" applyProtection="0"/>
    <xf numFmtId="40" fontId="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98" fontId="2" fillId="0" borderId="0" applyFill="0" applyBorder="0" applyAlignment="0" applyProtection="0"/>
    <xf numFmtId="0" fontId="36" fillId="0" borderId="4" applyNumberFormat="0" applyFill="0" applyAlignment="0" applyProtection="0"/>
    <xf numFmtId="0" fontId="14" fillId="0" borderId="0" applyNumberFormat="0" applyFill="0" applyBorder="0" applyAlignment="0" applyProtection="0"/>
    <xf numFmtId="189" fontId="90" fillId="0" borderId="0">
      <protection locked="0"/>
    </xf>
    <xf numFmtId="189" fontId="90" fillId="0" borderId="0">
      <protection locked="0"/>
    </xf>
    <xf numFmtId="196" fontId="77" fillId="0" borderId="0">
      <protection locked="0"/>
    </xf>
    <xf numFmtId="202" fontId="77" fillId="0" borderId="0">
      <protection locked="0"/>
    </xf>
    <xf numFmtId="3" fontId="96" fillId="0" borderId="0" applyFont="0" applyFill="0" applyBorder="0" applyAlignment="0" applyProtection="0"/>
    <xf numFmtId="0" fontId="2" fillId="0" borderId="0"/>
    <xf numFmtId="188" fontId="1" fillId="0" borderId="0"/>
    <xf numFmtId="165" fontId="42" fillId="0" borderId="0" applyFont="0" applyFill="0" applyBorder="0" applyAlignment="0" applyProtection="0"/>
    <xf numFmtId="0" fontId="2" fillId="0" borderId="0"/>
    <xf numFmtId="188"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39" fillId="0" borderId="10"/>
    <xf numFmtId="43" fontId="4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10"/>
    <xf numFmtId="43" fontId="39" fillId="0" borderId="10"/>
    <xf numFmtId="43" fontId="39" fillId="0" borderId="10"/>
    <xf numFmtId="43" fontId="1"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6"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4" fontId="42" fillId="0" borderId="0" applyFont="0" applyFill="0" applyBorder="0" applyAlignment="0" applyProtection="0"/>
    <xf numFmtId="44" fontId="85"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85"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9"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9" fillId="0" borderId="0" applyFont="0" applyFill="0" applyBorder="0" applyAlignment="0" applyProtection="0"/>
    <xf numFmtId="43" fontId="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5"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5"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6" fontId="2" fillId="0" borderId="0" applyFill="0" applyBorder="0" applyAlignment="0" applyProtection="0"/>
    <xf numFmtId="6" fontId="2" fillId="0" borderId="0" applyFill="0" applyBorder="0" applyAlignment="0" applyProtection="0"/>
    <xf numFmtId="6" fontId="2" fillId="0" borderId="0" applyFill="0" applyBorder="0" applyAlignment="0" applyProtection="0"/>
    <xf numFmtId="43" fontId="2" fillId="0" borderId="0" applyFont="0" applyFill="0" applyBorder="0" applyAlignment="0" applyProtection="0"/>
    <xf numFmtId="6" fontId="2" fillId="0" borderId="0" applyFill="0" applyBorder="0" applyAlignment="0" applyProtection="0"/>
    <xf numFmtId="6"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6" fontId="2" fillId="0" borderId="0" applyFill="0" applyBorder="0" applyAlignment="0" applyProtection="0"/>
    <xf numFmtId="43" fontId="2" fillId="0" borderId="0" applyFont="0" applyFill="0" applyBorder="0" applyAlignment="0" applyProtection="0"/>
    <xf numFmtId="6" fontId="2" fillId="0" borderId="0" applyFill="0" applyBorder="0" applyAlignment="0" applyProtection="0"/>
    <xf numFmtId="6" fontId="2" fillId="0" borderId="0" applyFill="0" applyBorder="0" applyAlignment="0" applyProtection="0"/>
    <xf numFmtId="43" fontId="97" fillId="0" borderId="0" applyFont="0" applyFill="0" applyBorder="0" applyAlignment="0" applyProtection="0"/>
    <xf numFmtId="42" fontId="2" fillId="0" borderId="0" applyFill="0" applyBorder="0" applyAlignment="0" applyProtection="0"/>
    <xf numFmtId="42" fontId="2" fillId="0" borderId="0" applyFill="0" applyBorder="0" applyAlignment="0" applyProtection="0"/>
    <xf numFmtId="6" fontId="2" fillId="0" borderId="0" applyFill="0" applyBorder="0" applyAlignment="0" applyProtection="0"/>
    <xf numFmtId="6" fontId="2" fillId="0" borderId="0" applyFill="0" applyBorder="0" applyAlignment="0" applyProtection="0"/>
    <xf numFmtId="43" fontId="2" fillId="0" borderId="0" applyFont="0" applyFill="0" applyBorder="0" applyAlignment="0" applyProtection="0"/>
    <xf numFmtId="6" fontId="2" fillId="0" borderId="0" applyFill="0" applyBorder="0" applyAlignment="0" applyProtection="0"/>
    <xf numFmtId="6" fontId="2" fillId="0" borderId="0" applyFill="0" applyBorder="0" applyAlignment="0" applyProtection="0"/>
    <xf numFmtId="5" fontId="2" fillId="0" borderId="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9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6" fontId="2" fillId="0" borderId="0" applyFill="0" applyBorder="0" applyAlignment="0" applyProtection="0"/>
    <xf numFmtId="43" fontId="42" fillId="0" borderId="0" applyFont="0" applyFill="0" applyBorder="0" applyAlignment="0" applyProtection="0"/>
    <xf numFmtId="44" fontId="42" fillId="0" borderId="0" applyFont="0" applyFill="0" applyBorder="0" applyAlignment="0" applyProtection="0"/>
    <xf numFmtId="0" fontId="84" fillId="0" borderId="0"/>
    <xf numFmtId="0" fontId="84" fillId="0" borderId="0"/>
    <xf numFmtId="44" fontId="2" fillId="0" borderId="0" applyFont="0" applyFill="0" applyBorder="0" applyAlignment="0" applyProtection="0"/>
    <xf numFmtId="43" fontId="2" fillId="0" borderId="0" applyFont="0" applyFill="0" applyBorder="0" applyAlignment="0" applyProtection="0"/>
    <xf numFmtId="43" fontId="39" fillId="0" borderId="1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42" fillId="0" borderId="0" applyFont="0" applyFill="0" applyBorder="0" applyAlignment="0" applyProtection="0"/>
    <xf numFmtId="43" fontId="6"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10"/>
    <xf numFmtId="43" fontId="39" fillId="0" borderId="10"/>
    <xf numFmtId="43" fontId="39" fillId="0" borderId="10"/>
    <xf numFmtId="43" fontId="1"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6"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4" fontId="42" fillId="0" borderId="0" applyFont="0" applyFill="0" applyBorder="0" applyAlignment="0" applyProtection="0"/>
    <xf numFmtId="44" fontId="85"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85"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1" fillId="0" borderId="0" applyFont="0" applyFill="0" applyBorder="0" applyAlignment="0" applyProtection="0"/>
    <xf numFmtId="43" fontId="45" fillId="0" borderId="0" applyFont="0" applyFill="0" applyBorder="0" applyAlignment="0" applyProtection="0"/>
    <xf numFmtId="43" fontId="41" fillId="0" borderId="0" applyFont="0" applyFill="0" applyBorder="0" applyAlignment="0" applyProtection="0"/>
    <xf numFmtId="43" fontId="45"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5"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6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7" fillId="0" borderId="0" applyFont="0" applyFill="0" applyBorder="0" applyAlignment="0" applyProtection="0"/>
    <xf numFmtId="42" fontId="2" fillId="0" borderId="0" applyFill="0" applyBorder="0" applyAlignment="0" applyProtection="0"/>
    <xf numFmtId="42" fontId="2" fillId="0" borderId="0" applyFill="0" applyBorder="0" applyAlignment="0" applyProtection="0"/>
  </cellStyleXfs>
  <cellXfs count="2627">
    <xf numFmtId="0" fontId="0" fillId="0" borderId="0" xfId="0"/>
    <xf numFmtId="0" fontId="43" fillId="0" borderId="0" xfId="0" applyFont="1"/>
    <xf numFmtId="4" fontId="0" fillId="0" borderId="0" xfId="0" applyNumberFormat="1"/>
    <xf numFmtId="0" fontId="44" fillId="0" borderId="0" xfId="0" applyFont="1" applyAlignment="1"/>
    <xf numFmtId="0" fontId="0" fillId="0" borderId="0" xfId="0"/>
    <xf numFmtId="0" fontId="43" fillId="0" borderId="0" xfId="0" applyFont="1"/>
    <xf numFmtId="0" fontId="44" fillId="0" borderId="0" xfId="0" applyFont="1"/>
    <xf numFmtId="43" fontId="44" fillId="0" borderId="0" xfId="219" applyFont="1"/>
    <xf numFmtId="0" fontId="53" fillId="0" borderId="0" xfId="95" applyFont="1" applyBorder="1"/>
    <xf numFmtId="43" fontId="53" fillId="0" borderId="0" xfId="219" applyFont="1" applyBorder="1"/>
    <xf numFmtId="0" fontId="53" fillId="0" borderId="0" xfId="95" applyFont="1" applyBorder="1" applyAlignment="1"/>
    <xf numFmtId="0" fontId="53" fillId="0" borderId="0" xfId="95" applyFont="1" applyBorder="1" applyAlignment="1">
      <alignment horizontal="right"/>
    </xf>
    <xf numFmtId="0" fontId="53" fillId="0" borderId="0" xfId="95" applyFont="1"/>
    <xf numFmtId="43" fontId="53" fillId="0" borderId="0" xfId="219" applyFont="1"/>
    <xf numFmtId="0" fontId="53" fillId="0" borderId="0" xfId="95" applyFont="1" applyAlignment="1"/>
    <xf numFmtId="0" fontId="53" fillId="0" borderId="0" xfId="95" applyFont="1" applyAlignment="1">
      <alignment horizontal="right"/>
    </xf>
    <xf numFmtId="0" fontId="44" fillId="0" borderId="0" xfId="0" applyFont="1" applyAlignment="1">
      <alignment horizontal="right"/>
    </xf>
    <xf numFmtId="0" fontId="12" fillId="0" borderId="0" xfId="95" applyFont="1" applyBorder="1" applyAlignment="1"/>
    <xf numFmtId="0" fontId="2" fillId="26" borderId="31" xfId="0" applyFont="1" applyFill="1" applyBorder="1" applyAlignment="1">
      <alignment horizontal="left"/>
    </xf>
    <xf numFmtId="0" fontId="2" fillId="26" borderId="31" xfId="0" applyFont="1" applyFill="1" applyBorder="1" applyAlignment="1">
      <alignment vertical="center"/>
    </xf>
    <xf numFmtId="167" fontId="4" fillId="30" borderId="23" xfId="222" applyNumberFormat="1" applyFont="1" applyFill="1" applyBorder="1" applyAlignment="1">
      <alignment horizontal="center" vertical="center" wrapText="1"/>
    </xf>
    <xf numFmtId="2" fontId="4" fillId="30" borderId="20" xfId="95" applyNumberFormat="1" applyFont="1" applyFill="1" applyBorder="1" applyAlignment="1">
      <alignment horizontal="center" vertical="center"/>
    </xf>
    <xf numFmtId="2" fontId="4" fillId="30" borderId="21" xfId="95" applyNumberFormat="1" applyFont="1" applyFill="1" applyBorder="1" applyAlignment="1">
      <alignment horizontal="center" vertical="center"/>
    </xf>
    <xf numFmtId="0" fontId="4" fillId="30" borderId="21" xfId="95" applyFont="1" applyFill="1" applyBorder="1" applyAlignment="1">
      <alignment vertical="center"/>
    </xf>
    <xf numFmtId="0" fontId="2" fillId="30" borderId="21" xfId="95" applyFont="1" applyFill="1" applyBorder="1" applyAlignment="1">
      <alignment horizontal="center" vertical="center"/>
    </xf>
    <xf numFmtId="43" fontId="2" fillId="30" borderId="21" xfId="219" applyFont="1" applyFill="1" applyBorder="1" applyAlignment="1">
      <alignment vertical="center"/>
    </xf>
    <xf numFmtId="167" fontId="2" fillId="30" borderId="21" xfId="222" applyNumberFormat="1" applyFont="1" applyFill="1" applyBorder="1" applyAlignment="1">
      <alignment vertical="center"/>
    </xf>
    <xf numFmtId="167" fontId="2" fillId="30" borderId="21" xfId="222" applyNumberFormat="1" applyFont="1" applyFill="1" applyBorder="1" applyAlignment="1">
      <alignment horizontal="right" vertical="center"/>
    </xf>
    <xf numFmtId="0" fontId="2" fillId="30" borderId="22" xfId="95" applyFont="1" applyFill="1" applyBorder="1" applyAlignment="1">
      <alignment vertical="center"/>
    </xf>
    <xf numFmtId="0" fontId="4" fillId="0" borderId="20" xfId="95" applyFont="1" applyBorder="1" applyAlignment="1">
      <alignment vertical="center"/>
    </xf>
    <xf numFmtId="0" fontId="4" fillId="0" borderId="21" xfId="95" applyFont="1" applyBorder="1" applyAlignment="1">
      <alignment vertical="center"/>
    </xf>
    <xf numFmtId="43" fontId="4" fillId="0" borderId="21" xfId="219" applyFont="1" applyBorder="1" applyAlignment="1">
      <alignment vertical="center"/>
    </xf>
    <xf numFmtId="2" fontId="4" fillId="30" borderId="8" xfId="95" applyNumberFormat="1" applyFont="1" applyFill="1" applyBorder="1" applyAlignment="1">
      <alignment horizontal="center" vertical="center"/>
    </xf>
    <xf numFmtId="2" fontId="4" fillId="30" borderId="32" xfId="95" applyNumberFormat="1" applyFont="1" applyFill="1" applyBorder="1" applyAlignment="1">
      <alignment horizontal="center" vertical="center"/>
    </xf>
    <xf numFmtId="49" fontId="4" fillId="30" borderId="32" xfId="95" applyNumberFormat="1" applyFont="1" applyFill="1" applyBorder="1" applyAlignment="1">
      <alignment horizontal="center" vertical="center"/>
    </xf>
    <xf numFmtId="0" fontId="4" fillId="30" borderId="0" xfId="95" applyFont="1" applyFill="1" applyBorder="1" applyAlignment="1">
      <alignment horizontal="center" vertical="center"/>
    </xf>
    <xf numFmtId="2" fontId="4" fillId="30" borderId="0" xfId="95" applyNumberFormat="1" applyFont="1" applyFill="1" applyBorder="1" applyAlignment="1">
      <alignment horizontal="center" vertical="center"/>
    </xf>
    <xf numFmtId="0" fontId="2" fillId="30" borderId="0" xfId="95" applyFont="1" applyFill="1" applyBorder="1" applyAlignment="1">
      <alignment horizontal="center" vertical="center"/>
    </xf>
    <xf numFmtId="43" fontId="2" fillId="30" borderId="0" xfId="219" applyFont="1" applyFill="1" applyBorder="1" applyAlignment="1">
      <alignment vertical="center"/>
    </xf>
    <xf numFmtId="167" fontId="2" fillId="30" borderId="0" xfId="222" applyNumberFormat="1" applyFont="1" applyFill="1" applyBorder="1" applyAlignment="1">
      <alignment vertical="center"/>
    </xf>
    <xf numFmtId="0" fontId="2" fillId="30" borderId="29" xfId="95" applyFont="1" applyFill="1" applyBorder="1" applyAlignment="1">
      <alignment vertical="center"/>
    </xf>
    <xf numFmtId="0" fontId="4" fillId="30" borderId="30" xfId="95" applyFont="1" applyFill="1" applyBorder="1" applyAlignment="1">
      <alignment horizontal="center" vertical="center"/>
    </xf>
    <xf numFmtId="2" fontId="4" fillId="30" borderId="30" xfId="95" applyNumberFormat="1" applyFont="1" applyFill="1" applyBorder="1" applyAlignment="1">
      <alignment horizontal="center" vertical="center"/>
    </xf>
    <xf numFmtId="0" fontId="2" fillId="30" borderId="30" xfId="95" applyFont="1" applyFill="1" applyBorder="1" applyAlignment="1">
      <alignment horizontal="center" vertical="center"/>
    </xf>
    <xf numFmtId="43" fontId="2" fillId="30" borderId="30" xfId="219" applyFont="1" applyFill="1" applyBorder="1" applyAlignment="1">
      <alignment vertical="center"/>
    </xf>
    <xf numFmtId="167" fontId="2" fillId="30" borderId="30" xfId="222" applyNumberFormat="1" applyFont="1" applyFill="1" applyBorder="1" applyAlignment="1">
      <alignment vertical="center"/>
    </xf>
    <xf numFmtId="0" fontId="2" fillId="30" borderId="33" xfId="95" applyFont="1" applyFill="1" applyBorder="1" applyAlignment="1">
      <alignment vertical="center"/>
    </xf>
    <xf numFmtId="49" fontId="4" fillId="30" borderId="30" xfId="95" applyNumberFormat="1" applyFont="1" applyFill="1" applyBorder="1" applyAlignment="1">
      <alignment horizontal="center" vertical="center"/>
    </xf>
    <xf numFmtId="49" fontId="4" fillId="30" borderId="20" xfId="95" applyNumberFormat="1" applyFont="1" applyFill="1" applyBorder="1" applyAlignment="1">
      <alignment horizontal="center" vertical="center"/>
    </xf>
    <xf numFmtId="49" fontId="4" fillId="30" borderId="21" xfId="95" applyNumberFormat="1" applyFont="1" applyFill="1" applyBorder="1" applyAlignment="1">
      <alignment horizontal="center" vertical="center"/>
    </xf>
    <xf numFmtId="0" fontId="4" fillId="30" borderId="21" xfId="95" applyFont="1" applyFill="1" applyBorder="1" applyAlignment="1">
      <alignment horizontal="center" vertical="center"/>
    </xf>
    <xf numFmtId="2" fontId="2" fillId="26" borderId="13" xfId="95" applyNumberFormat="1" applyFont="1" applyFill="1" applyBorder="1" applyAlignment="1">
      <alignment horizontal="center" vertical="center"/>
    </xf>
    <xf numFmtId="0" fontId="4" fillId="26" borderId="21" xfId="95" applyFont="1" applyFill="1" applyBorder="1" applyAlignment="1">
      <alignment vertical="center"/>
    </xf>
    <xf numFmtId="0" fontId="0" fillId="0" borderId="0" xfId="0"/>
    <xf numFmtId="1" fontId="2" fillId="26" borderId="13" xfId="120" applyNumberFormat="1" applyFont="1" applyFill="1" applyBorder="1" applyAlignment="1">
      <alignment horizontal="center" vertical="center" wrapText="1"/>
    </xf>
    <xf numFmtId="43" fontId="2" fillId="26" borderId="13" xfId="219" applyFont="1" applyFill="1" applyBorder="1" applyAlignment="1">
      <alignment horizontal="right" vertical="center"/>
    </xf>
    <xf numFmtId="4" fontId="2" fillId="26" borderId="13" xfId="95" applyNumberFormat="1" applyFont="1" applyFill="1" applyBorder="1" applyAlignment="1">
      <alignment vertical="center"/>
    </xf>
    <xf numFmtId="0" fontId="0" fillId="0" borderId="0" xfId="0" applyAlignment="1">
      <alignment wrapText="1"/>
    </xf>
    <xf numFmtId="0" fontId="74" fillId="0" borderId="42" xfId="0" applyFont="1" applyBorder="1" applyAlignment="1">
      <alignment horizontal="center" vertical="center"/>
    </xf>
    <xf numFmtId="0" fontId="74" fillId="0" borderId="42" xfId="0" applyFont="1" applyBorder="1" applyAlignment="1">
      <alignment horizontal="center" vertical="center" wrapText="1"/>
    </xf>
    <xf numFmtId="0" fontId="0" fillId="0" borderId="0" xfId="0" applyAlignment="1">
      <alignment horizontal="center"/>
    </xf>
    <xf numFmtId="2" fontId="0" fillId="0" borderId="0" xfId="0" applyNumberFormat="1"/>
    <xf numFmtId="0" fontId="0" fillId="32" borderId="0" xfId="0" applyFill="1" applyAlignment="1">
      <alignment horizontal="center"/>
    </xf>
    <xf numFmtId="0" fontId="0" fillId="32" borderId="0" xfId="0" applyFill="1" applyAlignment="1">
      <alignment wrapText="1"/>
    </xf>
    <xf numFmtId="0" fontId="87" fillId="0" borderId="0" xfId="3100" applyFont="1" applyAlignment="1">
      <alignment vertical="center"/>
    </xf>
    <xf numFmtId="191" fontId="87" fillId="0" borderId="0" xfId="3100" applyNumberFormat="1" applyFont="1" applyAlignment="1">
      <alignment vertical="center"/>
    </xf>
    <xf numFmtId="0" fontId="4" fillId="24" borderId="20" xfId="340" applyFont="1" applyFill="1" applyBorder="1" applyAlignment="1">
      <alignment vertical="center"/>
    </xf>
    <xf numFmtId="0" fontId="4" fillId="24" borderId="21" xfId="340" applyFont="1" applyFill="1" applyBorder="1" applyAlignment="1">
      <alignment vertical="center"/>
    </xf>
    <xf numFmtId="0" fontId="4" fillId="30" borderId="23" xfId="95" applyFont="1" applyFill="1" applyBorder="1" applyAlignment="1">
      <alignment horizontal="center" vertical="center" wrapText="1"/>
    </xf>
    <xf numFmtId="0" fontId="2" fillId="26" borderId="34" xfId="104" applyFont="1" applyFill="1" applyBorder="1" applyAlignment="1">
      <alignment horizontal="left" vertical="center"/>
    </xf>
    <xf numFmtId="0" fontId="2" fillId="26" borderId="8" xfId="104" applyFont="1" applyFill="1" applyBorder="1" applyAlignment="1">
      <alignment horizontal="left" vertical="center"/>
    </xf>
    <xf numFmtId="0" fontId="2" fillId="26" borderId="32" xfId="104" applyFont="1" applyFill="1" applyBorder="1" applyAlignment="1">
      <alignment horizontal="left" vertical="center"/>
    </xf>
    <xf numFmtId="0" fontId="99" fillId="25" borderId="0" xfId="92" applyFont="1" applyFill="1" applyBorder="1" applyAlignment="1"/>
    <xf numFmtId="0" fontId="43" fillId="0" borderId="0" xfId="0" applyFont="1" applyAlignment="1"/>
    <xf numFmtId="0" fontId="4" fillId="0" borderId="0" xfId="92" applyFont="1" applyFill="1" applyBorder="1" applyAlignment="1">
      <alignment vertical="center"/>
    </xf>
    <xf numFmtId="169" fontId="4" fillId="0" borderId="0" xfId="92" applyNumberFormat="1" applyFont="1" applyFill="1" applyBorder="1" applyAlignment="1">
      <alignment vertical="center"/>
    </xf>
    <xf numFmtId="49" fontId="4" fillId="0" borderId="0" xfId="92" applyNumberFormat="1" applyFont="1" applyFill="1" applyBorder="1" applyAlignment="1">
      <alignment vertical="center"/>
    </xf>
    <xf numFmtId="0" fontId="45" fillId="0" borderId="0" xfId="0" applyFont="1"/>
    <xf numFmtId="0" fontId="104" fillId="0" borderId="0" xfId="92" applyFont="1" applyFill="1" applyBorder="1" applyAlignment="1">
      <alignment vertical="center"/>
    </xf>
    <xf numFmtId="169" fontId="104" fillId="0" borderId="0" xfId="92" applyNumberFormat="1" applyFont="1" applyFill="1" applyBorder="1" applyAlignment="1">
      <alignment vertical="center"/>
    </xf>
    <xf numFmtId="49" fontId="104" fillId="0" borderId="0" xfId="92" applyNumberFormat="1" applyFont="1" applyFill="1" applyBorder="1" applyAlignment="1">
      <alignment vertical="center"/>
    </xf>
    <xf numFmtId="169" fontId="101" fillId="30" borderId="21" xfId="92" applyNumberFormat="1" applyFont="1" applyFill="1" applyBorder="1" applyAlignment="1">
      <alignment horizontal="center" vertical="center"/>
    </xf>
    <xf numFmtId="0" fontId="102" fillId="0" borderId="25" xfId="92" applyFont="1" applyFill="1" applyBorder="1" applyAlignment="1">
      <alignment horizontal="left" vertical="center"/>
    </xf>
    <xf numFmtId="0" fontId="102" fillId="0" borderId="26" xfId="92" applyFont="1" applyFill="1" applyBorder="1" applyAlignment="1">
      <alignment horizontal="left" vertical="center"/>
    </xf>
    <xf numFmtId="0" fontId="102" fillId="0" borderId="27" xfId="92" applyFont="1" applyFill="1" applyBorder="1" applyAlignment="1">
      <alignment horizontal="left" vertical="center"/>
    </xf>
    <xf numFmtId="4" fontId="102" fillId="0" borderId="28" xfId="92" applyNumberFormat="1" applyFont="1" applyFill="1" applyBorder="1" applyAlignment="1">
      <alignment horizontal="center" vertical="center"/>
    </xf>
    <xf numFmtId="0" fontId="102" fillId="0" borderId="16" xfId="92" applyFont="1" applyFill="1" applyBorder="1" applyAlignment="1">
      <alignment horizontal="left" vertical="center"/>
    </xf>
    <xf numFmtId="0" fontId="102" fillId="0" borderId="17" xfId="92" applyFont="1" applyFill="1" applyBorder="1" applyAlignment="1">
      <alignment horizontal="left" vertical="center"/>
    </xf>
    <xf numFmtId="4" fontId="102" fillId="0" borderId="15" xfId="92" applyNumberFormat="1" applyFont="1" applyFill="1" applyBorder="1" applyAlignment="1">
      <alignment horizontal="center" vertical="center"/>
    </xf>
    <xf numFmtId="0" fontId="105" fillId="26" borderId="34" xfId="110" applyFont="1" applyFill="1" applyBorder="1" applyAlignment="1">
      <alignment vertical="center"/>
    </xf>
    <xf numFmtId="0" fontId="105" fillId="26" borderId="8" xfId="110" applyFont="1" applyFill="1" applyBorder="1" applyAlignment="1">
      <alignment vertical="center"/>
    </xf>
    <xf numFmtId="0" fontId="105" fillId="26" borderId="32" xfId="110" applyFont="1" applyFill="1" applyBorder="1" applyAlignment="1">
      <alignment vertical="center"/>
    </xf>
    <xf numFmtId="0" fontId="43" fillId="0" borderId="0" xfId="0" applyFont="1" applyAlignment="1">
      <alignment horizontal="center" vertical="center" wrapText="1"/>
    </xf>
    <xf numFmtId="0" fontId="43" fillId="0" borderId="0" xfId="0" applyFont="1" applyAlignment="1">
      <alignment vertical="center"/>
    </xf>
    <xf numFmtId="0" fontId="43" fillId="0" borderId="0" xfId="0" applyFont="1" applyBorder="1" applyAlignment="1">
      <alignment vertical="center"/>
    </xf>
    <xf numFmtId="0" fontId="43" fillId="0" borderId="0" xfId="0" applyFont="1" applyAlignment="1">
      <alignment horizontal="left" wrapText="1"/>
    </xf>
    <xf numFmtId="0" fontId="4" fillId="26" borderId="0" xfId="110" applyFont="1" applyFill="1" applyBorder="1" applyAlignment="1">
      <alignment horizontal="center" vertical="center"/>
    </xf>
    <xf numFmtId="43" fontId="43" fillId="0" borderId="0" xfId="0" applyNumberFormat="1" applyFont="1"/>
    <xf numFmtId="0" fontId="105" fillId="0" borderId="0" xfId="95" applyFont="1" applyBorder="1"/>
    <xf numFmtId="43" fontId="105" fillId="0" borderId="0" xfId="219" applyFont="1" applyBorder="1"/>
    <xf numFmtId="0" fontId="105" fillId="0" borderId="0" xfId="95" applyFont="1" applyBorder="1" applyAlignment="1"/>
    <xf numFmtId="0" fontId="105" fillId="0" borderId="0" xfId="95" applyFont="1" applyBorder="1" applyAlignment="1">
      <alignment horizontal="right"/>
    </xf>
    <xf numFmtId="43" fontId="105" fillId="0" borderId="0" xfId="95" applyNumberFormat="1" applyFont="1" applyBorder="1" applyAlignment="1"/>
    <xf numFmtId="2" fontId="43" fillId="0" borderId="0" xfId="0" applyNumberFormat="1" applyFont="1" applyAlignment="1">
      <alignment vertical="center"/>
    </xf>
    <xf numFmtId="0" fontId="2" fillId="0" borderId="66" xfId="3100" applyFont="1" applyBorder="1" applyAlignment="1">
      <alignment vertical="center"/>
    </xf>
    <xf numFmtId="0" fontId="2" fillId="0" borderId="31" xfId="3100" applyFont="1" applyBorder="1" applyAlignment="1">
      <alignment vertical="center"/>
    </xf>
    <xf numFmtId="191" fontId="2" fillId="0" borderId="31" xfId="3100" applyNumberFormat="1" applyFont="1" applyBorder="1" applyAlignment="1">
      <alignment vertical="center"/>
    </xf>
    <xf numFmtId="0" fontId="2" fillId="0" borderId="67" xfId="3100" applyFont="1" applyBorder="1" applyAlignment="1">
      <alignment vertical="center"/>
    </xf>
    <xf numFmtId="0" fontId="2" fillId="0" borderId="0" xfId="3100" applyFont="1" applyAlignment="1">
      <alignment vertical="center"/>
    </xf>
    <xf numFmtId="0" fontId="2" fillId="0" borderId="64" xfId="3100" applyFont="1" applyBorder="1" applyAlignment="1">
      <alignment vertical="center"/>
    </xf>
    <xf numFmtId="0" fontId="2" fillId="0" borderId="0" xfId="3100" applyFont="1" applyBorder="1" applyAlignment="1">
      <alignment vertical="center"/>
    </xf>
    <xf numFmtId="191" fontId="2" fillId="0" borderId="0" xfId="3100" applyNumberFormat="1" applyFont="1" applyBorder="1" applyAlignment="1">
      <alignment vertical="center"/>
    </xf>
    <xf numFmtId="0" fontId="2" fillId="0" borderId="65" xfId="3100" applyFont="1" applyBorder="1" applyAlignment="1">
      <alignment vertical="center"/>
    </xf>
    <xf numFmtId="0" fontId="2" fillId="0" borderId="68" xfId="3100" applyFont="1" applyBorder="1" applyAlignment="1">
      <alignment vertical="center"/>
    </xf>
    <xf numFmtId="0" fontId="2" fillId="0" borderId="30" xfId="3100" applyFont="1" applyBorder="1" applyAlignment="1">
      <alignment vertical="center"/>
    </xf>
    <xf numFmtId="191" fontId="2" fillId="0" borderId="30" xfId="3100" applyNumberFormat="1" applyFont="1" applyBorder="1" applyAlignment="1">
      <alignment vertical="center"/>
    </xf>
    <xf numFmtId="0" fontId="2" fillId="0" borderId="69" xfId="3100" applyFont="1" applyBorder="1" applyAlignment="1">
      <alignment vertical="center"/>
    </xf>
    <xf numFmtId="191" fontId="104" fillId="0" borderId="64" xfId="3100" applyNumberFormat="1" applyFont="1" applyBorder="1" applyAlignment="1">
      <alignment horizontal="center" vertical="center"/>
    </xf>
    <xf numFmtId="191" fontId="104" fillId="0" borderId="0" xfId="3100" applyNumberFormat="1" applyFont="1" applyBorder="1" applyAlignment="1">
      <alignment horizontal="center" vertical="center"/>
    </xf>
    <xf numFmtId="191" fontId="104" fillId="0" borderId="31" xfId="3100" applyNumberFormat="1" applyFont="1" applyBorder="1" applyAlignment="1">
      <alignment horizontal="center" vertical="center"/>
    </xf>
    <xf numFmtId="0" fontId="4" fillId="0" borderId="43" xfId="3100" applyFont="1" applyFill="1" applyBorder="1" applyAlignment="1">
      <alignment vertical="center"/>
    </xf>
    <xf numFmtId="0" fontId="4" fillId="0" borderId="47" xfId="3100" applyFont="1" applyFill="1" applyBorder="1" applyAlignment="1">
      <alignment horizontal="center" vertical="center"/>
    </xf>
    <xf numFmtId="0" fontId="2" fillId="0" borderId="0" xfId="3100" applyFont="1" applyFill="1" applyBorder="1" applyAlignment="1">
      <alignment vertical="center"/>
    </xf>
    <xf numFmtId="0" fontId="4" fillId="0" borderId="53" xfId="3100" applyFont="1" applyFill="1" applyBorder="1" applyAlignment="1">
      <alignment vertical="top"/>
    </xf>
    <xf numFmtId="0" fontId="4" fillId="0" borderId="0" xfId="3100" applyFont="1" applyBorder="1" applyAlignment="1">
      <alignment vertical="center"/>
    </xf>
    <xf numFmtId="0" fontId="4" fillId="0" borderId="61" xfId="3100" applyFont="1" applyBorder="1" applyAlignment="1">
      <alignment vertical="center"/>
    </xf>
    <xf numFmtId="0" fontId="4" fillId="0" borderId="50" xfId="3100" applyFont="1" applyBorder="1" applyAlignment="1">
      <alignment horizontal="left" vertical="top"/>
    </xf>
    <xf numFmtId="0" fontId="4" fillId="0" borderId="51" xfId="3100" applyFont="1" applyBorder="1" applyAlignment="1">
      <alignment vertical="center"/>
    </xf>
    <xf numFmtId="191" fontId="2" fillId="31" borderId="52" xfId="3100" applyNumberFormat="1" applyFont="1" applyFill="1" applyBorder="1" applyAlignment="1">
      <alignment horizontal="center" vertical="center"/>
    </xf>
    <xf numFmtId="0" fontId="4" fillId="0" borderId="57" xfId="3100" applyFont="1" applyFill="1" applyBorder="1" applyAlignment="1">
      <alignment horizontal="center" vertical="center"/>
    </xf>
    <xf numFmtId="191" fontId="107" fillId="0" borderId="31" xfId="3100" applyNumberFormat="1" applyFont="1" applyBorder="1" applyAlignment="1">
      <alignment horizontal="centerContinuous" vertical="center"/>
    </xf>
    <xf numFmtId="191" fontId="107" fillId="0" borderId="35" xfId="3100" applyNumberFormat="1" applyFont="1" applyBorder="1" applyAlignment="1">
      <alignment horizontal="centerContinuous" vertical="center"/>
    </xf>
    <xf numFmtId="191" fontId="107" fillId="0" borderId="35" xfId="3100" applyNumberFormat="1" applyFont="1" applyBorder="1" applyAlignment="1">
      <alignment horizontal="center" vertical="center"/>
    </xf>
    <xf numFmtId="191" fontId="107" fillId="0" borderId="30" xfId="3100" applyNumberFormat="1" applyFont="1" applyBorder="1" applyAlignment="1">
      <alignment horizontal="centerContinuous" vertical="center"/>
    </xf>
    <xf numFmtId="191" fontId="107" fillId="0" borderId="33" xfId="3100" applyNumberFormat="1" applyFont="1" applyBorder="1" applyAlignment="1">
      <alignment horizontal="centerContinuous" vertical="center"/>
    </xf>
    <xf numFmtId="191" fontId="107" fillId="0" borderId="19" xfId="3100" applyNumberFormat="1" applyFont="1" applyBorder="1" applyAlignment="1">
      <alignment horizontal="center" vertical="center"/>
    </xf>
    <xf numFmtId="0" fontId="108" fillId="31" borderId="34" xfId="3100" applyFont="1" applyFill="1" applyBorder="1" applyAlignment="1">
      <alignment horizontal="center" vertical="center"/>
    </xf>
    <xf numFmtId="0" fontId="108" fillId="0" borderId="35" xfId="3100" applyFont="1" applyFill="1" applyBorder="1" applyAlignment="1">
      <alignment horizontal="center" vertical="center"/>
    </xf>
    <xf numFmtId="0" fontId="108" fillId="0" borderId="34" xfId="3100" applyFont="1" applyFill="1" applyBorder="1" applyAlignment="1">
      <alignment vertical="center" wrapText="1"/>
    </xf>
    <xf numFmtId="0" fontId="108" fillId="0" borderId="35" xfId="3100" applyFont="1" applyBorder="1" applyAlignment="1">
      <alignment vertical="center"/>
    </xf>
    <xf numFmtId="4" fontId="108" fillId="31" borderId="35" xfId="3100" applyNumberFormat="1" applyFont="1" applyFill="1" applyBorder="1" applyAlignment="1">
      <alignment horizontal="center" vertical="center"/>
    </xf>
    <xf numFmtId="4" fontId="108" fillId="0" borderId="18" xfId="3100" applyNumberFormat="1" applyFont="1" applyFill="1" applyBorder="1" applyAlignment="1">
      <alignment vertical="center"/>
    </xf>
    <xf numFmtId="0" fontId="108" fillId="31" borderId="8" xfId="3100" applyFont="1" applyFill="1" applyBorder="1" applyAlignment="1">
      <alignment horizontal="center" vertical="center"/>
    </xf>
    <xf numFmtId="0" fontId="108" fillId="0" borderId="29" xfId="3100" applyFont="1" applyFill="1" applyBorder="1" applyAlignment="1">
      <alignment horizontal="center" vertical="center"/>
    </xf>
    <xf numFmtId="0" fontId="108" fillId="0" borderId="8" xfId="3100" applyFont="1" applyFill="1" applyBorder="1" applyAlignment="1">
      <alignment vertical="center" wrapText="1"/>
    </xf>
    <xf numFmtId="0" fontId="108" fillId="0" borderId="29" xfId="3100" applyFont="1" applyBorder="1" applyAlignment="1">
      <alignment vertical="center"/>
    </xf>
    <xf numFmtId="4" fontId="108" fillId="31" borderId="29" xfId="3100" applyNumberFormat="1" applyFont="1" applyFill="1" applyBorder="1" applyAlignment="1">
      <alignment horizontal="center" vertical="center"/>
    </xf>
    <xf numFmtId="0" fontId="108" fillId="31" borderId="32" xfId="3100" applyFont="1" applyFill="1" applyBorder="1" applyAlignment="1">
      <alignment horizontal="center" vertical="center"/>
    </xf>
    <xf numFmtId="0" fontId="108" fillId="0" borderId="33" xfId="3100" applyFont="1" applyFill="1" applyBorder="1" applyAlignment="1">
      <alignment vertical="center"/>
    </xf>
    <xf numFmtId="0" fontId="108" fillId="0" borderId="32" xfId="3100" applyFont="1" applyFill="1" applyBorder="1" applyAlignment="1">
      <alignment vertical="center" wrapText="1"/>
    </xf>
    <xf numFmtId="0" fontId="108" fillId="0" borderId="33" xfId="3100" applyFont="1" applyBorder="1" applyAlignment="1">
      <alignment vertical="center"/>
    </xf>
    <xf numFmtId="4" fontId="108" fillId="31" borderId="33" xfId="3100" applyNumberFormat="1" applyFont="1" applyFill="1" applyBorder="1" applyAlignment="1">
      <alignment horizontal="center" vertical="center"/>
    </xf>
    <xf numFmtId="4" fontId="108" fillId="0" borderId="19" xfId="3100" applyNumberFormat="1" applyFont="1" applyFill="1" applyBorder="1" applyAlignment="1">
      <alignment vertical="center"/>
    </xf>
    <xf numFmtId="0" fontId="2" fillId="0" borderId="71" xfId="3100" applyFont="1" applyBorder="1" applyAlignment="1">
      <alignment vertical="center"/>
    </xf>
    <xf numFmtId="0" fontId="108" fillId="0" borderId="72" xfId="3100" applyFont="1" applyBorder="1" applyAlignment="1">
      <alignment vertical="center"/>
    </xf>
    <xf numFmtId="0" fontId="108" fillId="0" borderId="41" xfId="3100" applyFont="1" applyBorder="1" applyAlignment="1">
      <alignment vertical="center"/>
    </xf>
    <xf numFmtId="191" fontId="107" fillId="0" borderId="41" xfId="3100" applyNumberFormat="1" applyFont="1" applyBorder="1" applyAlignment="1">
      <alignment vertical="center"/>
    </xf>
    <xf numFmtId="191" fontId="108" fillId="0" borderId="41" xfId="3100" applyNumberFormat="1" applyFont="1" applyFill="1" applyBorder="1" applyAlignment="1">
      <alignment vertical="center"/>
    </xf>
    <xf numFmtId="191" fontId="108" fillId="0" borderId="41" xfId="3100" applyNumberFormat="1" applyFont="1" applyBorder="1" applyAlignment="1">
      <alignment vertical="center"/>
    </xf>
    <xf numFmtId="191" fontId="108" fillId="0" borderId="73" xfId="3100" applyNumberFormat="1" applyFont="1" applyBorder="1" applyAlignment="1">
      <alignment vertical="center"/>
    </xf>
    <xf numFmtId="191" fontId="107" fillId="0" borderId="82" xfId="3100" applyNumberFormat="1" applyFont="1" applyFill="1" applyBorder="1" applyAlignment="1">
      <alignment vertical="center"/>
    </xf>
    <xf numFmtId="0" fontId="2" fillId="0" borderId="74" xfId="3100" applyFont="1" applyBorder="1" applyAlignment="1">
      <alignment vertical="center"/>
    </xf>
    <xf numFmtId="0" fontId="73" fillId="0" borderId="62" xfId="3100" applyFont="1" applyBorder="1" applyAlignment="1">
      <alignment vertical="center"/>
    </xf>
    <xf numFmtId="0" fontId="73" fillId="0" borderId="63" xfId="3100" applyFont="1" applyBorder="1" applyAlignment="1">
      <alignment vertical="center"/>
    </xf>
    <xf numFmtId="0" fontId="73" fillId="0" borderId="0" xfId="3100" applyFont="1" applyAlignment="1">
      <alignment vertical="center"/>
    </xf>
    <xf numFmtId="0" fontId="73" fillId="0" borderId="64" xfId="3100" applyFont="1" applyBorder="1" applyAlignment="1">
      <alignment vertical="center"/>
    </xf>
    <xf numFmtId="0" fontId="73" fillId="0" borderId="65" xfId="3100" applyFont="1" applyBorder="1" applyAlignment="1">
      <alignment vertical="center"/>
    </xf>
    <xf numFmtId="4" fontId="108" fillId="0" borderId="23" xfId="3100" applyNumberFormat="1" applyFont="1" applyFill="1" applyBorder="1" applyAlignment="1">
      <alignment horizontal="center" vertical="center"/>
    </xf>
    <xf numFmtId="4" fontId="108" fillId="0" borderId="29" xfId="3100" applyNumberFormat="1" applyFont="1" applyFill="1" applyBorder="1" applyAlignment="1">
      <alignment horizontal="center" vertical="center"/>
    </xf>
    <xf numFmtId="4" fontId="108" fillId="0" borderId="33" xfId="3100" applyNumberFormat="1" applyFont="1" applyFill="1" applyBorder="1" applyAlignment="1">
      <alignment horizontal="center" vertical="center"/>
    </xf>
    <xf numFmtId="1" fontId="103" fillId="31" borderId="59" xfId="3100" applyNumberFormat="1" applyFont="1" applyFill="1" applyBorder="1" applyAlignment="1">
      <alignment vertical="center" wrapText="1"/>
    </xf>
    <xf numFmtId="1" fontId="103" fillId="31" borderId="60" xfId="3100" applyNumberFormat="1" applyFont="1" applyFill="1" applyBorder="1" applyAlignment="1">
      <alignment vertical="center" wrapText="1"/>
    </xf>
    <xf numFmtId="10" fontId="2" fillId="26" borderId="13" xfId="153" applyNumberFormat="1" applyFont="1" applyFill="1" applyBorder="1" applyAlignment="1">
      <alignment horizontal="right" vertical="center" wrapText="1"/>
    </xf>
    <xf numFmtId="10" fontId="4" fillId="26" borderId="13" xfId="222" applyNumberFormat="1" applyFont="1" applyFill="1" applyBorder="1" applyAlignment="1">
      <alignment vertical="center"/>
    </xf>
    <xf numFmtId="10" fontId="4" fillId="26" borderId="22" xfId="222" applyNumberFormat="1" applyFont="1" applyFill="1" applyBorder="1" applyAlignment="1">
      <alignment vertical="center"/>
    </xf>
    <xf numFmtId="10" fontId="4" fillId="30" borderId="22" xfId="144" applyNumberFormat="1" applyFont="1" applyFill="1" applyBorder="1" applyAlignment="1">
      <alignment vertical="center"/>
    </xf>
    <xf numFmtId="0" fontId="46" fillId="26" borderId="23" xfId="120" applyFont="1" applyFill="1" applyBorder="1" applyAlignment="1">
      <alignment vertical="center" wrapText="1"/>
    </xf>
    <xf numFmtId="2" fontId="2" fillId="26" borderId="13" xfId="222" applyNumberFormat="1" applyFont="1" applyFill="1" applyBorder="1" applyAlignment="1">
      <alignment horizontal="right" vertical="center"/>
    </xf>
    <xf numFmtId="2" fontId="2" fillId="30" borderId="21" xfId="222" applyNumberFormat="1" applyFont="1" applyFill="1" applyBorder="1" applyAlignment="1">
      <alignment vertical="center"/>
    </xf>
    <xf numFmtId="2" fontId="2" fillId="30" borderId="21" xfId="222" applyNumberFormat="1" applyFont="1" applyFill="1" applyBorder="1" applyAlignment="1">
      <alignment horizontal="right" vertical="center"/>
    </xf>
    <xf numFmtId="2" fontId="2" fillId="30" borderId="0" xfId="222" applyNumberFormat="1" applyFont="1" applyFill="1" applyBorder="1" applyAlignment="1">
      <alignment vertical="center"/>
    </xf>
    <xf numFmtId="2" fontId="2" fillId="30" borderId="0" xfId="222" applyNumberFormat="1" applyFont="1" applyFill="1" applyBorder="1" applyAlignment="1">
      <alignment horizontal="right" vertical="center"/>
    </xf>
    <xf numFmtId="2" fontId="2" fillId="30" borderId="30" xfId="222" applyNumberFormat="1" applyFont="1" applyFill="1" applyBorder="1" applyAlignment="1">
      <alignment vertical="center"/>
    </xf>
    <xf numFmtId="2" fontId="2" fillId="30" borderId="30" xfId="222" applyNumberFormat="1" applyFont="1" applyFill="1" applyBorder="1" applyAlignment="1">
      <alignment horizontal="right" vertical="center"/>
    </xf>
    <xf numFmtId="0" fontId="2" fillId="0" borderId="0" xfId="1441"/>
    <xf numFmtId="0" fontId="2" fillId="0" borderId="83" xfId="1441" applyBorder="1"/>
    <xf numFmtId="0" fontId="109" fillId="0" borderId="0" xfId="1441" applyFont="1"/>
    <xf numFmtId="0" fontId="2" fillId="0" borderId="84" xfId="1441" applyBorder="1"/>
    <xf numFmtId="0" fontId="110" fillId="24" borderId="85" xfId="1441" applyFont="1" applyFill="1" applyBorder="1" applyAlignment="1">
      <alignment horizontal="center" vertical="center"/>
    </xf>
    <xf numFmtId="0" fontId="110" fillId="24" borderId="86" xfId="1441" applyFont="1" applyFill="1" applyBorder="1" applyAlignment="1">
      <alignment horizontal="center" vertical="center"/>
    </xf>
    <xf numFmtId="0" fontId="2" fillId="0" borderId="0" xfId="125" applyNumberFormat="1" applyFont="1" applyBorder="1" applyAlignment="1">
      <alignment vertical="center"/>
    </xf>
    <xf numFmtId="0" fontId="2" fillId="26" borderId="0" xfId="125" applyNumberFormat="1" applyFont="1" applyFill="1" applyBorder="1" applyAlignment="1">
      <alignment vertical="center"/>
    </xf>
    <xf numFmtId="0" fontId="4" fillId="26" borderId="0" xfId="125" applyNumberFormat="1" applyFont="1" applyFill="1" applyBorder="1" applyAlignment="1">
      <alignment horizontal="right" vertical="center"/>
    </xf>
    <xf numFmtId="2" fontId="110" fillId="0" borderId="87" xfId="303" applyNumberFormat="1" applyFont="1" applyBorder="1" applyAlignment="1">
      <alignment horizontal="center" vertical="center"/>
    </xf>
    <xf numFmtId="2" fontId="112" fillId="0" borderId="89" xfId="303" applyNumberFormat="1" applyFont="1" applyBorder="1" applyAlignment="1">
      <alignment horizontal="center" vertical="center"/>
    </xf>
    <xf numFmtId="2" fontId="110" fillId="0" borderId="0" xfId="303" applyNumberFormat="1" applyFont="1" applyBorder="1" applyAlignment="1">
      <alignment horizontal="center" vertical="center"/>
    </xf>
    <xf numFmtId="2" fontId="112" fillId="0" borderId="0" xfId="303" applyNumberFormat="1" applyFont="1" applyBorder="1" applyAlignment="1">
      <alignment horizontal="center" vertical="center"/>
    </xf>
    <xf numFmtId="0" fontId="113" fillId="0" borderId="0" xfId="303" applyFont="1" applyAlignment="1">
      <alignment horizontal="center" vertical="center"/>
    </xf>
    <xf numFmtId="10" fontId="110" fillId="24" borderId="93" xfId="2129" applyNumberFormat="1" applyFont="1" applyFill="1" applyBorder="1" applyAlignment="1">
      <alignment horizontal="center" vertical="center"/>
    </xf>
    <xf numFmtId="0" fontId="2" fillId="0" borderId="0" xfId="1441" applyBorder="1"/>
    <xf numFmtId="0" fontId="2" fillId="0" borderId="0" xfId="1441" applyFont="1"/>
    <xf numFmtId="10" fontId="2" fillId="0" borderId="0" xfId="2129" applyNumberFormat="1" applyFont="1"/>
    <xf numFmtId="0" fontId="2" fillId="0" borderId="0" xfId="1441" applyFont="1" applyBorder="1"/>
    <xf numFmtId="0" fontId="2" fillId="0" borderId="64" xfId="1441" applyFont="1" applyBorder="1"/>
    <xf numFmtId="0" fontId="2" fillId="0" borderId="65" xfId="1441" applyFont="1" applyBorder="1"/>
    <xf numFmtId="0" fontId="2" fillId="0" borderId="71" xfId="1441" applyFont="1" applyBorder="1"/>
    <xf numFmtId="9" fontId="2" fillId="0" borderId="41" xfId="1441" applyNumberFormat="1" applyFont="1" applyBorder="1" applyAlignment="1">
      <alignment horizontal="center" vertical="center"/>
    </xf>
    <xf numFmtId="0" fontId="2" fillId="0" borderId="41" xfId="1441" applyFont="1" applyBorder="1" applyAlignment="1">
      <alignment horizontal="left" vertical="center"/>
    </xf>
    <xf numFmtId="0" fontId="2" fillId="0" borderId="41" xfId="1441" applyFont="1" applyBorder="1"/>
    <xf numFmtId="0" fontId="2" fillId="0" borderId="74" xfId="1441" applyFont="1" applyBorder="1"/>
    <xf numFmtId="0" fontId="4" fillId="26" borderId="0" xfId="125" applyNumberFormat="1" applyFont="1" applyFill="1" applyBorder="1" applyAlignment="1">
      <alignment horizontal="center" vertical="center" wrapText="1"/>
    </xf>
    <xf numFmtId="0" fontId="4" fillId="0" borderId="0" xfId="1441" applyFont="1" applyFill="1" applyBorder="1" applyAlignment="1">
      <alignment horizontal="center" vertical="center"/>
    </xf>
    <xf numFmtId="0" fontId="2" fillId="0" borderId="13" xfId="1441" applyFont="1" applyBorder="1" applyAlignment="1">
      <alignment horizontal="center"/>
    </xf>
    <xf numFmtId="10" fontId="46" fillId="0" borderId="0" xfId="2129" applyNumberFormat="1" applyFont="1"/>
    <xf numFmtId="0" fontId="114" fillId="0" borderId="0" xfId="1441" applyFont="1" applyBorder="1" applyAlignment="1">
      <alignment vertical="center" wrapText="1"/>
    </xf>
    <xf numFmtId="10" fontId="2" fillId="0" borderId="87" xfId="1441" applyNumberFormat="1" applyFont="1" applyBorder="1" applyAlignment="1">
      <alignment horizontal="center" vertical="center"/>
    </xf>
    <xf numFmtId="0" fontId="2" fillId="0" borderId="0" xfId="1441" applyFont="1" applyBorder="1" applyAlignment="1">
      <alignment horizontal="left"/>
    </xf>
    <xf numFmtId="0" fontId="103" fillId="0" borderId="0" xfId="1441" applyFont="1"/>
    <xf numFmtId="0" fontId="2" fillId="0" borderId="34" xfId="1441" applyBorder="1"/>
    <xf numFmtId="0" fontId="2" fillId="0" borderId="8" xfId="1441" applyBorder="1"/>
    <xf numFmtId="0" fontId="2" fillId="0" borderId="32" xfId="1441" applyBorder="1"/>
    <xf numFmtId="0" fontId="4" fillId="31" borderId="13" xfId="1441" applyFont="1" applyFill="1" applyBorder="1" applyAlignment="1">
      <alignment horizontal="center"/>
    </xf>
    <xf numFmtId="206" fontId="115" fillId="30" borderId="19" xfId="110" applyNumberFormat="1" applyFont="1" applyFill="1" applyBorder="1" applyAlignment="1">
      <alignment horizontal="center" vertical="center"/>
    </xf>
    <xf numFmtId="169" fontId="4" fillId="30" borderId="13" xfId="92" applyNumberFormat="1" applyFont="1" applyFill="1" applyBorder="1" applyAlignment="1">
      <alignment horizontal="center" vertical="center"/>
    </xf>
    <xf numFmtId="206" fontId="114" fillId="30" borderId="19" xfId="110" applyNumberFormat="1" applyFont="1" applyFill="1" applyBorder="1" applyAlignment="1">
      <alignment horizontal="center" vertical="center"/>
    </xf>
    <xf numFmtId="0" fontId="46" fillId="0" borderId="0" xfId="0" applyFont="1" applyAlignment="1"/>
    <xf numFmtId="0" fontId="46" fillId="0" borderId="0" xfId="0" applyFont="1"/>
    <xf numFmtId="4" fontId="4" fillId="30" borderId="13" xfId="92" applyNumberFormat="1" applyFont="1" applyFill="1" applyBorder="1" applyAlignment="1">
      <alignment horizontal="center" vertical="center"/>
    </xf>
    <xf numFmtId="0" fontId="113" fillId="0" borderId="15" xfId="92" applyFont="1" applyFill="1" applyBorder="1" applyAlignment="1">
      <alignment horizontal="center" vertical="center"/>
    </xf>
    <xf numFmtId="4" fontId="113" fillId="0" borderId="15" xfId="92" applyNumberFormat="1" applyFont="1" applyFill="1" applyBorder="1" applyAlignment="1">
      <alignment horizontal="center" vertical="center"/>
    </xf>
    <xf numFmtId="0" fontId="0" fillId="0" borderId="0" xfId="0" applyAlignment="1">
      <alignment horizontal="right"/>
    </xf>
    <xf numFmtId="4" fontId="104" fillId="30" borderId="13" xfId="92" applyNumberFormat="1" applyFont="1" applyFill="1" applyBorder="1" applyAlignment="1">
      <alignment horizontal="center" vertical="center"/>
    </xf>
    <xf numFmtId="2" fontId="113" fillId="0" borderId="18" xfId="92" applyNumberFormat="1" applyFont="1" applyFill="1" applyBorder="1" applyAlignment="1">
      <alignment horizontal="center" vertical="center"/>
    </xf>
    <xf numFmtId="2" fontId="113" fillId="0" borderId="34" xfId="92" applyNumberFormat="1" applyFont="1" applyFill="1" applyBorder="1" applyAlignment="1">
      <alignment horizontal="center" vertical="center"/>
    </xf>
    <xf numFmtId="49" fontId="104" fillId="30" borderId="21" xfId="92" applyNumberFormat="1" applyFont="1" applyFill="1" applyBorder="1" applyAlignment="1">
      <alignment vertical="center"/>
    </xf>
    <xf numFmtId="206" fontId="114" fillId="0" borderId="18" xfId="110" applyNumberFormat="1" applyFont="1" applyFill="1" applyBorder="1" applyAlignment="1">
      <alignment horizontal="center" vertical="center" wrapText="1"/>
    </xf>
    <xf numFmtId="206" fontId="114" fillId="0" borderId="18" xfId="110" applyNumberFormat="1" applyFont="1" applyFill="1" applyBorder="1" applyAlignment="1">
      <alignment horizontal="center" vertical="center"/>
    </xf>
    <xf numFmtId="2" fontId="113" fillId="31" borderId="34" xfId="92" applyNumberFormat="1" applyFont="1" applyFill="1" applyBorder="1" applyAlignment="1">
      <alignment horizontal="center" vertical="center"/>
    </xf>
    <xf numFmtId="0" fontId="113" fillId="0" borderId="0" xfId="92" applyFont="1" applyFill="1" applyBorder="1" applyAlignment="1">
      <alignment horizontal="left" vertical="center"/>
    </xf>
    <xf numFmtId="205" fontId="113" fillId="0" borderId="34" xfId="92" applyNumberFormat="1" applyFont="1" applyFill="1" applyBorder="1" applyAlignment="1">
      <alignment horizontal="center" vertical="center"/>
    </xf>
    <xf numFmtId="0" fontId="99" fillId="0" borderId="31" xfId="92" applyFont="1" applyFill="1" applyBorder="1" applyAlignment="1">
      <alignment horizontal="center" vertical="center"/>
    </xf>
    <xf numFmtId="0" fontId="99" fillId="0" borderId="0" xfId="92" applyFont="1" applyFill="1" applyBorder="1" applyAlignment="1">
      <alignment horizontal="center" vertical="center"/>
    </xf>
    <xf numFmtId="0" fontId="114" fillId="0" borderId="31" xfId="92" applyFont="1" applyFill="1" applyBorder="1" applyAlignment="1">
      <alignment horizontal="left" vertical="center"/>
    </xf>
    <xf numFmtId="0" fontId="114" fillId="0" borderId="0" xfId="92" applyFont="1" applyFill="1" applyBorder="1" applyAlignment="1">
      <alignment horizontal="left" vertical="center"/>
    </xf>
    <xf numFmtId="2" fontId="113" fillId="0" borderId="13" xfId="92" applyNumberFormat="1" applyFont="1" applyFill="1" applyBorder="1" applyAlignment="1">
      <alignment horizontal="center" vertical="center"/>
    </xf>
    <xf numFmtId="0" fontId="108" fillId="0" borderId="13" xfId="3100" applyFont="1" applyFill="1" applyBorder="1" applyAlignment="1">
      <alignment vertical="center" wrapText="1"/>
    </xf>
    <xf numFmtId="4" fontId="108" fillId="0" borderId="13" xfId="3100" applyNumberFormat="1" applyFont="1" applyFill="1" applyBorder="1" applyAlignment="1">
      <alignment horizontal="center" vertical="center"/>
    </xf>
    <xf numFmtId="4" fontId="108" fillId="0" borderId="13" xfId="3100" applyNumberFormat="1" applyFont="1" applyFill="1" applyBorder="1" applyAlignment="1">
      <alignment vertical="center"/>
    </xf>
    <xf numFmtId="191" fontId="107" fillId="0" borderId="12" xfId="3100" applyNumberFormat="1" applyFont="1" applyFill="1" applyBorder="1" applyAlignment="1">
      <alignment vertical="center"/>
    </xf>
    <xf numFmtId="0" fontId="2" fillId="31" borderId="52" xfId="3100" applyNumberFormat="1" applyFont="1" applyFill="1" applyBorder="1" applyAlignment="1">
      <alignment horizontal="center" vertical="center"/>
    </xf>
    <xf numFmtId="0" fontId="2" fillId="31" borderId="13" xfId="3100" applyFont="1" applyFill="1" applyBorder="1" applyAlignment="1">
      <alignment vertical="center"/>
    </xf>
    <xf numFmtId="0" fontId="108" fillId="31" borderId="13" xfId="3100" applyFont="1" applyFill="1" applyBorder="1" applyAlignment="1">
      <alignment vertical="center" wrapText="1"/>
    </xf>
    <xf numFmtId="0" fontId="108" fillId="31" borderId="20" xfId="3100" applyNumberFormat="1" applyFont="1" applyFill="1" applyBorder="1" applyAlignment="1">
      <alignment horizontal="center" vertical="center"/>
    </xf>
    <xf numFmtId="0" fontId="108" fillId="31" borderId="20" xfId="3100" applyFont="1" applyFill="1" applyBorder="1" applyAlignment="1">
      <alignment horizontal="center" vertical="center"/>
    </xf>
    <xf numFmtId="0" fontId="108" fillId="31" borderId="22" xfId="3100" applyNumberFormat="1" applyFont="1" applyFill="1" applyBorder="1" applyAlignment="1">
      <alignment vertical="center"/>
    </xf>
    <xf numFmtId="0" fontId="108" fillId="31" borderId="22" xfId="3100" applyFont="1" applyFill="1" applyBorder="1" applyAlignment="1">
      <alignment vertical="center"/>
    </xf>
    <xf numFmtId="1" fontId="103" fillId="31" borderId="58" xfId="3100" applyNumberFormat="1" applyFont="1" applyFill="1" applyBorder="1" applyAlignment="1">
      <alignment vertical="center"/>
    </xf>
    <xf numFmtId="49" fontId="104" fillId="30" borderId="13" xfId="92" applyNumberFormat="1" applyFont="1" applyFill="1" applyBorder="1" applyAlignment="1">
      <alignment vertical="center"/>
    </xf>
    <xf numFmtId="0" fontId="99" fillId="30" borderId="21" xfId="92" applyFont="1" applyFill="1" applyBorder="1" applyAlignment="1">
      <alignment vertical="center"/>
    </xf>
    <xf numFmtId="0" fontId="114" fillId="30" borderId="21" xfId="92" applyFont="1" applyFill="1" applyBorder="1" applyAlignment="1">
      <alignment vertical="center"/>
    </xf>
    <xf numFmtId="0" fontId="113" fillId="0" borderId="34" xfId="92" applyFont="1" applyFill="1" applyBorder="1" applyAlignment="1">
      <alignment vertical="center"/>
    </xf>
    <xf numFmtId="0" fontId="113" fillId="0" borderId="31" xfId="92" applyFont="1" applyFill="1" applyBorder="1" applyAlignment="1">
      <alignment vertical="center"/>
    </xf>
    <xf numFmtId="0" fontId="114" fillId="30" borderId="21" xfId="92" applyFont="1" applyFill="1" applyBorder="1" applyAlignment="1">
      <alignment horizontal="center" vertical="center"/>
    </xf>
    <xf numFmtId="0" fontId="46" fillId="0" borderId="31" xfId="0" applyFont="1" applyBorder="1" applyAlignment="1"/>
    <xf numFmtId="0" fontId="46" fillId="0" borderId="0" xfId="0" applyFont="1" applyBorder="1" applyAlignment="1"/>
    <xf numFmtId="0" fontId="113" fillId="0" borderId="35" xfId="92" applyFont="1" applyFill="1" applyBorder="1" applyAlignment="1">
      <alignment vertical="center"/>
    </xf>
    <xf numFmtId="0" fontId="0" fillId="0" borderId="0" xfId="0" applyBorder="1"/>
    <xf numFmtId="0" fontId="0" fillId="0" borderId="0" xfId="0" applyBorder="1" applyAlignment="1">
      <alignment horizontal="center"/>
    </xf>
    <xf numFmtId="0" fontId="2" fillId="24" borderId="21" xfId="340" applyFont="1" applyFill="1" applyBorder="1" applyAlignment="1">
      <alignment vertical="center"/>
    </xf>
    <xf numFmtId="0" fontId="2" fillId="24" borderId="22" xfId="340" applyFont="1" applyFill="1" applyBorder="1" applyAlignment="1">
      <alignment vertical="center"/>
    </xf>
    <xf numFmtId="0" fontId="104" fillId="26" borderId="0" xfId="90" applyFont="1" applyFill="1" applyBorder="1" applyAlignment="1">
      <alignment vertical="center"/>
    </xf>
    <xf numFmtId="0" fontId="2" fillId="26" borderId="0" xfId="90" applyFont="1" applyFill="1" applyBorder="1" applyAlignment="1">
      <alignment vertical="center"/>
    </xf>
    <xf numFmtId="0" fontId="6" fillId="26" borderId="0" xfId="90" applyFont="1" applyFill="1" applyBorder="1" applyAlignment="1">
      <alignment vertical="center"/>
    </xf>
    <xf numFmtId="0" fontId="40" fillId="0" borderId="0" xfId="138"/>
    <xf numFmtId="0" fontId="40" fillId="26" borderId="0" xfId="138" applyFill="1" applyBorder="1"/>
    <xf numFmtId="0" fontId="124" fillId="26" borderId="40" xfId="138" applyFont="1" applyFill="1" applyBorder="1" applyAlignment="1">
      <alignment horizontal="center" vertical="center"/>
    </xf>
    <xf numFmtId="0" fontId="124" fillId="26" borderId="0" xfId="138" applyFont="1" applyFill="1" applyBorder="1" applyAlignment="1">
      <alignment horizontal="center" vertical="center"/>
    </xf>
    <xf numFmtId="0" fontId="124" fillId="26" borderId="30" xfId="138" applyFont="1" applyFill="1" applyBorder="1" applyAlignment="1">
      <alignment horizontal="center" vertical="center"/>
    </xf>
    <xf numFmtId="0" fontId="124" fillId="26" borderId="31" xfId="138" applyFont="1" applyFill="1" applyBorder="1" applyAlignment="1">
      <alignment horizontal="center" vertical="center"/>
    </xf>
    <xf numFmtId="0" fontId="124" fillId="26" borderId="41" xfId="138" applyFont="1" applyFill="1" applyBorder="1" applyAlignment="1">
      <alignment horizontal="center" vertical="center"/>
    </xf>
    <xf numFmtId="0" fontId="124" fillId="26" borderId="0" xfId="138" applyFont="1" applyFill="1" applyBorder="1" applyAlignment="1">
      <alignment vertical="center" wrapText="1"/>
    </xf>
    <xf numFmtId="0" fontId="2" fillId="26" borderId="0" xfId="138" applyFont="1" applyFill="1" applyBorder="1"/>
    <xf numFmtId="0" fontId="4" fillId="26" borderId="0" xfId="138" applyFont="1" applyFill="1" applyBorder="1"/>
    <xf numFmtId="0" fontId="124" fillId="26" borderId="0" xfId="138" applyFont="1" applyFill="1" applyBorder="1"/>
    <xf numFmtId="0" fontId="123" fillId="26" borderId="0" xfId="138" applyFont="1" applyFill="1" applyBorder="1"/>
    <xf numFmtId="11" fontId="123" fillId="26" borderId="13" xfId="138" applyNumberFormat="1" applyFont="1" applyFill="1" applyBorder="1"/>
    <xf numFmtId="0" fontId="124" fillId="26" borderId="41" xfId="138" applyFont="1" applyFill="1" applyBorder="1"/>
    <xf numFmtId="0" fontId="123" fillId="39" borderId="13" xfId="138" applyFont="1" applyFill="1" applyBorder="1" applyAlignment="1">
      <alignment horizontal="center"/>
    </xf>
    <xf numFmtId="0" fontId="124" fillId="26" borderId="8" xfId="138" applyFont="1" applyFill="1" applyBorder="1"/>
    <xf numFmtId="0" fontId="124" fillId="26" borderId="29" xfId="138" applyFont="1" applyFill="1" applyBorder="1"/>
    <xf numFmtId="0" fontId="124" fillId="26" borderId="18" xfId="138" applyFont="1" applyFill="1" applyBorder="1" applyAlignment="1">
      <alignment horizontal="center"/>
    </xf>
    <xf numFmtId="0" fontId="124" fillId="26" borderId="18" xfId="138" applyFont="1" applyFill="1" applyBorder="1" applyAlignment="1">
      <alignment horizontal="right"/>
    </xf>
    <xf numFmtId="0" fontId="124" fillId="26" borderId="32" xfId="138" applyFont="1" applyFill="1" applyBorder="1"/>
    <xf numFmtId="0" fontId="124" fillId="26" borderId="30" xfId="138" applyFont="1" applyFill="1" applyBorder="1"/>
    <xf numFmtId="0" fontId="124" fillId="26" borderId="33" xfId="138" applyFont="1" applyFill="1" applyBorder="1"/>
    <xf numFmtId="0" fontId="124" fillId="26" borderId="19" xfId="138" applyFont="1" applyFill="1" applyBorder="1" applyAlignment="1">
      <alignment horizontal="right"/>
    </xf>
    <xf numFmtId="0" fontId="123" fillId="26" borderId="0" xfId="138" applyFont="1" applyFill="1" applyBorder="1" applyAlignment="1">
      <alignment horizontal="center"/>
    </xf>
    <xf numFmtId="0" fontId="123" fillId="26" borderId="0" xfId="138" applyFont="1" applyFill="1" applyBorder="1" applyAlignment="1">
      <alignment horizontal="left"/>
    </xf>
    <xf numFmtId="0" fontId="123" fillId="39" borderId="13" xfId="138" applyFont="1" applyFill="1" applyBorder="1" applyAlignment="1">
      <alignment horizontal="right" vertical="top"/>
    </xf>
    <xf numFmtId="0" fontId="126" fillId="39" borderId="13" xfId="138" applyFont="1" applyFill="1" applyBorder="1" applyAlignment="1">
      <alignment horizontal="center" vertical="top" wrapText="1"/>
    </xf>
    <xf numFmtId="0" fontId="123" fillId="26" borderId="8" xfId="138" applyFont="1" applyFill="1" applyBorder="1" applyAlignment="1">
      <alignment horizontal="right"/>
    </xf>
    <xf numFmtId="0" fontId="124" fillId="26" borderId="0" xfId="138" applyFont="1" applyFill="1" applyBorder="1" applyAlignment="1">
      <alignment horizontal="right"/>
    </xf>
    <xf numFmtId="0" fontId="124" fillId="26" borderId="29" xfId="138" applyFont="1" applyFill="1" applyBorder="1" applyAlignment="1">
      <alignment horizontal="right"/>
    </xf>
    <xf numFmtId="0" fontId="123" fillId="26" borderId="32" xfId="138" applyFont="1" applyFill="1" applyBorder="1" applyAlignment="1">
      <alignment horizontal="right"/>
    </xf>
    <xf numFmtId="0" fontId="124" fillId="26" borderId="30" xfId="138" applyFont="1" applyFill="1" applyBorder="1" applyAlignment="1">
      <alignment horizontal="right"/>
    </xf>
    <xf numFmtId="0" fontId="124" fillId="26" borderId="33" xfId="138" applyFont="1" applyFill="1" applyBorder="1" applyAlignment="1">
      <alignment horizontal="right"/>
    </xf>
    <xf numFmtId="0" fontId="124" fillId="26" borderId="0" xfId="138" applyFont="1" applyFill="1" applyBorder="1" applyAlignment="1">
      <alignment horizontal="left"/>
    </xf>
    <xf numFmtId="0" fontId="123" fillId="26" borderId="20" xfId="138" applyFont="1" applyFill="1" applyBorder="1" applyAlignment="1">
      <alignment horizontal="left"/>
    </xf>
    <xf numFmtId="0" fontId="124" fillId="26" borderId="21" xfId="138" applyFont="1" applyFill="1" applyBorder="1"/>
    <xf numFmtId="0" fontId="124" fillId="26" borderId="22" xfId="138" applyFont="1" applyFill="1" applyBorder="1"/>
    <xf numFmtId="0" fontId="123" fillId="26" borderId="20" xfId="138" applyFont="1" applyFill="1" applyBorder="1" applyAlignment="1">
      <alignment horizontal="right"/>
    </xf>
    <xf numFmtId="0" fontId="123" fillId="26" borderId="22" xfId="138" applyFont="1" applyFill="1" applyBorder="1"/>
    <xf numFmtId="0" fontId="111" fillId="0" borderId="0" xfId="90" applyFont="1" applyBorder="1"/>
    <xf numFmtId="4" fontId="129" fillId="0" borderId="30" xfId="90" applyNumberFormat="1" applyFont="1" applyFill="1" applyBorder="1" applyAlignment="1">
      <alignment horizontal="center" vertical="center"/>
    </xf>
    <xf numFmtId="4" fontId="127" fillId="0" borderId="0" xfId="90" applyNumberFormat="1" applyFont="1" applyFill="1" applyBorder="1" applyAlignment="1">
      <alignment horizontal="center" vertical="center"/>
    </xf>
    <xf numFmtId="4" fontId="99" fillId="0" borderId="0" xfId="90" applyNumberFormat="1" applyFont="1" applyFill="1" applyBorder="1" applyAlignment="1" applyProtection="1">
      <alignment horizontal="center" vertical="center"/>
    </xf>
    <xf numFmtId="188" fontId="103" fillId="42" borderId="98" xfId="90" applyNumberFormat="1" applyFont="1" applyFill="1" applyBorder="1" applyAlignment="1" applyProtection="1"/>
    <xf numFmtId="188" fontId="103" fillId="42" borderId="99" xfId="90" applyNumberFormat="1" applyFont="1" applyFill="1" applyBorder="1" applyAlignment="1" applyProtection="1"/>
    <xf numFmtId="0" fontId="104" fillId="42" borderId="99" xfId="90" applyNumberFormat="1" applyFont="1" applyFill="1" applyBorder="1" applyAlignment="1" applyProtection="1"/>
    <xf numFmtId="188" fontId="104" fillId="42" borderId="99" xfId="90" applyNumberFormat="1" applyFont="1" applyFill="1" applyBorder="1" applyAlignment="1" applyProtection="1"/>
    <xf numFmtId="0" fontId="104" fillId="42" borderId="100" xfId="90" applyNumberFormat="1" applyFont="1" applyFill="1" applyBorder="1" applyAlignment="1" applyProtection="1"/>
    <xf numFmtId="188" fontId="104" fillId="0" borderId="0" xfId="90" applyNumberFormat="1" applyFont="1" applyFill="1" applyBorder="1" applyAlignment="1" applyProtection="1"/>
    <xf numFmtId="188" fontId="104" fillId="42" borderId="101" xfId="90" applyNumberFormat="1" applyFont="1" applyFill="1" applyBorder="1" applyAlignment="1" applyProtection="1">
      <alignment horizontal="center"/>
    </xf>
    <xf numFmtId="188" fontId="104" fillId="42" borderId="102" xfId="90" applyNumberFormat="1" applyFont="1" applyFill="1" applyBorder="1" applyAlignment="1" applyProtection="1">
      <alignment horizontal="center"/>
    </xf>
    <xf numFmtId="0" fontId="104" fillId="42" borderId="102" xfId="90" applyNumberFormat="1" applyFont="1" applyFill="1" applyBorder="1" applyAlignment="1" applyProtection="1">
      <alignment horizontal="center"/>
    </xf>
    <xf numFmtId="188" fontId="104" fillId="42" borderId="102" xfId="90" applyNumberFormat="1" applyFont="1" applyFill="1" applyBorder="1" applyAlignment="1" applyProtection="1"/>
    <xf numFmtId="188" fontId="104" fillId="42" borderId="103" xfId="90" applyNumberFormat="1" applyFont="1" applyFill="1" applyBorder="1" applyAlignment="1" applyProtection="1">
      <alignment horizontal="center"/>
    </xf>
    <xf numFmtId="188" fontId="103" fillId="0" borderId="0" xfId="90" applyNumberFormat="1" applyFont="1" applyFill="1" applyBorder="1" applyAlignment="1" applyProtection="1">
      <alignment horizontal="center"/>
    </xf>
    <xf numFmtId="188" fontId="103" fillId="0" borderId="0" xfId="90" applyNumberFormat="1" applyFont="1" applyFill="1" applyBorder="1" applyAlignment="1" applyProtection="1"/>
    <xf numFmtId="4" fontId="99" fillId="0" borderId="0" xfId="90" applyNumberFormat="1" applyFont="1" applyFill="1" applyBorder="1" applyAlignment="1" applyProtection="1">
      <alignment vertical="center"/>
    </xf>
    <xf numFmtId="188" fontId="103" fillId="43" borderId="98" xfId="90" applyNumberFormat="1" applyFont="1" applyFill="1" applyBorder="1" applyAlignment="1" applyProtection="1"/>
    <xf numFmtId="188" fontId="103" fillId="43" borderId="99" xfId="90" applyNumberFormat="1" applyFont="1" applyFill="1" applyBorder="1" applyAlignment="1" applyProtection="1"/>
    <xf numFmtId="0" fontId="104" fillId="43" borderId="99" xfId="90" applyNumberFormat="1" applyFont="1" applyFill="1" applyBorder="1" applyAlignment="1" applyProtection="1"/>
    <xf numFmtId="188" fontId="104" fillId="43" borderId="99" xfId="90" applyNumberFormat="1" applyFont="1" applyFill="1" applyBorder="1" applyAlignment="1" applyProtection="1"/>
    <xf numFmtId="0" fontId="104" fillId="43" borderId="100" xfId="90" applyNumberFormat="1" applyFont="1" applyFill="1" applyBorder="1" applyAlignment="1" applyProtection="1"/>
    <xf numFmtId="188" fontId="104" fillId="43" borderId="101" xfId="90" applyNumberFormat="1" applyFont="1" applyFill="1" applyBorder="1" applyAlignment="1" applyProtection="1">
      <alignment horizontal="center"/>
    </xf>
    <xf numFmtId="188" fontId="104" fillId="43" borderId="102" xfId="90" applyNumberFormat="1" applyFont="1" applyFill="1" applyBorder="1" applyAlignment="1" applyProtection="1">
      <alignment horizontal="center"/>
    </xf>
    <xf numFmtId="0" fontId="104" fillId="43" borderId="102" xfId="90" applyNumberFormat="1" applyFont="1" applyFill="1" applyBorder="1" applyAlignment="1" applyProtection="1">
      <alignment horizontal="center"/>
    </xf>
    <xf numFmtId="188" fontId="104" fillId="43" borderId="102" xfId="90" applyNumberFormat="1" applyFont="1" applyFill="1" applyBorder="1" applyAlignment="1" applyProtection="1"/>
    <xf numFmtId="188" fontId="104" fillId="43" borderId="103" xfId="90" applyNumberFormat="1" applyFont="1" applyFill="1" applyBorder="1" applyAlignment="1" applyProtection="1">
      <alignment horizontal="center"/>
    </xf>
    <xf numFmtId="167" fontId="41" fillId="0" borderId="0" xfId="90" applyNumberFormat="1" applyFont="1" applyFill="1" applyBorder="1" applyAlignment="1" applyProtection="1">
      <alignment horizontal="center" vertical="center"/>
    </xf>
    <xf numFmtId="188" fontId="103" fillId="44" borderId="98" xfId="90" applyNumberFormat="1" applyFont="1" applyFill="1" applyBorder="1" applyAlignment="1" applyProtection="1"/>
    <xf numFmtId="188" fontId="103" fillId="44" borderId="99" xfId="90" applyNumberFormat="1" applyFont="1" applyFill="1" applyBorder="1" applyAlignment="1" applyProtection="1"/>
    <xf numFmtId="0" fontId="104" fillId="44" borderId="99" xfId="90" applyNumberFormat="1" applyFont="1" applyFill="1" applyBorder="1" applyAlignment="1" applyProtection="1"/>
    <xf numFmtId="188" fontId="104" fillId="44" borderId="99" xfId="90" applyNumberFormat="1" applyFont="1" applyFill="1" applyBorder="1" applyAlignment="1" applyProtection="1"/>
    <xf numFmtId="0" fontId="104" fillId="44" borderId="100" xfId="90" applyNumberFormat="1" applyFont="1" applyFill="1" applyBorder="1" applyAlignment="1" applyProtection="1"/>
    <xf numFmtId="188" fontId="104" fillId="44" borderId="101" xfId="90" applyNumberFormat="1" applyFont="1" applyFill="1" applyBorder="1" applyAlignment="1" applyProtection="1">
      <alignment horizontal="center"/>
    </xf>
    <xf numFmtId="188" fontId="104" fillId="44" borderId="102" xfId="90" applyNumberFormat="1" applyFont="1" applyFill="1" applyBorder="1" applyAlignment="1" applyProtection="1">
      <alignment horizontal="center"/>
    </xf>
    <xf numFmtId="0" fontId="104" fillId="44" borderId="102" xfId="90" applyNumberFormat="1" applyFont="1" applyFill="1" applyBorder="1" applyAlignment="1" applyProtection="1">
      <alignment horizontal="center"/>
    </xf>
    <xf numFmtId="188" fontId="104" fillId="44" borderId="102" xfId="90" applyNumberFormat="1" applyFont="1" applyFill="1" applyBorder="1" applyAlignment="1" applyProtection="1"/>
    <xf numFmtId="188" fontId="104" fillId="44" borderId="103" xfId="90" applyNumberFormat="1" applyFont="1" applyFill="1" applyBorder="1" applyAlignment="1" applyProtection="1">
      <alignment horizontal="center"/>
    </xf>
    <xf numFmtId="188" fontId="104" fillId="0" borderId="0" xfId="90" applyNumberFormat="1" applyFont="1" applyFill="1" applyBorder="1" applyAlignment="1" applyProtection="1">
      <alignment horizontal="center"/>
    </xf>
    <xf numFmtId="188" fontId="131" fillId="0" borderId="0" xfId="90" applyNumberFormat="1" applyFont="1" applyFill="1" applyBorder="1" applyAlignment="1" applyProtection="1">
      <alignment horizontal="center"/>
    </xf>
    <xf numFmtId="188" fontId="132" fillId="0" borderId="0" xfId="90" applyNumberFormat="1" applyFont="1" applyFill="1" applyBorder="1" applyAlignment="1" applyProtection="1">
      <alignment horizontal="center"/>
    </xf>
    <xf numFmtId="209" fontId="103" fillId="0" borderId="0" xfId="90" applyNumberFormat="1" applyFont="1" applyFill="1" applyBorder="1" applyAlignment="1" applyProtection="1">
      <alignment horizontal="center"/>
    </xf>
    <xf numFmtId="4" fontId="133" fillId="0" borderId="0" xfId="90" applyNumberFormat="1" applyFont="1" applyFill="1" applyBorder="1" applyAlignment="1" applyProtection="1">
      <alignment horizontal="center"/>
    </xf>
    <xf numFmtId="167" fontId="103" fillId="0" borderId="0" xfId="90" applyNumberFormat="1" applyFont="1" applyFill="1" applyBorder="1" applyAlignment="1" applyProtection="1"/>
    <xf numFmtId="4" fontId="104" fillId="0" borderId="0" xfId="90" applyNumberFormat="1" applyFont="1" applyFill="1" applyBorder="1" applyAlignment="1" applyProtection="1">
      <alignment vertical="center"/>
    </xf>
    <xf numFmtId="188" fontId="103" fillId="0" borderId="0" xfId="90" applyNumberFormat="1" applyFont="1" applyFill="1" applyBorder="1" applyAlignment="1" applyProtection="1">
      <alignment horizontal="left"/>
    </xf>
    <xf numFmtId="2" fontId="103" fillId="0" borderId="0" xfId="90" applyNumberFormat="1" applyFont="1" applyFill="1" applyBorder="1" applyAlignment="1" applyProtection="1">
      <alignment horizontal="center"/>
    </xf>
    <xf numFmtId="188" fontId="103" fillId="0" borderId="104" xfId="90" applyNumberFormat="1" applyFont="1" applyFill="1" applyBorder="1" applyAlignment="1" applyProtection="1"/>
    <xf numFmtId="4" fontId="103" fillId="0" borderId="0" xfId="90" applyNumberFormat="1" applyFont="1" applyFill="1" applyBorder="1" applyAlignment="1" applyProtection="1">
      <alignment vertical="center"/>
    </xf>
    <xf numFmtId="4" fontId="103" fillId="0" borderId="0" xfId="90" applyNumberFormat="1" applyFont="1" applyFill="1" applyBorder="1" applyAlignment="1" applyProtection="1">
      <alignment horizontal="center" vertical="center"/>
    </xf>
    <xf numFmtId="0" fontId="2" fillId="0" borderId="0" xfId="90"/>
    <xf numFmtId="0" fontId="138" fillId="0" borderId="62" xfId="110" applyFont="1" applyBorder="1" applyAlignment="1">
      <alignment horizontal="right" vertical="center"/>
    </xf>
    <xf numFmtId="0" fontId="121" fillId="0" borderId="40" xfId="110" applyFont="1" applyBorder="1" applyAlignment="1">
      <alignment vertical="center" wrapText="1"/>
    </xf>
    <xf numFmtId="0" fontId="121" fillId="0" borderId="63" xfId="110" applyFont="1" applyBorder="1" applyAlignment="1">
      <alignment vertical="center" wrapText="1"/>
    </xf>
    <xf numFmtId="0" fontId="138" fillId="0" borderId="64" xfId="110" applyFont="1" applyBorder="1" applyAlignment="1">
      <alignment horizontal="right" vertical="center"/>
    </xf>
    <xf numFmtId="0" fontId="121" fillId="0" borderId="0" xfId="110" applyFont="1" applyBorder="1" applyAlignment="1">
      <alignment vertical="center"/>
    </xf>
    <xf numFmtId="0" fontId="121" fillId="0" borderId="0" xfId="110" applyFont="1" applyBorder="1" applyAlignment="1">
      <alignment vertical="center" wrapText="1"/>
    </xf>
    <xf numFmtId="0" fontId="121" fillId="0" borderId="65" xfId="110" applyFont="1" applyBorder="1" applyAlignment="1">
      <alignment vertical="center" wrapText="1"/>
    </xf>
    <xf numFmtId="0" fontId="121" fillId="0" borderId="65" xfId="110" applyFont="1" applyBorder="1" applyAlignment="1">
      <alignment vertical="center"/>
    </xf>
    <xf numFmtId="0" fontId="138" fillId="0" borderId="71" xfId="110" applyFont="1" applyBorder="1" applyAlignment="1">
      <alignment horizontal="right" vertical="center"/>
    </xf>
    <xf numFmtId="0" fontId="138" fillId="0" borderId="41" xfId="95" applyFont="1" applyBorder="1" applyAlignment="1">
      <alignment horizontal="center"/>
    </xf>
    <xf numFmtId="0" fontId="138" fillId="0" borderId="74" xfId="95" applyFont="1" applyBorder="1" applyAlignment="1"/>
    <xf numFmtId="205" fontId="138" fillId="24" borderId="110" xfId="110" applyNumberFormat="1" applyFont="1" applyFill="1" applyBorder="1" applyAlignment="1">
      <alignment horizontal="left" vertical="center" wrapText="1"/>
    </xf>
    <xf numFmtId="205" fontId="138" fillId="24" borderId="112" xfId="226" applyNumberFormat="1" applyFont="1" applyFill="1" applyBorder="1" applyAlignment="1">
      <alignment horizontal="center" vertical="center"/>
    </xf>
    <xf numFmtId="0" fontId="138" fillId="0" borderId="116" xfId="95" applyFont="1" applyBorder="1" applyAlignment="1">
      <alignment horizontal="center"/>
    </xf>
    <xf numFmtId="0" fontId="138" fillId="0" borderId="119" xfId="95" applyFont="1" applyBorder="1" applyAlignment="1">
      <alignment horizontal="center"/>
    </xf>
    <xf numFmtId="2" fontId="121" fillId="0" borderId="120" xfId="95" applyNumberFormat="1" applyFont="1" applyBorder="1" applyAlignment="1"/>
    <xf numFmtId="2" fontId="138" fillId="0" borderId="113" xfId="95" applyNumberFormat="1" applyFont="1" applyBorder="1" applyAlignment="1">
      <alignment vertical="center"/>
    </xf>
    <xf numFmtId="0" fontId="0" fillId="0" borderId="64" xfId="0" applyBorder="1"/>
    <xf numFmtId="0" fontId="0" fillId="0" borderId="65" xfId="0" applyBorder="1"/>
    <xf numFmtId="0" fontId="139" fillId="0" borderId="0" xfId="0" applyFont="1" applyBorder="1" applyAlignment="1">
      <alignment horizontal="right"/>
    </xf>
    <xf numFmtId="0" fontId="140" fillId="0" borderId="0" xfId="0" applyFont="1" applyBorder="1" applyAlignment="1">
      <alignment horizontal="center"/>
    </xf>
    <xf numFmtId="4" fontId="139" fillId="0" borderId="65" xfId="0" applyNumberFormat="1" applyFont="1" applyBorder="1"/>
    <xf numFmtId="0" fontId="0" fillId="0" borderId="71" xfId="0" applyBorder="1"/>
    <xf numFmtId="0" fontId="0" fillId="0" borderId="41" xfId="0" applyBorder="1"/>
    <xf numFmtId="0" fontId="0" fillId="0" borderId="41" xfId="0" applyBorder="1" applyAlignment="1">
      <alignment horizontal="center"/>
    </xf>
    <xf numFmtId="0" fontId="0" fillId="0" borderId="74" xfId="0" applyBorder="1"/>
    <xf numFmtId="0" fontId="121" fillId="0" borderId="41" xfId="110" applyNumberFormat="1" applyFont="1" applyBorder="1" applyAlignment="1">
      <alignment horizontal="left" vertical="center"/>
    </xf>
    <xf numFmtId="0" fontId="138" fillId="0" borderId="62" xfId="110" applyFont="1" applyBorder="1" applyAlignment="1"/>
    <xf numFmtId="0" fontId="121" fillId="0" borderId="40" xfId="92" applyFont="1" applyBorder="1" applyAlignment="1">
      <alignment horizontal="left"/>
    </xf>
    <xf numFmtId="0" fontId="121" fillId="0" borderId="40" xfId="110" applyFont="1" applyBorder="1" applyAlignment="1"/>
    <xf numFmtId="0" fontId="121" fillId="0" borderId="63" xfId="110" applyFont="1" applyBorder="1" applyAlignment="1"/>
    <xf numFmtId="0" fontId="138" fillId="0" borderId="64" xfId="110" applyFont="1" applyBorder="1"/>
    <xf numFmtId="0" fontId="121" fillId="0" borderId="0" xfId="120" applyFont="1" applyFill="1" applyBorder="1" applyAlignment="1"/>
    <xf numFmtId="0" fontId="121" fillId="0" borderId="0" xfId="110" applyFont="1" applyBorder="1" applyAlignment="1"/>
    <xf numFmtId="0" fontId="121" fillId="0" borderId="65" xfId="110" applyFont="1" applyBorder="1" applyAlignment="1"/>
    <xf numFmtId="0" fontId="138" fillId="0" borderId="64" xfId="110" applyFont="1" applyBorder="1" applyAlignment="1"/>
    <xf numFmtId="0" fontId="138" fillId="0" borderId="71" xfId="110" applyFont="1" applyBorder="1" applyAlignment="1"/>
    <xf numFmtId="0" fontId="121" fillId="0" borderId="41" xfId="120" applyFont="1" applyFill="1" applyBorder="1" applyAlignment="1"/>
    <xf numFmtId="188" fontId="121" fillId="0" borderId="41" xfId="110" applyNumberFormat="1" applyFont="1" applyBorder="1" applyAlignment="1"/>
    <xf numFmtId="188" fontId="121" fillId="0" borderId="74" xfId="110" applyNumberFormat="1" applyFont="1" applyBorder="1" applyAlignment="1"/>
    <xf numFmtId="0" fontId="139" fillId="0" borderId="13" xfId="0" applyFont="1" applyFill="1" applyBorder="1" applyAlignment="1">
      <alignment horizontal="center" vertical="center"/>
    </xf>
    <xf numFmtId="0" fontId="139" fillId="0" borderId="13" xfId="0" applyFont="1" applyBorder="1" applyAlignment="1">
      <alignment horizontal="center" vertical="center"/>
    </xf>
    <xf numFmtId="0" fontId="139" fillId="0" borderId="20" xfId="0" applyFont="1" applyBorder="1" applyAlignment="1">
      <alignment horizontal="center" vertical="center"/>
    </xf>
    <xf numFmtId="0" fontId="139" fillId="0" borderId="78" xfId="0" applyFont="1" applyBorder="1" applyAlignment="1">
      <alignment horizontal="center" vertical="center"/>
    </xf>
    <xf numFmtId="0" fontId="140" fillId="0" borderId="124" xfId="0" applyNumberFormat="1" applyFont="1" applyBorder="1" applyAlignment="1">
      <alignment horizontal="center" vertical="center"/>
    </xf>
    <xf numFmtId="0" fontId="140" fillId="0" borderId="94" xfId="0" applyFont="1" applyBorder="1" applyAlignment="1">
      <alignment horizontal="left" vertical="center"/>
    </xf>
    <xf numFmtId="0" fontId="140" fillId="0" borderId="96" xfId="0" applyFont="1" applyBorder="1" applyAlignment="1">
      <alignment horizontal="center" vertical="center"/>
    </xf>
    <xf numFmtId="2" fontId="140" fillId="0" borderId="125" xfId="0" applyNumberFormat="1" applyFont="1" applyFill="1" applyBorder="1" applyAlignment="1">
      <alignment horizontal="center" vertical="center"/>
    </xf>
    <xf numFmtId="2" fontId="140" fillId="0" borderId="96" xfId="219" applyNumberFormat="1" applyFont="1" applyBorder="1" applyAlignment="1">
      <alignment horizontal="center" vertical="center"/>
    </xf>
    <xf numFmtId="2" fontId="140" fillId="0" borderId="96" xfId="0" applyNumberFormat="1" applyFont="1" applyBorder="1" applyAlignment="1">
      <alignment horizontal="center" vertical="center"/>
    </xf>
    <xf numFmtId="2" fontId="140" fillId="0" borderId="125" xfId="219" applyNumberFormat="1" applyFont="1" applyBorder="1" applyAlignment="1">
      <alignment horizontal="center" vertical="center"/>
    </xf>
    <xf numFmtId="43" fontId="140" fillId="0" borderId="94" xfId="219" applyFont="1" applyBorder="1" applyAlignment="1">
      <alignment horizontal="center" vertical="center"/>
    </xf>
    <xf numFmtId="43" fontId="140" fillId="0" borderId="126" xfId="219" applyFont="1" applyBorder="1" applyAlignment="1">
      <alignment horizontal="center" vertical="center"/>
    </xf>
    <xf numFmtId="0" fontId="140" fillId="0" borderId="17" xfId="0" applyFont="1" applyBorder="1" applyAlignment="1">
      <alignment horizontal="center" vertical="center"/>
    </xf>
    <xf numFmtId="2" fontId="140" fillId="0" borderId="15" xfId="0" applyNumberFormat="1" applyFont="1" applyFill="1" applyBorder="1" applyAlignment="1">
      <alignment horizontal="center" vertical="center"/>
    </xf>
    <xf numFmtId="2" fontId="140" fillId="0" borderId="17" xfId="219" applyNumberFormat="1" applyFont="1" applyBorder="1" applyAlignment="1">
      <alignment horizontal="center" vertical="center"/>
    </xf>
    <xf numFmtId="2" fontId="140" fillId="0" borderId="17" xfId="0" applyNumberFormat="1" applyFont="1" applyBorder="1" applyAlignment="1">
      <alignment horizontal="center" vertical="center"/>
    </xf>
    <xf numFmtId="2" fontId="140" fillId="0" borderId="15" xfId="219" applyNumberFormat="1" applyFont="1" applyBorder="1" applyAlignment="1">
      <alignment horizontal="center" vertical="center"/>
    </xf>
    <xf numFmtId="43" fontId="140" fillId="0" borderId="14" xfId="219" applyFont="1" applyBorder="1" applyAlignment="1">
      <alignment horizontal="center" vertical="center"/>
    </xf>
    <xf numFmtId="43" fontId="140" fillId="0" borderId="127" xfId="219" applyFont="1" applyBorder="1" applyAlignment="1">
      <alignment horizontal="center" vertical="center"/>
    </xf>
    <xf numFmtId="0" fontId="138" fillId="0" borderId="70" xfId="92" applyFont="1" applyBorder="1" applyAlignment="1"/>
    <xf numFmtId="0" fontId="138" fillId="0" borderId="21" xfId="92" applyFont="1" applyBorder="1" applyAlignment="1"/>
    <xf numFmtId="0" fontId="138" fillId="0" borderId="24" xfId="92" applyFont="1" applyBorder="1" applyAlignment="1"/>
    <xf numFmtId="0" fontId="138" fillId="0" borderId="0" xfId="92" applyFont="1"/>
    <xf numFmtId="0" fontId="138" fillId="0" borderId="0" xfId="92" applyFont="1" applyAlignment="1">
      <alignment horizontal="center"/>
    </xf>
    <xf numFmtId="0" fontId="121" fillId="0" borderId="0" xfId="92" applyFont="1"/>
    <xf numFmtId="2" fontId="138" fillId="0" borderId="0" xfId="92" applyNumberFormat="1" applyFont="1"/>
    <xf numFmtId="43" fontId="138" fillId="0" borderId="0" xfId="92" applyNumberFormat="1" applyFont="1"/>
    <xf numFmtId="0" fontId="121" fillId="0" borderId="40" xfId="110" applyNumberFormat="1" applyFont="1" applyBorder="1" applyAlignment="1">
      <alignment horizontal="left" vertical="center"/>
    </xf>
    <xf numFmtId="0" fontId="121" fillId="0" borderId="0" xfId="110" applyNumberFormat="1" applyFont="1" applyBorder="1" applyAlignment="1">
      <alignment horizontal="left" vertical="center"/>
    </xf>
    <xf numFmtId="0" fontId="2" fillId="26" borderId="66" xfId="104" applyFont="1" applyFill="1" applyBorder="1" applyAlignment="1">
      <alignment horizontal="left" vertical="center"/>
    </xf>
    <xf numFmtId="0" fontId="2" fillId="26" borderId="64" xfId="104" applyFont="1" applyFill="1" applyBorder="1" applyAlignment="1">
      <alignment horizontal="left" vertical="center"/>
    </xf>
    <xf numFmtId="0" fontId="2" fillId="26" borderId="68" xfId="104" applyFont="1" applyFill="1" applyBorder="1" applyAlignment="1">
      <alignment horizontal="left" vertical="center"/>
    </xf>
    <xf numFmtId="0" fontId="108" fillId="31" borderId="21" xfId="3100" applyNumberFormat="1" applyFont="1" applyFill="1" applyBorder="1" applyAlignment="1">
      <alignment vertical="center"/>
    </xf>
    <xf numFmtId="0" fontId="2" fillId="0" borderId="132" xfId="3100" applyFont="1" applyBorder="1" applyAlignment="1">
      <alignment vertical="center"/>
    </xf>
    <xf numFmtId="0" fontId="2" fillId="0" borderId="133" xfId="3100" applyFont="1" applyBorder="1" applyAlignment="1">
      <alignment vertical="center"/>
    </xf>
    <xf numFmtId="191" fontId="107" fillId="0" borderId="13" xfId="3100" applyNumberFormat="1" applyFont="1" applyFill="1" applyBorder="1" applyAlignment="1">
      <alignment vertical="center"/>
    </xf>
    <xf numFmtId="0" fontId="2" fillId="0" borderId="31" xfId="3100" applyFont="1" applyBorder="1" applyAlignment="1">
      <alignment horizontal="right" vertical="center"/>
    </xf>
    <xf numFmtId="0" fontId="2" fillId="0" borderId="0" xfId="3100" applyFont="1" applyBorder="1" applyAlignment="1">
      <alignment horizontal="right" vertical="center"/>
    </xf>
    <xf numFmtId="0" fontId="2" fillId="0" borderId="30" xfId="3100" applyFont="1" applyBorder="1" applyAlignment="1">
      <alignment horizontal="right" vertical="center"/>
    </xf>
    <xf numFmtId="0" fontId="113" fillId="0" borderId="77" xfId="92" applyFont="1" applyFill="1" applyBorder="1" applyAlignment="1">
      <alignment horizontal="center" vertical="center"/>
    </xf>
    <xf numFmtId="4" fontId="104" fillId="30" borderId="78" xfId="92" applyNumberFormat="1" applyFont="1" applyFill="1" applyBorder="1" applyAlignment="1">
      <alignment horizontal="center" vertical="center"/>
    </xf>
    <xf numFmtId="209" fontId="4" fillId="30" borderId="21" xfId="95" applyNumberFormat="1" applyFont="1" applyFill="1" applyBorder="1" applyAlignment="1">
      <alignment horizontal="center" vertical="center"/>
    </xf>
    <xf numFmtId="0" fontId="113" fillId="0" borderId="34" xfId="92" applyFont="1" applyFill="1" applyBorder="1" applyAlignment="1">
      <alignment horizontal="left" vertical="center"/>
    </xf>
    <xf numFmtId="0" fontId="113" fillId="0" borderId="31" xfId="92" applyFont="1" applyFill="1" applyBorder="1" applyAlignment="1">
      <alignment horizontal="left" vertical="center"/>
    </xf>
    <xf numFmtId="4" fontId="104" fillId="30" borderId="21" xfId="92" applyNumberFormat="1" applyFont="1" applyFill="1" applyBorder="1" applyAlignment="1">
      <alignment horizontal="center" vertical="center"/>
    </xf>
    <xf numFmtId="2" fontId="113" fillId="26" borderId="34" xfId="92" applyNumberFormat="1" applyFont="1" applyFill="1" applyBorder="1" applyAlignment="1">
      <alignment horizontal="center" vertical="center"/>
    </xf>
    <xf numFmtId="2" fontId="113" fillId="31" borderId="13" xfId="92" applyNumberFormat="1" applyFont="1" applyFill="1" applyBorder="1" applyAlignment="1">
      <alignment horizontal="center" vertical="center"/>
    </xf>
    <xf numFmtId="213" fontId="2" fillId="0" borderId="0" xfId="3100" applyNumberFormat="1" applyFont="1" applyAlignment="1">
      <alignment vertical="center"/>
    </xf>
    <xf numFmtId="175" fontId="108" fillId="0" borderId="13" xfId="3100" applyNumberFormat="1" applyFont="1" applyFill="1" applyBorder="1" applyAlignment="1">
      <alignment vertical="center"/>
    </xf>
    <xf numFmtId="175" fontId="113" fillId="31" borderId="23" xfId="92" applyNumberFormat="1" applyFont="1" applyFill="1" applyBorder="1" applyAlignment="1">
      <alignment horizontal="center" vertical="center"/>
    </xf>
    <xf numFmtId="205" fontId="113" fillId="0" borderId="23" xfId="92" applyNumberFormat="1" applyFont="1" applyFill="1" applyBorder="1" applyAlignment="1">
      <alignment horizontal="center" vertical="center"/>
    </xf>
    <xf numFmtId="205" fontId="104" fillId="30" borderId="13" xfId="92" applyNumberFormat="1" applyFont="1" applyFill="1" applyBorder="1" applyAlignment="1">
      <alignment horizontal="center" vertical="center"/>
    </xf>
    <xf numFmtId="0" fontId="138" fillId="30" borderId="128" xfId="0" applyFont="1" applyFill="1" applyBorder="1"/>
    <xf numFmtId="4" fontId="138" fillId="30" borderId="41" xfId="0" applyNumberFormat="1" applyFont="1" applyFill="1" applyBorder="1" applyAlignment="1">
      <alignment horizontal="center"/>
    </xf>
    <xf numFmtId="4" fontId="139" fillId="30" borderId="72" xfId="0" applyNumberFormat="1" applyFont="1" applyFill="1" applyBorder="1" applyAlignment="1">
      <alignment horizontal="right"/>
    </xf>
    <xf numFmtId="4" fontId="139" fillId="30" borderId="129" xfId="0" applyNumberFormat="1" applyFont="1" applyFill="1" applyBorder="1" applyAlignment="1">
      <alignment horizontal="right"/>
    </xf>
    <xf numFmtId="206" fontId="114" fillId="30" borderId="131" xfId="110" applyNumberFormat="1" applyFont="1" applyFill="1" applyBorder="1" applyAlignment="1">
      <alignment horizontal="center" vertical="center"/>
    </xf>
    <xf numFmtId="0" fontId="113" fillId="0" borderId="134" xfId="92" applyFont="1" applyFill="1" applyBorder="1" applyAlignment="1">
      <alignment horizontal="center" vertical="center"/>
    </xf>
    <xf numFmtId="2" fontId="113" fillId="0" borderId="135" xfId="92" applyNumberFormat="1" applyFont="1" applyFill="1" applyBorder="1" applyAlignment="1">
      <alignment horizontal="center" vertical="center"/>
    </xf>
    <xf numFmtId="4" fontId="0" fillId="0" borderId="74" xfId="0" applyNumberFormat="1" applyBorder="1"/>
    <xf numFmtId="0" fontId="121" fillId="0" borderId="71" xfId="92" applyFont="1" applyBorder="1" applyAlignment="1">
      <alignment vertical="center"/>
    </xf>
    <xf numFmtId="205" fontId="113" fillId="0" borderId="135" xfId="92" applyNumberFormat="1" applyFont="1" applyFill="1" applyBorder="1" applyAlignment="1">
      <alignment horizontal="center" vertical="center"/>
    </xf>
    <xf numFmtId="4" fontId="104" fillId="30" borderId="12" xfId="92" applyNumberFormat="1" applyFont="1" applyFill="1" applyBorder="1" applyAlignment="1">
      <alignment horizontal="center" vertical="center"/>
    </xf>
    <xf numFmtId="2" fontId="140" fillId="31" borderId="96" xfId="219" applyNumberFormat="1" applyFont="1" applyFill="1" applyBorder="1" applyAlignment="1">
      <alignment horizontal="center" vertical="center"/>
    </xf>
    <xf numFmtId="2" fontId="140" fillId="31" borderId="17" xfId="219" applyNumberFormat="1" applyFont="1" applyFill="1" applyBorder="1" applyAlignment="1">
      <alignment horizontal="center" vertical="center"/>
    </xf>
    <xf numFmtId="0" fontId="73" fillId="0" borderId="66" xfId="110" applyFont="1" applyBorder="1" applyAlignment="1">
      <alignment vertical="center"/>
    </xf>
    <xf numFmtId="0" fontId="73" fillId="0" borderId="64" xfId="110" applyFont="1" applyBorder="1" applyAlignment="1">
      <alignment vertical="center"/>
    </xf>
    <xf numFmtId="0" fontId="73" fillId="0" borderId="68" xfId="110" applyFont="1" applyBorder="1" applyAlignment="1">
      <alignment vertical="center"/>
    </xf>
    <xf numFmtId="0" fontId="126" fillId="30" borderId="13" xfId="95" applyFont="1" applyFill="1" applyBorder="1" applyAlignment="1">
      <alignment horizontal="center"/>
    </xf>
    <xf numFmtId="0" fontId="126" fillId="30" borderId="20" xfId="95" applyFont="1" applyFill="1" applyBorder="1" applyAlignment="1">
      <alignment horizontal="center" vertical="center" wrapText="1"/>
    </xf>
    <xf numFmtId="0" fontId="126" fillId="30" borderId="13" xfId="95" applyFont="1" applyFill="1" applyBorder="1" applyAlignment="1">
      <alignment horizontal="center" vertical="center" wrapText="1"/>
    </xf>
    <xf numFmtId="0" fontId="126" fillId="30" borderId="32" xfId="95" applyFont="1" applyFill="1" applyBorder="1" applyAlignment="1">
      <alignment horizontal="center"/>
    </xf>
    <xf numFmtId="0" fontId="126" fillId="30" borderId="19" xfId="95" applyFont="1" applyFill="1" applyBorder="1" applyAlignment="1">
      <alignment horizontal="center"/>
    </xf>
    <xf numFmtId="0" fontId="126" fillId="30" borderId="131" xfId="95" applyFont="1" applyFill="1" applyBorder="1" applyAlignment="1">
      <alignment horizontal="center"/>
    </xf>
    <xf numFmtId="0" fontId="144" fillId="0" borderId="13" xfId="95" applyFont="1" applyBorder="1" applyAlignment="1">
      <alignment horizontal="center" vertical="center" wrapText="1"/>
    </xf>
    <xf numFmtId="2" fontId="144" fillId="0" borderId="30" xfId="95" applyNumberFormat="1" applyFont="1" applyBorder="1" applyAlignment="1">
      <alignment horizontal="center" vertical="top"/>
    </xf>
    <xf numFmtId="2" fontId="144" fillId="0" borderId="19" xfId="95" applyNumberFormat="1" applyFont="1" applyBorder="1" applyAlignment="1">
      <alignment horizontal="center" vertical="top"/>
    </xf>
    <xf numFmtId="2" fontId="144" fillId="0" borderId="32" xfId="95" applyNumberFormat="1" applyFont="1" applyBorder="1" applyAlignment="1">
      <alignment horizontal="center" vertical="center"/>
    </xf>
    <xf numFmtId="205" fontId="108" fillId="26" borderId="13" xfId="95" applyNumberFormat="1" applyFont="1" applyFill="1" applyBorder="1" applyAlignment="1">
      <alignment horizontal="center" vertical="center"/>
    </xf>
    <xf numFmtId="205" fontId="144" fillId="0" borderId="13" xfId="95" applyNumberFormat="1" applyFont="1" applyBorder="1" applyAlignment="1">
      <alignment horizontal="center" vertical="center"/>
    </xf>
    <xf numFmtId="205" fontId="144" fillId="0" borderId="78" xfId="95" applyNumberFormat="1" applyFont="1" applyBorder="1" applyAlignment="1">
      <alignment horizontal="center" vertical="center"/>
    </xf>
    <xf numFmtId="2" fontId="144" fillId="0" borderId="21" xfId="95" applyNumberFormat="1" applyFont="1" applyBorder="1" applyAlignment="1">
      <alignment horizontal="center" vertical="top"/>
    </xf>
    <xf numFmtId="2" fontId="144" fillId="0" borderId="20" xfId="95" applyNumberFormat="1" applyFont="1" applyBorder="1" applyAlignment="1">
      <alignment horizontal="center" vertical="center"/>
    </xf>
    <xf numFmtId="0" fontId="126" fillId="26" borderId="13" xfId="95" applyFont="1" applyFill="1" applyBorder="1" applyAlignment="1">
      <alignment horizontal="right" vertical="center"/>
    </xf>
    <xf numFmtId="207" fontId="126" fillId="26" borderId="20" xfId="95" applyNumberFormat="1" applyFont="1" applyFill="1" applyBorder="1" applyAlignment="1">
      <alignment horizontal="center" vertical="center"/>
    </xf>
    <xf numFmtId="207" fontId="126" fillId="26" borderId="13" xfId="95" applyNumberFormat="1" applyFont="1" applyFill="1" applyBorder="1" applyAlignment="1">
      <alignment horizontal="center" vertical="center"/>
    </xf>
    <xf numFmtId="207" fontId="126" fillId="26" borderId="78" xfId="95" applyNumberFormat="1" applyFont="1" applyFill="1" applyBorder="1" applyAlignment="1">
      <alignment horizontal="center" vertical="center"/>
    </xf>
    <xf numFmtId="4" fontId="126" fillId="26" borderId="21" xfId="95" applyNumberFormat="1" applyFont="1" applyFill="1" applyBorder="1" applyAlignment="1">
      <alignment horizontal="center" vertical="top"/>
    </xf>
    <xf numFmtId="4" fontId="107" fillId="26" borderId="21" xfId="95" applyNumberFormat="1" applyFont="1" applyFill="1" applyBorder="1" applyAlignment="1">
      <alignment horizontal="center" vertical="top"/>
    </xf>
    <xf numFmtId="4" fontId="107" fillId="26" borderId="24" xfId="95" applyNumberFormat="1" applyFont="1" applyFill="1" applyBorder="1" applyAlignment="1">
      <alignment horizontal="center" vertical="top"/>
    </xf>
    <xf numFmtId="0" fontId="145" fillId="26" borderId="70" xfId="95" applyFont="1" applyFill="1" applyBorder="1" applyAlignment="1"/>
    <xf numFmtId="0" fontId="0" fillId="0" borderId="21" xfId="0" applyBorder="1"/>
    <xf numFmtId="0" fontId="108" fillId="0" borderId="21" xfId="95" applyFont="1" applyBorder="1"/>
    <xf numFmtId="2" fontId="146" fillId="26" borderId="21" xfId="95" applyNumberFormat="1" applyFont="1" applyFill="1" applyBorder="1" applyAlignment="1"/>
    <xf numFmtId="0" fontId="146" fillId="26" borderId="21" xfId="95" applyFont="1" applyFill="1" applyBorder="1" applyAlignment="1"/>
    <xf numFmtId="207" fontId="147" fillId="0" borderId="21" xfId="95" applyNumberFormat="1" applyFont="1" applyBorder="1"/>
    <xf numFmtId="188" fontId="148" fillId="26" borderId="20" xfId="3173" applyFont="1" applyFill="1" applyBorder="1" applyAlignment="1"/>
    <xf numFmtId="4" fontId="146" fillId="26" borderId="21" xfId="95" applyNumberFormat="1" applyFont="1" applyFill="1" applyBorder="1" applyAlignment="1"/>
    <xf numFmtId="0" fontId="0" fillId="0" borderId="22" xfId="0" applyBorder="1"/>
    <xf numFmtId="207" fontId="149" fillId="0" borderId="21" xfId="0" applyNumberFormat="1" applyFont="1" applyBorder="1"/>
    <xf numFmtId="0" fontId="146" fillId="26" borderId="24" xfId="95" applyFont="1" applyFill="1" applyBorder="1" applyAlignment="1"/>
    <xf numFmtId="205" fontId="147" fillId="0" borderId="21" xfId="95" applyNumberFormat="1" applyFont="1" applyBorder="1"/>
    <xf numFmtId="2" fontId="148" fillId="26" borderId="20" xfId="3173" applyNumberFormat="1" applyFont="1" applyFill="1" applyBorder="1" applyAlignment="1"/>
    <xf numFmtId="207" fontId="146" fillId="26" borderId="21" xfId="95" applyNumberFormat="1" applyFont="1" applyFill="1" applyBorder="1" applyAlignment="1"/>
    <xf numFmtId="0" fontId="0" fillId="0" borderId="24" xfId="0" applyBorder="1"/>
    <xf numFmtId="2" fontId="145" fillId="26" borderId="20" xfId="95" applyNumberFormat="1" applyFont="1" applyFill="1" applyBorder="1" applyAlignment="1"/>
    <xf numFmtId="0" fontId="0" fillId="0" borderId="66" xfId="0" applyBorder="1" applyAlignment="1"/>
    <xf numFmtId="0" fontId="0" fillId="0" borderId="31" xfId="0" applyBorder="1" applyAlignment="1"/>
    <xf numFmtId="0" fontId="0" fillId="0" borderId="34" xfId="0" applyBorder="1" applyAlignment="1"/>
    <xf numFmtId="0" fontId="0" fillId="0" borderId="67" xfId="0" applyBorder="1" applyAlignment="1"/>
    <xf numFmtId="0" fontId="0" fillId="0" borderId="64" xfId="0" applyBorder="1" applyAlignment="1"/>
    <xf numFmtId="0" fontId="0" fillId="0" borderId="0" xfId="0" applyBorder="1" applyAlignment="1"/>
    <xf numFmtId="0" fontId="0" fillId="0" borderId="8" xfId="0" applyBorder="1" applyAlignment="1"/>
    <xf numFmtId="0" fontId="0" fillId="0" borderId="65" xfId="0" applyBorder="1" applyAlignment="1"/>
    <xf numFmtId="2" fontId="0" fillId="0" borderId="0" xfId="0" applyNumberFormat="1" applyBorder="1" applyAlignment="1"/>
    <xf numFmtId="0" fontId="0" fillId="0" borderId="71" xfId="0" applyBorder="1" applyAlignment="1"/>
    <xf numFmtId="0" fontId="0" fillId="0" borderId="41" xfId="0" applyBorder="1" applyAlignment="1"/>
    <xf numFmtId="0" fontId="0" fillId="0" borderId="74" xfId="0" applyBorder="1" applyAlignment="1"/>
    <xf numFmtId="0" fontId="140" fillId="0" borderId="14" xfId="0" applyFont="1" applyBorder="1" applyAlignment="1">
      <alignment horizontal="left" vertical="center"/>
    </xf>
    <xf numFmtId="0" fontId="113" fillId="0" borderId="125" xfId="92" applyFont="1" applyFill="1" applyBorder="1" applyAlignment="1">
      <alignment horizontal="center" vertical="center"/>
    </xf>
    <xf numFmtId="2" fontId="113" fillId="0" borderId="94" xfId="92" applyNumberFormat="1" applyFont="1" applyFill="1" applyBorder="1" applyAlignment="1">
      <alignment horizontal="center" vertical="center"/>
    </xf>
    <xf numFmtId="205" fontId="113" fillId="26" borderId="94" xfId="92" applyNumberFormat="1" applyFont="1" applyFill="1" applyBorder="1" applyAlignment="1">
      <alignment horizontal="center" vertical="center"/>
    </xf>
    <xf numFmtId="2" fontId="113" fillId="0" borderId="14" xfId="92" applyNumberFormat="1" applyFont="1" applyFill="1" applyBorder="1" applyAlignment="1">
      <alignment horizontal="center" vertical="center"/>
    </xf>
    <xf numFmtId="205" fontId="113" fillId="26" borderId="14" xfId="92" applyNumberFormat="1" applyFont="1" applyFill="1" applyBorder="1" applyAlignment="1">
      <alignment horizontal="center" vertical="center"/>
    </xf>
    <xf numFmtId="2" fontId="113" fillId="0" borderId="80" xfId="92" applyNumberFormat="1" applyFont="1" applyFill="1" applyBorder="1" applyAlignment="1">
      <alignment horizontal="center" vertical="center"/>
    </xf>
    <xf numFmtId="205" fontId="113" fillId="26" borderId="80" xfId="92" applyNumberFormat="1" applyFont="1" applyFill="1" applyBorder="1" applyAlignment="1">
      <alignment horizontal="center" vertical="center"/>
    </xf>
    <xf numFmtId="0" fontId="124" fillId="26" borderId="40" xfId="138" applyFont="1" applyFill="1" applyBorder="1" applyAlignment="1">
      <alignment horizontal="center" vertical="center" wrapText="1"/>
    </xf>
    <xf numFmtId="0" fontId="124" fillId="26" borderId="0" xfId="138" applyFont="1" applyFill="1" applyBorder="1" applyAlignment="1">
      <alignment horizontal="center" vertical="center" wrapText="1"/>
    </xf>
    <xf numFmtId="0" fontId="124" fillId="26" borderId="40" xfId="138" applyNumberFormat="1" applyFont="1" applyFill="1" applyBorder="1" applyAlignment="1">
      <alignment horizontal="center" vertical="center" wrapText="1"/>
    </xf>
    <xf numFmtId="0" fontId="124" fillId="26" borderId="0" xfId="138" applyNumberFormat="1" applyFont="1" applyFill="1" applyBorder="1" applyAlignment="1">
      <alignment horizontal="center" vertical="center" wrapText="1"/>
    </xf>
    <xf numFmtId="0" fontId="124" fillId="26" borderId="41" xfId="138" applyFont="1" applyFill="1" applyBorder="1" applyAlignment="1">
      <alignment horizontal="center" vertical="center" wrapText="1"/>
    </xf>
    <xf numFmtId="0" fontId="123" fillId="39" borderId="21" xfId="138" applyFont="1" applyFill="1" applyBorder="1" applyAlignment="1">
      <alignment horizontal="center" vertical="top"/>
    </xf>
    <xf numFmtId="0" fontId="123" fillId="39" borderId="22" xfId="138" applyFont="1" applyFill="1" applyBorder="1" applyAlignment="1">
      <alignment horizontal="center" vertical="top"/>
    </xf>
    <xf numFmtId="0" fontId="124" fillId="26" borderId="41" xfId="138" applyNumberFormat="1" applyFont="1" applyFill="1" applyBorder="1" applyAlignment="1">
      <alignment horizontal="center" vertical="center" wrapText="1"/>
    </xf>
    <xf numFmtId="4" fontId="108" fillId="31" borderId="13" xfId="3100" applyNumberFormat="1" applyFont="1" applyFill="1" applyBorder="1" applyAlignment="1">
      <alignment horizontal="center" vertical="center"/>
    </xf>
    <xf numFmtId="0" fontId="0" fillId="0" borderId="0" xfId="0" applyProtection="1">
      <protection locked="0"/>
    </xf>
    <xf numFmtId="0" fontId="0" fillId="0" borderId="0" xfId="0" applyAlignment="1" applyProtection="1">
      <alignment vertical="center" wrapText="1"/>
      <protection locked="0"/>
    </xf>
    <xf numFmtId="214" fontId="0" fillId="0" borderId="0" xfId="0" applyNumberFormat="1" applyAlignment="1" applyProtection="1">
      <alignment vertical="center" wrapText="1"/>
      <protection locked="0"/>
    </xf>
    <xf numFmtId="0" fontId="0" fillId="0" borderId="0" xfId="0" applyAlignment="1" applyProtection="1">
      <alignment horizontal="center" vertical="center" wrapText="1"/>
      <protection locked="0"/>
    </xf>
    <xf numFmtId="214" fontId="0" fillId="0" borderId="0" xfId="0" applyNumberFormat="1" applyProtection="1">
      <protection locked="0"/>
    </xf>
    <xf numFmtId="0" fontId="153" fillId="45" borderId="13" xfId="0" applyFont="1" applyFill="1" applyBorder="1" applyAlignment="1" applyProtection="1">
      <alignment horizontal="center" vertical="center" wrapText="1"/>
    </xf>
    <xf numFmtId="214" fontId="153" fillId="45" borderId="13" xfId="0" applyNumberFormat="1" applyFont="1" applyFill="1" applyBorder="1" applyAlignment="1" applyProtection="1">
      <alignment horizontal="center" vertical="center" wrapText="1"/>
    </xf>
    <xf numFmtId="0" fontId="43" fillId="0" borderId="13" xfId="0" applyFont="1" applyFill="1" applyBorder="1" applyAlignment="1" applyProtection="1">
      <alignment horizontal="center" vertical="center" wrapText="1"/>
    </xf>
    <xf numFmtId="0" fontId="43" fillId="0" borderId="13" xfId="0" applyFont="1" applyFill="1" applyBorder="1" applyAlignment="1" applyProtection="1">
      <alignment vertical="center" wrapText="1"/>
    </xf>
    <xf numFmtId="0" fontId="43" fillId="31" borderId="13" xfId="0" applyFont="1" applyFill="1" applyBorder="1" applyAlignment="1" applyProtection="1">
      <alignment horizontal="center" vertical="center" wrapText="1"/>
      <protection locked="0"/>
    </xf>
    <xf numFmtId="214" fontId="43" fillId="0" borderId="13" xfId="0" applyNumberFormat="1" applyFont="1" applyFill="1" applyBorder="1" applyAlignment="1" applyProtection="1">
      <alignment horizontal="center" vertical="center" wrapText="1"/>
    </xf>
    <xf numFmtId="0" fontId="9" fillId="0" borderId="13" xfId="0" applyFont="1" applyFill="1" applyBorder="1" applyAlignment="1" applyProtection="1">
      <alignment vertical="center" wrapText="1"/>
    </xf>
    <xf numFmtId="214" fontId="154" fillId="0" borderId="13" xfId="0" applyNumberFormat="1" applyFont="1" applyFill="1" applyBorder="1" applyAlignment="1" applyProtection="1">
      <alignment horizontal="center" vertical="center" wrapText="1"/>
    </xf>
    <xf numFmtId="0" fontId="43" fillId="0" borderId="13" xfId="0" applyFont="1" applyBorder="1" applyAlignment="1" applyProtection="1">
      <alignment vertical="center" wrapText="1"/>
    </xf>
    <xf numFmtId="0" fontId="154" fillId="0" borderId="115" xfId="0" applyFont="1" applyFill="1" applyBorder="1" applyAlignment="1" applyProtection="1">
      <alignment horizontal="center" vertical="center" wrapText="1"/>
    </xf>
    <xf numFmtId="0" fontId="155" fillId="0" borderId="139" xfId="0" applyFont="1" applyBorder="1" applyAlignment="1" applyProtection="1">
      <alignment horizontal="left" vertical="center" wrapText="1"/>
      <protection locked="0"/>
    </xf>
    <xf numFmtId="0" fontId="123" fillId="31" borderId="21" xfId="138" applyNumberFormat="1" applyFont="1" applyFill="1" applyBorder="1"/>
    <xf numFmtId="0" fontId="5" fillId="26" borderId="34" xfId="90" applyFont="1" applyFill="1" applyBorder="1" applyAlignment="1">
      <alignment vertical="center"/>
    </xf>
    <xf numFmtId="0" fontId="5" fillId="26" borderId="31" xfId="90" applyFont="1" applyFill="1" applyBorder="1" applyAlignment="1">
      <alignment vertical="center"/>
    </xf>
    <xf numFmtId="0" fontId="5" fillId="26" borderId="35" xfId="90" applyFont="1" applyFill="1" applyBorder="1" applyAlignment="1">
      <alignment vertical="center"/>
    </xf>
    <xf numFmtId="0" fontId="104" fillId="26" borderId="8" xfId="90" applyFont="1" applyFill="1" applyBorder="1" applyAlignment="1">
      <alignment vertical="center"/>
    </xf>
    <xf numFmtId="0" fontId="104" fillId="26" borderId="29" xfId="90" applyFont="1" applyFill="1" applyBorder="1" applyAlignment="1">
      <alignment vertical="center"/>
    </xf>
    <xf numFmtId="0" fontId="2" fillId="26" borderId="8" xfId="90" applyFont="1" applyFill="1" applyBorder="1" applyAlignment="1">
      <alignment vertical="center"/>
    </xf>
    <xf numFmtId="0" fontId="2" fillId="26" borderId="29" xfId="90" applyFont="1" applyFill="1" applyBorder="1" applyAlignment="1">
      <alignment vertical="center"/>
    </xf>
    <xf numFmtId="0" fontId="6" fillId="26" borderId="8" xfId="90" applyFont="1" applyFill="1" applyBorder="1" applyAlignment="1">
      <alignment vertical="center"/>
    </xf>
    <xf numFmtId="0" fontId="6" fillId="26" borderId="29" xfId="90" applyFont="1" applyFill="1" applyBorder="1" applyAlignment="1">
      <alignment vertical="center"/>
    </xf>
    <xf numFmtId="0" fontId="2" fillId="26" borderId="142" xfId="138" applyFont="1" applyFill="1" applyBorder="1" applyAlignment="1"/>
    <xf numFmtId="0" fontId="2" fillId="26" borderId="8" xfId="138" applyFont="1" applyFill="1" applyBorder="1"/>
    <xf numFmtId="0" fontId="2" fillId="26" borderId="8" xfId="138" applyFont="1" applyFill="1" applyBorder="1" applyAlignment="1"/>
    <xf numFmtId="0" fontId="2" fillId="26" borderId="8" xfId="138" applyFont="1" applyFill="1" applyBorder="1" applyAlignment="1">
      <alignment horizontal="left" vertical="center"/>
    </xf>
    <xf numFmtId="0" fontId="40" fillId="26" borderId="142" xfId="138" applyFill="1" applyBorder="1"/>
    <xf numFmtId="0" fontId="40" fillId="26" borderId="29" xfId="138" applyFill="1" applyBorder="1"/>
    <xf numFmtId="0" fontId="4" fillId="26" borderId="8" xfId="138" applyFont="1" applyFill="1" applyBorder="1" applyAlignment="1">
      <alignment horizontal="center"/>
    </xf>
    <xf numFmtId="0" fontId="40" fillId="26" borderId="8" xfId="138" applyFill="1" applyBorder="1"/>
    <xf numFmtId="0" fontId="4" fillId="26" borderId="8" xfId="138" applyFont="1" applyFill="1" applyBorder="1"/>
    <xf numFmtId="0" fontId="123" fillId="26" borderId="8" xfId="138" applyFont="1" applyFill="1" applyBorder="1"/>
    <xf numFmtId="0" fontId="124" fillId="26" borderId="72" xfId="138" applyFont="1" applyFill="1" applyBorder="1"/>
    <xf numFmtId="0" fontId="40" fillId="26" borderId="73" xfId="138" applyFill="1" applyBorder="1"/>
    <xf numFmtId="0" fontId="40" fillId="26" borderId="32" xfId="138" applyFill="1" applyBorder="1"/>
    <xf numFmtId="0" fontId="40" fillId="26" borderId="30" xfId="138" applyFill="1" applyBorder="1"/>
    <xf numFmtId="0" fontId="40" fillId="26" borderId="33" xfId="138" applyFill="1" applyBorder="1"/>
    <xf numFmtId="4" fontId="111" fillId="0" borderId="31" xfId="90" applyNumberFormat="1" applyFont="1" applyFill="1" applyBorder="1" applyAlignment="1">
      <alignment vertical="center"/>
    </xf>
    <xf numFmtId="0" fontId="128" fillId="0" borderId="31" xfId="90" applyFont="1" applyFill="1" applyBorder="1" applyAlignment="1">
      <alignment vertical="center" wrapText="1"/>
    </xf>
    <xf numFmtId="4" fontId="111" fillId="0" borderId="0" xfId="90" applyNumberFormat="1" applyFont="1" applyFill="1" applyBorder="1" applyAlignment="1">
      <alignment vertical="center"/>
    </xf>
    <xf numFmtId="4" fontId="129" fillId="0" borderId="0" xfId="90" applyNumberFormat="1" applyFont="1" applyFill="1" applyBorder="1" applyAlignment="1">
      <alignment horizontal="center" vertical="center"/>
    </xf>
    <xf numFmtId="0" fontId="111" fillId="0" borderId="0" xfId="90" applyFont="1" applyFill="1" applyBorder="1" applyAlignment="1">
      <alignment horizontal="right"/>
    </xf>
    <xf numFmtId="4" fontId="111" fillId="0" borderId="0" xfId="90" applyNumberFormat="1" applyFont="1" applyFill="1" applyBorder="1" applyAlignment="1">
      <alignment horizontal="left"/>
    </xf>
    <xf numFmtId="0" fontId="111" fillId="0" borderId="0" xfId="90" applyFont="1" applyFill="1" applyBorder="1"/>
    <xf numFmtId="4" fontId="111" fillId="0" borderId="30" xfId="90" applyNumberFormat="1" applyFont="1" applyFill="1" applyBorder="1" applyAlignment="1">
      <alignment vertical="center"/>
    </xf>
    <xf numFmtId="0" fontId="103" fillId="0" borderId="142" xfId="90" applyFont="1" applyBorder="1" applyAlignment="1">
      <alignment horizontal="left" vertical="center"/>
    </xf>
    <xf numFmtId="0" fontId="103" fillId="0" borderId="8" xfId="90" applyFont="1" applyBorder="1" applyAlignment="1">
      <alignment horizontal="left" vertical="center"/>
    </xf>
    <xf numFmtId="0" fontId="111" fillId="0" borderId="35" xfId="90" applyFont="1" applyFill="1" applyBorder="1" applyAlignment="1">
      <alignment horizontal="center"/>
    </xf>
    <xf numFmtId="0" fontId="111" fillId="0" borderId="29" xfId="90" applyFont="1" applyFill="1" applyBorder="1" applyAlignment="1">
      <alignment horizontal="center"/>
    </xf>
    <xf numFmtId="209" fontId="111" fillId="0" borderId="29" xfId="90" applyNumberFormat="1" applyFont="1" applyFill="1" applyBorder="1" applyAlignment="1">
      <alignment horizontal="center"/>
    </xf>
    <xf numFmtId="4" fontId="129" fillId="0" borderId="33" xfId="90" applyNumberFormat="1" applyFont="1" applyFill="1" applyBorder="1" applyAlignment="1">
      <alignment horizontal="center" vertical="center"/>
    </xf>
    <xf numFmtId="4" fontId="127" fillId="0" borderId="8" xfId="90" applyNumberFormat="1" applyFont="1" applyFill="1" applyBorder="1" applyAlignment="1">
      <alignment horizontal="center" vertical="center"/>
    </xf>
    <xf numFmtId="4" fontId="127" fillId="0" borderId="29" xfId="90" applyNumberFormat="1" applyFont="1" applyFill="1" applyBorder="1" applyAlignment="1">
      <alignment horizontal="center" vertical="center"/>
    </xf>
    <xf numFmtId="4" fontId="99" fillId="0" borderId="8" xfId="90" applyNumberFormat="1" applyFont="1" applyFill="1" applyBorder="1" applyAlignment="1" applyProtection="1">
      <alignment horizontal="center" vertical="center"/>
    </xf>
    <xf numFmtId="4" fontId="99" fillId="0" borderId="29" xfId="90" applyNumberFormat="1" applyFont="1" applyFill="1" applyBorder="1" applyAlignment="1" applyProtection="1">
      <alignment horizontal="center" vertical="center"/>
    </xf>
    <xf numFmtId="188" fontId="103" fillId="0" borderId="29" xfId="90" applyNumberFormat="1" applyFont="1" applyFill="1" applyBorder="1" applyAlignment="1" applyProtection="1"/>
    <xf numFmtId="188" fontId="103" fillId="0" borderId="8" xfId="90" applyNumberFormat="1" applyFont="1" applyFill="1" applyBorder="1" applyAlignment="1" applyProtection="1"/>
    <xf numFmtId="167" fontId="103" fillId="0" borderId="29" xfId="90" applyNumberFormat="1" applyFont="1" applyFill="1" applyBorder="1" applyAlignment="1" applyProtection="1"/>
    <xf numFmtId="210" fontId="99" fillId="0" borderId="29" xfId="90" applyNumberFormat="1" applyFont="1" applyFill="1" applyBorder="1" applyAlignment="1" applyProtection="1">
      <alignment vertical="center"/>
    </xf>
    <xf numFmtId="4" fontId="103" fillId="0" borderId="29" xfId="90" applyNumberFormat="1" applyFont="1" applyFill="1" applyBorder="1" applyAlignment="1" applyProtection="1">
      <alignment vertical="center"/>
    </xf>
    <xf numFmtId="211" fontId="99" fillId="0" borderId="146" xfId="90" applyNumberFormat="1" applyFont="1" applyFill="1" applyBorder="1" applyAlignment="1" applyProtection="1">
      <alignment vertical="center"/>
    </xf>
    <xf numFmtId="188" fontId="103" fillId="0" borderId="32" xfId="90" applyNumberFormat="1" applyFont="1" applyFill="1" applyBorder="1" applyAlignment="1" applyProtection="1"/>
    <xf numFmtId="188" fontId="103" fillId="0" borderId="30" xfId="90" applyNumberFormat="1" applyFont="1" applyFill="1" applyBorder="1" applyAlignment="1" applyProtection="1"/>
    <xf numFmtId="188" fontId="103" fillId="0" borderId="33" xfId="90" applyNumberFormat="1" applyFont="1" applyFill="1" applyBorder="1" applyAlignment="1" applyProtection="1"/>
    <xf numFmtId="0" fontId="4" fillId="0" borderId="31" xfId="3100" applyFont="1" applyBorder="1" applyAlignment="1">
      <alignment vertical="center"/>
    </xf>
    <xf numFmtId="0" fontId="4" fillId="0" borderId="30" xfId="3100" applyFont="1" applyBorder="1" applyAlignment="1">
      <alignment vertical="center"/>
    </xf>
    <xf numFmtId="1" fontId="0" fillId="32" borderId="0" xfId="0" applyNumberFormat="1" applyFill="1" applyAlignment="1">
      <alignment horizontal="center"/>
    </xf>
    <xf numFmtId="1" fontId="0" fillId="0" borderId="0" xfId="0" applyNumberFormat="1" applyAlignment="1">
      <alignment horizontal="center"/>
    </xf>
    <xf numFmtId="0" fontId="103" fillId="0" borderId="62" xfId="110" applyFont="1" applyBorder="1" applyAlignment="1">
      <alignment horizontal="left" vertical="center"/>
    </xf>
    <xf numFmtId="0" fontId="103" fillId="0" borderId="64" xfId="110" applyFont="1" applyBorder="1" applyAlignment="1">
      <alignment horizontal="left" vertical="center"/>
    </xf>
    <xf numFmtId="0" fontId="103" fillId="0" borderId="71" xfId="110" applyFont="1" applyBorder="1" applyAlignment="1">
      <alignment horizontal="left" vertical="center"/>
    </xf>
    <xf numFmtId="205" fontId="103" fillId="24" borderId="110" xfId="110" applyNumberFormat="1" applyFont="1" applyFill="1" applyBorder="1" applyAlignment="1">
      <alignment horizontal="left" vertical="center" wrapText="1"/>
    </xf>
    <xf numFmtId="205" fontId="103" fillId="24" borderId="112" xfId="226" applyNumberFormat="1" applyFont="1" applyFill="1" applyBorder="1" applyAlignment="1">
      <alignment horizontal="center" vertical="center"/>
    </xf>
    <xf numFmtId="2" fontId="103" fillId="0" borderId="113" xfId="95" applyNumberFormat="1" applyFont="1" applyBorder="1" applyAlignment="1"/>
    <xf numFmtId="205" fontId="103" fillId="0" borderId="114" xfId="95" applyNumberFormat="1" applyFont="1" applyBorder="1" applyAlignment="1"/>
    <xf numFmtId="205" fontId="103" fillId="24" borderId="115" xfId="226" applyNumberFormat="1" applyFont="1" applyFill="1" applyBorder="1" applyAlignment="1">
      <alignment horizontal="center" vertical="center"/>
    </xf>
    <xf numFmtId="0" fontId="103" fillId="0" borderId="116" xfId="95" applyFont="1" applyBorder="1" applyAlignment="1">
      <alignment horizontal="center"/>
    </xf>
    <xf numFmtId="0" fontId="103" fillId="0" borderId="119" xfId="95" applyFont="1" applyBorder="1" applyAlignment="1">
      <alignment horizontal="center"/>
    </xf>
    <xf numFmtId="2" fontId="104" fillId="0" borderId="120" xfId="95" applyNumberFormat="1" applyFont="1" applyBorder="1" applyAlignment="1"/>
    <xf numFmtId="2" fontId="103" fillId="0" borderId="113" xfId="95" applyNumberFormat="1" applyFont="1" applyBorder="1" applyAlignment="1">
      <alignment vertical="center"/>
    </xf>
    <xf numFmtId="0" fontId="45" fillId="0" borderId="64" xfId="0" applyFont="1" applyBorder="1"/>
    <xf numFmtId="0" fontId="45" fillId="0" borderId="0" xfId="0" applyFont="1" applyBorder="1"/>
    <xf numFmtId="0" fontId="45" fillId="0" borderId="0" xfId="0" applyFont="1" applyBorder="1" applyAlignment="1">
      <alignment horizontal="center"/>
    </xf>
    <xf numFmtId="0" fontId="45" fillId="0" borderId="65" xfId="0" applyFont="1" applyBorder="1"/>
    <xf numFmtId="0" fontId="127" fillId="0" borderId="0" xfId="0" applyFont="1" applyBorder="1" applyAlignment="1">
      <alignment horizontal="right"/>
    </xf>
    <xf numFmtId="4" fontId="127" fillId="0" borderId="65" xfId="0" applyNumberFormat="1" applyFont="1" applyBorder="1"/>
    <xf numFmtId="0" fontId="45" fillId="0" borderId="71" xfId="0" applyFont="1" applyBorder="1"/>
    <xf numFmtId="0" fontId="45" fillId="0" borderId="41" xfId="0" applyFont="1" applyBorder="1"/>
    <xf numFmtId="0" fontId="45" fillId="0" borderId="41" xfId="0" applyFont="1" applyBorder="1" applyAlignment="1">
      <alignment horizontal="center"/>
    </xf>
    <xf numFmtId="0" fontId="45" fillId="0" borderId="74" xfId="0" applyFont="1" applyBorder="1"/>
    <xf numFmtId="0" fontId="103" fillId="0" borderId="62" xfId="110" applyFont="1" applyBorder="1" applyAlignment="1">
      <alignment horizontal="right" vertical="center"/>
    </xf>
    <xf numFmtId="0" fontId="103" fillId="0" borderId="64" xfId="110" applyFont="1" applyBorder="1" applyAlignment="1">
      <alignment horizontal="right" vertical="center"/>
    </xf>
    <xf numFmtId="0" fontId="103" fillId="0" borderId="71" xfId="110" applyFont="1" applyBorder="1" applyAlignment="1">
      <alignment horizontal="right" vertical="center"/>
    </xf>
    <xf numFmtId="2" fontId="45" fillId="0" borderId="0" xfId="0" applyNumberFormat="1" applyFont="1"/>
    <xf numFmtId="2" fontId="74" fillId="0" borderId="42" xfId="0" applyNumberFormat="1" applyFont="1" applyBorder="1" applyAlignment="1">
      <alignment horizontal="center" vertical="center"/>
    </xf>
    <xf numFmtId="2" fontId="0" fillId="0" borderId="0" xfId="0" applyNumberFormat="1" applyAlignment="1">
      <alignment horizontal="center"/>
    </xf>
    <xf numFmtId="2" fontId="0" fillId="32" borderId="0" xfId="0" applyNumberFormat="1" applyFill="1" applyAlignment="1">
      <alignment horizontal="center"/>
    </xf>
    <xf numFmtId="0" fontId="4" fillId="0" borderId="31" xfId="3100" applyNumberFormat="1" applyFont="1" applyBorder="1" applyAlignment="1">
      <alignment horizontal="left" vertical="center"/>
    </xf>
    <xf numFmtId="0" fontId="4" fillId="0" borderId="0" xfId="3100" applyNumberFormat="1" applyFont="1" applyBorder="1" applyAlignment="1">
      <alignment horizontal="left" vertical="center"/>
    </xf>
    <xf numFmtId="0" fontId="4" fillId="0" borderId="30" xfId="3100" applyNumberFormat="1" applyFont="1" applyBorder="1" applyAlignment="1">
      <alignment horizontal="left" vertical="center"/>
    </xf>
    <xf numFmtId="4" fontId="108" fillId="31" borderId="13" xfId="3100" applyNumberFormat="1" applyFont="1" applyFill="1" applyBorder="1" applyAlignment="1">
      <alignment vertical="center"/>
    </xf>
    <xf numFmtId="2" fontId="113" fillId="26" borderId="23" xfId="92" applyNumberFormat="1" applyFont="1" applyFill="1" applyBorder="1" applyAlignment="1">
      <alignment horizontal="center" vertical="center"/>
    </xf>
    <xf numFmtId="191" fontId="107" fillId="0" borderId="35" xfId="3100" applyNumberFormat="1" applyFont="1" applyBorder="1" applyAlignment="1">
      <alignment horizontal="center" vertical="center"/>
    </xf>
    <xf numFmtId="2" fontId="113" fillId="26" borderId="31" xfId="92" applyNumberFormat="1" applyFont="1" applyFill="1" applyBorder="1" applyAlignment="1">
      <alignment horizontal="center" vertical="center"/>
    </xf>
    <xf numFmtId="0" fontId="108" fillId="0" borderId="13" xfId="3100" applyNumberFormat="1" applyFont="1" applyFill="1" applyBorder="1" applyAlignment="1">
      <alignment horizontal="center" vertical="center"/>
    </xf>
    <xf numFmtId="0" fontId="108" fillId="0" borderId="13" xfId="3100" applyNumberFormat="1" applyFont="1" applyFill="1" applyBorder="1" applyAlignment="1">
      <alignment horizontal="center" vertical="top"/>
    </xf>
    <xf numFmtId="0" fontId="46" fillId="26" borderId="23" xfId="120" applyFont="1" applyFill="1" applyBorder="1" applyAlignment="1">
      <alignment horizontal="center" vertical="center" wrapText="1"/>
    </xf>
    <xf numFmtId="0" fontId="4" fillId="0" borderId="21" xfId="95" applyFont="1" applyBorder="1" applyAlignment="1">
      <alignment horizontal="center" vertical="center"/>
    </xf>
    <xf numFmtId="0" fontId="43" fillId="0" borderId="13" xfId="0" applyFont="1" applyFill="1" applyBorder="1" applyAlignment="1" applyProtection="1">
      <alignment horizontal="center" vertical="center" wrapText="1"/>
    </xf>
    <xf numFmtId="205" fontId="113" fillId="31" borderId="34" xfId="92" applyNumberFormat="1" applyFont="1" applyFill="1" applyBorder="1" applyAlignment="1">
      <alignment horizontal="center" vertical="center"/>
    </xf>
    <xf numFmtId="212" fontId="4" fillId="26" borderId="13" xfId="95" applyNumberFormat="1" applyFont="1" applyFill="1" applyBorder="1" applyAlignment="1">
      <alignment horizontal="center" vertical="center"/>
    </xf>
    <xf numFmtId="165" fontId="4" fillId="26" borderId="13" xfId="3174" applyFont="1" applyFill="1" applyBorder="1" applyAlignment="1">
      <alignment horizontal="center" vertical="center"/>
    </xf>
    <xf numFmtId="2" fontId="0" fillId="32" borderId="0" xfId="0" applyNumberFormat="1" applyFill="1" applyAlignment="1">
      <alignment horizontal="right" vertical="center"/>
    </xf>
    <xf numFmtId="209" fontId="43" fillId="0" borderId="13" xfId="0" applyNumberFormat="1" applyFont="1" applyFill="1" applyBorder="1" applyAlignment="1" applyProtection="1">
      <alignment horizontal="center" vertical="center" wrapText="1"/>
    </xf>
    <xf numFmtId="2" fontId="43" fillId="31" borderId="13" xfId="0" applyNumberFormat="1" applyFont="1" applyFill="1" applyBorder="1" applyAlignment="1" applyProtection="1">
      <alignment horizontal="center" vertical="center" wrapText="1"/>
      <protection locked="0"/>
    </xf>
    <xf numFmtId="10" fontId="4" fillId="26" borderId="13" xfId="144" applyNumberFormat="1" applyFont="1" applyFill="1" applyBorder="1" applyAlignment="1">
      <alignment horizontal="right" vertical="center"/>
    </xf>
    <xf numFmtId="2" fontId="113" fillId="31" borderId="23" xfId="92" applyNumberFormat="1" applyFont="1" applyFill="1" applyBorder="1" applyAlignment="1">
      <alignment horizontal="center" vertical="center"/>
    </xf>
    <xf numFmtId="0" fontId="113" fillId="0" borderId="23" xfId="92" applyFont="1" applyFill="1" applyBorder="1" applyAlignment="1">
      <alignment horizontal="center" vertical="center"/>
    </xf>
    <xf numFmtId="206" fontId="114" fillId="30" borderId="23" xfId="110" applyNumberFormat="1" applyFont="1" applyFill="1" applyBorder="1" applyAlignment="1">
      <alignment horizontal="center" vertical="center" wrapText="1"/>
    </xf>
    <xf numFmtId="206" fontId="114" fillId="30" borderId="23" xfId="110" applyNumberFormat="1" applyFont="1" applyFill="1" applyBorder="1" applyAlignment="1">
      <alignment horizontal="center" vertical="center"/>
    </xf>
    <xf numFmtId="4" fontId="104" fillId="0" borderId="19" xfId="92" applyNumberFormat="1" applyFont="1" applyFill="1" applyBorder="1" applyAlignment="1">
      <alignment horizontal="center" vertical="center"/>
    </xf>
    <xf numFmtId="207" fontId="113" fillId="0" borderId="23" xfId="92" applyNumberFormat="1" applyFont="1" applyFill="1" applyBorder="1" applyAlignment="1">
      <alignment horizontal="center" vertical="center"/>
    </xf>
    <xf numFmtId="4" fontId="113" fillId="0" borderId="34" xfId="92" applyNumberFormat="1" applyFont="1" applyFill="1" applyBorder="1" applyAlignment="1">
      <alignment horizontal="center" vertical="center"/>
    </xf>
    <xf numFmtId="205" fontId="113" fillId="31" borderId="23" xfId="92" applyNumberFormat="1" applyFont="1" applyFill="1" applyBorder="1" applyAlignment="1">
      <alignment horizontal="center" vertical="center"/>
    </xf>
    <xf numFmtId="207" fontId="113" fillId="26" borderId="23" xfId="92" applyNumberFormat="1" applyFont="1" applyFill="1" applyBorder="1" applyAlignment="1">
      <alignment horizontal="center" vertical="center"/>
    </xf>
    <xf numFmtId="2" fontId="113" fillId="0" borderId="13" xfId="340" applyNumberFormat="1" applyFont="1" applyFill="1" applyBorder="1" applyAlignment="1">
      <alignment horizontal="center" vertical="center"/>
    </xf>
    <xf numFmtId="205" fontId="113" fillId="0" borderId="13" xfId="340" applyNumberFormat="1" applyFont="1" applyFill="1" applyBorder="1" applyAlignment="1">
      <alignment horizontal="center" vertical="center"/>
    </xf>
    <xf numFmtId="2" fontId="113" fillId="0" borderId="78" xfId="340" applyNumberFormat="1" applyFont="1" applyFill="1" applyBorder="1" applyAlignment="1">
      <alignment horizontal="center" vertical="center"/>
    </xf>
    <xf numFmtId="4" fontId="46" fillId="26" borderId="23" xfId="120" applyNumberFormat="1" applyFont="1" applyFill="1" applyBorder="1" applyAlignment="1">
      <alignment vertical="center" wrapText="1"/>
    </xf>
    <xf numFmtId="212" fontId="4" fillId="30" borderId="13" xfId="3174" applyNumberFormat="1" applyFont="1" applyFill="1" applyBorder="1" applyAlignment="1">
      <alignment horizontal="center" vertical="center"/>
    </xf>
    <xf numFmtId="4" fontId="2" fillId="26" borderId="13" xfId="222" applyNumberFormat="1" applyFont="1" applyFill="1" applyBorder="1" applyAlignment="1">
      <alignment horizontal="right" vertical="center"/>
    </xf>
    <xf numFmtId="4" fontId="113" fillId="0" borderId="135" xfId="92" applyNumberFormat="1" applyFont="1" applyFill="1" applyBorder="1" applyAlignment="1">
      <alignment horizontal="center" vertical="center"/>
    </xf>
    <xf numFmtId="4" fontId="114" fillId="30" borderId="24" xfId="92" applyNumberFormat="1" applyFont="1" applyFill="1" applyBorder="1" applyAlignment="1">
      <alignment horizontal="center" vertical="center"/>
    </xf>
    <xf numFmtId="10" fontId="4" fillId="30" borderId="13" xfId="92" applyNumberFormat="1" applyFont="1" applyFill="1" applyBorder="1" applyAlignment="1">
      <alignment horizontal="center" vertical="center"/>
    </xf>
    <xf numFmtId="0" fontId="137" fillId="0" borderId="62" xfId="110" applyFont="1" applyBorder="1" applyAlignment="1">
      <alignment vertical="center"/>
    </xf>
    <xf numFmtId="0" fontId="136" fillId="0" borderId="40" xfId="110" applyFont="1" applyBorder="1" applyAlignment="1">
      <alignment vertical="center"/>
    </xf>
    <xf numFmtId="0" fontId="136" fillId="0" borderId="63" xfId="110" applyFont="1" applyBorder="1" applyAlignment="1">
      <alignment vertical="center"/>
    </xf>
    <xf numFmtId="0" fontId="137" fillId="0" borderId="64" xfId="110" applyFont="1" applyBorder="1" applyAlignment="1">
      <alignment vertical="center"/>
    </xf>
    <xf numFmtId="0" fontId="136" fillId="0" borderId="0" xfId="110" applyFont="1" applyBorder="1" applyAlignment="1">
      <alignment horizontal="left" vertical="center"/>
    </xf>
    <xf numFmtId="0" fontId="136" fillId="0" borderId="65" xfId="110" applyFont="1" applyBorder="1" applyAlignment="1">
      <alignment horizontal="left" vertical="center"/>
    </xf>
    <xf numFmtId="0" fontId="136" fillId="0" borderId="0" xfId="110" applyFont="1" applyBorder="1" applyAlignment="1">
      <alignment vertical="center"/>
    </xf>
    <xf numFmtId="0" fontId="136" fillId="0" borderId="65" xfId="110" applyFont="1" applyBorder="1" applyAlignment="1">
      <alignment vertical="center"/>
    </xf>
    <xf numFmtId="188" fontId="136" fillId="0" borderId="41" xfId="110" applyNumberFormat="1" applyFont="1" applyBorder="1" applyAlignment="1">
      <alignment vertical="center"/>
    </xf>
    <xf numFmtId="188" fontId="136" fillId="0" borderId="74" xfId="110" applyNumberFormat="1" applyFont="1" applyBorder="1" applyAlignment="1">
      <alignment vertical="center"/>
    </xf>
    <xf numFmtId="2" fontId="145" fillId="24" borderId="64" xfId="2642" applyNumberFormat="1" applyFont="1" applyFill="1" applyBorder="1" applyAlignment="1">
      <alignment horizontal="left" vertical="center"/>
    </xf>
    <xf numFmtId="2" fontId="146" fillId="24" borderId="0" xfId="3174" applyNumberFormat="1" applyFont="1" applyFill="1" applyBorder="1" applyAlignment="1">
      <alignment horizontal="center" vertical="center"/>
    </xf>
    <xf numFmtId="4" fontId="146" fillId="0" borderId="65" xfId="2642" applyNumberFormat="1" applyFont="1" applyFill="1" applyBorder="1" applyAlignment="1">
      <alignment horizontal="center" vertical="center"/>
    </xf>
    <xf numFmtId="0" fontId="13" fillId="0" borderId="0" xfId="134" applyBorder="1"/>
    <xf numFmtId="0" fontId="13" fillId="0" borderId="65" xfId="134" applyBorder="1" applyAlignment="1">
      <alignment vertical="center"/>
    </xf>
    <xf numFmtId="2" fontId="145" fillId="24" borderId="71" xfId="2642" applyNumberFormat="1" applyFont="1" applyFill="1" applyBorder="1" applyAlignment="1">
      <alignment horizontal="left" vertical="center"/>
    </xf>
    <xf numFmtId="0" fontId="13" fillId="0" borderId="41" xfId="134" applyBorder="1"/>
    <xf numFmtId="0" fontId="13" fillId="0" borderId="74" xfId="134" applyBorder="1" applyAlignment="1">
      <alignment vertical="center"/>
    </xf>
    <xf numFmtId="0" fontId="13" fillId="0" borderId="0" xfId="134"/>
    <xf numFmtId="0" fontId="13" fillId="0" borderId="0" xfId="134" applyAlignment="1">
      <alignment vertical="center"/>
    </xf>
    <xf numFmtId="4" fontId="13" fillId="0" borderId="0" xfId="134" applyNumberFormat="1"/>
    <xf numFmtId="4" fontId="2" fillId="0" borderId="0" xfId="134" applyNumberFormat="1" applyFont="1"/>
    <xf numFmtId="4" fontId="13" fillId="0" borderId="0" xfId="134" applyNumberFormat="1" applyAlignment="1">
      <alignment vertical="center"/>
    </xf>
    <xf numFmtId="2" fontId="13" fillId="0" borderId="0" xfId="134" applyNumberFormat="1"/>
    <xf numFmtId="0" fontId="2" fillId="0" borderId="0" xfId="140" applyBorder="1"/>
    <xf numFmtId="0" fontId="2" fillId="0" borderId="0" xfId="140"/>
    <xf numFmtId="0" fontId="126" fillId="30" borderId="21" xfId="140" applyFont="1" applyFill="1" applyBorder="1" applyAlignment="1">
      <alignment vertical="center"/>
    </xf>
    <xf numFmtId="0" fontId="126" fillId="30" borderId="21" xfId="140" applyFont="1" applyFill="1" applyBorder="1" applyAlignment="1">
      <alignment horizontal="right" vertical="center"/>
    </xf>
    <xf numFmtId="0" fontId="108" fillId="30" borderId="21" xfId="140" applyFont="1" applyFill="1" applyBorder="1"/>
    <xf numFmtId="49" fontId="126" fillId="30" borderId="21" xfId="140" applyNumberFormat="1" applyFont="1" applyFill="1" applyBorder="1" applyAlignment="1">
      <alignment horizontal="left" vertical="center"/>
    </xf>
    <xf numFmtId="0" fontId="144" fillId="30" borderId="21" xfId="140" applyFont="1" applyFill="1" applyBorder="1" applyAlignment="1">
      <alignment vertical="center"/>
    </xf>
    <xf numFmtId="0" fontId="146" fillId="30" borderId="21" xfId="140" applyFont="1" applyFill="1" applyBorder="1" applyAlignment="1">
      <alignment vertical="center"/>
    </xf>
    <xf numFmtId="0" fontId="145" fillId="30" borderId="21" xfId="140" applyFont="1" applyFill="1" applyBorder="1" applyAlignment="1">
      <alignment vertical="center"/>
    </xf>
    <xf numFmtId="217" fontId="145" fillId="30" borderId="21" xfId="229" applyNumberFormat="1" applyFont="1" applyFill="1" applyBorder="1" applyAlignment="1">
      <alignment vertical="center"/>
    </xf>
    <xf numFmtId="0" fontId="124" fillId="30" borderId="31" xfId="140" applyFont="1" applyFill="1" applyBorder="1" applyAlignment="1">
      <alignment vertical="center"/>
    </xf>
    <xf numFmtId="0" fontId="145" fillId="30" borderId="0" xfId="140" applyFont="1" applyFill="1" applyBorder="1"/>
    <xf numFmtId="0" fontId="145" fillId="30" borderId="30" xfId="140" applyFont="1" applyFill="1" applyBorder="1"/>
    <xf numFmtId="0" fontId="145" fillId="30" borderId="13" xfId="140" applyFont="1" applyFill="1" applyBorder="1" applyAlignment="1">
      <alignment horizontal="center" vertical="center"/>
    </xf>
    <xf numFmtId="0" fontId="146" fillId="0" borderId="0" xfId="140" applyFont="1" applyBorder="1" applyAlignment="1"/>
    <xf numFmtId="0" fontId="146" fillId="0" borderId="0" xfId="140" applyFont="1" applyBorder="1"/>
    <xf numFmtId="2" fontId="146" fillId="0" borderId="0" xfId="140" applyNumberFormat="1" applyFont="1" applyBorder="1" applyAlignment="1">
      <alignment horizontal="center"/>
    </xf>
    <xf numFmtId="175" fontId="146" fillId="0" borderId="8" xfId="140" applyNumberFormat="1" applyFont="1" applyBorder="1" applyAlignment="1">
      <alignment horizontal="center"/>
    </xf>
    <xf numFmtId="175" fontId="146" fillId="0" borderId="0" xfId="140" applyNumberFormat="1" applyFont="1" applyBorder="1" applyAlignment="1">
      <alignment horizontal="center"/>
    </xf>
    <xf numFmtId="170" fontId="146" fillId="0" borderId="18" xfId="229" applyNumberFormat="1" applyFont="1" applyBorder="1" applyAlignment="1">
      <alignment horizontal="center"/>
    </xf>
    <xf numFmtId="167" fontId="146" fillId="0" borderId="0" xfId="229" applyFont="1" applyBorder="1" applyAlignment="1">
      <alignment horizontal="center"/>
    </xf>
    <xf numFmtId="0" fontId="145" fillId="0" borderId="21" xfId="140" applyFont="1" applyBorder="1" applyAlignment="1">
      <alignment vertical="center"/>
    </xf>
    <xf numFmtId="218" fontId="145" fillId="0" borderId="13" xfId="229" applyNumberFormat="1" applyFont="1" applyBorder="1" applyAlignment="1">
      <alignment horizontal="right" vertical="center"/>
    </xf>
    <xf numFmtId="0" fontId="145" fillId="0" borderId="21" xfId="140" applyFont="1" applyBorder="1" applyAlignment="1">
      <alignment horizontal="center"/>
    </xf>
    <xf numFmtId="219" fontId="145" fillId="0" borderId="21" xfId="229" applyNumberFormat="1" applyFont="1" applyBorder="1" applyAlignment="1">
      <alignment horizontal="right"/>
    </xf>
    <xf numFmtId="218" fontId="145" fillId="0" borderId="13" xfId="229" applyNumberFormat="1" applyFont="1" applyBorder="1" applyAlignment="1">
      <alignment horizontal="center" vertical="center"/>
    </xf>
    <xf numFmtId="167" fontId="2" fillId="0" borderId="0" xfId="140" applyNumberFormat="1"/>
    <xf numFmtId="218" fontId="145" fillId="0" borderId="21" xfId="229" applyNumberFormat="1" applyFont="1" applyBorder="1" applyAlignment="1">
      <alignment horizontal="right" vertical="center"/>
    </xf>
    <xf numFmtId="0" fontId="2" fillId="30" borderId="30" xfId="140" applyFill="1" applyBorder="1"/>
    <xf numFmtId="0" fontId="146" fillId="0" borderId="0" xfId="140" applyFont="1" applyBorder="1" applyAlignment="1">
      <alignment horizontal="center" vertical="center"/>
    </xf>
    <xf numFmtId="205" fontId="146" fillId="0" borderId="0" xfId="140" applyNumberFormat="1" applyFont="1" applyBorder="1" applyAlignment="1">
      <alignment horizontal="center" vertical="center"/>
    </xf>
    <xf numFmtId="175" fontId="146" fillId="0" borderId="32" xfId="140" applyNumberFormat="1" applyFont="1" applyBorder="1" applyAlignment="1">
      <alignment horizontal="center"/>
    </xf>
    <xf numFmtId="0" fontId="145" fillId="0" borderId="20" xfId="140" applyFont="1" applyBorder="1" applyAlignment="1">
      <alignment horizontal="left"/>
    </xf>
    <xf numFmtId="0" fontId="145" fillId="0" borderId="21" xfId="140" applyFont="1" applyBorder="1" applyAlignment="1">
      <alignment horizontal="left"/>
    </xf>
    <xf numFmtId="0" fontId="146" fillId="0" borderId="21" xfId="140" applyFont="1" applyBorder="1"/>
    <xf numFmtId="167" fontId="146" fillId="0" borderId="21" xfId="229" applyFont="1" applyBorder="1"/>
    <xf numFmtId="0" fontId="2" fillId="30" borderId="21" xfId="140" applyFill="1" applyBorder="1"/>
    <xf numFmtId="0" fontId="2" fillId="0" borderId="0" xfId="140" applyBorder="1" applyAlignment="1">
      <alignment horizontal="center" vertical="center"/>
    </xf>
    <xf numFmtId="2" fontId="92" fillId="0" borderId="0" xfId="229" applyNumberFormat="1" applyFont="1" applyBorder="1" applyAlignment="1"/>
    <xf numFmtId="0" fontId="146" fillId="26" borderId="32" xfId="140" applyFont="1" applyFill="1" applyBorder="1" applyAlignment="1">
      <alignment horizontal="center" vertical="center"/>
    </xf>
    <xf numFmtId="0" fontId="146" fillId="26" borderId="30" xfId="140" applyFont="1" applyFill="1" applyBorder="1" applyAlignment="1">
      <alignment horizontal="center" vertical="center"/>
    </xf>
    <xf numFmtId="175" fontId="146" fillId="26" borderId="20" xfId="140" applyNumberFormat="1" applyFont="1" applyFill="1" applyBorder="1" applyAlignment="1">
      <alignment horizontal="center" vertical="center"/>
    </xf>
    <xf numFmtId="0" fontId="145" fillId="0" borderId="20" xfId="140" applyFont="1" applyBorder="1" applyAlignment="1">
      <alignment vertical="center"/>
    </xf>
    <xf numFmtId="0" fontId="145" fillId="0" borderId="21" xfId="140" applyFont="1" applyBorder="1" applyAlignment="1">
      <alignment horizontal="right"/>
    </xf>
    <xf numFmtId="0" fontId="145" fillId="0" borderId="21" xfId="140" applyFont="1" applyBorder="1" applyAlignment="1"/>
    <xf numFmtId="0" fontId="146" fillId="0" borderId="30" xfId="140" applyFont="1" applyBorder="1" applyAlignment="1">
      <alignment horizontal="center" vertical="center"/>
    </xf>
    <xf numFmtId="175" fontId="146" fillId="0" borderId="30" xfId="140" applyNumberFormat="1" applyFont="1" applyBorder="1" applyAlignment="1">
      <alignment horizontal="center" vertical="center"/>
    </xf>
    <xf numFmtId="175" fontId="145" fillId="0" borderId="21" xfId="140" applyNumberFormat="1" applyFont="1" applyBorder="1" applyAlignment="1">
      <alignment vertical="center"/>
    </xf>
    <xf numFmtId="0" fontId="2" fillId="30" borderId="31" xfId="140" applyFill="1" applyBorder="1"/>
    <xf numFmtId="0" fontId="146" fillId="0" borderId="32" xfId="140" applyFont="1" applyBorder="1" applyAlignment="1">
      <alignment horizontal="center" vertical="center"/>
    </xf>
    <xf numFmtId="0" fontId="2" fillId="0" borderId="21" xfId="140" applyBorder="1"/>
    <xf numFmtId="0" fontId="145" fillId="0" borderId="30" xfId="140" applyFont="1" applyBorder="1" applyAlignment="1">
      <alignment horizontal="right"/>
    </xf>
    <xf numFmtId="0" fontId="145" fillId="0" borderId="30" xfId="140" applyFont="1" applyBorder="1" applyAlignment="1"/>
    <xf numFmtId="0" fontId="146" fillId="0" borderId="0" xfId="140" applyFont="1" applyBorder="1" applyAlignment="1">
      <alignment horizontal="center" vertical="center" wrapText="1"/>
    </xf>
    <xf numFmtId="0" fontId="146" fillId="26" borderId="8" xfId="140" applyFont="1" applyFill="1" applyBorder="1" applyAlignment="1">
      <alignment horizontal="center" vertical="center"/>
    </xf>
    <xf numFmtId="175" fontId="146" fillId="26" borderId="34" xfId="140" applyNumberFormat="1" applyFont="1" applyFill="1" applyBorder="1" applyAlignment="1">
      <alignment horizontal="center" vertical="center"/>
    </xf>
    <xf numFmtId="175" fontId="146" fillId="26" borderId="32" xfId="140" applyNumberFormat="1" applyFont="1" applyFill="1" applyBorder="1" applyAlignment="1">
      <alignment horizontal="center" vertical="center"/>
    </xf>
    <xf numFmtId="175" fontId="146" fillId="0" borderId="34" xfId="140" applyNumberFormat="1" applyFont="1" applyBorder="1" applyAlignment="1">
      <alignment horizontal="center" vertical="center"/>
    </xf>
    <xf numFmtId="0" fontId="146" fillId="26" borderId="0" xfId="140" applyFont="1" applyFill="1" applyBorder="1" applyAlignment="1">
      <alignment horizontal="left" vertical="center" wrapText="1"/>
    </xf>
    <xf numFmtId="175" fontId="146" fillId="0" borderId="8" xfId="140" applyNumberFormat="1" applyFont="1" applyBorder="1" applyAlignment="1">
      <alignment horizontal="center" vertical="center"/>
    </xf>
    <xf numFmtId="175" fontId="146" fillId="0" borderId="32" xfId="140" applyNumberFormat="1" applyFont="1" applyBorder="1" applyAlignment="1">
      <alignment horizontal="center" vertical="center"/>
    </xf>
    <xf numFmtId="177" fontId="146" fillId="0" borderId="0" xfId="140" applyNumberFormat="1" applyFont="1" applyBorder="1" applyAlignment="1">
      <alignment horizontal="center" vertical="center"/>
    </xf>
    <xf numFmtId="0" fontId="2" fillId="0" borderId="31" xfId="140" applyBorder="1"/>
    <xf numFmtId="0" fontId="146" fillId="0" borderId="31" xfId="140" applyFont="1" applyBorder="1" applyAlignment="1">
      <alignment horizontal="center" vertical="center"/>
    </xf>
    <xf numFmtId="0" fontId="145" fillId="0" borderId="31" xfId="140" applyFont="1" applyBorder="1" applyAlignment="1">
      <alignment horizontal="right"/>
    </xf>
    <xf numFmtId="0" fontId="145" fillId="0" borderId="31" xfId="140" applyFont="1" applyBorder="1" applyAlignment="1"/>
    <xf numFmtId="0" fontId="145" fillId="0" borderId="0" xfId="140" applyFont="1" applyBorder="1" applyAlignment="1">
      <alignment horizontal="right"/>
    </xf>
    <xf numFmtId="0" fontId="145" fillId="0" borderId="0" xfId="140" applyFont="1" applyBorder="1" applyAlignment="1"/>
    <xf numFmtId="0" fontId="2" fillId="0" borderId="30" xfId="140" applyBorder="1"/>
    <xf numFmtId="177" fontId="146" fillId="26" borderId="30" xfId="140" applyNumberFormat="1" applyFont="1" applyFill="1" applyBorder="1" applyAlignment="1">
      <alignment horizontal="center" vertical="center"/>
    </xf>
    <xf numFmtId="2" fontId="113" fillId="0" borderId="23" xfId="92" applyNumberFormat="1" applyFont="1" applyFill="1" applyBorder="1" applyAlignment="1">
      <alignment horizontal="center" vertical="center"/>
    </xf>
    <xf numFmtId="2" fontId="0" fillId="0" borderId="41" xfId="0" applyNumberFormat="1" applyBorder="1" applyAlignment="1"/>
    <xf numFmtId="2" fontId="160" fillId="0" borderId="148" xfId="0" applyNumberFormat="1" applyFont="1" applyBorder="1" applyAlignment="1">
      <alignment horizontal="center" wrapText="1"/>
    </xf>
    <xf numFmtId="0" fontId="46" fillId="26" borderId="0" xfId="0" applyFont="1" applyFill="1"/>
    <xf numFmtId="206" fontId="114" fillId="30" borderId="13" xfId="110" applyNumberFormat="1" applyFont="1" applyFill="1" applyBorder="1" applyAlignment="1">
      <alignment horizontal="center" vertical="center"/>
    </xf>
    <xf numFmtId="206" fontId="114" fillId="30" borderId="78" xfId="110" applyNumberFormat="1" applyFont="1" applyFill="1" applyBorder="1" applyAlignment="1">
      <alignment horizontal="center" vertical="center"/>
    </xf>
    <xf numFmtId="0" fontId="145" fillId="30" borderId="35" xfId="140" applyFont="1" applyFill="1" applyBorder="1" applyAlignment="1">
      <alignment horizontal="center" vertical="center"/>
    </xf>
    <xf numFmtId="0" fontId="145" fillId="30" borderId="30" xfId="140" applyFont="1" applyFill="1" applyBorder="1" applyAlignment="1">
      <alignment horizontal="center" vertical="center"/>
    </xf>
    <xf numFmtId="0" fontId="145" fillId="30" borderId="31" xfId="140" applyFont="1" applyFill="1" applyBorder="1" applyAlignment="1">
      <alignment horizontal="right" vertical="center"/>
    </xf>
    <xf numFmtId="0" fontId="145" fillId="30" borderId="21" xfId="140" applyFont="1" applyFill="1" applyBorder="1" applyAlignment="1">
      <alignment horizontal="center" vertical="center"/>
    </xf>
    <xf numFmtId="0" fontId="145" fillId="30" borderId="32" xfId="140" applyFont="1" applyFill="1" applyBorder="1" applyAlignment="1">
      <alignment horizontal="center" vertical="center"/>
    </xf>
    <xf numFmtId="0" fontId="145" fillId="0" borderId="21" xfId="140" applyFont="1" applyBorder="1" applyAlignment="1">
      <alignment horizontal="right" vertical="center"/>
    </xf>
    <xf numFmtId="218" fontId="145" fillId="0" borderId="21" xfId="229" applyNumberFormat="1" applyFont="1" applyBorder="1" applyAlignment="1">
      <alignment horizontal="center" vertical="center"/>
    </xf>
    <xf numFmtId="218" fontId="145" fillId="0" borderId="21" xfId="229" applyNumberFormat="1" applyFont="1" applyBorder="1" applyAlignment="1">
      <alignment horizontal="center" vertical="center" wrapText="1"/>
    </xf>
    <xf numFmtId="0" fontId="146" fillId="26" borderId="21" xfId="140" applyFont="1" applyFill="1" applyBorder="1" applyAlignment="1">
      <alignment horizontal="center" vertical="center"/>
    </xf>
    <xf numFmtId="175" fontId="146" fillId="0" borderId="0" xfId="140" applyNumberFormat="1" applyFont="1" applyBorder="1" applyAlignment="1">
      <alignment horizontal="center" vertical="center"/>
    </xf>
    <xf numFmtId="175" fontId="146" fillId="26" borderId="30" xfId="140" applyNumberFormat="1" applyFont="1" applyFill="1" applyBorder="1" applyAlignment="1">
      <alignment horizontal="center" vertical="center"/>
    </xf>
    <xf numFmtId="207" fontId="104" fillId="0" borderId="0" xfId="92" applyNumberFormat="1" applyFont="1" applyFill="1" applyBorder="1" applyAlignment="1">
      <alignment vertical="center"/>
    </xf>
    <xf numFmtId="4" fontId="104" fillId="30" borderId="24" xfId="92" applyNumberFormat="1" applyFont="1" applyFill="1" applyBorder="1" applyAlignment="1">
      <alignment horizontal="center" vertical="center"/>
    </xf>
    <xf numFmtId="0" fontId="145" fillId="30" borderId="32" xfId="140" applyFont="1" applyFill="1" applyBorder="1" applyAlignment="1">
      <alignment horizontal="center" vertical="center"/>
    </xf>
    <xf numFmtId="0" fontId="145" fillId="30" borderId="30" xfId="140" applyFont="1" applyFill="1" applyBorder="1" applyAlignment="1">
      <alignment horizontal="center" vertical="center"/>
    </xf>
    <xf numFmtId="0" fontId="145" fillId="30" borderId="35" xfId="140" applyFont="1" applyFill="1" applyBorder="1" applyAlignment="1">
      <alignment horizontal="center" vertical="center"/>
    </xf>
    <xf numFmtId="0" fontId="145" fillId="30" borderId="21" xfId="140" applyFont="1" applyFill="1" applyBorder="1" applyAlignment="1">
      <alignment horizontal="center" vertical="center"/>
    </xf>
    <xf numFmtId="0" fontId="145" fillId="0" borderId="21" xfId="140" applyFont="1" applyBorder="1" applyAlignment="1">
      <alignment horizontal="right" vertical="center"/>
    </xf>
    <xf numFmtId="218" fontId="145" fillId="0" borderId="21" xfId="229" applyNumberFormat="1" applyFont="1" applyBorder="1" applyAlignment="1">
      <alignment horizontal="center" vertical="center" wrapText="1"/>
    </xf>
    <xf numFmtId="0" fontId="145" fillId="30" borderId="31" xfId="140" applyFont="1" applyFill="1" applyBorder="1" applyAlignment="1">
      <alignment horizontal="right" vertical="center"/>
    </xf>
    <xf numFmtId="218" fontId="145" fillId="0" borderId="21" xfId="229" applyNumberFormat="1" applyFont="1" applyBorder="1" applyAlignment="1">
      <alignment horizontal="center" vertical="center"/>
    </xf>
    <xf numFmtId="0" fontId="146" fillId="26" borderId="21" xfId="140" applyFont="1" applyFill="1" applyBorder="1" applyAlignment="1">
      <alignment horizontal="center" vertical="center"/>
    </xf>
    <xf numFmtId="175" fontId="146" fillId="26" borderId="30" xfId="140" applyNumberFormat="1" applyFont="1" applyFill="1" applyBorder="1" applyAlignment="1">
      <alignment horizontal="center" vertical="center"/>
    </xf>
    <xf numFmtId="175" fontId="146" fillId="0" borderId="0" xfId="140" applyNumberFormat="1" applyFont="1" applyBorder="1" applyAlignment="1">
      <alignment horizontal="center" vertical="center"/>
    </xf>
    <xf numFmtId="0" fontId="140" fillId="0" borderId="147" xfId="0" applyNumberFormat="1" applyFont="1" applyBorder="1" applyAlignment="1">
      <alignment horizontal="center" vertical="center"/>
    </xf>
    <xf numFmtId="0" fontId="140" fillId="0" borderId="80" xfId="0" applyFont="1" applyBorder="1" applyAlignment="1">
      <alignment horizontal="left" vertical="center"/>
    </xf>
    <xf numFmtId="0" fontId="140" fillId="0" borderId="81" xfId="0" applyFont="1" applyBorder="1" applyAlignment="1">
      <alignment horizontal="center" vertical="center"/>
    </xf>
    <xf numFmtId="2" fontId="140" fillId="0" borderId="138" xfId="0" applyNumberFormat="1" applyFont="1" applyFill="1" applyBorder="1" applyAlignment="1">
      <alignment horizontal="center" vertical="center"/>
    </xf>
    <xf numFmtId="2" fontId="140" fillId="31" borderId="81" xfId="219" applyNumberFormat="1" applyFont="1" applyFill="1" applyBorder="1" applyAlignment="1">
      <alignment horizontal="center" vertical="center"/>
    </xf>
    <xf numFmtId="2" fontId="140" fillId="0" borderId="81" xfId="219" applyNumberFormat="1" applyFont="1" applyBorder="1" applyAlignment="1">
      <alignment horizontal="center" vertical="center"/>
    </xf>
    <xf numFmtId="2" fontId="140" fillId="0" borderId="81" xfId="0" applyNumberFormat="1" applyFont="1" applyBorder="1" applyAlignment="1">
      <alignment horizontal="center" vertical="center"/>
    </xf>
    <xf numFmtId="2" fontId="140" fillId="0" borderId="138" xfId="219" applyNumberFormat="1" applyFont="1" applyBorder="1" applyAlignment="1">
      <alignment horizontal="center" vertical="center"/>
    </xf>
    <xf numFmtId="43" fontId="140" fillId="0" borderId="80" xfId="219" applyFont="1" applyBorder="1" applyAlignment="1">
      <alignment horizontal="center" vertical="center"/>
    </xf>
    <xf numFmtId="43" fontId="140" fillId="0" borderId="149" xfId="219" applyFont="1" applyBorder="1" applyAlignment="1">
      <alignment horizontal="center" vertical="center"/>
    </xf>
    <xf numFmtId="4" fontId="139" fillId="30" borderId="73" xfId="0" applyNumberFormat="1" applyFont="1" applyFill="1" applyBorder="1" applyAlignment="1">
      <alignment horizontal="right"/>
    </xf>
    <xf numFmtId="4" fontId="139" fillId="30" borderId="90" xfId="0" applyNumberFormat="1" applyFont="1" applyFill="1" applyBorder="1" applyAlignment="1">
      <alignment horizontal="right"/>
    </xf>
    <xf numFmtId="4" fontId="139" fillId="30" borderId="12" xfId="0" applyNumberFormat="1" applyFont="1" applyFill="1" applyBorder="1" applyAlignment="1">
      <alignment horizontal="center"/>
    </xf>
    <xf numFmtId="4" fontId="0" fillId="0" borderId="0" xfId="0" applyNumberFormat="1" applyBorder="1"/>
    <xf numFmtId="4" fontId="0" fillId="0" borderId="65" xfId="0" applyNumberFormat="1" applyBorder="1"/>
    <xf numFmtId="0" fontId="113" fillId="0" borderId="64" xfId="92" applyFont="1" applyFill="1" applyBorder="1" applyAlignment="1">
      <alignment horizontal="left" vertical="center"/>
    </xf>
    <xf numFmtId="0" fontId="113" fillId="0" borderId="71" xfId="92" applyFont="1" applyFill="1" applyBorder="1" applyAlignment="1">
      <alignment horizontal="left" vertical="center"/>
    </xf>
    <xf numFmtId="0" fontId="2" fillId="26" borderId="21" xfId="140" applyFont="1" applyFill="1" applyBorder="1"/>
    <xf numFmtId="0" fontId="126" fillId="30" borderId="70" xfId="140" applyFont="1" applyFill="1" applyBorder="1" applyAlignment="1">
      <alignment vertical="center"/>
    </xf>
    <xf numFmtId="17" fontId="126" fillId="30" borderId="24" xfId="140" applyNumberFormat="1" applyFont="1" applyFill="1" applyBorder="1" applyAlignment="1">
      <alignment horizontal="left" vertical="center"/>
    </xf>
    <xf numFmtId="0" fontId="145" fillId="30" borderId="24" xfId="140" applyFont="1" applyFill="1" applyBorder="1" applyAlignment="1">
      <alignment horizontal="left" vertical="center"/>
    </xf>
    <xf numFmtId="0" fontId="145" fillId="30" borderId="135" xfId="140" applyFont="1" applyFill="1" applyBorder="1" applyAlignment="1">
      <alignment horizontal="center" vertical="center"/>
    </xf>
    <xf numFmtId="0" fontId="145" fillId="30" borderId="131" xfId="140" applyFont="1" applyFill="1" applyBorder="1" applyAlignment="1">
      <alignment horizontal="center" vertical="center"/>
    </xf>
    <xf numFmtId="0" fontId="146" fillId="0" borderId="64" xfId="140" applyFont="1" applyBorder="1" applyAlignment="1">
      <alignment horizontal="center" vertical="center"/>
    </xf>
    <xf numFmtId="218" fontId="145" fillId="0" borderId="78" xfId="229" applyNumberFormat="1" applyFont="1" applyBorder="1" applyAlignment="1">
      <alignment horizontal="center" vertical="center"/>
    </xf>
    <xf numFmtId="0" fontId="145" fillId="0" borderId="70" xfId="140" applyFont="1" applyBorder="1" applyAlignment="1">
      <alignment horizontal="right" vertical="center"/>
    </xf>
    <xf numFmtId="218" fontId="145" fillId="0" borderId="24" xfId="229" applyNumberFormat="1" applyFont="1" applyBorder="1" applyAlignment="1">
      <alignment horizontal="center" vertical="center"/>
    </xf>
    <xf numFmtId="0" fontId="146" fillId="0" borderId="64" xfId="140" applyFont="1" applyBorder="1" applyAlignment="1">
      <alignment horizontal="center"/>
    </xf>
    <xf numFmtId="218" fontId="145" fillId="0" borderId="24" xfId="229" applyNumberFormat="1" applyFont="1" applyBorder="1" applyAlignment="1">
      <alignment horizontal="center" vertical="center" wrapText="1"/>
    </xf>
    <xf numFmtId="0" fontId="146" fillId="0" borderId="70" xfId="140" applyFont="1" applyBorder="1"/>
    <xf numFmtId="167" fontId="146" fillId="0" borderId="24" xfId="229" applyFont="1" applyBorder="1"/>
    <xf numFmtId="0" fontId="145" fillId="30" borderId="70" xfId="140" applyFont="1" applyFill="1" applyBorder="1" applyAlignment="1">
      <alignment horizontal="center" vertical="center"/>
    </xf>
    <xf numFmtId="0" fontId="146" fillId="26" borderId="70" xfId="140" applyFont="1" applyFill="1" applyBorder="1" applyAlignment="1">
      <alignment horizontal="center" vertical="center"/>
    </xf>
    <xf numFmtId="218" fontId="145" fillId="0" borderId="24" xfId="229" applyNumberFormat="1" applyFont="1" applyBorder="1" applyAlignment="1">
      <alignment horizontal="center" vertical="center"/>
    </xf>
    <xf numFmtId="0" fontId="146" fillId="26" borderId="68" xfId="140" applyFont="1" applyFill="1" applyBorder="1" applyAlignment="1">
      <alignment horizontal="center" vertical="center"/>
    </xf>
    <xf numFmtId="2" fontId="145" fillId="0" borderId="24" xfId="229" applyNumberFormat="1" applyFont="1" applyBorder="1" applyAlignment="1"/>
    <xf numFmtId="0" fontId="146" fillId="0" borderId="68" xfId="140" applyFont="1" applyBorder="1" applyAlignment="1">
      <alignment horizontal="center" vertical="center"/>
    </xf>
    <xf numFmtId="2" fontId="145" fillId="0" borderId="69" xfId="229" applyNumberFormat="1" applyFont="1" applyBorder="1" applyAlignment="1"/>
    <xf numFmtId="2" fontId="146" fillId="26" borderId="30" xfId="140" applyNumberFormat="1" applyFont="1" applyFill="1" applyBorder="1" applyAlignment="1">
      <alignment horizontal="center" vertical="center"/>
    </xf>
    <xf numFmtId="2" fontId="146" fillId="0" borderId="0" xfId="140" applyNumberFormat="1" applyFont="1" applyBorder="1" applyAlignment="1">
      <alignment horizontal="center" vertical="center"/>
    </xf>
    <xf numFmtId="170" fontId="146" fillId="0" borderId="18" xfId="229" applyNumberFormat="1" applyFont="1" applyBorder="1" applyAlignment="1">
      <alignment horizontal="center" vertical="center"/>
    </xf>
    <xf numFmtId="175" fontId="146" fillId="0" borderId="133" xfId="229" applyNumberFormat="1" applyFont="1" applyBorder="1" applyAlignment="1">
      <alignment horizontal="center" vertical="center"/>
    </xf>
    <xf numFmtId="0" fontId="146" fillId="26" borderId="66" xfId="140" applyFont="1" applyFill="1" applyBorder="1" applyAlignment="1">
      <alignment horizontal="center" vertical="center"/>
    </xf>
    <xf numFmtId="0" fontId="2" fillId="26" borderId="31" xfId="140" applyFont="1" applyFill="1" applyBorder="1"/>
    <xf numFmtId="0" fontId="2" fillId="26" borderId="30" xfId="140" applyFont="1" applyFill="1" applyBorder="1"/>
    <xf numFmtId="0" fontId="146" fillId="26" borderId="30" xfId="140" applyFont="1" applyFill="1" applyBorder="1" applyAlignment="1">
      <alignment horizontal="center" vertical="center"/>
    </xf>
    <xf numFmtId="0" fontId="146" fillId="26" borderId="64" xfId="140" applyFont="1" applyFill="1" applyBorder="1" applyAlignment="1">
      <alignment horizontal="center" vertical="center"/>
    </xf>
    <xf numFmtId="0" fontId="146" fillId="26" borderId="30" xfId="140" applyFont="1" applyFill="1" applyBorder="1" applyAlignment="1">
      <alignment horizontal="center" vertical="center" wrapText="1"/>
    </xf>
    <xf numFmtId="175" fontId="146" fillId="0" borderId="30" xfId="140" applyNumberFormat="1" applyFont="1" applyBorder="1" applyAlignment="1">
      <alignment horizontal="center" vertical="center"/>
    </xf>
    <xf numFmtId="2" fontId="145" fillId="0" borderId="65" xfId="229" applyNumberFormat="1" applyFont="1" applyBorder="1" applyAlignment="1"/>
    <xf numFmtId="0" fontId="146" fillId="0" borderId="34" xfId="140" applyFont="1" applyBorder="1" applyAlignment="1">
      <alignment horizontal="center" vertical="center"/>
    </xf>
    <xf numFmtId="0" fontId="146" fillId="0" borderId="35" xfId="140" applyFont="1" applyBorder="1" applyAlignment="1">
      <alignment horizontal="center" vertical="center"/>
    </xf>
    <xf numFmtId="0" fontId="146" fillId="0" borderId="33" xfId="140" applyFont="1" applyBorder="1" applyAlignment="1">
      <alignment horizontal="center" vertical="center"/>
    </xf>
    <xf numFmtId="175" fontId="146" fillId="0" borderId="20" xfId="140" applyNumberFormat="1" applyFont="1" applyBorder="1" applyAlignment="1">
      <alignment horizontal="center" vertical="center"/>
    </xf>
    <xf numFmtId="212" fontId="2" fillId="0" borderId="0" xfId="140" applyNumberFormat="1"/>
    <xf numFmtId="0" fontId="146" fillId="0" borderId="0" xfId="140" applyFont="1" applyBorder="1" applyAlignment="1">
      <alignment vertical="center"/>
    </xf>
    <xf numFmtId="0" fontId="2" fillId="0" borderId="0" xfId="140" applyBorder="1" applyAlignment="1">
      <alignment vertical="center"/>
    </xf>
    <xf numFmtId="0" fontId="2" fillId="26" borderId="0" xfId="140" applyFont="1" applyFill="1" applyBorder="1"/>
    <xf numFmtId="0" fontId="146" fillId="0" borderId="64" xfId="140" applyFont="1" applyBorder="1" applyAlignment="1">
      <alignment horizontal="center" vertical="center" wrapText="1"/>
    </xf>
    <xf numFmtId="0" fontId="126" fillId="30" borderId="70" xfId="140" applyFont="1" applyFill="1" applyBorder="1" applyAlignment="1">
      <alignment horizontal="center" vertical="center"/>
    </xf>
    <xf numFmtId="177" fontId="146" fillId="0" borderId="30" xfId="140" applyNumberFormat="1" applyFont="1" applyBorder="1" applyAlignment="1">
      <alignment horizontal="center" vertical="center"/>
    </xf>
    <xf numFmtId="212" fontId="43" fillId="0" borderId="0" xfId="0" applyNumberFormat="1" applyFont="1"/>
    <xf numFmtId="0" fontId="124" fillId="38" borderId="40" xfId="138" applyFont="1" applyFill="1" applyBorder="1" applyAlignment="1">
      <alignment horizontal="center" vertical="center"/>
    </xf>
    <xf numFmtId="0" fontId="124" fillId="38" borderId="0" xfId="138" applyFont="1" applyFill="1" applyBorder="1" applyAlignment="1">
      <alignment horizontal="center" vertical="center"/>
    </xf>
    <xf numFmtId="0" fontId="124" fillId="38" borderId="41" xfId="138" applyFont="1" applyFill="1" applyBorder="1" applyAlignment="1">
      <alignment horizontal="center" vertical="center"/>
    </xf>
    <xf numFmtId="4" fontId="113" fillId="31" borderId="23" xfId="92" applyNumberFormat="1" applyFont="1" applyFill="1" applyBorder="1" applyAlignment="1">
      <alignment horizontal="center" vertical="center"/>
    </xf>
    <xf numFmtId="0" fontId="145" fillId="30" borderId="35" xfId="140" applyFont="1" applyFill="1" applyBorder="1" applyAlignment="1">
      <alignment horizontal="center" vertical="center"/>
    </xf>
    <xf numFmtId="0" fontId="145" fillId="30" borderId="30" xfId="140" applyFont="1" applyFill="1" applyBorder="1" applyAlignment="1">
      <alignment horizontal="center" vertical="center"/>
    </xf>
    <xf numFmtId="0" fontId="145" fillId="30" borderId="31" xfId="140" applyFont="1" applyFill="1" applyBorder="1" applyAlignment="1">
      <alignment horizontal="right" vertical="center"/>
    </xf>
    <xf numFmtId="0" fontId="145" fillId="30" borderId="32" xfId="140" applyFont="1" applyFill="1" applyBorder="1" applyAlignment="1">
      <alignment horizontal="center" vertical="center"/>
    </xf>
    <xf numFmtId="0" fontId="145" fillId="0" borderId="21" xfId="140" applyFont="1" applyBorder="1" applyAlignment="1">
      <alignment horizontal="right" vertical="center"/>
    </xf>
    <xf numFmtId="218" fontId="145" fillId="0" borderId="21" xfId="229" applyNumberFormat="1" applyFont="1" applyBorder="1" applyAlignment="1">
      <alignment horizontal="center" vertical="center"/>
    </xf>
    <xf numFmtId="218" fontId="145" fillId="0" borderId="21" xfId="229" applyNumberFormat="1" applyFont="1" applyBorder="1" applyAlignment="1">
      <alignment horizontal="center" vertical="center" wrapText="1"/>
    </xf>
    <xf numFmtId="0" fontId="146" fillId="26" borderId="0" xfId="140" applyFont="1" applyFill="1" applyBorder="1" applyAlignment="1">
      <alignment horizontal="left" vertical="center" wrapText="1"/>
    </xf>
    <xf numFmtId="0" fontId="145" fillId="0" borderId="70" xfId="140" applyFont="1" applyBorder="1" applyAlignment="1">
      <alignment horizontal="right" vertical="center"/>
    </xf>
    <xf numFmtId="218" fontId="145" fillId="0" borderId="24" xfId="229" applyNumberFormat="1" applyFont="1" applyBorder="1" applyAlignment="1">
      <alignment horizontal="center" vertical="center" wrapText="1"/>
    </xf>
    <xf numFmtId="218" fontId="145" fillId="0" borderId="24" xfId="229" applyNumberFormat="1" applyFont="1" applyBorder="1" applyAlignment="1">
      <alignment horizontal="center" vertical="center"/>
    </xf>
    <xf numFmtId="0" fontId="146" fillId="26" borderId="30" xfId="140" applyFont="1" applyFill="1" applyBorder="1" applyAlignment="1">
      <alignment horizontal="center" vertical="center"/>
    </xf>
    <xf numFmtId="205" fontId="146" fillId="0" borderId="133" xfId="229" applyNumberFormat="1" applyFont="1" applyBorder="1" applyAlignment="1">
      <alignment horizontal="center" vertical="center"/>
    </xf>
    <xf numFmtId="0" fontId="146" fillId="26" borderId="31" xfId="140" applyFont="1" applyFill="1" applyBorder="1" applyAlignment="1">
      <alignment horizontal="left" vertical="center"/>
    </xf>
    <xf numFmtId="0" fontId="146" fillId="26" borderId="0" xfId="140" applyFont="1" applyFill="1" applyBorder="1" applyAlignment="1">
      <alignment horizontal="left" vertical="center"/>
    </xf>
    <xf numFmtId="2" fontId="146" fillId="0" borderId="34" xfId="140" applyNumberFormat="1" applyFont="1" applyBorder="1" applyAlignment="1">
      <alignment horizontal="center" vertical="center"/>
    </xf>
    <xf numFmtId="2" fontId="146" fillId="0" borderId="8" xfId="140" applyNumberFormat="1" applyFont="1" applyBorder="1" applyAlignment="1">
      <alignment horizontal="center" vertical="center"/>
    </xf>
    <xf numFmtId="0" fontId="43" fillId="0" borderId="13" xfId="0" applyFont="1" applyFill="1" applyBorder="1" applyAlignment="1" applyProtection="1">
      <alignment horizontal="center" vertical="center" wrapText="1"/>
    </xf>
    <xf numFmtId="2" fontId="113" fillId="31" borderId="23" xfId="92" applyNumberFormat="1" applyFont="1" applyFill="1" applyBorder="1" applyAlignment="1">
      <alignment horizontal="center" vertical="center"/>
    </xf>
    <xf numFmtId="175" fontId="113" fillId="0" borderId="13" xfId="340" applyNumberFormat="1" applyFont="1" applyFill="1" applyBorder="1" applyAlignment="1">
      <alignment horizontal="center" vertical="center"/>
    </xf>
    <xf numFmtId="0" fontId="45" fillId="0" borderId="0" xfId="0" applyFont="1" applyAlignment="1">
      <alignment horizontal="center"/>
    </xf>
    <xf numFmtId="0" fontId="161" fillId="46" borderId="87" xfId="125" applyFont="1" applyFill="1" applyBorder="1" applyAlignment="1">
      <alignment horizontal="center" vertical="center"/>
    </xf>
    <xf numFmtId="0" fontId="161" fillId="46" borderId="40" xfId="125" applyFont="1" applyFill="1" applyBorder="1" applyAlignment="1">
      <alignment horizontal="center" vertical="center"/>
    </xf>
    <xf numFmtId="0" fontId="161" fillId="46" borderId="40" xfId="125" applyFont="1" applyFill="1" applyBorder="1" applyAlignment="1">
      <alignment vertical="center" wrapText="1"/>
    </xf>
    <xf numFmtId="4" fontId="161" fillId="46" borderId="40" xfId="125" applyNumberFormat="1" applyFont="1" applyFill="1" applyBorder="1" applyAlignment="1">
      <alignment vertical="center"/>
    </xf>
    <xf numFmtId="0" fontId="2" fillId="0" borderId="62" xfId="125" applyNumberFormat="1" applyFont="1" applyBorder="1" applyAlignment="1">
      <alignment vertical="center"/>
    </xf>
    <xf numFmtId="0" fontId="106" fillId="0" borderId="71" xfId="125" applyNumberFormat="1" applyFont="1" applyFill="1" applyBorder="1" applyAlignment="1">
      <alignment vertical="center" wrapText="1"/>
    </xf>
    <xf numFmtId="0" fontId="162" fillId="0" borderId="42" xfId="125" applyFont="1" applyFill="1" applyBorder="1" applyAlignment="1">
      <alignment horizontal="center" vertical="center"/>
    </xf>
    <xf numFmtId="0" fontId="161" fillId="46" borderId="88" xfId="125" applyFont="1" applyFill="1" applyBorder="1" applyAlignment="1">
      <alignment horizontal="center" vertical="center"/>
    </xf>
    <xf numFmtId="0" fontId="161" fillId="46" borderId="88" xfId="125" applyFont="1" applyFill="1" applyBorder="1" applyAlignment="1">
      <alignment vertical="center" wrapText="1"/>
    </xf>
    <xf numFmtId="4" fontId="161" fillId="46" borderId="88" xfId="125" applyNumberFormat="1" applyFont="1" applyFill="1" applyBorder="1" applyAlignment="1">
      <alignment vertical="center"/>
    </xf>
    <xf numFmtId="4" fontId="161" fillId="46" borderId="89" xfId="125" applyNumberFormat="1" applyFont="1" applyFill="1" applyBorder="1" applyAlignment="1">
      <alignment vertical="center"/>
    </xf>
    <xf numFmtId="0" fontId="4" fillId="0" borderId="62" xfId="125" applyFont="1" applyFill="1" applyBorder="1" applyAlignment="1">
      <alignment vertical="center" wrapText="1"/>
    </xf>
    <xf numFmtId="0" fontId="2" fillId="0" borderId="40" xfId="125" applyFont="1" applyFill="1" applyBorder="1" applyAlignment="1">
      <alignment vertical="center"/>
    </xf>
    <xf numFmtId="0" fontId="2" fillId="0" borderId="40" xfId="125" applyFont="1" applyFill="1" applyBorder="1" applyAlignment="1">
      <alignment vertical="center" wrapText="1"/>
    </xf>
    <xf numFmtId="44" fontId="4" fillId="0" borderId="40" xfId="391" applyFont="1" applyFill="1" applyBorder="1" applyAlignment="1">
      <alignment horizontal="right" vertical="center" wrapText="1"/>
    </xf>
    <xf numFmtId="14" fontId="2" fillId="0" borderId="63" xfId="391" applyNumberFormat="1" applyFont="1" applyFill="1" applyBorder="1" applyAlignment="1">
      <alignment vertical="center" wrapText="1"/>
    </xf>
    <xf numFmtId="0" fontId="4" fillId="0" borderId="71" xfId="125" applyFont="1" applyFill="1" applyBorder="1" applyAlignment="1">
      <alignment vertical="center" wrapText="1"/>
    </xf>
    <xf numFmtId="0" fontId="2" fillId="0" borderId="41" xfId="125" applyFont="1" applyFill="1" applyBorder="1" applyAlignment="1">
      <alignment vertical="center"/>
    </xf>
    <xf numFmtId="44" fontId="4" fillId="0" borderId="41" xfId="391" applyFont="1" applyFill="1" applyBorder="1" applyAlignment="1">
      <alignment horizontal="right" vertical="center"/>
    </xf>
    <xf numFmtId="10" fontId="4" fillId="0" borderId="74" xfId="144" applyNumberFormat="1" applyFont="1" applyFill="1" applyBorder="1" applyAlignment="1">
      <alignment vertical="center"/>
    </xf>
    <xf numFmtId="0" fontId="167" fillId="0" borderId="151" xfId="0" applyFont="1" applyBorder="1" applyAlignment="1">
      <alignment horizontal="left" vertical="center"/>
    </xf>
    <xf numFmtId="10" fontId="167" fillId="0" borderId="151" xfId="144" applyNumberFormat="1" applyFont="1" applyBorder="1" applyAlignment="1">
      <alignment horizontal="center" vertical="center" wrapText="1"/>
    </xf>
    <xf numFmtId="0" fontId="167" fillId="49" borderId="151" xfId="0" applyFont="1" applyFill="1" applyBorder="1" applyAlignment="1">
      <alignment horizontal="left" vertical="center" wrapText="1"/>
    </xf>
    <xf numFmtId="10" fontId="167" fillId="49" borderId="151" xfId="144" applyNumberFormat="1" applyFont="1" applyFill="1" applyBorder="1" applyAlignment="1">
      <alignment horizontal="center" vertical="center" wrapText="1"/>
    </xf>
    <xf numFmtId="0" fontId="167" fillId="0" borderId="151" xfId="0" applyFont="1" applyBorder="1" applyAlignment="1">
      <alignment horizontal="left" vertical="center" wrapText="1"/>
    </xf>
    <xf numFmtId="0" fontId="167" fillId="49" borderId="151" xfId="0" applyFont="1" applyFill="1" applyBorder="1" applyAlignment="1">
      <alignment horizontal="left" vertical="center"/>
    </xf>
    <xf numFmtId="10" fontId="167" fillId="0" borderId="151" xfId="144" applyNumberFormat="1" applyFont="1" applyBorder="1" applyAlignment="1">
      <alignment horizontal="center" vertical="center"/>
    </xf>
    <xf numFmtId="10" fontId="167" fillId="49" borderId="151" xfId="144" applyNumberFormat="1" applyFont="1" applyFill="1" applyBorder="1" applyAlignment="1">
      <alignment horizontal="center" vertical="center"/>
    </xf>
    <xf numFmtId="0" fontId="165" fillId="49" borderId="151" xfId="0" applyFont="1" applyFill="1" applyBorder="1" applyAlignment="1">
      <alignment horizontal="center" vertical="center" wrapText="1"/>
    </xf>
    <xf numFmtId="10" fontId="165" fillId="49" borderId="151" xfId="144" applyNumberFormat="1" applyFont="1" applyFill="1" applyBorder="1" applyAlignment="1">
      <alignment horizontal="center" vertical="center" wrapText="1"/>
    </xf>
    <xf numFmtId="10" fontId="167" fillId="0" borderId="152" xfId="144" applyNumberFormat="1" applyFont="1" applyBorder="1" applyAlignment="1">
      <alignment horizontal="center" vertical="center"/>
    </xf>
    <xf numFmtId="10" fontId="167" fillId="49" borderId="152" xfId="144" applyNumberFormat="1" applyFont="1" applyFill="1" applyBorder="1" applyAlignment="1">
      <alignment horizontal="center" vertical="center"/>
    </xf>
    <xf numFmtId="10" fontId="167" fillId="49" borderId="152" xfId="144" applyNumberFormat="1" applyFont="1" applyFill="1" applyBorder="1" applyAlignment="1">
      <alignment horizontal="center" vertical="center" wrapText="1"/>
    </xf>
    <xf numFmtId="10" fontId="165" fillId="0" borderId="151" xfId="144" applyNumberFormat="1" applyFont="1" applyBorder="1" applyAlignment="1">
      <alignment horizontal="center" vertical="center" wrapText="1"/>
    </xf>
    <xf numFmtId="10" fontId="167" fillId="0" borderId="152" xfId="144" applyNumberFormat="1" applyFont="1" applyBorder="1" applyAlignment="1">
      <alignment horizontal="center" vertical="center" wrapText="1"/>
    </xf>
    <xf numFmtId="10" fontId="166" fillId="47" borderId="151" xfId="0" applyNumberFormat="1" applyFont="1" applyFill="1" applyBorder="1" applyAlignment="1">
      <alignment horizontal="center" vertical="center" wrapText="1"/>
    </xf>
    <xf numFmtId="0" fontId="113" fillId="0" borderId="23" xfId="92" applyFont="1" applyFill="1" applyBorder="1" applyAlignment="1">
      <alignment horizontal="center" vertical="center"/>
    </xf>
    <xf numFmtId="4" fontId="111" fillId="0" borderId="0" xfId="90" applyNumberFormat="1" applyFont="1" applyFill="1" applyBorder="1" applyAlignment="1">
      <alignment horizontal="center" vertical="center"/>
    </xf>
    <xf numFmtId="4" fontId="111" fillId="0" borderId="31" xfId="90" applyNumberFormat="1" applyFont="1" applyFill="1" applyBorder="1" applyAlignment="1">
      <alignment horizontal="center" vertical="center"/>
    </xf>
    <xf numFmtId="4" fontId="111" fillId="0" borderId="30" xfId="90" applyNumberFormat="1" applyFont="1" applyFill="1" applyBorder="1" applyAlignment="1">
      <alignment horizontal="center" vertical="center"/>
    </xf>
    <xf numFmtId="0" fontId="103" fillId="31" borderId="0" xfId="90" applyNumberFormat="1" applyFont="1" applyFill="1" applyBorder="1" applyAlignment="1" applyProtection="1">
      <alignment horizontal="center"/>
    </xf>
    <xf numFmtId="11" fontId="41" fillId="0" borderId="0" xfId="90" applyNumberFormat="1" applyFont="1" applyFill="1" applyBorder="1" applyAlignment="1" applyProtection="1">
      <alignment horizontal="center" vertical="center"/>
    </xf>
    <xf numFmtId="4" fontId="41" fillId="0" borderId="0" xfId="90" applyNumberFormat="1" applyFont="1" applyFill="1" applyBorder="1" applyAlignment="1" applyProtection="1">
      <alignment horizontal="center" vertical="center"/>
    </xf>
    <xf numFmtId="210" fontId="99" fillId="0" borderId="0" xfId="90" applyNumberFormat="1" applyFont="1" applyFill="1" applyBorder="1" applyAlignment="1" applyProtection="1">
      <alignment horizontal="center" vertical="center"/>
    </xf>
    <xf numFmtId="188" fontId="103" fillId="0" borderId="104" xfId="90" applyNumberFormat="1" applyFont="1" applyFill="1" applyBorder="1" applyAlignment="1" applyProtection="1">
      <alignment horizontal="right"/>
    </xf>
    <xf numFmtId="4" fontId="103" fillId="0" borderId="0" xfId="90" applyNumberFormat="1" applyFont="1" applyFill="1" applyBorder="1" applyAlignment="1" applyProtection="1">
      <alignment horizontal="center"/>
    </xf>
    <xf numFmtId="0" fontId="113" fillId="0" borderId="20" xfId="92" applyFont="1" applyFill="1" applyBorder="1" applyAlignment="1">
      <alignment vertical="center"/>
    </xf>
    <xf numFmtId="0" fontId="113" fillId="0" borderId="22" xfId="92" applyFont="1" applyFill="1" applyBorder="1" applyAlignment="1">
      <alignment vertical="center"/>
    </xf>
    <xf numFmtId="2" fontId="113" fillId="31" borderId="94" xfId="92" applyNumberFormat="1" applyFont="1" applyFill="1" applyBorder="1" applyAlignment="1">
      <alignment horizontal="center" vertical="center"/>
    </xf>
    <xf numFmtId="4" fontId="113" fillId="0" borderId="94" xfId="92" applyNumberFormat="1" applyFont="1" applyFill="1" applyBorder="1" applyAlignment="1">
      <alignment horizontal="center" vertical="center"/>
    </xf>
    <xf numFmtId="4" fontId="113" fillId="0" borderId="125" xfId="92" applyNumberFormat="1" applyFont="1" applyFill="1" applyBorder="1" applyAlignment="1">
      <alignment horizontal="center" vertical="center"/>
    </xf>
    <xf numFmtId="2" fontId="113" fillId="31" borderId="14" xfId="92" applyNumberFormat="1" applyFont="1" applyFill="1" applyBorder="1" applyAlignment="1">
      <alignment horizontal="center" vertical="center"/>
    </xf>
    <xf numFmtId="4" fontId="113" fillId="0" borderId="14" xfId="92" applyNumberFormat="1" applyFont="1" applyFill="1" applyBorder="1" applyAlignment="1">
      <alignment horizontal="center" vertical="center"/>
    </xf>
    <xf numFmtId="4" fontId="111" fillId="0" borderId="0" xfId="90" applyNumberFormat="1" applyFont="1" applyFill="1" applyBorder="1" applyAlignment="1">
      <alignment horizontal="center" vertical="center"/>
    </xf>
    <xf numFmtId="4" fontId="111" fillId="0" borderId="31" xfId="90" applyNumberFormat="1" applyFont="1" applyFill="1" applyBorder="1" applyAlignment="1">
      <alignment horizontal="center" vertical="center"/>
    </xf>
    <xf numFmtId="4" fontId="111" fillId="0" borderId="30" xfId="90" applyNumberFormat="1" applyFont="1" applyFill="1" applyBorder="1" applyAlignment="1">
      <alignment horizontal="center" vertical="center"/>
    </xf>
    <xf numFmtId="0" fontId="103" fillId="31" borderId="0" xfId="90" applyNumberFormat="1" applyFont="1" applyFill="1" applyBorder="1" applyAlignment="1" applyProtection="1">
      <alignment horizontal="center"/>
    </xf>
    <xf numFmtId="11" fontId="41" fillId="0" borderId="0" xfId="90" applyNumberFormat="1" applyFont="1" applyFill="1" applyBorder="1" applyAlignment="1" applyProtection="1">
      <alignment horizontal="center" vertical="center"/>
    </xf>
    <xf numFmtId="4" fontId="41" fillId="0" borderId="0" xfId="90" applyNumberFormat="1" applyFont="1" applyFill="1" applyBorder="1" applyAlignment="1" applyProtection="1">
      <alignment horizontal="center" vertical="center"/>
    </xf>
    <xf numFmtId="210" fontId="99" fillId="0" borderId="0" xfId="90" applyNumberFormat="1" applyFont="1" applyFill="1" applyBorder="1" applyAlignment="1" applyProtection="1">
      <alignment horizontal="center" vertical="center"/>
    </xf>
    <xf numFmtId="188" fontId="103" fillId="0" borderId="104" xfId="90" applyNumberFormat="1" applyFont="1" applyFill="1" applyBorder="1" applyAlignment="1" applyProtection="1">
      <alignment horizontal="right"/>
    </xf>
    <xf numFmtId="4" fontId="103" fillId="0" borderId="0" xfId="90" applyNumberFormat="1" applyFont="1" applyFill="1" applyBorder="1" applyAlignment="1" applyProtection="1">
      <alignment horizontal="center"/>
    </xf>
    <xf numFmtId="0" fontId="113" fillId="0" borderId="34" xfId="92" applyFont="1" applyFill="1" applyBorder="1" applyAlignment="1">
      <alignment horizontal="left" vertical="center"/>
    </xf>
    <xf numFmtId="0" fontId="113" fillId="0" borderId="31" xfId="92" applyFont="1" applyFill="1" applyBorder="1" applyAlignment="1">
      <alignment horizontal="left" vertical="center"/>
    </xf>
    <xf numFmtId="10" fontId="43" fillId="0" borderId="0" xfId="0" applyNumberFormat="1" applyFont="1" applyAlignment="1"/>
    <xf numFmtId="212" fontId="43" fillId="0" borderId="0" xfId="0" applyNumberFormat="1" applyFont="1" applyAlignment="1">
      <alignment vertical="center"/>
    </xf>
    <xf numFmtId="2" fontId="126" fillId="26" borderId="21" xfId="95" applyNumberFormat="1" applyFont="1" applyFill="1" applyBorder="1" applyAlignment="1">
      <alignment horizontal="right" vertical="center"/>
    </xf>
    <xf numFmtId="4" fontId="104" fillId="30" borderId="19" xfId="92" applyNumberFormat="1" applyFont="1" applyFill="1" applyBorder="1" applyAlignment="1">
      <alignment horizontal="center" vertical="center"/>
    </xf>
    <xf numFmtId="206" fontId="114" fillId="30" borderId="23" xfId="110" applyNumberFormat="1" applyFont="1" applyFill="1" applyBorder="1" applyAlignment="1">
      <alignment horizontal="center" vertical="center" wrapText="1"/>
    </xf>
    <xf numFmtId="206" fontId="114" fillId="30" borderId="18" xfId="110" applyNumberFormat="1" applyFont="1" applyFill="1" applyBorder="1" applyAlignment="1">
      <alignment horizontal="center" vertical="center" wrapText="1"/>
    </xf>
    <xf numFmtId="206" fontId="114" fillId="30" borderId="19" xfId="110" applyNumberFormat="1" applyFont="1" applyFill="1" applyBorder="1" applyAlignment="1">
      <alignment horizontal="center" vertical="center" wrapText="1"/>
    </xf>
    <xf numFmtId="0" fontId="0" fillId="0" borderId="0" xfId="0" applyBorder="1" applyAlignment="1">
      <alignment horizontal="center"/>
    </xf>
    <xf numFmtId="4" fontId="0" fillId="0" borderId="29" xfId="0" applyNumberFormat="1" applyBorder="1"/>
    <xf numFmtId="4" fontId="0" fillId="26" borderId="29" xfId="0" applyNumberFormat="1" applyFill="1" applyBorder="1"/>
    <xf numFmtId="0" fontId="0" fillId="0" borderId="8" xfId="0" applyBorder="1"/>
    <xf numFmtId="0" fontId="113" fillId="0" borderId="8" xfId="92" applyFont="1" applyFill="1" applyBorder="1" applyAlignment="1">
      <alignment horizontal="left" vertical="center"/>
    </xf>
    <xf numFmtId="0" fontId="0" fillId="0" borderId="29" xfId="0" applyBorder="1"/>
    <xf numFmtId="0" fontId="113" fillId="0" borderId="32" xfId="92" applyFont="1" applyFill="1" applyBorder="1" applyAlignment="1">
      <alignment horizontal="left" vertical="center"/>
    </xf>
    <xf numFmtId="0" fontId="0" fillId="0" borderId="30" xfId="0" applyBorder="1"/>
    <xf numFmtId="0" fontId="0" fillId="0" borderId="33" xfId="0" applyBorder="1"/>
    <xf numFmtId="170" fontId="113" fillId="0" borderId="34" xfId="92" applyNumberFormat="1" applyFont="1" applyFill="1" applyBorder="1" applyAlignment="1">
      <alignment horizontal="center" vertical="center"/>
    </xf>
    <xf numFmtId="14" fontId="113" fillId="0" borderId="13" xfId="340" applyNumberFormat="1" applyFont="1" applyFill="1" applyBorder="1" applyAlignment="1">
      <alignment horizontal="center" vertical="center"/>
    </xf>
    <xf numFmtId="4" fontId="111" fillId="0" borderId="0" xfId="90" applyNumberFormat="1" applyFont="1" applyFill="1" applyBorder="1" applyAlignment="1">
      <alignment horizontal="center" vertical="center"/>
    </xf>
    <xf numFmtId="4" fontId="111" fillId="0" borderId="31" xfId="90" applyNumberFormat="1" applyFont="1" applyFill="1" applyBorder="1" applyAlignment="1">
      <alignment horizontal="center" vertical="center"/>
    </xf>
    <xf numFmtId="4" fontId="111" fillId="0" borderId="30" xfId="90" applyNumberFormat="1" applyFont="1" applyFill="1" applyBorder="1" applyAlignment="1">
      <alignment horizontal="center" vertical="center"/>
    </xf>
    <xf numFmtId="0" fontId="103" fillId="31" borderId="0" xfId="90" applyNumberFormat="1" applyFont="1" applyFill="1" applyBorder="1" applyAlignment="1" applyProtection="1">
      <alignment horizontal="center"/>
    </xf>
    <xf numFmtId="11" fontId="41" fillId="0" borderId="0" xfId="90" applyNumberFormat="1" applyFont="1" applyFill="1" applyBorder="1" applyAlignment="1" applyProtection="1">
      <alignment horizontal="center" vertical="center"/>
    </xf>
    <xf numFmtId="4" fontId="41" fillId="0" borderId="0" xfId="90" applyNumberFormat="1" applyFont="1" applyFill="1" applyBorder="1" applyAlignment="1" applyProtection="1">
      <alignment horizontal="center" vertical="center"/>
    </xf>
    <xf numFmtId="210" fontId="99" fillId="0" borderId="0" xfId="90" applyNumberFormat="1" applyFont="1" applyFill="1" applyBorder="1" applyAlignment="1" applyProtection="1">
      <alignment horizontal="center" vertical="center"/>
    </xf>
    <xf numFmtId="188" fontId="103" fillId="0" borderId="104" xfId="90" applyNumberFormat="1" applyFont="1" applyFill="1" applyBorder="1" applyAlignment="1" applyProtection="1">
      <alignment horizontal="right"/>
    </xf>
    <xf numFmtId="4" fontId="103" fillId="0" borderId="0" xfId="90" applyNumberFormat="1" applyFont="1" applyFill="1" applyBorder="1" applyAlignment="1" applyProtection="1">
      <alignment horizontal="center"/>
    </xf>
    <xf numFmtId="10" fontId="4" fillId="30" borderId="13" xfId="144" applyNumberFormat="1" applyFont="1" applyFill="1" applyBorder="1" applyAlignment="1">
      <alignment horizontal="center" vertical="center"/>
    </xf>
    <xf numFmtId="10" fontId="113" fillId="0" borderId="94" xfId="92" applyNumberFormat="1" applyFont="1" applyFill="1" applyBorder="1" applyAlignment="1">
      <alignment horizontal="center" vertical="center"/>
    </xf>
    <xf numFmtId="10" fontId="113" fillId="0" borderId="125" xfId="144" applyNumberFormat="1" applyFont="1" applyFill="1" applyBorder="1" applyAlignment="1">
      <alignment horizontal="center" vertical="center"/>
    </xf>
    <xf numFmtId="10" fontId="113" fillId="0" borderId="14" xfId="92" applyNumberFormat="1" applyFont="1" applyFill="1" applyBorder="1" applyAlignment="1">
      <alignment horizontal="center" vertical="center"/>
    </xf>
    <xf numFmtId="10" fontId="113" fillId="0" borderId="15" xfId="144" applyNumberFormat="1" applyFont="1" applyFill="1" applyBorder="1" applyAlignment="1">
      <alignment horizontal="center" vertical="center"/>
    </xf>
    <xf numFmtId="4" fontId="111" fillId="0" borderId="0" xfId="90" applyNumberFormat="1" applyFont="1" applyFill="1" applyBorder="1" applyAlignment="1">
      <alignment horizontal="center" vertical="center"/>
    </xf>
    <xf numFmtId="4" fontId="111" fillId="0" borderId="31" xfId="90" applyNumberFormat="1" applyFont="1" applyFill="1" applyBorder="1" applyAlignment="1">
      <alignment horizontal="center" vertical="center"/>
    </xf>
    <xf numFmtId="4" fontId="111" fillId="0" borderId="30" xfId="90" applyNumberFormat="1" applyFont="1" applyFill="1" applyBorder="1" applyAlignment="1">
      <alignment horizontal="center" vertical="center"/>
    </xf>
    <xf numFmtId="0" fontId="103" fillId="31" borderId="0" xfId="90" applyNumberFormat="1" applyFont="1" applyFill="1" applyBorder="1" applyAlignment="1" applyProtection="1">
      <alignment horizontal="center"/>
    </xf>
    <xf numFmtId="11" fontId="41" fillId="0" borderId="0" xfId="90" applyNumberFormat="1" applyFont="1" applyFill="1" applyBorder="1" applyAlignment="1" applyProtection="1">
      <alignment horizontal="center" vertical="center"/>
    </xf>
    <xf numFmtId="4" fontId="41" fillId="0" borderId="0" xfId="90" applyNumberFormat="1" applyFont="1" applyFill="1" applyBorder="1" applyAlignment="1" applyProtection="1">
      <alignment horizontal="center" vertical="center"/>
    </xf>
    <xf numFmtId="210" fontId="99" fillId="0" borderId="0" xfId="90" applyNumberFormat="1" applyFont="1" applyFill="1" applyBorder="1" applyAlignment="1" applyProtection="1">
      <alignment horizontal="center" vertical="center"/>
    </xf>
    <xf numFmtId="188" fontId="103" fillId="0" borderId="104" xfId="90" applyNumberFormat="1" applyFont="1" applyFill="1" applyBorder="1" applyAlignment="1" applyProtection="1">
      <alignment horizontal="right"/>
    </xf>
    <xf numFmtId="4" fontId="103" fillId="0" borderId="0" xfId="90" applyNumberFormat="1" applyFont="1" applyFill="1" applyBorder="1" applyAlignment="1" applyProtection="1">
      <alignment horizontal="center"/>
    </xf>
    <xf numFmtId="0" fontId="4" fillId="30" borderId="31" xfId="95" applyFont="1" applyFill="1" applyBorder="1" applyAlignment="1">
      <alignment vertical="center"/>
    </xf>
    <xf numFmtId="0" fontId="2" fillId="30" borderId="31" xfId="95" applyFont="1" applyFill="1" applyBorder="1" applyAlignment="1">
      <alignment horizontal="center" vertical="center"/>
    </xf>
    <xf numFmtId="2" fontId="2" fillId="30" borderId="31" xfId="222" applyNumberFormat="1" applyFont="1" applyFill="1" applyBorder="1" applyAlignment="1">
      <alignment vertical="center"/>
    </xf>
    <xf numFmtId="191" fontId="107" fillId="0" borderId="35" xfId="3100" applyNumberFormat="1" applyFont="1" applyBorder="1" applyAlignment="1">
      <alignment horizontal="center" vertical="center"/>
    </xf>
    <xf numFmtId="191" fontId="107" fillId="0" borderId="35" xfId="3100" applyNumberFormat="1" applyFont="1" applyBorder="1" applyAlignment="1">
      <alignment horizontal="center" vertical="center"/>
    </xf>
    <xf numFmtId="188" fontId="103" fillId="0" borderId="104" xfId="90" applyNumberFormat="1" applyFont="1" applyFill="1" applyBorder="1" applyAlignment="1" applyProtection="1">
      <alignment horizontal="right"/>
    </xf>
    <xf numFmtId="11" fontId="41" fillId="0" borderId="0" xfId="90" applyNumberFormat="1" applyFont="1" applyFill="1" applyBorder="1" applyAlignment="1" applyProtection="1">
      <alignment horizontal="center" vertical="center"/>
    </xf>
    <xf numFmtId="4" fontId="41" fillId="0" borderId="0" xfId="90" applyNumberFormat="1" applyFont="1" applyFill="1" applyBorder="1" applyAlignment="1" applyProtection="1">
      <alignment horizontal="center" vertical="center"/>
    </xf>
    <xf numFmtId="210" fontId="99" fillId="0" borderId="0" xfId="90" applyNumberFormat="1" applyFont="1" applyFill="1" applyBorder="1" applyAlignment="1" applyProtection="1">
      <alignment horizontal="center" vertical="center"/>
    </xf>
    <xf numFmtId="4" fontId="103" fillId="0" borderId="0" xfId="90" applyNumberFormat="1" applyFont="1" applyFill="1" applyBorder="1" applyAlignment="1" applyProtection="1">
      <alignment horizontal="center"/>
    </xf>
    <xf numFmtId="0" fontId="103" fillId="31" borderId="0" xfId="90" applyNumberFormat="1" applyFont="1" applyFill="1" applyBorder="1" applyAlignment="1" applyProtection="1">
      <alignment horizontal="center"/>
    </xf>
    <xf numFmtId="4" fontId="111" fillId="0" borderId="30" xfId="90" applyNumberFormat="1" applyFont="1" applyFill="1" applyBorder="1" applyAlignment="1">
      <alignment horizontal="center" vertical="center"/>
    </xf>
    <xf numFmtId="4" fontId="111" fillId="0" borderId="0" xfId="90" applyNumberFormat="1" applyFont="1" applyFill="1" applyBorder="1" applyAlignment="1">
      <alignment horizontal="center" vertical="center"/>
    </xf>
    <xf numFmtId="4" fontId="111" fillId="0" borderId="31" xfId="90" applyNumberFormat="1" applyFont="1" applyFill="1" applyBorder="1" applyAlignment="1">
      <alignment horizontal="center" vertical="center"/>
    </xf>
    <xf numFmtId="0" fontId="126" fillId="30" borderId="22" xfId="95" applyFont="1" applyFill="1" applyBorder="1" applyAlignment="1">
      <alignment horizontal="center"/>
    </xf>
    <xf numFmtId="0" fontId="126" fillId="26" borderId="70" xfId="95" applyFont="1" applyFill="1" applyBorder="1" applyAlignment="1">
      <alignment horizontal="right" vertical="center"/>
    </xf>
    <xf numFmtId="0" fontId="126" fillId="26" borderId="21" xfId="95" applyFont="1" applyFill="1" applyBorder="1" applyAlignment="1">
      <alignment horizontal="right" vertical="center"/>
    </xf>
    <xf numFmtId="164" fontId="46" fillId="0" borderId="0" xfId="0" applyNumberFormat="1" applyFont="1"/>
    <xf numFmtId="0" fontId="106" fillId="0" borderId="31" xfId="95" applyFont="1" applyFill="1" applyBorder="1" applyAlignment="1">
      <alignment horizontal="left" vertical="center"/>
    </xf>
    <xf numFmtId="0" fontId="43" fillId="0" borderId="0" xfId="0" applyFont="1" applyFill="1" applyBorder="1"/>
    <xf numFmtId="0" fontId="106" fillId="0" borderId="31" xfId="95" applyFont="1" applyFill="1" applyBorder="1" applyAlignment="1">
      <alignment vertical="center"/>
    </xf>
    <xf numFmtId="0" fontId="43" fillId="0" borderId="31" xfId="0" applyFont="1" applyFill="1" applyBorder="1"/>
    <xf numFmtId="43" fontId="43" fillId="0" borderId="35" xfId="219" applyFont="1" applyFill="1" applyBorder="1"/>
    <xf numFmtId="0" fontId="106" fillId="0" borderId="0" xfId="110" applyFont="1" applyFill="1" applyBorder="1" applyAlignment="1">
      <alignment horizontal="left" vertical="center"/>
    </xf>
    <xf numFmtId="0" fontId="106" fillId="0" borderId="0" xfId="110" applyFont="1" applyFill="1" applyBorder="1" applyAlignment="1">
      <alignment vertical="center"/>
    </xf>
    <xf numFmtId="43" fontId="43" fillId="0" borderId="29" xfId="219" applyFont="1" applyFill="1" applyBorder="1"/>
    <xf numFmtId="49" fontId="106" fillId="0" borderId="30" xfId="110" applyNumberFormat="1" applyFont="1" applyFill="1" applyBorder="1" applyAlignment="1">
      <alignment horizontal="left" vertical="center"/>
    </xf>
    <xf numFmtId="0" fontId="106" fillId="0" borderId="30" xfId="110" applyNumberFormat="1" applyFont="1" applyFill="1" applyBorder="1" applyAlignment="1">
      <alignment vertical="center"/>
    </xf>
    <xf numFmtId="0" fontId="43" fillId="0" borderId="30" xfId="0" applyFont="1" applyFill="1" applyBorder="1"/>
    <xf numFmtId="43" fontId="43" fillId="0" borderId="33" xfId="219" applyFont="1" applyFill="1" applyBorder="1"/>
    <xf numFmtId="169" fontId="101" fillId="30" borderId="13" xfId="92" applyNumberFormat="1" applyFont="1" applyFill="1" applyBorder="1" applyAlignment="1">
      <alignment horizontal="center" vertical="center"/>
    </xf>
    <xf numFmtId="0" fontId="43" fillId="0" borderId="13" xfId="0" applyFont="1" applyFill="1" applyBorder="1" applyAlignment="1" applyProtection="1">
      <alignment horizontal="center" vertical="center" wrapText="1"/>
    </xf>
    <xf numFmtId="0" fontId="165" fillId="0" borderId="152" xfId="0" applyFont="1" applyBorder="1" applyAlignment="1">
      <alignment horizontal="center" vertical="center" wrapText="1"/>
    </xf>
    <xf numFmtId="0" fontId="167" fillId="0" borderId="157" xfId="0" applyFont="1" applyBorder="1" applyAlignment="1">
      <alignment horizontal="center" vertical="center" wrapText="1"/>
    </xf>
    <xf numFmtId="0" fontId="167" fillId="49" borderId="157" xfId="0" applyFont="1" applyFill="1" applyBorder="1" applyAlignment="1">
      <alignment horizontal="center" vertical="center" wrapText="1"/>
    </xf>
    <xf numFmtId="0" fontId="165" fillId="49" borderId="157" xfId="0" applyFont="1" applyFill="1" applyBorder="1" applyAlignment="1">
      <alignment horizontal="center" vertical="center"/>
    </xf>
    <xf numFmtId="10" fontId="165" fillId="49" borderId="152" xfId="144" applyNumberFormat="1" applyFont="1" applyFill="1" applyBorder="1" applyAlignment="1">
      <alignment horizontal="center" vertical="center" wrapText="1"/>
    </xf>
    <xf numFmtId="0" fontId="167" fillId="0" borderId="157" xfId="0" applyFont="1" applyBorder="1" applyAlignment="1">
      <alignment horizontal="center" vertical="center"/>
    </xf>
    <xf numFmtId="0" fontId="167" fillId="49" borderId="157" xfId="0" applyFont="1" applyFill="1" applyBorder="1" applyAlignment="1">
      <alignment horizontal="center" vertical="center"/>
    </xf>
    <xf numFmtId="0" fontId="165" fillId="0" borderId="157" xfId="0" applyFont="1" applyBorder="1" applyAlignment="1">
      <alignment horizontal="center" vertical="center"/>
    </xf>
    <xf numFmtId="10" fontId="165" fillId="0" borderId="152" xfId="144" applyNumberFormat="1" applyFont="1" applyBorder="1" applyAlignment="1">
      <alignment horizontal="center" vertical="center" wrapText="1"/>
    </xf>
    <xf numFmtId="49" fontId="104" fillId="30" borderId="30" xfId="92" applyNumberFormat="1" applyFont="1" applyFill="1" applyBorder="1" applyAlignment="1">
      <alignment vertical="center"/>
    </xf>
    <xf numFmtId="2" fontId="113" fillId="31" borderId="158" xfId="92" applyNumberFormat="1" applyFont="1" applyFill="1" applyBorder="1" applyAlignment="1">
      <alignment horizontal="center" vertical="center"/>
    </xf>
    <xf numFmtId="2" fontId="113" fillId="31" borderId="159" xfId="92" applyNumberFormat="1" applyFont="1" applyFill="1" applyBorder="1" applyAlignment="1">
      <alignment horizontal="center" vertical="center"/>
    </xf>
    <xf numFmtId="2" fontId="113" fillId="31" borderId="160" xfId="92" applyNumberFormat="1" applyFont="1" applyFill="1" applyBorder="1" applyAlignment="1">
      <alignment horizontal="center" vertical="center"/>
    </xf>
    <xf numFmtId="0" fontId="101" fillId="30" borderId="78" xfId="92" applyFont="1" applyFill="1" applyBorder="1" applyAlignment="1">
      <alignment horizontal="center" vertical="center"/>
    </xf>
    <xf numFmtId="0" fontId="102" fillId="0" borderId="161" xfId="92" applyFont="1" applyFill="1" applyBorder="1" applyAlignment="1">
      <alignment horizontal="center" vertical="center"/>
    </xf>
    <xf numFmtId="4" fontId="102" fillId="0" borderId="79" xfId="92" applyNumberFormat="1" applyFont="1" applyFill="1" applyBorder="1" applyAlignment="1">
      <alignment horizontal="center" vertical="center"/>
    </xf>
    <xf numFmtId="10" fontId="101" fillId="30" borderId="162" xfId="144" applyNumberFormat="1" applyFont="1" applyFill="1" applyBorder="1" applyAlignment="1">
      <alignment horizontal="center" vertical="center"/>
    </xf>
    <xf numFmtId="10" fontId="101" fillId="30" borderId="163" xfId="144" applyNumberFormat="1" applyFont="1" applyFill="1" applyBorder="1" applyAlignment="1">
      <alignment horizontal="center" vertical="center"/>
    </xf>
    <xf numFmtId="10" fontId="101" fillId="30" borderId="89" xfId="144" applyNumberFormat="1" applyFont="1" applyFill="1" applyBorder="1" applyAlignment="1">
      <alignment horizontal="center" vertical="center"/>
    </xf>
    <xf numFmtId="0" fontId="100" fillId="30" borderId="70" xfId="92" applyFont="1" applyFill="1" applyBorder="1" applyAlignment="1">
      <alignment horizontal="center" vertical="center"/>
    </xf>
    <xf numFmtId="0" fontId="102" fillId="0" borderId="164" xfId="92" applyFont="1" applyFill="1" applyBorder="1" applyAlignment="1">
      <alignment horizontal="center" vertical="center"/>
    </xf>
    <xf numFmtId="10" fontId="102" fillId="0" borderId="165" xfId="92" applyNumberFormat="1" applyFont="1" applyFill="1" applyBorder="1" applyAlignment="1">
      <alignment horizontal="center" vertical="center"/>
    </xf>
    <xf numFmtId="0" fontId="102" fillId="0" borderId="147" xfId="92" applyFont="1" applyFill="1" applyBorder="1" applyAlignment="1">
      <alignment horizontal="center" vertical="center"/>
    </xf>
    <xf numFmtId="4" fontId="101" fillId="30" borderId="12" xfId="92" applyNumberFormat="1" applyFont="1" applyFill="1" applyBorder="1" applyAlignment="1">
      <alignment horizontal="center" vertical="center"/>
    </xf>
    <xf numFmtId="10" fontId="101" fillId="30" borderId="166" xfId="144" applyNumberFormat="1" applyFont="1" applyFill="1" applyBorder="1" applyAlignment="1">
      <alignment horizontal="center" vertical="center"/>
    </xf>
    <xf numFmtId="10" fontId="2" fillId="0" borderId="0" xfId="3100" applyNumberFormat="1" applyFont="1" applyAlignment="1">
      <alignment vertical="center"/>
    </xf>
    <xf numFmtId="0" fontId="168" fillId="0" borderId="42" xfId="0" applyFont="1" applyBorder="1" applyAlignment="1">
      <alignment horizontal="center" vertical="center"/>
    </xf>
    <xf numFmtId="0" fontId="165" fillId="0" borderId="151" xfId="0" applyFont="1" applyBorder="1" applyAlignment="1">
      <alignment horizontal="center" vertical="center" wrapText="1"/>
    </xf>
    <xf numFmtId="206" fontId="114" fillId="30" borderId="18" xfId="110" applyNumberFormat="1" applyFont="1" applyFill="1" applyBorder="1" applyAlignment="1">
      <alignment horizontal="center" vertical="center"/>
    </xf>
    <xf numFmtId="0" fontId="113" fillId="0" borderId="34" xfId="92" applyFont="1" applyFill="1" applyBorder="1" applyAlignment="1">
      <alignment horizontal="left" vertical="center"/>
    </xf>
    <xf numFmtId="0" fontId="113" fillId="0" borderId="31" xfId="92" applyFont="1" applyFill="1" applyBorder="1" applyAlignment="1">
      <alignment horizontal="left" vertical="center"/>
    </xf>
    <xf numFmtId="206" fontId="114" fillId="30" borderId="13" xfId="110" applyNumberFormat="1" applyFont="1" applyFill="1" applyBorder="1" applyAlignment="1">
      <alignment horizontal="center" vertical="center" wrapText="1"/>
    </xf>
    <xf numFmtId="206" fontId="114" fillId="30" borderId="133" xfId="110" applyNumberFormat="1" applyFont="1" applyFill="1" applyBorder="1" applyAlignment="1">
      <alignment horizontal="center" vertical="center"/>
    </xf>
    <xf numFmtId="0" fontId="145" fillId="30" borderId="31" xfId="140" applyFont="1" applyFill="1" applyBorder="1" applyAlignment="1">
      <alignment horizontal="center" vertical="center"/>
    </xf>
    <xf numFmtId="175" fontId="146" fillId="26" borderId="31" xfId="140" applyNumberFormat="1" applyFont="1" applyFill="1" applyBorder="1" applyAlignment="1">
      <alignment horizontal="center" vertical="center"/>
    </xf>
    <xf numFmtId="175" fontId="146" fillId="26" borderId="30" xfId="140" applyNumberFormat="1" applyFont="1" applyFill="1" applyBorder="1" applyAlignment="1">
      <alignment horizontal="center" vertical="center"/>
    </xf>
    <xf numFmtId="0" fontId="145" fillId="30" borderId="66" xfId="140" applyFont="1" applyFill="1" applyBorder="1" applyAlignment="1">
      <alignment horizontal="center" vertical="center"/>
    </xf>
    <xf numFmtId="0" fontId="146" fillId="26" borderId="31" xfId="140" applyFont="1" applyFill="1" applyBorder="1" applyAlignment="1">
      <alignment horizontal="center" vertical="center"/>
    </xf>
    <xf numFmtId="0" fontId="146" fillId="26" borderId="30" xfId="140" applyFont="1" applyFill="1" applyBorder="1" applyAlignment="1">
      <alignment horizontal="center" vertical="center"/>
    </xf>
    <xf numFmtId="206" fontId="114" fillId="30" borderId="18" xfId="110" applyNumberFormat="1" applyFont="1" applyFill="1" applyBorder="1" applyAlignment="1">
      <alignment horizontal="center" vertical="center"/>
    </xf>
    <xf numFmtId="0" fontId="145" fillId="30" borderId="8" xfId="140" applyFont="1" applyFill="1" applyBorder="1" applyAlignment="1">
      <alignment horizontal="center" vertical="center"/>
    </xf>
    <xf numFmtId="0" fontId="145" fillId="30" borderId="31" xfId="140" applyFont="1" applyFill="1" applyBorder="1" applyAlignment="1">
      <alignment horizontal="center" vertical="center"/>
    </xf>
    <xf numFmtId="175" fontId="146" fillId="0" borderId="0" xfId="140" applyNumberFormat="1" applyFont="1" applyBorder="1" applyAlignment="1">
      <alignment horizontal="center" vertical="center"/>
    </xf>
    <xf numFmtId="175" fontId="146" fillId="0" borderId="31" xfId="140" applyNumberFormat="1" applyFont="1" applyBorder="1" applyAlignment="1">
      <alignment horizontal="center" vertical="center"/>
    </xf>
    <xf numFmtId="0" fontId="146" fillId="26" borderId="0" xfId="140" applyFont="1" applyFill="1" applyBorder="1" applyAlignment="1">
      <alignment horizontal="left" vertical="center" wrapText="1"/>
    </xf>
    <xf numFmtId="0" fontId="145" fillId="30" borderId="66" xfId="140" applyFont="1" applyFill="1" applyBorder="1" applyAlignment="1">
      <alignment horizontal="center" vertical="center"/>
    </xf>
    <xf numFmtId="0" fontId="146" fillId="26" borderId="30" xfId="140" applyFont="1" applyFill="1" applyBorder="1" applyAlignment="1">
      <alignment horizontal="center" vertical="center"/>
    </xf>
    <xf numFmtId="175" fontId="146" fillId="0" borderId="30" xfId="140" applyNumberFormat="1" applyFont="1" applyBorder="1" applyAlignment="1">
      <alignment horizontal="center" vertical="center"/>
    </xf>
    <xf numFmtId="0" fontId="146" fillId="26" borderId="31" xfId="140" applyFont="1" applyFill="1" applyBorder="1" applyAlignment="1">
      <alignment horizontal="center" vertical="center"/>
    </xf>
    <xf numFmtId="0" fontId="146" fillId="26" borderId="0" xfId="140" applyFont="1" applyFill="1" applyBorder="1" applyAlignment="1">
      <alignment horizontal="center" vertical="center"/>
    </xf>
    <xf numFmtId="2" fontId="46" fillId="0" borderId="0" xfId="0" applyNumberFormat="1" applyFont="1"/>
    <xf numFmtId="0" fontId="2" fillId="26" borderId="71" xfId="104" applyFont="1" applyFill="1" applyBorder="1" applyAlignment="1">
      <alignment horizontal="left" vertical="center"/>
    </xf>
    <xf numFmtId="0" fontId="113" fillId="0" borderId="124" xfId="92" applyFont="1" applyFill="1" applyBorder="1" applyAlignment="1">
      <alignment horizontal="center" vertical="center"/>
    </xf>
    <xf numFmtId="0" fontId="113" fillId="0" borderId="147" xfId="92" applyFont="1" applyFill="1" applyBorder="1" applyAlignment="1">
      <alignment horizontal="center" vertical="center"/>
    </xf>
    <xf numFmtId="4" fontId="104" fillId="30" borderId="82" xfId="92" applyNumberFormat="1" applyFont="1" applyFill="1" applyBorder="1" applyAlignment="1">
      <alignment horizontal="center" vertical="center"/>
    </xf>
    <xf numFmtId="49" fontId="104" fillId="30" borderId="41" xfId="92" applyNumberFormat="1" applyFont="1" applyFill="1" applyBorder="1" applyAlignment="1">
      <alignment vertical="center"/>
    </xf>
    <xf numFmtId="207" fontId="113" fillId="0" borderId="135" xfId="92" applyNumberFormat="1" applyFont="1" applyFill="1" applyBorder="1" applyAlignment="1">
      <alignment horizontal="center" vertical="center"/>
    </xf>
    <xf numFmtId="207" fontId="104" fillId="30" borderId="12" xfId="92" applyNumberFormat="1" applyFont="1" applyFill="1" applyBorder="1" applyAlignment="1">
      <alignment horizontal="center" vertical="center"/>
    </xf>
    <xf numFmtId="0" fontId="99" fillId="0" borderId="66" xfId="92" applyFont="1" applyFill="1" applyBorder="1" applyAlignment="1">
      <alignment horizontal="center" vertical="center"/>
    </xf>
    <xf numFmtId="0" fontId="99" fillId="0" borderId="67" xfId="92" applyFont="1" applyFill="1" applyBorder="1" applyAlignment="1">
      <alignment horizontal="center" vertical="center"/>
    </xf>
    <xf numFmtId="0" fontId="99" fillId="0" borderId="64" xfId="92" applyFont="1" applyFill="1" applyBorder="1" applyAlignment="1">
      <alignment horizontal="center" vertical="center"/>
    </xf>
    <xf numFmtId="0" fontId="99" fillId="0" borderId="65" xfId="92" applyFont="1" applyFill="1" applyBorder="1" applyAlignment="1">
      <alignment horizontal="center" vertical="center"/>
    </xf>
    <xf numFmtId="0" fontId="0" fillId="26" borderId="139" xfId="0" applyFont="1" applyFill="1" applyBorder="1" applyAlignment="1">
      <alignment horizontal="center" vertical="center"/>
    </xf>
    <xf numFmtId="0" fontId="0" fillId="26" borderId="0" xfId="0" applyFill="1"/>
    <xf numFmtId="17" fontId="0" fillId="26" borderId="168" xfId="0" applyNumberFormat="1" applyFill="1" applyBorder="1" applyAlignment="1">
      <alignment horizontal="center" vertical="center"/>
    </xf>
    <xf numFmtId="177" fontId="0" fillId="0" borderId="169" xfId="0" applyNumberFormat="1" applyBorder="1" applyAlignment="1">
      <alignment horizontal="center" vertical="center"/>
    </xf>
    <xf numFmtId="17" fontId="0" fillId="26" borderId="170" xfId="0" applyNumberFormat="1" applyFill="1" applyBorder="1" applyAlignment="1">
      <alignment horizontal="center" vertical="center"/>
    </xf>
    <xf numFmtId="0" fontId="0" fillId="26" borderId="119" xfId="0" applyFont="1" applyFill="1" applyBorder="1" applyAlignment="1">
      <alignment horizontal="center" vertical="center"/>
    </xf>
    <xf numFmtId="177" fontId="0" fillId="0" borderId="120" xfId="0" applyNumberFormat="1" applyBorder="1" applyAlignment="1">
      <alignment horizontal="center" vertical="center"/>
    </xf>
    <xf numFmtId="17" fontId="0" fillId="36" borderId="168" xfId="0" applyNumberFormat="1" applyFill="1" applyBorder="1" applyAlignment="1">
      <alignment horizontal="center" vertical="center"/>
    </xf>
    <xf numFmtId="0" fontId="0" fillId="36" borderId="139" xfId="0" applyFont="1" applyFill="1" applyBorder="1" applyAlignment="1">
      <alignment horizontal="center" vertical="center"/>
    </xf>
    <xf numFmtId="177" fontId="0" fillId="36" borderId="169" xfId="0" applyNumberFormat="1" applyFill="1" applyBorder="1" applyAlignment="1">
      <alignment horizontal="center" vertical="center"/>
    </xf>
    <xf numFmtId="0" fontId="145" fillId="30" borderId="31" xfId="140" applyFont="1" applyFill="1" applyBorder="1" applyAlignment="1">
      <alignment vertical="center"/>
    </xf>
    <xf numFmtId="0" fontId="146" fillId="26" borderId="34" xfId="140" applyFont="1" applyFill="1" applyBorder="1" applyAlignment="1">
      <alignment horizontal="center" vertical="center"/>
    </xf>
    <xf numFmtId="221" fontId="145" fillId="30" borderId="21" xfId="229" applyNumberFormat="1" applyFont="1" applyFill="1" applyBorder="1" applyAlignment="1">
      <alignment vertical="center"/>
    </xf>
    <xf numFmtId="0" fontId="114" fillId="0" borderId="0" xfId="1441" applyFont="1" applyBorder="1" applyAlignment="1">
      <alignment horizontal="right" vertical="center"/>
    </xf>
    <xf numFmtId="0" fontId="2" fillId="0" borderId="0" xfId="1441" applyFont="1" applyBorder="1" applyAlignment="1">
      <alignment horizontal="left" vertical="center"/>
    </xf>
    <xf numFmtId="40" fontId="2" fillId="0" borderId="0" xfId="1441" applyNumberFormat="1" applyFont="1" applyBorder="1" applyAlignment="1">
      <alignment horizontal="center" vertical="center"/>
    </xf>
    <xf numFmtId="206" fontId="114" fillId="30" borderId="18" xfId="110" applyNumberFormat="1" applyFont="1" applyFill="1" applyBorder="1" applyAlignment="1">
      <alignment horizontal="center" vertical="center" wrapText="1"/>
    </xf>
    <xf numFmtId="206" fontId="114" fillId="30" borderId="23" xfId="110" applyNumberFormat="1" applyFont="1" applyFill="1" applyBorder="1" applyAlignment="1">
      <alignment horizontal="center" vertical="center"/>
    </xf>
    <xf numFmtId="206" fontId="114" fillId="0" borderId="34" xfId="110" applyNumberFormat="1" applyFont="1" applyFill="1" applyBorder="1" applyAlignment="1">
      <alignment horizontal="left" vertical="top" wrapText="1"/>
    </xf>
    <xf numFmtId="206" fontId="114" fillId="0" borderId="31" xfId="110" applyNumberFormat="1" applyFont="1" applyFill="1" applyBorder="1" applyAlignment="1">
      <alignment horizontal="left" vertical="top" wrapText="1"/>
    </xf>
    <xf numFmtId="206" fontId="114" fillId="0" borderId="8" xfId="110" applyNumberFormat="1" applyFont="1" applyFill="1" applyBorder="1" applyAlignment="1">
      <alignment horizontal="left" vertical="top" wrapText="1"/>
    </xf>
    <xf numFmtId="206" fontId="114" fillId="0" borderId="0" xfId="110" applyNumberFormat="1" applyFont="1" applyFill="1" applyBorder="1" applyAlignment="1">
      <alignment horizontal="left" vertical="top" wrapText="1"/>
    </xf>
    <xf numFmtId="206" fontId="114" fillId="0" borderId="32" xfId="110" applyNumberFormat="1" applyFont="1" applyFill="1" applyBorder="1" applyAlignment="1">
      <alignment horizontal="left" vertical="top" wrapText="1"/>
    </xf>
    <xf numFmtId="206" fontId="114" fillId="0" borderId="30" xfId="110" applyNumberFormat="1" applyFont="1" applyFill="1" applyBorder="1" applyAlignment="1">
      <alignment horizontal="left" vertical="top" wrapText="1"/>
    </xf>
    <xf numFmtId="0" fontId="113" fillId="26" borderId="20" xfId="92" applyFont="1" applyFill="1" applyBorder="1" applyAlignment="1">
      <alignment horizontal="center" vertical="center"/>
    </xf>
    <xf numFmtId="0" fontId="113" fillId="26" borderId="21" xfId="92" applyFont="1" applyFill="1" applyBorder="1" applyAlignment="1">
      <alignment horizontal="center" vertical="center"/>
    </xf>
    <xf numFmtId="0" fontId="113" fillId="26" borderId="22" xfId="92" applyFont="1" applyFill="1" applyBorder="1" applyAlignment="1">
      <alignment horizontal="center" vertical="center"/>
    </xf>
    <xf numFmtId="207" fontId="113" fillId="26" borderId="20" xfId="92" applyNumberFormat="1" applyFont="1" applyFill="1" applyBorder="1" applyAlignment="1">
      <alignment horizontal="center" vertical="center"/>
    </xf>
    <xf numFmtId="207" fontId="113" fillId="26" borderId="21" xfId="92" applyNumberFormat="1" applyFont="1" applyFill="1" applyBorder="1" applyAlignment="1">
      <alignment horizontal="center" vertical="center"/>
    </xf>
    <xf numFmtId="207" fontId="113" fillId="26" borderId="22" xfId="92" applyNumberFormat="1" applyFont="1" applyFill="1" applyBorder="1" applyAlignment="1">
      <alignment horizontal="center" vertical="center"/>
    </xf>
    <xf numFmtId="0" fontId="0" fillId="0" borderId="0" xfId="0" applyBorder="1" applyAlignment="1">
      <alignment horizontal="center"/>
    </xf>
    <xf numFmtId="191" fontId="107" fillId="0" borderId="35" xfId="3100" applyNumberFormat="1" applyFont="1" applyBorder="1" applyAlignment="1">
      <alignment horizontal="center" vertical="center"/>
    </xf>
    <xf numFmtId="0" fontId="145" fillId="30" borderId="35" xfId="140" applyFont="1" applyFill="1" applyBorder="1" applyAlignment="1">
      <alignment horizontal="center" vertical="center"/>
    </xf>
    <xf numFmtId="0" fontId="145" fillId="30" borderId="30" xfId="140" applyFont="1" applyFill="1" applyBorder="1" applyAlignment="1">
      <alignment horizontal="center" vertical="center"/>
    </xf>
    <xf numFmtId="0" fontId="145" fillId="30" borderId="31" xfId="140" applyFont="1" applyFill="1" applyBorder="1" applyAlignment="1">
      <alignment horizontal="right" vertical="center"/>
    </xf>
    <xf numFmtId="0" fontId="145" fillId="30" borderId="21" xfId="140" applyFont="1" applyFill="1" applyBorder="1" applyAlignment="1">
      <alignment horizontal="center" vertical="center"/>
    </xf>
    <xf numFmtId="0" fontId="145" fillId="30" borderId="32" xfId="140" applyFont="1" applyFill="1" applyBorder="1" applyAlignment="1">
      <alignment horizontal="center" vertical="center"/>
    </xf>
    <xf numFmtId="0" fontId="145" fillId="0" borderId="21" xfId="140" applyFont="1" applyBorder="1" applyAlignment="1">
      <alignment horizontal="right" vertical="center"/>
    </xf>
    <xf numFmtId="218" fontId="145" fillId="0" borderId="21" xfId="229" applyNumberFormat="1" applyFont="1" applyBorder="1" applyAlignment="1">
      <alignment horizontal="center" vertical="center"/>
    </xf>
    <xf numFmtId="218" fontId="145" fillId="0" borderId="21" xfId="229" applyNumberFormat="1" applyFont="1" applyBorder="1" applyAlignment="1">
      <alignment horizontal="center" vertical="center" wrapText="1"/>
    </xf>
    <xf numFmtId="175" fontId="146" fillId="0" borderId="0" xfId="140" applyNumberFormat="1" applyFont="1" applyBorder="1" applyAlignment="1">
      <alignment horizontal="center" vertical="center"/>
    </xf>
    <xf numFmtId="175" fontId="146" fillId="26" borderId="30" xfId="140" applyNumberFormat="1" applyFont="1" applyFill="1" applyBorder="1" applyAlignment="1">
      <alignment horizontal="center" vertical="center"/>
    </xf>
    <xf numFmtId="0" fontId="146" fillId="26" borderId="30" xfId="140" applyFont="1" applyFill="1" applyBorder="1" applyAlignment="1">
      <alignment horizontal="left" vertical="center" wrapText="1"/>
    </xf>
    <xf numFmtId="0" fontId="146" fillId="26" borderId="0" xfId="140" applyFont="1" applyFill="1" applyBorder="1" applyAlignment="1">
      <alignment horizontal="left" vertical="center" wrapText="1"/>
    </xf>
    <xf numFmtId="0" fontId="145" fillId="0" borderId="70" xfId="140" applyFont="1" applyBorder="1" applyAlignment="1">
      <alignment horizontal="right" vertical="center"/>
    </xf>
    <xf numFmtId="175" fontId="146" fillId="0" borderId="30" xfId="140" applyNumberFormat="1" applyFont="1" applyBorder="1" applyAlignment="1">
      <alignment horizontal="center" vertical="center"/>
    </xf>
    <xf numFmtId="218" fontId="145" fillId="0" borderId="24" xfId="229" applyNumberFormat="1" applyFont="1" applyBorder="1" applyAlignment="1">
      <alignment horizontal="center" vertical="center" wrapText="1"/>
    </xf>
    <xf numFmtId="0" fontId="146" fillId="26" borderId="30" xfId="140" applyFont="1" applyFill="1" applyBorder="1" applyAlignment="1">
      <alignment horizontal="center" vertical="center"/>
    </xf>
    <xf numFmtId="218" fontId="145" fillId="0" borderId="24" xfId="229" applyNumberFormat="1" applyFont="1" applyBorder="1" applyAlignment="1">
      <alignment horizontal="center" vertical="center"/>
    </xf>
    <xf numFmtId="0" fontId="146" fillId="26" borderId="0" xfId="140" applyFont="1" applyFill="1" applyBorder="1" applyAlignment="1">
      <alignment horizontal="center" vertical="center"/>
    </xf>
    <xf numFmtId="175" fontId="146" fillId="0" borderId="32" xfId="140" applyNumberFormat="1" applyFont="1" applyFill="1" applyBorder="1" applyAlignment="1">
      <alignment horizontal="center" vertical="center"/>
    </xf>
    <xf numFmtId="0" fontId="146" fillId="26" borderId="30" xfId="140" applyFont="1" applyFill="1" applyBorder="1" applyAlignment="1">
      <alignment horizontal="left" vertical="center"/>
    </xf>
    <xf numFmtId="2" fontId="146" fillId="0" borderId="8" xfId="140" applyNumberFormat="1" applyFont="1" applyFill="1" applyBorder="1" applyAlignment="1">
      <alignment horizontal="center" vertical="center"/>
    </xf>
    <xf numFmtId="175" fontId="145" fillId="0" borderId="30" xfId="140" applyNumberFormat="1" applyFont="1" applyBorder="1" applyAlignment="1">
      <alignment vertical="center"/>
    </xf>
    <xf numFmtId="0" fontId="146" fillId="26" borderId="8" xfId="140" applyFont="1" applyFill="1" applyBorder="1" applyAlignment="1">
      <alignment horizontal="center" vertical="center" wrapText="1"/>
    </xf>
    <xf numFmtId="0" fontId="146" fillId="26" borderId="32" xfId="140" applyFont="1" applyFill="1" applyBorder="1" applyAlignment="1">
      <alignment horizontal="center" vertical="center" wrapText="1"/>
    </xf>
    <xf numFmtId="175" fontId="146" fillId="0" borderId="20" xfId="140" applyNumberFormat="1" applyFont="1" applyFill="1" applyBorder="1" applyAlignment="1">
      <alignment horizontal="center" vertical="center"/>
    </xf>
    <xf numFmtId="175" fontId="146" fillId="0" borderId="34" xfId="140" applyNumberFormat="1" applyFont="1" applyFill="1" applyBorder="1" applyAlignment="1">
      <alignment horizontal="center" vertical="center"/>
    </xf>
    <xf numFmtId="0" fontId="43" fillId="0" borderId="0" xfId="0" applyFont="1" applyAlignment="1">
      <alignment horizontal="center" vertical="center"/>
    </xf>
    <xf numFmtId="0" fontId="43" fillId="0" borderId="0" xfId="0" applyFont="1" applyAlignment="1">
      <alignment horizontal="left"/>
    </xf>
    <xf numFmtId="0" fontId="43" fillId="0" borderId="8" xfId="0" applyFont="1" applyBorder="1" applyAlignment="1"/>
    <xf numFmtId="43" fontId="43" fillId="0" borderId="0" xfId="219" applyFont="1" applyAlignment="1"/>
    <xf numFmtId="0" fontId="73" fillId="0" borderId="64" xfId="3177" applyFont="1" applyBorder="1" applyAlignment="1">
      <alignment vertical="center"/>
    </xf>
    <xf numFmtId="191" fontId="104" fillId="0" borderId="0" xfId="3177" applyNumberFormat="1" applyFont="1" applyBorder="1" applyAlignment="1">
      <alignment horizontal="center" vertical="center"/>
    </xf>
    <xf numFmtId="0" fontId="2" fillId="0" borderId="0" xfId="3177" applyFont="1" applyAlignment="1">
      <alignment vertical="center"/>
    </xf>
    <xf numFmtId="0" fontId="4" fillId="31" borderId="77" xfId="3177" applyFont="1" applyFill="1" applyBorder="1" applyAlignment="1">
      <alignment vertical="top"/>
    </xf>
    <xf numFmtId="0" fontId="2" fillId="31" borderId="78" xfId="3177" applyNumberFormat="1" applyFont="1" applyFill="1" applyBorder="1" applyAlignment="1">
      <alignment horizontal="center" vertical="center"/>
    </xf>
    <xf numFmtId="191" fontId="2" fillId="0" borderId="0" xfId="3177" applyNumberFormat="1" applyFont="1" applyAlignment="1">
      <alignment vertical="center"/>
    </xf>
    <xf numFmtId="191" fontId="107" fillId="0" borderId="13" xfId="3177" applyNumberFormat="1" applyFont="1" applyBorder="1" applyAlignment="1">
      <alignment horizontal="centerContinuous" vertical="center"/>
    </xf>
    <xf numFmtId="191" fontId="107" fillId="0" borderId="78" xfId="3177" applyNumberFormat="1" applyFont="1" applyBorder="1" applyAlignment="1">
      <alignment horizontal="center" vertical="center"/>
    </xf>
    <xf numFmtId="0" fontId="108" fillId="31" borderId="77" xfId="3177" applyNumberFormat="1" applyFont="1" applyFill="1" applyBorder="1" applyAlignment="1">
      <alignment horizontal="center" vertical="center"/>
    </xf>
    <xf numFmtId="0" fontId="2" fillId="31" borderId="13" xfId="3177" applyFont="1" applyFill="1" applyBorder="1" applyAlignment="1">
      <alignment horizontal="center" vertical="center"/>
    </xf>
    <xf numFmtId="4" fontId="108" fillId="0" borderId="78" xfId="3177" applyNumberFormat="1" applyFont="1" applyFill="1" applyBorder="1" applyAlignment="1">
      <alignment vertical="center"/>
    </xf>
    <xf numFmtId="191" fontId="107" fillId="0" borderId="79" xfId="3177" applyNumberFormat="1" applyFont="1" applyFill="1" applyBorder="1" applyAlignment="1">
      <alignment vertical="center"/>
    </xf>
    <xf numFmtId="0" fontId="87" fillId="0" borderId="0" xfId="3177" applyFont="1" applyAlignment="1">
      <alignment vertical="center"/>
    </xf>
    <xf numFmtId="191" fontId="87" fillId="0" borderId="0" xfId="3177" applyNumberFormat="1" applyFont="1" applyAlignment="1">
      <alignment vertical="center"/>
    </xf>
    <xf numFmtId="0" fontId="87" fillId="0" borderId="0" xfId="3177" quotePrefix="1" applyFont="1" applyAlignment="1">
      <alignment vertical="center"/>
    </xf>
    <xf numFmtId="0" fontId="73" fillId="0" borderId="62" xfId="3177" applyFont="1" applyBorder="1" applyAlignment="1">
      <alignment vertical="center"/>
    </xf>
    <xf numFmtId="0" fontId="73" fillId="0" borderId="0" xfId="3177" applyFont="1" applyAlignment="1">
      <alignment vertical="center"/>
    </xf>
    <xf numFmtId="0" fontId="2" fillId="0" borderId="31" xfId="3177" applyFont="1" applyBorder="1" applyAlignment="1">
      <alignment vertical="center"/>
    </xf>
    <xf numFmtId="191" fontId="2" fillId="0" borderId="31" xfId="3177" applyNumberFormat="1" applyFont="1" applyBorder="1" applyAlignment="1">
      <alignment vertical="center"/>
    </xf>
    <xf numFmtId="0" fontId="2" fillId="0" borderId="0" xfId="3177" applyFont="1" applyBorder="1" applyAlignment="1">
      <alignment vertical="center"/>
    </xf>
    <xf numFmtId="191" fontId="2" fillId="0" borderId="0" xfId="3177" applyNumberFormat="1" applyFont="1" applyBorder="1" applyAlignment="1">
      <alignment vertical="center"/>
    </xf>
    <xf numFmtId="191" fontId="107" fillId="0" borderId="129" xfId="3177" applyNumberFormat="1" applyFont="1" applyFill="1" applyBorder="1" applyAlignment="1">
      <alignment vertical="center"/>
    </xf>
    <xf numFmtId="0" fontId="108" fillId="31" borderId="161" xfId="3177" applyNumberFormat="1" applyFont="1" applyFill="1" applyBorder="1" applyAlignment="1">
      <alignment horizontal="center" vertical="center"/>
    </xf>
    <xf numFmtId="0" fontId="2" fillId="31" borderId="12" xfId="3177" applyFont="1" applyFill="1" applyBorder="1" applyAlignment="1">
      <alignment horizontal="center" vertical="center"/>
    </xf>
    <xf numFmtId="0" fontId="108" fillId="0" borderId="12" xfId="3100" applyFont="1" applyFill="1" applyBorder="1" applyAlignment="1">
      <alignment vertical="center" wrapText="1"/>
    </xf>
    <xf numFmtId="0" fontId="108" fillId="0" borderId="12" xfId="3100" applyNumberFormat="1" applyFont="1" applyFill="1" applyBorder="1" applyAlignment="1">
      <alignment horizontal="center" vertical="top"/>
    </xf>
    <xf numFmtId="4" fontId="108" fillId="0" borderId="79" xfId="3177" applyNumberFormat="1" applyFont="1" applyFill="1" applyBorder="1" applyAlignment="1">
      <alignment vertical="center"/>
    </xf>
    <xf numFmtId="0" fontId="2" fillId="0" borderId="66" xfId="3177" applyFont="1" applyBorder="1" applyAlignment="1">
      <alignment vertical="center"/>
    </xf>
    <xf numFmtId="191" fontId="2" fillId="0" borderId="67" xfId="3177" applyNumberFormat="1" applyFont="1" applyBorder="1" applyAlignment="1">
      <alignment vertical="center"/>
    </xf>
    <xf numFmtId="0" fontId="2" fillId="0" borderId="64" xfId="3177" applyFont="1" applyBorder="1" applyAlignment="1">
      <alignment vertical="center"/>
    </xf>
    <xf numFmtId="191" fontId="2" fillId="0" borderId="65" xfId="3177" applyNumberFormat="1" applyFont="1" applyBorder="1" applyAlignment="1">
      <alignment vertical="center"/>
    </xf>
    <xf numFmtId="0" fontId="2" fillId="0" borderId="71" xfId="3177" applyFont="1" applyBorder="1" applyAlignment="1">
      <alignment vertical="center"/>
    </xf>
    <xf numFmtId="14" fontId="2" fillId="0" borderId="41" xfId="3177" applyNumberFormat="1" applyFont="1" applyBorder="1" applyAlignment="1">
      <alignment vertical="center"/>
    </xf>
    <xf numFmtId="0" fontId="2" fillId="0" borderId="41" xfId="3177" applyFont="1" applyBorder="1" applyAlignment="1">
      <alignment vertical="center"/>
    </xf>
    <xf numFmtId="191" fontId="2" fillId="0" borderId="41" xfId="3177" applyNumberFormat="1" applyFont="1" applyBorder="1" applyAlignment="1">
      <alignment vertical="center"/>
    </xf>
    <xf numFmtId="191" fontId="2" fillId="0" borderId="74" xfId="3177" applyNumberFormat="1" applyFont="1" applyBorder="1" applyAlignment="1">
      <alignment vertical="center"/>
    </xf>
    <xf numFmtId="10" fontId="46" fillId="0" borderId="0" xfId="0" applyNumberFormat="1" applyFont="1"/>
    <xf numFmtId="10" fontId="162" fillId="0" borderId="42" xfId="125" applyNumberFormat="1" applyFont="1" applyFill="1" applyBorder="1" applyAlignment="1">
      <alignment horizontal="center" vertical="center"/>
    </xf>
    <xf numFmtId="4" fontId="104" fillId="30" borderId="79" xfId="92" applyNumberFormat="1" applyFont="1" applyFill="1" applyBorder="1" applyAlignment="1">
      <alignment horizontal="center" vertical="center"/>
    </xf>
    <xf numFmtId="0" fontId="114" fillId="30" borderId="107" xfId="92" applyFont="1" applyFill="1" applyBorder="1" applyAlignment="1">
      <alignment vertical="center"/>
    </xf>
    <xf numFmtId="0" fontId="114" fillId="30" borderId="108" xfId="92" applyFont="1" applyFill="1" applyBorder="1" applyAlignment="1">
      <alignment vertical="center"/>
    </xf>
    <xf numFmtId="0" fontId="114" fillId="30" borderId="108" xfId="92" applyFont="1" applyFill="1" applyBorder="1" applyAlignment="1">
      <alignment horizontal="center" vertical="center"/>
    </xf>
    <xf numFmtId="0" fontId="99" fillId="30" borderId="108" xfId="92" applyFont="1" applyFill="1" applyBorder="1" applyAlignment="1">
      <alignment vertical="center"/>
    </xf>
    <xf numFmtId="0" fontId="99" fillId="30" borderId="109" xfId="92" applyFont="1" applyFill="1" applyBorder="1" applyAlignment="1">
      <alignment vertical="center"/>
    </xf>
    <xf numFmtId="0" fontId="46" fillId="0" borderId="67" xfId="0" applyFont="1" applyBorder="1" applyAlignment="1"/>
    <xf numFmtId="0" fontId="46" fillId="0" borderId="65" xfId="0" applyFont="1" applyBorder="1" applyAlignment="1"/>
    <xf numFmtId="206" fontId="114" fillId="0" borderId="72" xfId="110" applyNumberFormat="1" applyFont="1" applyFill="1" applyBorder="1" applyAlignment="1">
      <alignment horizontal="left" vertical="top" wrapText="1"/>
    </xf>
    <xf numFmtId="206" fontId="114" fillId="0" borderId="41" xfId="110" applyNumberFormat="1" applyFont="1" applyFill="1" applyBorder="1" applyAlignment="1">
      <alignment horizontal="left" vertical="top" wrapText="1"/>
    </xf>
    <xf numFmtId="0" fontId="104" fillId="0" borderId="41" xfId="92" applyFont="1" applyFill="1" applyBorder="1" applyAlignment="1">
      <alignment vertical="center"/>
    </xf>
    <xf numFmtId="0" fontId="104" fillId="0" borderId="74" xfId="92" applyFont="1" applyFill="1" applyBorder="1" applyAlignment="1">
      <alignment vertical="center"/>
    </xf>
    <xf numFmtId="206" fontId="114" fillId="26" borderId="0" xfId="110" applyNumberFormat="1" applyFont="1" applyFill="1" applyBorder="1" applyAlignment="1">
      <alignment horizontal="left" vertical="top" wrapText="1"/>
    </xf>
    <xf numFmtId="206" fontId="114" fillId="26" borderId="29" xfId="110" applyNumberFormat="1" applyFont="1" applyFill="1" applyBorder="1" applyAlignment="1">
      <alignment horizontal="left" vertical="top" wrapText="1"/>
    </xf>
    <xf numFmtId="0" fontId="113" fillId="26" borderId="8" xfId="92" applyFont="1" applyFill="1" applyBorder="1" applyAlignment="1">
      <alignment horizontal="center" vertical="center"/>
    </xf>
    <xf numFmtId="0" fontId="113" fillId="26" borderId="0" xfId="92" applyFont="1" applyFill="1" applyBorder="1" applyAlignment="1">
      <alignment vertical="center"/>
    </xf>
    <xf numFmtId="2" fontId="113" fillId="26" borderId="0" xfId="92" applyNumberFormat="1" applyFont="1" applyFill="1" applyBorder="1" applyAlignment="1">
      <alignment horizontal="center" vertical="center"/>
    </xf>
    <xf numFmtId="4" fontId="0" fillId="26" borderId="0" xfId="0" applyNumberFormat="1" applyFill="1" applyBorder="1"/>
    <xf numFmtId="49" fontId="104" fillId="26" borderId="8" xfId="92" applyNumberFormat="1" applyFont="1" applyFill="1" applyBorder="1" applyAlignment="1">
      <alignment horizontal="right" vertical="center"/>
    </xf>
    <xf numFmtId="49" fontId="104" fillId="26" borderId="0" xfId="92" applyNumberFormat="1" applyFont="1" applyFill="1" applyBorder="1" applyAlignment="1">
      <alignment horizontal="right" vertical="center"/>
    </xf>
    <xf numFmtId="4" fontId="104" fillId="26" borderId="0" xfId="92" applyNumberFormat="1" applyFont="1" applyFill="1" applyBorder="1" applyAlignment="1">
      <alignment horizontal="center" vertical="center"/>
    </xf>
    <xf numFmtId="0" fontId="0" fillId="30" borderId="89" xfId="0" applyFill="1" applyBorder="1"/>
    <xf numFmtId="0" fontId="114" fillId="30" borderId="70" xfId="92" applyFont="1" applyFill="1" applyBorder="1" applyAlignment="1">
      <alignment vertical="center"/>
    </xf>
    <xf numFmtId="0" fontId="99" fillId="30" borderId="24" xfId="92" applyFont="1" applyFill="1" applyBorder="1" applyAlignment="1">
      <alignment vertical="center"/>
    </xf>
    <xf numFmtId="0" fontId="104" fillId="0" borderId="69" xfId="92" applyFont="1" applyFill="1" applyBorder="1" applyAlignment="1">
      <alignment vertical="center"/>
    </xf>
    <xf numFmtId="0" fontId="0" fillId="30" borderId="33" xfId="0" applyFill="1" applyBorder="1"/>
    <xf numFmtId="0" fontId="87" fillId="0" borderId="0" xfId="3100" applyFont="1" applyBorder="1" applyAlignment="1">
      <alignment vertical="center"/>
    </xf>
    <xf numFmtId="191" fontId="87" fillId="0" borderId="0" xfId="3100" applyNumberFormat="1" applyFont="1" applyBorder="1" applyAlignment="1">
      <alignment vertical="center"/>
    </xf>
    <xf numFmtId="0" fontId="87" fillId="0" borderId="64" xfId="3100" applyFont="1" applyBorder="1" applyAlignment="1">
      <alignment vertical="center"/>
    </xf>
    <xf numFmtId="0" fontId="87" fillId="0" borderId="65" xfId="3100" applyFont="1" applyBorder="1" applyAlignment="1">
      <alignment vertical="center"/>
    </xf>
    <xf numFmtId="0" fontId="87" fillId="0" borderId="71" xfId="3100" applyFont="1" applyBorder="1" applyAlignment="1">
      <alignment vertical="center"/>
    </xf>
    <xf numFmtId="0" fontId="87" fillId="0" borderId="74" xfId="3100" applyFont="1" applyBorder="1" applyAlignment="1">
      <alignment vertical="center"/>
    </xf>
    <xf numFmtId="0" fontId="2" fillId="0" borderId="65" xfId="140" applyBorder="1"/>
    <xf numFmtId="0" fontId="2" fillId="0" borderId="41" xfId="3100" applyFont="1" applyBorder="1" applyAlignment="1">
      <alignment vertical="center"/>
    </xf>
    <xf numFmtId="0" fontId="4" fillId="0" borderId="41" xfId="3100" applyFont="1" applyBorder="1" applyAlignment="1">
      <alignment vertical="center"/>
    </xf>
    <xf numFmtId="191" fontId="2" fillId="0" borderId="41" xfId="3100" applyNumberFormat="1" applyFont="1" applyBorder="1" applyAlignment="1">
      <alignment vertical="center"/>
    </xf>
    <xf numFmtId="0" fontId="69" fillId="0" borderId="0" xfId="3100" applyFont="1" applyBorder="1" applyAlignment="1">
      <alignment vertical="center"/>
    </xf>
    <xf numFmtId="0" fontId="70" fillId="0" borderId="0" xfId="3100" applyFont="1" applyBorder="1" applyAlignment="1">
      <alignment vertical="center"/>
    </xf>
    <xf numFmtId="0" fontId="71" fillId="0" borderId="0" xfId="3100" applyFont="1" applyBorder="1" applyAlignment="1">
      <alignment vertical="center"/>
    </xf>
    <xf numFmtId="0" fontId="73" fillId="0" borderId="0" xfId="3100" applyFont="1" applyBorder="1" applyAlignment="1">
      <alignment vertical="center"/>
    </xf>
    <xf numFmtId="191" fontId="2" fillId="0" borderId="65" xfId="3100" applyNumberFormat="1" applyFont="1" applyBorder="1" applyAlignment="1">
      <alignment vertical="center"/>
    </xf>
    <xf numFmtId="191" fontId="2" fillId="0" borderId="74" xfId="3100" applyNumberFormat="1" applyFont="1" applyBorder="1" applyAlignment="1">
      <alignment vertical="center"/>
    </xf>
    <xf numFmtId="0" fontId="2" fillId="0" borderId="62" xfId="3100" applyFont="1" applyBorder="1" applyAlignment="1">
      <alignment vertical="center"/>
    </xf>
    <xf numFmtId="0" fontId="4" fillId="0" borderId="40" xfId="3100" applyFont="1" applyBorder="1" applyAlignment="1">
      <alignment vertical="center"/>
    </xf>
    <xf numFmtId="0" fontId="2" fillId="0" borderId="40" xfId="3100" applyFont="1" applyBorder="1" applyAlignment="1">
      <alignment vertical="center"/>
    </xf>
    <xf numFmtId="191" fontId="2" fillId="0" borderId="40" xfId="3100" applyNumberFormat="1" applyFont="1" applyBorder="1" applyAlignment="1">
      <alignment vertical="center"/>
    </xf>
    <xf numFmtId="191" fontId="2" fillId="0" borderId="63" xfId="3100" applyNumberFormat="1" applyFont="1" applyBorder="1" applyAlignment="1">
      <alignment vertical="center"/>
    </xf>
    <xf numFmtId="0" fontId="126" fillId="30" borderId="107" xfId="140" applyFont="1" applyFill="1" applyBorder="1" applyAlignment="1">
      <alignment vertical="center"/>
    </xf>
    <xf numFmtId="0" fontId="126" fillId="30" borderId="108" xfId="140" applyFont="1" applyFill="1" applyBorder="1" applyAlignment="1">
      <alignment vertical="center"/>
    </xf>
    <xf numFmtId="0" fontId="126" fillId="30" borderId="108" xfId="140" applyFont="1" applyFill="1" applyBorder="1" applyAlignment="1">
      <alignment horizontal="right" vertical="center"/>
    </xf>
    <xf numFmtId="0" fontId="108" fillId="30" borderId="108" xfId="140" applyFont="1" applyFill="1" applyBorder="1"/>
    <xf numFmtId="49" fontId="126" fillId="30" borderId="108" xfId="140" applyNumberFormat="1" applyFont="1" applyFill="1" applyBorder="1" applyAlignment="1">
      <alignment horizontal="left" vertical="center"/>
    </xf>
    <xf numFmtId="17" fontId="126" fillId="30" borderId="109" xfId="140" applyNumberFormat="1" applyFont="1" applyFill="1" applyBorder="1" applyAlignment="1">
      <alignment horizontal="left" vertical="center"/>
    </xf>
    <xf numFmtId="0" fontId="2" fillId="0" borderId="64" xfId="140" applyBorder="1"/>
    <xf numFmtId="2" fontId="146" fillId="0" borderId="133" xfId="229" applyNumberFormat="1" applyFont="1" applyBorder="1" applyAlignment="1">
      <alignment horizontal="center" vertical="center"/>
    </xf>
    <xf numFmtId="49" fontId="4" fillId="0" borderId="41" xfId="3100" applyNumberFormat="1" applyFont="1" applyBorder="1" applyAlignment="1">
      <alignment vertical="center"/>
    </xf>
    <xf numFmtId="0" fontId="146" fillId="0" borderId="66" xfId="140" applyFont="1" applyBorder="1" applyAlignment="1">
      <alignment horizontal="center" vertical="center"/>
    </xf>
    <xf numFmtId="2" fontId="145" fillId="0" borderId="67" xfId="229" applyNumberFormat="1" applyFont="1" applyBorder="1" applyAlignment="1"/>
    <xf numFmtId="216" fontId="145" fillId="40" borderId="13" xfId="134" applyNumberFormat="1" applyFont="1" applyFill="1" applyBorder="1" applyAlignment="1">
      <alignment horizontal="center" vertical="center" wrapText="1"/>
    </xf>
    <xf numFmtId="216" fontId="145" fillId="40" borderId="19" xfId="135" applyNumberFormat="1" applyFont="1" applyFill="1" applyBorder="1" applyAlignment="1">
      <alignment horizontal="center" vertical="center" wrapText="1"/>
    </xf>
    <xf numFmtId="216" fontId="145" fillId="40" borderId="19" xfId="135" applyNumberFormat="1" applyFont="1" applyFill="1" applyBorder="1" applyAlignment="1">
      <alignment horizontal="center" vertical="center"/>
    </xf>
    <xf numFmtId="216" fontId="145" fillId="40" borderId="131" xfId="135" applyNumberFormat="1" applyFont="1" applyFill="1" applyBorder="1" applyAlignment="1">
      <alignment horizontal="center" vertical="center" wrapText="1"/>
    </xf>
    <xf numFmtId="2" fontId="124" fillId="24" borderId="147" xfId="2642" applyNumberFormat="1" applyFont="1" applyFill="1" applyBorder="1" applyAlignment="1">
      <alignment horizontal="center" vertical="center"/>
    </xf>
    <xf numFmtId="2" fontId="124" fillId="24" borderId="15" xfId="2642" applyNumberFormat="1" applyFont="1" applyFill="1" applyBorder="1" applyAlignment="1">
      <alignment horizontal="center" vertical="center"/>
    </xf>
    <xf numFmtId="217" fontId="124" fillId="24" borderId="15" xfId="2642" applyNumberFormat="1" applyFont="1" applyFill="1" applyBorder="1" applyAlignment="1">
      <alignment horizontal="center" vertical="center"/>
    </xf>
    <xf numFmtId="217" fontId="124" fillId="24" borderId="15" xfId="224" applyNumberFormat="1" applyFont="1" applyFill="1" applyBorder="1" applyAlignment="1">
      <alignment horizontal="center" vertical="center"/>
    </xf>
    <xf numFmtId="4" fontId="124" fillId="24" borderId="15" xfId="3174" applyNumberFormat="1" applyFont="1" applyFill="1" applyBorder="1" applyAlignment="1">
      <alignment horizontal="center" vertical="center"/>
    </xf>
    <xf numFmtId="4" fontId="124" fillId="24" borderId="127" xfId="3174" applyNumberFormat="1" applyFont="1" applyFill="1" applyBorder="1" applyAlignment="1">
      <alignment horizontal="center" vertical="center"/>
    </xf>
    <xf numFmtId="0" fontId="114" fillId="30" borderId="70" xfId="92" applyFont="1" applyFill="1" applyBorder="1" applyAlignment="1">
      <alignment horizontal="center" vertical="center"/>
    </xf>
    <xf numFmtId="169" fontId="4" fillId="30" borderId="24" xfId="92" applyNumberFormat="1" applyFont="1" applyFill="1" applyBorder="1" applyAlignment="1">
      <alignment horizontal="center" vertical="center"/>
    </xf>
    <xf numFmtId="10" fontId="113" fillId="0" borderId="126" xfId="144" applyNumberFormat="1" applyFont="1" applyFill="1" applyBorder="1" applyAlignment="1">
      <alignment horizontal="center" vertical="center"/>
    </xf>
    <xf numFmtId="10" fontId="113" fillId="0" borderId="127" xfId="144" applyNumberFormat="1" applyFont="1" applyFill="1" applyBorder="1" applyAlignment="1">
      <alignment horizontal="center" vertical="center"/>
    </xf>
    <xf numFmtId="10" fontId="4" fillId="30" borderId="78" xfId="144" applyNumberFormat="1" applyFont="1" applyFill="1" applyBorder="1" applyAlignment="1">
      <alignment horizontal="center" vertical="center"/>
    </xf>
    <xf numFmtId="4" fontId="4" fillId="30" borderId="12" xfId="92" applyNumberFormat="1" applyFont="1" applyFill="1" applyBorder="1" applyAlignment="1">
      <alignment horizontal="center" vertical="center"/>
    </xf>
    <xf numFmtId="10" fontId="4" fillId="30" borderId="12" xfId="144" applyNumberFormat="1" applyFont="1" applyFill="1" applyBorder="1" applyAlignment="1">
      <alignment horizontal="center" vertical="center"/>
    </xf>
    <xf numFmtId="10" fontId="4" fillId="30" borderId="79" xfId="144" applyNumberFormat="1" applyFont="1" applyFill="1" applyBorder="1" applyAlignment="1">
      <alignment horizontal="center" vertical="center"/>
    </xf>
    <xf numFmtId="0" fontId="2" fillId="0" borderId="66" xfId="1441" applyBorder="1"/>
    <xf numFmtId="0" fontId="2" fillId="0" borderId="64" xfId="1441" applyBorder="1"/>
    <xf numFmtId="0" fontId="2" fillId="0" borderId="68" xfId="1441" applyBorder="1"/>
    <xf numFmtId="0" fontId="4" fillId="31" borderId="77" xfId="1441" applyFont="1" applyFill="1" applyBorder="1" applyAlignment="1">
      <alignment horizontal="center"/>
    </xf>
    <xf numFmtId="0" fontId="2" fillId="0" borderId="77" xfId="1441" applyFont="1" applyBorder="1" applyAlignment="1">
      <alignment horizontal="center"/>
    </xf>
    <xf numFmtId="43" fontId="2" fillId="26" borderId="13" xfId="219" applyNumberFormat="1" applyFont="1" applyFill="1" applyBorder="1" applyAlignment="1">
      <alignment horizontal="right" vertical="center"/>
    </xf>
    <xf numFmtId="0" fontId="4" fillId="30" borderId="30" xfId="95" applyFont="1" applyFill="1" applyBorder="1" applyAlignment="1">
      <alignment vertical="center"/>
    </xf>
    <xf numFmtId="0" fontId="46" fillId="26" borderId="13" xfId="120" applyFont="1" applyFill="1" applyBorder="1" applyAlignment="1">
      <alignment vertical="center" wrapText="1"/>
    </xf>
    <xf numFmtId="0" fontId="46" fillId="26" borderId="13" xfId="120" applyFont="1" applyFill="1" applyBorder="1" applyAlignment="1">
      <alignment horizontal="center" vertical="center" wrapText="1"/>
    </xf>
    <xf numFmtId="4" fontId="46" fillId="26" borderId="13" xfId="120" applyNumberFormat="1" applyFont="1" applyFill="1" applyBorder="1" applyAlignment="1">
      <alignment vertical="center" wrapText="1"/>
    </xf>
    <xf numFmtId="175" fontId="43" fillId="31" borderId="13" xfId="0" applyNumberFormat="1" applyFont="1" applyFill="1" applyBorder="1" applyAlignment="1" applyProtection="1">
      <alignment horizontal="center" vertical="center" wrapText="1"/>
    </xf>
    <xf numFmtId="4" fontId="104" fillId="30" borderId="21" xfId="92" applyNumberFormat="1" applyFont="1" applyFill="1" applyBorder="1" applyAlignment="1">
      <alignment vertical="center"/>
    </xf>
    <xf numFmtId="4" fontId="104" fillId="30" borderId="91" xfId="92" applyNumberFormat="1" applyFont="1" applyFill="1" applyBorder="1" applyAlignment="1">
      <alignment vertical="center"/>
    </xf>
    <xf numFmtId="4" fontId="104" fillId="0" borderId="120" xfId="95" applyNumberFormat="1" applyFont="1" applyBorder="1" applyAlignment="1"/>
    <xf numFmtId="4" fontId="104" fillId="30" borderId="131" xfId="92" applyNumberFormat="1" applyFont="1" applyFill="1" applyBorder="1" applyAlignment="1">
      <alignment horizontal="center" vertical="center"/>
    </xf>
    <xf numFmtId="4" fontId="104" fillId="30" borderId="129" xfId="92" applyNumberFormat="1" applyFont="1" applyFill="1" applyBorder="1" applyAlignment="1">
      <alignment horizontal="center" vertical="center"/>
    </xf>
    <xf numFmtId="43" fontId="2" fillId="30" borderId="21" xfId="219" applyNumberFormat="1" applyFont="1" applyFill="1" applyBorder="1" applyAlignment="1">
      <alignment vertical="center"/>
    </xf>
    <xf numFmtId="43" fontId="2" fillId="30" borderId="30" xfId="219" applyNumberFormat="1" applyFont="1" applyFill="1" applyBorder="1" applyAlignment="1">
      <alignment vertical="center"/>
    </xf>
    <xf numFmtId="43" fontId="43" fillId="0" borderId="0" xfId="0" applyNumberFormat="1" applyFont="1" applyAlignment="1"/>
    <xf numFmtId="0" fontId="4" fillId="30" borderId="13" xfId="92" applyFont="1" applyFill="1" applyBorder="1" applyAlignment="1">
      <alignment horizontal="center" vertical="center"/>
    </xf>
    <xf numFmtId="206" fontId="114" fillId="30" borderId="13" xfId="110" applyNumberFormat="1" applyFont="1" applyFill="1" applyBorder="1" applyAlignment="1">
      <alignment horizontal="center" vertical="center"/>
    </xf>
    <xf numFmtId="0" fontId="99" fillId="0" borderId="34" xfId="92" applyFont="1" applyFill="1" applyBorder="1" applyAlignment="1">
      <alignment horizontal="center" vertical="center"/>
    </xf>
    <xf numFmtId="0" fontId="99" fillId="0" borderId="35" xfId="92" applyFont="1" applyFill="1" applyBorder="1" applyAlignment="1">
      <alignment horizontal="center" vertical="center"/>
    </xf>
    <xf numFmtId="0" fontId="99" fillId="0" borderId="8" xfId="92" applyFont="1" applyFill="1" applyBorder="1" applyAlignment="1">
      <alignment horizontal="center" vertical="center"/>
    </xf>
    <xf numFmtId="0" fontId="99" fillId="0" borderId="29" xfId="92" applyFont="1" applyFill="1" applyBorder="1" applyAlignment="1">
      <alignment horizontal="center" vertical="center"/>
    </xf>
    <xf numFmtId="0" fontId="114" fillId="30" borderId="13" xfId="92" applyFont="1" applyFill="1" applyBorder="1" applyAlignment="1">
      <alignment horizontal="center" vertical="center"/>
    </xf>
    <xf numFmtId="0" fontId="43" fillId="0" borderId="13" xfId="0" applyFont="1" applyFill="1" applyBorder="1" applyAlignment="1" applyProtection="1">
      <alignment horizontal="center" vertical="center" wrapText="1"/>
    </xf>
    <xf numFmtId="3" fontId="113" fillId="31" borderId="14" xfId="340" applyNumberFormat="1" applyFont="1" applyFill="1" applyBorder="1" applyAlignment="1">
      <alignment horizontal="center" vertical="center"/>
    </xf>
    <xf numFmtId="0" fontId="43" fillId="31" borderId="13" xfId="0" applyFont="1" applyFill="1" applyBorder="1" applyAlignment="1" applyProtection="1">
      <alignment horizontal="center" vertical="center" wrapText="1"/>
      <protection locked="0"/>
    </xf>
    <xf numFmtId="2" fontId="43" fillId="31" borderId="13" xfId="0" applyNumberFormat="1" applyFont="1" applyFill="1" applyBorder="1" applyAlignment="1" applyProtection="1">
      <alignment horizontal="center" vertical="center" wrapText="1"/>
      <protection locked="0"/>
    </xf>
    <xf numFmtId="0" fontId="113" fillId="0" borderId="15" xfId="92" applyFont="1" applyFill="1" applyBorder="1" applyAlignment="1">
      <alignment horizontal="center" vertical="center"/>
    </xf>
    <xf numFmtId="0" fontId="113" fillId="0" borderId="125" xfId="92" applyFont="1" applyFill="1" applyBorder="1" applyAlignment="1">
      <alignment horizontal="center" vertical="center"/>
    </xf>
    <xf numFmtId="206" fontId="114" fillId="30" borderId="18" xfId="110" applyNumberFormat="1" applyFont="1" applyFill="1" applyBorder="1" applyAlignment="1">
      <alignment horizontal="center" vertical="center"/>
    </xf>
    <xf numFmtId="0" fontId="113" fillId="0" borderId="34" xfId="92" applyFont="1" applyFill="1" applyBorder="1" applyAlignment="1">
      <alignment horizontal="left" vertical="center"/>
    </xf>
    <xf numFmtId="0" fontId="113" fillId="0" borderId="31" xfId="92" applyFont="1" applyFill="1" applyBorder="1" applyAlignment="1">
      <alignment horizontal="left" vertical="center"/>
    </xf>
    <xf numFmtId="0" fontId="114" fillId="30" borderId="77" xfId="92" applyFont="1" applyFill="1" applyBorder="1" applyAlignment="1">
      <alignment horizontal="center" vertical="center"/>
    </xf>
    <xf numFmtId="0" fontId="4" fillId="30" borderId="13" xfId="92" applyFont="1" applyFill="1" applyBorder="1" applyAlignment="1">
      <alignment horizontal="center" vertical="center"/>
    </xf>
    <xf numFmtId="206" fontId="114" fillId="30" borderId="13" xfId="110" applyNumberFormat="1" applyFont="1" applyFill="1" applyBorder="1" applyAlignment="1">
      <alignment horizontal="center" vertical="center"/>
    </xf>
    <xf numFmtId="206" fontId="114" fillId="30" borderId="133" xfId="110" applyNumberFormat="1" applyFont="1" applyFill="1" applyBorder="1" applyAlignment="1">
      <alignment horizontal="center" vertical="center"/>
    </xf>
    <xf numFmtId="206" fontId="114" fillId="30" borderId="33" xfId="110" applyNumberFormat="1" applyFont="1" applyFill="1" applyBorder="1" applyAlignment="1">
      <alignment horizontal="center" vertical="center"/>
    </xf>
    <xf numFmtId="206" fontId="114" fillId="30" borderId="78" xfId="110" applyNumberFormat="1" applyFont="1" applyFill="1" applyBorder="1" applyAlignment="1">
      <alignment horizontal="center" vertical="center"/>
    </xf>
    <xf numFmtId="2" fontId="144" fillId="0" borderId="13" xfId="95" applyNumberFormat="1" applyFont="1" applyBorder="1" applyAlignment="1">
      <alignment horizontal="center" vertical="top"/>
    </xf>
    <xf numFmtId="2" fontId="160" fillId="0" borderId="13" xfId="0" applyNumberFormat="1" applyFont="1" applyBorder="1" applyAlignment="1">
      <alignment horizontal="center" wrapText="1"/>
    </xf>
    <xf numFmtId="2" fontId="144" fillId="0" borderId="13" xfId="95" applyNumberFormat="1" applyFont="1" applyBorder="1" applyAlignment="1">
      <alignment horizontal="center" vertical="center"/>
    </xf>
    <xf numFmtId="0" fontId="126" fillId="26" borderId="68" xfId="95" applyFont="1" applyFill="1" applyBorder="1" applyAlignment="1">
      <alignment horizontal="right" vertical="center"/>
    </xf>
    <xf numFmtId="0" fontId="126" fillId="26" borderId="30" xfId="95" applyFont="1" applyFill="1" applyBorder="1" applyAlignment="1">
      <alignment horizontal="right" vertical="center"/>
    </xf>
    <xf numFmtId="4" fontId="126" fillId="26" borderId="30" xfId="95" applyNumberFormat="1" applyFont="1" applyFill="1" applyBorder="1" applyAlignment="1">
      <alignment horizontal="center" vertical="top"/>
    </xf>
    <xf numFmtId="4" fontId="107" fillId="26" borderId="30" xfId="95" applyNumberFormat="1" applyFont="1" applyFill="1" applyBorder="1" applyAlignment="1">
      <alignment horizontal="center" vertical="top"/>
    </xf>
    <xf numFmtId="4" fontId="107" fillId="26" borderId="69" xfId="95" applyNumberFormat="1" applyFont="1" applyFill="1" applyBorder="1" applyAlignment="1">
      <alignment horizontal="center" vertical="top"/>
    </xf>
    <xf numFmtId="2" fontId="126" fillId="26" borderId="12" xfId="95" applyNumberFormat="1" applyFont="1" applyFill="1" applyBorder="1" applyAlignment="1">
      <alignment horizontal="right" vertical="center"/>
    </xf>
    <xf numFmtId="207" fontId="126" fillId="26" borderId="12" xfId="95" applyNumberFormat="1" applyFont="1" applyFill="1" applyBorder="1" applyAlignment="1">
      <alignment horizontal="center" vertical="center"/>
    </xf>
    <xf numFmtId="207" fontId="126" fillId="26" borderId="79" xfId="95" applyNumberFormat="1" applyFont="1" applyFill="1" applyBorder="1" applyAlignment="1">
      <alignment horizontal="center" vertical="center"/>
    </xf>
    <xf numFmtId="207" fontId="146" fillId="26" borderId="31" xfId="95" applyNumberFormat="1" applyFont="1" applyFill="1" applyBorder="1" applyAlignment="1"/>
    <xf numFmtId="0" fontId="146" fillId="26" borderId="31" xfId="95" applyFont="1" applyFill="1" applyBorder="1" applyAlignment="1"/>
    <xf numFmtId="0" fontId="0" fillId="0" borderId="35" xfId="0" applyBorder="1"/>
    <xf numFmtId="0" fontId="0" fillId="0" borderId="31" xfId="0" applyBorder="1"/>
    <xf numFmtId="0" fontId="0" fillId="0" borderId="67" xfId="0" applyBorder="1"/>
    <xf numFmtId="4" fontId="108" fillId="26" borderId="0" xfId="95" applyNumberFormat="1" applyFont="1" applyFill="1" applyBorder="1" applyAlignment="1">
      <alignment horizontal="center" vertical="top"/>
    </xf>
    <xf numFmtId="2" fontId="148" fillId="26" borderId="34" xfId="3173" applyNumberFormat="1" applyFont="1" applyFill="1" applyBorder="1" applyAlignment="1"/>
    <xf numFmtId="0" fontId="103" fillId="0" borderId="0" xfId="95" applyFont="1" applyBorder="1" applyAlignment="1">
      <alignment horizontal="center"/>
    </xf>
    <xf numFmtId="0" fontId="103" fillId="0" borderId="8" xfId="95" applyFont="1" applyBorder="1" applyAlignment="1">
      <alignment horizontal="center"/>
    </xf>
    <xf numFmtId="4" fontId="104" fillId="0" borderId="29" xfId="95" applyNumberFormat="1" applyFont="1" applyBorder="1" applyAlignment="1"/>
    <xf numFmtId="205" fontId="103" fillId="24" borderId="153" xfId="110" applyNumberFormat="1" applyFont="1" applyFill="1" applyBorder="1" applyAlignment="1">
      <alignment horizontal="left" vertical="center" wrapText="1"/>
    </xf>
    <xf numFmtId="2" fontId="103" fillId="0" borderId="154" xfId="95" applyNumberFormat="1" applyFont="1" applyBorder="1" applyAlignment="1">
      <alignment vertical="center"/>
    </xf>
    <xf numFmtId="0" fontId="103" fillId="0" borderId="20" xfId="95" applyFont="1" applyBorder="1" applyAlignment="1">
      <alignment horizontal="center"/>
    </xf>
    <xf numFmtId="0" fontId="103" fillId="0" borderId="21" xfId="95" applyFont="1" applyBorder="1" applyAlignment="1">
      <alignment horizontal="center"/>
    </xf>
    <xf numFmtId="4" fontId="104" fillId="0" borderId="22" xfId="95" applyNumberFormat="1" applyFont="1" applyBorder="1" applyAlignment="1"/>
    <xf numFmtId="205" fontId="113" fillId="0" borderId="78" xfId="92" applyNumberFormat="1" applyFont="1" applyFill="1" applyBorder="1" applyAlignment="1">
      <alignment horizontal="center" vertical="center"/>
    </xf>
    <xf numFmtId="205" fontId="103" fillId="0" borderId="20" xfId="95" applyNumberFormat="1" applyFont="1" applyBorder="1" applyAlignment="1"/>
    <xf numFmtId="205" fontId="103" fillId="24" borderId="173" xfId="226" applyNumberFormat="1" applyFont="1" applyFill="1" applyBorder="1" applyAlignment="1">
      <alignment horizontal="center" vertical="center"/>
    </xf>
    <xf numFmtId="2" fontId="103" fillId="0" borderId="22" xfId="95" applyNumberFormat="1" applyFont="1" applyBorder="1" applyAlignment="1"/>
    <xf numFmtId="207" fontId="113" fillId="0" borderId="96" xfId="92" applyNumberFormat="1" applyFont="1" applyFill="1" applyBorder="1" applyAlignment="1">
      <alignment horizontal="center" vertical="center"/>
    </xf>
    <xf numFmtId="207" fontId="113" fillId="0" borderId="17" xfId="92" applyNumberFormat="1" applyFont="1" applyFill="1" applyBorder="1" applyAlignment="1">
      <alignment horizontal="center" vertical="center"/>
    </xf>
    <xf numFmtId="0" fontId="113" fillId="0" borderId="138" xfId="92" applyFont="1" applyFill="1" applyBorder="1" applyAlignment="1">
      <alignment horizontal="center" vertical="center"/>
    </xf>
    <xf numFmtId="207" fontId="113" fillId="0" borderId="81" xfId="92" applyNumberFormat="1" applyFont="1" applyFill="1" applyBorder="1" applyAlignment="1">
      <alignment horizontal="center" vertical="center"/>
    </xf>
    <xf numFmtId="169" fontId="4" fillId="30" borderId="21" xfId="92" applyNumberFormat="1" applyFont="1" applyFill="1" applyBorder="1" applyAlignment="1">
      <alignment horizontal="center" vertical="center"/>
    </xf>
    <xf numFmtId="0" fontId="43" fillId="0" borderId="13" xfId="0" applyFont="1" applyFill="1" applyBorder="1" applyAlignment="1" applyProtection="1">
      <alignment horizontal="center" vertical="center" wrapText="1"/>
    </xf>
    <xf numFmtId="206" fontId="114" fillId="30" borderId="23" xfId="110" applyNumberFormat="1" applyFont="1" applyFill="1" applyBorder="1" applyAlignment="1">
      <alignment horizontal="center" vertical="center" wrapText="1"/>
    </xf>
    <xf numFmtId="206" fontId="114" fillId="30" borderId="23" xfId="110" applyNumberFormat="1" applyFont="1" applyFill="1" applyBorder="1" applyAlignment="1">
      <alignment horizontal="center" vertical="center"/>
    </xf>
    <xf numFmtId="206" fontId="114" fillId="30" borderId="13" xfId="110" applyNumberFormat="1" applyFont="1" applyFill="1" applyBorder="1" applyAlignment="1">
      <alignment horizontal="center" vertical="center" wrapText="1"/>
    </xf>
    <xf numFmtId="206" fontId="114" fillId="30" borderId="135" xfId="110" applyNumberFormat="1" applyFont="1" applyFill="1" applyBorder="1" applyAlignment="1">
      <alignment horizontal="center" vertical="center" wrapText="1"/>
    </xf>
    <xf numFmtId="206" fontId="114" fillId="30" borderId="13" xfId="110" applyNumberFormat="1" applyFont="1" applyFill="1" applyBorder="1" applyAlignment="1">
      <alignment horizontal="center" vertical="center"/>
    </xf>
    <xf numFmtId="0" fontId="126" fillId="30" borderId="13" xfId="95" applyFont="1" applyFill="1" applyBorder="1" applyAlignment="1">
      <alignment horizontal="center" vertical="center" wrapText="1"/>
    </xf>
    <xf numFmtId="0" fontId="126" fillId="30" borderId="13" xfId="95" applyFont="1" applyFill="1" applyBorder="1" applyAlignment="1">
      <alignment horizontal="center"/>
    </xf>
    <xf numFmtId="0" fontId="126" fillId="30" borderId="78" xfId="95" applyFont="1" applyFill="1" applyBorder="1" applyAlignment="1">
      <alignment horizontal="center"/>
    </xf>
    <xf numFmtId="0" fontId="126" fillId="26" borderId="12" xfId="95" applyFont="1" applyFill="1" applyBorder="1" applyAlignment="1">
      <alignment horizontal="right" vertical="center"/>
    </xf>
    <xf numFmtId="4" fontId="104" fillId="0" borderId="82" xfId="92" applyNumberFormat="1" applyFont="1" applyFill="1" applyBorder="1" applyAlignment="1">
      <alignment horizontal="center" vertical="center"/>
    </xf>
    <xf numFmtId="220" fontId="113" fillId="0" borderId="13" xfId="340" applyNumberFormat="1" applyFont="1" applyFill="1" applyBorder="1" applyAlignment="1">
      <alignment horizontal="center" vertical="center"/>
    </xf>
    <xf numFmtId="0" fontId="113" fillId="0" borderId="13" xfId="340" applyFont="1" applyFill="1" applyBorder="1" applyAlignment="1">
      <alignment horizontal="left" vertical="center"/>
    </xf>
    <xf numFmtId="0" fontId="114" fillId="0" borderId="0" xfId="340" applyFont="1" applyFill="1" applyBorder="1" applyAlignment="1">
      <alignment horizontal="left" vertical="center"/>
    </xf>
    <xf numFmtId="0" fontId="113" fillId="0" borderId="13" xfId="92" applyFont="1" applyFill="1" applyBorder="1" applyAlignment="1">
      <alignment horizontal="center" vertical="center"/>
    </xf>
    <xf numFmtId="4" fontId="113" fillId="0" borderId="13" xfId="92" applyNumberFormat="1" applyFont="1" applyFill="1" applyBorder="1" applyAlignment="1">
      <alignment horizontal="center" vertical="center"/>
    </xf>
    <xf numFmtId="204" fontId="113" fillId="31" borderId="13" xfId="92" applyNumberFormat="1" applyFont="1" applyFill="1" applyBorder="1" applyAlignment="1">
      <alignment horizontal="center" vertical="center"/>
    </xf>
    <xf numFmtId="0" fontId="104" fillId="30" borderId="13" xfId="92" applyNumberFormat="1" applyFont="1" applyFill="1" applyBorder="1" applyAlignment="1">
      <alignment vertical="center"/>
    </xf>
    <xf numFmtId="2" fontId="124" fillId="24" borderId="176" xfId="2642" applyNumberFormat="1" applyFont="1" applyFill="1" applyBorder="1" applyAlignment="1">
      <alignment horizontal="center" vertical="center"/>
    </xf>
    <xf numFmtId="2" fontId="124" fillId="24" borderId="177" xfId="2642" applyNumberFormat="1" applyFont="1" applyFill="1" applyBorder="1" applyAlignment="1">
      <alignment horizontal="center" vertical="center"/>
    </xf>
    <xf numFmtId="217" fontId="124" fillId="24" borderId="177" xfId="2642" applyNumberFormat="1" applyFont="1" applyFill="1" applyBorder="1" applyAlignment="1">
      <alignment horizontal="center" vertical="center"/>
    </xf>
    <xf numFmtId="217" fontId="124" fillId="24" borderId="177" xfId="224" applyNumberFormat="1" applyFont="1" applyFill="1" applyBorder="1" applyAlignment="1">
      <alignment horizontal="center" vertical="center"/>
    </xf>
    <xf numFmtId="4" fontId="124" fillId="24" borderId="177" xfId="3174" applyNumberFormat="1" applyFont="1" applyFill="1" applyBorder="1" applyAlignment="1">
      <alignment horizontal="center" vertical="center"/>
    </xf>
    <xf numFmtId="4" fontId="124" fillId="24" borderId="178" xfId="3174" applyNumberFormat="1" applyFont="1" applyFill="1" applyBorder="1" applyAlignment="1">
      <alignment horizontal="center" vertical="center"/>
    </xf>
    <xf numFmtId="0" fontId="121" fillId="0" borderId="40" xfId="110" applyFont="1" applyBorder="1" applyAlignment="1">
      <alignment vertical="center"/>
    </xf>
    <xf numFmtId="0" fontId="121" fillId="0" borderId="0" xfId="110" applyFont="1" applyBorder="1" applyAlignment="1">
      <alignment horizontal="left" vertical="center"/>
    </xf>
    <xf numFmtId="188" fontId="121" fillId="0" borderId="41" xfId="110" applyNumberFormat="1" applyFont="1" applyBorder="1" applyAlignment="1">
      <alignment vertical="center"/>
    </xf>
    <xf numFmtId="0" fontId="2" fillId="0" borderId="62" xfId="1441" applyBorder="1"/>
    <xf numFmtId="0" fontId="2" fillId="0" borderId="179" xfId="1441" applyBorder="1"/>
    <xf numFmtId="0" fontId="2" fillId="0" borderId="40" xfId="1441" applyBorder="1"/>
    <xf numFmtId="0" fontId="109" fillId="0" borderId="40" xfId="1441" applyFont="1" applyBorder="1"/>
    <xf numFmtId="0" fontId="109" fillId="0" borderId="0" xfId="1441" applyFont="1" applyBorder="1"/>
    <xf numFmtId="0" fontId="2" fillId="0" borderId="180" xfId="1441" applyBorder="1"/>
    <xf numFmtId="0" fontId="2" fillId="0" borderId="64" xfId="125" applyNumberFormat="1" applyFont="1" applyBorder="1" applyAlignment="1">
      <alignment vertical="center"/>
    </xf>
    <xf numFmtId="0" fontId="113" fillId="0" borderId="0" xfId="303" applyFont="1" applyBorder="1" applyAlignment="1">
      <alignment horizontal="center" vertical="center"/>
    </xf>
    <xf numFmtId="10" fontId="46" fillId="0" borderId="0" xfId="2129" applyNumberFormat="1" applyFont="1" applyBorder="1"/>
    <xf numFmtId="10" fontId="2" fillId="0" borderId="0" xfId="2129" applyNumberFormat="1" applyFont="1" applyBorder="1"/>
    <xf numFmtId="0" fontId="114" fillId="0" borderId="41" xfId="1441" applyFont="1" applyBorder="1" applyAlignment="1">
      <alignment horizontal="right" vertical="center"/>
    </xf>
    <xf numFmtId="40" fontId="2" fillId="0" borderId="41" xfId="1441" applyNumberFormat="1" applyFont="1" applyBorder="1" applyAlignment="1">
      <alignment horizontal="center" vertical="center"/>
    </xf>
    <xf numFmtId="4" fontId="108" fillId="26" borderId="65" xfId="95" applyNumberFormat="1" applyFont="1" applyFill="1" applyBorder="1" applyAlignment="1">
      <alignment horizontal="center" vertical="top"/>
    </xf>
    <xf numFmtId="4" fontId="108" fillId="26" borderId="41" xfId="95" applyNumberFormat="1" applyFont="1" applyFill="1" applyBorder="1" applyAlignment="1">
      <alignment horizontal="center" vertical="top"/>
    </xf>
    <xf numFmtId="4" fontId="108" fillId="26" borderId="74" xfId="95" applyNumberFormat="1" applyFont="1" applyFill="1" applyBorder="1" applyAlignment="1">
      <alignment horizontal="center" vertical="top"/>
    </xf>
    <xf numFmtId="0" fontId="113" fillId="0" borderId="77" xfId="340" applyFont="1" applyFill="1" applyBorder="1" applyAlignment="1">
      <alignment horizontal="center" vertical="center"/>
    </xf>
    <xf numFmtId="216" fontId="145" fillId="40" borderId="76" xfId="134" applyNumberFormat="1" applyFont="1" applyFill="1" applyBorder="1" applyAlignment="1">
      <alignment horizontal="center" vertical="center" wrapText="1"/>
    </xf>
    <xf numFmtId="216" fontId="145" fillId="40" borderId="122" xfId="135" applyNumberFormat="1" applyFont="1" applyFill="1" applyBorder="1" applyAlignment="1">
      <alignment horizontal="center" vertical="center" wrapText="1"/>
    </xf>
    <xf numFmtId="216" fontId="145" fillId="40" borderId="130" xfId="135" applyNumberFormat="1" applyFont="1" applyFill="1" applyBorder="1" applyAlignment="1">
      <alignment horizontal="center" vertical="center" wrapText="1"/>
    </xf>
    <xf numFmtId="0" fontId="43" fillId="0" borderId="13" xfId="0" applyFont="1" applyFill="1" applyBorder="1" applyAlignment="1" applyProtection="1">
      <alignment horizontal="center" vertical="center" wrapText="1"/>
    </xf>
    <xf numFmtId="0" fontId="0" fillId="0" borderId="0" xfId="0" applyAlignment="1">
      <alignment horizontal="center"/>
    </xf>
    <xf numFmtId="220" fontId="113" fillId="36" borderId="13" xfId="340" applyNumberFormat="1" applyFont="1" applyFill="1" applyBorder="1" applyAlignment="1">
      <alignment horizontal="center" vertical="center"/>
    </xf>
    <xf numFmtId="0" fontId="113" fillId="36" borderId="13" xfId="340" applyFont="1" applyFill="1" applyBorder="1" applyAlignment="1">
      <alignment horizontal="left" vertical="center"/>
    </xf>
    <xf numFmtId="0" fontId="46" fillId="36" borderId="0" xfId="0" applyFont="1" applyFill="1"/>
    <xf numFmtId="177" fontId="113" fillId="0" borderId="13" xfId="340" applyNumberFormat="1" applyFont="1" applyFill="1" applyBorder="1" applyAlignment="1">
      <alignment horizontal="center" vertical="center"/>
    </xf>
    <xf numFmtId="177" fontId="113" fillId="36" borderId="13" xfId="340" applyNumberFormat="1" applyFont="1" applyFill="1" applyBorder="1" applyAlignment="1">
      <alignment horizontal="center" vertical="center"/>
    </xf>
    <xf numFmtId="0" fontId="108" fillId="50" borderId="183" xfId="3177" applyNumberFormat="1" applyFont="1" applyFill="1" applyBorder="1" applyAlignment="1">
      <alignment vertical="center"/>
    </xf>
    <xf numFmtId="0" fontId="2" fillId="50" borderId="184" xfId="3177" applyFont="1" applyFill="1" applyBorder="1" applyAlignment="1">
      <alignment vertical="center"/>
    </xf>
    <xf numFmtId="0" fontId="108" fillId="50" borderId="184" xfId="3177" applyFont="1" applyFill="1" applyBorder="1" applyAlignment="1">
      <alignment vertical="center" wrapText="1"/>
    </xf>
    <xf numFmtId="4" fontId="108" fillId="50" borderId="184" xfId="3177" applyNumberFormat="1" applyFont="1" applyFill="1" applyBorder="1" applyAlignment="1">
      <alignment horizontal="center" vertical="center"/>
    </xf>
    <xf numFmtId="4" fontId="108" fillId="50" borderId="184" xfId="3177" applyNumberFormat="1" applyFont="1" applyFill="1" applyBorder="1" applyAlignment="1">
      <alignment vertical="center"/>
    </xf>
    <xf numFmtId="0" fontId="2" fillId="0" borderId="65" xfId="3177" applyFont="1" applyBorder="1" applyAlignment="1">
      <alignment vertical="center"/>
    </xf>
    <xf numFmtId="0" fontId="173" fillId="26" borderId="62" xfId="104" applyFont="1" applyFill="1" applyBorder="1" applyAlignment="1">
      <alignment vertical="center"/>
    </xf>
    <xf numFmtId="0" fontId="2" fillId="26" borderId="40" xfId="90" applyFill="1" applyBorder="1"/>
    <xf numFmtId="0" fontId="2" fillId="26" borderId="63" xfId="90" applyFill="1" applyBorder="1"/>
    <xf numFmtId="0" fontId="173" fillId="26" borderId="64" xfId="104" applyFont="1" applyFill="1" applyBorder="1" applyAlignment="1">
      <alignment vertical="center"/>
    </xf>
    <xf numFmtId="0" fontId="2" fillId="26" borderId="0" xfId="90" applyFill="1" applyBorder="1"/>
    <xf numFmtId="0" fontId="2" fillId="26" borderId="65" xfId="90" applyFill="1" applyBorder="1"/>
    <xf numFmtId="0" fontId="173" fillId="26" borderId="68" xfId="104" applyFont="1" applyFill="1" applyBorder="1" applyAlignment="1">
      <alignment vertical="center"/>
    </xf>
    <xf numFmtId="0" fontId="2" fillId="26" borderId="30" xfId="90" applyFill="1" applyBorder="1"/>
    <xf numFmtId="0" fontId="2" fillId="26" borderId="69" xfId="90" applyFill="1" applyBorder="1"/>
    <xf numFmtId="0" fontId="2" fillId="26" borderId="66" xfId="110" applyFont="1" applyFill="1" applyBorder="1" applyAlignment="1">
      <alignment vertical="center"/>
    </xf>
    <xf numFmtId="0" fontId="4" fillId="26" borderId="31" xfId="110" applyFont="1" applyFill="1" applyBorder="1" applyAlignment="1">
      <alignment vertical="center"/>
    </xf>
    <xf numFmtId="0" fontId="4" fillId="26" borderId="31" xfId="104" applyFont="1" applyFill="1" applyBorder="1" applyAlignment="1">
      <alignment horizontal="center" vertical="center"/>
    </xf>
    <xf numFmtId="0" fontId="4" fillId="26" borderId="31" xfId="104" applyFont="1" applyFill="1" applyBorder="1" applyAlignment="1">
      <alignment horizontal="left" vertical="center"/>
    </xf>
    <xf numFmtId="0" fontId="2" fillId="26" borderId="31" xfId="104" applyFont="1" applyFill="1" applyBorder="1" applyAlignment="1">
      <alignment vertical="center"/>
    </xf>
    <xf numFmtId="0" fontId="2" fillId="26" borderId="31" xfId="90" applyFont="1" applyFill="1" applyBorder="1" applyAlignment="1">
      <alignment vertical="center"/>
    </xf>
    <xf numFmtId="0" fontId="2" fillId="26" borderId="67" xfId="90" applyFont="1" applyFill="1" applyBorder="1" applyAlignment="1">
      <alignment vertical="center"/>
    </xf>
    <xf numFmtId="0" fontId="2" fillId="0" borderId="0" xfId="90" applyFont="1" applyAlignment="1">
      <alignment vertical="center"/>
    </xf>
    <xf numFmtId="0" fontId="2" fillId="26" borderId="64" xfId="110" applyFont="1" applyFill="1" applyBorder="1" applyAlignment="1">
      <alignment vertical="center"/>
    </xf>
    <xf numFmtId="0" fontId="4" fillId="26" borderId="0" xfId="110" applyFont="1" applyFill="1" applyBorder="1" applyAlignment="1">
      <alignment vertical="center"/>
    </xf>
    <xf numFmtId="0" fontId="4" fillId="26" borderId="0" xfId="110" applyFont="1" applyFill="1" applyBorder="1" applyAlignment="1">
      <alignment vertical="center" wrapText="1"/>
    </xf>
    <xf numFmtId="0" fontId="4" fillId="26" borderId="65" xfId="110" applyFont="1" applyFill="1" applyBorder="1" applyAlignment="1">
      <alignment vertical="center" wrapText="1"/>
    </xf>
    <xf numFmtId="0" fontId="2" fillId="26" borderId="0" xfId="104" applyFont="1" applyFill="1" applyBorder="1" applyAlignment="1">
      <alignment horizontal="center" vertical="center"/>
    </xf>
    <xf numFmtId="0" fontId="2" fillId="26" borderId="0" xfId="104" applyFont="1" applyFill="1" applyBorder="1" applyAlignment="1">
      <alignment horizontal="left" vertical="center"/>
    </xf>
    <xf numFmtId="0" fontId="4" fillId="26" borderId="0" xfId="104" applyFont="1" applyFill="1" applyBorder="1" applyAlignment="1">
      <alignment vertical="center"/>
    </xf>
    <xf numFmtId="0" fontId="2" fillId="26" borderId="0" xfId="104" applyFont="1" applyFill="1" applyBorder="1" applyAlignment="1">
      <alignment vertical="center"/>
    </xf>
    <xf numFmtId="0" fontId="2" fillId="26" borderId="65" xfId="90" applyFont="1" applyFill="1" applyBorder="1" applyAlignment="1">
      <alignment vertical="center"/>
    </xf>
    <xf numFmtId="0" fontId="4" fillId="26" borderId="30" xfId="104" applyNumberFormat="1" applyFont="1" applyFill="1" applyBorder="1" applyAlignment="1">
      <alignment horizontal="center" vertical="center"/>
    </xf>
    <xf numFmtId="0" fontId="2" fillId="26" borderId="30" xfId="104" applyFont="1" applyFill="1" applyBorder="1" applyAlignment="1">
      <alignment horizontal="left" vertical="center"/>
    </xf>
    <xf numFmtId="0" fontId="2" fillId="26" borderId="30" xfId="104" applyFont="1" applyFill="1" applyBorder="1" applyAlignment="1">
      <alignment vertical="center"/>
    </xf>
    <xf numFmtId="0" fontId="2" fillId="26" borderId="30" xfId="90" applyFont="1" applyFill="1" applyBorder="1" applyAlignment="1">
      <alignment vertical="center"/>
    </xf>
    <xf numFmtId="0" fontId="2" fillId="26" borderId="69" xfId="90" applyFont="1" applyFill="1" applyBorder="1" applyAlignment="1">
      <alignment vertical="center"/>
    </xf>
    <xf numFmtId="0" fontId="4" fillId="51" borderId="68" xfId="104" applyFont="1" applyFill="1" applyBorder="1" applyAlignment="1">
      <alignment vertical="center"/>
    </xf>
    <xf numFmtId="0" fontId="2" fillId="26" borderId="66" xfId="104" applyFont="1" applyFill="1" applyBorder="1" applyAlignment="1">
      <alignment vertical="center"/>
    </xf>
    <xf numFmtId="0" fontId="4" fillId="26" borderId="31" xfId="104" applyFont="1" applyFill="1" applyBorder="1" applyAlignment="1">
      <alignment vertical="center"/>
    </xf>
    <xf numFmtId="0" fontId="2" fillId="26" borderId="31" xfId="104" applyFont="1" applyFill="1" applyBorder="1" applyAlignment="1">
      <alignment horizontal="center" vertical="center"/>
    </xf>
    <xf numFmtId="0" fontId="2" fillId="26" borderId="35" xfId="104" applyFont="1" applyFill="1" applyBorder="1" applyAlignment="1">
      <alignment vertical="center"/>
    </xf>
    <xf numFmtId="0" fontId="2" fillId="26" borderId="34" xfId="104" applyFont="1" applyFill="1" applyBorder="1" applyAlignment="1">
      <alignment vertical="center"/>
    </xf>
    <xf numFmtId="0" fontId="2" fillId="26" borderId="67" xfId="104" applyFont="1" applyFill="1" applyBorder="1" applyAlignment="1">
      <alignment vertical="center"/>
    </xf>
    <xf numFmtId="0" fontId="2" fillId="26" borderId="70" xfId="104" applyFont="1" applyFill="1" applyBorder="1" applyAlignment="1">
      <alignment horizontal="right" vertical="center"/>
    </xf>
    <xf numFmtId="0" fontId="4" fillId="26" borderId="20" xfId="104" applyFont="1" applyFill="1" applyBorder="1" applyAlignment="1">
      <alignment vertical="center"/>
    </xf>
    <xf numFmtId="0" fontId="2" fillId="26" borderId="22" xfId="104" applyFont="1" applyFill="1" applyBorder="1" applyAlignment="1">
      <alignment horizontal="center" vertical="center"/>
    </xf>
    <xf numFmtId="0" fontId="4" fillId="26" borderId="0" xfId="104" applyFont="1" applyFill="1" applyBorder="1" applyAlignment="1">
      <alignment horizontal="center" vertical="center"/>
    </xf>
    <xf numFmtId="0" fontId="2" fillId="26" borderId="29" xfId="104" applyFont="1" applyFill="1" applyBorder="1" applyAlignment="1">
      <alignment vertical="center"/>
    </xf>
    <xf numFmtId="0" fontId="2" fillId="26" borderId="8" xfId="104" applyFont="1" applyFill="1" applyBorder="1" applyAlignment="1">
      <alignment vertical="center"/>
    </xf>
    <xf numFmtId="0" fontId="2" fillId="26" borderId="65" xfId="104" applyFont="1" applyFill="1" applyBorder="1" applyAlignment="1">
      <alignment vertical="center"/>
    </xf>
    <xf numFmtId="0" fontId="0" fillId="26" borderId="70" xfId="104" applyFont="1" applyFill="1" applyBorder="1" applyAlignment="1">
      <alignment horizontal="right" vertical="center"/>
    </xf>
    <xf numFmtId="4" fontId="2" fillId="26" borderId="20" xfId="104" applyNumberFormat="1" applyFont="1" applyFill="1" applyBorder="1" applyAlignment="1">
      <alignment vertical="center"/>
    </xf>
    <xf numFmtId="0" fontId="176" fillId="26" borderId="0" xfId="104" applyFont="1" applyFill="1" applyBorder="1" applyAlignment="1">
      <alignment horizontal="center" vertical="center"/>
    </xf>
    <xf numFmtId="2" fontId="2" fillId="26" borderId="20" xfId="104" applyNumberFormat="1" applyFont="1" applyFill="1" applyBorder="1" applyAlignment="1">
      <alignment vertical="center"/>
    </xf>
    <xf numFmtId="2" fontId="2" fillId="26" borderId="0" xfId="104" applyNumberFormat="1" applyFont="1" applyFill="1" applyBorder="1" applyAlignment="1">
      <alignment vertical="center"/>
    </xf>
    <xf numFmtId="0" fontId="4" fillId="26" borderId="70" xfId="104" applyFont="1" applyFill="1" applyBorder="1" applyAlignment="1">
      <alignment horizontal="right" vertical="center"/>
    </xf>
    <xf numFmtId="2" fontId="4" fillId="26" borderId="20" xfId="104" applyNumberFormat="1" applyFont="1" applyFill="1" applyBorder="1" applyAlignment="1">
      <alignment vertical="center"/>
    </xf>
    <xf numFmtId="0" fontId="4" fillId="26" borderId="22" xfId="104" applyFont="1" applyFill="1" applyBorder="1" applyAlignment="1">
      <alignment horizontal="center" vertical="center"/>
    </xf>
    <xf numFmtId="2" fontId="4" fillId="26" borderId="0" xfId="104" applyNumberFormat="1" applyFont="1" applyFill="1" applyBorder="1" applyAlignment="1">
      <alignment vertical="center"/>
    </xf>
    <xf numFmtId="0" fontId="2" fillId="26" borderId="64" xfId="104" applyFont="1" applyFill="1" applyBorder="1" applyAlignment="1">
      <alignment vertical="center"/>
    </xf>
    <xf numFmtId="0" fontId="4" fillId="51" borderId="70" xfId="104" applyFont="1" applyFill="1" applyBorder="1" applyAlignment="1">
      <alignment vertical="center"/>
    </xf>
    <xf numFmtId="2" fontId="4" fillId="51" borderId="21" xfId="104" applyNumberFormat="1" applyFont="1" applyFill="1" applyBorder="1" applyAlignment="1">
      <alignment vertical="center"/>
    </xf>
    <xf numFmtId="0" fontId="2" fillId="51" borderId="22" xfId="104" applyFont="1" applyFill="1" applyBorder="1" applyAlignment="1">
      <alignment horizontal="center" vertical="center"/>
    </xf>
    <xf numFmtId="0" fontId="4" fillId="0" borderId="0" xfId="104" applyFont="1" applyFill="1" applyBorder="1" applyAlignment="1">
      <alignment horizontal="center" vertical="center"/>
    </xf>
    <xf numFmtId="0" fontId="2" fillId="0" borderId="0" xfId="104" applyFont="1" applyFill="1" applyBorder="1" applyAlignment="1">
      <alignment vertical="center"/>
    </xf>
    <xf numFmtId="0" fontId="2" fillId="0" borderId="29" xfId="104" applyFont="1" applyFill="1" applyBorder="1" applyAlignment="1">
      <alignment vertical="center"/>
    </xf>
    <xf numFmtId="0" fontId="2" fillId="26" borderId="32" xfId="104" applyFont="1" applyFill="1" applyBorder="1" applyAlignment="1">
      <alignment vertical="center"/>
    </xf>
    <xf numFmtId="2" fontId="4" fillId="26" borderId="30" xfId="104" applyNumberFormat="1" applyFont="1" applyFill="1" applyBorder="1" applyAlignment="1">
      <alignment vertical="center"/>
    </xf>
    <xf numFmtId="0" fontId="2" fillId="26" borderId="69" xfId="104" applyFont="1" applyFill="1" applyBorder="1" applyAlignment="1">
      <alignment vertical="center"/>
    </xf>
    <xf numFmtId="0" fontId="2" fillId="51" borderId="21" xfId="104" applyFont="1" applyFill="1" applyBorder="1" applyAlignment="1">
      <alignment horizontal="center" vertical="center"/>
    </xf>
    <xf numFmtId="0" fontId="4" fillId="51" borderId="21" xfId="104" applyFont="1" applyFill="1" applyBorder="1" applyAlignment="1">
      <alignment vertical="center"/>
    </xf>
    <xf numFmtId="0" fontId="2" fillId="51" borderId="21" xfId="104" applyFont="1" applyFill="1" applyBorder="1" applyAlignment="1">
      <alignment vertical="center"/>
    </xf>
    <xf numFmtId="0" fontId="2" fillId="51" borderId="24" xfId="104" applyFont="1" applyFill="1" applyBorder="1" applyAlignment="1">
      <alignment vertical="center"/>
    </xf>
    <xf numFmtId="4" fontId="0" fillId="26" borderId="20" xfId="104" applyNumberFormat="1" applyFont="1" applyFill="1" applyBorder="1" applyAlignment="1">
      <alignment vertical="center"/>
    </xf>
    <xf numFmtId="0" fontId="4" fillId="26" borderId="8" xfId="104" applyFont="1" applyFill="1" applyBorder="1" applyAlignment="1">
      <alignment vertical="center"/>
    </xf>
    <xf numFmtId="0" fontId="2" fillId="26" borderId="64" xfId="104" applyFont="1" applyFill="1" applyBorder="1" applyAlignment="1">
      <alignment horizontal="right" vertical="center"/>
    </xf>
    <xf numFmtId="0" fontId="4" fillId="26" borderId="64" xfId="104" applyFont="1" applyFill="1" applyBorder="1" applyAlignment="1">
      <alignment horizontal="right" vertical="center"/>
    </xf>
    <xf numFmtId="2" fontId="4" fillId="51" borderId="20" xfId="104" applyNumberFormat="1" applyFont="1" applyFill="1" applyBorder="1" applyAlignment="1">
      <alignment vertical="center"/>
    </xf>
    <xf numFmtId="0" fontId="4" fillId="26" borderId="71" xfId="104" applyFont="1" applyFill="1" applyBorder="1" applyAlignment="1">
      <alignment vertical="center"/>
    </xf>
    <xf numFmtId="2" fontId="4" fillId="26" borderId="41" xfId="104" applyNumberFormat="1" applyFont="1" applyFill="1" applyBorder="1" applyAlignment="1">
      <alignment vertical="center"/>
    </xf>
    <xf numFmtId="0" fontId="4" fillId="26" borderId="41" xfId="104" applyFont="1" applyFill="1" applyBorder="1" applyAlignment="1">
      <alignment horizontal="center" vertical="center"/>
    </xf>
    <xf numFmtId="0" fontId="2" fillId="26" borderId="41" xfId="104" applyFont="1" applyFill="1" applyBorder="1" applyAlignment="1">
      <alignment vertical="center"/>
    </xf>
    <xf numFmtId="0" fontId="2" fillId="26" borderId="73" xfId="104" applyFont="1" applyFill="1" applyBorder="1" applyAlignment="1">
      <alignment vertical="center"/>
    </xf>
    <xf numFmtId="0" fontId="2" fillId="26" borderId="72" xfId="104" applyFont="1" applyFill="1" applyBorder="1" applyAlignment="1">
      <alignment vertical="center"/>
    </xf>
    <xf numFmtId="0" fontId="2" fillId="26" borderId="74" xfId="104" applyFont="1" applyFill="1" applyBorder="1" applyAlignment="1">
      <alignment vertical="center"/>
    </xf>
    <xf numFmtId="0" fontId="2" fillId="0" borderId="0" xfId="90" applyFont="1" applyAlignment="1">
      <alignment horizontal="center" vertical="center"/>
    </xf>
    <xf numFmtId="0" fontId="4" fillId="0" borderId="0" xfId="90" applyFont="1" applyAlignment="1">
      <alignment vertical="center"/>
    </xf>
    <xf numFmtId="0" fontId="4" fillId="0" borderId="0" xfId="90" applyFont="1" applyAlignment="1">
      <alignment horizontal="center" vertical="center"/>
    </xf>
    <xf numFmtId="2" fontId="2" fillId="0" borderId="0" xfId="90" applyNumberFormat="1" applyFont="1" applyAlignment="1">
      <alignment vertical="center"/>
    </xf>
    <xf numFmtId="0" fontId="2" fillId="0" borderId="0" xfId="90" applyFont="1" applyAlignment="1">
      <alignment horizontal="center"/>
    </xf>
    <xf numFmtId="0" fontId="2" fillId="0" borderId="0" xfId="90" applyFont="1"/>
    <xf numFmtId="2" fontId="2" fillId="0" borderId="0" xfId="90" applyNumberFormat="1" applyFont="1"/>
    <xf numFmtId="0" fontId="2" fillId="0" borderId="0" xfId="90" applyAlignment="1">
      <alignment horizontal="center"/>
    </xf>
    <xf numFmtId="2" fontId="2" fillId="0" borderId="0" xfId="90" applyNumberFormat="1"/>
    <xf numFmtId="0" fontId="4" fillId="26" borderId="30" xfId="110" applyFont="1" applyFill="1" applyBorder="1" applyAlignment="1">
      <alignment vertical="center"/>
    </xf>
    <xf numFmtId="4" fontId="102" fillId="0" borderId="12" xfId="92" applyNumberFormat="1" applyFont="1" applyFill="1" applyBorder="1" applyAlignment="1">
      <alignment horizontal="center" vertical="center"/>
    </xf>
    <xf numFmtId="4" fontId="4" fillId="0" borderId="0" xfId="92" applyNumberFormat="1" applyFont="1" applyFill="1" applyBorder="1" applyAlignment="1">
      <alignment vertical="center"/>
    </xf>
    <xf numFmtId="2" fontId="2" fillId="26" borderId="13" xfId="95" applyNumberFormat="1" applyFont="1" applyFill="1" applyBorder="1" applyAlignment="1">
      <alignment horizontal="center" vertical="center"/>
    </xf>
    <xf numFmtId="0" fontId="43" fillId="0" borderId="0" xfId="0" applyFont="1" applyAlignment="1">
      <alignment horizontal="left" wrapText="1"/>
    </xf>
    <xf numFmtId="2" fontId="43" fillId="0" borderId="0" xfId="0" applyNumberFormat="1" applyFont="1" applyFill="1" applyAlignment="1">
      <alignment vertical="center"/>
    </xf>
    <xf numFmtId="2" fontId="2" fillId="0" borderId="13" xfId="95" applyNumberFormat="1" applyFont="1" applyFill="1" applyBorder="1" applyAlignment="1">
      <alignment horizontal="center" vertical="center"/>
    </xf>
    <xf numFmtId="1" fontId="2" fillId="0" borderId="13" xfId="120" applyNumberFormat="1" applyFont="1" applyFill="1" applyBorder="1" applyAlignment="1">
      <alignment horizontal="center" vertical="center" wrapText="1"/>
    </xf>
    <xf numFmtId="0" fontId="46" fillId="0" borderId="23" xfId="120" applyFont="1" applyFill="1" applyBorder="1" applyAlignment="1">
      <alignment vertical="center" wrapText="1"/>
    </xf>
    <xf numFmtId="0" fontId="46" fillId="0" borderId="23" xfId="120" applyFont="1" applyFill="1" applyBorder="1" applyAlignment="1">
      <alignment horizontal="center" vertical="center" wrapText="1"/>
    </xf>
    <xf numFmtId="43" fontId="2" fillId="0" borderId="13" xfId="219" applyFont="1" applyFill="1" applyBorder="1" applyAlignment="1">
      <alignment horizontal="right" vertical="center"/>
    </xf>
    <xf numFmtId="4" fontId="46" fillId="0" borderId="23" xfId="120" applyNumberFormat="1" applyFont="1" applyFill="1" applyBorder="1" applyAlignment="1">
      <alignment vertical="center" wrapText="1"/>
    </xf>
    <xf numFmtId="2" fontId="2" fillId="0" borderId="13" xfId="222" applyNumberFormat="1" applyFont="1" applyFill="1" applyBorder="1" applyAlignment="1">
      <alignment horizontal="right" vertical="center"/>
    </xf>
    <xf numFmtId="4" fontId="2" fillId="0" borderId="13" xfId="95" applyNumberFormat="1" applyFont="1" applyFill="1" applyBorder="1" applyAlignment="1">
      <alignment vertical="center"/>
    </xf>
    <xf numFmtId="10" fontId="2" fillId="0" borderId="13" xfId="153" applyNumberFormat="1" applyFont="1" applyFill="1" applyBorder="1" applyAlignment="1">
      <alignment horizontal="right" vertical="center" wrapText="1"/>
    </xf>
    <xf numFmtId="0" fontId="43" fillId="0" borderId="0" xfId="0" applyFont="1" applyFill="1" applyAlignment="1">
      <alignment horizontal="left"/>
    </xf>
    <xf numFmtId="0" fontId="43" fillId="0" borderId="0" xfId="0" applyFont="1" applyFill="1" applyAlignment="1">
      <alignment horizontal="left" wrapText="1"/>
    </xf>
    <xf numFmtId="206" fontId="114" fillId="30" borderId="20" xfId="110" applyNumberFormat="1" applyFont="1" applyFill="1" applyBorder="1" applyAlignment="1">
      <alignment horizontal="center" vertical="center"/>
    </xf>
    <xf numFmtId="206" fontId="114" fillId="30" borderId="13" xfId="110" applyNumberFormat="1" applyFont="1" applyFill="1" applyBorder="1" applyAlignment="1">
      <alignment horizontal="center" vertical="center"/>
    </xf>
    <xf numFmtId="0" fontId="0" fillId="26" borderId="0" xfId="0" applyFont="1" applyFill="1" applyBorder="1" applyAlignment="1">
      <alignment horizontal="center" vertical="center"/>
    </xf>
    <xf numFmtId="17" fontId="0" fillId="31" borderId="75" xfId="0" applyNumberFormat="1" applyFill="1" applyBorder="1" applyAlignment="1">
      <alignment horizontal="center" vertical="center"/>
    </xf>
    <xf numFmtId="0" fontId="0" fillId="31" borderId="76" xfId="0" applyFont="1" applyFill="1" applyBorder="1" applyAlignment="1">
      <alignment horizontal="center" vertical="center"/>
    </xf>
    <xf numFmtId="177" fontId="0" fillId="31" borderId="167" xfId="0" applyNumberFormat="1" applyFill="1" applyBorder="1" applyAlignment="1">
      <alignment horizontal="center" vertical="center"/>
    </xf>
    <xf numFmtId="10" fontId="0" fillId="0" borderId="78" xfId="0" applyNumberFormat="1" applyBorder="1"/>
    <xf numFmtId="222" fontId="0" fillId="0" borderId="79" xfId="0" applyNumberFormat="1" applyBorder="1"/>
    <xf numFmtId="17" fontId="0" fillId="0" borderId="0" xfId="0" applyNumberFormat="1" applyBorder="1" applyAlignment="1">
      <alignment horizontal="center" vertical="center"/>
    </xf>
    <xf numFmtId="0" fontId="0" fillId="0" borderId="0" xfId="0" applyBorder="1" applyAlignment="1">
      <alignment horizontal="center" vertical="center"/>
    </xf>
    <xf numFmtId="222" fontId="0" fillId="0" borderId="0" xfId="0" applyNumberFormat="1" applyBorder="1"/>
    <xf numFmtId="0" fontId="0" fillId="0" borderId="0" xfId="0" applyBorder="1" applyAlignment="1">
      <alignment horizontal="right" vertical="center"/>
    </xf>
    <xf numFmtId="0" fontId="0" fillId="26" borderId="30" xfId="0" applyFont="1" applyFill="1" applyBorder="1" applyAlignment="1">
      <alignment horizontal="center" vertical="center"/>
    </xf>
    <xf numFmtId="222" fontId="0" fillId="0" borderId="30" xfId="0" applyNumberFormat="1" applyBorder="1" applyAlignment="1">
      <alignment horizontal="center"/>
    </xf>
    <xf numFmtId="222" fontId="0" fillId="0" borderId="0" xfId="0" applyNumberFormat="1" applyBorder="1" applyAlignment="1">
      <alignment horizontal="center" vertical="center"/>
    </xf>
    <xf numFmtId="177" fontId="0" fillId="0" borderId="0" xfId="0" applyNumberFormat="1"/>
    <xf numFmtId="0" fontId="0" fillId="0" borderId="0" xfId="0"/>
    <xf numFmtId="4" fontId="0" fillId="0" borderId="0" xfId="0" applyNumberFormat="1"/>
    <xf numFmtId="0" fontId="0" fillId="0" borderId="0" xfId="0" applyAlignment="1">
      <alignment wrapText="1"/>
    </xf>
    <xf numFmtId="0" fontId="74" fillId="0" borderId="42" xfId="0" applyFont="1" applyBorder="1" applyAlignment="1">
      <alignment horizontal="center" vertical="center"/>
    </xf>
    <xf numFmtId="0" fontId="74" fillId="0" borderId="42" xfId="0" applyFont="1" applyBorder="1" applyAlignment="1">
      <alignment horizontal="center" vertical="center" wrapText="1"/>
    </xf>
    <xf numFmtId="0" fontId="0" fillId="0" borderId="0" xfId="0" applyAlignment="1">
      <alignment horizontal="center"/>
    </xf>
    <xf numFmtId="2" fontId="0" fillId="0" borderId="0" xfId="0" applyNumberFormat="1"/>
    <xf numFmtId="0" fontId="0" fillId="32" borderId="0" xfId="0" applyFill="1" applyAlignment="1">
      <alignment horizontal="center"/>
    </xf>
    <xf numFmtId="0" fontId="0" fillId="32" borderId="0" xfId="0" applyFill="1" applyAlignment="1">
      <alignment wrapText="1"/>
    </xf>
    <xf numFmtId="2" fontId="0" fillId="32" borderId="0" xfId="0" applyNumberFormat="1" applyFill="1"/>
    <xf numFmtId="0" fontId="0" fillId="32" borderId="0" xfId="0" applyNumberFormat="1" applyFill="1" applyAlignment="1">
      <alignment horizontal="center"/>
    </xf>
    <xf numFmtId="0" fontId="0" fillId="0" borderId="0" xfId="0" applyNumberFormat="1" applyAlignment="1">
      <alignment horizontal="center"/>
    </xf>
    <xf numFmtId="0" fontId="0" fillId="0" borderId="0" xfId="0" applyAlignment="1">
      <alignment horizontal="right"/>
    </xf>
    <xf numFmtId="2" fontId="0" fillId="0" borderId="0" xfId="0" applyNumberFormat="1" applyAlignment="1">
      <alignment horizontal="right" vertical="center"/>
    </xf>
    <xf numFmtId="0" fontId="0" fillId="0" borderId="0" xfId="0" applyAlignment="1">
      <alignment horizontal="right" vertical="center"/>
    </xf>
    <xf numFmtId="2" fontId="0" fillId="32" borderId="0" xfId="0" applyNumberFormat="1" applyFill="1" applyAlignment="1">
      <alignment horizontal="right" vertical="center"/>
    </xf>
    <xf numFmtId="0" fontId="0" fillId="0" borderId="0" xfId="0" applyFill="1" applyAlignment="1">
      <alignment horizontal="center"/>
    </xf>
    <xf numFmtId="0" fontId="0" fillId="0" borderId="0" xfId="0" applyFill="1" applyAlignment="1">
      <alignment wrapText="1"/>
    </xf>
    <xf numFmtId="0" fontId="74" fillId="0" borderId="13" xfId="0" applyFont="1" applyBorder="1" applyAlignment="1">
      <alignment horizontal="center" vertical="center"/>
    </xf>
    <xf numFmtId="0" fontId="74" fillId="0" borderId="13" xfId="0" applyFont="1" applyBorder="1" applyAlignment="1">
      <alignment horizontal="center" vertical="center" wrapText="1"/>
    </xf>
    <xf numFmtId="0" fontId="74" fillId="0" borderId="13" xfId="0" applyFont="1" applyBorder="1" applyAlignment="1">
      <alignment horizontal="right" vertical="center"/>
    </xf>
    <xf numFmtId="0" fontId="0" fillId="0" borderId="0" xfId="0" applyNumberFormat="1" applyAlignment="1">
      <alignment horizontal="right"/>
    </xf>
    <xf numFmtId="0" fontId="0" fillId="32" borderId="0" xfId="0" applyNumberFormat="1" applyFill="1" applyAlignment="1">
      <alignment horizontal="right"/>
    </xf>
    <xf numFmtId="0" fontId="72" fillId="0" borderId="0" xfId="0" applyFont="1" applyAlignment="1">
      <alignment horizontal="center"/>
    </xf>
    <xf numFmtId="0" fontId="72" fillId="0" borderId="0" xfId="0" applyNumberFormat="1" applyFont="1" applyAlignment="1">
      <alignment horizontal="right"/>
    </xf>
    <xf numFmtId="0" fontId="0" fillId="0" borderId="0" xfId="0" applyAlignment="1">
      <alignment horizontal="left" vertical="center"/>
    </xf>
    <xf numFmtId="0" fontId="0" fillId="0" borderId="0" xfId="0" applyNumberFormat="1" applyFill="1" applyAlignment="1">
      <alignment horizontal="right"/>
    </xf>
    <xf numFmtId="0" fontId="0" fillId="32" borderId="0" xfId="0" applyNumberFormat="1" applyFill="1" applyAlignment="1">
      <alignment horizontal="right" vertical="center"/>
    </xf>
    <xf numFmtId="0" fontId="0" fillId="0" borderId="0" xfId="0" applyNumberFormat="1" applyAlignment="1">
      <alignment horizontal="right" vertical="center"/>
    </xf>
    <xf numFmtId="0" fontId="72" fillId="0" borderId="0" xfId="0" applyFont="1" applyAlignment="1">
      <alignment horizontal="center" vertical="center"/>
    </xf>
    <xf numFmtId="4" fontId="0" fillId="32" borderId="0" xfId="0" applyNumberFormat="1" applyFill="1" applyAlignment="1">
      <alignment horizontal="right"/>
    </xf>
    <xf numFmtId="4" fontId="0" fillId="0" borderId="0" xfId="0" applyNumberFormat="1" applyAlignment="1">
      <alignment horizontal="right"/>
    </xf>
    <xf numFmtId="4" fontId="0" fillId="32" borderId="0" xfId="0" applyNumberFormat="1" applyFill="1" applyAlignment="1">
      <alignment horizontal="right" vertical="center"/>
    </xf>
    <xf numFmtId="4" fontId="0" fillId="0" borderId="0" xfId="0" applyNumberFormat="1" applyAlignment="1">
      <alignment horizontal="right" vertical="center"/>
    </xf>
    <xf numFmtId="0" fontId="74" fillId="0" borderId="13" xfId="0" applyNumberFormat="1" applyFont="1" applyBorder="1" applyAlignment="1">
      <alignment horizontal="center" vertical="center"/>
    </xf>
    <xf numFmtId="175" fontId="172" fillId="0" borderId="13" xfId="0" applyNumberFormat="1" applyFont="1" applyBorder="1" applyAlignment="1">
      <alignment vertical="center"/>
    </xf>
    <xf numFmtId="175" fontId="172" fillId="0" borderId="13" xfId="0" applyNumberFormat="1" applyFont="1" applyBorder="1"/>
    <xf numFmtId="0" fontId="172" fillId="0" borderId="13" xfId="0" applyFont="1" applyBorder="1"/>
    <xf numFmtId="0" fontId="4" fillId="0" borderId="31" xfId="110" applyFont="1" applyFill="1" applyBorder="1" applyAlignment="1">
      <alignment horizontal="left" vertical="center"/>
    </xf>
    <xf numFmtId="0" fontId="4" fillId="0" borderId="67" xfId="110" applyFont="1" applyFill="1" applyBorder="1" applyAlignment="1">
      <alignment horizontal="left" vertical="center"/>
    </xf>
    <xf numFmtId="0" fontId="71" fillId="26" borderId="62" xfId="110" applyFont="1" applyFill="1" applyBorder="1" applyAlignment="1">
      <alignment horizontal="center" vertical="center"/>
    </xf>
    <xf numFmtId="0" fontId="71" fillId="26" borderId="40" xfId="110" applyFont="1" applyFill="1" applyBorder="1" applyAlignment="1">
      <alignment horizontal="center" vertical="center"/>
    </xf>
    <xf numFmtId="0" fontId="71" fillId="26" borderId="63" xfId="110" applyFont="1" applyFill="1" applyBorder="1" applyAlignment="1">
      <alignment horizontal="center" vertical="center"/>
    </xf>
    <xf numFmtId="0" fontId="64" fillId="26" borderId="64" xfId="110" applyFont="1" applyFill="1" applyBorder="1" applyAlignment="1">
      <alignment horizontal="center" vertical="center"/>
    </xf>
    <xf numFmtId="0" fontId="64" fillId="26" borderId="0" xfId="110" applyFont="1" applyFill="1" applyBorder="1" applyAlignment="1">
      <alignment horizontal="center" vertical="center"/>
    </xf>
    <xf numFmtId="0" fontId="64" fillId="26" borderId="65" xfId="110" applyFont="1" applyFill="1" applyBorder="1" applyAlignment="1">
      <alignment horizontal="center" vertical="center"/>
    </xf>
    <xf numFmtId="0" fontId="67" fillId="26" borderId="64" xfId="110" applyFont="1" applyFill="1" applyBorder="1" applyAlignment="1">
      <alignment horizontal="center" vertical="center"/>
    </xf>
    <xf numFmtId="0" fontId="67" fillId="26" borderId="0" xfId="110" applyFont="1" applyFill="1" applyBorder="1" applyAlignment="1">
      <alignment horizontal="center" vertical="center"/>
    </xf>
    <xf numFmtId="0" fontId="67" fillId="26" borderId="65" xfId="110" applyFont="1" applyFill="1" applyBorder="1" applyAlignment="1">
      <alignment horizontal="center" vertical="center"/>
    </xf>
    <xf numFmtId="0" fontId="4" fillId="0" borderId="0" xfId="110" applyFont="1" applyFill="1" applyBorder="1" applyAlignment="1">
      <alignment horizontal="left" vertical="center"/>
    </xf>
    <xf numFmtId="0" fontId="4" fillId="0" borderId="65" xfId="110" applyFont="1" applyFill="1" applyBorder="1" applyAlignment="1">
      <alignment horizontal="left" vertical="center"/>
    </xf>
    <xf numFmtId="49" fontId="4" fillId="0" borderId="30" xfId="110" applyNumberFormat="1" applyFont="1" applyFill="1" applyBorder="1" applyAlignment="1">
      <alignment horizontal="left" vertical="center"/>
    </xf>
    <xf numFmtId="49" fontId="4" fillId="0" borderId="69" xfId="110" applyNumberFormat="1" applyFont="1" applyFill="1" applyBorder="1" applyAlignment="1">
      <alignment horizontal="left" vertical="center"/>
    </xf>
    <xf numFmtId="0" fontId="98" fillId="31" borderId="70" xfId="92" applyFont="1" applyFill="1" applyBorder="1" applyAlignment="1">
      <alignment horizontal="center" vertical="center"/>
    </xf>
    <xf numFmtId="0" fontId="98" fillId="31" borderId="21" xfId="92" applyFont="1" applyFill="1" applyBorder="1" applyAlignment="1">
      <alignment horizontal="center" vertical="center"/>
    </xf>
    <xf numFmtId="0" fontId="98" fillId="31" borderId="24" xfId="92" applyFont="1" applyFill="1" applyBorder="1" applyAlignment="1">
      <alignment horizontal="center" vertical="center"/>
    </xf>
    <xf numFmtId="49" fontId="101" fillId="0" borderId="0" xfId="92" applyNumberFormat="1" applyFont="1" applyFill="1" applyBorder="1" applyAlignment="1">
      <alignment horizontal="right" vertical="center"/>
    </xf>
    <xf numFmtId="0" fontId="100" fillId="30" borderId="77" xfId="92" applyFont="1" applyFill="1" applyBorder="1" applyAlignment="1">
      <alignment horizontal="center" vertical="center"/>
    </xf>
    <xf numFmtId="0" fontId="101" fillId="30" borderId="13" xfId="92" applyFont="1" applyFill="1" applyBorder="1" applyAlignment="1">
      <alignment horizontal="center" vertical="center"/>
    </xf>
    <xf numFmtId="169" fontId="101" fillId="30" borderId="13" xfId="92" applyNumberFormat="1" applyFont="1" applyFill="1" applyBorder="1" applyAlignment="1">
      <alignment horizontal="center" vertical="center"/>
    </xf>
    <xf numFmtId="169" fontId="101" fillId="30" borderId="78" xfId="92" applyNumberFormat="1" applyFont="1" applyFill="1" applyBorder="1" applyAlignment="1">
      <alignment horizontal="center" vertical="center"/>
    </xf>
    <xf numFmtId="0" fontId="102" fillId="0" borderId="0" xfId="92" applyFont="1" applyFill="1" applyBorder="1" applyAlignment="1">
      <alignment horizontal="center" vertical="center"/>
    </xf>
    <xf numFmtId="0" fontId="102" fillId="0" borderId="90" xfId="92" applyFont="1" applyFill="1" applyBorder="1" applyAlignment="1">
      <alignment horizontal="left" vertical="center" wrapText="1"/>
    </xf>
    <xf numFmtId="0" fontId="102" fillId="0" borderId="91" xfId="92" applyFont="1" applyFill="1" applyBorder="1" applyAlignment="1">
      <alignment horizontal="left" vertical="center" wrapText="1"/>
    </xf>
    <xf numFmtId="0" fontId="102" fillId="0" borderId="92" xfId="92" applyFont="1" applyFill="1" applyBorder="1" applyAlignment="1">
      <alignment horizontal="left" vertical="center" wrapText="1"/>
    </xf>
    <xf numFmtId="0" fontId="4" fillId="26" borderId="31" xfId="110" applyFont="1" applyFill="1" applyBorder="1" applyAlignment="1">
      <alignment horizontal="left" vertical="center"/>
    </xf>
    <xf numFmtId="0" fontId="4" fillId="26" borderId="67" xfId="110" applyFont="1" applyFill="1" applyBorder="1" applyAlignment="1">
      <alignment horizontal="left" vertical="center"/>
    </xf>
    <xf numFmtId="49" fontId="101" fillId="30" borderId="137" xfId="92" applyNumberFormat="1" applyFont="1" applyFill="1" applyBorder="1" applyAlignment="1">
      <alignment horizontal="right" vertical="center"/>
    </xf>
    <xf numFmtId="49" fontId="101" fillId="30" borderId="91" xfId="92" applyNumberFormat="1" applyFont="1" applyFill="1" applyBorder="1" applyAlignment="1">
      <alignment horizontal="right" vertical="center"/>
    </xf>
    <xf numFmtId="0" fontId="4" fillId="26" borderId="0" xfId="110" applyFont="1" applyFill="1" applyBorder="1" applyAlignment="1">
      <alignment horizontal="left" vertical="center"/>
    </xf>
    <xf numFmtId="0" fontId="4" fillId="26" borderId="65" xfId="110" applyFont="1" applyFill="1" applyBorder="1" applyAlignment="1">
      <alignment horizontal="left" vertical="center"/>
    </xf>
    <xf numFmtId="49" fontId="4" fillId="26" borderId="30" xfId="110" applyNumberFormat="1" applyFont="1" applyFill="1" applyBorder="1" applyAlignment="1">
      <alignment horizontal="left" vertical="center"/>
    </xf>
    <xf numFmtId="0" fontId="4" fillId="26" borderId="30" xfId="110" applyNumberFormat="1" applyFont="1" applyFill="1" applyBorder="1" applyAlignment="1">
      <alignment horizontal="left" vertical="center"/>
    </xf>
    <xf numFmtId="0" fontId="4" fillId="26" borderId="69" xfId="110" applyNumberFormat="1" applyFont="1" applyFill="1" applyBorder="1" applyAlignment="1">
      <alignment horizontal="left" vertical="center"/>
    </xf>
    <xf numFmtId="0" fontId="101" fillId="30" borderId="20" xfId="92" applyFont="1" applyFill="1" applyBorder="1" applyAlignment="1">
      <alignment horizontal="center" vertical="center"/>
    </xf>
    <xf numFmtId="0" fontId="101" fillId="30" borderId="21" xfId="92" applyFont="1" applyFill="1" applyBorder="1" applyAlignment="1">
      <alignment horizontal="center" vertical="center"/>
    </xf>
    <xf numFmtId="0" fontId="101" fillId="30" borderId="22" xfId="92" applyFont="1" applyFill="1" applyBorder="1" applyAlignment="1">
      <alignment horizontal="center" vertical="center"/>
    </xf>
    <xf numFmtId="0" fontId="2" fillId="26" borderId="0" xfId="0" applyFont="1" applyFill="1" applyBorder="1" applyAlignment="1">
      <alignment horizontal="left" vertical="center"/>
    </xf>
    <xf numFmtId="0" fontId="2" fillId="0" borderId="0" xfId="0" applyFont="1" applyBorder="1" applyAlignment="1">
      <alignment horizontal="left" vertical="center"/>
    </xf>
    <xf numFmtId="2" fontId="4" fillId="26" borderId="21" xfId="95" applyNumberFormat="1" applyFont="1" applyFill="1" applyBorder="1" applyAlignment="1">
      <alignment horizontal="right" vertical="center"/>
    </xf>
    <xf numFmtId="2" fontId="4" fillId="26" borderId="22" xfId="95" applyNumberFormat="1" applyFont="1" applyFill="1" applyBorder="1" applyAlignment="1">
      <alignment horizontal="right" vertical="center"/>
    </xf>
    <xf numFmtId="0" fontId="4" fillId="26" borderId="21" xfId="95" applyFont="1" applyFill="1" applyBorder="1" applyAlignment="1">
      <alignment horizontal="right" vertical="center"/>
    </xf>
    <xf numFmtId="0" fontId="4" fillId="26" borderId="22" xfId="95" applyFont="1" applyFill="1" applyBorder="1" applyAlignment="1">
      <alignment horizontal="right" vertical="center"/>
    </xf>
    <xf numFmtId="0" fontId="4" fillId="0" borderId="20" xfId="95" applyFont="1" applyBorder="1" applyAlignment="1">
      <alignment horizontal="center" vertical="center"/>
    </xf>
    <xf numFmtId="0" fontId="4" fillId="0" borderId="21" xfId="95" applyFont="1" applyBorder="1" applyAlignment="1">
      <alignment horizontal="center" vertical="center"/>
    </xf>
    <xf numFmtId="0" fontId="2" fillId="0" borderId="0" xfId="0" applyFont="1" applyAlignment="1">
      <alignment horizontal="left" vertical="center"/>
    </xf>
    <xf numFmtId="0" fontId="4" fillId="30" borderId="13" xfId="95" applyFont="1" applyFill="1" applyBorder="1" applyAlignment="1">
      <alignment horizontal="center" vertical="center"/>
    </xf>
    <xf numFmtId="0" fontId="4" fillId="30" borderId="23" xfId="95" applyFont="1" applyFill="1" applyBorder="1" applyAlignment="1">
      <alignment horizontal="center" vertical="center"/>
    </xf>
    <xf numFmtId="0" fontId="4" fillId="30" borderId="20" xfId="95" applyFont="1" applyFill="1" applyBorder="1" applyAlignment="1">
      <alignment horizontal="right" vertical="center"/>
    </xf>
    <xf numFmtId="0" fontId="4" fillId="30" borderId="21" xfId="95" applyFont="1" applyFill="1" applyBorder="1" applyAlignment="1">
      <alignment horizontal="right" vertical="center"/>
    </xf>
    <xf numFmtId="2" fontId="4" fillId="0" borderId="20" xfId="95" applyNumberFormat="1" applyFont="1" applyBorder="1" applyAlignment="1">
      <alignment horizontal="center" vertical="center"/>
    </xf>
    <xf numFmtId="43" fontId="4" fillId="30" borderId="13" xfId="219" applyFont="1" applyFill="1" applyBorder="1" applyAlignment="1">
      <alignment horizontal="center" vertical="center"/>
    </xf>
    <xf numFmtId="43" fontId="4" fillId="30" borderId="23" xfId="219" applyFont="1" applyFill="1" applyBorder="1" applyAlignment="1">
      <alignment horizontal="center" vertical="center"/>
    </xf>
    <xf numFmtId="0" fontId="4" fillId="30" borderId="13" xfId="95" applyFont="1" applyFill="1" applyBorder="1" applyAlignment="1">
      <alignment horizontal="center" vertical="center" wrapText="1"/>
    </xf>
    <xf numFmtId="0" fontId="4" fillId="30" borderId="23" xfId="95" applyFont="1" applyFill="1" applyBorder="1" applyAlignment="1">
      <alignment horizontal="center" vertical="center" wrapText="1"/>
    </xf>
    <xf numFmtId="0" fontId="4" fillId="26" borderId="0" xfId="110" applyFont="1" applyFill="1" applyBorder="1" applyAlignment="1">
      <alignment horizontal="center" vertical="center"/>
    </xf>
    <xf numFmtId="0" fontId="104" fillId="26" borderId="0" xfId="110" applyFont="1" applyFill="1" applyBorder="1" applyAlignment="1">
      <alignment horizontal="center" vertical="center"/>
    </xf>
    <xf numFmtId="0" fontId="71" fillId="26" borderId="34" xfId="110" applyFont="1" applyFill="1" applyBorder="1" applyAlignment="1">
      <alignment horizontal="center" vertical="center"/>
    </xf>
    <xf numFmtId="0" fontId="71" fillId="26" borderId="31" xfId="110" applyFont="1" applyFill="1" applyBorder="1" applyAlignment="1">
      <alignment horizontal="center" vertical="center"/>
    </xf>
    <xf numFmtId="0" fontId="71" fillId="26" borderId="35" xfId="110" applyFont="1" applyFill="1" applyBorder="1" applyAlignment="1">
      <alignment horizontal="center" vertical="center"/>
    </xf>
    <xf numFmtId="0" fontId="69" fillId="26" borderId="8" xfId="110" applyFont="1" applyFill="1" applyBorder="1" applyAlignment="1">
      <alignment horizontal="center" vertical="center"/>
    </xf>
    <xf numFmtId="0" fontId="69" fillId="26" borderId="0" xfId="110" applyFont="1" applyFill="1" applyBorder="1" applyAlignment="1">
      <alignment horizontal="center" vertical="center"/>
    </xf>
    <xf numFmtId="0" fontId="69" fillId="26" borderId="29" xfId="110" applyFont="1" applyFill="1" applyBorder="1" applyAlignment="1">
      <alignment horizontal="center" vertical="center"/>
    </xf>
    <xf numFmtId="0" fontId="70" fillId="26" borderId="8" xfId="110" applyFont="1" applyFill="1" applyBorder="1" applyAlignment="1">
      <alignment horizontal="center" vertical="center"/>
    </xf>
    <xf numFmtId="0" fontId="70" fillId="26" borderId="0" xfId="110" applyFont="1" applyFill="1" applyBorder="1" applyAlignment="1">
      <alignment horizontal="center" vertical="center"/>
    </xf>
    <xf numFmtId="0" fontId="70" fillId="26" borderId="29" xfId="110" applyFont="1" applyFill="1" applyBorder="1" applyAlignment="1">
      <alignment horizontal="center" vertical="center"/>
    </xf>
    <xf numFmtId="0" fontId="5" fillId="31" borderId="34" xfId="95" applyFont="1" applyFill="1" applyBorder="1" applyAlignment="1">
      <alignment horizontal="center" vertical="center" wrapText="1"/>
    </xf>
    <xf numFmtId="0" fontId="5" fillId="31" borderId="31" xfId="95" applyFont="1" applyFill="1" applyBorder="1" applyAlignment="1">
      <alignment horizontal="center" vertical="center" wrapText="1"/>
    </xf>
    <xf numFmtId="0" fontId="5" fillId="31" borderId="35" xfId="95" applyFont="1" applyFill="1" applyBorder="1" applyAlignment="1">
      <alignment horizontal="center" vertical="center" wrapText="1"/>
    </xf>
    <xf numFmtId="0" fontId="5" fillId="31" borderId="32" xfId="95" applyFont="1" applyFill="1" applyBorder="1" applyAlignment="1">
      <alignment horizontal="center" vertical="center" wrapText="1"/>
    </xf>
    <xf numFmtId="0" fontId="5" fillId="31" borderId="30" xfId="95" applyFont="1" applyFill="1" applyBorder="1" applyAlignment="1">
      <alignment horizontal="center" vertical="center" wrapText="1"/>
    </xf>
    <xf numFmtId="0" fontId="5" fillId="31" borderId="33" xfId="95" applyFont="1" applyFill="1" applyBorder="1" applyAlignment="1">
      <alignment horizontal="center" vertical="center" wrapText="1"/>
    </xf>
    <xf numFmtId="0" fontId="70" fillId="26" borderId="32" xfId="110" applyFont="1" applyFill="1" applyBorder="1" applyAlignment="1">
      <alignment horizontal="center" vertical="center"/>
    </xf>
    <xf numFmtId="0" fontId="70" fillId="26" borderId="30" xfId="110" applyFont="1" applyFill="1" applyBorder="1" applyAlignment="1">
      <alignment horizontal="center" vertical="center"/>
    </xf>
    <xf numFmtId="0" fontId="70" fillId="26" borderId="33" xfId="110" applyFont="1" applyFill="1" applyBorder="1" applyAlignment="1">
      <alignment horizontal="center" vertical="center"/>
    </xf>
    <xf numFmtId="0" fontId="2" fillId="0" borderId="20" xfId="0" applyFont="1" applyFill="1" applyBorder="1" applyAlignment="1">
      <alignment horizontal="center" vertical="center"/>
    </xf>
    <xf numFmtId="0" fontId="2" fillId="0" borderId="22" xfId="0" applyFont="1" applyFill="1" applyBorder="1" applyAlignment="1">
      <alignment horizontal="center" vertical="center"/>
    </xf>
    <xf numFmtId="10" fontId="2" fillId="0" borderId="34" xfId="144" applyNumberFormat="1" applyFont="1" applyFill="1" applyBorder="1" applyAlignment="1">
      <alignment horizontal="center" vertical="center" wrapText="1"/>
    </xf>
    <xf numFmtId="10" fontId="2" fillId="0" borderId="35" xfId="144" applyNumberFormat="1" applyFont="1" applyFill="1" applyBorder="1" applyAlignment="1">
      <alignment horizontal="center" vertical="center" wrapText="1"/>
    </xf>
    <xf numFmtId="10" fontId="2" fillId="0" borderId="20" xfId="0" applyNumberFormat="1" applyFont="1" applyFill="1" applyBorder="1" applyAlignment="1">
      <alignment horizontal="center" vertical="center"/>
    </xf>
    <xf numFmtId="10" fontId="2" fillId="0" borderId="22" xfId="0" applyNumberFormat="1" applyFont="1" applyFill="1" applyBorder="1" applyAlignment="1">
      <alignment horizontal="center" vertical="center"/>
    </xf>
    <xf numFmtId="0" fontId="4" fillId="0" borderId="34" xfId="0" applyFont="1" applyFill="1" applyBorder="1" applyAlignment="1">
      <alignment horizontal="center" vertical="center" wrapText="1"/>
    </xf>
    <xf numFmtId="0" fontId="4" fillId="0" borderId="35" xfId="0" applyFont="1" applyFill="1" applyBorder="1" applyAlignment="1">
      <alignment horizontal="center" vertical="center" wrapText="1"/>
    </xf>
    <xf numFmtId="0" fontId="4" fillId="0" borderId="32" xfId="0" applyFont="1" applyFill="1" applyBorder="1" applyAlignment="1">
      <alignment horizontal="center" vertical="center" wrapText="1"/>
    </xf>
    <xf numFmtId="0" fontId="4" fillId="0" borderId="33" xfId="0" applyFont="1" applyFill="1" applyBorder="1" applyAlignment="1">
      <alignment horizontal="center" vertical="center" wrapText="1"/>
    </xf>
    <xf numFmtId="0" fontId="4" fillId="26" borderId="20" xfId="0" applyNumberFormat="1" applyFont="1" applyFill="1" applyBorder="1" applyAlignment="1">
      <alignment horizontal="center" vertical="center" wrapText="1"/>
    </xf>
    <xf numFmtId="0" fontId="4" fillId="26" borderId="22" xfId="0" applyNumberFormat="1" applyFont="1" applyFill="1" applyBorder="1" applyAlignment="1">
      <alignment horizontal="center" vertical="center" wrapText="1"/>
    </xf>
    <xf numFmtId="0" fontId="4" fillId="26" borderId="32" xfId="0" applyNumberFormat="1" applyFont="1" applyFill="1" applyBorder="1" applyAlignment="1">
      <alignment horizontal="center" vertical="center" wrapText="1"/>
    </xf>
    <xf numFmtId="0" fontId="4" fillId="26" borderId="33" xfId="0" applyNumberFormat="1" applyFont="1" applyFill="1" applyBorder="1" applyAlignment="1">
      <alignment horizontal="center" vertical="center" wrapText="1"/>
    </xf>
    <xf numFmtId="4" fontId="113" fillId="0" borderId="126" xfId="340" applyNumberFormat="1" applyFont="1" applyFill="1" applyBorder="1" applyAlignment="1">
      <alignment horizontal="center" vertical="center"/>
    </xf>
    <xf numFmtId="4" fontId="113" fillId="0" borderId="127" xfId="340" applyNumberFormat="1" applyFont="1" applyFill="1" applyBorder="1" applyAlignment="1">
      <alignment horizontal="center" vertical="center"/>
    </xf>
    <xf numFmtId="4" fontId="113" fillId="0" borderId="15" xfId="340" applyNumberFormat="1" applyFont="1" applyFill="1" applyBorder="1" applyAlignment="1">
      <alignment horizontal="center" vertical="center"/>
    </xf>
    <xf numFmtId="4" fontId="113" fillId="31" borderId="15" xfId="340" applyNumberFormat="1" applyFont="1" applyFill="1" applyBorder="1" applyAlignment="1">
      <alignment horizontal="center" vertical="center"/>
    </xf>
    <xf numFmtId="1" fontId="113" fillId="31" borderId="125" xfId="340" applyNumberFormat="1" applyFont="1" applyFill="1" applyBorder="1" applyAlignment="1">
      <alignment horizontal="center" vertical="center"/>
    </xf>
    <xf numFmtId="1" fontId="113" fillId="31" borderId="15" xfId="340" applyNumberFormat="1" applyFont="1" applyFill="1" applyBorder="1" applyAlignment="1">
      <alignment horizontal="center" vertical="center"/>
    </xf>
    <xf numFmtId="0" fontId="113" fillId="26" borderId="125" xfId="340" applyNumberFormat="1" applyFont="1" applyFill="1" applyBorder="1" applyAlignment="1">
      <alignment horizontal="center" vertical="center"/>
    </xf>
    <xf numFmtId="0" fontId="113" fillId="26" borderId="15" xfId="340" applyNumberFormat="1" applyFont="1" applyFill="1" applyBorder="1" applyAlignment="1">
      <alignment horizontal="center" vertical="center"/>
    </xf>
    <xf numFmtId="4" fontId="2" fillId="31" borderId="125" xfId="340" applyNumberFormat="1" applyFont="1" applyFill="1" applyBorder="1" applyAlignment="1">
      <alignment horizontal="center" vertical="center"/>
    </xf>
    <xf numFmtId="4" fontId="2" fillId="31" borderId="15" xfId="340" applyNumberFormat="1" applyFont="1" applyFill="1" applyBorder="1" applyAlignment="1">
      <alignment horizontal="center" vertical="center"/>
    </xf>
    <xf numFmtId="4" fontId="113" fillId="31" borderId="125" xfId="340" applyNumberFormat="1" applyFont="1" applyFill="1" applyBorder="1" applyAlignment="1">
      <alignment horizontal="center" vertical="center"/>
    </xf>
    <xf numFmtId="205" fontId="113" fillId="31" borderId="125" xfId="340" applyNumberFormat="1" applyFont="1" applyFill="1" applyBorder="1" applyAlignment="1">
      <alignment horizontal="center" vertical="center"/>
    </xf>
    <xf numFmtId="205" fontId="113" fillId="31" borderId="15" xfId="340" applyNumberFormat="1" applyFont="1" applyFill="1" applyBorder="1" applyAlignment="1">
      <alignment horizontal="center" vertical="center"/>
    </xf>
    <xf numFmtId="0" fontId="2" fillId="26" borderId="125" xfId="340" applyNumberFormat="1" applyFont="1" applyFill="1" applyBorder="1" applyAlignment="1">
      <alignment horizontal="center" vertical="center"/>
    </xf>
    <xf numFmtId="0" fontId="2" fillId="26" borderId="15" xfId="340" applyNumberFormat="1" applyFont="1" applyFill="1" applyBorder="1" applyAlignment="1">
      <alignment horizontal="center" vertical="center"/>
    </xf>
    <xf numFmtId="169" fontId="4" fillId="30" borderId="20" xfId="92" applyNumberFormat="1" applyFont="1" applyFill="1" applyBorder="1" applyAlignment="1">
      <alignment horizontal="center" vertical="center"/>
    </xf>
    <xf numFmtId="169" fontId="4" fillId="30" borderId="22" xfId="92" applyNumberFormat="1" applyFont="1" applyFill="1" applyBorder="1" applyAlignment="1">
      <alignment horizontal="center" vertical="center"/>
    </xf>
    <xf numFmtId="169" fontId="4" fillId="30" borderId="21" xfId="92" applyNumberFormat="1" applyFont="1" applyFill="1" applyBorder="1" applyAlignment="1">
      <alignment horizontal="center" vertical="center"/>
    </xf>
    <xf numFmtId="206" fontId="114" fillId="30" borderId="20" xfId="110" applyNumberFormat="1" applyFont="1" applyFill="1" applyBorder="1" applyAlignment="1">
      <alignment horizontal="center" vertical="center"/>
    </xf>
    <xf numFmtId="206" fontId="114" fillId="30" borderId="21" xfId="110" applyNumberFormat="1" applyFont="1" applyFill="1" applyBorder="1" applyAlignment="1">
      <alignment horizontal="center" vertical="center"/>
    </xf>
    <xf numFmtId="206" fontId="114" fillId="30" borderId="22" xfId="110" applyNumberFormat="1" applyFont="1" applyFill="1" applyBorder="1" applyAlignment="1">
      <alignment horizontal="center" vertical="center"/>
    </xf>
    <xf numFmtId="4" fontId="113" fillId="0" borderId="125" xfId="340" applyNumberFormat="1" applyFont="1" applyFill="1" applyBorder="1" applyAlignment="1">
      <alignment horizontal="center" vertical="center"/>
    </xf>
    <xf numFmtId="2" fontId="113" fillId="31" borderId="125" xfId="340" applyNumberFormat="1" applyFont="1" applyFill="1" applyBorder="1" applyAlignment="1">
      <alignment horizontal="center" vertical="center"/>
    </xf>
    <xf numFmtId="2" fontId="113" fillId="31" borderId="15" xfId="340" applyNumberFormat="1" applyFont="1" applyFill="1" applyBorder="1" applyAlignment="1">
      <alignment horizontal="center" vertical="center"/>
    </xf>
    <xf numFmtId="0" fontId="114" fillId="30" borderId="134" xfId="92" applyFont="1" applyFill="1" applyBorder="1" applyAlignment="1">
      <alignment horizontal="center" vertical="center"/>
    </xf>
    <xf numFmtId="0" fontId="114" fillId="30" borderId="136" xfId="92" applyFont="1" applyFill="1" applyBorder="1" applyAlignment="1">
      <alignment horizontal="center" vertical="center"/>
    </xf>
    <xf numFmtId="0" fontId="4" fillId="30" borderId="34" xfId="92" applyFont="1" applyFill="1" applyBorder="1" applyAlignment="1">
      <alignment horizontal="center" vertical="center"/>
    </xf>
    <xf numFmtId="0" fontId="4" fillId="30" borderId="31" xfId="92" applyFont="1" applyFill="1" applyBorder="1" applyAlignment="1">
      <alignment horizontal="center" vertical="center"/>
    </xf>
    <xf numFmtId="0" fontId="4" fillId="30" borderId="32" xfId="92" applyFont="1" applyFill="1" applyBorder="1" applyAlignment="1">
      <alignment horizontal="center" vertical="center"/>
    </xf>
    <xf numFmtId="0" fontId="4" fillId="30" borderId="30" xfId="92" applyFont="1" applyFill="1" applyBorder="1" applyAlignment="1">
      <alignment horizontal="center" vertical="center"/>
    </xf>
    <xf numFmtId="0" fontId="113" fillId="0" borderId="124" xfId="92" applyFont="1" applyFill="1" applyBorder="1" applyAlignment="1">
      <alignment horizontal="center" vertical="center"/>
    </xf>
    <xf numFmtId="0" fontId="113" fillId="0" borderId="147" xfId="92" applyFont="1" applyFill="1" applyBorder="1" applyAlignment="1">
      <alignment horizontal="center" vertical="center"/>
    </xf>
    <xf numFmtId="0" fontId="113" fillId="31" borderId="94" xfId="340" applyFont="1" applyFill="1" applyBorder="1" applyAlignment="1">
      <alignment horizontal="left" vertical="center"/>
    </xf>
    <xf numFmtId="0" fontId="113" fillId="31" borderId="95" xfId="340" applyFont="1" applyFill="1" applyBorder="1" applyAlignment="1">
      <alignment horizontal="left" vertical="center"/>
    </xf>
    <xf numFmtId="0" fontId="113" fillId="31" borderId="14" xfId="340" applyFont="1" applyFill="1" applyBorder="1" applyAlignment="1">
      <alignment horizontal="left" vertical="center"/>
    </xf>
    <xf numFmtId="0" fontId="113" fillId="31" borderId="16" xfId="340" applyFont="1" applyFill="1" applyBorder="1" applyAlignment="1">
      <alignment horizontal="left" vertical="center"/>
    </xf>
    <xf numFmtId="0" fontId="99" fillId="31" borderId="70" xfId="92" applyFont="1" applyFill="1" applyBorder="1" applyAlignment="1">
      <alignment horizontal="center" vertical="center"/>
    </xf>
    <xf numFmtId="0" fontId="99" fillId="31" borderId="21" xfId="92" applyFont="1" applyFill="1" applyBorder="1" applyAlignment="1">
      <alignment horizontal="center" vertical="center"/>
    </xf>
    <xf numFmtId="0" fontId="99" fillId="31" borderId="24" xfId="92" applyFont="1" applyFill="1" applyBorder="1" applyAlignment="1">
      <alignment horizontal="center" vertical="center"/>
    </xf>
    <xf numFmtId="0" fontId="0" fillId="0" borderId="0" xfId="0" applyBorder="1" applyAlignment="1">
      <alignment horizontal="left" vertical="center"/>
    </xf>
    <xf numFmtId="0" fontId="0" fillId="0" borderId="0" xfId="0" applyAlignment="1">
      <alignment horizontal="left" vertical="center"/>
    </xf>
    <xf numFmtId="4" fontId="2" fillId="31" borderId="174" xfId="340" applyNumberFormat="1" applyFont="1" applyFill="1" applyBorder="1" applyAlignment="1">
      <alignment horizontal="left" vertical="center"/>
    </xf>
    <xf numFmtId="4" fontId="2" fillId="31" borderId="175" xfId="340" applyNumberFormat="1" applyFont="1" applyFill="1" applyBorder="1" applyAlignment="1">
      <alignment horizontal="left" vertical="center"/>
    </xf>
    <xf numFmtId="4" fontId="2" fillId="31" borderId="25" xfId="340" applyNumberFormat="1" applyFont="1" applyFill="1" applyBorder="1" applyAlignment="1">
      <alignment horizontal="left" vertical="center"/>
    </xf>
    <xf numFmtId="4" fontId="2" fillId="31" borderId="27" xfId="340" applyNumberFormat="1" applyFont="1" applyFill="1" applyBorder="1" applyAlignment="1">
      <alignment horizontal="left" vertical="center"/>
    </xf>
    <xf numFmtId="49" fontId="104" fillId="30" borderId="71" xfId="92" applyNumberFormat="1" applyFont="1" applyFill="1" applyBorder="1" applyAlignment="1">
      <alignment horizontal="center" vertical="center"/>
    </xf>
    <xf numFmtId="49" fontId="104" fillId="30" borderId="41" xfId="92" applyNumberFormat="1" applyFont="1" applyFill="1" applyBorder="1" applyAlignment="1">
      <alignment horizontal="center" vertical="center"/>
    </xf>
    <xf numFmtId="49" fontId="104" fillId="30" borderId="73" xfId="92" applyNumberFormat="1" applyFont="1" applyFill="1" applyBorder="1" applyAlignment="1">
      <alignment horizontal="center" vertical="center"/>
    </xf>
    <xf numFmtId="4" fontId="114" fillId="26" borderId="70" xfId="104" applyNumberFormat="1" applyFont="1" applyFill="1" applyBorder="1" applyAlignment="1">
      <alignment horizontal="center" vertical="center"/>
    </xf>
    <xf numFmtId="4" fontId="114" fillId="26" borderId="21" xfId="104" applyNumberFormat="1" applyFont="1" applyFill="1" applyBorder="1" applyAlignment="1">
      <alignment horizontal="center" vertical="center"/>
    </xf>
    <xf numFmtId="4" fontId="114" fillId="26" borderId="24" xfId="104" applyNumberFormat="1" applyFont="1" applyFill="1" applyBorder="1" applyAlignment="1">
      <alignment horizontal="center" vertical="center"/>
    </xf>
    <xf numFmtId="0" fontId="4" fillId="51" borderId="30" xfId="104" applyFont="1" applyFill="1" applyBorder="1" applyAlignment="1">
      <alignment horizontal="left" vertical="center"/>
    </xf>
    <xf numFmtId="0" fontId="4" fillId="51" borderId="69" xfId="104" applyFont="1" applyFill="1" applyBorder="1" applyAlignment="1">
      <alignment horizontal="left" vertical="center"/>
    </xf>
    <xf numFmtId="0" fontId="174" fillId="26" borderId="40" xfId="104" applyFont="1" applyFill="1" applyBorder="1" applyAlignment="1">
      <alignment horizontal="center" vertical="center"/>
    </xf>
    <xf numFmtId="0" fontId="175" fillId="26" borderId="0" xfId="104" applyFont="1" applyFill="1" applyBorder="1" applyAlignment="1">
      <alignment horizontal="center" vertical="center"/>
    </xf>
    <xf numFmtId="0" fontId="173" fillId="26" borderId="0" xfId="104" applyFont="1" applyFill="1" applyBorder="1" applyAlignment="1">
      <alignment horizontal="center" vertical="center"/>
    </xf>
    <xf numFmtId="0" fontId="173" fillId="26" borderId="30" xfId="104" applyFont="1" applyFill="1" applyBorder="1" applyAlignment="1">
      <alignment horizontal="center" vertical="center"/>
    </xf>
    <xf numFmtId="0" fontId="4" fillId="31" borderId="64" xfId="104" applyFont="1" applyFill="1" applyBorder="1" applyAlignment="1">
      <alignment horizontal="center" vertical="center" wrapText="1"/>
    </xf>
    <xf numFmtId="0" fontId="4" fillId="31" borderId="0" xfId="104" applyFont="1" applyFill="1" applyBorder="1" applyAlignment="1">
      <alignment horizontal="center" vertical="center" wrapText="1"/>
    </xf>
    <xf numFmtId="0" fontId="4" fillId="31" borderId="65" xfId="104" applyFont="1" applyFill="1" applyBorder="1" applyAlignment="1">
      <alignment horizontal="center" vertical="center" wrapText="1"/>
    </xf>
    <xf numFmtId="0" fontId="156" fillId="0" borderId="139" xfId="0" applyFont="1" applyBorder="1" applyAlignment="1" applyProtection="1">
      <alignment horizontal="left" vertical="center" wrapText="1"/>
      <protection locked="0"/>
    </xf>
    <xf numFmtId="0" fontId="129" fillId="39" borderId="13" xfId="0" applyFont="1" applyFill="1" applyBorder="1" applyAlignment="1" applyProtection="1">
      <alignment horizontal="center" vertical="center"/>
    </xf>
    <xf numFmtId="0" fontId="154" fillId="0" borderId="13" xfId="0" applyFont="1" applyFill="1" applyBorder="1" applyAlignment="1" applyProtection="1">
      <alignment horizontal="right" vertical="center" wrapText="1"/>
    </xf>
    <xf numFmtId="0" fontId="43" fillId="0" borderId="13" xfId="0" applyFont="1" applyFill="1" applyBorder="1" applyAlignment="1" applyProtection="1">
      <alignment horizontal="right" vertical="center" wrapText="1"/>
    </xf>
    <xf numFmtId="0" fontId="43" fillId="0" borderId="115" xfId="0" applyFont="1" applyFill="1" applyBorder="1" applyAlignment="1" applyProtection="1">
      <alignment horizontal="center" vertical="center" wrapText="1"/>
    </xf>
    <xf numFmtId="49" fontId="72" fillId="0" borderId="30" xfId="0" applyNumberFormat="1" applyFont="1" applyBorder="1" applyAlignment="1" applyProtection="1">
      <alignment horizontal="left" vertical="center"/>
      <protection locked="0"/>
    </xf>
    <xf numFmtId="0" fontId="72" fillId="0" borderId="30" xfId="0" applyFont="1" applyBorder="1" applyAlignment="1" applyProtection="1">
      <alignment horizontal="left" vertical="center"/>
      <protection locked="0"/>
    </xf>
    <xf numFmtId="0" fontId="72" fillId="0" borderId="33" xfId="0" applyFont="1" applyBorder="1" applyAlignment="1" applyProtection="1">
      <alignment horizontal="left" vertical="center"/>
      <protection locked="0"/>
    </xf>
    <xf numFmtId="0" fontId="151" fillId="0" borderId="34" xfId="0" applyFont="1" applyBorder="1" applyAlignment="1" applyProtection="1">
      <alignment horizontal="center" vertical="center"/>
      <protection locked="0"/>
    </xf>
    <xf numFmtId="0" fontId="151" fillId="0" borderId="31" xfId="0" applyFont="1" applyBorder="1" applyAlignment="1" applyProtection="1">
      <alignment horizontal="center" vertical="center"/>
      <protection locked="0"/>
    </xf>
    <xf numFmtId="0" fontId="151" fillId="0" borderId="35" xfId="0" applyFont="1" applyBorder="1" applyAlignment="1" applyProtection="1">
      <alignment horizontal="center" vertical="center"/>
      <protection locked="0"/>
    </xf>
    <xf numFmtId="0" fontId="150" fillId="0" borderId="8" xfId="0" applyFont="1" applyBorder="1" applyAlignment="1" applyProtection="1">
      <alignment horizontal="center" vertical="center"/>
      <protection locked="0"/>
    </xf>
    <xf numFmtId="0" fontId="150" fillId="0" borderId="0" xfId="0" applyFont="1" applyBorder="1" applyAlignment="1" applyProtection="1">
      <alignment horizontal="center" vertical="center"/>
      <protection locked="0"/>
    </xf>
    <xf numFmtId="0" fontId="150" fillId="0" borderId="29" xfId="0" applyFont="1" applyBorder="1" applyAlignment="1" applyProtection="1">
      <alignment horizontal="center" vertical="center"/>
      <protection locked="0"/>
    </xf>
    <xf numFmtId="0" fontId="152" fillId="0" borderId="8" xfId="0" applyFont="1" applyBorder="1" applyAlignment="1" applyProtection="1">
      <alignment horizontal="center" vertical="center"/>
      <protection locked="0"/>
    </xf>
    <xf numFmtId="0" fontId="152" fillId="0" borderId="0" xfId="0" applyFont="1" applyBorder="1" applyAlignment="1" applyProtection="1">
      <alignment horizontal="center" vertical="center"/>
      <protection locked="0"/>
    </xf>
    <xf numFmtId="0" fontId="152" fillId="0" borderId="29" xfId="0" applyFont="1" applyBorder="1" applyAlignment="1" applyProtection="1">
      <alignment horizontal="center" vertical="center"/>
      <protection locked="0"/>
    </xf>
    <xf numFmtId="0" fontId="72" fillId="0" borderId="31" xfId="0" applyFont="1" applyBorder="1" applyAlignment="1" applyProtection="1">
      <alignment horizontal="left" vertical="center"/>
      <protection locked="0"/>
    </xf>
    <xf numFmtId="0" fontId="72" fillId="0" borderId="35" xfId="0" applyFont="1" applyBorder="1" applyAlignment="1" applyProtection="1">
      <alignment horizontal="left" vertical="center"/>
      <protection locked="0"/>
    </xf>
    <xf numFmtId="0" fontId="72" fillId="0" borderId="0" xfId="0" applyFont="1" applyBorder="1" applyAlignment="1" applyProtection="1">
      <alignment horizontal="left" vertical="center"/>
      <protection locked="0"/>
    </xf>
    <xf numFmtId="0" fontId="72" fillId="0" borderId="29" xfId="0" applyFont="1" applyBorder="1" applyAlignment="1" applyProtection="1">
      <alignment horizontal="left" vertical="center"/>
      <protection locked="0"/>
    </xf>
    <xf numFmtId="0" fontId="150" fillId="0" borderId="32" xfId="0" applyFont="1" applyBorder="1" applyAlignment="1" applyProtection="1">
      <alignment horizontal="center" vertical="center"/>
      <protection locked="0"/>
    </xf>
    <xf numFmtId="0" fontId="150" fillId="0" borderId="30" xfId="0" applyFont="1" applyBorder="1" applyAlignment="1" applyProtection="1">
      <alignment horizontal="center" vertical="center"/>
      <protection locked="0"/>
    </xf>
    <xf numFmtId="0" fontId="150" fillId="0" borderId="33" xfId="0" applyFont="1" applyBorder="1" applyAlignment="1" applyProtection="1">
      <alignment horizontal="center" vertical="center"/>
      <protection locked="0"/>
    </xf>
    <xf numFmtId="0" fontId="124" fillId="26" borderId="34" xfId="138" applyFont="1" applyFill="1" applyBorder="1" applyAlignment="1">
      <alignment horizontal="center"/>
    </xf>
    <xf numFmtId="0" fontId="124" fillId="26" borderId="31" xfId="138" applyFont="1" applyFill="1" applyBorder="1" applyAlignment="1">
      <alignment horizontal="center"/>
    </xf>
    <xf numFmtId="0" fontId="124" fillId="26" borderId="35" xfId="138" applyFont="1" applyFill="1" applyBorder="1" applyAlignment="1">
      <alignment horizontal="center"/>
    </xf>
    <xf numFmtId="0" fontId="124" fillId="26" borderId="8" xfId="138" applyFont="1" applyFill="1" applyBorder="1" applyAlignment="1">
      <alignment horizontal="center"/>
    </xf>
    <xf numFmtId="0" fontId="124" fillId="26" borderId="0" xfId="138" applyFont="1" applyFill="1" applyBorder="1" applyAlignment="1">
      <alignment horizontal="center"/>
    </xf>
    <xf numFmtId="0" fontId="124" fillId="26" borderId="29" xfId="138" applyFont="1" applyFill="1" applyBorder="1" applyAlignment="1">
      <alignment horizontal="center"/>
    </xf>
    <xf numFmtId="0" fontId="124" fillId="26" borderId="32" xfId="138" applyFont="1" applyFill="1" applyBorder="1" applyAlignment="1">
      <alignment horizontal="center"/>
    </xf>
    <xf numFmtId="0" fontId="124" fillId="26" borderId="30" xfId="138" applyFont="1" applyFill="1" applyBorder="1" applyAlignment="1">
      <alignment horizontal="center"/>
    </xf>
    <xf numFmtId="0" fontId="124" fillId="26" borderId="33" xfId="138" applyFont="1" applyFill="1" applyBorder="1" applyAlignment="1">
      <alignment horizontal="center"/>
    </xf>
    <xf numFmtId="0" fontId="124" fillId="26" borderId="0" xfId="138" applyFont="1" applyFill="1" applyBorder="1" applyAlignment="1">
      <alignment horizontal="center" vertical="center" wrapText="1"/>
    </xf>
    <xf numFmtId="0" fontId="124" fillId="26" borderId="41" xfId="138" applyFont="1" applyFill="1" applyBorder="1" applyAlignment="1">
      <alignment horizontal="center" vertical="center" wrapText="1"/>
    </xf>
    <xf numFmtId="0" fontId="124" fillId="26" borderId="30" xfId="138" applyFont="1" applyFill="1" applyBorder="1" applyAlignment="1">
      <alignment horizontal="center" vertical="center" wrapText="1"/>
    </xf>
    <xf numFmtId="0" fontId="124" fillId="26" borderId="0" xfId="138" applyNumberFormat="1" applyFont="1" applyFill="1" applyBorder="1" applyAlignment="1">
      <alignment horizontal="center" vertical="center" wrapText="1"/>
    </xf>
    <xf numFmtId="0" fontId="124" fillId="26" borderId="30" xfId="138" applyNumberFormat="1" applyFont="1" applyFill="1" applyBorder="1" applyAlignment="1">
      <alignment horizontal="center" vertical="center" wrapText="1"/>
    </xf>
    <xf numFmtId="0" fontId="125" fillId="26" borderId="32" xfId="138" applyFont="1" applyFill="1" applyBorder="1" applyAlignment="1">
      <alignment horizontal="center"/>
    </xf>
    <xf numFmtId="0" fontId="125" fillId="26" borderId="30" xfId="138" applyFont="1" applyFill="1" applyBorder="1" applyAlignment="1">
      <alignment horizontal="center"/>
    </xf>
    <xf numFmtId="0" fontId="125" fillId="26" borderId="33" xfId="138" applyFont="1" applyFill="1" applyBorder="1" applyAlignment="1">
      <alignment horizontal="center"/>
    </xf>
    <xf numFmtId="0" fontId="123" fillId="39" borderId="20" xfId="138" applyFont="1" applyFill="1" applyBorder="1" applyAlignment="1">
      <alignment horizontal="center" vertical="top"/>
    </xf>
    <xf numFmtId="0" fontId="123" fillId="39" borderId="21" xfId="138" applyFont="1" applyFill="1" applyBorder="1" applyAlignment="1">
      <alignment horizontal="center" vertical="top"/>
    </xf>
    <xf numFmtId="0" fontId="123" fillId="39" borderId="22" xfId="138" applyFont="1" applyFill="1" applyBorder="1" applyAlignment="1">
      <alignment horizontal="center" vertical="top"/>
    </xf>
    <xf numFmtId="0" fontId="125" fillId="26" borderId="8" xfId="138" applyFont="1" applyFill="1" applyBorder="1" applyAlignment="1">
      <alignment horizontal="center"/>
    </xf>
    <xf numFmtId="0" fontId="125" fillId="26" borderId="0" xfId="138" applyFont="1" applyFill="1" applyBorder="1" applyAlignment="1">
      <alignment horizontal="center"/>
    </xf>
    <xf numFmtId="0" fontId="125" fillId="26" borderId="29" xfId="138" applyFont="1" applyFill="1" applyBorder="1" applyAlignment="1">
      <alignment horizontal="center"/>
    </xf>
    <xf numFmtId="0" fontId="124" fillId="26" borderId="40" xfId="138" applyFont="1" applyFill="1" applyBorder="1" applyAlignment="1">
      <alignment horizontal="center" vertical="center" wrapText="1"/>
    </xf>
    <xf numFmtId="0" fontId="125" fillId="26" borderId="34" xfId="138" applyFont="1" applyFill="1" applyBorder="1" applyAlignment="1">
      <alignment horizontal="center"/>
    </xf>
    <xf numFmtId="0" fontId="125" fillId="26" borderId="31" xfId="138" applyFont="1" applyFill="1" applyBorder="1" applyAlignment="1">
      <alignment horizontal="center"/>
    </xf>
    <xf numFmtId="0" fontId="125" fillId="26" borderId="35" xfId="138" applyFont="1" applyFill="1" applyBorder="1" applyAlignment="1">
      <alignment horizontal="center"/>
    </xf>
    <xf numFmtId="0" fontId="124" fillId="26" borderId="41" xfId="138" applyNumberFormat="1" applyFont="1" applyFill="1" applyBorder="1" applyAlignment="1">
      <alignment horizontal="center" vertical="center" wrapText="1"/>
    </xf>
    <xf numFmtId="0" fontId="123" fillId="39" borderId="20" xfId="138" applyFont="1" applyFill="1" applyBorder="1" applyAlignment="1">
      <alignment horizontal="center"/>
    </xf>
    <xf numFmtId="0" fontId="123" fillId="39" borderId="21" xfId="138" applyFont="1" applyFill="1" applyBorder="1" applyAlignment="1">
      <alignment horizontal="center"/>
    </xf>
    <xf numFmtId="0" fontId="123" fillId="39" borderId="22" xfId="138" applyFont="1" applyFill="1" applyBorder="1" applyAlignment="1">
      <alignment horizontal="center"/>
    </xf>
    <xf numFmtId="0" fontId="124" fillId="26" borderId="31" xfId="138" applyFont="1" applyFill="1" applyBorder="1" applyAlignment="1">
      <alignment horizontal="center" vertical="center" wrapText="1"/>
    </xf>
    <xf numFmtId="0" fontId="124" fillId="26" borderId="31" xfId="138" applyNumberFormat="1" applyFont="1" applyFill="1" applyBorder="1" applyAlignment="1">
      <alignment horizontal="center" vertical="center" wrapText="1"/>
    </xf>
    <xf numFmtId="0" fontId="124" fillId="38" borderId="40" xfId="138" applyFont="1" applyFill="1" applyBorder="1" applyAlignment="1">
      <alignment horizontal="center" vertical="center" wrapText="1"/>
    </xf>
    <xf numFmtId="0" fontId="124" fillId="38" borderId="0" xfId="138" applyFont="1" applyFill="1" applyBorder="1" applyAlignment="1">
      <alignment horizontal="center" vertical="center" wrapText="1"/>
    </xf>
    <xf numFmtId="0" fontId="124" fillId="38" borderId="41" xfId="138" applyFont="1" applyFill="1" applyBorder="1" applyAlignment="1">
      <alignment horizontal="center" vertical="center" wrapText="1"/>
    </xf>
    <xf numFmtId="0" fontId="124" fillId="38" borderId="40" xfId="138" applyNumberFormat="1" applyFont="1" applyFill="1" applyBorder="1" applyAlignment="1">
      <alignment horizontal="center" vertical="center" wrapText="1"/>
    </xf>
    <xf numFmtId="0" fontId="124" fillId="38" borderId="0" xfId="138" applyNumberFormat="1" applyFont="1" applyFill="1" applyBorder="1" applyAlignment="1">
      <alignment horizontal="center" vertical="center" wrapText="1"/>
    </xf>
    <xf numFmtId="0" fontId="124" fillId="38" borderId="41" xfId="138" applyNumberFormat="1" applyFont="1" applyFill="1" applyBorder="1" applyAlignment="1">
      <alignment horizontal="center" vertical="center" wrapText="1"/>
    </xf>
    <xf numFmtId="0" fontId="124" fillId="26" borderId="40" xfId="138" applyNumberFormat="1" applyFont="1" applyFill="1" applyBorder="1" applyAlignment="1">
      <alignment horizontal="center" vertical="center" wrapText="1"/>
    </xf>
    <xf numFmtId="0" fontId="123" fillId="26" borderId="40" xfId="138" applyFont="1" applyFill="1" applyBorder="1" applyAlignment="1">
      <alignment horizontal="center" vertical="center" wrapText="1"/>
    </xf>
    <xf numFmtId="0" fontId="123" fillId="26" borderId="0" xfId="138" applyFont="1" applyFill="1" applyBorder="1" applyAlignment="1">
      <alignment horizontal="center" vertical="center" wrapText="1"/>
    </xf>
    <xf numFmtId="0" fontId="123" fillId="26" borderId="41" xfId="138" applyFont="1" applyFill="1" applyBorder="1" applyAlignment="1">
      <alignment horizontal="center" vertical="center" wrapText="1"/>
    </xf>
    <xf numFmtId="0" fontId="123" fillId="26" borderId="41" xfId="138" applyFont="1" applyFill="1" applyBorder="1" applyAlignment="1">
      <alignment horizontal="center" vertical="center"/>
    </xf>
    <xf numFmtId="0" fontId="121" fillId="26" borderId="40" xfId="110" applyFont="1" applyFill="1" applyBorder="1" applyAlignment="1">
      <alignment horizontal="left"/>
    </xf>
    <xf numFmtId="0" fontId="121" fillId="26" borderId="143" xfId="110" applyFont="1" applyFill="1" applyBorder="1" applyAlignment="1">
      <alignment horizontal="left"/>
    </xf>
    <xf numFmtId="0" fontId="121" fillId="26" borderId="0" xfId="110" applyFont="1" applyFill="1" applyBorder="1" applyAlignment="1">
      <alignment horizontal="left"/>
    </xf>
    <xf numFmtId="0" fontId="121" fillId="26" borderId="29" xfId="110" applyFont="1" applyFill="1" applyBorder="1" applyAlignment="1">
      <alignment horizontal="left"/>
    </xf>
    <xf numFmtId="0" fontId="121" fillId="26" borderId="41" xfId="110" applyNumberFormat="1" applyFont="1" applyFill="1" applyBorder="1" applyAlignment="1">
      <alignment horizontal="left"/>
    </xf>
    <xf numFmtId="0" fontId="121" fillId="26" borderId="73" xfId="110" applyNumberFormat="1" applyFont="1" applyFill="1" applyBorder="1" applyAlignment="1">
      <alignment horizontal="left"/>
    </xf>
    <xf numFmtId="0" fontId="4" fillId="26" borderId="0" xfId="138" applyFont="1" applyFill="1" applyBorder="1" applyAlignment="1">
      <alignment horizontal="left"/>
    </xf>
    <xf numFmtId="0" fontId="122" fillId="26" borderId="0" xfId="138" applyFont="1" applyFill="1" applyBorder="1" applyAlignment="1">
      <alignment horizontal="center" vertical="center"/>
    </xf>
    <xf numFmtId="0" fontId="104" fillId="37" borderId="140" xfId="138" applyFont="1" applyFill="1" applyBorder="1" applyAlignment="1">
      <alignment horizontal="center" vertical="center"/>
    </xf>
    <xf numFmtId="0" fontId="104" fillId="37" borderId="88" xfId="138" applyFont="1" applyFill="1" applyBorder="1" applyAlignment="1">
      <alignment horizontal="center" vertical="center"/>
    </xf>
    <xf numFmtId="0" fontId="104" fillId="37" borderId="141" xfId="138" applyFont="1" applyFill="1" applyBorder="1" applyAlignment="1">
      <alignment horizontal="center" vertical="center"/>
    </xf>
    <xf numFmtId="0" fontId="71" fillId="26" borderId="31" xfId="90" applyFont="1" applyFill="1" applyBorder="1" applyAlignment="1">
      <alignment horizontal="center" vertical="center"/>
    </xf>
    <xf numFmtId="0" fontId="69" fillId="26" borderId="0" xfId="90" applyFont="1" applyFill="1" applyBorder="1" applyAlignment="1">
      <alignment horizontal="center" vertical="center"/>
    </xf>
    <xf numFmtId="0" fontId="73" fillId="26" borderId="0" xfId="90" applyFont="1" applyFill="1" applyBorder="1" applyAlignment="1">
      <alignment horizontal="center" vertical="center"/>
    </xf>
    <xf numFmtId="0" fontId="67" fillId="26" borderId="0" xfId="90" applyFont="1" applyFill="1" applyBorder="1" applyAlignment="1">
      <alignment horizontal="center" vertical="center"/>
    </xf>
    <xf numFmtId="0" fontId="67" fillId="26" borderId="41" xfId="90" applyFont="1" applyFill="1" applyBorder="1" applyAlignment="1">
      <alignment horizontal="center" vertical="center"/>
    </xf>
    <xf numFmtId="188" fontId="103" fillId="0" borderId="144" xfId="90" applyNumberFormat="1" applyFont="1" applyFill="1" applyBorder="1" applyAlignment="1" applyProtection="1">
      <alignment horizontal="center" vertical="center"/>
    </xf>
    <xf numFmtId="188" fontId="103" fillId="0" borderId="97" xfId="90" applyNumberFormat="1" applyFont="1" applyFill="1" applyBorder="1" applyAlignment="1" applyProtection="1">
      <alignment horizontal="center" vertical="center"/>
    </xf>
    <xf numFmtId="188" fontId="103" fillId="0" borderId="145" xfId="90" applyNumberFormat="1" applyFont="1" applyFill="1" applyBorder="1" applyAlignment="1" applyProtection="1">
      <alignment horizontal="center" vertical="center"/>
    </xf>
    <xf numFmtId="211" fontId="41" fillId="0" borderId="105" xfId="90" applyNumberFormat="1" applyFont="1" applyFill="1" applyBorder="1" applyAlignment="1" applyProtection="1">
      <alignment horizontal="center" vertical="center"/>
    </xf>
    <xf numFmtId="211" fontId="41" fillId="0" borderId="106" xfId="90" applyNumberFormat="1" applyFont="1" applyFill="1" applyBorder="1" applyAlignment="1" applyProtection="1">
      <alignment horizontal="center" vertical="center"/>
    </xf>
    <xf numFmtId="188" fontId="103" fillId="0" borderId="104" xfId="90" applyNumberFormat="1" applyFont="1" applyFill="1" applyBorder="1" applyAlignment="1" applyProtection="1">
      <alignment horizontal="right"/>
    </xf>
    <xf numFmtId="188" fontId="103" fillId="0" borderId="105" xfId="90" applyNumberFormat="1" applyFont="1" applyFill="1" applyBorder="1" applyAlignment="1" applyProtection="1">
      <alignment horizontal="right"/>
    </xf>
    <xf numFmtId="11" fontId="41" fillId="0" borderId="0" xfId="90" applyNumberFormat="1" applyFont="1" applyFill="1" applyBorder="1" applyAlignment="1" applyProtection="1">
      <alignment horizontal="center" vertical="center"/>
    </xf>
    <xf numFmtId="4" fontId="41" fillId="0" borderId="0" xfId="90" applyNumberFormat="1" applyFont="1" applyFill="1" applyBorder="1" applyAlignment="1" applyProtection="1">
      <alignment horizontal="center" vertical="center"/>
    </xf>
    <xf numFmtId="210" fontId="99" fillId="0" borderId="0" xfId="90" applyNumberFormat="1" applyFont="1" applyFill="1" applyBorder="1" applyAlignment="1" applyProtection="1">
      <alignment horizontal="center" vertical="center"/>
    </xf>
    <xf numFmtId="4" fontId="103" fillId="0" borderId="0" xfId="90" applyNumberFormat="1" applyFont="1" applyFill="1" applyBorder="1" applyAlignment="1" applyProtection="1">
      <alignment horizontal="center"/>
    </xf>
    <xf numFmtId="0" fontId="103" fillId="31" borderId="0" xfId="90" applyNumberFormat="1" applyFont="1" applyFill="1" applyBorder="1" applyAlignment="1" applyProtection="1">
      <alignment horizontal="center"/>
    </xf>
    <xf numFmtId="4" fontId="99" fillId="41" borderId="144" xfId="90" applyNumberFormat="1" applyFont="1" applyFill="1" applyBorder="1" applyAlignment="1" applyProtection="1">
      <alignment horizontal="center" vertical="center"/>
    </xf>
    <xf numFmtId="4" fontId="99" fillId="41" borderId="97" xfId="90" applyNumberFormat="1" applyFont="1" applyFill="1" applyBorder="1" applyAlignment="1" applyProtection="1">
      <alignment horizontal="center" vertical="center"/>
    </xf>
    <xf numFmtId="4" fontId="99" fillId="41" borderId="145" xfId="90" applyNumberFormat="1" applyFont="1" applyFill="1" applyBorder="1" applyAlignment="1" applyProtection="1">
      <alignment horizontal="center" vertical="center"/>
    </xf>
    <xf numFmtId="4" fontId="111" fillId="31" borderId="13" xfId="90" applyNumberFormat="1" applyFont="1" applyFill="1" applyBorder="1" applyAlignment="1">
      <alignment horizontal="center" vertical="center"/>
    </xf>
    <xf numFmtId="4" fontId="111" fillId="0" borderId="13" xfId="90" applyNumberFormat="1" applyFont="1" applyFill="1" applyBorder="1" applyAlignment="1">
      <alignment horizontal="center" vertical="center"/>
    </xf>
    <xf numFmtId="2" fontId="111" fillId="0" borderId="20" xfId="90" applyNumberFormat="1" applyFont="1" applyBorder="1" applyAlignment="1">
      <alignment horizontal="center"/>
    </xf>
    <xf numFmtId="2" fontId="111" fillId="0" borderId="21" xfId="90" applyNumberFormat="1" applyFont="1" applyBorder="1" applyAlignment="1">
      <alignment horizontal="center"/>
    </xf>
    <xf numFmtId="2" fontId="111" fillId="0" borderId="22" xfId="90" applyNumberFormat="1" applyFont="1" applyBorder="1" applyAlignment="1">
      <alignment horizontal="center"/>
    </xf>
    <xf numFmtId="2" fontId="111" fillId="0" borderId="13" xfId="90" applyNumberFormat="1" applyFont="1" applyBorder="1" applyAlignment="1">
      <alignment horizontal="center"/>
    </xf>
    <xf numFmtId="4" fontId="5" fillId="0" borderId="20" xfId="90" applyNumberFormat="1" applyFont="1" applyFill="1" applyBorder="1" applyAlignment="1">
      <alignment horizontal="center" vertical="center" wrapText="1"/>
    </xf>
    <xf numFmtId="4" fontId="5" fillId="0" borderId="21" xfId="90" applyNumberFormat="1" applyFont="1" applyFill="1" applyBorder="1" applyAlignment="1">
      <alignment horizontal="center" vertical="center" wrapText="1"/>
    </xf>
    <xf numFmtId="4" fontId="5" fillId="0" borderId="22" xfId="90" applyNumberFormat="1" applyFont="1" applyFill="1" applyBorder="1" applyAlignment="1">
      <alignment horizontal="center" vertical="center" wrapText="1"/>
    </xf>
    <xf numFmtId="4" fontId="111" fillId="0" borderId="32" xfId="90" applyNumberFormat="1" applyFont="1" applyFill="1" applyBorder="1" applyAlignment="1">
      <alignment horizontal="center" vertical="center"/>
    </xf>
    <xf numFmtId="4" fontId="111" fillId="0" borderId="30" xfId="90" applyNumberFormat="1" applyFont="1" applyFill="1" applyBorder="1" applyAlignment="1">
      <alignment horizontal="center" vertical="center"/>
    </xf>
    <xf numFmtId="4" fontId="128" fillId="31" borderId="30" xfId="90" applyNumberFormat="1" applyFont="1" applyFill="1" applyBorder="1" applyAlignment="1">
      <alignment horizontal="left" vertical="center"/>
    </xf>
    <xf numFmtId="4" fontId="5" fillId="0" borderId="13" xfId="90" applyNumberFormat="1" applyFont="1" applyFill="1" applyBorder="1" applyAlignment="1">
      <alignment horizontal="center" vertical="center"/>
    </xf>
    <xf numFmtId="0" fontId="5" fillId="0" borderId="20" xfId="90" applyFont="1" applyBorder="1" applyAlignment="1">
      <alignment horizontal="center" vertical="center" wrapText="1"/>
    </xf>
    <xf numFmtId="0" fontId="5" fillId="0" borderId="21" xfId="90" applyFont="1" applyBorder="1" applyAlignment="1">
      <alignment horizontal="center" vertical="center" wrapText="1"/>
    </xf>
    <xf numFmtId="0" fontId="5" fillId="0" borderId="22" xfId="90" applyFont="1" applyBorder="1" applyAlignment="1">
      <alignment horizontal="center" vertical="center" wrapText="1"/>
    </xf>
    <xf numFmtId="4" fontId="111" fillId="0" borderId="8" xfId="90" applyNumberFormat="1" applyFont="1" applyFill="1" applyBorder="1" applyAlignment="1">
      <alignment horizontal="center" vertical="center"/>
    </xf>
    <xf numFmtId="4" fontId="111" fillId="0" borderId="0" xfId="90" applyNumberFormat="1" applyFont="1" applyFill="1" applyBorder="1" applyAlignment="1">
      <alignment horizontal="center" vertical="center"/>
    </xf>
    <xf numFmtId="4" fontId="128" fillId="31" borderId="0" xfId="90" applyNumberFormat="1" applyFont="1" applyFill="1" applyBorder="1" applyAlignment="1">
      <alignment horizontal="left" vertical="center"/>
    </xf>
    <xf numFmtId="4" fontId="129" fillId="0" borderId="0" xfId="90" applyNumberFormat="1" applyFont="1" applyFill="1" applyBorder="1" applyAlignment="1">
      <alignment horizontal="left" vertical="center"/>
    </xf>
    <xf numFmtId="0" fontId="104" fillId="0" borderId="40" xfId="90" applyFont="1" applyBorder="1" applyAlignment="1">
      <alignment horizontal="left" vertical="center"/>
    </xf>
    <xf numFmtId="0" fontId="104" fillId="0" borderId="143" xfId="90" applyFont="1" applyBorder="1" applyAlignment="1">
      <alignment horizontal="left" vertical="center"/>
    </xf>
    <xf numFmtId="0" fontId="104" fillId="0" borderId="0" xfId="90" applyNumberFormat="1" applyFont="1" applyBorder="1" applyAlignment="1">
      <alignment horizontal="left" vertical="center"/>
    </xf>
    <xf numFmtId="0" fontId="104" fillId="0" borderId="29" xfId="90" applyNumberFormat="1" applyFont="1" applyBorder="1" applyAlignment="1">
      <alignment horizontal="left" vertical="center"/>
    </xf>
    <xf numFmtId="4" fontId="127" fillId="40" borderId="20" xfId="90" applyNumberFormat="1" applyFont="1" applyFill="1" applyBorder="1" applyAlignment="1">
      <alignment horizontal="center" vertical="center"/>
    </xf>
    <xf numFmtId="4" fontId="127" fillId="40" borderId="21" xfId="90" applyNumberFormat="1" applyFont="1" applyFill="1" applyBorder="1" applyAlignment="1">
      <alignment horizontal="center" vertical="center"/>
    </xf>
    <xf numFmtId="4" fontId="127" fillId="40" borderId="22" xfId="90" applyNumberFormat="1" applyFont="1" applyFill="1" applyBorder="1" applyAlignment="1">
      <alignment horizontal="center" vertical="center"/>
    </xf>
    <xf numFmtId="4" fontId="111" fillId="0" borderId="34" xfId="90" applyNumberFormat="1" applyFont="1" applyFill="1" applyBorder="1" applyAlignment="1">
      <alignment horizontal="center" vertical="center"/>
    </xf>
    <xf numFmtId="4" fontId="111" fillId="0" borderId="31" xfId="90" applyNumberFormat="1" applyFont="1" applyFill="1" applyBorder="1" applyAlignment="1">
      <alignment horizontal="center" vertical="center"/>
    </xf>
    <xf numFmtId="208" fontId="111" fillId="31" borderId="31" xfId="90" applyNumberFormat="1" applyFont="1" applyFill="1" applyBorder="1" applyAlignment="1">
      <alignment horizontal="left"/>
    </xf>
    <xf numFmtId="0" fontId="111" fillId="0" borderId="31" xfId="90" applyFont="1" applyFill="1" applyBorder="1" applyAlignment="1">
      <alignment horizontal="center"/>
    </xf>
    <xf numFmtId="0" fontId="111" fillId="0" borderId="0" xfId="90" applyFont="1" applyFill="1" applyBorder="1" applyAlignment="1">
      <alignment horizontal="center"/>
    </xf>
    <xf numFmtId="0" fontId="104" fillId="40" borderId="140" xfId="90" applyFont="1" applyFill="1" applyBorder="1" applyAlignment="1">
      <alignment horizontal="center" vertical="center"/>
    </xf>
    <xf numFmtId="0" fontId="104" fillId="40" borderId="88" xfId="90" applyFont="1" applyFill="1" applyBorder="1" applyAlignment="1">
      <alignment horizontal="center" vertical="center"/>
    </xf>
    <xf numFmtId="0" fontId="104" fillId="40" borderId="141" xfId="90" applyFont="1" applyFill="1" applyBorder="1" applyAlignment="1">
      <alignment horizontal="center" vertical="center"/>
    </xf>
    <xf numFmtId="0" fontId="71" fillId="0" borderId="34" xfId="90" applyFont="1" applyBorder="1" applyAlignment="1">
      <alignment horizontal="center" vertical="center"/>
    </xf>
    <xf numFmtId="0" fontId="71" fillId="0" borderId="31" xfId="90" applyFont="1" applyBorder="1" applyAlignment="1">
      <alignment horizontal="center" vertical="center"/>
    </xf>
    <xf numFmtId="0" fontId="71" fillId="0" borderId="35" xfId="90" applyFont="1" applyBorder="1" applyAlignment="1">
      <alignment horizontal="center" vertical="center"/>
    </xf>
    <xf numFmtId="0" fontId="69" fillId="0" borderId="8" xfId="90" applyFont="1" applyBorder="1" applyAlignment="1">
      <alignment horizontal="center" vertical="center"/>
    </xf>
    <xf numFmtId="0" fontId="69" fillId="0" borderId="0" xfId="90" applyFont="1" applyBorder="1" applyAlignment="1">
      <alignment horizontal="center" vertical="center"/>
    </xf>
    <xf numFmtId="0" fontId="69" fillId="0" borderId="29" xfId="90" applyFont="1" applyBorder="1" applyAlignment="1">
      <alignment horizontal="center" vertical="center"/>
    </xf>
    <xf numFmtId="0" fontId="70" fillId="0" borderId="8" xfId="90" applyFont="1" applyBorder="1" applyAlignment="1">
      <alignment horizontal="center" vertical="center"/>
    </xf>
    <xf numFmtId="0" fontId="70" fillId="0" borderId="0" xfId="90" applyFont="1" applyBorder="1" applyAlignment="1">
      <alignment horizontal="center" vertical="center"/>
    </xf>
    <xf numFmtId="0" fontId="70" fillId="0" borderId="29" xfId="90" applyFont="1" applyBorder="1" applyAlignment="1">
      <alignment horizontal="center" vertical="center"/>
    </xf>
    <xf numFmtId="0" fontId="70" fillId="0" borderId="72" xfId="90" applyFont="1" applyBorder="1" applyAlignment="1">
      <alignment horizontal="center" vertical="center"/>
    </xf>
    <xf numFmtId="0" fontId="70" fillId="0" borderId="41" xfId="90" applyFont="1" applyBorder="1" applyAlignment="1">
      <alignment horizontal="center" vertical="center"/>
    </xf>
    <xf numFmtId="0" fontId="70" fillId="0" borderId="73" xfId="90" applyFont="1" applyBorder="1" applyAlignment="1">
      <alignment horizontal="center" vertical="center"/>
    </xf>
    <xf numFmtId="0" fontId="4" fillId="26" borderId="35" xfId="110" applyFont="1" applyFill="1" applyBorder="1" applyAlignment="1">
      <alignment horizontal="left" vertical="center"/>
    </xf>
    <xf numFmtId="206" fontId="114" fillId="30" borderId="23" xfId="110" applyNumberFormat="1" applyFont="1" applyFill="1" applyBorder="1" applyAlignment="1">
      <alignment horizontal="center" vertical="center" wrapText="1"/>
    </xf>
    <xf numFmtId="206" fontId="114" fillId="30" borderId="18" xfId="110" applyNumberFormat="1" applyFont="1" applyFill="1" applyBorder="1" applyAlignment="1">
      <alignment horizontal="center" vertical="center" wrapText="1"/>
    </xf>
    <xf numFmtId="0" fontId="4" fillId="26" borderId="29" xfId="110" applyFont="1" applyFill="1" applyBorder="1" applyAlignment="1">
      <alignment horizontal="left" vertical="center"/>
    </xf>
    <xf numFmtId="49" fontId="4" fillId="26" borderId="33" xfId="110" applyNumberFormat="1" applyFont="1" applyFill="1" applyBorder="1" applyAlignment="1">
      <alignment horizontal="left" vertical="center"/>
    </xf>
    <xf numFmtId="0" fontId="99" fillId="31" borderId="20" xfId="92" applyFont="1" applyFill="1" applyBorder="1" applyAlignment="1">
      <alignment horizontal="center" vertical="center"/>
    </xf>
    <xf numFmtId="0" fontId="99" fillId="31" borderId="22" xfId="92" applyFont="1" applyFill="1" applyBorder="1" applyAlignment="1">
      <alignment horizontal="center" vertical="center"/>
    </xf>
    <xf numFmtId="206" fontId="114" fillId="30" borderId="23" xfId="110" applyNumberFormat="1" applyFont="1" applyFill="1" applyBorder="1" applyAlignment="1">
      <alignment horizontal="center" vertical="center"/>
    </xf>
    <xf numFmtId="206" fontId="114" fillId="30" borderId="18" xfId="110" applyNumberFormat="1" applyFont="1" applyFill="1" applyBorder="1" applyAlignment="1">
      <alignment horizontal="center" vertical="center"/>
    </xf>
    <xf numFmtId="0" fontId="64" fillId="26" borderId="8" xfId="110" applyFont="1" applyFill="1" applyBorder="1" applyAlignment="1">
      <alignment horizontal="center" vertical="center"/>
    </xf>
    <xf numFmtId="0" fontId="64" fillId="26" borderId="29" xfId="110" applyFont="1" applyFill="1" applyBorder="1" applyAlignment="1">
      <alignment horizontal="center" vertical="center"/>
    </xf>
    <xf numFmtId="0" fontId="67" fillId="26" borderId="8" xfId="110" applyFont="1" applyFill="1" applyBorder="1" applyAlignment="1">
      <alignment horizontal="center" vertical="center"/>
    </xf>
    <xf numFmtId="0" fontId="67" fillId="26" borderId="29" xfId="110" applyFont="1" applyFill="1" applyBorder="1" applyAlignment="1">
      <alignment horizontal="center" vertical="center"/>
    </xf>
    <xf numFmtId="49" fontId="104" fillId="30" borderId="20" xfId="92" applyNumberFormat="1" applyFont="1" applyFill="1" applyBorder="1" applyAlignment="1">
      <alignment horizontal="right" vertical="center"/>
    </xf>
    <xf numFmtId="49" fontId="104" fillId="30" borderId="21" xfId="92" applyNumberFormat="1" applyFont="1" applyFill="1" applyBorder="1" applyAlignment="1">
      <alignment horizontal="right" vertical="center"/>
    </xf>
    <xf numFmtId="0" fontId="114" fillId="30" borderId="18" xfId="92" applyFont="1" applyFill="1" applyBorder="1" applyAlignment="1">
      <alignment horizontal="center" vertical="center"/>
    </xf>
    <xf numFmtId="0" fontId="114" fillId="30" borderId="19" xfId="92" applyFont="1" applyFill="1" applyBorder="1" applyAlignment="1">
      <alignment horizontal="center" vertical="center"/>
    </xf>
    <xf numFmtId="0" fontId="4" fillId="30" borderId="8" xfId="92" applyFont="1" applyFill="1" applyBorder="1" applyAlignment="1">
      <alignment horizontal="center" vertical="center"/>
    </xf>
    <xf numFmtId="0" fontId="4" fillId="30" borderId="0" xfId="92" applyFont="1" applyFill="1" applyBorder="1" applyAlignment="1">
      <alignment horizontal="center" vertical="center"/>
    </xf>
    <xf numFmtId="0" fontId="113" fillId="0" borderId="94" xfId="92" applyFont="1" applyFill="1" applyBorder="1" applyAlignment="1">
      <alignment horizontal="left" vertical="center"/>
    </xf>
    <xf numFmtId="0" fontId="113" fillId="0" borderId="96" xfId="92" applyFont="1" applyFill="1" applyBorder="1" applyAlignment="1">
      <alignment horizontal="left" vertical="center"/>
    </xf>
    <xf numFmtId="0" fontId="113" fillId="0" borderId="14" xfId="92" applyFont="1" applyFill="1" applyBorder="1" applyAlignment="1">
      <alignment horizontal="left" vertical="center"/>
    </xf>
    <xf numFmtId="0" fontId="113" fillId="0" borderId="17" xfId="92" applyFont="1" applyFill="1" applyBorder="1" applyAlignment="1">
      <alignment horizontal="left" vertical="center"/>
    </xf>
    <xf numFmtId="0" fontId="114" fillId="30" borderId="132" xfId="92" applyFont="1" applyFill="1" applyBorder="1" applyAlignment="1">
      <alignment horizontal="center" vertical="center"/>
    </xf>
    <xf numFmtId="206" fontId="114" fillId="30" borderId="19" xfId="110" applyNumberFormat="1" applyFont="1" applyFill="1" applyBorder="1" applyAlignment="1">
      <alignment horizontal="center" vertical="center" wrapText="1"/>
    </xf>
    <xf numFmtId="206" fontId="114" fillId="30" borderId="13" xfId="110" applyNumberFormat="1" applyFont="1" applyFill="1" applyBorder="1" applyAlignment="1">
      <alignment horizontal="center" vertical="center" wrapText="1"/>
    </xf>
    <xf numFmtId="206" fontId="114" fillId="30" borderId="78" xfId="110" applyNumberFormat="1" applyFont="1" applyFill="1" applyBorder="1" applyAlignment="1">
      <alignment horizontal="center" vertical="center" wrapText="1"/>
    </xf>
    <xf numFmtId="49" fontId="104" fillId="30" borderId="137" xfId="92" applyNumberFormat="1" applyFont="1" applyFill="1" applyBorder="1" applyAlignment="1">
      <alignment horizontal="right" vertical="center"/>
    </xf>
    <xf numFmtId="49" fontId="104" fillId="30" borderId="91" xfId="92" applyNumberFormat="1" applyFont="1" applyFill="1" applyBorder="1" applyAlignment="1">
      <alignment horizontal="right" vertical="center"/>
    </xf>
    <xf numFmtId="0" fontId="113" fillId="0" borderId="34" xfId="92" applyFont="1" applyFill="1" applyBorder="1" applyAlignment="1">
      <alignment horizontal="left" vertical="center"/>
    </xf>
    <xf numFmtId="0" fontId="113" fillId="0" borderId="31" xfId="92" applyFont="1" applyFill="1" applyBorder="1" applyAlignment="1">
      <alignment horizontal="left" vertical="center"/>
    </xf>
    <xf numFmtId="0" fontId="4" fillId="26" borderId="33" xfId="110" applyNumberFormat="1" applyFont="1" applyFill="1" applyBorder="1" applyAlignment="1">
      <alignment horizontal="left" vertical="center"/>
    </xf>
    <xf numFmtId="49" fontId="4" fillId="26" borderId="41" xfId="110" applyNumberFormat="1" applyFont="1" applyFill="1" applyBorder="1" applyAlignment="1">
      <alignment horizontal="left" vertical="center"/>
    </xf>
    <xf numFmtId="49" fontId="4" fillId="26" borderId="74" xfId="110" applyNumberFormat="1" applyFont="1" applyFill="1" applyBorder="1" applyAlignment="1">
      <alignment horizontal="left" vertical="center"/>
    </xf>
    <xf numFmtId="0" fontId="99" fillId="31" borderId="68" xfId="92" applyFont="1" applyFill="1" applyBorder="1" applyAlignment="1">
      <alignment horizontal="center" vertical="center"/>
    </xf>
    <xf numFmtId="0" fontId="99" fillId="31" borderId="30" xfId="92" applyFont="1" applyFill="1" applyBorder="1" applyAlignment="1">
      <alignment horizontal="center" vertical="center"/>
    </xf>
    <xf numFmtId="0" fontId="99" fillId="31" borderId="69" xfId="92" applyFont="1" applyFill="1" applyBorder="1" applyAlignment="1">
      <alignment horizontal="center" vertical="center"/>
    </xf>
    <xf numFmtId="206" fontId="114" fillId="30" borderId="135" xfId="110" applyNumberFormat="1" applyFont="1" applyFill="1" applyBorder="1" applyAlignment="1">
      <alignment horizontal="center" vertical="center" wrapText="1"/>
    </xf>
    <xf numFmtId="206" fontId="114" fillId="30" borderId="133" xfId="110" applyNumberFormat="1" applyFont="1" applyFill="1" applyBorder="1" applyAlignment="1">
      <alignment horizontal="center" vertical="center" wrapText="1"/>
    </xf>
    <xf numFmtId="49" fontId="104" fillId="30" borderId="13" xfId="92" applyNumberFormat="1" applyFont="1" applyFill="1" applyBorder="1" applyAlignment="1">
      <alignment horizontal="right" vertical="center"/>
    </xf>
    <xf numFmtId="0" fontId="113" fillId="0" borderId="0" xfId="92" applyFont="1" applyFill="1" applyBorder="1" applyAlignment="1">
      <alignment horizontal="left" vertical="center" wrapText="1"/>
    </xf>
    <xf numFmtId="0" fontId="113" fillId="0" borderId="13" xfId="92" applyFont="1" applyFill="1" applyBorder="1" applyAlignment="1">
      <alignment horizontal="left" vertical="center"/>
    </xf>
    <xf numFmtId="0" fontId="99" fillId="31" borderId="13" xfId="92" applyFont="1" applyFill="1" applyBorder="1" applyAlignment="1">
      <alignment horizontal="center" vertical="center"/>
    </xf>
    <xf numFmtId="0" fontId="114" fillId="30" borderId="13" xfId="92" applyFont="1" applyFill="1" applyBorder="1" applyAlignment="1">
      <alignment horizontal="center" vertical="center"/>
    </xf>
    <xf numFmtId="0" fontId="4" fillId="30" borderId="13" xfId="92" applyFont="1" applyFill="1" applyBorder="1" applyAlignment="1">
      <alignment horizontal="center" vertical="center"/>
    </xf>
    <xf numFmtId="0" fontId="113" fillId="0" borderId="34" xfId="92" applyFont="1" applyFill="1" applyBorder="1" applyAlignment="1">
      <alignment horizontal="left" vertical="center" wrapText="1"/>
    </xf>
    <xf numFmtId="0" fontId="113" fillId="0" borderId="31" xfId="92" applyFont="1" applyFill="1" applyBorder="1" applyAlignment="1">
      <alignment horizontal="left" vertical="center" wrapText="1"/>
    </xf>
    <xf numFmtId="0" fontId="113" fillId="0" borderId="35" xfId="92" applyFont="1" applyFill="1" applyBorder="1" applyAlignment="1">
      <alignment horizontal="left" vertical="center" wrapText="1"/>
    </xf>
    <xf numFmtId="0" fontId="113" fillId="0" borderId="32" xfId="92" applyFont="1" applyFill="1" applyBorder="1" applyAlignment="1">
      <alignment horizontal="left" vertical="center" wrapText="1"/>
    </xf>
    <xf numFmtId="0" fontId="113" fillId="0" borderId="30" xfId="92" applyFont="1" applyFill="1" applyBorder="1" applyAlignment="1">
      <alignment horizontal="left" vertical="center" wrapText="1"/>
    </xf>
    <xf numFmtId="0" fontId="113" fillId="0" borderId="33" xfId="92" applyFont="1" applyFill="1" applyBorder="1" applyAlignment="1">
      <alignment horizontal="left" vertical="center" wrapText="1"/>
    </xf>
    <xf numFmtId="49" fontId="104" fillId="30" borderId="70" xfId="92" applyNumberFormat="1" applyFont="1" applyFill="1" applyBorder="1" applyAlignment="1">
      <alignment horizontal="right" vertical="center"/>
    </xf>
    <xf numFmtId="0" fontId="0" fillId="0" borderId="70" xfId="0" applyBorder="1" applyAlignment="1">
      <alignment horizontal="left" vertical="center" wrapText="1"/>
    </xf>
    <xf numFmtId="0" fontId="0" fillId="0" borderId="21" xfId="0" applyBorder="1" applyAlignment="1">
      <alignment horizontal="left" vertical="center" wrapText="1"/>
    </xf>
    <xf numFmtId="0" fontId="0" fillId="0" borderId="24" xfId="0" applyBorder="1" applyAlignment="1">
      <alignment horizontal="left" vertical="center" wrapText="1"/>
    </xf>
    <xf numFmtId="206" fontId="114" fillId="30" borderId="70" xfId="110" applyNumberFormat="1" applyFont="1" applyFill="1" applyBorder="1" applyAlignment="1">
      <alignment horizontal="center" vertical="center"/>
    </xf>
    <xf numFmtId="206" fontId="114" fillId="30" borderId="24" xfId="110" applyNumberFormat="1" applyFont="1" applyFill="1" applyBorder="1" applyAlignment="1">
      <alignment horizontal="center" vertical="center"/>
    </xf>
    <xf numFmtId="0" fontId="0" fillId="0" borderId="31" xfId="0" applyBorder="1" applyAlignment="1">
      <alignment horizontal="left" wrapText="1"/>
    </xf>
    <xf numFmtId="0" fontId="99" fillId="31" borderId="20" xfId="92" applyFont="1" applyFill="1" applyBorder="1" applyAlignment="1">
      <alignment horizontal="center" vertical="center" wrapText="1"/>
    </xf>
    <xf numFmtId="0" fontId="99" fillId="31" borderId="21" xfId="92" applyFont="1" applyFill="1" applyBorder="1" applyAlignment="1">
      <alignment horizontal="center" vertical="center" wrapText="1"/>
    </xf>
    <xf numFmtId="0" fontId="99" fillId="31" borderId="22" xfId="92" applyFont="1" applyFill="1" applyBorder="1" applyAlignment="1">
      <alignment horizontal="center" vertical="center" wrapText="1"/>
    </xf>
    <xf numFmtId="2" fontId="113" fillId="0" borderId="20" xfId="340" applyNumberFormat="1" applyFont="1" applyFill="1" applyBorder="1" applyAlignment="1">
      <alignment horizontal="center" vertical="center"/>
    </xf>
    <xf numFmtId="2" fontId="113" fillId="0" borderId="22" xfId="340" applyNumberFormat="1" applyFont="1" applyFill="1" applyBorder="1" applyAlignment="1">
      <alignment horizontal="center" vertical="center"/>
    </xf>
    <xf numFmtId="2" fontId="113" fillId="36" borderId="20" xfId="340" applyNumberFormat="1" applyFont="1" applyFill="1" applyBorder="1" applyAlignment="1">
      <alignment horizontal="center" vertical="center"/>
    </xf>
    <xf numFmtId="2" fontId="113" fillId="36" borderId="22" xfId="340" applyNumberFormat="1" applyFont="1" applyFill="1" applyBorder="1" applyAlignment="1">
      <alignment horizontal="center" vertical="center"/>
    </xf>
    <xf numFmtId="17" fontId="0" fillId="0" borderId="77" xfId="0" applyNumberFormat="1" applyBorder="1" applyAlignment="1">
      <alignment horizontal="center" vertical="center"/>
    </xf>
    <xf numFmtId="17" fontId="0" fillId="0" borderId="161" xfId="0" applyNumberFormat="1" applyBorder="1" applyAlignment="1">
      <alignment horizontal="center" vertical="center"/>
    </xf>
    <xf numFmtId="0" fontId="0" fillId="0" borderId="13" xfId="0" applyBorder="1" applyAlignment="1">
      <alignment horizontal="center" vertical="center"/>
    </xf>
    <xf numFmtId="0" fontId="0" fillId="0" borderId="12" xfId="0" applyBorder="1" applyAlignment="1">
      <alignment horizontal="center" vertical="center"/>
    </xf>
    <xf numFmtId="0" fontId="0" fillId="0" borderId="0" xfId="0" applyAlignment="1">
      <alignment horizontal="left" wrapText="1"/>
    </xf>
    <xf numFmtId="2" fontId="0" fillId="31" borderId="123" xfId="0" applyNumberFormat="1" applyFill="1" applyBorder="1" applyAlignment="1">
      <alignment horizontal="center" vertical="center"/>
    </xf>
    <xf numFmtId="2" fontId="0" fillId="31" borderId="185" xfId="0" applyNumberFormat="1" applyFill="1" applyBorder="1" applyAlignment="1">
      <alignment horizontal="center" vertical="center"/>
    </xf>
    <xf numFmtId="0" fontId="0" fillId="26" borderId="20" xfId="0" applyFont="1" applyFill="1" applyBorder="1" applyAlignment="1">
      <alignment horizontal="center" vertical="center"/>
    </xf>
    <xf numFmtId="0" fontId="0" fillId="26" borderId="22" xfId="0" applyFont="1" applyFill="1" applyBorder="1" applyAlignment="1">
      <alignment horizontal="center" vertical="center"/>
    </xf>
    <xf numFmtId="0" fontId="0" fillId="26" borderId="90" xfId="0" applyFont="1" applyFill="1" applyBorder="1" applyAlignment="1">
      <alignment horizontal="center" vertical="center"/>
    </xf>
    <xf numFmtId="0" fontId="0" fillId="26" borderId="92" xfId="0" applyFont="1" applyFill="1" applyBorder="1" applyAlignment="1">
      <alignment horizontal="center" vertical="center"/>
    </xf>
    <xf numFmtId="0" fontId="99" fillId="31" borderId="70" xfId="92" applyFont="1" applyFill="1" applyBorder="1" applyAlignment="1">
      <alignment horizontal="center" vertical="center" wrapText="1"/>
    </xf>
    <xf numFmtId="0" fontId="99" fillId="31" borderId="24" xfId="92" applyFont="1" applyFill="1" applyBorder="1" applyAlignment="1">
      <alignment horizontal="center" vertical="center" wrapText="1"/>
    </xf>
    <xf numFmtId="0" fontId="0" fillId="36" borderId="186" xfId="0" applyFont="1" applyFill="1" applyBorder="1" applyAlignment="1">
      <alignment horizontal="center" vertical="center"/>
    </xf>
    <xf numFmtId="0" fontId="0" fillId="36" borderId="189" xfId="0" applyFont="1" applyFill="1" applyBorder="1" applyAlignment="1">
      <alignment horizontal="center" vertical="center"/>
    </xf>
    <xf numFmtId="0" fontId="0" fillId="26" borderId="186" xfId="0" applyFont="1" applyFill="1" applyBorder="1" applyAlignment="1">
      <alignment horizontal="center" vertical="center"/>
    </xf>
    <xf numFmtId="0" fontId="0" fillId="26" borderId="189" xfId="0" applyFont="1" applyFill="1" applyBorder="1" applyAlignment="1">
      <alignment horizontal="center" vertical="center"/>
    </xf>
    <xf numFmtId="0" fontId="0" fillId="26" borderId="188" xfId="0" applyFont="1" applyFill="1" applyBorder="1" applyAlignment="1">
      <alignment horizontal="center" vertical="center"/>
    </xf>
    <xf numFmtId="0" fontId="0" fillId="26" borderId="111" xfId="0" applyFont="1" applyFill="1" applyBorder="1" applyAlignment="1">
      <alignment horizontal="center" vertical="center"/>
    </xf>
    <xf numFmtId="0" fontId="0" fillId="26" borderId="187" xfId="0" applyFont="1" applyFill="1" applyBorder="1" applyAlignment="1">
      <alignment horizontal="center" vertical="center"/>
    </xf>
    <xf numFmtId="0" fontId="0" fillId="26" borderId="118" xfId="0" applyFont="1" applyFill="1" applyBorder="1" applyAlignment="1">
      <alignment horizontal="center" vertical="center"/>
    </xf>
    <xf numFmtId="0" fontId="0" fillId="31" borderId="123" xfId="0" applyFill="1" applyBorder="1" applyAlignment="1">
      <alignment horizontal="center" vertical="center"/>
    </xf>
    <xf numFmtId="0" fontId="0" fillId="31" borderId="185" xfId="0" applyFill="1" applyBorder="1" applyAlignment="1">
      <alignment horizontal="center" vertical="center"/>
    </xf>
    <xf numFmtId="0" fontId="104" fillId="0" borderId="21" xfId="95" applyFont="1" applyBorder="1" applyAlignment="1">
      <alignment horizontal="right" vertical="center"/>
    </xf>
    <xf numFmtId="0" fontId="104" fillId="0" borderId="0" xfId="95" applyFont="1" applyBorder="1" applyAlignment="1">
      <alignment horizontal="right" vertical="center"/>
    </xf>
    <xf numFmtId="2" fontId="103" fillId="31" borderId="95" xfId="226" applyNumberFormat="1" applyFont="1" applyFill="1" applyBorder="1" applyAlignment="1">
      <alignment horizontal="left" vertical="center"/>
    </xf>
    <xf numFmtId="2" fontId="103" fillId="31" borderId="111" xfId="226" applyNumberFormat="1" applyFont="1" applyFill="1" applyBorder="1" applyAlignment="1">
      <alignment horizontal="left" vertical="center"/>
    </xf>
    <xf numFmtId="205" fontId="103" fillId="0" borderId="114" xfId="95" applyNumberFormat="1" applyFont="1" applyBorder="1" applyAlignment="1">
      <alignment horizontal="center"/>
    </xf>
    <xf numFmtId="205" fontId="103" fillId="0" borderId="16" xfId="95" applyNumberFormat="1" applyFont="1" applyBorder="1" applyAlignment="1">
      <alignment horizontal="center"/>
    </xf>
    <xf numFmtId="205" fontId="103" fillId="0" borderId="113" xfId="95" applyNumberFormat="1" applyFont="1" applyBorder="1" applyAlignment="1">
      <alignment horizontal="center"/>
    </xf>
    <xf numFmtId="167" fontId="104" fillId="24" borderId="107" xfId="110" applyNumberFormat="1" applyFont="1" applyFill="1" applyBorder="1" applyAlignment="1">
      <alignment horizontal="center" vertical="center"/>
    </xf>
    <xf numFmtId="167" fontId="104" fillId="24" borderId="108" xfId="110" applyNumberFormat="1" applyFont="1" applyFill="1" applyBorder="1" applyAlignment="1">
      <alignment horizontal="center" vertical="center"/>
    </xf>
    <xf numFmtId="167" fontId="104" fillId="24" borderId="109" xfId="110" applyNumberFormat="1" applyFont="1" applyFill="1" applyBorder="1" applyAlignment="1">
      <alignment horizontal="center" vertical="center"/>
    </xf>
    <xf numFmtId="0" fontId="104" fillId="0" borderId="40" xfId="110" applyFont="1" applyBorder="1" applyAlignment="1">
      <alignment horizontal="left" vertical="center"/>
    </xf>
    <xf numFmtId="0" fontId="104" fillId="0" borderId="63" xfId="110" applyFont="1" applyBorder="1" applyAlignment="1">
      <alignment horizontal="left" vertical="center"/>
    </xf>
    <xf numFmtId="0" fontId="104" fillId="0" borderId="117" xfId="95" applyFont="1" applyBorder="1" applyAlignment="1">
      <alignment horizontal="right" vertical="center"/>
    </xf>
    <xf numFmtId="0" fontId="104" fillId="0" borderId="118" xfId="95" applyFont="1" applyBorder="1" applyAlignment="1">
      <alignment horizontal="right" vertical="center"/>
    </xf>
    <xf numFmtId="167" fontId="104" fillId="24" borderId="87" xfId="110" applyNumberFormat="1" applyFont="1" applyFill="1" applyBorder="1" applyAlignment="1">
      <alignment horizontal="center" vertical="center"/>
    </xf>
    <xf numFmtId="167" fontId="104" fillId="24" borderId="88" xfId="110" applyNumberFormat="1" applyFont="1" applyFill="1" applyBorder="1" applyAlignment="1">
      <alignment horizontal="center" vertical="center"/>
    </xf>
    <xf numFmtId="167" fontId="104" fillId="24" borderId="89" xfId="110" applyNumberFormat="1" applyFont="1" applyFill="1" applyBorder="1" applyAlignment="1">
      <alignment horizontal="center" vertical="center"/>
    </xf>
    <xf numFmtId="2" fontId="103" fillId="31" borderId="26" xfId="226" applyNumberFormat="1" applyFont="1" applyFill="1" applyBorder="1" applyAlignment="1">
      <alignment horizontal="left" vertical="center" wrapText="1"/>
    </xf>
    <xf numFmtId="2" fontId="103" fillId="31" borderId="49" xfId="226" applyNumberFormat="1" applyFont="1" applyFill="1" applyBorder="1" applyAlignment="1">
      <alignment horizontal="left" vertical="center" wrapText="1"/>
    </xf>
    <xf numFmtId="0" fontId="104" fillId="0" borderId="0" xfId="110" applyFont="1" applyBorder="1" applyAlignment="1">
      <alignment horizontal="left" vertical="center"/>
    </xf>
    <xf numFmtId="0" fontId="104" fillId="0" borderId="65" xfId="110" applyFont="1" applyBorder="1" applyAlignment="1">
      <alignment horizontal="left" vertical="center"/>
    </xf>
    <xf numFmtId="0" fontId="104" fillId="0" borderId="41" xfId="110" applyNumberFormat="1" applyFont="1" applyBorder="1" applyAlignment="1">
      <alignment horizontal="left" vertical="center"/>
    </xf>
    <xf numFmtId="0" fontId="104" fillId="0" borderId="74" xfId="110" applyNumberFormat="1" applyFont="1" applyBorder="1" applyAlignment="1">
      <alignment horizontal="left" vertical="center"/>
    </xf>
    <xf numFmtId="0" fontId="99" fillId="30" borderId="62" xfId="0" applyFont="1" applyFill="1" applyBorder="1" applyAlignment="1">
      <alignment horizontal="center"/>
    </xf>
    <xf numFmtId="0" fontId="99" fillId="30" borderId="40" xfId="0" applyFont="1" applyFill="1" applyBorder="1" applyAlignment="1">
      <alignment horizontal="center"/>
    </xf>
    <xf numFmtId="0" fontId="99" fillId="30" borderId="63" xfId="0" applyFont="1" applyFill="1" applyBorder="1" applyAlignment="1">
      <alignment horizontal="center"/>
    </xf>
    <xf numFmtId="2" fontId="103" fillId="31" borderId="26" xfId="226" applyNumberFormat="1" applyFont="1" applyFill="1" applyBorder="1" applyAlignment="1">
      <alignment horizontal="left" vertical="center"/>
    </xf>
    <xf numFmtId="205" fontId="103" fillId="0" borderId="171" xfId="95" applyNumberFormat="1" applyFont="1" applyBorder="1" applyAlignment="1">
      <alignment horizontal="center"/>
    </xf>
    <xf numFmtId="205" fontId="103" fillId="0" borderId="121" xfId="95" applyNumberFormat="1" applyFont="1" applyBorder="1" applyAlignment="1">
      <alignment horizontal="center"/>
    </xf>
    <xf numFmtId="205" fontId="103" fillId="0" borderId="172" xfId="95" applyNumberFormat="1" applyFont="1" applyBorder="1" applyAlignment="1">
      <alignment horizontal="center"/>
    </xf>
    <xf numFmtId="0" fontId="71" fillId="0" borderId="62" xfId="110" applyFont="1" applyBorder="1" applyAlignment="1">
      <alignment horizontal="center" vertical="center"/>
    </xf>
    <xf numFmtId="0" fontId="71" fillId="0" borderId="40" xfId="110" applyFont="1" applyBorder="1" applyAlignment="1">
      <alignment horizontal="center" vertical="center"/>
    </xf>
    <xf numFmtId="0" fontId="71" fillId="0" borderId="63" xfId="110" applyFont="1" applyBorder="1" applyAlignment="1">
      <alignment horizontal="center" vertical="center"/>
    </xf>
    <xf numFmtId="0" fontId="69" fillId="0" borderId="64" xfId="110" applyFont="1" applyBorder="1" applyAlignment="1">
      <alignment horizontal="center" vertical="center"/>
    </xf>
    <xf numFmtId="0" fontId="69" fillId="0" borderId="0" xfId="110" applyFont="1" applyBorder="1" applyAlignment="1">
      <alignment horizontal="center" vertical="center"/>
    </xf>
    <xf numFmtId="0" fontId="69" fillId="0" borderId="65" xfId="110" applyFont="1" applyBorder="1" applyAlignment="1">
      <alignment horizontal="center" vertical="center"/>
    </xf>
    <xf numFmtId="0" fontId="70" fillId="0" borderId="64" xfId="110" applyFont="1" applyBorder="1" applyAlignment="1">
      <alignment horizontal="center" vertical="center"/>
    </xf>
    <xf numFmtId="0" fontId="70" fillId="0" borderId="0" xfId="110" applyFont="1" applyBorder="1" applyAlignment="1">
      <alignment horizontal="center" vertical="center"/>
    </xf>
    <xf numFmtId="0" fontId="70" fillId="0" borderId="65" xfId="110" applyFont="1" applyBorder="1" applyAlignment="1">
      <alignment horizontal="center" vertical="center"/>
    </xf>
    <xf numFmtId="0" fontId="70" fillId="0" borderId="71" xfId="110" applyFont="1" applyBorder="1" applyAlignment="1">
      <alignment horizontal="center" vertical="center"/>
    </xf>
    <xf numFmtId="0" fontId="70" fillId="0" borderId="41" xfId="110" applyFont="1" applyBorder="1" applyAlignment="1">
      <alignment horizontal="center" vertical="center"/>
    </xf>
    <xf numFmtId="0" fontId="70" fillId="0" borderId="74" xfId="110" applyFont="1" applyBorder="1" applyAlignment="1">
      <alignment horizontal="center" vertical="center"/>
    </xf>
    <xf numFmtId="206" fontId="114" fillId="30" borderId="135" xfId="110" applyNumberFormat="1" applyFont="1" applyFill="1" applyBorder="1" applyAlignment="1">
      <alignment horizontal="center" vertical="center"/>
    </xf>
    <xf numFmtId="206" fontId="114" fillId="30" borderId="133" xfId="110" applyNumberFormat="1" applyFont="1" applyFill="1" applyBorder="1" applyAlignment="1">
      <alignment horizontal="center" vertical="center"/>
    </xf>
    <xf numFmtId="0" fontId="69" fillId="26" borderId="64" xfId="110" applyFont="1" applyFill="1" applyBorder="1" applyAlignment="1">
      <alignment horizontal="center" vertical="center"/>
    </xf>
    <xf numFmtId="0" fontId="69" fillId="26" borderId="65" xfId="110" applyFont="1" applyFill="1" applyBorder="1" applyAlignment="1">
      <alignment horizontal="center" vertical="center"/>
    </xf>
    <xf numFmtId="0" fontId="70" fillId="26" borderId="64" xfId="110" applyFont="1" applyFill="1" applyBorder="1" applyAlignment="1">
      <alignment horizontal="center" vertical="center"/>
    </xf>
    <xf numFmtId="0" fontId="70" fillId="26" borderId="65" xfId="110" applyFont="1" applyFill="1" applyBorder="1" applyAlignment="1">
      <alignment horizontal="center" vertical="center"/>
    </xf>
    <xf numFmtId="0" fontId="113" fillId="0" borderId="70" xfId="92" applyFont="1" applyFill="1" applyBorder="1" applyAlignment="1">
      <alignment horizontal="center" vertical="center"/>
    </xf>
    <xf numFmtId="0" fontId="113" fillId="0" borderId="21" xfId="92" applyFont="1" applyFill="1" applyBorder="1" applyAlignment="1">
      <alignment horizontal="center" vertical="center"/>
    </xf>
    <xf numFmtId="0" fontId="113" fillId="0" borderId="24" xfId="92" applyFont="1" applyFill="1" applyBorder="1" applyAlignment="1">
      <alignment horizontal="center" vertical="center"/>
    </xf>
    <xf numFmtId="205" fontId="103" fillId="0" borderId="121" xfId="95" applyNumberFormat="1" applyFont="1" applyBorder="1" applyAlignment="1">
      <alignment horizontal="left" vertical="center" wrapText="1"/>
    </xf>
    <xf numFmtId="205" fontId="103" fillId="0" borderId="26" xfId="95" applyNumberFormat="1" applyFont="1" applyBorder="1" applyAlignment="1">
      <alignment horizontal="left" vertical="center" wrapText="1"/>
    </xf>
    <xf numFmtId="2" fontId="103" fillId="31" borderId="95" xfId="226" applyNumberFormat="1" applyFont="1" applyFill="1" applyBorder="1" applyAlignment="1">
      <alignment horizontal="left" vertical="center" wrapText="1"/>
    </xf>
    <xf numFmtId="2" fontId="103" fillId="31" borderId="111" xfId="226" applyNumberFormat="1" applyFont="1" applyFill="1" applyBorder="1" applyAlignment="1">
      <alignment horizontal="left" vertical="center" wrapText="1"/>
    </xf>
    <xf numFmtId="206" fontId="114" fillId="30" borderId="34" xfId="110" applyNumberFormat="1" applyFont="1" applyFill="1" applyBorder="1" applyAlignment="1">
      <alignment horizontal="center" vertical="center" wrapText="1"/>
    </xf>
    <xf numFmtId="206" fontId="114" fillId="30" borderId="8" xfId="110" applyNumberFormat="1" applyFont="1" applyFill="1" applyBorder="1" applyAlignment="1">
      <alignment horizontal="center" vertical="center" wrapText="1"/>
    </xf>
    <xf numFmtId="2" fontId="113" fillId="0" borderId="13" xfId="92" applyNumberFormat="1" applyFont="1" applyFill="1" applyBorder="1" applyAlignment="1">
      <alignment horizontal="center" vertical="center"/>
    </xf>
    <xf numFmtId="49" fontId="104" fillId="30" borderId="92" xfId="92" applyNumberFormat="1" applyFont="1" applyFill="1" applyBorder="1" applyAlignment="1">
      <alignment horizontal="right" vertical="center"/>
    </xf>
    <xf numFmtId="206" fontId="114" fillId="30" borderId="13" xfId="110" applyNumberFormat="1" applyFont="1" applyFill="1" applyBorder="1" applyAlignment="1">
      <alignment horizontal="center" vertical="center"/>
    </xf>
    <xf numFmtId="0" fontId="99" fillId="31" borderId="107" xfId="92" applyFont="1" applyFill="1" applyBorder="1" applyAlignment="1">
      <alignment horizontal="center" vertical="center"/>
    </xf>
    <xf numFmtId="0" fontId="99" fillId="31" borderId="108" xfId="92" applyFont="1" applyFill="1" applyBorder="1" applyAlignment="1">
      <alignment horizontal="center" vertical="center"/>
    </xf>
    <xf numFmtId="0" fontId="99" fillId="31" borderId="109" xfId="92" applyFont="1" applyFill="1" applyBorder="1" applyAlignment="1">
      <alignment horizontal="center" vertical="center"/>
    </xf>
    <xf numFmtId="49" fontId="4" fillId="26" borderId="69" xfId="110" applyNumberFormat="1" applyFont="1" applyFill="1" applyBorder="1" applyAlignment="1">
      <alignment horizontal="left" vertical="center"/>
    </xf>
    <xf numFmtId="0" fontId="121" fillId="0" borderId="117" xfId="95" applyFont="1" applyBorder="1" applyAlignment="1">
      <alignment horizontal="right" vertical="center"/>
    </xf>
    <xf numFmtId="0" fontId="121" fillId="0" borderId="118" xfId="95" applyFont="1" applyBorder="1" applyAlignment="1">
      <alignment horizontal="right" vertical="center"/>
    </xf>
    <xf numFmtId="167" fontId="121" fillId="24" borderId="107" xfId="110" applyNumberFormat="1" applyFont="1" applyFill="1" applyBorder="1" applyAlignment="1">
      <alignment horizontal="center" vertical="center"/>
    </xf>
    <xf numFmtId="167" fontId="121" fillId="24" borderId="108" xfId="110" applyNumberFormat="1" applyFont="1" applyFill="1" applyBorder="1" applyAlignment="1">
      <alignment horizontal="center" vertical="center"/>
    </xf>
    <xf numFmtId="167" fontId="121" fillId="24" borderId="109" xfId="110" applyNumberFormat="1" applyFont="1" applyFill="1" applyBorder="1" applyAlignment="1">
      <alignment horizontal="center" vertical="center"/>
    </xf>
    <xf numFmtId="2" fontId="138" fillId="31" borderId="95" xfId="226" applyNumberFormat="1" applyFont="1" applyFill="1" applyBorder="1" applyAlignment="1">
      <alignment horizontal="left" vertical="center" wrapText="1"/>
    </xf>
    <xf numFmtId="2" fontId="138" fillId="31" borderId="111" xfId="226" applyNumberFormat="1" applyFont="1" applyFill="1" applyBorder="1" applyAlignment="1">
      <alignment horizontal="left" vertical="center" wrapText="1"/>
    </xf>
    <xf numFmtId="205" fontId="138" fillId="0" borderId="114" xfId="95" applyNumberFormat="1" applyFont="1" applyBorder="1" applyAlignment="1">
      <alignment horizontal="left" vertical="center" wrapText="1"/>
    </xf>
    <xf numFmtId="205" fontId="138" fillId="0" borderId="16" xfId="95" applyNumberFormat="1" applyFont="1" applyBorder="1" applyAlignment="1">
      <alignment horizontal="left" vertical="center" wrapText="1"/>
    </xf>
    <xf numFmtId="205" fontId="138" fillId="0" borderId="113" xfId="95" applyNumberFormat="1" applyFont="1" applyBorder="1" applyAlignment="1">
      <alignment horizontal="left" vertical="center" wrapText="1"/>
    </xf>
    <xf numFmtId="0" fontId="171" fillId="31" borderId="62" xfId="0" applyFont="1" applyFill="1" applyBorder="1" applyAlignment="1">
      <alignment horizontal="center" vertical="center"/>
    </xf>
    <xf numFmtId="0" fontId="171" fillId="31" borderId="40" xfId="0" applyFont="1" applyFill="1" applyBorder="1" applyAlignment="1">
      <alignment horizontal="center" vertical="center"/>
    </xf>
    <xf numFmtId="0" fontId="171" fillId="31" borderId="63" xfId="0" applyFont="1" applyFill="1" applyBorder="1" applyAlignment="1">
      <alignment horizontal="center" vertical="center"/>
    </xf>
    <xf numFmtId="167" fontId="121" fillId="24" borderId="62" xfId="110" applyNumberFormat="1" applyFont="1" applyFill="1" applyBorder="1" applyAlignment="1">
      <alignment horizontal="center" vertical="center"/>
    </xf>
    <xf numFmtId="167" fontId="121" fillId="24" borderId="40" xfId="110" applyNumberFormat="1" applyFont="1" applyFill="1" applyBorder="1" applyAlignment="1">
      <alignment horizontal="center" vertical="center"/>
    </xf>
    <xf numFmtId="167" fontId="121" fillId="24" borderId="63" xfId="110" applyNumberFormat="1" applyFont="1" applyFill="1" applyBorder="1" applyAlignment="1">
      <alignment horizontal="center" vertical="center"/>
    </xf>
    <xf numFmtId="2" fontId="103" fillId="31" borderId="21" xfId="226" applyNumberFormat="1" applyFont="1" applyFill="1" applyBorder="1" applyAlignment="1">
      <alignment horizontal="left" vertical="center"/>
    </xf>
    <xf numFmtId="205" fontId="138" fillId="0" borderId="153" xfId="95" applyNumberFormat="1" applyFont="1" applyBorder="1" applyAlignment="1">
      <alignment horizontal="center"/>
    </xf>
    <xf numFmtId="205" fontId="138" fillId="0" borderId="26" xfId="95" applyNumberFormat="1" applyFont="1" applyBorder="1" applyAlignment="1">
      <alignment horizontal="center"/>
    </xf>
    <xf numFmtId="205" fontId="138" fillId="0" borderId="154" xfId="95" applyNumberFormat="1" applyFont="1" applyBorder="1" applyAlignment="1">
      <alignment horizontal="center"/>
    </xf>
    <xf numFmtId="0" fontId="136" fillId="0" borderId="62" xfId="110" applyFont="1" applyBorder="1" applyAlignment="1">
      <alignment horizontal="center" vertical="center"/>
    </xf>
    <xf numFmtId="0" fontId="136" fillId="0" borderId="40" xfId="110" applyFont="1" applyBorder="1" applyAlignment="1">
      <alignment horizontal="center" vertical="center"/>
    </xf>
    <xf numFmtId="0" fontId="136" fillId="0" borderId="63" xfId="110" applyFont="1" applyBorder="1" applyAlignment="1">
      <alignment horizontal="center" vertical="center"/>
    </xf>
    <xf numFmtId="0" fontId="136" fillId="0" borderId="64" xfId="110" applyFont="1" applyBorder="1" applyAlignment="1">
      <alignment horizontal="center" vertical="center"/>
    </xf>
    <xf numFmtId="0" fontId="136" fillId="0" borderId="0" xfId="110" applyFont="1" applyBorder="1" applyAlignment="1">
      <alignment horizontal="center" vertical="center"/>
    </xf>
    <xf numFmtId="0" fontId="136" fillId="0" borderId="65" xfId="110" applyFont="1" applyBorder="1" applyAlignment="1">
      <alignment horizontal="center" vertical="center"/>
    </xf>
    <xf numFmtId="0" fontId="137" fillId="0" borderId="64" xfId="110" applyFont="1" applyBorder="1" applyAlignment="1">
      <alignment horizontal="center" vertical="center"/>
    </xf>
    <xf numFmtId="0" fontId="137" fillId="0" borderId="0" xfId="110" applyFont="1" applyBorder="1" applyAlignment="1">
      <alignment horizontal="center" vertical="center"/>
    </xf>
    <xf numFmtId="0" fontId="137" fillId="0" borderId="65" xfId="110" applyFont="1" applyBorder="1" applyAlignment="1">
      <alignment horizontal="center" vertical="center"/>
    </xf>
    <xf numFmtId="0" fontId="137" fillId="0" borderId="71" xfId="110" applyFont="1" applyBorder="1" applyAlignment="1">
      <alignment horizontal="center" vertical="center"/>
    </xf>
    <xf numFmtId="0" fontId="137" fillId="0" borderId="41" xfId="110" applyFont="1" applyBorder="1" applyAlignment="1">
      <alignment horizontal="center" vertical="center"/>
    </xf>
    <xf numFmtId="0" fontId="137" fillId="0" borderId="74" xfId="110" applyFont="1" applyBorder="1" applyAlignment="1">
      <alignment horizontal="center" vertical="center"/>
    </xf>
    <xf numFmtId="0" fontId="139" fillId="30" borderId="72" xfId="0" applyFont="1" applyFill="1" applyBorder="1" applyAlignment="1">
      <alignment horizontal="right"/>
    </xf>
    <xf numFmtId="0" fontId="139" fillId="30" borderId="73" xfId="0" applyFont="1" applyFill="1" applyBorder="1" applyAlignment="1">
      <alignment horizontal="right"/>
    </xf>
    <xf numFmtId="0" fontId="139" fillId="0" borderId="76" xfId="0" applyFont="1" applyFill="1" applyBorder="1" applyAlignment="1">
      <alignment horizontal="center" vertical="center" wrapText="1"/>
    </xf>
    <xf numFmtId="0" fontId="139" fillId="0" borderId="13" xfId="0" applyFont="1" applyFill="1" applyBorder="1" applyAlignment="1">
      <alignment horizontal="center" vertical="center" wrapText="1"/>
    </xf>
    <xf numFmtId="0" fontId="139" fillId="0" borderId="122" xfId="0" applyFont="1" applyFill="1" applyBorder="1" applyAlignment="1">
      <alignment horizontal="center" vertical="center" wrapText="1"/>
    </xf>
    <xf numFmtId="0" fontId="139" fillId="0" borderId="19" xfId="0" applyFont="1" applyFill="1" applyBorder="1" applyAlignment="1">
      <alignment horizontal="center" vertical="center" wrapText="1"/>
    </xf>
    <xf numFmtId="0" fontId="139" fillId="0" borderId="123" xfId="0" applyFont="1" applyFill="1" applyBorder="1" applyAlignment="1">
      <alignment horizontal="center" vertical="center" wrapText="1"/>
    </xf>
    <xf numFmtId="0" fontId="139" fillId="0" borderId="20" xfId="0" applyFont="1" applyFill="1" applyBorder="1" applyAlignment="1">
      <alignment horizontal="center" vertical="center" wrapText="1"/>
    </xf>
    <xf numFmtId="0" fontId="139" fillId="0" borderId="130" xfId="0" applyFont="1" applyFill="1" applyBorder="1" applyAlignment="1">
      <alignment horizontal="center" vertical="center" wrapText="1"/>
    </xf>
    <xf numFmtId="0" fontId="139" fillId="0" borderId="131" xfId="0" applyFont="1" applyFill="1" applyBorder="1" applyAlignment="1">
      <alignment horizontal="center" vertical="center" wrapText="1"/>
    </xf>
    <xf numFmtId="0" fontId="139" fillId="0" borderId="75" xfId="0" applyFont="1" applyBorder="1" applyAlignment="1">
      <alignment horizontal="center" vertical="center"/>
    </xf>
    <xf numFmtId="0" fontId="139" fillId="0" borderId="77" xfId="0" applyFont="1" applyBorder="1" applyAlignment="1">
      <alignment horizontal="center" vertical="center"/>
    </xf>
    <xf numFmtId="0" fontId="139" fillId="0" borderId="76" xfId="0" applyFont="1" applyBorder="1" applyAlignment="1">
      <alignment horizontal="center" vertical="center"/>
    </xf>
    <xf numFmtId="0" fontId="139" fillId="0" borderId="13" xfId="0" applyFont="1" applyBorder="1" applyAlignment="1">
      <alignment horizontal="center" vertical="center"/>
    </xf>
    <xf numFmtId="0" fontId="139" fillId="30" borderId="87" xfId="0" applyFont="1" applyFill="1" applyBorder="1" applyAlignment="1">
      <alignment horizontal="center" vertical="center"/>
    </xf>
    <xf numFmtId="0" fontId="139" fillId="30" borderId="88" xfId="0" applyFont="1" applyFill="1" applyBorder="1" applyAlignment="1">
      <alignment horizontal="center" vertical="center"/>
    </xf>
    <xf numFmtId="0" fontId="139" fillId="30" borderId="89" xfId="0" applyFont="1" applyFill="1" applyBorder="1" applyAlignment="1">
      <alignment horizontal="center" vertical="center"/>
    </xf>
    <xf numFmtId="0" fontId="141" fillId="0" borderId="62" xfId="110" applyFont="1" applyBorder="1" applyAlignment="1">
      <alignment horizontal="center" vertical="center"/>
    </xf>
    <xf numFmtId="0" fontId="141" fillId="0" borderId="40" xfId="110" applyFont="1" applyBorder="1" applyAlignment="1">
      <alignment horizontal="center" vertical="center"/>
    </xf>
    <xf numFmtId="0" fontId="141" fillId="0" borderId="63" xfId="110" applyFont="1" applyBorder="1" applyAlignment="1">
      <alignment horizontal="center" vertical="center"/>
    </xf>
    <xf numFmtId="0" fontId="142" fillId="0" borderId="64" xfId="110" applyFont="1" applyBorder="1" applyAlignment="1">
      <alignment horizontal="center" vertical="center"/>
    </xf>
    <xf numFmtId="0" fontId="142" fillId="0" borderId="0" xfId="110" applyFont="1" applyBorder="1" applyAlignment="1">
      <alignment horizontal="center" vertical="center"/>
    </xf>
    <xf numFmtId="0" fontId="142" fillId="0" borderId="65" xfId="110" applyFont="1" applyBorder="1" applyAlignment="1">
      <alignment horizontal="center" vertical="center"/>
    </xf>
    <xf numFmtId="0" fontId="138" fillId="0" borderId="64" xfId="110" applyFont="1" applyBorder="1" applyAlignment="1">
      <alignment horizontal="center" vertical="center"/>
    </xf>
    <xf numFmtId="0" fontId="138" fillId="0" borderId="0" xfId="110" applyFont="1" applyBorder="1" applyAlignment="1">
      <alignment horizontal="center" vertical="center"/>
    </xf>
    <xf numFmtId="0" fontId="138" fillId="0" borderId="65" xfId="110" applyFont="1" applyBorder="1" applyAlignment="1">
      <alignment horizontal="center" vertical="center"/>
    </xf>
    <xf numFmtId="0" fontId="138" fillId="0" borderId="71" xfId="110" applyFont="1" applyBorder="1" applyAlignment="1">
      <alignment horizontal="center" vertical="center"/>
    </xf>
    <xf numFmtId="0" fontId="138" fillId="0" borderId="41" xfId="110" applyFont="1" applyBorder="1" applyAlignment="1">
      <alignment horizontal="center" vertical="center"/>
    </xf>
    <xf numFmtId="0" fontId="138" fillId="0" borderId="74" xfId="110" applyFont="1" applyBorder="1" applyAlignment="1">
      <alignment horizontal="center" vertical="center"/>
    </xf>
    <xf numFmtId="0" fontId="0" fillId="0" borderId="0" xfId="0" applyAlignment="1">
      <alignment horizontal="center"/>
    </xf>
    <xf numFmtId="0" fontId="0" fillId="0" borderId="0" xfId="0" applyBorder="1" applyAlignment="1">
      <alignment horizontal="left" vertical="center" wrapText="1"/>
    </xf>
    <xf numFmtId="0" fontId="113" fillId="0" borderId="16" xfId="92" applyFont="1" applyFill="1" applyBorder="1" applyAlignment="1">
      <alignment horizontal="left" vertical="center"/>
    </xf>
    <xf numFmtId="0" fontId="113" fillId="0" borderId="80" xfId="92" applyFont="1" applyFill="1" applyBorder="1" applyAlignment="1">
      <alignment horizontal="left" vertical="center"/>
    </xf>
    <xf numFmtId="0" fontId="113" fillId="0" borderId="81" xfId="92" applyFont="1" applyFill="1" applyBorder="1" applyAlignment="1">
      <alignment horizontal="left" vertical="center"/>
    </xf>
    <xf numFmtId="49" fontId="104" fillId="30" borderId="71" xfId="92" applyNumberFormat="1" applyFont="1" applyFill="1" applyBorder="1" applyAlignment="1">
      <alignment horizontal="right" vertical="center"/>
    </xf>
    <xf numFmtId="49" fontId="104" fillId="30" borderId="41" xfId="92" applyNumberFormat="1" applyFont="1" applyFill="1" applyBorder="1" applyAlignment="1">
      <alignment horizontal="right" vertical="center"/>
    </xf>
    <xf numFmtId="49" fontId="169" fillId="26" borderId="0" xfId="340" applyNumberFormat="1" applyFont="1" applyFill="1" applyBorder="1" applyAlignment="1">
      <alignment horizontal="left" vertical="center"/>
    </xf>
    <xf numFmtId="0" fontId="113" fillId="0" borderId="95" xfId="92" applyFont="1" applyFill="1" applyBorder="1" applyAlignment="1">
      <alignment horizontal="left" vertical="center"/>
    </xf>
    <xf numFmtId="49" fontId="104" fillId="30" borderId="68" xfId="92" applyNumberFormat="1" applyFont="1" applyFill="1" applyBorder="1" applyAlignment="1">
      <alignment horizontal="right" vertical="center"/>
    </xf>
    <xf numFmtId="49" fontId="104" fillId="30" borderId="30" xfId="92" applyNumberFormat="1" applyFont="1" applyFill="1" applyBorder="1" applyAlignment="1">
      <alignment horizontal="right" vertical="center"/>
    </xf>
    <xf numFmtId="206" fontId="114" fillId="0" borderId="8" xfId="110" applyNumberFormat="1" applyFont="1" applyFill="1" applyBorder="1" applyAlignment="1">
      <alignment horizontal="left" vertical="top" wrapText="1"/>
    </xf>
    <xf numFmtId="206" fontId="114" fillId="0" borderId="0" xfId="110" applyNumberFormat="1" applyFont="1" applyFill="1" applyBorder="1" applyAlignment="1">
      <alignment horizontal="left" vertical="top" wrapText="1"/>
    </xf>
    <xf numFmtId="206" fontId="114" fillId="0" borderId="65" xfId="110" applyNumberFormat="1" applyFont="1" applyFill="1" applyBorder="1" applyAlignment="1">
      <alignment horizontal="left" vertical="top" wrapText="1"/>
    </xf>
    <xf numFmtId="206" fontId="114" fillId="0" borderId="72" xfId="110" applyNumberFormat="1" applyFont="1" applyFill="1" applyBorder="1" applyAlignment="1">
      <alignment horizontal="left" vertical="top" wrapText="1"/>
    </xf>
    <xf numFmtId="206" fontId="114" fillId="0" borderId="41" xfId="110" applyNumberFormat="1" applyFont="1" applyFill="1" applyBorder="1" applyAlignment="1">
      <alignment horizontal="left" vertical="top" wrapText="1"/>
    </xf>
    <xf numFmtId="206" fontId="114" fillId="0" borderId="74" xfId="110" applyNumberFormat="1" applyFont="1" applyFill="1" applyBorder="1" applyAlignment="1">
      <alignment horizontal="left" vertical="top" wrapText="1"/>
    </xf>
    <xf numFmtId="0" fontId="4" fillId="26" borderId="41" xfId="110" applyNumberFormat="1" applyFont="1" applyFill="1" applyBorder="1" applyAlignment="1">
      <alignment horizontal="left" vertical="center"/>
    </xf>
    <xf numFmtId="0" fontId="4" fillId="26" borderId="74" xfId="110" applyNumberFormat="1" applyFont="1" applyFill="1" applyBorder="1" applyAlignment="1">
      <alignment horizontal="left" vertical="center"/>
    </xf>
    <xf numFmtId="0" fontId="99" fillId="31" borderId="8" xfId="92" applyFont="1" applyFill="1" applyBorder="1" applyAlignment="1">
      <alignment horizontal="center" vertical="center"/>
    </xf>
    <xf numFmtId="0" fontId="99" fillId="31" borderId="0" xfId="92" applyFont="1" applyFill="1" applyBorder="1" applyAlignment="1">
      <alignment horizontal="center" vertical="center"/>
    </xf>
    <xf numFmtId="0" fontId="99" fillId="31" borderId="29" xfId="92" applyFont="1" applyFill="1" applyBorder="1" applyAlignment="1">
      <alignment horizontal="center" vertical="center"/>
    </xf>
    <xf numFmtId="0" fontId="4" fillId="30" borderId="35" xfId="92" applyFont="1" applyFill="1" applyBorder="1" applyAlignment="1">
      <alignment horizontal="center" vertical="center"/>
    </xf>
    <xf numFmtId="0" fontId="4" fillId="30" borderId="33" xfId="92" applyFont="1" applyFill="1" applyBorder="1" applyAlignment="1">
      <alignment horizontal="center" vertical="center"/>
    </xf>
    <xf numFmtId="4" fontId="120" fillId="30" borderId="140" xfId="92" applyNumberFormat="1" applyFont="1" applyFill="1" applyBorder="1" applyAlignment="1">
      <alignment horizontal="right" vertical="center"/>
    </xf>
    <xf numFmtId="4" fontId="120" fillId="30" borderId="88" xfId="92" applyNumberFormat="1" applyFont="1" applyFill="1" applyBorder="1" applyAlignment="1">
      <alignment horizontal="right" vertical="center"/>
    </xf>
    <xf numFmtId="2" fontId="113" fillId="26" borderId="20" xfId="92" applyNumberFormat="1" applyFont="1" applyFill="1" applyBorder="1" applyAlignment="1">
      <alignment horizontal="center" vertical="center"/>
    </xf>
    <xf numFmtId="2" fontId="113" fillId="26" borderId="21" xfId="92" applyNumberFormat="1" applyFont="1" applyFill="1" applyBorder="1" applyAlignment="1">
      <alignment horizontal="center" vertical="center"/>
    </xf>
    <xf numFmtId="2" fontId="113" fillId="26" borderId="22" xfId="92" applyNumberFormat="1" applyFont="1" applyFill="1" applyBorder="1" applyAlignment="1">
      <alignment horizontal="center" vertical="center"/>
    </xf>
    <xf numFmtId="0" fontId="120" fillId="30" borderId="87" xfId="92" applyFont="1" applyFill="1" applyBorder="1" applyAlignment="1">
      <alignment horizontal="right" vertical="center"/>
    </xf>
    <xf numFmtId="0" fontId="120" fillId="30" borderId="88" xfId="92" applyFont="1" applyFill="1" applyBorder="1" applyAlignment="1">
      <alignment horizontal="right" vertical="center"/>
    </xf>
    <xf numFmtId="0" fontId="120" fillId="30" borderId="141" xfId="92" applyFont="1" applyFill="1" applyBorder="1" applyAlignment="1">
      <alignment horizontal="right" vertical="center"/>
    </xf>
    <xf numFmtId="2" fontId="113" fillId="31" borderId="20" xfId="92" applyNumberFormat="1" applyFont="1" applyFill="1" applyBorder="1" applyAlignment="1">
      <alignment horizontal="center" vertical="center"/>
    </xf>
    <xf numFmtId="2" fontId="113" fillId="31" borderId="21" xfId="92" applyNumberFormat="1" applyFont="1" applyFill="1" applyBorder="1" applyAlignment="1">
      <alignment horizontal="center" vertical="center"/>
    </xf>
    <xf numFmtId="2" fontId="113" fillId="31" borderId="22" xfId="92" applyNumberFormat="1" applyFont="1" applyFill="1" applyBorder="1" applyAlignment="1">
      <alignment horizontal="center" vertical="center"/>
    </xf>
    <xf numFmtId="0" fontId="113" fillId="31" borderId="20" xfId="92" applyFont="1" applyFill="1" applyBorder="1" applyAlignment="1">
      <alignment horizontal="center" vertical="center"/>
    </xf>
    <xf numFmtId="0" fontId="113" fillId="31" borderId="21" xfId="92" applyFont="1" applyFill="1" applyBorder="1" applyAlignment="1">
      <alignment horizontal="center" vertical="center"/>
    </xf>
    <xf numFmtId="0" fontId="113" fillId="31" borderId="22" xfId="92" applyFont="1" applyFill="1" applyBorder="1" applyAlignment="1">
      <alignment horizontal="center" vertical="center"/>
    </xf>
    <xf numFmtId="206" fontId="114" fillId="30" borderId="32" xfId="110" applyNumberFormat="1" applyFont="1" applyFill="1" applyBorder="1" applyAlignment="1">
      <alignment horizontal="center" vertical="center"/>
    </xf>
    <xf numFmtId="206" fontId="114" fillId="30" borderId="30" xfId="110" applyNumberFormat="1" applyFont="1" applyFill="1" applyBorder="1" applyAlignment="1">
      <alignment horizontal="center" vertical="center"/>
    </xf>
    <xf numFmtId="206" fontId="114" fillId="30" borderId="34" xfId="110" applyNumberFormat="1" applyFont="1" applyFill="1" applyBorder="1" applyAlignment="1">
      <alignment horizontal="center" vertical="center"/>
    </xf>
    <xf numFmtId="206" fontId="114" fillId="30" borderId="31" xfId="110" applyNumberFormat="1" applyFont="1" applyFill="1" applyBorder="1" applyAlignment="1">
      <alignment horizontal="center" vertical="center"/>
    </xf>
    <xf numFmtId="206" fontId="114" fillId="30" borderId="35" xfId="110" applyNumberFormat="1" applyFont="1" applyFill="1" applyBorder="1" applyAlignment="1">
      <alignment horizontal="center" vertical="center"/>
    </xf>
    <xf numFmtId="206" fontId="114" fillId="30" borderId="33" xfId="110" applyNumberFormat="1" applyFont="1" applyFill="1" applyBorder="1" applyAlignment="1">
      <alignment horizontal="center" vertical="center"/>
    </xf>
    <xf numFmtId="206" fontId="114" fillId="0" borderId="34" xfId="110" applyNumberFormat="1" applyFont="1" applyFill="1" applyBorder="1" applyAlignment="1">
      <alignment horizontal="left" vertical="top" wrapText="1"/>
    </xf>
    <xf numFmtId="206" fontId="114" fillId="0" borderId="31" xfId="110" applyNumberFormat="1" applyFont="1" applyFill="1" applyBorder="1" applyAlignment="1">
      <alignment horizontal="left" vertical="top" wrapText="1"/>
    </xf>
    <xf numFmtId="206" fontId="114" fillId="0" borderId="67" xfId="110" applyNumberFormat="1" applyFont="1" applyFill="1" applyBorder="1" applyAlignment="1">
      <alignment horizontal="left" vertical="top" wrapText="1"/>
    </xf>
    <xf numFmtId="207" fontId="113" fillId="26" borderId="20" xfId="92" applyNumberFormat="1" applyFont="1" applyFill="1" applyBorder="1" applyAlignment="1">
      <alignment horizontal="center" vertical="center"/>
    </xf>
    <xf numFmtId="207" fontId="113" fillId="26" borderId="21" xfId="92" applyNumberFormat="1" applyFont="1" applyFill="1" applyBorder="1" applyAlignment="1">
      <alignment horizontal="center" vertical="center"/>
    </xf>
    <xf numFmtId="207" fontId="113" fillId="26" borderId="22" xfId="92" applyNumberFormat="1" applyFont="1" applyFill="1" applyBorder="1" applyAlignment="1">
      <alignment horizontal="center" vertical="center"/>
    </xf>
    <xf numFmtId="0" fontId="113" fillId="26" borderId="20" xfId="92" applyFont="1" applyFill="1" applyBorder="1" applyAlignment="1">
      <alignment horizontal="center" vertical="center"/>
    </xf>
    <xf numFmtId="0" fontId="113" fillId="26" borderId="21" xfId="92" applyFont="1" applyFill="1" applyBorder="1" applyAlignment="1">
      <alignment horizontal="center" vertical="center"/>
    </xf>
    <xf numFmtId="0" fontId="113" fillId="26" borderId="22" xfId="92" applyFont="1" applyFill="1" applyBorder="1" applyAlignment="1">
      <alignment horizontal="center" vertical="center"/>
    </xf>
    <xf numFmtId="49" fontId="104" fillId="30" borderId="20" xfId="92" applyNumberFormat="1" applyFont="1" applyFill="1" applyBorder="1" applyAlignment="1">
      <alignment horizontal="center" vertical="center"/>
    </xf>
    <xf numFmtId="49" fontId="104" fillId="30" borderId="21" xfId="92" applyNumberFormat="1" applyFont="1" applyFill="1" applyBorder="1" applyAlignment="1">
      <alignment horizontal="center" vertical="center"/>
    </xf>
    <xf numFmtId="49" fontId="104" fillId="30" borderId="22" xfId="92" applyNumberFormat="1" applyFont="1" applyFill="1" applyBorder="1" applyAlignment="1">
      <alignment horizontal="center" vertical="center"/>
    </xf>
    <xf numFmtId="0" fontId="120" fillId="30" borderId="32" xfId="92" applyFont="1" applyFill="1" applyBorder="1" applyAlignment="1">
      <alignment horizontal="right" vertical="center"/>
    </xf>
    <xf numFmtId="0" fontId="120" fillId="30" borderId="30" xfId="92" applyFont="1" applyFill="1" applyBorder="1" applyAlignment="1">
      <alignment horizontal="right" vertical="center"/>
    </xf>
    <xf numFmtId="4" fontId="120" fillId="30" borderId="30" xfId="92" applyNumberFormat="1" applyFont="1" applyFill="1" applyBorder="1" applyAlignment="1">
      <alignment horizontal="center" vertical="center"/>
    </xf>
    <xf numFmtId="0" fontId="120" fillId="30" borderId="33" xfId="92" applyFont="1" applyFill="1" applyBorder="1" applyAlignment="1">
      <alignment horizontal="center" vertical="center"/>
    </xf>
    <xf numFmtId="2" fontId="120" fillId="30" borderId="88" xfId="92" applyNumberFormat="1" applyFont="1" applyFill="1" applyBorder="1" applyAlignment="1">
      <alignment horizontal="center" vertical="center"/>
    </xf>
    <xf numFmtId="0" fontId="120" fillId="30" borderId="141" xfId="92" applyFont="1" applyFill="1" applyBorder="1" applyAlignment="1">
      <alignment horizontal="center" vertical="center"/>
    </xf>
    <xf numFmtId="2" fontId="104" fillId="30" borderId="20" xfId="92" applyNumberFormat="1" applyFont="1" applyFill="1" applyBorder="1" applyAlignment="1">
      <alignment horizontal="center" vertical="center"/>
    </xf>
    <xf numFmtId="2" fontId="104" fillId="30" borderId="21" xfId="92" applyNumberFormat="1" applyFont="1" applyFill="1" applyBorder="1" applyAlignment="1">
      <alignment horizontal="center" vertical="center"/>
    </xf>
    <xf numFmtId="2" fontId="104" fillId="30" borderId="22" xfId="92" applyNumberFormat="1" applyFont="1" applyFill="1" applyBorder="1" applyAlignment="1">
      <alignment horizontal="center" vertical="center"/>
    </xf>
    <xf numFmtId="2" fontId="104" fillId="30" borderId="90" xfId="92" applyNumberFormat="1" applyFont="1" applyFill="1" applyBorder="1" applyAlignment="1">
      <alignment horizontal="center" vertical="center"/>
    </xf>
    <xf numFmtId="2" fontId="104" fillId="30" borderId="91" xfId="92" applyNumberFormat="1" applyFont="1" applyFill="1" applyBorder="1" applyAlignment="1">
      <alignment horizontal="center" vertical="center"/>
    </xf>
    <xf numFmtId="2" fontId="104" fillId="30" borderId="92" xfId="92" applyNumberFormat="1" applyFont="1" applyFill="1" applyBorder="1" applyAlignment="1">
      <alignment horizontal="center" vertical="center"/>
    </xf>
    <xf numFmtId="49" fontId="104" fillId="30" borderId="90" xfId="92" applyNumberFormat="1" applyFont="1" applyFill="1" applyBorder="1" applyAlignment="1">
      <alignment horizontal="center" vertical="center"/>
    </xf>
    <xf numFmtId="49" fontId="104" fillId="30" borderId="91" xfId="92" applyNumberFormat="1" applyFont="1" applyFill="1" applyBorder="1" applyAlignment="1">
      <alignment horizontal="center" vertical="center"/>
    </xf>
    <xf numFmtId="49" fontId="104" fillId="30" borderId="92" xfId="92" applyNumberFormat="1" applyFont="1" applyFill="1" applyBorder="1" applyAlignment="1">
      <alignment horizontal="center" vertical="center"/>
    </xf>
    <xf numFmtId="206" fontId="114" fillId="30" borderId="20" xfId="110" applyNumberFormat="1" applyFont="1" applyFill="1" applyBorder="1" applyAlignment="1">
      <alignment horizontal="center" vertical="center" wrapText="1"/>
    </xf>
    <xf numFmtId="206" fontId="114" fillId="30" borderId="21" xfId="110" applyNumberFormat="1" applyFont="1" applyFill="1" applyBorder="1" applyAlignment="1">
      <alignment horizontal="center" vertical="center" wrapText="1"/>
    </xf>
    <xf numFmtId="206" fontId="114" fillId="30" borderId="22" xfId="110" applyNumberFormat="1" applyFont="1" applyFill="1" applyBorder="1" applyAlignment="1">
      <alignment horizontal="center" vertical="center" wrapText="1"/>
    </xf>
    <xf numFmtId="0" fontId="143" fillId="26" borderId="0" xfId="3173" applyNumberFormat="1" applyFont="1" applyFill="1" applyBorder="1" applyAlignment="1">
      <alignment horizontal="left" wrapText="1"/>
    </xf>
    <xf numFmtId="0" fontId="143" fillId="26" borderId="65" xfId="3173" applyNumberFormat="1" applyFont="1" applyFill="1" applyBorder="1" applyAlignment="1">
      <alignment horizontal="left" wrapText="1"/>
    </xf>
    <xf numFmtId="0" fontId="143" fillId="26" borderId="31" xfId="3173" applyNumberFormat="1" applyFont="1" applyFill="1" applyBorder="1" applyAlignment="1">
      <alignment horizontal="left" wrapText="1"/>
    </xf>
    <xf numFmtId="0" fontId="143" fillId="26" borderId="67" xfId="3173" applyNumberFormat="1" applyFont="1" applyFill="1" applyBorder="1" applyAlignment="1">
      <alignment horizontal="left" wrapText="1"/>
    </xf>
    <xf numFmtId="49" fontId="71" fillId="0" borderId="62" xfId="135" applyNumberFormat="1" applyFont="1" applyBorder="1" applyAlignment="1">
      <alignment horizontal="center" vertical="center"/>
    </xf>
    <xf numFmtId="49" fontId="71" fillId="0" borderId="40" xfId="135" applyNumberFormat="1" applyFont="1" applyBorder="1" applyAlignment="1">
      <alignment horizontal="center" vertical="center"/>
    </xf>
    <xf numFmtId="49" fontId="71" fillId="0" borderId="63" xfId="135" applyNumberFormat="1" applyFont="1" applyBorder="1" applyAlignment="1">
      <alignment horizontal="center" vertical="center"/>
    </xf>
    <xf numFmtId="0" fontId="70" fillId="0" borderId="68" xfId="110" applyFont="1" applyBorder="1" applyAlignment="1">
      <alignment horizontal="center" vertical="center"/>
    </xf>
    <xf numFmtId="0" fontId="70" fillId="0" borderId="30" xfId="110" applyFont="1" applyBorder="1" applyAlignment="1">
      <alignment horizontal="center" vertical="center"/>
    </xf>
    <xf numFmtId="0" fontId="70" fillId="0" borderId="69" xfId="110" applyFont="1" applyBorder="1" applyAlignment="1">
      <alignment horizontal="center" vertical="center"/>
    </xf>
    <xf numFmtId="0" fontId="0" fillId="0" borderId="64" xfId="0" applyBorder="1" applyAlignment="1">
      <alignment horizontal="center"/>
    </xf>
    <xf numFmtId="0" fontId="0" fillId="0" borderId="0" xfId="0" applyBorder="1" applyAlignment="1">
      <alignment horizontal="center"/>
    </xf>
    <xf numFmtId="0" fontId="0" fillId="0" borderId="71" xfId="0" applyBorder="1" applyAlignment="1">
      <alignment horizontal="center"/>
    </xf>
    <xf numFmtId="0" fontId="0" fillId="0" borderId="41" xfId="0" applyBorder="1" applyAlignment="1">
      <alignment horizontal="center"/>
    </xf>
    <xf numFmtId="0" fontId="0" fillId="0" borderId="31" xfId="0" applyBorder="1" applyAlignment="1">
      <alignment horizontal="center"/>
    </xf>
    <xf numFmtId="0" fontId="0" fillId="0" borderId="67" xfId="0" applyBorder="1" applyAlignment="1">
      <alignment horizontal="center"/>
    </xf>
    <xf numFmtId="0" fontId="0" fillId="0" borderId="65" xfId="0" applyBorder="1" applyAlignment="1">
      <alignment horizontal="center"/>
    </xf>
    <xf numFmtId="2" fontId="144" fillId="31" borderId="13" xfId="95" applyNumberFormat="1" applyFont="1" applyFill="1" applyBorder="1" applyAlignment="1">
      <alignment horizontal="center" vertical="top"/>
    </xf>
    <xf numFmtId="2" fontId="144" fillId="31" borderId="77" xfId="95" applyNumberFormat="1" applyFont="1" applyFill="1" applyBorder="1" applyAlignment="1">
      <alignment horizontal="center" vertical="top"/>
    </xf>
    <xf numFmtId="0" fontId="126" fillId="26" borderId="161" xfId="95" applyFont="1" applyFill="1" applyBorder="1" applyAlignment="1">
      <alignment horizontal="right" vertical="center"/>
    </xf>
    <xf numFmtId="0" fontId="126" fillId="26" borderId="12" xfId="95" applyFont="1" applyFill="1" applyBorder="1" applyAlignment="1">
      <alignment horizontal="right" vertical="center"/>
    </xf>
    <xf numFmtId="0" fontId="123" fillId="30" borderId="70" xfId="95" applyFont="1" applyFill="1" applyBorder="1" applyAlignment="1">
      <alignment horizontal="center"/>
    </xf>
    <xf numFmtId="0" fontId="123" fillId="30" borderId="21" xfId="95" applyFont="1" applyFill="1" applyBorder="1" applyAlignment="1">
      <alignment horizontal="center"/>
    </xf>
    <xf numFmtId="0" fontId="123" fillId="30" borderId="24" xfId="95" applyFont="1" applyFill="1" applyBorder="1" applyAlignment="1">
      <alignment horizontal="center"/>
    </xf>
    <xf numFmtId="0" fontId="145" fillId="26" borderId="64" xfId="95" applyFont="1" applyFill="1" applyBorder="1" applyAlignment="1">
      <alignment horizontal="center" vertical="center"/>
    </xf>
    <xf numFmtId="0" fontId="145" fillId="26" borderId="0" xfId="95" applyFont="1" applyFill="1" applyBorder="1" applyAlignment="1">
      <alignment horizontal="center" vertical="center"/>
    </xf>
    <xf numFmtId="0" fontId="69" fillId="31" borderId="75" xfId="95" applyFont="1" applyFill="1" applyBorder="1" applyAlignment="1">
      <alignment horizontal="center" vertical="center"/>
    </xf>
    <xf numFmtId="0" fontId="69" fillId="31" borderId="76" xfId="95" applyFont="1" applyFill="1" applyBorder="1" applyAlignment="1">
      <alignment horizontal="center" vertical="center"/>
    </xf>
    <xf numFmtId="0" fontId="69" fillId="31" borderId="167" xfId="95" applyFont="1" applyFill="1" applyBorder="1" applyAlignment="1">
      <alignment horizontal="center" vertical="center"/>
    </xf>
    <xf numFmtId="0" fontId="123" fillId="30" borderId="77" xfId="95" applyFont="1" applyFill="1" applyBorder="1" applyAlignment="1">
      <alignment horizontal="center"/>
    </xf>
    <xf numFmtId="0" fontId="123" fillId="30" borderId="13" xfId="95" applyFont="1" applyFill="1" applyBorder="1" applyAlignment="1">
      <alignment horizontal="center"/>
    </xf>
    <xf numFmtId="0" fontId="123" fillId="30" borderId="78" xfId="95" applyFont="1" applyFill="1" applyBorder="1" applyAlignment="1">
      <alignment horizontal="center"/>
    </xf>
    <xf numFmtId="0" fontId="126" fillId="30" borderId="77" xfId="95" applyFont="1" applyFill="1" applyBorder="1" applyAlignment="1">
      <alignment horizontal="center" vertical="center" wrapText="1"/>
    </xf>
    <xf numFmtId="0" fontId="126" fillId="30" borderId="13" xfId="95" applyFont="1" applyFill="1" applyBorder="1" applyAlignment="1">
      <alignment horizontal="center" vertical="center" wrapText="1"/>
    </xf>
    <xf numFmtId="0" fontId="126" fillId="30" borderId="13" xfId="95" applyFont="1" applyFill="1" applyBorder="1" applyAlignment="1">
      <alignment horizontal="center"/>
    </xf>
    <xf numFmtId="0" fontId="126" fillId="30" borderId="78" xfId="95" applyFont="1" applyFill="1" applyBorder="1" applyAlignment="1">
      <alignment horizontal="center"/>
    </xf>
    <xf numFmtId="0" fontId="126" fillId="30" borderId="78" xfId="95" applyFont="1" applyFill="1" applyBorder="1" applyAlignment="1">
      <alignment horizontal="center" vertical="center"/>
    </xf>
    <xf numFmtId="0" fontId="145" fillId="26" borderId="65" xfId="95" applyFont="1" applyFill="1" applyBorder="1" applyAlignment="1">
      <alignment horizontal="center" vertical="center"/>
    </xf>
    <xf numFmtId="0" fontId="0" fillId="0" borderId="66" xfId="0" applyBorder="1" applyAlignment="1">
      <alignment horizontal="center"/>
    </xf>
    <xf numFmtId="0" fontId="126" fillId="30" borderId="66" xfId="95" applyFont="1" applyFill="1" applyBorder="1" applyAlignment="1">
      <alignment horizontal="center" vertical="center" wrapText="1"/>
    </xf>
    <xf numFmtId="0" fontId="126" fillId="30" borderId="31" xfId="95" applyFont="1" applyFill="1" applyBorder="1" applyAlignment="1">
      <alignment horizontal="center" vertical="center" wrapText="1"/>
    </xf>
    <xf numFmtId="0" fontId="126" fillId="30" borderId="35" xfId="95" applyFont="1" applyFill="1" applyBorder="1" applyAlignment="1">
      <alignment horizontal="center" vertical="center" wrapText="1"/>
    </xf>
    <xf numFmtId="0" fontId="126" fillId="30" borderId="64" xfId="95" applyFont="1" applyFill="1" applyBorder="1" applyAlignment="1">
      <alignment horizontal="center" vertical="center" wrapText="1"/>
    </xf>
    <xf numFmtId="0" fontId="126" fillId="30" borderId="0" xfId="95" applyFont="1" applyFill="1" applyBorder="1" applyAlignment="1">
      <alignment horizontal="center" vertical="center" wrapText="1"/>
    </xf>
    <xf numFmtId="0" fontId="126" fillId="30" borderId="29" xfId="95" applyFont="1" applyFill="1" applyBorder="1" applyAlignment="1">
      <alignment horizontal="center" vertical="center" wrapText="1"/>
    </xf>
    <xf numFmtId="2" fontId="144" fillId="31" borderId="20" xfId="95" applyNumberFormat="1" applyFont="1" applyFill="1" applyBorder="1" applyAlignment="1">
      <alignment horizontal="center" vertical="top"/>
    </xf>
    <xf numFmtId="2" fontId="144" fillId="31" borderId="21" xfId="95" applyNumberFormat="1" applyFont="1" applyFill="1" applyBorder="1" applyAlignment="1">
      <alignment horizontal="center" vertical="top"/>
    </xf>
    <xf numFmtId="2" fontId="144" fillId="31" borderId="22" xfId="95" applyNumberFormat="1" applyFont="1" applyFill="1" applyBorder="1" applyAlignment="1">
      <alignment horizontal="center" vertical="top"/>
    </xf>
    <xf numFmtId="2" fontId="144" fillId="31" borderId="70" xfId="95" applyNumberFormat="1" applyFont="1" applyFill="1" applyBorder="1" applyAlignment="1">
      <alignment horizontal="center" vertical="top"/>
    </xf>
    <xf numFmtId="0" fontId="143" fillId="26" borderId="30" xfId="3173" applyNumberFormat="1" applyFont="1" applyFill="1" applyBorder="1" applyAlignment="1">
      <alignment horizontal="left" wrapText="1"/>
    </xf>
    <xf numFmtId="0" fontId="143" fillId="26" borderId="69" xfId="3173" applyNumberFormat="1" applyFont="1" applyFill="1" applyBorder="1" applyAlignment="1">
      <alignment horizontal="left" wrapText="1"/>
    </xf>
    <xf numFmtId="0" fontId="69" fillId="31" borderId="70" xfId="95" applyFont="1" applyFill="1" applyBorder="1" applyAlignment="1">
      <alignment horizontal="center" vertical="center"/>
    </xf>
    <xf numFmtId="0" fontId="69" fillId="31" borderId="21" xfId="95" applyFont="1" applyFill="1" applyBorder="1" applyAlignment="1">
      <alignment horizontal="center" vertical="center"/>
    </xf>
    <xf numFmtId="0" fontId="69" fillId="31" borderId="24" xfId="95" applyFont="1" applyFill="1" applyBorder="1" applyAlignment="1">
      <alignment horizontal="center" vertical="center"/>
    </xf>
    <xf numFmtId="0" fontId="126" fillId="30" borderId="34" xfId="95" applyFont="1" applyFill="1" applyBorder="1" applyAlignment="1">
      <alignment horizontal="center" vertical="center" wrapText="1"/>
    </xf>
    <xf numFmtId="0" fontId="126" fillId="30" borderId="8" xfId="95" applyFont="1" applyFill="1" applyBorder="1" applyAlignment="1">
      <alignment horizontal="center" vertical="center" wrapText="1"/>
    </xf>
    <xf numFmtId="0" fontId="126" fillId="30" borderId="23" xfId="95" applyFont="1" applyFill="1" applyBorder="1" applyAlignment="1">
      <alignment horizontal="center" vertical="center" wrapText="1"/>
    </xf>
    <xf numFmtId="0" fontId="126" fillId="30" borderId="18" xfId="95" applyFont="1" applyFill="1" applyBorder="1" applyAlignment="1">
      <alignment horizontal="center" vertical="center" wrapText="1"/>
    </xf>
    <xf numFmtId="0" fontId="126" fillId="30" borderId="32" xfId="95" applyFont="1" applyFill="1" applyBorder="1" applyAlignment="1">
      <alignment horizontal="center" vertical="center" wrapText="1"/>
    </xf>
    <xf numFmtId="0" fontId="126" fillId="30" borderId="33" xfId="95" applyFont="1" applyFill="1" applyBorder="1" applyAlignment="1">
      <alignment horizontal="center" vertical="center" wrapText="1"/>
    </xf>
    <xf numFmtId="0" fontId="126" fillId="30" borderId="30" xfId="95" applyFont="1" applyFill="1" applyBorder="1" applyAlignment="1">
      <alignment horizontal="center"/>
    </xf>
    <xf numFmtId="0" fontId="126" fillId="30" borderId="69" xfId="95" applyFont="1" applyFill="1" applyBorder="1" applyAlignment="1">
      <alignment horizontal="center"/>
    </xf>
    <xf numFmtId="0" fontId="126" fillId="30" borderId="20" xfId="95" applyFont="1" applyFill="1" applyBorder="1" applyAlignment="1">
      <alignment horizontal="center"/>
    </xf>
    <xf numFmtId="0" fontId="126" fillId="30" borderId="22" xfId="95" applyFont="1" applyFill="1" applyBorder="1" applyAlignment="1">
      <alignment horizontal="center"/>
    </xf>
    <xf numFmtId="0" fontId="126" fillId="30" borderId="135" xfId="95" applyFont="1" applyFill="1" applyBorder="1" applyAlignment="1">
      <alignment horizontal="center" vertical="center"/>
    </xf>
    <xf numFmtId="0" fontId="126" fillId="30" borderId="131" xfId="95" applyFont="1" applyFill="1" applyBorder="1" applyAlignment="1">
      <alignment horizontal="center" vertical="center"/>
    </xf>
    <xf numFmtId="0" fontId="0" fillId="0" borderId="72" xfId="0" applyBorder="1" applyAlignment="1">
      <alignment horizontal="center"/>
    </xf>
    <xf numFmtId="0" fontId="0" fillId="0" borderId="41" xfId="0" applyBorder="1" applyAlignment="1">
      <alignment horizontal="right"/>
    </xf>
    <xf numFmtId="0" fontId="126" fillId="26" borderId="70" xfId="95" applyFont="1" applyFill="1" applyBorder="1" applyAlignment="1">
      <alignment horizontal="right" vertical="center"/>
    </xf>
    <xf numFmtId="0" fontId="126" fillId="26" borderId="21" xfId="95" applyFont="1" applyFill="1" applyBorder="1" applyAlignment="1">
      <alignment horizontal="right" vertical="center"/>
    </xf>
    <xf numFmtId="0" fontId="126" fillId="26" borderId="22" xfId="95" applyFont="1" applyFill="1" applyBorder="1" applyAlignment="1">
      <alignment horizontal="right" vertical="center"/>
    </xf>
    <xf numFmtId="0" fontId="145" fillId="26" borderId="29" xfId="95" applyFont="1" applyFill="1" applyBorder="1" applyAlignment="1">
      <alignment horizontal="center" vertical="center"/>
    </xf>
    <xf numFmtId="0" fontId="145" fillId="26" borderId="8" xfId="95" applyFont="1" applyFill="1" applyBorder="1" applyAlignment="1">
      <alignment horizontal="center" vertical="center"/>
    </xf>
    <xf numFmtId="0" fontId="0" fillId="0" borderId="8" xfId="0" applyBorder="1" applyAlignment="1">
      <alignment horizontal="center"/>
    </xf>
    <xf numFmtId="0" fontId="0" fillId="0" borderId="0" xfId="0" applyBorder="1" applyAlignment="1">
      <alignment horizontal="right"/>
    </xf>
    <xf numFmtId="0" fontId="4" fillId="0" borderId="44" xfId="3100" applyFont="1" applyFill="1" applyBorder="1" applyAlignment="1">
      <alignment horizontal="left" vertical="center"/>
    </xf>
    <xf numFmtId="0" fontId="4" fillId="0" borderId="45" xfId="3100" applyFont="1" applyFill="1" applyBorder="1" applyAlignment="1">
      <alignment horizontal="left" vertical="center"/>
    </xf>
    <xf numFmtId="0" fontId="4" fillId="0" borderId="46" xfId="3100" applyFont="1" applyFill="1" applyBorder="1" applyAlignment="1">
      <alignment horizontal="left" vertical="center"/>
    </xf>
    <xf numFmtId="0" fontId="4" fillId="0" borderId="54" xfId="3100" applyFont="1" applyFill="1" applyBorder="1" applyAlignment="1">
      <alignment horizontal="left" vertical="center"/>
    </xf>
    <xf numFmtId="0" fontId="4" fillId="0" borderId="55" xfId="3100" applyFont="1" applyFill="1" applyBorder="1" applyAlignment="1">
      <alignment horizontal="left" vertical="center"/>
    </xf>
    <xf numFmtId="0" fontId="4" fillId="0" borderId="56" xfId="3100" applyFont="1" applyFill="1" applyBorder="1" applyAlignment="1">
      <alignment horizontal="left" vertical="center"/>
    </xf>
    <xf numFmtId="0" fontId="4" fillId="0" borderId="44" xfId="3100" applyFont="1" applyBorder="1" applyAlignment="1">
      <alignment horizontal="left" vertical="center"/>
    </xf>
    <xf numFmtId="0" fontId="4" fillId="0" borderId="46" xfId="3100" applyFont="1" applyBorder="1" applyAlignment="1">
      <alignment horizontal="left" vertical="center"/>
    </xf>
    <xf numFmtId="0" fontId="2" fillId="0" borderId="48" xfId="3100" applyFont="1" applyFill="1" applyBorder="1" applyAlignment="1">
      <alignment horizontal="center" vertical="center"/>
    </xf>
    <xf numFmtId="0" fontId="2" fillId="0" borderId="49" xfId="3100" applyFont="1" applyFill="1" applyBorder="1" applyAlignment="1">
      <alignment horizontal="center" vertical="center"/>
    </xf>
    <xf numFmtId="0" fontId="71" fillId="0" borderId="40" xfId="3100" applyFont="1" applyBorder="1" applyAlignment="1">
      <alignment horizontal="center" vertical="center"/>
    </xf>
    <xf numFmtId="0" fontId="68" fillId="0" borderId="0" xfId="3100" applyFont="1" applyBorder="1" applyAlignment="1">
      <alignment horizontal="center" vertical="center"/>
    </xf>
    <xf numFmtId="0" fontId="70" fillId="0" borderId="0" xfId="3100" applyFont="1" applyBorder="1" applyAlignment="1">
      <alignment horizontal="center" vertical="center"/>
    </xf>
    <xf numFmtId="191" fontId="5" fillId="31" borderId="70" xfId="3100" applyNumberFormat="1" applyFont="1" applyFill="1" applyBorder="1" applyAlignment="1">
      <alignment horizontal="center" vertical="center"/>
    </xf>
    <xf numFmtId="191" fontId="5" fillId="31" borderId="21" xfId="3100" applyNumberFormat="1" applyFont="1" applyFill="1" applyBorder="1" applyAlignment="1">
      <alignment horizontal="center" vertical="center"/>
    </xf>
    <xf numFmtId="191" fontId="5" fillId="31" borderId="24" xfId="3100" applyNumberFormat="1" applyFont="1" applyFill="1" applyBorder="1" applyAlignment="1">
      <alignment horizontal="center" vertical="center"/>
    </xf>
    <xf numFmtId="191" fontId="108" fillId="0" borderId="32" xfId="3100" applyNumberFormat="1" applyFont="1" applyBorder="1" applyAlignment="1">
      <alignment horizontal="center" vertical="center"/>
    </xf>
    <xf numFmtId="191" fontId="108" fillId="0" borderId="30" xfId="3100" applyNumberFormat="1" applyFont="1" applyBorder="1" applyAlignment="1">
      <alignment horizontal="center" vertical="center"/>
    </xf>
    <xf numFmtId="191" fontId="108" fillId="0" borderId="33" xfId="3100" applyNumberFormat="1" applyFont="1" applyBorder="1" applyAlignment="1">
      <alignment horizontal="center" vertical="center"/>
    </xf>
    <xf numFmtId="4" fontId="108" fillId="0" borderId="32" xfId="3100" applyNumberFormat="1" applyFont="1" applyBorder="1" applyAlignment="1">
      <alignment horizontal="center" vertical="center"/>
    </xf>
    <xf numFmtId="4" fontId="108" fillId="0" borderId="30" xfId="3100" applyNumberFormat="1" applyFont="1" applyBorder="1" applyAlignment="1">
      <alignment horizontal="center" vertical="center"/>
    </xf>
    <xf numFmtId="4" fontId="108" fillId="0" borderId="33" xfId="3100" applyNumberFormat="1" applyFont="1" applyBorder="1" applyAlignment="1">
      <alignment horizontal="center" vertical="center"/>
    </xf>
    <xf numFmtId="0" fontId="107" fillId="0" borderId="34" xfId="3100" applyFont="1" applyBorder="1" applyAlignment="1">
      <alignment horizontal="center" vertical="center"/>
    </xf>
    <xf numFmtId="0" fontId="107" fillId="0" borderId="35" xfId="3100" applyFont="1" applyBorder="1" applyAlignment="1">
      <alignment horizontal="center" vertical="center"/>
    </xf>
    <xf numFmtId="0" fontId="107" fillId="0" borderId="32" xfId="3100" applyFont="1" applyBorder="1" applyAlignment="1">
      <alignment horizontal="center" vertical="center"/>
    </xf>
    <xf numFmtId="0" fontId="107" fillId="0" borderId="33" xfId="3100" applyFont="1" applyBorder="1" applyAlignment="1">
      <alignment horizontal="center" vertical="center"/>
    </xf>
    <xf numFmtId="191" fontId="107" fillId="0" borderId="23" xfId="3100" applyNumberFormat="1" applyFont="1" applyBorder="1" applyAlignment="1">
      <alignment horizontal="center" vertical="center" wrapText="1"/>
    </xf>
    <xf numFmtId="191" fontId="107" fillId="0" borderId="19" xfId="3100" applyNumberFormat="1" applyFont="1" applyBorder="1" applyAlignment="1">
      <alignment horizontal="center" vertical="center" wrapText="1"/>
    </xf>
    <xf numFmtId="191" fontId="107" fillId="0" borderId="34" xfId="3100" applyNumberFormat="1" applyFont="1" applyBorder="1" applyAlignment="1">
      <alignment horizontal="center" vertical="center"/>
    </xf>
    <xf numFmtId="191" fontId="107" fillId="0" borderId="31" xfId="3100" applyNumberFormat="1" applyFont="1" applyBorder="1" applyAlignment="1">
      <alignment horizontal="center" vertical="center"/>
    </xf>
    <xf numFmtId="191" fontId="107" fillId="0" borderId="35" xfId="3100" applyNumberFormat="1" applyFont="1" applyBorder="1" applyAlignment="1">
      <alignment horizontal="center" vertical="center"/>
    </xf>
    <xf numFmtId="191" fontId="107" fillId="0" borderId="32" xfId="3100" applyNumberFormat="1" applyFont="1" applyBorder="1" applyAlignment="1">
      <alignment horizontal="center" vertical="center"/>
    </xf>
    <xf numFmtId="191" fontId="107" fillId="0" borderId="30" xfId="3100" applyNumberFormat="1" applyFont="1" applyBorder="1" applyAlignment="1">
      <alignment horizontal="center" vertical="center"/>
    </xf>
    <xf numFmtId="191" fontId="107" fillId="0" borderId="33" xfId="3100" applyNumberFormat="1" applyFont="1" applyBorder="1" applyAlignment="1">
      <alignment horizontal="center" vertical="center"/>
    </xf>
    <xf numFmtId="191" fontId="108" fillId="0" borderId="34" xfId="3100" applyNumberFormat="1" applyFont="1" applyBorder="1" applyAlignment="1">
      <alignment horizontal="center" vertical="center"/>
    </xf>
    <xf numFmtId="191" fontId="108" fillId="0" borderId="31" xfId="3100" applyNumberFormat="1" applyFont="1" applyBorder="1" applyAlignment="1">
      <alignment horizontal="center" vertical="center"/>
    </xf>
    <xf numFmtId="191" fontId="108" fillId="0" borderId="35" xfId="3100" applyNumberFormat="1" applyFont="1" applyBorder="1" applyAlignment="1">
      <alignment horizontal="center" vertical="center"/>
    </xf>
    <xf numFmtId="4" fontId="108" fillId="0" borderId="34" xfId="3100" applyNumberFormat="1" applyFont="1" applyBorder="1" applyAlignment="1">
      <alignment horizontal="center" vertical="center"/>
    </xf>
    <xf numFmtId="4" fontId="108" fillId="0" borderId="31" xfId="3100" applyNumberFormat="1" applyFont="1" applyBorder="1" applyAlignment="1">
      <alignment horizontal="center" vertical="center"/>
    </xf>
    <xf numFmtId="4" fontId="108" fillId="0" borderId="35" xfId="3100" applyNumberFormat="1" applyFont="1" applyBorder="1" applyAlignment="1">
      <alignment horizontal="center" vertical="center"/>
    </xf>
    <xf numFmtId="191" fontId="108" fillId="0" borderId="8" xfId="3100" applyNumberFormat="1" applyFont="1" applyBorder="1" applyAlignment="1">
      <alignment horizontal="center" vertical="center"/>
    </xf>
    <xf numFmtId="191" fontId="108" fillId="0" borderId="0" xfId="3100" applyNumberFormat="1" applyFont="1" applyBorder="1" applyAlignment="1">
      <alignment horizontal="center" vertical="center"/>
    </xf>
    <xf numFmtId="191" fontId="108" fillId="0" borderId="29" xfId="3100" applyNumberFormat="1" applyFont="1" applyBorder="1" applyAlignment="1">
      <alignment horizontal="center" vertical="center"/>
    </xf>
    <xf numFmtId="4" fontId="108" fillId="0" borderId="8" xfId="3100" applyNumberFormat="1" applyFont="1" applyBorder="1" applyAlignment="1">
      <alignment horizontal="center" vertical="center"/>
    </xf>
    <xf numFmtId="4" fontId="108" fillId="0" borderId="0" xfId="3100" applyNumberFormat="1" applyFont="1" applyBorder="1" applyAlignment="1">
      <alignment horizontal="center" vertical="center"/>
    </xf>
    <xf numFmtId="4" fontId="108" fillId="0" borderId="29" xfId="3100" applyNumberFormat="1" applyFont="1" applyBorder="1" applyAlignment="1">
      <alignment horizontal="center" vertical="center"/>
    </xf>
    <xf numFmtId="0" fontId="69" fillId="0" borderId="0" xfId="3100" applyFont="1" applyBorder="1" applyAlignment="1">
      <alignment horizontal="center" vertical="center"/>
    </xf>
    <xf numFmtId="175" fontId="108" fillId="31" borderId="20" xfId="3100" applyNumberFormat="1" applyFont="1" applyFill="1" applyBorder="1" applyAlignment="1">
      <alignment horizontal="center" vertical="center"/>
    </xf>
    <xf numFmtId="175" fontId="108" fillId="31" borderId="21" xfId="3100" applyNumberFormat="1" applyFont="1" applyFill="1" applyBorder="1" applyAlignment="1">
      <alignment horizontal="center" vertical="center"/>
    </xf>
    <xf numFmtId="175" fontId="108" fillId="31" borderId="22" xfId="3100" applyNumberFormat="1" applyFont="1" applyFill="1" applyBorder="1" applyAlignment="1">
      <alignment horizontal="center" vertical="center"/>
    </xf>
    <xf numFmtId="4" fontId="108" fillId="0" borderId="13" xfId="3100" applyNumberFormat="1" applyFont="1" applyBorder="1" applyAlignment="1">
      <alignment horizontal="center" vertical="center"/>
    </xf>
    <xf numFmtId="0" fontId="2" fillId="31" borderId="48" xfId="3100" applyFont="1" applyFill="1" applyBorder="1" applyAlignment="1">
      <alignment horizontal="center" vertical="center"/>
    </xf>
    <xf numFmtId="0" fontId="2" fillId="31" borderId="49" xfId="3100" applyFont="1" applyFill="1" applyBorder="1" applyAlignment="1">
      <alignment horizontal="center" vertical="center"/>
    </xf>
    <xf numFmtId="0" fontId="4" fillId="0" borderId="50" xfId="3100" applyFont="1" applyBorder="1" applyAlignment="1">
      <alignment horizontal="left" vertical="top" wrapText="1"/>
    </xf>
    <xf numFmtId="0" fontId="4" fillId="0" borderId="51" xfId="3100" applyFont="1" applyBorder="1" applyAlignment="1">
      <alignment horizontal="left" vertical="top" wrapText="1"/>
    </xf>
    <xf numFmtId="0" fontId="87" fillId="0" borderId="0" xfId="3100" applyFont="1" applyAlignment="1">
      <alignment horizontal="left" vertical="center"/>
    </xf>
    <xf numFmtId="191" fontId="107" fillId="0" borderId="90" xfId="3100" applyNumberFormat="1" applyFont="1" applyBorder="1" applyAlignment="1">
      <alignment horizontal="right" vertical="center"/>
    </xf>
    <xf numFmtId="191" fontId="107" fillId="0" borderId="91" xfId="3100" applyNumberFormat="1" applyFont="1" applyBorder="1" applyAlignment="1">
      <alignment horizontal="right" vertical="center"/>
    </xf>
    <xf numFmtId="191" fontId="107" fillId="0" borderId="92" xfId="3100" applyNumberFormat="1" applyFont="1" applyBorder="1" applyAlignment="1">
      <alignment horizontal="right" vertical="center"/>
    </xf>
    <xf numFmtId="0" fontId="87" fillId="0" borderId="40" xfId="3100" applyFont="1" applyBorder="1" applyAlignment="1">
      <alignment horizontal="left" vertical="center"/>
    </xf>
    <xf numFmtId="0" fontId="4" fillId="0" borderId="44" xfId="3100" applyFont="1" applyFill="1" applyBorder="1" applyAlignment="1">
      <alignment horizontal="left" vertical="center" wrapText="1"/>
    </xf>
    <xf numFmtId="0" fontId="4" fillId="0" borderId="45" xfId="3100" applyFont="1" applyFill="1" applyBorder="1" applyAlignment="1">
      <alignment horizontal="left" vertical="center" wrapText="1"/>
    </xf>
    <xf numFmtId="0" fontId="4" fillId="0" borderId="46" xfId="3100" applyFont="1" applyFill="1" applyBorder="1" applyAlignment="1">
      <alignment horizontal="left" vertical="center" wrapText="1"/>
    </xf>
    <xf numFmtId="0" fontId="4" fillId="0" borderId="54" xfId="3100" applyFont="1" applyFill="1" applyBorder="1" applyAlignment="1">
      <alignment horizontal="left" vertical="center" wrapText="1"/>
    </xf>
    <xf numFmtId="0" fontId="4" fillId="0" borderId="55" xfId="3100" applyFont="1" applyFill="1" applyBorder="1" applyAlignment="1">
      <alignment horizontal="left" vertical="center" wrapText="1"/>
    </xf>
    <xf numFmtId="0" fontId="4" fillId="0" borderId="56" xfId="3100" applyFont="1" applyFill="1" applyBorder="1" applyAlignment="1">
      <alignment horizontal="left" vertical="center" wrapText="1"/>
    </xf>
    <xf numFmtId="177" fontId="108" fillId="31" borderId="20" xfId="3100" applyNumberFormat="1" applyFont="1" applyFill="1" applyBorder="1" applyAlignment="1">
      <alignment horizontal="center" vertical="center"/>
    </xf>
    <xf numFmtId="177" fontId="108" fillId="31" borderId="21" xfId="3100" applyNumberFormat="1" applyFont="1" applyFill="1" applyBorder="1" applyAlignment="1">
      <alignment horizontal="center" vertical="center"/>
    </xf>
    <xf numFmtId="177" fontId="108" fillId="31" borderId="22" xfId="3100" applyNumberFormat="1" applyFont="1" applyFill="1" applyBorder="1" applyAlignment="1">
      <alignment horizontal="center" vertical="center"/>
    </xf>
    <xf numFmtId="4" fontId="108" fillId="31" borderId="13" xfId="3100" applyNumberFormat="1" applyFont="1" applyFill="1" applyBorder="1" applyAlignment="1">
      <alignment horizontal="center" vertical="center"/>
    </xf>
    <xf numFmtId="4" fontId="108" fillId="0" borderId="20" xfId="3100" applyNumberFormat="1" applyFont="1" applyBorder="1" applyAlignment="1">
      <alignment horizontal="center" vertical="center"/>
    </xf>
    <xf numFmtId="4" fontId="108" fillId="0" borderId="21" xfId="3100" applyNumberFormat="1" applyFont="1" applyBorder="1" applyAlignment="1">
      <alignment horizontal="center" vertical="center"/>
    </xf>
    <xf numFmtId="4" fontId="108" fillId="0" borderId="22" xfId="3100" applyNumberFormat="1" applyFont="1" applyBorder="1" applyAlignment="1">
      <alignment horizontal="center" vertical="center"/>
    </xf>
    <xf numFmtId="4" fontId="108" fillId="31" borderId="20" xfId="3100" applyNumberFormat="1" applyFont="1" applyFill="1" applyBorder="1" applyAlignment="1">
      <alignment horizontal="center" vertical="center"/>
    </xf>
    <xf numFmtId="4" fontId="108" fillId="31" borderId="21" xfId="3100" applyNumberFormat="1" applyFont="1" applyFill="1" applyBorder="1" applyAlignment="1">
      <alignment horizontal="center" vertical="center"/>
    </xf>
    <xf numFmtId="4" fontId="108" fillId="31" borderId="22" xfId="3100" applyNumberFormat="1" applyFont="1" applyFill="1" applyBorder="1" applyAlignment="1">
      <alignment horizontal="center" vertical="center"/>
    </xf>
    <xf numFmtId="177" fontId="108" fillId="50" borderId="182" xfId="3177" applyNumberFormat="1" applyFont="1" applyFill="1" applyBorder="1" applyAlignment="1">
      <alignment horizontal="center" vertical="center"/>
    </xf>
    <xf numFmtId="177" fontId="108" fillId="50" borderId="0" xfId="3177" applyNumberFormat="1" applyFont="1" applyFill="1" applyBorder="1" applyAlignment="1">
      <alignment horizontal="center" vertical="center"/>
    </xf>
    <xf numFmtId="177" fontId="108" fillId="50" borderId="183" xfId="3177" applyNumberFormat="1" applyFont="1" applyFill="1" applyBorder="1" applyAlignment="1">
      <alignment horizontal="center" vertical="center"/>
    </xf>
    <xf numFmtId="4" fontId="108" fillId="50" borderId="182" xfId="3177" applyNumberFormat="1" applyFont="1" applyFill="1" applyBorder="1" applyAlignment="1">
      <alignment horizontal="center" vertical="center"/>
    </xf>
    <xf numFmtId="4" fontId="108" fillId="50" borderId="0" xfId="3177" applyNumberFormat="1" applyFont="1" applyFill="1" applyBorder="1" applyAlignment="1">
      <alignment horizontal="center" vertical="center"/>
    </xf>
    <xf numFmtId="4" fontId="108" fillId="50" borderId="183" xfId="3177" applyNumberFormat="1" applyFont="1" applyFill="1" applyBorder="1" applyAlignment="1">
      <alignment horizontal="center" vertical="center"/>
    </xf>
    <xf numFmtId="174" fontId="108" fillId="31" borderId="20" xfId="3100" applyNumberFormat="1" applyFont="1" applyFill="1" applyBorder="1" applyAlignment="1">
      <alignment horizontal="center" vertical="center"/>
    </xf>
    <xf numFmtId="174" fontId="108" fillId="31" borderId="21" xfId="3100" applyNumberFormat="1" applyFont="1" applyFill="1" applyBorder="1" applyAlignment="1">
      <alignment horizontal="center" vertical="center"/>
    </xf>
    <xf numFmtId="174" fontId="108" fillId="31" borderId="22" xfId="3100" applyNumberFormat="1" applyFont="1" applyFill="1" applyBorder="1" applyAlignment="1">
      <alignment horizontal="center" vertical="center"/>
    </xf>
    <xf numFmtId="0" fontId="107" fillId="0" borderId="23" xfId="3100" applyFont="1" applyBorder="1" applyAlignment="1">
      <alignment horizontal="center" vertical="center"/>
    </xf>
    <xf numFmtId="0" fontId="107" fillId="0" borderId="19" xfId="3100" applyFont="1" applyBorder="1" applyAlignment="1">
      <alignment horizontal="center" vertical="center"/>
    </xf>
    <xf numFmtId="213" fontId="108" fillId="31" borderId="20" xfId="3100" applyNumberFormat="1" applyFont="1" applyFill="1" applyBorder="1" applyAlignment="1">
      <alignment horizontal="center" vertical="center"/>
    </xf>
    <xf numFmtId="213" fontId="108" fillId="31" borderId="21" xfId="3100" applyNumberFormat="1" applyFont="1" applyFill="1" applyBorder="1" applyAlignment="1">
      <alignment horizontal="center" vertical="center"/>
    </xf>
    <xf numFmtId="213" fontId="108" fillId="31" borderId="22" xfId="3100" applyNumberFormat="1" applyFont="1" applyFill="1" applyBorder="1" applyAlignment="1">
      <alignment horizontal="center" vertical="center"/>
    </xf>
    <xf numFmtId="191" fontId="5" fillId="31" borderId="107" xfId="3100" applyNumberFormat="1" applyFont="1" applyFill="1" applyBorder="1" applyAlignment="1">
      <alignment horizontal="center" vertical="center"/>
    </xf>
    <xf numFmtId="191" fontId="5" fillId="31" borderId="108" xfId="3100" applyNumberFormat="1" applyFont="1" applyFill="1" applyBorder="1" applyAlignment="1">
      <alignment horizontal="center" vertical="center"/>
    </xf>
    <xf numFmtId="191" fontId="5" fillId="31" borderId="109" xfId="3100" applyNumberFormat="1" applyFont="1" applyFill="1" applyBorder="1" applyAlignment="1">
      <alignment horizontal="center" vertical="center"/>
    </xf>
    <xf numFmtId="203" fontId="108" fillId="31" borderId="20" xfId="3100" applyNumberFormat="1" applyFont="1" applyFill="1" applyBorder="1" applyAlignment="1">
      <alignment horizontal="center" vertical="center"/>
    </xf>
    <xf numFmtId="203" fontId="108" fillId="31" borderId="21" xfId="3100" applyNumberFormat="1" applyFont="1" applyFill="1" applyBorder="1" applyAlignment="1">
      <alignment horizontal="center" vertical="center"/>
    </xf>
    <xf numFmtId="203" fontId="108" fillId="31" borderId="22" xfId="3100" applyNumberFormat="1" applyFont="1" applyFill="1" applyBorder="1" applyAlignment="1">
      <alignment horizontal="center" vertical="center"/>
    </xf>
    <xf numFmtId="215" fontId="108" fillId="31" borderId="13" xfId="3100" applyNumberFormat="1" applyFont="1" applyFill="1" applyBorder="1" applyAlignment="1">
      <alignment horizontal="center" vertical="center"/>
    </xf>
    <xf numFmtId="191" fontId="107" fillId="0" borderId="20" xfId="3100" applyNumberFormat="1" applyFont="1" applyBorder="1" applyAlignment="1">
      <alignment horizontal="right" vertical="center"/>
    </xf>
    <xf numFmtId="191" fontId="107" fillId="0" borderId="21" xfId="3100" applyNumberFormat="1" applyFont="1" applyBorder="1" applyAlignment="1">
      <alignment horizontal="right" vertical="center"/>
    </xf>
    <xf numFmtId="191" fontId="107" fillId="0" borderId="22" xfId="3100" applyNumberFormat="1" applyFont="1" applyBorder="1" applyAlignment="1">
      <alignment horizontal="right" vertical="center"/>
    </xf>
    <xf numFmtId="0" fontId="2" fillId="0" borderId="0" xfId="3100" applyFont="1" applyAlignment="1">
      <alignment horizontal="center" vertical="center"/>
    </xf>
    <xf numFmtId="4" fontId="108" fillId="0" borderId="13" xfId="3177" applyNumberFormat="1" applyFont="1" applyBorder="1" applyAlignment="1">
      <alignment horizontal="center" vertical="center"/>
    </xf>
    <xf numFmtId="203" fontId="108" fillId="31" borderId="12" xfId="3177" applyNumberFormat="1" applyFont="1" applyFill="1" applyBorder="1" applyAlignment="1">
      <alignment horizontal="center" vertical="center"/>
    </xf>
    <xf numFmtId="4" fontId="108" fillId="0" borderId="12" xfId="3177" applyNumberFormat="1" applyFont="1" applyBorder="1" applyAlignment="1">
      <alignment horizontal="center" vertical="center"/>
    </xf>
    <xf numFmtId="191" fontId="107" fillId="0" borderId="128" xfId="3177" applyNumberFormat="1" applyFont="1" applyBorder="1" applyAlignment="1">
      <alignment horizontal="right" vertical="center"/>
    </xf>
    <xf numFmtId="191" fontId="107" fillId="0" borderId="82" xfId="3177" applyNumberFormat="1" applyFont="1" applyBorder="1" applyAlignment="1">
      <alignment horizontal="right" vertical="center"/>
    </xf>
    <xf numFmtId="0" fontId="107" fillId="0" borderId="77" xfId="3177" applyFont="1" applyBorder="1" applyAlignment="1">
      <alignment horizontal="center" vertical="center"/>
    </xf>
    <xf numFmtId="0" fontId="107" fillId="0" borderId="13" xfId="3177" applyFont="1" applyBorder="1" applyAlignment="1">
      <alignment horizontal="center" vertical="center"/>
    </xf>
    <xf numFmtId="191" fontId="107" fillId="0" borderId="13" xfId="3177" applyNumberFormat="1" applyFont="1" applyBorder="1" applyAlignment="1">
      <alignment horizontal="center" vertical="center" wrapText="1"/>
    </xf>
    <xf numFmtId="191" fontId="107" fillId="0" borderId="13" xfId="3177" applyNumberFormat="1" applyFont="1" applyBorder="1" applyAlignment="1">
      <alignment horizontal="center" vertical="center"/>
    </xf>
    <xf numFmtId="203" fontId="108" fillId="31" borderId="13" xfId="3177" applyNumberFormat="1" applyFont="1" applyFill="1" applyBorder="1" applyAlignment="1">
      <alignment horizontal="center" vertical="center"/>
    </xf>
    <xf numFmtId="1" fontId="103" fillId="31" borderId="13" xfId="3177" applyNumberFormat="1" applyFont="1" applyFill="1" applyBorder="1" applyAlignment="1">
      <alignment horizontal="left" vertical="center"/>
    </xf>
    <xf numFmtId="0" fontId="4" fillId="31" borderId="13" xfId="3177" applyFont="1" applyFill="1" applyBorder="1" applyAlignment="1">
      <alignment horizontal="left" vertical="top"/>
    </xf>
    <xf numFmtId="191" fontId="107" fillId="0" borderId="161" xfId="3177" applyNumberFormat="1" applyFont="1" applyBorder="1" applyAlignment="1">
      <alignment horizontal="right" vertical="center"/>
    </xf>
    <xf numFmtId="191" fontId="107" fillId="0" borderId="12" xfId="3177" applyNumberFormat="1" applyFont="1" applyBorder="1" applyAlignment="1">
      <alignment horizontal="right" vertical="center"/>
    </xf>
    <xf numFmtId="0" fontId="4" fillId="31" borderId="75" xfId="3177" applyFont="1" applyFill="1" applyBorder="1" applyAlignment="1">
      <alignment horizontal="center" vertical="center"/>
    </xf>
    <xf numFmtId="0" fontId="4" fillId="31" borderId="77" xfId="3177" applyFont="1" applyFill="1" applyBorder="1" applyAlignment="1">
      <alignment horizontal="center" vertical="center"/>
    </xf>
    <xf numFmtId="0" fontId="4" fillId="31" borderId="76" xfId="3177" applyFont="1" applyFill="1" applyBorder="1" applyAlignment="1">
      <alignment horizontal="left" vertical="center" wrapText="1"/>
    </xf>
    <xf numFmtId="0" fontId="4" fillId="31" borderId="13" xfId="3177" applyFont="1" applyFill="1" applyBorder="1" applyAlignment="1">
      <alignment horizontal="left" vertical="center" wrapText="1"/>
    </xf>
    <xf numFmtId="0" fontId="4" fillId="31" borderId="76" xfId="3177" applyFont="1" applyFill="1" applyBorder="1" applyAlignment="1">
      <alignment horizontal="left" vertical="center"/>
    </xf>
    <xf numFmtId="0" fontId="4" fillId="31" borderId="167" xfId="3177" applyFont="1" applyFill="1" applyBorder="1" applyAlignment="1">
      <alignment horizontal="left" vertical="center"/>
    </xf>
    <xf numFmtId="0" fontId="2" fillId="31" borderId="13" xfId="3177" applyFont="1" applyFill="1" applyBorder="1" applyAlignment="1">
      <alignment horizontal="center" vertical="center"/>
    </xf>
    <xf numFmtId="0" fontId="2" fillId="31" borderId="78" xfId="3177" applyFont="1" applyFill="1" applyBorder="1" applyAlignment="1">
      <alignment horizontal="center" vertical="center"/>
    </xf>
    <xf numFmtId="191" fontId="5" fillId="31" borderId="87" xfId="3177" applyNumberFormat="1" applyFont="1" applyFill="1" applyBorder="1" applyAlignment="1">
      <alignment horizontal="center" vertical="center"/>
    </xf>
    <xf numFmtId="191" fontId="5" fillId="31" borderId="88" xfId="3177" applyNumberFormat="1" applyFont="1" applyFill="1" applyBorder="1" applyAlignment="1">
      <alignment horizontal="center" vertical="center"/>
    </xf>
    <xf numFmtId="191" fontId="5" fillId="31" borderId="89" xfId="3177" applyNumberFormat="1" applyFont="1" applyFill="1" applyBorder="1" applyAlignment="1">
      <alignment horizontal="center" vertical="center"/>
    </xf>
    <xf numFmtId="0" fontId="71" fillId="0" borderId="62" xfId="3177" applyFont="1" applyBorder="1" applyAlignment="1">
      <alignment horizontal="center" vertical="center"/>
    </xf>
    <xf numFmtId="0" fontId="71" fillId="0" borderId="40" xfId="3177" applyFont="1" applyBorder="1" applyAlignment="1">
      <alignment horizontal="center" vertical="center"/>
    </xf>
    <xf numFmtId="0" fontId="71" fillId="0" borderId="63" xfId="3177" applyFont="1" applyBorder="1" applyAlignment="1">
      <alignment horizontal="center" vertical="center"/>
    </xf>
    <xf numFmtId="0" fontId="68" fillId="0" borderId="64" xfId="3177" applyFont="1" applyBorder="1" applyAlignment="1">
      <alignment horizontal="center" vertical="center"/>
    </xf>
    <xf numFmtId="0" fontId="68" fillId="0" borderId="0" xfId="3177" applyFont="1" applyBorder="1" applyAlignment="1">
      <alignment horizontal="center" vertical="center"/>
    </xf>
    <xf numFmtId="0" fontId="68" fillId="0" borderId="65" xfId="3177" applyFont="1" applyBorder="1" applyAlignment="1">
      <alignment horizontal="center" vertical="center"/>
    </xf>
    <xf numFmtId="0" fontId="70" fillId="0" borderId="64" xfId="3177" applyFont="1" applyBorder="1" applyAlignment="1">
      <alignment horizontal="center" vertical="center"/>
    </xf>
    <xf numFmtId="0" fontId="70" fillId="0" borderId="0" xfId="3177" applyFont="1" applyBorder="1" applyAlignment="1">
      <alignment horizontal="center" vertical="center"/>
    </xf>
    <xf numFmtId="0" fontId="70" fillId="0" borderId="65" xfId="3177" applyFont="1" applyBorder="1" applyAlignment="1">
      <alignment horizontal="center" vertical="center"/>
    </xf>
    <xf numFmtId="0" fontId="69" fillId="31" borderId="87" xfId="140" applyFont="1" applyFill="1" applyBorder="1" applyAlignment="1">
      <alignment horizontal="center" vertical="center"/>
    </xf>
    <xf numFmtId="0" fontId="69" fillId="31" borderId="88" xfId="140" applyFont="1" applyFill="1" applyBorder="1" applyAlignment="1">
      <alignment horizontal="center" vertical="center"/>
    </xf>
    <xf numFmtId="0" fontId="69" fillId="31" borderId="89" xfId="140" applyFont="1" applyFill="1" applyBorder="1" applyAlignment="1">
      <alignment horizontal="center" vertical="center"/>
    </xf>
    <xf numFmtId="0" fontId="145" fillId="30" borderId="66" xfId="140" applyFont="1" applyFill="1" applyBorder="1" applyAlignment="1">
      <alignment horizontal="center" vertical="center"/>
    </xf>
    <xf numFmtId="0" fontId="145" fillId="30" borderId="64" xfId="140" applyFont="1" applyFill="1" applyBorder="1" applyAlignment="1">
      <alignment horizontal="center" vertical="center"/>
    </xf>
    <xf numFmtId="0" fontId="145" fillId="30" borderId="68" xfId="140" applyFont="1" applyFill="1" applyBorder="1" applyAlignment="1">
      <alignment horizontal="center" vertical="center"/>
    </xf>
    <xf numFmtId="0" fontId="145" fillId="30" borderId="31" xfId="140" applyFont="1" applyFill="1" applyBorder="1" applyAlignment="1">
      <alignment horizontal="center" vertical="center"/>
    </xf>
    <xf numFmtId="0" fontId="145" fillId="30" borderId="0" xfId="140" applyFont="1" applyFill="1" applyBorder="1" applyAlignment="1">
      <alignment horizontal="center" vertical="center"/>
    </xf>
    <xf numFmtId="0" fontId="145" fillId="30" borderId="30" xfId="140" applyFont="1" applyFill="1" applyBorder="1" applyAlignment="1">
      <alignment horizontal="center" vertical="center"/>
    </xf>
    <xf numFmtId="0" fontId="145" fillId="30" borderId="35" xfId="140" applyFont="1" applyFill="1" applyBorder="1" applyAlignment="1">
      <alignment horizontal="center" vertical="center"/>
    </xf>
    <xf numFmtId="0" fontId="145" fillId="30" borderId="33" xfId="140" applyFont="1" applyFill="1" applyBorder="1" applyAlignment="1">
      <alignment horizontal="center" vertical="center"/>
    </xf>
    <xf numFmtId="0" fontId="145" fillId="30" borderId="20" xfId="140" applyFont="1" applyFill="1" applyBorder="1" applyAlignment="1">
      <alignment horizontal="center" vertical="center"/>
    </xf>
    <xf numFmtId="0" fontId="145" fillId="30" borderId="21" xfId="140" applyFont="1" applyFill="1" applyBorder="1" applyAlignment="1">
      <alignment horizontal="center" vertical="center"/>
    </xf>
    <xf numFmtId="0" fontId="145" fillId="30" borderId="22" xfId="140" applyFont="1" applyFill="1" applyBorder="1" applyAlignment="1">
      <alignment horizontal="center" vertical="center"/>
    </xf>
    <xf numFmtId="0" fontId="145" fillId="30" borderId="24" xfId="140" applyFont="1" applyFill="1" applyBorder="1" applyAlignment="1">
      <alignment horizontal="center" vertical="center"/>
    </xf>
    <xf numFmtId="175" fontId="146" fillId="0" borderId="0" xfId="229" applyNumberFormat="1" applyFont="1" applyBorder="1" applyAlignment="1">
      <alignment horizontal="center" vertical="center"/>
    </xf>
    <xf numFmtId="175" fontId="146" fillId="0" borderId="29" xfId="229" applyNumberFormat="1" applyFont="1" applyBorder="1" applyAlignment="1">
      <alignment horizontal="center" vertical="center"/>
    </xf>
    <xf numFmtId="175" fontId="146" fillId="0" borderId="65" xfId="229" applyNumberFormat="1" applyFont="1" applyBorder="1" applyAlignment="1">
      <alignment horizontal="center" vertical="center"/>
    </xf>
    <xf numFmtId="0" fontId="145" fillId="0" borderId="70" xfId="140" applyFont="1" applyBorder="1" applyAlignment="1">
      <alignment horizontal="right" vertical="center"/>
    </xf>
    <xf numFmtId="0" fontId="145" fillId="0" borderId="21" xfId="140" applyFont="1" applyBorder="1" applyAlignment="1">
      <alignment horizontal="right" vertical="center"/>
    </xf>
    <xf numFmtId="0" fontId="145" fillId="30" borderId="69" xfId="140" applyFont="1" applyFill="1" applyBorder="1" applyAlignment="1">
      <alignment horizontal="center" vertical="center"/>
    </xf>
    <xf numFmtId="218" fontId="145" fillId="0" borderId="21" xfId="229" applyNumberFormat="1" applyFont="1" applyBorder="1" applyAlignment="1">
      <alignment horizontal="center" vertical="center" wrapText="1"/>
    </xf>
    <xf numFmtId="218" fontId="145" fillId="0" borderId="22" xfId="229" applyNumberFormat="1" applyFont="1" applyBorder="1" applyAlignment="1">
      <alignment horizontal="center" vertical="center" wrapText="1"/>
    </xf>
    <xf numFmtId="218" fontId="145" fillId="0" borderId="24" xfId="229" applyNumberFormat="1" applyFont="1" applyBorder="1" applyAlignment="1">
      <alignment horizontal="center" vertical="center" wrapText="1"/>
    </xf>
    <xf numFmtId="0" fontId="145" fillId="30" borderId="66" xfId="140" applyFont="1" applyFill="1" applyBorder="1" applyAlignment="1">
      <alignment horizontal="right" vertical="center"/>
    </xf>
    <xf numFmtId="0" fontId="145" fillId="30" borderId="31" xfId="140" applyFont="1" applyFill="1" applyBorder="1" applyAlignment="1">
      <alignment horizontal="right" vertical="center"/>
    </xf>
    <xf numFmtId="0" fontId="145" fillId="30" borderId="35" xfId="140" applyFont="1" applyFill="1" applyBorder="1" applyAlignment="1">
      <alignment horizontal="right" vertical="center"/>
    </xf>
    <xf numFmtId="0" fontId="145" fillId="30" borderId="68" xfId="140" applyFont="1" applyFill="1" applyBorder="1" applyAlignment="1">
      <alignment horizontal="right" vertical="center"/>
    </xf>
    <xf numFmtId="0" fontId="145" fillId="30" borderId="30" xfId="140" applyFont="1" applyFill="1" applyBorder="1" applyAlignment="1">
      <alignment horizontal="right" vertical="center"/>
    </xf>
    <xf numFmtId="0" fontId="145" fillId="30" borderId="33" xfId="140" applyFont="1" applyFill="1" applyBorder="1" applyAlignment="1">
      <alignment horizontal="right" vertical="center"/>
    </xf>
    <xf numFmtId="218" fontId="145" fillId="30" borderId="20" xfId="140" applyNumberFormat="1" applyFont="1" applyFill="1" applyBorder="1" applyAlignment="1">
      <alignment horizontal="center" vertical="center"/>
    </xf>
    <xf numFmtId="218" fontId="145" fillId="30" borderId="21" xfId="140" applyNumberFormat="1" applyFont="1" applyFill="1" applyBorder="1" applyAlignment="1">
      <alignment horizontal="center" vertical="center"/>
    </xf>
    <xf numFmtId="218" fontId="145" fillId="30" borderId="22" xfId="140" applyNumberFormat="1" applyFont="1" applyFill="1" applyBorder="1" applyAlignment="1">
      <alignment horizontal="center" vertical="center"/>
    </xf>
    <xf numFmtId="218" fontId="145" fillId="30" borderId="24" xfId="140" applyNumberFormat="1" applyFont="1" applyFill="1" applyBorder="1" applyAlignment="1">
      <alignment horizontal="center" vertical="center"/>
    </xf>
    <xf numFmtId="218" fontId="145" fillId="0" borderId="21" xfId="229" applyNumberFormat="1" applyFont="1" applyBorder="1" applyAlignment="1">
      <alignment horizontal="center" vertical="center"/>
    </xf>
    <xf numFmtId="218" fontId="145" fillId="0" borderId="24" xfId="229" applyNumberFormat="1" applyFont="1" applyBorder="1" applyAlignment="1">
      <alignment horizontal="center" vertical="center"/>
    </xf>
    <xf numFmtId="175" fontId="146" fillId="26" borderId="21" xfId="140" applyNumberFormat="1" applyFont="1" applyFill="1" applyBorder="1" applyAlignment="1">
      <alignment horizontal="center" vertical="center"/>
    </xf>
    <xf numFmtId="175" fontId="146" fillId="26" borderId="22" xfId="140" applyNumberFormat="1" applyFont="1" applyFill="1" applyBorder="1" applyAlignment="1">
      <alignment horizontal="center" vertical="center"/>
    </xf>
    <xf numFmtId="175" fontId="146" fillId="26" borderId="24" xfId="140" applyNumberFormat="1" applyFont="1" applyFill="1" applyBorder="1" applyAlignment="1">
      <alignment horizontal="center" vertical="center"/>
    </xf>
    <xf numFmtId="218" fontId="145" fillId="0" borderId="21" xfId="140" applyNumberFormat="1" applyFont="1" applyBorder="1" applyAlignment="1">
      <alignment horizontal="center" vertical="center"/>
    </xf>
    <xf numFmtId="218" fontId="145" fillId="0" borderId="22" xfId="140" applyNumberFormat="1" applyFont="1" applyBorder="1" applyAlignment="1">
      <alignment horizontal="center" vertical="center"/>
    </xf>
    <xf numFmtId="218" fontId="145" fillId="0" borderId="21" xfId="140" applyNumberFormat="1" applyFont="1" applyBorder="1" applyAlignment="1">
      <alignment horizontal="center"/>
    </xf>
    <xf numFmtId="218" fontId="145" fillId="0" borderId="24" xfId="140" applyNumberFormat="1" applyFont="1" applyBorder="1" applyAlignment="1">
      <alignment horizontal="center"/>
    </xf>
    <xf numFmtId="0" fontId="146" fillId="26" borderId="21" xfId="140" applyFont="1" applyFill="1" applyBorder="1" applyAlignment="1">
      <alignment horizontal="left" vertical="center" wrapText="1"/>
    </xf>
    <xf numFmtId="175" fontId="146" fillId="0" borderId="21" xfId="140" applyNumberFormat="1" applyFont="1" applyBorder="1" applyAlignment="1">
      <alignment horizontal="center" vertical="center"/>
    </xf>
    <xf numFmtId="175" fontId="146" fillId="0" borderId="22" xfId="140" applyNumberFormat="1" applyFont="1" applyBorder="1" applyAlignment="1">
      <alignment horizontal="center" vertical="center"/>
    </xf>
    <xf numFmtId="175" fontId="146" fillId="0" borderId="21" xfId="140" applyNumberFormat="1" applyFont="1" applyFill="1" applyBorder="1" applyAlignment="1">
      <alignment horizontal="center" vertical="center"/>
    </xf>
    <xf numFmtId="175" fontId="146" fillId="0" borderId="24" xfId="140" applyNumberFormat="1" applyFont="1" applyFill="1" applyBorder="1" applyAlignment="1">
      <alignment horizontal="center" vertical="center"/>
    </xf>
    <xf numFmtId="218" fontId="145" fillId="0" borderId="24" xfId="140" applyNumberFormat="1" applyFont="1" applyBorder="1" applyAlignment="1">
      <alignment horizontal="center" vertical="center"/>
    </xf>
    <xf numFmtId="0" fontId="145" fillId="30" borderId="67" xfId="140" applyFont="1" applyFill="1" applyBorder="1" applyAlignment="1">
      <alignment horizontal="center" vertical="center"/>
    </xf>
    <xf numFmtId="0" fontId="6" fillId="0" borderId="0" xfId="140" applyFont="1" applyBorder="1" applyAlignment="1">
      <alignment horizontal="left"/>
    </xf>
    <xf numFmtId="0" fontId="6" fillId="0" borderId="0" xfId="140" applyFont="1" applyBorder="1" applyAlignment="1">
      <alignment horizontal="left" vertical="center"/>
    </xf>
    <xf numFmtId="0" fontId="145" fillId="30" borderId="71" xfId="140" applyFont="1" applyFill="1" applyBorder="1" applyAlignment="1">
      <alignment horizontal="right" vertical="center"/>
    </xf>
    <xf numFmtId="0" fontId="145" fillId="30" borderId="41" xfId="140" applyFont="1" applyFill="1" applyBorder="1" applyAlignment="1">
      <alignment horizontal="right" vertical="center"/>
    </xf>
    <xf numFmtId="0" fontId="145" fillId="30" borderId="73" xfId="140" applyFont="1" applyFill="1" applyBorder="1" applyAlignment="1">
      <alignment horizontal="right" vertical="center"/>
    </xf>
    <xf numFmtId="212" fontId="145" fillId="30" borderId="90" xfId="140" applyNumberFormat="1" applyFont="1" applyFill="1" applyBorder="1" applyAlignment="1">
      <alignment horizontal="center" vertical="center"/>
    </xf>
    <xf numFmtId="212" fontId="145" fillId="30" borderId="91" xfId="140" applyNumberFormat="1" applyFont="1" applyFill="1" applyBorder="1" applyAlignment="1">
      <alignment horizontal="center" vertical="center"/>
    </xf>
    <xf numFmtId="212" fontId="145" fillId="30" borderId="92" xfId="140" applyNumberFormat="1" applyFont="1" applyFill="1" applyBorder="1" applyAlignment="1">
      <alignment horizontal="center" vertical="center"/>
    </xf>
    <xf numFmtId="212" fontId="145" fillId="30" borderId="91" xfId="229" applyNumberFormat="1" applyFont="1" applyFill="1" applyBorder="1" applyAlignment="1">
      <alignment horizontal="center" vertical="center"/>
    </xf>
    <xf numFmtId="212" fontId="145" fillId="30" borderId="166" xfId="229" applyNumberFormat="1" applyFont="1" applyFill="1" applyBorder="1" applyAlignment="1">
      <alignment horizontal="center" vertical="center"/>
    </xf>
    <xf numFmtId="0" fontId="71" fillId="0" borderId="62" xfId="3100" applyFont="1" applyBorder="1" applyAlignment="1">
      <alignment horizontal="center" vertical="center"/>
    </xf>
    <xf numFmtId="0" fontId="71" fillId="0" borderId="63" xfId="3100" applyFont="1" applyBorder="1" applyAlignment="1">
      <alignment horizontal="center" vertical="center"/>
    </xf>
    <xf numFmtId="0" fontId="69" fillId="0" borderId="64" xfId="3100" applyFont="1" applyBorder="1" applyAlignment="1">
      <alignment horizontal="center" vertical="center"/>
    </xf>
    <xf numFmtId="0" fontId="69" fillId="0" borderId="65" xfId="3100" applyFont="1" applyBorder="1" applyAlignment="1">
      <alignment horizontal="center" vertical="center"/>
    </xf>
    <xf numFmtId="0" fontId="70" fillId="0" borderId="64" xfId="3100" applyFont="1" applyBorder="1" applyAlignment="1">
      <alignment horizontal="center" vertical="center"/>
    </xf>
    <xf numFmtId="0" fontId="70" fillId="0" borderId="65" xfId="3100" applyFont="1" applyBorder="1" applyAlignment="1">
      <alignment horizontal="center" vertical="center"/>
    </xf>
    <xf numFmtId="0" fontId="70" fillId="0" borderId="71" xfId="3100" applyFont="1" applyBorder="1" applyAlignment="1">
      <alignment horizontal="center" vertical="center"/>
    </xf>
    <xf numFmtId="0" fontId="70" fillId="0" borderId="41" xfId="3100" applyFont="1" applyBorder="1" applyAlignment="1">
      <alignment horizontal="center" vertical="center"/>
    </xf>
    <xf numFmtId="0" fontId="70" fillId="0" borderId="74" xfId="3100" applyFont="1" applyBorder="1" applyAlignment="1">
      <alignment horizontal="center" vertical="center"/>
    </xf>
    <xf numFmtId="0" fontId="69" fillId="31" borderId="70" xfId="140" applyFont="1" applyFill="1" applyBorder="1" applyAlignment="1">
      <alignment horizontal="center" vertical="center"/>
    </xf>
    <xf numFmtId="0" fontId="69" fillId="31" borderId="21" xfId="140" applyFont="1" applyFill="1" applyBorder="1" applyAlignment="1">
      <alignment horizontal="center" vertical="center"/>
    </xf>
    <xf numFmtId="0" fontId="69" fillId="31" borderId="24" xfId="140" applyFont="1" applyFill="1" applyBorder="1" applyAlignment="1">
      <alignment horizontal="center" vertical="center"/>
    </xf>
    <xf numFmtId="175" fontId="146" fillId="0" borderId="30" xfId="229" applyNumberFormat="1" applyFont="1" applyBorder="1" applyAlignment="1">
      <alignment horizontal="center" vertical="center"/>
    </xf>
    <xf numFmtId="175" fontId="146" fillId="0" borderId="33" xfId="229" applyNumberFormat="1" applyFont="1" applyBorder="1" applyAlignment="1">
      <alignment horizontal="center" vertical="center"/>
    </xf>
    <xf numFmtId="175" fontId="146" fillId="0" borderId="31" xfId="229" applyNumberFormat="1" applyFont="1" applyBorder="1" applyAlignment="1">
      <alignment horizontal="center" vertical="center"/>
    </xf>
    <xf numFmtId="175" fontId="146" fillId="0" borderId="35" xfId="229" applyNumberFormat="1" applyFont="1" applyBorder="1" applyAlignment="1">
      <alignment horizontal="center" vertical="center"/>
    </xf>
    <xf numFmtId="175" fontId="146" fillId="0" borderId="67" xfId="229" applyNumberFormat="1" applyFont="1" applyBorder="1" applyAlignment="1">
      <alignment horizontal="center" vertical="center"/>
    </xf>
    <xf numFmtId="175" fontId="146" fillId="26" borderId="30" xfId="140" applyNumberFormat="1" applyFont="1" applyFill="1" applyBorder="1" applyAlignment="1">
      <alignment horizontal="center" vertical="center"/>
    </xf>
    <xf numFmtId="175" fontId="146" fillId="26" borderId="33" xfId="140" applyNumberFormat="1" applyFont="1" applyFill="1" applyBorder="1" applyAlignment="1">
      <alignment horizontal="center" vertical="center"/>
    </xf>
    <xf numFmtId="175" fontId="146" fillId="26" borderId="69" xfId="140" applyNumberFormat="1" applyFont="1" applyFill="1" applyBorder="1" applyAlignment="1">
      <alignment horizontal="center" vertical="center"/>
    </xf>
    <xf numFmtId="0" fontId="146" fillId="26" borderId="31" xfId="140" applyFont="1" applyFill="1" applyBorder="1" applyAlignment="1">
      <alignment horizontal="left" vertical="center" wrapText="1"/>
    </xf>
    <xf numFmtId="175" fontId="146" fillId="26" borderId="31" xfId="140" applyNumberFormat="1" applyFont="1" applyFill="1" applyBorder="1" applyAlignment="1">
      <alignment horizontal="center" vertical="center"/>
    </xf>
    <xf numFmtId="175" fontId="146" fillId="26" borderId="35" xfId="140" applyNumberFormat="1" applyFont="1" applyFill="1" applyBorder="1" applyAlignment="1">
      <alignment horizontal="center" vertical="center"/>
    </xf>
    <xf numFmtId="175" fontId="146" fillId="26" borderId="67" xfId="140" applyNumberFormat="1" applyFont="1" applyFill="1" applyBorder="1" applyAlignment="1">
      <alignment horizontal="center" vertical="center"/>
    </xf>
    <xf numFmtId="175" fontId="146" fillId="0" borderId="0" xfId="140" applyNumberFormat="1" applyFont="1" applyBorder="1" applyAlignment="1">
      <alignment horizontal="center" vertical="center"/>
    </xf>
    <xf numFmtId="175" fontId="146" fillId="0" borderId="29" xfId="140" applyNumberFormat="1" applyFont="1" applyBorder="1" applyAlignment="1">
      <alignment horizontal="center" vertical="center"/>
    </xf>
    <xf numFmtId="175" fontId="146" fillId="0" borderId="65" xfId="140" applyNumberFormat="1" applyFont="1" applyBorder="1" applyAlignment="1">
      <alignment horizontal="center" vertical="center"/>
    </xf>
    <xf numFmtId="175" fontId="146" fillId="0" borderId="31" xfId="140" applyNumberFormat="1" applyFont="1" applyBorder="1" applyAlignment="1">
      <alignment horizontal="center" vertical="center"/>
    </xf>
    <xf numFmtId="175" fontId="146" fillId="0" borderId="35" xfId="140" applyNumberFormat="1" applyFont="1" applyBorder="1" applyAlignment="1">
      <alignment horizontal="center" vertical="center"/>
    </xf>
    <xf numFmtId="175" fontId="146" fillId="0" borderId="67" xfId="140" applyNumberFormat="1" applyFont="1" applyBorder="1" applyAlignment="1">
      <alignment horizontal="center" vertical="center"/>
    </xf>
    <xf numFmtId="175" fontId="146" fillId="0" borderId="24" xfId="140" applyNumberFormat="1" applyFont="1" applyBorder="1" applyAlignment="1">
      <alignment horizontal="center" vertical="center"/>
    </xf>
    <xf numFmtId="0" fontId="146" fillId="26" borderId="21" xfId="140" applyFont="1" applyFill="1" applyBorder="1" applyAlignment="1">
      <alignment horizontal="center" vertical="center"/>
    </xf>
    <xf numFmtId="0" fontId="146" fillId="26" borderId="24" xfId="140" applyFont="1" applyFill="1" applyBorder="1" applyAlignment="1">
      <alignment horizontal="center" vertical="center"/>
    </xf>
    <xf numFmtId="0" fontId="146" fillId="26" borderId="30" xfId="140" applyFont="1" applyFill="1" applyBorder="1" applyAlignment="1">
      <alignment horizontal="left" vertical="center" wrapText="1"/>
    </xf>
    <xf numFmtId="0" fontId="146" fillId="26" borderId="0" xfId="140" applyFont="1" applyFill="1" applyBorder="1" applyAlignment="1">
      <alignment horizontal="left" vertical="center" wrapText="1"/>
    </xf>
    <xf numFmtId="0" fontId="69" fillId="31" borderId="107" xfId="140" applyFont="1" applyFill="1" applyBorder="1" applyAlignment="1">
      <alignment horizontal="center" vertical="center"/>
    </xf>
    <xf numFmtId="0" fontId="69" fillId="31" borderId="108" xfId="140" applyFont="1" applyFill="1" applyBorder="1" applyAlignment="1">
      <alignment horizontal="center" vertical="center"/>
    </xf>
    <xf numFmtId="0" fontId="69" fillId="31" borderId="109" xfId="140" applyFont="1" applyFill="1" applyBorder="1" applyAlignment="1">
      <alignment horizontal="center" vertical="center"/>
    </xf>
    <xf numFmtId="0" fontId="145" fillId="0" borderId="68" xfId="140" applyFont="1" applyBorder="1" applyAlignment="1">
      <alignment horizontal="right" vertical="center"/>
    </xf>
    <xf numFmtId="0" fontId="145" fillId="0" borderId="30" xfId="140" applyFont="1" applyBorder="1" applyAlignment="1">
      <alignment horizontal="right" vertical="center"/>
    </xf>
    <xf numFmtId="218" fontId="145" fillId="0" borderId="30" xfId="229" applyNumberFormat="1" applyFont="1" applyBorder="1" applyAlignment="1">
      <alignment horizontal="center" vertical="center"/>
    </xf>
    <xf numFmtId="218" fontId="145" fillId="0" borderId="69" xfId="229" applyNumberFormat="1" applyFont="1" applyBorder="1" applyAlignment="1">
      <alignment horizontal="center" vertical="center"/>
    </xf>
    <xf numFmtId="0" fontId="146" fillId="26" borderId="30" xfId="140" applyFont="1" applyFill="1" applyBorder="1" applyAlignment="1">
      <alignment horizontal="center" vertical="center"/>
    </xf>
    <xf numFmtId="0" fontId="146" fillId="26" borderId="33" xfId="140" applyFont="1" applyFill="1" applyBorder="1" applyAlignment="1">
      <alignment horizontal="center" vertical="center"/>
    </xf>
    <xf numFmtId="175" fontId="146" fillId="0" borderId="30" xfId="140" applyNumberFormat="1" applyFont="1" applyBorder="1" applyAlignment="1">
      <alignment horizontal="center" vertical="center"/>
    </xf>
    <xf numFmtId="175" fontId="146" fillId="0" borderId="31" xfId="140" applyNumberFormat="1" applyFont="1" applyFill="1" applyBorder="1" applyAlignment="1">
      <alignment horizontal="center" vertical="center"/>
    </xf>
    <xf numFmtId="175" fontId="146" fillId="0" borderId="35" xfId="140" applyNumberFormat="1" applyFont="1" applyFill="1" applyBorder="1" applyAlignment="1">
      <alignment horizontal="center" vertical="center"/>
    </xf>
    <xf numFmtId="0" fontId="146" fillId="26" borderId="31" xfId="140" applyFont="1" applyFill="1" applyBorder="1" applyAlignment="1">
      <alignment horizontal="center" vertical="center"/>
    </xf>
    <xf numFmtId="0" fontId="146" fillId="26" borderId="35" xfId="140" applyFont="1" applyFill="1" applyBorder="1" applyAlignment="1">
      <alignment horizontal="center" vertical="center"/>
    </xf>
    <xf numFmtId="0" fontId="6" fillId="0" borderId="64" xfId="140" applyFont="1" applyBorder="1" applyAlignment="1">
      <alignment horizontal="left"/>
    </xf>
    <xf numFmtId="0" fontId="6" fillId="0" borderId="65" xfId="140" applyFont="1" applyBorder="1" applyAlignment="1">
      <alignment horizontal="left"/>
    </xf>
    <xf numFmtId="0" fontId="6" fillId="0" borderId="64" xfId="140" applyFont="1" applyBorder="1" applyAlignment="1">
      <alignment horizontal="left" vertical="center"/>
    </xf>
    <xf numFmtId="0" fontId="6" fillId="0" borderId="65" xfId="140" applyFont="1" applyBorder="1" applyAlignment="1">
      <alignment horizontal="left" vertical="center"/>
    </xf>
    <xf numFmtId="0" fontId="6" fillId="0" borderId="71" xfId="140" applyFont="1" applyBorder="1" applyAlignment="1">
      <alignment horizontal="left" vertical="center"/>
    </xf>
    <xf numFmtId="0" fontId="6" fillId="0" borderId="41" xfId="140" applyFont="1" applyBorder="1" applyAlignment="1">
      <alignment horizontal="left" vertical="center"/>
    </xf>
    <xf numFmtId="0" fontId="6" fillId="0" borderId="74" xfId="140" applyFont="1" applyBorder="1" applyAlignment="1">
      <alignment horizontal="left" vertical="center"/>
    </xf>
    <xf numFmtId="212" fontId="145" fillId="30" borderId="20" xfId="140" applyNumberFormat="1" applyFont="1" applyFill="1" applyBorder="1" applyAlignment="1">
      <alignment horizontal="center" vertical="center"/>
    </xf>
    <xf numFmtId="212" fontId="145" fillId="30" borderId="21" xfId="140" applyNumberFormat="1" applyFont="1" applyFill="1" applyBorder="1" applyAlignment="1">
      <alignment horizontal="center" vertical="center"/>
    </xf>
    <xf numFmtId="212" fontId="145" fillId="30" borderId="22" xfId="140" applyNumberFormat="1" applyFont="1" applyFill="1" applyBorder="1" applyAlignment="1">
      <alignment horizontal="center" vertical="center"/>
    </xf>
    <xf numFmtId="212" fontId="145" fillId="30" borderId="21" xfId="229" applyNumberFormat="1" applyFont="1" applyFill="1" applyBorder="1" applyAlignment="1">
      <alignment horizontal="center" vertical="center"/>
    </xf>
    <xf numFmtId="212" fontId="145" fillId="30" borderId="24" xfId="229" applyNumberFormat="1" applyFont="1" applyFill="1" applyBorder="1" applyAlignment="1">
      <alignment horizontal="center" vertical="center"/>
    </xf>
    <xf numFmtId="175" fontId="146" fillId="0" borderId="30" xfId="140" applyNumberFormat="1" applyFont="1" applyFill="1" applyBorder="1" applyAlignment="1">
      <alignment horizontal="center" vertical="center"/>
    </xf>
    <xf numFmtId="175" fontId="146" fillId="0" borderId="33" xfId="140" applyNumberFormat="1" applyFont="1" applyFill="1" applyBorder="1" applyAlignment="1">
      <alignment horizontal="center" vertical="center"/>
    </xf>
    <xf numFmtId="0" fontId="146" fillId="0" borderId="31" xfId="140" applyFont="1" applyBorder="1" applyAlignment="1">
      <alignment horizontal="left" vertical="center" wrapText="1"/>
    </xf>
    <xf numFmtId="0" fontId="146" fillId="0" borderId="30" xfId="140" applyFont="1" applyBorder="1" applyAlignment="1">
      <alignment horizontal="left" vertical="center" wrapText="1"/>
    </xf>
    <xf numFmtId="175" fontId="146" fillId="0" borderId="33" xfId="140" applyNumberFormat="1" applyFont="1" applyBorder="1" applyAlignment="1">
      <alignment horizontal="center" vertical="center"/>
    </xf>
    <xf numFmtId="218" fontId="145" fillId="0" borderId="30" xfId="140" applyNumberFormat="1" applyFont="1" applyBorder="1" applyAlignment="1">
      <alignment horizontal="center" vertical="center"/>
    </xf>
    <xf numFmtId="218" fontId="145" fillId="0" borderId="33" xfId="140" applyNumberFormat="1" applyFont="1" applyBorder="1" applyAlignment="1">
      <alignment horizontal="center" vertical="center"/>
    </xf>
    <xf numFmtId="218" fontId="145" fillId="0" borderId="69" xfId="140" applyNumberFormat="1" applyFont="1" applyBorder="1" applyAlignment="1">
      <alignment horizontal="center" vertical="center"/>
    </xf>
    <xf numFmtId="0" fontId="146" fillId="0" borderId="0" xfId="140" applyFont="1" applyBorder="1" applyAlignment="1">
      <alignment horizontal="left" vertical="center" wrapText="1"/>
    </xf>
    <xf numFmtId="0" fontId="146" fillId="26" borderId="0" xfId="140" applyFont="1" applyFill="1" applyBorder="1" applyAlignment="1">
      <alignment horizontal="center" vertical="center"/>
    </xf>
    <xf numFmtId="175" fontId="146" fillId="26" borderId="0" xfId="140" applyNumberFormat="1" applyFont="1" applyFill="1" applyBorder="1" applyAlignment="1">
      <alignment horizontal="center" vertical="center"/>
    </xf>
    <xf numFmtId="175" fontId="146" fillId="26" borderId="29" xfId="140" applyNumberFormat="1" applyFont="1" applyFill="1" applyBorder="1" applyAlignment="1">
      <alignment horizontal="center" vertical="center"/>
    </xf>
    <xf numFmtId="0" fontId="145" fillId="30" borderId="29" xfId="140" applyFont="1" applyFill="1" applyBorder="1" applyAlignment="1">
      <alignment horizontal="center" vertical="center"/>
    </xf>
    <xf numFmtId="0" fontId="145" fillId="30" borderId="65" xfId="140" applyFont="1" applyFill="1" applyBorder="1" applyAlignment="1">
      <alignment horizontal="center" vertical="center"/>
    </xf>
    <xf numFmtId="0" fontId="126" fillId="30" borderId="70" xfId="140" applyFont="1" applyFill="1" applyBorder="1" applyAlignment="1">
      <alignment horizontal="left" vertical="center" wrapText="1"/>
    </xf>
    <xf numFmtId="0" fontId="126" fillId="30" borderId="21" xfId="140" applyFont="1" applyFill="1" applyBorder="1" applyAlignment="1">
      <alignment horizontal="left" vertical="center" wrapText="1"/>
    </xf>
    <xf numFmtId="0" fontId="113" fillId="0" borderId="64" xfId="92" applyFont="1" applyFill="1" applyBorder="1" applyAlignment="1">
      <alignment horizontal="left" vertical="center" wrapText="1"/>
    </xf>
    <xf numFmtId="0" fontId="113" fillId="0" borderId="65" xfId="92" applyFont="1" applyFill="1" applyBorder="1" applyAlignment="1">
      <alignment horizontal="left" vertical="center" wrapText="1"/>
    </xf>
    <xf numFmtId="49" fontId="104" fillId="30" borderId="77" xfId="92" applyNumberFormat="1" applyFont="1" applyFill="1" applyBorder="1" applyAlignment="1">
      <alignment horizontal="right" vertical="center"/>
    </xf>
    <xf numFmtId="0" fontId="114" fillId="30" borderId="77" xfId="92" applyFont="1" applyFill="1" applyBorder="1" applyAlignment="1">
      <alignment horizontal="center" vertical="center"/>
    </xf>
    <xf numFmtId="206" fontId="114" fillId="30" borderId="78" xfId="110" applyNumberFormat="1" applyFont="1" applyFill="1" applyBorder="1" applyAlignment="1">
      <alignment horizontal="center" vertical="center"/>
    </xf>
    <xf numFmtId="0" fontId="72" fillId="0" borderId="0" xfId="0" applyFont="1" applyAlignment="1">
      <alignment horizontal="center"/>
    </xf>
    <xf numFmtId="0" fontId="72" fillId="0" borderId="13" xfId="0" applyFont="1" applyBorder="1" applyAlignment="1">
      <alignment horizontal="center" vertical="center"/>
    </xf>
    <xf numFmtId="0" fontId="119" fillId="24" borderId="71" xfId="90" applyFont="1" applyFill="1" applyBorder="1" applyAlignment="1">
      <alignment horizontal="left" vertical="center" wrapText="1"/>
    </xf>
    <xf numFmtId="0" fontId="119" fillId="24" borderId="41" xfId="90" applyFont="1" applyFill="1" applyBorder="1" applyAlignment="1">
      <alignment horizontal="left" vertical="center" wrapText="1"/>
    </xf>
    <xf numFmtId="0" fontId="119" fillId="24" borderId="74" xfId="90" applyFont="1" applyFill="1" applyBorder="1" applyAlignment="1">
      <alignment horizontal="left" vertical="center" wrapText="1"/>
    </xf>
    <xf numFmtId="0" fontId="159" fillId="24" borderId="64" xfId="90" applyFont="1" applyFill="1" applyBorder="1" applyAlignment="1">
      <alignment horizontal="left" vertical="center" wrapText="1"/>
    </xf>
    <xf numFmtId="0" fontId="159" fillId="24" borderId="0" xfId="90" applyFont="1" applyFill="1" applyBorder="1" applyAlignment="1">
      <alignment horizontal="left" vertical="center" wrapText="1"/>
    </xf>
    <xf numFmtId="0" fontId="159" fillId="24" borderId="65" xfId="90" applyFont="1" applyFill="1" applyBorder="1" applyAlignment="1">
      <alignment horizontal="left" vertical="center" wrapText="1"/>
    </xf>
    <xf numFmtId="0" fontId="117" fillId="0" borderId="64" xfId="90" applyFont="1" applyBorder="1" applyAlignment="1">
      <alignment horizontal="left" vertical="center" wrapText="1"/>
    </xf>
    <xf numFmtId="0" fontId="117" fillId="0" borderId="0" xfId="90" applyFont="1" applyBorder="1" applyAlignment="1">
      <alignment horizontal="left" vertical="center" wrapText="1"/>
    </xf>
    <xf numFmtId="0" fontId="117" fillId="0" borderId="65" xfId="90" applyFont="1" applyBorder="1" applyAlignment="1">
      <alignment horizontal="left" vertical="center" wrapText="1"/>
    </xf>
    <xf numFmtId="0" fontId="116" fillId="0" borderId="64" xfId="90" applyFont="1" applyBorder="1" applyAlignment="1">
      <alignment horizontal="left" vertical="top" wrapText="1"/>
    </xf>
    <xf numFmtId="0" fontId="116" fillId="0" borderId="0" xfId="90" applyFont="1" applyBorder="1" applyAlignment="1">
      <alignment horizontal="left" vertical="top" wrapText="1"/>
    </xf>
    <xf numFmtId="0" fontId="116" fillId="0" borderId="65" xfId="90" applyFont="1" applyBorder="1" applyAlignment="1">
      <alignment horizontal="left" vertical="top" wrapText="1"/>
    </xf>
    <xf numFmtId="0" fontId="118" fillId="0" borderId="64" xfId="90" applyFont="1" applyBorder="1" applyAlignment="1">
      <alignment horizontal="left" wrapText="1"/>
    </xf>
    <xf numFmtId="0" fontId="118" fillId="0" borderId="0" xfId="90" applyFont="1" applyBorder="1" applyAlignment="1">
      <alignment horizontal="left" wrapText="1"/>
    </xf>
    <xf numFmtId="0" fontId="118" fillId="0" borderId="65" xfId="90" applyFont="1" applyBorder="1" applyAlignment="1">
      <alignment horizontal="left" wrapText="1"/>
    </xf>
    <xf numFmtId="0" fontId="117" fillId="0" borderId="64" xfId="90" applyFont="1" applyBorder="1" applyAlignment="1">
      <alignment horizontal="left" wrapText="1"/>
    </xf>
    <xf numFmtId="0" fontId="117" fillId="0" borderId="0" xfId="90" applyFont="1" applyBorder="1" applyAlignment="1">
      <alignment horizontal="left" wrapText="1"/>
    </xf>
    <xf numFmtId="0" fontId="117" fillId="0" borderId="65" xfId="90" applyFont="1" applyBorder="1" applyAlignment="1">
      <alignment horizontal="left" wrapText="1"/>
    </xf>
    <xf numFmtId="216" fontId="145" fillId="40" borderId="181" xfId="134" applyNumberFormat="1" applyFont="1" applyFill="1" applyBorder="1" applyAlignment="1">
      <alignment horizontal="center" vertical="center" wrapText="1"/>
    </xf>
    <xf numFmtId="216" fontId="145" fillId="40" borderId="136" xfId="134" applyNumberFormat="1" applyFont="1" applyFill="1" applyBorder="1" applyAlignment="1">
      <alignment horizontal="center" vertical="center" wrapText="1"/>
    </xf>
    <xf numFmtId="216" fontId="101" fillId="24" borderId="62" xfId="134" applyNumberFormat="1" applyFont="1" applyFill="1" applyBorder="1" applyAlignment="1">
      <alignment horizontal="center" vertical="center" wrapText="1"/>
    </xf>
    <xf numFmtId="216" fontId="101" fillId="24" borderId="40" xfId="134" applyNumberFormat="1" applyFont="1" applyFill="1" applyBorder="1" applyAlignment="1">
      <alignment horizontal="center" vertical="center" wrapText="1"/>
    </xf>
    <xf numFmtId="216" fontId="101" fillId="24" borderId="63" xfId="134" applyNumberFormat="1" applyFont="1" applyFill="1" applyBorder="1" applyAlignment="1">
      <alignment horizontal="center" vertical="center" wrapText="1"/>
    </xf>
    <xf numFmtId="0" fontId="4" fillId="30" borderId="20" xfId="92" applyFont="1" applyFill="1" applyBorder="1" applyAlignment="1">
      <alignment horizontal="center" vertical="center"/>
    </xf>
    <xf numFmtId="0" fontId="4" fillId="30" borderId="21" xfId="92" applyFont="1" applyFill="1" applyBorder="1" applyAlignment="1">
      <alignment horizontal="center" vertical="center"/>
    </xf>
    <xf numFmtId="0" fontId="4" fillId="30" borderId="22" xfId="92" applyFont="1" applyFill="1" applyBorder="1" applyAlignment="1">
      <alignment horizontal="center" vertical="center"/>
    </xf>
    <xf numFmtId="49" fontId="4" fillId="30" borderId="137" xfId="92" applyNumberFormat="1" applyFont="1" applyFill="1" applyBorder="1" applyAlignment="1">
      <alignment horizontal="right" vertical="center"/>
    </xf>
    <xf numFmtId="49" fontId="4" fillId="30" borderId="91" xfId="92" applyNumberFormat="1" applyFont="1" applyFill="1" applyBorder="1" applyAlignment="1">
      <alignment horizontal="right" vertical="center"/>
    </xf>
    <xf numFmtId="0" fontId="113" fillId="0" borderId="94" xfId="92" applyFont="1" applyFill="1" applyBorder="1" applyAlignment="1">
      <alignment vertical="center"/>
    </xf>
    <xf numFmtId="0" fontId="113" fillId="0" borderId="95" xfId="92" applyFont="1" applyFill="1" applyBorder="1" applyAlignment="1">
      <alignment vertical="center"/>
    </xf>
    <xf numFmtId="0" fontId="113" fillId="0" borderId="96" xfId="92" applyFont="1" applyFill="1" applyBorder="1" applyAlignment="1">
      <alignment vertical="center"/>
    </xf>
    <xf numFmtId="0" fontId="113" fillId="0" borderId="14" xfId="92" applyFont="1" applyFill="1" applyBorder="1" applyAlignment="1">
      <alignment vertical="center"/>
    </xf>
    <xf numFmtId="0" fontId="113" fillId="0" borderId="16" xfId="92" applyFont="1" applyFill="1" applyBorder="1" applyAlignment="1">
      <alignment vertical="center"/>
    </xf>
    <xf numFmtId="0" fontId="113" fillId="0" borderId="17" xfId="92" applyFont="1" applyFill="1" applyBorder="1" applyAlignment="1">
      <alignment vertical="center"/>
    </xf>
    <xf numFmtId="49" fontId="4" fillId="30" borderId="70" xfId="92" applyNumberFormat="1" applyFont="1" applyFill="1" applyBorder="1" applyAlignment="1">
      <alignment horizontal="right" vertical="center"/>
    </xf>
    <xf numFmtId="49" fontId="4" fillId="30" borderId="21" xfId="92" applyNumberFormat="1" applyFont="1" applyFill="1" applyBorder="1" applyAlignment="1">
      <alignment horizontal="right" vertical="center"/>
    </xf>
    <xf numFmtId="0" fontId="5" fillId="31" borderId="77" xfId="125" applyNumberFormat="1" applyFont="1" applyFill="1" applyBorder="1" applyAlignment="1">
      <alignment horizontal="center" vertical="center" wrapText="1"/>
    </xf>
    <xf numFmtId="0" fontId="111" fillId="31" borderId="13" xfId="125" applyNumberFormat="1" applyFont="1" applyFill="1" applyBorder="1" applyAlignment="1">
      <alignment horizontal="center" vertical="center" wrapText="1"/>
    </xf>
    <xf numFmtId="0" fontId="111" fillId="31" borderId="78" xfId="125" applyNumberFormat="1" applyFont="1" applyFill="1" applyBorder="1" applyAlignment="1">
      <alignment horizontal="center" vertical="center" wrapText="1"/>
    </xf>
    <xf numFmtId="0" fontId="4" fillId="0" borderId="77" xfId="1441" applyFont="1" applyBorder="1" applyAlignment="1">
      <alignment horizontal="center" vertical="center"/>
    </xf>
    <xf numFmtId="0" fontId="4" fillId="0" borderId="13" xfId="1441" applyFont="1" applyBorder="1" applyAlignment="1">
      <alignment horizontal="center" vertical="center"/>
    </xf>
    <xf numFmtId="0" fontId="4" fillId="0" borderId="13" xfId="1441" applyFont="1" applyBorder="1" applyAlignment="1">
      <alignment horizontal="center"/>
    </xf>
    <xf numFmtId="0" fontId="4" fillId="0" borderId="78" xfId="1441" applyFont="1" applyBorder="1" applyAlignment="1">
      <alignment horizontal="center"/>
    </xf>
    <xf numFmtId="1" fontId="4" fillId="31" borderId="13" xfId="1441" applyNumberFormat="1" applyFont="1" applyFill="1" applyBorder="1" applyAlignment="1">
      <alignment horizontal="center"/>
    </xf>
    <xf numFmtId="4" fontId="4" fillId="31" borderId="13" xfId="1441" applyNumberFormat="1" applyFont="1" applyFill="1" applyBorder="1" applyAlignment="1">
      <alignment horizontal="center"/>
    </xf>
    <xf numFmtId="4" fontId="4" fillId="31" borderId="78" xfId="1441" applyNumberFormat="1" applyFont="1" applyFill="1" applyBorder="1" applyAlignment="1">
      <alignment horizontal="center"/>
    </xf>
    <xf numFmtId="1" fontId="2" fillId="0" borderId="13" xfId="1441" applyNumberFormat="1" applyFont="1" applyBorder="1" applyAlignment="1">
      <alignment horizontal="left"/>
    </xf>
    <xf numFmtId="4" fontId="2" fillId="31" borderId="13" xfId="1441" applyNumberFormat="1" applyFont="1" applyFill="1" applyBorder="1" applyAlignment="1">
      <alignment horizontal="center"/>
    </xf>
    <xf numFmtId="4" fontId="2" fillId="31" borderId="78" xfId="1441" applyNumberFormat="1" applyFont="1" applyFill="1" applyBorder="1" applyAlignment="1">
      <alignment horizontal="center"/>
    </xf>
    <xf numFmtId="4" fontId="2" fillId="31" borderId="13" xfId="1441" applyNumberFormat="1" applyFont="1" applyFill="1" applyBorder="1" applyAlignment="1">
      <alignment horizontal="center" vertical="center"/>
    </xf>
    <xf numFmtId="4" fontId="2" fillId="31" borderId="78" xfId="1441" applyNumberFormat="1" applyFont="1" applyFill="1" applyBorder="1" applyAlignment="1">
      <alignment horizontal="center" vertical="center"/>
    </xf>
    <xf numFmtId="0" fontId="2" fillId="0" borderId="64" xfId="1441" applyFont="1" applyBorder="1" applyAlignment="1">
      <alignment horizontal="center"/>
    </xf>
    <xf numFmtId="0" fontId="2" fillId="0" borderId="0" xfId="1441" applyFont="1" applyBorder="1" applyAlignment="1">
      <alignment horizontal="center"/>
    </xf>
    <xf numFmtId="0" fontId="2" fillId="0" borderId="65" xfId="1441" applyFont="1" applyBorder="1" applyAlignment="1">
      <alignment horizontal="center"/>
    </xf>
    <xf numFmtId="4" fontId="4" fillId="31" borderId="13" xfId="1441" applyNumberFormat="1" applyFont="1" applyFill="1" applyBorder="1" applyAlignment="1">
      <alignment horizontal="center" vertical="center"/>
    </xf>
    <xf numFmtId="4" fontId="4" fillId="31" borderId="78" xfId="1441" applyNumberFormat="1" applyFont="1" applyFill="1" applyBorder="1" applyAlignment="1">
      <alignment horizontal="center" vertical="center"/>
    </xf>
    <xf numFmtId="4" fontId="2" fillId="0" borderId="13" xfId="1441" applyNumberFormat="1" applyFont="1" applyBorder="1" applyAlignment="1">
      <alignment horizontal="center" vertical="center"/>
    </xf>
    <xf numFmtId="4" fontId="2" fillId="0" borderId="78" xfId="1441" applyNumberFormat="1" applyFont="1" applyBorder="1" applyAlignment="1">
      <alignment horizontal="center" vertical="center"/>
    </xf>
    <xf numFmtId="0" fontId="2" fillId="0" borderId="64" xfId="1441" applyFont="1" applyFill="1" applyBorder="1" applyAlignment="1">
      <alignment horizontal="center"/>
    </xf>
    <xf numFmtId="0" fontId="2" fillId="0" borderId="0" xfId="1441" applyFont="1" applyFill="1" applyBorder="1" applyAlignment="1">
      <alignment horizontal="center"/>
    </xf>
    <xf numFmtId="0" fontId="2" fillId="0" borderId="65" xfId="1441" applyFont="1" applyFill="1" applyBorder="1" applyAlignment="1">
      <alignment horizontal="center"/>
    </xf>
    <xf numFmtId="0" fontId="2" fillId="0" borderId="64" xfId="1441" applyFont="1" applyFill="1" applyBorder="1" applyAlignment="1">
      <alignment horizontal="center" vertical="center"/>
    </xf>
    <xf numFmtId="0" fontId="2" fillId="0" borderId="0" xfId="1441" applyFont="1" applyFill="1" applyBorder="1" applyAlignment="1">
      <alignment horizontal="center" vertical="center"/>
    </xf>
    <xf numFmtId="0" fontId="2" fillId="0" borderId="65" xfId="1441" applyFont="1" applyFill="1" applyBorder="1" applyAlignment="1">
      <alignment horizontal="center" vertical="center"/>
    </xf>
    <xf numFmtId="0" fontId="114" fillId="31" borderId="77" xfId="1441" applyFont="1" applyFill="1" applyBorder="1" applyAlignment="1">
      <alignment horizontal="center" vertical="center" wrapText="1"/>
    </xf>
    <xf numFmtId="0" fontId="114" fillId="31" borderId="13" xfId="1441" applyFont="1" applyFill="1" applyBorder="1" applyAlignment="1">
      <alignment horizontal="center" vertical="center" wrapText="1"/>
    </xf>
    <xf numFmtId="10" fontId="4" fillId="31" borderId="13" xfId="1441" applyNumberFormat="1" applyFont="1" applyFill="1" applyBorder="1" applyAlignment="1">
      <alignment horizontal="center" vertical="center"/>
    </xf>
    <xf numFmtId="10" fontId="4" fillId="31" borderId="78" xfId="1441" applyNumberFormat="1" applyFont="1" applyFill="1" applyBorder="1" applyAlignment="1">
      <alignment horizontal="center" vertical="center"/>
    </xf>
    <xf numFmtId="0" fontId="4" fillId="0" borderId="77" xfId="1441" applyFont="1" applyBorder="1" applyAlignment="1">
      <alignment horizontal="center"/>
    </xf>
    <xf numFmtId="168" fontId="4" fillId="0" borderId="13" xfId="564" applyFont="1" applyBorder="1" applyAlignment="1">
      <alignment horizontal="center" vertical="center"/>
    </xf>
    <xf numFmtId="168" fontId="4" fillId="0" borderId="78" xfId="564" applyFont="1" applyBorder="1" applyAlignment="1">
      <alignment horizontal="center" vertical="center"/>
    </xf>
    <xf numFmtId="1" fontId="4" fillId="0" borderId="87" xfId="1441" applyNumberFormat="1" applyFont="1" applyBorder="1" applyAlignment="1">
      <alignment horizontal="center" vertical="center"/>
    </xf>
    <xf numFmtId="1" fontId="4" fillId="0" borderId="88" xfId="1441" applyNumberFormat="1" applyFont="1" applyBorder="1" applyAlignment="1">
      <alignment horizontal="center" vertical="center"/>
    </xf>
    <xf numFmtId="1" fontId="4" fillId="0" borderId="89" xfId="1441" applyNumberFormat="1" applyFont="1" applyBorder="1" applyAlignment="1">
      <alignment horizontal="center" vertical="center"/>
    </xf>
    <xf numFmtId="0" fontId="2" fillId="0" borderId="88" xfId="1441" applyFont="1" applyBorder="1" applyAlignment="1">
      <alignment horizontal="left" vertical="center"/>
    </xf>
    <xf numFmtId="0" fontId="2" fillId="0" borderId="89" xfId="1441" applyFont="1" applyBorder="1" applyAlignment="1">
      <alignment horizontal="left" vertical="center"/>
    </xf>
    <xf numFmtId="1" fontId="4" fillId="0" borderId="64" xfId="1441" applyNumberFormat="1" applyFont="1" applyBorder="1" applyAlignment="1">
      <alignment horizontal="center" vertical="center"/>
    </xf>
    <xf numFmtId="1" fontId="4" fillId="0" borderId="0" xfId="1441" applyNumberFormat="1" applyFont="1" applyBorder="1" applyAlignment="1">
      <alignment horizontal="center" vertical="center"/>
    </xf>
    <xf numFmtId="1" fontId="4" fillId="0" borderId="65" xfId="1441" applyNumberFormat="1" applyFont="1" applyBorder="1" applyAlignment="1">
      <alignment horizontal="center" vertical="center"/>
    </xf>
    <xf numFmtId="0" fontId="114" fillId="0" borderId="77" xfId="1441" applyFont="1" applyBorder="1" applyAlignment="1">
      <alignment horizontal="center" vertical="center"/>
    </xf>
    <xf numFmtId="0" fontId="114" fillId="0" borderId="13" xfId="1441" applyFont="1" applyBorder="1" applyAlignment="1">
      <alignment horizontal="center" vertical="center"/>
    </xf>
    <xf numFmtId="0" fontId="114" fillId="0" borderId="78" xfId="1441" applyFont="1" applyBorder="1" applyAlignment="1">
      <alignment horizontal="center" vertical="center"/>
    </xf>
    <xf numFmtId="0" fontId="114" fillId="0" borderId="0" xfId="1441" applyFont="1" applyBorder="1" applyAlignment="1">
      <alignment horizontal="right" vertical="center"/>
    </xf>
    <xf numFmtId="0" fontId="2" fillId="0" borderId="30" xfId="1441" applyFont="1" applyBorder="1" applyAlignment="1">
      <alignment horizontal="center" vertical="center"/>
    </xf>
    <xf numFmtId="0" fontId="2" fillId="0" borderId="0" xfId="1441" applyFont="1" applyBorder="1" applyAlignment="1">
      <alignment horizontal="left" vertical="center"/>
    </xf>
    <xf numFmtId="40" fontId="2" fillId="0" borderId="0" xfId="1441" applyNumberFormat="1" applyFont="1" applyBorder="1" applyAlignment="1">
      <alignment horizontal="center" vertical="center"/>
    </xf>
    <xf numFmtId="0" fontId="4" fillId="0" borderId="30" xfId="1441" applyFont="1" applyBorder="1" applyAlignment="1">
      <alignment horizontal="left"/>
    </xf>
    <xf numFmtId="0" fontId="4" fillId="0" borderId="69" xfId="1441" applyFont="1" applyBorder="1" applyAlignment="1">
      <alignment horizontal="left"/>
    </xf>
    <xf numFmtId="0" fontId="5" fillId="0" borderId="62" xfId="1441" applyFont="1" applyBorder="1" applyAlignment="1">
      <alignment horizontal="center"/>
    </xf>
    <xf numFmtId="0" fontId="5" fillId="0" borderId="40" xfId="1441" applyFont="1" applyBorder="1" applyAlignment="1">
      <alignment horizontal="center"/>
    </xf>
    <xf numFmtId="0" fontId="5" fillId="0" borderId="63" xfId="1441" applyFont="1" applyBorder="1" applyAlignment="1">
      <alignment horizontal="center"/>
    </xf>
    <xf numFmtId="0" fontId="104" fillId="0" borderId="64" xfId="1441" applyFont="1" applyBorder="1" applyAlignment="1">
      <alignment horizontal="center"/>
    </xf>
    <xf numFmtId="0" fontId="104" fillId="0" borderId="0" xfId="1441" applyFont="1" applyBorder="1" applyAlignment="1">
      <alignment horizontal="center"/>
    </xf>
    <xf numFmtId="0" fontId="104" fillId="0" borderId="65" xfId="1441" applyFont="1" applyBorder="1" applyAlignment="1">
      <alignment horizontal="center"/>
    </xf>
    <xf numFmtId="0" fontId="108" fillId="0" borderId="64" xfId="1441" applyFont="1" applyBorder="1" applyAlignment="1">
      <alignment horizontal="center"/>
    </xf>
    <xf numFmtId="0" fontId="108" fillId="0" borderId="0" xfId="1441" applyFont="1" applyBorder="1" applyAlignment="1">
      <alignment horizontal="center"/>
    </xf>
    <xf numFmtId="0" fontId="108" fillId="0" borderId="65" xfId="1441" applyFont="1" applyBorder="1" applyAlignment="1">
      <alignment horizontal="center"/>
    </xf>
    <xf numFmtId="0" fontId="108" fillId="0" borderId="68" xfId="1441" applyFont="1" applyBorder="1" applyAlignment="1">
      <alignment horizontal="center"/>
    </xf>
    <xf numFmtId="0" fontId="108" fillId="0" borderId="30" xfId="1441" applyFont="1" applyBorder="1" applyAlignment="1">
      <alignment horizontal="center"/>
    </xf>
    <xf numFmtId="0" fontId="108" fillId="0" borderId="69" xfId="1441" applyFont="1" applyBorder="1" applyAlignment="1">
      <alignment horizontal="center"/>
    </xf>
    <xf numFmtId="0" fontId="4" fillId="0" borderId="31" xfId="1441" applyFont="1" applyBorder="1" applyAlignment="1">
      <alignment horizontal="left"/>
    </xf>
    <xf numFmtId="0" fontId="4" fillId="0" borderId="67" xfId="1441" applyFont="1" applyBorder="1" applyAlignment="1">
      <alignment horizontal="left"/>
    </xf>
    <xf numFmtId="0" fontId="4" fillId="0" borderId="0" xfId="1441" applyFont="1" applyBorder="1" applyAlignment="1">
      <alignment horizontal="left"/>
    </xf>
    <xf numFmtId="0" fontId="4" fillId="0" borderId="65" xfId="1441" applyFont="1" applyBorder="1" applyAlignment="1">
      <alignment horizontal="left"/>
    </xf>
    <xf numFmtId="0" fontId="5" fillId="0" borderId="142" xfId="1441" applyFont="1" applyBorder="1" applyAlignment="1">
      <alignment horizontal="center"/>
    </xf>
    <xf numFmtId="0" fontId="104" fillId="0" borderId="8" xfId="1441" applyFont="1" applyBorder="1" applyAlignment="1">
      <alignment horizontal="center"/>
    </xf>
    <xf numFmtId="0" fontId="108" fillId="0" borderId="8" xfId="1441" applyFont="1" applyBorder="1" applyAlignment="1">
      <alignment horizontal="center"/>
    </xf>
    <xf numFmtId="0" fontId="108" fillId="0" borderId="32" xfId="1441" applyFont="1" applyBorder="1" applyAlignment="1">
      <alignment horizontal="center"/>
    </xf>
    <xf numFmtId="0" fontId="5" fillId="31" borderId="13" xfId="125" applyNumberFormat="1" applyFont="1" applyFill="1" applyBorder="1" applyAlignment="1">
      <alignment horizontal="center" vertical="center" wrapText="1"/>
    </xf>
    <xf numFmtId="0" fontId="166" fillId="47" borderId="157" xfId="0" applyFont="1" applyFill="1" applyBorder="1" applyAlignment="1">
      <alignment horizontal="center" vertical="center"/>
    </xf>
    <xf numFmtId="0" fontId="166" fillId="47" borderId="151" xfId="0" applyFont="1" applyFill="1" applyBorder="1" applyAlignment="1">
      <alignment horizontal="center" vertical="center"/>
    </xf>
    <xf numFmtId="0" fontId="166" fillId="47" borderId="152" xfId="0" applyFont="1" applyFill="1" applyBorder="1" applyAlignment="1">
      <alignment horizontal="center" vertical="center"/>
    </xf>
    <xf numFmtId="0" fontId="2" fillId="0" borderId="87" xfId="125" applyNumberFormat="1" applyFont="1" applyBorder="1" applyAlignment="1">
      <alignment horizontal="center" vertical="center" wrapText="1"/>
    </xf>
    <xf numFmtId="0" fontId="2" fillId="0" borderId="89" xfId="125" applyNumberFormat="1" applyFont="1" applyBorder="1" applyAlignment="1">
      <alignment horizontal="center" vertical="center" wrapText="1"/>
    </xf>
    <xf numFmtId="0" fontId="104" fillId="30" borderId="87" xfId="125" quotePrefix="1" applyNumberFormat="1" applyFont="1" applyFill="1" applyBorder="1" applyAlignment="1">
      <alignment horizontal="center" vertical="center" wrapText="1"/>
    </xf>
    <xf numFmtId="0" fontId="103" fillId="30" borderId="88" xfId="125" applyNumberFormat="1" applyFont="1" applyFill="1" applyBorder="1" applyAlignment="1">
      <alignment horizontal="center" vertical="center" wrapText="1"/>
    </xf>
    <xf numFmtId="0" fontId="103" fillId="30" borderId="89" xfId="125" applyNumberFormat="1" applyFont="1" applyFill="1" applyBorder="1" applyAlignment="1">
      <alignment horizontal="center" vertical="center" wrapText="1"/>
    </xf>
    <xf numFmtId="0" fontId="164" fillId="47" borderId="155" xfId="0" applyFont="1" applyFill="1" applyBorder="1" applyAlignment="1">
      <alignment horizontal="center" vertical="center"/>
    </xf>
    <xf numFmtId="0" fontId="164" fillId="47" borderId="150" xfId="0" applyFont="1" applyFill="1" applyBorder="1" applyAlignment="1">
      <alignment horizontal="center" vertical="center"/>
    </xf>
    <xf numFmtId="0" fontId="164" fillId="47" borderId="156" xfId="0" applyFont="1" applyFill="1" applyBorder="1" applyAlignment="1">
      <alignment horizontal="center" vertical="center"/>
    </xf>
    <xf numFmtId="0" fontId="165" fillId="0" borderId="157" xfId="0" applyFont="1" applyBorder="1" applyAlignment="1">
      <alignment horizontal="center" vertical="center" wrapText="1"/>
    </xf>
    <xf numFmtId="0" fontId="165" fillId="0" borderId="151" xfId="0" applyFont="1" applyBorder="1" applyAlignment="1">
      <alignment horizontal="center" vertical="center" wrapText="1"/>
    </xf>
    <xf numFmtId="0" fontId="166" fillId="48" borderId="151" xfId="0" applyFont="1" applyFill="1" applyBorder="1" applyAlignment="1">
      <alignment horizontal="center" vertical="center"/>
    </xf>
    <xf numFmtId="0" fontId="166" fillId="48" borderId="152" xfId="0" applyFont="1" applyFill="1" applyBorder="1" applyAlignment="1">
      <alignment horizontal="center" vertical="center"/>
    </xf>
    <xf numFmtId="0" fontId="163" fillId="0" borderId="87" xfId="125" applyNumberFormat="1" applyFont="1" applyFill="1" applyBorder="1" applyAlignment="1">
      <alignment horizontal="center" vertical="center" wrapText="1"/>
    </xf>
    <xf numFmtId="0" fontId="163" fillId="0" borderId="88" xfId="125" applyNumberFormat="1" applyFont="1" applyFill="1" applyBorder="1" applyAlignment="1">
      <alignment horizontal="center" vertical="center" wrapText="1"/>
    </xf>
    <xf numFmtId="0" fontId="163" fillId="0" borderId="89" xfId="125" applyNumberFormat="1" applyFont="1" applyFill="1" applyBorder="1" applyAlignment="1">
      <alignment horizontal="center" vertical="center" wrapText="1"/>
    </xf>
    <xf numFmtId="0" fontId="2" fillId="0" borderId="71" xfId="125" applyNumberFormat="1" applyFont="1" applyBorder="1" applyAlignment="1">
      <alignment horizontal="center" vertical="center" wrapText="1"/>
    </xf>
    <xf numFmtId="0" fontId="2" fillId="0" borderId="41" xfId="125" applyNumberFormat="1" applyFont="1" applyBorder="1" applyAlignment="1">
      <alignment horizontal="center" vertical="center" wrapText="1"/>
    </xf>
    <xf numFmtId="0" fontId="2" fillId="0" borderId="74" xfId="125" applyNumberFormat="1" applyFont="1" applyBorder="1" applyAlignment="1">
      <alignment horizontal="center" vertical="center" wrapText="1"/>
    </xf>
  </cellXfs>
  <cellStyles count="4169">
    <cellStyle name="_x000d__x000a_JournalTemplate=C:\COMFO\CTALK\JOURSTD.TPL_x000d__x000a_LbStateAddress=3 3 0 251 1 89 2 311_x000d__x000a_LbStateJou" xfId="474" xr:uid="{00000000-0005-0000-0000-000000000000}"/>
    <cellStyle name="0,00###" xfId="1" xr:uid="{00000000-0005-0000-0000-000001000000}"/>
    <cellStyle name="0.0" xfId="2" xr:uid="{00000000-0005-0000-0000-000002000000}"/>
    <cellStyle name="12" xfId="3" xr:uid="{00000000-0005-0000-0000-000003000000}"/>
    <cellStyle name="12 2" xfId="405" xr:uid="{00000000-0005-0000-0000-000004000000}"/>
    <cellStyle name="12 2 2" xfId="3198" xr:uid="{00000000-0005-0000-0000-000005000000}"/>
    <cellStyle name="12 2 3" xfId="3917" xr:uid="{00000000-0005-0000-0000-000006000000}"/>
    <cellStyle name="20% - Accent1" xfId="4" xr:uid="{00000000-0005-0000-0000-000007000000}"/>
    <cellStyle name="20% - Accent2" xfId="5" xr:uid="{00000000-0005-0000-0000-000008000000}"/>
    <cellStyle name="20% - Accent3" xfId="6" xr:uid="{00000000-0005-0000-0000-000009000000}"/>
    <cellStyle name="20% - Accent4" xfId="7" xr:uid="{00000000-0005-0000-0000-00000A000000}"/>
    <cellStyle name="20% - Accent5" xfId="8" xr:uid="{00000000-0005-0000-0000-00000B000000}"/>
    <cellStyle name="20% - Accent6" xfId="9" xr:uid="{00000000-0005-0000-0000-00000C000000}"/>
    <cellStyle name="20% - Ênfase1 100" xfId="475" xr:uid="{00000000-0005-0000-0000-00000D000000}"/>
    <cellStyle name="20% - Ênfase1 2" xfId="10" xr:uid="{00000000-0005-0000-0000-00000E000000}"/>
    <cellStyle name="20% - Ênfase1 2 2" xfId="476" xr:uid="{00000000-0005-0000-0000-00000F000000}"/>
    <cellStyle name="20% - Ênfase1 3" xfId="248" xr:uid="{00000000-0005-0000-0000-000010000000}"/>
    <cellStyle name="20% - Ênfase2 2" xfId="11" xr:uid="{00000000-0005-0000-0000-000011000000}"/>
    <cellStyle name="20% - Ênfase2 2 2" xfId="477" xr:uid="{00000000-0005-0000-0000-000012000000}"/>
    <cellStyle name="20% - Ênfase2 3" xfId="249" xr:uid="{00000000-0005-0000-0000-000013000000}"/>
    <cellStyle name="20% - Ênfase3 2" xfId="12" xr:uid="{00000000-0005-0000-0000-000014000000}"/>
    <cellStyle name="20% - Ênfase3 2 2" xfId="478" xr:uid="{00000000-0005-0000-0000-000015000000}"/>
    <cellStyle name="20% - Ênfase3 3" xfId="250" xr:uid="{00000000-0005-0000-0000-000016000000}"/>
    <cellStyle name="20% - Ênfase4 2" xfId="13" xr:uid="{00000000-0005-0000-0000-000017000000}"/>
    <cellStyle name="20% - Ênfase4 2 2" xfId="479" xr:uid="{00000000-0005-0000-0000-000018000000}"/>
    <cellStyle name="20% - Ênfase4 3" xfId="251" xr:uid="{00000000-0005-0000-0000-000019000000}"/>
    <cellStyle name="20% - Ênfase5 2" xfId="14" xr:uid="{00000000-0005-0000-0000-00001A000000}"/>
    <cellStyle name="20% - Ênfase5 2 2" xfId="480" xr:uid="{00000000-0005-0000-0000-00001B000000}"/>
    <cellStyle name="20% - Ênfase5 3" xfId="252" xr:uid="{00000000-0005-0000-0000-00001C000000}"/>
    <cellStyle name="20% - Ênfase6 2" xfId="15" xr:uid="{00000000-0005-0000-0000-00001D000000}"/>
    <cellStyle name="20% - Ênfase6 2 2" xfId="481" xr:uid="{00000000-0005-0000-0000-00001E000000}"/>
    <cellStyle name="20% - Ênfase6 3" xfId="253" xr:uid="{00000000-0005-0000-0000-00001F000000}"/>
    <cellStyle name="40% - Accent1" xfId="16" xr:uid="{00000000-0005-0000-0000-000020000000}"/>
    <cellStyle name="40% - Accent2" xfId="17" xr:uid="{00000000-0005-0000-0000-000021000000}"/>
    <cellStyle name="40% - Accent3" xfId="18" xr:uid="{00000000-0005-0000-0000-000022000000}"/>
    <cellStyle name="40% - Accent4" xfId="19" xr:uid="{00000000-0005-0000-0000-000023000000}"/>
    <cellStyle name="40% - Accent5" xfId="20" xr:uid="{00000000-0005-0000-0000-000024000000}"/>
    <cellStyle name="40% - Accent6" xfId="21" xr:uid="{00000000-0005-0000-0000-000025000000}"/>
    <cellStyle name="40% - Ênfase1 2" xfId="22" xr:uid="{00000000-0005-0000-0000-000026000000}"/>
    <cellStyle name="40% - Ênfase1 2 2" xfId="482" xr:uid="{00000000-0005-0000-0000-000027000000}"/>
    <cellStyle name="40% - Ênfase1 3" xfId="254" xr:uid="{00000000-0005-0000-0000-000028000000}"/>
    <cellStyle name="40% - Ênfase2 2" xfId="23" xr:uid="{00000000-0005-0000-0000-000029000000}"/>
    <cellStyle name="40% - Ênfase2 2 2" xfId="483" xr:uid="{00000000-0005-0000-0000-00002A000000}"/>
    <cellStyle name="40% - Ênfase2 3" xfId="255" xr:uid="{00000000-0005-0000-0000-00002B000000}"/>
    <cellStyle name="40% - Ênfase3 2" xfId="24" xr:uid="{00000000-0005-0000-0000-00002C000000}"/>
    <cellStyle name="40% - Ênfase3 2 2" xfId="484" xr:uid="{00000000-0005-0000-0000-00002D000000}"/>
    <cellStyle name="40% - Ênfase3 3" xfId="256" xr:uid="{00000000-0005-0000-0000-00002E000000}"/>
    <cellStyle name="40% - Ênfase4 2" xfId="25" xr:uid="{00000000-0005-0000-0000-00002F000000}"/>
    <cellStyle name="40% - Ênfase4 2 2" xfId="485" xr:uid="{00000000-0005-0000-0000-000030000000}"/>
    <cellStyle name="40% - Ênfase4 3" xfId="257" xr:uid="{00000000-0005-0000-0000-000031000000}"/>
    <cellStyle name="40% - Ênfase5 2" xfId="26" xr:uid="{00000000-0005-0000-0000-000032000000}"/>
    <cellStyle name="40% - Ênfase5 2 2" xfId="486" xr:uid="{00000000-0005-0000-0000-000033000000}"/>
    <cellStyle name="40% - Ênfase5 3" xfId="258" xr:uid="{00000000-0005-0000-0000-000034000000}"/>
    <cellStyle name="40% - Ênfase6 2" xfId="27" xr:uid="{00000000-0005-0000-0000-000035000000}"/>
    <cellStyle name="40% - Ênfase6 2 2" xfId="487" xr:uid="{00000000-0005-0000-0000-000036000000}"/>
    <cellStyle name="40% - Ênfase6 3" xfId="259" xr:uid="{00000000-0005-0000-0000-000037000000}"/>
    <cellStyle name="60% - Accent1" xfId="28" xr:uid="{00000000-0005-0000-0000-000038000000}"/>
    <cellStyle name="60% - Accent2" xfId="29" xr:uid="{00000000-0005-0000-0000-000039000000}"/>
    <cellStyle name="60% - Accent3" xfId="30" xr:uid="{00000000-0005-0000-0000-00003A000000}"/>
    <cellStyle name="60% - Accent4" xfId="31" xr:uid="{00000000-0005-0000-0000-00003B000000}"/>
    <cellStyle name="60% - Accent5" xfId="32" xr:uid="{00000000-0005-0000-0000-00003C000000}"/>
    <cellStyle name="60% - Accent6" xfId="33" xr:uid="{00000000-0005-0000-0000-00003D000000}"/>
    <cellStyle name="60% - Ênfase1 2" xfId="34" xr:uid="{00000000-0005-0000-0000-00003E000000}"/>
    <cellStyle name="60% - Ênfase1 2 2" xfId="488" xr:uid="{00000000-0005-0000-0000-00003F000000}"/>
    <cellStyle name="60% - Ênfase1 3" xfId="260" xr:uid="{00000000-0005-0000-0000-000040000000}"/>
    <cellStyle name="60% - Ênfase2 2" xfId="35" xr:uid="{00000000-0005-0000-0000-000041000000}"/>
    <cellStyle name="60% - Ênfase2 2 2" xfId="489" xr:uid="{00000000-0005-0000-0000-000042000000}"/>
    <cellStyle name="60% - Ênfase2 3" xfId="261" xr:uid="{00000000-0005-0000-0000-000043000000}"/>
    <cellStyle name="60% - Ênfase3 2" xfId="36" xr:uid="{00000000-0005-0000-0000-000044000000}"/>
    <cellStyle name="60% - Ênfase3 2 2" xfId="490" xr:uid="{00000000-0005-0000-0000-000045000000}"/>
    <cellStyle name="60% - Ênfase3 3" xfId="262" xr:uid="{00000000-0005-0000-0000-000046000000}"/>
    <cellStyle name="60% - Ênfase4 2" xfId="37" xr:uid="{00000000-0005-0000-0000-000047000000}"/>
    <cellStyle name="60% - Ênfase4 2 2" xfId="491" xr:uid="{00000000-0005-0000-0000-000048000000}"/>
    <cellStyle name="60% - Ênfase4 3" xfId="263" xr:uid="{00000000-0005-0000-0000-000049000000}"/>
    <cellStyle name="60% - Ênfase5 2" xfId="38" xr:uid="{00000000-0005-0000-0000-00004A000000}"/>
    <cellStyle name="60% - Ênfase5 2 2" xfId="492" xr:uid="{00000000-0005-0000-0000-00004B000000}"/>
    <cellStyle name="60% - Ênfase5 3" xfId="264" xr:uid="{00000000-0005-0000-0000-00004C000000}"/>
    <cellStyle name="60% - Ênfase6 2" xfId="39" xr:uid="{00000000-0005-0000-0000-00004D000000}"/>
    <cellStyle name="60% - Ênfase6 2 2" xfId="493" xr:uid="{00000000-0005-0000-0000-00004E000000}"/>
    <cellStyle name="60% - Ênfase6 3" xfId="265" xr:uid="{00000000-0005-0000-0000-00004F000000}"/>
    <cellStyle name="60% - Ênfase6 37" xfId="494" xr:uid="{00000000-0005-0000-0000-000050000000}"/>
    <cellStyle name="Accent1" xfId="40" xr:uid="{00000000-0005-0000-0000-000051000000}"/>
    <cellStyle name="Accent2" xfId="41" xr:uid="{00000000-0005-0000-0000-000052000000}"/>
    <cellStyle name="Accent3" xfId="42" xr:uid="{00000000-0005-0000-0000-000053000000}"/>
    <cellStyle name="Accent4" xfId="43" xr:uid="{00000000-0005-0000-0000-000054000000}"/>
    <cellStyle name="Accent5" xfId="44" xr:uid="{00000000-0005-0000-0000-000055000000}"/>
    <cellStyle name="Accent6" xfId="45" xr:uid="{00000000-0005-0000-0000-000056000000}"/>
    <cellStyle name="Bad" xfId="46" xr:uid="{00000000-0005-0000-0000-000057000000}"/>
    <cellStyle name="Bom 2" xfId="47" xr:uid="{00000000-0005-0000-0000-000058000000}"/>
    <cellStyle name="Bom 2 2" xfId="495" xr:uid="{00000000-0005-0000-0000-000059000000}"/>
    <cellStyle name="Bom 3" xfId="266" xr:uid="{00000000-0005-0000-0000-00005A000000}"/>
    <cellStyle name="Cabe‡alho 1" xfId="3101" xr:uid="{00000000-0005-0000-0000-00005B000000}"/>
    <cellStyle name="Cabe‡alho 2" xfId="3102" xr:uid="{00000000-0005-0000-0000-00005C000000}"/>
    <cellStyle name="Cabeçalho 1" xfId="3103" xr:uid="{00000000-0005-0000-0000-00005D000000}"/>
    <cellStyle name="Cabeçalho 2" xfId="3104" xr:uid="{00000000-0005-0000-0000-00005E000000}"/>
    <cellStyle name="Calculation" xfId="48" xr:uid="{00000000-0005-0000-0000-00005F000000}"/>
    <cellStyle name="Cálculo 2" xfId="49" xr:uid="{00000000-0005-0000-0000-000060000000}"/>
    <cellStyle name="Cálculo 2 2" xfId="496" xr:uid="{00000000-0005-0000-0000-000061000000}"/>
    <cellStyle name="Cálculo 3" xfId="267" xr:uid="{00000000-0005-0000-0000-000062000000}"/>
    <cellStyle name="Cancel" xfId="294" xr:uid="{00000000-0005-0000-0000-000063000000}"/>
    <cellStyle name="Cancel 2" xfId="295" xr:uid="{00000000-0005-0000-0000-000064000000}"/>
    <cellStyle name="Célula de Verificação 2" xfId="50" xr:uid="{00000000-0005-0000-0000-000065000000}"/>
    <cellStyle name="Célula de Verificação 2 2" xfId="497" xr:uid="{00000000-0005-0000-0000-000066000000}"/>
    <cellStyle name="Célula de Verificação 3" xfId="268" xr:uid="{00000000-0005-0000-0000-000067000000}"/>
    <cellStyle name="Célula Vinculada 2" xfId="51" xr:uid="{00000000-0005-0000-0000-000068000000}"/>
    <cellStyle name="Célula Vinculada 2 2" xfId="498" xr:uid="{00000000-0005-0000-0000-000069000000}"/>
    <cellStyle name="Célula Vinculada 3" xfId="269" xr:uid="{00000000-0005-0000-0000-00006A000000}"/>
    <cellStyle name="Check Cell" xfId="233" xr:uid="{00000000-0005-0000-0000-00006B000000}"/>
    <cellStyle name="Comma_Arauco Piping list" xfId="499" xr:uid="{00000000-0005-0000-0000-00006C000000}"/>
    <cellStyle name="Comma0" xfId="500" xr:uid="{00000000-0005-0000-0000-00006D000000}"/>
    <cellStyle name="CORES" xfId="501" xr:uid="{00000000-0005-0000-0000-00006E000000}"/>
    <cellStyle name="Currency [0]_Arauco Piping list" xfId="502" xr:uid="{00000000-0005-0000-0000-00006F000000}"/>
    <cellStyle name="Currency 2 2" xfId="503" xr:uid="{00000000-0005-0000-0000-000070000000}"/>
    <cellStyle name="Currency 2 2 2" xfId="3257" xr:uid="{00000000-0005-0000-0000-000071000000}"/>
    <cellStyle name="Currency 2 2 3" xfId="3976" xr:uid="{00000000-0005-0000-0000-000072000000}"/>
    <cellStyle name="Currency_Arauco Piping list" xfId="504" xr:uid="{00000000-0005-0000-0000-000073000000}"/>
    <cellStyle name="Currency0" xfId="505" xr:uid="{00000000-0005-0000-0000-000074000000}"/>
    <cellStyle name="Data" xfId="506" xr:uid="{00000000-0005-0000-0000-000075000000}"/>
    <cellStyle name="Date" xfId="507" xr:uid="{00000000-0005-0000-0000-000076000000}"/>
    <cellStyle name="Ênfase1 2" xfId="52" xr:uid="{00000000-0005-0000-0000-000077000000}"/>
    <cellStyle name="Ênfase1 2 2" xfId="508" xr:uid="{00000000-0005-0000-0000-000078000000}"/>
    <cellStyle name="Ênfase1 3" xfId="270" xr:uid="{00000000-0005-0000-0000-000079000000}"/>
    <cellStyle name="Ênfase2 2" xfId="53" xr:uid="{00000000-0005-0000-0000-00007A000000}"/>
    <cellStyle name="Ênfase2 2 2" xfId="509" xr:uid="{00000000-0005-0000-0000-00007B000000}"/>
    <cellStyle name="Ênfase2 3" xfId="271" xr:uid="{00000000-0005-0000-0000-00007C000000}"/>
    <cellStyle name="Ênfase3 2" xfId="54" xr:uid="{00000000-0005-0000-0000-00007D000000}"/>
    <cellStyle name="Ênfase3 2 2" xfId="510" xr:uid="{00000000-0005-0000-0000-00007E000000}"/>
    <cellStyle name="Ênfase3 3" xfId="272" xr:uid="{00000000-0005-0000-0000-00007F000000}"/>
    <cellStyle name="Ênfase4 2" xfId="55" xr:uid="{00000000-0005-0000-0000-000080000000}"/>
    <cellStyle name="Ênfase4 2 2" xfId="511" xr:uid="{00000000-0005-0000-0000-000081000000}"/>
    <cellStyle name="Ênfase4 3" xfId="273" xr:uid="{00000000-0005-0000-0000-000082000000}"/>
    <cellStyle name="Ênfase5 2" xfId="56" xr:uid="{00000000-0005-0000-0000-000083000000}"/>
    <cellStyle name="Ênfase5 2 2" xfId="512" xr:uid="{00000000-0005-0000-0000-000084000000}"/>
    <cellStyle name="Ênfase5 3" xfId="274" xr:uid="{00000000-0005-0000-0000-000085000000}"/>
    <cellStyle name="Ênfase6 2" xfId="57" xr:uid="{00000000-0005-0000-0000-000086000000}"/>
    <cellStyle name="Ênfase6 2 2" xfId="513" xr:uid="{00000000-0005-0000-0000-000087000000}"/>
    <cellStyle name="Ênfase6 3" xfId="275" xr:uid="{00000000-0005-0000-0000-000088000000}"/>
    <cellStyle name="Entrada 2" xfId="58" xr:uid="{00000000-0005-0000-0000-000089000000}"/>
    <cellStyle name="Entrada 2 2" xfId="514" xr:uid="{00000000-0005-0000-0000-00008A000000}"/>
    <cellStyle name="Entrada 3" xfId="276" xr:uid="{00000000-0005-0000-0000-00008B000000}"/>
    <cellStyle name="Estilo 1" xfId="3105" xr:uid="{00000000-0005-0000-0000-00008C000000}"/>
    <cellStyle name="Euro" xfId="59" xr:uid="{00000000-0005-0000-0000-00008D000000}"/>
    <cellStyle name="Euro 2" xfId="60" xr:uid="{00000000-0005-0000-0000-00008E000000}"/>
    <cellStyle name="Euro 3" xfId="61" xr:uid="{00000000-0005-0000-0000-00008F000000}"/>
    <cellStyle name="Euro 4" xfId="62" xr:uid="{00000000-0005-0000-0000-000090000000}"/>
    <cellStyle name="Euro 5" xfId="63" xr:uid="{00000000-0005-0000-0000-000091000000}"/>
    <cellStyle name="Euro 6" xfId="64" xr:uid="{00000000-0005-0000-0000-000092000000}"/>
    <cellStyle name="Euro 7" xfId="65" xr:uid="{00000000-0005-0000-0000-000093000000}"/>
    <cellStyle name="Euro 8" xfId="515" xr:uid="{00000000-0005-0000-0000-000094000000}"/>
    <cellStyle name="Excel Built-in Excel Built-in Excel Built-in Excel Built-in Excel Built-in Excel Built-in Excel Built-in Excel Built-in Separador de milhares 4" xfId="516" xr:uid="{00000000-0005-0000-0000-000095000000}"/>
    <cellStyle name="Excel Built-in Excel Built-in Excel Built-in Excel Built-in Excel Built-in Excel Built-in Excel Built-in Separador de milhares 4" xfId="517" xr:uid="{00000000-0005-0000-0000-000096000000}"/>
    <cellStyle name="Excel Built-in Normal" xfId="66" xr:uid="{00000000-0005-0000-0000-000097000000}"/>
    <cellStyle name="Excel Built-in Normal 1" xfId="518" xr:uid="{00000000-0005-0000-0000-000098000000}"/>
    <cellStyle name="Excel Built-in Normal 2" xfId="67" xr:uid="{00000000-0005-0000-0000-000099000000}"/>
    <cellStyle name="Excel Built-in Normal 2 2" xfId="519" xr:uid="{00000000-0005-0000-0000-00009A000000}"/>
    <cellStyle name="Excel Built-in Normal 3" xfId="520" xr:uid="{00000000-0005-0000-0000-00009B000000}"/>
    <cellStyle name="Excel Built-in Normal 4" xfId="521" xr:uid="{00000000-0005-0000-0000-00009C000000}"/>
    <cellStyle name="Excel_BuiltIn_Comma" xfId="522" xr:uid="{00000000-0005-0000-0000-00009D000000}"/>
    <cellStyle name="Explanatory Text" xfId="68" xr:uid="{00000000-0005-0000-0000-00009E000000}"/>
    <cellStyle name="Fixed" xfId="523" xr:uid="{00000000-0005-0000-0000-00009F000000}"/>
    <cellStyle name="Fixo" xfId="524" xr:uid="{00000000-0005-0000-0000-0000A0000000}"/>
    <cellStyle name="Followed Hyperlink" xfId="525" xr:uid="{00000000-0005-0000-0000-0000A1000000}"/>
    <cellStyle name="Good" xfId="234" xr:uid="{00000000-0005-0000-0000-0000A2000000}"/>
    <cellStyle name="Grey" xfId="526" xr:uid="{00000000-0005-0000-0000-0000A3000000}"/>
    <cellStyle name="Heading" xfId="527" xr:uid="{00000000-0005-0000-0000-0000A4000000}"/>
    <cellStyle name="Heading 1" xfId="69" xr:uid="{00000000-0005-0000-0000-0000A5000000}"/>
    <cellStyle name="Heading 1 2" xfId="528" xr:uid="{00000000-0005-0000-0000-0000A6000000}"/>
    <cellStyle name="Heading 2" xfId="70" xr:uid="{00000000-0005-0000-0000-0000A7000000}"/>
    <cellStyle name="Heading 2 2" xfId="529" xr:uid="{00000000-0005-0000-0000-0000A8000000}"/>
    <cellStyle name="Heading 3" xfId="71" xr:uid="{00000000-0005-0000-0000-0000A9000000}"/>
    <cellStyle name="Heading 4" xfId="72" xr:uid="{00000000-0005-0000-0000-0000AA000000}"/>
    <cellStyle name="Heading1" xfId="530" xr:uid="{00000000-0005-0000-0000-0000AB000000}"/>
    <cellStyle name="Hiperlink 2" xfId="296" xr:uid="{00000000-0005-0000-0000-0000AC000000}"/>
    <cellStyle name="Hiperlink 2 2" xfId="531" xr:uid="{00000000-0005-0000-0000-0000AD000000}"/>
    <cellStyle name="Hiperlink 2 3" xfId="532" xr:uid="{00000000-0005-0000-0000-0000AE000000}"/>
    <cellStyle name="Hiperlink 3" xfId="297" xr:uid="{00000000-0005-0000-0000-0000AF000000}"/>
    <cellStyle name="Hiperlink 4" xfId="533" xr:uid="{00000000-0005-0000-0000-0000B0000000}"/>
    <cellStyle name="Hiperlink 4 2" xfId="534" xr:uid="{00000000-0005-0000-0000-0000B1000000}"/>
    <cellStyle name="Hiperlink 4 3" xfId="535" xr:uid="{00000000-0005-0000-0000-0000B2000000}"/>
    <cellStyle name="Hiperlink 4 4" xfId="536" xr:uid="{00000000-0005-0000-0000-0000B3000000}"/>
    <cellStyle name="Hiperlink 5" xfId="537" xr:uid="{00000000-0005-0000-0000-0000B4000000}"/>
    <cellStyle name="Hyperlink 2" xfId="73" xr:uid="{00000000-0005-0000-0000-0000B5000000}"/>
    <cellStyle name="Incorreto 2" xfId="74" xr:uid="{00000000-0005-0000-0000-0000B6000000}"/>
    <cellStyle name="Incorreto 2 2" xfId="538" xr:uid="{00000000-0005-0000-0000-0000B7000000}"/>
    <cellStyle name="Incorreto 3" xfId="277" xr:uid="{00000000-0005-0000-0000-0000B8000000}"/>
    <cellStyle name="Indefinido" xfId="75" xr:uid="{00000000-0005-0000-0000-0000B9000000}"/>
    <cellStyle name="Input" xfId="235" xr:uid="{00000000-0005-0000-0000-0000BA000000}"/>
    <cellStyle name="Input [yellow]" xfId="539" xr:uid="{00000000-0005-0000-0000-0000BB000000}"/>
    <cellStyle name="Linked Cell" xfId="236" xr:uid="{00000000-0005-0000-0000-0000BC000000}"/>
    <cellStyle name="material" xfId="540" xr:uid="{00000000-0005-0000-0000-0000BD000000}"/>
    <cellStyle name="material 2" xfId="541" xr:uid="{00000000-0005-0000-0000-0000BE000000}"/>
    <cellStyle name="MINIPG" xfId="542" xr:uid="{00000000-0005-0000-0000-0000BF000000}"/>
    <cellStyle name="Moeda" xfId="3174" builtinId="4"/>
    <cellStyle name="Moeda 10" xfId="543" xr:uid="{00000000-0005-0000-0000-0000C1000000}"/>
    <cellStyle name="Moeda 10 2" xfId="544" xr:uid="{00000000-0005-0000-0000-0000C2000000}"/>
    <cellStyle name="Moeda 11" xfId="545" xr:uid="{00000000-0005-0000-0000-0000C3000000}"/>
    <cellStyle name="Moeda 11 2" xfId="546" xr:uid="{00000000-0005-0000-0000-0000C4000000}"/>
    <cellStyle name="Moeda 11 2 2" xfId="547" xr:uid="{00000000-0005-0000-0000-0000C5000000}"/>
    <cellStyle name="Moeda 11 2 2 2" xfId="3260" xr:uid="{00000000-0005-0000-0000-0000C6000000}"/>
    <cellStyle name="Moeda 11 2 2 3" xfId="3979" xr:uid="{00000000-0005-0000-0000-0000C7000000}"/>
    <cellStyle name="Moeda 11 2 3" xfId="3259" xr:uid="{00000000-0005-0000-0000-0000C8000000}"/>
    <cellStyle name="Moeda 11 2 4" xfId="3978" xr:uid="{00000000-0005-0000-0000-0000C9000000}"/>
    <cellStyle name="Moeda 11 3" xfId="548" xr:uid="{00000000-0005-0000-0000-0000CA000000}"/>
    <cellStyle name="Moeda 11 3 2" xfId="549" xr:uid="{00000000-0005-0000-0000-0000CB000000}"/>
    <cellStyle name="Moeda 11 3 2 2" xfId="3262" xr:uid="{00000000-0005-0000-0000-0000CC000000}"/>
    <cellStyle name="Moeda 11 3 2 3" xfId="3981" xr:uid="{00000000-0005-0000-0000-0000CD000000}"/>
    <cellStyle name="Moeda 11 3 3" xfId="550" xr:uid="{00000000-0005-0000-0000-0000CE000000}"/>
    <cellStyle name="Moeda 11 3 3 2" xfId="3263" xr:uid="{00000000-0005-0000-0000-0000CF000000}"/>
    <cellStyle name="Moeda 11 3 3 3" xfId="3982" xr:uid="{00000000-0005-0000-0000-0000D0000000}"/>
    <cellStyle name="Moeda 11 3 4" xfId="3261" xr:uid="{00000000-0005-0000-0000-0000D1000000}"/>
    <cellStyle name="Moeda 11 3 5" xfId="3980" xr:uid="{00000000-0005-0000-0000-0000D2000000}"/>
    <cellStyle name="Moeda 11 4" xfId="551" xr:uid="{00000000-0005-0000-0000-0000D3000000}"/>
    <cellStyle name="Moeda 11 5" xfId="552" xr:uid="{00000000-0005-0000-0000-0000D4000000}"/>
    <cellStyle name="Moeda 11 5 2" xfId="3264" xr:uid="{00000000-0005-0000-0000-0000D5000000}"/>
    <cellStyle name="Moeda 11 5 3" xfId="3983" xr:uid="{00000000-0005-0000-0000-0000D6000000}"/>
    <cellStyle name="Moeda 11 6" xfId="553" xr:uid="{00000000-0005-0000-0000-0000D7000000}"/>
    <cellStyle name="Moeda 11 7" xfId="554" xr:uid="{00000000-0005-0000-0000-0000D8000000}"/>
    <cellStyle name="Moeda 11 8" xfId="3258" xr:uid="{00000000-0005-0000-0000-0000D9000000}"/>
    <cellStyle name="Moeda 11 9" xfId="3977" xr:uid="{00000000-0005-0000-0000-0000DA000000}"/>
    <cellStyle name="Moeda 12" xfId="555" xr:uid="{00000000-0005-0000-0000-0000DB000000}"/>
    <cellStyle name="Moeda 13" xfId="556" xr:uid="{00000000-0005-0000-0000-0000DC000000}"/>
    <cellStyle name="Moeda 14" xfId="557" xr:uid="{00000000-0005-0000-0000-0000DD000000}"/>
    <cellStyle name="Moeda 15" xfId="558" xr:uid="{00000000-0005-0000-0000-0000DE000000}"/>
    <cellStyle name="Moeda 16" xfId="559" xr:uid="{00000000-0005-0000-0000-0000DF000000}"/>
    <cellStyle name="Moeda 17" xfId="560" xr:uid="{00000000-0005-0000-0000-0000E0000000}"/>
    <cellStyle name="Moeda 18" xfId="561" xr:uid="{00000000-0005-0000-0000-0000E1000000}"/>
    <cellStyle name="Moeda 18 2" xfId="3265" xr:uid="{00000000-0005-0000-0000-0000E2000000}"/>
    <cellStyle name="Moeda 18 3" xfId="3984" xr:uid="{00000000-0005-0000-0000-0000E3000000}"/>
    <cellStyle name="Moeda 2" xfId="76" xr:uid="{00000000-0005-0000-0000-0000E4000000}"/>
    <cellStyle name="Moeda 2 10" xfId="562" xr:uid="{00000000-0005-0000-0000-0000E5000000}"/>
    <cellStyle name="Moeda 2 11" xfId="563" xr:uid="{00000000-0005-0000-0000-0000E6000000}"/>
    <cellStyle name="Moeda 2 2" xfId="77" xr:uid="{00000000-0005-0000-0000-0000E7000000}"/>
    <cellStyle name="Moeda 2 2 10" xfId="564" xr:uid="{00000000-0005-0000-0000-0000E8000000}"/>
    <cellStyle name="Moeda 2 2 2" xfId="78" xr:uid="{00000000-0005-0000-0000-0000E9000000}"/>
    <cellStyle name="Moeda 2 2 2 10" xfId="565" xr:uid="{00000000-0005-0000-0000-0000EA000000}"/>
    <cellStyle name="Moeda 2 2 2 2" xfId="385" xr:uid="{00000000-0005-0000-0000-0000EB000000}"/>
    <cellStyle name="Moeda 2 2 2 2 2" xfId="566" xr:uid="{00000000-0005-0000-0000-0000EC000000}"/>
    <cellStyle name="Moeda 2 2 2 2 3" xfId="567" xr:uid="{00000000-0005-0000-0000-0000ED000000}"/>
    <cellStyle name="Moeda 2 2 2 2 4" xfId="568" xr:uid="{00000000-0005-0000-0000-0000EE000000}"/>
    <cellStyle name="Moeda 2 2 2 2 5" xfId="569" xr:uid="{00000000-0005-0000-0000-0000EF000000}"/>
    <cellStyle name="Moeda 2 2 2 2 6" xfId="570" xr:uid="{00000000-0005-0000-0000-0000F0000000}"/>
    <cellStyle name="Moeda 2 2 2 2 7" xfId="571" xr:uid="{00000000-0005-0000-0000-0000F1000000}"/>
    <cellStyle name="Moeda 2 2 2 2 8" xfId="572" xr:uid="{00000000-0005-0000-0000-0000F2000000}"/>
    <cellStyle name="Moeda 2 2 2 2 9" xfId="573" xr:uid="{00000000-0005-0000-0000-0000F3000000}"/>
    <cellStyle name="Moeda 2 2 2 3" xfId="574" xr:uid="{00000000-0005-0000-0000-0000F4000000}"/>
    <cellStyle name="Moeda 2 2 2 3 2" xfId="575" xr:uid="{00000000-0005-0000-0000-0000F5000000}"/>
    <cellStyle name="Moeda 2 2 2 4" xfId="576" xr:uid="{00000000-0005-0000-0000-0000F6000000}"/>
    <cellStyle name="Moeda 2 2 2 5" xfId="577" xr:uid="{00000000-0005-0000-0000-0000F7000000}"/>
    <cellStyle name="Moeda 2 2 2 6" xfId="578" xr:uid="{00000000-0005-0000-0000-0000F8000000}"/>
    <cellStyle name="Moeda 2 2 2 7" xfId="579" xr:uid="{00000000-0005-0000-0000-0000F9000000}"/>
    <cellStyle name="Moeda 2 2 2 8" xfId="580" xr:uid="{00000000-0005-0000-0000-0000FA000000}"/>
    <cellStyle name="Moeda 2 2 2 9" xfId="581" xr:uid="{00000000-0005-0000-0000-0000FB000000}"/>
    <cellStyle name="Moeda 2 2 3" xfId="298" xr:uid="{00000000-0005-0000-0000-0000FC000000}"/>
    <cellStyle name="Moeda 2 2 3 2" xfId="582" xr:uid="{00000000-0005-0000-0000-0000FD000000}"/>
    <cellStyle name="Moeda 2 2 4" xfId="583" xr:uid="{00000000-0005-0000-0000-0000FE000000}"/>
    <cellStyle name="Moeda 2 2 5" xfId="584" xr:uid="{00000000-0005-0000-0000-0000FF000000}"/>
    <cellStyle name="Moeda 2 2 6" xfId="585" xr:uid="{00000000-0005-0000-0000-000000010000}"/>
    <cellStyle name="Moeda 2 2 7" xfId="586" xr:uid="{00000000-0005-0000-0000-000001010000}"/>
    <cellStyle name="Moeda 2 2 8" xfId="587" xr:uid="{00000000-0005-0000-0000-000002010000}"/>
    <cellStyle name="Moeda 2 2 9" xfId="588" xr:uid="{00000000-0005-0000-0000-000003010000}"/>
    <cellStyle name="Moeda 2 3" xfId="79" xr:uid="{00000000-0005-0000-0000-000004010000}"/>
    <cellStyle name="Moeda 2 3 2" xfId="386" xr:uid="{00000000-0005-0000-0000-000005010000}"/>
    <cellStyle name="Moeda 2 3 3" xfId="589" xr:uid="{00000000-0005-0000-0000-000006010000}"/>
    <cellStyle name="Moeda 2 3 3 2" xfId="590" xr:uid="{00000000-0005-0000-0000-000007010000}"/>
    <cellStyle name="Moeda 2 3 4" xfId="591" xr:uid="{00000000-0005-0000-0000-000008010000}"/>
    <cellStyle name="Moeda 2 3 5" xfId="592" xr:uid="{00000000-0005-0000-0000-000009010000}"/>
    <cellStyle name="Moeda 2 3 6" xfId="593" xr:uid="{00000000-0005-0000-0000-00000A010000}"/>
    <cellStyle name="Moeda 2 3 7" xfId="594" xr:uid="{00000000-0005-0000-0000-00000B010000}"/>
    <cellStyle name="Moeda 2 3 8" xfId="595" xr:uid="{00000000-0005-0000-0000-00000C010000}"/>
    <cellStyle name="Moeda 2 3 9" xfId="596" xr:uid="{00000000-0005-0000-0000-00000D010000}"/>
    <cellStyle name="Moeda 2 4" xfId="80" xr:uid="{00000000-0005-0000-0000-00000E010000}"/>
    <cellStyle name="Moeda 2 4 2" xfId="597" xr:uid="{00000000-0005-0000-0000-00000F010000}"/>
    <cellStyle name="Moeda 2 5" xfId="598" xr:uid="{00000000-0005-0000-0000-000010010000}"/>
    <cellStyle name="Moeda 2 5 2" xfId="599" xr:uid="{00000000-0005-0000-0000-000011010000}"/>
    <cellStyle name="Moeda 2 5 2 2" xfId="3267" xr:uid="{00000000-0005-0000-0000-000012010000}"/>
    <cellStyle name="Moeda 2 5 2 3" xfId="3986" xr:uid="{00000000-0005-0000-0000-000013010000}"/>
    <cellStyle name="Moeda 2 5 3" xfId="600" xr:uid="{00000000-0005-0000-0000-000014010000}"/>
    <cellStyle name="Moeda 2 5 4" xfId="601" xr:uid="{00000000-0005-0000-0000-000015010000}"/>
    <cellStyle name="Moeda 2 5 5" xfId="602" xr:uid="{00000000-0005-0000-0000-000016010000}"/>
    <cellStyle name="Moeda 2 5 6" xfId="3266" xr:uid="{00000000-0005-0000-0000-000017010000}"/>
    <cellStyle name="Moeda 2 5 7" xfId="3985" xr:uid="{00000000-0005-0000-0000-000018010000}"/>
    <cellStyle name="Moeda 2 6" xfId="603" xr:uid="{00000000-0005-0000-0000-000019010000}"/>
    <cellStyle name="Moeda 2 7" xfId="604" xr:uid="{00000000-0005-0000-0000-00001A010000}"/>
    <cellStyle name="Moeda 2 8" xfId="605" xr:uid="{00000000-0005-0000-0000-00001B010000}"/>
    <cellStyle name="Moeda 2 9" xfId="606" xr:uid="{00000000-0005-0000-0000-00001C010000}"/>
    <cellStyle name="Moeda 2_Cálculo de IGG - IGGE" xfId="3106" xr:uid="{00000000-0005-0000-0000-00001D010000}"/>
    <cellStyle name="Moeda 3" xfId="81" xr:uid="{00000000-0005-0000-0000-00001E010000}"/>
    <cellStyle name="Moeda 3 10" xfId="607" xr:uid="{00000000-0005-0000-0000-00001F010000}"/>
    <cellStyle name="Moeda 3 11" xfId="608" xr:uid="{00000000-0005-0000-0000-000020010000}"/>
    <cellStyle name="Moeda 3 12" xfId="609" xr:uid="{00000000-0005-0000-0000-000021010000}"/>
    <cellStyle name="Moeda 3 2" xfId="82" xr:uid="{00000000-0005-0000-0000-000022010000}"/>
    <cellStyle name="Moeda 3 2 10" xfId="610" xr:uid="{00000000-0005-0000-0000-000023010000}"/>
    <cellStyle name="Moeda 3 2 11" xfId="611" xr:uid="{00000000-0005-0000-0000-000024010000}"/>
    <cellStyle name="Moeda 3 2 2" xfId="387" xr:uid="{00000000-0005-0000-0000-000025010000}"/>
    <cellStyle name="Moeda 3 2 2 2" xfId="612" xr:uid="{00000000-0005-0000-0000-000026010000}"/>
    <cellStyle name="Moeda 3 2 2 2 2" xfId="613" xr:uid="{00000000-0005-0000-0000-000027010000}"/>
    <cellStyle name="Moeda 3 2 2 3" xfId="614" xr:uid="{00000000-0005-0000-0000-000028010000}"/>
    <cellStyle name="Moeda 3 2 2 4" xfId="615" xr:uid="{00000000-0005-0000-0000-000029010000}"/>
    <cellStyle name="Moeda 3 2 2 5" xfId="616" xr:uid="{00000000-0005-0000-0000-00002A010000}"/>
    <cellStyle name="Moeda 3 2 2 6" xfId="617" xr:uid="{00000000-0005-0000-0000-00002B010000}"/>
    <cellStyle name="Moeda 3 2 2 7" xfId="618" xr:uid="{00000000-0005-0000-0000-00002C010000}"/>
    <cellStyle name="Moeda 3 2 2 8" xfId="619" xr:uid="{00000000-0005-0000-0000-00002D010000}"/>
    <cellStyle name="Moeda 3 2 2 9" xfId="620" xr:uid="{00000000-0005-0000-0000-00002E010000}"/>
    <cellStyle name="Moeda 3 2 3" xfId="388" xr:uid="{00000000-0005-0000-0000-00002F010000}"/>
    <cellStyle name="Moeda 3 2 3 10" xfId="621" xr:uid="{00000000-0005-0000-0000-000030010000}"/>
    <cellStyle name="Moeda 3 2 3 2" xfId="622" xr:uid="{00000000-0005-0000-0000-000031010000}"/>
    <cellStyle name="Moeda 3 2 3 2 2" xfId="623" xr:uid="{00000000-0005-0000-0000-000032010000}"/>
    <cellStyle name="Moeda 3 2 3 2 3" xfId="624" xr:uid="{00000000-0005-0000-0000-000033010000}"/>
    <cellStyle name="Moeda 3 2 3 2 4" xfId="625" xr:uid="{00000000-0005-0000-0000-000034010000}"/>
    <cellStyle name="Moeda 3 2 3 2 5" xfId="626" xr:uid="{00000000-0005-0000-0000-000035010000}"/>
    <cellStyle name="Moeda 3 2 3 2 6" xfId="627" xr:uid="{00000000-0005-0000-0000-000036010000}"/>
    <cellStyle name="Moeda 3 2 3 2 7" xfId="628" xr:uid="{00000000-0005-0000-0000-000037010000}"/>
    <cellStyle name="Moeda 3 2 3 2 8" xfId="629" xr:uid="{00000000-0005-0000-0000-000038010000}"/>
    <cellStyle name="Moeda 3 2 3 2 9" xfId="630" xr:uid="{00000000-0005-0000-0000-000039010000}"/>
    <cellStyle name="Moeda 3 2 3 3" xfId="631" xr:uid="{00000000-0005-0000-0000-00003A010000}"/>
    <cellStyle name="Moeda 3 2 3 4" xfId="632" xr:uid="{00000000-0005-0000-0000-00003B010000}"/>
    <cellStyle name="Moeda 3 2 3 5" xfId="633" xr:uid="{00000000-0005-0000-0000-00003C010000}"/>
    <cellStyle name="Moeda 3 2 3 6" xfId="634" xr:uid="{00000000-0005-0000-0000-00003D010000}"/>
    <cellStyle name="Moeda 3 2 3 7" xfId="635" xr:uid="{00000000-0005-0000-0000-00003E010000}"/>
    <cellStyle name="Moeda 3 2 3 8" xfId="636" xr:uid="{00000000-0005-0000-0000-00003F010000}"/>
    <cellStyle name="Moeda 3 2 3 9" xfId="637" xr:uid="{00000000-0005-0000-0000-000040010000}"/>
    <cellStyle name="Moeda 3 2 4" xfId="638" xr:uid="{00000000-0005-0000-0000-000041010000}"/>
    <cellStyle name="Moeda 3 2 5" xfId="639" xr:uid="{00000000-0005-0000-0000-000042010000}"/>
    <cellStyle name="Moeda 3 2 6" xfId="640" xr:uid="{00000000-0005-0000-0000-000043010000}"/>
    <cellStyle name="Moeda 3 2 7" xfId="641" xr:uid="{00000000-0005-0000-0000-000044010000}"/>
    <cellStyle name="Moeda 3 2 8" xfId="642" xr:uid="{00000000-0005-0000-0000-000045010000}"/>
    <cellStyle name="Moeda 3 2 9" xfId="643" xr:uid="{00000000-0005-0000-0000-000046010000}"/>
    <cellStyle name="Moeda 3 3" xfId="83" xr:uid="{00000000-0005-0000-0000-000047010000}"/>
    <cellStyle name="Moeda 3 3 2" xfId="644" xr:uid="{00000000-0005-0000-0000-000048010000}"/>
    <cellStyle name="Moeda 3 3 3" xfId="645" xr:uid="{00000000-0005-0000-0000-000049010000}"/>
    <cellStyle name="Moeda 3 3 4" xfId="646" xr:uid="{00000000-0005-0000-0000-00004A010000}"/>
    <cellStyle name="Moeda 3 3 5" xfId="647" xr:uid="{00000000-0005-0000-0000-00004B010000}"/>
    <cellStyle name="Moeda 3 3 6" xfId="648" xr:uid="{00000000-0005-0000-0000-00004C010000}"/>
    <cellStyle name="Moeda 3 3 7" xfId="649" xr:uid="{00000000-0005-0000-0000-00004D010000}"/>
    <cellStyle name="Moeda 3 3 8" xfId="650" xr:uid="{00000000-0005-0000-0000-00004E010000}"/>
    <cellStyle name="Moeda 3 3 9" xfId="651" xr:uid="{00000000-0005-0000-0000-00004F010000}"/>
    <cellStyle name="Moeda 3 4" xfId="84" xr:uid="{00000000-0005-0000-0000-000050010000}"/>
    <cellStyle name="Moeda 3 4 2" xfId="652" xr:uid="{00000000-0005-0000-0000-000051010000}"/>
    <cellStyle name="Moeda 3 4 3" xfId="653" xr:uid="{00000000-0005-0000-0000-000052010000}"/>
    <cellStyle name="Moeda 3 4 4" xfId="654" xr:uid="{00000000-0005-0000-0000-000053010000}"/>
    <cellStyle name="Moeda 3 4 5" xfId="655" xr:uid="{00000000-0005-0000-0000-000054010000}"/>
    <cellStyle name="Moeda 3 4 6" xfId="656" xr:uid="{00000000-0005-0000-0000-000055010000}"/>
    <cellStyle name="Moeda 3 4 7" xfId="657" xr:uid="{00000000-0005-0000-0000-000056010000}"/>
    <cellStyle name="Moeda 3 4 8" xfId="658" xr:uid="{00000000-0005-0000-0000-000057010000}"/>
    <cellStyle name="Moeda 3 4 9" xfId="659" xr:uid="{00000000-0005-0000-0000-000058010000}"/>
    <cellStyle name="Moeda 3 5" xfId="85" xr:uid="{00000000-0005-0000-0000-000059010000}"/>
    <cellStyle name="Moeda 3 6" xfId="86" xr:uid="{00000000-0005-0000-0000-00005A010000}"/>
    <cellStyle name="Moeda 3 7" xfId="87" xr:uid="{00000000-0005-0000-0000-00005B010000}"/>
    <cellStyle name="Moeda 3 8" xfId="660" xr:uid="{00000000-0005-0000-0000-00005C010000}"/>
    <cellStyle name="Moeda 3 9" xfId="661" xr:uid="{00000000-0005-0000-0000-00005D010000}"/>
    <cellStyle name="Moeda 4" xfId="88" xr:uid="{00000000-0005-0000-0000-00005E010000}"/>
    <cellStyle name="Moeda 4 10" xfId="662" xr:uid="{00000000-0005-0000-0000-00005F010000}"/>
    <cellStyle name="Moeda 4 11" xfId="663" xr:uid="{00000000-0005-0000-0000-000060010000}"/>
    <cellStyle name="Moeda 4 12" xfId="3178" xr:uid="{00000000-0005-0000-0000-000061010000}"/>
    <cellStyle name="Moeda 4 13" xfId="3903" xr:uid="{00000000-0005-0000-0000-000062010000}"/>
    <cellStyle name="Moeda 4 2" xfId="237" xr:uid="{00000000-0005-0000-0000-000063010000}"/>
    <cellStyle name="Moeda 4 2 2" xfId="664" xr:uid="{00000000-0005-0000-0000-000064010000}"/>
    <cellStyle name="Moeda 4 2 3" xfId="665" xr:uid="{00000000-0005-0000-0000-000065010000}"/>
    <cellStyle name="Moeda 4 2 4" xfId="666" xr:uid="{00000000-0005-0000-0000-000066010000}"/>
    <cellStyle name="Moeda 4 2 5" xfId="667" xr:uid="{00000000-0005-0000-0000-000067010000}"/>
    <cellStyle name="Moeda 4 2 6" xfId="668" xr:uid="{00000000-0005-0000-0000-000068010000}"/>
    <cellStyle name="Moeda 4 2 7" xfId="669" xr:uid="{00000000-0005-0000-0000-000069010000}"/>
    <cellStyle name="Moeda 4 2 8" xfId="670" xr:uid="{00000000-0005-0000-0000-00006A010000}"/>
    <cellStyle name="Moeda 4 2 9" xfId="671" xr:uid="{00000000-0005-0000-0000-00006B010000}"/>
    <cellStyle name="Moeda 4 3" xfId="389" xr:uid="{00000000-0005-0000-0000-00006C010000}"/>
    <cellStyle name="Moeda 4 3 10" xfId="672" xr:uid="{00000000-0005-0000-0000-00006D010000}"/>
    <cellStyle name="Moeda 4 3 10 2" xfId="3268" xr:uid="{00000000-0005-0000-0000-00006E010000}"/>
    <cellStyle name="Moeda 4 3 10 3" xfId="3987" xr:uid="{00000000-0005-0000-0000-00006F010000}"/>
    <cellStyle name="Moeda 4 3 11" xfId="3190" xr:uid="{00000000-0005-0000-0000-000070010000}"/>
    <cellStyle name="Moeda 4 3 12" xfId="3914" xr:uid="{00000000-0005-0000-0000-000071010000}"/>
    <cellStyle name="Moeda 4 3 2" xfId="673" xr:uid="{00000000-0005-0000-0000-000072010000}"/>
    <cellStyle name="Moeda 4 3 3" xfId="674" xr:uid="{00000000-0005-0000-0000-000073010000}"/>
    <cellStyle name="Moeda 4 3 4" xfId="675" xr:uid="{00000000-0005-0000-0000-000074010000}"/>
    <cellStyle name="Moeda 4 3 5" xfId="676" xr:uid="{00000000-0005-0000-0000-000075010000}"/>
    <cellStyle name="Moeda 4 3 6" xfId="677" xr:uid="{00000000-0005-0000-0000-000076010000}"/>
    <cellStyle name="Moeda 4 3 7" xfId="678" xr:uid="{00000000-0005-0000-0000-000077010000}"/>
    <cellStyle name="Moeda 4 3 8" xfId="679" xr:uid="{00000000-0005-0000-0000-000078010000}"/>
    <cellStyle name="Moeda 4 3 9" xfId="680" xr:uid="{00000000-0005-0000-0000-000079010000}"/>
    <cellStyle name="Moeda 4 4" xfId="681" xr:uid="{00000000-0005-0000-0000-00007A010000}"/>
    <cellStyle name="Moeda 4 5" xfId="682" xr:uid="{00000000-0005-0000-0000-00007B010000}"/>
    <cellStyle name="Moeda 4 6" xfId="683" xr:uid="{00000000-0005-0000-0000-00007C010000}"/>
    <cellStyle name="Moeda 4 7" xfId="684" xr:uid="{00000000-0005-0000-0000-00007D010000}"/>
    <cellStyle name="Moeda 4 8" xfId="685" xr:uid="{00000000-0005-0000-0000-00007E010000}"/>
    <cellStyle name="Moeda 4 9" xfId="686" xr:uid="{00000000-0005-0000-0000-00007F010000}"/>
    <cellStyle name="Moeda 4_Cálculo de IGG - IGGE" xfId="3107" xr:uid="{00000000-0005-0000-0000-000080010000}"/>
    <cellStyle name="Moeda 5" xfId="299" xr:uid="{00000000-0005-0000-0000-000081010000}"/>
    <cellStyle name="Moeda 5 10" xfId="687" xr:uid="{00000000-0005-0000-0000-000082010000}"/>
    <cellStyle name="Moeda 5 2" xfId="688" xr:uid="{00000000-0005-0000-0000-000083010000}"/>
    <cellStyle name="Moeda 5 2 2" xfId="689" xr:uid="{00000000-0005-0000-0000-000084010000}"/>
    <cellStyle name="Moeda 5 2 2 2" xfId="690" xr:uid="{00000000-0005-0000-0000-000085010000}"/>
    <cellStyle name="Moeda 5 2 2 2 2" xfId="691" xr:uid="{00000000-0005-0000-0000-000086010000}"/>
    <cellStyle name="Moeda 5 2 2 2 3" xfId="3270" xr:uid="{00000000-0005-0000-0000-000087010000}"/>
    <cellStyle name="Moeda 5 2 2 2 4" xfId="3989" xr:uid="{00000000-0005-0000-0000-000088010000}"/>
    <cellStyle name="Moeda 5 2 2 3" xfId="692" xr:uid="{00000000-0005-0000-0000-000089010000}"/>
    <cellStyle name="Moeda 5 2 2 3 2" xfId="3271" xr:uid="{00000000-0005-0000-0000-00008A010000}"/>
    <cellStyle name="Moeda 5 2 2 3 3" xfId="3990" xr:uid="{00000000-0005-0000-0000-00008B010000}"/>
    <cellStyle name="Moeda 5 2 2 4" xfId="693" xr:uid="{00000000-0005-0000-0000-00008C010000}"/>
    <cellStyle name="Moeda 5 2 2 5" xfId="694" xr:uid="{00000000-0005-0000-0000-00008D010000}"/>
    <cellStyle name="Moeda 5 2 2 6" xfId="3269" xr:uid="{00000000-0005-0000-0000-00008E010000}"/>
    <cellStyle name="Moeda 5 2 2 7" xfId="3988" xr:uid="{00000000-0005-0000-0000-00008F010000}"/>
    <cellStyle name="Moeda 5 2 3" xfId="695" xr:uid="{00000000-0005-0000-0000-000090010000}"/>
    <cellStyle name="Moeda 5 2 4" xfId="696" xr:uid="{00000000-0005-0000-0000-000091010000}"/>
    <cellStyle name="Moeda 5 2 5" xfId="697" xr:uid="{00000000-0005-0000-0000-000092010000}"/>
    <cellStyle name="Moeda 5 2 5 2" xfId="698" xr:uid="{00000000-0005-0000-0000-000093010000}"/>
    <cellStyle name="Moeda 5 2 5 2 2" xfId="3273" xr:uid="{00000000-0005-0000-0000-000094010000}"/>
    <cellStyle name="Moeda 5 2 5 2 3" xfId="3992" xr:uid="{00000000-0005-0000-0000-000095010000}"/>
    <cellStyle name="Moeda 5 2 5 3" xfId="699" xr:uid="{00000000-0005-0000-0000-000096010000}"/>
    <cellStyle name="Moeda 5 2 5 4" xfId="3272" xr:uid="{00000000-0005-0000-0000-000097010000}"/>
    <cellStyle name="Moeda 5 2 5 5" xfId="3991" xr:uid="{00000000-0005-0000-0000-000098010000}"/>
    <cellStyle name="Moeda 5 2 6" xfId="700" xr:uid="{00000000-0005-0000-0000-000099010000}"/>
    <cellStyle name="Moeda 5 2 7" xfId="701" xr:uid="{00000000-0005-0000-0000-00009A010000}"/>
    <cellStyle name="Moeda 5 2 8" xfId="702" xr:uid="{00000000-0005-0000-0000-00009B010000}"/>
    <cellStyle name="Moeda 5 2 9" xfId="703" xr:uid="{00000000-0005-0000-0000-00009C010000}"/>
    <cellStyle name="Moeda 5 3" xfId="704" xr:uid="{00000000-0005-0000-0000-00009D010000}"/>
    <cellStyle name="Moeda 5 4" xfId="705" xr:uid="{00000000-0005-0000-0000-00009E010000}"/>
    <cellStyle name="Moeda 5 5" xfId="706" xr:uid="{00000000-0005-0000-0000-00009F010000}"/>
    <cellStyle name="Moeda 5 6" xfId="707" xr:uid="{00000000-0005-0000-0000-0000A0010000}"/>
    <cellStyle name="Moeda 5 7" xfId="708" xr:uid="{00000000-0005-0000-0000-0000A1010000}"/>
    <cellStyle name="Moeda 5 8" xfId="709" xr:uid="{00000000-0005-0000-0000-0000A2010000}"/>
    <cellStyle name="Moeda 5 9" xfId="710" xr:uid="{00000000-0005-0000-0000-0000A3010000}"/>
    <cellStyle name="Moeda 6" xfId="300" xr:uid="{00000000-0005-0000-0000-0000A4010000}"/>
    <cellStyle name="Moeda 6 10" xfId="711" xr:uid="{00000000-0005-0000-0000-0000A5010000}"/>
    <cellStyle name="Moeda 6 2" xfId="712" xr:uid="{00000000-0005-0000-0000-0000A6010000}"/>
    <cellStyle name="Moeda 6 2 2" xfId="713" xr:uid="{00000000-0005-0000-0000-0000A7010000}"/>
    <cellStyle name="Moeda 6 2 3" xfId="714" xr:uid="{00000000-0005-0000-0000-0000A8010000}"/>
    <cellStyle name="Moeda 6 2 4" xfId="715" xr:uid="{00000000-0005-0000-0000-0000A9010000}"/>
    <cellStyle name="Moeda 6 2 5" xfId="716" xr:uid="{00000000-0005-0000-0000-0000AA010000}"/>
    <cellStyle name="Moeda 6 2 6" xfId="717" xr:uid="{00000000-0005-0000-0000-0000AB010000}"/>
    <cellStyle name="Moeda 6 2 7" xfId="718" xr:uid="{00000000-0005-0000-0000-0000AC010000}"/>
    <cellStyle name="Moeda 6 2 8" xfId="719" xr:uid="{00000000-0005-0000-0000-0000AD010000}"/>
    <cellStyle name="Moeda 6 2 9" xfId="720" xr:uid="{00000000-0005-0000-0000-0000AE010000}"/>
    <cellStyle name="Moeda 6 3" xfId="721" xr:uid="{00000000-0005-0000-0000-0000AF010000}"/>
    <cellStyle name="Moeda 6 4" xfId="722" xr:uid="{00000000-0005-0000-0000-0000B0010000}"/>
    <cellStyle name="Moeda 6 5" xfId="723" xr:uid="{00000000-0005-0000-0000-0000B1010000}"/>
    <cellStyle name="Moeda 6 6" xfId="724" xr:uid="{00000000-0005-0000-0000-0000B2010000}"/>
    <cellStyle name="Moeda 6 7" xfId="725" xr:uid="{00000000-0005-0000-0000-0000B3010000}"/>
    <cellStyle name="Moeda 6 8" xfId="726" xr:uid="{00000000-0005-0000-0000-0000B4010000}"/>
    <cellStyle name="Moeda 6 9" xfId="727" xr:uid="{00000000-0005-0000-0000-0000B5010000}"/>
    <cellStyle name="Moeda 7" xfId="301" xr:uid="{00000000-0005-0000-0000-0000B6010000}"/>
    <cellStyle name="Moeda 7 2" xfId="728" xr:uid="{00000000-0005-0000-0000-0000B7010000}"/>
    <cellStyle name="Moeda 7 3" xfId="729" xr:uid="{00000000-0005-0000-0000-0000B8010000}"/>
    <cellStyle name="Moeda 7 4" xfId="730" xr:uid="{00000000-0005-0000-0000-0000B9010000}"/>
    <cellStyle name="Moeda 7 5" xfId="731" xr:uid="{00000000-0005-0000-0000-0000BA010000}"/>
    <cellStyle name="Moeda 7 6" xfId="732" xr:uid="{00000000-0005-0000-0000-0000BB010000}"/>
    <cellStyle name="Moeda 7 7" xfId="733" xr:uid="{00000000-0005-0000-0000-0000BC010000}"/>
    <cellStyle name="Moeda 7 8" xfId="734" xr:uid="{00000000-0005-0000-0000-0000BD010000}"/>
    <cellStyle name="Moeda 7 9" xfId="735" xr:uid="{00000000-0005-0000-0000-0000BE010000}"/>
    <cellStyle name="Moeda 8" xfId="390" xr:uid="{00000000-0005-0000-0000-0000BF010000}"/>
    <cellStyle name="Moeda 8 10" xfId="736" xr:uid="{00000000-0005-0000-0000-0000C0010000}"/>
    <cellStyle name="Moeda 8 11" xfId="737" xr:uid="{00000000-0005-0000-0000-0000C1010000}"/>
    <cellStyle name="Moeda 8 12" xfId="3191" xr:uid="{00000000-0005-0000-0000-0000C2010000}"/>
    <cellStyle name="Moeda 8 13" xfId="3915" xr:uid="{00000000-0005-0000-0000-0000C3010000}"/>
    <cellStyle name="Moeda 8 2" xfId="738" xr:uid="{00000000-0005-0000-0000-0000C4010000}"/>
    <cellStyle name="Moeda 8 2 2" xfId="739" xr:uid="{00000000-0005-0000-0000-0000C5010000}"/>
    <cellStyle name="Moeda 8 2 3" xfId="740" xr:uid="{00000000-0005-0000-0000-0000C6010000}"/>
    <cellStyle name="Moeda 8 2 4" xfId="741" xr:uid="{00000000-0005-0000-0000-0000C7010000}"/>
    <cellStyle name="Moeda 8 2 5" xfId="742" xr:uid="{00000000-0005-0000-0000-0000C8010000}"/>
    <cellStyle name="Moeda 8 2 6" xfId="743" xr:uid="{00000000-0005-0000-0000-0000C9010000}"/>
    <cellStyle name="Moeda 8 2 7" xfId="744" xr:uid="{00000000-0005-0000-0000-0000CA010000}"/>
    <cellStyle name="Moeda 8 2 8" xfId="745" xr:uid="{00000000-0005-0000-0000-0000CB010000}"/>
    <cellStyle name="Moeda 8 2 9" xfId="746" xr:uid="{00000000-0005-0000-0000-0000CC010000}"/>
    <cellStyle name="Moeda 8 3" xfId="747" xr:uid="{00000000-0005-0000-0000-0000CD010000}"/>
    <cellStyle name="Moeda 8 3 10" xfId="748" xr:uid="{00000000-0005-0000-0000-0000CE010000}"/>
    <cellStyle name="Moeda 8 3 10 2" xfId="749" xr:uid="{00000000-0005-0000-0000-0000CF010000}"/>
    <cellStyle name="Moeda 8 3 10 3" xfId="750" xr:uid="{00000000-0005-0000-0000-0000D0010000}"/>
    <cellStyle name="Moeda 8 3 11" xfId="751" xr:uid="{00000000-0005-0000-0000-0000D1010000}"/>
    <cellStyle name="Moeda 8 3 11 2" xfId="752" xr:uid="{00000000-0005-0000-0000-0000D2010000}"/>
    <cellStyle name="Moeda 8 3 11 3" xfId="753" xr:uid="{00000000-0005-0000-0000-0000D3010000}"/>
    <cellStyle name="Moeda 8 3 12" xfId="754" xr:uid="{00000000-0005-0000-0000-0000D4010000}"/>
    <cellStyle name="Moeda 8 3 12 2" xfId="755" xr:uid="{00000000-0005-0000-0000-0000D5010000}"/>
    <cellStyle name="Moeda 8 3 12 3" xfId="756" xr:uid="{00000000-0005-0000-0000-0000D6010000}"/>
    <cellStyle name="Moeda 8 3 12 4" xfId="757" xr:uid="{00000000-0005-0000-0000-0000D7010000}"/>
    <cellStyle name="Moeda 8 3 12 5" xfId="758" xr:uid="{00000000-0005-0000-0000-0000D8010000}"/>
    <cellStyle name="Moeda 8 3 2" xfId="759" xr:uid="{00000000-0005-0000-0000-0000D9010000}"/>
    <cellStyle name="Moeda 8 3 2 2" xfId="760" xr:uid="{00000000-0005-0000-0000-0000DA010000}"/>
    <cellStyle name="Moeda 8 3 2 3" xfId="761" xr:uid="{00000000-0005-0000-0000-0000DB010000}"/>
    <cellStyle name="Moeda 8 3 2 4" xfId="762" xr:uid="{00000000-0005-0000-0000-0000DC010000}"/>
    <cellStyle name="Moeda 8 3 2 5" xfId="763" xr:uid="{00000000-0005-0000-0000-0000DD010000}"/>
    <cellStyle name="Moeda 8 3 2 6" xfId="764" xr:uid="{00000000-0005-0000-0000-0000DE010000}"/>
    <cellStyle name="Moeda 8 3 2 7" xfId="765" xr:uid="{00000000-0005-0000-0000-0000DF010000}"/>
    <cellStyle name="Moeda 8 3 2 8" xfId="766" xr:uid="{00000000-0005-0000-0000-0000E0010000}"/>
    <cellStyle name="Moeda 8 3 2 9" xfId="767" xr:uid="{00000000-0005-0000-0000-0000E1010000}"/>
    <cellStyle name="Moeda 8 3 3" xfId="768" xr:uid="{00000000-0005-0000-0000-0000E2010000}"/>
    <cellStyle name="Moeda 8 3 3 2" xfId="769" xr:uid="{00000000-0005-0000-0000-0000E3010000}"/>
    <cellStyle name="Moeda 8 3 3 2 2" xfId="770" xr:uid="{00000000-0005-0000-0000-0000E4010000}"/>
    <cellStyle name="Moeda 8 3 3 3" xfId="771" xr:uid="{00000000-0005-0000-0000-0000E5010000}"/>
    <cellStyle name="Moeda 8 3 3 3 2" xfId="772" xr:uid="{00000000-0005-0000-0000-0000E6010000}"/>
    <cellStyle name="Moeda 8 3 3 3 2 2" xfId="773" xr:uid="{00000000-0005-0000-0000-0000E7010000}"/>
    <cellStyle name="Moeda 8 3 3 3 2 3" xfId="774" xr:uid="{00000000-0005-0000-0000-0000E8010000}"/>
    <cellStyle name="Moeda 8 3 3 3 2 4" xfId="775" xr:uid="{00000000-0005-0000-0000-0000E9010000}"/>
    <cellStyle name="Moeda 8 3 3 3 2 5" xfId="776" xr:uid="{00000000-0005-0000-0000-0000EA010000}"/>
    <cellStyle name="Moeda 8 3 3 4" xfId="777" xr:uid="{00000000-0005-0000-0000-0000EB010000}"/>
    <cellStyle name="Moeda 8 3 3 4 2" xfId="778" xr:uid="{00000000-0005-0000-0000-0000EC010000}"/>
    <cellStyle name="Moeda 8 3 3 4 3" xfId="779" xr:uid="{00000000-0005-0000-0000-0000ED010000}"/>
    <cellStyle name="Moeda 8 3 3 5" xfId="780" xr:uid="{00000000-0005-0000-0000-0000EE010000}"/>
    <cellStyle name="Moeda 8 3 3 5 2" xfId="781" xr:uid="{00000000-0005-0000-0000-0000EF010000}"/>
    <cellStyle name="Moeda 8 3 3 5 3" xfId="782" xr:uid="{00000000-0005-0000-0000-0000F0010000}"/>
    <cellStyle name="Moeda 8 3 3 5 4" xfId="783" xr:uid="{00000000-0005-0000-0000-0000F1010000}"/>
    <cellStyle name="Moeda 8 3 3 5 5" xfId="784" xr:uid="{00000000-0005-0000-0000-0000F2010000}"/>
    <cellStyle name="Moeda 8 3 4" xfId="785" xr:uid="{00000000-0005-0000-0000-0000F3010000}"/>
    <cellStyle name="Moeda 8 3 4 2" xfId="786" xr:uid="{00000000-0005-0000-0000-0000F4010000}"/>
    <cellStyle name="Moeda 8 3 4 2 2" xfId="787" xr:uid="{00000000-0005-0000-0000-0000F5010000}"/>
    <cellStyle name="Moeda 8 3 4 3" xfId="788" xr:uid="{00000000-0005-0000-0000-0000F6010000}"/>
    <cellStyle name="Moeda 8 3 5" xfId="789" xr:uid="{00000000-0005-0000-0000-0000F7010000}"/>
    <cellStyle name="Moeda 8 3 5 2" xfId="790" xr:uid="{00000000-0005-0000-0000-0000F8010000}"/>
    <cellStyle name="Moeda 8 3 5 2 2" xfId="791" xr:uid="{00000000-0005-0000-0000-0000F9010000}"/>
    <cellStyle name="Moeda 8 3 5 3" xfId="792" xr:uid="{00000000-0005-0000-0000-0000FA010000}"/>
    <cellStyle name="Moeda 8 3 5 3 2" xfId="793" xr:uid="{00000000-0005-0000-0000-0000FB010000}"/>
    <cellStyle name="Moeda 8 3 5 3 3" xfId="794" xr:uid="{00000000-0005-0000-0000-0000FC010000}"/>
    <cellStyle name="Moeda 8 3 5 3 4" xfId="795" xr:uid="{00000000-0005-0000-0000-0000FD010000}"/>
    <cellStyle name="Moeda 8 3 5 3 5" xfId="796" xr:uid="{00000000-0005-0000-0000-0000FE010000}"/>
    <cellStyle name="Moeda 8 3 6" xfId="797" xr:uid="{00000000-0005-0000-0000-0000FF010000}"/>
    <cellStyle name="Moeda 8 3 6 2" xfId="798" xr:uid="{00000000-0005-0000-0000-000000020000}"/>
    <cellStyle name="Moeda 8 3 6 2 2" xfId="799" xr:uid="{00000000-0005-0000-0000-000001020000}"/>
    <cellStyle name="Moeda 8 3 6 3" xfId="800" xr:uid="{00000000-0005-0000-0000-000002020000}"/>
    <cellStyle name="Moeda 8 3 6 3 2" xfId="801" xr:uid="{00000000-0005-0000-0000-000003020000}"/>
    <cellStyle name="Moeda 8 3 6 3 2 2" xfId="802" xr:uid="{00000000-0005-0000-0000-000004020000}"/>
    <cellStyle name="Moeda 8 3 6 3 2 3" xfId="803" xr:uid="{00000000-0005-0000-0000-000005020000}"/>
    <cellStyle name="Moeda 8 3 6 3 2 4" xfId="804" xr:uid="{00000000-0005-0000-0000-000006020000}"/>
    <cellStyle name="Moeda 8 3 6 3 2 5" xfId="805" xr:uid="{00000000-0005-0000-0000-000007020000}"/>
    <cellStyle name="Moeda 8 3 6 4" xfId="806" xr:uid="{00000000-0005-0000-0000-000008020000}"/>
    <cellStyle name="Moeda 8 3 6 4 2" xfId="807" xr:uid="{00000000-0005-0000-0000-000009020000}"/>
    <cellStyle name="Moeda 8 3 6 4 3" xfId="808" xr:uid="{00000000-0005-0000-0000-00000A020000}"/>
    <cellStyle name="Moeda 8 3 6 5" xfId="809" xr:uid="{00000000-0005-0000-0000-00000B020000}"/>
    <cellStyle name="Moeda 8 3 6 5 2" xfId="810" xr:uid="{00000000-0005-0000-0000-00000C020000}"/>
    <cellStyle name="Moeda 8 3 6 5 3" xfId="811" xr:uid="{00000000-0005-0000-0000-00000D020000}"/>
    <cellStyle name="Moeda 8 3 6 5 4" xfId="812" xr:uid="{00000000-0005-0000-0000-00000E020000}"/>
    <cellStyle name="Moeda 8 3 6 5 5" xfId="813" xr:uid="{00000000-0005-0000-0000-00000F020000}"/>
    <cellStyle name="Moeda 8 3 7" xfId="814" xr:uid="{00000000-0005-0000-0000-000010020000}"/>
    <cellStyle name="Moeda 8 3 7 2" xfId="815" xr:uid="{00000000-0005-0000-0000-000011020000}"/>
    <cellStyle name="Moeda 8 3 7 3" xfId="816" xr:uid="{00000000-0005-0000-0000-000012020000}"/>
    <cellStyle name="Moeda 8 3 7 3 2" xfId="817" xr:uid="{00000000-0005-0000-0000-000013020000}"/>
    <cellStyle name="Moeda 8 3 7 3 3" xfId="818" xr:uid="{00000000-0005-0000-0000-000014020000}"/>
    <cellStyle name="Moeda 8 3 7 3 4" xfId="819" xr:uid="{00000000-0005-0000-0000-000015020000}"/>
    <cellStyle name="Moeda 8 3 7 3 5" xfId="820" xr:uid="{00000000-0005-0000-0000-000016020000}"/>
    <cellStyle name="Moeda 8 3 8" xfId="821" xr:uid="{00000000-0005-0000-0000-000017020000}"/>
    <cellStyle name="Moeda 8 3 8 2" xfId="822" xr:uid="{00000000-0005-0000-0000-000018020000}"/>
    <cellStyle name="Moeda 8 3 8 3" xfId="823" xr:uid="{00000000-0005-0000-0000-000019020000}"/>
    <cellStyle name="Moeda 8 3 8 4" xfId="824" xr:uid="{00000000-0005-0000-0000-00001A020000}"/>
    <cellStyle name="Moeda 8 3 8 4 2" xfId="825" xr:uid="{00000000-0005-0000-0000-00001B020000}"/>
    <cellStyle name="Moeda 8 3 8 4 3" xfId="826" xr:uid="{00000000-0005-0000-0000-00001C020000}"/>
    <cellStyle name="Moeda 8 3 8 5" xfId="827" xr:uid="{00000000-0005-0000-0000-00001D020000}"/>
    <cellStyle name="Moeda 8 3 9" xfId="828" xr:uid="{00000000-0005-0000-0000-00001E020000}"/>
    <cellStyle name="Moeda 8 3 9 2" xfId="829" xr:uid="{00000000-0005-0000-0000-00001F020000}"/>
    <cellStyle name="Moeda 8 3 9 2 2" xfId="830" xr:uid="{00000000-0005-0000-0000-000020020000}"/>
    <cellStyle name="Moeda 8 3 9 2 3" xfId="831" xr:uid="{00000000-0005-0000-0000-000021020000}"/>
    <cellStyle name="Moeda 8 3 9 2 4" xfId="832" xr:uid="{00000000-0005-0000-0000-000022020000}"/>
    <cellStyle name="Moeda 8 3 9 2 5" xfId="833" xr:uid="{00000000-0005-0000-0000-000023020000}"/>
    <cellStyle name="Moeda 8 4" xfId="834" xr:uid="{00000000-0005-0000-0000-000024020000}"/>
    <cellStyle name="Moeda 8 5" xfId="835" xr:uid="{00000000-0005-0000-0000-000025020000}"/>
    <cellStyle name="Moeda 8 6" xfId="836" xr:uid="{00000000-0005-0000-0000-000026020000}"/>
    <cellStyle name="Moeda 8 7" xfId="837" xr:uid="{00000000-0005-0000-0000-000027020000}"/>
    <cellStyle name="Moeda 8 8" xfId="838" xr:uid="{00000000-0005-0000-0000-000028020000}"/>
    <cellStyle name="Moeda 8 9" xfId="839" xr:uid="{00000000-0005-0000-0000-000029020000}"/>
    <cellStyle name="Moeda 9" xfId="391" xr:uid="{00000000-0005-0000-0000-00002A020000}"/>
    <cellStyle name="Moeda 9 10" xfId="840" xr:uid="{00000000-0005-0000-0000-00002B020000}"/>
    <cellStyle name="Moeda 9 10 2" xfId="841" xr:uid="{00000000-0005-0000-0000-00002C020000}"/>
    <cellStyle name="Moeda 9 10 3" xfId="842" xr:uid="{00000000-0005-0000-0000-00002D020000}"/>
    <cellStyle name="Moeda 9 11" xfId="843" xr:uid="{00000000-0005-0000-0000-00002E020000}"/>
    <cellStyle name="Moeda 9 11 2" xfId="844" xr:uid="{00000000-0005-0000-0000-00002F020000}"/>
    <cellStyle name="Moeda 9 11 3" xfId="845" xr:uid="{00000000-0005-0000-0000-000030020000}"/>
    <cellStyle name="Moeda 9 12" xfId="846" xr:uid="{00000000-0005-0000-0000-000031020000}"/>
    <cellStyle name="Moeda 9 12 2" xfId="847" xr:uid="{00000000-0005-0000-0000-000032020000}"/>
    <cellStyle name="Moeda 9 12 3" xfId="848" xr:uid="{00000000-0005-0000-0000-000033020000}"/>
    <cellStyle name="Moeda 9 12 4" xfId="849" xr:uid="{00000000-0005-0000-0000-000034020000}"/>
    <cellStyle name="Moeda 9 12 5" xfId="850" xr:uid="{00000000-0005-0000-0000-000035020000}"/>
    <cellStyle name="Moeda 9 13" xfId="3192" xr:uid="{00000000-0005-0000-0000-000036020000}"/>
    <cellStyle name="Moeda 9 14" xfId="3900" xr:uid="{00000000-0005-0000-0000-000037020000}"/>
    <cellStyle name="Moeda 9 15" xfId="3916" xr:uid="{00000000-0005-0000-0000-000038020000}"/>
    <cellStyle name="Moeda 9 2" xfId="851" xr:uid="{00000000-0005-0000-0000-000039020000}"/>
    <cellStyle name="Moeda 9 2 2" xfId="852" xr:uid="{00000000-0005-0000-0000-00003A020000}"/>
    <cellStyle name="Moeda 9 2 3" xfId="853" xr:uid="{00000000-0005-0000-0000-00003B020000}"/>
    <cellStyle name="Moeda 9 2 4" xfId="854" xr:uid="{00000000-0005-0000-0000-00003C020000}"/>
    <cellStyle name="Moeda 9 2 5" xfId="855" xr:uid="{00000000-0005-0000-0000-00003D020000}"/>
    <cellStyle name="Moeda 9 2 6" xfId="856" xr:uid="{00000000-0005-0000-0000-00003E020000}"/>
    <cellStyle name="Moeda 9 2 7" xfId="857" xr:uid="{00000000-0005-0000-0000-00003F020000}"/>
    <cellStyle name="Moeda 9 2 8" xfId="858" xr:uid="{00000000-0005-0000-0000-000040020000}"/>
    <cellStyle name="Moeda 9 2 9" xfId="859" xr:uid="{00000000-0005-0000-0000-000041020000}"/>
    <cellStyle name="Moeda 9 3" xfId="860" xr:uid="{00000000-0005-0000-0000-000042020000}"/>
    <cellStyle name="Moeda 9 3 2" xfId="861" xr:uid="{00000000-0005-0000-0000-000043020000}"/>
    <cellStyle name="Moeda 9 3 2 2" xfId="862" xr:uid="{00000000-0005-0000-0000-000044020000}"/>
    <cellStyle name="Moeda 9 3 3" xfId="863" xr:uid="{00000000-0005-0000-0000-000045020000}"/>
    <cellStyle name="Moeda 9 3 3 2" xfId="864" xr:uid="{00000000-0005-0000-0000-000046020000}"/>
    <cellStyle name="Moeda 9 3 3 2 2" xfId="865" xr:uid="{00000000-0005-0000-0000-000047020000}"/>
    <cellStyle name="Moeda 9 3 3 2 3" xfId="866" xr:uid="{00000000-0005-0000-0000-000048020000}"/>
    <cellStyle name="Moeda 9 3 3 2 4" xfId="867" xr:uid="{00000000-0005-0000-0000-000049020000}"/>
    <cellStyle name="Moeda 9 3 3 2 5" xfId="868" xr:uid="{00000000-0005-0000-0000-00004A020000}"/>
    <cellStyle name="Moeda 9 3 4" xfId="869" xr:uid="{00000000-0005-0000-0000-00004B020000}"/>
    <cellStyle name="Moeda 9 3 4 2" xfId="870" xr:uid="{00000000-0005-0000-0000-00004C020000}"/>
    <cellStyle name="Moeda 9 3 4 3" xfId="871" xr:uid="{00000000-0005-0000-0000-00004D020000}"/>
    <cellStyle name="Moeda 9 3 5" xfId="872" xr:uid="{00000000-0005-0000-0000-00004E020000}"/>
    <cellStyle name="Moeda 9 3 5 2" xfId="873" xr:uid="{00000000-0005-0000-0000-00004F020000}"/>
    <cellStyle name="Moeda 9 3 5 3" xfId="874" xr:uid="{00000000-0005-0000-0000-000050020000}"/>
    <cellStyle name="Moeda 9 3 5 4" xfId="875" xr:uid="{00000000-0005-0000-0000-000051020000}"/>
    <cellStyle name="Moeda 9 3 5 5" xfId="876" xr:uid="{00000000-0005-0000-0000-000052020000}"/>
    <cellStyle name="Moeda 9 4" xfId="877" xr:uid="{00000000-0005-0000-0000-000053020000}"/>
    <cellStyle name="Moeda 9 4 2" xfId="878" xr:uid="{00000000-0005-0000-0000-000054020000}"/>
    <cellStyle name="Moeda 9 4 2 2" xfId="879" xr:uid="{00000000-0005-0000-0000-000055020000}"/>
    <cellStyle name="Moeda 9 4 3" xfId="880" xr:uid="{00000000-0005-0000-0000-000056020000}"/>
    <cellStyle name="Moeda 9 5" xfId="881" xr:uid="{00000000-0005-0000-0000-000057020000}"/>
    <cellStyle name="Moeda 9 5 2" xfId="882" xr:uid="{00000000-0005-0000-0000-000058020000}"/>
    <cellStyle name="Moeda 9 5 2 2" xfId="883" xr:uid="{00000000-0005-0000-0000-000059020000}"/>
    <cellStyle name="Moeda 9 5 3" xfId="884" xr:uid="{00000000-0005-0000-0000-00005A020000}"/>
    <cellStyle name="Moeda 9 5 3 2" xfId="885" xr:uid="{00000000-0005-0000-0000-00005B020000}"/>
    <cellStyle name="Moeda 9 5 3 3" xfId="886" xr:uid="{00000000-0005-0000-0000-00005C020000}"/>
    <cellStyle name="Moeda 9 5 3 4" xfId="887" xr:uid="{00000000-0005-0000-0000-00005D020000}"/>
    <cellStyle name="Moeda 9 5 3 5" xfId="888" xr:uid="{00000000-0005-0000-0000-00005E020000}"/>
    <cellStyle name="Moeda 9 6" xfId="889" xr:uid="{00000000-0005-0000-0000-00005F020000}"/>
    <cellStyle name="Moeda 9 6 2" xfId="890" xr:uid="{00000000-0005-0000-0000-000060020000}"/>
    <cellStyle name="Moeda 9 6 2 2" xfId="891" xr:uid="{00000000-0005-0000-0000-000061020000}"/>
    <cellStyle name="Moeda 9 6 3" xfId="892" xr:uid="{00000000-0005-0000-0000-000062020000}"/>
    <cellStyle name="Moeda 9 6 3 2" xfId="893" xr:uid="{00000000-0005-0000-0000-000063020000}"/>
    <cellStyle name="Moeda 9 6 3 2 2" xfId="894" xr:uid="{00000000-0005-0000-0000-000064020000}"/>
    <cellStyle name="Moeda 9 6 3 2 3" xfId="895" xr:uid="{00000000-0005-0000-0000-000065020000}"/>
    <cellStyle name="Moeda 9 6 3 2 4" xfId="896" xr:uid="{00000000-0005-0000-0000-000066020000}"/>
    <cellStyle name="Moeda 9 6 3 2 5" xfId="897" xr:uid="{00000000-0005-0000-0000-000067020000}"/>
    <cellStyle name="Moeda 9 6 4" xfId="898" xr:uid="{00000000-0005-0000-0000-000068020000}"/>
    <cellStyle name="Moeda 9 6 4 2" xfId="899" xr:uid="{00000000-0005-0000-0000-000069020000}"/>
    <cellStyle name="Moeda 9 6 4 3" xfId="900" xr:uid="{00000000-0005-0000-0000-00006A020000}"/>
    <cellStyle name="Moeda 9 6 5" xfId="901" xr:uid="{00000000-0005-0000-0000-00006B020000}"/>
    <cellStyle name="Moeda 9 6 5 2" xfId="902" xr:uid="{00000000-0005-0000-0000-00006C020000}"/>
    <cellStyle name="Moeda 9 6 5 3" xfId="903" xr:uid="{00000000-0005-0000-0000-00006D020000}"/>
    <cellStyle name="Moeda 9 6 5 4" xfId="904" xr:uid="{00000000-0005-0000-0000-00006E020000}"/>
    <cellStyle name="Moeda 9 6 5 5" xfId="905" xr:uid="{00000000-0005-0000-0000-00006F020000}"/>
    <cellStyle name="Moeda 9 7" xfId="906" xr:uid="{00000000-0005-0000-0000-000070020000}"/>
    <cellStyle name="Moeda 9 7 2" xfId="907" xr:uid="{00000000-0005-0000-0000-000071020000}"/>
    <cellStyle name="Moeda 9 7 3" xfId="908" xr:uid="{00000000-0005-0000-0000-000072020000}"/>
    <cellStyle name="Moeda 9 7 3 2" xfId="909" xr:uid="{00000000-0005-0000-0000-000073020000}"/>
    <cellStyle name="Moeda 9 7 3 3" xfId="910" xr:uid="{00000000-0005-0000-0000-000074020000}"/>
    <cellStyle name="Moeda 9 7 3 4" xfId="911" xr:uid="{00000000-0005-0000-0000-000075020000}"/>
    <cellStyle name="Moeda 9 7 3 5" xfId="912" xr:uid="{00000000-0005-0000-0000-000076020000}"/>
    <cellStyle name="Moeda 9 8" xfId="913" xr:uid="{00000000-0005-0000-0000-000077020000}"/>
    <cellStyle name="Moeda 9 8 2" xfId="914" xr:uid="{00000000-0005-0000-0000-000078020000}"/>
    <cellStyle name="Moeda 9 8 3" xfId="915" xr:uid="{00000000-0005-0000-0000-000079020000}"/>
    <cellStyle name="Moeda 9 8 4" xfId="916" xr:uid="{00000000-0005-0000-0000-00007A020000}"/>
    <cellStyle name="Moeda 9 8 4 2" xfId="917" xr:uid="{00000000-0005-0000-0000-00007B020000}"/>
    <cellStyle name="Moeda 9 8 4 3" xfId="918" xr:uid="{00000000-0005-0000-0000-00007C020000}"/>
    <cellStyle name="Moeda 9 8 5" xfId="919" xr:uid="{00000000-0005-0000-0000-00007D020000}"/>
    <cellStyle name="Moeda 9 9" xfId="920" xr:uid="{00000000-0005-0000-0000-00007E020000}"/>
    <cellStyle name="Moeda 9 9 2" xfId="921" xr:uid="{00000000-0005-0000-0000-00007F020000}"/>
    <cellStyle name="Moeda 9 9 2 2" xfId="922" xr:uid="{00000000-0005-0000-0000-000080020000}"/>
    <cellStyle name="Moeda 9 9 2 3" xfId="923" xr:uid="{00000000-0005-0000-0000-000081020000}"/>
    <cellStyle name="Moeda 9 9 2 4" xfId="924" xr:uid="{00000000-0005-0000-0000-000082020000}"/>
    <cellStyle name="Moeda 9 9 2 5" xfId="925" xr:uid="{00000000-0005-0000-0000-000083020000}"/>
    <cellStyle name="Moeda0" xfId="3108" xr:uid="{00000000-0005-0000-0000-000084020000}"/>
    <cellStyle name="mpenho" xfId="3109" xr:uid="{00000000-0005-0000-0000-000085020000}"/>
    <cellStyle name="Neutra 2" xfId="89" xr:uid="{00000000-0005-0000-0000-000086020000}"/>
    <cellStyle name="Neutra 2 2" xfId="926" xr:uid="{00000000-0005-0000-0000-000087020000}"/>
    <cellStyle name="Neutra 3" xfId="278" xr:uid="{00000000-0005-0000-0000-000088020000}"/>
    <cellStyle name="Neutral" xfId="238" xr:uid="{00000000-0005-0000-0000-000089020000}"/>
    <cellStyle name="Normal" xfId="0" builtinId="0"/>
    <cellStyle name="Normal - Style1" xfId="927" xr:uid="{00000000-0005-0000-0000-00008B020000}"/>
    <cellStyle name="Normal 10" xfId="90" xr:uid="{00000000-0005-0000-0000-00008C020000}"/>
    <cellStyle name="Normal 10 2" xfId="312" xr:uid="{00000000-0005-0000-0000-00008D020000}"/>
    <cellStyle name="Normal 10 2 2" xfId="928" xr:uid="{00000000-0005-0000-0000-00008E020000}"/>
    <cellStyle name="Normal 10 3" xfId="313" xr:uid="{00000000-0005-0000-0000-00008F020000}"/>
    <cellStyle name="Normal 10 3 2" xfId="929" xr:uid="{00000000-0005-0000-0000-000090020000}"/>
    <cellStyle name="Normal 10 4" xfId="314" xr:uid="{00000000-0005-0000-0000-000091020000}"/>
    <cellStyle name="Normal 10 5" xfId="930" xr:uid="{00000000-0005-0000-0000-000092020000}"/>
    <cellStyle name="Normal 10 6" xfId="3176" xr:uid="{00000000-0005-0000-0000-000093020000}"/>
    <cellStyle name="Normal 10_CREMA - CÁCERES - PORTO ESPERIDIÃO" xfId="3110" xr:uid="{00000000-0005-0000-0000-000094020000}"/>
    <cellStyle name="Normal 100" xfId="931" xr:uid="{00000000-0005-0000-0000-000095020000}"/>
    <cellStyle name="Normal 101" xfId="932" xr:uid="{00000000-0005-0000-0000-000096020000}"/>
    <cellStyle name="Normal 102" xfId="933" xr:uid="{00000000-0005-0000-0000-000097020000}"/>
    <cellStyle name="Normal 103" xfId="934" xr:uid="{00000000-0005-0000-0000-000098020000}"/>
    <cellStyle name="Normal 104" xfId="935" xr:uid="{00000000-0005-0000-0000-000099020000}"/>
    <cellStyle name="Normal 105" xfId="936" xr:uid="{00000000-0005-0000-0000-00009A020000}"/>
    <cellStyle name="Normal 106" xfId="937" xr:uid="{00000000-0005-0000-0000-00009B020000}"/>
    <cellStyle name="Normal 107" xfId="938" xr:uid="{00000000-0005-0000-0000-00009C020000}"/>
    <cellStyle name="Normal 108" xfId="939" xr:uid="{00000000-0005-0000-0000-00009D020000}"/>
    <cellStyle name="Normal 109" xfId="940" xr:uid="{00000000-0005-0000-0000-00009E020000}"/>
    <cellStyle name="Normal 11" xfId="292" xr:uid="{00000000-0005-0000-0000-00009F020000}"/>
    <cellStyle name="Normal 11 2" xfId="91" xr:uid="{00000000-0005-0000-0000-0000A0020000}"/>
    <cellStyle name="Normal 11 2 2" xfId="315" xr:uid="{00000000-0005-0000-0000-0000A1020000}"/>
    <cellStyle name="Normal 11 3" xfId="316" xr:uid="{00000000-0005-0000-0000-0000A2020000}"/>
    <cellStyle name="Normal 11 3 2" xfId="941" xr:uid="{00000000-0005-0000-0000-0000A3020000}"/>
    <cellStyle name="Normal 11 4" xfId="317" xr:uid="{00000000-0005-0000-0000-0000A4020000}"/>
    <cellStyle name="Normal 11 4 2" xfId="942" xr:uid="{00000000-0005-0000-0000-0000A5020000}"/>
    <cellStyle name="Normal 11 5" xfId="943" xr:uid="{00000000-0005-0000-0000-0000A6020000}"/>
    <cellStyle name="Normal 11 6" xfId="944" xr:uid="{00000000-0005-0000-0000-0000A7020000}"/>
    <cellStyle name="Normal 11 7" xfId="945" xr:uid="{00000000-0005-0000-0000-0000A8020000}"/>
    <cellStyle name="Normal 11 7 2" xfId="946" xr:uid="{00000000-0005-0000-0000-0000A9020000}"/>
    <cellStyle name="Normal 11_CREMA - CÁCERES - PORTO ESPERIDIÃO" xfId="3111" xr:uid="{00000000-0005-0000-0000-0000AA020000}"/>
    <cellStyle name="Normal 110" xfId="947" xr:uid="{00000000-0005-0000-0000-0000AB020000}"/>
    <cellStyle name="Normal 111" xfId="948" xr:uid="{00000000-0005-0000-0000-0000AC020000}"/>
    <cellStyle name="Normal 112" xfId="949" xr:uid="{00000000-0005-0000-0000-0000AD020000}"/>
    <cellStyle name="Normal 113" xfId="950" xr:uid="{00000000-0005-0000-0000-0000AE020000}"/>
    <cellStyle name="Normal 114" xfId="951" xr:uid="{00000000-0005-0000-0000-0000AF020000}"/>
    <cellStyle name="Normal 115" xfId="952" xr:uid="{00000000-0005-0000-0000-0000B0020000}"/>
    <cellStyle name="Normal 116" xfId="953" xr:uid="{00000000-0005-0000-0000-0000B1020000}"/>
    <cellStyle name="Normal 117" xfId="954" xr:uid="{00000000-0005-0000-0000-0000B2020000}"/>
    <cellStyle name="Normal 118" xfId="955" xr:uid="{00000000-0005-0000-0000-0000B3020000}"/>
    <cellStyle name="Normal 119" xfId="956" xr:uid="{00000000-0005-0000-0000-0000B4020000}"/>
    <cellStyle name="Normal 12" xfId="239" xr:uid="{00000000-0005-0000-0000-0000B5020000}"/>
    <cellStyle name="Normal 12 2" xfId="240" xr:uid="{00000000-0005-0000-0000-0000B6020000}"/>
    <cellStyle name="Normal 12 2 2" xfId="406" xr:uid="{00000000-0005-0000-0000-0000B7020000}"/>
    <cellStyle name="Normal 12 2 3" xfId="471" xr:uid="{00000000-0005-0000-0000-0000B8020000}"/>
    <cellStyle name="Normal 12 3" xfId="293" xr:uid="{00000000-0005-0000-0000-0000B9020000}"/>
    <cellStyle name="Normal 12 3 2" xfId="407" xr:uid="{00000000-0005-0000-0000-0000BA020000}"/>
    <cellStyle name="Normal 12 3 2 2" xfId="957" xr:uid="{00000000-0005-0000-0000-0000BB020000}"/>
    <cellStyle name="Normal 12 3 2 3" xfId="958" xr:uid="{00000000-0005-0000-0000-0000BC020000}"/>
    <cellStyle name="Normal 12 3 2 4" xfId="959" xr:uid="{00000000-0005-0000-0000-0000BD020000}"/>
    <cellStyle name="Normal 12 3 2 5" xfId="960" xr:uid="{00000000-0005-0000-0000-0000BE020000}"/>
    <cellStyle name="Normal 12 4" xfId="318" xr:uid="{00000000-0005-0000-0000-0000BF020000}"/>
    <cellStyle name="Normal 12 4 2" xfId="961" xr:uid="{00000000-0005-0000-0000-0000C0020000}"/>
    <cellStyle name="Normal 12 4 3" xfId="962" xr:uid="{00000000-0005-0000-0000-0000C1020000}"/>
    <cellStyle name="Normal 12 5" xfId="408" xr:uid="{00000000-0005-0000-0000-0000C2020000}"/>
    <cellStyle name="Normal 12 5 2" xfId="963" xr:uid="{00000000-0005-0000-0000-0000C3020000}"/>
    <cellStyle name="Normal 12 5 3" xfId="964" xr:uid="{00000000-0005-0000-0000-0000C4020000}"/>
    <cellStyle name="Normal 12 5 4" xfId="965" xr:uid="{00000000-0005-0000-0000-0000C5020000}"/>
    <cellStyle name="Normal 12 5 5" xfId="966" xr:uid="{00000000-0005-0000-0000-0000C6020000}"/>
    <cellStyle name="Normal 120" xfId="967" xr:uid="{00000000-0005-0000-0000-0000C7020000}"/>
    <cellStyle name="Normal 121" xfId="968" xr:uid="{00000000-0005-0000-0000-0000C8020000}"/>
    <cellStyle name="Normal 122" xfId="969" xr:uid="{00000000-0005-0000-0000-0000C9020000}"/>
    <cellStyle name="Normal 123" xfId="970" xr:uid="{00000000-0005-0000-0000-0000CA020000}"/>
    <cellStyle name="Normal 124" xfId="971" xr:uid="{00000000-0005-0000-0000-0000CB020000}"/>
    <cellStyle name="Normal 125" xfId="972" xr:uid="{00000000-0005-0000-0000-0000CC020000}"/>
    <cellStyle name="Normal 125 2" xfId="973" xr:uid="{00000000-0005-0000-0000-0000CD020000}"/>
    <cellStyle name="Normal 125 2 2" xfId="974" xr:uid="{00000000-0005-0000-0000-0000CE020000}"/>
    <cellStyle name="Normal 125 3" xfId="975" xr:uid="{00000000-0005-0000-0000-0000CF020000}"/>
    <cellStyle name="Normal 125 4" xfId="976" xr:uid="{00000000-0005-0000-0000-0000D0020000}"/>
    <cellStyle name="Normal 125 5" xfId="977" xr:uid="{00000000-0005-0000-0000-0000D1020000}"/>
    <cellStyle name="Normal 126" xfId="978" xr:uid="{00000000-0005-0000-0000-0000D2020000}"/>
    <cellStyle name="Normal 126 2" xfId="979" xr:uid="{00000000-0005-0000-0000-0000D3020000}"/>
    <cellStyle name="Normal 126 2 2" xfId="980" xr:uid="{00000000-0005-0000-0000-0000D4020000}"/>
    <cellStyle name="Normal 126 3" xfId="981" xr:uid="{00000000-0005-0000-0000-0000D5020000}"/>
    <cellStyle name="Normal 126 4" xfId="982" xr:uid="{00000000-0005-0000-0000-0000D6020000}"/>
    <cellStyle name="Normal 126 5" xfId="983" xr:uid="{00000000-0005-0000-0000-0000D7020000}"/>
    <cellStyle name="Normal 127" xfId="984" xr:uid="{00000000-0005-0000-0000-0000D8020000}"/>
    <cellStyle name="Normal 127 2" xfId="985" xr:uid="{00000000-0005-0000-0000-0000D9020000}"/>
    <cellStyle name="Normal 127 2 2" xfId="986" xr:uid="{00000000-0005-0000-0000-0000DA020000}"/>
    <cellStyle name="Normal 127 3" xfId="987" xr:uid="{00000000-0005-0000-0000-0000DB020000}"/>
    <cellStyle name="Normal 127 4" xfId="988" xr:uid="{00000000-0005-0000-0000-0000DC020000}"/>
    <cellStyle name="Normal 127 5" xfId="989" xr:uid="{00000000-0005-0000-0000-0000DD020000}"/>
    <cellStyle name="Normal 127 6" xfId="990" xr:uid="{00000000-0005-0000-0000-0000DE020000}"/>
    <cellStyle name="Normal 128" xfId="991" xr:uid="{00000000-0005-0000-0000-0000DF020000}"/>
    <cellStyle name="Normal 128 2" xfId="992" xr:uid="{00000000-0005-0000-0000-0000E0020000}"/>
    <cellStyle name="Normal 128 2 2" xfId="993" xr:uid="{00000000-0005-0000-0000-0000E1020000}"/>
    <cellStyle name="Normal 128 3" xfId="994" xr:uid="{00000000-0005-0000-0000-0000E2020000}"/>
    <cellStyle name="Normal 128 4" xfId="995" xr:uid="{00000000-0005-0000-0000-0000E3020000}"/>
    <cellStyle name="Normal 128 5" xfId="996" xr:uid="{00000000-0005-0000-0000-0000E4020000}"/>
    <cellStyle name="Normal 128 6" xfId="997" xr:uid="{00000000-0005-0000-0000-0000E5020000}"/>
    <cellStyle name="Normal 129" xfId="998" xr:uid="{00000000-0005-0000-0000-0000E6020000}"/>
    <cellStyle name="Normal 129 2" xfId="999" xr:uid="{00000000-0005-0000-0000-0000E7020000}"/>
    <cellStyle name="Normal 13" xfId="279" xr:uid="{00000000-0005-0000-0000-0000E8020000}"/>
    <cellStyle name="Normal 13 2" xfId="319" xr:uid="{00000000-0005-0000-0000-0000E9020000}"/>
    <cellStyle name="Normal 13 2 2" xfId="1000" xr:uid="{00000000-0005-0000-0000-0000EA020000}"/>
    <cellStyle name="Normal 13 2 3" xfId="1001" xr:uid="{00000000-0005-0000-0000-0000EB020000}"/>
    <cellStyle name="Normal 13 2 4" xfId="1002" xr:uid="{00000000-0005-0000-0000-0000EC020000}"/>
    <cellStyle name="Normal 13 2 5" xfId="1003" xr:uid="{00000000-0005-0000-0000-0000ED020000}"/>
    <cellStyle name="Normal 13 3" xfId="320" xr:uid="{00000000-0005-0000-0000-0000EE020000}"/>
    <cellStyle name="Normal 13 4" xfId="321" xr:uid="{00000000-0005-0000-0000-0000EF020000}"/>
    <cellStyle name="Normal 13 4 2" xfId="1004" xr:uid="{00000000-0005-0000-0000-0000F0020000}"/>
    <cellStyle name="Normal 13 4 3" xfId="1005" xr:uid="{00000000-0005-0000-0000-0000F1020000}"/>
    <cellStyle name="Normal 13 5" xfId="1006" xr:uid="{00000000-0005-0000-0000-0000F2020000}"/>
    <cellStyle name="Normal 13 5 2" xfId="1007" xr:uid="{00000000-0005-0000-0000-0000F3020000}"/>
    <cellStyle name="Normal 13 5 3" xfId="1008" xr:uid="{00000000-0005-0000-0000-0000F4020000}"/>
    <cellStyle name="Normal 13 6" xfId="1009" xr:uid="{00000000-0005-0000-0000-0000F5020000}"/>
    <cellStyle name="Normal 13 6 2" xfId="1010" xr:uid="{00000000-0005-0000-0000-0000F6020000}"/>
    <cellStyle name="Normal 13 6 3" xfId="1011" xr:uid="{00000000-0005-0000-0000-0000F7020000}"/>
    <cellStyle name="Normal 13 6 4" xfId="1012" xr:uid="{00000000-0005-0000-0000-0000F8020000}"/>
    <cellStyle name="Normal 13 6 5" xfId="1013" xr:uid="{00000000-0005-0000-0000-0000F9020000}"/>
    <cellStyle name="Normal 130" xfId="1014" xr:uid="{00000000-0005-0000-0000-0000FA020000}"/>
    <cellStyle name="Normal 130 2" xfId="1015" xr:uid="{00000000-0005-0000-0000-0000FB020000}"/>
    <cellStyle name="Normal 131" xfId="1016" xr:uid="{00000000-0005-0000-0000-0000FC020000}"/>
    <cellStyle name="Normal 131 2" xfId="1017" xr:uid="{00000000-0005-0000-0000-0000FD020000}"/>
    <cellStyle name="Normal 131 2 2" xfId="1018" xr:uid="{00000000-0005-0000-0000-0000FE020000}"/>
    <cellStyle name="Normal 131 3" xfId="1019" xr:uid="{00000000-0005-0000-0000-0000FF020000}"/>
    <cellStyle name="Normal 131 4" xfId="1020" xr:uid="{00000000-0005-0000-0000-000000030000}"/>
    <cellStyle name="Normal 131 5" xfId="1021" xr:uid="{00000000-0005-0000-0000-000001030000}"/>
    <cellStyle name="Normal 131 6" xfId="1022" xr:uid="{00000000-0005-0000-0000-000002030000}"/>
    <cellStyle name="Normal 132" xfId="1023" xr:uid="{00000000-0005-0000-0000-000003030000}"/>
    <cellStyle name="Normal 132 2" xfId="1024" xr:uid="{00000000-0005-0000-0000-000004030000}"/>
    <cellStyle name="Normal 133" xfId="1025" xr:uid="{00000000-0005-0000-0000-000005030000}"/>
    <cellStyle name="Normal 133 2" xfId="1026" xr:uid="{00000000-0005-0000-0000-000006030000}"/>
    <cellStyle name="Normal 134" xfId="1027" xr:uid="{00000000-0005-0000-0000-000007030000}"/>
    <cellStyle name="Normal 134 2" xfId="1028" xr:uid="{00000000-0005-0000-0000-000008030000}"/>
    <cellStyle name="Normal 134 2 2" xfId="1029" xr:uid="{00000000-0005-0000-0000-000009030000}"/>
    <cellStyle name="Normal 134 3" xfId="1030" xr:uid="{00000000-0005-0000-0000-00000A030000}"/>
    <cellStyle name="Normal 134 4" xfId="1031" xr:uid="{00000000-0005-0000-0000-00000B030000}"/>
    <cellStyle name="Normal 134 5" xfId="1032" xr:uid="{00000000-0005-0000-0000-00000C030000}"/>
    <cellStyle name="Normal 134 6" xfId="1033" xr:uid="{00000000-0005-0000-0000-00000D030000}"/>
    <cellStyle name="Normal 135" xfId="1034" xr:uid="{00000000-0005-0000-0000-00000E030000}"/>
    <cellStyle name="Normal 135 2" xfId="1035" xr:uid="{00000000-0005-0000-0000-00000F030000}"/>
    <cellStyle name="Normal 136" xfId="1036" xr:uid="{00000000-0005-0000-0000-000010030000}"/>
    <cellStyle name="Normal 136 2" xfId="1037" xr:uid="{00000000-0005-0000-0000-000011030000}"/>
    <cellStyle name="Normal 137" xfId="1038" xr:uid="{00000000-0005-0000-0000-000012030000}"/>
    <cellStyle name="Normal 137 2" xfId="1039" xr:uid="{00000000-0005-0000-0000-000013030000}"/>
    <cellStyle name="Normal 137 2 2" xfId="1040" xr:uid="{00000000-0005-0000-0000-000014030000}"/>
    <cellStyle name="Normal 137 3" xfId="1041" xr:uid="{00000000-0005-0000-0000-000015030000}"/>
    <cellStyle name="Normal 137 4" xfId="1042" xr:uid="{00000000-0005-0000-0000-000016030000}"/>
    <cellStyle name="Normal 137 5" xfId="1043" xr:uid="{00000000-0005-0000-0000-000017030000}"/>
    <cellStyle name="Normal 137 6" xfId="1044" xr:uid="{00000000-0005-0000-0000-000018030000}"/>
    <cellStyle name="Normal 138" xfId="1045" xr:uid="{00000000-0005-0000-0000-000019030000}"/>
    <cellStyle name="Normal 138 2" xfId="1046" xr:uid="{00000000-0005-0000-0000-00001A030000}"/>
    <cellStyle name="Normal 139" xfId="1047" xr:uid="{00000000-0005-0000-0000-00001B030000}"/>
    <cellStyle name="Normal 139 2" xfId="1048" xr:uid="{00000000-0005-0000-0000-00001C030000}"/>
    <cellStyle name="Normal 14" xfId="280" xr:uid="{00000000-0005-0000-0000-00001D030000}"/>
    <cellStyle name="Normal 14 2" xfId="302" xr:uid="{00000000-0005-0000-0000-00001E030000}"/>
    <cellStyle name="Normal 14 3" xfId="322" xr:uid="{00000000-0005-0000-0000-00001F030000}"/>
    <cellStyle name="Normal 14 4" xfId="323" xr:uid="{00000000-0005-0000-0000-000020030000}"/>
    <cellStyle name="Normal 14 5" xfId="1049" xr:uid="{00000000-0005-0000-0000-000021030000}"/>
    <cellStyle name="Normal 14 5 2" xfId="1050" xr:uid="{00000000-0005-0000-0000-000022030000}"/>
    <cellStyle name="Normal 14 5 3" xfId="1051" xr:uid="{00000000-0005-0000-0000-000023030000}"/>
    <cellStyle name="Normal 14 6" xfId="1052" xr:uid="{00000000-0005-0000-0000-000024030000}"/>
    <cellStyle name="Normal 14 6 2" xfId="1053" xr:uid="{00000000-0005-0000-0000-000025030000}"/>
    <cellStyle name="Normal 14 6 3" xfId="1054" xr:uid="{00000000-0005-0000-0000-000026030000}"/>
    <cellStyle name="Normal 14 7" xfId="1055" xr:uid="{00000000-0005-0000-0000-000027030000}"/>
    <cellStyle name="Normal 14 7 2" xfId="1056" xr:uid="{00000000-0005-0000-0000-000028030000}"/>
    <cellStyle name="Normal 14 7 3" xfId="1057" xr:uid="{00000000-0005-0000-0000-000029030000}"/>
    <cellStyle name="Normal 14 7 4" xfId="1058" xr:uid="{00000000-0005-0000-0000-00002A030000}"/>
    <cellStyle name="Normal 14 7 5" xfId="1059" xr:uid="{00000000-0005-0000-0000-00002B030000}"/>
    <cellStyle name="Normal 140" xfId="1060" xr:uid="{00000000-0005-0000-0000-00002C030000}"/>
    <cellStyle name="Normal 140 2" xfId="1061" xr:uid="{00000000-0005-0000-0000-00002D030000}"/>
    <cellStyle name="Normal 140 2 2" xfId="1062" xr:uid="{00000000-0005-0000-0000-00002E030000}"/>
    <cellStyle name="Normal 140 3" xfId="1063" xr:uid="{00000000-0005-0000-0000-00002F030000}"/>
    <cellStyle name="Normal 140 4" xfId="1064" xr:uid="{00000000-0005-0000-0000-000030030000}"/>
    <cellStyle name="Normal 140 5" xfId="1065" xr:uid="{00000000-0005-0000-0000-000031030000}"/>
    <cellStyle name="Normal 140 6" xfId="1066" xr:uid="{00000000-0005-0000-0000-000032030000}"/>
    <cellStyle name="Normal 141" xfId="1067" xr:uid="{00000000-0005-0000-0000-000033030000}"/>
    <cellStyle name="Normal 141 2" xfId="1068" xr:uid="{00000000-0005-0000-0000-000034030000}"/>
    <cellStyle name="Normal 141 3" xfId="1069" xr:uid="{00000000-0005-0000-0000-000035030000}"/>
    <cellStyle name="Normal 141 3 2" xfId="1070" xr:uid="{00000000-0005-0000-0000-000036030000}"/>
    <cellStyle name="Normal 141 3 3" xfId="1071" xr:uid="{00000000-0005-0000-0000-000037030000}"/>
    <cellStyle name="Normal 141 4" xfId="1072" xr:uid="{00000000-0005-0000-0000-000038030000}"/>
    <cellStyle name="Normal 141 5" xfId="1073" xr:uid="{00000000-0005-0000-0000-000039030000}"/>
    <cellStyle name="Normal 142" xfId="1074" xr:uid="{00000000-0005-0000-0000-00003A030000}"/>
    <cellStyle name="Normal 142 2" xfId="1075" xr:uid="{00000000-0005-0000-0000-00003B030000}"/>
    <cellStyle name="Normal 142 3" xfId="1076" xr:uid="{00000000-0005-0000-0000-00003C030000}"/>
    <cellStyle name="Normal 142 3 2" xfId="1077" xr:uid="{00000000-0005-0000-0000-00003D030000}"/>
    <cellStyle name="Normal 142 3 3" xfId="1078" xr:uid="{00000000-0005-0000-0000-00003E030000}"/>
    <cellStyle name="Normal 142 4" xfId="1079" xr:uid="{00000000-0005-0000-0000-00003F030000}"/>
    <cellStyle name="Normal 142 5" xfId="1080" xr:uid="{00000000-0005-0000-0000-000040030000}"/>
    <cellStyle name="Normal 143" xfId="1081" xr:uid="{00000000-0005-0000-0000-000041030000}"/>
    <cellStyle name="Normal 143 2" xfId="1082" xr:uid="{00000000-0005-0000-0000-000042030000}"/>
    <cellStyle name="Normal 143 2 2" xfId="1083" xr:uid="{00000000-0005-0000-0000-000043030000}"/>
    <cellStyle name="Normal 143 3" xfId="1084" xr:uid="{00000000-0005-0000-0000-000044030000}"/>
    <cellStyle name="Normal 143 4" xfId="1085" xr:uid="{00000000-0005-0000-0000-000045030000}"/>
    <cellStyle name="Normal 143 5" xfId="1086" xr:uid="{00000000-0005-0000-0000-000046030000}"/>
    <cellStyle name="Normal 143 6" xfId="1087" xr:uid="{00000000-0005-0000-0000-000047030000}"/>
    <cellStyle name="Normal 144" xfId="1088" xr:uid="{00000000-0005-0000-0000-000048030000}"/>
    <cellStyle name="Normal 144 2" xfId="1089" xr:uid="{00000000-0005-0000-0000-000049030000}"/>
    <cellStyle name="Normal 144 3" xfId="1090" xr:uid="{00000000-0005-0000-0000-00004A030000}"/>
    <cellStyle name="Normal 144 3 2" xfId="1091" xr:uid="{00000000-0005-0000-0000-00004B030000}"/>
    <cellStyle name="Normal 144 3 3" xfId="1092" xr:uid="{00000000-0005-0000-0000-00004C030000}"/>
    <cellStyle name="Normal 144 4" xfId="1093" xr:uid="{00000000-0005-0000-0000-00004D030000}"/>
    <cellStyle name="Normal 144 5" xfId="1094" xr:uid="{00000000-0005-0000-0000-00004E030000}"/>
    <cellStyle name="Normal 145" xfId="1095" xr:uid="{00000000-0005-0000-0000-00004F030000}"/>
    <cellStyle name="Normal 145 2" xfId="1096" xr:uid="{00000000-0005-0000-0000-000050030000}"/>
    <cellStyle name="Normal 145 3" xfId="1097" xr:uid="{00000000-0005-0000-0000-000051030000}"/>
    <cellStyle name="Normal 145 3 2" xfId="1098" xr:uid="{00000000-0005-0000-0000-000052030000}"/>
    <cellStyle name="Normal 145 3 3" xfId="1099" xr:uid="{00000000-0005-0000-0000-000053030000}"/>
    <cellStyle name="Normal 145 4" xfId="1100" xr:uid="{00000000-0005-0000-0000-000054030000}"/>
    <cellStyle name="Normal 145 5" xfId="1101" xr:uid="{00000000-0005-0000-0000-000055030000}"/>
    <cellStyle name="Normal 146" xfId="1102" xr:uid="{00000000-0005-0000-0000-000056030000}"/>
    <cellStyle name="Normal 146 2" xfId="1103" xr:uid="{00000000-0005-0000-0000-000057030000}"/>
    <cellStyle name="Normal 146 3" xfId="1104" xr:uid="{00000000-0005-0000-0000-000058030000}"/>
    <cellStyle name="Normal 146 4" xfId="1105" xr:uid="{00000000-0005-0000-0000-000059030000}"/>
    <cellStyle name="Normal 146 4 2" xfId="1106" xr:uid="{00000000-0005-0000-0000-00005A030000}"/>
    <cellStyle name="Normal 146 4 3" xfId="1107" xr:uid="{00000000-0005-0000-0000-00005B030000}"/>
    <cellStyle name="Normal 146 5" xfId="1108" xr:uid="{00000000-0005-0000-0000-00005C030000}"/>
    <cellStyle name="Normal 147" xfId="1109" xr:uid="{00000000-0005-0000-0000-00005D030000}"/>
    <cellStyle name="Normal 147 2" xfId="1110" xr:uid="{00000000-0005-0000-0000-00005E030000}"/>
    <cellStyle name="Normal 147 3" xfId="1111" xr:uid="{00000000-0005-0000-0000-00005F030000}"/>
    <cellStyle name="Normal 147 3 2" xfId="1112" xr:uid="{00000000-0005-0000-0000-000060030000}"/>
    <cellStyle name="Normal 147 3 3" xfId="1113" xr:uid="{00000000-0005-0000-0000-000061030000}"/>
    <cellStyle name="Normal 147 4" xfId="1114" xr:uid="{00000000-0005-0000-0000-000062030000}"/>
    <cellStyle name="Normal 147 5" xfId="1115" xr:uid="{00000000-0005-0000-0000-000063030000}"/>
    <cellStyle name="Normal 148" xfId="1116" xr:uid="{00000000-0005-0000-0000-000064030000}"/>
    <cellStyle name="Normal 148 2" xfId="1117" xr:uid="{00000000-0005-0000-0000-000065030000}"/>
    <cellStyle name="Normal 148 3" xfId="1118" xr:uid="{00000000-0005-0000-0000-000066030000}"/>
    <cellStyle name="Normal 148 3 2" xfId="1119" xr:uid="{00000000-0005-0000-0000-000067030000}"/>
    <cellStyle name="Normal 148 3 3" xfId="1120" xr:uid="{00000000-0005-0000-0000-000068030000}"/>
    <cellStyle name="Normal 148 4" xfId="1121" xr:uid="{00000000-0005-0000-0000-000069030000}"/>
    <cellStyle name="Normal 148 5" xfId="1122" xr:uid="{00000000-0005-0000-0000-00006A030000}"/>
    <cellStyle name="Normal 149" xfId="1123" xr:uid="{00000000-0005-0000-0000-00006B030000}"/>
    <cellStyle name="Normal 149 2" xfId="1124" xr:uid="{00000000-0005-0000-0000-00006C030000}"/>
    <cellStyle name="Normal 149 3" xfId="1125" xr:uid="{00000000-0005-0000-0000-00006D030000}"/>
    <cellStyle name="Normal 149 4" xfId="1126" xr:uid="{00000000-0005-0000-0000-00006E030000}"/>
    <cellStyle name="Normal 149 4 2" xfId="1127" xr:uid="{00000000-0005-0000-0000-00006F030000}"/>
    <cellStyle name="Normal 149 4 3" xfId="1128" xr:uid="{00000000-0005-0000-0000-000070030000}"/>
    <cellStyle name="Normal 149 5" xfId="1129" xr:uid="{00000000-0005-0000-0000-000071030000}"/>
    <cellStyle name="Normal 15" xfId="1130" xr:uid="{00000000-0005-0000-0000-000072030000}"/>
    <cellStyle name="Normal 15 2" xfId="324" xr:uid="{00000000-0005-0000-0000-000073030000}"/>
    <cellStyle name="Normal 15 3" xfId="325" xr:uid="{00000000-0005-0000-0000-000074030000}"/>
    <cellStyle name="Normal 15 4" xfId="326" xr:uid="{00000000-0005-0000-0000-000075030000}"/>
    <cellStyle name="Normal 15 4 2" xfId="1131" xr:uid="{00000000-0005-0000-0000-000076030000}"/>
    <cellStyle name="Normal 15 4 3" xfId="1132" xr:uid="{00000000-0005-0000-0000-000077030000}"/>
    <cellStyle name="Normal 15 5" xfId="1133" xr:uid="{00000000-0005-0000-0000-000078030000}"/>
    <cellStyle name="Normal 150" xfId="1134" xr:uid="{00000000-0005-0000-0000-000079030000}"/>
    <cellStyle name="Normal 150 2" xfId="1135" xr:uid="{00000000-0005-0000-0000-00007A030000}"/>
    <cellStyle name="Normal 150 3" xfId="1136" xr:uid="{00000000-0005-0000-0000-00007B030000}"/>
    <cellStyle name="Normal 150 3 2" xfId="1137" xr:uid="{00000000-0005-0000-0000-00007C030000}"/>
    <cellStyle name="Normal 150 3 3" xfId="1138" xr:uid="{00000000-0005-0000-0000-00007D030000}"/>
    <cellStyle name="Normal 150 4" xfId="1139" xr:uid="{00000000-0005-0000-0000-00007E030000}"/>
    <cellStyle name="Normal 150 5" xfId="1140" xr:uid="{00000000-0005-0000-0000-00007F030000}"/>
    <cellStyle name="Normal 151" xfId="1141" xr:uid="{00000000-0005-0000-0000-000080030000}"/>
    <cellStyle name="Normal 151 2" xfId="1142" xr:uid="{00000000-0005-0000-0000-000081030000}"/>
    <cellStyle name="Normal 151 3" xfId="1143" xr:uid="{00000000-0005-0000-0000-000082030000}"/>
    <cellStyle name="Normal 151 3 2" xfId="1144" xr:uid="{00000000-0005-0000-0000-000083030000}"/>
    <cellStyle name="Normal 151 3 3" xfId="1145" xr:uid="{00000000-0005-0000-0000-000084030000}"/>
    <cellStyle name="Normal 151 4" xfId="1146" xr:uid="{00000000-0005-0000-0000-000085030000}"/>
    <cellStyle name="Normal 151 5" xfId="1147" xr:uid="{00000000-0005-0000-0000-000086030000}"/>
    <cellStyle name="Normal 152" xfId="1148" xr:uid="{00000000-0005-0000-0000-000087030000}"/>
    <cellStyle name="Normal 152 2" xfId="1149" xr:uid="{00000000-0005-0000-0000-000088030000}"/>
    <cellStyle name="Normal 152 3" xfId="1150" xr:uid="{00000000-0005-0000-0000-000089030000}"/>
    <cellStyle name="Normal 152 4" xfId="1151" xr:uid="{00000000-0005-0000-0000-00008A030000}"/>
    <cellStyle name="Normal 152 4 2" xfId="1152" xr:uid="{00000000-0005-0000-0000-00008B030000}"/>
    <cellStyle name="Normal 152 4 3" xfId="1153" xr:uid="{00000000-0005-0000-0000-00008C030000}"/>
    <cellStyle name="Normal 152 5" xfId="1154" xr:uid="{00000000-0005-0000-0000-00008D030000}"/>
    <cellStyle name="Normal 153" xfId="1155" xr:uid="{00000000-0005-0000-0000-00008E030000}"/>
    <cellStyle name="Normal 153 2" xfId="1156" xr:uid="{00000000-0005-0000-0000-00008F030000}"/>
    <cellStyle name="Normal 153 3" xfId="1157" xr:uid="{00000000-0005-0000-0000-000090030000}"/>
    <cellStyle name="Normal 153 3 2" xfId="1158" xr:uid="{00000000-0005-0000-0000-000091030000}"/>
    <cellStyle name="Normal 153 3 3" xfId="1159" xr:uid="{00000000-0005-0000-0000-000092030000}"/>
    <cellStyle name="Normal 153 4" xfId="1160" xr:uid="{00000000-0005-0000-0000-000093030000}"/>
    <cellStyle name="Normal 153 5" xfId="1161" xr:uid="{00000000-0005-0000-0000-000094030000}"/>
    <cellStyle name="Normal 154" xfId="1162" xr:uid="{00000000-0005-0000-0000-000095030000}"/>
    <cellStyle name="Normal 154 2" xfId="1163" xr:uid="{00000000-0005-0000-0000-000096030000}"/>
    <cellStyle name="Normal 154 3" xfId="1164" xr:uid="{00000000-0005-0000-0000-000097030000}"/>
    <cellStyle name="Normal 154 3 2" xfId="1165" xr:uid="{00000000-0005-0000-0000-000098030000}"/>
    <cellStyle name="Normal 154 3 3" xfId="1166" xr:uid="{00000000-0005-0000-0000-000099030000}"/>
    <cellStyle name="Normal 154 4" xfId="1167" xr:uid="{00000000-0005-0000-0000-00009A030000}"/>
    <cellStyle name="Normal 154 5" xfId="1168" xr:uid="{00000000-0005-0000-0000-00009B030000}"/>
    <cellStyle name="Normal 155" xfId="1169" xr:uid="{00000000-0005-0000-0000-00009C030000}"/>
    <cellStyle name="Normal 155 2" xfId="1170" xr:uid="{00000000-0005-0000-0000-00009D030000}"/>
    <cellStyle name="Normal 155 3" xfId="1171" xr:uid="{00000000-0005-0000-0000-00009E030000}"/>
    <cellStyle name="Normal 155 4" xfId="1172" xr:uid="{00000000-0005-0000-0000-00009F030000}"/>
    <cellStyle name="Normal 155 5" xfId="1173" xr:uid="{00000000-0005-0000-0000-0000A0030000}"/>
    <cellStyle name="Normal 155 5 2" xfId="1174" xr:uid="{00000000-0005-0000-0000-0000A1030000}"/>
    <cellStyle name="Normal 155 5 3" xfId="1175" xr:uid="{00000000-0005-0000-0000-0000A2030000}"/>
    <cellStyle name="Normal 155 6" xfId="1176" xr:uid="{00000000-0005-0000-0000-0000A3030000}"/>
    <cellStyle name="Normal 155 7" xfId="1177" xr:uid="{00000000-0005-0000-0000-0000A4030000}"/>
    <cellStyle name="Normal 156" xfId="1178" xr:uid="{00000000-0005-0000-0000-0000A5030000}"/>
    <cellStyle name="Normal 156 2" xfId="1179" xr:uid="{00000000-0005-0000-0000-0000A6030000}"/>
    <cellStyle name="Normal 156 3" xfId="1180" xr:uid="{00000000-0005-0000-0000-0000A7030000}"/>
    <cellStyle name="Normal 156 3 2" xfId="1181" xr:uid="{00000000-0005-0000-0000-0000A8030000}"/>
    <cellStyle name="Normal 156 3 3" xfId="1182" xr:uid="{00000000-0005-0000-0000-0000A9030000}"/>
    <cellStyle name="Normal 156 4" xfId="1183" xr:uid="{00000000-0005-0000-0000-0000AA030000}"/>
    <cellStyle name="Normal 156 5" xfId="1184" xr:uid="{00000000-0005-0000-0000-0000AB030000}"/>
    <cellStyle name="Normal 157" xfId="1185" xr:uid="{00000000-0005-0000-0000-0000AC030000}"/>
    <cellStyle name="Normal 157 2" xfId="1186" xr:uid="{00000000-0005-0000-0000-0000AD030000}"/>
    <cellStyle name="Normal 157 3" xfId="1187" xr:uid="{00000000-0005-0000-0000-0000AE030000}"/>
    <cellStyle name="Normal 157 3 2" xfId="1188" xr:uid="{00000000-0005-0000-0000-0000AF030000}"/>
    <cellStyle name="Normal 157 3 3" xfId="1189" xr:uid="{00000000-0005-0000-0000-0000B0030000}"/>
    <cellStyle name="Normal 157 4" xfId="1190" xr:uid="{00000000-0005-0000-0000-0000B1030000}"/>
    <cellStyle name="Normal 158" xfId="1191" xr:uid="{00000000-0005-0000-0000-0000B2030000}"/>
    <cellStyle name="Normal 158 2" xfId="1192" xr:uid="{00000000-0005-0000-0000-0000B3030000}"/>
    <cellStyle name="Normal 158 3" xfId="1193" xr:uid="{00000000-0005-0000-0000-0000B4030000}"/>
    <cellStyle name="Normal 158 3 2" xfId="1194" xr:uid="{00000000-0005-0000-0000-0000B5030000}"/>
    <cellStyle name="Normal 158 3 3" xfId="1195" xr:uid="{00000000-0005-0000-0000-0000B6030000}"/>
    <cellStyle name="Normal 158 4" xfId="1196" xr:uid="{00000000-0005-0000-0000-0000B7030000}"/>
    <cellStyle name="Normal 159" xfId="1197" xr:uid="{00000000-0005-0000-0000-0000B8030000}"/>
    <cellStyle name="Normal 159 2" xfId="1198" xr:uid="{00000000-0005-0000-0000-0000B9030000}"/>
    <cellStyle name="Normal 159 3" xfId="1199" xr:uid="{00000000-0005-0000-0000-0000BA030000}"/>
    <cellStyle name="Normal 159 3 2" xfId="1200" xr:uid="{00000000-0005-0000-0000-0000BB030000}"/>
    <cellStyle name="Normal 159 3 3" xfId="1201" xr:uid="{00000000-0005-0000-0000-0000BC030000}"/>
    <cellStyle name="Normal 159 4" xfId="1202" xr:uid="{00000000-0005-0000-0000-0000BD030000}"/>
    <cellStyle name="Normal 159 5" xfId="1203" xr:uid="{00000000-0005-0000-0000-0000BE030000}"/>
    <cellStyle name="Normal 16" xfId="1204" xr:uid="{00000000-0005-0000-0000-0000BF030000}"/>
    <cellStyle name="Normal 16 2" xfId="327" xr:uid="{00000000-0005-0000-0000-0000C0030000}"/>
    <cellStyle name="Normal 16 3" xfId="328" xr:uid="{00000000-0005-0000-0000-0000C1030000}"/>
    <cellStyle name="Normal 16 4" xfId="329" xr:uid="{00000000-0005-0000-0000-0000C2030000}"/>
    <cellStyle name="Normal 160" xfId="1205" xr:uid="{00000000-0005-0000-0000-0000C3030000}"/>
    <cellStyle name="Normal 160 2" xfId="1206" xr:uid="{00000000-0005-0000-0000-0000C4030000}"/>
    <cellStyle name="Normal 160 3" xfId="1207" xr:uid="{00000000-0005-0000-0000-0000C5030000}"/>
    <cellStyle name="Normal 160 3 2" xfId="1208" xr:uid="{00000000-0005-0000-0000-0000C6030000}"/>
    <cellStyle name="Normal 160 3 3" xfId="1209" xr:uid="{00000000-0005-0000-0000-0000C7030000}"/>
    <cellStyle name="Normal 160 4" xfId="1210" xr:uid="{00000000-0005-0000-0000-0000C8030000}"/>
    <cellStyle name="Normal 160 5" xfId="1211" xr:uid="{00000000-0005-0000-0000-0000C9030000}"/>
    <cellStyle name="Normal 161" xfId="1212" xr:uid="{00000000-0005-0000-0000-0000CA030000}"/>
    <cellStyle name="Normal 161 2" xfId="1213" xr:uid="{00000000-0005-0000-0000-0000CB030000}"/>
    <cellStyle name="Normal 161 3" xfId="1214" xr:uid="{00000000-0005-0000-0000-0000CC030000}"/>
    <cellStyle name="Normal 161 3 2" xfId="1215" xr:uid="{00000000-0005-0000-0000-0000CD030000}"/>
    <cellStyle name="Normal 161 3 3" xfId="1216" xr:uid="{00000000-0005-0000-0000-0000CE030000}"/>
    <cellStyle name="Normal 161 4" xfId="1217" xr:uid="{00000000-0005-0000-0000-0000CF030000}"/>
    <cellStyle name="Normal 161 5" xfId="1218" xr:uid="{00000000-0005-0000-0000-0000D0030000}"/>
    <cellStyle name="Normal 162" xfId="1219" xr:uid="{00000000-0005-0000-0000-0000D1030000}"/>
    <cellStyle name="Normal 162 2" xfId="1220" xr:uid="{00000000-0005-0000-0000-0000D2030000}"/>
    <cellStyle name="Normal 162 3" xfId="1221" xr:uid="{00000000-0005-0000-0000-0000D3030000}"/>
    <cellStyle name="Normal 162 3 2" xfId="1222" xr:uid="{00000000-0005-0000-0000-0000D4030000}"/>
    <cellStyle name="Normal 162 3 3" xfId="1223" xr:uid="{00000000-0005-0000-0000-0000D5030000}"/>
    <cellStyle name="Normal 162 4" xfId="1224" xr:uid="{00000000-0005-0000-0000-0000D6030000}"/>
    <cellStyle name="Normal 162 5" xfId="1225" xr:uid="{00000000-0005-0000-0000-0000D7030000}"/>
    <cellStyle name="Normal 163" xfId="1226" xr:uid="{00000000-0005-0000-0000-0000D8030000}"/>
    <cellStyle name="Normal 163 2" xfId="1227" xr:uid="{00000000-0005-0000-0000-0000D9030000}"/>
    <cellStyle name="Normal 163 3" xfId="1228" xr:uid="{00000000-0005-0000-0000-0000DA030000}"/>
    <cellStyle name="Normal 163 3 2" xfId="1229" xr:uid="{00000000-0005-0000-0000-0000DB030000}"/>
    <cellStyle name="Normal 163 3 3" xfId="1230" xr:uid="{00000000-0005-0000-0000-0000DC030000}"/>
    <cellStyle name="Normal 163 4" xfId="1231" xr:uid="{00000000-0005-0000-0000-0000DD030000}"/>
    <cellStyle name="Normal 163 5" xfId="1232" xr:uid="{00000000-0005-0000-0000-0000DE030000}"/>
    <cellStyle name="Normal 164" xfId="1233" xr:uid="{00000000-0005-0000-0000-0000DF030000}"/>
    <cellStyle name="Normal 164 2" xfId="1234" xr:uid="{00000000-0005-0000-0000-0000E0030000}"/>
    <cellStyle name="Normal 164 3" xfId="1235" xr:uid="{00000000-0005-0000-0000-0000E1030000}"/>
    <cellStyle name="Normal 164 4" xfId="1236" xr:uid="{00000000-0005-0000-0000-0000E2030000}"/>
    <cellStyle name="Normal 164 4 2" xfId="1237" xr:uid="{00000000-0005-0000-0000-0000E3030000}"/>
    <cellStyle name="Normal 164 4 3" xfId="1238" xr:uid="{00000000-0005-0000-0000-0000E4030000}"/>
    <cellStyle name="Normal 164 5" xfId="1239" xr:uid="{00000000-0005-0000-0000-0000E5030000}"/>
    <cellStyle name="Normal 165" xfId="1240" xr:uid="{00000000-0005-0000-0000-0000E6030000}"/>
    <cellStyle name="Normal 165 2" xfId="1241" xr:uid="{00000000-0005-0000-0000-0000E7030000}"/>
    <cellStyle name="Normal 165 3" xfId="1242" xr:uid="{00000000-0005-0000-0000-0000E8030000}"/>
    <cellStyle name="Normal 165 4" xfId="1243" xr:uid="{00000000-0005-0000-0000-0000E9030000}"/>
    <cellStyle name="Normal 165 4 2" xfId="1244" xr:uid="{00000000-0005-0000-0000-0000EA030000}"/>
    <cellStyle name="Normal 165 4 3" xfId="1245" xr:uid="{00000000-0005-0000-0000-0000EB030000}"/>
    <cellStyle name="Normal 165 5" xfId="1246" xr:uid="{00000000-0005-0000-0000-0000EC030000}"/>
    <cellStyle name="Normal 166" xfId="1247" xr:uid="{00000000-0005-0000-0000-0000ED030000}"/>
    <cellStyle name="Normal 166 2" xfId="1248" xr:uid="{00000000-0005-0000-0000-0000EE030000}"/>
    <cellStyle name="Normal 166 3" xfId="1249" xr:uid="{00000000-0005-0000-0000-0000EF030000}"/>
    <cellStyle name="Normal 166 3 2" xfId="1250" xr:uid="{00000000-0005-0000-0000-0000F0030000}"/>
    <cellStyle name="Normal 166 3 3" xfId="1251" xr:uid="{00000000-0005-0000-0000-0000F1030000}"/>
    <cellStyle name="Normal 166 4" xfId="1252" xr:uid="{00000000-0005-0000-0000-0000F2030000}"/>
    <cellStyle name="Normal 166 5" xfId="1253" xr:uid="{00000000-0005-0000-0000-0000F3030000}"/>
    <cellStyle name="Normal 167" xfId="1254" xr:uid="{00000000-0005-0000-0000-0000F4030000}"/>
    <cellStyle name="Normal 167 2" xfId="1255" xr:uid="{00000000-0005-0000-0000-0000F5030000}"/>
    <cellStyle name="Normal 167 3" xfId="1256" xr:uid="{00000000-0005-0000-0000-0000F6030000}"/>
    <cellStyle name="Normal 167 3 2" xfId="1257" xr:uid="{00000000-0005-0000-0000-0000F7030000}"/>
    <cellStyle name="Normal 167 3 3" xfId="1258" xr:uid="{00000000-0005-0000-0000-0000F8030000}"/>
    <cellStyle name="Normal 167 4" xfId="1259" xr:uid="{00000000-0005-0000-0000-0000F9030000}"/>
    <cellStyle name="Normal 167 5" xfId="1260" xr:uid="{00000000-0005-0000-0000-0000FA030000}"/>
    <cellStyle name="Normal 168" xfId="1261" xr:uid="{00000000-0005-0000-0000-0000FB030000}"/>
    <cellStyle name="Normal 168 2" xfId="1262" xr:uid="{00000000-0005-0000-0000-0000FC030000}"/>
    <cellStyle name="Normal 168 3" xfId="1263" xr:uid="{00000000-0005-0000-0000-0000FD030000}"/>
    <cellStyle name="Normal 168 4" xfId="1264" xr:uid="{00000000-0005-0000-0000-0000FE030000}"/>
    <cellStyle name="Normal 168 4 2" xfId="1265" xr:uid="{00000000-0005-0000-0000-0000FF030000}"/>
    <cellStyle name="Normal 168 4 3" xfId="1266" xr:uid="{00000000-0005-0000-0000-000000040000}"/>
    <cellStyle name="Normal 168 5" xfId="1267" xr:uid="{00000000-0005-0000-0000-000001040000}"/>
    <cellStyle name="Normal 169" xfId="1268" xr:uid="{00000000-0005-0000-0000-000002040000}"/>
    <cellStyle name="Normal 169 2" xfId="1269" xr:uid="{00000000-0005-0000-0000-000003040000}"/>
    <cellStyle name="Normal 169 3" xfId="1270" xr:uid="{00000000-0005-0000-0000-000004040000}"/>
    <cellStyle name="Normal 169 3 2" xfId="1271" xr:uid="{00000000-0005-0000-0000-000005040000}"/>
    <cellStyle name="Normal 169 3 3" xfId="1272" xr:uid="{00000000-0005-0000-0000-000006040000}"/>
    <cellStyle name="Normal 169 4" xfId="1273" xr:uid="{00000000-0005-0000-0000-000007040000}"/>
    <cellStyle name="Normal 169 5" xfId="1274" xr:uid="{00000000-0005-0000-0000-000008040000}"/>
    <cellStyle name="Normal 17" xfId="330" xr:uid="{00000000-0005-0000-0000-000009040000}"/>
    <cellStyle name="Normal 17 2" xfId="331" xr:uid="{00000000-0005-0000-0000-00000A040000}"/>
    <cellStyle name="Normal 17 3" xfId="332" xr:uid="{00000000-0005-0000-0000-00000B040000}"/>
    <cellStyle name="Normal 17 4" xfId="333" xr:uid="{00000000-0005-0000-0000-00000C040000}"/>
    <cellStyle name="Normal 170" xfId="1275" xr:uid="{00000000-0005-0000-0000-00000D040000}"/>
    <cellStyle name="Normal 170 2" xfId="1276" xr:uid="{00000000-0005-0000-0000-00000E040000}"/>
    <cellStyle name="Normal 170 3" xfId="1277" xr:uid="{00000000-0005-0000-0000-00000F040000}"/>
    <cellStyle name="Normal 170 4" xfId="1278" xr:uid="{00000000-0005-0000-0000-000010040000}"/>
    <cellStyle name="Normal 170 4 2" xfId="1279" xr:uid="{00000000-0005-0000-0000-000011040000}"/>
    <cellStyle name="Normal 170 4 3" xfId="1280" xr:uid="{00000000-0005-0000-0000-000012040000}"/>
    <cellStyle name="Normal 170 5" xfId="1281" xr:uid="{00000000-0005-0000-0000-000013040000}"/>
    <cellStyle name="Normal 171" xfId="1282" xr:uid="{00000000-0005-0000-0000-000014040000}"/>
    <cellStyle name="Normal 171 2" xfId="1283" xr:uid="{00000000-0005-0000-0000-000015040000}"/>
    <cellStyle name="Normal 171 3" xfId="1284" xr:uid="{00000000-0005-0000-0000-000016040000}"/>
    <cellStyle name="Normal 171 3 2" xfId="1285" xr:uid="{00000000-0005-0000-0000-000017040000}"/>
    <cellStyle name="Normal 171 3 3" xfId="1286" xr:uid="{00000000-0005-0000-0000-000018040000}"/>
    <cellStyle name="Normal 171 4" xfId="1287" xr:uid="{00000000-0005-0000-0000-000019040000}"/>
    <cellStyle name="Normal 171 5" xfId="1288" xr:uid="{00000000-0005-0000-0000-00001A040000}"/>
    <cellStyle name="Normal 172" xfId="1289" xr:uid="{00000000-0005-0000-0000-00001B040000}"/>
    <cellStyle name="Normal 172 2" xfId="1290" xr:uid="{00000000-0005-0000-0000-00001C040000}"/>
    <cellStyle name="Normal 172 3" xfId="1291" xr:uid="{00000000-0005-0000-0000-00001D040000}"/>
    <cellStyle name="Normal 172 4" xfId="1292" xr:uid="{00000000-0005-0000-0000-00001E040000}"/>
    <cellStyle name="Normal 172 4 2" xfId="1293" xr:uid="{00000000-0005-0000-0000-00001F040000}"/>
    <cellStyle name="Normal 172 4 3" xfId="1294" xr:uid="{00000000-0005-0000-0000-000020040000}"/>
    <cellStyle name="Normal 172 5" xfId="1295" xr:uid="{00000000-0005-0000-0000-000021040000}"/>
    <cellStyle name="Normal 173" xfId="1296" xr:uid="{00000000-0005-0000-0000-000022040000}"/>
    <cellStyle name="Normal 173 2" xfId="1297" xr:uid="{00000000-0005-0000-0000-000023040000}"/>
    <cellStyle name="Normal 173 3" xfId="1298" xr:uid="{00000000-0005-0000-0000-000024040000}"/>
    <cellStyle name="Normal 173 3 2" xfId="1299" xr:uid="{00000000-0005-0000-0000-000025040000}"/>
    <cellStyle name="Normal 173 3 3" xfId="1300" xr:uid="{00000000-0005-0000-0000-000026040000}"/>
    <cellStyle name="Normal 173 4" xfId="1301" xr:uid="{00000000-0005-0000-0000-000027040000}"/>
    <cellStyle name="Normal 173 5" xfId="1302" xr:uid="{00000000-0005-0000-0000-000028040000}"/>
    <cellStyle name="Normal 174" xfId="1303" xr:uid="{00000000-0005-0000-0000-000029040000}"/>
    <cellStyle name="Normal 174 2" xfId="1304" xr:uid="{00000000-0005-0000-0000-00002A040000}"/>
    <cellStyle name="Normal 174 3" xfId="1305" xr:uid="{00000000-0005-0000-0000-00002B040000}"/>
    <cellStyle name="Normal 174 4" xfId="1306" xr:uid="{00000000-0005-0000-0000-00002C040000}"/>
    <cellStyle name="Normal 174 4 2" xfId="1307" xr:uid="{00000000-0005-0000-0000-00002D040000}"/>
    <cellStyle name="Normal 174 4 3" xfId="1308" xr:uid="{00000000-0005-0000-0000-00002E040000}"/>
    <cellStyle name="Normal 174 5" xfId="1309" xr:uid="{00000000-0005-0000-0000-00002F040000}"/>
    <cellStyle name="Normal 175" xfId="1310" xr:uid="{00000000-0005-0000-0000-000030040000}"/>
    <cellStyle name="Normal 176" xfId="1311" xr:uid="{00000000-0005-0000-0000-000031040000}"/>
    <cellStyle name="Normal 176 2" xfId="1312" xr:uid="{00000000-0005-0000-0000-000032040000}"/>
    <cellStyle name="Normal 176 3" xfId="1313" xr:uid="{00000000-0005-0000-0000-000033040000}"/>
    <cellStyle name="Normal 176 4" xfId="1314" xr:uid="{00000000-0005-0000-0000-000034040000}"/>
    <cellStyle name="Normal 176 4 2" xfId="1315" xr:uid="{00000000-0005-0000-0000-000035040000}"/>
    <cellStyle name="Normal 176 4 3" xfId="1316" xr:uid="{00000000-0005-0000-0000-000036040000}"/>
    <cellStyle name="Normal 176 5" xfId="1317" xr:uid="{00000000-0005-0000-0000-000037040000}"/>
    <cellStyle name="Normal 177" xfId="1318" xr:uid="{00000000-0005-0000-0000-000038040000}"/>
    <cellStyle name="Normal 177 2" xfId="1319" xr:uid="{00000000-0005-0000-0000-000039040000}"/>
    <cellStyle name="Normal 177 3" xfId="1320" xr:uid="{00000000-0005-0000-0000-00003A040000}"/>
    <cellStyle name="Normal 177 3 2" xfId="1321" xr:uid="{00000000-0005-0000-0000-00003B040000}"/>
    <cellStyle name="Normal 177 3 3" xfId="1322" xr:uid="{00000000-0005-0000-0000-00003C040000}"/>
    <cellStyle name="Normal 177 4" xfId="1323" xr:uid="{00000000-0005-0000-0000-00003D040000}"/>
    <cellStyle name="Normal 177 5" xfId="1324" xr:uid="{00000000-0005-0000-0000-00003E040000}"/>
    <cellStyle name="Normal 178" xfId="1325" xr:uid="{00000000-0005-0000-0000-00003F040000}"/>
    <cellStyle name="Normal 178 2" xfId="1326" xr:uid="{00000000-0005-0000-0000-000040040000}"/>
    <cellStyle name="Normal 178 3" xfId="1327" xr:uid="{00000000-0005-0000-0000-000041040000}"/>
    <cellStyle name="Normal 178 3 2" xfId="1328" xr:uid="{00000000-0005-0000-0000-000042040000}"/>
    <cellStyle name="Normal 178 3 3" xfId="1329" xr:uid="{00000000-0005-0000-0000-000043040000}"/>
    <cellStyle name="Normal 178 4" xfId="1330" xr:uid="{00000000-0005-0000-0000-000044040000}"/>
    <cellStyle name="Normal 178 5" xfId="1331" xr:uid="{00000000-0005-0000-0000-000045040000}"/>
    <cellStyle name="Normal 179" xfId="1332" xr:uid="{00000000-0005-0000-0000-000046040000}"/>
    <cellStyle name="Normal 179 2" xfId="1333" xr:uid="{00000000-0005-0000-0000-000047040000}"/>
    <cellStyle name="Normal 179 3" xfId="1334" xr:uid="{00000000-0005-0000-0000-000048040000}"/>
    <cellStyle name="Normal 179 4" xfId="1335" xr:uid="{00000000-0005-0000-0000-000049040000}"/>
    <cellStyle name="Normal 179 4 2" xfId="1336" xr:uid="{00000000-0005-0000-0000-00004A040000}"/>
    <cellStyle name="Normal 179 4 3" xfId="1337" xr:uid="{00000000-0005-0000-0000-00004B040000}"/>
    <cellStyle name="Normal 179 5" xfId="1338" xr:uid="{00000000-0005-0000-0000-00004C040000}"/>
    <cellStyle name="Normal 18" xfId="1339" xr:uid="{00000000-0005-0000-0000-00004D040000}"/>
    <cellStyle name="Normal 18 2" xfId="334" xr:uid="{00000000-0005-0000-0000-00004E040000}"/>
    <cellStyle name="Normal 18 3" xfId="335" xr:uid="{00000000-0005-0000-0000-00004F040000}"/>
    <cellStyle name="Normal 18 4" xfId="336" xr:uid="{00000000-0005-0000-0000-000050040000}"/>
    <cellStyle name="Normal 180" xfId="1340" xr:uid="{00000000-0005-0000-0000-000051040000}"/>
    <cellStyle name="Normal 180 2" xfId="1341" xr:uid="{00000000-0005-0000-0000-000052040000}"/>
    <cellStyle name="Normal 180 3" xfId="1342" xr:uid="{00000000-0005-0000-0000-000053040000}"/>
    <cellStyle name="Normal 180 3 2" xfId="1343" xr:uid="{00000000-0005-0000-0000-000054040000}"/>
    <cellStyle name="Normal 180 3 3" xfId="1344" xr:uid="{00000000-0005-0000-0000-000055040000}"/>
    <cellStyle name="Normal 180 4" xfId="1345" xr:uid="{00000000-0005-0000-0000-000056040000}"/>
    <cellStyle name="Normal 180 5" xfId="1346" xr:uid="{00000000-0005-0000-0000-000057040000}"/>
    <cellStyle name="Normal 181" xfId="1347" xr:uid="{00000000-0005-0000-0000-000058040000}"/>
    <cellStyle name="Normal 181 2" xfId="1348" xr:uid="{00000000-0005-0000-0000-000059040000}"/>
    <cellStyle name="Normal 181 3" xfId="1349" xr:uid="{00000000-0005-0000-0000-00005A040000}"/>
    <cellStyle name="Normal 181 3 2" xfId="1350" xr:uid="{00000000-0005-0000-0000-00005B040000}"/>
    <cellStyle name="Normal 181 3 3" xfId="1351" xr:uid="{00000000-0005-0000-0000-00005C040000}"/>
    <cellStyle name="Normal 181 4" xfId="1352" xr:uid="{00000000-0005-0000-0000-00005D040000}"/>
    <cellStyle name="Normal 181 5" xfId="1353" xr:uid="{00000000-0005-0000-0000-00005E040000}"/>
    <cellStyle name="Normal 182" xfId="1354" xr:uid="{00000000-0005-0000-0000-00005F040000}"/>
    <cellStyle name="Normal 182 2" xfId="1355" xr:uid="{00000000-0005-0000-0000-000060040000}"/>
    <cellStyle name="Normal 182 3" xfId="1356" xr:uid="{00000000-0005-0000-0000-000061040000}"/>
    <cellStyle name="Normal 182 4" xfId="1357" xr:uid="{00000000-0005-0000-0000-000062040000}"/>
    <cellStyle name="Normal 182 4 2" xfId="1358" xr:uid="{00000000-0005-0000-0000-000063040000}"/>
    <cellStyle name="Normal 182 4 3" xfId="1359" xr:uid="{00000000-0005-0000-0000-000064040000}"/>
    <cellStyle name="Normal 182 5" xfId="1360" xr:uid="{00000000-0005-0000-0000-000065040000}"/>
    <cellStyle name="Normal 183" xfId="1361" xr:uid="{00000000-0005-0000-0000-000066040000}"/>
    <cellStyle name="Normal 183 2" xfId="1362" xr:uid="{00000000-0005-0000-0000-000067040000}"/>
    <cellStyle name="Normal 183 3" xfId="1363" xr:uid="{00000000-0005-0000-0000-000068040000}"/>
    <cellStyle name="Normal 183 3 2" xfId="1364" xr:uid="{00000000-0005-0000-0000-000069040000}"/>
    <cellStyle name="Normal 183 3 3" xfId="1365" xr:uid="{00000000-0005-0000-0000-00006A040000}"/>
    <cellStyle name="Normal 183 4" xfId="1366" xr:uid="{00000000-0005-0000-0000-00006B040000}"/>
    <cellStyle name="Normal 183 5" xfId="1367" xr:uid="{00000000-0005-0000-0000-00006C040000}"/>
    <cellStyle name="Normal 184" xfId="1368" xr:uid="{00000000-0005-0000-0000-00006D040000}"/>
    <cellStyle name="Normal 184 2" xfId="1369" xr:uid="{00000000-0005-0000-0000-00006E040000}"/>
    <cellStyle name="Normal 184 3" xfId="1370" xr:uid="{00000000-0005-0000-0000-00006F040000}"/>
    <cellStyle name="Normal 184 4" xfId="1371" xr:uid="{00000000-0005-0000-0000-000070040000}"/>
    <cellStyle name="Normal 184 4 2" xfId="1372" xr:uid="{00000000-0005-0000-0000-000071040000}"/>
    <cellStyle name="Normal 184 4 3" xfId="1373" xr:uid="{00000000-0005-0000-0000-000072040000}"/>
    <cellStyle name="Normal 184 5" xfId="1374" xr:uid="{00000000-0005-0000-0000-000073040000}"/>
    <cellStyle name="Normal 185" xfId="1375" xr:uid="{00000000-0005-0000-0000-000074040000}"/>
    <cellStyle name="Normal 185 2" xfId="1376" xr:uid="{00000000-0005-0000-0000-000075040000}"/>
    <cellStyle name="Normal 185 3" xfId="1377" xr:uid="{00000000-0005-0000-0000-000076040000}"/>
    <cellStyle name="Normal 185 3 2" xfId="1378" xr:uid="{00000000-0005-0000-0000-000077040000}"/>
    <cellStyle name="Normal 185 3 3" xfId="1379" xr:uid="{00000000-0005-0000-0000-000078040000}"/>
    <cellStyle name="Normal 185 4" xfId="1380" xr:uid="{00000000-0005-0000-0000-000079040000}"/>
    <cellStyle name="Normal 185 5" xfId="1381" xr:uid="{00000000-0005-0000-0000-00007A040000}"/>
    <cellStyle name="Normal 186" xfId="1382" xr:uid="{00000000-0005-0000-0000-00007B040000}"/>
    <cellStyle name="Normal 186 2" xfId="1383" xr:uid="{00000000-0005-0000-0000-00007C040000}"/>
    <cellStyle name="Normal 186 3" xfId="1384" xr:uid="{00000000-0005-0000-0000-00007D040000}"/>
    <cellStyle name="Normal 186 4" xfId="1385" xr:uid="{00000000-0005-0000-0000-00007E040000}"/>
    <cellStyle name="Normal 186 4 2" xfId="1386" xr:uid="{00000000-0005-0000-0000-00007F040000}"/>
    <cellStyle name="Normal 186 4 3" xfId="1387" xr:uid="{00000000-0005-0000-0000-000080040000}"/>
    <cellStyle name="Normal 186 5" xfId="1388" xr:uid="{00000000-0005-0000-0000-000081040000}"/>
    <cellStyle name="Normal 187" xfId="1389" xr:uid="{00000000-0005-0000-0000-000082040000}"/>
    <cellStyle name="Normal 188" xfId="1390" xr:uid="{00000000-0005-0000-0000-000083040000}"/>
    <cellStyle name="Normal 188 2" xfId="1391" xr:uid="{00000000-0005-0000-0000-000084040000}"/>
    <cellStyle name="Normal 188 3" xfId="1392" xr:uid="{00000000-0005-0000-0000-000085040000}"/>
    <cellStyle name="Normal 188 4" xfId="1393" xr:uid="{00000000-0005-0000-0000-000086040000}"/>
    <cellStyle name="Normal 188 5" xfId="1394" xr:uid="{00000000-0005-0000-0000-000087040000}"/>
    <cellStyle name="Normal 188 6" xfId="1395" xr:uid="{00000000-0005-0000-0000-000088040000}"/>
    <cellStyle name="Normal 189" xfId="1396" xr:uid="{00000000-0005-0000-0000-000089040000}"/>
    <cellStyle name="Normal 189 2" xfId="1397" xr:uid="{00000000-0005-0000-0000-00008A040000}"/>
    <cellStyle name="Normal 189 3" xfId="1398" xr:uid="{00000000-0005-0000-0000-00008B040000}"/>
    <cellStyle name="Normal 189 3 2" xfId="1399" xr:uid="{00000000-0005-0000-0000-00008C040000}"/>
    <cellStyle name="Normal 189 3 3" xfId="1400" xr:uid="{00000000-0005-0000-0000-00008D040000}"/>
    <cellStyle name="Normal 189 4" xfId="1401" xr:uid="{00000000-0005-0000-0000-00008E040000}"/>
    <cellStyle name="Normal 189 5" xfId="1402" xr:uid="{00000000-0005-0000-0000-00008F040000}"/>
    <cellStyle name="Normal 19" xfId="1403" xr:uid="{00000000-0005-0000-0000-000090040000}"/>
    <cellStyle name="Normal 19 2" xfId="337" xr:uid="{00000000-0005-0000-0000-000091040000}"/>
    <cellStyle name="Normal 19 3" xfId="338" xr:uid="{00000000-0005-0000-0000-000092040000}"/>
    <cellStyle name="Normal 19 4" xfId="339" xr:uid="{00000000-0005-0000-0000-000093040000}"/>
    <cellStyle name="Normal 190" xfId="1404" xr:uid="{00000000-0005-0000-0000-000094040000}"/>
    <cellStyle name="Normal 190 2" xfId="1405" xr:uid="{00000000-0005-0000-0000-000095040000}"/>
    <cellStyle name="Normal 190 3" xfId="1406" xr:uid="{00000000-0005-0000-0000-000096040000}"/>
    <cellStyle name="Normal 190 4" xfId="1407" xr:uid="{00000000-0005-0000-0000-000097040000}"/>
    <cellStyle name="Normal 190 5" xfId="1408" xr:uid="{00000000-0005-0000-0000-000098040000}"/>
    <cellStyle name="Normal 190 6" xfId="1409" xr:uid="{00000000-0005-0000-0000-000099040000}"/>
    <cellStyle name="Normal 191" xfId="1410" xr:uid="{00000000-0005-0000-0000-00009A040000}"/>
    <cellStyle name="Normal 192" xfId="1411" xr:uid="{00000000-0005-0000-0000-00009B040000}"/>
    <cellStyle name="Normal 192 2" xfId="1412" xr:uid="{00000000-0005-0000-0000-00009C040000}"/>
    <cellStyle name="Normal 192 3" xfId="1413" xr:uid="{00000000-0005-0000-0000-00009D040000}"/>
    <cellStyle name="Normal 192 3 2" xfId="1414" xr:uid="{00000000-0005-0000-0000-00009E040000}"/>
    <cellStyle name="Normal 192 3 3" xfId="1415" xr:uid="{00000000-0005-0000-0000-00009F040000}"/>
    <cellStyle name="Normal 192 4" xfId="1416" xr:uid="{00000000-0005-0000-0000-0000A0040000}"/>
    <cellStyle name="Normal 192 5" xfId="1417" xr:uid="{00000000-0005-0000-0000-0000A1040000}"/>
    <cellStyle name="Normal 193" xfId="1418" xr:uid="{00000000-0005-0000-0000-0000A2040000}"/>
    <cellStyle name="Normal 193 2" xfId="1419" xr:uid="{00000000-0005-0000-0000-0000A3040000}"/>
    <cellStyle name="Normal 193 3" xfId="1420" xr:uid="{00000000-0005-0000-0000-0000A4040000}"/>
    <cellStyle name="Normal 193 4" xfId="1421" xr:uid="{00000000-0005-0000-0000-0000A5040000}"/>
    <cellStyle name="Normal 193 5" xfId="1422" xr:uid="{00000000-0005-0000-0000-0000A6040000}"/>
    <cellStyle name="Normal 193 6" xfId="1423" xr:uid="{00000000-0005-0000-0000-0000A7040000}"/>
    <cellStyle name="Normal 194" xfId="1424" xr:uid="{00000000-0005-0000-0000-0000A8040000}"/>
    <cellStyle name="Normal 195" xfId="1425" xr:uid="{00000000-0005-0000-0000-0000A9040000}"/>
    <cellStyle name="Normal 195 2" xfId="1426" xr:uid="{00000000-0005-0000-0000-0000AA040000}"/>
    <cellStyle name="Normal 195 3" xfId="1427" xr:uid="{00000000-0005-0000-0000-0000AB040000}"/>
    <cellStyle name="Normal 195 3 2" xfId="1428" xr:uid="{00000000-0005-0000-0000-0000AC040000}"/>
    <cellStyle name="Normal 195 3 3" xfId="1429" xr:uid="{00000000-0005-0000-0000-0000AD040000}"/>
    <cellStyle name="Normal 195 4" xfId="1430" xr:uid="{00000000-0005-0000-0000-0000AE040000}"/>
    <cellStyle name="Normal 195 5" xfId="1431" xr:uid="{00000000-0005-0000-0000-0000AF040000}"/>
    <cellStyle name="Normal 196" xfId="1432" xr:uid="{00000000-0005-0000-0000-0000B0040000}"/>
    <cellStyle name="Normal 196 2" xfId="1433" xr:uid="{00000000-0005-0000-0000-0000B1040000}"/>
    <cellStyle name="Normal 196 3" xfId="1434" xr:uid="{00000000-0005-0000-0000-0000B2040000}"/>
    <cellStyle name="Normal 196 4" xfId="1435" xr:uid="{00000000-0005-0000-0000-0000B3040000}"/>
    <cellStyle name="Normal 196 5" xfId="1436" xr:uid="{00000000-0005-0000-0000-0000B4040000}"/>
    <cellStyle name="Normal 197" xfId="1437" xr:uid="{00000000-0005-0000-0000-0000B5040000}"/>
    <cellStyle name="Normal 198" xfId="1438" xr:uid="{00000000-0005-0000-0000-0000B6040000}"/>
    <cellStyle name="Normal 198 2" xfId="1439" xr:uid="{00000000-0005-0000-0000-0000B7040000}"/>
    <cellStyle name="Normal 199" xfId="1440" xr:uid="{00000000-0005-0000-0000-0000B8040000}"/>
    <cellStyle name="Normal 2" xfId="92" xr:uid="{00000000-0005-0000-0000-0000B9040000}"/>
    <cellStyle name="Normal 2 10" xfId="340" xr:uid="{00000000-0005-0000-0000-0000BA040000}"/>
    <cellStyle name="Normal 2 11" xfId="341" xr:uid="{00000000-0005-0000-0000-0000BB040000}"/>
    <cellStyle name="Normal 2 12" xfId="342" xr:uid="{00000000-0005-0000-0000-0000BC040000}"/>
    <cellStyle name="Normal 2 13" xfId="343" xr:uid="{00000000-0005-0000-0000-0000BD040000}"/>
    <cellStyle name="Normal 2 14" xfId="344" xr:uid="{00000000-0005-0000-0000-0000BE040000}"/>
    <cellStyle name="Normal 2 15" xfId="345" xr:uid="{00000000-0005-0000-0000-0000BF040000}"/>
    <cellStyle name="Normal 2 16" xfId="346" xr:uid="{00000000-0005-0000-0000-0000C0040000}"/>
    <cellStyle name="Normal 2 17" xfId="347" xr:uid="{00000000-0005-0000-0000-0000C1040000}"/>
    <cellStyle name="Normal 2 18" xfId="348" xr:uid="{00000000-0005-0000-0000-0000C2040000}"/>
    <cellStyle name="Normal 2 19" xfId="349" xr:uid="{00000000-0005-0000-0000-0000C3040000}"/>
    <cellStyle name="Normal 2 2" xfId="93" xr:uid="{00000000-0005-0000-0000-0000C4040000}"/>
    <cellStyle name="Normal 2 2 10" xfId="1441" xr:uid="{00000000-0005-0000-0000-0000C5040000}"/>
    <cellStyle name="Normal 2 2 11" xfId="1442" xr:uid="{00000000-0005-0000-0000-0000C6040000}"/>
    <cellStyle name="Normal 2 2 2" xfId="94" xr:uid="{00000000-0005-0000-0000-0000C7040000}"/>
    <cellStyle name="Normal 2 2 2 10" xfId="1443" xr:uid="{00000000-0005-0000-0000-0000C8040000}"/>
    <cellStyle name="Normal 2 2 2 2" xfId="95" xr:uid="{00000000-0005-0000-0000-0000C9040000}"/>
    <cellStyle name="Normal 2 2 2 2 2" xfId="1444" xr:uid="{00000000-0005-0000-0000-0000CA040000}"/>
    <cellStyle name="Normal 2 2 2 2 3" xfId="1445" xr:uid="{00000000-0005-0000-0000-0000CB040000}"/>
    <cellStyle name="Normal 2 2 2 2 4" xfId="1446" xr:uid="{00000000-0005-0000-0000-0000CC040000}"/>
    <cellStyle name="Normal 2 2 2 2 5" xfId="1447" xr:uid="{00000000-0005-0000-0000-0000CD040000}"/>
    <cellStyle name="Normal 2 2 2 2 6" xfId="1448" xr:uid="{00000000-0005-0000-0000-0000CE040000}"/>
    <cellStyle name="Normal 2 2 2 2 7" xfId="1449" xr:uid="{00000000-0005-0000-0000-0000CF040000}"/>
    <cellStyle name="Normal 2 2 2 2 8" xfId="1450" xr:uid="{00000000-0005-0000-0000-0000D0040000}"/>
    <cellStyle name="Normal 2 2 2 2 9" xfId="1451" xr:uid="{00000000-0005-0000-0000-0000D1040000}"/>
    <cellStyle name="Normal 2 2 2 3" xfId="1452" xr:uid="{00000000-0005-0000-0000-0000D2040000}"/>
    <cellStyle name="Normal 2 2 2 4" xfId="1453" xr:uid="{00000000-0005-0000-0000-0000D3040000}"/>
    <cellStyle name="Normal 2 2 2 5" xfId="1454" xr:uid="{00000000-0005-0000-0000-0000D4040000}"/>
    <cellStyle name="Normal 2 2 2 6" xfId="1455" xr:uid="{00000000-0005-0000-0000-0000D5040000}"/>
    <cellStyle name="Normal 2 2 2 7" xfId="1456" xr:uid="{00000000-0005-0000-0000-0000D6040000}"/>
    <cellStyle name="Normal 2 2 2 8" xfId="1457" xr:uid="{00000000-0005-0000-0000-0000D7040000}"/>
    <cellStyle name="Normal 2 2 2 9" xfId="1458" xr:uid="{00000000-0005-0000-0000-0000D8040000}"/>
    <cellStyle name="Normal 2 2 3" xfId="96" xr:uid="{00000000-0005-0000-0000-0000D9040000}"/>
    <cellStyle name="Normal 2 2 3 10" xfId="1459" xr:uid="{00000000-0005-0000-0000-0000DA040000}"/>
    <cellStyle name="Normal 2 2 3 2" xfId="97" xr:uid="{00000000-0005-0000-0000-0000DB040000}"/>
    <cellStyle name="Normal 2 2 3 2 2" xfId="1460" xr:uid="{00000000-0005-0000-0000-0000DC040000}"/>
    <cellStyle name="Normal 2 2 3 2 3" xfId="1461" xr:uid="{00000000-0005-0000-0000-0000DD040000}"/>
    <cellStyle name="Normal 2 2 3 3" xfId="98" xr:uid="{00000000-0005-0000-0000-0000DE040000}"/>
    <cellStyle name="Normal 2 2 3 3 2" xfId="1462" xr:uid="{00000000-0005-0000-0000-0000DF040000}"/>
    <cellStyle name="Normal 2 2 3 4" xfId="99" xr:uid="{00000000-0005-0000-0000-0000E0040000}"/>
    <cellStyle name="Normal 2 2 3 4 2" xfId="1463" xr:uid="{00000000-0005-0000-0000-0000E1040000}"/>
    <cellStyle name="Normal 2 2 3 5" xfId="100" xr:uid="{00000000-0005-0000-0000-0000E2040000}"/>
    <cellStyle name="Normal 2 2 3 5 2" xfId="1464" xr:uid="{00000000-0005-0000-0000-0000E3040000}"/>
    <cellStyle name="Normal 2 2 3 6" xfId="101" xr:uid="{00000000-0005-0000-0000-0000E4040000}"/>
    <cellStyle name="Normal 2 2 3 6 2" xfId="1465" xr:uid="{00000000-0005-0000-0000-0000E5040000}"/>
    <cellStyle name="Normal 2 2 3 7" xfId="102" xr:uid="{00000000-0005-0000-0000-0000E6040000}"/>
    <cellStyle name="Normal 2 2 3 7 2" xfId="1466" xr:uid="{00000000-0005-0000-0000-0000E7040000}"/>
    <cellStyle name="Normal 2 2 3 8" xfId="392" xr:uid="{00000000-0005-0000-0000-0000E8040000}"/>
    <cellStyle name="Normal 2 2 3 9" xfId="1467" xr:uid="{00000000-0005-0000-0000-0000E9040000}"/>
    <cellStyle name="Normal 2 2 3 9 2" xfId="1468" xr:uid="{00000000-0005-0000-0000-0000EA040000}"/>
    <cellStyle name="Normal 2 2 3_cálculo da esp das camadas" xfId="103" xr:uid="{00000000-0005-0000-0000-0000EB040000}"/>
    <cellStyle name="Normal 2 2 4" xfId="104" xr:uid="{00000000-0005-0000-0000-0000EC040000}"/>
    <cellStyle name="Normal 2 2 5" xfId="105" xr:uid="{00000000-0005-0000-0000-0000ED040000}"/>
    <cellStyle name="Normal 2 2 6" xfId="106" xr:uid="{00000000-0005-0000-0000-0000EE040000}"/>
    <cellStyle name="Normal 2 2 7" xfId="107" xr:uid="{00000000-0005-0000-0000-0000EF040000}"/>
    <cellStyle name="Normal 2 2 8" xfId="108" xr:uid="{00000000-0005-0000-0000-0000F0040000}"/>
    <cellStyle name="Normal 2 2 9" xfId="1469" xr:uid="{00000000-0005-0000-0000-0000F1040000}"/>
    <cellStyle name="Normal 2 2_cálculo da esp das camadas" xfId="109" xr:uid="{00000000-0005-0000-0000-0000F2040000}"/>
    <cellStyle name="Normal 2 20" xfId="350" xr:uid="{00000000-0005-0000-0000-0000F3040000}"/>
    <cellStyle name="Normal 2 21" xfId="351" xr:uid="{00000000-0005-0000-0000-0000F4040000}"/>
    <cellStyle name="Normal 2 22" xfId="3172" xr:uid="{00000000-0005-0000-0000-0000F5040000}"/>
    <cellStyle name="Normal 2 3" xfId="110" xr:uid="{00000000-0005-0000-0000-0000F6040000}"/>
    <cellStyle name="Normal 2 3 10" xfId="1470" xr:uid="{00000000-0005-0000-0000-0000F7040000}"/>
    <cellStyle name="Normal 2 3 2" xfId="1471" xr:uid="{00000000-0005-0000-0000-0000F8040000}"/>
    <cellStyle name="Normal 2 3 2 2" xfId="1472" xr:uid="{00000000-0005-0000-0000-0000F9040000}"/>
    <cellStyle name="Normal 2 3 2 3" xfId="1473" xr:uid="{00000000-0005-0000-0000-0000FA040000}"/>
    <cellStyle name="Normal 2 3 2 4" xfId="1474" xr:uid="{00000000-0005-0000-0000-0000FB040000}"/>
    <cellStyle name="Normal 2 3 2 5" xfId="1475" xr:uid="{00000000-0005-0000-0000-0000FC040000}"/>
    <cellStyle name="Normal 2 3 2 6" xfId="1476" xr:uid="{00000000-0005-0000-0000-0000FD040000}"/>
    <cellStyle name="Normal 2 3 2 7" xfId="1477" xr:uid="{00000000-0005-0000-0000-0000FE040000}"/>
    <cellStyle name="Normal 2 3 2 8" xfId="1478" xr:uid="{00000000-0005-0000-0000-0000FF040000}"/>
    <cellStyle name="Normal 2 3 2 9" xfId="1479" xr:uid="{00000000-0005-0000-0000-000000050000}"/>
    <cellStyle name="Normal 2 3 3" xfId="1480" xr:uid="{00000000-0005-0000-0000-000001050000}"/>
    <cellStyle name="Normal 2 3 4" xfId="1481" xr:uid="{00000000-0005-0000-0000-000002050000}"/>
    <cellStyle name="Normal 2 3 5" xfId="1482" xr:uid="{00000000-0005-0000-0000-000003050000}"/>
    <cellStyle name="Normal 2 3 6" xfId="1483" xr:uid="{00000000-0005-0000-0000-000004050000}"/>
    <cellStyle name="Normal 2 3 7" xfId="1484" xr:uid="{00000000-0005-0000-0000-000005050000}"/>
    <cellStyle name="Normal 2 3 8" xfId="1485" xr:uid="{00000000-0005-0000-0000-000006050000}"/>
    <cellStyle name="Normal 2 3 9" xfId="1486" xr:uid="{00000000-0005-0000-0000-000007050000}"/>
    <cellStyle name="Normal 2 4" xfId="111" xr:uid="{00000000-0005-0000-0000-000008050000}"/>
    <cellStyle name="Normal 2 4 10" xfId="1487" xr:uid="{00000000-0005-0000-0000-000009050000}"/>
    <cellStyle name="Normal 2 4 2" xfId="393" xr:uid="{00000000-0005-0000-0000-00000A050000}"/>
    <cellStyle name="Normal 2 4 2 2" xfId="1488" xr:uid="{00000000-0005-0000-0000-00000B050000}"/>
    <cellStyle name="Normal 2 4 2 3" xfId="1489" xr:uid="{00000000-0005-0000-0000-00000C050000}"/>
    <cellStyle name="Normal 2 4 2 4" xfId="1490" xr:uid="{00000000-0005-0000-0000-00000D050000}"/>
    <cellStyle name="Normal 2 4 2 5" xfId="1491" xr:uid="{00000000-0005-0000-0000-00000E050000}"/>
    <cellStyle name="Normal 2 4 2 6" xfId="1492" xr:uid="{00000000-0005-0000-0000-00000F050000}"/>
    <cellStyle name="Normal 2 4 2 7" xfId="1493" xr:uid="{00000000-0005-0000-0000-000010050000}"/>
    <cellStyle name="Normal 2 4 2 8" xfId="1494" xr:uid="{00000000-0005-0000-0000-000011050000}"/>
    <cellStyle name="Normal 2 4 2 9" xfId="1495" xr:uid="{00000000-0005-0000-0000-000012050000}"/>
    <cellStyle name="Normal 2 4 3" xfId="1496" xr:uid="{00000000-0005-0000-0000-000013050000}"/>
    <cellStyle name="Normal 2 4 3 2" xfId="1497" xr:uid="{00000000-0005-0000-0000-000014050000}"/>
    <cellStyle name="Normal 2 4 4" xfId="1498" xr:uid="{00000000-0005-0000-0000-000015050000}"/>
    <cellStyle name="Normal 2 4 5" xfId="1499" xr:uid="{00000000-0005-0000-0000-000016050000}"/>
    <cellStyle name="Normal 2 4 6" xfId="1500" xr:uid="{00000000-0005-0000-0000-000017050000}"/>
    <cellStyle name="Normal 2 4 7" xfId="1501" xr:uid="{00000000-0005-0000-0000-000018050000}"/>
    <cellStyle name="Normal 2 4 8" xfId="1502" xr:uid="{00000000-0005-0000-0000-000019050000}"/>
    <cellStyle name="Normal 2 4 9" xfId="1503" xr:uid="{00000000-0005-0000-0000-00001A050000}"/>
    <cellStyle name="Normal 2 5" xfId="352" xr:uid="{00000000-0005-0000-0000-00001B050000}"/>
    <cellStyle name="Normal 2 5 10" xfId="1504" xr:uid="{00000000-0005-0000-0000-00001C050000}"/>
    <cellStyle name="Normal 2 5 11" xfId="1505" xr:uid="{00000000-0005-0000-0000-00001D050000}"/>
    <cellStyle name="Normal 2 5 2" xfId="1506" xr:uid="{00000000-0005-0000-0000-00001E050000}"/>
    <cellStyle name="Normal 2 5 2 10" xfId="1507" xr:uid="{00000000-0005-0000-0000-00001F050000}"/>
    <cellStyle name="Normal 2 5 2 11" xfId="1508" xr:uid="{00000000-0005-0000-0000-000020050000}"/>
    <cellStyle name="Normal 2 5 2 2" xfId="1509" xr:uid="{00000000-0005-0000-0000-000021050000}"/>
    <cellStyle name="Normal 2 5 2 2 2" xfId="1510" xr:uid="{00000000-0005-0000-0000-000022050000}"/>
    <cellStyle name="Normal 2 5 2 2 3" xfId="1511" xr:uid="{00000000-0005-0000-0000-000023050000}"/>
    <cellStyle name="Normal 2 5 2 2 4" xfId="1512" xr:uid="{00000000-0005-0000-0000-000024050000}"/>
    <cellStyle name="Normal 2 5 2 2 5" xfId="1513" xr:uid="{00000000-0005-0000-0000-000025050000}"/>
    <cellStyle name="Normal 2 5 2 2 6" xfId="1514" xr:uid="{00000000-0005-0000-0000-000026050000}"/>
    <cellStyle name="Normal 2 5 2 2 7" xfId="1515" xr:uid="{00000000-0005-0000-0000-000027050000}"/>
    <cellStyle name="Normal 2 5 2 2 8" xfId="1516" xr:uid="{00000000-0005-0000-0000-000028050000}"/>
    <cellStyle name="Normal 2 5 2 2 9" xfId="1517" xr:uid="{00000000-0005-0000-0000-000029050000}"/>
    <cellStyle name="Normal 2 5 2 3" xfId="1518" xr:uid="{00000000-0005-0000-0000-00002A050000}"/>
    <cellStyle name="Normal 2 5 2 3 2" xfId="1519" xr:uid="{00000000-0005-0000-0000-00002B050000}"/>
    <cellStyle name="Normal 2 5 2 4" xfId="1520" xr:uid="{00000000-0005-0000-0000-00002C050000}"/>
    <cellStyle name="Normal 2 5 2 5" xfId="1521" xr:uid="{00000000-0005-0000-0000-00002D050000}"/>
    <cellStyle name="Normal 2 5 2 6" xfId="1522" xr:uid="{00000000-0005-0000-0000-00002E050000}"/>
    <cellStyle name="Normal 2 5 2 7" xfId="1523" xr:uid="{00000000-0005-0000-0000-00002F050000}"/>
    <cellStyle name="Normal 2 5 2 8" xfId="1524" xr:uid="{00000000-0005-0000-0000-000030050000}"/>
    <cellStyle name="Normal 2 5 2 9" xfId="1525" xr:uid="{00000000-0005-0000-0000-000031050000}"/>
    <cellStyle name="Normal 2 5 3" xfId="1526" xr:uid="{00000000-0005-0000-0000-000032050000}"/>
    <cellStyle name="Normal 2 5 3 10" xfId="1527" xr:uid="{00000000-0005-0000-0000-000033050000}"/>
    <cellStyle name="Normal 2 5 3 2" xfId="1528" xr:uid="{00000000-0005-0000-0000-000034050000}"/>
    <cellStyle name="Normal 2 5 3 2 10" xfId="1529" xr:uid="{00000000-0005-0000-0000-000035050000}"/>
    <cellStyle name="Normal 2 5 3 2 11" xfId="1530" xr:uid="{00000000-0005-0000-0000-000036050000}"/>
    <cellStyle name="Normal 2 5 3 2 12" xfId="1531" xr:uid="{00000000-0005-0000-0000-000037050000}"/>
    <cellStyle name="Normal 2 5 3 2 13" xfId="1532" xr:uid="{00000000-0005-0000-0000-000038050000}"/>
    <cellStyle name="Normal 2 5 3 2 2" xfId="1533" xr:uid="{00000000-0005-0000-0000-000039050000}"/>
    <cellStyle name="Normal 2 5 3 2 2 2" xfId="1534" xr:uid="{00000000-0005-0000-0000-00003A050000}"/>
    <cellStyle name="Normal 2 5 3 2 3" xfId="1535" xr:uid="{00000000-0005-0000-0000-00003B050000}"/>
    <cellStyle name="Normal 2 5 3 2 4" xfId="1536" xr:uid="{00000000-0005-0000-0000-00003C050000}"/>
    <cellStyle name="Normal 2 5 3 2 5" xfId="1537" xr:uid="{00000000-0005-0000-0000-00003D050000}"/>
    <cellStyle name="Normal 2 5 3 2 6" xfId="1538" xr:uid="{00000000-0005-0000-0000-00003E050000}"/>
    <cellStyle name="Normal 2 5 3 2 7" xfId="1539" xr:uid="{00000000-0005-0000-0000-00003F050000}"/>
    <cellStyle name="Normal 2 5 3 2 8" xfId="1540" xr:uid="{00000000-0005-0000-0000-000040050000}"/>
    <cellStyle name="Normal 2 5 3 2 9" xfId="1541" xr:uid="{00000000-0005-0000-0000-000041050000}"/>
    <cellStyle name="Normal 2 5 3 3" xfId="1542" xr:uid="{00000000-0005-0000-0000-000042050000}"/>
    <cellStyle name="Normal 2 5 3 3 2" xfId="1543" xr:uid="{00000000-0005-0000-0000-000043050000}"/>
    <cellStyle name="Normal 2 5 3 4" xfId="1544" xr:uid="{00000000-0005-0000-0000-000044050000}"/>
    <cellStyle name="Normal 2 5 3 4 2" xfId="1545" xr:uid="{00000000-0005-0000-0000-000045050000}"/>
    <cellStyle name="Normal 2 5 3 5" xfId="1546" xr:uid="{00000000-0005-0000-0000-000046050000}"/>
    <cellStyle name="Normal 2 5 3 5 2" xfId="1547" xr:uid="{00000000-0005-0000-0000-000047050000}"/>
    <cellStyle name="Normal 2 5 3 6" xfId="1548" xr:uid="{00000000-0005-0000-0000-000048050000}"/>
    <cellStyle name="Normal 2 5 3 7" xfId="1549" xr:uid="{00000000-0005-0000-0000-000049050000}"/>
    <cellStyle name="Normal 2 5 3 8" xfId="1550" xr:uid="{00000000-0005-0000-0000-00004A050000}"/>
    <cellStyle name="Normal 2 5 3 9" xfId="1551" xr:uid="{00000000-0005-0000-0000-00004B050000}"/>
    <cellStyle name="Normal 2 5 4" xfId="1552" xr:uid="{00000000-0005-0000-0000-00004C050000}"/>
    <cellStyle name="Normal 2 5 4 2" xfId="1553" xr:uid="{00000000-0005-0000-0000-00004D050000}"/>
    <cellStyle name="Normal 2 5 4 3" xfId="1554" xr:uid="{00000000-0005-0000-0000-00004E050000}"/>
    <cellStyle name="Normal 2 5 5" xfId="1555" xr:uid="{00000000-0005-0000-0000-00004F050000}"/>
    <cellStyle name="Normal 2 5 6" xfId="1556" xr:uid="{00000000-0005-0000-0000-000050050000}"/>
    <cellStyle name="Normal 2 5 7" xfId="1557" xr:uid="{00000000-0005-0000-0000-000051050000}"/>
    <cellStyle name="Normal 2 5 8" xfId="1558" xr:uid="{00000000-0005-0000-0000-000052050000}"/>
    <cellStyle name="Normal 2 5 9" xfId="1559" xr:uid="{00000000-0005-0000-0000-000053050000}"/>
    <cellStyle name="Normal 2 6" xfId="353" xr:uid="{00000000-0005-0000-0000-000054050000}"/>
    <cellStyle name="Normal 2 6 10" xfId="1560" xr:uid="{00000000-0005-0000-0000-000055050000}"/>
    <cellStyle name="Normal 2 6 11" xfId="1561" xr:uid="{00000000-0005-0000-0000-000056050000}"/>
    <cellStyle name="Normal 2 6 2" xfId="1562" xr:uid="{00000000-0005-0000-0000-000057050000}"/>
    <cellStyle name="Normal 2 6 2 2" xfId="1563" xr:uid="{00000000-0005-0000-0000-000058050000}"/>
    <cellStyle name="Normal 2 6 2 3" xfId="1564" xr:uid="{00000000-0005-0000-0000-000059050000}"/>
    <cellStyle name="Normal 2 6 2 4" xfId="1565" xr:uid="{00000000-0005-0000-0000-00005A050000}"/>
    <cellStyle name="Normal 2 6 2 5" xfId="1566" xr:uid="{00000000-0005-0000-0000-00005B050000}"/>
    <cellStyle name="Normal 2 6 2 6" xfId="1567" xr:uid="{00000000-0005-0000-0000-00005C050000}"/>
    <cellStyle name="Normal 2 6 2 7" xfId="1568" xr:uid="{00000000-0005-0000-0000-00005D050000}"/>
    <cellStyle name="Normal 2 6 2 8" xfId="1569" xr:uid="{00000000-0005-0000-0000-00005E050000}"/>
    <cellStyle name="Normal 2 6 2 9" xfId="1570" xr:uid="{00000000-0005-0000-0000-00005F050000}"/>
    <cellStyle name="Normal 2 6 3" xfId="1571" xr:uid="{00000000-0005-0000-0000-000060050000}"/>
    <cellStyle name="Normal 2 6 3 2" xfId="1572" xr:uid="{00000000-0005-0000-0000-000061050000}"/>
    <cellStyle name="Normal 2 6 3 3" xfId="1573" xr:uid="{00000000-0005-0000-0000-000062050000}"/>
    <cellStyle name="Normal 2 6 3 4" xfId="1574" xr:uid="{00000000-0005-0000-0000-000063050000}"/>
    <cellStyle name="Normal 2 6 3 5" xfId="1575" xr:uid="{00000000-0005-0000-0000-000064050000}"/>
    <cellStyle name="Normal 2 6 3 6" xfId="1576" xr:uid="{00000000-0005-0000-0000-000065050000}"/>
    <cellStyle name="Normal 2 6 3 7" xfId="1577" xr:uid="{00000000-0005-0000-0000-000066050000}"/>
    <cellStyle name="Normal 2 6 3 8" xfId="1578" xr:uid="{00000000-0005-0000-0000-000067050000}"/>
    <cellStyle name="Normal 2 6 3 9" xfId="1579" xr:uid="{00000000-0005-0000-0000-000068050000}"/>
    <cellStyle name="Normal 2 6 4" xfId="1580" xr:uid="{00000000-0005-0000-0000-000069050000}"/>
    <cellStyle name="Normal 2 6 5" xfId="1581" xr:uid="{00000000-0005-0000-0000-00006A050000}"/>
    <cellStyle name="Normal 2 6 6" xfId="1582" xr:uid="{00000000-0005-0000-0000-00006B050000}"/>
    <cellStyle name="Normal 2 6 7" xfId="1583" xr:uid="{00000000-0005-0000-0000-00006C050000}"/>
    <cellStyle name="Normal 2 6 8" xfId="1584" xr:uid="{00000000-0005-0000-0000-00006D050000}"/>
    <cellStyle name="Normal 2 6 9" xfId="1585" xr:uid="{00000000-0005-0000-0000-00006E050000}"/>
    <cellStyle name="Normal 2 7" xfId="354" xr:uid="{00000000-0005-0000-0000-00006F050000}"/>
    <cellStyle name="Normal 2 7 2" xfId="1586" xr:uid="{00000000-0005-0000-0000-000070050000}"/>
    <cellStyle name="Normal 2 7 3" xfId="1587" xr:uid="{00000000-0005-0000-0000-000071050000}"/>
    <cellStyle name="Normal 2 7 4" xfId="1588" xr:uid="{00000000-0005-0000-0000-000072050000}"/>
    <cellStyle name="Normal 2 7 5" xfId="1589" xr:uid="{00000000-0005-0000-0000-000073050000}"/>
    <cellStyle name="Normal 2 7 6" xfId="1590" xr:uid="{00000000-0005-0000-0000-000074050000}"/>
    <cellStyle name="Normal 2 7 7" xfId="1591" xr:uid="{00000000-0005-0000-0000-000075050000}"/>
    <cellStyle name="Normal 2 7 8" xfId="1592" xr:uid="{00000000-0005-0000-0000-000076050000}"/>
    <cellStyle name="Normal 2 7 9" xfId="1593" xr:uid="{00000000-0005-0000-0000-000077050000}"/>
    <cellStyle name="Normal 2 8" xfId="355" xr:uid="{00000000-0005-0000-0000-000078050000}"/>
    <cellStyle name="Normal 2 9" xfId="356" xr:uid="{00000000-0005-0000-0000-000079050000}"/>
    <cellStyle name="Normal 2_comp sicro mt setembro 2010 - brita corrigida" xfId="3112" xr:uid="{00000000-0005-0000-0000-00007A050000}"/>
    <cellStyle name="Normal 20" xfId="1594" xr:uid="{00000000-0005-0000-0000-00007B050000}"/>
    <cellStyle name="Normal 20 2" xfId="1595" xr:uid="{00000000-0005-0000-0000-00007C050000}"/>
    <cellStyle name="Normal 200" xfId="1596" xr:uid="{00000000-0005-0000-0000-00007D050000}"/>
    <cellStyle name="Normal 201" xfId="1597" xr:uid="{00000000-0005-0000-0000-00007E050000}"/>
    <cellStyle name="Normal 201 2" xfId="1598" xr:uid="{00000000-0005-0000-0000-00007F050000}"/>
    <cellStyle name="Normal 201 2 2" xfId="1599" xr:uid="{00000000-0005-0000-0000-000080050000}"/>
    <cellStyle name="Normal 201 2 3" xfId="1600" xr:uid="{00000000-0005-0000-0000-000081050000}"/>
    <cellStyle name="Normal 201 2 4" xfId="1601" xr:uid="{00000000-0005-0000-0000-000082050000}"/>
    <cellStyle name="Normal 201 2 5" xfId="1602" xr:uid="{00000000-0005-0000-0000-000083050000}"/>
    <cellStyle name="Normal 202" xfId="1603" xr:uid="{00000000-0005-0000-0000-000084050000}"/>
    <cellStyle name="Normal 202 2" xfId="1604" xr:uid="{00000000-0005-0000-0000-000085050000}"/>
    <cellStyle name="Normal 203" xfId="1605" xr:uid="{00000000-0005-0000-0000-000086050000}"/>
    <cellStyle name="Normal 203 2" xfId="1606" xr:uid="{00000000-0005-0000-0000-000087050000}"/>
    <cellStyle name="Normal 203 2 2" xfId="1607" xr:uid="{00000000-0005-0000-0000-000088050000}"/>
    <cellStyle name="Normal 203 2 3" xfId="1608" xr:uid="{00000000-0005-0000-0000-000089050000}"/>
    <cellStyle name="Normal 203 2 4" xfId="1609" xr:uid="{00000000-0005-0000-0000-00008A050000}"/>
    <cellStyle name="Normal 203 2 5" xfId="1610" xr:uid="{00000000-0005-0000-0000-00008B050000}"/>
    <cellStyle name="Normal 204" xfId="1611" xr:uid="{00000000-0005-0000-0000-00008C050000}"/>
    <cellStyle name="Normal 204 2" xfId="1612" xr:uid="{00000000-0005-0000-0000-00008D050000}"/>
    <cellStyle name="Normal 205" xfId="1613" xr:uid="{00000000-0005-0000-0000-00008E050000}"/>
    <cellStyle name="Normal 205 2" xfId="1614" xr:uid="{00000000-0005-0000-0000-00008F050000}"/>
    <cellStyle name="Normal 206" xfId="1615" xr:uid="{00000000-0005-0000-0000-000090050000}"/>
    <cellStyle name="Normal 206 2" xfId="1616" xr:uid="{00000000-0005-0000-0000-000091050000}"/>
    <cellStyle name="Normal 207" xfId="1617" xr:uid="{00000000-0005-0000-0000-000092050000}"/>
    <cellStyle name="Normal 207 2" xfId="1618" xr:uid="{00000000-0005-0000-0000-000093050000}"/>
    <cellStyle name="Normal 208" xfId="1619" xr:uid="{00000000-0005-0000-0000-000094050000}"/>
    <cellStyle name="Normal 208 2" xfId="1620" xr:uid="{00000000-0005-0000-0000-000095050000}"/>
    <cellStyle name="Normal 209" xfId="1621" xr:uid="{00000000-0005-0000-0000-000096050000}"/>
    <cellStyle name="Normal 209 2" xfId="1622" xr:uid="{00000000-0005-0000-0000-000097050000}"/>
    <cellStyle name="Normal 21" xfId="1623" xr:uid="{00000000-0005-0000-0000-000098050000}"/>
    <cellStyle name="Normal 21 2" xfId="1624" xr:uid="{00000000-0005-0000-0000-000099050000}"/>
    <cellStyle name="Normal 210" xfId="1625" xr:uid="{00000000-0005-0000-0000-00009A050000}"/>
    <cellStyle name="Normal 210 2" xfId="1626" xr:uid="{00000000-0005-0000-0000-00009B050000}"/>
    <cellStyle name="Normal 210 2 2" xfId="1627" xr:uid="{00000000-0005-0000-0000-00009C050000}"/>
    <cellStyle name="Normal 211" xfId="1628" xr:uid="{00000000-0005-0000-0000-00009D050000}"/>
    <cellStyle name="Normal 211 2" xfId="1629" xr:uid="{00000000-0005-0000-0000-00009E050000}"/>
    <cellStyle name="Normal 211 3" xfId="1630" xr:uid="{00000000-0005-0000-0000-00009F050000}"/>
    <cellStyle name="Normal 211 4" xfId="1631" xr:uid="{00000000-0005-0000-0000-0000A0050000}"/>
    <cellStyle name="Normal 211 4 2" xfId="1632" xr:uid="{00000000-0005-0000-0000-0000A1050000}"/>
    <cellStyle name="Normal 211 4 3" xfId="1633" xr:uid="{00000000-0005-0000-0000-0000A2050000}"/>
    <cellStyle name="Normal 211 4 4" xfId="1634" xr:uid="{00000000-0005-0000-0000-0000A3050000}"/>
    <cellStyle name="Normal 211 4 5" xfId="1635" xr:uid="{00000000-0005-0000-0000-0000A4050000}"/>
    <cellStyle name="Normal 212" xfId="1636" xr:uid="{00000000-0005-0000-0000-0000A5050000}"/>
    <cellStyle name="Normal 212 2" xfId="1637" xr:uid="{00000000-0005-0000-0000-0000A6050000}"/>
    <cellStyle name="Normal 212 3" xfId="1638" xr:uid="{00000000-0005-0000-0000-0000A7050000}"/>
    <cellStyle name="Normal 213" xfId="1639" xr:uid="{00000000-0005-0000-0000-0000A8050000}"/>
    <cellStyle name="Normal 213 2" xfId="1640" xr:uid="{00000000-0005-0000-0000-0000A9050000}"/>
    <cellStyle name="Normal 213 3" xfId="1641" xr:uid="{00000000-0005-0000-0000-0000AA050000}"/>
    <cellStyle name="Normal 214" xfId="1642" xr:uid="{00000000-0005-0000-0000-0000AB050000}"/>
    <cellStyle name="Normal 214 2" xfId="1643" xr:uid="{00000000-0005-0000-0000-0000AC050000}"/>
    <cellStyle name="Normal 214 3" xfId="1644" xr:uid="{00000000-0005-0000-0000-0000AD050000}"/>
    <cellStyle name="Normal 214 4" xfId="1645" xr:uid="{00000000-0005-0000-0000-0000AE050000}"/>
    <cellStyle name="Normal 214 4 2" xfId="1646" xr:uid="{00000000-0005-0000-0000-0000AF050000}"/>
    <cellStyle name="Normal 214 4 3" xfId="1647" xr:uid="{00000000-0005-0000-0000-0000B0050000}"/>
    <cellStyle name="Normal 214 4 4" xfId="1648" xr:uid="{00000000-0005-0000-0000-0000B1050000}"/>
    <cellStyle name="Normal 214 4 5" xfId="1649" xr:uid="{00000000-0005-0000-0000-0000B2050000}"/>
    <cellStyle name="Normal 215" xfId="1650" xr:uid="{00000000-0005-0000-0000-0000B3050000}"/>
    <cellStyle name="Normal 215 2" xfId="1651" xr:uid="{00000000-0005-0000-0000-0000B4050000}"/>
    <cellStyle name="Normal 215 3" xfId="1652" xr:uid="{00000000-0005-0000-0000-0000B5050000}"/>
    <cellStyle name="Normal 216" xfId="1653" xr:uid="{00000000-0005-0000-0000-0000B6050000}"/>
    <cellStyle name="Normal 216 2" xfId="1654" xr:uid="{00000000-0005-0000-0000-0000B7050000}"/>
    <cellStyle name="Normal 216 3" xfId="1655" xr:uid="{00000000-0005-0000-0000-0000B8050000}"/>
    <cellStyle name="Normal 217" xfId="1656" xr:uid="{00000000-0005-0000-0000-0000B9050000}"/>
    <cellStyle name="Normal 217 2" xfId="1657" xr:uid="{00000000-0005-0000-0000-0000BA050000}"/>
    <cellStyle name="Normal 217 3" xfId="1658" xr:uid="{00000000-0005-0000-0000-0000BB050000}"/>
    <cellStyle name="Normal 217 3 2" xfId="1659" xr:uid="{00000000-0005-0000-0000-0000BC050000}"/>
    <cellStyle name="Normal 217 3 3" xfId="1660" xr:uid="{00000000-0005-0000-0000-0000BD050000}"/>
    <cellStyle name="Normal 217 3 4" xfId="1661" xr:uid="{00000000-0005-0000-0000-0000BE050000}"/>
    <cellStyle name="Normal 217 3 5" xfId="1662" xr:uid="{00000000-0005-0000-0000-0000BF050000}"/>
    <cellStyle name="Normal 218" xfId="1663" xr:uid="{00000000-0005-0000-0000-0000C0050000}"/>
    <cellStyle name="Normal 218 2" xfId="1664" xr:uid="{00000000-0005-0000-0000-0000C1050000}"/>
    <cellStyle name="Normal 218 3" xfId="1665" xr:uid="{00000000-0005-0000-0000-0000C2050000}"/>
    <cellStyle name="Normal 219" xfId="1666" xr:uid="{00000000-0005-0000-0000-0000C3050000}"/>
    <cellStyle name="Normal 219 2" xfId="1667" xr:uid="{00000000-0005-0000-0000-0000C4050000}"/>
    <cellStyle name="Normal 219 3" xfId="1668" xr:uid="{00000000-0005-0000-0000-0000C5050000}"/>
    <cellStyle name="Normal 22" xfId="1669" xr:uid="{00000000-0005-0000-0000-0000C6050000}"/>
    <cellStyle name="Normal 22 2" xfId="1670" xr:uid="{00000000-0005-0000-0000-0000C7050000}"/>
    <cellStyle name="Normal 220" xfId="1671" xr:uid="{00000000-0005-0000-0000-0000C8050000}"/>
    <cellStyle name="Normal 220 2" xfId="1672" xr:uid="{00000000-0005-0000-0000-0000C9050000}"/>
    <cellStyle name="Normal 220 3" xfId="1673" xr:uid="{00000000-0005-0000-0000-0000CA050000}"/>
    <cellStyle name="Normal 220 4" xfId="1674" xr:uid="{00000000-0005-0000-0000-0000CB050000}"/>
    <cellStyle name="Normal 220 4 2" xfId="1675" xr:uid="{00000000-0005-0000-0000-0000CC050000}"/>
    <cellStyle name="Normal 220 4 3" xfId="1676" xr:uid="{00000000-0005-0000-0000-0000CD050000}"/>
    <cellStyle name="Normal 220 4 4" xfId="1677" xr:uid="{00000000-0005-0000-0000-0000CE050000}"/>
    <cellStyle name="Normal 220 4 5" xfId="1678" xr:uid="{00000000-0005-0000-0000-0000CF050000}"/>
    <cellStyle name="Normal 221" xfId="1679" xr:uid="{00000000-0005-0000-0000-0000D0050000}"/>
    <cellStyle name="Normal 221 2" xfId="1680" xr:uid="{00000000-0005-0000-0000-0000D1050000}"/>
    <cellStyle name="Normal 221 3" xfId="1681" xr:uid="{00000000-0005-0000-0000-0000D2050000}"/>
    <cellStyle name="Normal 222" xfId="1682" xr:uid="{00000000-0005-0000-0000-0000D3050000}"/>
    <cellStyle name="Normal 222 2" xfId="1683" xr:uid="{00000000-0005-0000-0000-0000D4050000}"/>
    <cellStyle name="Normal 222 3" xfId="1684" xr:uid="{00000000-0005-0000-0000-0000D5050000}"/>
    <cellStyle name="Normal 223" xfId="1685" xr:uid="{00000000-0005-0000-0000-0000D6050000}"/>
    <cellStyle name="Normal 223 2" xfId="1686" xr:uid="{00000000-0005-0000-0000-0000D7050000}"/>
    <cellStyle name="Normal 223 3" xfId="1687" xr:uid="{00000000-0005-0000-0000-0000D8050000}"/>
    <cellStyle name="Normal 223 3 2" xfId="1688" xr:uid="{00000000-0005-0000-0000-0000D9050000}"/>
    <cellStyle name="Normal 223 3 3" xfId="1689" xr:uid="{00000000-0005-0000-0000-0000DA050000}"/>
    <cellStyle name="Normal 223 3 4" xfId="1690" xr:uid="{00000000-0005-0000-0000-0000DB050000}"/>
    <cellStyle name="Normal 223 3 5" xfId="1691" xr:uid="{00000000-0005-0000-0000-0000DC050000}"/>
    <cellStyle name="Normal 224" xfId="1692" xr:uid="{00000000-0005-0000-0000-0000DD050000}"/>
    <cellStyle name="Normal 224 2" xfId="1693" xr:uid="{00000000-0005-0000-0000-0000DE050000}"/>
    <cellStyle name="Normal 224 3" xfId="1694" xr:uid="{00000000-0005-0000-0000-0000DF050000}"/>
    <cellStyle name="Normal 225" xfId="1695" xr:uid="{00000000-0005-0000-0000-0000E0050000}"/>
    <cellStyle name="Normal 225 2" xfId="1696" xr:uid="{00000000-0005-0000-0000-0000E1050000}"/>
    <cellStyle name="Normal 225 3" xfId="1697" xr:uid="{00000000-0005-0000-0000-0000E2050000}"/>
    <cellStyle name="Normal 226" xfId="1698" xr:uid="{00000000-0005-0000-0000-0000E3050000}"/>
    <cellStyle name="Normal 226 2" xfId="1699" xr:uid="{00000000-0005-0000-0000-0000E4050000}"/>
    <cellStyle name="Normal 226 3" xfId="1700" xr:uid="{00000000-0005-0000-0000-0000E5050000}"/>
    <cellStyle name="Normal 227" xfId="1701" xr:uid="{00000000-0005-0000-0000-0000E6050000}"/>
    <cellStyle name="Normal 227 2" xfId="1702" xr:uid="{00000000-0005-0000-0000-0000E7050000}"/>
    <cellStyle name="Normal 227 3" xfId="1703" xr:uid="{00000000-0005-0000-0000-0000E8050000}"/>
    <cellStyle name="Normal 228" xfId="1704" xr:uid="{00000000-0005-0000-0000-0000E9050000}"/>
    <cellStyle name="Normal 228 2" xfId="1705" xr:uid="{00000000-0005-0000-0000-0000EA050000}"/>
    <cellStyle name="Normal 228 3" xfId="1706" xr:uid="{00000000-0005-0000-0000-0000EB050000}"/>
    <cellStyle name="Normal 228 4" xfId="1707" xr:uid="{00000000-0005-0000-0000-0000EC050000}"/>
    <cellStyle name="Normal 228 4 2" xfId="1708" xr:uid="{00000000-0005-0000-0000-0000ED050000}"/>
    <cellStyle name="Normal 228 4 3" xfId="1709" xr:uid="{00000000-0005-0000-0000-0000EE050000}"/>
    <cellStyle name="Normal 228 4 4" xfId="1710" xr:uid="{00000000-0005-0000-0000-0000EF050000}"/>
    <cellStyle name="Normal 228 4 5" xfId="1711" xr:uid="{00000000-0005-0000-0000-0000F0050000}"/>
    <cellStyle name="Normal 229" xfId="1712" xr:uid="{00000000-0005-0000-0000-0000F1050000}"/>
    <cellStyle name="Normal 229 2" xfId="1713" xr:uid="{00000000-0005-0000-0000-0000F2050000}"/>
    <cellStyle name="Normal 229 3" xfId="1714" xr:uid="{00000000-0005-0000-0000-0000F3050000}"/>
    <cellStyle name="Normal 23" xfId="1715" xr:uid="{00000000-0005-0000-0000-0000F4050000}"/>
    <cellStyle name="Normal 23 2" xfId="1716" xr:uid="{00000000-0005-0000-0000-0000F5050000}"/>
    <cellStyle name="Normal 230" xfId="1717" xr:uid="{00000000-0005-0000-0000-0000F6050000}"/>
    <cellStyle name="Normal 230 2" xfId="1718" xr:uid="{00000000-0005-0000-0000-0000F7050000}"/>
    <cellStyle name="Normal 230 2 2" xfId="1719" xr:uid="{00000000-0005-0000-0000-0000F8050000}"/>
    <cellStyle name="Normal 230 3" xfId="1720" xr:uid="{00000000-0005-0000-0000-0000F9050000}"/>
    <cellStyle name="Normal 231" xfId="1721" xr:uid="{00000000-0005-0000-0000-0000FA050000}"/>
    <cellStyle name="Normal 231 2" xfId="1722" xr:uid="{00000000-0005-0000-0000-0000FB050000}"/>
    <cellStyle name="Normal 231 3" xfId="1723" xr:uid="{00000000-0005-0000-0000-0000FC050000}"/>
    <cellStyle name="Normal 232" xfId="1724" xr:uid="{00000000-0005-0000-0000-0000FD050000}"/>
    <cellStyle name="Normal 232 2" xfId="1725" xr:uid="{00000000-0005-0000-0000-0000FE050000}"/>
    <cellStyle name="Normal 232 3" xfId="1726" xr:uid="{00000000-0005-0000-0000-0000FF050000}"/>
    <cellStyle name="Normal 233" xfId="1727" xr:uid="{00000000-0005-0000-0000-000000060000}"/>
    <cellStyle name="Normal 233 2" xfId="1728" xr:uid="{00000000-0005-0000-0000-000001060000}"/>
    <cellStyle name="Normal 233 3" xfId="1729" xr:uid="{00000000-0005-0000-0000-000002060000}"/>
    <cellStyle name="Normal 233 3 2" xfId="1730" xr:uid="{00000000-0005-0000-0000-000003060000}"/>
    <cellStyle name="Normal 233 3 3" xfId="1731" xr:uid="{00000000-0005-0000-0000-000004060000}"/>
    <cellStyle name="Normal 233 3 4" xfId="1732" xr:uid="{00000000-0005-0000-0000-000005060000}"/>
    <cellStyle name="Normal 233 3 5" xfId="1733" xr:uid="{00000000-0005-0000-0000-000006060000}"/>
    <cellStyle name="Normal 234" xfId="1734" xr:uid="{00000000-0005-0000-0000-000007060000}"/>
    <cellStyle name="Normal 234 2" xfId="1735" xr:uid="{00000000-0005-0000-0000-000008060000}"/>
    <cellStyle name="Normal 234 3" xfId="1736" xr:uid="{00000000-0005-0000-0000-000009060000}"/>
    <cellStyle name="Normal 235" xfId="1737" xr:uid="{00000000-0005-0000-0000-00000A060000}"/>
    <cellStyle name="Normal 235 2" xfId="1738" xr:uid="{00000000-0005-0000-0000-00000B060000}"/>
    <cellStyle name="Normal 235 3" xfId="1739" xr:uid="{00000000-0005-0000-0000-00000C060000}"/>
    <cellStyle name="Normal 235 3 2" xfId="1740" xr:uid="{00000000-0005-0000-0000-00000D060000}"/>
    <cellStyle name="Normal 235 3 3" xfId="1741" xr:uid="{00000000-0005-0000-0000-00000E060000}"/>
    <cellStyle name="Normal 235 3 4" xfId="1742" xr:uid="{00000000-0005-0000-0000-00000F060000}"/>
    <cellStyle name="Normal 235 3 5" xfId="1743" xr:uid="{00000000-0005-0000-0000-000010060000}"/>
    <cellStyle name="Normal 236" xfId="1744" xr:uid="{00000000-0005-0000-0000-000011060000}"/>
    <cellStyle name="Normal 236 2" xfId="1745" xr:uid="{00000000-0005-0000-0000-000012060000}"/>
    <cellStyle name="Normal 236 3" xfId="1746" xr:uid="{00000000-0005-0000-0000-000013060000}"/>
    <cellStyle name="Normal 236 3 2" xfId="1747" xr:uid="{00000000-0005-0000-0000-000014060000}"/>
    <cellStyle name="Normal 236 3 3" xfId="1748" xr:uid="{00000000-0005-0000-0000-000015060000}"/>
    <cellStyle name="Normal 236 3 4" xfId="1749" xr:uid="{00000000-0005-0000-0000-000016060000}"/>
    <cellStyle name="Normal 236 3 5" xfId="1750" xr:uid="{00000000-0005-0000-0000-000017060000}"/>
    <cellStyle name="Normal 237" xfId="1751" xr:uid="{00000000-0005-0000-0000-000018060000}"/>
    <cellStyle name="Normal 237 2" xfId="1752" xr:uid="{00000000-0005-0000-0000-000019060000}"/>
    <cellStyle name="Normal 238" xfId="1753" xr:uid="{00000000-0005-0000-0000-00001A060000}"/>
    <cellStyle name="Normal 238 2" xfId="1754" xr:uid="{00000000-0005-0000-0000-00001B060000}"/>
    <cellStyle name="Normal 239" xfId="1755" xr:uid="{00000000-0005-0000-0000-00001C060000}"/>
    <cellStyle name="Normal 239 2" xfId="1756" xr:uid="{00000000-0005-0000-0000-00001D060000}"/>
    <cellStyle name="Normal 24" xfId="1757" xr:uid="{00000000-0005-0000-0000-00001E060000}"/>
    <cellStyle name="Normal 24 2" xfId="1758" xr:uid="{00000000-0005-0000-0000-00001F060000}"/>
    <cellStyle name="Normal 240" xfId="1759" xr:uid="{00000000-0005-0000-0000-000020060000}"/>
    <cellStyle name="Normal 240 2" xfId="1760" xr:uid="{00000000-0005-0000-0000-000021060000}"/>
    <cellStyle name="Normal 241" xfId="1761" xr:uid="{00000000-0005-0000-0000-000022060000}"/>
    <cellStyle name="Normal 241 2" xfId="1762" xr:uid="{00000000-0005-0000-0000-000023060000}"/>
    <cellStyle name="Normal 242" xfId="1763" xr:uid="{00000000-0005-0000-0000-000024060000}"/>
    <cellStyle name="Normal 242 2" xfId="1764" xr:uid="{00000000-0005-0000-0000-000025060000}"/>
    <cellStyle name="Normal 243" xfId="1765" xr:uid="{00000000-0005-0000-0000-000026060000}"/>
    <cellStyle name="Normal 243 2" xfId="1766" xr:uid="{00000000-0005-0000-0000-000027060000}"/>
    <cellStyle name="Normal 244" xfId="1767" xr:uid="{00000000-0005-0000-0000-000028060000}"/>
    <cellStyle name="Normal 244 2" xfId="1768" xr:uid="{00000000-0005-0000-0000-000029060000}"/>
    <cellStyle name="Normal 245" xfId="1769" xr:uid="{00000000-0005-0000-0000-00002A060000}"/>
    <cellStyle name="Normal 245 2" xfId="1770" xr:uid="{00000000-0005-0000-0000-00002B060000}"/>
    <cellStyle name="Normal 246" xfId="1771" xr:uid="{00000000-0005-0000-0000-00002C060000}"/>
    <cellStyle name="Normal 246 2" xfId="1772" xr:uid="{00000000-0005-0000-0000-00002D060000}"/>
    <cellStyle name="Normal 247" xfId="1773" xr:uid="{00000000-0005-0000-0000-00002E060000}"/>
    <cellStyle name="Normal 248" xfId="1774" xr:uid="{00000000-0005-0000-0000-00002F060000}"/>
    <cellStyle name="Normal 248 2" xfId="1775" xr:uid="{00000000-0005-0000-0000-000030060000}"/>
    <cellStyle name="Normal 249" xfId="1776" xr:uid="{00000000-0005-0000-0000-000031060000}"/>
    <cellStyle name="Normal 25" xfId="1777" xr:uid="{00000000-0005-0000-0000-000032060000}"/>
    <cellStyle name="Normal 25 2" xfId="1778" xr:uid="{00000000-0005-0000-0000-000033060000}"/>
    <cellStyle name="Normal 250" xfId="1779" xr:uid="{00000000-0005-0000-0000-000034060000}"/>
    <cellStyle name="Normal 250 2" xfId="1780" xr:uid="{00000000-0005-0000-0000-000035060000}"/>
    <cellStyle name="Normal 251" xfId="1781" xr:uid="{00000000-0005-0000-0000-000036060000}"/>
    <cellStyle name="Normal 251 2" xfId="1782" xr:uid="{00000000-0005-0000-0000-000037060000}"/>
    <cellStyle name="Normal 252" xfId="1783" xr:uid="{00000000-0005-0000-0000-000038060000}"/>
    <cellStyle name="Normal 252 2" xfId="1784" xr:uid="{00000000-0005-0000-0000-000039060000}"/>
    <cellStyle name="Normal 253" xfId="1785" xr:uid="{00000000-0005-0000-0000-00003A060000}"/>
    <cellStyle name="Normal 253 2" xfId="1786" xr:uid="{00000000-0005-0000-0000-00003B060000}"/>
    <cellStyle name="Normal 254" xfId="1787" xr:uid="{00000000-0005-0000-0000-00003C060000}"/>
    <cellStyle name="Normal 254 2" xfId="1788" xr:uid="{00000000-0005-0000-0000-00003D060000}"/>
    <cellStyle name="Normal 255" xfId="1789" xr:uid="{00000000-0005-0000-0000-00003E060000}"/>
    <cellStyle name="Normal 255 2" xfId="1790" xr:uid="{00000000-0005-0000-0000-00003F060000}"/>
    <cellStyle name="Normal 256" xfId="1791" xr:uid="{00000000-0005-0000-0000-000040060000}"/>
    <cellStyle name="Normal 257" xfId="1792" xr:uid="{00000000-0005-0000-0000-000041060000}"/>
    <cellStyle name="Normal 257 2" xfId="1793" xr:uid="{00000000-0005-0000-0000-000042060000}"/>
    <cellStyle name="Normal 258" xfId="1794" xr:uid="{00000000-0005-0000-0000-000043060000}"/>
    <cellStyle name="Normal 258 2" xfId="1795" xr:uid="{00000000-0005-0000-0000-000044060000}"/>
    <cellStyle name="Normal 259" xfId="1796" xr:uid="{00000000-0005-0000-0000-000045060000}"/>
    <cellStyle name="Normal 26" xfId="1797" xr:uid="{00000000-0005-0000-0000-000046060000}"/>
    <cellStyle name="Normal 26 2" xfId="1798" xr:uid="{00000000-0005-0000-0000-000047060000}"/>
    <cellStyle name="Normal 260" xfId="1799" xr:uid="{00000000-0005-0000-0000-000048060000}"/>
    <cellStyle name="Normal 260 2" xfId="1800" xr:uid="{00000000-0005-0000-0000-000049060000}"/>
    <cellStyle name="Normal 261" xfId="1801" xr:uid="{00000000-0005-0000-0000-00004A060000}"/>
    <cellStyle name="Normal 262" xfId="1802" xr:uid="{00000000-0005-0000-0000-00004B060000}"/>
    <cellStyle name="Normal 262 2" xfId="1803" xr:uid="{00000000-0005-0000-0000-00004C060000}"/>
    <cellStyle name="Normal 263" xfId="1804" xr:uid="{00000000-0005-0000-0000-00004D060000}"/>
    <cellStyle name="Normal 264" xfId="1805" xr:uid="{00000000-0005-0000-0000-00004E060000}"/>
    <cellStyle name="Normal 265" xfId="1806" xr:uid="{00000000-0005-0000-0000-00004F060000}"/>
    <cellStyle name="Normal 266" xfId="1807" xr:uid="{00000000-0005-0000-0000-000050060000}"/>
    <cellStyle name="Normal 267" xfId="1808" xr:uid="{00000000-0005-0000-0000-000051060000}"/>
    <cellStyle name="Normal 268" xfId="1809" xr:uid="{00000000-0005-0000-0000-000052060000}"/>
    <cellStyle name="Normal 269" xfId="1810" xr:uid="{00000000-0005-0000-0000-000053060000}"/>
    <cellStyle name="Normal 27" xfId="1811" xr:uid="{00000000-0005-0000-0000-000054060000}"/>
    <cellStyle name="Normal 27 2" xfId="1812" xr:uid="{00000000-0005-0000-0000-000055060000}"/>
    <cellStyle name="Normal 270" xfId="1813" xr:uid="{00000000-0005-0000-0000-000056060000}"/>
    <cellStyle name="Normal 271" xfId="1814" xr:uid="{00000000-0005-0000-0000-000057060000}"/>
    <cellStyle name="Normal 272" xfId="1815" xr:uid="{00000000-0005-0000-0000-000058060000}"/>
    <cellStyle name="Normal 273" xfId="1816" xr:uid="{00000000-0005-0000-0000-000059060000}"/>
    <cellStyle name="Normal 274" xfId="1817" xr:uid="{00000000-0005-0000-0000-00005A060000}"/>
    <cellStyle name="Normal 275" xfId="1818" xr:uid="{00000000-0005-0000-0000-00005B060000}"/>
    <cellStyle name="Normal 276" xfId="1819" xr:uid="{00000000-0005-0000-0000-00005C060000}"/>
    <cellStyle name="Normal 277" xfId="1820" xr:uid="{00000000-0005-0000-0000-00005D060000}"/>
    <cellStyle name="Normal 278" xfId="1821" xr:uid="{00000000-0005-0000-0000-00005E060000}"/>
    <cellStyle name="Normal 279" xfId="1822" xr:uid="{00000000-0005-0000-0000-00005F060000}"/>
    <cellStyle name="Normal 28" xfId="1823" xr:uid="{00000000-0005-0000-0000-000060060000}"/>
    <cellStyle name="Normal 28 2" xfId="1824" xr:uid="{00000000-0005-0000-0000-000061060000}"/>
    <cellStyle name="Normal 280" xfId="1825" xr:uid="{00000000-0005-0000-0000-000062060000}"/>
    <cellStyle name="Normal 281" xfId="1826" xr:uid="{00000000-0005-0000-0000-000063060000}"/>
    <cellStyle name="Normal 282" xfId="3100" xr:uid="{00000000-0005-0000-0000-000064060000}"/>
    <cellStyle name="Normal 282 2" xfId="3177" xr:uid="{00000000-0005-0000-0000-000065060000}"/>
    <cellStyle name="Normal 283" xfId="3175" xr:uid="{00000000-0005-0000-0000-000066060000}"/>
    <cellStyle name="Normal 284" xfId="3902" xr:uid="{00000000-0005-0000-0000-000067060000}"/>
    <cellStyle name="Normal 285" xfId="3901" xr:uid="{00000000-0005-0000-0000-000068060000}"/>
    <cellStyle name="Normal 29" xfId="1827" xr:uid="{00000000-0005-0000-0000-000069060000}"/>
    <cellStyle name="Normal 29 2" xfId="1828" xr:uid="{00000000-0005-0000-0000-00006A060000}"/>
    <cellStyle name="Normal 299" xfId="1829" xr:uid="{00000000-0005-0000-0000-00006B060000}"/>
    <cellStyle name="Normal 3" xfId="112" xr:uid="{00000000-0005-0000-0000-00006C060000}"/>
    <cellStyle name="Normal 3 10" xfId="1830" xr:uid="{00000000-0005-0000-0000-00006D060000}"/>
    <cellStyle name="Normal 3 11" xfId="1831" xr:uid="{00000000-0005-0000-0000-00006E060000}"/>
    <cellStyle name="Normal 3 2" xfId="113" xr:uid="{00000000-0005-0000-0000-00006F060000}"/>
    <cellStyle name="Normal 3 2 2" xfId="114" xr:uid="{00000000-0005-0000-0000-000070060000}"/>
    <cellStyle name="Normal 3 2 2 2" xfId="1832" xr:uid="{00000000-0005-0000-0000-000071060000}"/>
    <cellStyle name="Normal 3 2 3" xfId="303" xr:uid="{00000000-0005-0000-0000-000072060000}"/>
    <cellStyle name="Normal 3 2 4" xfId="1833" xr:uid="{00000000-0005-0000-0000-000073060000}"/>
    <cellStyle name="Normal 3 3" xfId="115" xr:uid="{00000000-0005-0000-0000-000074060000}"/>
    <cellStyle name="Normal 3 3 2" xfId="1834" xr:uid="{00000000-0005-0000-0000-000075060000}"/>
    <cellStyle name="Normal 3 3 2 2" xfId="1835" xr:uid="{00000000-0005-0000-0000-000076060000}"/>
    <cellStyle name="Normal 3 3 2 3" xfId="1836" xr:uid="{00000000-0005-0000-0000-000077060000}"/>
    <cellStyle name="Normal 3 3 2 4" xfId="1837" xr:uid="{00000000-0005-0000-0000-000078060000}"/>
    <cellStyle name="Normal 3 3 2 5" xfId="1838" xr:uid="{00000000-0005-0000-0000-000079060000}"/>
    <cellStyle name="Normal 3 3 3" xfId="1839" xr:uid="{00000000-0005-0000-0000-00007A060000}"/>
    <cellStyle name="Normal 3 3 4" xfId="1840" xr:uid="{00000000-0005-0000-0000-00007B060000}"/>
    <cellStyle name="Normal 3 3 5" xfId="1841" xr:uid="{00000000-0005-0000-0000-00007C060000}"/>
    <cellStyle name="Normal 3 3 5 2" xfId="1842" xr:uid="{00000000-0005-0000-0000-00007D060000}"/>
    <cellStyle name="Normal 3 3 5 3" xfId="1843" xr:uid="{00000000-0005-0000-0000-00007E060000}"/>
    <cellStyle name="Normal 3 3 6" xfId="1844" xr:uid="{00000000-0005-0000-0000-00007F060000}"/>
    <cellStyle name="Normal 3 3 7" xfId="1845" xr:uid="{00000000-0005-0000-0000-000080060000}"/>
    <cellStyle name="Normal 3 3 8" xfId="1846" xr:uid="{00000000-0005-0000-0000-000081060000}"/>
    <cellStyle name="Normal 3 3 9" xfId="1847" xr:uid="{00000000-0005-0000-0000-000082060000}"/>
    <cellStyle name="Normal 3 4" xfId="1848" xr:uid="{00000000-0005-0000-0000-000083060000}"/>
    <cellStyle name="Normal 3 4 2" xfId="1849" xr:uid="{00000000-0005-0000-0000-000084060000}"/>
    <cellStyle name="Normal 3 5" xfId="1850" xr:uid="{00000000-0005-0000-0000-000085060000}"/>
    <cellStyle name="Normal 3 6" xfId="1851" xr:uid="{00000000-0005-0000-0000-000086060000}"/>
    <cellStyle name="Normal 3 7" xfId="1852" xr:uid="{00000000-0005-0000-0000-000087060000}"/>
    <cellStyle name="Normal 3 8" xfId="1853" xr:uid="{00000000-0005-0000-0000-000088060000}"/>
    <cellStyle name="Normal 3 9" xfId="1854" xr:uid="{00000000-0005-0000-0000-000089060000}"/>
    <cellStyle name="Normal 3_Cálculo de IGG - IGGE" xfId="3113" xr:uid="{00000000-0005-0000-0000-00008A060000}"/>
    <cellStyle name="Normal 30" xfId="1855" xr:uid="{00000000-0005-0000-0000-00008B060000}"/>
    <cellStyle name="Normal 30 2" xfId="1856" xr:uid="{00000000-0005-0000-0000-00008C060000}"/>
    <cellStyle name="Normal 31" xfId="1857" xr:uid="{00000000-0005-0000-0000-00008D060000}"/>
    <cellStyle name="Normal 31 2" xfId="1858" xr:uid="{00000000-0005-0000-0000-00008E060000}"/>
    <cellStyle name="Normal 32" xfId="1859" xr:uid="{00000000-0005-0000-0000-00008F060000}"/>
    <cellStyle name="Normal 32 2" xfId="1860" xr:uid="{00000000-0005-0000-0000-000090060000}"/>
    <cellStyle name="Normal 33" xfId="1861" xr:uid="{00000000-0005-0000-0000-000091060000}"/>
    <cellStyle name="Normal 33 2" xfId="1862" xr:uid="{00000000-0005-0000-0000-000092060000}"/>
    <cellStyle name="Normal 34" xfId="1863" xr:uid="{00000000-0005-0000-0000-000093060000}"/>
    <cellStyle name="Normal 34 2" xfId="1864" xr:uid="{00000000-0005-0000-0000-000094060000}"/>
    <cellStyle name="Normal 35" xfId="1865" xr:uid="{00000000-0005-0000-0000-000095060000}"/>
    <cellStyle name="Normal 35 2" xfId="1866" xr:uid="{00000000-0005-0000-0000-000096060000}"/>
    <cellStyle name="Normal 36" xfId="1867" xr:uid="{00000000-0005-0000-0000-000097060000}"/>
    <cellStyle name="Normal 36 2" xfId="1868" xr:uid="{00000000-0005-0000-0000-000098060000}"/>
    <cellStyle name="Normal 37" xfId="1869" xr:uid="{00000000-0005-0000-0000-000099060000}"/>
    <cellStyle name="Normal 37 2" xfId="1870" xr:uid="{00000000-0005-0000-0000-00009A060000}"/>
    <cellStyle name="Normal 38" xfId="1871" xr:uid="{00000000-0005-0000-0000-00009B060000}"/>
    <cellStyle name="Normal 38 2" xfId="1872" xr:uid="{00000000-0005-0000-0000-00009C060000}"/>
    <cellStyle name="Normal 39" xfId="1873" xr:uid="{00000000-0005-0000-0000-00009D060000}"/>
    <cellStyle name="Normal 4" xfId="116" xr:uid="{00000000-0005-0000-0000-00009E060000}"/>
    <cellStyle name="Normal 4 10" xfId="357" xr:uid="{00000000-0005-0000-0000-00009F060000}"/>
    <cellStyle name="Normal 4 11" xfId="358" xr:uid="{00000000-0005-0000-0000-0000A0060000}"/>
    <cellStyle name="Normal 4 2" xfId="117" xr:uid="{00000000-0005-0000-0000-0000A1060000}"/>
    <cellStyle name="Normal 4 2 10" xfId="1874" xr:uid="{00000000-0005-0000-0000-0000A2060000}"/>
    <cellStyle name="Normal 4 2 2" xfId="118" xr:uid="{00000000-0005-0000-0000-0000A3060000}"/>
    <cellStyle name="Normal 4 2 2 2" xfId="1875" xr:uid="{00000000-0005-0000-0000-0000A4060000}"/>
    <cellStyle name="Normal 4 2 2 3" xfId="1876" xr:uid="{00000000-0005-0000-0000-0000A5060000}"/>
    <cellStyle name="Normal 4 2 2 4" xfId="1877" xr:uid="{00000000-0005-0000-0000-0000A6060000}"/>
    <cellStyle name="Normal 4 2 2 5" xfId="1878" xr:uid="{00000000-0005-0000-0000-0000A7060000}"/>
    <cellStyle name="Normal 4 2 2 6" xfId="1879" xr:uid="{00000000-0005-0000-0000-0000A8060000}"/>
    <cellStyle name="Normal 4 2 3" xfId="241" xr:uid="{00000000-0005-0000-0000-0000A9060000}"/>
    <cellStyle name="Normal 4 2 4" xfId="1880" xr:uid="{00000000-0005-0000-0000-0000AA060000}"/>
    <cellStyle name="Normal 4 2 5" xfId="1881" xr:uid="{00000000-0005-0000-0000-0000AB060000}"/>
    <cellStyle name="Normal 4 2 5 2" xfId="1882" xr:uid="{00000000-0005-0000-0000-0000AC060000}"/>
    <cellStyle name="Normal 4 2 5 3" xfId="1883" xr:uid="{00000000-0005-0000-0000-0000AD060000}"/>
    <cellStyle name="Normal 4 2 6" xfId="1884" xr:uid="{00000000-0005-0000-0000-0000AE060000}"/>
    <cellStyle name="Normal 4 2 7" xfId="1885" xr:uid="{00000000-0005-0000-0000-0000AF060000}"/>
    <cellStyle name="Normal 4 2 8" xfId="1886" xr:uid="{00000000-0005-0000-0000-0000B0060000}"/>
    <cellStyle name="Normal 4 2 9" xfId="1887" xr:uid="{00000000-0005-0000-0000-0000B1060000}"/>
    <cellStyle name="Normal 4 3" xfId="119" xr:uid="{00000000-0005-0000-0000-0000B2060000}"/>
    <cellStyle name="Normal 4 3 2" xfId="359" xr:uid="{00000000-0005-0000-0000-0000B3060000}"/>
    <cellStyle name="Normal 4 3 3" xfId="1888" xr:uid="{00000000-0005-0000-0000-0000B4060000}"/>
    <cellStyle name="Normal 4 4" xfId="360" xr:uid="{00000000-0005-0000-0000-0000B5060000}"/>
    <cellStyle name="Normal 4 4 2" xfId="1889" xr:uid="{00000000-0005-0000-0000-0000B6060000}"/>
    <cellStyle name="Normal 4 5" xfId="361" xr:uid="{00000000-0005-0000-0000-0000B7060000}"/>
    <cellStyle name="Normal 4 6" xfId="362" xr:uid="{00000000-0005-0000-0000-0000B8060000}"/>
    <cellStyle name="Normal 4 7" xfId="363" xr:uid="{00000000-0005-0000-0000-0000B9060000}"/>
    <cellStyle name="Normal 4 8" xfId="364" xr:uid="{00000000-0005-0000-0000-0000BA060000}"/>
    <cellStyle name="Normal 4 9" xfId="365" xr:uid="{00000000-0005-0000-0000-0000BB060000}"/>
    <cellStyle name="Normal 4_Cálculo de IGG - IGGE" xfId="3114" xr:uid="{00000000-0005-0000-0000-0000BC060000}"/>
    <cellStyle name="Normal 40" xfId="1890" xr:uid="{00000000-0005-0000-0000-0000BD060000}"/>
    <cellStyle name="Normal 409" xfId="1891" xr:uid="{00000000-0005-0000-0000-0000BE060000}"/>
    <cellStyle name="Normal 41" xfId="1892" xr:uid="{00000000-0005-0000-0000-0000BF060000}"/>
    <cellStyle name="Normal 42" xfId="1893" xr:uid="{00000000-0005-0000-0000-0000C0060000}"/>
    <cellStyle name="Normal 43" xfId="1894" xr:uid="{00000000-0005-0000-0000-0000C1060000}"/>
    <cellStyle name="Normal 44" xfId="1895" xr:uid="{00000000-0005-0000-0000-0000C2060000}"/>
    <cellStyle name="Normal 45" xfId="1896" xr:uid="{00000000-0005-0000-0000-0000C3060000}"/>
    <cellStyle name="Normal 451" xfId="1897" xr:uid="{00000000-0005-0000-0000-0000C4060000}"/>
    <cellStyle name="Normal 46" xfId="1898" xr:uid="{00000000-0005-0000-0000-0000C5060000}"/>
    <cellStyle name="Normal 47" xfId="1899" xr:uid="{00000000-0005-0000-0000-0000C6060000}"/>
    <cellStyle name="Normal 48" xfId="1900" xr:uid="{00000000-0005-0000-0000-0000C7060000}"/>
    <cellStyle name="Normal 49" xfId="1901" xr:uid="{00000000-0005-0000-0000-0000C8060000}"/>
    <cellStyle name="Normal 5" xfId="120" xr:uid="{00000000-0005-0000-0000-0000C9060000}"/>
    <cellStyle name="Normal 5 2" xfId="121" xr:uid="{00000000-0005-0000-0000-0000CA060000}"/>
    <cellStyle name="Normal 5 2 2" xfId="122" xr:uid="{00000000-0005-0000-0000-0000CB060000}"/>
    <cellStyle name="Normal 5 2 2 10" xfId="1902" xr:uid="{00000000-0005-0000-0000-0000CC060000}"/>
    <cellStyle name="Normal 5 2 2 11" xfId="1903" xr:uid="{00000000-0005-0000-0000-0000CD060000}"/>
    <cellStyle name="Normal 5 2 2 12" xfId="1904" xr:uid="{00000000-0005-0000-0000-0000CE060000}"/>
    <cellStyle name="Normal 5 2 2 2" xfId="394" xr:uid="{00000000-0005-0000-0000-0000CF060000}"/>
    <cellStyle name="Normal 5 2 2 2 2" xfId="1905" xr:uid="{00000000-0005-0000-0000-0000D0060000}"/>
    <cellStyle name="Normal 5 2 2 2 3" xfId="1906" xr:uid="{00000000-0005-0000-0000-0000D1060000}"/>
    <cellStyle name="Normal 5 2 2 2 4" xfId="1907" xr:uid="{00000000-0005-0000-0000-0000D2060000}"/>
    <cellStyle name="Normal 5 2 2 2 5" xfId="1908" xr:uid="{00000000-0005-0000-0000-0000D3060000}"/>
    <cellStyle name="Normal 5 2 2 2 6" xfId="1909" xr:uid="{00000000-0005-0000-0000-0000D4060000}"/>
    <cellStyle name="Normal 5 2 2 2 7" xfId="1910" xr:uid="{00000000-0005-0000-0000-0000D5060000}"/>
    <cellStyle name="Normal 5 2 2 2 8" xfId="1911" xr:uid="{00000000-0005-0000-0000-0000D6060000}"/>
    <cellStyle name="Normal 5 2 2 2 9" xfId="1912" xr:uid="{00000000-0005-0000-0000-0000D7060000}"/>
    <cellStyle name="Normal 5 2 2 3" xfId="1913" xr:uid="{00000000-0005-0000-0000-0000D8060000}"/>
    <cellStyle name="Normal 5 2 2 4" xfId="1914" xr:uid="{00000000-0005-0000-0000-0000D9060000}"/>
    <cellStyle name="Normal 5 2 2 4 2" xfId="1915" xr:uid="{00000000-0005-0000-0000-0000DA060000}"/>
    <cellStyle name="Normal 5 2 2 4 3" xfId="1916" xr:uid="{00000000-0005-0000-0000-0000DB060000}"/>
    <cellStyle name="Normal 5 2 2 4 4" xfId="1917" xr:uid="{00000000-0005-0000-0000-0000DC060000}"/>
    <cellStyle name="Normal 5 2 2 4 5" xfId="1918" xr:uid="{00000000-0005-0000-0000-0000DD060000}"/>
    <cellStyle name="Normal 5 2 2 5" xfId="1919" xr:uid="{00000000-0005-0000-0000-0000DE060000}"/>
    <cellStyle name="Normal 5 2 2 6" xfId="1920" xr:uid="{00000000-0005-0000-0000-0000DF060000}"/>
    <cellStyle name="Normal 5 2 2 7" xfId="1921" xr:uid="{00000000-0005-0000-0000-0000E0060000}"/>
    <cellStyle name="Normal 5 2 2 8" xfId="1922" xr:uid="{00000000-0005-0000-0000-0000E1060000}"/>
    <cellStyle name="Normal 5 2 2 9" xfId="1923" xr:uid="{00000000-0005-0000-0000-0000E2060000}"/>
    <cellStyle name="Normal 5 2 3" xfId="123" xr:uid="{00000000-0005-0000-0000-0000E3060000}"/>
    <cellStyle name="Normal 5 2 3 2" xfId="1924" xr:uid="{00000000-0005-0000-0000-0000E4060000}"/>
    <cellStyle name="Normal 5 2 3 2 2" xfId="1925" xr:uid="{00000000-0005-0000-0000-0000E5060000}"/>
    <cellStyle name="Normal 5 2 3 2 2 2" xfId="1926" xr:uid="{00000000-0005-0000-0000-0000E6060000}"/>
    <cellStyle name="Normal 5 2 3 2 3" xfId="1927" xr:uid="{00000000-0005-0000-0000-0000E7060000}"/>
    <cellStyle name="Normal 5 2 3 2 4" xfId="1928" xr:uid="{00000000-0005-0000-0000-0000E8060000}"/>
    <cellStyle name="Normal 5 2 3 2 5" xfId="1929" xr:uid="{00000000-0005-0000-0000-0000E9060000}"/>
    <cellStyle name="Normal 5 2 3 3" xfId="1930" xr:uid="{00000000-0005-0000-0000-0000EA060000}"/>
    <cellStyle name="Normal 5 2 3 3 2" xfId="1931" xr:uid="{00000000-0005-0000-0000-0000EB060000}"/>
    <cellStyle name="Normal 5 2 4" xfId="1932" xr:uid="{00000000-0005-0000-0000-0000EC060000}"/>
    <cellStyle name="Normal 5 2 4 10" xfId="1933" xr:uid="{00000000-0005-0000-0000-0000ED060000}"/>
    <cellStyle name="Normal 5 2 4 2" xfId="1934" xr:uid="{00000000-0005-0000-0000-0000EE060000}"/>
    <cellStyle name="Normal 5 2 4 3" xfId="1935" xr:uid="{00000000-0005-0000-0000-0000EF060000}"/>
    <cellStyle name="Normal 5 2 4 4" xfId="1936" xr:uid="{00000000-0005-0000-0000-0000F0060000}"/>
    <cellStyle name="Normal 5 2 4 5" xfId="1937" xr:uid="{00000000-0005-0000-0000-0000F1060000}"/>
    <cellStyle name="Normal 5 2 4 6" xfId="1938" xr:uid="{00000000-0005-0000-0000-0000F2060000}"/>
    <cellStyle name="Normal 5 2 4 7" xfId="1939" xr:uid="{00000000-0005-0000-0000-0000F3060000}"/>
    <cellStyle name="Normal 5 2 4 8" xfId="1940" xr:uid="{00000000-0005-0000-0000-0000F4060000}"/>
    <cellStyle name="Normal 5 2 4 9" xfId="1941" xr:uid="{00000000-0005-0000-0000-0000F5060000}"/>
    <cellStyle name="Normal 5 2 5" xfId="1942" xr:uid="{00000000-0005-0000-0000-0000F6060000}"/>
    <cellStyle name="Normal 5 2 6" xfId="1943" xr:uid="{00000000-0005-0000-0000-0000F7060000}"/>
    <cellStyle name="Normal 5 3" xfId="366" xr:uid="{00000000-0005-0000-0000-0000F8060000}"/>
    <cellStyle name="Normal 5 3 10" xfId="1944" xr:uid="{00000000-0005-0000-0000-0000F9060000}"/>
    <cellStyle name="Normal 5 3 2" xfId="395" xr:uid="{00000000-0005-0000-0000-0000FA060000}"/>
    <cellStyle name="Normal 5 3 2 2" xfId="1945" xr:uid="{00000000-0005-0000-0000-0000FB060000}"/>
    <cellStyle name="Normal 5 3 3" xfId="1946" xr:uid="{00000000-0005-0000-0000-0000FC060000}"/>
    <cellStyle name="Normal 5 3 4" xfId="1947" xr:uid="{00000000-0005-0000-0000-0000FD060000}"/>
    <cellStyle name="Normal 5 3 5" xfId="1948" xr:uid="{00000000-0005-0000-0000-0000FE060000}"/>
    <cellStyle name="Normal 5 3 6" xfId="1949" xr:uid="{00000000-0005-0000-0000-0000FF060000}"/>
    <cellStyle name="Normal 5 3 7" xfId="1950" xr:uid="{00000000-0005-0000-0000-000000070000}"/>
    <cellStyle name="Normal 5 3 8" xfId="1951" xr:uid="{00000000-0005-0000-0000-000001070000}"/>
    <cellStyle name="Normal 5 3 9" xfId="1952" xr:uid="{00000000-0005-0000-0000-000002070000}"/>
    <cellStyle name="Normal 5 4" xfId="367" xr:uid="{00000000-0005-0000-0000-000003070000}"/>
    <cellStyle name="Normal 5 4 2" xfId="1953" xr:uid="{00000000-0005-0000-0000-000004070000}"/>
    <cellStyle name="Normal 5 5" xfId="368" xr:uid="{00000000-0005-0000-0000-000005070000}"/>
    <cellStyle name="Normal 5 5 2" xfId="1954" xr:uid="{00000000-0005-0000-0000-000006070000}"/>
    <cellStyle name="Normal 5 6" xfId="369" xr:uid="{00000000-0005-0000-0000-000007070000}"/>
    <cellStyle name="Normal 5 7" xfId="370" xr:uid="{00000000-0005-0000-0000-000008070000}"/>
    <cellStyle name="Normal 5_CREMA 1ª ETAPA - PORTO ESPERIDIÃO - PONTES E LACERDA FINAL" xfId="3115" xr:uid="{00000000-0005-0000-0000-000009070000}"/>
    <cellStyle name="Normal 50" xfId="1955" xr:uid="{00000000-0005-0000-0000-00000A070000}"/>
    <cellStyle name="Normal 51" xfId="1956" xr:uid="{00000000-0005-0000-0000-00000B070000}"/>
    <cellStyle name="Normal 52" xfId="1957" xr:uid="{00000000-0005-0000-0000-00000C070000}"/>
    <cellStyle name="Normal 53" xfId="1958" xr:uid="{00000000-0005-0000-0000-00000D070000}"/>
    <cellStyle name="Normal 54" xfId="1959" xr:uid="{00000000-0005-0000-0000-00000E070000}"/>
    <cellStyle name="Normal 55" xfId="1960" xr:uid="{00000000-0005-0000-0000-00000F070000}"/>
    <cellStyle name="Normal 56" xfId="1961" xr:uid="{00000000-0005-0000-0000-000010070000}"/>
    <cellStyle name="Normal 57" xfId="1962" xr:uid="{00000000-0005-0000-0000-000011070000}"/>
    <cellStyle name="Normal 58" xfId="1963" xr:uid="{00000000-0005-0000-0000-000012070000}"/>
    <cellStyle name="Normal 59" xfId="1964" xr:uid="{00000000-0005-0000-0000-000013070000}"/>
    <cellStyle name="Normal 6" xfId="124" xr:uid="{00000000-0005-0000-0000-000014070000}"/>
    <cellStyle name="Normal 6 2" xfId="125" xr:uid="{00000000-0005-0000-0000-000015070000}"/>
    <cellStyle name="Normal 6 2 2" xfId="1965" xr:uid="{00000000-0005-0000-0000-000016070000}"/>
    <cellStyle name="Normal 6 2 2 2" xfId="1966" xr:uid="{00000000-0005-0000-0000-000017070000}"/>
    <cellStyle name="Normal 6 2 3" xfId="1967" xr:uid="{00000000-0005-0000-0000-000018070000}"/>
    <cellStyle name="Normal 6 2 4" xfId="1968" xr:uid="{00000000-0005-0000-0000-000019070000}"/>
    <cellStyle name="Normal 6 2 4 2" xfId="1969" xr:uid="{00000000-0005-0000-0000-00001A070000}"/>
    <cellStyle name="Normal 6 3" xfId="371" xr:uid="{00000000-0005-0000-0000-00001B070000}"/>
    <cellStyle name="Normal 6 3 10" xfId="1970" xr:uid="{00000000-0005-0000-0000-00001C070000}"/>
    <cellStyle name="Normal 6 3 11" xfId="1971" xr:uid="{00000000-0005-0000-0000-00001D070000}"/>
    <cellStyle name="Normal 6 3 2" xfId="372" xr:uid="{00000000-0005-0000-0000-00001E070000}"/>
    <cellStyle name="Normal 6 3 2 10" xfId="1972" xr:uid="{00000000-0005-0000-0000-00001F070000}"/>
    <cellStyle name="Normal 6 3 2 11" xfId="1973" xr:uid="{00000000-0005-0000-0000-000020070000}"/>
    <cellStyle name="Normal 6 3 2 12" xfId="1974" xr:uid="{00000000-0005-0000-0000-000021070000}"/>
    <cellStyle name="Normal 6 3 2 2" xfId="1975" xr:uid="{00000000-0005-0000-0000-000022070000}"/>
    <cellStyle name="Normal 6 3 2 2 2" xfId="1976" xr:uid="{00000000-0005-0000-0000-000023070000}"/>
    <cellStyle name="Normal 6 3 2 2 3" xfId="1977" xr:uid="{00000000-0005-0000-0000-000024070000}"/>
    <cellStyle name="Normal 6 3 2 2 4" xfId="1978" xr:uid="{00000000-0005-0000-0000-000025070000}"/>
    <cellStyle name="Normal 6 3 2 2 5" xfId="1979" xr:uid="{00000000-0005-0000-0000-000026070000}"/>
    <cellStyle name="Normal 6 3 2 3" xfId="1980" xr:uid="{00000000-0005-0000-0000-000027070000}"/>
    <cellStyle name="Normal 6 3 2 4" xfId="1981" xr:uid="{00000000-0005-0000-0000-000028070000}"/>
    <cellStyle name="Normal 6 3 2 5" xfId="1982" xr:uid="{00000000-0005-0000-0000-000029070000}"/>
    <cellStyle name="Normal 6 3 2 5 2" xfId="1983" xr:uid="{00000000-0005-0000-0000-00002A070000}"/>
    <cellStyle name="Normal 6 3 2 5 3" xfId="1984" xr:uid="{00000000-0005-0000-0000-00002B070000}"/>
    <cellStyle name="Normal 6 3 2 6" xfId="1985" xr:uid="{00000000-0005-0000-0000-00002C070000}"/>
    <cellStyle name="Normal 6 3 2 7" xfId="1986" xr:uid="{00000000-0005-0000-0000-00002D070000}"/>
    <cellStyle name="Normal 6 3 2 8" xfId="1987" xr:uid="{00000000-0005-0000-0000-00002E070000}"/>
    <cellStyle name="Normal 6 3 2 9" xfId="1988" xr:uid="{00000000-0005-0000-0000-00002F070000}"/>
    <cellStyle name="Normal 6 3 3" xfId="1989" xr:uid="{00000000-0005-0000-0000-000030070000}"/>
    <cellStyle name="Normal 6 3 4" xfId="1990" xr:uid="{00000000-0005-0000-0000-000031070000}"/>
    <cellStyle name="Normal 6 3 5" xfId="1991" xr:uid="{00000000-0005-0000-0000-000032070000}"/>
    <cellStyle name="Normal 6 3 6" xfId="1992" xr:uid="{00000000-0005-0000-0000-000033070000}"/>
    <cellStyle name="Normal 6 3 7" xfId="1993" xr:uid="{00000000-0005-0000-0000-000034070000}"/>
    <cellStyle name="Normal 6 3 8" xfId="1994" xr:uid="{00000000-0005-0000-0000-000035070000}"/>
    <cellStyle name="Normal 6 3 9" xfId="1995" xr:uid="{00000000-0005-0000-0000-000036070000}"/>
    <cellStyle name="Normal 6 4" xfId="373" xr:uid="{00000000-0005-0000-0000-000037070000}"/>
    <cellStyle name="Normal 6 4 10" xfId="1996" xr:uid="{00000000-0005-0000-0000-000038070000}"/>
    <cellStyle name="Normal 6 4 11" xfId="1997" xr:uid="{00000000-0005-0000-0000-000039070000}"/>
    <cellStyle name="Normal 6 4 2" xfId="1998" xr:uid="{00000000-0005-0000-0000-00003A070000}"/>
    <cellStyle name="Normal 6 4 2 2" xfId="1999" xr:uid="{00000000-0005-0000-0000-00003B070000}"/>
    <cellStyle name="Normal 6 4 3" xfId="2000" xr:uid="{00000000-0005-0000-0000-00003C070000}"/>
    <cellStyle name="Normal 6 4 3 2" xfId="2001" xr:uid="{00000000-0005-0000-0000-00003D070000}"/>
    <cellStyle name="Normal 6 4 3 3" xfId="2002" xr:uid="{00000000-0005-0000-0000-00003E070000}"/>
    <cellStyle name="Normal 6 4 3 4" xfId="2003" xr:uid="{00000000-0005-0000-0000-00003F070000}"/>
    <cellStyle name="Normal 6 4 3 5" xfId="2004" xr:uid="{00000000-0005-0000-0000-000040070000}"/>
    <cellStyle name="Normal 6 4 3 6" xfId="2005" xr:uid="{00000000-0005-0000-0000-000041070000}"/>
    <cellStyle name="Normal 6 4 3 7" xfId="2006" xr:uid="{00000000-0005-0000-0000-000042070000}"/>
    <cellStyle name="Normal 6 4 3 8" xfId="2007" xr:uid="{00000000-0005-0000-0000-000043070000}"/>
    <cellStyle name="Normal 6 4 3 9" xfId="2008" xr:uid="{00000000-0005-0000-0000-000044070000}"/>
    <cellStyle name="Normal 6 4 4" xfId="2009" xr:uid="{00000000-0005-0000-0000-000045070000}"/>
    <cellStyle name="Normal 6 4 4 2" xfId="2010" xr:uid="{00000000-0005-0000-0000-000046070000}"/>
    <cellStyle name="Normal 6 4 5" xfId="2011" xr:uid="{00000000-0005-0000-0000-000047070000}"/>
    <cellStyle name="Normal 6 4 6" xfId="2012" xr:uid="{00000000-0005-0000-0000-000048070000}"/>
    <cellStyle name="Normal 6 4 7" xfId="2013" xr:uid="{00000000-0005-0000-0000-000049070000}"/>
    <cellStyle name="Normal 6 4 8" xfId="2014" xr:uid="{00000000-0005-0000-0000-00004A070000}"/>
    <cellStyle name="Normal 6 4 9" xfId="2015" xr:uid="{00000000-0005-0000-0000-00004B070000}"/>
    <cellStyle name="Normal 6 5" xfId="374" xr:uid="{00000000-0005-0000-0000-00004C070000}"/>
    <cellStyle name="Normal 6 5 2" xfId="2016" xr:uid="{00000000-0005-0000-0000-00004D070000}"/>
    <cellStyle name="Normal 6 6" xfId="375" xr:uid="{00000000-0005-0000-0000-00004E070000}"/>
    <cellStyle name="Normal 6 6 2" xfId="2017" xr:uid="{00000000-0005-0000-0000-00004F070000}"/>
    <cellStyle name="Normal 6 6 2 2" xfId="2018" xr:uid="{00000000-0005-0000-0000-000050070000}"/>
    <cellStyle name="Normal 6 6 3" xfId="2019" xr:uid="{00000000-0005-0000-0000-000051070000}"/>
    <cellStyle name="Normal 6 6 4" xfId="2020" xr:uid="{00000000-0005-0000-0000-000052070000}"/>
    <cellStyle name="Normal 6 6 4 2" xfId="2021" xr:uid="{00000000-0005-0000-0000-000053070000}"/>
    <cellStyle name="Normal 6 6 4 3" xfId="2022" xr:uid="{00000000-0005-0000-0000-000054070000}"/>
    <cellStyle name="Normal 6 6 5" xfId="2023" xr:uid="{00000000-0005-0000-0000-000055070000}"/>
    <cellStyle name="Normal 6 6 6" xfId="2024" xr:uid="{00000000-0005-0000-0000-000056070000}"/>
    <cellStyle name="Normal 6 7" xfId="376" xr:uid="{00000000-0005-0000-0000-000057070000}"/>
    <cellStyle name="Normal 6 7 2" xfId="2025" xr:uid="{00000000-0005-0000-0000-000058070000}"/>
    <cellStyle name="Normal 6 7 2 2" xfId="2026" xr:uid="{00000000-0005-0000-0000-000059070000}"/>
    <cellStyle name="Normal 6 7 2 2 2" xfId="2027" xr:uid="{00000000-0005-0000-0000-00005A070000}"/>
    <cellStyle name="Normal 6 7 2 2 2 2" xfId="2028" xr:uid="{00000000-0005-0000-0000-00005B070000}"/>
    <cellStyle name="Normal 6 7 2 2 2 3" xfId="2029" xr:uid="{00000000-0005-0000-0000-00005C070000}"/>
    <cellStyle name="Normal 6 7 2 2 2 4" xfId="2030" xr:uid="{00000000-0005-0000-0000-00005D070000}"/>
    <cellStyle name="Normal 6 7 2 2 2 5" xfId="2031" xr:uid="{00000000-0005-0000-0000-00005E070000}"/>
    <cellStyle name="Normal 6 7 2 3" xfId="2032" xr:uid="{00000000-0005-0000-0000-00005F070000}"/>
    <cellStyle name="Normal 6 7 2 4" xfId="2033" xr:uid="{00000000-0005-0000-0000-000060070000}"/>
    <cellStyle name="Normal 6 7 2 4 2" xfId="2034" xr:uid="{00000000-0005-0000-0000-000061070000}"/>
    <cellStyle name="Normal 6 7 2 4 3" xfId="2035" xr:uid="{00000000-0005-0000-0000-000062070000}"/>
    <cellStyle name="Normal 6 7 2 5" xfId="2036" xr:uid="{00000000-0005-0000-0000-000063070000}"/>
    <cellStyle name="Normal 6 7 2 5 2" xfId="2037" xr:uid="{00000000-0005-0000-0000-000064070000}"/>
    <cellStyle name="Normal 6 7 2 5 3" xfId="2038" xr:uid="{00000000-0005-0000-0000-000065070000}"/>
    <cellStyle name="Normal 6 7 2 5 4" xfId="2039" xr:uid="{00000000-0005-0000-0000-000066070000}"/>
    <cellStyle name="Normal 6 7 2 5 5" xfId="2040" xr:uid="{00000000-0005-0000-0000-000067070000}"/>
    <cellStyle name="Normal 6 7 3" xfId="2041" xr:uid="{00000000-0005-0000-0000-000068070000}"/>
    <cellStyle name="Normal 6 8" xfId="2042" xr:uid="{00000000-0005-0000-0000-000069070000}"/>
    <cellStyle name="Normal 6 8 2" xfId="2043" xr:uid="{00000000-0005-0000-0000-00006A070000}"/>
    <cellStyle name="Normal 6 8 2 2" xfId="2044" xr:uid="{00000000-0005-0000-0000-00006B070000}"/>
    <cellStyle name="Normal 6 8 2 2 2" xfId="2045" xr:uid="{00000000-0005-0000-0000-00006C070000}"/>
    <cellStyle name="Normal 6 8 2 2 2 2" xfId="2046" xr:uid="{00000000-0005-0000-0000-00006D070000}"/>
    <cellStyle name="Normal 6 8 2 2 2 3" xfId="2047" xr:uid="{00000000-0005-0000-0000-00006E070000}"/>
    <cellStyle name="Normal 6 8 2 2 2 4" xfId="2048" xr:uid="{00000000-0005-0000-0000-00006F070000}"/>
    <cellStyle name="Normal 6 8 2 2 2 5" xfId="2049" xr:uid="{00000000-0005-0000-0000-000070070000}"/>
    <cellStyle name="Normal 6 8 2 3" xfId="2050" xr:uid="{00000000-0005-0000-0000-000071070000}"/>
    <cellStyle name="Normal 6 8 2 4" xfId="2051" xr:uid="{00000000-0005-0000-0000-000072070000}"/>
    <cellStyle name="Normal 6 8 2 4 2" xfId="2052" xr:uid="{00000000-0005-0000-0000-000073070000}"/>
    <cellStyle name="Normal 6 8 2 4 3" xfId="2053" xr:uid="{00000000-0005-0000-0000-000074070000}"/>
    <cellStyle name="Normal 6 8 2 5" xfId="2054" xr:uid="{00000000-0005-0000-0000-000075070000}"/>
    <cellStyle name="Normal 6 8 2 5 2" xfId="2055" xr:uid="{00000000-0005-0000-0000-000076070000}"/>
    <cellStyle name="Normal 6 8 2 5 3" xfId="2056" xr:uid="{00000000-0005-0000-0000-000077070000}"/>
    <cellStyle name="Normal 6 8 2 5 4" xfId="2057" xr:uid="{00000000-0005-0000-0000-000078070000}"/>
    <cellStyle name="Normal 6 8 2 5 5" xfId="2058" xr:uid="{00000000-0005-0000-0000-000079070000}"/>
    <cellStyle name="Normal 6 9" xfId="2059" xr:uid="{00000000-0005-0000-0000-00007A070000}"/>
    <cellStyle name="Normal 60" xfId="2060" xr:uid="{00000000-0005-0000-0000-00007B070000}"/>
    <cellStyle name="Normal 61" xfId="2061" xr:uid="{00000000-0005-0000-0000-00007C070000}"/>
    <cellStyle name="Normal 62" xfId="2062" xr:uid="{00000000-0005-0000-0000-00007D070000}"/>
    <cellStyle name="Normal 63" xfId="2063" xr:uid="{00000000-0005-0000-0000-00007E070000}"/>
    <cellStyle name="Normal 64" xfId="2064" xr:uid="{00000000-0005-0000-0000-00007F070000}"/>
    <cellStyle name="Normal 65" xfId="2065" xr:uid="{00000000-0005-0000-0000-000080070000}"/>
    <cellStyle name="Normal 66" xfId="2066" xr:uid="{00000000-0005-0000-0000-000081070000}"/>
    <cellStyle name="Normal 67" xfId="2067" xr:uid="{00000000-0005-0000-0000-000082070000}"/>
    <cellStyle name="Normal 68" xfId="2068" xr:uid="{00000000-0005-0000-0000-000083070000}"/>
    <cellStyle name="Normal 69" xfId="2069" xr:uid="{00000000-0005-0000-0000-000084070000}"/>
    <cellStyle name="Normal 7" xfId="126" xr:uid="{00000000-0005-0000-0000-000085070000}"/>
    <cellStyle name="Normal 7 2" xfId="127" xr:uid="{00000000-0005-0000-0000-000086070000}"/>
    <cellStyle name="Normal 7 2 2" xfId="377" xr:uid="{00000000-0005-0000-0000-000087070000}"/>
    <cellStyle name="Normal 7 2 3" xfId="2070" xr:uid="{00000000-0005-0000-0000-000088070000}"/>
    <cellStyle name="Normal 7 3" xfId="128" xr:uid="{00000000-0005-0000-0000-000089070000}"/>
    <cellStyle name="Normal 7 3 2" xfId="378" xr:uid="{00000000-0005-0000-0000-00008A070000}"/>
    <cellStyle name="Normal 7 4" xfId="129" xr:uid="{00000000-0005-0000-0000-00008B070000}"/>
    <cellStyle name="Normal 7 4 2" xfId="379" xr:uid="{00000000-0005-0000-0000-00008C070000}"/>
    <cellStyle name="Normal 7 5" xfId="130" xr:uid="{00000000-0005-0000-0000-00008D070000}"/>
    <cellStyle name="Normal 7 5 2" xfId="380" xr:uid="{00000000-0005-0000-0000-00008E070000}"/>
    <cellStyle name="Normal 7 6" xfId="131" xr:uid="{00000000-0005-0000-0000-00008F070000}"/>
    <cellStyle name="Normal 7 6 2" xfId="381" xr:uid="{00000000-0005-0000-0000-000090070000}"/>
    <cellStyle name="Normal 7 7" xfId="132" xr:uid="{00000000-0005-0000-0000-000091070000}"/>
    <cellStyle name="Normal 7 7 2" xfId="382" xr:uid="{00000000-0005-0000-0000-000092070000}"/>
    <cellStyle name="Normal 7 8" xfId="2071" xr:uid="{00000000-0005-0000-0000-000093070000}"/>
    <cellStyle name="Normal 7 8 2" xfId="2072" xr:uid="{00000000-0005-0000-0000-000094070000}"/>
    <cellStyle name="Normal 7 9" xfId="2073" xr:uid="{00000000-0005-0000-0000-000095070000}"/>
    <cellStyle name="Normal 7_cálculo da esp das camadas" xfId="133" xr:uid="{00000000-0005-0000-0000-000096070000}"/>
    <cellStyle name="Normal 70" xfId="2074" xr:uid="{00000000-0005-0000-0000-000097070000}"/>
    <cellStyle name="Normal 71" xfId="2075" xr:uid="{00000000-0005-0000-0000-000098070000}"/>
    <cellStyle name="Normal 72" xfId="2076" xr:uid="{00000000-0005-0000-0000-000099070000}"/>
    <cellStyle name="Normal 73" xfId="2077" xr:uid="{00000000-0005-0000-0000-00009A070000}"/>
    <cellStyle name="Normal 74" xfId="2078" xr:uid="{00000000-0005-0000-0000-00009B070000}"/>
    <cellStyle name="Normal 75" xfId="2079" xr:uid="{00000000-0005-0000-0000-00009C070000}"/>
    <cellStyle name="Normal 76" xfId="2080" xr:uid="{00000000-0005-0000-0000-00009D070000}"/>
    <cellStyle name="Normal 77" xfId="2081" xr:uid="{00000000-0005-0000-0000-00009E070000}"/>
    <cellStyle name="Normal 78" xfId="2082" xr:uid="{00000000-0005-0000-0000-00009F070000}"/>
    <cellStyle name="Normal 79" xfId="2083" xr:uid="{00000000-0005-0000-0000-0000A0070000}"/>
    <cellStyle name="Normal 8" xfId="134" xr:uid="{00000000-0005-0000-0000-0000A1070000}"/>
    <cellStyle name="Normal 8 2" xfId="135" xr:uid="{00000000-0005-0000-0000-0000A2070000}"/>
    <cellStyle name="Normal 8 2 2" xfId="2084" xr:uid="{00000000-0005-0000-0000-0000A3070000}"/>
    <cellStyle name="Normal 8 3" xfId="136" xr:uid="{00000000-0005-0000-0000-0000A4070000}"/>
    <cellStyle name="Normal 8 4" xfId="137" xr:uid="{00000000-0005-0000-0000-0000A5070000}"/>
    <cellStyle name="Normal 8 5" xfId="138" xr:uid="{00000000-0005-0000-0000-0000A6070000}"/>
    <cellStyle name="Normal 8 5 2" xfId="139" xr:uid="{00000000-0005-0000-0000-0000A7070000}"/>
    <cellStyle name="Normal 8 6" xfId="2085" xr:uid="{00000000-0005-0000-0000-0000A8070000}"/>
    <cellStyle name="Normal 8 7" xfId="2086" xr:uid="{00000000-0005-0000-0000-0000A9070000}"/>
    <cellStyle name="Normal 8 8" xfId="2087" xr:uid="{00000000-0005-0000-0000-0000AA070000}"/>
    <cellStyle name="Normal 8 9" xfId="2088" xr:uid="{00000000-0005-0000-0000-0000AB070000}"/>
    <cellStyle name="Normal 80" xfId="2089" xr:uid="{00000000-0005-0000-0000-0000AC070000}"/>
    <cellStyle name="Normal 81" xfId="2090" xr:uid="{00000000-0005-0000-0000-0000AD070000}"/>
    <cellStyle name="Normal 82" xfId="2091" xr:uid="{00000000-0005-0000-0000-0000AE070000}"/>
    <cellStyle name="Normal 83" xfId="2092" xr:uid="{00000000-0005-0000-0000-0000AF070000}"/>
    <cellStyle name="Normal 84" xfId="2093" xr:uid="{00000000-0005-0000-0000-0000B0070000}"/>
    <cellStyle name="Normal 85" xfId="2094" xr:uid="{00000000-0005-0000-0000-0000B1070000}"/>
    <cellStyle name="Normal 86" xfId="2095" xr:uid="{00000000-0005-0000-0000-0000B2070000}"/>
    <cellStyle name="Normal 87" xfId="2096" xr:uid="{00000000-0005-0000-0000-0000B3070000}"/>
    <cellStyle name="Normal 88" xfId="2097" xr:uid="{00000000-0005-0000-0000-0000B4070000}"/>
    <cellStyle name="Normal 89" xfId="2098" xr:uid="{00000000-0005-0000-0000-0000B5070000}"/>
    <cellStyle name="Normal 9" xfId="140" xr:uid="{00000000-0005-0000-0000-0000B6070000}"/>
    <cellStyle name="Normal 9 2" xfId="242" xr:uid="{00000000-0005-0000-0000-0000B7070000}"/>
    <cellStyle name="Normal 9 2 2" xfId="2099" xr:uid="{00000000-0005-0000-0000-0000B8070000}"/>
    <cellStyle name="Normal 9 3" xfId="409" xr:uid="{00000000-0005-0000-0000-0000B9070000}"/>
    <cellStyle name="Normal 9 3 2" xfId="2100" xr:uid="{00000000-0005-0000-0000-0000BA070000}"/>
    <cellStyle name="Normal 9 4" xfId="2101" xr:uid="{00000000-0005-0000-0000-0000BB070000}"/>
    <cellStyle name="Normal 9 5" xfId="2102" xr:uid="{00000000-0005-0000-0000-0000BC070000}"/>
    <cellStyle name="Normal 9 6" xfId="2103" xr:uid="{00000000-0005-0000-0000-0000BD070000}"/>
    <cellStyle name="Normal 9_CREMA 1ª ETAPA - PORTO ESPERIDIÃO - PONTES E LACERDA FINAL" xfId="3116" xr:uid="{00000000-0005-0000-0000-0000BE070000}"/>
    <cellStyle name="Normal 90" xfId="2104" xr:uid="{00000000-0005-0000-0000-0000BF070000}"/>
    <cellStyle name="Normal 91" xfId="2105" xr:uid="{00000000-0005-0000-0000-0000C0070000}"/>
    <cellStyle name="Normal 92" xfId="2106" xr:uid="{00000000-0005-0000-0000-0000C1070000}"/>
    <cellStyle name="Normal 93" xfId="2107" xr:uid="{00000000-0005-0000-0000-0000C2070000}"/>
    <cellStyle name="Normal 94" xfId="2108" xr:uid="{00000000-0005-0000-0000-0000C3070000}"/>
    <cellStyle name="Normal 95" xfId="2109" xr:uid="{00000000-0005-0000-0000-0000C4070000}"/>
    <cellStyle name="Normal 96" xfId="2110" xr:uid="{00000000-0005-0000-0000-0000C5070000}"/>
    <cellStyle name="Normal 97" xfId="2111" xr:uid="{00000000-0005-0000-0000-0000C6070000}"/>
    <cellStyle name="Normal 98" xfId="2112" xr:uid="{00000000-0005-0000-0000-0000C7070000}"/>
    <cellStyle name="Normal 99" xfId="2113" xr:uid="{00000000-0005-0000-0000-0000C8070000}"/>
    <cellStyle name="Normal_NSL 001 2" xfId="3173" xr:uid="{00000000-0005-0000-0000-0000C9070000}"/>
    <cellStyle name="Normal1" xfId="2114" xr:uid="{00000000-0005-0000-0000-0000CA070000}"/>
    <cellStyle name="Normal2" xfId="2115" xr:uid="{00000000-0005-0000-0000-0000CB070000}"/>
    <cellStyle name="Normal3" xfId="2116" xr:uid="{00000000-0005-0000-0000-0000CC070000}"/>
    <cellStyle name="Nota 2" xfId="141" xr:uid="{00000000-0005-0000-0000-0000CD070000}"/>
    <cellStyle name="Nota 2 2" xfId="2117" xr:uid="{00000000-0005-0000-0000-0000CE070000}"/>
    <cellStyle name="Nota 3" xfId="281" xr:uid="{00000000-0005-0000-0000-0000CF070000}"/>
    <cellStyle name="Nota 3 2" xfId="304" xr:uid="{00000000-0005-0000-0000-0000D0070000}"/>
    <cellStyle name="Note" xfId="243" xr:uid="{00000000-0005-0000-0000-0000D1070000}"/>
    <cellStyle name="Note 2" xfId="282" xr:uid="{00000000-0005-0000-0000-0000D2070000}"/>
    <cellStyle name="Numero" xfId="142" xr:uid="{00000000-0005-0000-0000-0000D3070000}"/>
    <cellStyle name="Output" xfId="143" xr:uid="{00000000-0005-0000-0000-0000D4070000}"/>
    <cellStyle name="Percent [2]" xfId="2118" xr:uid="{00000000-0005-0000-0000-0000D5070000}"/>
    <cellStyle name="Percent [2] 2" xfId="2119" xr:uid="{00000000-0005-0000-0000-0000D6070000}"/>
    <cellStyle name="Percent_Sheet1" xfId="2120" xr:uid="{00000000-0005-0000-0000-0000D7070000}"/>
    <cellStyle name="Percentual" xfId="2121" xr:uid="{00000000-0005-0000-0000-0000D8070000}"/>
    <cellStyle name="Percentual 2" xfId="3117" xr:uid="{00000000-0005-0000-0000-0000D9070000}"/>
    <cellStyle name="Ponto" xfId="2122" xr:uid="{00000000-0005-0000-0000-0000DA070000}"/>
    <cellStyle name="Ponto 2" xfId="3118" xr:uid="{00000000-0005-0000-0000-0000DB070000}"/>
    <cellStyle name="Porcentagem" xfId="144" builtinId="5"/>
    <cellStyle name="Porcentagem 10" xfId="2123" xr:uid="{00000000-0005-0000-0000-0000DD070000}"/>
    <cellStyle name="Porcentagem 11" xfId="2124" xr:uid="{00000000-0005-0000-0000-0000DE070000}"/>
    <cellStyle name="Porcentagem 12" xfId="2125" xr:uid="{00000000-0005-0000-0000-0000DF070000}"/>
    <cellStyle name="Porcentagem 13" xfId="2126" xr:uid="{00000000-0005-0000-0000-0000E0070000}"/>
    <cellStyle name="Porcentagem 14" xfId="2127" xr:uid="{00000000-0005-0000-0000-0000E1070000}"/>
    <cellStyle name="Porcentagem 15" xfId="2128" xr:uid="{00000000-0005-0000-0000-0000E2070000}"/>
    <cellStyle name="Porcentagem 2" xfId="145" xr:uid="{00000000-0005-0000-0000-0000E3070000}"/>
    <cellStyle name="Porcentagem 2 10" xfId="2129" xr:uid="{00000000-0005-0000-0000-0000E4070000}"/>
    <cellStyle name="Porcentagem 2 11" xfId="2130" xr:uid="{00000000-0005-0000-0000-0000E5070000}"/>
    <cellStyle name="Porcentagem 2 12" xfId="2131" xr:uid="{00000000-0005-0000-0000-0000E6070000}"/>
    <cellStyle name="Porcentagem 2 2" xfId="146" xr:uid="{00000000-0005-0000-0000-0000E7070000}"/>
    <cellStyle name="Porcentagem 2 2 10" xfId="2132" xr:uid="{00000000-0005-0000-0000-0000E8070000}"/>
    <cellStyle name="Porcentagem 2 2 2" xfId="147" xr:uid="{00000000-0005-0000-0000-0000E9070000}"/>
    <cellStyle name="Porcentagem 2 2 2 2" xfId="2133" xr:uid="{00000000-0005-0000-0000-0000EA070000}"/>
    <cellStyle name="Porcentagem 2 2 2 3" xfId="2134" xr:uid="{00000000-0005-0000-0000-0000EB070000}"/>
    <cellStyle name="Porcentagem 2 2 2 4" xfId="2135" xr:uid="{00000000-0005-0000-0000-0000EC070000}"/>
    <cellStyle name="Porcentagem 2 2 2 5" xfId="2136" xr:uid="{00000000-0005-0000-0000-0000ED070000}"/>
    <cellStyle name="Porcentagem 2 2 2 6" xfId="2137" xr:uid="{00000000-0005-0000-0000-0000EE070000}"/>
    <cellStyle name="Porcentagem 2 2 2 7" xfId="2138" xr:uid="{00000000-0005-0000-0000-0000EF070000}"/>
    <cellStyle name="Porcentagem 2 2 2 8" xfId="2139" xr:uid="{00000000-0005-0000-0000-0000F0070000}"/>
    <cellStyle name="Porcentagem 2 2 2 9" xfId="2140" xr:uid="{00000000-0005-0000-0000-0000F1070000}"/>
    <cellStyle name="Porcentagem 2 2 3" xfId="2141" xr:uid="{00000000-0005-0000-0000-0000F2070000}"/>
    <cellStyle name="Porcentagem 2 2 4" xfId="2142" xr:uid="{00000000-0005-0000-0000-0000F3070000}"/>
    <cellStyle name="Porcentagem 2 2 5" xfId="2143" xr:uid="{00000000-0005-0000-0000-0000F4070000}"/>
    <cellStyle name="Porcentagem 2 2 6" xfId="2144" xr:uid="{00000000-0005-0000-0000-0000F5070000}"/>
    <cellStyle name="Porcentagem 2 2 7" xfId="2145" xr:uid="{00000000-0005-0000-0000-0000F6070000}"/>
    <cellStyle name="Porcentagem 2 2 8" xfId="2146" xr:uid="{00000000-0005-0000-0000-0000F7070000}"/>
    <cellStyle name="Porcentagem 2 2 9" xfId="2147" xr:uid="{00000000-0005-0000-0000-0000F8070000}"/>
    <cellStyle name="Porcentagem 2 3" xfId="148" xr:uid="{00000000-0005-0000-0000-0000F9070000}"/>
    <cellStyle name="Porcentagem 2 3 2" xfId="149" xr:uid="{00000000-0005-0000-0000-0000FA070000}"/>
    <cellStyle name="Porcentagem 2 3 3" xfId="2148" xr:uid="{00000000-0005-0000-0000-0000FB070000}"/>
    <cellStyle name="Porcentagem 2 3 4" xfId="2149" xr:uid="{00000000-0005-0000-0000-0000FC070000}"/>
    <cellStyle name="Porcentagem 2 3 5" xfId="2150" xr:uid="{00000000-0005-0000-0000-0000FD070000}"/>
    <cellStyle name="Porcentagem 2 3 6" xfId="2151" xr:uid="{00000000-0005-0000-0000-0000FE070000}"/>
    <cellStyle name="Porcentagem 2 3 7" xfId="2152" xr:uid="{00000000-0005-0000-0000-0000FF070000}"/>
    <cellStyle name="Porcentagem 2 3 8" xfId="2153" xr:uid="{00000000-0005-0000-0000-000000080000}"/>
    <cellStyle name="Porcentagem 2 3 9" xfId="2154" xr:uid="{00000000-0005-0000-0000-000001080000}"/>
    <cellStyle name="Porcentagem 2 4" xfId="150" xr:uid="{00000000-0005-0000-0000-000002080000}"/>
    <cellStyle name="Porcentagem 2 4 10" xfId="2155" xr:uid="{00000000-0005-0000-0000-000003080000}"/>
    <cellStyle name="Porcentagem 2 4 2" xfId="2156" xr:uid="{00000000-0005-0000-0000-000004080000}"/>
    <cellStyle name="Porcentagem 2 4 2 2" xfId="2157" xr:uid="{00000000-0005-0000-0000-000005080000}"/>
    <cellStyle name="Porcentagem 2 4 2 3" xfId="2158" xr:uid="{00000000-0005-0000-0000-000006080000}"/>
    <cellStyle name="Porcentagem 2 4 2 4" xfId="2159" xr:uid="{00000000-0005-0000-0000-000007080000}"/>
    <cellStyle name="Porcentagem 2 4 2 5" xfId="2160" xr:uid="{00000000-0005-0000-0000-000008080000}"/>
    <cellStyle name="Porcentagem 2 4 2 6" xfId="2161" xr:uid="{00000000-0005-0000-0000-000009080000}"/>
    <cellStyle name="Porcentagem 2 4 2 7" xfId="2162" xr:uid="{00000000-0005-0000-0000-00000A080000}"/>
    <cellStyle name="Porcentagem 2 4 2 8" xfId="2163" xr:uid="{00000000-0005-0000-0000-00000B080000}"/>
    <cellStyle name="Porcentagem 2 4 2 9" xfId="2164" xr:uid="{00000000-0005-0000-0000-00000C080000}"/>
    <cellStyle name="Porcentagem 2 4 3" xfId="2165" xr:uid="{00000000-0005-0000-0000-00000D080000}"/>
    <cellStyle name="Porcentagem 2 4 4" xfId="2166" xr:uid="{00000000-0005-0000-0000-00000E080000}"/>
    <cellStyle name="Porcentagem 2 4 5" xfId="2167" xr:uid="{00000000-0005-0000-0000-00000F080000}"/>
    <cellStyle name="Porcentagem 2 4 6" xfId="2168" xr:uid="{00000000-0005-0000-0000-000010080000}"/>
    <cellStyle name="Porcentagem 2 4 7" xfId="2169" xr:uid="{00000000-0005-0000-0000-000011080000}"/>
    <cellStyle name="Porcentagem 2 4 8" xfId="2170" xr:uid="{00000000-0005-0000-0000-000012080000}"/>
    <cellStyle name="Porcentagem 2 4 9" xfId="2171" xr:uid="{00000000-0005-0000-0000-000013080000}"/>
    <cellStyle name="Porcentagem 2 5" xfId="2172" xr:uid="{00000000-0005-0000-0000-000014080000}"/>
    <cellStyle name="Porcentagem 2 6" xfId="2173" xr:uid="{00000000-0005-0000-0000-000015080000}"/>
    <cellStyle name="Porcentagem 2 7" xfId="2174" xr:uid="{00000000-0005-0000-0000-000016080000}"/>
    <cellStyle name="Porcentagem 2 8" xfId="2175" xr:uid="{00000000-0005-0000-0000-000017080000}"/>
    <cellStyle name="Porcentagem 2 9" xfId="2176" xr:uid="{00000000-0005-0000-0000-000018080000}"/>
    <cellStyle name="Porcentagem 2_comp sicro mt setembro 2010 - brita corrigida" xfId="3119" xr:uid="{00000000-0005-0000-0000-000019080000}"/>
    <cellStyle name="Porcentagem 3" xfId="151" xr:uid="{00000000-0005-0000-0000-00001A080000}"/>
    <cellStyle name="Porcentagem 3 10" xfId="2177" xr:uid="{00000000-0005-0000-0000-00001B080000}"/>
    <cellStyle name="Porcentagem 3 11" xfId="2178" xr:uid="{00000000-0005-0000-0000-00001C080000}"/>
    <cellStyle name="Porcentagem 3 12" xfId="2179" xr:uid="{00000000-0005-0000-0000-00001D080000}"/>
    <cellStyle name="Porcentagem 3 2" xfId="152" xr:uid="{00000000-0005-0000-0000-00001E080000}"/>
    <cellStyle name="Porcentagem 3 2 10" xfId="2180" xr:uid="{00000000-0005-0000-0000-00001F080000}"/>
    <cellStyle name="Porcentagem 3 2 11" xfId="2181" xr:uid="{00000000-0005-0000-0000-000020080000}"/>
    <cellStyle name="Porcentagem 3 2 2" xfId="153" xr:uid="{00000000-0005-0000-0000-000021080000}"/>
    <cellStyle name="Porcentagem 3 2 2 2" xfId="2182" xr:uid="{00000000-0005-0000-0000-000022080000}"/>
    <cellStyle name="Porcentagem 3 2 2 3" xfId="2183" xr:uid="{00000000-0005-0000-0000-000023080000}"/>
    <cellStyle name="Porcentagem 3 2 2 4" xfId="2184" xr:uid="{00000000-0005-0000-0000-000024080000}"/>
    <cellStyle name="Porcentagem 3 2 2 5" xfId="2185" xr:uid="{00000000-0005-0000-0000-000025080000}"/>
    <cellStyle name="Porcentagem 3 2 2 6" xfId="2186" xr:uid="{00000000-0005-0000-0000-000026080000}"/>
    <cellStyle name="Porcentagem 3 2 2 7" xfId="2187" xr:uid="{00000000-0005-0000-0000-000027080000}"/>
    <cellStyle name="Porcentagem 3 2 2 8" xfId="2188" xr:uid="{00000000-0005-0000-0000-000028080000}"/>
    <cellStyle name="Porcentagem 3 2 2 9" xfId="2189" xr:uid="{00000000-0005-0000-0000-000029080000}"/>
    <cellStyle name="Porcentagem 3 2 3" xfId="2190" xr:uid="{00000000-0005-0000-0000-00002A080000}"/>
    <cellStyle name="Porcentagem 3 2 3 10" xfId="2191" xr:uid="{00000000-0005-0000-0000-00002B080000}"/>
    <cellStyle name="Porcentagem 3 2 3 10 2" xfId="2192" xr:uid="{00000000-0005-0000-0000-00002C080000}"/>
    <cellStyle name="Porcentagem 3 2 3 2" xfId="2193" xr:uid="{00000000-0005-0000-0000-00002D080000}"/>
    <cellStyle name="Porcentagem 3 2 3 2 2" xfId="2194" xr:uid="{00000000-0005-0000-0000-00002E080000}"/>
    <cellStyle name="Porcentagem 3 2 3 2 3" xfId="2195" xr:uid="{00000000-0005-0000-0000-00002F080000}"/>
    <cellStyle name="Porcentagem 3 2 3 2 3 2" xfId="2196" xr:uid="{00000000-0005-0000-0000-000030080000}"/>
    <cellStyle name="Porcentagem 3 2 3 2 4" xfId="2197" xr:uid="{00000000-0005-0000-0000-000031080000}"/>
    <cellStyle name="Porcentagem 3 2 3 2 5" xfId="2198" xr:uid="{00000000-0005-0000-0000-000032080000}"/>
    <cellStyle name="Porcentagem 3 2 3 2 6" xfId="2199" xr:uid="{00000000-0005-0000-0000-000033080000}"/>
    <cellStyle name="Porcentagem 3 2 3 3" xfId="2200" xr:uid="{00000000-0005-0000-0000-000034080000}"/>
    <cellStyle name="Porcentagem 3 2 3 4" xfId="2201" xr:uid="{00000000-0005-0000-0000-000035080000}"/>
    <cellStyle name="Porcentagem 3 2 3 5" xfId="2202" xr:uid="{00000000-0005-0000-0000-000036080000}"/>
    <cellStyle name="Porcentagem 3 2 3 5 2" xfId="2203" xr:uid="{00000000-0005-0000-0000-000037080000}"/>
    <cellStyle name="Porcentagem 3 2 3 5 2 2" xfId="2204" xr:uid="{00000000-0005-0000-0000-000038080000}"/>
    <cellStyle name="Porcentagem 3 2 3 5 3" xfId="2205" xr:uid="{00000000-0005-0000-0000-000039080000}"/>
    <cellStyle name="Porcentagem 3 2 3 5 4" xfId="2206" xr:uid="{00000000-0005-0000-0000-00003A080000}"/>
    <cellStyle name="Porcentagem 3 2 3 6" xfId="2207" xr:uid="{00000000-0005-0000-0000-00003B080000}"/>
    <cellStyle name="Porcentagem 3 2 3 7" xfId="2208" xr:uid="{00000000-0005-0000-0000-00003C080000}"/>
    <cellStyle name="Porcentagem 3 2 3 8" xfId="2209" xr:uid="{00000000-0005-0000-0000-00003D080000}"/>
    <cellStyle name="Porcentagem 3 2 3 9" xfId="2210" xr:uid="{00000000-0005-0000-0000-00003E080000}"/>
    <cellStyle name="Porcentagem 3 2 4" xfId="2211" xr:uid="{00000000-0005-0000-0000-00003F080000}"/>
    <cellStyle name="Porcentagem 3 2 4 2" xfId="2212" xr:uid="{00000000-0005-0000-0000-000040080000}"/>
    <cellStyle name="Porcentagem 3 2 5" xfId="2213" xr:uid="{00000000-0005-0000-0000-000041080000}"/>
    <cellStyle name="Porcentagem 3 2 6" xfId="2214" xr:uid="{00000000-0005-0000-0000-000042080000}"/>
    <cellStyle name="Porcentagem 3 2 7" xfId="2215" xr:uid="{00000000-0005-0000-0000-000043080000}"/>
    <cellStyle name="Porcentagem 3 2 8" xfId="2216" xr:uid="{00000000-0005-0000-0000-000044080000}"/>
    <cellStyle name="Porcentagem 3 2 9" xfId="2217" xr:uid="{00000000-0005-0000-0000-000045080000}"/>
    <cellStyle name="Porcentagem 3 3" xfId="154" xr:uid="{00000000-0005-0000-0000-000046080000}"/>
    <cellStyle name="Porcentagem 3 3 2" xfId="396" xr:uid="{00000000-0005-0000-0000-000047080000}"/>
    <cellStyle name="Porcentagem 3 3 3" xfId="2218" xr:uid="{00000000-0005-0000-0000-000048080000}"/>
    <cellStyle name="Porcentagem 3 3 3 2" xfId="2219" xr:uid="{00000000-0005-0000-0000-000049080000}"/>
    <cellStyle name="Porcentagem 3 3 4" xfId="2220" xr:uid="{00000000-0005-0000-0000-00004A080000}"/>
    <cellStyle name="Porcentagem 3 3 5" xfId="2221" xr:uid="{00000000-0005-0000-0000-00004B080000}"/>
    <cellStyle name="Porcentagem 3 3 6" xfId="2222" xr:uid="{00000000-0005-0000-0000-00004C080000}"/>
    <cellStyle name="Porcentagem 3 3 7" xfId="2223" xr:uid="{00000000-0005-0000-0000-00004D080000}"/>
    <cellStyle name="Porcentagem 3 3 8" xfId="2224" xr:uid="{00000000-0005-0000-0000-00004E080000}"/>
    <cellStyle name="Porcentagem 3 3 9" xfId="2225" xr:uid="{00000000-0005-0000-0000-00004F080000}"/>
    <cellStyle name="Porcentagem 3 4" xfId="155" xr:uid="{00000000-0005-0000-0000-000050080000}"/>
    <cellStyle name="Porcentagem 3 4 2" xfId="2226" xr:uid="{00000000-0005-0000-0000-000051080000}"/>
    <cellStyle name="Porcentagem 3 4 2 2" xfId="2227" xr:uid="{00000000-0005-0000-0000-000052080000}"/>
    <cellStyle name="Porcentagem 3 4 2 3" xfId="2228" xr:uid="{00000000-0005-0000-0000-000053080000}"/>
    <cellStyle name="Porcentagem 3 4 2 4" xfId="2229" xr:uid="{00000000-0005-0000-0000-000054080000}"/>
    <cellStyle name="Porcentagem 3 4 2 5" xfId="2230" xr:uid="{00000000-0005-0000-0000-000055080000}"/>
    <cellStyle name="Porcentagem 3 4 3" xfId="2231" xr:uid="{00000000-0005-0000-0000-000056080000}"/>
    <cellStyle name="Porcentagem 3 4 4" xfId="2232" xr:uid="{00000000-0005-0000-0000-000057080000}"/>
    <cellStyle name="Porcentagem 3 4 5" xfId="2233" xr:uid="{00000000-0005-0000-0000-000058080000}"/>
    <cellStyle name="Porcentagem 3 4 5 2" xfId="2234" xr:uid="{00000000-0005-0000-0000-000059080000}"/>
    <cellStyle name="Porcentagem 3 4 5 3" xfId="2235" xr:uid="{00000000-0005-0000-0000-00005A080000}"/>
    <cellStyle name="Porcentagem 3 4 6" xfId="2236" xr:uid="{00000000-0005-0000-0000-00005B080000}"/>
    <cellStyle name="Porcentagem 3 4 7" xfId="2237" xr:uid="{00000000-0005-0000-0000-00005C080000}"/>
    <cellStyle name="Porcentagem 3 4 8" xfId="2238" xr:uid="{00000000-0005-0000-0000-00005D080000}"/>
    <cellStyle name="Porcentagem 3 4 9" xfId="2239" xr:uid="{00000000-0005-0000-0000-00005E080000}"/>
    <cellStyle name="Porcentagem 3 5" xfId="2240" xr:uid="{00000000-0005-0000-0000-00005F080000}"/>
    <cellStyle name="Porcentagem 3 5 2" xfId="2241" xr:uid="{00000000-0005-0000-0000-000060080000}"/>
    <cellStyle name="Porcentagem 3 6" xfId="2242" xr:uid="{00000000-0005-0000-0000-000061080000}"/>
    <cellStyle name="Porcentagem 3 7" xfId="2243" xr:uid="{00000000-0005-0000-0000-000062080000}"/>
    <cellStyle name="Porcentagem 3 8" xfId="2244" xr:uid="{00000000-0005-0000-0000-000063080000}"/>
    <cellStyle name="Porcentagem 3 9" xfId="2245" xr:uid="{00000000-0005-0000-0000-000064080000}"/>
    <cellStyle name="Porcentagem 4" xfId="156" xr:uid="{00000000-0005-0000-0000-000065080000}"/>
    <cellStyle name="Porcentagem 4 2" xfId="157" xr:uid="{00000000-0005-0000-0000-000066080000}"/>
    <cellStyle name="Porcentagem 4 2 2" xfId="2246" xr:uid="{00000000-0005-0000-0000-000067080000}"/>
    <cellStyle name="Porcentagem 4 3" xfId="158" xr:uid="{00000000-0005-0000-0000-000068080000}"/>
    <cellStyle name="Porcentagem 4 4" xfId="159" xr:uid="{00000000-0005-0000-0000-000069080000}"/>
    <cellStyle name="Porcentagem 4 5" xfId="160" xr:uid="{00000000-0005-0000-0000-00006A080000}"/>
    <cellStyle name="Porcentagem 4 6" xfId="161" xr:uid="{00000000-0005-0000-0000-00006B080000}"/>
    <cellStyle name="Porcentagem 4 7" xfId="162" xr:uid="{00000000-0005-0000-0000-00006C080000}"/>
    <cellStyle name="Porcentagem 4 8" xfId="383" xr:uid="{00000000-0005-0000-0000-00006D080000}"/>
    <cellStyle name="Porcentagem 4 9" xfId="2247" xr:uid="{00000000-0005-0000-0000-00006E080000}"/>
    <cellStyle name="Porcentagem 5" xfId="163" xr:uid="{00000000-0005-0000-0000-00006F080000}"/>
    <cellStyle name="Porcentagem 5 10" xfId="2248" xr:uid="{00000000-0005-0000-0000-000070080000}"/>
    <cellStyle name="Porcentagem 5 11" xfId="2249" xr:uid="{00000000-0005-0000-0000-000071080000}"/>
    <cellStyle name="Porcentagem 5 2" xfId="164" xr:uid="{00000000-0005-0000-0000-000072080000}"/>
    <cellStyle name="Porcentagem 5 2 10" xfId="2250" xr:uid="{00000000-0005-0000-0000-000073080000}"/>
    <cellStyle name="Porcentagem 5 2 2" xfId="305" xr:uid="{00000000-0005-0000-0000-000074080000}"/>
    <cellStyle name="Porcentagem 5 2 2 2" xfId="397" xr:uid="{00000000-0005-0000-0000-000075080000}"/>
    <cellStyle name="Porcentagem 5 2 2 3" xfId="2251" xr:uid="{00000000-0005-0000-0000-000076080000}"/>
    <cellStyle name="Porcentagem 5 2 2 4" xfId="2252" xr:uid="{00000000-0005-0000-0000-000077080000}"/>
    <cellStyle name="Porcentagem 5 2 2 5" xfId="2253" xr:uid="{00000000-0005-0000-0000-000078080000}"/>
    <cellStyle name="Porcentagem 5 2 3" xfId="2254" xr:uid="{00000000-0005-0000-0000-000079080000}"/>
    <cellStyle name="Porcentagem 5 2 4" xfId="2255" xr:uid="{00000000-0005-0000-0000-00007A080000}"/>
    <cellStyle name="Porcentagem 5 2 5" xfId="2256" xr:uid="{00000000-0005-0000-0000-00007B080000}"/>
    <cellStyle name="Porcentagem 5 2 5 2" xfId="2257" xr:uid="{00000000-0005-0000-0000-00007C080000}"/>
    <cellStyle name="Porcentagem 5 2 5 3" xfId="2258" xr:uid="{00000000-0005-0000-0000-00007D080000}"/>
    <cellStyle name="Porcentagem 5 2 6" xfId="2259" xr:uid="{00000000-0005-0000-0000-00007E080000}"/>
    <cellStyle name="Porcentagem 5 2 7" xfId="2260" xr:uid="{00000000-0005-0000-0000-00007F080000}"/>
    <cellStyle name="Porcentagem 5 2 8" xfId="2261" xr:uid="{00000000-0005-0000-0000-000080080000}"/>
    <cellStyle name="Porcentagem 5 2 9" xfId="2262" xr:uid="{00000000-0005-0000-0000-000081080000}"/>
    <cellStyle name="Porcentagem 5 3" xfId="165" xr:uid="{00000000-0005-0000-0000-000082080000}"/>
    <cellStyle name="Porcentagem 5 3 10" xfId="2263" xr:uid="{00000000-0005-0000-0000-000083080000}"/>
    <cellStyle name="Porcentagem 5 3 10 2" xfId="2264" xr:uid="{00000000-0005-0000-0000-000084080000}"/>
    <cellStyle name="Porcentagem 5 3 10 3" xfId="2265" xr:uid="{00000000-0005-0000-0000-000085080000}"/>
    <cellStyle name="Porcentagem 5 3 11" xfId="2266" xr:uid="{00000000-0005-0000-0000-000086080000}"/>
    <cellStyle name="Porcentagem 5 3 11 2" xfId="2267" xr:uid="{00000000-0005-0000-0000-000087080000}"/>
    <cellStyle name="Porcentagem 5 3 11 3" xfId="2268" xr:uid="{00000000-0005-0000-0000-000088080000}"/>
    <cellStyle name="Porcentagem 5 3 12" xfId="2269" xr:uid="{00000000-0005-0000-0000-000089080000}"/>
    <cellStyle name="Porcentagem 5 3 12 2" xfId="2270" xr:uid="{00000000-0005-0000-0000-00008A080000}"/>
    <cellStyle name="Porcentagem 5 3 12 3" xfId="2271" xr:uid="{00000000-0005-0000-0000-00008B080000}"/>
    <cellStyle name="Porcentagem 5 3 12 4" xfId="2272" xr:uid="{00000000-0005-0000-0000-00008C080000}"/>
    <cellStyle name="Porcentagem 5 3 12 5" xfId="2273" xr:uid="{00000000-0005-0000-0000-00008D080000}"/>
    <cellStyle name="Porcentagem 5 3 13" xfId="2274" xr:uid="{00000000-0005-0000-0000-00008E080000}"/>
    <cellStyle name="Porcentagem 5 3 2" xfId="398" xr:uid="{00000000-0005-0000-0000-00008F080000}"/>
    <cellStyle name="Porcentagem 5 3 2 2" xfId="2275" xr:uid="{00000000-0005-0000-0000-000090080000}"/>
    <cellStyle name="Porcentagem 5 3 2 3" xfId="2276" xr:uid="{00000000-0005-0000-0000-000091080000}"/>
    <cellStyle name="Porcentagem 5 3 2 4" xfId="2277" xr:uid="{00000000-0005-0000-0000-000092080000}"/>
    <cellStyle name="Porcentagem 5 3 2 5" xfId="2278" xr:uid="{00000000-0005-0000-0000-000093080000}"/>
    <cellStyle name="Porcentagem 5 3 2 6" xfId="2279" xr:uid="{00000000-0005-0000-0000-000094080000}"/>
    <cellStyle name="Porcentagem 5 3 2 7" xfId="2280" xr:uid="{00000000-0005-0000-0000-000095080000}"/>
    <cellStyle name="Porcentagem 5 3 2 8" xfId="2281" xr:uid="{00000000-0005-0000-0000-000096080000}"/>
    <cellStyle name="Porcentagem 5 3 2 9" xfId="2282" xr:uid="{00000000-0005-0000-0000-000097080000}"/>
    <cellStyle name="Porcentagem 5 3 3" xfId="2283" xr:uid="{00000000-0005-0000-0000-000098080000}"/>
    <cellStyle name="Porcentagem 5 3 3 2" xfId="2284" xr:uid="{00000000-0005-0000-0000-000099080000}"/>
    <cellStyle name="Porcentagem 5 3 3 2 2" xfId="2285" xr:uid="{00000000-0005-0000-0000-00009A080000}"/>
    <cellStyle name="Porcentagem 5 3 3 3" xfId="2286" xr:uid="{00000000-0005-0000-0000-00009B080000}"/>
    <cellStyle name="Porcentagem 5 3 3 3 2" xfId="2287" xr:uid="{00000000-0005-0000-0000-00009C080000}"/>
    <cellStyle name="Porcentagem 5 3 3 3 2 2" xfId="2288" xr:uid="{00000000-0005-0000-0000-00009D080000}"/>
    <cellStyle name="Porcentagem 5 3 3 3 2 3" xfId="2289" xr:uid="{00000000-0005-0000-0000-00009E080000}"/>
    <cellStyle name="Porcentagem 5 3 3 3 2 4" xfId="2290" xr:uid="{00000000-0005-0000-0000-00009F080000}"/>
    <cellStyle name="Porcentagem 5 3 3 3 2 5" xfId="2291" xr:uid="{00000000-0005-0000-0000-0000A0080000}"/>
    <cellStyle name="Porcentagem 5 3 3 4" xfId="2292" xr:uid="{00000000-0005-0000-0000-0000A1080000}"/>
    <cellStyle name="Porcentagem 5 3 3 4 2" xfId="2293" xr:uid="{00000000-0005-0000-0000-0000A2080000}"/>
    <cellStyle name="Porcentagem 5 3 3 4 3" xfId="2294" xr:uid="{00000000-0005-0000-0000-0000A3080000}"/>
    <cellStyle name="Porcentagem 5 3 3 5" xfId="2295" xr:uid="{00000000-0005-0000-0000-0000A4080000}"/>
    <cellStyle name="Porcentagem 5 3 3 5 2" xfId="2296" xr:uid="{00000000-0005-0000-0000-0000A5080000}"/>
    <cellStyle name="Porcentagem 5 3 3 5 3" xfId="2297" xr:uid="{00000000-0005-0000-0000-0000A6080000}"/>
    <cellStyle name="Porcentagem 5 3 3 5 4" xfId="2298" xr:uid="{00000000-0005-0000-0000-0000A7080000}"/>
    <cellStyle name="Porcentagem 5 3 3 5 5" xfId="2299" xr:uid="{00000000-0005-0000-0000-0000A8080000}"/>
    <cellStyle name="Porcentagem 5 3 4" xfId="2300" xr:uid="{00000000-0005-0000-0000-0000A9080000}"/>
    <cellStyle name="Porcentagem 5 3 4 2" xfId="2301" xr:uid="{00000000-0005-0000-0000-0000AA080000}"/>
    <cellStyle name="Porcentagem 5 3 4 2 2" xfId="2302" xr:uid="{00000000-0005-0000-0000-0000AB080000}"/>
    <cellStyle name="Porcentagem 5 3 4 3" xfId="2303" xr:uid="{00000000-0005-0000-0000-0000AC080000}"/>
    <cellStyle name="Porcentagem 5 3 5" xfId="2304" xr:uid="{00000000-0005-0000-0000-0000AD080000}"/>
    <cellStyle name="Porcentagem 5 3 5 2" xfId="2305" xr:uid="{00000000-0005-0000-0000-0000AE080000}"/>
    <cellStyle name="Porcentagem 5 3 5 2 2" xfId="2306" xr:uid="{00000000-0005-0000-0000-0000AF080000}"/>
    <cellStyle name="Porcentagem 5 3 5 3" xfId="2307" xr:uid="{00000000-0005-0000-0000-0000B0080000}"/>
    <cellStyle name="Porcentagem 5 3 5 3 2" xfId="2308" xr:uid="{00000000-0005-0000-0000-0000B1080000}"/>
    <cellStyle name="Porcentagem 5 3 5 3 3" xfId="2309" xr:uid="{00000000-0005-0000-0000-0000B2080000}"/>
    <cellStyle name="Porcentagem 5 3 5 3 4" xfId="2310" xr:uid="{00000000-0005-0000-0000-0000B3080000}"/>
    <cellStyle name="Porcentagem 5 3 5 3 5" xfId="2311" xr:uid="{00000000-0005-0000-0000-0000B4080000}"/>
    <cellStyle name="Porcentagem 5 3 6" xfId="2312" xr:uid="{00000000-0005-0000-0000-0000B5080000}"/>
    <cellStyle name="Porcentagem 5 3 6 2" xfId="2313" xr:uid="{00000000-0005-0000-0000-0000B6080000}"/>
    <cellStyle name="Porcentagem 5 3 6 2 2" xfId="2314" xr:uid="{00000000-0005-0000-0000-0000B7080000}"/>
    <cellStyle name="Porcentagem 5 3 6 3" xfId="2315" xr:uid="{00000000-0005-0000-0000-0000B8080000}"/>
    <cellStyle name="Porcentagem 5 3 6 3 2" xfId="2316" xr:uid="{00000000-0005-0000-0000-0000B9080000}"/>
    <cellStyle name="Porcentagem 5 3 6 3 2 2" xfId="2317" xr:uid="{00000000-0005-0000-0000-0000BA080000}"/>
    <cellStyle name="Porcentagem 5 3 6 3 2 3" xfId="2318" xr:uid="{00000000-0005-0000-0000-0000BB080000}"/>
    <cellStyle name="Porcentagem 5 3 6 3 2 4" xfId="2319" xr:uid="{00000000-0005-0000-0000-0000BC080000}"/>
    <cellStyle name="Porcentagem 5 3 6 3 2 5" xfId="2320" xr:uid="{00000000-0005-0000-0000-0000BD080000}"/>
    <cellStyle name="Porcentagem 5 3 6 4" xfId="2321" xr:uid="{00000000-0005-0000-0000-0000BE080000}"/>
    <cellStyle name="Porcentagem 5 3 6 4 2" xfId="2322" xr:uid="{00000000-0005-0000-0000-0000BF080000}"/>
    <cellStyle name="Porcentagem 5 3 6 4 3" xfId="2323" xr:uid="{00000000-0005-0000-0000-0000C0080000}"/>
    <cellStyle name="Porcentagem 5 3 6 5" xfId="2324" xr:uid="{00000000-0005-0000-0000-0000C1080000}"/>
    <cellStyle name="Porcentagem 5 3 6 5 2" xfId="2325" xr:uid="{00000000-0005-0000-0000-0000C2080000}"/>
    <cellStyle name="Porcentagem 5 3 6 5 3" xfId="2326" xr:uid="{00000000-0005-0000-0000-0000C3080000}"/>
    <cellStyle name="Porcentagem 5 3 6 5 4" xfId="2327" xr:uid="{00000000-0005-0000-0000-0000C4080000}"/>
    <cellStyle name="Porcentagem 5 3 6 5 5" xfId="2328" xr:uid="{00000000-0005-0000-0000-0000C5080000}"/>
    <cellStyle name="Porcentagem 5 3 7" xfId="2329" xr:uid="{00000000-0005-0000-0000-0000C6080000}"/>
    <cellStyle name="Porcentagem 5 3 7 2" xfId="2330" xr:uid="{00000000-0005-0000-0000-0000C7080000}"/>
    <cellStyle name="Porcentagem 5 3 7 3" xfId="2331" xr:uid="{00000000-0005-0000-0000-0000C8080000}"/>
    <cellStyle name="Porcentagem 5 3 7 3 2" xfId="2332" xr:uid="{00000000-0005-0000-0000-0000C9080000}"/>
    <cellStyle name="Porcentagem 5 3 7 3 3" xfId="2333" xr:uid="{00000000-0005-0000-0000-0000CA080000}"/>
    <cellStyle name="Porcentagem 5 3 7 3 4" xfId="2334" xr:uid="{00000000-0005-0000-0000-0000CB080000}"/>
    <cellStyle name="Porcentagem 5 3 7 3 5" xfId="2335" xr:uid="{00000000-0005-0000-0000-0000CC080000}"/>
    <cellStyle name="Porcentagem 5 3 8" xfId="2336" xr:uid="{00000000-0005-0000-0000-0000CD080000}"/>
    <cellStyle name="Porcentagem 5 3 8 2" xfId="2337" xr:uid="{00000000-0005-0000-0000-0000CE080000}"/>
    <cellStyle name="Porcentagem 5 3 8 3" xfId="2338" xr:uid="{00000000-0005-0000-0000-0000CF080000}"/>
    <cellStyle name="Porcentagem 5 3 8 4" xfId="2339" xr:uid="{00000000-0005-0000-0000-0000D0080000}"/>
    <cellStyle name="Porcentagem 5 3 8 4 2" xfId="2340" xr:uid="{00000000-0005-0000-0000-0000D1080000}"/>
    <cellStyle name="Porcentagem 5 3 8 4 3" xfId="2341" xr:uid="{00000000-0005-0000-0000-0000D2080000}"/>
    <cellStyle name="Porcentagem 5 3 8 5" xfId="2342" xr:uid="{00000000-0005-0000-0000-0000D3080000}"/>
    <cellStyle name="Porcentagem 5 3 9" xfId="2343" xr:uid="{00000000-0005-0000-0000-0000D4080000}"/>
    <cellStyle name="Porcentagem 5 3 9 2" xfId="2344" xr:uid="{00000000-0005-0000-0000-0000D5080000}"/>
    <cellStyle name="Porcentagem 5 3 9 2 2" xfId="2345" xr:uid="{00000000-0005-0000-0000-0000D6080000}"/>
    <cellStyle name="Porcentagem 5 3 9 2 3" xfId="2346" xr:uid="{00000000-0005-0000-0000-0000D7080000}"/>
    <cellStyle name="Porcentagem 5 3 9 2 4" xfId="2347" xr:uid="{00000000-0005-0000-0000-0000D8080000}"/>
    <cellStyle name="Porcentagem 5 3 9 2 5" xfId="2348" xr:uid="{00000000-0005-0000-0000-0000D9080000}"/>
    <cellStyle name="Porcentagem 5 4" xfId="306" xr:uid="{00000000-0005-0000-0000-0000DA080000}"/>
    <cellStyle name="Porcentagem 5 4 2" xfId="410" xr:uid="{00000000-0005-0000-0000-0000DB080000}"/>
    <cellStyle name="Porcentagem 5 5" xfId="2349" xr:uid="{00000000-0005-0000-0000-0000DC080000}"/>
    <cellStyle name="Porcentagem 5 6" xfId="2350" xr:uid="{00000000-0005-0000-0000-0000DD080000}"/>
    <cellStyle name="Porcentagem 5 7" xfId="2351" xr:uid="{00000000-0005-0000-0000-0000DE080000}"/>
    <cellStyle name="Porcentagem 5 8" xfId="2352" xr:uid="{00000000-0005-0000-0000-0000DF080000}"/>
    <cellStyle name="Porcentagem 5 9" xfId="2353" xr:uid="{00000000-0005-0000-0000-0000E0080000}"/>
    <cellStyle name="Porcentagem 6" xfId="166" xr:uid="{00000000-0005-0000-0000-0000E1080000}"/>
    <cellStyle name="Porcentagem 6 2" xfId="167" xr:uid="{00000000-0005-0000-0000-0000E2080000}"/>
    <cellStyle name="Porcentagem 6 2 2" xfId="2354" xr:uid="{00000000-0005-0000-0000-0000E3080000}"/>
    <cellStyle name="Porcentagem 6 3" xfId="168" xr:uid="{00000000-0005-0000-0000-0000E4080000}"/>
    <cellStyle name="Porcentagem 6 3 2" xfId="2355" xr:uid="{00000000-0005-0000-0000-0000E5080000}"/>
    <cellStyle name="Porcentagem 6 3 2 2" xfId="2356" xr:uid="{00000000-0005-0000-0000-0000E6080000}"/>
    <cellStyle name="Porcentagem 6 3 3" xfId="2357" xr:uid="{00000000-0005-0000-0000-0000E7080000}"/>
    <cellStyle name="Porcentagem 6 3 3 2" xfId="2358" xr:uid="{00000000-0005-0000-0000-0000E8080000}"/>
    <cellStyle name="Porcentagem 6 3 3 3" xfId="2359" xr:uid="{00000000-0005-0000-0000-0000E9080000}"/>
    <cellStyle name="Porcentagem 6 3 4" xfId="2360" xr:uid="{00000000-0005-0000-0000-0000EA080000}"/>
    <cellStyle name="Porcentagem 6 3 5" xfId="2361" xr:uid="{00000000-0005-0000-0000-0000EB080000}"/>
    <cellStyle name="Porcentagem 6 3 6" xfId="2362" xr:uid="{00000000-0005-0000-0000-0000EC080000}"/>
    <cellStyle name="Porcentagem 6 3 7" xfId="2363" xr:uid="{00000000-0005-0000-0000-0000ED080000}"/>
    <cellStyle name="Porcentagem 6 4" xfId="169" xr:uid="{00000000-0005-0000-0000-0000EE080000}"/>
    <cellStyle name="Porcentagem 6 5" xfId="170" xr:uid="{00000000-0005-0000-0000-0000EF080000}"/>
    <cellStyle name="Porcentagem 6 6" xfId="171" xr:uid="{00000000-0005-0000-0000-0000F0080000}"/>
    <cellStyle name="Porcentagem 6 7" xfId="172" xr:uid="{00000000-0005-0000-0000-0000F1080000}"/>
    <cellStyle name="Porcentagem 6 8" xfId="2364" xr:uid="{00000000-0005-0000-0000-0000F2080000}"/>
    <cellStyle name="Porcentagem 6 9" xfId="2365" xr:uid="{00000000-0005-0000-0000-0000F3080000}"/>
    <cellStyle name="Porcentagem 7" xfId="173" xr:uid="{00000000-0005-0000-0000-0000F4080000}"/>
    <cellStyle name="Porcentagem 7 10" xfId="2366" xr:uid="{00000000-0005-0000-0000-0000F5080000}"/>
    <cellStyle name="Porcentagem 7 10 2" xfId="2367" xr:uid="{00000000-0005-0000-0000-0000F6080000}"/>
    <cellStyle name="Porcentagem 7 10 2 2" xfId="2368" xr:uid="{00000000-0005-0000-0000-0000F7080000}"/>
    <cellStyle name="Porcentagem 7 10 2 3" xfId="2369" xr:uid="{00000000-0005-0000-0000-0000F8080000}"/>
    <cellStyle name="Porcentagem 7 10 2 4" xfId="2370" xr:uid="{00000000-0005-0000-0000-0000F9080000}"/>
    <cellStyle name="Porcentagem 7 10 2 5" xfId="2371" xr:uid="{00000000-0005-0000-0000-0000FA080000}"/>
    <cellStyle name="Porcentagem 7 11" xfId="2372" xr:uid="{00000000-0005-0000-0000-0000FB080000}"/>
    <cellStyle name="Porcentagem 7 11 2" xfId="2373" xr:uid="{00000000-0005-0000-0000-0000FC080000}"/>
    <cellStyle name="Porcentagem 7 11 3" xfId="2374" xr:uid="{00000000-0005-0000-0000-0000FD080000}"/>
    <cellStyle name="Porcentagem 7 12" xfId="2375" xr:uid="{00000000-0005-0000-0000-0000FE080000}"/>
    <cellStyle name="Porcentagem 7 12 2" xfId="2376" xr:uid="{00000000-0005-0000-0000-0000FF080000}"/>
    <cellStyle name="Porcentagem 7 13" xfId="2377" xr:uid="{00000000-0005-0000-0000-000000090000}"/>
    <cellStyle name="Porcentagem 7 13 2" xfId="2378" xr:uid="{00000000-0005-0000-0000-000001090000}"/>
    <cellStyle name="Porcentagem 7 13 3" xfId="2379" xr:uid="{00000000-0005-0000-0000-000002090000}"/>
    <cellStyle name="Porcentagem 7 13 4" xfId="2380" xr:uid="{00000000-0005-0000-0000-000003090000}"/>
    <cellStyle name="Porcentagem 7 13 5" xfId="2381" xr:uid="{00000000-0005-0000-0000-000004090000}"/>
    <cellStyle name="Porcentagem 7 14" xfId="2382" xr:uid="{00000000-0005-0000-0000-000005090000}"/>
    <cellStyle name="Porcentagem 7 2" xfId="307" xr:uid="{00000000-0005-0000-0000-000006090000}"/>
    <cellStyle name="Porcentagem 7 2 2" xfId="411" xr:uid="{00000000-0005-0000-0000-000007090000}"/>
    <cellStyle name="Porcentagem 7 2 3" xfId="412" xr:uid="{00000000-0005-0000-0000-000008090000}"/>
    <cellStyle name="Porcentagem 7 2 4" xfId="2383" xr:uid="{00000000-0005-0000-0000-000009090000}"/>
    <cellStyle name="Porcentagem 7 2 5" xfId="2384" xr:uid="{00000000-0005-0000-0000-00000A090000}"/>
    <cellStyle name="Porcentagem 7 2 6" xfId="2385" xr:uid="{00000000-0005-0000-0000-00000B090000}"/>
    <cellStyle name="Porcentagem 7 2 7" xfId="2386" xr:uid="{00000000-0005-0000-0000-00000C090000}"/>
    <cellStyle name="Porcentagem 7 2 8" xfId="2387" xr:uid="{00000000-0005-0000-0000-00000D090000}"/>
    <cellStyle name="Porcentagem 7 2 9" xfId="2388" xr:uid="{00000000-0005-0000-0000-00000E090000}"/>
    <cellStyle name="Porcentagem 7 3" xfId="413" xr:uid="{00000000-0005-0000-0000-00000F090000}"/>
    <cellStyle name="Porcentagem 7 3 2" xfId="2389" xr:uid="{00000000-0005-0000-0000-000010090000}"/>
    <cellStyle name="Porcentagem 7 3 2 2" xfId="2390" xr:uid="{00000000-0005-0000-0000-000011090000}"/>
    <cellStyle name="Porcentagem 7 3 3" xfId="2391" xr:uid="{00000000-0005-0000-0000-000012090000}"/>
    <cellStyle name="Porcentagem 7 3 3 2" xfId="2392" xr:uid="{00000000-0005-0000-0000-000013090000}"/>
    <cellStyle name="Porcentagem 7 3 3 3" xfId="2393" xr:uid="{00000000-0005-0000-0000-000014090000}"/>
    <cellStyle name="Porcentagem 7 3 3 3 2" xfId="2394" xr:uid="{00000000-0005-0000-0000-000015090000}"/>
    <cellStyle name="Porcentagem 7 3 3 3 3" xfId="2395" xr:uid="{00000000-0005-0000-0000-000016090000}"/>
    <cellStyle name="Porcentagem 7 3 3 3 4" xfId="2396" xr:uid="{00000000-0005-0000-0000-000017090000}"/>
    <cellStyle name="Porcentagem 7 3 3 3 5" xfId="2397" xr:uid="{00000000-0005-0000-0000-000018090000}"/>
    <cellStyle name="Porcentagem 7 3 4" xfId="2398" xr:uid="{00000000-0005-0000-0000-000019090000}"/>
    <cellStyle name="Porcentagem 7 3 5" xfId="2399" xr:uid="{00000000-0005-0000-0000-00001A090000}"/>
    <cellStyle name="Porcentagem 7 3 5 2" xfId="2400" xr:uid="{00000000-0005-0000-0000-00001B090000}"/>
    <cellStyle name="Porcentagem 7 3 5 3" xfId="2401" xr:uid="{00000000-0005-0000-0000-00001C090000}"/>
    <cellStyle name="Porcentagem 7 3 6" xfId="2402" xr:uid="{00000000-0005-0000-0000-00001D090000}"/>
    <cellStyle name="Porcentagem 7 3 6 2" xfId="2403" xr:uid="{00000000-0005-0000-0000-00001E090000}"/>
    <cellStyle name="Porcentagem 7 3 6 3" xfId="2404" xr:uid="{00000000-0005-0000-0000-00001F090000}"/>
    <cellStyle name="Porcentagem 7 3 6 4" xfId="2405" xr:uid="{00000000-0005-0000-0000-000020090000}"/>
    <cellStyle name="Porcentagem 7 3 6 5" xfId="2406" xr:uid="{00000000-0005-0000-0000-000021090000}"/>
    <cellStyle name="Porcentagem 7 4" xfId="2407" xr:uid="{00000000-0005-0000-0000-000022090000}"/>
    <cellStyle name="Porcentagem 7 4 2" xfId="2408" xr:uid="{00000000-0005-0000-0000-000023090000}"/>
    <cellStyle name="Porcentagem 7 4 2 2" xfId="2409" xr:uid="{00000000-0005-0000-0000-000024090000}"/>
    <cellStyle name="Porcentagem 7 4 3" xfId="2410" xr:uid="{00000000-0005-0000-0000-000025090000}"/>
    <cellStyle name="Porcentagem 7 5" xfId="2411" xr:uid="{00000000-0005-0000-0000-000026090000}"/>
    <cellStyle name="Porcentagem 7 5 2" xfId="2412" xr:uid="{00000000-0005-0000-0000-000027090000}"/>
    <cellStyle name="Porcentagem 7 5 2 2" xfId="2413" xr:uid="{00000000-0005-0000-0000-000028090000}"/>
    <cellStyle name="Porcentagem 7 5 3" xfId="2414" xr:uid="{00000000-0005-0000-0000-000029090000}"/>
    <cellStyle name="Porcentagem 7 5 3 2" xfId="2415" xr:uid="{00000000-0005-0000-0000-00002A090000}"/>
    <cellStyle name="Porcentagem 7 5 3 3" xfId="2416" xr:uid="{00000000-0005-0000-0000-00002B090000}"/>
    <cellStyle name="Porcentagem 7 5 3 4" xfId="2417" xr:uid="{00000000-0005-0000-0000-00002C090000}"/>
    <cellStyle name="Porcentagem 7 5 3 5" xfId="2418" xr:uid="{00000000-0005-0000-0000-00002D090000}"/>
    <cellStyle name="Porcentagem 7 6" xfId="2419" xr:uid="{00000000-0005-0000-0000-00002E090000}"/>
    <cellStyle name="Porcentagem 7 6 2" xfId="2420" xr:uid="{00000000-0005-0000-0000-00002F090000}"/>
    <cellStyle name="Porcentagem 7 6 2 2" xfId="2421" xr:uid="{00000000-0005-0000-0000-000030090000}"/>
    <cellStyle name="Porcentagem 7 6 3" xfId="2422" xr:uid="{00000000-0005-0000-0000-000031090000}"/>
    <cellStyle name="Porcentagem 7 6 3 2" xfId="2423" xr:uid="{00000000-0005-0000-0000-000032090000}"/>
    <cellStyle name="Porcentagem 7 6 3 2 2" xfId="2424" xr:uid="{00000000-0005-0000-0000-000033090000}"/>
    <cellStyle name="Porcentagem 7 6 3 2 3" xfId="2425" xr:uid="{00000000-0005-0000-0000-000034090000}"/>
    <cellStyle name="Porcentagem 7 6 3 2 4" xfId="2426" xr:uid="{00000000-0005-0000-0000-000035090000}"/>
    <cellStyle name="Porcentagem 7 6 3 2 5" xfId="2427" xr:uid="{00000000-0005-0000-0000-000036090000}"/>
    <cellStyle name="Porcentagem 7 6 4" xfId="2428" xr:uid="{00000000-0005-0000-0000-000037090000}"/>
    <cellStyle name="Porcentagem 7 6 4 2" xfId="2429" xr:uid="{00000000-0005-0000-0000-000038090000}"/>
    <cellStyle name="Porcentagem 7 6 4 3" xfId="2430" xr:uid="{00000000-0005-0000-0000-000039090000}"/>
    <cellStyle name="Porcentagem 7 6 5" xfId="2431" xr:uid="{00000000-0005-0000-0000-00003A090000}"/>
    <cellStyle name="Porcentagem 7 6 5 2" xfId="2432" xr:uid="{00000000-0005-0000-0000-00003B090000}"/>
    <cellStyle name="Porcentagem 7 6 5 3" xfId="2433" xr:uid="{00000000-0005-0000-0000-00003C090000}"/>
    <cellStyle name="Porcentagem 7 6 5 4" xfId="2434" xr:uid="{00000000-0005-0000-0000-00003D090000}"/>
    <cellStyle name="Porcentagem 7 6 5 5" xfId="2435" xr:uid="{00000000-0005-0000-0000-00003E090000}"/>
    <cellStyle name="Porcentagem 7 7" xfId="2436" xr:uid="{00000000-0005-0000-0000-00003F090000}"/>
    <cellStyle name="Porcentagem 7 7 2" xfId="2437" xr:uid="{00000000-0005-0000-0000-000040090000}"/>
    <cellStyle name="Porcentagem 7 7 2 2" xfId="2438" xr:uid="{00000000-0005-0000-0000-000041090000}"/>
    <cellStyle name="Porcentagem 7 7 3" xfId="2439" xr:uid="{00000000-0005-0000-0000-000042090000}"/>
    <cellStyle name="Porcentagem 7 7 3 2" xfId="2440" xr:uid="{00000000-0005-0000-0000-000043090000}"/>
    <cellStyle name="Porcentagem 7 7 3 3" xfId="2441" xr:uid="{00000000-0005-0000-0000-000044090000}"/>
    <cellStyle name="Porcentagem 7 7 4" xfId="2442" xr:uid="{00000000-0005-0000-0000-000045090000}"/>
    <cellStyle name="Porcentagem 7 7 5" xfId="2443" xr:uid="{00000000-0005-0000-0000-000046090000}"/>
    <cellStyle name="Porcentagem 7 8" xfId="2444" xr:uid="{00000000-0005-0000-0000-000047090000}"/>
    <cellStyle name="Porcentagem 7 8 2" xfId="2445" xr:uid="{00000000-0005-0000-0000-000048090000}"/>
    <cellStyle name="Porcentagem 7 8 3" xfId="2446" xr:uid="{00000000-0005-0000-0000-000049090000}"/>
    <cellStyle name="Porcentagem 7 8 4" xfId="2447" xr:uid="{00000000-0005-0000-0000-00004A090000}"/>
    <cellStyle name="Porcentagem 7 8 4 2" xfId="2448" xr:uid="{00000000-0005-0000-0000-00004B090000}"/>
    <cellStyle name="Porcentagem 7 8 4 3" xfId="2449" xr:uid="{00000000-0005-0000-0000-00004C090000}"/>
    <cellStyle name="Porcentagem 7 8 5" xfId="2450" xr:uid="{00000000-0005-0000-0000-00004D090000}"/>
    <cellStyle name="Porcentagem 7 9" xfId="2451" xr:uid="{00000000-0005-0000-0000-00004E090000}"/>
    <cellStyle name="Porcentagem 7 9 2" xfId="2452" xr:uid="{00000000-0005-0000-0000-00004F090000}"/>
    <cellStyle name="Porcentagem 7 9 2 2" xfId="2453" xr:uid="{00000000-0005-0000-0000-000050090000}"/>
    <cellStyle name="Porcentagem 7 9 2 3" xfId="2454" xr:uid="{00000000-0005-0000-0000-000051090000}"/>
    <cellStyle name="Porcentagem 7 9 2 4" xfId="2455" xr:uid="{00000000-0005-0000-0000-000052090000}"/>
    <cellStyle name="Porcentagem 7 9 2 5" xfId="2456" xr:uid="{00000000-0005-0000-0000-000053090000}"/>
    <cellStyle name="Porcentagem 8" xfId="308" xr:uid="{00000000-0005-0000-0000-000054090000}"/>
    <cellStyle name="Porcentagem 8 2" xfId="414" xr:uid="{00000000-0005-0000-0000-000055090000}"/>
    <cellStyle name="Porcentagem 9" xfId="2457" xr:uid="{00000000-0005-0000-0000-000056090000}"/>
    <cellStyle name="Result" xfId="2458" xr:uid="{00000000-0005-0000-0000-000057090000}"/>
    <cellStyle name="Result2" xfId="2459" xr:uid="{00000000-0005-0000-0000-000058090000}"/>
    <cellStyle name="Saída 2" xfId="174" xr:uid="{00000000-0005-0000-0000-000059090000}"/>
    <cellStyle name="Saída 2 2" xfId="2460" xr:uid="{00000000-0005-0000-0000-00005A090000}"/>
    <cellStyle name="Saída 3" xfId="283" xr:uid="{00000000-0005-0000-0000-00005B090000}"/>
    <cellStyle name="Sep. milhar [0]" xfId="2461" xr:uid="{00000000-0005-0000-0000-00005C090000}"/>
    <cellStyle name="Separador de m" xfId="2462" xr:uid="{00000000-0005-0000-0000-00005D090000}"/>
    <cellStyle name="Separador de m 2" xfId="3120" xr:uid="{00000000-0005-0000-0000-00005E090000}"/>
    <cellStyle name="Separador de milhares 10" xfId="3121" xr:uid="{00000000-0005-0000-0000-00005F090000}"/>
    <cellStyle name="Separador de milhares 10 2" xfId="3870" xr:uid="{00000000-0005-0000-0000-000060090000}"/>
    <cellStyle name="Separador de milhares 11" xfId="3122" xr:uid="{00000000-0005-0000-0000-000061090000}"/>
    <cellStyle name="Separador de milhares 11 2" xfId="3871" xr:uid="{00000000-0005-0000-0000-000062090000}"/>
    <cellStyle name="Separador de milhares 12" xfId="3123" xr:uid="{00000000-0005-0000-0000-000063090000}"/>
    <cellStyle name="Separador de milhares 12 2" xfId="3124" xr:uid="{00000000-0005-0000-0000-000064090000}"/>
    <cellStyle name="Separador de milhares 12 2 2" xfId="3873" xr:uid="{00000000-0005-0000-0000-000065090000}"/>
    <cellStyle name="Separador de milhares 12 3" xfId="3872" xr:uid="{00000000-0005-0000-0000-000066090000}"/>
    <cellStyle name="Separador de milhares 12_comp sicro mt setembro 2010 - brita corrigida" xfId="3125" xr:uid="{00000000-0005-0000-0000-000067090000}"/>
    <cellStyle name="Separador de milhares 13" xfId="3126" xr:uid="{00000000-0005-0000-0000-000068090000}"/>
    <cellStyle name="Separador de milhares 13 2" xfId="3874" xr:uid="{00000000-0005-0000-0000-000069090000}"/>
    <cellStyle name="Separador de milhares 14" xfId="3127" xr:uid="{00000000-0005-0000-0000-00006A090000}"/>
    <cellStyle name="Separador de milhares 14 2" xfId="3128" xr:uid="{00000000-0005-0000-0000-00006B090000}"/>
    <cellStyle name="Separador de milhares 14 2 2" xfId="3129" xr:uid="{00000000-0005-0000-0000-00006C090000}"/>
    <cellStyle name="Separador de milhares 14 2 2 2" xfId="3877" xr:uid="{00000000-0005-0000-0000-00006D090000}"/>
    <cellStyle name="Separador de milhares 14 2 3" xfId="3876" xr:uid="{00000000-0005-0000-0000-00006E090000}"/>
    <cellStyle name="Separador de milhares 14 3" xfId="3875" xr:uid="{00000000-0005-0000-0000-00006F090000}"/>
    <cellStyle name="Separador de milhares 14_comp sicro mt setembro 2010 - brita corrigida" xfId="3130" xr:uid="{00000000-0005-0000-0000-000070090000}"/>
    <cellStyle name="Separador de milhares 15" xfId="3131" xr:uid="{00000000-0005-0000-0000-000071090000}"/>
    <cellStyle name="Separador de milhares 15 2" xfId="3132" xr:uid="{00000000-0005-0000-0000-000072090000}"/>
    <cellStyle name="Separador de milhares 15 2 2" xfId="3879" xr:uid="{00000000-0005-0000-0000-000073090000}"/>
    <cellStyle name="Separador de milhares 15 3" xfId="3878" xr:uid="{00000000-0005-0000-0000-000074090000}"/>
    <cellStyle name="Separador de milhares 16" xfId="3133" xr:uid="{00000000-0005-0000-0000-000075090000}"/>
    <cellStyle name="Separador de milhares 16 2" xfId="3880" xr:uid="{00000000-0005-0000-0000-000076090000}"/>
    <cellStyle name="Separador de milhares 17" xfId="3134" xr:uid="{00000000-0005-0000-0000-000077090000}"/>
    <cellStyle name="Separador de milhares 17 2" xfId="3135" xr:uid="{00000000-0005-0000-0000-000078090000}"/>
    <cellStyle name="Separador de milhares 17 2 2" xfId="3882" xr:uid="{00000000-0005-0000-0000-000079090000}"/>
    <cellStyle name="Separador de milhares 17 3" xfId="3136" xr:uid="{00000000-0005-0000-0000-00007A090000}"/>
    <cellStyle name="Separador de milhares 17 3 2" xfId="3883" xr:uid="{00000000-0005-0000-0000-00007B090000}"/>
    <cellStyle name="Separador de milhares 17 3 3" xfId="4167" xr:uid="{00000000-0005-0000-0000-00007C090000}"/>
    <cellStyle name="Separador de milhares 17 4" xfId="3137" xr:uid="{00000000-0005-0000-0000-00007D090000}"/>
    <cellStyle name="Separador de milhares 17 4 2" xfId="3884" xr:uid="{00000000-0005-0000-0000-00007E090000}"/>
    <cellStyle name="Separador de milhares 17 4 3" xfId="4168" xr:uid="{00000000-0005-0000-0000-00007F090000}"/>
    <cellStyle name="Separador de milhares 17 5" xfId="3881" xr:uid="{00000000-0005-0000-0000-000080090000}"/>
    <cellStyle name="Separador de milhares 17_comp sicro mt setembro 2010 - brita corrigida" xfId="3138" xr:uid="{00000000-0005-0000-0000-000081090000}"/>
    <cellStyle name="Separador de milhares 18" xfId="3139" xr:uid="{00000000-0005-0000-0000-000082090000}"/>
    <cellStyle name="Separador de milhares 18 2" xfId="3140" xr:uid="{00000000-0005-0000-0000-000083090000}"/>
    <cellStyle name="Separador de milhares 18 3" xfId="3885" xr:uid="{00000000-0005-0000-0000-000084090000}"/>
    <cellStyle name="Separador de milhares 18_comp sicro mt setembro 2010 - brita corrigida" xfId="3141" xr:uid="{00000000-0005-0000-0000-000085090000}"/>
    <cellStyle name="Separador de milhares 19" xfId="3142" xr:uid="{00000000-0005-0000-0000-000086090000}"/>
    <cellStyle name="Separador de milhares 19 2" xfId="3143" xr:uid="{00000000-0005-0000-0000-000087090000}"/>
    <cellStyle name="Separador de milhares 19 2 2" xfId="3887" xr:uid="{00000000-0005-0000-0000-000088090000}"/>
    <cellStyle name="Separador de milhares 19 3" xfId="3886" xr:uid="{00000000-0005-0000-0000-000089090000}"/>
    <cellStyle name="Separador de milhares 19_PATO_km614,4_km799,3 - rev07 - sicro mt set -10 (alt betuminosos)" xfId="3144" xr:uid="{00000000-0005-0000-0000-00008A090000}"/>
    <cellStyle name="Separador de milhares 2" xfId="175" xr:uid="{00000000-0005-0000-0000-00008B090000}"/>
    <cellStyle name="Separador de milhares 2 10" xfId="2463" xr:uid="{00000000-0005-0000-0000-00008C090000}"/>
    <cellStyle name="Separador de milhares 2 10 2" xfId="3274" xr:uid="{00000000-0005-0000-0000-00008D090000}"/>
    <cellStyle name="Separador de milhares 2 11" xfId="2464" xr:uid="{00000000-0005-0000-0000-00008E090000}"/>
    <cellStyle name="Separador de milhares 2 11 2" xfId="3275" xr:uid="{00000000-0005-0000-0000-00008F090000}"/>
    <cellStyle name="Separador de milhares 2 12" xfId="2465" xr:uid="{00000000-0005-0000-0000-000090090000}"/>
    <cellStyle name="Separador de milhares 2 12 2" xfId="3276" xr:uid="{00000000-0005-0000-0000-000091090000}"/>
    <cellStyle name="Separador de milhares 2 2" xfId="176" xr:uid="{00000000-0005-0000-0000-000092090000}"/>
    <cellStyle name="Separador de milhares 2 2 10" xfId="2466" xr:uid="{00000000-0005-0000-0000-000093090000}"/>
    <cellStyle name="Separador de milhares 2 2 10 2" xfId="3277" xr:uid="{00000000-0005-0000-0000-000094090000}"/>
    <cellStyle name="Separador de milhares 2 2 2" xfId="177" xr:uid="{00000000-0005-0000-0000-000095090000}"/>
    <cellStyle name="Separador de milhares 2 2 2 2" xfId="178" xr:uid="{00000000-0005-0000-0000-000096090000}"/>
    <cellStyle name="Separador de milhares 2 2 2 2 2" xfId="2467" xr:uid="{00000000-0005-0000-0000-000097090000}"/>
    <cellStyle name="Separador de milhares 2 2 2 3" xfId="179" xr:uid="{00000000-0005-0000-0000-000098090000}"/>
    <cellStyle name="Separador de milhares 2 2 2 3 2" xfId="415" xr:uid="{00000000-0005-0000-0000-000099090000}"/>
    <cellStyle name="Separador de milhares 2 2 2 3 2 2" xfId="3199" xr:uid="{00000000-0005-0000-0000-00009A090000}"/>
    <cellStyle name="Separador de milhares 2 2 2 3 2 3" xfId="3918" xr:uid="{00000000-0005-0000-0000-00009B090000}"/>
    <cellStyle name="Separador de milhares 2 2 2 4" xfId="416" xr:uid="{00000000-0005-0000-0000-00009C090000}"/>
    <cellStyle name="Separador de milhares 2 2 2 4 2" xfId="3200" xr:uid="{00000000-0005-0000-0000-00009D090000}"/>
    <cellStyle name="Separador de milhares 2 2 2 4 3" xfId="3919" xr:uid="{00000000-0005-0000-0000-00009E090000}"/>
    <cellStyle name="Separador de milhares 2 2 2 5" xfId="2468" xr:uid="{00000000-0005-0000-0000-00009F090000}"/>
    <cellStyle name="Separador de milhares 2 2 2 5 2" xfId="3278" xr:uid="{00000000-0005-0000-0000-0000A0090000}"/>
    <cellStyle name="Separador de milhares 2 2 2 6" xfId="2469" xr:uid="{00000000-0005-0000-0000-0000A1090000}"/>
    <cellStyle name="Separador de milhares 2 2 2 6 2" xfId="3279" xr:uid="{00000000-0005-0000-0000-0000A2090000}"/>
    <cellStyle name="Separador de milhares 2 2 2 7" xfId="2470" xr:uid="{00000000-0005-0000-0000-0000A3090000}"/>
    <cellStyle name="Separador de milhares 2 2 2 7 2" xfId="3280" xr:uid="{00000000-0005-0000-0000-0000A4090000}"/>
    <cellStyle name="Separador de milhares 2 2 2 8" xfId="2471" xr:uid="{00000000-0005-0000-0000-0000A5090000}"/>
    <cellStyle name="Separador de milhares 2 2 2 8 2" xfId="3281" xr:uid="{00000000-0005-0000-0000-0000A6090000}"/>
    <cellStyle name="Separador de milhares 2 2 2 9" xfId="2472" xr:uid="{00000000-0005-0000-0000-0000A7090000}"/>
    <cellStyle name="Separador de milhares 2 2 2 9 2" xfId="3282" xr:uid="{00000000-0005-0000-0000-0000A8090000}"/>
    <cellStyle name="Separador de milhares 2 2 3" xfId="180" xr:uid="{00000000-0005-0000-0000-0000A9090000}"/>
    <cellStyle name="Separador de milhares 2 2 3 2" xfId="417" xr:uid="{00000000-0005-0000-0000-0000AA090000}"/>
    <cellStyle name="Separador de milhares 2 2 3 2 2" xfId="3201" xr:uid="{00000000-0005-0000-0000-0000AB090000}"/>
    <cellStyle name="Separador de milhares 2 2 3 2 3" xfId="3920" xr:uid="{00000000-0005-0000-0000-0000AC090000}"/>
    <cellStyle name="Separador de milhares 2 2 4" xfId="181" xr:uid="{00000000-0005-0000-0000-0000AD090000}"/>
    <cellStyle name="Separador de milhares 2 2 4 2" xfId="418" xr:uid="{00000000-0005-0000-0000-0000AE090000}"/>
    <cellStyle name="Separador de milhares 2 2 4 2 2" xfId="3202" xr:uid="{00000000-0005-0000-0000-0000AF090000}"/>
    <cellStyle name="Separador de milhares 2 2 4 2 3" xfId="3921" xr:uid="{00000000-0005-0000-0000-0000B0090000}"/>
    <cellStyle name="Separador de milhares 2 2 5" xfId="182" xr:uid="{00000000-0005-0000-0000-0000B1090000}"/>
    <cellStyle name="Separador de milhares 2 2 5 2" xfId="419" xr:uid="{00000000-0005-0000-0000-0000B2090000}"/>
    <cellStyle name="Separador de milhares 2 2 5 2 2" xfId="3203" xr:uid="{00000000-0005-0000-0000-0000B3090000}"/>
    <cellStyle name="Separador de milhares 2 2 5 2 3" xfId="3922" xr:uid="{00000000-0005-0000-0000-0000B4090000}"/>
    <cellStyle name="Separador de milhares 2 2 6" xfId="183" xr:uid="{00000000-0005-0000-0000-0000B5090000}"/>
    <cellStyle name="Separador de milhares 2 2 6 2" xfId="420" xr:uid="{00000000-0005-0000-0000-0000B6090000}"/>
    <cellStyle name="Separador de milhares 2 2 6 2 2" xfId="3204" xr:uid="{00000000-0005-0000-0000-0000B7090000}"/>
    <cellStyle name="Separador de milhares 2 2 6 2 3" xfId="3923" xr:uid="{00000000-0005-0000-0000-0000B8090000}"/>
    <cellStyle name="Separador de milhares 2 2 7" xfId="421" xr:uid="{00000000-0005-0000-0000-0000B9090000}"/>
    <cellStyle name="Separador de milhares 2 2 7 2" xfId="3205" xr:uid="{00000000-0005-0000-0000-0000BA090000}"/>
    <cellStyle name="Separador de milhares 2 2 7 3" xfId="3924" xr:uid="{00000000-0005-0000-0000-0000BB090000}"/>
    <cellStyle name="Separador de milhares 2 2 8" xfId="2473" xr:uid="{00000000-0005-0000-0000-0000BC090000}"/>
    <cellStyle name="Separador de milhares 2 2 8 2" xfId="3283" xr:uid="{00000000-0005-0000-0000-0000BD090000}"/>
    <cellStyle name="Separador de milhares 2 2 9" xfId="2474" xr:uid="{00000000-0005-0000-0000-0000BE090000}"/>
    <cellStyle name="Separador de milhares 2 2 9 2" xfId="3284" xr:uid="{00000000-0005-0000-0000-0000BF090000}"/>
    <cellStyle name="Separador de milhares 2 3" xfId="184" xr:uid="{00000000-0005-0000-0000-0000C0090000}"/>
    <cellStyle name="Separador de milhares 2 3 10" xfId="2475" xr:uid="{00000000-0005-0000-0000-0000C1090000}"/>
    <cellStyle name="Separador de milhares 2 3 10 2" xfId="3285" xr:uid="{00000000-0005-0000-0000-0000C2090000}"/>
    <cellStyle name="Separador de milhares 2 3 2" xfId="185" xr:uid="{00000000-0005-0000-0000-0000C3090000}"/>
    <cellStyle name="Separador de milhares 2 3 2 2" xfId="422" xr:uid="{00000000-0005-0000-0000-0000C4090000}"/>
    <cellStyle name="Separador de milhares 2 3 2 2 2" xfId="3206" xr:uid="{00000000-0005-0000-0000-0000C5090000}"/>
    <cellStyle name="Separador de milhares 2 3 2 2 3" xfId="3925" xr:uid="{00000000-0005-0000-0000-0000C6090000}"/>
    <cellStyle name="Separador de milhares 2 3 2 3" xfId="2476" xr:uid="{00000000-0005-0000-0000-0000C7090000}"/>
    <cellStyle name="Separador de milhares 2 3 2 3 2" xfId="3286" xr:uid="{00000000-0005-0000-0000-0000C8090000}"/>
    <cellStyle name="Separador de milhares 2 3 2 4" xfId="2477" xr:uid="{00000000-0005-0000-0000-0000C9090000}"/>
    <cellStyle name="Separador de milhares 2 3 2 4 2" xfId="3287" xr:uid="{00000000-0005-0000-0000-0000CA090000}"/>
    <cellStyle name="Separador de milhares 2 3 2 5" xfId="2478" xr:uid="{00000000-0005-0000-0000-0000CB090000}"/>
    <cellStyle name="Separador de milhares 2 3 2 5 2" xfId="3288" xr:uid="{00000000-0005-0000-0000-0000CC090000}"/>
    <cellStyle name="Separador de milhares 2 3 2 6" xfId="2479" xr:uid="{00000000-0005-0000-0000-0000CD090000}"/>
    <cellStyle name="Separador de milhares 2 3 2 6 2" xfId="3289" xr:uid="{00000000-0005-0000-0000-0000CE090000}"/>
    <cellStyle name="Separador de milhares 2 3 2 7" xfId="2480" xr:uid="{00000000-0005-0000-0000-0000CF090000}"/>
    <cellStyle name="Separador de milhares 2 3 2 7 2" xfId="3290" xr:uid="{00000000-0005-0000-0000-0000D0090000}"/>
    <cellStyle name="Separador de milhares 2 3 2 8" xfId="2481" xr:uid="{00000000-0005-0000-0000-0000D1090000}"/>
    <cellStyle name="Separador de milhares 2 3 2 8 2" xfId="3291" xr:uid="{00000000-0005-0000-0000-0000D2090000}"/>
    <cellStyle name="Separador de milhares 2 3 2 9" xfId="2482" xr:uid="{00000000-0005-0000-0000-0000D3090000}"/>
    <cellStyle name="Separador de milhares 2 3 2 9 2" xfId="3292" xr:uid="{00000000-0005-0000-0000-0000D4090000}"/>
    <cellStyle name="Separador de milhares 2 3 3" xfId="423" xr:uid="{00000000-0005-0000-0000-0000D5090000}"/>
    <cellStyle name="Separador de milhares 2 3 3 2" xfId="3207" xr:uid="{00000000-0005-0000-0000-0000D6090000}"/>
    <cellStyle name="Separador de milhares 2 3 3 3" xfId="3926" xr:uid="{00000000-0005-0000-0000-0000D7090000}"/>
    <cellStyle name="Separador de milhares 2 3 4" xfId="2483" xr:uid="{00000000-0005-0000-0000-0000D8090000}"/>
    <cellStyle name="Separador de milhares 2 3 4 2" xfId="3293" xr:uid="{00000000-0005-0000-0000-0000D9090000}"/>
    <cellStyle name="Separador de milhares 2 3 5" xfId="2484" xr:uid="{00000000-0005-0000-0000-0000DA090000}"/>
    <cellStyle name="Separador de milhares 2 3 5 2" xfId="3294" xr:uid="{00000000-0005-0000-0000-0000DB090000}"/>
    <cellStyle name="Separador de milhares 2 3 6" xfId="2485" xr:uid="{00000000-0005-0000-0000-0000DC090000}"/>
    <cellStyle name="Separador de milhares 2 3 6 2" xfId="3295" xr:uid="{00000000-0005-0000-0000-0000DD090000}"/>
    <cellStyle name="Separador de milhares 2 3 7" xfId="2486" xr:uid="{00000000-0005-0000-0000-0000DE090000}"/>
    <cellStyle name="Separador de milhares 2 3 7 2" xfId="3296" xr:uid="{00000000-0005-0000-0000-0000DF090000}"/>
    <cellStyle name="Separador de milhares 2 3 8" xfId="2487" xr:uid="{00000000-0005-0000-0000-0000E0090000}"/>
    <cellStyle name="Separador de milhares 2 3 8 2" xfId="3297" xr:uid="{00000000-0005-0000-0000-0000E1090000}"/>
    <cellStyle name="Separador de milhares 2 3 9" xfId="2488" xr:uid="{00000000-0005-0000-0000-0000E2090000}"/>
    <cellStyle name="Separador de milhares 2 3 9 2" xfId="3298" xr:uid="{00000000-0005-0000-0000-0000E3090000}"/>
    <cellStyle name="Separador de milhares 2 4" xfId="186" xr:uid="{00000000-0005-0000-0000-0000E4090000}"/>
    <cellStyle name="Separador de milhares 2 4 2" xfId="399" xr:uid="{00000000-0005-0000-0000-0000E5090000}"/>
    <cellStyle name="Separador de milhares 2 4 2 2" xfId="3193" xr:uid="{00000000-0005-0000-0000-0000E6090000}"/>
    <cellStyle name="Separador de milhares 2 4 3" xfId="2489" xr:uid="{00000000-0005-0000-0000-0000E7090000}"/>
    <cellStyle name="Separador de milhares 2 4 3 2" xfId="2490" xr:uid="{00000000-0005-0000-0000-0000E8090000}"/>
    <cellStyle name="Separador de milhares 2 4 3 3" xfId="3299" xr:uid="{00000000-0005-0000-0000-0000E9090000}"/>
    <cellStyle name="Separador de milhares 2 4 4" xfId="2491" xr:uid="{00000000-0005-0000-0000-0000EA090000}"/>
    <cellStyle name="Separador de milhares 2 4 4 2" xfId="3300" xr:uid="{00000000-0005-0000-0000-0000EB090000}"/>
    <cellStyle name="Separador de milhares 2 4 5" xfId="2492" xr:uid="{00000000-0005-0000-0000-0000EC090000}"/>
    <cellStyle name="Separador de milhares 2 4 5 2" xfId="3301" xr:uid="{00000000-0005-0000-0000-0000ED090000}"/>
    <cellStyle name="Separador de milhares 2 4 6" xfId="2493" xr:uid="{00000000-0005-0000-0000-0000EE090000}"/>
    <cellStyle name="Separador de milhares 2 4 6 2" xfId="3302" xr:uid="{00000000-0005-0000-0000-0000EF090000}"/>
    <cellStyle name="Separador de milhares 2 4 7" xfId="2494" xr:uid="{00000000-0005-0000-0000-0000F0090000}"/>
    <cellStyle name="Separador de milhares 2 4 7 2" xfId="3303" xr:uid="{00000000-0005-0000-0000-0000F1090000}"/>
    <cellStyle name="Separador de milhares 2 4 8" xfId="2495" xr:uid="{00000000-0005-0000-0000-0000F2090000}"/>
    <cellStyle name="Separador de milhares 2 4 8 2" xfId="3304" xr:uid="{00000000-0005-0000-0000-0000F3090000}"/>
    <cellStyle name="Separador de milhares 2 4 9" xfId="2496" xr:uid="{00000000-0005-0000-0000-0000F4090000}"/>
    <cellStyle name="Separador de milhares 2 4 9 2" xfId="3305" xr:uid="{00000000-0005-0000-0000-0000F5090000}"/>
    <cellStyle name="Separador de milhares 2 5" xfId="187" xr:uid="{00000000-0005-0000-0000-0000F6090000}"/>
    <cellStyle name="Separador de milhares 2 5 2" xfId="188" xr:uid="{00000000-0005-0000-0000-0000F7090000}"/>
    <cellStyle name="Separador de milhares 2 5 2 2" xfId="424" xr:uid="{00000000-0005-0000-0000-0000F8090000}"/>
    <cellStyle name="Separador de milhares 2 5 2 2 2" xfId="3208" xr:uid="{00000000-0005-0000-0000-0000F9090000}"/>
    <cellStyle name="Separador de milhares 2 5 2 2 3" xfId="3927" xr:uid="{00000000-0005-0000-0000-0000FA090000}"/>
    <cellStyle name="Separador de milhares 2 5 3" xfId="244" xr:uid="{00000000-0005-0000-0000-0000FB090000}"/>
    <cellStyle name="Separador de milhares 2 5 4" xfId="425" xr:uid="{00000000-0005-0000-0000-0000FC090000}"/>
    <cellStyle name="Separador de milhares 2 5 4 2" xfId="3209" xr:uid="{00000000-0005-0000-0000-0000FD090000}"/>
    <cellStyle name="Separador de milhares 2 5 4 3" xfId="3928" xr:uid="{00000000-0005-0000-0000-0000FE090000}"/>
    <cellStyle name="Separador de milhares 2 6" xfId="384" xr:uid="{00000000-0005-0000-0000-0000FF090000}"/>
    <cellStyle name="Separador de milhares 2 6 2" xfId="3189" xr:uid="{00000000-0005-0000-0000-0000000A0000}"/>
    <cellStyle name="Separador de milhares 2 6 3" xfId="3913" xr:uid="{00000000-0005-0000-0000-0000010A0000}"/>
    <cellStyle name="Separador de milhares 2 7" xfId="426" xr:uid="{00000000-0005-0000-0000-0000020A0000}"/>
    <cellStyle name="Separador de milhares 2 7 2" xfId="3210" xr:uid="{00000000-0005-0000-0000-0000030A0000}"/>
    <cellStyle name="Separador de milhares 2 7 3" xfId="3929" xr:uid="{00000000-0005-0000-0000-0000040A0000}"/>
    <cellStyle name="Separador de milhares 2 8" xfId="427" xr:uid="{00000000-0005-0000-0000-0000050A0000}"/>
    <cellStyle name="Separador de milhares 2 8 2" xfId="3211" xr:uid="{00000000-0005-0000-0000-0000060A0000}"/>
    <cellStyle name="Separador de milhares 2 8 3" xfId="3930" xr:uid="{00000000-0005-0000-0000-0000070A0000}"/>
    <cellStyle name="Separador de milhares 2 9" xfId="472" xr:uid="{00000000-0005-0000-0000-0000080A0000}"/>
    <cellStyle name="Separador de milhares 2 9 2" xfId="3255" xr:uid="{00000000-0005-0000-0000-0000090A0000}"/>
    <cellStyle name="Separador de milhares 2 9 3" xfId="3974" xr:uid="{00000000-0005-0000-0000-00000A0A0000}"/>
    <cellStyle name="Separador de milhares 2_comp sicro mt setembro 2010 - brita corrigida" xfId="3145" xr:uid="{00000000-0005-0000-0000-00000B0A0000}"/>
    <cellStyle name="Separador de milhares 20" xfId="3146" xr:uid="{00000000-0005-0000-0000-00000C0A0000}"/>
    <cellStyle name="Separador de milhares 20 2" xfId="3888" xr:uid="{00000000-0005-0000-0000-00000D0A0000}"/>
    <cellStyle name="Separador de milhares 21" xfId="3147" xr:uid="{00000000-0005-0000-0000-00000E0A0000}"/>
    <cellStyle name="Separador de milhares 21 2" xfId="3889" xr:uid="{00000000-0005-0000-0000-00000F0A0000}"/>
    <cellStyle name="Separador de milhares 22" xfId="3148" xr:uid="{00000000-0005-0000-0000-0000100A0000}"/>
    <cellStyle name="Separador de milhares 22 2" xfId="3890" xr:uid="{00000000-0005-0000-0000-0000110A0000}"/>
    <cellStyle name="Separador de milhares 23" xfId="3149" xr:uid="{00000000-0005-0000-0000-0000120A0000}"/>
    <cellStyle name="Separador de milhares 23 2" xfId="3891" xr:uid="{00000000-0005-0000-0000-0000130A0000}"/>
    <cellStyle name="Separador de milhares 24" xfId="3150" xr:uid="{00000000-0005-0000-0000-0000140A0000}"/>
    <cellStyle name="Separador de milhares 3" xfId="189" xr:uid="{00000000-0005-0000-0000-0000150A0000}"/>
    <cellStyle name="Separador de milhares 3 10" xfId="2497" xr:uid="{00000000-0005-0000-0000-0000160A0000}"/>
    <cellStyle name="Separador de milhares 3 10 2" xfId="3306" xr:uid="{00000000-0005-0000-0000-0000170A0000}"/>
    <cellStyle name="Separador de milhares 3 2" xfId="190" xr:uid="{00000000-0005-0000-0000-0000180A0000}"/>
    <cellStyle name="Separador de milhares 3 2 10" xfId="2498" xr:uid="{00000000-0005-0000-0000-0000190A0000}"/>
    <cellStyle name="Separador de milhares 3 2 10 2" xfId="3307" xr:uid="{00000000-0005-0000-0000-00001A0A0000}"/>
    <cellStyle name="Separador de milhares 3 2 11" xfId="2499" xr:uid="{00000000-0005-0000-0000-00001B0A0000}"/>
    <cellStyle name="Separador de milhares 3 2 11 2" xfId="3308" xr:uid="{00000000-0005-0000-0000-00001C0A0000}"/>
    <cellStyle name="Separador de milhares 3 2 2" xfId="191" xr:uid="{00000000-0005-0000-0000-00001D0A0000}"/>
    <cellStyle name="Separador de milhares 3 2 2 2" xfId="428" xr:uid="{00000000-0005-0000-0000-00001E0A0000}"/>
    <cellStyle name="Separador de milhares 3 2 2 2 2" xfId="3212" xr:uid="{00000000-0005-0000-0000-00001F0A0000}"/>
    <cellStyle name="Separador de milhares 3 2 2 2 3" xfId="3931" xr:uid="{00000000-0005-0000-0000-0000200A0000}"/>
    <cellStyle name="Separador de milhares 3 2 2 3" xfId="2500" xr:uid="{00000000-0005-0000-0000-0000210A0000}"/>
    <cellStyle name="Separador de milhares 3 2 2 3 2" xfId="3309" xr:uid="{00000000-0005-0000-0000-0000220A0000}"/>
    <cellStyle name="Separador de milhares 3 2 3" xfId="429" xr:uid="{00000000-0005-0000-0000-0000230A0000}"/>
    <cellStyle name="Separador de milhares 3 2 3 2" xfId="2501" xr:uid="{00000000-0005-0000-0000-0000240A0000}"/>
    <cellStyle name="Separador de milhares 3 2 3 2 2" xfId="2502" xr:uid="{00000000-0005-0000-0000-0000250A0000}"/>
    <cellStyle name="Separador de milhares 3 2 3 2 2 2" xfId="3310" xr:uid="{00000000-0005-0000-0000-0000260A0000}"/>
    <cellStyle name="Separador de milhares 3 2 3 2 2 3" xfId="3993" xr:uid="{00000000-0005-0000-0000-0000270A0000}"/>
    <cellStyle name="Separador de milhares 3 2 3 3" xfId="2503" xr:uid="{00000000-0005-0000-0000-0000280A0000}"/>
    <cellStyle name="Separador de milhares 3 2 3 3 2" xfId="2504" xr:uid="{00000000-0005-0000-0000-0000290A0000}"/>
    <cellStyle name="Separador de milhares 3 2 3 3 2 2" xfId="3312" xr:uid="{00000000-0005-0000-0000-00002A0A0000}"/>
    <cellStyle name="Separador de milhares 3 2 3 3 3" xfId="3311" xr:uid="{00000000-0005-0000-0000-00002B0A0000}"/>
    <cellStyle name="Separador de milhares 3 2 3 3 4" xfId="3994" xr:uid="{00000000-0005-0000-0000-00002C0A0000}"/>
    <cellStyle name="Separador de milhares 3 2 3 4" xfId="3213" xr:uid="{00000000-0005-0000-0000-00002D0A0000}"/>
    <cellStyle name="Separador de milhares 3 2 3 5" xfId="3932" xr:uid="{00000000-0005-0000-0000-00002E0A0000}"/>
    <cellStyle name="Separador de milhares 3 2 4" xfId="2505" xr:uid="{00000000-0005-0000-0000-00002F0A0000}"/>
    <cellStyle name="Separador de milhares 3 2 4 2" xfId="2506" xr:uid="{00000000-0005-0000-0000-0000300A0000}"/>
    <cellStyle name="Separador de milhares 3 2 4 2 2" xfId="2507" xr:uid="{00000000-0005-0000-0000-0000310A0000}"/>
    <cellStyle name="Separador de milhares 3 2 4 2 2 2" xfId="3314" xr:uid="{00000000-0005-0000-0000-0000320A0000}"/>
    <cellStyle name="Separador de milhares 3 2 4 2 3" xfId="3313" xr:uid="{00000000-0005-0000-0000-0000330A0000}"/>
    <cellStyle name="Separador de milhares 3 2 4 2 4" xfId="3995" xr:uid="{00000000-0005-0000-0000-0000340A0000}"/>
    <cellStyle name="Separador de milhares 3 2 4 3" xfId="2508" xr:uid="{00000000-0005-0000-0000-0000350A0000}"/>
    <cellStyle name="Separador de milhares 3 2 4 3 2" xfId="3315" xr:uid="{00000000-0005-0000-0000-0000360A0000}"/>
    <cellStyle name="Separador de milhares 3 2 4 4" xfId="2509" xr:uid="{00000000-0005-0000-0000-0000370A0000}"/>
    <cellStyle name="Separador de milhares 3 2 4 4 2" xfId="3316" xr:uid="{00000000-0005-0000-0000-0000380A0000}"/>
    <cellStyle name="Separador de milhares 3 2 4 5" xfId="2510" xr:uid="{00000000-0005-0000-0000-0000390A0000}"/>
    <cellStyle name="Separador de milhares 3 2 4 5 2" xfId="3317" xr:uid="{00000000-0005-0000-0000-00003A0A0000}"/>
    <cellStyle name="Separador de milhares 3 2 4 6" xfId="2511" xr:uid="{00000000-0005-0000-0000-00003B0A0000}"/>
    <cellStyle name="Separador de milhares 3 2 4 6 2" xfId="3318" xr:uid="{00000000-0005-0000-0000-00003C0A0000}"/>
    <cellStyle name="Separador de milhares 3 2 5" xfId="2512" xr:uid="{00000000-0005-0000-0000-00003D0A0000}"/>
    <cellStyle name="Separador de milhares 3 2 5 2" xfId="2513" xr:uid="{00000000-0005-0000-0000-00003E0A0000}"/>
    <cellStyle name="Separador de milhares 3 2 5 2 2" xfId="2514" xr:uid="{00000000-0005-0000-0000-00003F0A0000}"/>
    <cellStyle name="Separador de milhares 3 2 5 2 2 2" xfId="3320" xr:uid="{00000000-0005-0000-0000-0000400A0000}"/>
    <cellStyle name="Separador de milhares 3 2 5 2 3" xfId="3319" xr:uid="{00000000-0005-0000-0000-0000410A0000}"/>
    <cellStyle name="Separador de milhares 3 2 5 2 4" xfId="3996" xr:uid="{00000000-0005-0000-0000-0000420A0000}"/>
    <cellStyle name="Separador de milhares 3 2 5 3" xfId="2515" xr:uid="{00000000-0005-0000-0000-0000430A0000}"/>
    <cellStyle name="Separador de milhares 3 2 5 3 2" xfId="3321" xr:uid="{00000000-0005-0000-0000-0000440A0000}"/>
    <cellStyle name="Separador de milhares 3 2 5 4" xfId="2516" xr:uid="{00000000-0005-0000-0000-0000450A0000}"/>
    <cellStyle name="Separador de milhares 3 2 5 4 2" xfId="3322" xr:uid="{00000000-0005-0000-0000-0000460A0000}"/>
    <cellStyle name="Separador de milhares 3 2 5 5" xfId="2517" xr:uid="{00000000-0005-0000-0000-0000470A0000}"/>
    <cellStyle name="Separador de milhares 3 2 5 5 2" xfId="3323" xr:uid="{00000000-0005-0000-0000-0000480A0000}"/>
    <cellStyle name="Separador de milhares 3 2 6" xfId="2518" xr:uid="{00000000-0005-0000-0000-0000490A0000}"/>
    <cellStyle name="Separador de milhares 3 2 6 2" xfId="2519" xr:uid="{00000000-0005-0000-0000-00004A0A0000}"/>
    <cellStyle name="Separador de milhares 3 2 6 2 2" xfId="3325" xr:uid="{00000000-0005-0000-0000-00004B0A0000}"/>
    <cellStyle name="Separador de milhares 3 2 6 3" xfId="2520" xr:uid="{00000000-0005-0000-0000-00004C0A0000}"/>
    <cellStyle name="Separador de milhares 3 2 6 3 2" xfId="3326" xr:uid="{00000000-0005-0000-0000-00004D0A0000}"/>
    <cellStyle name="Separador de milhares 3 2 6 4" xfId="3324" xr:uid="{00000000-0005-0000-0000-00004E0A0000}"/>
    <cellStyle name="Separador de milhares 3 2 6 5" xfId="3997" xr:uid="{00000000-0005-0000-0000-00004F0A0000}"/>
    <cellStyle name="Separador de milhares 3 2 7" xfId="2521" xr:uid="{00000000-0005-0000-0000-0000500A0000}"/>
    <cellStyle name="Separador de milhares 3 2 7 2" xfId="2522" xr:uid="{00000000-0005-0000-0000-0000510A0000}"/>
    <cellStyle name="Separador de milhares 3 2 7 2 2" xfId="3328" xr:uid="{00000000-0005-0000-0000-0000520A0000}"/>
    <cellStyle name="Separador de milhares 3 2 7 3" xfId="2523" xr:uid="{00000000-0005-0000-0000-0000530A0000}"/>
    <cellStyle name="Separador de milhares 3 2 7 3 2" xfId="3329" xr:uid="{00000000-0005-0000-0000-0000540A0000}"/>
    <cellStyle name="Separador de milhares 3 2 7 4" xfId="3327" xr:uid="{00000000-0005-0000-0000-0000550A0000}"/>
    <cellStyle name="Separador de milhares 3 2 8" xfId="2524" xr:uid="{00000000-0005-0000-0000-0000560A0000}"/>
    <cellStyle name="Separador de milhares 3 2 8 2" xfId="2525" xr:uid="{00000000-0005-0000-0000-0000570A0000}"/>
    <cellStyle name="Separador de milhares 3 2 8 2 2" xfId="3331" xr:uid="{00000000-0005-0000-0000-0000580A0000}"/>
    <cellStyle name="Separador de milhares 3 2 8 3" xfId="3330" xr:uid="{00000000-0005-0000-0000-0000590A0000}"/>
    <cellStyle name="Separador de milhares 3 2 9" xfId="2526" xr:uid="{00000000-0005-0000-0000-00005A0A0000}"/>
    <cellStyle name="Separador de milhares 3 2 9 2" xfId="2527" xr:uid="{00000000-0005-0000-0000-00005B0A0000}"/>
    <cellStyle name="Separador de milhares 3 2 9 2 2" xfId="3333" xr:uid="{00000000-0005-0000-0000-00005C0A0000}"/>
    <cellStyle name="Separador de milhares 3 2 9 3" xfId="3332" xr:uid="{00000000-0005-0000-0000-00005D0A0000}"/>
    <cellStyle name="Separador de milhares 3 3" xfId="192" xr:uid="{00000000-0005-0000-0000-00005E0A0000}"/>
    <cellStyle name="Separador de milhares 3 3 2" xfId="2528" xr:uid="{00000000-0005-0000-0000-00005F0A0000}"/>
    <cellStyle name="Separador de milhares 3 3 2 2" xfId="2529" xr:uid="{00000000-0005-0000-0000-0000600A0000}"/>
    <cellStyle name="Separador de milhares 3 3 2 2 2" xfId="2530" xr:uid="{00000000-0005-0000-0000-0000610A0000}"/>
    <cellStyle name="Separador de milhares 3 3 2 2 2 2" xfId="3334" xr:uid="{00000000-0005-0000-0000-0000620A0000}"/>
    <cellStyle name="Separador de milhares 3 3 2 2 2 3" xfId="3998" xr:uid="{00000000-0005-0000-0000-0000630A0000}"/>
    <cellStyle name="Separador de milhares 3 3 2 3" xfId="2531" xr:uid="{00000000-0005-0000-0000-0000640A0000}"/>
    <cellStyle name="Separador de milhares 3 3 2 3 2" xfId="2532" xr:uid="{00000000-0005-0000-0000-0000650A0000}"/>
    <cellStyle name="Separador de milhares 3 3 2 3 2 2" xfId="2533" xr:uid="{00000000-0005-0000-0000-0000660A0000}"/>
    <cellStyle name="Separador de milhares 3 3 2 3 2 2 2" xfId="3337" xr:uid="{00000000-0005-0000-0000-0000670A0000}"/>
    <cellStyle name="Separador de milhares 3 3 2 3 2 3" xfId="3336" xr:uid="{00000000-0005-0000-0000-0000680A0000}"/>
    <cellStyle name="Separador de milhares 3 3 2 3 3" xfId="3335" xr:uid="{00000000-0005-0000-0000-0000690A0000}"/>
    <cellStyle name="Separador de milhares 3 3 2 3 4" xfId="3999" xr:uid="{00000000-0005-0000-0000-00006A0A0000}"/>
    <cellStyle name="Separador de milhares 3 3 3" xfId="2534" xr:uid="{00000000-0005-0000-0000-00006B0A0000}"/>
    <cellStyle name="Separador de milhares 3 3 3 2" xfId="2535" xr:uid="{00000000-0005-0000-0000-00006C0A0000}"/>
    <cellStyle name="Separador de milhares 3 3 3 2 2" xfId="3339" xr:uid="{00000000-0005-0000-0000-00006D0A0000}"/>
    <cellStyle name="Separador de milhares 3 3 3 3" xfId="2536" xr:uid="{00000000-0005-0000-0000-00006E0A0000}"/>
    <cellStyle name="Separador de milhares 3 3 3 3 2" xfId="3340" xr:uid="{00000000-0005-0000-0000-00006F0A0000}"/>
    <cellStyle name="Separador de milhares 3 3 3 4" xfId="3338" xr:uid="{00000000-0005-0000-0000-0000700A0000}"/>
    <cellStyle name="Separador de milhares 3 3 3 5" xfId="4000" xr:uid="{00000000-0005-0000-0000-0000710A0000}"/>
    <cellStyle name="Separador de milhares 3 3 4" xfId="2537" xr:uid="{00000000-0005-0000-0000-0000720A0000}"/>
    <cellStyle name="Separador de milhares 3 4" xfId="400" xr:uid="{00000000-0005-0000-0000-0000730A0000}"/>
    <cellStyle name="Separador de milhares 3 4 2" xfId="2538" xr:uid="{00000000-0005-0000-0000-0000740A0000}"/>
    <cellStyle name="Separador de milhares 3 4 2 2" xfId="3341" xr:uid="{00000000-0005-0000-0000-0000750A0000}"/>
    <cellStyle name="Separador de milhares 3 4 2 3" xfId="4001" xr:uid="{00000000-0005-0000-0000-0000760A0000}"/>
    <cellStyle name="Separador de milhares 3 5" xfId="473" xr:uid="{00000000-0005-0000-0000-0000770A0000}"/>
    <cellStyle name="Separador de milhares 3 5 2" xfId="2539" xr:uid="{00000000-0005-0000-0000-0000780A0000}"/>
    <cellStyle name="Separador de milhares 3 5 2 2" xfId="3342" xr:uid="{00000000-0005-0000-0000-0000790A0000}"/>
    <cellStyle name="Separador de milhares 3 5 2 3" xfId="4002" xr:uid="{00000000-0005-0000-0000-00007A0A0000}"/>
    <cellStyle name="Separador de milhares 3 5 3" xfId="2540" xr:uid="{00000000-0005-0000-0000-00007B0A0000}"/>
    <cellStyle name="Separador de milhares 3 5 4" xfId="3256" xr:uid="{00000000-0005-0000-0000-00007C0A0000}"/>
    <cellStyle name="Separador de milhares 3 5 5" xfId="3975" xr:uid="{00000000-0005-0000-0000-00007D0A0000}"/>
    <cellStyle name="Separador de milhares 3 6" xfId="2541" xr:uid="{00000000-0005-0000-0000-00007E0A0000}"/>
    <cellStyle name="Separador de milhares 3 6 2" xfId="2542" xr:uid="{00000000-0005-0000-0000-00007F0A0000}"/>
    <cellStyle name="Separador de milhares 3 6 2 2" xfId="2543" xr:uid="{00000000-0005-0000-0000-0000800A0000}"/>
    <cellStyle name="Separador de milhares 3 6 2 2 2" xfId="3343" xr:uid="{00000000-0005-0000-0000-0000810A0000}"/>
    <cellStyle name="Separador de milhares 3 6 2 2 3" xfId="4003" xr:uid="{00000000-0005-0000-0000-0000820A0000}"/>
    <cellStyle name="Separador de milhares 3 6 3" xfId="2544" xr:uid="{00000000-0005-0000-0000-0000830A0000}"/>
    <cellStyle name="Separador de milhares 3 6 3 2" xfId="3344" xr:uid="{00000000-0005-0000-0000-0000840A0000}"/>
    <cellStyle name="Separador de milhares 3 6 3 3" xfId="4004" xr:uid="{00000000-0005-0000-0000-0000850A0000}"/>
    <cellStyle name="Separador de milhares 3 7" xfId="2545" xr:uid="{00000000-0005-0000-0000-0000860A0000}"/>
    <cellStyle name="Separador de milhares 3 7 2" xfId="2546" xr:uid="{00000000-0005-0000-0000-0000870A0000}"/>
    <cellStyle name="Separador de milhares 3 7 2 2" xfId="2547" xr:uid="{00000000-0005-0000-0000-0000880A0000}"/>
    <cellStyle name="Separador de milhares 3 7 2 2 2" xfId="3346" xr:uid="{00000000-0005-0000-0000-0000890A0000}"/>
    <cellStyle name="Separador de milhares 3 7 2 3" xfId="3345" xr:uid="{00000000-0005-0000-0000-00008A0A0000}"/>
    <cellStyle name="Separador de milhares 3 7 2 4" xfId="4005" xr:uid="{00000000-0005-0000-0000-00008B0A0000}"/>
    <cellStyle name="Separador de milhares 3 8" xfId="2548" xr:uid="{00000000-0005-0000-0000-00008C0A0000}"/>
    <cellStyle name="Separador de milhares 3 8 2" xfId="2549" xr:uid="{00000000-0005-0000-0000-00008D0A0000}"/>
    <cellStyle name="Separador de milhares 3 8 2 2" xfId="2550" xr:uid="{00000000-0005-0000-0000-00008E0A0000}"/>
    <cellStyle name="Separador de milhares 3 8 2 2 2" xfId="3349" xr:uid="{00000000-0005-0000-0000-00008F0A0000}"/>
    <cellStyle name="Separador de milhares 3 8 2 3" xfId="3348" xr:uid="{00000000-0005-0000-0000-0000900A0000}"/>
    <cellStyle name="Separador de milhares 3 8 3" xfId="2551" xr:uid="{00000000-0005-0000-0000-0000910A0000}"/>
    <cellStyle name="Separador de milhares 3 8 3 2" xfId="3350" xr:uid="{00000000-0005-0000-0000-0000920A0000}"/>
    <cellStyle name="Separador de milhares 3 8 4" xfId="3347" xr:uid="{00000000-0005-0000-0000-0000930A0000}"/>
    <cellStyle name="Separador de milhares 3 8 5" xfId="4006" xr:uid="{00000000-0005-0000-0000-0000940A0000}"/>
    <cellStyle name="Separador de milhares 3 9" xfId="2552" xr:uid="{00000000-0005-0000-0000-0000950A0000}"/>
    <cellStyle name="Separador de milhares 3 9 2" xfId="2553" xr:uid="{00000000-0005-0000-0000-0000960A0000}"/>
    <cellStyle name="Separador de milhares 3 9 2 2" xfId="3352" xr:uid="{00000000-0005-0000-0000-0000970A0000}"/>
    <cellStyle name="Separador de milhares 3 9 3" xfId="3351" xr:uid="{00000000-0005-0000-0000-0000980A0000}"/>
    <cellStyle name="Separador de milhares 3_comp sicro mt setembro 2010 - brita corrigida" xfId="3151" xr:uid="{00000000-0005-0000-0000-0000990A0000}"/>
    <cellStyle name="Separador de milhares 4" xfId="193" xr:uid="{00000000-0005-0000-0000-00009A0A0000}"/>
    <cellStyle name="Separador de milhares 4 2" xfId="194" xr:uid="{00000000-0005-0000-0000-00009B0A0000}"/>
    <cellStyle name="Separador de milhares 4 2 2" xfId="195" xr:uid="{00000000-0005-0000-0000-00009C0A0000}"/>
    <cellStyle name="Separador de milhares 4 2 2 2" xfId="430" xr:uid="{00000000-0005-0000-0000-00009D0A0000}"/>
    <cellStyle name="Separador de milhares 4 2 2 2 2" xfId="3214" xr:uid="{00000000-0005-0000-0000-00009E0A0000}"/>
    <cellStyle name="Separador de milhares 4 2 2 2 3" xfId="3933" xr:uid="{00000000-0005-0000-0000-00009F0A0000}"/>
    <cellStyle name="Separador de milhares 4 2 3" xfId="431" xr:uid="{00000000-0005-0000-0000-0000A00A0000}"/>
    <cellStyle name="Separador de milhares 4 2 3 2" xfId="3215" xr:uid="{00000000-0005-0000-0000-0000A10A0000}"/>
    <cellStyle name="Separador de milhares 4 2 3 3" xfId="3934" xr:uid="{00000000-0005-0000-0000-0000A20A0000}"/>
    <cellStyle name="Separador de milhares 4 2 4" xfId="432" xr:uid="{00000000-0005-0000-0000-0000A30A0000}"/>
    <cellStyle name="Separador de milhares 4 2 4 2" xfId="3216" xr:uid="{00000000-0005-0000-0000-0000A40A0000}"/>
    <cellStyle name="Separador de milhares 4 2 4 3" xfId="3935" xr:uid="{00000000-0005-0000-0000-0000A50A0000}"/>
    <cellStyle name="Separador de milhares 4 2 5" xfId="433" xr:uid="{00000000-0005-0000-0000-0000A60A0000}"/>
    <cellStyle name="Separador de milhares 4 2 5 2" xfId="3217" xr:uid="{00000000-0005-0000-0000-0000A70A0000}"/>
    <cellStyle name="Separador de milhares 4 2 5 3" xfId="3936" xr:uid="{00000000-0005-0000-0000-0000A80A0000}"/>
    <cellStyle name="Separador de milhares 4 2 6" xfId="3179" xr:uid="{00000000-0005-0000-0000-0000A90A0000}"/>
    <cellStyle name="Separador de milhares 4 2 7" xfId="3904" xr:uid="{00000000-0005-0000-0000-0000AA0A0000}"/>
    <cellStyle name="Separador de milhares 4 3" xfId="196" xr:uid="{00000000-0005-0000-0000-0000AB0A0000}"/>
    <cellStyle name="Separador de milhares 4 3 2" xfId="434" xr:uid="{00000000-0005-0000-0000-0000AC0A0000}"/>
    <cellStyle name="Separador de milhares 4 3 2 2" xfId="3218" xr:uid="{00000000-0005-0000-0000-0000AD0A0000}"/>
    <cellStyle name="Separador de milhares 4 3 2 3" xfId="3937" xr:uid="{00000000-0005-0000-0000-0000AE0A0000}"/>
    <cellStyle name="Separador de milhares 4_comp sicro mt setembro 2010 - brita corrigida" xfId="3152" xr:uid="{00000000-0005-0000-0000-0000AF0A0000}"/>
    <cellStyle name="Separador de milhares 5" xfId="197" xr:uid="{00000000-0005-0000-0000-0000B00A0000}"/>
    <cellStyle name="Separador de milhares 5 2" xfId="198" xr:uid="{00000000-0005-0000-0000-0000B10A0000}"/>
    <cellStyle name="Separador de milhares 5 2 2" xfId="3153" xr:uid="{00000000-0005-0000-0000-0000B20A0000}"/>
    <cellStyle name="Separador de milhares 5 2 2 2" xfId="3892" xr:uid="{00000000-0005-0000-0000-0000B30A0000}"/>
    <cellStyle name="Separador de milhares 5 2 3" xfId="3154" xr:uid="{00000000-0005-0000-0000-0000B40A0000}"/>
    <cellStyle name="Separador de milhares 5 2 3 2" xfId="3893" xr:uid="{00000000-0005-0000-0000-0000B50A0000}"/>
    <cellStyle name="Separador de milhares 5 3" xfId="435" xr:uid="{00000000-0005-0000-0000-0000B60A0000}"/>
    <cellStyle name="Separador de milhares 5 3 2" xfId="3219" xr:uid="{00000000-0005-0000-0000-0000B70A0000}"/>
    <cellStyle name="Separador de milhares 5 3 3" xfId="3938" xr:uid="{00000000-0005-0000-0000-0000B80A0000}"/>
    <cellStyle name="Separador de milhares 5 4" xfId="3155" xr:uid="{00000000-0005-0000-0000-0000B90A0000}"/>
    <cellStyle name="Separador de milhares 5 4 2" xfId="3894" xr:uid="{00000000-0005-0000-0000-0000BA0A0000}"/>
    <cellStyle name="Separador de milhares 5 5" xfId="3156" xr:uid="{00000000-0005-0000-0000-0000BB0A0000}"/>
    <cellStyle name="Separador de milhares 5_comp sicro mt setembro 2010 - brita corrigida" xfId="3157" xr:uid="{00000000-0005-0000-0000-0000BC0A0000}"/>
    <cellStyle name="Separador de milhares 6" xfId="199" xr:uid="{00000000-0005-0000-0000-0000BD0A0000}"/>
    <cellStyle name="Separador de milhares 6 2" xfId="3158" xr:uid="{00000000-0005-0000-0000-0000BE0A0000}"/>
    <cellStyle name="Separador de milhares 6 2 2" xfId="3159" xr:uid="{00000000-0005-0000-0000-0000BF0A0000}"/>
    <cellStyle name="Separador de milhares 6 2 2 2" xfId="3896" xr:uid="{00000000-0005-0000-0000-0000C00A0000}"/>
    <cellStyle name="Separador de milhares 6 2 3" xfId="3895" xr:uid="{00000000-0005-0000-0000-0000C10A0000}"/>
    <cellStyle name="Separador de milhares 6_comp sicro mt setembro 2010 - brita corrigida" xfId="3160" xr:uid="{00000000-0005-0000-0000-0000C20A0000}"/>
    <cellStyle name="Separador de milhares 7" xfId="200" xr:uid="{00000000-0005-0000-0000-0000C30A0000}"/>
    <cellStyle name="Separador de milhares 7 2" xfId="201" xr:uid="{00000000-0005-0000-0000-0000C40A0000}"/>
    <cellStyle name="Separador de milhares 7 2 2" xfId="436" xr:uid="{00000000-0005-0000-0000-0000C50A0000}"/>
    <cellStyle name="Separador de milhares 7 2 2 2" xfId="3220" xr:uid="{00000000-0005-0000-0000-0000C60A0000}"/>
    <cellStyle name="Separador de milhares 7 2 2 3" xfId="3939" xr:uid="{00000000-0005-0000-0000-0000C70A0000}"/>
    <cellStyle name="Separador de milhares 7 3" xfId="202" xr:uid="{00000000-0005-0000-0000-0000C80A0000}"/>
    <cellStyle name="Separador de milhares 7 3 2" xfId="437" xr:uid="{00000000-0005-0000-0000-0000C90A0000}"/>
    <cellStyle name="Separador de milhares 7 3 2 2" xfId="3221" xr:uid="{00000000-0005-0000-0000-0000CA0A0000}"/>
    <cellStyle name="Separador de milhares 7 3 2 3" xfId="3940" xr:uid="{00000000-0005-0000-0000-0000CB0A0000}"/>
    <cellStyle name="Separador de milhares 7 4" xfId="203" xr:uid="{00000000-0005-0000-0000-0000CC0A0000}"/>
    <cellStyle name="Separador de milhares 7 4 2" xfId="438" xr:uid="{00000000-0005-0000-0000-0000CD0A0000}"/>
    <cellStyle name="Separador de milhares 7 4 2 2" xfId="3222" xr:uid="{00000000-0005-0000-0000-0000CE0A0000}"/>
    <cellStyle name="Separador de milhares 7 4 2 3" xfId="3941" xr:uid="{00000000-0005-0000-0000-0000CF0A0000}"/>
    <cellStyle name="Separador de milhares 7 5" xfId="204" xr:uid="{00000000-0005-0000-0000-0000D00A0000}"/>
    <cellStyle name="Separador de milhares 7 5 2" xfId="439" xr:uid="{00000000-0005-0000-0000-0000D10A0000}"/>
    <cellStyle name="Separador de milhares 7 5 2 2" xfId="3223" xr:uid="{00000000-0005-0000-0000-0000D20A0000}"/>
    <cellStyle name="Separador de milhares 7 5 2 3" xfId="3942" xr:uid="{00000000-0005-0000-0000-0000D30A0000}"/>
    <cellStyle name="Separador de milhares 7 6" xfId="205" xr:uid="{00000000-0005-0000-0000-0000D40A0000}"/>
    <cellStyle name="Separador de milhares 7 6 2" xfId="440" xr:uid="{00000000-0005-0000-0000-0000D50A0000}"/>
    <cellStyle name="Separador de milhares 7 6 2 2" xfId="3224" xr:uid="{00000000-0005-0000-0000-0000D60A0000}"/>
    <cellStyle name="Separador de milhares 7 6 2 3" xfId="3943" xr:uid="{00000000-0005-0000-0000-0000D70A0000}"/>
    <cellStyle name="Separador de milhares 7 7" xfId="206" xr:uid="{00000000-0005-0000-0000-0000D80A0000}"/>
    <cellStyle name="Separador de milhares 7 7 2" xfId="441" xr:uid="{00000000-0005-0000-0000-0000D90A0000}"/>
    <cellStyle name="Separador de milhares 7 7 2 2" xfId="3225" xr:uid="{00000000-0005-0000-0000-0000DA0A0000}"/>
    <cellStyle name="Separador de milhares 7 7 2 3" xfId="3944" xr:uid="{00000000-0005-0000-0000-0000DB0A0000}"/>
    <cellStyle name="Separador de milhares 7 8" xfId="442" xr:uid="{00000000-0005-0000-0000-0000DC0A0000}"/>
    <cellStyle name="Separador de milhares 7 8 2" xfId="3226" xr:uid="{00000000-0005-0000-0000-0000DD0A0000}"/>
    <cellStyle name="Separador de milhares 7 8 3" xfId="3945" xr:uid="{00000000-0005-0000-0000-0000DE0A0000}"/>
    <cellStyle name="Separador de milhares 7_comp sicro mt setembro 2010 - brita corrigida" xfId="3161" xr:uid="{00000000-0005-0000-0000-0000DF0A0000}"/>
    <cellStyle name="Separador de milhares 8" xfId="207" xr:uid="{00000000-0005-0000-0000-0000E00A0000}"/>
    <cellStyle name="Separador de milhares 8 2" xfId="3162" xr:uid="{00000000-0005-0000-0000-0000E10A0000}"/>
    <cellStyle name="Separador de milhares 8 2 2" xfId="3897" xr:uid="{00000000-0005-0000-0000-0000E20A0000}"/>
    <cellStyle name="Separador de milhares 8_comp sicro mt setembro 2010 - brita corrigida" xfId="3163" xr:uid="{00000000-0005-0000-0000-0000E30A0000}"/>
    <cellStyle name="Separador de milhares 9" xfId="3164" xr:uid="{00000000-0005-0000-0000-0000E40A0000}"/>
    <cellStyle name="Separador de milhares 9 2" xfId="3898" xr:uid="{00000000-0005-0000-0000-0000E50A0000}"/>
    <cellStyle name="Sepavador de milhares [0]_Pasta2" xfId="2554" xr:uid="{00000000-0005-0000-0000-0000E60A0000}"/>
    <cellStyle name="Standard_RP100_01 (metr.)" xfId="2555" xr:uid="{00000000-0005-0000-0000-0000E70A0000}"/>
    <cellStyle name="sub-total" xfId="208" xr:uid="{00000000-0005-0000-0000-0000E80A0000}"/>
    <cellStyle name="sub-total 2" xfId="443" xr:uid="{00000000-0005-0000-0000-0000E90A0000}"/>
    <cellStyle name="sub-total 2 2" xfId="3227" xr:uid="{00000000-0005-0000-0000-0000EA0A0000}"/>
    <cellStyle name="sub-total 2 3" xfId="3946" xr:uid="{00000000-0005-0000-0000-0000EB0A0000}"/>
    <cellStyle name="sub-total 3" xfId="444" xr:uid="{00000000-0005-0000-0000-0000EC0A0000}"/>
    <cellStyle name="sub-total 3 2" xfId="3228" xr:uid="{00000000-0005-0000-0000-0000ED0A0000}"/>
    <cellStyle name="sub-total 3 3" xfId="3947" xr:uid="{00000000-0005-0000-0000-0000EE0A0000}"/>
    <cellStyle name="sub-total 4" xfId="445" xr:uid="{00000000-0005-0000-0000-0000EF0A0000}"/>
    <cellStyle name="sub-total 4 2" xfId="3229" xr:uid="{00000000-0005-0000-0000-0000F00A0000}"/>
    <cellStyle name="sub-total 4 3" xfId="3948" xr:uid="{00000000-0005-0000-0000-0000F10A0000}"/>
    <cellStyle name="sub-total 5" xfId="3180" xr:uid="{00000000-0005-0000-0000-0000F20A0000}"/>
    <cellStyle name="sub-total 6" xfId="3905" xr:uid="{00000000-0005-0000-0000-0000F30A0000}"/>
    <cellStyle name="Texto de Aviso 2" xfId="209" xr:uid="{00000000-0005-0000-0000-0000F40A0000}"/>
    <cellStyle name="Texto de Aviso 2 2" xfId="2556" xr:uid="{00000000-0005-0000-0000-0000F50A0000}"/>
    <cellStyle name="Texto de Aviso 3" xfId="284" xr:uid="{00000000-0005-0000-0000-0000F60A0000}"/>
    <cellStyle name="Texto Explicativo 2" xfId="210" xr:uid="{00000000-0005-0000-0000-0000F70A0000}"/>
    <cellStyle name="Texto Explicativo 2 2" xfId="2557" xr:uid="{00000000-0005-0000-0000-0000F80A0000}"/>
    <cellStyle name="Texto Explicativo 3" xfId="285" xr:uid="{00000000-0005-0000-0000-0000F90A0000}"/>
    <cellStyle name="Title" xfId="211" xr:uid="{00000000-0005-0000-0000-0000FA0A0000}"/>
    <cellStyle name="Título 1 1" xfId="212" xr:uid="{00000000-0005-0000-0000-0000FB0A0000}"/>
    <cellStyle name="Título 1 1 1" xfId="3165" xr:uid="{00000000-0005-0000-0000-0000FC0A0000}"/>
    <cellStyle name="Título 1 1_PATO BR-364 KM 0,0 AO KM 112,9" xfId="3166" xr:uid="{00000000-0005-0000-0000-0000FD0A0000}"/>
    <cellStyle name="Título 1 2" xfId="213" xr:uid="{00000000-0005-0000-0000-0000FE0A0000}"/>
    <cellStyle name="Título 1 2 2" xfId="2558" xr:uid="{00000000-0005-0000-0000-0000FF0A0000}"/>
    <cellStyle name="Título 1 3" xfId="286" xr:uid="{00000000-0005-0000-0000-0000000B0000}"/>
    <cellStyle name="Título 2 2" xfId="214" xr:uid="{00000000-0005-0000-0000-0000010B0000}"/>
    <cellStyle name="Título 2 2 2" xfId="2559" xr:uid="{00000000-0005-0000-0000-0000020B0000}"/>
    <cellStyle name="Título 2 3" xfId="287" xr:uid="{00000000-0005-0000-0000-0000030B0000}"/>
    <cellStyle name="Título 3 2" xfId="215" xr:uid="{00000000-0005-0000-0000-0000040B0000}"/>
    <cellStyle name="Título 3 2 2" xfId="2560" xr:uid="{00000000-0005-0000-0000-0000050B0000}"/>
    <cellStyle name="Título 3 3" xfId="288" xr:uid="{00000000-0005-0000-0000-0000060B0000}"/>
    <cellStyle name="Título 4 2" xfId="216" xr:uid="{00000000-0005-0000-0000-0000070B0000}"/>
    <cellStyle name="Título 4 2 2" xfId="2561" xr:uid="{00000000-0005-0000-0000-0000080B0000}"/>
    <cellStyle name="Título 4 3" xfId="289" xr:uid="{00000000-0005-0000-0000-0000090B0000}"/>
    <cellStyle name="Título 5" xfId="217" xr:uid="{00000000-0005-0000-0000-00000A0B0000}"/>
    <cellStyle name="Título 5 2" xfId="2562" xr:uid="{00000000-0005-0000-0000-00000B0B0000}"/>
    <cellStyle name="Título 6" xfId="290" xr:uid="{00000000-0005-0000-0000-00000C0B0000}"/>
    <cellStyle name="Titulo1" xfId="2563" xr:uid="{00000000-0005-0000-0000-00000D0B0000}"/>
    <cellStyle name="Titulo1 2" xfId="3167" xr:uid="{00000000-0005-0000-0000-00000E0B0000}"/>
    <cellStyle name="Titulo2" xfId="2564" xr:uid="{00000000-0005-0000-0000-00000F0B0000}"/>
    <cellStyle name="Titulo2 2" xfId="3168" xr:uid="{00000000-0005-0000-0000-0000100B0000}"/>
    <cellStyle name="Total 2" xfId="218" xr:uid="{00000000-0005-0000-0000-0000110B0000}"/>
    <cellStyle name="Total 2 2" xfId="2565" xr:uid="{00000000-0005-0000-0000-0000120B0000}"/>
    <cellStyle name="Total 3" xfId="291" xr:uid="{00000000-0005-0000-0000-0000130B0000}"/>
    <cellStyle name="V¡rgula" xfId="3169" xr:uid="{00000000-0005-0000-0000-0000140B0000}"/>
    <cellStyle name="V¡rgula0" xfId="3170" xr:uid="{00000000-0005-0000-0000-0000150B0000}"/>
    <cellStyle name="Vírgula" xfId="219" builtinId="3"/>
    <cellStyle name="Vírgula 10" xfId="446" xr:uid="{00000000-0005-0000-0000-0000170B0000}"/>
    <cellStyle name="Vírgula 10 10" xfId="3949" xr:uid="{00000000-0005-0000-0000-0000180B0000}"/>
    <cellStyle name="Vírgula 10 2" xfId="2566" xr:uid="{00000000-0005-0000-0000-0000190B0000}"/>
    <cellStyle name="Vírgula 10 2 2" xfId="2567" xr:uid="{00000000-0005-0000-0000-00001A0B0000}"/>
    <cellStyle name="Vírgula 10 2 2 2" xfId="2568" xr:uid="{00000000-0005-0000-0000-00001B0B0000}"/>
    <cellStyle name="Vírgula 10 2 2 2 2" xfId="3355" xr:uid="{00000000-0005-0000-0000-00001C0B0000}"/>
    <cellStyle name="Vírgula 10 2 2 2 3" xfId="4009" xr:uid="{00000000-0005-0000-0000-00001D0B0000}"/>
    <cellStyle name="Vírgula 10 2 2 3" xfId="3354" xr:uid="{00000000-0005-0000-0000-00001E0B0000}"/>
    <cellStyle name="Vírgula 10 2 2 4" xfId="4008" xr:uid="{00000000-0005-0000-0000-00001F0B0000}"/>
    <cellStyle name="Vírgula 10 2 3" xfId="2569" xr:uid="{00000000-0005-0000-0000-0000200B0000}"/>
    <cellStyle name="Vírgula 10 2 3 2" xfId="2570" xr:uid="{00000000-0005-0000-0000-0000210B0000}"/>
    <cellStyle name="Vírgula 10 2 3 2 2" xfId="3357" xr:uid="{00000000-0005-0000-0000-0000220B0000}"/>
    <cellStyle name="Vírgula 10 2 3 2 3" xfId="4011" xr:uid="{00000000-0005-0000-0000-0000230B0000}"/>
    <cellStyle name="Vírgula 10 2 3 3" xfId="2571" xr:uid="{00000000-0005-0000-0000-0000240B0000}"/>
    <cellStyle name="Vírgula 10 2 3 3 2" xfId="3358" xr:uid="{00000000-0005-0000-0000-0000250B0000}"/>
    <cellStyle name="Vírgula 10 2 3 3 3" xfId="4012" xr:uid="{00000000-0005-0000-0000-0000260B0000}"/>
    <cellStyle name="Vírgula 10 2 3 4" xfId="3356" xr:uid="{00000000-0005-0000-0000-0000270B0000}"/>
    <cellStyle name="Vírgula 10 2 3 5" xfId="4010" xr:uid="{00000000-0005-0000-0000-0000280B0000}"/>
    <cellStyle name="Vírgula 10 2 4" xfId="2572" xr:uid="{00000000-0005-0000-0000-0000290B0000}"/>
    <cellStyle name="Vírgula 10 2 4 2" xfId="3359" xr:uid="{00000000-0005-0000-0000-00002A0B0000}"/>
    <cellStyle name="Vírgula 10 2 4 3" xfId="4013" xr:uid="{00000000-0005-0000-0000-00002B0B0000}"/>
    <cellStyle name="Vírgula 10 2 5" xfId="3353" xr:uid="{00000000-0005-0000-0000-00002C0B0000}"/>
    <cellStyle name="Vírgula 10 2 6" xfId="4007" xr:uid="{00000000-0005-0000-0000-00002D0B0000}"/>
    <cellStyle name="Vírgula 10 3" xfId="2573" xr:uid="{00000000-0005-0000-0000-00002E0B0000}"/>
    <cellStyle name="Vírgula 10 3 2" xfId="2574" xr:uid="{00000000-0005-0000-0000-00002F0B0000}"/>
    <cellStyle name="Vírgula 10 3 2 2" xfId="3361" xr:uid="{00000000-0005-0000-0000-0000300B0000}"/>
    <cellStyle name="Vírgula 10 3 2 3" xfId="4015" xr:uid="{00000000-0005-0000-0000-0000310B0000}"/>
    <cellStyle name="Vírgula 10 3 3" xfId="3360" xr:uid="{00000000-0005-0000-0000-0000320B0000}"/>
    <cellStyle name="Vírgula 10 3 4" xfId="4014" xr:uid="{00000000-0005-0000-0000-0000330B0000}"/>
    <cellStyle name="Vírgula 10 4" xfId="2575" xr:uid="{00000000-0005-0000-0000-0000340B0000}"/>
    <cellStyle name="Vírgula 10 4 2" xfId="2576" xr:uid="{00000000-0005-0000-0000-0000350B0000}"/>
    <cellStyle name="Vírgula 10 4 2 2" xfId="3363" xr:uid="{00000000-0005-0000-0000-0000360B0000}"/>
    <cellStyle name="Vírgula 10 4 2 3" xfId="4017" xr:uid="{00000000-0005-0000-0000-0000370B0000}"/>
    <cellStyle name="Vírgula 10 4 3" xfId="2577" xr:uid="{00000000-0005-0000-0000-0000380B0000}"/>
    <cellStyle name="Vírgula 10 4 3 2" xfId="3364" xr:uid="{00000000-0005-0000-0000-0000390B0000}"/>
    <cellStyle name="Vírgula 10 4 3 3" xfId="4018" xr:uid="{00000000-0005-0000-0000-00003A0B0000}"/>
    <cellStyle name="Vírgula 10 4 4" xfId="3362" xr:uid="{00000000-0005-0000-0000-00003B0B0000}"/>
    <cellStyle name="Vírgula 10 4 5" xfId="4016" xr:uid="{00000000-0005-0000-0000-00003C0B0000}"/>
    <cellStyle name="Vírgula 10 5" xfId="2578" xr:uid="{00000000-0005-0000-0000-00003D0B0000}"/>
    <cellStyle name="Vírgula 10 5 2" xfId="3365" xr:uid="{00000000-0005-0000-0000-00003E0B0000}"/>
    <cellStyle name="Vírgula 10 6" xfId="2579" xr:uid="{00000000-0005-0000-0000-00003F0B0000}"/>
    <cellStyle name="Vírgula 10 6 2" xfId="3366" xr:uid="{00000000-0005-0000-0000-0000400B0000}"/>
    <cellStyle name="Vírgula 10 6 3" xfId="4019" xr:uid="{00000000-0005-0000-0000-0000410B0000}"/>
    <cellStyle name="Vírgula 10 7" xfId="2580" xr:uid="{00000000-0005-0000-0000-0000420B0000}"/>
    <cellStyle name="Vírgula 10 7 2" xfId="3367" xr:uid="{00000000-0005-0000-0000-0000430B0000}"/>
    <cellStyle name="Vírgula 10 8" xfId="2581" xr:uid="{00000000-0005-0000-0000-0000440B0000}"/>
    <cellStyle name="Vírgula 10 8 2" xfId="3368" xr:uid="{00000000-0005-0000-0000-0000450B0000}"/>
    <cellStyle name="Vírgula 10 9" xfId="3230" xr:uid="{00000000-0005-0000-0000-0000460B0000}"/>
    <cellStyle name="Vírgula 11" xfId="447" xr:uid="{00000000-0005-0000-0000-0000470B0000}"/>
    <cellStyle name="Vírgula 11 2" xfId="2582" xr:uid="{00000000-0005-0000-0000-0000480B0000}"/>
    <cellStyle name="Vírgula 11 3" xfId="2583" xr:uid="{00000000-0005-0000-0000-0000490B0000}"/>
    <cellStyle name="Vírgula 11 3 2" xfId="3369" xr:uid="{00000000-0005-0000-0000-00004A0B0000}"/>
    <cellStyle name="Vírgula 11 4" xfId="3231" xr:uid="{00000000-0005-0000-0000-00004B0B0000}"/>
    <cellStyle name="Vírgula 11 5" xfId="3950" xr:uid="{00000000-0005-0000-0000-00004C0B0000}"/>
    <cellStyle name="Vírgula 12" xfId="2584" xr:uid="{00000000-0005-0000-0000-00004D0B0000}"/>
    <cellStyle name="Vírgula 12 2" xfId="2585" xr:uid="{00000000-0005-0000-0000-00004E0B0000}"/>
    <cellStyle name="Vírgula 12 2 2" xfId="3370" xr:uid="{00000000-0005-0000-0000-00004F0B0000}"/>
    <cellStyle name="Vírgula 12 2 3" xfId="4020" xr:uid="{00000000-0005-0000-0000-0000500B0000}"/>
    <cellStyle name="Vírgula 13" xfId="2586" xr:uid="{00000000-0005-0000-0000-0000510B0000}"/>
    <cellStyle name="Vírgula 13 2" xfId="2587" xr:uid="{00000000-0005-0000-0000-0000520B0000}"/>
    <cellStyle name="Vírgula 13 2 2" xfId="3371" xr:uid="{00000000-0005-0000-0000-0000530B0000}"/>
    <cellStyle name="Vírgula 13 2 3" xfId="4021" xr:uid="{00000000-0005-0000-0000-0000540B0000}"/>
    <cellStyle name="Vírgula 13 3" xfId="2588" xr:uid="{00000000-0005-0000-0000-0000550B0000}"/>
    <cellStyle name="Vírgula 13 3 2" xfId="3372" xr:uid="{00000000-0005-0000-0000-0000560B0000}"/>
    <cellStyle name="Vírgula 14" xfId="2589" xr:uid="{00000000-0005-0000-0000-0000570B0000}"/>
    <cellStyle name="Vírgula 14 2" xfId="2590" xr:uid="{00000000-0005-0000-0000-0000580B0000}"/>
    <cellStyle name="Vírgula 14 2 2" xfId="3374" xr:uid="{00000000-0005-0000-0000-0000590B0000}"/>
    <cellStyle name="Vírgula 14 3" xfId="3373" xr:uid="{00000000-0005-0000-0000-00005A0B0000}"/>
    <cellStyle name="Vírgula 14 4" xfId="4022" xr:uid="{00000000-0005-0000-0000-00005B0B0000}"/>
    <cellStyle name="Vírgula 15" xfId="2591" xr:uid="{00000000-0005-0000-0000-00005C0B0000}"/>
    <cellStyle name="Vírgula 15 2" xfId="3375" xr:uid="{00000000-0005-0000-0000-00005D0B0000}"/>
    <cellStyle name="Vírgula 16" xfId="2592" xr:uid="{00000000-0005-0000-0000-00005E0B0000}"/>
    <cellStyle name="Vírgula 16 2" xfId="3376" xr:uid="{00000000-0005-0000-0000-00005F0B0000}"/>
    <cellStyle name="Vírgula 17" xfId="3181" xr:uid="{00000000-0005-0000-0000-0000600B0000}"/>
    <cellStyle name="Vírgula 18" xfId="3899" xr:uid="{00000000-0005-0000-0000-0000610B0000}"/>
    <cellStyle name="Vírgula 19" xfId="3906" xr:uid="{00000000-0005-0000-0000-0000620B0000}"/>
    <cellStyle name="Vírgula 2" xfId="220" xr:uid="{00000000-0005-0000-0000-0000630B0000}"/>
    <cellStyle name="Vírgula 2 10" xfId="2593" xr:uid="{00000000-0005-0000-0000-0000640B0000}"/>
    <cellStyle name="Vírgula 2 10 2" xfId="3377" xr:uid="{00000000-0005-0000-0000-0000650B0000}"/>
    <cellStyle name="Vírgula 2 11" xfId="2594" xr:uid="{00000000-0005-0000-0000-0000660B0000}"/>
    <cellStyle name="Vírgula 2 11 2" xfId="3378" xr:uid="{00000000-0005-0000-0000-0000670B0000}"/>
    <cellStyle name="Vírgula 2 2" xfId="221" xr:uid="{00000000-0005-0000-0000-0000680B0000}"/>
    <cellStyle name="Vírgula 2 2 10" xfId="2595" xr:uid="{00000000-0005-0000-0000-0000690B0000}"/>
    <cellStyle name="Vírgula 2 2 10 2" xfId="3379" xr:uid="{00000000-0005-0000-0000-00006A0B0000}"/>
    <cellStyle name="Vírgula 2 2 2" xfId="232" xr:uid="{00000000-0005-0000-0000-00006B0B0000}"/>
    <cellStyle name="Vírgula 2 2 2 10" xfId="2596" xr:uid="{00000000-0005-0000-0000-00006C0B0000}"/>
    <cellStyle name="Vírgula 2 2 2 10 2" xfId="3380" xr:uid="{00000000-0005-0000-0000-00006D0B0000}"/>
    <cellStyle name="Vírgula 2 2 2 2" xfId="448" xr:uid="{00000000-0005-0000-0000-00006E0B0000}"/>
    <cellStyle name="Vírgula 2 2 2 2 10" xfId="3232" xr:uid="{00000000-0005-0000-0000-00006F0B0000}"/>
    <cellStyle name="Vírgula 2 2 2 2 11" xfId="3951" xr:uid="{00000000-0005-0000-0000-0000700B0000}"/>
    <cellStyle name="Vírgula 2 2 2 2 2" xfId="2597" xr:uid="{00000000-0005-0000-0000-0000710B0000}"/>
    <cellStyle name="Vírgula 2 2 2 2 2 2" xfId="3381" xr:uid="{00000000-0005-0000-0000-0000720B0000}"/>
    <cellStyle name="Vírgula 2 2 2 2 3" xfId="2598" xr:uid="{00000000-0005-0000-0000-0000730B0000}"/>
    <cellStyle name="Vírgula 2 2 2 2 3 2" xfId="2599" xr:uid="{00000000-0005-0000-0000-0000740B0000}"/>
    <cellStyle name="Vírgula 2 2 2 2 3 2 2" xfId="3383" xr:uid="{00000000-0005-0000-0000-0000750B0000}"/>
    <cellStyle name="Vírgula 2 2 2 2 3 3" xfId="3382" xr:uid="{00000000-0005-0000-0000-0000760B0000}"/>
    <cellStyle name="Vírgula 2 2 2 2 3 4" xfId="4023" xr:uid="{00000000-0005-0000-0000-0000770B0000}"/>
    <cellStyle name="Vírgula 2 2 2 2 4" xfId="2600" xr:uid="{00000000-0005-0000-0000-0000780B0000}"/>
    <cellStyle name="Vírgula 2 2 2 2 4 2" xfId="3384" xr:uid="{00000000-0005-0000-0000-0000790B0000}"/>
    <cellStyle name="Vírgula 2 2 2 2 5" xfId="2601" xr:uid="{00000000-0005-0000-0000-00007A0B0000}"/>
    <cellStyle name="Vírgula 2 2 2 2 5 2" xfId="3385" xr:uid="{00000000-0005-0000-0000-00007B0B0000}"/>
    <cellStyle name="Vírgula 2 2 2 2 6" xfId="2602" xr:uid="{00000000-0005-0000-0000-00007C0B0000}"/>
    <cellStyle name="Vírgula 2 2 2 2 6 2" xfId="3386" xr:uid="{00000000-0005-0000-0000-00007D0B0000}"/>
    <cellStyle name="Vírgula 2 2 2 2 7" xfId="2603" xr:uid="{00000000-0005-0000-0000-00007E0B0000}"/>
    <cellStyle name="Vírgula 2 2 2 2 7 2" xfId="3387" xr:uid="{00000000-0005-0000-0000-00007F0B0000}"/>
    <cellStyle name="Vírgula 2 2 2 2 8" xfId="2604" xr:uid="{00000000-0005-0000-0000-0000800B0000}"/>
    <cellStyle name="Vírgula 2 2 2 2 8 2" xfId="3388" xr:uid="{00000000-0005-0000-0000-0000810B0000}"/>
    <cellStyle name="Vírgula 2 2 2 2 9" xfId="2605" xr:uid="{00000000-0005-0000-0000-0000820B0000}"/>
    <cellStyle name="Vírgula 2 2 2 2 9 2" xfId="3389" xr:uid="{00000000-0005-0000-0000-0000830B0000}"/>
    <cellStyle name="Vírgula 2 2 2 3" xfId="2606" xr:uid="{00000000-0005-0000-0000-0000840B0000}"/>
    <cellStyle name="Vírgula 2 2 2 3 2" xfId="2607" xr:uid="{00000000-0005-0000-0000-0000850B0000}"/>
    <cellStyle name="Vírgula 2 2 2 3 2 2" xfId="3391" xr:uid="{00000000-0005-0000-0000-0000860B0000}"/>
    <cellStyle name="Vírgula 2 2 2 3 3" xfId="3390" xr:uid="{00000000-0005-0000-0000-0000870B0000}"/>
    <cellStyle name="Vírgula 2 2 2 3 4" xfId="4024" xr:uid="{00000000-0005-0000-0000-0000880B0000}"/>
    <cellStyle name="Vírgula 2 2 2 4" xfId="2608" xr:uid="{00000000-0005-0000-0000-0000890B0000}"/>
    <cellStyle name="Vírgula 2 2 2 4 2" xfId="3392" xr:uid="{00000000-0005-0000-0000-00008A0B0000}"/>
    <cellStyle name="Vírgula 2 2 2 5" xfId="2609" xr:uid="{00000000-0005-0000-0000-00008B0B0000}"/>
    <cellStyle name="Vírgula 2 2 2 5 2" xfId="3393" xr:uid="{00000000-0005-0000-0000-00008C0B0000}"/>
    <cellStyle name="Vírgula 2 2 2 6" xfId="2610" xr:uid="{00000000-0005-0000-0000-00008D0B0000}"/>
    <cellStyle name="Vírgula 2 2 2 6 2" xfId="3394" xr:uid="{00000000-0005-0000-0000-00008E0B0000}"/>
    <cellStyle name="Vírgula 2 2 2 7" xfId="2611" xr:uid="{00000000-0005-0000-0000-00008F0B0000}"/>
    <cellStyle name="Vírgula 2 2 2 7 2" xfId="3395" xr:uid="{00000000-0005-0000-0000-0000900B0000}"/>
    <cellStyle name="Vírgula 2 2 2 8" xfId="2612" xr:uid="{00000000-0005-0000-0000-0000910B0000}"/>
    <cellStyle name="Vírgula 2 2 2 8 2" xfId="3396" xr:uid="{00000000-0005-0000-0000-0000920B0000}"/>
    <cellStyle name="Vírgula 2 2 2 9" xfId="2613" xr:uid="{00000000-0005-0000-0000-0000930B0000}"/>
    <cellStyle name="Vírgula 2 2 2 9 2" xfId="3397" xr:uid="{00000000-0005-0000-0000-0000940B0000}"/>
    <cellStyle name="Vírgula 2 2 3" xfId="2614" xr:uid="{00000000-0005-0000-0000-0000950B0000}"/>
    <cellStyle name="Vírgula 2 2 3 2" xfId="2615" xr:uid="{00000000-0005-0000-0000-0000960B0000}"/>
    <cellStyle name="Vírgula 2 2 3 2 2" xfId="3399" xr:uid="{00000000-0005-0000-0000-0000970B0000}"/>
    <cellStyle name="Vírgula 2 2 3 3" xfId="2616" xr:uid="{00000000-0005-0000-0000-0000980B0000}"/>
    <cellStyle name="Vírgula 2 2 3 4" xfId="3398" xr:uid="{00000000-0005-0000-0000-0000990B0000}"/>
    <cellStyle name="Vírgula 2 2 3 5" xfId="4025" xr:uid="{00000000-0005-0000-0000-00009A0B0000}"/>
    <cellStyle name="Vírgula 2 2 4" xfId="2617" xr:uid="{00000000-0005-0000-0000-00009B0B0000}"/>
    <cellStyle name="Vírgula 2 2 4 2" xfId="3400" xr:uid="{00000000-0005-0000-0000-00009C0B0000}"/>
    <cellStyle name="Vírgula 2 2 5" xfId="2618" xr:uid="{00000000-0005-0000-0000-00009D0B0000}"/>
    <cellStyle name="Vírgula 2 2 5 2" xfId="3401" xr:uid="{00000000-0005-0000-0000-00009E0B0000}"/>
    <cellStyle name="Vírgula 2 2 6" xfId="2619" xr:uid="{00000000-0005-0000-0000-00009F0B0000}"/>
    <cellStyle name="Vírgula 2 2 6 2" xfId="3402" xr:uid="{00000000-0005-0000-0000-0000A00B0000}"/>
    <cellStyle name="Vírgula 2 2 7" xfId="2620" xr:uid="{00000000-0005-0000-0000-0000A10B0000}"/>
    <cellStyle name="Vírgula 2 2 7 2" xfId="3403" xr:uid="{00000000-0005-0000-0000-0000A20B0000}"/>
    <cellStyle name="Vírgula 2 2 8" xfId="2621" xr:uid="{00000000-0005-0000-0000-0000A30B0000}"/>
    <cellStyle name="Vírgula 2 2 8 2" xfId="3404" xr:uid="{00000000-0005-0000-0000-0000A40B0000}"/>
    <cellStyle name="Vírgula 2 2 9" xfId="2622" xr:uid="{00000000-0005-0000-0000-0000A50B0000}"/>
    <cellStyle name="Vírgula 2 2 9 2" xfId="3405" xr:uid="{00000000-0005-0000-0000-0000A60B0000}"/>
    <cellStyle name="Vírgula 2 3" xfId="222" xr:uid="{00000000-0005-0000-0000-0000A70B0000}"/>
    <cellStyle name="Vírgula 2 3 2" xfId="245" xr:uid="{00000000-0005-0000-0000-0000A80B0000}"/>
    <cellStyle name="Vírgula 2 3 2 2" xfId="2623" xr:uid="{00000000-0005-0000-0000-0000A90B0000}"/>
    <cellStyle name="Vírgula 2 3 2 2 2" xfId="3406" xr:uid="{00000000-0005-0000-0000-0000AA0B0000}"/>
    <cellStyle name="Vírgula 2 3 2 3" xfId="2624" xr:uid="{00000000-0005-0000-0000-0000AB0B0000}"/>
    <cellStyle name="Vírgula 2 3 3" xfId="449" xr:uid="{00000000-0005-0000-0000-0000AC0B0000}"/>
    <cellStyle name="Vírgula 2 3 3 2" xfId="3233" xr:uid="{00000000-0005-0000-0000-0000AD0B0000}"/>
    <cellStyle name="Vírgula 2 3 3 3" xfId="3952" xr:uid="{00000000-0005-0000-0000-0000AE0B0000}"/>
    <cellStyle name="Vírgula 2 3 4" xfId="2625" xr:uid="{00000000-0005-0000-0000-0000AF0B0000}"/>
    <cellStyle name="Vírgula 2 3 4 2" xfId="2626" xr:uid="{00000000-0005-0000-0000-0000B00B0000}"/>
    <cellStyle name="Vírgula 2 3 4 2 2" xfId="3408" xr:uid="{00000000-0005-0000-0000-0000B10B0000}"/>
    <cellStyle name="Vírgula 2 3 4 3" xfId="3407" xr:uid="{00000000-0005-0000-0000-0000B20B0000}"/>
    <cellStyle name="Vírgula 2 3 4 4" xfId="4026" xr:uid="{00000000-0005-0000-0000-0000B30B0000}"/>
    <cellStyle name="Vírgula 2 3 5" xfId="2627" xr:uid="{00000000-0005-0000-0000-0000B40B0000}"/>
    <cellStyle name="Vírgula 2 3 5 2" xfId="3409" xr:uid="{00000000-0005-0000-0000-0000B50B0000}"/>
    <cellStyle name="Vírgula 2 3 6" xfId="2628" xr:uid="{00000000-0005-0000-0000-0000B60B0000}"/>
    <cellStyle name="Vírgula 2 3 6 2" xfId="3410" xr:uid="{00000000-0005-0000-0000-0000B70B0000}"/>
    <cellStyle name="Vírgula 2 3 7" xfId="2629" xr:uid="{00000000-0005-0000-0000-0000B80B0000}"/>
    <cellStyle name="Vírgula 2 3 7 2" xfId="3411" xr:uid="{00000000-0005-0000-0000-0000B90B0000}"/>
    <cellStyle name="Vírgula 2 3 8" xfId="2630" xr:uid="{00000000-0005-0000-0000-0000BA0B0000}"/>
    <cellStyle name="Vírgula 2 3 8 2" xfId="3412" xr:uid="{00000000-0005-0000-0000-0000BB0B0000}"/>
    <cellStyle name="Vírgula 2 3 9" xfId="2631" xr:uid="{00000000-0005-0000-0000-0000BC0B0000}"/>
    <cellStyle name="Vírgula 2 3 9 2" xfId="3413" xr:uid="{00000000-0005-0000-0000-0000BD0B0000}"/>
    <cellStyle name="Vírgula 2 4" xfId="246" xr:uid="{00000000-0005-0000-0000-0000BE0B0000}"/>
    <cellStyle name="Vírgula 2 4 2" xfId="450" xr:uid="{00000000-0005-0000-0000-0000BF0B0000}"/>
    <cellStyle name="Vírgula 2 4 2 2" xfId="3234" xr:uid="{00000000-0005-0000-0000-0000C00B0000}"/>
    <cellStyle name="Vírgula 2 4 2 3" xfId="3953" xr:uid="{00000000-0005-0000-0000-0000C10B0000}"/>
    <cellStyle name="Vírgula 2 4 3" xfId="451" xr:uid="{00000000-0005-0000-0000-0000C20B0000}"/>
    <cellStyle name="Vírgula 2 4 3 2" xfId="3235" xr:uid="{00000000-0005-0000-0000-0000C30B0000}"/>
    <cellStyle name="Vírgula 2 4 3 3" xfId="3954" xr:uid="{00000000-0005-0000-0000-0000C40B0000}"/>
    <cellStyle name="Vírgula 2 4 4" xfId="3186" xr:uid="{00000000-0005-0000-0000-0000C50B0000}"/>
    <cellStyle name="Vírgula 2 4 5" xfId="3910" xr:uid="{00000000-0005-0000-0000-0000C60B0000}"/>
    <cellStyle name="Vírgula 2 5" xfId="452" xr:uid="{00000000-0005-0000-0000-0000C70B0000}"/>
    <cellStyle name="Vírgula 2 5 2" xfId="2632" xr:uid="{00000000-0005-0000-0000-0000C80B0000}"/>
    <cellStyle name="Vírgula 2 5 2 2" xfId="2633" xr:uid="{00000000-0005-0000-0000-0000C90B0000}"/>
    <cellStyle name="Vírgula 2 5 2 2 2" xfId="3415" xr:uid="{00000000-0005-0000-0000-0000CA0B0000}"/>
    <cellStyle name="Vírgula 2 5 2 3" xfId="3414" xr:uid="{00000000-0005-0000-0000-0000CB0B0000}"/>
    <cellStyle name="Vírgula 2 5 2 4" xfId="4027" xr:uid="{00000000-0005-0000-0000-0000CC0B0000}"/>
    <cellStyle name="Vírgula 2 5 3" xfId="2634" xr:uid="{00000000-0005-0000-0000-0000CD0B0000}"/>
    <cellStyle name="Vírgula 2 5 3 2" xfId="3416" xr:uid="{00000000-0005-0000-0000-0000CE0B0000}"/>
    <cellStyle name="Vírgula 2 5 4" xfId="2635" xr:uid="{00000000-0005-0000-0000-0000CF0B0000}"/>
    <cellStyle name="Vírgula 2 5 4 2" xfId="3417" xr:uid="{00000000-0005-0000-0000-0000D00B0000}"/>
    <cellStyle name="Vírgula 2 5 5" xfId="2636" xr:uid="{00000000-0005-0000-0000-0000D10B0000}"/>
    <cellStyle name="Vírgula 2 5 5 2" xfId="3418" xr:uid="{00000000-0005-0000-0000-0000D20B0000}"/>
    <cellStyle name="Vírgula 2 5 6" xfId="3236" xr:uid="{00000000-0005-0000-0000-0000D30B0000}"/>
    <cellStyle name="Vírgula 2 5 7" xfId="3955" xr:uid="{00000000-0005-0000-0000-0000D40B0000}"/>
    <cellStyle name="Vírgula 2 6" xfId="2637" xr:uid="{00000000-0005-0000-0000-0000D50B0000}"/>
    <cellStyle name="Vírgula 2 6 2" xfId="2638" xr:uid="{00000000-0005-0000-0000-0000D60B0000}"/>
    <cellStyle name="Vírgula 2 6 2 2" xfId="3420" xr:uid="{00000000-0005-0000-0000-0000D70B0000}"/>
    <cellStyle name="Vírgula 2 6 3" xfId="3419" xr:uid="{00000000-0005-0000-0000-0000D80B0000}"/>
    <cellStyle name="Vírgula 2 6 4" xfId="4028" xr:uid="{00000000-0005-0000-0000-0000D90B0000}"/>
    <cellStyle name="Vírgula 2 7" xfId="2639" xr:uid="{00000000-0005-0000-0000-0000DA0B0000}"/>
    <cellStyle name="Vírgula 2 7 2" xfId="3421" xr:uid="{00000000-0005-0000-0000-0000DB0B0000}"/>
    <cellStyle name="Vírgula 2 8" xfId="2640" xr:uid="{00000000-0005-0000-0000-0000DC0B0000}"/>
    <cellStyle name="Vírgula 2 8 2" xfId="3422" xr:uid="{00000000-0005-0000-0000-0000DD0B0000}"/>
    <cellStyle name="Vírgula 2 9" xfId="2641" xr:uid="{00000000-0005-0000-0000-0000DE0B0000}"/>
    <cellStyle name="Vírgula 2 9 2" xfId="3423" xr:uid="{00000000-0005-0000-0000-0000DF0B0000}"/>
    <cellStyle name="Vírgula 3" xfId="223" xr:uid="{00000000-0005-0000-0000-0000E00B0000}"/>
    <cellStyle name="Vírgula 3 10" xfId="2642" xr:uid="{00000000-0005-0000-0000-0000E10B0000}"/>
    <cellStyle name="Vírgula 3 10 2" xfId="3424" xr:uid="{00000000-0005-0000-0000-0000E20B0000}"/>
    <cellStyle name="Vírgula 3 11" xfId="2643" xr:uid="{00000000-0005-0000-0000-0000E30B0000}"/>
    <cellStyle name="Vírgula 3 11 2" xfId="3425" xr:uid="{00000000-0005-0000-0000-0000E40B0000}"/>
    <cellStyle name="Vírgula 3 12" xfId="2644" xr:uid="{00000000-0005-0000-0000-0000E50B0000}"/>
    <cellStyle name="Vírgula 3 12 2" xfId="3426" xr:uid="{00000000-0005-0000-0000-0000E60B0000}"/>
    <cellStyle name="Vírgula 3 2" xfId="224" xr:uid="{00000000-0005-0000-0000-0000E70B0000}"/>
    <cellStyle name="Vírgula 3 2 10" xfId="2645" xr:uid="{00000000-0005-0000-0000-0000E80B0000}"/>
    <cellStyle name="Vírgula 3 2 10 2" xfId="3427" xr:uid="{00000000-0005-0000-0000-0000E90B0000}"/>
    <cellStyle name="Vírgula 3 2 11" xfId="2646" xr:uid="{00000000-0005-0000-0000-0000EA0B0000}"/>
    <cellStyle name="Vírgula 3 2 11 2" xfId="3428" xr:uid="{00000000-0005-0000-0000-0000EB0B0000}"/>
    <cellStyle name="Vírgula 3 2 12" xfId="3182" xr:uid="{00000000-0005-0000-0000-0000EC0B0000}"/>
    <cellStyle name="Vírgula 3 2 2" xfId="401" xr:uid="{00000000-0005-0000-0000-0000ED0B0000}"/>
    <cellStyle name="Vírgula 3 2 2 10" xfId="3194" xr:uid="{00000000-0005-0000-0000-0000EE0B0000}"/>
    <cellStyle name="Vírgula 3 2 2 2" xfId="2647" xr:uid="{00000000-0005-0000-0000-0000EF0B0000}"/>
    <cellStyle name="Vírgula 3 2 2 2 2" xfId="3429" xr:uid="{00000000-0005-0000-0000-0000F00B0000}"/>
    <cellStyle name="Vírgula 3 2 2 3" xfId="2648" xr:uid="{00000000-0005-0000-0000-0000F10B0000}"/>
    <cellStyle name="Vírgula 3 2 2 3 2" xfId="3430" xr:uid="{00000000-0005-0000-0000-0000F20B0000}"/>
    <cellStyle name="Vírgula 3 2 2 4" xfId="2649" xr:uid="{00000000-0005-0000-0000-0000F30B0000}"/>
    <cellStyle name="Vírgula 3 2 2 4 2" xfId="3431" xr:uid="{00000000-0005-0000-0000-0000F40B0000}"/>
    <cellStyle name="Vírgula 3 2 2 5" xfId="2650" xr:uid="{00000000-0005-0000-0000-0000F50B0000}"/>
    <cellStyle name="Vírgula 3 2 2 5 2" xfId="3432" xr:uid="{00000000-0005-0000-0000-0000F60B0000}"/>
    <cellStyle name="Vírgula 3 2 2 6" xfId="2651" xr:uid="{00000000-0005-0000-0000-0000F70B0000}"/>
    <cellStyle name="Vírgula 3 2 2 6 2" xfId="3433" xr:uid="{00000000-0005-0000-0000-0000F80B0000}"/>
    <cellStyle name="Vírgula 3 2 2 7" xfId="2652" xr:uid="{00000000-0005-0000-0000-0000F90B0000}"/>
    <cellStyle name="Vírgula 3 2 2 7 2" xfId="3434" xr:uid="{00000000-0005-0000-0000-0000FA0B0000}"/>
    <cellStyle name="Vírgula 3 2 2 8" xfId="2653" xr:uid="{00000000-0005-0000-0000-0000FB0B0000}"/>
    <cellStyle name="Vírgula 3 2 2 8 2" xfId="3435" xr:uid="{00000000-0005-0000-0000-0000FC0B0000}"/>
    <cellStyle name="Vírgula 3 2 2 9" xfId="2654" xr:uid="{00000000-0005-0000-0000-0000FD0B0000}"/>
    <cellStyle name="Vírgula 3 2 2 9 2" xfId="3436" xr:uid="{00000000-0005-0000-0000-0000FE0B0000}"/>
    <cellStyle name="Vírgula 3 2 3" xfId="2655" xr:uid="{00000000-0005-0000-0000-0000FF0B0000}"/>
    <cellStyle name="Vírgula 3 2 3 10" xfId="3437" xr:uid="{00000000-0005-0000-0000-0000000C0000}"/>
    <cellStyle name="Vírgula 3 2 3 2" xfId="2656" xr:uid="{00000000-0005-0000-0000-0000010C0000}"/>
    <cellStyle name="Vírgula 3 2 3 2 2" xfId="3438" xr:uid="{00000000-0005-0000-0000-0000020C0000}"/>
    <cellStyle name="Vírgula 3 2 3 3" xfId="2657" xr:uid="{00000000-0005-0000-0000-0000030C0000}"/>
    <cellStyle name="Vírgula 3 2 3 3 2" xfId="3439" xr:uid="{00000000-0005-0000-0000-0000040C0000}"/>
    <cellStyle name="Vírgula 3 2 3 4" xfId="2658" xr:uid="{00000000-0005-0000-0000-0000050C0000}"/>
    <cellStyle name="Vírgula 3 2 3 4 2" xfId="3440" xr:uid="{00000000-0005-0000-0000-0000060C0000}"/>
    <cellStyle name="Vírgula 3 2 3 5" xfId="2659" xr:uid="{00000000-0005-0000-0000-0000070C0000}"/>
    <cellStyle name="Vírgula 3 2 3 5 2" xfId="3441" xr:uid="{00000000-0005-0000-0000-0000080C0000}"/>
    <cellStyle name="Vírgula 3 2 3 6" xfId="2660" xr:uid="{00000000-0005-0000-0000-0000090C0000}"/>
    <cellStyle name="Vírgula 3 2 3 6 2" xfId="3442" xr:uid="{00000000-0005-0000-0000-00000A0C0000}"/>
    <cellStyle name="Vírgula 3 2 3 7" xfId="2661" xr:uid="{00000000-0005-0000-0000-00000B0C0000}"/>
    <cellStyle name="Vírgula 3 2 3 7 2" xfId="3443" xr:uid="{00000000-0005-0000-0000-00000C0C0000}"/>
    <cellStyle name="Vírgula 3 2 3 8" xfId="2662" xr:uid="{00000000-0005-0000-0000-00000D0C0000}"/>
    <cellStyle name="Vírgula 3 2 3 8 2" xfId="3444" xr:uid="{00000000-0005-0000-0000-00000E0C0000}"/>
    <cellStyle name="Vírgula 3 2 3 9" xfId="2663" xr:uid="{00000000-0005-0000-0000-00000F0C0000}"/>
    <cellStyle name="Vírgula 3 2 3 9 2" xfId="3445" xr:uid="{00000000-0005-0000-0000-0000100C0000}"/>
    <cellStyle name="Vírgula 3 2 4" xfId="2664" xr:uid="{00000000-0005-0000-0000-0000110C0000}"/>
    <cellStyle name="Vírgula 3 2 4 2" xfId="3446" xr:uid="{00000000-0005-0000-0000-0000120C0000}"/>
    <cellStyle name="Vírgula 3 2 5" xfId="2665" xr:uid="{00000000-0005-0000-0000-0000130C0000}"/>
    <cellStyle name="Vírgula 3 2 5 2" xfId="3447" xr:uid="{00000000-0005-0000-0000-0000140C0000}"/>
    <cellStyle name="Vírgula 3 2 6" xfId="2666" xr:uid="{00000000-0005-0000-0000-0000150C0000}"/>
    <cellStyle name="Vírgula 3 2 6 2" xfId="3448" xr:uid="{00000000-0005-0000-0000-0000160C0000}"/>
    <cellStyle name="Vírgula 3 2 7" xfId="2667" xr:uid="{00000000-0005-0000-0000-0000170C0000}"/>
    <cellStyle name="Vírgula 3 2 7 2" xfId="3449" xr:uid="{00000000-0005-0000-0000-0000180C0000}"/>
    <cellStyle name="Vírgula 3 2 8" xfId="2668" xr:uid="{00000000-0005-0000-0000-0000190C0000}"/>
    <cellStyle name="Vírgula 3 2 8 2" xfId="3450" xr:uid="{00000000-0005-0000-0000-00001A0C0000}"/>
    <cellStyle name="Vírgula 3 2 9" xfId="2669" xr:uid="{00000000-0005-0000-0000-00001B0C0000}"/>
    <cellStyle name="Vírgula 3 2 9 2" xfId="3451" xr:uid="{00000000-0005-0000-0000-00001C0C0000}"/>
    <cellStyle name="Vírgula 3 3" xfId="225" xr:uid="{00000000-0005-0000-0000-00001D0C0000}"/>
    <cellStyle name="Vírgula 3 3 10" xfId="3183" xr:uid="{00000000-0005-0000-0000-00001E0C0000}"/>
    <cellStyle name="Vírgula 3 3 11" xfId="3907" xr:uid="{00000000-0005-0000-0000-00001F0C0000}"/>
    <cellStyle name="Vírgula 3 3 2" xfId="402" xr:uid="{00000000-0005-0000-0000-0000200C0000}"/>
    <cellStyle name="Vírgula 3 3 2 2" xfId="3195" xr:uid="{00000000-0005-0000-0000-0000210C0000}"/>
    <cellStyle name="Vírgula 3 3 3" xfId="453" xr:uid="{00000000-0005-0000-0000-0000220C0000}"/>
    <cellStyle name="Vírgula 3 3 3 2" xfId="2670" xr:uid="{00000000-0005-0000-0000-0000230C0000}"/>
    <cellStyle name="Vírgula 3 3 3 2 2" xfId="3452" xr:uid="{00000000-0005-0000-0000-0000240C0000}"/>
    <cellStyle name="Vírgula 3 3 3 2 3" xfId="4029" xr:uid="{00000000-0005-0000-0000-0000250C0000}"/>
    <cellStyle name="Vírgula 3 3 3 3" xfId="3237" xr:uid="{00000000-0005-0000-0000-0000260C0000}"/>
    <cellStyle name="Vírgula 3 3 3 4" xfId="3956" xr:uid="{00000000-0005-0000-0000-0000270C0000}"/>
    <cellStyle name="Vírgula 3 3 4" xfId="454" xr:uid="{00000000-0005-0000-0000-0000280C0000}"/>
    <cellStyle name="Vírgula 3 3 4 2" xfId="3238" xr:uid="{00000000-0005-0000-0000-0000290C0000}"/>
    <cellStyle name="Vírgula 3 3 4 3" xfId="3957" xr:uid="{00000000-0005-0000-0000-00002A0C0000}"/>
    <cellStyle name="Vírgula 3 3 5" xfId="2671" xr:uid="{00000000-0005-0000-0000-00002B0C0000}"/>
    <cellStyle name="Vírgula 3 3 5 2" xfId="3453" xr:uid="{00000000-0005-0000-0000-00002C0C0000}"/>
    <cellStyle name="Vírgula 3 3 6" xfId="2672" xr:uid="{00000000-0005-0000-0000-00002D0C0000}"/>
    <cellStyle name="Vírgula 3 3 6 2" xfId="3454" xr:uid="{00000000-0005-0000-0000-00002E0C0000}"/>
    <cellStyle name="Vírgula 3 3 7" xfId="2673" xr:uid="{00000000-0005-0000-0000-00002F0C0000}"/>
    <cellStyle name="Vírgula 3 3 7 2" xfId="3455" xr:uid="{00000000-0005-0000-0000-0000300C0000}"/>
    <cellStyle name="Vírgula 3 3 8" xfId="2674" xr:uid="{00000000-0005-0000-0000-0000310C0000}"/>
    <cellStyle name="Vírgula 3 3 8 2" xfId="3456" xr:uid="{00000000-0005-0000-0000-0000320C0000}"/>
    <cellStyle name="Vírgula 3 3 9" xfId="2675" xr:uid="{00000000-0005-0000-0000-0000330C0000}"/>
    <cellStyle name="Vírgula 3 3 9 2" xfId="3457" xr:uid="{00000000-0005-0000-0000-0000340C0000}"/>
    <cellStyle name="Vírgula 3 4" xfId="455" xr:uid="{00000000-0005-0000-0000-0000350C0000}"/>
    <cellStyle name="Vírgula 3 4 10" xfId="3239" xr:uid="{00000000-0005-0000-0000-0000360C0000}"/>
    <cellStyle name="Vírgula 3 4 11" xfId="3958" xr:uid="{00000000-0005-0000-0000-0000370C0000}"/>
    <cellStyle name="Vírgula 3 4 2" xfId="2676" xr:uid="{00000000-0005-0000-0000-0000380C0000}"/>
    <cellStyle name="Vírgula 3 4 2 2" xfId="3458" xr:uid="{00000000-0005-0000-0000-0000390C0000}"/>
    <cellStyle name="Vírgula 3 4 3" xfId="2677" xr:uid="{00000000-0005-0000-0000-00003A0C0000}"/>
    <cellStyle name="Vírgula 3 4 3 2" xfId="3459" xr:uid="{00000000-0005-0000-0000-00003B0C0000}"/>
    <cellStyle name="Vírgula 3 4 4" xfId="2678" xr:uid="{00000000-0005-0000-0000-00003C0C0000}"/>
    <cellStyle name="Vírgula 3 4 4 2" xfId="3460" xr:uid="{00000000-0005-0000-0000-00003D0C0000}"/>
    <cellStyle name="Vírgula 3 4 5" xfId="2679" xr:uid="{00000000-0005-0000-0000-00003E0C0000}"/>
    <cellStyle name="Vírgula 3 4 5 2" xfId="3461" xr:uid="{00000000-0005-0000-0000-00003F0C0000}"/>
    <cellStyle name="Vírgula 3 4 6" xfId="2680" xr:uid="{00000000-0005-0000-0000-0000400C0000}"/>
    <cellStyle name="Vírgula 3 4 6 2" xfId="3462" xr:uid="{00000000-0005-0000-0000-0000410C0000}"/>
    <cellStyle name="Vírgula 3 4 7" xfId="2681" xr:uid="{00000000-0005-0000-0000-0000420C0000}"/>
    <cellStyle name="Vírgula 3 4 7 2" xfId="3463" xr:uid="{00000000-0005-0000-0000-0000430C0000}"/>
    <cellStyle name="Vírgula 3 4 8" xfId="2682" xr:uid="{00000000-0005-0000-0000-0000440C0000}"/>
    <cellStyle name="Vírgula 3 4 8 2" xfId="3464" xr:uid="{00000000-0005-0000-0000-0000450C0000}"/>
    <cellStyle name="Vírgula 3 4 9" xfId="2683" xr:uid="{00000000-0005-0000-0000-0000460C0000}"/>
    <cellStyle name="Vírgula 3 4 9 2" xfId="3465" xr:uid="{00000000-0005-0000-0000-0000470C0000}"/>
    <cellStyle name="Vírgula 3 5" xfId="2684" xr:uid="{00000000-0005-0000-0000-0000480C0000}"/>
    <cellStyle name="Vírgula 3 5 2" xfId="3466" xr:uid="{00000000-0005-0000-0000-0000490C0000}"/>
    <cellStyle name="Vírgula 3 6" xfId="2685" xr:uid="{00000000-0005-0000-0000-00004A0C0000}"/>
    <cellStyle name="Vírgula 3 6 2" xfId="3467" xr:uid="{00000000-0005-0000-0000-00004B0C0000}"/>
    <cellStyle name="Vírgula 3 7" xfId="2686" xr:uid="{00000000-0005-0000-0000-00004C0C0000}"/>
    <cellStyle name="Vírgula 3 7 2" xfId="3468" xr:uid="{00000000-0005-0000-0000-00004D0C0000}"/>
    <cellStyle name="Vírgula 3 8" xfId="2687" xr:uid="{00000000-0005-0000-0000-00004E0C0000}"/>
    <cellStyle name="Vírgula 3 8 2" xfId="3469" xr:uid="{00000000-0005-0000-0000-00004F0C0000}"/>
    <cellStyle name="Vírgula 3 9" xfId="2688" xr:uid="{00000000-0005-0000-0000-0000500C0000}"/>
    <cellStyle name="Vírgula 3 9 2" xfId="3470" xr:uid="{00000000-0005-0000-0000-0000510C0000}"/>
    <cellStyle name="Vírgula 4" xfId="226" xr:uid="{00000000-0005-0000-0000-0000520C0000}"/>
    <cellStyle name="Vírgula 4 10" xfId="2689" xr:uid="{00000000-0005-0000-0000-0000530C0000}"/>
    <cellStyle name="Vírgula 4 10 2" xfId="3471" xr:uid="{00000000-0005-0000-0000-0000540C0000}"/>
    <cellStyle name="Vírgula 4 11" xfId="2690" xr:uid="{00000000-0005-0000-0000-0000550C0000}"/>
    <cellStyle name="Vírgula 4 11 2" xfId="3472" xr:uid="{00000000-0005-0000-0000-0000560C0000}"/>
    <cellStyle name="Vírgula 4 12" xfId="2691" xr:uid="{00000000-0005-0000-0000-0000570C0000}"/>
    <cellStyle name="Vírgula 4 12 2" xfId="3473" xr:uid="{00000000-0005-0000-0000-0000580C0000}"/>
    <cellStyle name="Vírgula 4 2" xfId="227" xr:uid="{00000000-0005-0000-0000-0000590C0000}"/>
    <cellStyle name="Vírgula 4 2 10" xfId="2692" xr:uid="{00000000-0005-0000-0000-00005A0C0000}"/>
    <cellStyle name="Vírgula 4 2 10 2" xfId="3474" xr:uid="{00000000-0005-0000-0000-00005B0C0000}"/>
    <cellStyle name="Vírgula 4 2 11" xfId="3184" xr:uid="{00000000-0005-0000-0000-00005C0C0000}"/>
    <cellStyle name="Vírgula 4 2 12" xfId="3908" xr:uid="{00000000-0005-0000-0000-00005D0C0000}"/>
    <cellStyle name="Vírgula 4 2 2" xfId="309" xr:uid="{00000000-0005-0000-0000-00005E0C0000}"/>
    <cellStyle name="Vírgula 4 2 2 2" xfId="456" xr:uid="{00000000-0005-0000-0000-00005F0C0000}"/>
    <cellStyle name="Vírgula 4 2 2 2 2" xfId="3240" xr:uid="{00000000-0005-0000-0000-0000600C0000}"/>
    <cellStyle name="Vírgula 4 2 2 2 3" xfId="3959" xr:uid="{00000000-0005-0000-0000-0000610C0000}"/>
    <cellStyle name="Vírgula 4 2 2 3" xfId="457" xr:uid="{00000000-0005-0000-0000-0000620C0000}"/>
    <cellStyle name="Vírgula 4 2 2 3 2" xfId="3241" xr:uid="{00000000-0005-0000-0000-0000630C0000}"/>
    <cellStyle name="Vírgula 4 2 2 3 3" xfId="3960" xr:uid="{00000000-0005-0000-0000-0000640C0000}"/>
    <cellStyle name="Vírgula 4 2 2 4" xfId="2693" xr:uid="{00000000-0005-0000-0000-0000650C0000}"/>
    <cellStyle name="Vírgula 4 2 2 4 2" xfId="3475" xr:uid="{00000000-0005-0000-0000-0000660C0000}"/>
    <cellStyle name="Vírgula 4 2 2 5" xfId="2694" xr:uid="{00000000-0005-0000-0000-0000670C0000}"/>
    <cellStyle name="Vírgula 4 2 2 5 2" xfId="3476" xr:uid="{00000000-0005-0000-0000-0000680C0000}"/>
    <cellStyle name="Vírgula 4 2 2 6" xfId="2695" xr:uid="{00000000-0005-0000-0000-0000690C0000}"/>
    <cellStyle name="Vírgula 4 2 2 6 2" xfId="3477" xr:uid="{00000000-0005-0000-0000-00006A0C0000}"/>
    <cellStyle name="Vírgula 4 2 2 7" xfId="2696" xr:uid="{00000000-0005-0000-0000-00006B0C0000}"/>
    <cellStyle name="Vírgula 4 2 2 7 2" xfId="3478" xr:uid="{00000000-0005-0000-0000-00006C0C0000}"/>
    <cellStyle name="Vírgula 4 2 2 8" xfId="2697" xr:uid="{00000000-0005-0000-0000-00006D0C0000}"/>
    <cellStyle name="Vírgula 4 2 2 8 2" xfId="3479" xr:uid="{00000000-0005-0000-0000-00006E0C0000}"/>
    <cellStyle name="Vírgula 4 2 2 9" xfId="2698" xr:uid="{00000000-0005-0000-0000-00006F0C0000}"/>
    <cellStyle name="Vírgula 4 2 2 9 2" xfId="3480" xr:uid="{00000000-0005-0000-0000-0000700C0000}"/>
    <cellStyle name="Vírgula 4 2 3" xfId="310" xr:uid="{00000000-0005-0000-0000-0000710C0000}"/>
    <cellStyle name="Vírgula 4 2 3 2" xfId="458" xr:uid="{00000000-0005-0000-0000-0000720C0000}"/>
    <cellStyle name="Vírgula 4 2 3 2 2" xfId="3242" xr:uid="{00000000-0005-0000-0000-0000730C0000}"/>
    <cellStyle name="Vírgula 4 2 3 2 3" xfId="3961" xr:uid="{00000000-0005-0000-0000-0000740C0000}"/>
    <cellStyle name="Vírgula 4 2 3 3" xfId="459" xr:uid="{00000000-0005-0000-0000-0000750C0000}"/>
    <cellStyle name="Vírgula 4 2 3 3 2" xfId="3243" xr:uid="{00000000-0005-0000-0000-0000760C0000}"/>
    <cellStyle name="Vírgula 4 2 3 3 3" xfId="3962" xr:uid="{00000000-0005-0000-0000-0000770C0000}"/>
    <cellStyle name="Vírgula 4 2 3 4" xfId="3187" xr:uid="{00000000-0005-0000-0000-0000780C0000}"/>
    <cellStyle name="Vírgula 4 2 3 5" xfId="3911" xr:uid="{00000000-0005-0000-0000-0000790C0000}"/>
    <cellStyle name="Vírgula 4 2 4" xfId="460" xr:uid="{00000000-0005-0000-0000-00007A0C0000}"/>
    <cellStyle name="Vírgula 4 2 4 2" xfId="3244" xr:uid="{00000000-0005-0000-0000-00007B0C0000}"/>
    <cellStyle name="Vírgula 4 2 4 3" xfId="3963" xr:uid="{00000000-0005-0000-0000-00007C0C0000}"/>
    <cellStyle name="Vírgula 4 2 5" xfId="461" xr:uid="{00000000-0005-0000-0000-00007D0C0000}"/>
    <cellStyle name="Vírgula 4 2 5 2" xfId="3245" xr:uid="{00000000-0005-0000-0000-00007E0C0000}"/>
    <cellStyle name="Vírgula 4 2 5 3" xfId="3964" xr:uid="{00000000-0005-0000-0000-00007F0C0000}"/>
    <cellStyle name="Vírgula 4 2 6" xfId="462" xr:uid="{00000000-0005-0000-0000-0000800C0000}"/>
    <cellStyle name="Vírgula 4 2 6 2" xfId="3246" xr:uid="{00000000-0005-0000-0000-0000810C0000}"/>
    <cellStyle name="Vírgula 4 2 6 3" xfId="3965" xr:uid="{00000000-0005-0000-0000-0000820C0000}"/>
    <cellStyle name="Vírgula 4 2 7" xfId="2699" xr:uid="{00000000-0005-0000-0000-0000830C0000}"/>
    <cellStyle name="Vírgula 4 2 7 2" xfId="3481" xr:uid="{00000000-0005-0000-0000-0000840C0000}"/>
    <cellStyle name="Vírgula 4 2 8" xfId="2700" xr:uid="{00000000-0005-0000-0000-0000850C0000}"/>
    <cellStyle name="Vírgula 4 2 8 2" xfId="3482" xr:uid="{00000000-0005-0000-0000-0000860C0000}"/>
    <cellStyle name="Vírgula 4 2 9" xfId="2701" xr:uid="{00000000-0005-0000-0000-0000870C0000}"/>
    <cellStyle name="Vírgula 4 2 9 2" xfId="3483" xr:uid="{00000000-0005-0000-0000-0000880C0000}"/>
    <cellStyle name="Vírgula 4 3" xfId="403" xr:uid="{00000000-0005-0000-0000-0000890C0000}"/>
    <cellStyle name="Vírgula 4 3 10" xfId="3196" xr:uid="{00000000-0005-0000-0000-00008A0C0000}"/>
    <cellStyle name="Vírgula 4 3 2" xfId="2702" xr:uid="{00000000-0005-0000-0000-00008B0C0000}"/>
    <cellStyle name="Vírgula 4 3 2 2" xfId="3484" xr:uid="{00000000-0005-0000-0000-00008C0C0000}"/>
    <cellStyle name="Vírgula 4 3 3" xfId="2703" xr:uid="{00000000-0005-0000-0000-00008D0C0000}"/>
    <cellStyle name="Vírgula 4 3 3 2" xfId="3485" xr:uid="{00000000-0005-0000-0000-00008E0C0000}"/>
    <cellStyle name="Vírgula 4 3 4" xfId="2704" xr:uid="{00000000-0005-0000-0000-00008F0C0000}"/>
    <cellStyle name="Vírgula 4 3 4 2" xfId="3486" xr:uid="{00000000-0005-0000-0000-0000900C0000}"/>
    <cellStyle name="Vírgula 4 3 5" xfId="2705" xr:uid="{00000000-0005-0000-0000-0000910C0000}"/>
    <cellStyle name="Vírgula 4 3 5 2" xfId="3487" xr:uid="{00000000-0005-0000-0000-0000920C0000}"/>
    <cellStyle name="Vírgula 4 3 6" xfId="2706" xr:uid="{00000000-0005-0000-0000-0000930C0000}"/>
    <cellStyle name="Vírgula 4 3 6 2" xfId="3488" xr:uid="{00000000-0005-0000-0000-0000940C0000}"/>
    <cellStyle name="Vírgula 4 3 7" xfId="2707" xr:uid="{00000000-0005-0000-0000-0000950C0000}"/>
    <cellStyle name="Vírgula 4 3 7 2" xfId="3489" xr:uid="{00000000-0005-0000-0000-0000960C0000}"/>
    <cellStyle name="Vírgula 4 3 8" xfId="2708" xr:uid="{00000000-0005-0000-0000-0000970C0000}"/>
    <cellStyle name="Vírgula 4 3 8 2" xfId="3490" xr:uid="{00000000-0005-0000-0000-0000980C0000}"/>
    <cellStyle name="Vírgula 4 3 9" xfId="2709" xr:uid="{00000000-0005-0000-0000-0000990C0000}"/>
    <cellStyle name="Vírgula 4 3 9 2" xfId="3491" xr:uid="{00000000-0005-0000-0000-00009A0C0000}"/>
    <cellStyle name="Vírgula 4 4" xfId="2710" xr:uid="{00000000-0005-0000-0000-00009B0C0000}"/>
    <cellStyle name="Vírgula 4 4 10" xfId="2711" xr:uid="{00000000-0005-0000-0000-00009C0C0000}"/>
    <cellStyle name="Vírgula 4 4 10 2" xfId="3492" xr:uid="{00000000-0005-0000-0000-00009D0C0000}"/>
    <cellStyle name="Vírgula 4 4 11" xfId="2712" xr:uid="{00000000-0005-0000-0000-00009E0C0000}"/>
    <cellStyle name="Vírgula 4 4 11 2" xfId="3493" xr:uid="{00000000-0005-0000-0000-00009F0C0000}"/>
    <cellStyle name="Vírgula 4 4 12" xfId="2713" xr:uid="{00000000-0005-0000-0000-0000A00C0000}"/>
    <cellStyle name="Vírgula 4 4 12 2" xfId="3494" xr:uid="{00000000-0005-0000-0000-0000A10C0000}"/>
    <cellStyle name="Vírgula 4 4 2" xfId="2714" xr:uid="{00000000-0005-0000-0000-0000A20C0000}"/>
    <cellStyle name="Vírgula 4 4 2 2" xfId="2715" xr:uid="{00000000-0005-0000-0000-0000A30C0000}"/>
    <cellStyle name="Vírgula 4 4 2 2 2" xfId="2716" xr:uid="{00000000-0005-0000-0000-0000A40C0000}"/>
    <cellStyle name="Vírgula 4 4 2 2 2 2" xfId="3496" xr:uid="{00000000-0005-0000-0000-0000A50C0000}"/>
    <cellStyle name="Vírgula 4 4 2 2 3" xfId="3495" xr:uid="{00000000-0005-0000-0000-0000A60C0000}"/>
    <cellStyle name="Vírgula 4 4 2 2 4" xfId="4030" xr:uid="{00000000-0005-0000-0000-0000A70C0000}"/>
    <cellStyle name="Vírgula 4 4 2 3" xfId="2717" xr:uid="{00000000-0005-0000-0000-0000A80C0000}"/>
    <cellStyle name="Vírgula 4 4 2 3 2" xfId="3497" xr:uid="{00000000-0005-0000-0000-0000A90C0000}"/>
    <cellStyle name="Vírgula 4 4 2 4" xfId="2718" xr:uid="{00000000-0005-0000-0000-0000AA0C0000}"/>
    <cellStyle name="Vírgula 4 4 2 4 2" xfId="3498" xr:uid="{00000000-0005-0000-0000-0000AB0C0000}"/>
    <cellStyle name="Vírgula 4 4 2 5" xfId="2719" xr:uid="{00000000-0005-0000-0000-0000AC0C0000}"/>
    <cellStyle name="Vírgula 4 4 2 5 2" xfId="3499" xr:uid="{00000000-0005-0000-0000-0000AD0C0000}"/>
    <cellStyle name="Vírgula 4 4 3" xfId="2720" xr:uid="{00000000-0005-0000-0000-0000AE0C0000}"/>
    <cellStyle name="Vírgula 4 4 3 2" xfId="2721" xr:uid="{00000000-0005-0000-0000-0000AF0C0000}"/>
    <cellStyle name="Vírgula 4 4 3 2 2" xfId="3501" xr:uid="{00000000-0005-0000-0000-0000B00C0000}"/>
    <cellStyle name="Vírgula 4 4 3 3" xfId="3500" xr:uid="{00000000-0005-0000-0000-0000B10C0000}"/>
    <cellStyle name="Vírgula 4 4 3 4" xfId="4031" xr:uid="{00000000-0005-0000-0000-0000B20C0000}"/>
    <cellStyle name="Vírgula 4 4 4" xfId="2722" xr:uid="{00000000-0005-0000-0000-0000B30C0000}"/>
    <cellStyle name="Vírgula 4 4 4 2" xfId="3502" xr:uid="{00000000-0005-0000-0000-0000B40C0000}"/>
    <cellStyle name="Vírgula 4 4 5" xfId="2723" xr:uid="{00000000-0005-0000-0000-0000B50C0000}"/>
    <cellStyle name="Vírgula 4 4 5 2" xfId="2724" xr:uid="{00000000-0005-0000-0000-0000B60C0000}"/>
    <cellStyle name="Vírgula 4 4 5 2 2" xfId="3504" xr:uid="{00000000-0005-0000-0000-0000B70C0000}"/>
    <cellStyle name="Vírgula 4 4 5 3" xfId="2725" xr:uid="{00000000-0005-0000-0000-0000B80C0000}"/>
    <cellStyle name="Vírgula 4 4 5 3 2" xfId="3505" xr:uid="{00000000-0005-0000-0000-0000B90C0000}"/>
    <cellStyle name="Vírgula 4 4 5 4" xfId="3503" xr:uid="{00000000-0005-0000-0000-0000BA0C0000}"/>
    <cellStyle name="Vírgula 4 4 6" xfId="2726" xr:uid="{00000000-0005-0000-0000-0000BB0C0000}"/>
    <cellStyle name="Vírgula 4 4 6 2" xfId="3506" xr:uid="{00000000-0005-0000-0000-0000BC0C0000}"/>
    <cellStyle name="Vírgula 4 4 7" xfId="2727" xr:uid="{00000000-0005-0000-0000-0000BD0C0000}"/>
    <cellStyle name="Vírgula 4 4 7 2" xfId="3507" xr:uid="{00000000-0005-0000-0000-0000BE0C0000}"/>
    <cellStyle name="Vírgula 4 4 8" xfId="2728" xr:uid="{00000000-0005-0000-0000-0000BF0C0000}"/>
    <cellStyle name="Vírgula 4 4 8 2" xfId="3508" xr:uid="{00000000-0005-0000-0000-0000C00C0000}"/>
    <cellStyle name="Vírgula 4 4 9" xfId="2729" xr:uid="{00000000-0005-0000-0000-0000C10C0000}"/>
    <cellStyle name="Vírgula 4 4 9 2" xfId="3509" xr:uid="{00000000-0005-0000-0000-0000C20C0000}"/>
    <cellStyle name="Vírgula 4 5" xfId="2730" xr:uid="{00000000-0005-0000-0000-0000C30C0000}"/>
    <cellStyle name="Vírgula 4 5 2" xfId="3510" xr:uid="{00000000-0005-0000-0000-0000C40C0000}"/>
    <cellStyle name="Vírgula 4 6" xfId="2731" xr:uid="{00000000-0005-0000-0000-0000C50C0000}"/>
    <cellStyle name="Vírgula 4 6 2" xfId="3511" xr:uid="{00000000-0005-0000-0000-0000C60C0000}"/>
    <cellStyle name="Vírgula 4 7" xfId="2732" xr:uid="{00000000-0005-0000-0000-0000C70C0000}"/>
    <cellStyle name="Vírgula 4 7 2" xfId="3512" xr:uid="{00000000-0005-0000-0000-0000C80C0000}"/>
    <cellStyle name="Vírgula 4 8" xfId="2733" xr:uid="{00000000-0005-0000-0000-0000C90C0000}"/>
    <cellStyle name="Vírgula 4 8 2" xfId="3513" xr:uid="{00000000-0005-0000-0000-0000CA0C0000}"/>
    <cellStyle name="Vírgula 4 9" xfId="2734" xr:uid="{00000000-0005-0000-0000-0000CB0C0000}"/>
    <cellStyle name="Vírgula 4 9 2" xfId="3514" xr:uid="{00000000-0005-0000-0000-0000CC0C0000}"/>
    <cellStyle name="Vírgula 5" xfId="228" xr:uid="{00000000-0005-0000-0000-0000CD0C0000}"/>
    <cellStyle name="Vírgula 5 10" xfId="2735" xr:uid="{00000000-0005-0000-0000-0000CE0C0000}"/>
    <cellStyle name="Vírgula 5 10 2" xfId="3515" xr:uid="{00000000-0005-0000-0000-0000CF0C0000}"/>
    <cellStyle name="Vírgula 5 11" xfId="3185" xr:uid="{00000000-0005-0000-0000-0000D00C0000}"/>
    <cellStyle name="Vírgula 5 12" xfId="3909" xr:uid="{00000000-0005-0000-0000-0000D10C0000}"/>
    <cellStyle name="Vírgula 5 2" xfId="404" xr:uid="{00000000-0005-0000-0000-0000D20C0000}"/>
    <cellStyle name="Vírgula 5 2 10" xfId="3197" xr:uid="{00000000-0005-0000-0000-0000D30C0000}"/>
    <cellStyle name="Vírgula 5 2 2" xfId="2736" xr:uid="{00000000-0005-0000-0000-0000D40C0000}"/>
    <cellStyle name="Vírgula 5 2 2 2" xfId="3516" xr:uid="{00000000-0005-0000-0000-0000D50C0000}"/>
    <cellStyle name="Vírgula 5 2 3" xfId="2737" xr:uid="{00000000-0005-0000-0000-0000D60C0000}"/>
    <cellStyle name="Vírgula 5 2 3 2" xfId="3517" xr:uid="{00000000-0005-0000-0000-0000D70C0000}"/>
    <cellStyle name="Vírgula 5 2 4" xfId="2738" xr:uid="{00000000-0005-0000-0000-0000D80C0000}"/>
    <cellStyle name="Vírgula 5 2 4 2" xfId="3518" xr:uid="{00000000-0005-0000-0000-0000D90C0000}"/>
    <cellStyle name="Vírgula 5 2 5" xfId="2739" xr:uid="{00000000-0005-0000-0000-0000DA0C0000}"/>
    <cellStyle name="Vírgula 5 2 5 2" xfId="3519" xr:uid="{00000000-0005-0000-0000-0000DB0C0000}"/>
    <cellStyle name="Vírgula 5 2 6" xfId="2740" xr:uid="{00000000-0005-0000-0000-0000DC0C0000}"/>
    <cellStyle name="Vírgula 5 2 6 2" xfId="3520" xr:uid="{00000000-0005-0000-0000-0000DD0C0000}"/>
    <cellStyle name="Vírgula 5 2 7" xfId="2741" xr:uid="{00000000-0005-0000-0000-0000DE0C0000}"/>
    <cellStyle name="Vírgula 5 2 7 2" xfId="3521" xr:uid="{00000000-0005-0000-0000-0000DF0C0000}"/>
    <cellStyle name="Vírgula 5 2 8" xfId="2742" xr:uid="{00000000-0005-0000-0000-0000E00C0000}"/>
    <cellStyle name="Vírgula 5 2 8 2" xfId="3522" xr:uid="{00000000-0005-0000-0000-0000E10C0000}"/>
    <cellStyle name="Vírgula 5 2 9" xfId="2743" xr:uid="{00000000-0005-0000-0000-0000E20C0000}"/>
    <cellStyle name="Vírgula 5 2 9 2" xfId="3523" xr:uid="{00000000-0005-0000-0000-0000E30C0000}"/>
    <cellStyle name="Vírgula 5 3" xfId="463" xr:uid="{00000000-0005-0000-0000-0000E40C0000}"/>
    <cellStyle name="Vírgula 5 3 2" xfId="2744" xr:uid="{00000000-0005-0000-0000-0000E50C0000}"/>
    <cellStyle name="Vírgula 5 3 2 2" xfId="3524" xr:uid="{00000000-0005-0000-0000-0000E60C0000}"/>
    <cellStyle name="Vírgula 5 3 2 3" xfId="4032" xr:uid="{00000000-0005-0000-0000-0000E70C0000}"/>
    <cellStyle name="Vírgula 5 3 3" xfId="3247" xr:uid="{00000000-0005-0000-0000-0000E80C0000}"/>
    <cellStyle name="Vírgula 5 3 4" xfId="3966" xr:uid="{00000000-0005-0000-0000-0000E90C0000}"/>
    <cellStyle name="Vírgula 5 4" xfId="464" xr:uid="{00000000-0005-0000-0000-0000EA0C0000}"/>
    <cellStyle name="Vírgula 5 4 2" xfId="3248" xr:uid="{00000000-0005-0000-0000-0000EB0C0000}"/>
    <cellStyle name="Vírgula 5 4 3" xfId="3967" xr:uid="{00000000-0005-0000-0000-0000EC0C0000}"/>
    <cellStyle name="Vírgula 5 5" xfId="2745" xr:uid="{00000000-0005-0000-0000-0000ED0C0000}"/>
    <cellStyle name="Vírgula 5 5 2" xfId="3525" xr:uid="{00000000-0005-0000-0000-0000EE0C0000}"/>
    <cellStyle name="Vírgula 5 6" xfId="2746" xr:uid="{00000000-0005-0000-0000-0000EF0C0000}"/>
    <cellStyle name="Vírgula 5 6 2" xfId="3526" xr:uid="{00000000-0005-0000-0000-0000F00C0000}"/>
    <cellStyle name="Vírgula 5 7" xfId="2747" xr:uid="{00000000-0005-0000-0000-0000F10C0000}"/>
    <cellStyle name="Vírgula 5 7 2" xfId="3527" xr:uid="{00000000-0005-0000-0000-0000F20C0000}"/>
    <cellStyle name="Vírgula 5 8" xfId="2748" xr:uid="{00000000-0005-0000-0000-0000F30C0000}"/>
    <cellStyle name="Vírgula 5 8 2" xfId="3528" xr:uid="{00000000-0005-0000-0000-0000F40C0000}"/>
    <cellStyle name="Vírgula 5 9" xfId="2749" xr:uid="{00000000-0005-0000-0000-0000F50C0000}"/>
    <cellStyle name="Vírgula 5 9 2" xfId="3529" xr:uid="{00000000-0005-0000-0000-0000F60C0000}"/>
    <cellStyle name="Vírgula 6" xfId="229" xr:uid="{00000000-0005-0000-0000-0000F70C0000}"/>
    <cellStyle name="Vírgula 6 10" xfId="2750" xr:uid="{00000000-0005-0000-0000-0000F80C0000}"/>
    <cellStyle name="Vírgula 6 10 2" xfId="3530" xr:uid="{00000000-0005-0000-0000-0000F90C0000}"/>
    <cellStyle name="Vírgula 6 11" xfId="2751" xr:uid="{00000000-0005-0000-0000-0000FA0C0000}"/>
    <cellStyle name="Vírgula 6 11 2" xfId="3531" xr:uid="{00000000-0005-0000-0000-0000FB0C0000}"/>
    <cellStyle name="Vírgula 6 2" xfId="465" xr:uid="{00000000-0005-0000-0000-0000FC0C0000}"/>
    <cellStyle name="Vírgula 6 2 10" xfId="2752" xr:uid="{00000000-0005-0000-0000-0000FD0C0000}"/>
    <cellStyle name="Vírgula 6 2 10 2" xfId="3532" xr:uid="{00000000-0005-0000-0000-0000FE0C0000}"/>
    <cellStyle name="Vírgula 6 2 10 3" xfId="4033" xr:uid="{00000000-0005-0000-0000-0000FF0C0000}"/>
    <cellStyle name="Vírgula 6 2 11" xfId="3249" xr:uid="{00000000-0005-0000-0000-0000000D0000}"/>
    <cellStyle name="Vírgula 6 2 12" xfId="3968" xr:uid="{00000000-0005-0000-0000-0000010D0000}"/>
    <cellStyle name="Vírgula 6 2 2" xfId="466" xr:uid="{00000000-0005-0000-0000-0000020D0000}"/>
    <cellStyle name="Vírgula 6 2 2 2" xfId="3250" xr:uid="{00000000-0005-0000-0000-0000030D0000}"/>
    <cellStyle name="Vírgula 6 2 2 3" xfId="3969" xr:uid="{00000000-0005-0000-0000-0000040D0000}"/>
    <cellStyle name="Vírgula 6 2 3" xfId="2753" xr:uid="{00000000-0005-0000-0000-0000050D0000}"/>
    <cellStyle name="Vírgula 6 2 3 2" xfId="3533" xr:uid="{00000000-0005-0000-0000-0000060D0000}"/>
    <cellStyle name="Vírgula 6 2 4" xfId="2754" xr:uid="{00000000-0005-0000-0000-0000070D0000}"/>
    <cellStyle name="Vírgula 6 2 4 2" xfId="3534" xr:uid="{00000000-0005-0000-0000-0000080D0000}"/>
    <cellStyle name="Vírgula 6 2 5" xfId="2755" xr:uid="{00000000-0005-0000-0000-0000090D0000}"/>
    <cellStyle name="Vírgula 6 2 5 2" xfId="3535" xr:uid="{00000000-0005-0000-0000-00000A0D0000}"/>
    <cellStyle name="Vírgula 6 2 6" xfId="2756" xr:uid="{00000000-0005-0000-0000-00000B0D0000}"/>
    <cellStyle name="Vírgula 6 2 6 2" xfId="3536" xr:uid="{00000000-0005-0000-0000-00000C0D0000}"/>
    <cellStyle name="Vírgula 6 2 7" xfId="2757" xr:uid="{00000000-0005-0000-0000-00000D0D0000}"/>
    <cellStyle name="Vírgula 6 2 7 2" xfId="3537" xr:uid="{00000000-0005-0000-0000-00000E0D0000}"/>
    <cellStyle name="Vírgula 6 2 8" xfId="2758" xr:uid="{00000000-0005-0000-0000-00000F0D0000}"/>
    <cellStyle name="Vírgula 6 2 8 2" xfId="3538" xr:uid="{00000000-0005-0000-0000-0000100D0000}"/>
    <cellStyle name="Vírgula 6 2 9" xfId="2759" xr:uid="{00000000-0005-0000-0000-0000110D0000}"/>
    <cellStyle name="Vírgula 6 2 9 2" xfId="3539" xr:uid="{00000000-0005-0000-0000-0000120D0000}"/>
    <cellStyle name="Vírgula 6 3" xfId="2760" xr:uid="{00000000-0005-0000-0000-0000130D0000}"/>
    <cellStyle name="Vírgula 6 3 10" xfId="2761" xr:uid="{00000000-0005-0000-0000-0000140D0000}"/>
    <cellStyle name="Vírgula 6 3 10 2" xfId="2762" xr:uid="{00000000-0005-0000-0000-0000150D0000}"/>
    <cellStyle name="Vírgula 6 3 10 2 2" xfId="2763" xr:uid="{00000000-0005-0000-0000-0000160D0000}"/>
    <cellStyle name="Vírgula 6 3 10 2 2 2" xfId="3542" xr:uid="{00000000-0005-0000-0000-0000170D0000}"/>
    <cellStyle name="Vírgula 6 3 10 2 3" xfId="2764" xr:uid="{00000000-0005-0000-0000-0000180D0000}"/>
    <cellStyle name="Vírgula 6 3 10 2 3 2" xfId="3543" xr:uid="{00000000-0005-0000-0000-0000190D0000}"/>
    <cellStyle name="Vírgula 6 3 10 2 4" xfId="2765" xr:uid="{00000000-0005-0000-0000-00001A0D0000}"/>
    <cellStyle name="Vírgula 6 3 10 2 4 2" xfId="3544" xr:uid="{00000000-0005-0000-0000-00001B0D0000}"/>
    <cellStyle name="Vírgula 6 3 10 2 5" xfId="2766" xr:uid="{00000000-0005-0000-0000-00001C0D0000}"/>
    <cellStyle name="Vírgula 6 3 10 2 5 2" xfId="3545" xr:uid="{00000000-0005-0000-0000-00001D0D0000}"/>
    <cellStyle name="Vírgula 6 3 10 2 6" xfId="3541" xr:uid="{00000000-0005-0000-0000-00001E0D0000}"/>
    <cellStyle name="Vírgula 6 3 10 3" xfId="2767" xr:uid="{00000000-0005-0000-0000-00001F0D0000}"/>
    <cellStyle name="Vírgula 6 3 10 3 2" xfId="3546" xr:uid="{00000000-0005-0000-0000-0000200D0000}"/>
    <cellStyle name="Vírgula 6 3 10 4" xfId="3540" xr:uid="{00000000-0005-0000-0000-0000210D0000}"/>
    <cellStyle name="Vírgula 6 3 10 5" xfId="4034" xr:uid="{00000000-0005-0000-0000-0000220D0000}"/>
    <cellStyle name="Vírgula 6 3 11" xfId="2768" xr:uid="{00000000-0005-0000-0000-0000230D0000}"/>
    <cellStyle name="Vírgula 6 3 11 2" xfId="2769" xr:uid="{00000000-0005-0000-0000-0000240D0000}"/>
    <cellStyle name="Vírgula 6 3 11 2 2" xfId="3548" xr:uid="{00000000-0005-0000-0000-0000250D0000}"/>
    <cellStyle name="Vírgula 6 3 11 3" xfId="2770" xr:uid="{00000000-0005-0000-0000-0000260D0000}"/>
    <cellStyle name="Vírgula 6 3 11 3 2" xfId="3549" xr:uid="{00000000-0005-0000-0000-0000270D0000}"/>
    <cellStyle name="Vírgula 6 3 11 4" xfId="3547" xr:uid="{00000000-0005-0000-0000-0000280D0000}"/>
    <cellStyle name="Vírgula 6 3 12" xfId="2771" xr:uid="{00000000-0005-0000-0000-0000290D0000}"/>
    <cellStyle name="Vírgula 6 3 12 2" xfId="2772" xr:uid="{00000000-0005-0000-0000-00002A0D0000}"/>
    <cellStyle name="Vírgula 6 3 12 2 2" xfId="3551" xr:uid="{00000000-0005-0000-0000-00002B0D0000}"/>
    <cellStyle name="Vírgula 6 3 12 3" xfId="2773" xr:uid="{00000000-0005-0000-0000-00002C0D0000}"/>
    <cellStyle name="Vírgula 6 3 12 3 2" xfId="3552" xr:uid="{00000000-0005-0000-0000-00002D0D0000}"/>
    <cellStyle name="Vírgula 6 3 12 4" xfId="2774" xr:uid="{00000000-0005-0000-0000-00002E0D0000}"/>
    <cellStyle name="Vírgula 6 3 12 4 2" xfId="3553" xr:uid="{00000000-0005-0000-0000-00002F0D0000}"/>
    <cellStyle name="Vírgula 6 3 12 5" xfId="2775" xr:uid="{00000000-0005-0000-0000-0000300D0000}"/>
    <cellStyle name="Vírgula 6 3 12 5 2" xfId="3554" xr:uid="{00000000-0005-0000-0000-0000310D0000}"/>
    <cellStyle name="Vírgula 6 3 12 6" xfId="3550" xr:uid="{00000000-0005-0000-0000-0000320D0000}"/>
    <cellStyle name="Vírgula 6 3 2" xfId="2776" xr:uid="{00000000-0005-0000-0000-0000330D0000}"/>
    <cellStyle name="Vírgula 6 3 2 10" xfId="3555" xr:uid="{00000000-0005-0000-0000-0000340D0000}"/>
    <cellStyle name="Vírgula 6 3 2 2" xfId="2777" xr:uid="{00000000-0005-0000-0000-0000350D0000}"/>
    <cellStyle name="Vírgula 6 3 2 2 2" xfId="3556" xr:uid="{00000000-0005-0000-0000-0000360D0000}"/>
    <cellStyle name="Vírgula 6 3 2 3" xfId="2778" xr:uid="{00000000-0005-0000-0000-0000370D0000}"/>
    <cellStyle name="Vírgula 6 3 2 3 2" xfId="3557" xr:uid="{00000000-0005-0000-0000-0000380D0000}"/>
    <cellStyle name="Vírgula 6 3 2 4" xfId="2779" xr:uid="{00000000-0005-0000-0000-0000390D0000}"/>
    <cellStyle name="Vírgula 6 3 2 4 2" xfId="3558" xr:uid="{00000000-0005-0000-0000-00003A0D0000}"/>
    <cellStyle name="Vírgula 6 3 2 5" xfId="2780" xr:uid="{00000000-0005-0000-0000-00003B0D0000}"/>
    <cellStyle name="Vírgula 6 3 2 5 2" xfId="3559" xr:uid="{00000000-0005-0000-0000-00003C0D0000}"/>
    <cellStyle name="Vírgula 6 3 2 6" xfId="2781" xr:uid="{00000000-0005-0000-0000-00003D0D0000}"/>
    <cellStyle name="Vírgula 6 3 2 6 2" xfId="3560" xr:uid="{00000000-0005-0000-0000-00003E0D0000}"/>
    <cellStyle name="Vírgula 6 3 2 7" xfId="2782" xr:uid="{00000000-0005-0000-0000-00003F0D0000}"/>
    <cellStyle name="Vírgula 6 3 2 7 2" xfId="3561" xr:uid="{00000000-0005-0000-0000-0000400D0000}"/>
    <cellStyle name="Vírgula 6 3 2 8" xfId="2783" xr:uid="{00000000-0005-0000-0000-0000410D0000}"/>
    <cellStyle name="Vírgula 6 3 2 8 2" xfId="3562" xr:uid="{00000000-0005-0000-0000-0000420D0000}"/>
    <cellStyle name="Vírgula 6 3 2 9" xfId="2784" xr:uid="{00000000-0005-0000-0000-0000430D0000}"/>
    <cellStyle name="Vírgula 6 3 2 9 2" xfId="3563" xr:uid="{00000000-0005-0000-0000-0000440D0000}"/>
    <cellStyle name="Vírgula 6 3 3" xfId="2785" xr:uid="{00000000-0005-0000-0000-0000450D0000}"/>
    <cellStyle name="Vírgula 6 3 3 2" xfId="2786" xr:uid="{00000000-0005-0000-0000-0000460D0000}"/>
    <cellStyle name="Vírgula 6 3 3 2 2" xfId="2787" xr:uid="{00000000-0005-0000-0000-0000470D0000}"/>
    <cellStyle name="Vírgula 6 3 3 2 2 2" xfId="3566" xr:uid="{00000000-0005-0000-0000-0000480D0000}"/>
    <cellStyle name="Vírgula 6 3 3 2 3" xfId="3565" xr:uid="{00000000-0005-0000-0000-0000490D0000}"/>
    <cellStyle name="Vírgula 6 3 3 3" xfId="2788" xr:uid="{00000000-0005-0000-0000-00004A0D0000}"/>
    <cellStyle name="Vírgula 6 3 3 3 2" xfId="2789" xr:uid="{00000000-0005-0000-0000-00004B0D0000}"/>
    <cellStyle name="Vírgula 6 3 3 3 2 2" xfId="2790" xr:uid="{00000000-0005-0000-0000-00004C0D0000}"/>
    <cellStyle name="Vírgula 6 3 3 3 2 2 2" xfId="3569" xr:uid="{00000000-0005-0000-0000-00004D0D0000}"/>
    <cellStyle name="Vírgula 6 3 3 3 2 3" xfId="2791" xr:uid="{00000000-0005-0000-0000-00004E0D0000}"/>
    <cellStyle name="Vírgula 6 3 3 3 2 3 2" xfId="3570" xr:uid="{00000000-0005-0000-0000-00004F0D0000}"/>
    <cellStyle name="Vírgula 6 3 3 3 2 4" xfId="2792" xr:uid="{00000000-0005-0000-0000-0000500D0000}"/>
    <cellStyle name="Vírgula 6 3 3 3 2 4 2" xfId="3571" xr:uid="{00000000-0005-0000-0000-0000510D0000}"/>
    <cellStyle name="Vírgula 6 3 3 3 2 5" xfId="2793" xr:uid="{00000000-0005-0000-0000-0000520D0000}"/>
    <cellStyle name="Vírgula 6 3 3 3 2 5 2" xfId="3572" xr:uid="{00000000-0005-0000-0000-0000530D0000}"/>
    <cellStyle name="Vírgula 6 3 3 3 2 6" xfId="3568" xr:uid="{00000000-0005-0000-0000-0000540D0000}"/>
    <cellStyle name="Vírgula 6 3 3 3 3" xfId="3567" xr:uid="{00000000-0005-0000-0000-0000550D0000}"/>
    <cellStyle name="Vírgula 6 3 3 4" xfId="2794" xr:uid="{00000000-0005-0000-0000-0000560D0000}"/>
    <cellStyle name="Vírgula 6 3 3 4 2" xfId="2795" xr:uid="{00000000-0005-0000-0000-0000570D0000}"/>
    <cellStyle name="Vírgula 6 3 3 4 2 2" xfId="3574" xr:uid="{00000000-0005-0000-0000-0000580D0000}"/>
    <cellStyle name="Vírgula 6 3 3 4 3" xfId="2796" xr:uid="{00000000-0005-0000-0000-0000590D0000}"/>
    <cellStyle name="Vírgula 6 3 3 4 3 2" xfId="3575" xr:uid="{00000000-0005-0000-0000-00005A0D0000}"/>
    <cellStyle name="Vírgula 6 3 3 4 4" xfId="3573" xr:uid="{00000000-0005-0000-0000-00005B0D0000}"/>
    <cellStyle name="Vírgula 6 3 3 5" xfId="2797" xr:uid="{00000000-0005-0000-0000-00005C0D0000}"/>
    <cellStyle name="Vírgula 6 3 3 5 2" xfId="2798" xr:uid="{00000000-0005-0000-0000-00005D0D0000}"/>
    <cellStyle name="Vírgula 6 3 3 5 2 2" xfId="3577" xr:uid="{00000000-0005-0000-0000-00005E0D0000}"/>
    <cellStyle name="Vírgula 6 3 3 5 3" xfId="2799" xr:uid="{00000000-0005-0000-0000-00005F0D0000}"/>
    <cellStyle name="Vírgula 6 3 3 5 3 2" xfId="3578" xr:uid="{00000000-0005-0000-0000-0000600D0000}"/>
    <cellStyle name="Vírgula 6 3 3 5 4" xfId="2800" xr:uid="{00000000-0005-0000-0000-0000610D0000}"/>
    <cellStyle name="Vírgula 6 3 3 5 4 2" xfId="3579" xr:uid="{00000000-0005-0000-0000-0000620D0000}"/>
    <cellStyle name="Vírgula 6 3 3 5 5" xfId="2801" xr:uid="{00000000-0005-0000-0000-0000630D0000}"/>
    <cellStyle name="Vírgula 6 3 3 5 5 2" xfId="3580" xr:uid="{00000000-0005-0000-0000-0000640D0000}"/>
    <cellStyle name="Vírgula 6 3 3 5 6" xfId="3576" xr:uid="{00000000-0005-0000-0000-0000650D0000}"/>
    <cellStyle name="Vírgula 6 3 3 6" xfId="3564" xr:uid="{00000000-0005-0000-0000-0000660D0000}"/>
    <cellStyle name="Vírgula 6 3 4" xfId="2802" xr:uid="{00000000-0005-0000-0000-0000670D0000}"/>
    <cellStyle name="Vírgula 6 3 4 2" xfId="2803" xr:uid="{00000000-0005-0000-0000-0000680D0000}"/>
    <cellStyle name="Vírgula 6 3 4 2 2" xfId="2804" xr:uid="{00000000-0005-0000-0000-0000690D0000}"/>
    <cellStyle name="Vírgula 6 3 4 2 2 2" xfId="3583" xr:uid="{00000000-0005-0000-0000-00006A0D0000}"/>
    <cellStyle name="Vírgula 6 3 4 2 3" xfId="3582" xr:uid="{00000000-0005-0000-0000-00006B0D0000}"/>
    <cellStyle name="Vírgula 6 3 4 3" xfId="2805" xr:uid="{00000000-0005-0000-0000-00006C0D0000}"/>
    <cellStyle name="Vírgula 6 3 4 3 2" xfId="3584" xr:uid="{00000000-0005-0000-0000-00006D0D0000}"/>
    <cellStyle name="Vírgula 6 3 4 4" xfId="3581" xr:uid="{00000000-0005-0000-0000-00006E0D0000}"/>
    <cellStyle name="Vírgula 6 3 5" xfId="2806" xr:uid="{00000000-0005-0000-0000-00006F0D0000}"/>
    <cellStyle name="Vírgula 6 3 5 2" xfId="2807" xr:uid="{00000000-0005-0000-0000-0000700D0000}"/>
    <cellStyle name="Vírgula 6 3 5 2 2" xfId="2808" xr:uid="{00000000-0005-0000-0000-0000710D0000}"/>
    <cellStyle name="Vírgula 6 3 5 2 2 2" xfId="3586" xr:uid="{00000000-0005-0000-0000-0000720D0000}"/>
    <cellStyle name="Vírgula 6 3 5 2 3" xfId="3585" xr:uid="{00000000-0005-0000-0000-0000730D0000}"/>
    <cellStyle name="Vírgula 6 3 5 3" xfId="2809" xr:uid="{00000000-0005-0000-0000-0000740D0000}"/>
    <cellStyle name="Vírgula 6 3 5 3 2" xfId="3587" xr:uid="{00000000-0005-0000-0000-0000750D0000}"/>
    <cellStyle name="Vírgula 6 3 5 3 3" xfId="4035" xr:uid="{00000000-0005-0000-0000-0000760D0000}"/>
    <cellStyle name="Vírgula 6 3 5 4" xfId="2810" xr:uid="{00000000-0005-0000-0000-0000770D0000}"/>
    <cellStyle name="Vírgula 6 3 5 4 2" xfId="2811" xr:uid="{00000000-0005-0000-0000-0000780D0000}"/>
    <cellStyle name="Vírgula 6 3 5 4 2 2" xfId="3589" xr:uid="{00000000-0005-0000-0000-0000790D0000}"/>
    <cellStyle name="Vírgula 6 3 5 4 3" xfId="2812" xr:uid="{00000000-0005-0000-0000-00007A0D0000}"/>
    <cellStyle name="Vírgula 6 3 5 4 3 2" xfId="3590" xr:uid="{00000000-0005-0000-0000-00007B0D0000}"/>
    <cellStyle name="Vírgula 6 3 5 4 4" xfId="2813" xr:uid="{00000000-0005-0000-0000-00007C0D0000}"/>
    <cellStyle name="Vírgula 6 3 5 4 4 2" xfId="3591" xr:uid="{00000000-0005-0000-0000-00007D0D0000}"/>
    <cellStyle name="Vírgula 6 3 5 4 5" xfId="2814" xr:uid="{00000000-0005-0000-0000-00007E0D0000}"/>
    <cellStyle name="Vírgula 6 3 5 4 5 2" xfId="3592" xr:uid="{00000000-0005-0000-0000-00007F0D0000}"/>
    <cellStyle name="Vírgula 6 3 5 4 6" xfId="3588" xr:uid="{00000000-0005-0000-0000-0000800D0000}"/>
    <cellStyle name="Vírgula 6 3 6" xfId="2815" xr:uid="{00000000-0005-0000-0000-0000810D0000}"/>
    <cellStyle name="Vírgula 6 3 6 2" xfId="2816" xr:uid="{00000000-0005-0000-0000-0000820D0000}"/>
    <cellStyle name="Vírgula 6 3 6 2 2" xfId="2817" xr:uid="{00000000-0005-0000-0000-0000830D0000}"/>
    <cellStyle name="Vírgula 6 3 6 2 2 2" xfId="3595" xr:uid="{00000000-0005-0000-0000-0000840D0000}"/>
    <cellStyle name="Vírgula 6 3 6 2 3" xfId="3594" xr:uid="{00000000-0005-0000-0000-0000850D0000}"/>
    <cellStyle name="Vírgula 6 3 6 3" xfId="2818" xr:uid="{00000000-0005-0000-0000-0000860D0000}"/>
    <cellStyle name="Vírgula 6 3 6 3 2" xfId="2819" xr:uid="{00000000-0005-0000-0000-0000870D0000}"/>
    <cellStyle name="Vírgula 6 3 6 3 2 2" xfId="2820" xr:uid="{00000000-0005-0000-0000-0000880D0000}"/>
    <cellStyle name="Vírgula 6 3 6 3 2 2 2" xfId="3598" xr:uid="{00000000-0005-0000-0000-0000890D0000}"/>
    <cellStyle name="Vírgula 6 3 6 3 2 3" xfId="2821" xr:uid="{00000000-0005-0000-0000-00008A0D0000}"/>
    <cellStyle name="Vírgula 6 3 6 3 2 3 2" xfId="3599" xr:uid="{00000000-0005-0000-0000-00008B0D0000}"/>
    <cellStyle name="Vírgula 6 3 6 3 2 4" xfId="2822" xr:uid="{00000000-0005-0000-0000-00008C0D0000}"/>
    <cellStyle name="Vírgula 6 3 6 3 2 4 2" xfId="3600" xr:uid="{00000000-0005-0000-0000-00008D0D0000}"/>
    <cellStyle name="Vírgula 6 3 6 3 2 5" xfId="2823" xr:uid="{00000000-0005-0000-0000-00008E0D0000}"/>
    <cellStyle name="Vírgula 6 3 6 3 2 5 2" xfId="3601" xr:uid="{00000000-0005-0000-0000-00008F0D0000}"/>
    <cellStyle name="Vírgula 6 3 6 3 2 6" xfId="3597" xr:uid="{00000000-0005-0000-0000-0000900D0000}"/>
    <cellStyle name="Vírgula 6 3 6 3 3" xfId="3596" xr:uid="{00000000-0005-0000-0000-0000910D0000}"/>
    <cellStyle name="Vírgula 6 3 6 4" xfId="2824" xr:uid="{00000000-0005-0000-0000-0000920D0000}"/>
    <cellStyle name="Vírgula 6 3 6 4 2" xfId="2825" xr:uid="{00000000-0005-0000-0000-0000930D0000}"/>
    <cellStyle name="Vírgula 6 3 6 4 2 2" xfId="3603" xr:uid="{00000000-0005-0000-0000-0000940D0000}"/>
    <cellStyle name="Vírgula 6 3 6 4 3" xfId="2826" xr:uid="{00000000-0005-0000-0000-0000950D0000}"/>
    <cellStyle name="Vírgula 6 3 6 4 3 2" xfId="3604" xr:uid="{00000000-0005-0000-0000-0000960D0000}"/>
    <cellStyle name="Vírgula 6 3 6 4 4" xfId="3602" xr:uid="{00000000-0005-0000-0000-0000970D0000}"/>
    <cellStyle name="Vírgula 6 3 6 5" xfId="2827" xr:uid="{00000000-0005-0000-0000-0000980D0000}"/>
    <cellStyle name="Vírgula 6 3 6 5 2" xfId="2828" xr:uid="{00000000-0005-0000-0000-0000990D0000}"/>
    <cellStyle name="Vírgula 6 3 6 5 2 2" xfId="3606" xr:uid="{00000000-0005-0000-0000-00009A0D0000}"/>
    <cellStyle name="Vírgula 6 3 6 5 3" xfId="2829" xr:uid="{00000000-0005-0000-0000-00009B0D0000}"/>
    <cellStyle name="Vírgula 6 3 6 5 3 2" xfId="3607" xr:uid="{00000000-0005-0000-0000-00009C0D0000}"/>
    <cellStyle name="Vírgula 6 3 6 5 4" xfId="2830" xr:uid="{00000000-0005-0000-0000-00009D0D0000}"/>
    <cellStyle name="Vírgula 6 3 6 5 4 2" xfId="3608" xr:uid="{00000000-0005-0000-0000-00009E0D0000}"/>
    <cellStyle name="Vírgula 6 3 6 5 5" xfId="2831" xr:uid="{00000000-0005-0000-0000-00009F0D0000}"/>
    <cellStyle name="Vírgula 6 3 6 5 5 2" xfId="3609" xr:uid="{00000000-0005-0000-0000-0000A00D0000}"/>
    <cellStyle name="Vírgula 6 3 6 5 6" xfId="3605" xr:uid="{00000000-0005-0000-0000-0000A10D0000}"/>
    <cellStyle name="Vírgula 6 3 6 6" xfId="3593" xr:uid="{00000000-0005-0000-0000-0000A20D0000}"/>
    <cellStyle name="Vírgula 6 3 7" xfId="2832" xr:uid="{00000000-0005-0000-0000-0000A30D0000}"/>
    <cellStyle name="Vírgula 6 3 7 2" xfId="2833" xr:uid="{00000000-0005-0000-0000-0000A40D0000}"/>
    <cellStyle name="Vírgula 6 3 7 2 2" xfId="2834" xr:uid="{00000000-0005-0000-0000-0000A50D0000}"/>
    <cellStyle name="Vírgula 6 3 7 2 2 2" xfId="3611" xr:uid="{00000000-0005-0000-0000-0000A60D0000}"/>
    <cellStyle name="Vírgula 6 3 7 2 3" xfId="3610" xr:uid="{00000000-0005-0000-0000-0000A70D0000}"/>
    <cellStyle name="Vírgula 6 3 7 2 4" xfId="4036" xr:uid="{00000000-0005-0000-0000-0000A80D0000}"/>
    <cellStyle name="Vírgula 6 3 7 3" xfId="2835" xr:uid="{00000000-0005-0000-0000-0000A90D0000}"/>
    <cellStyle name="Vírgula 6 3 7 3 2" xfId="2836" xr:uid="{00000000-0005-0000-0000-0000AA0D0000}"/>
    <cellStyle name="Vírgula 6 3 7 3 2 2" xfId="3613" xr:uid="{00000000-0005-0000-0000-0000AB0D0000}"/>
    <cellStyle name="Vírgula 6 3 7 3 3" xfId="2837" xr:uid="{00000000-0005-0000-0000-0000AC0D0000}"/>
    <cellStyle name="Vírgula 6 3 7 3 3 2" xfId="3614" xr:uid="{00000000-0005-0000-0000-0000AD0D0000}"/>
    <cellStyle name="Vírgula 6 3 7 3 4" xfId="2838" xr:uid="{00000000-0005-0000-0000-0000AE0D0000}"/>
    <cellStyle name="Vírgula 6 3 7 3 4 2" xfId="3615" xr:uid="{00000000-0005-0000-0000-0000AF0D0000}"/>
    <cellStyle name="Vírgula 6 3 7 3 5" xfId="2839" xr:uid="{00000000-0005-0000-0000-0000B00D0000}"/>
    <cellStyle name="Vírgula 6 3 7 3 5 2" xfId="3616" xr:uid="{00000000-0005-0000-0000-0000B10D0000}"/>
    <cellStyle name="Vírgula 6 3 7 3 6" xfId="3612" xr:uid="{00000000-0005-0000-0000-0000B20D0000}"/>
    <cellStyle name="Vírgula 6 3 8" xfId="2840" xr:uid="{00000000-0005-0000-0000-0000B30D0000}"/>
    <cellStyle name="Vírgula 6 3 8 2" xfId="2841" xr:uid="{00000000-0005-0000-0000-0000B40D0000}"/>
    <cellStyle name="Vírgula 6 3 8 2 2" xfId="2842" xr:uid="{00000000-0005-0000-0000-0000B50D0000}"/>
    <cellStyle name="Vírgula 6 3 8 2 2 2" xfId="3618" xr:uid="{00000000-0005-0000-0000-0000B60D0000}"/>
    <cellStyle name="Vírgula 6 3 8 2 3" xfId="3617" xr:uid="{00000000-0005-0000-0000-0000B70D0000}"/>
    <cellStyle name="Vírgula 6 3 8 2 4" xfId="4037" xr:uid="{00000000-0005-0000-0000-0000B80D0000}"/>
    <cellStyle name="Vírgula 6 3 8 3" xfId="2843" xr:uid="{00000000-0005-0000-0000-0000B90D0000}"/>
    <cellStyle name="Vírgula 6 3 8 3 2" xfId="3619" xr:uid="{00000000-0005-0000-0000-0000BA0D0000}"/>
    <cellStyle name="Vírgula 6 3 8 4" xfId="2844" xr:uid="{00000000-0005-0000-0000-0000BB0D0000}"/>
    <cellStyle name="Vírgula 6 3 8 4 2" xfId="2845" xr:uid="{00000000-0005-0000-0000-0000BC0D0000}"/>
    <cellStyle name="Vírgula 6 3 8 4 2 2" xfId="3621" xr:uid="{00000000-0005-0000-0000-0000BD0D0000}"/>
    <cellStyle name="Vírgula 6 3 8 4 3" xfId="2846" xr:uid="{00000000-0005-0000-0000-0000BE0D0000}"/>
    <cellStyle name="Vírgula 6 3 8 4 3 2" xfId="3622" xr:uid="{00000000-0005-0000-0000-0000BF0D0000}"/>
    <cellStyle name="Vírgula 6 3 8 4 4" xfId="3620" xr:uid="{00000000-0005-0000-0000-0000C00D0000}"/>
    <cellStyle name="Vírgula 6 3 8 5" xfId="2847" xr:uid="{00000000-0005-0000-0000-0000C10D0000}"/>
    <cellStyle name="Vírgula 6 3 8 5 2" xfId="3623" xr:uid="{00000000-0005-0000-0000-0000C20D0000}"/>
    <cellStyle name="Vírgula 6 3 9" xfId="2848" xr:uid="{00000000-0005-0000-0000-0000C30D0000}"/>
    <cellStyle name="Vírgula 6 3 9 2" xfId="2849" xr:uid="{00000000-0005-0000-0000-0000C40D0000}"/>
    <cellStyle name="Vírgula 6 3 9 2 2" xfId="3624" xr:uid="{00000000-0005-0000-0000-0000C50D0000}"/>
    <cellStyle name="Vírgula 6 3 9 2 3" xfId="4038" xr:uid="{00000000-0005-0000-0000-0000C60D0000}"/>
    <cellStyle name="Vírgula 6 3 9 3" xfId="2850" xr:uid="{00000000-0005-0000-0000-0000C70D0000}"/>
    <cellStyle name="Vírgula 6 3 9 3 2" xfId="2851" xr:uid="{00000000-0005-0000-0000-0000C80D0000}"/>
    <cellStyle name="Vírgula 6 3 9 3 2 2" xfId="3626" xr:uid="{00000000-0005-0000-0000-0000C90D0000}"/>
    <cellStyle name="Vírgula 6 3 9 3 3" xfId="2852" xr:uid="{00000000-0005-0000-0000-0000CA0D0000}"/>
    <cellStyle name="Vírgula 6 3 9 3 3 2" xfId="3627" xr:uid="{00000000-0005-0000-0000-0000CB0D0000}"/>
    <cellStyle name="Vírgula 6 3 9 3 4" xfId="2853" xr:uid="{00000000-0005-0000-0000-0000CC0D0000}"/>
    <cellStyle name="Vírgula 6 3 9 3 4 2" xfId="3628" xr:uid="{00000000-0005-0000-0000-0000CD0D0000}"/>
    <cellStyle name="Vírgula 6 3 9 3 5" xfId="2854" xr:uid="{00000000-0005-0000-0000-0000CE0D0000}"/>
    <cellStyle name="Vírgula 6 3 9 3 5 2" xfId="3629" xr:uid="{00000000-0005-0000-0000-0000CF0D0000}"/>
    <cellStyle name="Vírgula 6 3 9 3 6" xfId="3625" xr:uid="{00000000-0005-0000-0000-0000D00D0000}"/>
    <cellStyle name="Vírgula 6 4" xfId="2855" xr:uid="{00000000-0005-0000-0000-0000D10D0000}"/>
    <cellStyle name="Vírgula 6 4 2" xfId="2856" xr:uid="{00000000-0005-0000-0000-0000D20D0000}"/>
    <cellStyle name="Vírgula 6 4 2 2" xfId="3631" xr:uid="{00000000-0005-0000-0000-0000D30D0000}"/>
    <cellStyle name="Vírgula 6 4 3" xfId="3630" xr:uid="{00000000-0005-0000-0000-0000D40D0000}"/>
    <cellStyle name="Vírgula 6 4 4" xfId="4039" xr:uid="{00000000-0005-0000-0000-0000D50D0000}"/>
    <cellStyle name="Vírgula 6 5" xfId="2857" xr:uid="{00000000-0005-0000-0000-0000D60D0000}"/>
    <cellStyle name="Vírgula 6 5 2" xfId="3632" xr:uid="{00000000-0005-0000-0000-0000D70D0000}"/>
    <cellStyle name="Vírgula 6 6" xfId="2858" xr:uid="{00000000-0005-0000-0000-0000D80D0000}"/>
    <cellStyle name="Vírgula 6 6 2" xfId="3633" xr:uid="{00000000-0005-0000-0000-0000D90D0000}"/>
    <cellStyle name="Vírgula 6 7" xfId="2859" xr:uid="{00000000-0005-0000-0000-0000DA0D0000}"/>
    <cellStyle name="Vírgula 6 7 2" xfId="3634" xr:uid="{00000000-0005-0000-0000-0000DB0D0000}"/>
    <cellStyle name="Vírgula 6 8" xfId="2860" xr:uid="{00000000-0005-0000-0000-0000DC0D0000}"/>
    <cellStyle name="Vírgula 6 8 2" xfId="3635" xr:uid="{00000000-0005-0000-0000-0000DD0D0000}"/>
    <cellStyle name="Vírgula 6 9" xfId="2861" xr:uid="{00000000-0005-0000-0000-0000DE0D0000}"/>
    <cellStyle name="Vírgula 6 9 2" xfId="3636" xr:uid="{00000000-0005-0000-0000-0000DF0D0000}"/>
    <cellStyle name="Vírgula 7" xfId="311" xr:uid="{00000000-0005-0000-0000-0000E00D0000}"/>
    <cellStyle name="Vírgula 7 10" xfId="2862" xr:uid="{00000000-0005-0000-0000-0000E10D0000}"/>
    <cellStyle name="Vírgula 7 10 2" xfId="2863" xr:uid="{00000000-0005-0000-0000-0000E20D0000}"/>
    <cellStyle name="Vírgula 7 10 2 2" xfId="3638" xr:uid="{00000000-0005-0000-0000-0000E30D0000}"/>
    <cellStyle name="Vírgula 7 10 2 3" xfId="4041" xr:uid="{00000000-0005-0000-0000-0000E40D0000}"/>
    <cellStyle name="Vírgula 7 10 3" xfId="3637" xr:uid="{00000000-0005-0000-0000-0000E50D0000}"/>
    <cellStyle name="Vírgula 7 10 4" xfId="4040" xr:uid="{00000000-0005-0000-0000-0000E60D0000}"/>
    <cellStyle name="Vírgula 7 11" xfId="2864" xr:uid="{00000000-0005-0000-0000-0000E70D0000}"/>
    <cellStyle name="Vírgula 7 11 2" xfId="2865" xr:uid="{00000000-0005-0000-0000-0000E80D0000}"/>
    <cellStyle name="Vírgula 7 11 2 2" xfId="3640" xr:uid="{00000000-0005-0000-0000-0000E90D0000}"/>
    <cellStyle name="Vírgula 7 11 3" xfId="2866" xr:uid="{00000000-0005-0000-0000-0000EA0D0000}"/>
    <cellStyle name="Vírgula 7 11 3 2" xfId="3641" xr:uid="{00000000-0005-0000-0000-0000EB0D0000}"/>
    <cellStyle name="Vírgula 7 11 4" xfId="3639" xr:uid="{00000000-0005-0000-0000-0000EC0D0000}"/>
    <cellStyle name="Vírgula 7 12" xfId="2867" xr:uid="{00000000-0005-0000-0000-0000ED0D0000}"/>
    <cellStyle name="Vírgula 7 12 2" xfId="2868" xr:uid="{00000000-0005-0000-0000-0000EE0D0000}"/>
    <cellStyle name="Vírgula 7 12 2 2" xfId="3643" xr:uid="{00000000-0005-0000-0000-0000EF0D0000}"/>
    <cellStyle name="Vírgula 7 12 2 3" xfId="4043" xr:uid="{00000000-0005-0000-0000-0000F00D0000}"/>
    <cellStyle name="Vírgula 7 12 3" xfId="3642" xr:uid="{00000000-0005-0000-0000-0000F10D0000}"/>
    <cellStyle name="Vírgula 7 12 4" xfId="4042" xr:uid="{00000000-0005-0000-0000-0000F20D0000}"/>
    <cellStyle name="Vírgula 7 13" xfId="2869" xr:uid="{00000000-0005-0000-0000-0000F30D0000}"/>
    <cellStyle name="Vírgula 7 13 2" xfId="2870" xr:uid="{00000000-0005-0000-0000-0000F40D0000}"/>
    <cellStyle name="Vírgula 7 13 2 2" xfId="3645" xr:uid="{00000000-0005-0000-0000-0000F50D0000}"/>
    <cellStyle name="Vírgula 7 13 3" xfId="3644" xr:uid="{00000000-0005-0000-0000-0000F60D0000}"/>
    <cellStyle name="Vírgula 7 14" xfId="2871" xr:uid="{00000000-0005-0000-0000-0000F70D0000}"/>
    <cellStyle name="Vírgula 7 14 2" xfId="2872" xr:uid="{00000000-0005-0000-0000-0000F80D0000}"/>
    <cellStyle name="Vírgula 7 14 2 2" xfId="3647" xr:uid="{00000000-0005-0000-0000-0000F90D0000}"/>
    <cellStyle name="Vírgula 7 14 3" xfId="2873" xr:uid="{00000000-0005-0000-0000-0000FA0D0000}"/>
    <cellStyle name="Vírgula 7 14 3 2" xfId="3648" xr:uid="{00000000-0005-0000-0000-0000FB0D0000}"/>
    <cellStyle name="Vírgula 7 14 4" xfId="3646" xr:uid="{00000000-0005-0000-0000-0000FC0D0000}"/>
    <cellStyle name="Vírgula 7 15" xfId="2874" xr:uid="{00000000-0005-0000-0000-0000FD0D0000}"/>
    <cellStyle name="Vírgula 7 15 2" xfId="2875" xr:uid="{00000000-0005-0000-0000-0000FE0D0000}"/>
    <cellStyle name="Vírgula 7 15 2 2" xfId="3650" xr:uid="{00000000-0005-0000-0000-0000FF0D0000}"/>
    <cellStyle name="Vírgula 7 15 2 3" xfId="4045" xr:uid="{00000000-0005-0000-0000-0000000E0000}"/>
    <cellStyle name="Vírgula 7 15 3" xfId="3649" xr:uid="{00000000-0005-0000-0000-0000010E0000}"/>
    <cellStyle name="Vírgula 7 15 4" xfId="4044" xr:uid="{00000000-0005-0000-0000-0000020E0000}"/>
    <cellStyle name="Vírgula 7 16" xfId="2876" xr:uid="{00000000-0005-0000-0000-0000030E0000}"/>
    <cellStyle name="Vírgula 7 16 2" xfId="2877" xr:uid="{00000000-0005-0000-0000-0000040E0000}"/>
    <cellStyle name="Vírgula 7 16 2 2" xfId="3652" xr:uid="{00000000-0005-0000-0000-0000050E0000}"/>
    <cellStyle name="Vírgula 7 16 2 3" xfId="4047" xr:uid="{00000000-0005-0000-0000-0000060E0000}"/>
    <cellStyle name="Vírgula 7 16 3" xfId="3651" xr:uid="{00000000-0005-0000-0000-0000070E0000}"/>
    <cellStyle name="Vírgula 7 16 4" xfId="4046" xr:uid="{00000000-0005-0000-0000-0000080E0000}"/>
    <cellStyle name="Vírgula 7 17" xfId="2878" xr:uid="{00000000-0005-0000-0000-0000090E0000}"/>
    <cellStyle name="Vírgula 7 17 2" xfId="2879" xr:uid="{00000000-0005-0000-0000-00000A0E0000}"/>
    <cellStyle name="Vírgula 7 17 2 2" xfId="3654" xr:uid="{00000000-0005-0000-0000-00000B0E0000}"/>
    <cellStyle name="Vírgula 7 17 3" xfId="2880" xr:uid="{00000000-0005-0000-0000-00000C0E0000}"/>
    <cellStyle name="Vírgula 7 17 3 2" xfId="3655" xr:uid="{00000000-0005-0000-0000-00000D0E0000}"/>
    <cellStyle name="Vírgula 7 17 4" xfId="3653" xr:uid="{00000000-0005-0000-0000-00000E0E0000}"/>
    <cellStyle name="Vírgula 7 18" xfId="2881" xr:uid="{00000000-0005-0000-0000-00000F0E0000}"/>
    <cellStyle name="Vírgula 7 18 2" xfId="2882" xr:uid="{00000000-0005-0000-0000-0000100E0000}"/>
    <cellStyle name="Vírgula 7 18 2 2" xfId="3657" xr:uid="{00000000-0005-0000-0000-0000110E0000}"/>
    <cellStyle name="Vírgula 7 18 2 3" xfId="4049" xr:uid="{00000000-0005-0000-0000-0000120E0000}"/>
    <cellStyle name="Vírgula 7 18 3" xfId="3656" xr:uid="{00000000-0005-0000-0000-0000130E0000}"/>
    <cellStyle name="Vírgula 7 18 4" xfId="4048" xr:uid="{00000000-0005-0000-0000-0000140E0000}"/>
    <cellStyle name="Vírgula 7 19" xfId="2883" xr:uid="{00000000-0005-0000-0000-0000150E0000}"/>
    <cellStyle name="Vírgula 7 19 2" xfId="2884" xr:uid="{00000000-0005-0000-0000-0000160E0000}"/>
    <cellStyle name="Vírgula 7 19 2 2" xfId="3659" xr:uid="{00000000-0005-0000-0000-0000170E0000}"/>
    <cellStyle name="Vírgula 7 19 3" xfId="2885" xr:uid="{00000000-0005-0000-0000-0000180E0000}"/>
    <cellStyle name="Vírgula 7 19 3 2" xfId="3660" xr:uid="{00000000-0005-0000-0000-0000190E0000}"/>
    <cellStyle name="Vírgula 7 19 4" xfId="3658" xr:uid="{00000000-0005-0000-0000-00001A0E0000}"/>
    <cellStyle name="Vírgula 7 2" xfId="467" xr:uid="{00000000-0005-0000-0000-00001B0E0000}"/>
    <cellStyle name="Vírgula 7 2 10" xfId="2886" xr:uid="{00000000-0005-0000-0000-00001C0E0000}"/>
    <cellStyle name="Vírgula 7 2 10 2" xfId="2887" xr:uid="{00000000-0005-0000-0000-00001D0E0000}"/>
    <cellStyle name="Vírgula 7 2 10 2 2" xfId="3662" xr:uid="{00000000-0005-0000-0000-00001E0E0000}"/>
    <cellStyle name="Vírgula 7 2 10 2 3" xfId="4051" xr:uid="{00000000-0005-0000-0000-00001F0E0000}"/>
    <cellStyle name="Vírgula 7 2 10 3" xfId="3661" xr:uid="{00000000-0005-0000-0000-0000200E0000}"/>
    <cellStyle name="Vírgula 7 2 10 4" xfId="4050" xr:uid="{00000000-0005-0000-0000-0000210E0000}"/>
    <cellStyle name="Vírgula 7 2 11" xfId="2888" xr:uid="{00000000-0005-0000-0000-0000220E0000}"/>
    <cellStyle name="Vírgula 7 2 11 2" xfId="2889" xr:uid="{00000000-0005-0000-0000-0000230E0000}"/>
    <cellStyle name="Vírgula 7 2 11 2 2" xfId="3664" xr:uid="{00000000-0005-0000-0000-0000240E0000}"/>
    <cellStyle name="Vírgula 7 2 11 2 3" xfId="4053" xr:uid="{00000000-0005-0000-0000-0000250E0000}"/>
    <cellStyle name="Vírgula 7 2 11 3" xfId="3663" xr:uid="{00000000-0005-0000-0000-0000260E0000}"/>
    <cellStyle name="Vírgula 7 2 11 4" xfId="4052" xr:uid="{00000000-0005-0000-0000-0000270E0000}"/>
    <cellStyle name="Vírgula 7 2 12" xfId="2890" xr:uid="{00000000-0005-0000-0000-0000280E0000}"/>
    <cellStyle name="Vírgula 7 2 12 2" xfId="3665" xr:uid="{00000000-0005-0000-0000-0000290E0000}"/>
    <cellStyle name="Vírgula 7 2 12 3" xfId="4054" xr:uid="{00000000-0005-0000-0000-00002A0E0000}"/>
    <cellStyle name="Vírgula 7 2 13" xfId="2891" xr:uid="{00000000-0005-0000-0000-00002B0E0000}"/>
    <cellStyle name="Vírgula 7 2 13 2" xfId="2892" xr:uid="{00000000-0005-0000-0000-00002C0E0000}"/>
    <cellStyle name="Vírgula 7 2 13 2 2" xfId="3667" xr:uid="{00000000-0005-0000-0000-00002D0E0000}"/>
    <cellStyle name="Vírgula 7 2 13 2 3" xfId="4056" xr:uid="{00000000-0005-0000-0000-00002E0E0000}"/>
    <cellStyle name="Vírgula 7 2 13 3" xfId="3666" xr:uid="{00000000-0005-0000-0000-00002F0E0000}"/>
    <cellStyle name="Vírgula 7 2 13 4" xfId="4055" xr:uid="{00000000-0005-0000-0000-0000300E0000}"/>
    <cellStyle name="Vírgula 7 2 14" xfId="2893" xr:uid="{00000000-0005-0000-0000-0000310E0000}"/>
    <cellStyle name="Vírgula 7 2 14 2" xfId="3668" xr:uid="{00000000-0005-0000-0000-0000320E0000}"/>
    <cellStyle name="Vírgula 7 2 14 3" xfId="4057" xr:uid="{00000000-0005-0000-0000-0000330E0000}"/>
    <cellStyle name="Vírgula 7 2 15" xfId="3251" xr:uid="{00000000-0005-0000-0000-0000340E0000}"/>
    <cellStyle name="Vírgula 7 2 16" xfId="3970" xr:uid="{00000000-0005-0000-0000-0000350E0000}"/>
    <cellStyle name="Vírgula 7 2 2" xfId="2894" xr:uid="{00000000-0005-0000-0000-0000360E0000}"/>
    <cellStyle name="Vírgula 7 2 2 10" xfId="2895" xr:uid="{00000000-0005-0000-0000-0000370E0000}"/>
    <cellStyle name="Vírgula 7 2 2 10 2" xfId="3670" xr:uid="{00000000-0005-0000-0000-0000380E0000}"/>
    <cellStyle name="Vírgula 7 2 2 11" xfId="2896" xr:uid="{00000000-0005-0000-0000-0000390E0000}"/>
    <cellStyle name="Vírgula 7 2 2 11 2" xfId="3671" xr:uid="{00000000-0005-0000-0000-00003A0E0000}"/>
    <cellStyle name="Vírgula 7 2 2 11 3" xfId="4059" xr:uid="{00000000-0005-0000-0000-00003B0E0000}"/>
    <cellStyle name="Vírgula 7 2 2 12" xfId="2897" xr:uid="{00000000-0005-0000-0000-00003C0E0000}"/>
    <cellStyle name="Vírgula 7 2 2 12 2" xfId="3672" xr:uid="{00000000-0005-0000-0000-00003D0E0000}"/>
    <cellStyle name="Vírgula 7 2 2 13" xfId="2898" xr:uid="{00000000-0005-0000-0000-00003E0E0000}"/>
    <cellStyle name="Vírgula 7 2 2 13 2" xfId="3673" xr:uid="{00000000-0005-0000-0000-00003F0E0000}"/>
    <cellStyle name="Vírgula 7 2 2 14" xfId="3669" xr:uid="{00000000-0005-0000-0000-0000400E0000}"/>
    <cellStyle name="Vírgula 7 2 2 15" xfId="4058" xr:uid="{00000000-0005-0000-0000-0000410E0000}"/>
    <cellStyle name="Vírgula 7 2 2 2" xfId="2899" xr:uid="{00000000-0005-0000-0000-0000420E0000}"/>
    <cellStyle name="Vírgula 7 2 2 2 2" xfId="2900" xr:uid="{00000000-0005-0000-0000-0000430E0000}"/>
    <cellStyle name="Vírgula 7 2 2 2 2 2" xfId="3675" xr:uid="{00000000-0005-0000-0000-0000440E0000}"/>
    <cellStyle name="Vírgula 7 2 2 2 3" xfId="3674" xr:uid="{00000000-0005-0000-0000-0000450E0000}"/>
    <cellStyle name="Vírgula 7 2 2 2 4" xfId="4060" xr:uid="{00000000-0005-0000-0000-0000460E0000}"/>
    <cellStyle name="Vírgula 7 2 2 3" xfId="2901" xr:uid="{00000000-0005-0000-0000-0000470E0000}"/>
    <cellStyle name="Vírgula 7 2 2 3 2" xfId="2902" xr:uid="{00000000-0005-0000-0000-0000480E0000}"/>
    <cellStyle name="Vírgula 7 2 2 3 2 2" xfId="3677" xr:uid="{00000000-0005-0000-0000-0000490E0000}"/>
    <cellStyle name="Vírgula 7 2 2 3 3" xfId="3676" xr:uid="{00000000-0005-0000-0000-00004A0E0000}"/>
    <cellStyle name="Vírgula 7 2 2 3 4" xfId="4061" xr:uid="{00000000-0005-0000-0000-00004B0E0000}"/>
    <cellStyle name="Vírgula 7 2 2 4" xfId="2903" xr:uid="{00000000-0005-0000-0000-00004C0E0000}"/>
    <cellStyle name="Vírgula 7 2 2 4 2" xfId="3678" xr:uid="{00000000-0005-0000-0000-00004D0E0000}"/>
    <cellStyle name="Vírgula 7 2 2 5" xfId="2904" xr:uid="{00000000-0005-0000-0000-00004E0E0000}"/>
    <cellStyle name="Vírgula 7 2 2 5 2" xfId="3679" xr:uid="{00000000-0005-0000-0000-00004F0E0000}"/>
    <cellStyle name="Vírgula 7 2 2 6" xfId="2905" xr:uid="{00000000-0005-0000-0000-0000500E0000}"/>
    <cellStyle name="Vírgula 7 2 2 6 2" xfId="3680" xr:uid="{00000000-0005-0000-0000-0000510E0000}"/>
    <cellStyle name="Vírgula 7 2 2 7" xfId="2906" xr:uid="{00000000-0005-0000-0000-0000520E0000}"/>
    <cellStyle name="Vírgula 7 2 2 7 2" xfId="3681" xr:uid="{00000000-0005-0000-0000-0000530E0000}"/>
    <cellStyle name="Vírgula 7 2 2 8" xfId="2907" xr:uid="{00000000-0005-0000-0000-0000540E0000}"/>
    <cellStyle name="Vírgula 7 2 2 8 2" xfId="3682" xr:uid="{00000000-0005-0000-0000-0000550E0000}"/>
    <cellStyle name="Vírgula 7 2 2 9" xfId="2908" xr:uid="{00000000-0005-0000-0000-0000560E0000}"/>
    <cellStyle name="Vírgula 7 2 2 9 2" xfId="3683" xr:uid="{00000000-0005-0000-0000-0000570E0000}"/>
    <cellStyle name="Vírgula 7 2 3" xfId="2909" xr:uid="{00000000-0005-0000-0000-0000580E0000}"/>
    <cellStyle name="Vírgula 7 2 3 10" xfId="2910" xr:uid="{00000000-0005-0000-0000-0000590E0000}"/>
    <cellStyle name="Vírgula 7 2 3 10 2" xfId="3685" xr:uid="{00000000-0005-0000-0000-00005A0E0000}"/>
    <cellStyle name="Vírgula 7 2 3 10 3" xfId="4063" xr:uid="{00000000-0005-0000-0000-00005B0E0000}"/>
    <cellStyle name="Vírgula 7 2 3 11" xfId="2911" xr:uid="{00000000-0005-0000-0000-00005C0E0000}"/>
    <cellStyle name="Vírgula 7 2 3 11 2" xfId="2912" xr:uid="{00000000-0005-0000-0000-00005D0E0000}"/>
    <cellStyle name="Vírgula 7 2 3 11 2 2" xfId="3687" xr:uid="{00000000-0005-0000-0000-00005E0E0000}"/>
    <cellStyle name="Vírgula 7 2 3 11 2 3" xfId="4065" xr:uid="{00000000-0005-0000-0000-00005F0E0000}"/>
    <cellStyle name="Vírgula 7 2 3 11 3" xfId="3686" xr:uid="{00000000-0005-0000-0000-0000600E0000}"/>
    <cellStyle name="Vírgula 7 2 3 11 4" xfId="4064" xr:uid="{00000000-0005-0000-0000-0000610E0000}"/>
    <cellStyle name="Vírgula 7 2 3 12" xfId="2913" xr:uid="{00000000-0005-0000-0000-0000620E0000}"/>
    <cellStyle name="Vírgula 7 2 3 12 2" xfId="3688" xr:uid="{00000000-0005-0000-0000-0000630E0000}"/>
    <cellStyle name="Vírgula 7 2 3 12 3" xfId="4066" xr:uid="{00000000-0005-0000-0000-0000640E0000}"/>
    <cellStyle name="Vírgula 7 2 3 13" xfId="2914" xr:uid="{00000000-0005-0000-0000-0000650E0000}"/>
    <cellStyle name="Vírgula 7 2 3 13 2" xfId="3689" xr:uid="{00000000-0005-0000-0000-0000660E0000}"/>
    <cellStyle name="Vírgula 7 2 3 13 3" xfId="4067" xr:uid="{00000000-0005-0000-0000-0000670E0000}"/>
    <cellStyle name="Vírgula 7 2 3 14" xfId="3684" xr:uid="{00000000-0005-0000-0000-0000680E0000}"/>
    <cellStyle name="Vírgula 7 2 3 15" xfId="4062" xr:uid="{00000000-0005-0000-0000-0000690E0000}"/>
    <cellStyle name="Vírgula 7 2 3 2" xfId="2915" xr:uid="{00000000-0005-0000-0000-00006A0E0000}"/>
    <cellStyle name="Vírgula 7 2 3 2 2" xfId="2916" xr:uid="{00000000-0005-0000-0000-00006B0E0000}"/>
    <cellStyle name="Vírgula 7 2 3 2 2 2" xfId="3691" xr:uid="{00000000-0005-0000-0000-00006C0E0000}"/>
    <cellStyle name="Vírgula 7 2 3 2 2 3" xfId="4069" xr:uid="{00000000-0005-0000-0000-00006D0E0000}"/>
    <cellStyle name="Vírgula 7 2 3 2 3" xfId="3690" xr:uid="{00000000-0005-0000-0000-00006E0E0000}"/>
    <cellStyle name="Vírgula 7 2 3 2 4" xfId="4068" xr:uid="{00000000-0005-0000-0000-00006F0E0000}"/>
    <cellStyle name="Vírgula 7 2 3 3" xfId="2917" xr:uid="{00000000-0005-0000-0000-0000700E0000}"/>
    <cellStyle name="Vírgula 7 2 3 3 2" xfId="2918" xr:uid="{00000000-0005-0000-0000-0000710E0000}"/>
    <cellStyle name="Vírgula 7 2 3 3 2 2" xfId="2919" xr:uid="{00000000-0005-0000-0000-0000720E0000}"/>
    <cellStyle name="Vírgula 7 2 3 3 2 2 2" xfId="3694" xr:uid="{00000000-0005-0000-0000-0000730E0000}"/>
    <cellStyle name="Vírgula 7 2 3 3 2 2 3" xfId="4072" xr:uid="{00000000-0005-0000-0000-0000740E0000}"/>
    <cellStyle name="Vírgula 7 2 3 3 2 3" xfId="3693" xr:uid="{00000000-0005-0000-0000-0000750E0000}"/>
    <cellStyle name="Vírgula 7 2 3 3 2 4" xfId="4071" xr:uid="{00000000-0005-0000-0000-0000760E0000}"/>
    <cellStyle name="Vírgula 7 2 3 3 3" xfId="2920" xr:uid="{00000000-0005-0000-0000-0000770E0000}"/>
    <cellStyle name="Vírgula 7 2 3 3 3 2" xfId="3695" xr:uid="{00000000-0005-0000-0000-0000780E0000}"/>
    <cellStyle name="Vírgula 7 2 3 3 3 3" xfId="4073" xr:uid="{00000000-0005-0000-0000-0000790E0000}"/>
    <cellStyle name="Vírgula 7 2 3 3 4" xfId="3692" xr:uid="{00000000-0005-0000-0000-00007A0E0000}"/>
    <cellStyle name="Vírgula 7 2 3 3 5" xfId="4070" xr:uid="{00000000-0005-0000-0000-00007B0E0000}"/>
    <cellStyle name="Vírgula 7 2 3 4" xfId="2921" xr:uid="{00000000-0005-0000-0000-00007C0E0000}"/>
    <cellStyle name="Vírgula 7 2 3 4 2" xfId="2922" xr:uid="{00000000-0005-0000-0000-00007D0E0000}"/>
    <cellStyle name="Vírgula 7 2 3 4 2 2" xfId="3697" xr:uid="{00000000-0005-0000-0000-00007E0E0000}"/>
    <cellStyle name="Vírgula 7 2 3 4 2 3" xfId="4075" xr:uid="{00000000-0005-0000-0000-00007F0E0000}"/>
    <cellStyle name="Vírgula 7 2 3 4 3" xfId="3696" xr:uid="{00000000-0005-0000-0000-0000800E0000}"/>
    <cellStyle name="Vírgula 7 2 3 4 4" xfId="4074" xr:uid="{00000000-0005-0000-0000-0000810E0000}"/>
    <cellStyle name="Vírgula 7 2 3 5" xfId="2923" xr:uid="{00000000-0005-0000-0000-0000820E0000}"/>
    <cellStyle name="Vírgula 7 2 3 5 2" xfId="2924" xr:uid="{00000000-0005-0000-0000-0000830E0000}"/>
    <cellStyle name="Vírgula 7 2 3 5 2 2" xfId="3699" xr:uid="{00000000-0005-0000-0000-0000840E0000}"/>
    <cellStyle name="Vírgula 7 2 3 5 2 3" xfId="4077" xr:uid="{00000000-0005-0000-0000-0000850E0000}"/>
    <cellStyle name="Vírgula 7 2 3 5 3" xfId="3698" xr:uid="{00000000-0005-0000-0000-0000860E0000}"/>
    <cellStyle name="Vírgula 7 2 3 5 4" xfId="4076" xr:uid="{00000000-0005-0000-0000-0000870E0000}"/>
    <cellStyle name="Vírgula 7 2 3 6" xfId="2925" xr:uid="{00000000-0005-0000-0000-0000880E0000}"/>
    <cellStyle name="Vírgula 7 2 3 6 2" xfId="2926" xr:uid="{00000000-0005-0000-0000-0000890E0000}"/>
    <cellStyle name="Vírgula 7 2 3 6 2 2" xfId="3701" xr:uid="{00000000-0005-0000-0000-00008A0E0000}"/>
    <cellStyle name="Vírgula 7 2 3 6 2 3" xfId="4079" xr:uid="{00000000-0005-0000-0000-00008B0E0000}"/>
    <cellStyle name="Vírgula 7 2 3 6 3" xfId="3700" xr:uid="{00000000-0005-0000-0000-00008C0E0000}"/>
    <cellStyle name="Vírgula 7 2 3 6 4" xfId="4078" xr:uid="{00000000-0005-0000-0000-00008D0E0000}"/>
    <cellStyle name="Vírgula 7 2 3 7" xfId="2927" xr:uid="{00000000-0005-0000-0000-00008E0E0000}"/>
    <cellStyle name="Vírgula 7 2 3 7 2" xfId="2928" xr:uid="{00000000-0005-0000-0000-00008F0E0000}"/>
    <cellStyle name="Vírgula 7 2 3 7 2 2" xfId="3703" xr:uid="{00000000-0005-0000-0000-0000900E0000}"/>
    <cellStyle name="Vírgula 7 2 3 7 2 3" xfId="4081" xr:uid="{00000000-0005-0000-0000-0000910E0000}"/>
    <cellStyle name="Vírgula 7 2 3 7 3" xfId="3702" xr:uid="{00000000-0005-0000-0000-0000920E0000}"/>
    <cellStyle name="Vírgula 7 2 3 7 4" xfId="4080" xr:uid="{00000000-0005-0000-0000-0000930E0000}"/>
    <cellStyle name="Vírgula 7 2 3 8" xfId="2929" xr:uid="{00000000-0005-0000-0000-0000940E0000}"/>
    <cellStyle name="Vírgula 7 2 3 8 2" xfId="2930" xr:uid="{00000000-0005-0000-0000-0000950E0000}"/>
    <cellStyle name="Vírgula 7 2 3 8 2 2" xfId="3705" xr:uid="{00000000-0005-0000-0000-0000960E0000}"/>
    <cellStyle name="Vírgula 7 2 3 8 2 3" xfId="4083" xr:uid="{00000000-0005-0000-0000-0000970E0000}"/>
    <cellStyle name="Vírgula 7 2 3 8 3" xfId="2931" xr:uid="{00000000-0005-0000-0000-0000980E0000}"/>
    <cellStyle name="Vírgula 7 2 3 8 3 2" xfId="3706" xr:uid="{00000000-0005-0000-0000-0000990E0000}"/>
    <cellStyle name="Vírgula 7 2 3 8 3 3" xfId="4084" xr:uid="{00000000-0005-0000-0000-00009A0E0000}"/>
    <cellStyle name="Vírgula 7 2 3 8 4" xfId="3704" xr:uid="{00000000-0005-0000-0000-00009B0E0000}"/>
    <cellStyle name="Vírgula 7 2 3 8 5" xfId="4082" xr:uid="{00000000-0005-0000-0000-00009C0E0000}"/>
    <cellStyle name="Vírgula 7 2 3 9" xfId="2932" xr:uid="{00000000-0005-0000-0000-00009D0E0000}"/>
    <cellStyle name="Vírgula 7 2 3 9 2" xfId="2933" xr:uid="{00000000-0005-0000-0000-00009E0E0000}"/>
    <cellStyle name="Vírgula 7 2 3 9 2 2" xfId="3708" xr:uid="{00000000-0005-0000-0000-00009F0E0000}"/>
    <cellStyle name="Vírgula 7 2 3 9 2 3" xfId="4086" xr:uid="{00000000-0005-0000-0000-0000A00E0000}"/>
    <cellStyle name="Vírgula 7 2 3 9 3" xfId="3707" xr:uid="{00000000-0005-0000-0000-0000A10E0000}"/>
    <cellStyle name="Vírgula 7 2 3 9 4" xfId="4085" xr:uid="{00000000-0005-0000-0000-0000A20E0000}"/>
    <cellStyle name="Vírgula 7 2 4" xfId="2934" xr:uid="{00000000-0005-0000-0000-0000A30E0000}"/>
    <cellStyle name="Vírgula 7 2 4 2" xfId="2935" xr:uid="{00000000-0005-0000-0000-0000A40E0000}"/>
    <cellStyle name="Vírgula 7 2 4 2 2" xfId="2936" xr:uid="{00000000-0005-0000-0000-0000A50E0000}"/>
    <cellStyle name="Vírgula 7 2 4 2 2 2" xfId="3711" xr:uid="{00000000-0005-0000-0000-0000A60E0000}"/>
    <cellStyle name="Vírgula 7 2 4 2 2 3" xfId="4089" xr:uid="{00000000-0005-0000-0000-0000A70E0000}"/>
    <cellStyle name="Vírgula 7 2 4 2 3" xfId="3710" xr:uid="{00000000-0005-0000-0000-0000A80E0000}"/>
    <cellStyle name="Vírgula 7 2 4 2 4" xfId="4088" xr:uid="{00000000-0005-0000-0000-0000A90E0000}"/>
    <cellStyle name="Vírgula 7 2 4 3" xfId="2937" xr:uid="{00000000-0005-0000-0000-0000AA0E0000}"/>
    <cellStyle name="Vírgula 7 2 4 3 2" xfId="3712" xr:uid="{00000000-0005-0000-0000-0000AB0E0000}"/>
    <cellStyle name="Vírgula 7 2 4 3 3" xfId="4090" xr:uid="{00000000-0005-0000-0000-0000AC0E0000}"/>
    <cellStyle name="Vírgula 7 2 4 4" xfId="3709" xr:uid="{00000000-0005-0000-0000-0000AD0E0000}"/>
    <cellStyle name="Vírgula 7 2 4 5" xfId="4087" xr:uid="{00000000-0005-0000-0000-0000AE0E0000}"/>
    <cellStyle name="Vírgula 7 2 5" xfId="2938" xr:uid="{00000000-0005-0000-0000-0000AF0E0000}"/>
    <cellStyle name="Vírgula 7 2 5 2" xfId="2939" xr:uid="{00000000-0005-0000-0000-0000B00E0000}"/>
    <cellStyle name="Vírgula 7 2 5 2 2" xfId="2940" xr:uid="{00000000-0005-0000-0000-0000B10E0000}"/>
    <cellStyle name="Vírgula 7 2 5 2 2 2" xfId="3715" xr:uid="{00000000-0005-0000-0000-0000B20E0000}"/>
    <cellStyle name="Vírgula 7 2 5 2 2 3" xfId="4093" xr:uid="{00000000-0005-0000-0000-0000B30E0000}"/>
    <cellStyle name="Vírgula 7 2 5 2 3" xfId="3714" xr:uid="{00000000-0005-0000-0000-0000B40E0000}"/>
    <cellStyle name="Vírgula 7 2 5 2 4" xfId="4092" xr:uid="{00000000-0005-0000-0000-0000B50E0000}"/>
    <cellStyle name="Vírgula 7 2 5 3" xfId="2941" xr:uid="{00000000-0005-0000-0000-0000B60E0000}"/>
    <cellStyle name="Vírgula 7 2 5 3 2" xfId="3716" xr:uid="{00000000-0005-0000-0000-0000B70E0000}"/>
    <cellStyle name="Vírgula 7 2 5 3 3" xfId="4094" xr:uid="{00000000-0005-0000-0000-0000B80E0000}"/>
    <cellStyle name="Vírgula 7 2 5 4" xfId="2942" xr:uid="{00000000-0005-0000-0000-0000B90E0000}"/>
    <cellStyle name="Vírgula 7 2 5 4 2" xfId="3717" xr:uid="{00000000-0005-0000-0000-0000BA0E0000}"/>
    <cellStyle name="Vírgula 7 2 5 4 3" xfId="4095" xr:uid="{00000000-0005-0000-0000-0000BB0E0000}"/>
    <cellStyle name="Vírgula 7 2 5 5" xfId="2943" xr:uid="{00000000-0005-0000-0000-0000BC0E0000}"/>
    <cellStyle name="Vírgula 7 2 5 5 2" xfId="3718" xr:uid="{00000000-0005-0000-0000-0000BD0E0000}"/>
    <cellStyle name="Vírgula 7 2 5 5 3" xfId="4096" xr:uid="{00000000-0005-0000-0000-0000BE0E0000}"/>
    <cellStyle name="Vírgula 7 2 5 6" xfId="2944" xr:uid="{00000000-0005-0000-0000-0000BF0E0000}"/>
    <cellStyle name="Vírgula 7 2 5 6 2" xfId="3719" xr:uid="{00000000-0005-0000-0000-0000C00E0000}"/>
    <cellStyle name="Vírgula 7 2 5 6 3" xfId="4097" xr:uid="{00000000-0005-0000-0000-0000C10E0000}"/>
    <cellStyle name="Vírgula 7 2 5 7" xfId="3713" xr:uid="{00000000-0005-0000-0000-0000C20E0000}"/>
    <cellStyle name="Vírgula 7 2 5 8" xfId="4091" xr:uid="{00000000-0005-0000-0000-0000C30E0000}"/>
    <cellStyle name="Vírgula 7 2 6" xfId="2945" xr:uid="{00000000-0005-0000-0000-0000C40E0000}"/>
    <cellStyle name="Vírgula 7 2 6 2" xfId="2946" xr:uid="{00000000-0005-0000-0000-0000C50E0000}"/>
    <cellStyle name="Vírgula 7 2 6 2 2" xfId="2947" xr:uid="{00000000-0005-0000-0000-0000C60E0000}"/>
    <cellStyle name="Vírgula 7 2 6 2 2 2" xfId="3722" xr:uid="{00000000-0005-0000-0000-0000C70E0000}"/>
    <cellStyle name="Vírgula 7 2 6 2 2 3" xfId="4100" xr:uid="{00000000-0005-0000-0000-0000C80E0000}"/>
    <cellStyle name="Vírgula 7 2 6 2 3" xfId="3721" xr:uid="{00000000-0005-0000-0000-0000C90E0000}"/>
    <cellStyle name="Vírgula 7 2 6 2 4" xfId="4099" xr:uid="{00000000-0005-0000-0000-0000CA0E0000}"/>
    <cellStyle name="Vírgula 7 2 6 3" xfId="2948" xr:uid="{00000000-0005-0000-0000-0000CB0E0000}"/>
    <cellStyle name="Vírgula 7 2 6 3 2" xfId="3723" xr:uid="{00000000-0005-0000-0000-0000CC0E0000}"/>
    <cellStyle name="Vírgula 7 2 6 3 3" xfId="4101" xr:uid="{00000000-0005-0000-0000-0000CD0E0000}"/>
    <cellStyle name="Vírgula 7 2 6 4" xfId="3720" xr:uid="{00000000-0005-0000-0000-0000CE0E0000}"/>
    <cellStyle name="Vírgula 7 2 6 5" xfId="4098" xr:uid="{00000000-0005-0000-0000-0000CF0E0000}"/>
    <cellStyle name="Vírgula 7 2 7" xfId="2949" xr:uid="{00000000-0005-0000-0000-0000D00E0000}"/>
    <cellStyle name="Vírgula 7 2 7 2" xfId="2950" xr:uid="{00000000-0005-0000-0000-0000D10E0000}"/>
    <cellStyle name="Vírgula 7 2 7 2 2" xfId="3725" xr:uid="{00000000-0005-0000-0000-0000D20E0000}"/>
    <cellStyle name="Vírgula 7 2 7 2 3" xfId="4103" xr:uid="{00000000-0005-0000-0000-0000D30E0000}"/>
    <cellStyle name="Vírgula 7 2 7 3" xfId="3724" xr:uid="{00000000-0005-0000-0000-0000D40E0000}"/>
    <cellStyle name="Vírgula 7 2 7 4" xfId="4102" xr:uid="{00000000-0005-0000-0000-0000D50E0000}"/>
    <cellStyle name="Vírgula 7 2 8" xfId="2951" xr:uid="{00000000-0005-0000-0000-0000D60E0000}"/>
    <cellStyle name="Vírgula 7 2 8 2" xfId="2952" xr:uid="{00000000-0005-0000-0000-0000D70E0000}"/>
    <cellStyle name="Vírgula 7 2 8 2 2" xfId="3727" xr:uid="{00000000-0005-0000-0000-0000D80E0000}"/>
    <cellStyle name="Vírgula 7 2 8 2 3" xfId="4104" xr:uid="{00000000-0005-0000-0000-0000D90E0000}"/>
    <cellStyle name="Vírgula 7 2 8 3" xfId="3726" xr:uid="{00000000-0005-0000-0000-0000DA0E0000}"/>
    <cellStyle name="Vírgula 7 2 9" xfId="2953" xr:uid="{00000000-0005-0000-0000-0000DB0E0000}"/>
    <cellStyle name="Vírgula 7 2 9 2" xfId="3728" xr:uid="{00000000-0005-0000-0000-0000DC0E0000}"/>
    <cellStyle name="Vírgula 7 2 9 3" xfId="4105" xr:uid="{00000000-0005-0000-0000-0000DD0E0000}"/>
    <cellStyle name="Vírgula 7 20" xfId="2954" xr:uid="{00000000-0005-0000-0000-0000DE0E0000}"/>
    <cellStyle name="Vírgula 7 20 2" xfId="3729" xr:uid="{00000000-0005-0000-0000-0000DF0E0000}"/>
    <cellStyle name="Vírgula 7 20 3" xfId="4106" xr:uid="{00000000-0005-0000-0000-0000E00E0000}"/>
    <cellStyle name="Vírgula 7 21" xfId="2955" xr:uid="{00000000-0005-0000-0000-0000E10E0000}"/>
    <cellStyle name="Vírgula 7 21 2" xfId="2956" xr:uid="{00000000-0005-0000-0000-0000E20E0000}"/>
    <cellStyle name="Vírgula 7 21 2 2" xfId="3731" xr:uid="{00000000-0005-0000-0000-0000E30E0000}"/>
    <cellStyle name="Vírgula 7 21 3" xfId="2957" xr:uid="{00000000-0005-0000-0000-0000E40E0000}"/>
    <cellStyle name="Vírgula 7 21 3 2" xfId="3732" xr:uid="{00000000-0005-0000-0000-0000E50E0000}"/>
    <cellStyle name="Vírgula 7 21 4" xfId="2958" xr:uid="{00000000-0005-0000-0000-0000E60E0000}"/>
    <cellStyle name="Vírgula 7 21 4 2" xfId="3733" xr:uid="{00000000-0005-0000-0000-0000E70E0000}"/>
    <cellStyle name="Vírgula 7 21 5" xfId="2959" xr:uid="{00000000-0005-0000-0000-0000E80E0000}"/>
    <cellStyle name="Vírgula 7 21 5 2" xfId="3734" xr:uid="{00000000-0005-0000-0000-0000E90E0000}"/>
    <cellStyle name="Vírgula 7 21 6" xfId="3730" xr:uid="{00000000-0005-0000-0000-0000EA0E0000}"/>
    <cellStyle name="Vírgula 7 22" xfId="3188" xr:uid="{00000000-0005-0000-0000-0000EB0E0000}"/>
    <cellStyle name="Vírgula 7 23" xfId="3912" xr:uid="{00000000-0005-0000-0000-0000EC0E0000}"/>
    <cellStyle name="Vírgula 7 3" xfId="468" xr:uid="{00000000-0005-0000-0000-0000ED0E0000}"/>
    <cellStyle name="Vírgula 7 3 10" xfId="2960" xr:uid="{00000000-0005-0000-0000-0000EE0E0000}"/>
    <cellStyle name="Vírgula 7 3 10 2" xfId="3735" xr:uid="{00000000-0005-0000-0000-0000EF0E0000}"/>
    <cellStyle name="Vírgula 7 3 10 3" xfId="4107" xr:uid="{00000000-0005-0000-0000-0000F00E0000}"/>
    <cellStyle name="Vírgula 7 3 11" xfId="3252" xr:uid="{00000000-0005-0000-0000-0000F10E0000}"/>
    <cellStyle name="Vírgula 7 3 12" xfId="3971" xr:uid="{00000000-0005-0000-0000-0000F20E0000}"/>
    <cellStyle name="Vírgula 7 3 2" xfId="2961" xr:uid="{00000000-0005-0000-0000-0000F30E0000}"/>
    <cellStyle name="Vírgula 7 3 2 2" xfId="2962" xr:uid="{00000000-0005-0000-0000-0000F40E0000}"/>
    <cellStyle name="Vírgula 7 3 2 2 2" xfId="2963" xr:uid="{00000000-0005-0000-0000-0000F50E0000}"/>
    <cellStyle name="Vírgula 7 3 2 2 2 2" xfId="3738" xr:uid="{00000000-0005-0000-0000-0000F60E0000}"/>
    <cellStyle name="Vírgula 7 3 2 2 3" xfId="3737" xr:uid="{00000000-0005-0000-0000-0000F70E0000}"/>
    <cellStyle name="Vírgula 7 3 2 3" xfId="2964" xr:uid="{00000000-0005-0000-0000-0000F80E0000}"/>
    <cellStyle name="Vírgula 7 3 2 3 2" xfId="3739" xr:uid="{00000000-0005-0000-0000-0000F90E0000}"/>
    <cellStyle name="Vírgula 7 3 2 3 3" xfId="4109" xr:uid="{00000000-0005-0000-0000-0000FA0E0000}"/>
    <cellStyle name="Vírgula 7 3 2 4" xfId="3736" xr:uid="{00000000-0005-0000-0000-0000FB0E0000}"/>
    <cellStyle name="Vírgula 7 3 2 5" xfId="4108" xr:uid="{00000000-0005-0000-0000-0000FC0E0000}"/>
    <cellStyle name="Vírgula 7 3 3" xfId="2965" xr:uid="{00000000-0005-0000-0000-0000FD0E0000}"/>
    <cellStyle name="Vírgula 7 3 3 2" xfId="2966" xr:uid="{00000000-0005-0000-0000-0000FE0E0000}"/>
    <cellStyle name="Vírgula 7 3 3 2 2" xfId="3741" xr:uid="{00000000-0005-0000-0000-0000FF0E0000}"/>
    <cellStyle name="Vírgula 7 3 3 3" xfId="3740" xr:uid="{00000000-0005-0000-0000-0000000F0000}"/>
    <cellStyle name="Vírgula 7 3 4" xfId="2967" xr:uid="{00000000-0005-0000-0000-0000010F0000}"/>
    <cellStyle name="Vírgula 7 3 4 2" xfId="2968" xr:uid="{00000000-0005-0000-0000-0000020F0000}"/>
    <cellStyle name="Vírgula 7 3 4 2 2" xfId="2969" xr:uid="{00000000-0005-0000-0000-0000030F0000}"/>
    <cellStyle name="Vírgula 7 3 4 2 2 2" xfId="3743" xr:uid="{00000000-0005-0000-0000-0000040F0000}"/>
    <cellStyle name="Vírgula 7 3 4 2 3" xfId="3742" xr:uid="{00000000-0005-0000-0000-0000050F0000}"/>
    <cellStyle name="Vírgula 7 3 4 3" xfId="2970" xr:uid="{00000000-0005-0000-0000-0000060F0000}"/>
    <cellStyle name="Vírgula 7 3 4 3 2" xfId="2971" xr:uid="{00000000-0005-0000-0000-0000070F0000}"/>
    <cellStyle name="Vírgula 7 3 4 3 2 2" xfId="2972" xr:uid="{00000000-0005-0000-0000-0000080F0000}"/>
    <cellStyle name="Vírgula 7 3 4 3 2 2 2" xfId="3746" xr:uid="{00000000-0005-0000-0000-0000090F0000}"/>
    <cellStyle name="Vírgula 7 3 4 3 2 3" xfId="2973" xr:uid="{00000000-0005-0000-0000-00000A0F0000}"/>
    <cellStyle name="Vírgula 7 3 4 3 2 3 2" xfId="3747" xr:uid="{00000000-0005-0000-0000-00000B0F0000}"/>
    <cellStyle name="Vírgula 7 3 4 3 2 4" xfId="2974" xr:uid="{00000000-0005-0000-0000-00000C0F0000}"/>
    <cellStyle name="Vírgula 7 3 4 3 2 4 2" xfId="3748" xr:uid="{00000000-0005-0000-0000-00000D0F0000}"/>
    <cellStyle name="Vírgula 7 3 4 3 2 5" xfId="2975" xr:uid="{00000000-0005-0000-0000-00000E0F0000}"/>
    <cellStyle name="Vírgula 7 3 4 3 2 5 2" xfId="3749" xr:uid="{00000000-0005-0000-0000-00000F0F0000}"/>
    <cellStyle name="Vírgula 7 3 4 3 2 6" xfId="3745" xr:uid="{00000000-0005-0000-0000-0000100F0000}"/>
    <cellStyle name="Vírgula 7 3 4 3 3" xfId="2976" xr:uid="{00000000-0005-0000-0000-0000110F0000}"/>
    <cellStyle name="Vírgula 7 3 4 3 3 2" xfId="3750" xr:uid="{00000000-0005-0000-0000-0000120F0000}"/>
    <cellStyle name="Vírgula 7 3 4 3 4" xfId="3744" xr:uid="{00000000-0005-0000-0000-0000130F0000}"/>
    <cellStyle name="Vírgula 7 3 4 3 5" xfId="4110" xr:uid="{00000000-0005-0000-0000-0000140F0000}"/>
    <cellStyle name="Vírgula 7 3 5" xfId="2977" xr:uid="{00000000-0005-0000-0000-0000150F0000}"/>
    <cellStyle name="Vírgula 7 3 5 2" xfId="2978" xr:uid="{00000000-0005-0000-0000-0000160F0000}"/>
    <cellStyle name="Vírgula 7 3 5 2 2" xfId="2979" xr:uid="{00000000-0005-0000-0000-0000170F0000}"/>
    <cellStyle name="Vírgula 7 3 5 2 2 2" xfId="3752" xr:uid="{00000000-0005-0000-0000-0000180F0000}"/>
    <cellStyle name="Vírgula 7 3 5 2 3" xfId="3751" xr:uid="{00000000-0005-0000-0000-0000190F0000}"/>
    <cellStyle name="Vírgula 7 3 5 3" xfId="2980" xr:uid="{00000000-0005-0000-0000-00001A0F0000}"/>
    <cellStyle name="Vírgula 7 3 5 3 2" xfId="2981" xr:uid="{00000000-0005-0000-0000-00001B0F0000}"/>
    <cellStyle name="Vírgula 7 3 5 3 2 2" xfId="2982" xr:uid="{00000000-0005-0000-0000-00001C0F0000}"/>
    <cellStyle name="Vírgula 7 3 5 3 2 2 2" xfId="3755" xr:uid="{00000000-0005-0000-0000-00001D0F0000}"/>
    <cellStyle name="Vírgula 7 3 5 3 2 3" xfId="2983" xr:uid="{00000000-0005-0000-0000-00001E0F0000}"/>
    <cellStyle name="Vírgula 7 3 5 3 2 3 2" xfId="3756" xr:uid="{00000000-0005-0000-0000-00001F0F0000}"/>
    <cellStyle name="Vírgula 7 3 5 3 2 4" xfId="2984" xr:uid="{00000000-0005-0000-0000-0000200F0000}"/>
    <cellStyle name="Vírgula 7 3 5 3 2 4 2" xfId="3757" xr:uid="{00000000-0005-0000-0000-0000210F0000}"/>
    <cellStyle name="Vírgula 7 3 5 3 2 5" xfId="2985" xr:uid="{00000000-0005-0000-0000-0000220F0000}"/>
    <cellStyle name="Vírgula 7 3 5 3 2 5 2" xfId="3758" xr:uid="{00000000-0005-0000-0000-0000230F0000}"/>
    <cellStyle name="Vírgula 7 3 5 3 2 6" xfId="3754" xr:uid="{00000000-0005-0000-0000-0000240F0000}"/>
    <cellStyle name="Vírgula 7 3 5 3 3" xfId="2986" xr:uid="{00000000-0005-0000-0000-0000250F0000}"/>
    <cellStyle name="Vírgula 7 3 5 3 3 2" xfId="3759" xr:uid="{00000000-0005-0000-0000-0000260F0000}"/>
    <cellStyle name="Vírgula 7 3 5 3 4" xfId="3753" xr:uid="{00000000-0005-0000-0000-0000270F0000}"/>
    <cellStyle name="Vírgula 7 3 5 3 5" xfId="4111" xr:uid="{00000000-0005-0000-0000-0000280F0000}"/>
    <cellStyle name="Vírgula 7 3 6" xfId="2987" xr:uid="{00000000-0005-0000-0000-0000290F0000}"/>
    <cellStyle name="Vírgula 7 3 6 2" xfId="2988" xr:uid="{00000000-0005-0000-0000-00002A0F0000}"/>
    <cellStyle name="Vírgula 7 3 6 2 2" xfId="2989" xr:uid="{00000000-0005-0000-0000-00002B0F0000}"/>
    <cellStyle name="Vírgula 7 3 6 2 2 2" xfId="3762" xr:uid="{00000000-0005-0000-0000-00002C0F0000}"/>
    <cellStyle name="Vírgula 7 3 6 2 3" xfId="3761" xr:uid="{00000000-0005-0000-0000-00002D0F0000}"/>
    <cellStyle name="Vírgula 7 3 6 3" xfId="2990" xr:uid="{00000000-0005-0000-0000-00002E0F0000}"/>
    <cellStyle name="Vírgula 7 3 6 3 2" xfId="3763" xr:uid="{00000000-0005-0000-0000-00002F0F0000}"/>
    <cellStyle name="Vírgula 7 3 6 4" xfId="3760" xr:uid="{00000000-0005-0000-0000-0000300F0000}"/>
    <cellStyle name="Vírgula 7 3 7" xfId="2991" xr:uid="{00000000-0005-0000-0000-0000310F0000}"/>
    <cellStyle name="Vírgula 7 3 7 2" xfId="2992" xr:uid="{00000000-0005-0000-0000-0000320F0000}"/>
    <cellStyle name="Vírgula 7 3 7 2 2" xfId="2993" xr:uid="{00000000-0005-0000-0000-0000330F0000}"/>
    <cellStyle name="Vírgula 7 3 7 2 2 2" xfId="3765" xr:uid="{00000000-0005-0000-0000-0000340F0000}"/>
    <cellStyle name="Vírgula 7 3 7 2 3" xfId="3764" xr:uid="{00000000-0005-0000-0000-0000350F0000}"/>
    <cellStyle name="Vírgula 7 3 7 2 4" xfId="4112" xr:uid="{00000000-0005-0000-0000-0000360F0000}"/>
    <cellStyle name="Vírgula 7 3 7 3" xfId="2994" xr:uid="{00000000-0005-0000-0000-0000370F0000}"/>
    <cellStyle name="Vírgula 7 3 7 3 2" xfId="2995" xr:uid="{00000000-0005-0000-0000-0000380F0000}"/>
    <cellStyle name="Vírgula 7 3 7 3 2 2" xfId="3767" xr:uid="{00000000-0005-0000-0000-0000390F0000}"/>
    <cellStyle name="Vírgula 7 3 7 3 3" xfId="2996" xr:uid="{00000000-0005-0000-0000-00003A0F0000}"/>
    <cellStyle name="Vírgula 7 3 7 3 3 2" xfId="3768" xr:uid="{00000000-0005-0000-0000-00003B0F0000}"/>
    <cellStyle name="Vírgula 7 3 7 3 4" xfId="3766" xr:uid="{00000000-0005-0000-0000-00003C0F0000}"/>
    <cellStyle name="Vírgula 7 3 7 4" xfId="2997" xr:uid="{00000000-0005-0000-0000-00003D0F0000}"/>
    <cellStyle name="Vírgula 7 3 7 4 2" xfId="3769" xr:uid="{00000000-0005-0000-0000-00003E0F0000}"/>
    <cellStyle name="Vírgula 7 3 8" xfId="2998" xr:uid="{00000000-0005-0000-0000-00003F0F0000}"/>
    <cellStyle name="Vírgula 7 3 8 2" xfId="2999" xr:uid="{00000000-0005-0000-0000-0000400F0000}"/>
    <cellStyle name="Vírgula 7 3 8 2 2" xfId="3000" xr:uid="{00000000-0005-0000-0000-0000410F0000}"/>
    <cellStyle name="Vírgula 7 3 8 2 2 2" xfId="3771" xr:uid="{00000000-0005-0000-0000-0000420F0000}"/>
    <cellStyle name="Vírgula 7 3 8 2 3" xfId="3770" xr:uid="{00000000-0005-0000-0000-0000430F0000}"/>
    <cellStyle name="Vírgula 7 3 8 2 4" xfId="4113" xr:uid="{00000000-0005-0000-0000-0000440F0000}"/>
    <cellStyle name="Vírgula 7 3 8 3" xfId="3001" xr:uid="{00000000-0005-0000-0000-0000450F0000}"/>
    <cellStyle name="Vírgula 7 3 8 3 2" xfId="3002" xr:uid="{00000000-0005-0000-0000-0000460F0000}"/>
    <cellStyle name="Vírgula 7 3 8 3 2 2" xfId="3773" xr:uid="{00000000-0005-0000-0000-0000470F0000}"/>
    <cellStyle name="Vírgula 7 3 8 3 3" xfId="3003" xr:uid="{00000000-0005-0000-0000-0000480F0000}"/>
    <cellStyle name="Vírgula 7 3 8 3 3 2" xfId="3774" xr:uid="{00000000-0005-0000-0000-0000490F0000}"/>
    <cellStyle name="Vírgula 7 3 8 3 4" xfId="3772" xr:uid="{00000000-0005-0000-0000-00004A0F0000}"/>
    <cellStyle name="Vírgula 7 3 8 4" xfId="3004" xr:uid="{00000000-0005-0000-0000-00004B0F0000}"/>
    <cellStyle name="Vírgula 7 3 8 4 2" xfId="3775" xr:uid="{00000000-0005-0000-0000-00004C0F0000}"/>
    <cellStyle name="Vírgula 7 3 9" xfId="3005" xr:uid="{00000000-0005-0000-0000-00004D0F0000}"/>
    <cellStyle name="Vírgula 7 3 9 2" xfId="3006" xr:uid="{00000000-0005-0000-0000-00004E0F0000}"/>
    <cellStyle name="Vírgula 7 3 9 2 2" xfId="3007" xr:uid="{00000000-0005-0000-0000-00004F0F0000}"/>
    <cellStyle name="Vírgula 7 3 9 2 2 2" xfId="3777" xr:uid="{00000000-0005-0000-0000-0000500F0000}"/>
    <cellStyle name="Vírgula 7 3 9 2 3" xfId="3776" xr:uid="{00000000-0005-0000-0000-0000510F0000}"/>
    <cellStyle name="Vírgula 7 3 9 2 4" xfId="4114" xr:uid="{00000000-0005-0000-0000-0000520F0000}"/>
    <cellStyle name="Vírgula 7 3 9 3" xfId="3008" xr:uid="{00000000-0005-0000-0000-0000530F0000}"/>
    <cellStyle name="Vírgula 7 3 9 3 2" xfId="3009" xr:uid="{00000000-0005-0000-0000-0000540F0000}"/>
    <cellStyle name="Vírgula 7 3 9 3 2 2" xfId="3779" xr:uid="{00000000-0005-0000-0000-0000550F0000}"/>
    <cellStyle name="Vírgula 7 3 9 3 3" xfId="3010" xr:uid="{00000000-0005-0000-0000-0000560F0000}"/>
    <cellStyle name="Vírgula 7 3 9 3 3 2" xfId="3780" xr:uid="{00000000-0005-0000-0000-0000570F0000}"/>
    <cellStyle name="Vírgula 7 3 9 3 4" xfId="3778" xr:uid="{00000000-0005-0000-0000-0000580F0000}"/>
    <cellStyle name="Vírgula 7 3 9 4" xfId="3011" xr:uid="{00000000-0005-0000-0000-0000590F0000}"/>
    <cellStyle name="Vírgula 7 3 9 4 2" xfId="3781" xr:uid="{00000000-0005-0000-0000-00005A0F0000}"/>
    <cellStyle name="Vírgula 7 4" xfId="3012" xr:uid="{00000000-0005-0000-0000-00005B0F0000}"/>
    <cellStyle name="Vírgula 7 4 2" xfId="3013" xr:uid="{00000000-0005-0000-0000-00005C0F0000}"/>
    <cellStyle name="Vírgula 7 4 2 2" xfId="3783" xr:uid="{00000000-0005-0000-0000-00005D0F0000}"/>
    <cellStyle name="Vírgula 7 4 2 3" xfId="4116" xr:uid="{00000000-0005-0000-0000-00005E0F0000}"/>
    <cellStyle name="Vírgula 7 4 3" xfId="3782" xr:uid="{00000000-0005-0000-0000-00005F0F0000}"/>
    <cellStyle name="Vírgula 7 4 4" xfId="4115" xr:uid="{00000000-0005-0000-0000-0000600F0000}"/>
    <cellStyle name="Vírgula 7 5" xfId="3014" xr:uid="{00000000-0005-0000-0000-0000610F0000}"/>
    <cellStyle name="Vírgula 7 5 10" xfId="3015" xr:uid="{00000000-0005-0000-0000-0000620F0000}"/>
    <cellStyle name="Vírgula 7 5 10 2" xfId="3785" xr:uid="{00000000-0005-0000-0000-0000630F0000}"/>
    <cellStyle name="Vírgula 7 5 10 3" xfId="4118" xr:uid="{00000000-0005-0000-0000-0000640F0000}"/>
    <cellStyle name="Vírgula 7 5 11" xfId="3016" xr:uid="{00000000-0005-0000-0000-0000650F0000}"/>
    <cellStyle name="Vírgula 7 5 11 2" xfId="3017" xr:uid="{00000000-0005-0000-0000-0000660F0000}"/>
    <cellStyle name="Vírgula 7 5 11 2 2" xfId="3787" xr:uid="{00000000-0005-0000-0000-0000670F0000}"/>
    <cellStyle name="Vírgula 7 5 11 2 3" xfId="4120" xr:uid="{00000000-0005-0000-0000-0000680F0000}"/>
    <cellStyle name="Vírgula 7 5 11 3" xfId="3786" xr:uid="{00000000-0005-0000-0000-0000690F0000}"/>
    <cellStyle name="Vírgula 7 5 11 4" xfId="4119" xr:uid="{00000000-0005-0000-0000-00006A0F0000}"/>
    <cellStyle name="Vírgula 7 5 12" xfId="3018" xr:uid="{00000000-0005-0000-0000-00006B0F0000}"/>
    <cellStyle name="Vírgula 7 5 12 2" xfId="3788" xr:uid="{00000000-0005-0000-0000-00006C0F0000}"/>
    <cellStyle name="Vírgula 7 5 12 3" xfId="4121" xr:uid="{00000000-0005-0000-0000-00006D0F0000}"/>
    <cellStyle name="Vírgula 7 5 13" xfId="3019" xr:uid="{00000000-0005-0000-0000-00006E0F0000}"/>
    <cellStyle name="Vírgula 7 5 13 2" xfId="3789" xr:uid="{00000000-0005-0000-0000-00006F0F0000}"/>
    <cellStyle name="Vírgula 7 5 13 3" xfId="4122" xr:uid="{00000000-0005-0000-0000-0000700F0000}"/>
    <cellStyle name="Vírgula 7 5 14" xfId="3784" xr:uid="{00000000-0005-0000-0000-0000710F0000}"/>
    <cellStyle name="Vírgula 7 5 15" xfId="4117" xr:uid="{00000000-0005-0000-0000-0000720F0000}"/>
    <cellStyle name="Vírgula 7 5 2" xfId="3020" xr:uid="{00000000-0005-0000-0000-0000730F0000}"/>
    <cellStyle name="Vírgula 7 5 2 2" xfId="3021" xr:uid="{00000000-0005-0000-0000-0000740F0000}"/>
    <cellStyle name="Vírgula 7 5 2 2 2" xfId="3791" xr:uid="{00000000-0005-0000-0000-0000750F0000}"/>
    <cellStyle name="Vírgula 7 5 2 2 3" xfId="4124" xr:uid="{00000000-0005-0000-0000-0000760F0000}"/>
    <cellStyle name="Vírgula 7 5 2 3" xfId="3790" xr:uid="{00000000-0005-0000-0000-0000770F0000}"/>
    <cellStyle name="Vírgula 7 5 2 4" xfId="4123" xr:uid="{00000000-0005-0000-0000-0000780F0000}"/>
    <cellStyle name="Vírgula 7 5 3" xfId="3022" xr:uid="{00000000-0005-0000-0000-0000790F0000}"/>
    <cellStyle name="Vírgula 7 5 3 2" xfId="3023" xr:uid="{00000000-0005-0000-0000-00007A0F0000}"/>
    <cellStyle name="Vírgula 7 5 3 2 2" xfId="3024" xr:uid="{00000000-0005-0000-0000-00007B0F0000}"/>
    <cellStyle name="Vírgula 7 5 3 2 2 2" xfId="3794" xr:uid="{00000000-0005-0000-0000-00007C0F0000}"/>
    <cellStyle name="Vírgula 7 5 3 2 2 3" xfId="4127" xr:uid="{00000000-0005-0000-0000-00007D0F0000}"/>
    <cellStyle name="Vírgula 7 5 3 2 3" xfId="3793" xr:uid="{00000000-0005-0000-0000-00007E0F0000}"/>
    <cellStyle name="Vírgula 7 5 3 2 4" xfId="4126" xr:uid="{00000000-0005-0000-0000-00007F0F0000}"/>
    <cellStyle name="Vírgula 7 5 3 3" xfId="3025" xr:uid="{00000000-0005-0000-0000-0000800F0000}"/>
    <cellStyle name="Vírgula 7 5 3 3 2" xfId="3795" xr:uid="{00000000-0005-0000-0000-0000810F0000}"/>
    <cellStyle name="Vírgula 7 5 3 3 3" xfId="4128" xr:uid="{00000000-0005-0000-0000-0000820F0000}"/>
    <cellStyle name="Vírgula 7 5 3 4" xfId="3792" xr:uid="{00000000-0005-0000-0000-0000830F0000}"/>
    <cellStyle name="Vírgula 7 5 3 5" xfId="4125" xr:uid="{00000000-0005-0000-0000-0000840F0000}"/>
    <cellStyle name="Vírgula 7 5 4" xfId="3026" xr:uid="{00000000-0005-0000-0000-0000850F0000}"/>
    <cellStyle name="Vírgula 7 5 4 2" xfId="3027" xr:uid="{00000000-0005-0000-0000-0000860F0000}"/>
    <cellStyle name="Vírgula 7 5 4 2 2" xfId="3797" xr:uid="{00000000-0005-0000-0000-0000870F0000}"/>
    <cellStyle name="Vírgula 7 5 4 2 3" xfId="4130" xr:uid="{00000000-0005-0000-0000-0000880F0000}"/>
    <cellStyle name="Vírgula 7 5 4 3" xfId="3796" xr:uid="{00000000-0005-0000-0000-0000890F0000}"/>
    <cellStyle name="Vírgula 7 5 4 4" xfId="4129" xr:uid="{00000000-0005-0000-0000-00008A0F0000}"/>
    <cellStyle name="Vírgula 7 5 5" xfId="3028" xr:uid="{00000000-0005-0000-0000-00008B0F0000}"/>
    <cellStyle name="Vírgula 7 5 5 2" xfId="3029" xr:uid="{00000000-0005-0000-0000-00008C0F0000}"/>
    <cellStyle name="Vírgula 7 5 5 2 2" xfId="3799" xr:uid="{00000000-0005-0000-0000-00008D0F0000}"/>
    <cellStyle name="Vírgula 7 5 5 2 3" xfId="4132" xr:uid="{00000000-0005-0000-0000-00008E0F0000}"/>
    <cellStyle name="Vírgula 7 5 5 3" xfId="3798" xr:uid="{00000000-0005-0000-0000-00008F0F0000}"/>
    <cellStyle name="Vírgula 7 5 5 4" xfId="4131" xr:uid="{00000000-0005-0000-0000-0000900F0000}"/>
    <cellStyle name="Vírgula 7 5 6" xfId="3030" xr:uid="{00000000-0005-0000-0000-0000910F0000}"/>
    <cellStyle name="Vírgula 7 5 6 2" xfId="3031" xr:uid="{00000000-0005-0000-0000-0000920F0000}"/>
    <cellStyle name="Vírgula 7 5 6 2 2" xfId="3801" xr:uid="{00000000-0005-0000-0000-0000930F0000}"/>
    <cellStyle name="Vírgula 7 5 6 2 3" xfId="4134" xr:uid="{00000000-0005-0000-0000-0000940F0000}"/>
    <cellStyle name="Vírgula 7 5 6 3" xfId="3800" xr:uid="{00000000-0005-0000-0000-0000950F0000}"/>
    <cellStyle name="Vírgula 7 5 6 4" xfId="4133" xr:uid="{00000000-0005-0000-0000-0000960F0000}"/>
    <cellStyle name="Vírgula 7 5 7" xfId="3032" xr:uid="{00000000-0005-0000-0000-0000970F0000}"/>
    <cellStyle name="Vírgula 7 5 7 2" xfId="3033" xr:uid="{00000000-0005-0000-0000-0000980F0000}"/>
    <cellStyle name="Vírgula 7 5 7 2 2" xfId="3803" xr:uid="{00000000-0005-0000-0000-0000990F0000}"/>
    <cellStyle name="Vírgula 7 5 7 2 3" xfId="4136" xr:uid="{00000000-0005-0000-0000-00009A0F0000}"/>
    <cellStyle name="Vírgula 7 5 7 3" xfId="3802" xr:uid="{00000000-0005-0000-0000-00009B0F0000}"/>
    <cellStyle name="Vírgula 7 5 7 4" xfId="4135" xr:uid="{00000000-0005-0000-0000-00009C0F0000}"/>
    <cellStyle name="Vírgula 7 5 8" xfId="3034" xr:uid="{00000000-0005-0000-0000-00009D0F0000}"/>
    <cellStyle name="Vírgula 7 5 8 2" xfId="3035" xr:uid="{00000000-0005-0000-0000-00009E0F0000}"/>
    <cellStyle name="Vírgula 7 5 8 2 2" xfId="3805" xr:uid="{00000000-0005-0000-0000-00009F0F0000}"/>
    <cellStyle name="Vírgula 7 5 8 2 3" xfId="4138" xr:uid="{00000000-0005-0000-0000-0000A00F0000}"/>
    <cellStyle name="Vírgula 7 5 8 3" xfId="3036" xr:uid="{00000000-0005-0000-0000-0000A10F0000}"/>
    <cellStyle name="Vírgula 7 5 8 3 2" xfId="3806" xr:uid="{00000000-0005-0000-0000-0000A20F0000}"/>
    <cellStyle name="Vírgula 7 5 8 3 3" xfId="4139" xr:uid="{00000000-0005-0000-0000-0000A30F0000}"/>
    <cellStyle name="Vírgula 7 5 8 4" xfId="3804" xr:uid="{00000000-0005-0000-0000-0000A40F0000}"/>
    <cellStyle name="Vírgula 7 5 8 5" xfId="4137" xr:uid="{00000000-0005-0000-0000-0000A50F0000}"/>
    <cellStyle name="Vírgula 7 5 9" xfId="3037" xr:uid="{00000000-0005-0000-0000-0000A60F0000}"/>
    <cellStyle name="Vírgula 7 5 9 2" xfId="3038" xr:uid="{00000000-0005-0000-0000-0000A70F0000}"/>
    <cellStyle name="Vírgula 7 5 9 2 2" xfId="3808" xr:uid="{00000000-0005-0000-0000-0000A80F0000}"/>
    <cellStyle name="Vírgula 7 5 9 2 3" xfId="4141" xr:uid="{00000000-0005-0000-0000-0000A90F0000}"/>
    <cellStyle name="Vírgula 7 5 9 3" xfId="3807" xr:uid="{00000000-0005-0000-0000-0000AA0F0000}"/>
    <cellStyle name="Vírgula 7 5 9 4" xfId="4140" xr:uid="{00000000-0005-0000-0000-0000AB0F0000}"/>
    <cellStyle name="Vírgula 7 6" xfId="3039" xr:uid="{00000000-0005-0000-0000-0000AC0F0000}"/>
    <cellStyle name="Vírgula 7 6 2" xfId="3040" xr:uid="{00000000-0005-0000-0000-0000AD0F0000}"/>
    <cellStyle name="Vírgula 7 6 2 2" xfId="3041" xr:uid="{00000000-0005-0000-0000-0000AE0F0000}"/>
    <cellStyle name="Vírgula 7 6 2 2 2" xfId="3042" xr:uid="{00000000-0005-0000-0000-0000AF0F0000}"/>
    <cellStyle name="Vírgula 7 6 2 2 2 2" xfId="3812" xr:uid="{00000000-0005-0000-0000-0000B00F0000}"/>
    <cellStyle name="Vírgula 7 6 2 2 3" xfId="3811" xr:uid="{00000000-0005-0000-0000-0000B10F0000}"/>
    <cellStyle name="Vírgula 7 6 2 2 4" xfId="4144" xr:uid="{00000000-0005-0000-0000-0000B20F0000}"/>
    <cellStyle name="Vírgula 7 6 2 3" xfId="3043" xr:uid="{00000000-0005-0000-0000-0000B30F0000}"/>
    <cellStyle name="Vírgula 7 6 2 3 2" xfId="3813" xr:uid="{00000000-0005-0000-0000-0000B40F0000}"/>
    <cellStyle name="Vírgula 7 6 2 3 3" xfId="4145" xr:uid="{00000000-0005-0000-0000-0000B50F0000}"/>
    <cellStyle name="Vírgula 7 6 2 4" xfId="3044" xr:uid="{00000000-0005-0000-0000-0000B60F0000}"/>
    <cellStyle name="Vírgula 7 6 2 4 2" xfId="3814" xr:uid="{00000000-0005-0000-0000-0000B70F0000}"/>
    <cellStyle name="Vírgula 7 6 2 5" xfId="3045" xr:uid="{00000000-0005-0000-0000-0000B80F0000}"/>
    <cellStyle name="Vírgula 7 6 2 5 2" xfId="3815" xr:uid="{00000000-0005-0000-0000-0000B90F0000}"/>
    <cellStyle name="Vírgula 7 6 2 6" xfId="3810" xr:uid="{00000000-0005-0000-0000-0000BA0F0000}"/>
    <cellStyle name="Vírgula 7 6 2 7" xfId="4143" xr:uid="{00000000-0005-0000-0000-0000BB0F0000}"/>
    <cellStyle name="Vírgula 7 6 3" xfId="3046" xr:uid="{00000000-0005-0000-0000-0000BC0F0000}"/>
    <cellStyle name="Vírgula 7 6 3 2" xfId="3047" xr:uid="{00000000-0005-0000-0000-0000BD0F0000}"/>
    <cellStyle name="Vírgula 7 6 3 2 2" xfId="3048" xr:uid="{00000000-0005-0000-0000-0000BE0F0000}"/>
    <cellStyle name="Vírgula 7 6 3 2 2 2" xfId="3818" xr:uid="{00000000-0005-0000-0000-0000BF0F0000}"/>
    <cellStyle name="Vírgula 7 6 3 2 3" xfId="3049" xr:uid="{00000000-0005-0000-0000-0000C00F0000}"/>
    <cellStyle name="Vírgula 7 6 3 2 3 2" xfId="3819" xr:uid="{00000000-0005-0000-0000-0000C10F0000}"/>
    <cellStyle name="Vírgula 7 6 3 2 4" xfId="3050" xr:uid="{00000000-0005-0000-0000-0000C20F0000}"/>
    <cellStyle name="Vírgula 7 6 3 2 4 2" xfId="3820" xr:uid="{00000000-0005-0000-0000-0000C30F0000}"/>
    <cellStyle name="Vírgula 7 6 3 2 5" xfId="3051" xr:uid="{00000000-0005-0000-0000-0000C40F0000}"/>
    <cellStyle name="Vírgula 7 6 3 2 5 2" xfId="3821" xr:uid="{00000000-0005-0000-0000-0000C50F0000}"/>
    <cellStyle name="Vírgula 7 6 3 2 6" xfId="3817" xr:uid="{00000000-0005-0000-0000-0000C60F0000}"/>
    <cellStyle name="Vírgula 7 6 3 3" xfId="3052" xr:uid="{00000000-0005-0000-0000-0000C70F0000}"/>
    <cellStyle name="Vírgula 7 6 3 3 2" xfId="3822" xr:uid="{00000000-0005-0000-0000-0000C80F0000}"/>
    <cellStyle name="Vírgula 7 6 3 4" xfId="3816" xr:uid="{00000000-0005-0000-0000-0000C90F0000}"/>
    <cellStyle name="Vírgula 7 6 3 5" xfId="4146" xr:uid="{00000000-0005-0000-0000-0000CA0F0000}"/>
    <cellStyle name="Vírgula 7 6 4" xfId="3053" xr:uid="{00000000-0005-0000-0000-0000CB0F0000}"/>
    <cellStyle name="Vírgula 7 6 4 2" xfId="3823" xr:uid="{00000000-0005-0000-0000-0000CC0F0000}"/>
    <cellStyle name="Vírgula 7 6 4 3" xfId="4147" xr:uid="{00000000-0005-0000-0000-0000CD0F0000}"/>
    <cellStyle name="Vírgula 7 6 5" xfId="3054" xr:uid="{00000000-0005-0000-0000-0000CE0F0000}"/>
    <cellStyle name="Vírgula 7 6 5 2" xfId="3055" xr:uid="{00000000-0005-0000-0000-0000CF0F0000}"/>
    <cellStyle name="Vírgula 7 6 5 2 2" xfId="3825" xr:uid="{00000000-0005-0000-0000-0000D00F0000}"/>
    <cellStyle name="Vírgula 7 6 5 3" xfId="3056" xr:uid="{00000000-0005-0000-0000-0000D10F0000}"/>
    <cellStyle name="Vírgula 7 6 5 3 2" xfId="3826" xr:uid="{00000000-0005-0000-0000-0000D20F0000}"/>
    <cellStyle name="Vírgula 7 6 5 4" xfId="3824" xr:uid="{00000000-0005-0000-0000-0000D30F0000}"/>
    <cellStyle name="Vírgula 7 6 6" xfId="3057" xr:uid="{00000000-0005-0000-0000-0000D40F0000}"/>
    <cellStyle name="Vírgula 7 6 6 2" xfId="3058" xr:uid="{00000000-0005-0000-0000-0000D50F0000}"/>
    <cellStyle name="Vírgula 7 6 6 2 2" xfId="3828" xr:uid="{00000000-0005-0000-0000-0000D60F0000}"/>
    <cellStyle name="Vírgula 7 6 6 3" xfId="3059" xr:uid="{00000000-0005-0000-0000-0000D70F0000}"/>
    <cellStyle name="Vírgula 7 6 6 3 2" xfId="3829" xr:uid="{00000000-0005-0000-0000-0000D80F0000}"/>
    <cellStyle name="Vírgula 7 6 6 4" xfId="3060" xr:uid="{00000000-0005-0000-0000-0000D90F0000}"/>
    <cellStyle name="Vírgula 7 6 6 4 2" xfId="3830" xr:uid="{00000000-0005-0000-0000-0000DA0F0000}"/>
    <cellStyle name="Vírgula 7 6 6 5" xfId="3061" xr:uid="{00000000-0005-0000-0000-0000DB0F0000}"/>
    <cellStyle name="Vírgula 7 6 6 5 2" xfId="3831" xr:uid="{00000000-0005-0000-0000-0000DC0F0000}"/>
    <cellStyle name="Vírgula 7 6 6 6" xfId="3827" xr:uid="{00000000-0005-0000-0000-0000DD0F0000}"/>
    <cellStyle name="Vírgula 7 6 7" xfId="3809" xr:uid="{00000000-0005-0000-0000-0000DE0F0000}"/>
    <cellStyle name="Vírgula 7 6 8" xfId="4142" xr:uid="{00000000-0005-0000-0000-0000DF0F0000}"/>
    <cellStyle name="Vírgula 7 7" xfId="3062" xr:uid="{00000000-0005-0000-0000-0000E00F0000}"/>
    <cellStyle name="Vírgula 7 7 2" xfId="3063" xr:uid="{00000000-0005-0000-0000-0000E10F0000}"/>
    <cellStyle name="Vírgula 7 7 2 2" xfId="3833" xr:uid="{00000000-0005-0000-0000-0000E20F0000}"/>
    <cellStyle name="Vírgula 7 7 2 3" xfId="4149" xr:uid="{00000000-0005-0000-0000-0000E30F0000}"/>
    <cellStyle name="Vírgula 7 7 3" xfId="3832" xr:uid="{00000000-0005-0000-0000-0000E40F0000}"/>
    <cellStyle name="Vírgula 7 7 4" xfId="4148" xr:uid="{00000000-0005-0000-0000-0000E50F0000}"/>
    <cellStyle name="Vírgula 7 8" xfId="3064" xr:uid="{00000000-0005-0000-0000-0000E60F0000}"/>
    <cellStyle name="Vírgula 7 8 2" xfId="3065" xr:uid="{00000000-0005-0000-0000-0000E70F0000}"/>
    <cellStyle name="Vírgula 7 8 2 2" xfId="3066" xr:uid="{00000000-0005-0000-0000-0000E80F0000}"/>
    <cellStyle name="Vírgula 7 8 2 2 2" xfId="3836" xr:uid="{00000000-0005-0000-0000-0000E90F0000}"/>
    <cellStyle name="Vírgula 7 8 2 3" xfId="3835" xr:uid="{00000000-0005-0000-0000-0000EA0F0000}"/>
    <cellStyle name="Vírgula 7 8 2 4" xfId="4151" xr:uid="{00000000-0005-0000-0000-0000EB0F0000}"/>
    <cellStyle name="Vírgula 7 8 3" xfId="3067" xr:uid="{00000000-0005-0000-0000-0000EC0F0000}"/>
    <cellStyle name="Vírgula 7 8 3 2" xfId="3068" xr:uid="{00000000-0005-0000-0000-0000ED0F0000}"/>
    <cellStyle name="Vírgula 7 8 3 2 2" xfId="3838" xr:uid="{00000000-0005-0000-0000-0000EE0F0000}"/>
    <cellStyle name="Vírgula 7 8 3 3" xfId="3069" xr:uid="{00000000-0005-0000-0000-0000EF0F0000}"/>
    <cellStyle name="Vírgula 7 8 3 3 2" xfId="3839" xr:uid="{00000000-0005-0000-0000-0000F00F0000}"/>
    <cellStyle name="Vírgula 7 8 3 4" xfId="3070" xr:uid="{00000000-0005-0000-0000-0000F10F0000}"/>
    <cellStyle name="Vírgula 7 8 3 4 2" xfId="3840" xr:uid="{00000000-0005-0000-0000-0000F20F0000}"/>
    <cellStyle name="Vírgula 7 8 3 5" xfId="3071" xr:uid="{00000000-0005-0000-0000-0000F30F0000}"/>
    <cellStyle name="Vírgula 7 8 3 5 2" xfId="3841" xr:uid="{00000000-0005-0000-0000-0000F40F0000}"/>
    <cellStyle name="Vírgula 7 8 3 6" xfId="3837" xr:uid="{00000000-0005-0000-0000-0000F50F0000}"/>
    <cellStyle name="Vírgula 7 8 4" xfId="3834" xr:uid="{00000000-0005-0000-0000-0000F60F0000}"/>
    <cellStyle name="Vírgula 7 8 5" xfId="4150" xr:uid="{00000000-0005-0000-0000-0000F70F0000}"/>
    <cellStyle name="Vírgula 7 9" xfId="3072" xr:uid="{00000000-0005-0000-0000-0000F80F0000}"/>
    <cellStyle name="Vírgula 7 9 2" xfId="3073" xr:uid="{00000000-0005-0000-0000-0000F90F0000}"/>
    <cellStyle name="Vírgula 7 9 2 2" xfId="3843" xr:uid="{00000000-0005-0000-0000-0000FA0F0000}"/>
    <cellStyle name="Vírgula 7 9 3" xfId="3074" xr:uid="{00000000-0005-0000-0000-0000FB0F0000}"/>
    <cellStyle name="Vírgula 7 9 3 2" xfId="3075" xr:uid="{00000000-0005-0000-0000-0000FC0F0000}"/>
    <cellStyle name="Vírgula 7 9 3 2 2" xfId="3845" xr:uid="{00000000-0005-0000-0000-0000FD0F0000}"/>
    <cellStyle name="Vírgula 7 9 3 3" xfId="3076" xr:uid="{00000000-0005-0000-0000-0000FE0F0000}"/>
    <cellStyle name="Vírgula 7 9 3 3 2" xfId="3846" xr:uid="{00000000-0005-0000-0000-0000FF0F0000}"/>
    <cellStyle name="Vírgula 7 9 3 4" xfId="3077" xr:uid="{00000000-0005-0000-0000-000000100000}"/>
    <cellStyle name="Vírgula 7 9 3 4 2" xfId="3847" xr:uid="{00000000-0005-0000-0000-000001100000}"/>
    <cellStyle name="Vírgula 7 9 3 5" xfId="3078" xr:uid="{00000000-0005-0000-0000-000002100000}"/>
    <cellStyle name="Vírgula 7 9 3 5 2" xfId="3848" xr:uid="{00000000-0005-0000-0000-000003100000}"/>
    <cellStyle name="Vírgula 7 9 3 6" xfId="3844" xr:uid="{00000000-0005-0000-0000-000004100000}"/>
    <cellStyle name="Vírgula 7 9 4" xfId="3842" xr:uid="{00000000-0005-0000-0000-000005100000}"/>
    <cellStyle name="Vírgula 7 9 5" xfId="4152" xr:uid="{00000000-0005-0000-0000-000006100000}"/>
    <cellStyle name="Vírgula 8" xfId="469" xr:uid="{00000000-0005-0000-0000-000007100000}"/>
    <cellStyle name="Vírgula 8 10" xfId="3972" xr:uid="{00000000-0005-0000-0000-000008100000}"/>
    <cellStyle name="Vírgula 8 2" xfId="3079" xr:uid="{00000000-0005-0000-0000-000009100000}"/>
    <cellStyle name="Vírgula 8 2 2" xfId="3080" xr:uid="{00000000-0005-0000-0000-00000A100000}"/>
    <cellStyle name="Vírgula 8 2 2 2" xfId="3081" xr:uid="{00000000-0005-0000-0000-00000B100000}"/>
    <cellStyle name="Vírgula 8 2 2 2 2" xfId="3851" xr:uid="{00000000-0005-0000-0000-00000C100000}"/>
    <cellStyle name="Vírgula 8 2 2 2 3" xfId="4155" xr:uid="{00000000-0005-0000-0000-00000D100000}"/>
    <cellStyle name="Vírgula 8 2 2 3" xfId="3850" xr:uid="{00000000-0005-0000-0000-00000E100000}"/>
    <cellStyle name="Vírgula 8 2 2 4" xfId="4154" xr:uid="{00000000-0005-0000-0000-00000F100000}"/>
    <cellStyle name="Vírgula 8 2 3" xfId="3082" xr:uid="{00000000-0005-0000-0000-000010100000}"/>
    <cellStyle name="Vírgula 8 2 3 2" xfId="3083" xr:uid="{00000000-0005-0000-0000-000011100000}"/>
    <cellStyle name="Vírgula 8 2 3 2 2" xfId="3853" xr:uid="{00000000-0005-0000-0000-000012100000}"/>
    <cellStyle name="Vírgula 8 2 3 2 3" xfId="4157" xr:uid="{00000000-0005-0000-0000-000013100000}"/>
    <cellStyle name="Vírgula 8 2 3 3" xfId="3084" xr:uid="{00000000-0005-0000-0000-000014100000}"/>
    <cellStyle name="Vírgula 8 2 3 3 2" xfId="3854" xr:uid="{00000000-0005-0000-0000-000015100000}"/>
    <cellStyle name="Vírgula 8 2 3 3 3" xfId="4158" xr:uid="{00000000-0005-0000-0000-000016100000}"/>
    <cellStyle name="Vírgula 8 2 3 4" xfId="3852" xr:uid="{00000000-0005-0000-0000-000017100000}"/>
    <cellStyle name="Vírgula 8 2 3 5" xfId="4156" xr:uid="{00000000-0005-0000-0000-000018100000}"/>
    <cellStyle name="Vírgula 8 2 4" xfId="3085" xr:uid="{00000000-0005-0000-0000-000019100000}"/>
    <cellStyle name="Vírgula 8 2 4 2" xfId="3855" xr:uid="{00000000-0005-0000-0000-00001A100000}"/>
    <cellStyle name="Vírgula 8 2 4 3" xfId="4159" xr:uid="{00000000-0005-0000-0000-00001B100000}"/>
    <cellStyle name="Vírgula 8 2 5" xfId="3849" xr:uid="{00000000-0005-0000-0000-00001C100000}"/>
    <cellStyle name="Vírgula 8 2 6" xfId="4153" xr:uid="{00000000-0005-0000-0000-00001D100000}"/>
    <cellStyle name="Vírgula 8 3" xfId="3086" xr:uid="{00000000-0005-0000-0000-00001E100000}"/>
    <cellStyle name="Vírgula 8 3 2" xfId="3087" xr:uid="{00000000-0005-0000-0000-00001F100000}"/>
    <cellStyle name="Vírgula 8 3 2 2" xfId="3857" xr:uid="{00000000-0005-0000-0000-000020100000}"/>
    <cellStyle name="Vírgula 8 3 2 3" xfId="4161" xr:uid="{00000000-0005-0000-0000-000021100000}"/>
    <cellStyle name="Vírgula 8 3 3" xfId="3856" xr:uid="{00000000-0005-0000-0000-000022100000}"/>
    <cellStyle name="Vírgula 8 3 4" xfId="4160" xr:uid="{00000000-0005-0000-0000-000023100000}"/>
    <cellStyle name="Vírgula 8 4" xfId="3088" xr:uid="{00000000-0005-0000-0000-000024100000}"/>
    <cellStyle name="Vírgula 8 4 2" xfId="3089" xr:uid="{00000000-0005-0000-0000-000025100000}"/>
    <cellStyle name="Vírgula 8 4 2 2" xfId="3859" xr:uid="{00000000-0005-0000-0000-000026100000}"/>
    <cellStyle name="Vírgula 8 4 2 3" xfId="4163" xr:uid="{00000000-0005-0000-0000-000027100000}"/>
    <cellStyle name="Vírgula 8 4 3" xfId="3090" xr:uid="{00000000-0005-0000-0000-000028100000}"/>
    <cellStyle name="Vírgula 8 4 3 2" xfId="3860" xr:uid="{00000000-0005-0000-0000-000029100000}"/>
    <cellStyle name="Vírgula 8 4 3 3" xfId="4164" xr:uid="{00000000-0005-0000-0000-00002A100000}"/>
    <cellStyle name="Vírgula 8 4 4" xfId="3858" xr:uid="{00000000-0005-0000-0000-00002B100000}"/>
    <cellStyle name="Vírgula 8 4 5" xfId="4162" xr:uid="{00000000-0005-0000-0000-00002C100000}"/>
    <cellStyle name="Vírgula 8 5" xfId="3091" xr:uid="{00000000-0005-0000-0000-00002D100000}"/>
    <cellStyle name="Vírgula 8 5 2" xfId="3861" xr:uid="{00000000-0005-0000-0000-00002E100000}"/>
    <cellStyle name="Vírgula 8 6" xfId="3092" xr:uid="{00000000-0005-0000-0000-00002F100000}"/>
    <cellStyle name="Vírgula 8 6 2" xfId="3862" xr:uid="{00000000-0005-0000-0000-000030100000}"/>
    <cellStyle name="Vírgula 8 6 3" xfId="4165" xr:uid="{00000000-0005-0000-0000-000031100000}"/>
    <cellStyle name="Vírgula 8 7" xfId="3093" xr:uid="{00000000-0005-0000-0000-000032100000}"/>
    <cellStyle name="Vírgula 8 7 2" xfId="3863" xr:uid="{00000000-0005-0000-0000-000033100000}"/>
    <cellStyle name="Vírgula 8 8" xfId="3094" xr:uid="{00000000-0005-0000-0000-000034100000}"/>
    <cellStyle name="Vírgula 8 8 2" xfId="3864" xr:uid="{00000000-0005-0000-0000-000035100000}"/>
    <cellStyle name="Vírgula 8 9" xfId="3253" xr:uid="{00000000-0005-0000-0000-000036100000}"/>
    <cellStyle name="Vírgula 9" xfId="470" xr:uid="{00000000-0005-0000-0000-000037100000}"/>
    <cellStyle name="Vírgula 9 2" xfId="3095" xr:uid="{00000000-0005-0000-0000-000038100000}"/>
    <cellStyle name="Vírgula 9 2 2" xfId="3096" xr:uid="{00000000-0005-0000-0000-000039100000}"/>
    <cellStyle name="Vírgula 9 2 2 2" xfId="3866" xr:uid="{00000000-0005-0000-0000-00003A100000}"/>
    <cellStyle name="Vírgula 9 2 3" xfId="3865" xr:uid="{00000000-0005-0000-0000-00003B100000}"/>
    <cellStyle name="Vírgula 9 2 4" xfId="4166" xr:uid="{00000000-0005-0000-0000-00003C100000}"/>
    <cellStyle name="Vírgula 9 3" xfId="3097" xr:uid="{00000000-0005-0000-0000-00003D100000}"/>
    <cellStyle name="Vírgula 9 3 2" xfId="3867" xr:uid="{00000000-0005-0000-0000-00003E100000}"/>
    <cellStyle name="Vírgula 9 4" xfId="3098" xr:uid="{00000000-0005-0000-0000-00003F100000}"/>
    <cellStyle name="Vírgula 9 4 2" xfId="3868" xr:uid="{00000000-0005-0000-0000-000040100000}"/>
    <cellStyle name="Vírgula 9 5" xfId="3099" xr:uid="{00000000-0005-0000-0000-000041100000}"/>
    <cellStyle name="Vírgula 9 5 2" xfId="3869" xr:uid="{00000000-0005-0000-0000-000042100000}"/>
    <cellStyle name="Vírgula 9 6" xfId="3254" xr:uid="{00000000-0005-0000-0000-000043100000}"/>
    <cellStyle name="Vírgula 9 7" xfId="3973" xr:uid="{00000000-0005-0000-0000-000044100000}"/>
    <cellStyle name="Vírgula0" xfId="3171" xr:uid="{00000000-0005-0000-0000-000045100000}"/>
    <cellStyle name="Währung" xfId="230" xr:uid="{00000000-0005-0000-0000-000046100000}"/>
    <cellStyle name="Währung 2" xfId="231" xr:uid="{00000000-0005-0000-0000-000047100000}"/>
    <cellStyle name="Warning Text" xfId="247" xr:uid="{00000000-0005-0000-0000-00004810000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externalLink" Target="externalLinks/externalLink3.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2.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png"/><Relationship Id="rId4" Type="http://schemas.openxmlformats.org/officeDocument/2006/relationships/image" Target="../media/image22.png"/></Relationships>
</file>

<file path=xl/drawings/_rels/drawing33.xml.rels><?xml version="1.0" encoding="UTF-8" standalone="yes"?>
<Relationships xmlns="http://schemas.openxmlformats.org/package/2006/relationships"><Relationship Id="rId3" Type="http://schemas.openxmlformats.org/officeDocument/2006/relationships/image" Target="../media/image25.jpeg"/><Relationship Id="rId2" Type="http://schemas.openxmlformats.org/officeDocument/2006/relationships/image" Target="../media/image24.png"/><Relationship Id="rId1" Type="http://schemas.openxmlformats.org/officeDocument/2006/relationships/image" Target="../media/image23.jpeg"/><Relationship Id="rId5" Type="http://schemas.openxmlformats.org/officeDocument/2006/relationships/image" Target="../media/image1.png"/><Relationship Id="rId4" Type="http://schemas.openxmlformats.org/officeDocument/2006/relationships/image" Target="../media/image26.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9.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jpeg"/><Relationship Id="rId7" Type="http://schemas.openxmlformats.org/officeDocument/2006/relationships/image" Target="../media/image9.png"/><Relationship Id="rId2" Type="http://schemas.openxmlformats.org/officeDocument/2006/relationships/image" Target="../media/image4.jpeg"/><Relationship Id="rId1" Type="http://schemas.openxmlformats.org/officeDocument/2006/relationships/image" Target="../media/image3.jpe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2.emf"/></Relationships>
</file>

<file path=xl/drawings/_rels/drawing60.xml.rels><?xml version="1.0" encoding="UTF-8" standalone="yes"?>
<Relationships xmlns="http://schemas.openxmlformats.org/package/2006/relationships"><Relationship Id="rId1" Type="http://schemas.openxmlformats.org/officeDocument/2006/relationships/image" Target="../media/image1.png"/></Relationships>
</file>

<file path=xl/drawings/_rels/drawing61.xml.rels><?xml version="1.0" encoding="UTF-8" standalone="yes"?>
<Relationships xmlns="http://schemas.openxmlformats.org/package/2006/relationships"><Relationship Id="rId1" Type="http://schemas.openxmlformats.org/officeDocument/2006/relationships/image" Target="../media/image1.png"/></Relationships>
</file>

<file path=xl/drawings/_rels/drawing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63.xml.rels><?xml version="1.0" encoding="UTF-8" standalone="yes"?>
<Relationships xmlns="http://schemas.openxmlformats.org/package/2006/relationships"><Relationship Id="rId1" Type="http://schemas.openxmlformats.org/officeDocument/2006/relationships/image" Target="../media/image1.png"/></Relationships>
</file>

<file path=xl/drawings/_rels/drawing6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7.xml.rels><?xml version="1.0" encoding="UTF-8" standalone="yes"?>
<Relationships xmlns="http://schemas.openxmlformats.org/package/2006/relationships"><Relationship Id="rId1" Type="http://schemas.openxmlformats.org/officeDocument/2006/relationships/image" Target="../media/image1.png"/></Relationships>
</file>

<file path=xl/drawings/_rels/drawing68.xml.rels><?xml version="1.0" encoding="UTF-8" standalone="yes"?>
<Relationships xmlns="http://schemas.openxmlformats.org/package/2006/relationships"><Relationship Id="rId1" Type="http://schemas.openxmlformats.org/officeDocument/2006/relationships/image" Target="../media/image1.png"/></Relationships>
</file>

<file path=xl/drawings/_rels/drawing69.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70.xml.rels><?xml version="1.0" encoding="UTF-8" standalone="yes"?>
<Relationships xmlns="http://schemas.openxmlformats.org/package/2006/relationships"><Relationship Id="rId1" Type="http://schemas.openxmlformats.org/officeDocument/2006/relationships/image" Target="../media/image1.png"/></Relationships>
</file>

<file path=xl/drawings/_rels/drawing71.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5.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6.emf"/></Relationships>
</file>

<file path=xl/drawings/_rels/vmlDrawing2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6.emf"/></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5.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15.pn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30.pn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7.vml.rels><?xml version="1.0" encoding="UTF-8" standalone="yes"?>
<Relationships xmlns="http://schemas.openxmlformats.org/package/2006/relationships"><Relationship Id="rId1" Type="http://schemas.openxmlformats.org/officeDocument/2006/relationships/image" Target="../media/image15.png"/></Relationships>
</file>

<file path=xl/drawings/_rels/vmlDrawing7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523875</xdr:colOff>
      <xdr:row>5</xdr:row>
      <xdr:rowOff>67706</xdr:rowOff>
    </xdr:to>
    <xdr:pic>
      <xdr:nvPicPr>
        <xdr:cNvPr id="4" name="Imagem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533525" cy="102020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308882</xdr:colOff>
      <xdr:row>4</xdr:row>
      <xdr:rowOff>203777</xdr:rowOff>
    </xdr:to>
    <xdr:pic>
      <xdr:nvPicPr>
        <xdr:cNvPr id="4" name="Imagem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533525" cy="102020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308882</xdr:colOff>
      <xdr:row>4</xdr:row>
      <xdr:rowOff>203777</xdr:rowOff>
    </xdr:to>
    <xdr:pic>
      <xdr:nvPicPr>
        <xdr:cNvPr id="4" name="Imagem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533525" cy="102020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308882</xdr:colOff>
      <xdr:row>4</xdr:row>
      <xdr:rowOff>203777</xdr:rowOff>
    </xdr:to>
    <xdr:pic>
      <xdr:nvPicPr>
        <xdr:cNvPr id="4" name="Imagem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533525" cy="102020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308882</xdr:colOff>
      <xdr:row>4</xdr:row>
      <xdr:rowOff>203777</xdr:rowOff>
    </xdr:to>
    <xdr:pic>
      <xdr:nvPicPr>
        <xdr:cNvPr id="4" name="Imagem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533525" cy="102020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xdr:col>
      <xdr:colOff>470648</xdr:colOff>
      <xdr:row>5</xdr:row>
      <xdr:rowOff>42755</xdr:rowOff>
    </xdr:to>
    <xdr:pic>
      <xdr:nvPicPr>
        <xdr:cNvPr id="4" name="Imagem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1479176" cy="98404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2</xdr:col>
      <xdr:colOff>552451</xdr:colOff>
      <xdr:row>5</xdr:row>
      <xdr:rowOff>86717</xdr:rowOff>
    </xdr:to>
    <xdr:pic>
      <xdr:nvPicPr>
        <xdr:cNvPr id="2" name="Imagem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1"/>
          <a:ext cx="1562100" cy="103921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2</xdr:col>
      <xdr:colOff>419101</xdr:colOff>
      <xdr:row>5</xdr:row>
      <xdr:rowOff>3718</xdr:rowOff>
    </xdr:to>
    <xdr:pic>
      <xdr:nvPicPr>
        <xdr:cNvPr id="4" name="Imagem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1"/>
          <a:ext cx="1428750" cy="950502"/>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556656</xdr:colOff>
      <xdr:row>1</xdr:row>
      <xdr:rowOff>17609</xdr:rowOff>
    </xdr:from>
    <xdr:to>
      <xdr:col>15</xdr:col>
      <xdr:colOff>771331</xdr:colOff>
      <xdr:row>4</xdr:row>
      <xdr:rowOff>5283</xdr:rowOff>
    </xdr:to>
    <xdr:pic>
      <xdr:nvPicPr>
        <xdr:cNvPr id="3" name="Imagem 2">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0681" y="246209"/>
          <a:ext cx="1129075" cy="530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542925</xdr:colOff>
      <xdr:row>5</xdr:row>
      <xdr:rowOff>80379</xdr:rowOff>
    </xdr:to>
    <xdr:pic>
      <xdr:nvPicPr>
        <xdr:cNvPr id="4" name="Imagem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552575" cy="103287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xdr:col>
      <xdr:colOff>504825</xdr:colOff>
      <xdr:row>5</xdr:row>
      <xdr:rowOff>55033</xdr:rowOff>
    </xdr:to>
    <xdr:pic>
      <xdr:nvPicPr>
        <xdr:cNvPr id="4" name="Imagem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1514475" cy="100753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523875</xdr:colOff>
      <xdr:row>5</xdr:row>
      <xdr:rowOff>67706</xdr:rowOff>
    </xdr:to>
    <xdr:pic>
      <xdr:nvPicPr>
        <xdr:cNvPr id="5" name="Imagem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533525" cy="102020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2</xdr:col>
      <xdr:colOff>481854</xdr:colOff>
      <xdr:row>5</xdr:row>
      <xdr:rowOff>50211</xdr:rowOff>
    </xdr:to>
    <xdr:pic>
      <xdr:nvPicPr>
        <xdr:cNvPr id="4" name="Imagem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1"/>
          <a:ext cx="1490382" cy="991504"/>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xdr:col>
      <xdr:colOff>537884</xdr:colOff>
      <xdr:row>5</xdr:row>
      <xdr:rowOff>87485</xdr:rowOff>
    </xdr:to>
    <xdr:pic>
      <xdr:nvPicPr>
        <xdr:cNvPr id="4" name="Imagem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1546412" cy="1028779"/>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57150</xdr:colOff>
          <xdr:row>10</xdr:row>
          <xdr:rowOff>28575</xdr:rowOff>
        </xdr:from>
        <xdr:to>
          <xdr:col>0</xdr:col>
          <xdr:colOff>714375</xdr:colOff>
          <xdr:row>14</xdr:row>
          <xdr:rowOff>180975</xdr:rowOff>
        </xdr:to>
        <xdr:sp macro="" textlink="">
          <xdr:nvSpPr>
            <xdr:cNvPr id="23553" name="Object 1" hidden="1">
              <a:extLst>
                <a:ext uri="{63B3BB69-23CF-44E3-9099-C40C66FF867C}">
                  <a14:compatExt spid="_x0000_s23553"/>
                </a:ext>
                <a:ext uri="{FF2B5EF4-FFF2-40B4-BE49-F238E27FC236}">
                  <a16:creationId xmlns:a16="http://schemas.microsoft.com/office/drawing/2014/main" id="{00000000-0008-0000-1500-0000015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1</xdr:colOff>
      <xdr:row>0</xdr:row>
      <xdr:rowOff>0</xdr:rowOff>
    </xdr:from>
    <xdr:to>
      <xdr:col>1</xdr:col>
      <xdr:colOff>457201</xdr:colOff>
      <xdr:row>4</xdr:row>
      <xdr:rowOff>90264</xdr:rowOff>
    </xdr:to>
    <xdr:pic>
      <xdr:nvPicPr>
        <xdr:cNvPr id="5" name="Imagem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1295400" cy="86178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57150</xdr:colOff>
          <xdr:row>10</xdr:row>
          <xdr:rowOff>28575</xdr:rowOff>
        </xdr:from>
        <xdr:to>
          <xdr:col>0</xdr:col>
          <xdr:colOff>714375</xdr:colOff>
          <xdr:row>14</xdr:row>
          <xdr:rowOff>180975</xdr:rowOff>
        </xdr:to>
        <xdr:sp macro="" textlink="">
          <xdr:nvSpPr>
            <xdr:cNvPr id="24577" name="Object 1" hidden="1">
              <a:extLst>
                <a:ext uri="{63B3BB69-23CF-44E3-9099-C40C66FF867C}">
                  <a14:compatExt spid="_x0000_s24577"/>
                </a:ext>
                <a:ext uri="{FF2B5EF4-FFF2-40B4-BE49-F238E27FC236}">
                  <a16:creationId xmlns:a16="http://schemas.microsoft.com/office/drawing/2014/main" id="{00000000-0008-0000-1600-0000016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1</xdr:colOff>
      <xdr:row>0</xdr:row>
      <xdr:rowOff>1</xdr:rowOff>
    </xdr:from>
    <xdr:to>
      <xdr:col>1</xdr:col>
      <xdr:colOff>297979</xdr:colOff>
      <xdr:row>4</xdr:row>
      <xdr:rowOff>85726</xdr:rowOff>
    </xdr:to>
    <xdr:pic>
      <xdr:nvPicPr>
        <xdr:cNvPr id="5" name="Imagem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1"/>
          <a:ext cx="1288578" cy="85725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xdr:col>
      <xdr:colOff>390525</xdr:colOff>
      <xdr:row>5</xdr:row>
      <xdr:rowOff>86597</xdr:rowOff>
    </xdr:to>
    <xdr:pic>
      <xdr:nvPicPr>
        <xdr:cNvPr id="6" name="Imagem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1647825" cy="1096246"/>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209550</xdr:colOff>
      <xdr:row>4</xdr:row>
      <xdr:rowOff>166264</xdr:rowOff>
    </xdr:to>
    <xdr:pic>
      <xdr:nvPicPr>
        <xdr:cNvPr id="4" name="Imagem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38275" cy="95683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xdr:col>
      <xdr:colOff>132523</xdr:colOff>
      <xdr:row>5</xdr:row>
      <xdr:rowOff>19923</xdr:rowOff>
    </xdr:to>
    <xdr:pic>
      <xdr:nvPicPr>
        <xdr:cNvPr id="4" name="Imagem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1"/>
          <a:ext cx="1548848" cy="10304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542925</xdr:colOff>
      <xdr:row>5</xdr:row>
      <xdr:rowOff>80379</xdr:rowOff>
    </xdr:to>
    <xdr:pic>
      <xdr:nvPicPr>
        <xdr:cNvPr id="4" name="Imagem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552575" cy="1032879"/>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xdr:col>
      <xdr:colOff>448236</xdr:colOff>
      <xdr:row>5</xdr:row>
      <xdr:rowOff>27847</xdr:rowOff>
    </xdr:to>
    <xdr:pic>
      <xdr:nvPicPr>
        <xdr:cNvPr id="4" name="Imagem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1456765" cy="96914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37540</xdr:colOff>
      <xdr:row>5</xdr:row>
      <xdr:rowOff>7115</xdr:rowOff>
    </xdr:to>
    <xdr:pic>
      <xdr:nvPicPr>
        <xdr:cNvPr id="3" name="Imagem 2">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56765" cy="9691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704850</xdr:colOff>
          <xdr:row>6</xdr:row>
          <xdr:rowOff>66675</xdr:rowOff>
        </xdr:from>
        <xdr:to>
          <xdr:col>14</xdr:col>
          <xdr:colOff>1162050</xdr:colOff>
          <xdr:row>9</xdr:row>
          <xdr:rowOff>0</xdr:rowOff>
        </xdr:to>
        <xdr:sp macro="" textlink="">
          <xdr:nvSpPr>
            <xdr:cNvPr id="3074" name="Button 2"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pt-BR" sz="1100" b="0" i="0" u="none" strike="noStrike" baseline="0">
                  <a:solidFill>
                    <a:srgbClr val="000000"/>
                  </a:solidFill>
                  <a:latin typeface="Calibri"/>
                  <a:cs typeface="Calibri"/>
                </a:rPr>
                <a:t>PLANILHA PARA ENVIO</a:t>
              </a:r>
            </a:p>
          </xdr:txBody>
        </xdr:sp>
        <xdr:clientData fPrintsWithSheet="0"/>
      </xdr:twoCellAnchor>
    </mc:Choice>
    <mc:Fallback/>
  </mc:AlternateContent>
  <xdr:twoCellAnchor editAs="oneCell">
    <xdr:from>
      <xdr:col>1</xdr:col>
      <xdr:colOff>95250</xdr:colOff>
      <xdr:row>0</xdr:row>
      <xdr:rowOff>0</xdr:rowOff>
    </xdr:from>
    <xdr:to>
      <xdr:col>2</xdr:col>
      <xdr:colOff>495300</xdr:colOff>
      <xdr:row>5</xdr:row>
      <xdr:rowOff>67706</xdr:rowOff>
    </xdr:to>
    <xdr:pic>
      <xdr:nvPicPr>
        <xdr:cNvPr id="5" name="Imagem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0"/>
          <a:ext cx="1533525" cy="1020206"/>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237565</xdr:colOff>
      <xdr:row>4</xdr:row>
      <xdr:rowOff>189995</xdr:rowOff>
    </xdr:to>
    <xdr:pic>
      <xdr:nvPicPr>
        <xdr:cNvPr id="6" name="Imagem 5">
          <a:extLst>
            <a:ext uri="{FF2B5EF4-FFF2-40B4-BE49-F238E27FC236}">
              <a16:creationId xmlns:a16="http://schemas.microsoft.com/office/drawing/2014/main" id="{00000000-0008-0000-1D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56765" cy="96914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448236</xdr:colOff>
      <xdr:row>5</xdr:row>
      <xdr:rowOff>27846</xdr:rowOff>
    </xdr:to>
    <xdr:pic>
      <xdr:nvPicPr>
        <xdr:cNvPr id="4" name="Imagem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56765" cy="969140"/>
        </a:xfrm>
        <a:prstGeom prst="rect">
          <a:avLst/>
        </a:prstGeom>
      </xdr:spPr>
    </xdr:pic>
    <xdr:clientData/>
  </xdr:twoCellAnchor>
  <xdr:twoCellAnchor editAs="oneCell">
    <xdr:from>
      <xdr:col>3</xdr:col>
      <xdr:colOff>1380565</xdr:colOff>
      <xdr:row>34</xdr:row>
      <xdr:rowOff>17929</xdr:rowOff>
    </xdr:from>
    <xdr:to>
      <xdr:col>6</xdr:col>
      <xdr:colOff>406626</xdr:colOff>
      <xdr:row>34</xdr:row>
      <xdr:rowOff>3376364</xdr:rowOff>
    </xdr:to>
    <xdr:pic>
      <xdr:nvPicPr>
        <xdr:cNvPr id="3" name="Imagem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a:stretch>
          <a:fillRect/>
        </a:stretch>
      </xdr:blipFill>
      <xdr:spPr>
        <a:xfrm>
          <a:off x="3048000" y="7736541"/>
          <a:ext cx="5498579" cy="335843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336177</xdr:colOff>
      <xdr:row>5</xdr:row>
      <xdr:rowOff>27846</xdr:rowOff>
    </xdr:to>
    <xdr:pic>
      <xdr:nvPicPr>
        <xdr:cNvPr id="12" name="Imagem 11">
          <a:extLst>
            <a:ext uri="{FF2B5EF4-FFF2-40B4-BE49-F238E27FC236}">
              <a16:creationId xmlns:a16="http://schemas.microsoft.com/office/drawing/2014/main" id="{00000000-0008-0000-1F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56765" cy="969140"/>
        </a:xfrm>
        <a:prstGeom prst="rect">
          <a:avLst/>
        </a:prstGeom>
      </xdr:spPr>
    </xdr:pic>
    <xdr:clientData/>
  </xdr:twoCellAnchor>
  <xdr:twoCellAnchor editAs="oneCell">
    <xdr:from>
      <xdr:col>14</xdr:col>
      <xdr:colOff>315686</xdr:colOff>
      <xdr:row>12</xdr:row>
      <xdr:rowOff>32656</xdr:rowOff>
    </xdr:from>
    <xdr:to>
      <xdr:col>16</xdr:col>
      <xdr:colOff>1003801</xdr:colOff>
      <xdr:row>17</xdr:row>
      <xdr:rowOff>318123</xdr:rowOff>
    </xdr:to>
    <xdr:pic>
      <xdr:nvPicPr>
        <xdr:cNvPr id="2" name="Imagem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2"/>
        <a:stretch>
          <a:fillRect/>
        </a:stretch>
      </xdr:blipFill>
      <xdr:spPr>
        <a:xfrm>
          <a:off x="14575972" y="2329542"/>
          <a:ext cx="3257143" cy="2266667"/>
        </a:xfrm>
        <a:prstGeom prst="rect">
          <a:avLst/>
        </a:prstGeom>
      </xdr:spPr>
    </xdr:pic>
    <xdr:clientData/>
  </xdr:twoCellAnchor>
  <xdr:twoCellAnchor editAs="oneCell">
    <xdr:from>
      <xdr:col>14</xdr:col>
      <xdr:colOff>185058</xdr:colOff>
      <xdr:row>23</xdr:row>
      <xdr:rowOff>141514</xdr:rowOff>
    </xdr:from>
    <xdr:to>
      <xdr:col>16</xdr:col>
      <xdr:colOff>1197430</xdr:colOff>
      <xdr:row>28</xdr:row>
      <xdr:rowOff>162991</xdr:rowOff>
    </xdr:to>
    <xdr:pic>
      <xdr:nvPicPr>
        <xdr:cNvPr id="3" name="Imagem 2">
          <a:extLst>
            <a:ext uri="{FF2B5EF4-FFF2-40B4-BE49-F238E27FC236}">
              <a16:creationId xmlns:a16="http://schemas.microsoft.com/office/drawing/2014/main" id="{00000000-0008-0000-1F00-000003000000}"/>
            </a:ext>
          </a:extLst>
        </xdr:cNvPr>
        <xdr:cNvPicPr>
          <a:picLocks/>
        </xdr:cNvPicPr>
      </xdr:nvPicPr>
      <xdr:blipFill>
        <a:blip xmlns:r="http://schemas.openxmlformats.org/officeDocument/2006/relationships" r:embed="rId3"/>
        <a:stretch>
          <a:fillRect/>
        </a:stretch>
      </xdr:blipFill>
      <xdr:spPr>
        <a:xfrm>
          <a:off x="14445344" y="5878285"/>
          <a:ext cx="3581400" cy="1926477"/>
        </a:xfrm>
        <a:prstGeom prst="rect">
          <a:avLst/>
        </a:prstGeom>
      </xdr:spPr>
    </xdr:pic>
    <xdr:clientData/>
  </xdr:twoCellAnchor>
  <xdr:twoCellAnchor editAs="oneCell">
    <xdr:from>
      <xdr:col>12</xdr:col>
      <xdr:colOff>794657</xdr:colOff>
      <xdr:row>33</xdr:row>
      <xdr:rowOff>119743</xdr:rowOff>
    </xdr:from>
    <xdr:to>
      <xdr:col>16</xdr:col>
      <xdr:colOff>653143</xdr:colOff>
      <xdr:row>40</xdr:row>
      <xdr:rowOff>43248</xdr:rowOff>
    </xdr:to>
    <xdr:pic>
      <xdr:nvPicPr>
        <xdr:cNvPr id="13" name="Imagem 12">
          <a:extLst>
            <a:ext uri="{FF2B5EF4-FFF2-40B4-BE49-F238E27FC236}">
              <a16:creationId xmlns:a16="http://schemas.microsoft.com/office/drawing/2014/main" id="{00000000-0008-0000-1F00-00000D000000}"/>
            </a:ext>
          </a:extLst>
        </xdr:cNvPr>
        <xdr:cNvPicPr>
          <a:picLocks/>
        </xdr:cNvPicPr>
      </xdr:nvPicPr>
      <xdr:blipFill>
        <a:blip xmlns:r="http://schemas.openxmlformats.org/officeDocument/2006/relationships" r:embed="rId3"/>
        <a:stretch>
          <a:fillRect/>
        </a:stretch>
      </xdr:blipFill>
      <xdr:spPr>
        <a:xfrm>
          <a:off x="12485914" y="8948057"/>
          <a:ext cx="4996543" cy="2372791"/>
        </a:xfrm>
        <a:prstGeom prst="rect">
          <a:avLst/>
        </a:prstGeom>
      </xdr:spPr>
    </xdr:pic>
    <xdr:clientData/>
  </xdr:twoCellAnchor>
  <xdr:twoCellAnchor editAs="oneCell">
    <xdr:from>
      <xdr:col>12</xdr:col>
      <xdr:colOff>552607</xdr:colOff>
      <xdr:row>44</xdr:row>
      <xdr:rowOff>96981</xdr:rowOff>
    </xdr:from>
    <xdr:to>
      <xdr:col>16</xdr:col>
      <xdr:colOff>719398</xdr:colOff>
      <xdr:row>52</xdr:row>
      <xdr:rowOff>65809</xdr:rowOff>
    </xdr:to>
    <xdr:pic>
      <xdr:nvPicPr>
        <xdr:cNvPr id="14" name="Imagem 13">
          <a:extLst>
            <a:ext uri="{FF2B5EF4-FFF2-40B4-BE49-F238E27FC236}">
              <a16:creationId xmlns:a16="http://schemas.microsoft.com/office/drawing/2014/main" id="{00000000-0008-0000-1F00-00000E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218134" y="12496799"/>
          <a:ext cx="5265264" cy="26289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371504</xdr:colOff>
      <xdr:row>55</xdr:row>
      <xdr:rowOff>142505</xdr:rowOff>
    </xdr:from>
    <xdr:to>
      <xdr:col>16</xdr:col>
      <xdr:colOff>954521</xdr:colOff>
      <xdr:row>61</xdr:row>
      <xdr:rowOff>115291</xdr:rowOff>
    </xdr:to>
    <xdr:pic>
      <xdr:nvPicPr>
        <xdr:cNvPr id="15" name="Imagem 14">
          <a:extLst>
            <a:ext uri="{FF2B5EF4-FFF2-40B4-BE49-F238E27FC236}">
              <a16:creationId xmlns:a16="http://schemas.microsoft.com/office/drawing/2014/main" id="{00000000-0008-0000-1F00-00000F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062761" y="15752619"/>
          <a:ext cx="5721074" cy="27813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453839</xdr:colOff>
      <xdr:row>64</xdr:row>
      <xdr:rowOff>52451</xdr:rowOff>
    </xdr:from>
    <xdr:to>
      <xdr:col>16</xdr:col>
      <xdr:colOff>898113</xdr:colOff>
      <xdr:row>69</xdr:row>
      <xdr:rowOff>191492</xdr:rowOff>
    </xdr:to>
    <xdr:pic>
      <xdr:nvPicPr>
        <xdr:cNvPr id="16" name="Imagem 15">
          <a:extLst>
            <a:ext uri="{FF2B5EF4-FFF2-40B4-BE49-F238E27FC236}">
              <a16:creationId xmlns:a16="http://schemas.microsoft.com/office/drawing/2014/main" id="{00000000-0008-0000-1F00-000010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145096" y="20441394"/>
          <a:ext cx="5582331" cy="2718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12</xdr:col>
      <xdr:colOff>950463</xdr:colOff>
      <xdr:row>25</xdr:row>
      <xdr:rowOff>11206</xdr:rowOff>
    </xdr:from>
    <xdr:to>
      <xdr:col>14</xdr:col>
      <xdr:colOff>448235</xdr:colOff>
      <xdr:row>33</xdr:row>
      <xdr:rowOff>167280</xdr:rowOff>
    </xdr:to>
    <xdr:pic>
      <xdr:nvPicPr>
        <xdr:cNvPr id="12" name="Imagem 9" descr="40 km.jpg">
          <a:extLst>
            <a:ext uri="{FF2B5EF4-FFF2-40B4-BE49-F238E27FC236}">
              <a16:creationId xmlns:a16="http://schemas.microsoft.com/office/drawing/2014/main" id="{00000000-0008-0000-2000-00000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72169" y="5277971"/>
          <a:ext cx="1985478" cy="20386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162994</xdr:colOff>
      <xdr:row>53</xdr:row>
      <xdr:rowOff>75385</xdr:rowOff>
    </xdr:from>
    <xdr:to>
      <xdr:col>14</xdr:col>
      <xdr:colOff>437029</xdr:colOff>
      <xdr:row>59</xdr:row>
      <xdr:rowOff>5012</xdr:rowOff>
    </xdr:to>
    <xdr:pic>
      <xdr:nvPicPr>
        <xdr:cNvPr id="13" name="Imagem 1">
          <a:extLst>
            <a:ext uri="{FF2B5EF4-FFF2-40B4-BE49-F238E27FC236}">
              <a16:creationId xmlns:a16="http://schemas.microsoft.com/office/drawing/2014/main" id="{00000000-0008-0000-20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84700" y="12693209"/>
          <a:ext cx="2761741" cy="1319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190501</xdr:colOff>
      <xdr:row>59</xdr:row>
      <xdr:rowOff>100852</xdr:rowOff>
    </xdr:from>
    <xdr:to>
      <xdr:col>14</xdr:col>
      <xdr:colOff>459441</xdr:colOff>
      <xdr:row>59</xdr:row>
      <xdr:rowOff>100853</xdr:rowOff>
    </xdr:to>
    <xdr:cxnSp macro="">
      <xdr:nvCxnSpPr>
        <xdr:cNvPr id="5" name="Conector de Seta Reta 4">
          <a:extLst>
            <a:ext uri="{FF2B5EF4-FFF2-40B4-BE49-F238E27FC236}">
              <a16:creationId xmlns:a16="http://schemas.microsoft.com/office/drawing/2014/main" id="{00000000-0008-0000-2000-000005000000}"/>
            </a:ext>
          </a:extLst>
        </xdr:cNvPr>
        <xdr:cNvCxnSpPr/>
      </xdr:nvCxnSpPr>
      <xdr:spPr>
        <a:xfrm flipV="1">
          <a:off x="10735236" y="12147176"/>
          <a:ext cx="2756646" cy="1"/>
        </a:xfrm>
        <a:prstGeom prst="straightConnector1">
          <a:avLst/>
        </a:prstGeom>
        <a:ln>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89647</xdr:colOff>
      <xdr:row>59</xdr:row>
      <xdr:rowOff>123264</xdr:rowOff>
    </xdr:from>
    <xdr:to>
      <xdr:col>13</xdr:col>
      <xdr:colOff>672353</xdr:colOff>
      <xdr:row>60</xdr:row>
      <xdr:rowOff>156883</xdr:rowOff>
    </xdr:to>
    <xdr:sp macro="" textlink="">
      <xdr:nvSpPr>
        <xdr:cNvPr id="11" name="CaixaDeTexto 10">
          <a:extLst>
            <a:ext uri="{FF2B5EF4-FFF2-40B4-BE49-F238E27FC236}">
              <a16:creationId xmlns:a16="http://schemas.microsoft.com/office/drawing/2014/main" id="{00000000-0008-0000-2000-00000B000000}"/>
            </a:ext>
          </a:extLst>
        </xdr:cNvPr>
        <xdr:cNvSpPr txBox="1"/>
      </xdr:nvSpPr>
      <xdr:spPr>
        <a:xfrm>
          <a:off x="9155206" y="14130617"/>
          <a:ext cx="582706" cy="280148"/>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pt-BR" sz="1200"/>
            <a:t>45cm</a:t>
          </a:r>
        </a:p>
      </xdr:txBody>
    </xdr:sp>
    <xdr:clientData/>
  </xdr:twoCellAnchor>
  <xdr:twoCellAnchor>
    <xdr:from>
      <xdr:col>14</xdr:col>
      <xdr:colOff>526676</xdr:colOff>
      <xdr:row>55</xdr:row>
      <xdr:rowOff>156881</xdr:rowOff>
    </xdr:from>
    <xdr:to>
      <xdr:col>14</xdr:col>
      <xdr:colOff>1109382</xdr:colOff>
      <xdr:row>57</xdr:row>
      <xdr:rowOff>168087</xdr:rowOff>
    </xdr:to>
    <xdr:sp macro="" textlink="">
      <xdr:nvSpPr>
        <xdr:cNvPr id="15" name="CaixaDeTexto 14">
          <a:extLst>
            <a:ext uri="{FF2B5EF4-FFF2-40B4-BE49-F238E27FC236}">
              <a16:creationId xmlns:a16="http://schemas.microsoft.com/office/drawing/2014/main" id="{00000000-0008-0000-2000-00000F000000}"/>
            </a:ext>
          </a:extLst>
        </xdr:cNvPr>
        <xdr:cNvSpPr txBox="1"/>
      </xdr:nvSpPr>
      <xdr:spPr>
        <a:xfrm>
          <a:off x="13559117" y="11217087"/>
          <a:ext cx="582706" cy="257735"/>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pt-BR" sz="1200"/>
            <a:t>20cm</a:t>
          </a:r>
        </a:p>
      </xdr:txBody>
    </xdr:sp>
    <xdr:clientData/>
  </xdr:twoCellAnchor>
  <xdr:twoCellAnchor>
    <xdr:from>
      <xdr:col>14</xdr:col>
      <xdr:colOff>537883</xdr:colOff>
      <xdr:row>53</xdr:row>
      <xdr:rowOff>112059</xdr:rowOff>
    </xdr:from>
    <xdr:to>
      <xdr:col>14</xdr:col>
      <xdr:colOff>544606</xdr:colOff>
      <xdr:row>59</xdr:row>
      <xdr:rowOff>17929</xdr:rowOff>
    </xdr:to>
    <xdr:cxnSp macro="">
      <xdr:nvCxnSpPr>
        <xdr:cNvPr id="7" name="Conector de Seta Reta 6">
          <a:extLst>
            <a:ext uri="{FF2B5EF4-FFF2-40B4-BE49-F238E27FC236}">
              <a16:creationId xmlns:a16="http://schemas.microsoft.com/office/drawing/2014/main" id="{00000000-0008-0000-2000-000007000000}"/>
            </a:ext>
          </a:extLst>
        </xdr:cNvPr>
        <xdr:cNvCxnSpPr/>
      </xdr:nvCxnSpPr>
      <xdr:spPr>
        <a:xfrm>
          <a:off x="13570324" y="10768853"/>
          <a:ext cx="6723" cy="1295400"/>
        </a:xfrm>
        <a:prstGeom prst="straightConnector1">
          <a:avLst/>
        </a:prstGeom>
        <a:ln>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12</xdr:col>
      <xdr:colOff>941294</xdr:colOff>
      <xdr:row>13</xdr:row>
      <xdr:rowOff>33617</xdr:rowOff>
    </xdr:from>
    <xdr:to>
      <xdr:col>14</xdr:col>
      <xdr:colOff>421749</xdr:colOff>
      <xdr:row>21</xdr:row>
      <xdr:rowOff>49803</xdr:rowOff>
    </xdr:to>
    <xdr:pic>
      <xdr:nvPicPr>
        <xdr:cNvPr id="10" name="Imagem 6" descr="Resultado de imagem para placa pare">
          <a:extLst>
            <a:ext uri="{FF2B5EF4-FFF2-40B4-BE49-F238E27FC236}">
              <a16:creationId xmlns:a16="http://schemas.microsoft.com/office/drawing/2014/main" id="{00000000-0008-0000-2000-00000A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763000" y="2532529"/>
          <a:ext cx="1968161" cy="1988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480608</xdr:colOff>
      <xdr:row>38</xdr:row>
      <xdr:rowOff>134471</xdr:rowOff>
    </xdr:from>
    <xdr:to>
      <xdr:col>14</xdr:col>
      <xdr:colOff>497660</xdr:colOff>
      <xdr:row>48</xdr:row>
      <xdr:rowOff>195653</xdr:rowOff>
    </xdr:to>
    <xdr:pic>
      <xdr:nvPicPr>
        <xdr:cNvPr id="6" name="Imagem 5">
          <a:extLst>
            <a:ext uri="{FF2B5EF4-FFF2-40B4-BE49-F238E27FC236}">
              <a16:creationId xmlns:a16="http://schemas.microsoft.com/office/drawing/2014/main" id="{00000000-0008-0000-2000-000006000000}"/>
            </a:ext>
          </a:extLst>
        </xdr:cNvPr>
        <xdr:cNvPicPr>
          <a:picLocks noChangeAspect="1"/>
        </xdr:cNvPicPr>
      </xdr:nvPicPr>
      <xdr:blipFill>
        <a:blip xmlns:r="http://schemas.openxmlformats.org/officeDocument/2006/relationships" r:embed="rId4"/>
        <a:stretch>
          <a:fillRect/>
        </a:stretch>
      </xdr:blipFill>
      <xdr:spPr>
        <a:xfrm>
          <a:off x="8302314" y="9345706"/>
          <a:ext cx="2504758" cy="2470446"/>
        </a:xfrm>
        <a:prstGeom prst="rect">
          <a:avLst/>
        </a:prstGeom>
      </xdr:spPr>
    </xdr:pic>
    <xdr:clientData/>
  </xdr:twoCellAnchor>
  <xdr:twoCellAnchor editAs="oneCell">
    <xdr:from>
      <xdr:col>0</xdr:col>
      <xdr:colOff>0</xdr:colOff>
      <xdr:row>0</xdr:row>
      <xdr:rowOff>0</xdr:rowOff>
    </xdr:from>
    <xdr:to>
      <xdr:col>2</xdr:col>
      <xdr:colOff>336177</xdr:colOff>
      <xdr:row>5</xdr:row>
      <xdr:rowOff>27846</xdr:rowOff>
    </xdr:to>
    <xdr:pic>
      <xdr:nvPicPr>
        <xdr:cNvPr id="14" name="Imagem 13">
          <a:extLst>
            <a:ext uri="{FF2B5EF4-FFF2-40B4-BE49-F238E27FC236}">
              <a16:creationId xmlns:a16="http://schemas.microsoft.com/office/drawing/2014/main" id="{00000000-0008-0000-2000-00000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1456765" cy="96914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448236</xdr:colOff>
      <xdr:row>5</xdr:row>
      <xdr:rowOff>5434</xdr:rowOff>
    </xdr:to>
    <xdr:pic>
      <xdr:nvPicPr>
        <xdr:cNvPr id="4" name="Imagem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56765" cy="96914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oneCellAnchor>
    <xdr:from>
      <xdr:col>0</xdr:col>
      <xdr:colOff>0</xdr:colOff>
      <xdr:row>37</xdr:row>
      <xdr:rowOff>33337</xdr:rowOff>
    </xdr:from>
    <xdr:ext cx="4114800" cy="464551"/>
    <mc:AlternateContent xmlns:mc="http://schemas.openxmlformats.org/markup-compatibility/2006" xmlns:a14="http://schemas.microsoft.com/office/drawing/2010/main">
      <mc:Choice Requires="a14">
        <xdr:sp macro="" textlink="">
          <xdr:nvSpPr>
            <xdr:cNvPr id="4" name="CaixaDeTexto 3">
              <a:extLst>
                <a:ext uri="{FF2B5EF4-FFF2-40B4-BE49-F238E27FC236}">
                  <a16:creationId xmlns:a16="http://schemas.microsoft.com/office/drawing/2014/main" id="{00000000-0008-0000-2200-000004000000}"/>
                </a:ext>
              </a:extLst>
            </xdr:cNvPr>
            <xdr:cNvSpPr txBox="1"/>
          </xdr:nvSpPr>
          <xdr:spPr>
            <a:xfrm>
              <a:off x="0" y="5995987"/>
              <a:ext cx="4114800" cy="464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d>
                      <m:dPr>
                        <m:ctrlPr>
                          <a:rPr lang="pt-BR" sz="1050" b="0" i="1">
                            <a:latin typeface="Cambria Math" panose="02040503050406030204" pitchFamily="18" charset="0"/>
                          </a:rPr>
                        </m:ctrlPr>
                      </m:dPr>
                      <m:e>
                        <m:r>
                          <a:rPr lang="pt-BR" sz="1050" b="0" i="1">
                            <a:latin typeface="Cambria Math"/>
                          </a:rPr>
                          <m:t>Á</m:t>
                        </m:r>
                        <m:r>
                          <a:rPr lang="pt-BR" sz="1050" b="0" i="1">
                            <a:latin typeface="Cambria Math"/>
                          </a:rPr>
                          <m:t>𝑅𝐸𝐴</m:t>
                        </m:r>
                        <m:r>
                          <a:rPr lang="pt-BR" sz="1050" b="0" i="1">
                            <a:latin typeface="Cambria Math"/>
                          </a:rPr>
                          <m:t> </m:t>
                        </m:r>
                        <m:r>
                          <a:rPr lang="pt-BR" sz="1050" b="0" i="1">
                            <a:latin typeface="Cambria Math"/>
                          </a:rPr>
                          <m:t>𝐷𝐴</m:t>
                        </m:r>
                        <m:r>
                          <a:rPr lang="pt-BR" sz="1050" b="0" i="1">
                            <a:latin typeface="Cambria Math"/>
                          </a:rPr>
                          <m:t> </m:t>
                        </m:r>
                        <m:r>
                          <a:rPr lang="pt-BR" sz="1050" b="0" i="1">
                            <a:latin typeface="Cambria Math"/>
                          </a:rPr>
                          <m:t>𝐸𝑆𝑇𝐴𝐶𝐴</m:t>
                        </m:r>
                        <m:r>
                          <a:rPr lang="pt-BR" sz="1050" b="0" i="1">
                            <a:latin typeface="Cambria Math"/>
                          </a:rPr>
                          <m:t> </m:t>
                        </m:r>
                        <m:r>
                          <a:rPr lang="pt-BR" sz="1050" b="0" i="1">
                            <a:latin typeface="Cambria Math"/>
                          </a:rPr>
                          <m:t>𝐴𝑁𝑇𝐸𝑅𝐼𝑂𝑅</m:t>
                        </m:r>
                        <m:r>
                          <a:rPr lang="pt-BR" sz="1050" b="0" i="1">
                            <a:latin typeface="Cambria Math"/>
                          </a:rPr>
                          <m:t>+Á</m:t>
                        </m:r>
                        <m:r>
                          <a:rPr lang="pt-BR" sz="1050" b="0" i="1">
                            <a:latin typeface="Cambria Math"/>
                          </a:rPr>
                          <m:t>𝑅𝐸𝐴</m:t>
                        </m:r>
                        <m:r>
                          <a:rPr lang="pt-BR" sz="1050" b="0" i="1">
                            <a:latin typeface="Cambria Math"/>
                          </a:rPr>
                          <m:t> </m:t>
                        </m:r>
                        <m:r>
                          <a:rPr lang="pt-BR" sz="1050" b="0" i="1">
                            <a:latin typeface="Cambria Math"/>
                          </a:rPr>
                          <m:t>𝐷𝐴</m:t>
                        </m:r>
                        <m:r>
                          <a:rPr lang="pt-BR" sz="1050" b="0" i="1">
                            <a:latin typeface="Cambria Math"/>
                          </a:rPr>
                          <m:t> </m:t>
                        </m:r>
                        <m:r>
                          <a:rPr lang="pt-BR" sz="1050" b="0" i="1">
                            <a:latin typeface="Cambria Math"/>
                          </a:rPr>
                          <m:t>𝐸𝑆𝑇𝐴𝐶𝐴</m:t>
                        </m:r>
                        <m:r>
                          <a:rPr lang="pt-BR" sz="1050" b="0" i="1">
                            <a:latin typeface="Cambria Math"/>
                          </a:rPr>
                          <m:t> </m:t>
                        </m:r>
                        <m:r>
                          <a:rPr lang="pt-BR" sz="1050" b="0" i="1">
                            <a:latin typeface="Cambria Math"/>
                          </a:rPr>
                          <m:t>𝐶𝐴𝐿𝐶𝑈𝐿𝐴𝐷𝐴</m:t>
                        </m:r>
                      </m:e>
                    </m:d>
                    <m:r>
                      <a:rPr lang="pt-BR" sz="1050" b="0" i="1">
                        <a:latin typeface="Cambria Math"/>
                        <a:ea typeface="Cambria Math"/>
                      </a:rPr>
                      <m:t>×</m:t>
                    </m:r>
                    <m:r>
                      <a:rPr lang="pt-BR" sz="1050" b="0" i="1">
                        <a:latin typeface="Cambria Math"/>
                        <a:ea typeface="Cambria Math"/>
                      </a:rPr>
                      <m:t>𝑆𝐸𝑀𝐼</m:t>
                    </m:r>
                    <m:r>
                      <a:rPr lang="pt-BR" sz="1050" b="0" i="1">
                        <a:latin typeface="Cambria Math"/>
                        <a:ea typeface="Cambria Math"/>
                      </a:rPr>
                      <m:t> </m:t>
                    </m:r>
                    <m:r>
                      <a:rPr lang="pt-BR" sz="1050" b="0" i="1">
                        <a:latin typeface="Cambria Math"/>
                        <a:ea typeface="Cambria Math"/>
                      </a:rPr>
                      <m:t>𝐷𝐼𝑆𝑇</m:t>
                    </m:r>
                    <m:r>
                      <a:rPr lang="pt-BR" sz="1050" b="0" i="1">
                        <a:latin typeface="Cambria Math"/>
                        <a:ea typeface="Cambria Math"/>
                      </a:rPr>
                      <m:t>Â</m:t>
                    </m:r>
                    <m:r>
                      <a:rPr lang="pt-BR" sz="1050" b="0" i="1">
                        <a:latin typeface="Cambria Math"/>
                        <a:ea typeface="Cambria Math"/>
                      </a:rPr>
                      <m:t>𝑁𝐶𝐼𝐴</m:t>
                    </m:r>
                    <m:r>
                      <a:rPr lang="pt-BR" sz="1050" b="0" i="1">
                        <a:latin typeface="Cambria Math"/>
                        <a:ea typeface="Cambria Math"/>
                      </a:rPr>
                      <m:t> </m:t>
                    </m:r>
                    <m:r>
                      <a:rPr lang="pt-BR" sz="1050" b="0" i="1">
                        <a:latin typeface="Cambria Math"/>
                        <a:ea typeface="Cambria Math"/>
                      </a:rPr>
                      <m:t>𝐷𝐴</m:t>
                    </m:r>
                    <m:r>
                      <a:rPr lang="pt-BR" sz="1050" b="0" i="1">
                        <a:latin typeface="Cambria Math"/>
                        <a:ea typeface="Cambria Math"/>
                      </a:rPr>
                      <m:t> </m:t>
                    </m:r>
                    <m:r>
                      <a:rPr lang="pt-BR" sz="1050" b="0" i="1">
                        <a:latin typeface="Cambria Math"/>
                        <a:ea typeface="Cambria Math"/>
                      </a:rPr>
                      <m:t>𝐸𝑆𝑇𝐴𝐶𝐴</m:t>
                    </m:r>
                    <m:r>
                      <a:rPr lang="pt-BR" sz="1050" b="0" i="1">
                        <a:latin typeface="Cambria Math"/>
                        <a:ea typeface="Cambria Math"/>
                      </a:rPr>
                      <m:t> </m:t>
                    </m:r>
                    <m:r>
                      <a:rPr lang="pt-BR" sz="1050" b="0" i="1">
                        <a:latin typeface="Cambria Math"/>
                        <a:ea typeface="Cambria Math"/>
                      </a:rPr>
                      <m:t>𝐶𝐴𝐿𝐶𝑈𝐿𝐴𝐷𝐴</m:t>
                    </m:r>
                  </m:oMath>
                </m:oMathPara>
              </a14:m>
              <a:endParaRPr lang="pt-BR" sz="1050"/>
            </a:p>
          </xdr:txBody>
        </xdr:sp>
      </mc:Choice>
      <mc:Fallback xmlns="">
        <xdr:sp macro="" textlink="">
          <xdr:nvSpPr>
            <xdr:cNvPr id="4" name="CaixaDeTexto 3"/>
            <xdr:cNvSpPr txBox="1"/>
          </xdr:nvSpPr>
          <xdr:spPr>
            <a:xfrm>
              <a:off x="0" y="5995987"/>
              <a:ext cx="4114800" cy="464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pt-BR" sz="1050" b="0" i="0">
                  <a:latin typeface="Cambria Math" panose="02040503050406030204" pitchFamily="18" charset="0"/>
                </a:rPr>
                <a:t>(</a:t>
              </a:r>
              <a:r>
                <a:rPr lang="pt-BR" sz="1050" b="0" i="0">
                  <a:latin typeface="Cambria Math"/>
                </a:rPr>
                <a:t>Á𝑅𝐸𝐴 𝐷𝐴 𝐸𝑆𝑇𝐴𝐶𝐴 𝐴𝑁𝑇𝐸𝑅𝐼𝑂𝑅+Á𝑅𝐸𝐴 𝐷𝐴 𝐸𝑆𝑇𝐴𝐶𝐴 𝐶𝐴𝐿𝐶𝑈𝐿𝐴𝐷𝐴</a:t>
              </a:r>
              <a:r>
                <a:rPr lang="pt-BR" sz="1050" b="0" i="0">
                  <a:latin typeface="Cambria Math" panose="02040503050406030204" pitchFamily="18" charset="0"/>
                </a:rPr>
                <a:t>)</a:t>
              </a:r>
              <a:r>
                <a:rPr lang="pt-BR" sz="1050" b="0" i="0">
                  <a:latin typeface="Cambria Math"/>
                  <a:ea typeface="Cambria Math"/>
                </a:rPr>
                <a:t>×𝑆𝐸𝑀𝐼 𝐷𝐼𝑆𝑇Â𝑁𝐶𝐼𝐴 𝐷𝐴 𝐸𝑆𝑇𝐴𝐶𝐴 𝐶𝐴𝐿𝐶𝑈𝐿𝐴𝐷𝐴</a:t>
              </a:r>
              <a:endParaRPr lang="pt-BR" sz="1050"/>
            </a:p>
          </xdr:txBody>
        </xdr:sp>
      </mc:Fallback>
    </mc:AlternateContent>
    <xdr:clientData/>
  </xdr:oneCellAnchor>
  <xdr:twoCellAnchor editAs="oneCell">
    <xdr:from>
      <xdr:col>0</xdr:col>
      <xdr:colOff>0</xdr:colOff>
      <xdr:row>0</xdr:row>
      <xdr:rowOff>0</xdr:rowOff>
    </xdr:from>
    <xdr:to>
      <xdr:col>4</xdr:col>
      <xdr:colOff>75640</xdr:colOff>
      <xdr:row>4</xdr:row>
      <xdr:rowOff>159515</xdr:rowOff>
    </xdr:to>
    <xdr:pic>
      <xdr:nvPicPr>
        <xdr:cNvPr id="5" name="Imagem 4">
          <a:extLst>
            <a:ext uri="{FF2B5EF4-FFF2-40B4-BE49-F238E27FC236}">
              <a16:creationId xmlns:a16="http://schemas.microsoft.com/office/drawing/2014/main" id="{00000000-0008-0000-22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56765" cy="9691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oneCellAnchor>
    <xdr:from>
      <xdr:col>0</xdr:col>
      <xdr:colOff>0</xdr:colOff>
      <xdr:row>56</xdr:row>
      <xdr:rowOff>33337</xdr:rowOff>
    </xdr:from>
    <xdr:ext cx="4114800" cy="464551"/>
    <mc:AlternateContent xmlns:mc="http://schemas.openxmlformats.org/markup-compatibility/2006" xmlns:a14="http://schemas.microsoft.com/office/drawing/2010/main">
      <mc:Choice Requires="a14">
        <xdr:sp macro="" textlink="">
          <xdr:nvSpPr>
            <xdr:cNvPr id="4" name="CaixaDeTexto 3">
              <a:extLst>
                <a:ext uri="{FF2B5EF4-FFF2-40B4-BE49-F238E27FC236}">
                  <a16:creationId xmlns:a16="http://schemas.microsoft.com/office/drawing/2014/main" id="{00000000-0008-0000-2300-000004000000}"/>
                </a:ext>
              </a:extLst>
            </xdr:cNvPr>
            <xdr:cNvSpPr txBox="1"/>
          </xdr:nvSpPr>
          <xdr:spPr>
            <a:xfrm>
              <a:off x="0" y="6567487"/>
              <a:ext cx="4114800" cy="464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d>
                      <m:dPr>
                        <m:ctrlPr>
                          <a:rPr lang="pt-BR" sz="1050" b="0" i="1">
                            <a:latin typeface="Cambria Math" panose="02040503050406030204" pitchFamily="18" charset="0"/>
                          </a:rPr>
                        </m:ctrlPr>
                      </m:dPr>
                      <m:e>
                        <m:r>
                          <a:rPr lang="pt-BR" sz="1050" b="0" i="1">
                            <a:latin typeface="Cambria Math"/>
                          </a:rPr>
                          <m:t>Á</m:t>
                        </m:r>
                        <m:r>
                          <a:rPr lang="pt-BR" sz="1050" b="0" i="1">
                            <a:latin typeface="Cambria Math"/>
                          </a:rPr>
                          <m:t>𝑅𝐸𝐴</m:t>
                        </m:r>
                        <m:r>
                          <a:rPr lang="pt-BR" sz="1050" b="0" i="1">
                            <a:latin typeface="Cambria Math"/>
                          </a:rPr>
                          <m:t> </m:t>
                        </m:r>
                        <m:r>
                          <a:rPr lang="pt-BR" sz="1050" b="0" i="1">
                            <a:latin typeface="Cambria Math"/>
                          </a:rPr>
                          <m:t>𝐷𝐴</m:t>
                        </m:r>
                        <m:r>
                          <a:rPr lang="pt-BR" sz="1050" b="0" i="1">
                            <a:latin typeface="Cambria Math"/>
                          </a:rPr>
                          <m:t> </m:t>
                        </m:r>
                        <m:r>
                          <a:rPr lang="pt-BR" sz="1050" b="0" i="1">
                            <a:latin typeface="Cambria Math"/>
                          </a:rPr>
                          <m:t>𝐸𝑆𝑇𝐴𝐶𝐴</m:t>
                        </m:r>
                        <m:r>
                          <a:rPr lang="pt-BR" sz="1050" b="0" i="1">
                            <a:latin typeface="Cambria Math"/>
                          </a:rPr>
                          <m:t> </m:t>
                        </m:r>
                        <m:r>
                          <a:rPr lang="pt-BR" sz="1050" b="0" i="1">
                            <a:latin typeface="Cambria Math"/>
                          </a:rPr>
                          <m:t>𝐴𝑁𝑇𝐸𝑅𝐼𝑂𝑅</m:t>
                        </m:r>
                        <m:r>
                          <a:rPr lang="pt-BR" sz="1050" b="0" i="1">
                            <a:latin typeface="Cambria Math"/>
                          </a:rPr>
                          <m:t>+Á</m:t>
                        </m:r>
                        <m:r>
                          <a:rPr lang="pt-BR" sz="1050" b="0" i="1">
                            <a:latin typeface="Cambria Math"/>
                          </a:rPr>
                          <m:t>𝑅𝐸𝐴</m:t>
                        </m:r>
                        <m:r>
                          <a:rPr lang="pt-BR" sz="1050" b="0" i="1">
                            <a:latin typeface="Cambria Math"/>
                          </a:rPr>
                          <m:t> </m:t>
                        </m:r>
                        <m:r>
                          <a:rPr lang="pt-BR" sz="1050" b="0" i="1">
                            <a:latin typeface="Cambria Math"/>
                          </a:rPr>
                          <m:t>𝐷𝐴</m:t>
                        </m:r>
                        <m:r>
                          <a:rPr lang="pt-BR" sz="1050" b="0" i="1">
                            <a:latin typeface="Cambria Math"/>
                          </a:rPr>
                          <m:t> </m:t>
                        </m:r>
                        <m:r>
                          <a:rPr lang="pt-BR" sz="1050" b="0" i="1">
                            <a:latin typeface="Cambria Math"/>
                          </a:rPr>
                          <m:t>𝐸𝑆𝑇𝐴𝐶𝐴</m:t>
                        </m:r>
                        <m:r>
                          <a:rPr lang="pt-BR" sz="1050" b="0" i="1">
                            <a:latin typeface="Cambria Math"/>
                          </a:rPr>
                          <m:t> </m:t>
                        </m:r>
                        <m:r>
                          <a:rPr lang="pt-BR" sz="1050" b="0" i="1">
                            <a:latin typeface="Cambria Math"/>
                          </a:rPr>
                          <m:t>𝐶𝐴𝐿𝐶𝑈𝐿𝐴𝐷𝐴</m:t>
                        </m:r>
                      </m:e>
                    </m:d>
                    <m:r>
                      <a:rPr lang="pt-BR" sz="1050" b="0" i="1">
                        <a:latin typeface="Cambria Math"/>
                        <a:ea typeface="Cambria Math"/>
                      </a:rPr>
                      <m:t>×</m:t>
                    </m:r>
                    <m:r>
                      <a:rPr lang="pt-BR" sz="1050" b="0" i="1">
                        <a:latin typeface="Cambria Math"/>
                        <a:ea typeface="Cambria Math"/>
                      </a:rPr>
                      <m:t>𝑆𝐸𝑀𝐼</m:t>
                    </m:r>
                    <m:r>
                      <a:rPr lang="pt-BR" sz="1050" b="0" i="1">
                        <a:latin typeface="Cambria Math"/>
                        <a:ea typeface="Cambria Math"/>
                      </a:rPr>
                      <m:t> </m:t>
                    </m:r>
                    <m:r>
                      <a:rPr lang="pt-BR" sz="1050" b="0" i="1">
                        <a:latin typeface="Cambria Math"/>
                        <a:ea typeface="Cambria Math"/>
                      </a:rPr>
                      <m:t>𝐷𝐼𝑆𝑇</m:t>
                    </m:r>
                    <m:r>
                      <a:rPr lang="pt-BR" sz="1050" b="0" i="1">
                        <a:latin typeface="Cambria Math"/>
                        <a:ea typeface="Cambria Math"/>
                      </a:rPr>
                      <m:t>Â</m:t>
                    </m:r>
                    <m:r>
                      <a:rPr lang="pt-BR" sz="1050" b="0" i="1">
                        <a:latin typeface="Cambria Math"/>
                        <a:ea typeface="Cambria Math"/>
                      </a:rPr>
                      <m:t>𝑁𝐶𝐼𝐴</m:t>
                    </m:r>
                    <m:r>
                      <a:rPr lang="pt-BR" sz="1050" b="0" i="1">
                        <a:latin typeface="Cambria Math"/>
                        <a:ea typeface="Cambria Math"/>
                      </a:rPr>
                      <m:t> </m:t>
                    </m:r>
                    <m:r>
                      <a:rPr lang="pt-BR" sz="1050" b="0" i="1">
                        <a:latin typeface="Cambria Math"/>
                        <a:ea typeface="Cambria Math"/>
                      </a:rPr>
                      <m:t>𝐷𝐴</m:t>
                    </m:r>
                    <m:r>
                      <a:rPr lang="pt-BR" sz="1050" b="0" i="1">
                        <a:latin typeface="Cambria Math"/>
                        <a:ea typeface="Cambria Math"/>
                      </a:rPr>
                      <m:t> </m:t>
                    </m:r>
                    <m:r>
                      <a:rPr lang="pt-BR" sz="1050" b="0" i="1">
                        <a:latin typeface="Cambria Math"/>
                        <a:ea typeface="Cambria Math"/>
                      </a:rPr>
                      <m:t>𝐸𝑆𝑇𝐴𝐶𝐴</m:t>
                    </m:r>
                    <m:r>
                      <a:rPr lang="pt-BR" sz="1050" b="0" i="1">
                        <a:latin typeface="Cambria Math"/>
                        <a:ea typeface="Cambria Math"/>
                      </a:rPr>
                      <m:t> </m:t>
                    </m:r>
                    <m:r>
                      <a:rPr lang="pt-BR" sz="1050" b="0" i="1">
                        <a:latin typeface="Cambria Math"/>
                        <a:ea typeface="Cambria Math"/>
                      </a:rPr>
                      <m:t>𝐶𝐴𝐿𝐶𝑈𝐿𝐴𝐷𝐴</m:t>
                    </m:r>
                  </m:oMath>
                </m:oMathPara>
              </a14:m>
              <a:endParaRPr lang="pt-BR" sz="1050"/>
            </a:p>
          </xdr:txBody>
        </xdr:sp>
      </mc:Choice>
      <mc:Fallback xmlns="">
        <xdr:sp macro="" textlink="">
          <xdr:nvSpPr>
            <xdr:cNvPr id="4" name="CaixaDeTexto 3"/>
            <xdr:cNvSpPr txBox="1"/>
          </xdr:nvSpPr>
          <xdr:spPr>
            <a:xfrm>
              <a:off x="0" y="6567487"/>
              <a:ext cx="4114800" cy="464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pt-BR" sz="1050" b="0" i="0">
                  <a:latin typeface="Cambria Math" panose="02040503050406030204" pitchFamily="18" charset="0"/>
                </a:rPr>
                <a:t>(</a:t>
              </a:r>
              <a:r>
                <a:rPr lang="pt-BR" sz="1050" b="0" i="0">
                  <a:latin typeface="Cambria Math"/>
                </a:rPr>
                <a:t>Á𝑅𝐸𝐴 𝐷𝐴 𝐸𝑆𝑇𝐴𝐶𝐴 𝐴𝑁𝑇𝐸𝑅𝐼𝑂𝑅+Á𝑅𝐸𝐴 𝐷𝐴 𝐸𝑆𝑇𝐴𝐶𝐴 𝐶𝐴𝐿𝐶𝑈𝐿𝐴𝐷𝐴</a:t>
              </a:r>
              <a:r>
                <a:rPr lang="pt-BR" sz="1050" b="0" i="0">
                  <a:latin typeface="Cambria Math" panose="02040503050406030204" pitchFamily="18" charset="0"/>
                </a:rPr>
                <a:t>)</a:t>
              </a:r>
              <a:r>
                <a:rPr lang="pt-BR" sz="1050" b="0" i="0">
                  <a:latin typeface="Cambria Math"/>
                  <a:ea typeface="Cambria Math"/>
                </a:rPr>
                <a:t>×𝑆𝐸𝑀𝐼 𝐷𝐼𝑆𝑇Â𝑁𝐶𝐼𝐴 𝐷𝐴 𝐸𝑆𝑇𝐴𝐶𝐴 𝐶𝐴𝐿𝐶𝑈𝐿𝐴𝐷𝐴</a:t>
              </a:r>
              <a:endParaRPr lang="pt-BR" sz="1050"/>
            </a:p>
          </xdr:txBody>
        </xdr:sp>
      </mc:Fallback>
    </mc:AlternateContent>
    <xdr:clientData/>
  </xdr:oneCellAnchor>
  <xdr:twoCellAnchor editAs="oneCell">
    <xdr:from>
      <xdr:col>0</xdr:col>
      <xdr:colOff>0</xdr:colOff>
      <xdr:row>0</xdr:row>
      <xdr:rowOff>0</xdr:rowOff>
    </xdr:from>
    <xdr:to>
      <xdr:col>3</xdr:col>
      <xdr:colOff>289000</xdr:colOff>
      <xdr:row>4</xdr:row>
      <xdr:rowOff>159515</xdr:rowOff>
    </xdr:to>
    <xdr:pic>
      <xdr:nvPicPr>
        <xdr:cNvPr id="5" name="Imagem 4">
          <a:extLst>
            <a:ext uri="{FF2B5EF4-FFF2-40B4-BE49-F238E27FC236}">
              <a16:creationId xmlns:a16="http://schemas.microsoft.com/office/drawing/2014/main" id="{00000000-0008-0000-23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56765" cy="9691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346895</xdr:colOff>
      <xdr:row>5</xdr:row>
      <xdr:rowOff>16640</xdr:rowOff>
    </xdr:to>
    <xdr:pic>
      <xdr:nvPicPr>
        <xdr:cNvPr id="4" name="Imagem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56765" cy="96914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358589</xdr:colOff>
      <xdr:row>5</xdr:row>
      <xdr:rowOff>16640</xdr:rowOff>
    </xdr:to>
    <xdr:pic>
      <xdr:nvPicPr>
        <xdr:cNvPr id="4" name="Imagem 3">
          <a:extLst>
            <a:ext uri="{FF2B5EF4-FFF2-40B4-BE49-F238E27FC236}">
              <a16:creationId xmlns:a16="http://schemas.microsoft.com/office/drawing/2014/main" id="{00000000-0008-0000-25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56765" cy="96914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358589</xdr:colOff>
      <xdr:row>5</xdr:row>
      <xdr:rowOff>16640</xdr:rowOff>
    </xdr:to>
    <xdr:pic>
      <xdr:nvPicPr>
        <xdr:cNvPr id="4" name="Imagem 3">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56765" cy="9691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179295</xdr:colOff>
      <xdr:row>0</xdr:row>
      <xdr:rowOff>0</xdr:rowOff>
    </xdr:from>
    <xdr:to>
      <xdr:col>2</xdr:col>
      <xdr:colOff>704291</xdr:colOff>
      <xdr:row>5</xdr:row>
      <xdr:rowOff>78912</xdr:rowOff>
    </xdr:to>
    <xdr:pic>
      <xdr:nvPicPr>
        <xdr:cNvPr id="4" name="Imagem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9295" y="0"/>
          <a:ext cx="1533525" cy="1020206"/>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a16="http://schemas.microsoft.com/office/drawing/2014/main" id="{00000000-0008-0000-2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a16="http://schemas.microsoft.com/office/drawing/2014/main" id="{00000000-0008-0000-27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74681" y="135460"/>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358589</xdr:colOff>
      <xdr:row>5</xdr:row>
      <xdr:rowOff>16640</xdr:rowOff>
    </xdr:to>
    <xdr:pic>
      <xdr:nvPicPr>
        <xdr:cNvPr id="4" name="Imagem 3">
          <a:extLst>
            <a:ext uri="{FF2B5EF4-FFF2-40B4-BE49-F238E27FC236}">
              <a16:creationId xmlns:a16="http://schemas.microsoft.com/office/drawing/2014/main" id="{00000000-0008-0000-28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56765" cy="96914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351865</xdr:colOff>
      <xdr:row>5</xdr:row>
      <xdr:rowOff>16640</xdr:rowOff>
    </xdr:to>
    <xdr:pic>
      <xdr:nvPicPr>
        <xdr:cNvPr id="4" name="Imagem 3">
          <a:extLst>
            <a:ext uri="{FF2B5EF4-FFF2-40B4-BE49-F238E27FC236}">
              <a16:creationId xmlns:a16="http://schemas.microsoft.com/office/drawing/2014/main" id="{00000000-0008-0000-29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56765" cy="96914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346895</xdr:colOff>
      <xdr:row>5</xdr:row>
      <xdr:rowOff>16640</xdr:rowOff>
    </xdr:to>
    <xdr:pic>
      <xdr:nvPicPr>
        <xdr:cNvPr id="4" name="Imagem 3">
          <a:extLst>
            <a:ext uri="{FF2B5EF4-FFF2-40B4-BE49-F238E27FC236}">
              <a16:creationId xmlns:a16="http://schemas.microsoft.com/office/drawing/2014/main" id="{00000000-0008-0000-2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56765" cy="96914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370915</xdr:colOff>
      <xdr:row>5</xdr:row>
      <xdr:rowOff>16640</xdr:rowOff>
    </xdr:to>
    <xdr:pic>
      <xdr:nvPicPr>
        <xdr:cNvPr id="4" name="Imagem 3">
          <a:extLst>
            <a:ext uri="{FF2B5EF4-FFF2-40B4-BE49-F238E27FC236}">
              <a16:creationId xmlns:a16="http://schemas.microsoft.com/office/drawing/2014/main" id="{00000000-0008-0000-2B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56765" cy="96914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168088</xdr:colOff>
      <xdr:row>0</xdr:row>
      <xdr:rowOff>0</xdr:rowOff>
    </xdr:from>
    <xdr:to>
      <xdr:col>2</xdr:col>
      <xdr:colOff>798343</xdr:colOff>
      <xdr:row>5</xdr:row>
      <xdr:rowOff>33966</xdr:rowOff>
    </xdr:to>
    <xdr:pic>
      <xdr:nvPicPr>
        <xdr:cNvPr id="2" name="Imagem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20588" y="0"/>
          <a:ext cx="1630380" cy="986466"/>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xdr:col>
      <xdr:colOff>157369</xdr:colOff>
      <xdr:row>4</xdr:row>
      <xdr:rowOff>168730</xdr:rowOff>
    </xdr:to>
    <xdr:pic>
      <xdr:nvPicPr>
        <xdr:cNvPr id="2" name="Imagem 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1217543" cy="930729"/>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xdr:col>
      <xdr:colOff>400050</xdr:colOff>
      <xdr:row>5</xdr:row>
      <xdr:rowOff>67232</xdr:rowOff>
    </xdr:to>
    <xdr:pic>
      <xdr:nvPicPr>
        <xdr:cNvPr id="2" name="Imagem 1">
          <a:extLst>
            <a:ext uri="{FF2B5EF4-FFF2-40B4-BE49-F238E27FC236}">
              <a16:creationId xmlns:a16="http://schemas.microsoft.com/office/drawing/2014/main" id="{00000000-0008-0000-3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1457325" cy="981631"/>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295275</xdr:colOff>
      <xdr:row>5</xdr:row>
      <xdr:rowOff>61210</xdr:rowOff>
    </xdr:to>
    <xdr:pic>
      <xdr:nvPicPr>
        <xdr:cNvPr id="2" name="Imagem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52550" cy="107086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76200</xdr:colOff>
      <xdr:row>5</xdr:row>
      <xdr:rowOff>66048</xdr:rowOff>
    </xdr:to>
    <xdr:pic>
      <xdr:nvPicPr>
        <xdr:cNvPr id="2" name="Imagem 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133475" cy="10756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771525</xdr:colOff>
      <xdr:row>12</xdr:row>
      <xdr:rowOff>76200</xdr:rowOff>
    </xdr:from>
    <xdr:to>
      <xdr:col>4</xdr:col>
      <xdr:colOff>8165</xdr:colOff>
      <xdr:row>17</xdr:row>
      <xdr:rowOff>238125</xdr:rowOff>
    </xdr:to>
    <xdr:pic>
      <xdr:nvPicPr>
        <xdr:cNvPr id="2" name="Imagem 6" descr="linha de bordo.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57575" y="3162300"/>
          <a:ext cx="8165" cy="1400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1276350</xdr:colOff>
      <xdr:row>22</xdr:row>
      <xdr:rowOff>95250</xdr:rowOff>
    </xdr:from>
    <xdr:to>
      <xdr:col>4</xdr:col>
      <xdr:colOff>8165</xdr:colOff>
      <xdr:row>28</xdr:row>
      <xdr:rowOff>180975</xdr:rowOff>
    </xdr:to>
    <xdr:pic>
      <xdr:nvPicPr>
        <xdr:cNvPr id="3" name="Imagem 6" descr="C:\Documents and Settings\karolini\Configurações locais\Temporary Internet Files\Content.Word\PARE.JPG">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57575" y="5657850"/>
          <a:ext cx="8165"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771525</xdr:colOff>
      <xdr:row>12</xdr:row>
      <xdr:rowOff>76200</xdr:rowOff>
    </xdr:from>
    <xdr:to>
      <xdr:col>4</xdr:col>
      <xdr:colOff>8165</xdr:colOff>
      <xdr:row>18</xdr:row>
      <xdr:rowOff>19050</xdr:rowOff>
    </xdr:to>
    <xdr:pic>
      <xdr:nvPicPr>
        <xdr:cNvPr id="4" name="Imagem 6" descr="linha de bordo.JPG">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57575" y="3162300"/>
          <a:ext cx="8165"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1276350</xdr:colOff>
      <xdr:row>22</xdr:row>
      <xdr:rowOff>95250</xdr:rowOff>
    </xdr:from>
    <xdr:to>
      <xdr:col>4</xdr:col>
      <xdr:colOff>8165</xdr:colOff>
      <xdr:row>28</xdr:row>
      <xdr:rowOff>209550</xdr:rowOff>
    </xdr:to>
    <xdr:pic>
      <xdr:nvPicPr>
        <xdr:cNvPr id="5" name="Imagem 6" descr="C:\Documents and Settings\karolini\Configurações locais\Temporary Internet Files\Content.Word\PARE.JPG">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57575" y="5657850"/>
          <a:ext cx="8165"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235323</xdr:colOff>
      <xdr:row>0</xdr:row>
      <xdr:rowOff>240880</xdr:rowOff>
    </xdr:from>
    <xdr:to>
      <xdr:col>0</xdr:col>
      <xdr:colOff>1463551</xdr:colOff>
      <xdr:row>3</xdr:row>
      <xdr:rowOff>224118</xdr:rowOff>
    </xdr:to>
    <xdr:pic>
      <xdr:nvPicPr>
        <xdr:cNvPr id="6" name="Imagem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35323" y="240880"/>
          <a:ext cx="1228228" cy="726188"/>
        </a:xfrm>
        <a:prstGeom prst="rect">
          <a:avLst/>
        </a:prstGeom>
      </xdr:spPr>
    </xdr:pic>
    <xdr:clientData/>
  </xdr:twoCellAnchor>
  <xdr:twoCellAnchor editAs="oneCell">
    <xdr:from>
      <xdr:col>6</xdr:col>
      <xdr:colOff>246529</xdr:colOff>
      <xdr:row>12</xdr:row>
      <xdr:rowOff>134471</xdr:rowOff>
    </xdr:from>
    <xdr:to>
      <xdr:col>12</xdr:col>
      <xdr:colOff>498947</xdr:colOff>
      <xdr:row>19</xdr:row>
      <xdr:rowOff>134471</xdr:rowOff>
    </xdr:to>
    <xdr:pic>
      <xdr:nvPicPr>
        <xdr:cNvPr id="7" name="Imagem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5"/>
        <a:stretch>
          <a:fillRect/>
        </a:stretch>
      </xdr:blipFill>
      <xdr:spPr>
        <a:xfrm>
          <a:off x="4304179" y="3220571"/>
          <a:ext cx="3481393" cy="1733550"/>
        </a:xfrm>
        <a:prstGeom prst="rect">
          <a:avLst/>
        </a:prstGeom>
      </xdr:spPr>
    </xdr:pic>
    <xdr:clientData/>
  </xdr:twoCellAnchor>
  <xdr:twoCellAnchor editAs="oneCell">
    <xdr:from>
      <xdr:col>6</xdr:col>
      <xdr:colOff>257734</xdr:colOff>
      <xdr:row>22</xdr:row>
      <xdr:rowOff>44824</xdr:rowOff>
    </xdr:from>
    <xdr:to>
      <xdr:col>12</xdr:col>
      <xdr:colOff>448234</xdr:colOff>
      <xdr:row>31</xdr:row>
      <xdr:rowOff>205025</xdr:rowOff>
    </xdr:to>
    <xdr:pic>
      <xdr:nvPicPr>
        <xdr:cNvPr id="8" name="Imagem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6"/>
        <a:stretch>
          <a:fillRect/>
        </a:stretch>
      </xdr:blipFill>
      <xdr:spPr>
        <a:xfrm>
          <a:off x="4314263" y="5580530"/>
          <a:ext cx="3395383" cy="2378966"/>
        </a:xfrm>
        <a:prstGeom prst="rect">
          <a:avLst/>
        </a:prstGeom>
      </xdr:spPr>
    </xdr:pic>
    <xdr:clientData/>
  </xdr:twoCellAnchor>
  <xdr:twoCellAnchor editAs="oneCell">
    <xdr:from>
      <xdr:col>11</xdr:col>
      <xdr:colOff>156681</xdr:colOff>
      <xdr:row>2</xdr:row>
      <xdr:rowOff>157256</xdr:rowOff>
    </xdr:from>
    <xdr:to>
      <xdr:col>13</xdr:col>
      <xdr:colOff>257332</xdr:colOff>
      <xdr:row>4</xdr:row>
      <xdr:rowOff>18491</xdr:rowOff>
    </xdr:to>
    <xdr:pic>
      <xdr:nvPicPr>
        <xdr:cNvPr id="9" name="Imagem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262331" y="652556"/>
          <a:ext cx="834076" cy="356535"/>
        </a:xfrm>
        <a:prstGeom prst="rect">
          <a:avLst/>
        </a:prstGeom>
      </xdr:spPr>
    </xdr:pic>
    <xdr:clientData/>
  </xdr:twoCellAnchor>
  <xdr:twoCellAnchor editAs="oneCell">
    <xdr:from>
      <xdr:col>11</xdr:col>
      <xdr:colOff>123265</xdr:colOff>
      <xdr:row>0</xdr:row>
      <xdr:rowOff>156883</xdr:rowOff>
    </xdr:from>
    <xdr:to>
      <xdr:col>13</xdr:col>
      <xdr:colOff>285004</xdr:colOff>
      <xdr:row>2</xdr:row>
      <xdr:rowOff>130263</xdr:rowOff>
    </xdr:to>
    <xdr:pic>
      <xdr:nvPicPr>
        <xdr:cNvPr id="10" name="Imagem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228915" y="156883"/>
          <a:ext cx="895164" cy="46868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447675</xdr:colOff>
      <xdr:row>5</xdr:row>
      <xdr:rowOff>30979</xdr:rowOff>
    </xdr:to>
    <xdr:pic>
      <xdr:nvPicPr>
        <xdr:cNvPr id="4" name="Imagem 3">
          <a:extLst>
            <a:ext uri="{FF2B5EF4-FFF2-40B4-BE49-F238E27FC236}">
              <a16:creationId xmlns:a16="http://schemas.microsoft.com/office/drawing/2014/main" id="{00000000-0008-0000-35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504950" cy="1040629"/>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xdr:col>
      <xdr:colOff>310816</xdr:colOff>
      <xdr:row>5</xdr:row>
      <xdr:rowOff>76275</xdr:rowOff>
    </xdr:to>
    <xdr:pic>
      <xdr:nvPicPr>
        <xdr:cNvPr id="2" name="Imagem 1">
          <a:extLst>
            <a:ext uri="{FF2B5EF4-FFF2-40B4-BE49-F238E27FC236}">
              <a16:creationId xmlns:a16="http://schemas.microsoft.com/office/drawing/2014/main" id="{00000000-0008-0000-3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1"/>
          <a:ext cx="1363578" cy="1088932"/>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91109</xdr:colOff>
      <xdr:row>5</xdr:row>
      <xdr:rowOff>57379</xdr:rowOff>
    </xdr:to>
    <xdr:pic>
      <xdr:nvPicPr>
        <xdr:cNvPr id="2" name="Imagem 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151283" cy="1009879"/>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285750</xdr:colOff>
      <xdr:row>5</xdr:row>
      <xdr:rowOff>64891</xdr:rowOff>
    </xdr:to>
    <xdr:pic>
      <xdr:nvPicPr>
        <xdr:cNvPr id="2" name="Imagem 1">
          <a:extLst>
            <a:ext uri="{FF2B5EF4-FFF2-40B4-BE49-F238E27FC236}">
              <a16:creationId xmlns:a16="http://schemas.microsoft.com/office/drawing/2014/main" id="{00000000-0008-0000-3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43025" cy="1074541"/>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xdr:col>
      <xdr:colOff>104775</xdr:colOff>
      <xdr:row>4</xdr:row>
      <xdr:rowOff>139780</xdr:rowOff>
    </xdr:to>
    <xdr:pic>
      <xdr:nvPicPr>
        <xdr:cNvPr id="2" name="Imagem 1">
          <a:extLst>
            <a:ext uri="{FF2B5EF4-FFF2-40B4-BE49-F238E27FC236}">
              <a16:creationId xmlns:a16="http://schemas.microsoft.com/office/drawing/2014/main" id="{00000000-0008-0000-3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1"/>
          <a:ext cx="1162049" cy="1092279"/>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2</xdr:colOff>
      <xdr:row>0</xdr:row>
      <xdr:rowOff>1</xdr:rowOff>
    </xdr:from>
    <xdr:to>
      <xdr:col>1</xdr:col>
      <xdr:colOff>371475</xdr:colOff>
      <xdr:row>5</xdr:row>
      <xdr:rowOff>13884</xdr:rowOff>
    </xdr:to>
    <xdr:pic>
      <xdr:nvPicPr>
        <xdr:cNvPr id="2" name="Imagem 1">
          <a:extLst>
            <a:ext uri="{FF2B5EF4-FFF2-40B4-BE49-F238E27FC236}">
              <a16:creationId xmlns:a16="http://schemas.microsoft.com/office/drawing/2014/main" id="{00000000-0008-0000-3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 y="1"/>
          <a:ext cx="1428748" cy="1156883"/>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2</xdr:colOff>
      <xdr:row>0</xdr:row>
      <xdr:rowOff>1</xdr:rowOff>
    </xdr:from>
    <xdr:to>
      <xdr:col>1</xdr:col>
      <xdr:colOff>228600</xdr:colOff>
      <xdr:row>5</xdr:row>
      <xdr:rowOff>39272</xdr:rowOff>
    </xdr:to>
    <xdr:pic>
      <xdr:nvPicPr>
        <xdr:cNvPr id="2" name="Imagem 1">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 y="1"/>
          <a:ext cx="1285873" cy="1182271"/>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2</xdr:colOff>
      <xdr:row>0</xdr:row>
      <xdr:rowOff>1</xdr:rowOff>
    </xdr:from>
    <xdr:to>
      <xdr:col>1</xdr:col>
      <xdr:colOff>371475</xdr:colOff>
      <xdr:row>5</xdr:row>
      <xdr:rowOff>58290</xdr:rowOff>
    </xdr:to>
    <xdr:pic>
      <xdr:nvPicPr>
        <xdr:cNvPr id="2" name="Imagem 1">
          <a:extLst>
            <a:ext uri="{FF2B5EF4-FFF2-40B4-BE49-F238E27FC236}">
              <a16:creationId xmlns:a16="http://schemas.microsoft.com/office/drawing/2014/main" id="{00000000-0008-0000-3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 y="1"/>
          <a:ext cx="1428748" cy="1201289"/>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xdr:col>
      <xdr:colOff>304799</xdr:colOff>
      <xdr:row>5</xdr:row>
      <xdr:rowOff>9525</xdr:rowOff>
    </xdr:to>
    <xdr:pic>
      <xdr:nvPicPr>
        <xdr:cNvPr id="2" name="Imagem 1">
          <a:extLst>
            <a:ext uri="{FF2B5EF4-FFF2-40B4-BE49-F238E27FC236}">
              <a16:creationId xmlns:a16="http://schemas.microsoft.com/office/drawing/2014/main" id="{00000000-0008-0000-3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1"/>
          <a:ext cx="1362073" cy="1152524"/>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xdr:col>
      <xdr:colOff>47625</xdr:colOff>
      <xdr:row>5</xdr:row>
      <xdr:rowOff>62346</xdr:rowOff>
    </xdr:to>
    <xdr:pic>
      <xdr:nvPicPr>
        <xdr:cNvPr id="2" name="Imagem 1">
          <a:extLst>
            <a:ext uri="{FF2B5EF4-FFF2-40B4-BE49-F238E27FC236}">
              <a16:creationId xmlns:a16="http://schemas.microsoft.com/office/drawing/2014/main" id="{00000000-0008-0000-3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1"/>
          <a:ext cx="1104899" cy="120534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133350</xdr:colOff>
      <xdr:row>26</xdr:row>
      <xdr:rowOff>38100</xdr:rowOff>
    </xdr:from>
    <xdr:to>
      <xdr:col>1</xdr:col>
      <xdr:colOff>3238500</xdr:colOff>
      <xdr:row>26</xdr:row>
      <xdr:rowOff>466725</xdr:rowOff>
    </xdr:to>
    <xdr:pic>
      <xdr:nvPicPr>
        <xdr:cNvPr id="2" name="Imagem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0600" y="21250275"/>
          <a:ext cx="31051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22411</xdr:rowOff>
    </xdr:from>
    <xdr:to>
      <xdr:col>1</xdr:col>
      <xdr:colOff>974912</xdr:colOff>
      <xdr:row>5</xdr:row>
      <xdr:rowOff>23577</xdr:rowOff>
    </xdr:to>
    <xdr:pic>
      <xdr:nvPicPr>
        <xdr:cNvPr id="4" name="Imagem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22411"/>
          <a:ext cx="1837765" cy="1222607"/>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xdr:col>
      <xdr:colOff>381000</xdr:colOff>
      <xdr:row>5</xdr:row>
      <xdr:rowOff>24305</xdr:rowOff>
    </xdr:to>
    <xdr:pic>
      <xdr:nvPicPr>
        <xdr:cNvPr id="2" name="Imagem 1">
          <a:extLst>
            <a:ext uri="{FF2B5EF4-FFF2-40B4-BE49-F238E27FC236}">
              <a16:creationId xmlns:a16="http://schemas.microsoft.com/office/drawing/2014/main" id="{00000000-0008-0000-3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1"/>
          <a:ext cx="1438274" cy="1167304"/>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0</xdr:colOff>
      <xdr:row>0</xdr:row>
      <xdr:rowOff>2</xdr:rowOff>
    </xdr:from>
    <xdr:to>
      <xdr:col>1</xdr:col>
      <xdr:colOff>409574</xdr:colOff>
      <xdr:row>5</xdr:row>
      <xdr:rowOff>39656</xdr:rowOff>
    </xdr:to>
    <xdr:pic>
      <xdr:nvPicPr>
        <xdr:cNvPr id="2" name="Imagem 1">
          <a:extLst>
            <a:ext uri="{FF2B5EF4-FFF2-40B4-BE49-F238E27FC236}">
              <a16:creationId xmlns:a16="http://schemas.microsoft.com/office/drawing/2014/main" id="{00000000-0008-0000-4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
          <a:ext cx="1466849" cy="1182654"/>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1</xdr:colOff>
      <xdr:row>0</xdr:row>
      <xdr:rowOff>2</xdr:rowOff>
    </xdr:from>
    <xdr:to>
      <xdr:col>1</xdr:col>
      <xdr:colOff>247650</xdr:colOff>
      <xdr:row>5</xdr:row>
      <xdr:rowOff>58013</xdr:rowOff>
    </xdr:to>
    <xdr:pic>
      <xdr:nvPicPr>
        <xdr:cNvPr id="2" name="Imagem 1">
          <a:extLst>
            <a:ext uri="{FF2B5EF4-FFF2-40B4-BE49-F238E27FC236}">
              <a16:creationId xmlns:a16="http://schemas.microsoft.com/office/drawing/2014/main" id="{00000000-0008-0000-4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2"/>
          <a:ext cx="1304924" cy="1201011"/>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1</xdr:colOff>
      <xdr:row>0</xdr:row>
      <xdr:rowOff>2</xdr:rowOff>
    </xdr:from>
    <xdr:to>
      <xdr:col>1</xdr:col>
      <xdr:colOff>276225</xdr:colOff>
      <xdr:row>5</xdr:row>
      <xdr:rowOff>66591</xdr:rowOff>
    </xdr:to>
    <xdr:pic>
      <xdr:nvPicPr>
        <xdr:cNvPr id="2" name="Imagem 1">
          <a:extLst>
            <a:ext uri="{FF2B5EF4-FFF2-40B4-BE49-F238E27FC236}">
              <a16:creationId xmlns:a16="http://schemas.microsoft.com/office/drawing/2014/main" id="{00000000-0008-0000-4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2"/>
          <a:ext cx="1333499" cy="1209589"/>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847165</xdr:colOff>
      <xdr:row>5</xdr:row>
      <xdr:rowOff>16640</xdr:rowOff>
    </xdr:to>
    <xdr:pic>
      <xdr:nvPicPr>
        <xdr:cNvPr id="4" name="Imagem 3">
          <a:extLst>
            <a:ext uri="{FF2B5EF4-FFF2-40B4-BE49-F238E27FC236}">
              <a16:creationId xmlns:a16="http://schemas.microsoft.com/office/drawing/2014/main" id="{00000000-0008-0000-4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56765" cy="969140"/>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847165</xdr:colOff>
      <xdr:row>5</xdr:row>
      <xdr:rowOff>16640</xdr:rowOff>
    </xdr:to>
    <xdr:pic>
      <xdr:nvPicPr>
        <xdr:cNvPr id="4" name="Imagem 3">
          <a:extLst>
            <a:ext uri="{FF2B5EF4-FFF2-40B4-BE49-F238E27FC236}">
              <a16:creationId xmlns:a16="http://schemas.microsoft.com/office/drawing/2014/main" id="{00000000-0008-0000-45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56765" cy="969140"/>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843852</xdr:colOff>
      <xdr:row>5</xdr:row>
      <xdr:rowOff>8357</xdr:rowOff>
    </xdr:to>
    <xdr:pic>
      <xdr:nvPicPr>
        <xdr:cNvPr id="4" name="Imagem 3">
          <a:extLst>
            <a:ext uri="{FF2B5EF4-FFF2-40B4-BE49-F238E27FC236}">
              <a16:creationId xmlns:a16="http://schemas.microsoft.com/office/drawing/2014/main" id="{00000000-0008-0000-4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56765" cy="969140"/>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1456765</xdr:colOff>
      <xdr:row>5</xdr:row>
      <xdr:rowOff>7115</xdr:rowOff>
    </xdr:to>
    <xdr:pic>
      <xdr:nvPicPr>
        <xdr:cNvPr id="6" name="Imagem 5">
          <a:extLst>
            <a:ext uri="{FF2B5EF4-FFF2-40B4-BE49-F238E27FC236}">
              <a16:creationId xmlns:a16="http://schemas.microsoft.com/office/drawing/2014/main" id="{00000000-0008-0000-47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56765" cy="969140"/>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104775</xdr:colOff>
      <xdr:row>0</xdr:row>
      <xdr:rowOff>0</xdr:rowOff>
    </xdr:from>
    <xdr:to>
      <xdr:col>2</xdr:col>
      <xdr:colOff>628650</xdr:colOff>
      <xdr:row>5</xdr:row>
      <xdr:rowOff>67706</xdr:rowOff>
    </xdr:to>
    <xdr:pic>
      <xdr:nvPicPr>
        <xdr:cNvPr id="4" name="Imagem 3">
          <a:extLst>
            <a:ext uri="{FF2B5EF4-FFF2-40B4-BE49-F238E27FC236}">
              <a16:creationId xmlns:a16="http://schemas.microsoft.com/office/drawing/2014/main" id="{00000000-0008-0000-48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0"/>
          <a:ext cx="1533525" cy="1020206"/>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xdr:from>
      <xdr:col>5</xdr:col>
      <xdr:colOff>116315</xdr:colOff>
      <xdr:row>33</xdr:row>
      <xdr:rowOff>118783</xdr:rowOff>
    </xdr:from>
    <xdr:to>
      <xdr:col>10</xdr:col>
      <xdr:colOff>786090</xdr:colOff>
      <xdr:row>36</xdr:row>
      <xdr:rowOff>52879</xdr:rowOff>
    </xdr:to>
    <xdr:sp macro="" textlink="">
      <xdr:nvSpPr>
        <xdr:cNvPr id="2" name="Retângulo de cantos arredondados 1">
          <a:extLst>
            <a:ext uri="{FF2B5EF4-FFF2-40B4-BE49-F238E27FC236}">
              <a16:creationId xmlns:a16="http://schemas.microsoft.com/office/drawing/2014/main" id="{00000000-0008-0000-4900-000002000000}"/>
            </a:ext>
          </a:extLst>
        </xdr:cNvPr>
        <xdr:cNvSpPr/>
      </xdr:nvSpPr>
      <xdr:spPr>
        <a:xfrm>
          <a:off x="3364340" y="8453158"/>
          <a:ext cx="9347050" cy="457971"/>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xdr:twoCellAnchor editAs="oneCell">
    <xdr:from>
      <xdr:col>4</xdr:col>
      <xdr:colOff>11206</xdr:colOff>
      <xdr:row>0</xdr:row>
      <xdr:rowOff>0</xdr:rowOff>
    </xdr:from>
    <xdr:to>
      <xdr:col>5</xdr:col>
      <xdr:colOff>737907</xdr:colOff>
      <xdr:row>5</xdr:row>
      <xdr:rowOff>67706</xdr:rowOff>
    </xdr:to>
    <xdr:pic>
      <xdr:nvPicPr>
        <xdr:cNvPr id="5" name="Imagem 4">
          <a:extLst>
            <a:ext uri="{FF2B5EF4-FFF2-40B4-BE49-F238E27FC236}">
              <a16:creationId xmlns:a16="http://schemas.microsoft.com/office/drawing/2014/main" id="{00000000-0008-0000-49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206" y="0"/>
          <a:ext cx="1533525" cy="102020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923925</xdr:colOff>
      <xdr:row>5</xdr:row>
      <xdr:rowOff>10556</xdr:rowOff>
    </xdr:to>
    <xdr:pic>
      <xdr:nvPicPr>
        <xdr:cNvPr id="6" name="Imagem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533525" cy="1020206"/>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xdr:from>
      <xdr:col>5</xdr:col>
      <xdr:colOff>116315</xdr:colOff>
      <xdr:row>33</xdr:row>
      <xdr:rowOff>118783</xdr:rowOff>
    </xdr:from>
    <xdr:to>
      <xdr:col>10</xdr:col>
      <xdr:colOff>786090</xdr:colOff>
      <xdr:row>36</xdr:row>
      <xdr:rowOff>52879</xdr:rowOff>
    </xdr:to>
    <xdr:sp macro="" textlink="">
      <xdr:nvSpPr>
        <xdr:cNvPr id="2" name="Retângulo de cantos arredondados 1">
          <a:extLst>
            <a:ext uri="{FF2B5EF4-FFF2-40B4-BE49-F238E27FC236}">
              <a16:creationId xmlns:a16="http://schemas.microsoft.com/office/drawing/2014/main" id="{00000000-0008-0000-4A00-000002000000}"/>
            </a:ext>
          </a:extLst>
        </xdr:cNvPr>
        <xdr:cNvSpPr/>
      </xdr:nvSpPr>
      <xdr:spPr>
        <a:xfrm>
          <a:off x="3364340" y="6481483"/>
          <a:ext cx="9347050" cy="467496"/>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xdr:twoCellAnchor editAs="oneCell">
    <xdr:from>
      <xdr:col>0</xdr:col>
      <xdr:colOff>0</xdr:colOff>
      <xdr:row>0</xdr:row>
      <xdr:rowOff>0</xdr:rowOff>
    </xdr:from>
    <xdr:to>
      <xdr:col>5</xdr:col>
      <xdr:colOff>726701</xdr:colOff>
      <xdr:row>5</xdr:row>
      <xdr:rowOff>67706</xdr:rowOff>
    </xdr:to>
    <xdr:pic>
      <xdr:nvPicPr>
        <xdr:cNvPr id="5" name="Imagem 4">
          <a:extLst>
            <a:ext uri="{FF2B5EF4-FFF2-40B4-BE49-F238E27FC236}">
              <a16:creationId xmlns:a16="http://schemas.microsoft.com/office/drawing/2014/main" id="{00000000-0008-0000-4A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533525" cy="1020206"/>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0</xdr:col>
      <xdr:colOff>112059</xdr:colOff>
      <xdr:row>1</xdr:row>
      <xdr:rowOff>22410</xdr:rowOff>
    </xdr:from>
    <xdr:to>
      <xdr:col>0</xdr:col>
      <xdr:colOff>1780056</xdr:colOff>
      <xdr:row>3</xdr:row>
      <xdr:rowOff>44822</xdr:rowOff>
    </xdr:to>
    <xdr:pic>
      <xdr:nvPicPr>
        <xdr:cNvPr id="3" name="Imagem 2">
          <a:extLst>
            <a:ext uri="{FF2B5EF4-FFF2-40B4-BE49-F238E27FC236}">
              <a16:creationId xmlns:a16="http://schemas.microsoft.com/office/drawing/2014/main" id="{00000000-0008-0000-4B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2059" y="224116"/>
          <a:ext cx="1667997" cy="123264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308882</xdr:colOff>
      <xdr:row>4</xdr:row>
      <xdr:rowOff>188537</xdr:rowOff>
    </xdr:to>
    <xdr:pic>
      <xdr:nvPicPr>
        <xdr:cNvPr id="5" name="Imagem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533525" cy="102020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308882</xdr:colOff>
      <xdr:row>4</xdr:row>
      <xdr:rowOff>203777</xdr:rowOff>
    </xdr:to>
    <xdr:pic>
      <xdr:nvPicPr>
        <xdr:cNvPr id="4" name="Imagem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533525" cy="10202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trata-03\Projetos\Marcelo\docs\PP003%20-%20Restauracao%20-%20PROMG%20-%20DERMG\Levantamentos%20de%20Campo\PRIORIDADES\20CRG\Resultados\CARACT%20PAV%20EXISTEN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Documents%20and%20Settings\f01945\Configura&#231;&#245;es%20locais\Temporary%20Internet%20Files\Content.IE5\QXPOF0PY\OR&#199;AMENTO..(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ownloads\BANCO%20DE%20DADOS%20SICRO%2010.2021%20E%20SINAPI%2001.2022-%20(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ada"/>
      <sheetName val="aux"/>
      <sheetName val="graficos"/>
      <sheetName val="graficos (2)"/>
      <sheetName val="TSD-FOG"/>
      <sheetName val="Dados"/>
      <sheetName val="Serviços Rodoviários"/>
      <sheetName val="relatório"/>
      <sheetName val="Mat Asf"/>
      <sheetName val="Ficha"/>
    </sheetNames>
    <sheetDataSet>
      <sheetData sheetId="0" refreshError="1"/>
      <sheetData sheetId="1">
        <row r="6">
          <cell r="B6">
            <v>32.307692307692307</v>
          </cell>
          <cell r="C6">
            <v>28.846153846153843</v>
          </cell>
          <cell r="D6">
            <v>14.615384615384617</v>
          </cell>
          <cell r="E6">
            <v>6.9230769230769234</v>
          </cell>
          <cell r="F6">
            <v>17.307692307692307</v>
          </cell>
          <cell r="I6">
            <v>1.68</v>
          </cell>
          <cell r="J6">
            <v>1.5</v>
          </cell>
          <cell r="K6">
            <v>0.76</v>
          </cell>
          <cell r="L6">
            <v>0.36</v>
          </cell>
          <cell r="M6">
            <v>0.9</v>
          </cell>
        </row>
        <row r="7">
          <cell r="B7" t="str">
            <v>0 - 10</v>
          </cell>
          <cell r="C7" t="str">
            <v>10 - 20</v>
          </cell>
          <cell r="D7" t="str">
            <v>20 - 40</v>
          </cell>
          <cell r="E7" t="str">
            <v>40 - 60</v>
          </cell>
          <cell r="F7" t="str">
            <v>&gt; 60</v>
          </cell>
        </row>
        <row r="8">
          <cell r="B8">
            <v>97.307692307692307</v>
          </cell>
          <cell r="C8">
            <v>2.6923076923076925</v>
          </cell>
          <cell r="D8">
            <v>0</v>
          </cell>
          <cell r="E8">
            <v>0</v>
          </cell>
          <cell r="F8">
            <v>0</v>
          </cell>
          <cell r="I8">
            <v>5.0600000000000005</v>
          </cell>
          <cell r="J8">
            <v>0.14000000000000001</v>
          </cell>
          <cell r="K8">
            <v>0</v>
          </cell>
          <cell r="L8">
            <v>0</v>
          </cell>
          <cell r="M8">
            <v>0</v>
          </cell>
        </row>
        <row r="9">
          <cell r="B9" t="str">
            <v>0 -  10</v>
          </cell>
          <cell r="C9" t="str">
            <v>10 - 20</v>
          </cell>
          <cell r="D9" t="str">
            <v>20 - 40</v>
          </cell>
          <cell r="E9" t="str">
            <v>40 - 60</v>
          </cell>
          <cell r="F9" t="str">
            <v>&gt; 60</v>
          </cell>
        </row>
        <row r="10">
          <cell r="B10">
            <v>29.615384615384617</v>
          </cell>
          <cell r="C10">
            <v>31.538461538461537</v>
          </cell>
          <cell r="D10">
            <v>14.615384615384617</v>
          </cell>
          <cell r="E10">
            <v>6.9230769230769234</v>
          </cell>
          <cell r="F10">
            <v>17.307692307692307</v>
          </cell>
          <cell r="I10">
            <v>1.54</v>
          </cell>
          <cell r="J10">
            <v>1.6400000000000001</v>
          </cell>
          <cell r="K10">
            <v>0.76</v>
          </cell>
          <cell r="L10">
            <v>0.36</v>
          </cell>
          <cell r="M10">
            <v>0.9</v>
          </cell>
        </row>
        <row r="11">
          <cell r="B11" t="str">
            <v>0 - 10</v>
          </cell>
          <cell r="C11" t="str">
            <v>10 - 20</v>
          </cell>
          <cell r="D11" t="str">
            <v>20 - 40</v>
          </cell>
          <cell r="E11" t="str">
            <v>40 - 60</v>
          </cell>
          <cell r="F11" t="str">
            <v>&gt; 60</v>
          </cell>
        </row>
        <row r="12">
          <cell r="B12">
            <v>9.2307692307692317</v>
          </cell>
          <cell r="C12">
            <v>61.53846153846154</v>
          </cell>
          <cell r="D12">
            <v>21.153846153846153</v>
          </cell>
          <cell r="E12">
            <v>8.0769230769230766</v>
          </cell>
          <cell r="F12">
            <v>0</v>
          </cell>
          <cell r="I12">
            <v>0.48</v>
          </cell>
          <cell r="J12">
            <v>3.2</v>
          </cell>
          <cell r="K12">
            <v>1.1000000000000001</v>
          </cell>
          <cell r="L12">
            <v>0.42</v>
          </cell>
          <cell r="M12">
            <v>0</v>
          </cell>
        </row>
        <row r="13">
          <cell r="B13" t="str">
            <v>0 - 20</v>
          </cell>
          <cell r="C13" t="str">
            <v>20 - 40</v>
          </cell>
          <cell r="D13" t="str">
            <v>40 -  80</v>
          </cell>
          <cell r="E13" t="str">
            <v xml:space="preserve"> 80 - 150</v>
          </cell>
          <cell r="F13" t="str">
            <v>&gt; 150</v>
          </cell>
        </row>
        <row r="14">
          <cell r="B14">
            <v>9.2307692307692317</v>
          </cell>
          <cell r="C14">
            <v>63.84615384615384</v>
          </cell>
          <cell r="D14">
            <v>18.846153846153847</v>
          </cell>
          <cell r="E14">
            <v>8.0769230769230766</v>
          </cell>
          <cell r="F14">
            <v>0</v>
          </cell>
          <cell r="I14">
            <v>0.48</v>
          </cell>
          <cell r="J14">
            <v>3.3200000000000003</v>
          </cell>
          <cell r="K14">
            <v>0.98</v>
          </cell>
          <cell r="L14">
            <v>0.42</v>
          </cell>
          <cell r="M14">
            <v>0</v>
          </cell>
        </row>
        <row r="15">
          <cell r="B15" t="str">
            <v xml:space="preserve">  4 - 5</v>
          </cell>
          <cell r="C15" t="str">
            <v xml:space="preserve">  3 -   4</v>
          </cell>
          <cell r="D15" t="str">
            <v xml:space="preserve">  2 -   3</v>
          </cell>
          <cell r="E15" t="str">
            <v xml:space="preserve">  1 -   2</v>
          </cell>
          <cell r="F15" t="str">
            <v>0 -  1</v>
          </cell>
        </row>
        <row r="16">
          <cell r="B16">
            <v>69.230769230769226</v>
          </cell>
          <cell r="C16">
            <v>16.923076923076923</v>
          </cell>
          <cell r="D16">
            <v>13.846153846153847</v>
          </cell>
          <cell r="E16">
            <v>0</v>
          </cell>
          <cell r="F16">
            <v>0</v>
          </cell>
          <cell r="I16">
            <v>3.6</v>
          </cell>
          <cell r="J16">
            <v>0.88</v>
          </cell>
          <cell r="K16">
            <v>0.72</v>
          </cell>
          <cell r="L16">
            <v>0</v>
          </cell>
          <cell r="M16">
            <v>0</v>
          </cell>
        </row>
        <row r="17">
          <cell r="B17" t="str">
            <v>0 -  5</v>
          </cell>
          <cell r="C17" t="str">
            <v xml:space="preserve"> 5 - 10</v>
          </cell>
          <cell r="D17" t="str">
            <v>10 - 15</v>
          </cell>
          <cell r="E17" t="str">
            <v>15 - 20</v>
          </cell>
          <cell r="F17" t="str">
            <v>&gt; 20</v>
          </cell>
        </row>
        <row r="18">
          <cell r="B18">
            <v>0.76923076923076927</v>
          </cell>
          <cell r="C18">
            <v>59.615384615384613</v>
          </cell>
          <cell r="D18">
            <v>26.923076923076923</v>
          </cell>
          <cell r="E18">
            <v>12.692307692307692</v>
          </cell>
          <cell r="F18">
            <v>0</v>
          </cell>
          <cell r="I18">
            <v>0.04</v>
          </cell>
          <cell r="J18">
            <v>3.1</v>
          </cell>
          <cell r="K18">
            <v>1.4000000000000001</v>
          </cell>
          <cell r="L18">
            <v>0.66</v>
          </cell>
          <cell r="M18">
            <v>0</v>
          </cell>
        </row>
        <row r="19">
          <cell r="B19" t="str">
            <v>0 - 20</v>
          </cell>
          <cell r="C19" t="str">
            <v>20 - 40</v>
          </cell>
          <cell r="D19" t="str">
            <v>40 - 60</v>
          </cell>
          <cell r="E19" t="str">
            <v>60 - 80</v>
          </cell>
          <cell r="F19" t="str">
            <v>&gt; 80</v>
          </cell>
        </row>
        <row r="20">
          <cell r="B20">
            <v>0</v>
          </cell>
          <cell r="C20">
            <v>7.6923076923076925</v>
          </cell>
          <cell r="D20">
            <v>92.307692307692307</v>
          </cell>
          <cell r="E20">
            <v>0</v>
          </cell>
          <cell r="F20">
            <v>0</v>
          </cell>
          <cell r="I20">
            <v>0</v>
          </cell>
          <cell r="J20">
            <v>0.4</v>
          </cell>
          <cell r="K20">
            <v>4.8</v>
          </cell>
          <cell r="L20">
            <v>0</v>
          </cell>
          <cell r="M20">
            <v>0</v>
          </cell>
        </row>
        <row r="21">
          <cell r="B21" t="str">
            <v>0 - 20</v>
          </cell>
          <cell r="C21" t="str">
            <v>20 - 40</v>
          </cell>
          <cell r="D21" t="str">
            <v>40 - 80</v>
          </cell>
          <cell r="E21" t="str">
            <v>80 - 120</v>
          </cell>
          <cell r="F21" t="str">
            <v>&gt; 120</v>
          </cell>
        </row>
        <row r="22">
          <cell r="B22">
            <v>0</v>
          </cell>
          <cell r="C22">
            <v>93.07692307692308</v>
          </cell>
          <cell r="D22">
            <v>6.9230769230769234</v>
          </cell>
          <cell r="E22">
            <v>0</v>
          </cell>
          <cell r="F22">
            <v>0</v>
          </cell>
          <cell r="I22">
            <v>0</v>
          </cell>
          <cell r="J22">
            <v>4.84</v>
          </cell>
          <cell r="K22">
            <v>0.36</v>
          </cell>
          <cell r="L22">
            <v>0</v>
          </cell>
          <cell r="M22">
            <v>0</v>
          </cell>
        </row>
        <row r="23">
          <cell r="B23" t="str">
            <v xml:space="preserve">  4 - 5</v>
          </cell>
          <cell r="C23" t="str">
            <v xml:space="preserve">  3 -   4</v>
          </cell>
          <cell r="D23" t="str">
            <v xml:space="preserve">  2 -   3</v>
          </cell>
          <cell r="E23" t="str">
            <v xml:space="preserve">  1 -   2</v>
          </cell>
          <cell r="F23" t="str">
            <v>0 -  1</v>
          </cell>
        </row>
        <row r="24">
          <cell r="B24">
            <v>81.92307692307692</v>
          </cell>
          <cell r="C24">
            <v>18.076923076923077</v>
          </cell>
          <cell r="D24">
            <v>0</v>
          </cell>
          <cell r="E24">
            <v>0</v>
          </cell>
          <cell r="F24">
            <v>0</v>
          </cell>
          <cell r="I24">
            <v>4.26</v>
          </cell>
          <cell r="J24">
            <v>0.94000000000000006</v>
          </cell>
          <cell r="K24">
            <v>0</v>
          </cell>
          <cell r="L24">
            <v>0</v>
          </cell>
          <cell r="M24">
            <v>0</v>
          </cell>
        </row>
        <row r="25">
          <cell r="B25" t="str">
            <v xml:space="preserve">  4 - 5</v>
          </cell>
          <cell r="C25" t="str">
            <v xml:space="preserve">  3 -   4</v>
          </cell>
          <cell r="D25" t="str">
            <v xml:space="preserve">  2 -   3</v>
          </cell>
          <cell r="E25" t="str">
            <v xml:space="preserve">  1 -   2</v>
          </cell>
          <cell r="F25" t="str">
            <v>0 -  1</v>
          </cell>
        </row>
        <row r="26">
          <cell r="B26">
            <v>36.538461538461533</v>
          </cell>
          <cell r="C26">
            <v>55.769230769230774</v>
          </cell>
          <cell r="D26">
            <v>7.6923076923076925</v>
          </cell>
          <cell r="E26">
            <v>0</v>
          </cell>
          <cell r="F26">
            <v>0</v>
          </cell>
          <cell r="I26">
            <v>1.9000000000000001</v>
          </cell>
          <cell r="J26">
            <v>2.9</v>
          </cell>
          <cell r="K26">
            <v>0.4</v>
          </cell>
          <cell r="L26">
            <v>0</v>
          </cell>
          <cell r="M26">
            <v>0</v>
          </cell>
        </row>
        <row r="27">
          <cell r="B27" t="str">
            <v xml:space="preserve">  4 - 5</v>
          </cell>
          <cell r="C27" t="str">
            <v xml:space="preserve">  3 -   4</v>
          </cell>
          <cell r="D27" t="str">
            <v xml:space="preserve">  2 -   3</v>
          </cell>
          <cell r="E27" t="str">
            <v xml:space="preserve">  1 -   2</v>
          </cell>
          <cell r="F27" t="str">
            <v>0 -  1</v>
          </cell>
        </row>
        <row r="28">
          <cell r="B28">
            <v>0</v>
          </cell>
          <cell r="C28">
            <v>45.384615384615387</v>
          </cell>
          <cell r="D28">
            <v>54.615384615384613</v>
          </cell>
          <cell r="E28">
            <v>0</v>
          </cell>
          <cell r="F28">
            <v>0</v>
          </cell>
          <cell r="I28">
            <v>0</v>
          </cell>
          <cell r="J28">
            <v>2.36</v>
          </cell>
          <cell r="K28">
            <v>2.84</v>
          </cell>
          <cell r="L28">
            <v>0</v>
          </cell>
          <cell r="M28">
            <v>0</v>
          </cell>
        </row>
        <row r="29">
          <cell r="B29" t="str">
            <v xml:space="preserve">  4 - 5</v>
          </cell>
          <cell r="C29" t="str">
            <v xml:space="preserve">  3 -   4</v>
          </cell>
          <cell r="D29" t="str">
            <v xml:space="preserve">  2 -   3</v>
          </cell>
          <cell r="E29" t="str">
            <v xml:space="preserve">  1 -   2</v>
          </cell>
          <cell r="F29" t="str">
            <v>0 -  1</v>
          </cell>
        </row>
      </sheetData>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 val="Mat Asf"/>
    </sheet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I"/>
      <sheetName val="RESUMO"/>
      <sheetName val="ORÇAMENTO"/>
      <sheetName val="QUADRO DE RUAS"/>
      <sheetName val="POLOS"/>
      <sheetName val="Mobilização_Desmobilização"/>
      <sheetName val="INSUMO SICRO"/>
      <sheetName val="SERVIÇO SICRO "/>
      <sheetName val="SERV. SINAPI JAN 2022"/>
      <sheetName val="INS. SINAPI JAN 2022"/>
      <sheetName val="Mem. Calc. Pav. Flex - DNER I"/>
      <sheetName val="Mem.Calc.Pav.Flex-DNER II - 01"/>
      <sheetName val="Mem.Calc.Pav.Flex-DNER II -02"/>
      <sheetName val="Mem.Calc.Pav.Flex-DNER II - 03"/>
      <sheetName val="Mem.Calc.Pav.Flex-DNER II - 04"/>
      <sheetName val="Mem.Calc.Pav.Flex-DNER II - 05"/>
      <sheetName val="Mem.Calc.Pav.Flex-DNER II - 06"/>
      <sheetName val="REG. SUBLEITO"/>
      <sheetName val="BASE"/>
      <sheetName val="SUB BASE"/>
      <sheetName val="REF. SUBLEITO"/>
      <sheetName val="IMPRIMAÇÃO E RR-2C "/>
      <sheetName val="TRANSP. BRITA (PAV)"/>
      <sheetName val="TRANSP. EMULSÃO"/>
      <sheetName val="CM30"/>
      <sheetName val="RR2C"/>
      <sheetName val="CÁLCULO DE MEIO-FIO E SARJETA"/>
      <sheetName val="MEIO-FIO E SARJETA"/>
      <sheetName val="CÁLCULO DE CALÇADAS"/>
      <sheetName val="CALÇADA"/>
      <sheetName val="TRANSP. BRITA (CALÇADA)"/>
      <sheetName val="CALCULO DE PISO TATÍL"/>
      <sheetName val="PISO TATIL"/>
      <sheetName val="TRANSP. PISO TATÍL"/>
      <sheetName val="SIN. VERTICAL"/>
      <sheetName val="SIN. HORIZ"/>
      <sheetName val="TERRAPLANAGEM"/>
      <sheetName val="01"/>
      <sheetName val="02"/>
      <sheetName val="03"/>
      <sheetName val="04"/>
      <sheetName val="05"/>
      <sheetName val="06"/>
      <sheetName val="AMM ADM"/>
      <sheetName val="COMP. PLACA DE OBRA"/>
      <sheetName val="COMP. IMPRIMAÇÃO"/>
      <sheetName val="COMP. TSD"/>
      <sheetName val="COMP. TSD CAPA"/>
      <sheetName val="COMP. CALÇADA"/>
      <sheetName val="COMP. PISO TATIL"/>
      <sheetName val="COMP. SIN-001"/>
      <sheetName val="COMP. DREN"/>
      <sheetName val="COMPOSIÇÕES"/>
      <sheetName val="5213444"/>
      <sheetName val="5213855"/>
      <sheetName val="5213440"/>
      <sheetName val="5213851"/>
      <sheetName val="5213464"/>
      <sheetName val="5213863"/>
      <sheetName val="5213448"/>
      <sheetName val="5213859"/>
      <sheetName val="5213414"/>
      <sheetName val="5212552"/>
      <sheetName val="5914655"/>
      <sheetName val="5914333"/>
      <sheetName val="5915474"/>
      <sheetName val="1107892"/>
      <sheetName val="1109697"/>
      <sheetName val="5914647"/>
      <sheetName val="4805750"/>
      <sheetName val="5915476"/>
      <sheetName val="COTAÇÃO PISO TATÍL"/>
      <sheetName val="COTAÇÃO PEDRA BRITADA N.1"/>
      <sheetName val="COTAÇÃO PEDRA BRITADA N.0"/>
      <sheetName val="CUSTO BRITA"/>
      <sheetName val="CRONOGRAMA"/>
      <sheetName val="BDI-SERVIÇOS"/>
      <sheetName val="BDI-AQUISIÇÃO"/>
      <sheetName val="ENCARGOS SOCIAIS"/>
    </sheetNames>
    <sheetDataSet>
      <sheetData sheetId="0"/>
      <sheetData sheetId="1"/>
      <sheetData sheetId="2">
        <row r="7">
          <cell r="K7" t="str">
            <v>NÃO DESONERADO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comments" Target="../comments3.xml"/><Relationship Id="rId4" Type="http://schemas.openxmlformats.org/officeDocument/2006/relationships/vmlDrawing" Target="../drawings/vmlDrawing14.v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comments" Target="../comments4.xml"/><Relationship Id="rId4" Type="http://schemas.openxmlformats.org/officeDocument/2006/relationships/vmlDrawing" Target="../drawings/vmlDrawing16.v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2.xml"/><Relationship Id="rId1" Type="http://schemas.openxmlformats.org/officeDocument/2006/relationships/printerSettings" Target="../printerSettings/printerSettings12.bin"/><Relationship Id="rId5" Type="http://schemas.openxmlformats.org/officeDocument/2006/relationships/comments" Target="../comments5.xml"/><Relationship Id="rId4" Type="http://schemas.openxmlformats.org/officeDocument/2006/relationships/vmlDrawing" Target="../drawings/vmlDrawing18.v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3.xml"/><Relationship Id="rId1" Type="http://schemas.openxmlformats.org/officeDocument/2006/relationships/printerSettings" Target="../printerSettings/printerSettings13.bin"/><Relationship Id="rId5" Type="http://schemas.openxmlformats.org/officeDocument/2006/relationships/comments" Target="../comments6.xml"/><Relationship Id="rId4" Type="http://schemas.openxmlformats.org/officeDocument/2006/relationships/vmlDrawing" Target="../drawings/vmlDrawing20.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2.xml"/><Relationship Id="rId1" Type="http://schemas.openxmlformats.org/officeDocument/2006/relationships/printerSettings" Target="../printerSettings/printerSettings22.bin"/><Relationship Id="rId6" Type="http://schemas.openxmlformats.org/officeDocument/2006/relationships/image" Target="../media/image16.emf"/><Relationship Id="rId5" Type="http://schemas.openxmlformats.org/officeDocument/2006/relationships/oleObject" Target="../embeddings/oleObject1.bin"/><Relationship Id="rId4" Type="http://schemas.openxmlformats.org/officeDocument/2006/relationships/vmlDrawing" Target="../drawings/vmlDrawing29.v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23.xml"/><Relationship Id="rId1" Type="http://schemas.openxmlformats.org/officeDocument/2006/relationships/printerSettings" Target="../printerSettings/printerSettings23.bin"/><Relationship Id="rId6" Type="http://schemas.openxmlformats.org/officeDocument/2006/relationships/image" Target="../media/image16.emf"/><Relationship Id="rId5" Type="http://schemas.openxmlformats.org/officeDocument/2006/relationships/oleObject" Target="../embeddings/oleObject2.bin"/><Relationship Id="rId4" Type="http://schemas.openxmlformats.org/officeDocument/2006/relationships/vmlDrawing" Target="../drawings/vmlDrawing31.v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trlProp" Target="../ctrlProps/ctrlProp1.xml"/><Relationship Id="rId4" Type="http://schemas.openxmlformats.org/officeDocument/2006/relationships/vmlDrawing" Target="../drawings/vmlDrawing4.v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46.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47.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48.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49.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50.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51.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9.vml"/><Relationship Id="rId2" Type="http://schemas.openxmlformats.org/officeDocument/2006/relationships/drawing" Target="../drawings/drawing52.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drawing" Target="../drawings/drawing53.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61.vml"/><Relationship Id="rId2" Type="http://schemas.openxmlformats.org/officeDocument/2006/relationships/drawing" Target="../drawings/drawing54.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62.vml"/><Relationship Id="rId2" Type="http://schemas.openxmlformats.org/officeDocument/2006/relationships/drawing" Target="../drawings/drawing55.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63.vml"/><Relationship Id="rId2" Type="http://schemas.openxmlformats.org/officeDocument/2006/relationships/drawing" Target="../drawings/drawing56.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64.vml"/><Relationship Id="rId2" Type="http://schemas.openxmlformats.org/officeDocument/2006/relationships/drawing" Target="../drawings/drawing57.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65.vml"/><Relationship Id="rId2" Type="http://schemas.openxmlformats.org/officeDocument/2006/relationships/drawing" Target="../drawings/drawing58.x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66.vml"/><Relationship Id="rId2" Type="http://schemas.openxmlformats.org/officeDocument/2006/relationships/drawing" Target="../drawings/drawing59.x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67.vml"/><Relationship Id="rId2" Type="http://schemas.openxmlformats.org/officeDocument/2006/relationships/drawing" Target="../drawings/drawing60.x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68.vml"/><Relationship Id="rId2" Type="http://schemas.openxmlformats.org/officeDocument/2006/relationships/drawing" Target="../drawings/drawing61.xml"/><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69.vml"/><Relationship Id="rId2" Type="http://schemas.openxmlformats.org/officeDocument/2006/relationships/drawing" Target="../drawings/drawing62.xml"/><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70.vml"/><Relationship Id="rId2" Type="http://schemas.openxmlformats.org/officeDocument/2006/relationships/drawing" Target="../drawings/drawing63.xml"/><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71.vml"/><Relationship Id="rId2" Type="http://schemas.openxmlformats.org/officeDocument/2006/relationships/drawing" Target="../drawings/drawing64.xml"/><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72.vml"/><Relationship Id="rId2" Type="http://schemas.openxmlformats.org/officeDocument/2006/relationships/drawing" Target="../drawings/drawing65.xml"/><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73.vml"/><Relationship Id="rId2" Type="http://schemas.openxmlformats.org/officeDocument/2006/relationships/drawing" Target="../drawings/drawing66.x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74.vml"/><Relationship Id="rId2" Type="http://schemas.openxmlformats.org/officeDocument/2006/relationships/drawing" Target="../drawings/drawing67.xml"/><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75.vml"/><Relationship Id="rId2" Type="http://schemas.openxmlformats.org/officeDocument/2006/relationships/drawing" Target="../drawings/drawing68.xml"/><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76.vml"/><Relationship Id="rId2" Type="http://schemas.openxmlformats.org/officeDocument/2006/relationships/drawing" Target="../drawings/drawing69.xml"/><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3" Type="http://schemas.openxmlformats.org/officeDocument/2006/relationships/vmlDrawing" Target="../drawings/vmlDrawing77.vml"/><Relationship Id="rId2" Type="http://schemas.openxmlformats.org/officeDocument/2006/relationships/drawing" Target="../drawings/drawing70.xml"/><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3" Type="http://schemas.openxmlformats.org/officeDocument/2006/relationships/vmlDrawing" Target="../drawings/vmlDrawing78.vml"/><Relationship Id="rId2" Type="http://schemas.openxmlformats.org/officeDocument/2006/relationships/drawing" Target="../drawings/drawing71.xml"/><Relationship Id="rId1" Type="http://schemas.openxmlformats.org/officeDocument/2006/relationships/printerSettings" Target="../printerSettings/printerSettings75.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comments" Target="../comments1.xml"/><Relationship Id="rId4" Type="http://schemas.openxmlformats.org/officeDocument/2006/relationships/vmlDrawing" Target="../drawings/vmlDrawing10.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comments" Target="../comments2.xml"/><Relationship Id="rId4" Type="http://schemas.openxmlformats.org/officeDocument/2006/relationships/vmlDrawing" Target="../drawings/vmlDrawing1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3">
    <pageSetUpPr fitToPage="1"/>
  </sheetPr>
  <dimension ref="A1:HP16"/>
  <sheetViews>
    <sheetView showGridLines="0" showZeros="0" tabSelected="1" view="pageBreakPreview" zoomScale="115" zoomScaleNormal="115" zoomScaleSheetLayoutView="115" workbookViewId="0">
      <selection activeCell="A5" sqref="A5:G5"/>
    </sheetView>
  </sheetViews>
  <sheetFormatPr defaultColWidth="9.140625" defaultRowHeight="15"/>
  <cols>
    <col min="1" max="1" width="9.140625" style="53"/>
    <col min="2" max="2" width="6" style="53" customWidth="1"/>
    <col min="3" max="3" width="28.5703125" style="53" customWidth="1"/>
    <col min="4" max="4" width="18.42578125" style="53" customWidth="1"/>
    <col min="5" max="5" width="15.42578125" style="53" bestFit="1" customWidth="1"/>
    <col min="6" max="6" width="14.28515625" style="53" bestFit="1" customWidth="1"/>
    <col min="7" max="7" width="12.28515625" style="53" bestFit="1" customWidth="1"/>
    <col min="8" max="16384" width="9.140625" style="53"/>
  </cols>
  <sheetData>
    <row r="1" spans="1:224" s="5" customFormat="1" ht="18">
      <c r="A1" s="1561" t="s">
        <v>0</v>
      </c>
      <c r="B1" s="1562" t="s">
        <v>0</v>
      </c>
      <c r="C1" s="1562" t="s">
        <v>0</v>
      </c>
      <c r="D1" s="1562" t="s">
        <v>0</v>
      </c>
      <c r="E1" s="1562"/>
      <c r="F1" s="1562" t="s">
        <v>0</v>
      </c>
      <c r="G1" s="1563" t="s">
        <v>0</v>
      </c>
    </row>
    <row r="2" spans="1:224" s="5" customFormat="1" ht="14.25">
      <c r="A2" s="1564" t="s">
        <v>3314</v>
      </c>
      <c r="B2" s="1565" t="s">
        <v>1</v>
      </c>
      <c r="C2" s="1565" t="s">
        <v>1</v>
      </c>
      <c r="D2" s="1565" t="s">
        <v>1</v>
      </c>
      <c r="E2" s="1565"/>
      <c r="F2" s="1565" t="s">
        <v>1</v>
      </c>
      <c r="G2" s="1566" t="s">
        <v>1</v>
      </c>
    </row>
    <row r="3" spans="1:224" s="5" customFormat="1" ht="14.25">
      <c r="A3" s="1567" t="s">
        <v>3315</v>
      </c>
      <c r="B3" s="1568" t="s">
        <v>2</v>
      </c>
      <c r="C3" s="1568" t="s">
        <v>2</v>
      </c>
      <c r="D3" s="1568" t="s">
        <v>2</v>
      </c>
      <c r="E3" s="1568"/>
      <c r="F3" s="1568" t="s">
        <v>2</v>
      </c>
      <c r="G3" s="1569" t="s">
        <v>2</v>
      </c>
    </row>
    <row r="4" spans="1:224" s="5" customFormat="1" ht="14.25">
      <c r="A4" s="1567" t="s">
        <v>3</v>
      </c>
      <c r="B4" s="1568" t="s">
        <v>3</v>
      </c>
      <c r="C4" s="1568" t="s">
        <v>3</v>
      </c>
      <c r="D4" s="1568" t="s">
        <v>3</v>
      </c>
      <c r="E4" s="1568"/>
      <c r="F4" s="1568" t="s">
        <v>3</v>
      </c>
      <c r="G4" s="1569" t="s">
        <v>3</v>
      </c>
    </row>
    <row r="5" spans="1:224" s="5" customFormat="1" ht="14.25">
      <c r="A5" s="1567" t="s">
        <v>4</v>
      </c>
      <c r="B5" s="1568" t="s">
        <v>4</v>
      </c>
      <c r="C5" s="1568" t="s">
        <v>4</v>
      </c>
      <c r="D5" s="1568" t="s">
        <v>4</v>
      </c>
      <c r="E5" s="1568"/>
      <c r="F5" s="1568" t="s">
        <v>4</v>
      </c>
      <c r="G5" s="1569" t="s">
        <v>4</v>
      </c>
    </row>
    <row r="6" spans="1:224" s="5" customFormat="1" ht="15" customHeight="1">
      <c r="A6" s="434" t="s">
        <v>5</v>
      </c>
      <c r="B6" s="1559" t="str">
        <f>ORÇAMENTO!C6</f>
        <v>PAVIMENTAÇÃO URBANA EM SANTO ANTONIO DO LESTE</v>
      </c>
      <c r="C6" s="1559"/>
      <c r="D6" s="1559"/>
      <c r="E6" s="1559"/>
      <c r="F6" s="1559"/>
      <c r="G6" s="1560"/>
    </row>
    <row r="7" spans="1:224" s="5" customFormat="1" ht="14.25">
      <c r="A7" s="435" t="s">
        <v>50</v>
      </c>
      <c r="B7" s="1570" t="str">
        <f>ORÇAMENTO!C7</f>
        <v>AVENIDA FORTALEZA TRECHO 01</v>
      </c>
      <c r="C7" s="1570"/>
      <c r="D7" s="1570"/>
      <c r="E7" s="1570"/>
      <c r="F7" s="1570"/>
      <c r="G7" s="1571"/>
    </row>
    <row r="8" spans="1:224" s="5" customFormat="1" ht="14.25">
      <c r="A8" s="435" t="s">
        <v>6</v>
      </c>
      <c r="B8" s="1570" t="str">
        <f>ORÇAMENTO!C8</f>
        <v>PREFEITURA MUNICIPAL DE SANTO ANTONIO DO LESTE</v>
      </c>
      <c r="C8" s="1570"/>
      <c r="D8" s="1570"/>
      <c r="E8" s="1570"/>
      <c r="F8" s="1570"/>
      <c r="G8" s="1571"/>
    </row>
    <row r="9" spans="1:224" s="5" customFormat="1" ht="15.75" customHeight="1">
      <c r="A9" s="436" t="s">
        <v>7</v>
      </c>
      <c r="B9" s="1572" t="str">
        <f>ORÇAMENTO!C9</f>
        <v>JANEIRO/2022</v>
      </c>
      <c r="C9" s="1572"/>
      <c r="D9" s="1572"/>
      <c r="E9" s="1572"/>
      <c r="F9" s="1572"/>
      <c r="G9" s="1573"/>
    </row>
    <row r="10" spans="1:224" s="5" customFormat="1">
      <c r="A10" s="1574" t="s">
        <v>20498</v>
      </c>
      <c r="B10" s="1575"/>
      <c r="C10" s="1575"/>
      <c r="D10" s="1575"/>
      <c r="E10" s="1575"/>
      <c r="F10" s="1575"/>
      <c r="G10" s="1576"/>
    </row>
    <row r="11" spans="1:224" s="5" customFormat="1" ht="14.25">
      <c r="A11" s="1578" t="s">
        <v>9</v>
      </c>
      <c r="B11" s="1579" t="s">
        <v>10</v>
      </c>
      <c r="C11" s="1579"/>
      <c r="D11" s="1579"/>
      <c r="E11" s="1580" t="s">
        <v>3265</v>
      </c>
      <c r="F11" s="1580"/>
      <c r="G11" s="1581"/>
    </row>
    <row r="12" spans="1:224" s="5" customFormat="1" ht="14.25">
      <c r="A12" s="1578"/>
      <c r="B12" s="1579"/>
      <c r="C12" s="1579"/>
      <c r="D12" s="1579"/>
      <c r="E12" s="1024" t="s">
        <v>16518</v>
      </c>
      <c r="F12" s="1024" t="s">
        <v>3266</v>
      </c>
      <c r="G12" s="1039" t="s">
        <v>3267</v>
      </c>
    </row>
    <row r="13" spans="1:224" s="5" customFormat="1" ht="40.5" customHeight="1" thickBot="1">
      <c r="A13" s="1040" t="s">
        <v>12</v>
      </c>
      <c r="B13" s="1583" t="s">
        <v>9095</v>
      </c>
      <c r="C13" s="1584"/>
      <c r="D13" s="1585"/>
      <c r="E13" s="1489">
        <v>1404000.01</v>
      </c>
      <c r="F13" s="1489">
        <f ca="1">G13-E13</f>
        <v>178885.57000000007</v>
      </c>
      <c r="G13" s="1041">
        <f ca="1">ORÇAMENTO!K109</f>
        <v>1582885.58</v>
      </c>
    </row>
    <row r="14" spans="1:224" s="5" customFormat="1" ht="12" customHeight="1" thickBot="1">
      <c r="A14" s="1582"/>
      <c r="B14" s="1582"/>
      <c r="C14" s="1582"/>
      <c r="D14" s="1582"/>
      <c r="E14" s="1582"/>
      <c r="F14" s="1582"/>
      <c r="G14" s="1582"/>
    </row>
    <row r="15" spans="1:224" s="5" customFormat="1" ht="20.100000000000001" customHeight="1" thickBot="1">
      <c r="A15" s="1577"/>
      <c r="B15" s="1577"/>
      <c r="C15" s="1577"/>
      <c r="D15" s="1577"/>
      <c r="E15" s="1042">
        <f ca="1">IF(E13=0,0,E13/G13)</f>
        <v>0.88698768106788861</v>
      </c>
      <c r="F15" s="1043">
        <f ca="1">F13/G13</f>
        <v>0.11301231893211135</v>
      </c>
      <c r="G15" s="1044">
        <f ca="1">E15+F15</f>
        <v>1</v>
      </c>
      <c r="H15" s="74"/>
      <c r="I15" s="74"/>
      <c r="J15" s="75"/>
      <c r="K15" s="76"/>
      <c r="L15" s="74"/>
      <c r="M15" s="74"/>
      <c r="N15" s="74"/>
      <c r="O15" s="74"/>
      <c r="P15" s="75"/>
      <c r="Q15" s="76"/>
      <c r="R15" s="74"/>
      <c r="S15" s="74"/>
      <c r="T15" s="74"/>
      <c r="U15" s="74"/>
      <c r="V15" s="75"/>
      <c r="W15" s="76"/>
      <c r="X15" s="74"/>
      <c r="Y15" s="74"/>
      <c r="Z15" s="74"/>
      <c r="AA15" s="74"/>
      <c r="AB15" s="75"/>
      <c r="AC15" s="76"/>
      <c r="AD15" s="74"/>
      <c r="AE15" s="74"/>
      <c r="AF15" s="74"/>
      <c r="AG15" s="74"/>
      <c r="AH15" s="75"/>
      <c r="AI15" s="76"/>
      <c r="AJ15" s="74"/>
      <c r="AK15" s="74"/>
      <c r="AL15" s="74"/>
      <c r="AM15" s="74"/>
      <c r="AN15" s="75"/>
      <c r="AO15" s="76"/>
      <c r="AP15" s="74"/>
      <c r="AQ15" s="74"/>
      <c r="AR15" s="74"/>
      <c r="AS15" s="74"/>
      <c r="AT15" s="75"/>
      <c r="AU15" s="76"/>
      <c r="AV15" s="74"/>
      <c r="AW15" s="74"/>
      <c r="AX15" s="74"/>
      <c r="AY15" s="74"/>
      <c r="AZ15" s="75"/>
      <c r="BA15" s="76"/>
      <c r="BB15" s="74"/>
      <c r="BC15" s="74"/>
      <c r="BD15" s="74"/>
      <c r="BE15" s="74"/>
      <c r="BF15" s="75"/>
      <c r="BG15" s="76"/>
      <c r="BH15" s="74"/>
      <c r="BI15" s="74"/>
      <c r="BJ15" s="74"/>
      <c r="BK15" s="74"/>
      <c r="BL15" s="75"/>
      <c r="BM15" s="76"/>
      <c r="BN15" s="74"/>
      <c r="BO15" s="74"/>
      <c r="BP15" s="74"/>
      <c r="BQ15" s="74"/>
      <c r="BR15" s="75"/>
      <c r="BS15" s="76"/>
      <c r="BT15" s="74"/>
      <c r="BU15" s="74"/>
      <c r="BV15" s="74"/>
      <c r="BW15" s="74"/>
      <c r="BX15" s="75"/>
      <c r="BY15" s="76"/>
      <c r="BZ15" s="74"/>
      <c r="CA15" s="74"/>
      <c r="CB15" s="74"/>
      <c r="CC15" s="74"/>
      <c r="CD15" s="75"/>
      <c r="CE15" s="76"/>
      <c r="CF15" s="74"/>
      <c r="CG15" s="74"/>
      <c r="CH15" s="74"/>
      <c r="CI15" s="74"/>
      <c r="CJ15" s="75"/>
      <c r="CK15" s="76"/>
      <c r="CL15" s="74"/>
      <c r="CM15" s="74"/>
      <c r="CN15" s="74"/>
      <c r="CO15" s="74"/>
      <c r="CP15" s="75"/>
      <c r="CQ15" s="76"/>
      <c r="CR15" s="74"/>
      <c r="CS15" s="74"/>
      <c r="CT15" s="74"/>
      <c r="CU15" s="74"/>
      <c r="CV15" s="75"/>
      <c r="CW15" s="76"/>
      <c r="CX15" s="74"/>
      <c r="CY15" s="74"/>
      <c r="CZ15" s="74"/>
      <c r="DA15" s="74"/>
      <c r="DB15" s="75"/>
      <c r="DC15" s="76"/>
      <c r="DD15" s="74"/>
      <c r="DE15" s="74"/>
      <c r="DF15" s="74"/>
      <c r="DG15" s="74"/>
      <c r="DH15" s="75"/>
      <c r="DI15" s="76"/>
      <c r="DJ15" s="74"/>
      <c r="DK15" s="74"/>
      <c r="DL15" s="74"/>
      <c r="DM15" s="74"/>
      <c r="DN15" s="75"/>
      <c r="DO15" s="76"/>
      <c r="DP15" s="74"/>
      <c r="DQ15" s="74"/>
      <c r="DR15" s="74"/>
      <c r="DS15" s="74"/>
      <c r="DT15" s="75"/>
      <c r="DU15" s="76"/>
      <c r="DV15" s="74"/>
      <c r="DW15" s="74"/>
      <c r="DX15" s="74"/>
      <c r="DY15" s="74"/>
      <c r="DZ15" s="75"/>
      <c r="EA15" s="76"/>
      <c r="EB15" s="74"/>
      <c r="EC15" s="74"/>
      <c r="ED15" s="74"/>
      <c r="EE15" s="74"/>
      <c r="EF15" s="75"/>
      <c r="EG15" s="76"/>
      <c r="EH15" s="74"/>
      <c r="EI15" s="74"/>
      <c r="EJ15" s="74"/>
      <c r="EK15" s="74"/>
      <c r="EL15" s="75"/>
      <c r="EM15" s="76"/>
      <c r="EN15" s="74"/>
      <c r="EO15" s="74"/>
      <c r="EP15" s="74"/>
      <c r="EQ15" s="74"/>
      <c r="ER15" s="75"/>
      <c r="ES15" s="76"/>
      <c r="ET15" s="74"/>
      <c r="EU15" s="74"/>
      <c r="EV15" s="74"/>
      <c r="EW15" s="74"/>
      <c r="EX15" s="75"/>
      <c r="EY15" s="76"/>
      <c r="EZ15" s="74"/>
      <c r="FA15" s="74"/>
      <c r="FB15" s="74"/>
      <c r="FC15" s="74"/>
      <c r="FD15" s="75"/>
      <c r="FE15" s="76"/>
      <c r="FF15" s="74"/>
      <c r="FG15" s="74"/>
      <c r="FH15" s="74"/>
      <c r="FI15" s="74"/>
      <c r="FJ15" s="75"/>
      <c r="FK15" s="76"/>
      <c r="FL15" s="74"/>
      <c r="FM15" s="74"/>
      <c r="FN15" s="74"/>
      <c r="FO15" s="74"/>
      <c r="FP15" s="75"/>
      <c r="FQ15" s="76"/>
      <c r="FR15" s="74"/>
      <c r="FS15" s="74"/>
      <c r="FT15" s="74"/>
      <c r="FU15" s="74"/>
      <c r="FV15" s="75"/>
      <c r="FW15" s="76"/>
      <c r="FX15" s="74"/>
      <c r="FY15" s="74"/>
      <c r="FZ15" s="74"/>
      <c r="GA15" s="74"/>
      <c r="GB15" s="75"/>
      <c r="GC15" s="76"/>
      <c r="GD15" s="74"/>
      <c r="GE15" s="74"/>
      <c r="GF15" s="74"/>
      <c r="GG15" s="74"/>
      <c r="GH15" s="75"/>
      <c r="GI15" s="76"/>
      <c r="GJ15" s="74"/>
      <c r="GK15" s="74"/>
      <c r="GL15" s="74"/>
      <c r="GM15" s="74"/>
      <c r="GN15" s="75"/>
      <c r="GO15" s="76"/>
      <c r="GP15" s="74"/>
      <c r="GQ15" s="74"/>
      <c r="GR15" s="74"/>
      <c r="GS15" s="74"/>
      <c r="GT15" s="75"/>
      <c r="GU15" s="76"/>
      <c r="GV15" s="74"/>
      <c r="GW15" s="74"/>
      <c r="GX15" s="74"/>
      <c r="GY15" s="74"/>
      <c r="GZ15" s="75"/>
      <c r="HA15" s="76"/>
      <c r="HB15" s="74"/>
      <c r="HC15" s="74"/>
      <c r="HD15" s="74"/>
      <c r="HE15" s="74"/>
      <c r="HF15" s="75"/>
      <c r="HG15" s="76"/>
      <c r="HH15" s="74"/>
      <c r="HI15" s="74"/>
      <c r="HJ15" s="74"/>
      <c r="HK15" s="74"/>
      <c r="HL15" s="75"/>
      <c r="HM15" s="76"/>
      <c r="HN15" s="74"/>
      <c r="HO15" s="74"/>
      <c r="HP15" s="74"/>
    </row>
    <row r="16" spans="1:224">
      <c r="E16" s="2"/>
      <c r="F16" s="2"/>
    </row>
  </sheetData>
  <mergeCells count="16">
    <mergeCell ref="B7:G7"/>
    <mergeCell ref="B8:G8"/>
    <mergeCell ref="B9:G9"/>
    <mergeCell ref="A10:G10"/>
    <mergeCell ref="A15:D15"/>
    <mergeCell ref="A11:A12"/>
    <mergeCell ref="B11:D12"/>
    <mergeCell ref="E11:G11"/>
    <mergeCell ref="A14:G14"/>
    <mergeCell ref="B13:D13"/>
    <mergeCell ref="B6:G6"/>
    <mergeCell ref="A1:G1"/>
    <mergeCell ref="A2:G2"/>
    <mergeCell ref="A3:G3"/>
    <mergeCell ref="A4:G4"/>
    <mergeCell ref="A5:G5"/>
  </mergeCells>
  <printOptions horizontalCentered="1"/>
  <pageMargins left="0.78740157480314965" right="0.19685039370078741" top="0.78740157480314965" bottom="0.78740157480314965" header="0.15748031496062992" footer="0.31496062992125984"/>
  <pageSetup paperSize="9" scale="89" firstPageNumber="25" fitToHeight="100" orientation="portrait" r:id="rId1"/>
  <headerFooter scaleWithDoc="0">
    <oddHeader>&amp;RPágina &amp;P de &amp;N</oddHeader>
    <oddFooter>&amp;R&amp;G</oddFooter>
  </headerFooter>
  <drawing r:id="rId2"/>
  <legacyDrawingHF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12">
    <tabColor rgb="FFFF0000"/>
    <pageSetUpPr fitToPage="1"/>
  </sheetPr>
  <dimension ref="A1:V62"/>
  <sheetViews>
    <sheetView view="pageBreakPreview" zoomScale="70" zoomScaleNormal="70" zoomScaleSheetLayoutView="70" workbookViewId="0">
      <selection activeCell="A11" sqref="A11:V11"/>
    </sheetView>
  </sheetViews>
  <sheetFormatPr defaultColWidth="9.140625" defaultRowHeight="15"/>
  <cols>
    <col min="1" max="3" width="9.140625" style="363"/>
    <col min="4" max="4" width="11.28515625" style="363" customWidth="1"/>
    <col min="5" max="13" width="9.140625" style="363"/>
    <col min="14" max="14" width="15.140625" style="363" customWidth="1"/>
    <col min="15" max="17" width="9.140625" style="363"/>
    <col min="18" max="18" width="10" style="363" customWidth="1"/>
    <col min="19" max="19" width="3" style="363" customWidth="1"/>
    <col min="20" max="20" width="7" style="363" customWidth="1"/>
    <col min="21" max="21" width="9.140625" style="363"/>
    <col min="22" max="22" width="12.7109375" style="363" customWidth="1"/>
    <col min="23" max="16384" width="9.140625" style="53"/>
  </cols>
  <sheetData>
    <row r="1" spans="1:22" ht="18">
      <c r="A1" s="1844" t="s">
        <v>3813</v>
      </c>
      <c r="B1" s="1845"/>
      <c r="C1" s="1845"/>
      <c r="D1" s="1845"/>
      <c r="E1" s="1845"/>
      <c r="F1" s="1845"/>
      <c r="G1" s="1845"/>
      <c r="H1" s="1845"/>
      <c r="I1" s="1845"/>
      <c r="J1" s="1845"/>
      <c r="K1" s="1845"/>
      <c r="L1" s="1845"/>
      <c r="M1" s="1845"/>
      <c r="N1" s="1845"/>
      <c r="O1" s="1845"/>
      <c r="P1" s="1845"/>
      <c r="Q1" s="1845"/>
      <c r="R1" s="1845"/>
      <c r="S1" s="1845"/>
      <c r="T1" s="1845"/>
      <c r="U1" s="1845"/>
      <c r="V1" s="1846"/>
    </row>
    <row r="2" spans="1:22" ht="15.75">
      <c r="A2" s="1847" t="s">
        <v>3314</v>
      </c>
      <c r="B2" s="1848"/>
      <c r="C2" s="1848"/>
      <c r="D2" s="1848"/>
      <c r="E2" s="1848"/>
      <c r="F2" s="1848"/>
      <c r="G2" s="1848"/>
      <c r="H2" s="1848"/>
      <c r="I2" s="1848"/>
      <c r="J2" s="1848"/>
      <c r="K2" s="1848"/>
      <c r="L2" s="1848"/>
      <c r="M2" s="1848"/>
      <c r="N2" s="1848"/>
      <c r="O2" s="1848"/>
      <c r="P2" s="1848"/>
      <c r="Q2" s="1848"/>
      <c r="R2" s="1848"/>
      <c r="S2" s="1848"/>
      <c r="T2" s="1848"/>
      <c r="U2" s="1848"/>
      <c r="V2" s="1849"/>
    </row>
    <row r="3" spans="1:22">
      <c r="A3" s="1850" t="s">
        <v>3315</v>
      </c>
      <c r="B3" s="1851"/>
      <c r="C3" s="1851"/>
      <c r="D3" s="1851"/>
      <c r="E3" s="1851"/>
      <c r="F3" s="1851"/>
      <c r="G3" s="1851"/>
      <c r="H3" s="1851"/>
      <c r="I3" s="1851"/>
      <c r="J3" s="1851"/>
      <c r="K3" s="1851"/>
      <c r="L3" s="1851"/>
      <c r="M3" s="1851"/>
      <c r="N3" s="1851"/>
      <c r="O3" s="1851"/>
      <c r="P3" s="1851"/>
      <c r="Q3" s="1851"/>
      <c r="R3" s="1851"/>
      <c r="S3" s="1851"/>
      <c r="T3" s="1851"/>
      <c r="U3" s="1851"/>
      <c r="V3" s="1852"/>
    </row>
    <row r="4" spans="1:22">
      <c r="A4" s="1850" t="s">
        <v>3</v>
      </c>
      <c r="B4" s="1851"/>
      <c r="C4" s="1851"/>
      <c r="D4" s="1851"/>
      <c r="E4" s="1851"/>
      <c r="F4" s="1851"/>
      <c r="G4" s="1851"/>
      <c r="H4" s="1851"/>
      <c r="I4" s="1851"/>
      <c r="J4" s="1851"/>
      <c r="K4" s="1851"/>
      <c r="L4" s="1851"/>
      <c r="M4" s="1851"/>
      <c r="N4" s="1851"/>
      <c r="O4" s="1851"/>
      <c r="P4" s="1851"/>
      <c r="Q4" s="1851"/>
      <c r="R4" s="1851"/>
      <c r="S4" s="1851"/>
      <c r="T4" s="1851"/>
      <c r="U4" s="1851"/>
      <c r="V4" s="1852"/>
    </row>
    <row r="5" spans="1:22" ht="15.75" thickBot="1">
      <c r="A5" s="1853" t="s">
        <v>4</v>
      </c>
      <c r="B5" s="1854"/>
      <c r="C5" s="1854"/>
      <c r="D5" s="1854"/>
      <c r="E5" s="1854"/>
      <c r="F5" s="1854"/>
      <c r="G5" s="1854"/>
      <c r="H5" s="1854"/>
      <c r="I5" s="1854"/>
      <c r="J5" s="1854"/>
      <c r="K5" s="1854"/>
      <c r="L5" s="1854"/>
      <c r="M5" s="1854"/>
      <c r="N5" s="1854"/>
      <c r="O5" s="1854"/>
      <c r="P5" s="1854"/>
      <c r="Q5" s="1854"/>
      <c r="R5" s="1854"/>
      <c r="S5" s="1854"/>
      <c r="T5" s="1854"/>
      <c r="U5" s="1854"/>
      <c r="V5" s="1855"/>
    </row>
    <row r="6" spans="1:22" ht="16.5" thickBot="1">
      <c r="A6" s="1841" t="s">
        <v>3814</v>
      </c>
      <c r="B6" s="1842"/>
      <c r="C6" s="1842"/>
      <c r="D6" s="1842"/>
      <c r="E6" s="1842"/>
      <c r="F6" s="1842"/>
      <c r="G6" s="1842"/>
      <c r="H6" s="1842"/>
      <c r="I6" s="1842"/>
      <c r="J6" s="1842"/>
      <c r="K6" s="1842"/>
      <c r="L6" s="1842"/>
      <c r="M6" s="1842"/>
      <c r="N6" s="1842"/>
      <c r="O6" s="1842"/>
      <c r="P6" s="1842"/>
      <c r="Q6" s="1842"/>
      <c r="R6" s="1842"/>
      <c r="S6" s="1842"/>
      <c r="T6" s="1842"/>
      <c r="U6" s="1842"/>
      <c r="V6" s="1843"/>
    </row>
    <row r="7" spans="1:22" ht="15.75">
      <c r="A7" s="589" t="s">
        <v>13</v>
      </c>
      <c r="B7" s="1829" t="str">
        <f>ORÇAMENTO!C6</f>
        <v>PAVIMENTAÇÃO URBANA EM SANTO ANTONIO DO LESTE</v>
      </c>
      <c r="C7" s="1829"/>
      <c r="D7" s="1829"/>
      <c r="E7" s="1829"/>
      <c r="F7" s="1829"/>
      <c r="G7" s="1829"/>
      <c r="H7" s="1829"/>
      <c r="I7" s="1829"/>
      <c r="J7" s="1829"/>
      <c r="K7" s="1829"/>
      <c r="L7" s="1829"/>
      <c r="M7" s="1829"/>
      <c r="N7" s="1829"/>
      <c r="O7" s="1829"/>
      <c r="P7" s="1829"/>
      <c r="Q7" s="1829"/>
      <c r="R7" s="1829"/>
      <c r="S7" s="1829"/>
      <c r="T7" s="1829"/>
      <c r="U7" s="1829"/>
      <c r="V7" s="1830"/>
    </row>
    <row r="8" spans="1:22" ht="15.75">
      <c r="A8" s="590" t="s">
        <v>3903</v>
      </c>
      <c r="B8" s="1831" t="e">
        <f>'QUADRO DE RUAS'!#REF!</f>
        <v>#REF!</v>
      </c>
      <c r="C8" s="1831"/>
      <c r="D8" s="1831"/>
      <c r="E8" s="1831"/>
      <c r="F8" s="1831"/>
      <c r="G8" s="1831"/>
      <c r="H8" s="1831"/>
      <c r="I8" s="1831"/>
      <c r="J8" s="1831"/>
      <c r="K8" s="1831"/>
      <c r="L8" s="1831"/>
      <c r="M8" s="1831"/>
      <c r="N8" s="1831"/>
      <c r="O8" s="1831"/>
      <c r="P8" s="1831"/>
      <c r="Q8" s="1831"/>
      <c r="R8" s="1831"/>
      <c r="S8" s="1831"/>
      <c r="T8" s="1831"/>
      <c r="U8" s="1831"/>
      <c r="V8" s="1832"/>
    </row>
    <row r="9" spans="1:22" ht="15.75">
      <c r="A9" s="590" t="s">
        <v>3904</v>
      </c>
      <c r="B9" s="1831" t="str">
        <f>ORÇAMENTO!C8</f>
        <v>PREFEITURA MUNICIPAL DE SANTO ANTONIO DO LESTE</v>
      </c>
      <c r="C9" s="1831"/>
      <c r="D9" s="1831"/>
      <c r="E9" s="1831"/>
      <c r="F9" s="1831"/>
      <c r="G9" s="1831"/>
      <c r="H9" s="1831"/>
      <c r="I9" s="1831"/>
      <c r="J9" s="1831"/>
      <c r="K9" s="1831"/>
      <c r="L9" s="1831"/>
      <c r="M9" s="1831"/>
      <c r="N9" s="1831"/>
      <c r="O9" s="1831"/>
      <c r="P9" s="1831"/>
      <c r="Q9" s="1831"/>
      <c r="R9" s="1831"/>
      <c r="S9" s="1831"/>
      <c r="T9" s="1831"/>
      <c r="U9" s="1831"/>
      <c r="V9" s="1832"/>
    </row>
    <row r="10" spans="1:22" ht="15.75">
      <c r="A10" s="590" t="s">
        <v>15</v>
      </c>
      <c r="B10" s="1831" t="str">
        <f>ORÇAMENTO!C9</f>
        <v>JANEIRO/2022</v>
      </c>
      <c r="C10" s="1831"/>
      <c r="D10" s="1831"/>
      <c r="E10" s="1831"/>
      <c r="F10" s="1831"/>
      <c r="G10" s="1831"/>
      <c r="H10" s="1831"/>
      <c r="I10" s="1831"/>
      <c r="J10" s="1831"/>
      <c r="K10" s="1831"/>
      <c r="L10" s="1831"/>
      <c r="M10" s="1831"/>
      <c r="N10" s="1831"/>
      <c r="O10" s="1831"/>
      <c r="P10" s="1831"/>
      <c r="Q10" s="1831"/>
      <c r="R10" s="1831"/>
      <c r="S10" s="1831"/>
      <c r="T10" s="1831"/>
      <c r="U10" s="1831"/>
      <c r="V10" s="1832"/>
    </row>
    <row r="11" spans="1:22" ht="15.75">
      <c r="A11" s="1833" t="s">
        <v>3905</v>
      </c>
      <c r="B11" s="1834"/>
      <c r="C11" s="1834"/>
      <c r="D11" s="1834"/>
      <c r="E11" s="1834"/>
      <c r="F11" s="1834"/>
      <c r="G11" s="1834"/>
      <c r="H11" s="1834"/>
      <c r="I11" s="1834"/>
      <c r="J11" s="1834"/>
      <c r="K11" s="1834"/>
      <c r="L11" s="1834"/>
      <c r="M11" s="1834"/>
      <c r="N11" s="1834"/>
      <c r="O11" s="1834"/>
      <c r="P11" s="1834"/>
      <c r="Q11" s="1834"/>
      <c r="R11" s="1834"/>
      <c r="S11" s="1834"/>
      <c r="T11" s="1834"/>
      <c r="U11" s="1834"/>
      <c r="V11" s="1835"/>
    </row>
    <row r="12" spans="1:22" ht="18">
      <c r="A12" s="1836" t="s">
        <v>3906</v>
      </c>
      <c r="B12" s="1837"/>
      <c r="C12" s="1837"/>
      <c r="D12" s="1837"/>
      <c r="E12" s="1837"/>
      <c r="F12" s="1837"/>
      <c r="G12" s="1837"/>
      <c r="H12" s="943" t="s">
        <v>3866</v>
      </c>
      <c r="I12" s="581" t="s">
        <v>3907</v>
      </c>
      <c r="J12" s="1838">
        <v>100000</v>
      </c>
      <c r="K12" s="1838"/>
      <c r="L12" s="1838"/>
      <c r="M12" s="582"/>
      <c r="N12" s="582"/>
      <c r="O12" s="582"/>
      <c r="P12" s="582"/>
      <c r="Q12" s="582"/>
      <c r="R12" s="1839"/>
      <c r="S12" s="1839"/>
      <c r="T12" s="1839"/>
      <c r="U12" s="1839"/>
      <c r="V12" s="591"/>
    </row>
    <row r="13" spans="1:22" ht="18">
      <c r="A13" s="1825" t="s">
        <v>3908</v>
      </c>
      <c r="B13" s="1826"/>
      <c r="C13" s="1826"/>
      <c r="D13" s="1826"/>
      <c r="E13" s="1826"/>
      <c r="F13" s="1826"/>
      <c r="G13" s="1826"/>
      <c r="H13" s="942" t="s">
        <v>3909</v>
      </c>
      <c r="I13" s="583" t="s">
        <v>3907</v>
      </c>
      <c r="J13" s="1827">
        <v>2.5</v>
      </c>
      <c r="K13" s="1827"/>
      <c r="L13" s="1827"/>
      <c r="M13" s="584"/>
      <c r="N13" s="584"/>
      <c r="O13" s="584"/>
      <c r="P13" s="584"/>
      <c r="Q13" s="584"/>
      <c r="R13" s="1840"/>
      <c r="S13" s="1840"/>
      <c r="T13" s="1840"/>
      <c r="U13" s="1840"/>
      <c r="V13" s="592"/>
    </row>
    <row r="14" spans="1:22" ht="18.75">
      <c r="A14" s="1825" t="s">
        <v>3910</v>
      </c>
      <c r="B14" s="1826"/>
      <c r="C14" s="1826"/>
      <c r="D14" s="1826"/>
      <c r="E14" s="1826"/>
      <c r="F14" s="1826"/>
      <c r="G14" s="1826"/>
      <c r="H14" s="942" t="s">
        <v>3911</v>
      </c>
      <c r="I14" s="583" t="s">
        <v>3907</v>
      </c>
      <c r="J14" s="1827">
        <v>20</v>
      </c>
      <c r="K14" s="1827"/>
      <c r="L14" s="1827"/>
      <c r="M14" s="312"/>
      <c r="N14" s="312"/>
      <c r="O14" s="312"/>
      <c r="P14" s="584"/>
      <c r="Q14" s="584"/>
      <c r="R14" s="583"/>
      <c r="S14" s="585"/>
      <c r="T14" s="586"/>
      <c r="U14" s="587"/>
      <c r="V14" s="592"/>
    </row>
    <row r="15" spans="1:22" ht="18.75">
      <c r="A15" s="1825" t="s">
        <v>3912</v>
      </c>
      <c r="B15" s="1826"/>
      <c r="C15" s="1826"/>
      <c r="D15" s="1826"/>
      <c r="E15" s="1826"/>
      <c r="F15" s="1826"/>
      <c r="G15" s="1826"/>
      <c r="H15" s="942" t="s">
        <v>3913</v>
      </c>
      <c r="I15" s="583" t="s">
        <v>3907</v>
      </c>
      <c r="J15" s="1827">
        <v>9.6</v>
      </c>
      <c r="K15" s="1827"/>
      <c r="L15" s="1827"/>
      <c r="M15" s="1828"/>
      <c r="N15" s="1828"/>
      <c r="O15" s="584"/>
      <c r="P15" s="584"/>
      <c r="Q15" s="584"/>
      <c r="R15" s="583"/>
      <c r="S15" s="585"/>
      <c r="T15" s="586"/>
      <c r="U15" s="587"/>
      <c r="V15" s="593"/>
    </row>
    <row r="16" spans="1:22" ht="18">
      <c r="A16" s="1818" t="s">
        <v>3914</v>
      </c>
      <c r="B16" s="1819"/>
      <c r="C16" s="1819"/>
      <c r="D16" s="1819"/>
      <c r="E16" s="1819"/>
      <c r="F16" s="1819"/>
      <c r="G16" s="1819"/>
      <c r="H16" s="944" t="s">
        <v>3915</v>
      </c>
      <c r="I16" s="588" t="s">
        <v>3907</v>
      </c>
      <c r="J16" s="1820">
        <f>J15</f>
        <v>9.6</v>
      </c>
      <c r="K16" s="1820"/>
      <c r="L16" s="1820"/>
      <c r="M16" s="313"/>
      <c r="N16" s="313"/>
      <c r="O16" s="313"/>
      <c r="P16" s="313"/>
      <c r="Q16" s="313"/>
      <c r="R16" s="313"/>
      <c r="S16" s="313"/>
      <c r="T16" s="313"/>
      <c r="U16" s="313"/>
      <c r="V16" s="594"/>
    </row>
    <row r="17" spans="1:22" ht="18">
      <c r="A17" s="1821" t="s">
        <v>3916</v>
      </c>
      <c r="B17" s="1821"/>
      <c r="C17" s="1821"/>
      <c r="D17" s="1821"/>
      <c r="E17" s="1821" t="s">
        <v>3917</v>
      </c>
      <c r="F17" s="1821"/>
      <c r="G17" s="1821"/>
      <c r="H17" s="1821"/>
      <c r="I17" s="1822" t="s">
        <v>3918</v>
      </c>
      <c r="J17" s="1823"/>
      <c r="K17" s="1824"/>
      <c r="L17" s="1815" t="s">
        <v>3919</v>
      </c>
      <c r="M17" s="1816"/>
      <c r="N17" s="1817"/>
      <c r="O17" s="1815" t="s">
        <v>3920</v>
      </c>
      <c r="P17" s="1816"/>
      <c r="Q17" s="1816"/>
      <c r="R17" s="1816"/>
      <c r="S17" s="1816"/>
      <c r="T17" s="1816"/>
      <c r="U17" s="1816"/>
      <c r="V17" s="1817"/>
    </row>
    <row r="18" spans="1:22" ht="18">
      <c r="A18" s="1810" t="s">
        <v>3921</v>
      </c>
      <c r="B18" s="1810"/>
      <c r="C18" s="1810"/>
      <c r="D18" s="1810"/>
      <c r="E18" s="1810" t="s">
        <v>3909</v>
      </c>
      <c r="F18" s="1810"/>
      <c r="G18" s="1810"/>
      <c r="H18" s="1810"/>
      <c r="I18" s="1811">
        <v>2.5</v>
      </c>
      <c r="J18" s="1812"/>
      <c r="K18" s="1813"/>
      <c r="L18" s="1814">
        <v>2.5</v>
      </c>
      <c r="M18" s="1814"/>
      <c r="N18" s="1814"/>
      <c r="O18" s="1810" t="s">
        <v>3922</v>
      </c>
      <c r="P18" s="1810"/>
      <c r="Q18" s="1810"/>
      <c r="R18" s="1810"/>
      <c r="S18" s="1810"/>
      <c r="T18" s="1809">
        <v>1.2</v>
      </c>
      <c r="U18" s="1809"/>
      <c r="V18" s="1809"/>
    </row>
    <row r="19" spans="1:22" ht="18">
      <c r="A19" s="1810" t="s">
        <v>3923</v>
      </c>
      <c r="B19" s="1810"/>
      <c r="C19" s="1810"/>
      <c r="D19" s="1810"/>
      <c r="E19" s="1810" t="s">
        <v>3924</v>
      </c>
      <c r="F19" s="1810"/>
      <c r="G19" s="1810"/>
      <c r="H19" s="1810"/>
      <c r="I19" s="1811">
        <f>M50</f>
        <v>19.554716246294959</v>
      </c>
      <c r="J19" s="1812"/>
      <c r="K19" s="1813"/>
      <c r="L19" s="1814">
        <f>V51</f>
        <v>20</v>
      </c>
      <c r="M19" s="1814"/>
      <c r="N19" s="1814"/>
      <c r="O19" s="1810" t="s">
        <v>3925</v>
      </c>
      <c r="P19" s="1810"/>
      <c r="Q19" s="1810"/>
      <c r="R19" s="1810"/>
      <c r="S19" s="1810"/>
      <c r="T19" s="1809">
        <v>1</v>
      </c>
      <c r="U19" s="1809"/>
      <c r="V19" s="1809"/>
    </row>
    <row r="20" spans="1:22" ht="18">
      <c r="A20" s="1810" t="s">
        <v>3926</v>
      </c>
      <c r="B20" s="1810"/>
      <c r="C20" s="1810"/>
      <c r="D20" s="1810"/>
      <c r="E20" s="1810" t="s">
        <v>3927</v>
      </c>
      <c r="F20" s="1810"/>
      <c r="G20" s="1810"/>
      <c r="H20" s="1810"/>
      <c r="I20" s="1811">
        <f>Q55</f>
        <v>11.982843547610216</v>
      </c>
      <c r="J20" s="1812"/>
      <c r="K20" s="1813"/>
      <c r="L20" s="1814">
        <f>V56</f>
        <v>15</v>
      </c>
      <c r="M20" s="1814"/>
      <c r="N20" s="1814"/>
      <c r="O20" s="1810" t="s">
        <v>3928</v>
      </c>
      <c r="P20" s="1810"/>
      <c r="Q20" s="1810"/>
      <c r="R20" s="1810"/>
      <c r="S20" s="1810"/>
      <c r="T20" s="1809">
        <v>1</v>
      </c>
      <c r="U20" s="1809"/>
      <c r="V20" s="1809"/>
    </row>
    <row r="21" spans="1:22" ht="18">
      <c r="A21" s="1810" t="s">
        <v>3929</v>
      </c>
      <c r="B21" s="1810"/>
      <c r="C21" s="1810"/>
      <c r="D21" s="1810"/>
      <c r="E21" s="1810" t="s">
        <v>3930</v>
      </c>
      <c r="F21" s="1810"/>
      <c r="G21" s="1810"/>
      <c r="H21" s="1810"/>
      <c r="I21" s="1811">
        <f>V60</f>
        <v>-3.0171564523897842</v>
      </c>
      <c r="J21" s="1812"/>
      <c r="K21" s="1813"/>
      <c r="L21" s="1814">
        <f>I21</f>
        <v>-3.0171564523897842</v>
      </c>
      <c r="M21" s="1814"/>
      <c r="N21" s="1814"/>
      <c r="O21" s="1810" t="s">
        <v>3931</v>
      </c>
      <c r="P21" s="1810"/>
      <c r="Q21" s="1810"/>
      <c r="R21" s="1810"/>
      <c r="S21" s="1810"/>
      <c r="T21" s="1809">
        <v>1</v>
      </c>
      <c r="U21" s="1809"/>
      <c r="V21" s="1809"/>
    </row>
    <row r="22" spans="1:22" ht="16.5" thickBot="1">
      <c r="A22" s="595"/>
      <c r="B22" s="314"/>
      <c r="C22" s="314"/>
      <c r="D22" s="314"/>
      <c r="E22" s="314"/>
      <c r="F22" s="314"/>
      <c r="G22" s="314"/>
      <c r="H22" s="314"/>
      <c r="I22" s="314"/>
      <c r="J22" s="314"/>
      <c r="K22" s="314"/>
      <c r="L22" s="314"/>
      <c r="M22" s="314"/>
      <c r="N22" s="314"/>
      <c r="O22" s="314"/>
      <c r="P22" s="314"/>
      <c r="Q22" s="314"/>
      <c r="R22" s="314"/>
      <c r="S22" s="314"/>
      <c r="T22" s="314"/>
      <c r="U22" s="314"/>
      <c r="V22" s="596"/>
    </row>
    <row r="23" spans="1:22" ht="16.5" thickBot="1">
      <c r="A23" s="1806" t="s">
        <v>3932</v>
      </c>
      <c r="B23" s="1807"/>
      <c r="C23" s="1807"/>
      <c r="D23" s="1807"/>
      <c r="E23" s="1807"/>
      <c r="F23" s="1807"/>
      <c r="G23" s="1807"/>
      <c r="H23" s="1807"/>
      <c r="I23" s="1807"/>
      <c r="J23" s="1807"/>
      <c r="K23" s="1807"/>
      <c r="L23" s="1807"/>
      <c r="M23" s="1807"/>
      <c r="N23" s="1807"/>
      <c r="O23" s="1807"/>
      <c r="P23" s="1807"/>
      <c r="Q23" s="1807"/>
      <c r="R23" s="1807"/>
      <c r="S23" s="1807"/>
      <c r="T23" s="1807"/>
      <c r="U23" s="1807"/>
      <c r="V23" s="1808"/>
    </row>
    <row r="24" spans="1:22" ht="16.5" thickBot="1">
      <c r="A24" s="597"/>
      <c r="B24" s="315"/>
      <c r="C24" s="315"/>
      <c r="D24" s="315"/>
      <c r="E24" s="315"/>
      <c r="F24" s="315"/>
      <c r="G24" s="315"/>
      <c r="H24" s="315"/>
      <c r="I24" s="315"/>
      <c r="J24" s="315"/>
      <c r="K24" s="315"/>
      <c r="L24" s="315"/>
      <c r="M24" s="315"/>
      <c r="N24" s="315"/>
      <c r="O24" s="315"/>
      <c r="P24" s="315"/>
      <c r="Q24" s="315"/>
      <c r="R24" s="315"/>
      <c r="S24" s="315"/>
      <c r="T24" s="315"/>
      <c r="U24" s="315"/>
      <c r="V24" s="598"/>
    </row>
    <row r="25" spans="1:22" ht="15.75">
      <c r="A25" s="597"/>
      <c r="B25" s="316"/>
      <c r="C25" s="317"/>
      <c r="D25" s="317"/>
      <c r="E25" s="317"/>
      <c r="F25" s="317"/>
      <c r="G25" s="317"/>
      <c r="H25" s="317"/>
      <c r="I25" s="318">
        <v>4.82E-2</v>
      </c>
      <c r="J25" s="319"/>
      <c r="K25" s="319"/>
      <c r="L25" s="319"/>
      <c r="M25" s="319"/>
      <c r="N25" s="320">
        <v>-0.59799999999999998</v>
      </c>
      <c r="O25" s="321"/>
      <c r="P25" s="321"/>
      <c r="Q25" s="315"/>
      <c r="R25" s="315"/>
      <c r="S25" s="315"/>
      <c r="T25" s="315"/>
      <c r="U25" s="315"/>
      <c r="V25" s="598"/>
    </row>
    <row r="26" spans="1:22" ht="16.5" thickBot="1">
      <c r="A26" s="597"/>
      <c r="B26" s="322" t="s">
        <v>3933</v>
      </c>
      <c r="C26" s="323" t="s">
        <v>3907</v>
      </c>
      <c r="D26" s="324">
        <v>77.67</v>
      </c>
      <c r="E26" s="323" t="s">
        <v>3934</v>
      </c>
      <c r="F26" s="325"/>
      <c r="G26" s="325"/>
      <c r="H26" s="325" t="s">
        <v>3866</v>
      </c>
      <c r="I26" s="325"/>
      <c r="J26" s="323" t="s">
        <v>3934</v>
      </c>
      <c r="K26" s="325"/>
      <c r="L26" s="325"/>
      <c r="M26" s="323" t="s">
        <v>3935</v>
      </c>
      <c r="N26" s="326"/>
      <c r="O26" s="315"/>
      <c r="P26" s="315"/>
      <c r="Q26" s="315"/>
      <c r="R26" s="315"/>
      <c r="S26" s="315"/>
      <c r="T26" s="315"/>
      <c r="U26" s="315"/>
      <c r="V26" s="598"/>
    </row>
    <row r="27" spans="1:22" ht="15.75">
      <c r="A27" s="597"/>
      <c r="B27" s="327"/>
      <c r="C27" s="327"/>
      <c r="D27" s="327"/>
      <c r="E27" s="327"/>
      <c r="F27" s="328"/>
      <c r="G27" s="328"/>
      <c r="H27" s="328"/>
      <c r="I27" s="1805">
        <v>4.82E-2</v>
      </c>
      <c r="J27" s="1805"/>
      <c r="K27" s="1805"/>
      <c r="L27" s="328"/>
      <c r="M27" s="327"/>
      <c r="N27" s="1805">
        <v>-0.59799999999999998</v>
      </c>
      <c r="O27" s="1805"/>
      <c r="P27" s="1805"/>
      <c r="Q27" s="315"/>
      <c r="R27" s="315"/>
      <c r="S27" s="315"/>
      <c r="T27" s="315"/>
      <c r="U27" s="315"/>
      <c r="V27" s="598"/>
    </row>
    <row r="28" spans="1:22" ht="15.75">
      <c r="A28" s="597"/>
      <c r="B28" s="327" t="s">
        <v>3933</v>
      </c>
      <c r="C28" s="327" t="s">
        <v>3907</v>
      </c>
      <c r="D28" s="945">
        <v>77.67</v>
      </c>
      <c r="E28" s="327" t="s">
        <v>3934</v>
      </c>
      <c r="F28" s="329"/>
      <c r="G28" s="1801">
        <f>J12</f>
        <v>100000</v>
      </c>
      <c r="H28" s="1801"/>
      <c r="I28" s="1801"/>
      <c r="J28" s="315"/>
      <c r="K28" s="315"/>
      <c r="L28" s="1802">
        <f>J15</f>
        <v>9.6</v>
      </c>
      <c r="M28" s="1802"/>
      <c r="N28" s="1802"/>
      <c r="O28" s="315"/>
      <c r="P28" s="315"/>
      <c r="Q28" s="315"/>
      <c r="R28" s="315"/>
      <c r="S28" s="315"/>
      <c r="T28" s="315"/>
      <c r="U28" s="315"/>
      <c r="V28" s="598"/>
    </row>
    <row r="29" spans="1:22" ht="15.75">
      <c r="A29" s="597"/>
      <c r="B29" s="328"/>
      <c r="C29" s="328"/>
      <c r="D29" s="328"/>
      <c r="E29" s="328"/>
      <c r="F29" s="315"/>
      <c r="G29" s="315"/>
      <c r="H29" s="315"/>
      <c r="I29" s="315"/>
      <c r="J29" s="315"/>
      <c r="K29" s="315"/>
      <c r="L29" s="315"/>
      <c r="M29" s="315"/>
      <c r="N29" s="315"/>
      <c r="O29" s="315"/>
      <c r="P29" s="315"/>
      <c r="Q29" s="315"/>
      <c r="R29" s="315"/>
      <c r="S29" s="315"/>
      <c r="T29" s="315"/>
      <c r="U29" s="315"/>
      <c r="V29" s="598"/>
    </row>
    <row r="30" spans="1:22" ht="15.75">
      <c r="A30" s="597"/>
      <c r="B30" s="327" t="s">
        <v>3933</v>
      </c>
      <c r="C30" s="327" t="s">
        <v>3907</v>
      </c>
      <c r="D30" s="1803">
        <f>(D28*((G28)^I27)*((L28)^N27))</f>
        <v>34.982843547610216</v>
      </c>
      <c r="E30" s="1803"/>
      <c r="F30" s="1803"/>
      <c r="G30" s="315"/>
      <c r="H30" s="315"/>
      <c r="I30" s="315"/>
      <c r="J30" s="315"/>
      <c r="K30" s="315"/>
      <c r="L30" s="315"/>
      <c r="M30" s="315"/>
      <c r="N30" s="315"/>
      <c r="O30" s="315"/>
      <c r="P30" s="315"/>
      <c r="Q30" s="315"/>
      <c r="R30" s="315"/>
      <c r="S30" s="315"/>
      <c r="T30" s="315"/>
      <c r="U30" s="315"/>
      <c r="V30" s="598"/>
    </row>
    <row r="31" spans="1:22" ht="16.5" thickBot="1">
      <c r="A31" s="597"/>
      <c r="B31" s="327"/>
      <c r="C31" s="327"/>
      <c r="D31" s="948"/>
      <c r="E31" s="948"/>
      <c r="F31" s="948"/>
      <c r="G31" s="315"/>
      <c r="H31" s="315"/>
      <c r="I31" s="315"/>
      <c r="J31" s="315"/>
      <c r="K31" s="315"/>
      <c r="L31" s="315"/>
      <c r="M31" s="315"/>
      <c r="N31" s="315"/>
      <c r="O31" s="315"/>
      <c r="P31" s="315"/>
      <c r="Q31" s="315"/>
      <c r="R31" s="315"/>
      <c r="S31" s="315"/>
      <c r="T31" s="315"/>
      <c r="U31" s="315"/>
      <c r="V31" s="598"/>
    </row>
    <row r="32" spans="1:22" ht="15.75">
      <c r="A32" s="597"/>
      <c r="B32" s="330"/>
      <c r="C32" s="331"/>
      <c r="D32" s="331"/>
      <c r="E32" s="331"/>
      <c r="F32" s="331"/>
      <c r="G32" s="331"/>
      <c r="H32" s="331"/>
      <c r="I32" s="332">
        <v>4.82E-2</v>
      </c>
      <c r="J32" s="333"/>
      <c r="K32" s="333"/>
      <c r="L32" s="333"/>
      <c r="M32" s="333"/>
      <c r="N32" s="334">
        <v>-0.59799999999999998</v>
      </c>
      <c r="O32" s="321"/>
      <c r="P32" s="321"/>
      <c r="Q32" s="315"/>
      <c r="R32" s="315"/>
      <c r="S32" s="315"/>
      <c r="T32" s="315"/>
      <c r="U32" s="315"/>
      <c r="V32" s="598"/>
    </row>
    <row r="33" spans="1:22" ht="16.5" thickBot="1">
      <c r="A33" s="597"/>
      <c r="B33" s="335" t="s">
        <v>3936</v>
      </c>
      <c r="C33" s="336" t="s">
        <v>3907</v>
      </c>
      <c r="D33" s="337">
        <v>77.67</v>
      </c>
      <c r="E33" s="336" t="s">
        <v>3934</v>
      </c>
      <c r="F33" s="338"/>
      <c r="G33" s="338"/>
      <c r="H33" s="338" t="s">
        <v>3866</v>
      </c>
      <c r="I33" s="338"/>
      <c r="J33" s="336" t="s">
        <v>3934</v>
      </c>
      <c r="K33" s="338"/>
      <c r="L33" s="338"/>
      <c r="M33" s="336" t="s">
        <v>3937</v>
      </c>
      <c r="N33" s="339"/>
      <c r="O33" s="315"/>
      <c r="P33" s="315"/>
      <c r="Q33" s="315"/>
      <c r="R33" s="315"/>
      <c r="S33" s="315"/>
      <c r="T33" s="315"/>
      <c r="U33" s="315"/>
      <c r="V33" s="598"/>
    </row>
    <row r="34" spans="1:22" ht="15.75">
      <c r="A34" s="597"/>
      <c r="B34" s="327"/>
      <c r="C34" s="327"/>
      <c r="D34" s="948"/>
      <c r="E34" s="948"/>
      <c r="F34" s="948"/>
      <c r="G34" s="315"/>
      <c r="H34" s="315"/>
      <c r="I34" s="315"/>
      <c r="J34" s="315"/>
      <c r="K34" s="315"/>
      <c r="L34" s="315"/>
      <c r="M34" s="315"/>
      <c r="N34" s="315"/>
      <c r="O34" s="315"/>
      <c r="P34" s="315"/>
      <c r="Q34" s="315"/>
      <c r="R34" s="315"/>
      <c r="S34" s="315"/>
      <c r="T34" s="315"/>
      <c r="U34" s="315"/>
      <c r="V34" s="598"/>
    </row>
    <row r="35" spans="1:22" ht="15.75">
      <c r="A35" s="597"/>
      <c r="B35" s="327"/>
      <c r="C35" s="327"/>
      <c r="D35" s="327"/>
      <c r="E35" s="327"/>
      <c r="F35" s="328"/>
      <c r="G35" s="328"/>
      <c r="H35" s="328"/>
      <c r="I35" s="1805">
        <v>4.82E-2</v>
      </c>
      <c r="J35" s="1805"/>
      <c r="K35" s="1805"/>
      <c r="L35" s="328"/>
      <c r="M35" s="327"/>
      <c r="N35" s="1805">
        <v>-0.59799999999999998</v>
      </c>
      <c r="O35" s="1805"/>
      <c r="P35" s="1805"/>
      <c r="Q35" s="315"/>
      <c r="R35" s="315"/>
      <c r="S35" s="315"/>
      <c r="T35" s="315"/>
      <c r="U35" s="315"/>
      <c r="V35" s="598"/>
    </row>
    <row r="36" spans="1:22" ht="15.75">
      <c r="A36" s="597"/>
      <c r="B36" s="327" t="s">
        <v>3936</v>
      </c>
      <c r="C36" s="327" t="s">
        <v>3907</v>
      </c>
      <c r="D36" s="945">
        <v>77.67</v>
      </c>
      <c r="E36" s="327" t="s">
        <v>3934</v>
      </c>
      <c r="F36" s="329"/>
      <c r="G36" s="1801">
        <f>J12</f>
        <v>100000</v>
      </c>
      <c r="H36" s="1801"/>
      <c r="I36" s="1801"/>
      <c r="J36" s="315"/>
      <c r="K36" s="315"/>
      <c r="L36" s="1802">
        <v>20</v>
      </c>
      <c r="M36" s="1802"/>
      <c r="N36" s="1802"/>
      <c r="O36" s="315"/>
      <c r="P36" s="315"/>
      <c r="Q36" s="315"/>
      <c r="R36" s="315"/>
      <c r="S36" s="315"/>
      <c r="T36" s="315"/>
      <c r="U36" s="315"/>
      <c r="V36" s="598"/>
    </row>
    <row r="37" spans="1:22" ht="15.75">
      <c r="A37" s="597"/>
      <c r="B37" s="327"/>
      <c r="C37" s="327"/>
      <c r="D37" s="327"/>
      <c r="E37" s="327"/>
      <c r="F37" s="329"/>
      <c r="G37" s="946"/>
      <c r="H37" s="946"/>
      <c r="I37" s="946"/>
      <c r="J37" s="315"/>
      <c r="K37" s="315"/>
      <c r="L37" s="947"/>
      <c r="M37" s="947"/>
      <c r="N37" s="947"/>
      <c r="O37" s="315"/>
      <c r="P37" s="315"/>
      <c r="Q37" s="315"/>
      <c r="R37" s="315"/>
      <c r="S37" s="315"/>
      <c r="T37" s="315"/>
      <c r="U37" s="315"/>
      <c r="V37" s="598"/>
    </row>
    <row r="38" spans="1:22" ht="15.75">
      <c r="A38" s="597"/>
      <c r="B38" s="327" t="s">
        <v>3936</v>
      </c>
      <c r="C38" s="327" t="s">
        <v>3907</v>
      </c>
      <c r="D38" s="1803">
        <f>(D36*((G36)^I35)*((L36)^N35))</f>
        <v>22.554716246294959</v>
      </c>
      <c r="E38" s="1803"/>
      <c r="F38" s="1803"/>
      <c r="G38" s="340"/>
      <c r="H38" s="946"/>
      <c r="I38" s="946"/>
      <c r="J38" s="315"/>
      <c r="K38" s="315"/>
      <c r="L38" s="947"/>
      <c r="M38" s="947"/>
      <c r="N38" s="947"/>
      <c r="O38" s="315"/>
      <c r="P38" s="315"/>
      <c r="Q38" s="315"/>
      <c r="R38" s="315"/>
      <c r="S38" s="315"/>
      <c r="T38" s="315"/>
      <c r="U38" s="315"/>
      <c r="V38" s="598"/>
    </row>
    <row r="39" spans="1:22" ht="16.5" thickBot="1">
      <c r="A39" s="597"/>
      <c r="B39" s="327"/>
      <c r="C39" s="327"/>
      <c r="D39" s="948"/>
      <c r="E39" s="948"/>
      <c r="F39" s="948"/>
      <c r="G39" s="946"/>
      <c r="H39" s="946"/>
      <c r="I39" s="946"/>
      <c r="J39" s="315"/>
      <c r="K39" s="315"/>
      <c r="L39" s="947"/>
      <c r="M39" s="947"/>
      <c r="N39" s="947"/>
      <c r="O39" s="315"/>
      <c r="P39" s="315"/>
      <c r="Q39" s="315"/>
      <c r="R39" s="315"/>
      <c r="S39" s="315"/>
      <c r="T39" s="315"/>
      <c r="U39" s="315"/>
      <c r="V39" s="598"/>
    </row>
    <row r="40" spans="1:22" ht="15.75">
      <c r="A40" s="597"/>
      <c r="B40" s="341"/>
      <c r="C40" s="342"/>
      <c r="D40" s="342"/>
      <c r="E40" s="342"/>
      <c r="F40" s="342"/>
      <c r="G40" s="342"/>
      <c r="H40" s="342"/>
      <c r="I40" s="343">
        <v>4.82E-2</v>
      </c>
      <c r="J40" s="344"/>
      <c r="K40" s="344"/>
      <c r="L40" s="344"/>
      <c r="M40" s="344"/>
      <c r="N40" s="345">
        <v>-0.59799999999999998</v>
      </c>
      <c r="O40" s="321"/>
      <c r="P40" s="321"/>
      <c r="Q40" s="315"/>
      <c r="R40" s="315"/>
      <c r="S40" s="315"/>
      <c r="T40" s="315"/>
      <c r="U40" s="315"/>
      <c r="V40" s="598"/>
    </row>
    <row r="41" spans="1:22" ht="16.5" thickBot="1">
      <c r="A41" s="597"/>
      <c r="B41" s="346" t="s">
        <v>3938</v>
      </c>
      <c r="C41" s="347" t="s">
        <v>3907</v>
      </c>
      <c r="D41" s="348">
        <v>77.67</v>
      </c>
      <c r="E41" s="347" t="s">
        <v>3934</v>
      </c>
      <c r="F41" s="349"/>
      <c r="G41" s="349"/>
      <c r="H41" s="349" t="s">
        <v>3866</v>
      </c>
      <c r="I41" s="349"/>
      <c r="J41" s="347" t="s">
        <v>3934</v>
      </c>
      <c r="K41" s="349"/>
      <c r="L41" s="349"/>
      <c r="M41" s="347" t="s">
        <v>3939</v>
      </c>
      <c r="N41" s="350"/>
      <c r="O41" s="315"/>
      <c r="P41" s="315"/>
      <c r="Q41" s="315"/>
      <c r="R41" s="315"/>
      <c r="S41" s="315"/>
      <c r="T41" s="315"/>
      <c r="U41" s="315"/>
      <c r="V41" s="598"/>
    </row>
    <row r="42" spans="1:22" ht="15.75">
      <c r="A42" s="597"/>
      <c r="B42" s="351"/>
      <c r="C42" s="351"/>
      <c r="D42" s="351"/>
      <c r="E42" s="351"/>
      <c r="F42" s="321"/>
      <c r="G42" s="321"/>
      <c r="H42" s="321"/>
      <c r="I42" s="321"/>
      <c r="J42" s="351"/>
      <c r="K42" s="321"/>
      <c r="L42" s="321"/>
      <c r="M42" s="351"/>
      <c r="N42" s="351"/>
      <c r="O42" s="315"/>
      <c r="P42" s="315"/>
      <c r="Q42" s="315"/>
      <c r="R42" s="315"/>
      <c r="S42" s="315"/>
      <c r="T42" s="315"/>
      <c r="U42" s="315"/>
      <c r="V42" s="598"/>
    </row>
    <row r="43" spans="1:22" ht="15.75">
      <c r="A43" s="597"/>
      <c r="B43" s="327"/>
      <c r="C43" s="327"/>
      <c r="D43" s="327"/>
      <c r="E43" s="327"/>
      <c r="F43" s="328"/>
      <c r="G43" s="328"/>
      <c r="H43" s="328"/>
      <c r="I43" s="1805">
        <v>4.82E-2</v>
      </c>
      <c r="J43" s="1805"/>
      <c r="K43" s="1805"/>
      <c r="L43" s="328"/>
      <c r="M43" s="328"/>
      <c r="N43" s="1805">
        <v>-0.59799999999999998</v>
      </c>
      <c r="O43" s="1805"/>
      <c r="P43" s="1805"/>
      <c r="Q43" s="315"/>
      <c r="R43" s="315"/>
      <c r="S43" s="315"/>
      <c r="T43" s="315"/>
      <c r="U43" s="315"/>
      <c r="V43" s="598"/>
    </row>
    <row r="44" spans="1:22" ht="15.75">
      <c r="A44" s="597"/>
      <c r="B44" s="327" t="s">
        <v>3938</v>
      </c>
      <c r="C44" s="327" t="s">
        <v>3907</v>
      </c>
      <c r="D44" s="945">
        <v>77.67</v>
      </c>
      <c r="E44" s="327" t="s">
        <v>3934</v>
      </c>
      <c r="F44" s="329"/>
      <c r="G44" s="1801">
        <f>J12</f>
        <v>100000</v>
      </c>
      <c r="H44" s="1801"/>
      <c r="I44" s="1801"/>
      <c r="J44" s="315"/>
      <c r="K44" s="1802">
        <f>J15</f>
        <v>9.6</v>
      </c>
      <c r="L44" s="1802">
        <v>20</v>
      </c>
      <c r="M44" s="1802"/>
      <c r="N44" s="1802"/>
      <c r="O44" s="315"/>
      <c r="P44" s="315"/>
      <c r="Q44" s="315"/>
      <c r="R44" s="315"/>
      <c r="S44" s="315"/>
      <c r="T44" s="315"/>
      <c r="U44" s="315"/>
      <c r="V44" s="599"/>
    </row>
    <row r="45" spans="1:22" ht="15.75">
      <c r="A45" s="597"/>
      <c r="B45" s="327"/>
      <c r="C45" s="327"/>
      <c r="D45" s="327"/>
      <c r="E45" s="327"/>
      <c r="F45" s="329"/>
      <c r="G45" s="946"/>
      <c r="H45" s="946"/>
      <c r="I45" s="946"/>
      <c r="J45" s="315"/>
      <c r="K45" s="315"/>
      <c r="L45" s="947"/>
      <c r="M45" s="947"/>
      <c r="N45" s="947"/>
      <c r="O45" s="315"/>
      <c r="P45" s="315"/>
      <c r="Q45" s="315"/>
      <c r="R45" s="315"/>
      <c r="S45" s="315"/>
      <c r="T45" s="315"/>
      <c r="U45" s="315"/>
      <c r="V45" s="598"/>
    </row>
    <row r="46" spans="1:22" ht="16.5" thickBot="1">
      <c r="A46" s="597"/>
      <c r="B46" s="327" t="s">
        <v>3938</v>
      </c>
      <c r="C46" s="327" t="s">
        <v>3940</v>
      </c>
      <c r="D46" s="1803">
        <f>(D44*((G44)^I43)*((K44)^N43))</f>
        <v>34.982843547610216</v>
      </c>
      <c r="E46" s="1803"/>
      <c r="F46" s="1803"/>
      <c r="G46" s="315"/>
      <c r="H46" s="315"/>
      <c r="I46" s="315"/>
      <c r="J46" s="315"/>
      <c r="K46" s="315"/>
      <c r="L46" s="315"/>
      <c r="M46" s="315"/>
      <c r="N46" s="315"/>
      <c r="O46" s="315"/>
      <c r="P46" s="315"/>
      <c r="Q46" s="315"/>
      <c r="R46" s="315"/>
      <c r="S46" s="315"/>
      <c r="T46" s="315"/>
      <c r="U46" s="315"/>
      <c r="V46" s="598"/>
    </row>
    <row r="47" spans="1:22" ht="15.75" thickBot="1">
      <c r="A47" s="1794" t="s">
        <v>3941</v>
      </c>
      <c r="B47" s="1795"/>
      <c r="C47" s="1795"/>
      <c r="D47" s="1795"/>
      <c r="E47" s="1795"/>
      <c r="F47" s="1795"/>
      <c r="G47" s="1795"/>
      <c r="H47" s="1795"/>
      <c r="I47" s="1795"/>
      <c r="J47" s="1795"/>
      <c r="K47" s="1795"/>
      <c r="L47" s="1795"/>
      <c r="M47" s="1795"/>
      <c r="N47" s="1795"/>
      <c r="O47" s="1795"/>
      <c r="P47" s="1795"/>
      <c r="Q47" s="1795"/>
      <c r="R47" s="1795"/>
      <c r="S47" s="1795"/>
      <c r="T47" s="1795"/>
      <c r="U47" s="1795"/>
      <c r="V47" s="1796"/>
    </row>
    <row r="48" spans="1:22" ht="15.75">
      <c r="A48" s="600"/>
      <c r="B48" s="321" t="s">
        <v>3909</v>
      </c>
      <c r="C48" s="351" t="s">
        <v>3934</v>
      </c>
      <c r="D48" s="352" t="s">
        <v>3942</v>
      </c>
      <c r="E48" s="351" t="s">
        <v>3433</v>
      </c>
      <c r="F48" s="321" t="s">
        <v>3924</v>
      </c>
      <c r="G48" s="351" t="s">
        <v>3934</v>
      </c>
      <c r="H48" s="352" t="s">
        <v>3943</v>
      </c>
      <c r="I48" s="353" t="s">
        <v>3944</v>
      </c>
      <c r="J48" s="321" t="s">
        <v>3936</v>
      </c>
      <c r="K48" s="328"/>
      <c r="L48" s="328"/>
      <c r="M48" s="328"/>
      <c r="N48" s="328"/>
      <c r="O48" s="328"/>
      <c r="P48" s="328"/>
      <c r="Q48" s="328"/>
      <c r="R48" s="328"/>
      <c r="S48" s="328"/>
      <c r="T48" s="328"/>
      <c r="U48" s="328"/>
      <c r="V48" s="599"/>
    </row>
    <row r="49" spans="1:22" ht="15.75">
      <c r="A49" s="600"/>
      <c r="B49" s="354">
        <f>J13</f>
        <v>2.5</v>
      </c>
      <c r="C49" s="327" t="s">
        <v>3934</v>
      </c>
      <c r="D49" s="355">
        <f>T18</f>
        <v>1.2</v>
      </c>
      <c r="E49" s="327" t="s">
        <v>3433</v>
      </c>
      <c r="F49" s="327" t="s">
        <v>3924</v>
      </c>
      <c r="G49" s="327" t="s">
        <v>3934</v>
      </c>
      <c r="H49" s="355">
        <v>1</v>
      </c>
      <c r="I49" s="353" t="s">
        <v>3944</v>
      </c>
      <c r="J49" s="1804">
        <f>D38</f>
        <v>22.554716246294959</v>
      </c>
      <c r="K49" s="1804"/>
      <c r="L49" s="328"/>
      <c r="M49" s="328"/>
      <c r="N49" s="328"/>
      <c r="O49" s="328"/>
      <c r="P49" s="328"/>
      <c r="Q49" s="328"/>
      <c r="R49" s="328"/>
      <c r="S49" s="328"/>
      <c r="T49" s="328"/>
      <c r="U49" s="356"/>
      <c r="V49" s="601"/>
    </row>
    <row r="50" spans="1:22" ht="15.75">
      <c r="A50" s="600"/>
      <c r="B50" s="328"/>
      <c r="C50" s="327"/>
      <c r="D50" s="355"/>
      <c r="E50" s="327"/>
      <c r="F50" s="328"/>
      <c r="G50" s="327"/>
      <c r="H50" s="355"/>
      <c r="I50" s="328"/>
      <c r="J50" s="328"/>
      <c r="K50" s="328"/>
      <c r="L50" s="949" t="s">
        <v>3945</v>
      </c>
      <c r="M50" s="1797">
        <f>(J49-B49*D49)/H49</f>
        <v>19.554716246294959</v>
      </c>
      <c r="N50" s="1798"/>
      <c r="O50" s="328"/>
      <c r="P50" s="328"/>
      <c r="Q50" s="328"/>
      <c r="R50" s="328"/>
      <c r="S50" s="328"/>
      <c r="T50" s="328"/>
      <c r="U50" s="356"/>
      <c r="V50" s="601"/>
    </row>
    <row r="51" spans="1:22" ht="16.5" thickBot="1">
      <c r="A51" s="600"/>
      <c r="B51" s="328"/>
      <c r="C51" s="328"/>
      <c r="D51" s="328"/>
      <c r="E51" s="328"/>
      <c r="F51" s="328"/>
      <c r="G51" s="328"/>
      <c r="H51" s="328"/>
      <c r="I51" s="328"/>
      <c r="J51" s="328"/>
      <c r="K51" s="328"/>
      <c r="L51" s="328"/>
      <c r="M51" s="328"/>
      <c r="N51" s="328"/>
      <c r="O51" s="328"/>
      <c r="P51" s="328"/>
      <c r="Q51" s="328"/>
      <c r="R51" s="328"/>
      <c r="S51" s="321" t="s">
        <v>3946</v>
      </c>
      <c r="T51" s="321"/>
      <c r="U51" s="321"/>
      <c r="V51" s="602">
        <v>20</v>
      </c>
    </row>
    <row r="52" spans="1:22" ht="15.75" thickBot="1">
      <c r="A52" s="1794" t="s">
        <v>3947</v>
      </c>
      <c r="B52" s="1795"/>
      <c r="C52" s="1795"/>
      <c r="D52" s="1795"/>
      <c r="E52" s="1795"/>
      <c r="F52" s="1795"/>
      <c r="G52" s="1795"/>
      <c r="H52" s="1795"/>
      <c r="I52" s="1795"/>
      <c r="J52" s="1795"/>
      <c r="K52" s="1795"/>
      <c r="L52" s="1795"/>
      <c r="M52" s="1795"/>
      <c r="N52" s="1795"/>
      <c r="O52" s="1795"/>
      <c r="P52" s="1795"/>
      <c r="Q52" s="1795"/>
      <c r="R52" s="1795"/>
      <c r="S52" s="1795"/>
      <c r="T52" s="1795"/>
      <c r="U52" s="1795"/>
      <c r="V52" s="1796"/>
    </row>
    <row r="53" spans="1:22" ht="15.75">
      <c r="A53" s="600"/>
      <c r="B53" s="321" t="s">
        <v>3909</v>
      </c>
      <c r="C53" s="351" t="s">
        <v>3934</v>
      </c>
      <c r="D53" s="352" t="s">
        <v>3942</v>
      </c>
      <c r="E53" s="351" t="s">
        <v>3433</v>
      </c>
      <c r="F53" s="321" t="s">
        <v>3924</v>
      </c>
      <c r="G53" s="351" t="s">
        <v>3934</v>
      </c>
      <c r="H53" s="352" t="s">
        <v>3943</v>
      </c>
      <c r="I53" s="351" t="s">
        <v>3433</v>
      </c>
      <c r="J53" s="321" t="s">
        <v>3927</v>
      </c>
      <c r="K53" s="351" t="s">
        <v>3934</v>
      </c>
      <c r="L53" s="352" t="s">
        <v>3948</v>
      </c>
      <c r="M53" s="353" t="s">
        <v>3944</v>
      </c>
      <c r="N53" s="357" t="s">
        <v>3938</v>
      </c>
      <c r="O53" s="358"/>
      <c r="P53" s="328"/>
      <c r="Q53" s="328"/>
      <c r="R53" s="328"/>
      <c r="S53" s="328"/>
      <c r="T53" s="328"/>
      <c r="U53" s="328"/>
      <c r="V53" s="599"/>
    </row>
    <row r="54" spans="1:22" ht="15.75">
      <c r="A54" s="600"/>
      <c r="B54" s="354">
        <f>B49</f>
        <v>2.5</v>
      </c>
      <c r="C54" s="327" t="s">
        <v>3934</v>
      </c>
      <c r="D54" s="355">
        <f>D49</f>
        <v>1.2</v>
      </c>
      <c r="E54" s="327" t="s">
        <v>3433</v>
      </c>
      <c r="F54" s="359">
        <f>V51</f>
        <v>20</v>
      </c>
      <c r="G54" s="327" t="s">
        <v>3934</v>
      </c>
      <c r="H54" s="355">
        <v>1</v>
      </c>
      <c r="I54" s="327" t="s">
        <v>3433</v>
      </c>
      <c r="J54" s="327" t="s">
        <v>3927</v>
      </c>
      <c r="K54" s="327" t="s">
        <v>3934</v>
      </c>
      <c r="L54" s="355">
        <v>1</v>
      </c>
      <c r="M54" s="353" t="s">
        <v>3944</v>
      </c>
      <c r="N54" s="950">
        <f>D46</f>
        <v>34.982843547610216</v>
      </c>
      <c r="O54" s="328"/>
      <c r="P54" s="328"/>
      <c r="Q54" s="328"/>
      <c r="R54" s="328"/>
      <c r="S54" s="328"/>
      <c r="T54" s="328"/>
      <c r="U54" s="328"/>
      <c r="V54" s="599"/>
    </row>
    <row r="55" spans="1:22" ht="15.75">
      <c r="A55" s="600"/>
      <c r="B55" s="328"/>
      <c r="C55" s="327"/>
      <c r="D55" s="355"/>
      <c r="E55" s="327"/>
      <c r="F55" s="328"/>
      <c r="G55" s="327"/>
      <c r="H55" s="355"/>
      <c r="I55" s="327"/>
      <c r="J55" s="328"/>
      <c r="K55" s="327"/>
      <c r="L55" s="355"/>
      <c r="M55" s="328"/>
      <c r="N55" s="327"/>
      <c r="O55" s="328"/>
      <c r="P55" s="360" t="s">
        <v>3949</v>
      </c>
      <c r="Q55" s="1797">
        <f>(N54-B54*D54-F54*H54)/L54</f>
        <v>11.982843547610216</v>
      </c>
      <c r="R55" s="1798"/>
      <c r="S55" s="328"/>
      <c r="T55" s="328"/>
      <c r="U55" s="328"/>
      <c r="V55" s="599"/>
    </row>
    <row r="56" spans="1:22" ht="16.5" thickBot="1">
      <c r="A56" s="600"/>
      <c r="B56" s="328"/>
      <c r="C56" s="328"/>
      <c r="D56" s="328"/>
      <c r="E56" s="328"/>
      <c r="F56" s="328"/>
      <c r="G56" s="328"/>
      <c r="H56" s="328"/>
      <c r="I56" s="328"/>
      <c r="J56" s="328"/>
      <c r="K56" s="328"/>
      <c r="L56" s="328"/>
      <c r="M56" s="328"/>
      <c r="N56" s="328"/>
      <c r="O56" s="328"/>
      <c r="P56" s="328"/>
      <c r="Q56" s="328"/>
      <c r="R56" s="328"/>
      <c r="S56" s="321" t="s">
        <v>3946</v>
      </c>
      <c r="T56" s="321"/>
      <c r="U56" s="321"/>
      <c r="V56" s="602">
        <v>15</v>
      </c>
    </row>
    <row r="57" spans="1:22" ht="15.75" thickBot="1">
      <c r="A57" s="1794" t="s">
        <v>3950</v>
      </c>
      <c r="B57" s="1795"/>
      <c r="C57" s="1795"/>
      <c r="D57" s="1795"/>
      <c r="E57" s="1795"/>
      <c r="F57" s="1795"/>
      <c r="G57" s="1795"/>
      <c r="H57" s="1795"/>
      <c r="I57" s="1795"/>
      <c r="J57" s="1795"/>
      <c r="K57" s="1795"/>
      <c r="L57" s="1795"/>
      <c r="M57" s="1795"/>
      <c r="N57" s="1795"/>
      <c r="O57" s="1795"/>
      <c r="P57" s="1795"/>
      <c r="Q57" s="1795"/>
      <c r="R57" s="1795"/>
      <c r="S57" s="1795"/>
      <c r="T57" s="1795"/>
      <c r="U57" s="1795"/>
      <c r="V57" s="1796"/>
    </row>
    <row r="58" spans="1:22" ht="15.75">
      <c r="A58" s="600"/>
      <c r="B58" s="321" t="s">
        <v>3909</v>
      </c>
      <c r="C58" s="351" t="s">
        <v>3934</v>
      </c>
      <c r="D58" s="352" t="s">
        <v>3942</v>
      </c>
      <c r="E58" s="351" t="s">
        <v>3433</v>
      </c>
      <c r="F58" s="321" t="s">
        <v>3924</v>
      </c>
      <c r="G58" s="351" t="s">
        <v>3934</v>
      </c>
      <c r="H58" s="352" t="s">
        <v>3943</v>
      </c>
      <c r="I58" s="351" t="s">
        <v>3433</v>
      </c>
      <c r="J58" s="321" t="s">
        <v>3927</v>
      </c>
      <c r="K58" s="351" t="s">
        <v>3934</v>
      </c>
      <c r="L58" s="352" t="s">
        <v>3948</v>
      </c>
      <c r="M58" s="351" t="s">
        <v>3433</v>
      </c>
      <c r="N58" s="321" t="s">
        <v>3930</v>
      </c>
      <c r="O58" s="351" t="s">
        <v>3934</v>
      </c>
      <c r="P58" s="352" t="s">
        <v>3951</v>
      </c>
      <c r="Q58" s="353" t="s">
        <v>3944</v>
      </c>
      <c r="R58" s="357" t="s">
        <v>3933</v>
      </c>
      <c r="S58" s="328"/>
      <c r="T58" s="328"/>
      <c r="U58" s="361"/>
      <c r="V58" s="603"/>
    </row>
    <row r="59" spans="1:22" ht="15.75">
      <c r="A59" s="600"/>
      <c r="B59" s="354">
        <f>B54</f>
        <v>2.5</v>
      </c>
      <c r="C59" s="327" t="s">
        <v>3934</v>
      </c>
      <c r="D59" s="355">
        <f>D54</f>
        <v>1.2</v>
      </c>
      <c r="E59" s="327" t="s">
        <v>3433</v>
      </c>
      <c r="F59" s="359">
        <f>V51</f>
        <v>20</v>
      </c>
      <c r="G59" s="327" t="s">
        <v>3934</v>
      </c>
      <c r="H59" s="355">
        <v>1</v>
      </c>
      <c r="I59" s="327" t="s">
        <v>3433</v>
      </c>
      <c r="J59" s="359">
        <f>V56</f>
        <v>15</v>
      </c>
      <c r="K59" s="327" t="s">
        <v>3934</v>
      </c>
      <c r="L59" s="355">
        <v>1</v>
      </c>
      <c r="M59" s="327" t="s">
        <v>3433</v>
      </c>
      <c r="N59" s="327" t="s">
        <v>3930</v>
      </c>
      <c r="O59" s="327" t="s">
        <v>3934</v>
      </c>
      <c r="P59" s="355">
        <v>1</v>
      </c>
      <c r="Q59" s="353" t="s">
        <v>3944</v>
      </c>
      <c r="R59" s="362">
        <f>D30</f>
        <v>34.982843547610216</v>
      </c>
      <c r="S59" s="328"/>
      <c r="T59" s="328"/>
      <c r="U59" s="328"/>
      <c r="V59" s="599"/>
    </row>
    <row r="60" spans="1:22" ht="15.75">
      <c r="A60" s="600"/>
      <c r="B60" s="327"/>
      <c r="C60" s="328"/>
      <c r="D60" s="328"/>
      <c r="E60" s="328"/>
      <c r="F60" s="328"/>
      <c r="G60" s="328"/>
      <c r="H60" s="328"/>
      <c r="I60" s="328"/>
      <c r="J60" s="328"/>
      <c r="K60" s="328"/>
      <c r="L60" s="328"/>
      <c r="M60" s="328"/>
      <c r="N60" s="328"/>
      <c r="O60" s="328"/>
      <c r="P60" s="328"/>
      <c r="Q60" s="328"/>
      <c r="R60" s="328"/>
      <c r="S60" s="1799" t="s">
        <v>3952</v>
      </c>
      <c r="T60" s="1800"/>
      <c r="U60" s="1800"/>
      <c r="V60" s="604">
        <f>(R59-B59*D59-F59*H59-J59*L59)/P59</f>
        <v>-3.0171564523897842</v>
      </c>
    </row>
    <row r="61" spans="1:22" ht="15.75">
      <c r="A61" s="600"/>
      <c r="B61" s="328"/>
      <c r="C61" s="328"/>
      <c r="D61" s="328"/>
      <c r="E61" s="328"/>
      <c r="F61" s="328"/>
      <c r="G61" s="328"/>
      <c r="H61" s="328"/>
      <c r="I61" s="328"/>
      <c r="J61" s="328"/>
      <c r="K61" s="328"/>
      <c r="L61" s="328"/>
      <c r="M61" s="328"/>
      <c r="N61" s="328"/>
      <c r="O61" s="328"/>
      <c r="P61" s="328"/>
      <c r="Q61" s="328"/>
      <c r="R61" s="328"/>
      <c r="S61" s="321" t="s">
        <v>3946</v>
      </c>
      <c r="T61" s="321"/>
      <c r="U61" s="321"/>
      <c r="V61" s="602">
        <v>0</v>
      </c>
    </row>
    <row r="62" spans="1:22" ht="15.75">
      <c r="A62" s="605"/>
      <c r="B62" s="606"/>
      <c r="C62" s="606"/>
      <c r="D62" s="606"/>
      <c r="E62" s="606"/>
      <c r="F62" s="606"/>
      <c r="G62" s="606"/>
      <c r="H62" s="606"/>
      <c r="I62" s="606"/>
      <c r="J62" s="606"/>
      <c r="K62" s="606"/>
      <c r="L62" s="606"/>
      <c r="M62" s="606"/>
      <c r="N62" s="606"/>
      <c r="O62" s="606"/>
      <c r="P62" s="606"/>
      <c r="Q62" s="606"/>
      <c r="R62" s="606"/>
      <c r="S62" s="606"/>
      <c r="T62" s="606"/>
      <c r="U62" s="606"/>
      <c r="V62" s="607"/>
    </row>
  </sheetData>
  <mergeCells count="76">
    <mergeCell ref="A52:V52"/>
    <mergeCell ref="Q55:R55"/>
    <mergeCell ref="A57:V57"/>
    <mergeCell ref="S60:U60"/>
    <mergeCell ref="G44:I44"/>
    <mergeCell ref="K44:N44"/>
    <mergeCell ref="D46:F46"/>
    <mergeCell ref="A47:V47"/>
    <mergeCell ref="J49:K49"/>
    <mergeCell ref="M50:N50"/>
    <mergeCell ref="I43:K43"/>
    <mergeCell ref="N43:P43"/>
    <mergeCell ref="A23:V23"/>
    <mergeCell ref="I27:K27"/>
    <mergeCell ref="N27:P27"/>
    <mergeCell ref="G28:I28"/>
    <mergeCell ref="L28:N28"/>
    <mergeCell ref="D30:F30"/>
    <mergeCell ref="I35:K35"/>
    <mergeCell ref="N35:P35"/>
    <mergeCell ref="G36:I36"/>
    <mergeCell ref="L36:N36"/>
    <mergeCell ref="D38:F38"/>
    <mergeCell ref="T21:V21"/>
    <mergeCell ref="A20:D20"/>
    <mergeCell ref="E20:H20"/>
    <mergeCell ref="I20:K20"/>
    <mergeCell ref="L20:N20"/>
    <mergeCell ref="O20:S20"/>
    <mergeCell ref="T20:V20"/>
    <mergeCell ref="A21:D21"/>
    <mergeCell ref="E21:H21"/>
    <mergeCell ref="I21:K21"/>
    <mergeCell ref="L21:N21"/>
    <mergeCell ref="O21:S21"/>
    <mergeCell ref="T19:V19"/>
    <mergeCell ref="O17:V17"/>
    <mergeCell ref="A18:D18"/>
    <mergeCell ref="E18:H18"/>
    <mergeCell ref="I18:K18"/>
    <mergeCell ref="L18:N18"/>
    <mergeCell ref="O18:S18"/>
    <mergeCell ref="T18:V18"/>
    <mergeCell ref="A19:D19"/>
    <mergeCell ref="E19:H19"/>
    <mergeCell ref="I19:K19"/>
    <mergeCell ref="L19:N19"/>
    <mergeCell ref="O19:S19"/>
    <mergeCell ref="A16:G16"/>
    <mergeCell ref="J16:L16"/>
    <mergeCell ref="A17:D17"/>
    <mergeCell ref="E17:H17"/>
    <mergeCell ref="I17:K17"/>
    <mergeCell ref="L17:N17"/>
    <mergeCell ref="A15:G15"/>
    <mergeCell ref="J15:L15"/>
    <mergeCell ref="M15:N15"/>
    <mergeCell ref="B7:V7"/>
    <mergeCell ref="B8:V8"/>
    <mergeCell ref="B9:V9"/>
    <mergeCell ref="B10:V10"/>
    <mergeCell ref="A11:V11"/>
    <mergeCell ref="A12:G12"/>
    <mergeCell ref="J12:L12"/>
    <mergeCell ref="R12:U12"/>
    <mergeCell ref="A13:G13"/>
    <mergeCell ref="J13:L13"/>
    <mergeCell ref="R13:U13"/>
    <mergeCell ref="A14:G14"/>
    <mergeCell ref="J14:L14"/>
    <mergeCell ref="A6:V6"/>
    <mergeCell ref="A1:V1"/>
    <mergeCell ref="A2:V2"/>
    <mergeCell ref="A3:V3"/>
    <mergeCell ref="A4:V4"/>
    <mergeCell ref="A5:V5"/>
  </mergeCells>
  <pageMargins left="0.51181102362204722" right="0.51181102362204722" top="0.78740157480314965" bottom="0.78740157480314965" header="0.31496062992125984" footer="0.31496062992125984"/>
  <pageSetup paperSize="9" scale="44" orientation="portrait" r:id="rId1"/>
  <headerFooter scaleWithDoc="0">
    <oddHeader>&amp;RPágina &amp;P de &amp;N</oddHeader>
    <oddFooter>&amp;R&amp;G</oddFooter>
  </headerFooter>
  <drawing r:id="rId2"/>
  <legacyDrawing r:id="rId3"/>
  <legacyDrawingHF r:id="rId4"/>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8">
    <tabColor rgb="FFFF0000"/>
    <pageSetUpPr fitToPage="1"/>
  </sheetPr>
  <dimension ref="A1:V62"/>
  <sheetViews>
    <sheetView view="pageBreakPreview" zoomScale="70" zoomScaleNormal="70" zoomScaleSheetLayoutView="70" workbookViewId="0">
      <selection activeCell="A11" sqref="A11:V11"/>
    </sheetView>
  </sheetViews>
  <sheetFormatPr defaultColWidth="9.140625" defaultRowHeight="15"/>
  <cols>
    <col min="1" max="3" width="9.140625" style="363"/>
    <col min="4" max="4" width="11.28515625" style="363" customWidth="1"/>
    <col min="5" max="13" width="9.140625" style="363"/>
    <col min="14" max="14" width="15.140625" style="363" customWidth="1"/>
    <col min="15" max="17" width="9.140625" style="363"/>
    <col min="18" max="18" width="10" style="363" customWidth="1"/>
    <col min="19" max="19" width="3" style="363" customWidth="1"/>
    <col min="20" max="20" width="7" style="363" customWidth="1"/>
    <col min="21" max="21" width="9.140625" style="363"/>
    <col min="22" max="22" width="12.7109375" style="363" customWidth="1"/>
    <col min="23" max="16384" width="9.140625" style="53"/>
  </cols>
  <sheetData>
    <row r="1" spans="1:22" ht="18">
      <c r="A1" s="1844" t="s">
        <v>3813</v>
      </c>
      <c r="B1" s="1845"/>
      <c r="C1" s="1845"/>
      <c r="D1" s="1845"/>
      <c r="E1" s="1845"/>
      <c r="F1" s="1845"/>
      <c r="G1" s="1845"/>
      <c r="H1" s="1845"/>
      <c r="I1" s="1845"/>
      <c r="J1" s="1845"/>
      <c r="K1" s="1845"/>
      <c r="L1" s="1845"/>
      <c r="M1" s="1845"/>
      <c r="N1" s="1845"/>
      <c r="O1" s="1845"/>
      <c r="P1" s="1845"/>
      <c r="Q1" s="1845"/>
      <c r="R1" s="1845"/>
      <c r="S1" s="1845"/>
      <c r="T1" s="1845"/>
      <c r="U1" s="1845"/>
      <c r="V1" s="1846"/>
    </row>
    <row r="2" spans="1:22" ht="15.75">
      <c r="A2" s="1847" t="s">
        <v>3314</v>
      </c>
      <c r="B2" s="1848"/>
      <c r="C2" s="1848"/>
      <c r="D2" s="1848"/>
      <c r="E2" s="1848"/>
      <c r="F2" s="1848"/>
      <c r="G2" s="1848"/>
      <c r="H2" s="1848"/>
      <c r="I2" s="1848"/>
      <c r="J2" s="1848"/>
      <c r="K2" s="1848"/>
      <c r="L2" s="1848"/>
      <c r="M2" s="1848"/>
      <c r="N2" s="1848"/>
      <c r="O2" s="1848"/>
      <c r="P2" s="1848"/>
      <c r="Q2" s="1848"/>
      <c r="R2" s="1848"/>
      <c r="S2" s="1848"/>
      <c r="T2" s="1848"/>
      <c r="U2" s="1848"/>
      <c r="V2" s="1849"/>
    </row>
    <row r="3" spans="1:22">
      <c r="A3" s="1850" t="s">
        <v>3315</v>
      </c>
      <c r="B3" s="1851"/>
      <c r="C3" s="1851"/>
      <c r="D3" s="1851"/>
      <c r="E3" s="1851"/>
      <c r="F3" s="1851"/>
      <c r="G3" s="1851"/>
      <c r="H3" s="1851"/>
      <c r="I3" s="1851"/>
      <c r="J3" s="1851"/>
      <c r="K3" s="1851"/>
      <c r="L3" s="1851"/>
      <c r="M3" s="1851"/>
      <c r="N3" s="1851"/>
      <c r="O3" s="1851"/>
      <c r="P3" s="1851"/>
      <c r="Q3" s="1851"/>
      <c r="R3" s="1851"/>
      <c r="S3" s="1851"/>
      <c r="T3" s="1851"/>
      <c r="U3" s="1851"/>
      <c r="V3" s="1852"/>
    </row>
    <row r="4" spans="1:22">
      <c r="A4" s="1850" t="s">
        <v>3</v>
      </c>
      <c r="B4" s="1851"/>
      <c r="C4" s="1851"/>
      <c r="D4" s="1851"/>
      <c r="E4" s="1851"/>
      <c r="F4" s="1851"/>
      <c r="G4" s="1851"/>
      <c r="H4" s="1851"/>
      <c r="I4" s="1851"/>
      <c r="J4" s="1851"/>
      <c r="K4" s="1851"/>
      <c r="L4" s="1851"/>
      <c r="M4" s="1851"/>
      <c r="N4" s="1851"/>
      <c r="O4" s="1851"/>
      <c r="P4" s="1851"/>
      <c r="Q4" s="1851"/>
      <c r="R4" s="1851"/>
      <c r="S4" s="1851"/>
      <c r="T4" s="1851"/>
      <c r="U4" s="1851"/>
      <c r="V4" s="1852"/>
    </row>
    <row r="5" spans="1:22" ht="15.75" thickBot="1">
      <c r="A5" s="1853" t="s">
        <v>4</v>
      </c>
      <c r="B5" s="1854"/>
      <c r="C5" s="1854"/>
      <c r="D5" s="1854"/>
      <c r="E5" s="1854"/>
      <c r="F5" s="1854"/>
      <c r="G5" s="1854"/>
      <c r="H5" s="1854"/>
      <c r="I5" s="1854"/>
      <c r="J5" s="1854"/>
      <c r="K5" s="1854"/>
      <c r="L5" s="1854"/>
      <c r="M5" s="1854"/>
      <c r="N5" s="1854"/>
      <c r="O5" s="1854"/>
      <c r="P5" s="1854"/>
      <c r="Q5" s="1854"/>
      <c r="R5" s="1854"/>
      <c r="S5" s="1854"/>
      <c r="T5" s="1854"/>
      <c r="U5" s="1854"/>
      <c r="V5" s="1855"/>
    </row>
    <row r="6" spans="1:22" ht="16.5" thickBot="1">
      <c r="A6" s="1841" t="s">
        <v>3814</v>
      </c>
      <c r="B6" s="1842"/>
      <c r="C6" s="1842"/>
      <c r="D6" s="1842"/>
      <c r="E6" s="1842"/>
      <c r="F6" s="1842"/>
      <c r="G6" s="1842"/>
      <c r="H6" s="1842"/>
      <c r="I6" s="1842"/>
      <c r="J6" s="1842"/>
      <c r="K6" s="1842"/>
      <c r="L6" s="1842"/>
      <c r="M6" s="1842"/>
      <c r="N6" s="1842"/>
      <c r="O6" s="1842"/>
      <c r="P6" s="1842"/>
      <c r="Q6" s="1842"/>
      <c r="R6" s="1842"/>
      <c r="S6" s="1842"/>
      <c r="T6" s="1842"/>
      <c r="U6" s="1842"/>
      <c r="V6" s="1843"/>
    </row>
    <row r="7" spans="1:22" ht="15.75">
      <c r="A7" s="589" t="s">
        <v>13</v>
      </c>
      <c r="B7" s="1829" t="str">
        <f>ORÇAMENTO!C6</f>
        <v>PAVIMENTAÇÃO URBANA EM SANTO ANTONIO DO LESTE</v>
      </c>
      <c r="C7" s="1829"/>
      <c r="D7" s="1829"/>
      <c r="E7" s="1829"/>
      <c r="F7" s="1829"/>
      <c r="G7" s="1829"/>
      <c r="H7" s="1829"/>
      <c r="I7" s="1829"/>
      <c r="J7" s="1829"/>
      <c r="K7" s="1829"/>
      <c r="L7" s="1829"/>
      <c r="M7" s="1829"/>
      <c r="N7" s="1829"/>
      <c r="O7" s="1829"/>
      <c r="P7" s="1829"/>
      <c r="Q7" s="1829"/>
      <c r="R7" s="1829"/>
      <c r="S7" s="1829"/>
      <c r="T7" s="1829"/>
      <c r="U7" s="1829"/>
      <c r="V7" s="1830"/>
    </row>
    <row r="8" spans="1:22" ht="15.75">
      <c r="A8" s="590" t="s">
        <v>3903</v>
      </c>
      <c r="B8" s="1831" t="e">
        <f>'QUADRO DE RUAS'!#REF!</f>
        <v>#REF!</v>
      </c>
      <c r="C8" s="1831"/>
      <c r="D8" s="1831"/>
      <c r="E8" s="1831"/>
      <c r="F8" s="1831"/>
      <c r="G8" s="1831"/>
      <c r="H8" s="1831"/>
      <c r="I8" s="1831"/>
      <c r="J8" s="1831"/>
      <c r="K8" s="1831"/>
      <c r="L8" s="1831"/>
      <c r="M8" s="1831"/>
      <c r="N8" s="1831"/>
      <c r="O8" s="1831"/>
      <c r="P8" s="1831"/>
      <c r="Q8" s="1831"/>
      <c r="R8" s="1831"/>
      <c r="S8" s="1831"/>
      <c r="T8" s="1831"/>
      <c r="U8" s="1831"/>
      <c r="V8" s="1832"/>
    </row>
    <row r="9" spans="1:22" ht="15.75">
      <c r="A9" s="590" t="s">
        <v>3904</v>
      </c>
      <c r="B9" s="1831" t="str">
        <f>ORÇAMENTO!C8</f>
        <v>PREFEITURA MUNICIPAL DE SANTO ANTONIO DO LESTE</v>
      </c>
      <c r="C9" s="1831"/>
      <c r="D9" s="1831"/>
      <c r="E9" s="1831"/>
      <c r="F9" s="1831"/>
      <c r="G9" s="1831"/>
      <c r="H9" s="1831"/>
      <c r="I9" s="1831"/>
      <c r="J9" s="1831"/>
      <c r="K9" s="1831"/>
      <c r="L9" s="1831"/>
      <c r="M9" s="1831"/>
      <c r="N9" s="1831"/>
      <c r="O9" s="1831"/>
      <c r="P9" s="1831"/>
      <c r="Q9" s="1831"/>
      <c r="R9" s="1831"/>
      <c r="S9" s="1831"/>
      <c r="T9" s="1831"/>
      <c r="U9" s="1831"/>
      <c r="V9" s="1832"/>
    </row>
    <row r="10" spans="1:22" ht="15.75">
      <c r="A10" s="590" t="s">
        <v>15</v>
      </c>
      <c r="B10" s="1831" t="str">
        <f>ORÇAMENTO!C9</f>
        <v>JANEIRO/2022</v>
      </c>
      <c r="C10" s="1831"/>
      <c r="D10" s="1831"/>
      <c r="E10" s="1831"/>
      <c r="F10" s="1831"/>
      <c r="G10" s="1831"/>
      <c r="H10" s="1831"/>
      <c r="I10" s="1831"/>
      <c r="J10" s="1831"/>
      <c r="K10" s="1831"/>
      <c r="L10" s="1831"/>
      <c r="M10" s="1831"/>
      <c r="N10" s="1831"/>
      <c r="O10" s="1831"/>
      <c r="P10" s="1831"/>
      <c r="Q10" s="1831"/>
      <c r="R10" s="1831"/>
      <c r="S10" s="1831"/>
      <c r="T10" s="1831"/>
      <c r="U10" s="1831"/>
      <c r="V10" s="1832"/>
    </row>
    <row r="11" spans="1:22" ht="15.75">
      <c r="A11" s="1833" t="s">
        <v>3905</v>
      </c>
      <c r="B11" s="1834"/>
      <c r="C11" s="1834"/>
      <c r="D11" s="1834"/>
      <c r="E11" s="1834"/>
      <c r="F11" s="1834"/>
      <c r="G11" s="1834"/>
      <c r="H11" s="1834"/>
      <c r="I11" s="1834"/>
      <c r="J11" s="1834"/>
      <c r="K11" s="1834"/>
      <c r="L11" s="1834"/>
      <c r="M11" s="1834"/>
      <c r="N11" s="1834"/>
      <c r="O11" s="1834"/>
      <c r="P11" s="1834"/>
      <c r="Q11" s="1834"/>
      <c r="R11" s="1834"/>
      <c r="S11" s="1834"/>
      <c r="T11" s="1834"/>
      <c r="U11" s="1834"/>
      <c r="V11" s="1835"/>
    </row>
    <row r="12" spans="1:22" ht="18">
      <c r="A12" s="1836" t="s">
        <v>3906</v>
      </c>
      <c r="B12" s="1837"/>
      <c r="C12" s="1837"/>
      <c r="D12" s="1837"/>
      <c r="E12" s="1837"/>
      <c r="F12" s="1837"/>
      <c r="G12" s="1837"/>
      <c r="H12" s="972" t="s">
        <v>3866</v>
      </c>
      <c r="I12" s="581" t="s">
        <v>3907</v>
      </c>
      <c r="J12" s="1838">
        <v>100000</v>
      </c>
      <c r="K12" s="1838"/>
      <c r="L12" s="1838"/>
      <c r="M12" s="582"/>
      <c r="N12" s="582"/>
      <c r="O12" s="582"/>
      <c r="P12" s="582"/>
      <c r="Q12" s="582"/>
      <c r="R12" s="1839"/>
      <c r="S12" s="1839"/>
      <c r="T12" s="1839"/>
      <c r="U12" s="1839"/>
      <c r="V12" s="591"/>
    </row>
    <row r="13" spans="1:22" ht="18">
      <c r="A13" s="1825" t="s">
        <v>3908</v>
      </c>
      <c r="B13" s="1826"/>
      <c r="C13" s="1826"/>
      <c r="D13" s="1826"/>
      <c r="E13" s="1826"/>
      <c r="F13" s="1826"/>
      <c r="G13" s="1826"/>
      <c r="H13" s="971" t="s">
        <v>3909</v>
      </c>
      <c r="I13" s="583" t="s">
        <v>3907</v>
      </c>
      <c r="J13" s="1827">
        <v>2.5</v>
      </c>
      <c r="K13" s="1827"/>
      <c r="L13" s="1827"/>
      <c r="M13" s="584"/>
      <c r="N13" s="584"/>
      <c r="O13" s="584"/>
      <c r="P13" s="584"/>
      <c r="Q13" s="584"/>
      <c r="R13" s="1840"/>
      <c r="S13" s="1840"/>
      <c r="T13" s="1840"/>
      <c r="U13" s="1840"/>
      <c r="V13" s="592"/>
    </row>
    <row r="14" spans="1:22" ht="18.75">
      <c r="A14" s="1825" t="s">
        <v>3910</v>
      </c>
      <c r="B14" s="1826"/>
      <c r="C14" s="1826"/>
      <c r="D14" s="1826"/>
      <c r="E14" s="1826"/>
      <c r="F14" s="1826"/>
      <c r="G14" s="1826"/>
      <c r="H14" s="971" t="s">
        <v>3911</v>
      </c>
      <c r="I14" s="583" t="s">
        <v>3907</v>
      </c>
      <c r="J14" s="1827">
        <v>20</v>
      </c>
      <c r="K14" s="1827"/>
      <c r="L14" s="1827"/>
      <c r="M14" s="312"/>
      <c r="N14" s="312"/>
      <c r="O14" s="312"/>
      <c r="P14" s="584"/>
      <c r="Q14" s="584"/>
      <c r="R14" s="583"/>
      <c r="S14" s="585"/>
      <c r="T14" s="586"/>
      <c r="U14" s="587"/>
      <c r="V14" s="592"/>
    </row>
    <row r="15" spans="1:22" ht="18.75">
      <c r="A15" s="1825" t="s">
        <v>3912</v>
      </c>
      <c r="B15" s="1826"/>
      <c r="C15" s="1826"/>
      <c r="D15" s="1826"/>
      <c r="E15" s="1826"/>
      <c r="F15" s="1826"/>
      <c r="G15" s="1826"/>
      <c r="H15" s="971" t="s">
        <v>3913</v>
      </c>
      <c r="I15" s="583" t="s">
        <v>3907</v>
      </c>
      <c r="J15" s="1827">
        <v>8.9</v>
      </c>
      <c r="K15" s="1827"/>
      <c r="L15" s="1827"/>
      <c r="M15" s="1828"/>
      <c r="N15" s="1828"/>
      <c r="O15" s="584"/>
      <c r="P15" s="584"/>
      <c r="Q15" s="584"/>
      <c r="R15" s="583"/>
      <c r="S15" s="585"/>
      <c r="T15" s="586"/>
      <c r="U15" s="587"/>
      <c r="V15" s="593"/>
    </row>
    <row r="16" spans="1:22" ht="18">
      <c r="A16" s="1818" t="s">
        <v>3914</v>
      </c>
      <c r="B16" s="1819"/>
      <c r="C16" s="1819"/>
      <c r="D16" s="1819"/>
      <c r="E16" s="1819"/>
      <c r="F16" s="1819"/>
      <c r="G16" s="1819"/>
      <c r="H16" s="973" t="s">
        <v>3915</v>
      </c>
      <c r="I16" s="588" t="s">
        <v>3907</v>
      </c>
      <c r="J16" s="1820">
        <f>J15</f>
        <v>8.9</v>
      </c>
      <c r="K16" s="1820"/>
      <c r="L16" s="1820"/>
      <c r="M16" s="313"/>
      <c r="N16" s="313"/>
      <c r="O16" s="313"/>
      <c r="P16" s="313"/>
      <c r="Q16" s="313"/>
      <c r="R16" s="313"/>
      <c r="S16" s="313"/>
      <c r="T16" s="313"/>
      <c r="U16" s="313"/>
      <c r="V16" s="594"/>
    </row>
    <row r="17" spans="1:22" ht="18">
      <c r="A17" s="1821" t="s">
        <v>3916</v>
      </c>
      <c r="B17" s="1821"/>
      <c r="C17" s="1821"/>
      <c r="D17" s="1821"/>
      <c r="E17" s="1821" t="s">
        <v>3917</v>
      </c>
      <c r="F17" s="1821"/>
      <c r="G17" s="1821"/>
      <c r="H17" s="1821"/>
      <c r="I17" s="1822" t="s">
        <v>3918</v>
      </c>
      <c r="J17" s="1823"/>
      <c r="K17" s="1824"/>
      <c r="L17" s="1815" t="s">
        <v>3919</v>
      </c>
      <c r="M17" s="1816"/>
      <c r="N17" s="1817"/>
      <c r="O17" s="1815" t="s">
        <v>3920</v>
      </c>
      <c r="P17" s="1816"/>
      <c r="Q17" s="1816"/>
      <c r="R17" s="1816"/>
      <c r="S17" s="1816"/>
      <c r="T17" s="1816"/>
      <c r="U17" s="1816"/>
      <c r="V17" s="1817"/>
    </row>
    <row r="18" spans="1:22" ht="18">
      <c r="A18" s="1810" t="s">
        <v>3921</v>
      </c>
      <c r="B18" s="1810"/>
      <c r="C18" s="1810"/>
      <c r="D18" s="1810"/>
      <c r="E18" s="1810" t="s">
        <v>3909</v>
      </c>
      <c r="F18" s="1810"/>
      <c r="G18" s="1810"/>
      <c r="H18" s="1810"/>
      <c r="I18" s="1811">
        <v>2.5</v>
      </c>
      <c r="J18" s="1812"/>
      <c r="K18" s="1813"/>
      <c r="L18" s="1814">
        <v>2.5</v>
      </c>
      <c r="M18" s="1814"/>
      <c r="N18" s="1814"/>
      <c r="O18" s="1810" t="s">
        <v>3922</v>
      </c>
      <c r="P18" s="1810"/>
      <c r="Q18" s="1810"/>
      <c r="R18" s="1810"/>
      <c r="S18" s="1810"/>
      <c r="T18" s="1809">
        <v>1.2</v>
      </c>
      <c r="U18" s="1809"/>
      <c r="V18" s="1809"/>
    </row>
    <row r="19" spans="1:22" ht="18">
      <c r="A19" s="1810" t="s">
        <v>3923</v>
      </c>
      <c r="B19" s="1810"/>
      <c r="C19" s="1810"/>
      <c r="D19" s="1810"/>
      <c r="E19" s="1810" t="s">
        <v>3924</v>
      </c>
      <c r="F19" s="1810"/>
      <c r="G19" s="1810"/>
      <c r="H19" s="1810"/>
      <c r="I19" s="1811">
        <f>M50</f>
        <v>19.554716246294959</v>
      </c>
      <c r="J19" s="1812"/>
      <c r="K19" s="1813"/>
      <c r="L19" s="1814">
        <f>V51</f>
        <v>20</v>
      </c>
      <c r="M19" s="1814"/>
      <c r="N19" s="1814"/>
      <c r="O19" s="1810" t="s">
        <v>3925</v>
      </c>
      <c r="P19" s="1810"/>
      <c r="Q19" s="1810"/>
      <c r="R19" s="1810"/>
      <c r="S19" s="1810"/>
      <c r="T19" s="1809">
        <v>1</v>
      </c>
      <c r="U19" s="1809"/>
      <c r="V19" s="1809"/>
    </row>
    <row r="20" spans="1:22" ht="18">
      <c r="A20" s="1810" t="s">
        <v>3926</v>
      </c>
      <c r="B20" s="1810"/>
      <c r="C20" s="1810"/>
      <c r="D20" s="1810"/>
      <c r="E20" s="1810" t="s">
        <v>3927</v>
      </c>
      <c r="F20" s="1810"/>
      <c r="G20" s="1810"/>
      <c r="H20" s="1810"/>
      <c r="I20" s="1811">
        <f>Q55</f>
        <v>13.603117938439361</v>
      </c>
      <c r="J20" s="1812"/>
      <c r="K20" s="1813"/>
      <c r="L20" s="1814">
        <f>V56</f>
        <v>15</v>
      </c>
      <c r="M20" s="1814"/>
      <c r="N20" s="1814"/>
      <c r="O20" s="1810" t="s">
        <v>3928</v>
      </c>
      <c r="P20" s="1810"/>
      <c r="Q20" s="1810"/>
      <c r="R20" s="1810"/>
      <c r="S20" s="1810"/>
      <c r="T20" s="1809">
        <v>1</v>
      </c>
      <c r="U20" s="1809"/>
      <c r="V20" s="1809"/>
    </row>
    <row r="21" spans="1:22" ht="18">
      <c r="A21" s="1810" t="s">
        <v>3929</v>
      </c>
      <c r="B21" s="1810"/>
      <c r="C21" s="1810"/>
      <c r="D21" s="1810"/>
      <c r="E21" s="1810" t="s">
        <v>3930</v>
      </c>
      <c r="F21" s="1810"/>
      <c r="G21" s="1810"/>
      <c r="H21" s="1810"/>
      <c r="I21" s="1811">
        <f>V60</f>
        <v>-1.396882061560639</v>
      </c>
      <c r="J21" s="1812"/>
      <c r="K21" s="1813"/>
      <c r="L21" s="1814">
        <f>I21</f>
        <v>-1.396882061560639</v>
      </c>
      <c r="M21" s="1814"/>
      <c r="N21" s="1814"/>
      <c r="O21" s="1810" t="s">
        <v>3931</v>
      </c>
      <c r="P21" s="1810"/>
      <c r="Q21" s="1810"/>
      <c r="R21" s="1810"/>
      <c r="S21" s="1810"/>
      <c r="T21" s="1809">
        <v>1</v>
      </c>
      <c r="U21" s="1809"/>
      <c r="V21" s="1809"/>
    </row>
    <row r="22" spans="1:22" ht="16.5" thickBot="1">
      <c r="A22" s="595"/>
      <c r="B22" s="314"/>
      <c r="C22" s="314"/>
      <c r="D22" s="314"/>
      <c r="E22" s="314"/>
      <c r="F22" s="314"/>
      <c r="G22" s="314"/>
      <c r="H22" s="314"/>
      <c r="I22" s="314"/>
      <c r="J22" s="314"/>
      <c r="K22" s="314"/>
      <c r="L22" s="314"/>
      <c r="M22" s="314"/>
      <c r="N22" s="314"/>
      <c r="O22" s="314"/>
      <c r="P22" s="314"/>
      <c r="Q22" s="314"/>
      <c r="R22" s="314"/>
      <c r="S22" s="314"/>
      <c r="T22" s="314"/>
      <c r="U22" s="314"/>
      <c r="V22" s="596"/>
    </row>
    <row r="23" spans="1:22" ht="16.5" thickBot="1">
      <c r="A23" s="1806" t="s">
        <v>3932</v>
      </c>
      <c r="B23" s="1807"/>
      <c r="C23" s="1807"/>
      <c r="D23" s="1807"/>
      <c r="E23" s="1807"/>
      <c r="F23" s="1807"/>
      <c r="G23" s="1807"/>
      <c r="H23" s="1807"/>
      <c r="I23" s="1807"/>
      <c r="J23" s="1807"/>
      <c r="K23" s="1807"/>
      <c r="L23" s="1807"/>
      <c r="M23" s="1807"/>
      <c r="N23" s="1807"/>
      <c r="O23" s="1807"/>
      <c r="P23" s="1807"/>
      <c r="Q23" s="1807"/>
      <c r="R23" s="1807"/>
      <c r="S23" s="1807"/>
      <c r="T23" s="1807"/>
      <c r="U23" s="1807"/>
      <c r="V23" s="1808"/>
    </row>
    <row r="24" spans="1:22" ht="16.5" thickBot="1">
      <c r="A24" s="597"/>
      <c r="B24" s="315"/>
      <c r="C24" s="315"/>
      <c r="D24" s="315"/>
      <c r="E24" s="315"/>
      <c r="F24" s="315"/>
      <c r="G24" s="315"/>
      <c r="H24" s="315"/>
      <c r="I24" s="315"/>
      <c r="J24" s="315"/>
      <c r="K24" s="315"/>
      <c r="L24" s="315"/>
      <c r="M24" s="315"/>
      <c r="N24" s="315"/>
      <c r="O24" s="315"/>
      <c r="P24" s="315"/>
      <c r="Q24" s="315"/>
      <c r="R24" s="315"/>
      <c r="S24" s="315"/>
      <c r="T24" s="315"/>
      <c r="U24" s="315"/>
      <c r="V24" s="598"/>
    </row>
    <row r="25" spans="1:22" ht="15.75">
      <c r="A25" s="597"/>
      <c r="B25" s="316"/>
      <c r="C25" s="317"/>
      <c r="D25" s="317"/>
      <c r="E25" s="317"/>
      <c r="F25" s="317"/>
      <c r="G25" s="317"/>
      <c r="H25" s="317"/>
      <c r="I25" s="318">
        <v>4.82E-2</v>
      </c>
      <c r="J25" s="319"/>
      <c r="K25" s="319"/>
      <c r="L25" s="319"/>
      <c r="M25" s="319"/>
      <c r="N25" s="320">
        <v>-0.59799999999999998</v>
      </c>
      <c r="O25" s="321"/>
      <c r="P25" s="321"/>
      <c r="Q25" s="315"/>
      <c r="R25" s="315"/>
      <c r="S25" s="315"/>
      <c r="T25" s="315"/>
      <c r="U25" s="315"/>
      <c r="V25" s="598"/>
    </row>
    <row r="26" spans="1:22" ht="16.5" thickBot="1">
      <c r="A26" s="597"/>
      <c r="B26" s="322" t="s">
        <v>3933</v>
      </c>
      <c r="C26" s="323" t="s">
        <v>3907</v>
      </c>
      <c r="D26" s="324">
        <v>77.67</v>
      </c>
      <c r="E26" s="323" t="s">
        <v>3934</v>
      </c>
      <c r="F26" s="325"/>
      <c r="G26" s="325"/>
      <c r="H26" s="325" t="s">
        <v>3866</v>
      </c>
      <c r="I26" s="325"/>
      <c r="J26" s="323" t="s">
        <v>3934</v>
      </c>
      <c r="K26" s="325"/>
      <c r="L26" s="325"/>
      <c r="M26" s="323" t="s">
        <v>3935</v>
      </c>
      <c r="N26" s="326"/>
      <c r="O26" s="315"/>
      <c r="P26" s="315"/>
      <c r="Q26" s="315"/>
      <c r="R26" s="315"/>
      <c r="S26" s="315"/>
      <c r="T26" s="315"/>
      <c r="U26" s="315"/>
      <c r="V26" s="598"/>
    </row>
    <row r="27" spans="1:22" ht="15.75">
      <c r="A27" s="597"/>
      <c r="B27" s="327"/>
      <c r="C27" s="327"/>
      <c r="D27" s="327"/>
      <c r="E27" s="327"/>
      <c r="F27" s="328"/>
      <c r="G27" s="328"/>
      <c r="H27" s="328"/>
      <c r="I27" s="1805">
        <v>4.82E-2</v>
      </c>
      <c r="J27" s="1805"/>
      <c r="K27" s="1805"/>
      <c r="L27" s="328"/>
      <c r="M27" s="327"/>
      <c r="N27" s="1805">
        <v>-0.59799999999999998</v>
      </c>
      <c r="O27" s="1805"/>
      <c r="P27" s="1805"/>
      <c r="Q27" s="315"/>
      <c r="R27" s="315"/>
      <c r="S27" s="315"/>
      <c r="T27" s="315"/>
      <c r="U27" s="315"/>
      <c r="V27" s="598"/>
    </row>
    <row r="28" spans="1:22" ht="15.75">
      <c r="A28" s="597"/>
      <c r="B28" s="327" t="s">
        <v>3933</v>
      </c>
      <c r="C28" s="327" t="s">
        <v>3907</v>
      </c>
      <c r="D28" s="974">
        <v>77.67</v>
      </c>
      <c r="E28" s="327" t="s">
        <v>3934</v>
      </c>
      <c r="F28" s="329"/>
      <c r="G28" s="1801">
        <f>J12</f>
        <v>100000</v>
      </c>
      <c r="H28" s="1801"/>
      <c r="I28" s="1801"/>
      <c r="J28" s="315"/>
      <c r="K28" s="315"/>
      <c r="L28" s="1802">
        <f>J15</f>
        <v>8.9</v>
      </c>
      <c r="M28" s="1802"/>
      <c r="N28" s="1802"/>
      <c r="O28" s="315"/>
      <c r="P28" s="315"/>
      <c r="Q28" s="315"/>
      <c r="R28" s="315"/>
      <c r="S28" s="315"/>
      <c r="T28" s="315"/>
      <c r="U28" s="315"/>
      <c r="V28" s="598"/>
    </row>
    <row r="29" spans="1:22" ht="15.75">
      <c r="A29" s="597"/>
      <c r="B29" s="328"/>
      <c r="C29" s="328"/>
      <c r="D29" s="328"/>
      <c r="E29" s="328"/>
      <c r="F29" s="315"/>
      <c r="G29" s="315"/>
      <c r="H29" s="315"/>
      <c r="I29" s="315"/>
      <c r="J29" s="315"/>
      <c r="K29" s="315"/>
      <c r="L29" s="315"/>
      <c r="M29" s="315"/>
      <c r="N29" s="315"/>
      <c r="O29" s="315"/>
      <c r="P29" s="315"/>
      <c r="Q29" s="315"/>
      <c r="R29" s="315"/>
      <c r="S29" s="315"/>
      <c r="T29" s="315"/>
      <c r="U29" s="315"/>
      <c r="V29" s="598"/>
    </row>
    <row r="30" spans="1:22" ht="15.75">
      <c r="A30" s="597"/>
      <c r="B30" s="327" t="s">
        <v>3933</v>
      </c>
      <c r="C30" s="327" t="s">
        <v>3907</v>
      </c>
      <c r="D30" s="1803">
        <f>(D28*((G28)^I27)*((L28)^N27))</f>
        <v>36.603117938439361</v>
      </c>
      <c r="E30" s="1803"/>
      <c r="F30" s="1803"/>
      <c r="G30" s="315"/>
      <c r="H30" s="315"/>
      <c r="I30" s="315"/>
      <c r="J30" s="315"/>
      <c r="K30" s="315"/>
      <c r="L30" s="315"/>
      <c r="M30" s="315"/>
      <c r="N30" s="315"/>
      <c r="O30" s="315"/>
      <c r="P30" s="315"/>
      <c r="Q30" s="315"/>
      <c r="R30" s="315"/>
      <c r="S30" s="315"/>
      <c r="T30" s="315"/>
      <c r="U30" s="315"/>
      <c r="V30" s="598"/>
    </row>
    <row r="31" spans="1:22" ht="16.5" thickBot="1">
      <c r="A31" s="597"/>
      <c r="B31" s="327"/>
      <c r="C31" s="327"/>
      <c r="D31" s="977"/>
      <c r="E31" s="977"/>
      <c r="F31" s="977"/>
      <c r="G31" s="315"/>
      <c r="H31" s="315"/>
      <c r="I31" s="315"/>
      <c r="J31" s="315"/>
      <c r="K31" s="315"/>
      <c r="L31" s="315"/>
      <c r="M31" s="315"/>
      <c r="N31" s="315"/>
      <c r="O31" s="315"/>
      <c r="P31" s="315"/>
      <c r="Q31" s="315"/>
      <c r="R31" s="315"/>
      <c r="S31" s="315"/>
      <c r="T31" s="315"/>
      <c r="U31" s="315"/>
      <c r="V31" s="598"/>
    </row>
    <row r="32" spans="1:22" ht="15.75">
      <c r="A32" s="597"/>
      <c r="B32" s="330"/>
      <c r="C32" s="331"/>
      <c r="D32" s="331"/>
      <c r="E32" s="331"/>
      <c r="F32" s="331"/>
      <c r="G32" s="331"/>
      <c r="H32" s="331"/>
      <c r="I32" s="332">
        <v>4.82E-2</v>
      </c>
      <c r="J32" s="333"/>
      <c r="K32" s="333"/>
      <c r="L32" s="333"/>
      <c r="M32" s="333"/>
      <c r="N32" s="334">
        <v>-0.59799999999999998</v>
      </c>
      <c r="O32" s="321"/>
      <c r="P32" s="321"/>
      <c r="Q32" s="315"/>
      <c r="R32" s="315"/>
      <c r="S32" s="315"/>
      <c r="T32" s="315"/>
      <c r="U32" s="315"/>
      <c r="V32" s="598"/>
    </row>
    <row r="33" spans="1:22" ht="16.5" thickBot="1">
      <c r="A33" s="597"/>
      <c r="B33" s="335" t="s">
        <v>3936</v>
      </c>
      <c r="C33" s="336" t="s">
        <v>3907</v>
      </c>
      <c r="D33" s="337">
        <v>77.67</v>
      </c>
      <c r="E33" s="336" t="s">
        <v>3934</v>
      </c>
      <c r="F33" s="338"/>
      <c r="G33" s="338"/>
      <c r="H33" s="338" t="s">
        <v>3866</v>
      </c>
      <c r="I33" s="338"/>
      <c r="J33" s="336" t="s">
        <v>3934</v>
      </c>
      <c r="K33" s="338"/>
      <c r="L33" s="338"/>
      <c r="M33" s="336" t="s">
        <v>3937</v>
      </c>
      <c r="N33" s="339"/>
      <c r="O33" s="315"/>
      <c r="P33" s="315"/>
      <c r="Q33" s="315"/>
      <c r="R33" s="315"/>
      <c r="S33" s="315"/>
      <c r="T33" s="315"/>
      <c r="U33" s="315"/>
      <c r="V33" s="598"/>
    </row>
    <row r="34" spans="1:22" ht="15.75">
      <c r="A34" s="597"/>
      <c r="B34" s="327"/>
      <c r="C34" s="327"/>
      <c r="D34" s="977"/>
      <c r="E34" s="977"/>
      <c r="F34" s="977"/>
      <c r="G34" s="315"/>
      <c r="H34" s="315"/>
      <c r="I34" s="315"/>
      <c r="J34" s="315"/>
      <c r="K34" s="315"/>
      <c r="L34" s="315"/>
      <c r="M34" s="315"/>
      <c r="N34" s="315"/>
      <c r="O34" s="315"/>
      <c r="P34" s="315"/>
      <c r="Q34" s="315"/>
      <c r="R34" s="315"/>
      <c r="S34" s="315"/>
      <c r="T34" s="315"/>
      <c r="U34" s="315"/>
      <c r="V34" s="598"/>
    </row>
    <row r="35" spans="1:22" ht="15.75">
      <c r="A35" s="597"/>
      <c r="B35" s="327"/>
      <c r="C35" s="327"/>
      <c r="D35" s="327"/>
      <c r="E35" s="327"/>
      <c r="F35" s="328"/>
      <c r="G35" s="328"/>
      <c r="H35" s="328"/>
      <c r="I35" s="1805">
        <v>4.82E-2</v>
      </c>
      <c r="J35" s="1805"/>
      <c r="K35" s="1805"/>
      <c r="L35" s="328"/>
      <c r="M35" s="327"/>
      <c r="N35" s="1805">
        <v>-0.59799999999999998</v>
      </c>
      <c r="O35" s="1805"/>
      <c r="P35" s="1805"/>
      <c r="Q35" s="315"/>
      <c r="R35" s="315"/>
      <c r="S35" s="315"/>
      <c r="T35" s="315"/>
      <c r="U35" s="315"/>
      <c r="V35" s="598"/>
    </row>
    <row r="36" spans="1:22" ht="15.75">
      <c r="A36" s="597"/>
      <c r="B36" s="327" t="s">
        <v>3936</v>
      </c>
      <c r="C36" s="327" t="s">
        <v>3907</v>
      </c>
      <c r="D36" s="974">
        <v>77.67</v>
      </c>
      <c r="E36" s="327" t="s">
        <v>3934</v>
      </c>
      <c r="F36" s="329"/>
      <c r="G36" s="1801">
        <f>J12</f>
        <v>100000</v>
      </c>
      <c r="H36" s="1801"/>
      <c r="I36" s="1801"/>
      <c r="J36" s="315"/>
      <c r="K36" s="315"/>
      <c r="L36" s="1802">
        <v>20</v>
      </c>
      <c r="M36" s="1802"/>
      <c r="N36" s="1802"/>
      <c r="O36" s="315"/>
      <c r="P36" s="315"/>
      <c r="Q36" s="315"/>
      <c r="R36" s="315"/>
      <c r="S36" s="315"/>
      <c r="T36" s="315"/>
      <c r="U36" s="315"/>
      <c r="V36" s="598"/>
    </row>
    <row r="37" spans="1:22" ht="15.75">
      <c r="A37" s="597"/>
      <c r="B37" s="327"/>
      <c r="C37" s="327"/>
      <c r="D37" s="327"/>
      <c r="E37" s="327"/>
      <c r="F37" s="329"/>
      <c r="G37" s="975"/>
      <c r="H37" s="975"/>
      <c r="I37" s="975"/>
      <c r="J37" s="315"/>
      <c r="K37" s="315"/>
      <c r="L37" s="976"/>
      <c r="M37" s="976"/>
      <c r="N37" s="976"/>
      <c r="O37" s="315"/>
      <c r="P37" s="315"/>
      <c r="Q37" s="315"/>
      <c r="R37" s="315"/>
      <c r="S37" s="315"/>
      <c r="T37" s="315"/>
      <c r="U37" s="315"/>
      <c r="V37" s="598"/>
    </row>
    <row r="38" spans="1:22" ht="15.75">
      <c r="A38" s="597"/>
      <c r="B38" s="327" t="s">
        <v>3936</v>
      </c>
      <c r="C38" s="327" t="s">
        <v>3907</v>
      </c>
      <c r="D38" s="1803">
        <f>(D36*((G36)^I35)*((L36)^N35))</f>
        <v>22.554716246294959</v>
      </c>
      <c r="E38" s="1803"/>
      <c r="F38" s="1803"/>
      <c r="G38" s="340"/>
      <c r="H38" s="975"/>
      <c r="I38" s="975"/>
      <c r="J38" s="315"/>
      <c r="K38" s="315"/>
      <c r="L38" s="976"/>
      <c r="M38" s="976"/>
      <c r="N38" s="976"/>
      <c r="O38" s="315"/>
      <c r="P38" s="315"/>
      <c r="Q38" s="315"/>
      <c r="R38" s="315"/>
      <c r="S38" s="315"/>
      <c r="T38" s="315"/>
      <c r="U38" s="315"/>
      <c r="V38" s="598"/>
    </row>
    <row r="39" spans="1:22" ht="16.5" thickBot="1">
      <c r="A39" s="597"/>
      <c r="B39" s="327"/>
      <c r="C39" s="327"/>
      <c r="D39" s="977"/>
      <c r="E39" s="977"/>
      <c r="F39" s="977"/>
      <c r="G39" s="975"/>
      <c r="H39" s="975"/>
      <c r="I39" s="975"/>
      <c r="J39" s="315"/>
      <c r="K39" s="315"/>
      <c r="L39" s="976"/>
      <c r="M39" s="976"/>
      <c r="N39" s="976"/>
      <c r="O39" s="315"/>
      <c r="P39" s="315"/>
      <c r="Q39" s="315"/>
      <c r="R39" s="315"/>
      <c r="S39" s="315"/>
      <c r="T39" s="315"/>
      <c r="U39" s="315"/>
      <c r="V39" s="598"/>
    </row>
    <row r="40" spans="1:22" ht="15.75">
      <c r="A40" s="597"/>
      <c r="B40" s="341"/>
      <c r="C40" s="342"/>
      <c r="D40" s="342"/>
      <c r="E40" s="342"/>
      <c r="F40" s="342"/>
      <c r="G40" s="342"/>
      <c r="H40" s="342"/>
      <c r="I40" s="343">
        <v>4.82E-2</v>
      </c>
      <c r="J40" s="344"/>
      <c r="K40" s="344"/>
      <c r="L40" s="344"/>
      <c r="M40" s="344"/>
      <c r="N40" s="345">
        <v>-0.59799999999999998</v>
      </c>
      <c r="O40" s="321"/>
      <c r="P40" s="321"/>
      <c r="Q40" s="315"/>
      <c r="R40" s="315"/>
      <c r="S40" s="315"/>
      <c r="T40" s="315"/>
      <c r="U40" s="315"/>
      <c r="V40" s="598"/>
    </row>
    <row r="41" spans="1:22" ht="16.5" thickBot="1">
      <c r="A41" s="597"/>
      <c r="B41" s="346" t="s">
        <v>3938</v>
      </c>
      <c r="C41" s="347" t="s">
        <v>3907</v>
      </c>
      <c r="D41" s="348">
        <v>77.67</v>
      </c>
      <c r="E41" s="347" t="s">
        <v>3934</v>
      </c>
      <c r="F41" s="349"/>
      <c r="G41" s="349"/>
      <c r="H41" s="349" t="s">
        <v>3866</v>
      </c>
      <c r="I41" s="349"/>
      <c r="J41" s="347" t="s">
        <v>3934</v>
      </c>
      <c r="K41" s="349"/>
      <c r="L41" s="349"/>
      <c r="M41" s="347" t="s">
        <v>3939</v>
      </c>
      <c r="N41" s="350"/>
      <c r="O41" s="315"/>
      <c r="P41" s="315"/>
      <c r="Q41" s="315"/>
      <c r="R41" s="315"/>
      <c r="S41" s="315"/>
      <c r="T41" s="315"/>
      <c r="U41" s="315"/>
      <c r="V41" s="598"/>
    </row>
    <row r="42" spans="1:22" ht="15.75">
      <c r="A42" s="597"/>
      <c r="B42" s="351"/>
      <c r="C42" s="351"/>
      <c r="D42" s="351"/>
      <c r="E42" s="351"/>
      <c r="F42" s="321"/>
      <c r="G42" s="321"/>
      <c r="H42" s="321"/>
      <c r="I42" s="321"/>
      <c r="J42" s="351"/>
      <c r="K42" s="321"/>
      <c r="L42" s="321"/>
      <c r="M42" s="351"/>
      <c r="N42" s="351"/>
      <c r="O42" s="315"/>
      <c r="P42" s="315"/>
      <c r="Q42" s="315"/>
      <c r="R42" s="315"/>
      <c r="S42" s="315"/>
      <c r="T42" s="315"/>
      <c r="U42" s="315"/>
      <c r="V42" s="598"/>
    </row>
    <row r="43" spans="1:22" ht="15.75">
      <c r="A43" s="597"/>
      <c r="B43" s="327"/>
      <c r="C43" s="327"/>
      <c r="D43" s="327"/>
      <c r="E43" s="327"/>
      <c r="F43" s="328"/>
      <c r="G43" s="328"/>
      <c r="H43" s="328"/>
      <c r="I43" s="1805">
        <v>4.82E-2</v>
      </c>
      <c r="J43" s="1805"/>
      <c r="K43" s="1805"/>
      <c r="L43" s="328"/>
      <c r="M43" s="328"/>
      <c r="N43" s="1805">
        <v>-0.59799999999999998</v>
      </c>
      <c r="O43" s="1805"/>
      <c r="P43" s="1805"/>
      <c r="Q43" s="315"/>
      <c r="R43" s="315"/>
      <c r="S43" s="315"/>
      <c r="T43" s="315"/>
      <c r="U43" s="315"/>
      <c r="V43" s="598"/>
    </row>
    <row r="44" spans="1:22" ht="15.75">
      <c r="A44" s="597"/>
      <c r="B44" s="327" t="s">
        <v>3938</v>
      </c>
      <c r="C44" s="327" t="s">
        <v>3907</v>
      </c>
      <c r="D44" s="974">
        <v>77.67</v>
      </c>
      <c r="E44" s="327" t="s">
        <v>3934</v>
      </c>
      <c r="F44" s="329"/>
      <c r="G44" s="1801">
        <f>J12</f>
        <v>100000</v>
      </c>
      <c r="H44" s="1801"/>
      <c r="I44" s="1801"/>
      <c r="J44" s="315"/>
      <c r="K44" s="1802">
        <f>J15</f>
        <v>8.9</v>
      </c>
      <c r="L44" s="1802">
        <v>20</v>
      </c>
      <c r="M44" s="1802"/>
      <c r="N44" s="1802"/>
      <c r="O44" s="315"/>
      <c r="P44" s="315"/>
      <c r="Q44" s="315"/>
      <c r="R44" s="315"/>
      <c r="S44" s="315"/>
      <c r="T44" s="315"/>
      <c r="U44" s="315"/>
      <c r="V44" s="599"/>
    </row>
    <row r="45" spans="1:22" ht="15.75">
      <c r="A45" s="597"/>
      <c r="B45" s="327"/>
      <c r="C45" s="327"/>
      <c r="D45" s="327"/>
      <c r="E45" s="327"/>
      <c r="F45" s="329"/>
      <c r="G45" s="975"/>
      <c r="H45" s="975"/>
      <c r="I45" s="975"/>
      <c r="J45" s="315"/>
      <c r="K45" s="315"/>
      <c r="L45" s="976"/>
      <c r="M45" s="976"/>
      <c r="N45" s="976"/>
      <c r="O45" s="315"/>
      <c r="P45" s="315"/>
      <c r="Q45" s="315"/>
      <c r="R45" s="315"/>
      <c r="S45" s="315"/>
      <c r="T45" s="315"/>
      <c r="U45" s="315"/>
      <c r="V45" s="598"/>
    </row>
    <row r="46" spans="1:22" ht="16.5" thickBot="1">
      <c r="A46" s="597"/>
      <c r="B46" s="327" t="s">
        <v>3938</v>
      </c>
      <c r="C46" s="327" t="s">
        <v>3940</v>
      </c>
      <c r="D46" s="1803">
        <f>(D44*((G44)^I43)*((K44)^N43))</f>
        <v>36.603117938439361</v>
      </c>
      <c r="E46" s="1803"/>
      <c r="F46" s="1803"/>
      <c r="G46" s="315"/>
      <c r="H46" s="315"/>
      <c r="I46" s="315"/>
      <c r="J46" s="315"/>
      <c r="K46" s="315"/>
      <c r="L46" s="315"/>
      <c r="M46" s="315"/>
      <c r="N46" s="315"/>
      <c r="O46" s="315"/>
      <c r="P46" s="315"/>
      <c r="Q46" s="315"/>
      <c r="R46" s="315"/>
      <c r="S46" s="315"/>
      <c r="T46" s="315"/>
      <c r="U46" s="315"/>
      <c r="V46" s="598"/>
    </row>
    <row r="47" spans="1:22" ht="15.75" thickBot="1">
      <c r="A47" s="1794" t="s">
        <v>3941</v>
      </c>
      <c r="B47" s="1795"/>
      <c r="C47" s="1795"/>
      <c r="D47" s="1795"/>
      <c r="E47" s="1795"/>
      <c r="F47" s="1795"/>
      <c r="G47" s="1795"/>
      <c r="H47" s="1795"/>
      <c r="I47" s="1795"/>
      <c r="J47" s="1795"/>
      <c r="K47" s="1795"/>
      <c r="L47" s="1795"/>
      <c r="M47" s="1795"/>
      <c r="N47" s="1795"/>
      <c r="O47" s="1795"/>
      <c r="P47" s="1795"/>
      <c r="Q47" s="1795"/>
      <c r="R47" s="1795"/>
      <c r="S47" s="1795"/>
      <c r="T47" s="1795"/>
      <c r="U47" s="1795"/>
      <c r="V47" s="1796"/>
    </row>
    <row r="48" spans="1:22" ht="15.75">
      <c r="A48" s="600"/>
      <c r="B48" s="321" t="s">
        <v>3909</v>
      </c>
      <c r="C48" s="351" t="s">
        <v>3934</v>
      </c>
      <c r="D48" s="352" t="s">
        <v>3942</v>
      </c>
      <c r="E48" s="351" t="s">
        <v>3433</v>
      </c>
      <c r="F48" s="321" t="s">
        <v>3924</v>
      </c>
      <c r="G48" s="351" t="s">
        <v>3934</v>
      </c>
      <c r="H48" s="352" t="s">
        <v>3943</v>
      </c>
      <c r="I48" s="353" t="s">
        <v>3944</v>
      </c>
      <c r="J48" s="321" t="s">
        <v>3936</v>
      </c>
      <c r="K48" s="328"/>
      <c r="L48" s="328"/>
      <c r="M48" s="328"/>
      <c r="N48" s="328"/>
      <c r="O48" s="328"/>
      <c r="P48" s="328"/>
      <c r="Q48" s="328"/>
      <c r="R48" s="328"/>
      <c r="S48" s="328"/>
      <c r="T48" s="328"/>
      <c r="U48" s="328"/>
      <c r="V48" s="599"/>
    </row>
    <row r="49" spans="1:22" ht="15.75">
      <c r="A49" s="600"/>
      <c r="B49" s="354">
        <f>J13</f>
        <v>2.5</v>
      </c>
      <c r="C49" s="327" t="s">
        <v>3934</v>
      </c>
      <c r="D49" s="355">
        <f>T18</f>
        <v>1.2</v>
      </c>
      <c r="E49" s="327" t="s">
        <v>3433</v>
      </c>
      <c r="F49" s="327" t="s">
        <v>3924</v>
      </c>
      <c r="G49" s="327" t="s">
        <v>3934</v>
      </c>
      <c r="H49" s="355">
        <v>1</v>
      </c>
      <c r="I49" s="353" t="s">
        <v>3944</v>
      </c>
      <c r="J49" s="1804">
        <f>D38</f>
        <v>22.554716246294959</v>
      </c>
      <c r="K49" s="1804"/>
      <c r="L49" s="328"/>
      <c r="M49" s="328"/>
      <c r="N49" s="328"/>
      <c r="O49" s="328"/>
      <c r="P49" s="328"/>
      <c r="Q49" s="328"/>
      <c r="R49" s="328"/>
      <c r="S49" s="328"/>
      <c r="T49" s="328"/>
      <c r="U49" s="356"/>
      <c r="V49" s="601"/>
    </row>
    <row r="50" spans="1:22" ht="15.75">
      <c r="A50" s="600"/>
      <c r="B50" s="328"/>
      <c r="C50" s="327"/>
      <c r="D50" s="355"/>
      <c r="E50" s="327"/>
      <c r="F50" s="328"/>
      <c r="G50" s="327"/>
      <c r="H50" s="355"/>
      <c r="I50" s="328"/>
      <c r="J50" s="328"/>
      <c r="K50" s="328"/>
      <c r="L50" s="978" t="s">
        <v>3945</v>
      </c>
      <c r="M50" s="1797">
        <f>(J49-B49*D49)/H49</f>
        <v>19.554716246294959</v>
      </c>
      <c r="N50" s="1798"/>
      <c r="O50" s="328"/>
      <c r="P50" s="328"/>
      <c r="Q50" s="328"/>
      <c r="R50" s="328"/>
      <c r="S50" s="328"/>
      <c r="T50" s="328"/>
      <c r="U50" s="356"/>
      <c r="V50" s="601"/>
    </row>
    <row r="51" spans="1:22" ht="16.5" thickBot="1">
      <c r="A51" s="600"/>
      <c r="B51" s="328"/>
      <c r="C51" s="328"/>
      <c r="D51" s="328"/>
      <c r="E51" s="328"/>
      <c r="F51" s="328"/>
      <c r="G51" s="328"/>
      <c r="H51" s="328"/>
      <c r="I51" s="328"/>
      <c r="J51" s="328"/>
      <c r="K51" s="328"/>
      <c r="L51" s="328"/>
      <c r="M51" s="328"/>
      <c r="N51" s="328"/>
      <c r="O51" s="328"/>
      <c r="P51" s="328"/>
      <c r="Q51" s="328"/>
      <c r="R51" s="328"/>
      <c r="S51" s="321" t="s">
        <v>3946</v>
      </c>
      <c r="T51" s="321"/>
      <c r="U51" s="321"/>
      <c r="V51" s="602">
        <v>20</v>
      </c>
    </row>
    <row r="52" spans="1:22" ht="15.75" thickBot="1">
      <c r="A52" s="1794" t="s">
        <v>3947</v>
      </c>
      <c r="B52" s="1795"/>
      <c r="C52" s="1795"/>
      <c r="D52" s="1795"/>
      <c r="E52" s="1795"/>
      <c r="F52" s="1795"/>
      <c r="G52" s="1795"/>
      <c r="H52" s="1795"/>
      <c r="I52" s="1795"/>
      <c r="J52" s="1795"/>
      <c r="K52" s="1795"/>
      <c r="L52" s="1795"/>
      <c r="M52" s="1795"/>
      <c r="N52" s="1795"/>
      <c r="O52" s="1795"/>
      <c r="P52" s="1795"/>
      <c r="Q52" s="1795"/>
      <c r="R52" s="1795"/>
      <c r="S52" s="1795"/>
      <c r="T52" s="1795"/>
      <c r="U52" s="1795"/>
      <c r="V52" s="1796"/>
    </row>
    <row r="53" spans="1:22" ht="15.75">
      <c r="A53" s="600"/>
      <c r="B53" s="321" t="s">
        <v>3909</v>
      </c>
      <c r="C53" s="351" t="s">
        <v>3934</v>
      </c>
      <c r="D53" s="352" t="s">
        <v>3942</v>
      </c>
      <c r="E53" s="351" t="s">
        <v>3433</v>
      </c>
      <c r="F53" s="321" t="s">
        <v>3924</v>
      </c>
      <c r="G53" s="351" t="s">
        <v>3934</v>
      </c>
      <c r="H53" s="352" t="s">
        <v>3943</v>
      </c>
      <c r="I53" s="351" t="s">
        <v>3433</v>
      </c>
      <c r="J53" s="321" t="s">
        <v>3927</v>
      </c>
      <c r="K53" s="351" t="s">
        <v>3934</v>
      </c>
      <c r="L53" s="352" t="s">
        <v>3948</v>
      </c>
      <c r="M53" s="353" t="s">
        <v>3944</v>
      </c>
      <c r="N53" s="357" t="s">
        <v>3938</v>
      </c>
      <c r="O53" s="358"/>
      <c r="P53" s="328"/>
      <c r="Q53" s="328"/>
      <c r="R53" s="328"/>
      <c r="S53" s="328"/>
      <c r="T53" s="328"/>
      <c r="U53" s="328"/>
      <c r="V53" s="599"/>
    </row>
    <row r="54" spans="1:22" ht="15.75">
      <c r="A54" s="600"/>
      <c r="B54" s="354">
        <f>B49</f>
        <v>2.5</v>
      </c>
      <c r="C54" s="327" t="s">
        <v>3934</v>
      </c>
      <c r="D54" s="355">
        <f>D49</f>
        <v>1.2</v>
      </c>
      <c r="E54" s="327" t="s">
        <v>3433</v>
      </c>
      <c r="F54" s="359">
        <f>V51</f>
        <v>20</v>
      </c>
      <c r="G54" s="327" t="s">
        <v>3934</v>
      </c>
      <c r="H54" s="355">
        <v>1</v>
      </c>
      <c r="I54" s="327" t="s">
        <v>3433</v>
      </c>
      <c r="J54" s="327" t="s">
        <v>3927</v>
      </c>
      <c r="K54" s="327" t="s">
        <v>3934</v>
      </c>
      <c r="L54" s="355">
        <v>1</v>
      </c>
      <c r="M54" s="353" t="s">
        <v>3944</v>
      </c>
      <c r="N54" s="979">
        <f>D46</f>
        <v>36.603117938439361</v>
      </c>
      <c r="O54" s="328"/>
      <c r="P54" s="328"/>
      <c r="Q54" s="328"/>
      <c r="R54" s="328"/>
      <c r="S54" s="328"/>
      <c r="T54" s="328"/>
      <c r="U54" s="328"/>
      <c r="V54" s="599"/>
    </row>
    <row r="55" spans="1:22" ht="15.75">
      <c r="A55" s="600"/>
      <c r="B55" s="328"/>
      <c r="C55" s="327"/>
      <c r="D55" s="355"/>
      <c r="E55" s="327"/>
      <c r="F55" s="328"/>
      <c r="G55" s="327"/>
      <c r="H55" s="355"/>
      <c r="I55" s="327"/>
      <c r="J55" s="328"/>
      <c r="K55" s="327"/>
      <c r="L55" s="355"/>
      <c r="M55" s="328"/>
      <c r="N55" s="327"/>
      <c r="O55" s="328"/>
      <c r="P55" s="360" t="s">
        <v>3949</v>
      </c>
      <c r="Q55" s="1797">
        <f>(N54-B54*D54-F54*H54)/L54</f>
        <v>13.603117938439361</v>
      </c>
      <c r="R55" s="1798"/>
      <c r="S55" s="328"/>
      <c r="T55" s="328"/>
      <c r="U55" s="328"/>
      <c r="V55" s="599"/>
    </row>
    <row r="56" spans="1:22" ht="16.5" thickBot="1">
      <c r="A56" s="600"/>
      <c r="B56" s="328"/>
      <c r="C56" s="328"/>
      <c r="D56" s="328"/>
      <c r="E56" s="328"/>
      <c r="F56" s="328"/>
      <c r="G56" s="328"/>
      <c r="H56" s="328"/>
      <c r="I56" s="328"/>
      <c r="J56" s="328"/>
      <c r="K56" s="328"/>
      <c r="L56" s="328"/>
      <c r="M56" s="328"/>
      <c r="N56" s="328"/>
      <c r="O56" s="328"/>
      <c r="P56" s="328"/>
      <c r="Q56" s="328"/>
      <c r="R56" s="328"/>
      <c r="S56" s="321" t="s">
        <v>3946</v>
      </c>
      <c r="T56" s="321"/>
      <c r="U56" s="321"/>
      <c r="V56" s="602">
        <v>15</v>
      </c>
    </row>
    <row r="57" spans="1:22" ht="15.75" thickBot="1">
      <c r="A57" s="1794" t="s">
        <v>3950</v>
      </c>
      <c r="B57" s="1795"/>
      <c r="C57" s="1795"/>
      <c r="D57" s="1795"/>
      <c r="E57" s="1795"/>
      <c r="F57" s="1795"/>
      <c r="G57" s="1795"/>
      <c r="H57" s="1795"/>
      <c r="I57" s="1795"/>
      <c r="J57" s="1795"/>
      <c r="K57" s="1795"/>
      <c r="L57" s="1795"/>
      <c r="M57" s="1795"/>
      <c r="N57" s="1795"/>
      <c r="O57" s="1795"/>
      <c r="P57" s="1795"/>
      <c r="Q57" s="1795"/>
      <c r="R57" s="1795"/>
      <c r="S57" s="1795"/>
      <c r="T57" s="1795"/>
      <c r="U57" s="1795"/>
      <c r="V57" s="1796"/>
    </row>
    <row r="58" spans="1:22" ht="15.75">
      <c r="A58" s="600"/>
      <c r="B58" s="321" t="s">
        <v>3909</v>
      </c>
      <c r="C58" s="351" t="s">
        <v>3934</v>
      </c>
      <c r="D58" s="352" t="s">
        <v>3942</v>
      </c>
      <c r="E58" s="351" t="s">
        <v>3433</v>
      </c>
      <c r="F58" s="321" t="s">
        <v>3924</v>
      </c>
      <c r="G58" s="351" t="s">
        <v>3934</v>
      </c>
      <c r="H58" s="352" t="s">
        <v>3943</v>
      </c>
      <c r="I58" s="351" t="s">
        <v>3433</v>
      </c>
      <c r="J58" s="321" t="s">
        <v>3927</v>
      </c>
      <c r="K58" s="351" t="s">
        <v>3934</v>
      </c>
      <c r="L58" s="352" t="s">
        <v>3948</v>
      </c>
      <c r="M58" s="351" t="s">
        <v>3433</v>
      </c>
      <c r="N58" s="321" t="s">
        <v>3930</v>
      </c>
      <c r="O58" s="351" t="s">
        <v>3934</v>
      </c>
      <c r="P58" s="352" t="s">
        <v>3951</v>
      </c>
      <c r="Q58" s="353" t="s">
        <v>3944</v>
      </c>
      <c r="R58" s="357" t="s">
        <v>3933</v>
      </c>
      <c r="S58" s="328"/>
      <c r="T58" s="328"/>
      <c r="U58" s="361"/>
      <c r="V58" s="603"/>
    </row>
    <row r="59" spans="1:22" ht="15.75">
      <c r="A59" s="600"/>
      <c r="B59" s="354">
        <f>B54</f>
        <v>2.5</v>
      </c>
      <c r="C59" s="327" t="s">
        <v>3934</v>
      </c>
      <c r="D59" s="355">
        <f>D54</f>
        <v>1.2</v>
      </c>
      <c r="E59" s="327" t="s">
        <v>3433</v>
      </c>
      <c r="F59" s="359">
        <f>V51</f>
        <v>20</v>
      </c>
      <c r="G59" s="327" t="s">
        <v>3934</v>
      </c>
      <c r="H59" s="355">
        <v>1</v>
      </c>
      <c r="I59" s="327" t="s">
        <v>3433</v>
      </c>
      <c r="J59" s="359">
        <f>V56</f>
        <v>15</v>
      </c>
      <c r="K59" s="327" t="s">
        <v>3934</v>
      </c>
      <c r="L59" s="355">
        <v>1</v>
      </c>
      <c r="M59" s="327" t="s">
        <v>3433</v>
      </c>
      <c r="N59" s="327" t="s">
        <v>3930</v>
      </c>
      <c r="O59" s="327" t="s">
        <v>3934</v>
      </c>
      <c r="P59" s="355">
        <v>1</v>
      </c>
      <c r="Q59" s="353" t="s">
        <v>3944</v>
      </c>
      <c r="R59" s="362">
        <f>D30</f>
        <v>36.603117938439361</v>
      </c>
      <c r="S59" s="328"/>
      <c r="T59" s="328"/>
      <c r="U59" s="328"/>
      <c r="V59" s="599"/>
    </row>
    <row r="60" spans="1:22" ht="15.75">
      <c r="A60" s="600"/>
      <c r="B60" s="327"/>
      <c r="C60" s="328"/>
      <c r="D60" s="328"/>
      <c r="E60" s="328"/>
      <c r="F60" s="328"/>
      <c r="G60" s="328"/>
      <c r="H60" s="328"/>
      <c r="I60" s="328"/>
      <c r="J60" s="328"/>
      <c r="K60" s="328"/>
      <c r="L60" s="328"/>
      <c r="M60" s="328"/>
      <c r="N60" s="328"/>
      <c r="O60" s="328"/>
      <c r="P60" s="328"/>
      <c r="Q60" s="328"/>
      <c r="R60" s="328"/>
      <c r="S60" s="1799" t="s">
        <v>3952</v>
      </c>
      <c r="T60" s="1800"/>
      <c r="U60" s="1800"/>
      <c r="V60" s="604">
        <f>(R59-B59*D59-F59*H59-J59*L59)/P59</f>
        <v>-1.396882061560639</v>
      </c>
    </row>
    <row r="61" spans="1:22" ht="15.75">
      <c r="A61" s="600"/>
      <c r="B61" s="328"/>
      <c r="C61" s="328"/>
      <c r="D61" s="328"/>
      <c r="E61" s="328"/>
      <c r="F61" s="328"/>
      <c r="G61" s="328"/>
      <c r="H61" s="328"/>
      <c r="I61" s="328"/>
      <c r="J61" s="328"/>
      <c r="K61" s="328"/>
      <c r="L61" s="328"/>
      <c r="M61" s="328"/>
      <c r="N61" s="328"/>
      <c r="O61" s="328"/>
      <c r="P61" s="328"/>
      <c r="Q61" s="328"/>
      <c r="R61" s="328"/>
      <c r="S61" s="321" t="s">
        <v>3946</v>
      </c>
      <c r="T61" s="321"/>
      <c r="U61" s="321"/>
      <c r="V61" s="602">
        <v>0</v>
      </c>
    </row>
    <row r="62" spans="1:22" ht="15.75">
      <c r="A62" s="605"/>
      <c r="B62" s="606"/>
      <c r="C62" s="606"/>
      <c r="D62" s="606"/>
      <c r="E62" s="606"/>
      <c r="F62" s="606"/>
      <c r="G62" s="606"/>
      <c r="H62" s="606"/>
      <c r="I62" s="606"/>
      <c r="J62" s="606"/>
      <c r="K62" s="606"/>
      <c r="L62" s="606"/>
      <c r="M62" s="606"/>
      <c r="N62" s="606"/>
      <c r="O62" s="606"/>
      <c r="P62" s="606"/>
      <c r="Q62" s="606"/>
      <c r="R62" s="606"/>
      <c r="S62" s="606"/>
      <c r="T62" s="606"/>
      <c r="U62" s="606"/>
      <c r="V62" s="607"/>
    </row>
  </sheetData>
  <mergeCells count="76">
    <mergeCell ref="A6:V6"/>
    <mergeCell ref="A1:V1"/>
    <mergeCell ref="A2:V2"/>
    <mergeCell ref="A3:V3"/>
    <mergeCell ref="A4:V4"/>
    <mergeCell ref="A5:V5"/>
    <mergeCell ref="A15:G15"/>
    <mergeCell ref="J15:L15"/>
    <mergeCell ref="M15:N15"/>
    <mergeCell ref="B7:V7"/>
    <mergeCell ref="B8:V8"/>
    <mergeCell ref="B9:V9"/>
    <mergeCell ref="B10:V10"/>
    <mergeCell ref="A11:V11"/>
    <mergeCell ref="A12:G12"/>
    <mergeCell ref="J12:L12"/>
    <mergeCell ref="R12:U12"/>
    <mergeCell ref="A13:G13"/>
    <mergeCell ref="J13:L13"/>
    <mergeCell ref="R13:U13"/>
    <mergeCell ref="A14:G14"/>
    <mergeCell ref="J14:L14"/>
    <mergeCell ref="A16:G16"/>
    <mergeCell ref="J16:L16"/>
    <mergeCell ref="A17:D17"/>
    <mergeCell ref="E17:H17"/>
    <mergeCell ref="I17:K17"/>
    <mergeCell ref="L17:N17"/>
    <mergeCell ref="T19:V19"/>
    <mergeCell ref="O17:V17"/>
    <mergeCell ref="A18:D18"/>
    <mergeCell ref="E18:H18"/>
    <mergeCell ref="I18:K18"/>
    <mergeCell ref="L18:N18"/>
    <mergeCell ref="O18:S18"/>
    <mergeCell ref="T18:V18"/>
    <mergeCell ref="A19:D19"/>
    <mergeCell ref="E19:H19"/>
    <mergeCell ref="I19:K19"/>
    <mergeCell ref="L19:N19"/>
    <mergeCell ref="O19:S19"/>
    <mergeCell ref="T21:V21"/>
    <mergeCell ref="A20:D20"/>
    <mergeCell ref="E20:H20"/>
    <mergeCell ref="I20:K20"/>
    <mergeCell ref="L20:N20"/>
    <mergeCell ref="O20:S20"/>
    <mergeCell ref="T20:V20"/>
    <mergeCell ref="A21:D21"/>
    <mergeCell ref="E21:H21"/>
    <mergeCell ref="I21:K21"/>
    <mergeCell ref="L21:N21"/>
    <mergeCell ref="O21:S21"/>
    <mergeCell ref="I43:K43"/>
    <mergeCell ref="N43:P43"/>
    <mergeCell ref="A23:V23"/>
    <mergeCell ref="I27:K27"/>
    <mergeCell ref="N27:P27"/>
    <mergeCell ref="G28:I28"/>
    <mergeCell ref="L28:N28"/>
    <mergeCell ref="D30:F30"/>
    <mergeCell ref="I35:K35"/>
    <mergeCell ref="N35:P35"/>
    <mergeCell ref="G36:I36"/>
    <mergeCell ref="L36:N36"/>
    <mergeCell ref="D38:F38"/>
    <mergeCell ref="A52:V52"/>
    <mergeCell ref="Q55:R55"/>
    <mergeCell ref="A57:V57"/>
    <mergeCell ref="S60:U60"/>
    <mergeCell ref="G44:I44"/>
    <mergeCell ref="K44:N44"/>
    <mergeCell ref="D46:F46"/>
    <mergeCell ref="A47:V47"/>
    <mergeCell ref="J49:K49"/>
    <mergeCell ref="M50:N50"/>
  </mergeCells>
  <pageMargins left="0.51181102362204722" right="0.51181102362204722" top="0.78740157480314965" bottom="0.78740157480314965" header="0.31496062992125984" footer="0.31496062992125984"/>
  <pageSetup paperSize="9" scale="44" orientation="portrait" r:id="rId1"/>
  <headerFooter scaleWithDoc="0">
    <oddHeader>&amp;RPágina &amp;P de &amp;N</oddHeader>
    <oddFooter>&amp;R&amp;G</oddFooter>
  </headerFooter>
  <drawing r:id="rId2"/>
  <legacyDrawing r:id="rId3"/>
  <legacyDrawingHF r:id="rId4"/>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7">
    <tabColor rgb="FFFF0000"/>
    <pageSetUpPr fitToPage="1"/>
  </sheetPr>
  <dimension ref="A1:V62"/>
  <sheetViews>
    <sheetView view="pageBreakPreview" zoomScale="70" zoomScaleNormal="70" zoomScaleSheetLayoutView="70" workbookViewId="0">
      <selection activeCell="A11" sqref="A11:V11"/>
    </sheetView>
  </sheetViews>
  <sheetFormatPr defaultColWidth="9.140625" defaultRowHeight="15"/>
  <cols>
    <col min="1" max="3" width="9.140625" style="363"/>
    <col min="4" max="4" width="11.28515625" style="363" customWidth="1"/>
    <col min="5" max="13" width="9.140625" style="363"/>
    <col min="14" max="14" width="15.140625" style="363" customWidth="1"/>
    <col min="15" max="17" width="9.140625" style="363"/>
    <col min="18" max="18" width="10" style="363" customWidth="1"/>
    <col min="19" max="19" width="3" style="363" customWidth="1"/>
    <col min="20" max="20" width="7" style="363" customWidth="1"/>
    <col min="21" max="21" width="9.140625" style="363"/>
    <col min="22" max="22" width="12.7109375" style="363" customWidth="1"/>
    <col min="23" max="16384" width="9.140625" style="53"/>
  </cols>
  <sheetData>
    <row r="1" spans="1:22" ht="18">
      <c r="A1" s="1844" t="s">
        <v>3813</v>
      </c>
      <c r="B1" s="1845"/>
      <c r="C1" s="1845"/>
      <c r="D1" s="1845"/>
      <c r="E1" s="1845"/>
      <c r="F1" s="1845"/>
      <c r="G1" s="1845"/>
      <c r="H1" s="1845"/>
      <c r="I1" s="1845"/>
      <c r="J1" s="1845"/>
      <c r="K1" s="1845"/>
      <c r="L1" s="1845"/>
      <c r="M1" s="1845"/>
      <c r="N1" s="1845"/>
      <c r="O1" s="1845"/>
      <c r="P1" s="1845"/>
      <c r="Q1" s="1845"/>
      <c r="R1" s="1845"/>
      <c r="S1" s="1845"/>
      <c r="T1" s="1845"/>
      <c r="U1" s="1845"/>
      <c r="V1" s="1846"/>
    </row>
    <row r="2" spans="1:22" ht="15.75">
      <c r="A2" s="1847" t="s">
        <v>3314</v>
      </c>
      <c r="B2" s="1848"/>
      <c r="C2" s="1848"/>
      <c r="D2" s="1848"/>
      <c r="E2" s="1848"/>
      <c r="F2" s="1848"/>
      <c r="G2" s="1848"/>
      <c r="H2" s="1848"/>
      <c r="I2" s="1848"/>
      <c r="J2" s="1848"/>
      <c r="K2" s="1848"/>
      <c r="L2" s="1848"/>
      <c r="M2" s="1848"/>
      <c r="N2" s="1848"/>
      <c r="O2" s="1848"/>
      <c r="P2" s="1848"/>
      <c r="Q2" s="1848"/>
      <c r="R2" s="1848"/>
      <c r="S2" s="1848"/>
      <c r="T2" s="1848"/>
      <c r="U2" s="1848"/>
      <c r="V2" s="1849"/>
    </row>
    <row r="3" spans="1:22">
      <c r="A3" s="1850" t="s">
        <v>3315</v>
      </c>
      <c r="B3" s="1851"/>
      <c r="C3" s="1851"/>
      <c r="D3" s="1851"/>
      <c r="E3" s="1851"/>
      <c r="F3" s="1851"/>
      <c r="G3" s="1851"/>
      <c r="H3" s="1851"/>
      <c r="I3" s="1851"/>
      <c r="J3" s="1851"/>
      <c r="K3" s="1851"/>
      <c r="L3" s="1851"/>
      <c r="M3" s="1851"/>
      <c r="N3" s="1851"/>
      <c r="O3" s="1851"/>
      <c r="P3" s="1851"/>
      <c r="Q3" s="1851"/>
      <c r="R3" s="1851"/>
      <c r="S3" s="1851"/>
      <c r="T3" s="1851"/>
      <c r="U3" s="1851"/>
      <c r="V3" s="1852"/>
    </row>
    <row r="4" spans="1:22">
      <c r="A4" s="1850" t="s">
        <v>3</v>
      </c>
      <c r="B4" s="1851"/>
      <c r="C4" s="1851"/>
      <c r="D4" s="1851"/>
      <c r="E4" s="1851"/>
      <c r="F4" s="1851"/>
      <c r="G4" s="1851"/>
      <c r="H4" s="1851"/>
      <c r="I4" s="1851"/>
      <c r="J4" s="1851"/>
      <c r="K4" s="1851"/>
      <c r="L4" s="1851"/>
      <c r="M4" s="1851"/>
      <c r="N4" s="1851"/>
      <c r="O4" s="1851"/>
      <c r="P4" s="1851"/>
      <c r="Q4" s="1851"/>
      <c r="R4" s="1851"/>
      <c r="S4" s="1851"/>
      <c r="T4" s="1851"/>
      <c r="U4" s="1851"/>
      <c r="V4" s="1852"/>
    </row>
    <row r="5" spans="1:22" ht="15.75" thickBot="1">
      <c r="A5" s="1853" t="s">
        <v>4</v>
      </c>
      <c r="B5" s="1854"/>
      <c r="C5" s="1854"/>
      <c r="D5" s="1854"/>
      <c r="E5" s="1854"/>
      <c r="F5" s="1854"/>
      <c r="G5" s="1854"/>
      <c r="H5" s="1854"/>
      <c r="I5" s="1854"/>
      <c r="J5" s="1854"/>
      <c r="K5" s="1854"/>
      <c r="L5" s="1854"/>
      <c r="M5" s="1854"/>
      <c r="N5" s="1854"/>
      <c r="O5" s="1854"/>
      <c r="P5" s="1854"/>
      <c r="Q5" s="1854"/>
      <c r="R5" s="1854"/>
      <c r="S5" s="1854"/>
      <c r="T5" s="1854"/>
      <c r="U5" s="1854"/>
      <c r="V5" s="1855"/>
    </row>
    <row r="6" spans="1:22" ht="16.5" thickBot="1">
      <c r="A6" s="1841" t="s">
        <v>3814</v>
      </c>
      <c r="B6" s="1842"/>
      <c r="C6" s="1842"/>
      <c r="D6" s="1842"/>
      <c r="E6" s="1842"/>
      <c r="F6" s="1842"/>
      <c r="G6" s="1842"/>
      <c r="H6" s="1842"/>
      <c r="I6" s="1842"/>
      <c r="J6" s="1842"/>
      <c r="K6" s="1842"/>
      <c r="L6" s="1842"/>
      <c r="M6" s="1842"/>
      <c r="N6" s="1842"/>
      <c r="O6" s="1842"/>
      <c r="P6" s="1842"/>
      <c r="Q6" s="1842"/>
      <c r="R6" s="1842"/>
      <c r="S6" s="1842"/>
      <c r="T6" s="1842"/>
      <c r="U6" s="1842"/>
      <c r="V6" s="1843"/>
    </row>
    <row r="7" spans="1:22" ht="15.75">
      <c r="A7" s="589" t="s">
        <v>13</v>
      </c>
      <c r="B7" s="1829" t="str">
        <f>ORÇAMENTO!C6</f>
        <v>PAVIMENTAÇÃO URBANA EM SANTO ANTONIO DO LESTE</v>
      </c>
      <c r="C7" s="1829"/>
      <c r="D7" s="1829"/>
      <c r="E7" s="1829"/>
      <c r="F7" s="1829"/>
      <c r="G7" s="1829"/>
      <c r="H7" s="1829"/>
      <c r="I7" s="1829"/>
      <c r="J7" s="1829"/>
      <c r="K7" s="1829"/>
      <c r="L7" s="1829"/>
      <c r="M7" s="1829"/>
      <c r="N7" s="1829"/>
      <c r="O7" s="1829"/>
      <c r="P7" s="1829"/>
      <c r="Q7" s="1829"/>
      <c r="R7" s="1829"/>
      <c r="S7" s="1829"/>
      <c r="T7" s="1829"/>
      <c r="U7" s="1829"/>
      <c r="V7" s="1830"/>
    </row>
    <row r="8" spans="1:22" ht="15.75">
      <c r="A8" s="590" t="s">
        <v>3903</v>
      </c>
      <c r="B8" s="1831" t="e">
        <f>'QUADRO DE RUAS'!#REF!</f>
        <v>#REF!</v>
      </c>
      <c r="C8" s="1831"/>
      <c r="D8" s="1831"/>
      <c r="E8" s="1831"/>
      <c r="F8" s="1831"/>
      <c r="G8" s="1831"/>
      <c r="H8" s="1831"/>
      <c r="I8" s="1831"/>
      <c r="J8" s="1831"/>
      <c r="K8" s="1831"/>
      <c r="L8" s="1831"/>
      <c r="M8" s="1831"/>
      <c r="N8" s="1831"/>
      <c r="O8" s="1831"/>
      <c r="P8" s="1831"/>
      <c r="Q8" s="1831"/>
      <c r="R8" s="1831"/>
      <c r="S8" s="1831"/>
      <c r="T8" s="1831"/>
      <c r="U8" s="1831"/>
      <c r="V8" s="1832"/>
    </row>
    <row r="9" spans="1:22" ht="15.75">
      <c r="A9" s="590" t="s">
        <v>3904</v>
      </c>
      <c r="B9" s="1831" t="str">
        <f>ORÇAMENTO!C8</f>
        <v>PREFEITURA MUNICIPAL DE SANTO ANTONIO DO LESTE</v>
      </c>
      <c r="C9" s="1831"/>
      <c r="D9" s="1831"/>
      <c r="E9" s="1831"/>
      <c r="F9" s="1831"/>
      <c r="G9" s="1831"/>
      <c r="H9" s="1831"/>
      <c r="I9" s="1831"/>
      <c r="J9" s="1831"/>
      <c r="K9" s="1831"/>
      <c r="L9" s="1831"/>
      <c r="M9" s="1831"/>
      <c r="N9" s="1831"/>
      <c r="O9" s="1831"/>
      <c r="P9" s="1831"/>
      <c r="Q9" s="1831"/>
      <c r="R9" s="1831"/>
      <c r="S9" s="1831"/>
      <c r="T9" s="1831"/>
      <c r="U9" s="1831"/>
      <c r="V9" s="1832"/>
    </row>
    <row r="10" spans="1:22" ht="15.75">
      <c r="A10" s="590" t="s">
        <v>15</v>
      </c>
      <c r="B10" s="1831" t="str">
        <f>ORÇAMENTO!C9</f>
        <v>JANEIRO/2022</v>
      </c>
      <c r="C10" s="1831"/>
      <c r="D10" s="1831"/>
      <c r="E10" s="1831"/>
      <c r="F10" s="1831"/>
      <c r="G10" s="1831"/>
      <c r="H10" s="1831"/>
      <c r="I10" s="1831"/>
      <c r="J10" s="1831"/>
      <c r="K10" s="1831"/>
      <c r="L10" s="1831"/>
      <c r="M10" s="1831"/>
      <c r="N10" s="1831"/>
      <c r="O10" s="1831"/>
      <c r="P10" s="1831"/>
      <c r="Q10" s="1831"/>
      <c r="R10" s="1831"/>
      <c r="S10" s="1831"/>
      <c r="T10" s="1831"/>
      <c r="U10" s="1831"/>
      <c r="V10" s="1832"/>
    </row>
    <row r="11" spans="1:22" ht="15.75">
      <c r="A11" s="1833" t="s">
        <v>3905</v>
      </c>
      <c r="B11" s="1834"/>
      <c r="C11" s="1834"/>
      <c r="D11" s="1834"/>
      <c r="E11" s="1834"/>
      <c r="F11" s="1834"/>
      <c r="G11" s="1834"/>
      <c r="H11" s="1834"/>
      <c r="I11" s="1834"/>
      <c r="J11" s="1834"/>
      <c r="K11" s="1834"/>
      <c r="L11" s="1834"/>
      <c r="M11" s="1834"/>
      <c r="N11" s="1834"/>
      <c r="O11" s="1834"/>
      <c r="P11" s="1834"/>
      <c r="Q11" s="1834"/>
      <c r="R11" s="1834"/>
      <c r="S11" s="1834"/>
      <c r="T11" s="1834"/>
      <c r="U11" s="1834"/>
      <c r="V11" s="1835"/>
    </row>
    <row r="12" spans="1:22" ht="18">
      <c r="A12" s="1836" t="s">
        <v>3906</v>
      </c>
      <c r="B12" s="1837"/>
      <c r="C12" s="1837"/>
      <c r="D12" s="1837"/>
      <c r="E12" s="1837"/>
      <c r="F12" s="1837"/>
      <c r="G12" s="1837"/>
      <c r="H12" s="927" t="s">
        <v>3866</v>
      </c>
      <c r="I12" s="581" t="s">
        <v>3907</v>
      </c>
      <c r="J12" s="1838">
        <v>100000</v>
      </c>
      <c r="K12" s="1838"/>
      <c r="L12" s="1838"/>
      <c r="M12" s="582"/>
      <c r="N12" s="582"/>
      <c r="O12" s="582"/>
      <c r="P12" s="582"/>
      <c r="Q12" s="582"/>
      <c r="R12" s="1839"/>
      <c r="S12" s="1839"/>
      <c r="T12" s="1839"/>
      <c r="U12" s="1839"/>
      <c r="V12" s="591"/>
    </row>
    <row r="13" spans="1:22" ht="18">
      <c r="A13" s="1825" t="s">
        <v>3908</v>
      </c>
      <c r="B13" s="1826"/>
      <c r="C13" s="1826"/>
      <c r="D13" s="1826"/>
      <c r="E13" s="1826"/>
      <c r="F13" s="1826"/>
      <c r="G13" s="1826"/>
      <c r="H13" s="926" t="s">
        <v>3909</v>
      </c>
      <c r="I13" s="583" t="s">
        <v>3907</v>
      </c>
      <c r="J13" s="1827">
        <v>2.5</v>
      </c>
      <c r="K13" s="1827"/>
      <c r="L13" s="1827"/>
      <c r="M13" s="584"/>
      <c r="N13" s="584"/>
      <c r="O13" s="584"/>
      <c r="P13" s="584"/>
      <c r="Q13" s="584"/>
      <c r="R13" s="1840"/>
      <c r="S13" s="1840"/>
      <c r="T13" s="1840"/>
      <c r="U13" s="1840"/>
      <c r="V13" s="592"/>
    </row>
    <row r="14" spans="1:22" ht="18.75">
      <c r="A14" s="1825" t="s">
        <v>3910</v>
      </c>
      <c r="B14" s="1826"/>
      <c r="C14" s="1826"/>
      <c r="D14" s="1826"/>
      <c r="E14" s="1826"/>
      <c r="F14" s="1826"/>
      <c r="G14" s="1826"/>
      <c r="H14" s="926" t="s">
        <v>3911</v>
      </c>
      <c r="I14" s="583" t="s">
        <v>3907</v>
      </c>
      <c r="J14" s="1827">
        <v>20</v>
      </c>
      <c r="K14" s="1827"/>
      <c r="L14" s="1827"/>
      <c r="M14" s="312"/>
      <c r="N14" s="312"/>
      <c r="O14" s="312"/>
      <c r="P14" s="584"/>
      <c r="Q14" s="584"/>
      <c r="R14" s="583"/>
      <c r="S14" s="585"/>
      <c r="T14" s="586"/>
      <c r="U14" s="587"/>
      <c r="V14" s="592"/>
    </row>
    <row r="15" spans="1:22" ht="18.75">
      <c r="A15" s="1825" t="s">
        <v>3912</v>
      </c>
      <c r="B15" s="1826"/>
      <c r="C15" s="1826"/>
      <c r="D15" s="1826"/>
      <c r="E15" s="1826"/>
      <c r="F15" s="1826"/>
      <c r="G15" s="1826"/>
      <c r="H15" s="926" t="s">
        <v>3913</v>
      </c>
      <c r="I15" s="583" t="s">
        <v>3907</v>
      </c>
      <c r="J15" s="1827">
        <v>9.6</v>
      </c>
      <c r="K15" s="1827"/>
      <c r="L15" s="1827"/>
      <c r="M15" s="1828"/>
      <c r="N15" s="1828"/>
      <c r="O15" s="584"/>
      <c r="P15" s="584"/>
      <c r="Q15" s="584"/>
      <c r="R15" s="583"/>
      <c r="S15" s="585"/>
      <c r="T15" s="586"/>
      <c r="U15" s="587"/>
      <c r="V15" s="593"/>
    </row>
    <row r="16" spans="1:22" ht="18">
      <c r="A16" s="1818" t="s">
        <v>3914</v>
      </c>
      <c r="B16" s="1819"/>
      <c r="C16" s="1819"/>
      <c r="D16" s="1819"/>
      <c r="E16" s="1819"/>
      <c r="F16" s="1819"/>
      <c r="G16" s="1819"/>
      <c r="H16" s="928" t="s">
        <v>3915</v>
      </c>
      <c r="I16" s="588" t="s">
        <v>3907</v>
      </c>
      <c r="J16" s="1820">
        <f>J15</f>
        <v>9.6</v>
      </c>
      <c r="K16" s="1820"/>
      <c r="L16" s="1820"/>
      <c r="M16" s="313"/>
      <c r="N16" s="313"/>
      <c r="O16" s="313"/>
      <c r="P16" s="313"/>
      <c r="Q16" s="313"/>
      <c r="R16" s="313"/>
      <c r="S16" s="313"/>
      <c r="T16" s="313"/>
      <c r="U16" s="313"/>
      <c r="V16" s="594"/>
    </row>
    <row r="17" spans="1:22" ht="18">
      <c r="A17" s="1821" t="s">
        <v>3916</v>
      </c>
      <c r="B17" s="1821"/>
      <c r="C17" s="1821"/>
      <c r="D17" s="1821"/>
      <c r="E17" s="1821" t="s">
        <v>3917</v>
      </c>
      <c r="F17" s="1821"/>
      <c r="G17" s="1821"/>
      <c r="H17" s="1821"/>
      <c r="I17" s="1822" t="s">
        <v>3918</v>
      </c>
      <c r="J17" s="1823"/>
      <c r="K17" s="1824"/>
      <c r="L17" s="1815" t="s">
        <v>3919</v>
      </c>
      <c r="M17" s="1816"/>
      <c r="N17" s="1817"/>
      <c r="O17" s="1815" t="s">
        <v>3920</v>
      </c>
      <c r="P17" s="1816"/>
      <c r="Q17" s="1816"/>
      <c r="R17" s="1816"/>
      <c r="S17" s="1816"/>
      <c r="T17" s="1816"/>
      <c r="U17" s="1816"/>
      <c r="V17" s="1817"/>
    </row>
    <row r="18" spans="1:22" ht="18">
      <c r="A18" s="1810" t="s">
        <v>3921</v>
      </c>
      <c r="B18" s="1810"/>
      <c r="C18" s="1810"/>
      <c r="D18" s="1810"/>
      <c r="E18" s="1810" t="s">
        <v>3909</v>
      </c>
      <c r="F18" s="1810"/>
      <c r="G18" s="1810"/>
      <c r="H18" s="1810"/>
      <c r="I18" s="1811">
        <v>2.5</v>
      </c>
      <c r="J18" s="1812"/>
      <c r="K18" s="1813"/>
      <c r="L18" s="1814">
        <v>2.5</v>
      </c>
      <c r="M18" s="1814"/>
      <c r="N18" s="1814"/>
      <c r="O18" s="1810" t="s">
        <v>3922</v>
      </c>
      <c r="P18" s="1810"/>
      <c r="Q18" s="1810"/>
      <c r="R18" s="1810"/>
      <c r="S18" s="1810"/>
      <c r="T18" s="1809">
        <v>1.2</v>
      </c>
      <c r="U18" s="1809"/>
      <c r="V18" s="1809"/>
    </row>
    <row r="19" spans="1:22" ht="18">
      <c r="A19" s="1810" t="s">
        <v>3923</v>
      </c>
      <c r="B19" s="1810"/>
      <c r="C19" s="1810"/>
      <c r="D19" s="1810"/>
      <c r="E19" s="1810" t="s">
        <v>3924</v>
      </c>
      <c r="F19" s="1810"/>
      <c r="G19" s="1810"/>
      <c r="H19" s="1810"/>
      <c r="I19" s="1811">
        <f>M50</f>
        <v>19.554716246294959</v>
      </c>
      <c r="J19" s="1812"/>
      <c r="K19" s="1813"/>
      <c r="L19" s="1814">
        <f>V51</f>
        <v>20</v>
      </c>
      <c r="M19" s="1814"/>
      <c r="N19" s="1814"/>
      <c r="O19" s="1810" t="s">
        <v>3925</v>
      </c>
      <c r="P19" s="1810"/>
      <c r="Q19" s="1810"/>
      <c r="R19" s="1810"/>
      <c r="S19" s="1810"/>
      <c r="T19" s="1809">
        <v>1</v>
      </c>
      <c r="U19" s="1809"/>
      <c r="V19" s="1809"/>
    </row>
    <row r="20" spans="1:22" ht="18">
      <c r="A20" s="1810" t="s">
        <v>3926</v>
      </c>
      <c r="B20" s="1810"/>
      <c r="C20" s="1810"/>
      <c r="D20" s="1810"/>
      <c r="E20" s="1810" t="s">
        <v>3927</v>
      </c>
      <c r="F20" s="1810"/>
      <c r="G20" s="1810"/>
      <c r="H20" s="1810"/>
      <c r="I20" s="1811">
        <f>Q55</f>
        <v>11.982843547610216</v>
      </c>
      <c r="J20" s="1812"/>
      <c r="K20" s="1813"/>
      <c r="L20" s="1814">
        <f>V56</f>
        <v>15</v>
      </c>
      <c r="M20" s="1814"/>
      <c r="N20" s="1814"/>
      <c r="O20" s="1810" t="s">
        <v>3928</v>
      </c>
      <c r="P20" s="1810"/>
      <c r="Q20" s="1810"/>
      <c r="R20" s="1810"/>
      <c r="S20" s="1810"/>
      <c r="T20" s="1809">
        <v>1</v>
      </c>
      <c r="U20" s="1809"/>
      <c r="V20" s="1809"/>
    </row>
    <row r="21" spans="1:22" ht="18">
      <c r="A21" s="1810" t="s">
        <v>3929</v>
      </c>
      <c r="B21" s="1810"/>
      <c r="C21" s="1810"/>
      <c r="D21" s="1810"/>
      <c r="E21" s="1810" t="s">
        <v>3930</v>
      </c>
      <c r="F21" s="1810"/>
      <c r="G21" s="1810"/>
      <c r="H21" s="1810"/>
      <c r="I21" s="1811">
        <f>V60</f>
        <v>-3.0171564523897842</v>
      </c>
      <c r="J21" s="1812"/>
      <c r="K21" s="1813"/>
      <c r="L21" s="1814">
        <f>I21</f>
        <v>-3.0171564523897842</v>
      </c>
      <c r="M21" s="1814"/>
      <c r="N21" s="1814"/>
      <c r="O21" s="1810" t="s">
        <v>3931</v>
      </c>
      <c r="P21" s="1810"/>
      <c r="Q21" s="1810"/>
      <c r="R21" s="1810"/>
      <c r="S21" s="1810"/>
      <c r="T21" s="1809">
        <v>1</v>
      </c>
      <c r="U21" s="1809"/>
      <c r="V21" s="1809"/>
    </row>
    <row r="22" spans="1:22" ht="16.5" thickBot="1">
      <c r="A22" s="595"/>
      <c r="B22" s="314"/>
      <c r="C22" s="314"/>
      <c r="D22" s="314"/>
      <c r="E22" s="314"/>
      <c r="F22" s="314"/>
      <c r="G22" s="314"/>
      <c r="H22" s="314"/>
      <c r="I22" s="314"/>
      <c r="J22" s="314"/>
      <c r="K22" s="314"/>
      <c r="L22" s="314"/>
      <c r="M22" s="314"/>
      <c r="N22" s="314"/>
      <c r="O22" s="314"/>
      <c r="P22" s="314"/>
      <c r="Q22" s="314"/>
      <c r="R22" s="314"/>
      <c r="S22" s="314"/>
      <c r="T22" s="314"/>
      <c r="U22" s="314"/>
      <c r="V22" s="596"/>
    </row>
    <row r="23" spans="1:22" ht="16.5" thickBot="1">
      <c r="A23" s="1806" t="s">
        <v>3932</v>
      </c>
      <c r="B23" s="1807"/>
      <c r="C23" s="1807"/>
      <c r="D23" s="1807"/>
      <c r="E23" s="1807"/>
      <c r="F23" s="1807"/>
      <c r="G23" s="1807"/>
      <c r="H23" s="1807"/>
      <c r="I23" s="1807"/>
      <c r="J23" s="1807"/>
      <c r="K23" s="1807"/>
      <c r="L23" s="1807"/>
      <c r="M23" s="1807"/>
      <c r="N23" s="1807"/>
      <c r="O23" s="1807"/>
      <c r="P23" s="1807"/>
      <c r="Q23" s="1807"/>
      <c r="R23" s="1807"/>
      <c r="S23" s="1807"/>
      <c r="T23" s="1807"/>
      <c r="U23" s="1807"/>
      <c r="V23" s="1808"/>
    </row>
    <row r="24" spans="1:22" ht="16.5" thickBot="1">
      <c r="A24" s="597"/>
      <c r="B24" s="315"/>
      <c r="C24" s="315"/>
      <c r="D24" s="315"/>
      <c r="E24" s="315"/>
      <c r="F24" s="315"/>
      <c r="G24" s="315"/>
      <c r="H24" s="315"/>
      <c r="I24" s="315"/>
      <c r="J24" s="315"/>
      <c r="K24" s="315"/>
      <c r="L24" s="315"/>
      <c r="M24" s="315"/>
      <c r="N24" s="315"/>
      <c r="O24" s="315"/>
      <c r="P24" s="315"/>
      <c r="Q24" s="315"/>
      <c r="R24" s="315"/>
      <c r="S24" s="315"/>
      <c r="T24" s="315"/>
      <c r="U24" s="315"/>
      <c r="V24" s="598"/>
    </row>
    <row r="25" spans="1:22" ht="15.75">
      <c r="A25" s="597"/>
      <c r="B25" s="316"/>
      <c r="C25" s="317"/>
      <c r="D25" s="317"/>
      <c r="E25" s="317"/>
      <c r="F25" s="317"/>
      <c r="G25" s="317"/>
      <c r="H25" s="317"/>
      <c r="I25" s="318">
        <v>4.82E-2</v>
      </c>
      <c r="J25" s="319"/>
      <c r="K25" s="319"/>
      <c r="L25" s="319"/>
      <c r="M25" s="319"/>
      <c r="N25" s="320">
        <v>-0.59799999999999998</v>
      </c>
      <c r="O25" s="321"/>
      <c r="P25" s="321"/>
      <c r="Q25" s="315"/>
      <c r="R25" s="315"/>
      <c r="S25" s="315"/>
      <c r="T25" s="315"/>
      <c r="U25" s="315"/>
      <c r="V25" s="598"/>
    </row>
    <row r="26" spans="1:22" ht="16.5" thickBot="1">
      <c r="A26" s="597"/>
      <c r="B26" s="322" t="s">
        <v>3933</v>
      </c>
      <c r="C26" s="323" t="s">
        <v>3907</v>
      </c>
      <c r="D26" s="324">
        <v>77.67</v>
      </c>
      <c r="E26" s="323" t="s">
        <v>3934</v>
      </c>
      <c r="F26" s="325"/>
      <c r="G26" s="325"/>
      <c r="H26" s="325" t="s">
        <v>3866</v>
      </c>
      <c r="I26" s="325"/>
      <c r="J26" s="323" t="s">
        <v>3934</v>
      </c>
      <c r="K26" s="325"/>
      <c r="L26" s="325"/>
      <c r="M26" s="323" t="s">
        <v>3935</v>
      </c>
      <c r="N26" s="326"/>
      <c r="O26" s="315"/>
      <c r="P26" s="315"/>
      <c r="Q26" s="315"/>
      <c r="R26" s="315"/>
      <c r="S26" s="315"/>
      <c r="T26" s="315"/>
      <c r="U26" s="315"/>
      <c r="V26" s="598"/>
    </row>
    <row r="27" spans="1:22" ht="15.75">
      <c r="A27" s="597"/>
      <c r="B27" s="327"/>
      <c r="C27" s="327"/>
      <c r="D27" s="327"/>
      <c r="E27" s="327"/>
      <c r="F27" s="328"/>
      <c r="G27" s="328"/>
      <c r="H27" s="328"/>
      <c r="I27" s="1805">
        <v>4.82E-2</v>
      </c>
      <c r="J27" s="1805"/>
      <c r="K27" s="1805"/>
      <c r="L27" s="328"/>
      <c r="M27" s="327"/>
      <c r="N27" s="1805">
        <v>-0.59799999999999998</v>
      </c>
      <c r="O27" s="1805"/>
      <c r="P27" s="1805"/>
      <c r="Q27" s="315"/>
      <c r="R27" s="315"/>
      <c r="S27" s="315"/>
      <c r="T27" s="315"/>
      <c r="U27" s="315"/>
      <c r="V27" s="598"/>
    </row>
    <row r="28" spans="1:22" ht="15.75">
      <c r="A28" s="597"/>
      <c r="B28" s="327" t="s">
        <v>3933</v>
      </c>
      <c r="C28" s="327" t="s">
        <v>3907</v>
      </c>
      <c r="D28" s="929">
        <v>77.67</v>
      </c>
      <c r="E28" s="327" t="s">
        <v>3934</v>
      </c>
      <c r="F28" s="329"/>
      <c r="G28" s="1801">
        <f>J12</f>
        <v>100000</v>
      </c>
      <c r="H28" s="1801"/>
      <c r="I28" s="1801"/>
      <c r="J28" s="315"/>
      <c r="K28" s="315"/>
      <c r="L28" s="1802">
        <f>J15</f>
        <v>9.6</v>
      </c>
      <c r="M28" s="1802"/>
      <c r="N28" s="1802"/>
      <c r="O28" s="315"/>
      <c r="P28" s="315"/>
      <c r="Q28" s="315"/>
      <c r="R28" s="315"/>
      <c r="S28" s="315"/>
      <c r="T28" s="315"/>
      <c r="U28" s="315"/>
      <c r="V28" s="598"/>
    </row>
    <row r="29" spans="1:22" ht="15.75">
      <c r="A29" s="597"/>
      <c r="B29" s="328"/>
      <c r="C29" s="328"/>
      <c r="D29" s="328"/>
      <c r="E29" s="328"/>
      <c r="F29" s="315"/>
      <c r="G29" s="315"/>
      <c r="H29" s="315"/>
      <c r="I29" s="315"/>
      <c r="J29" s="315"/>
      <c r="K29" s="315"/>
      <c r="L29" s="315"/>
      <c r="M29" s="315"/>
      <c r="N29" s="315"/>
      <c r="O29" s="315"/>
      <c r="P29" s="315"/>
      <c r="Q29" s="315"/>
      <c r="R29" s="315"/>
      <c r="S29" s="315"/>
      <c r="T29" s="315"/>
      <c r="U29" s="315"/>
      <c r="V29" s="598"/>
    </row>
    <row r="30" spans="1:22" ht="15.75">
      <c r="A30" s="597"/>
      <c r="B30" s="327" t="s">
        <v>3933</v>
      </c>
      <c r="C30" s="327" t="s">
        <v>3907</v>
      </c>
      <c r="D30" s="1803">
        <f>(D28*((G28)^I27)*((L28)^N27))</f>
        <v>34.982843547610216</v>
      </c>
      <c r="E30" s="1803"/>
      <c r="F30" s="1803"/>
      <c r="G30" s="315"/>
      <c r="H30" s="315"/>
      <c r="I30" s="315"/>
      <c r="J30" s="315"/>
      <c r="K30" s="315"/>
      <c r="L30" s="315"/>
      <c r="M30" s="315"/>
      <c r="N30" s="315"/>
      <c r="O30" s="315"/>
      <c r="P30" s="315"/>
      <c r="Q30" s="315"/>
      <c r="R30" s="315"/>
      <c r="S30" s="315"/>
      <c r="T30" s="315"/>
      <c r="U30" s="315"/>
      <c r="V30" s="598"/>
    </row>
    <row r="31" spans="1:22" ht="16.5" thickBot="1">
      <c r="A31" s="597"/>
      <c r="B31" s="327"/>
      <c r="C31" s="327"/>
      <c r="D31" s="932"/>
      <c r="E31" s="932"/>
      <c r="F31" s="932"/>
      <c r="G31" s="315"/>
      <c r="H31" s="315"/>
      <c r="I31" s="315"/>
      <c r="J31" s="315"/>
      <c r="K31" s="315"/>
      <c r="L31" s="315"/>
      <c r="M31" s="315"/>
      <c r="N31" s="315"/>
      <c r="O31" s="315"/>
      <c r="P31" s="315"/>
      <c r="Q31" s="315"/>
      <c r="R31" s="315"/>
      <c r="S31" s="315"/>
      <c r="T31" s="315"/>
      <c r="U31" s="315"/>
      <c r="V31" s="598"/>
    </row>
    <row r="32" spans="1:22" ht="15.75">
      <c r="A32" s="597"/>
      <c r="B32" s="330"/>
      <c r="C32" s="331"/>
      <c r="D32" s="331"/>
      <c r="E32" s="331"/>
      <c r="F32" s="331"/>
      <c r="G32" s="331"/>
      <c r="H32" s="331"/>
      <c r="I32" s="332">
        <v>4.82E-2</v>
      </c>
      <c r="J32" s="333"/>
      <c r="K32" s="333"/>
      <c r="L32" s="333"/>
      <c r="M32" s="333"/>
      <c r="N32" s="334">
        <v>-0.59799999999999998</v>
      </c>
      <c r="O32" s="321"/>
      <c r="P32" s="321"/>
      <c r="Q32" s="315"/>
      <c r="R32" s="315"/>
      <c r="S32" s="315"/>
      <c r="T32" s="315"/>
      <c r="U32" s="315"/>
      <c r="V32" s="598"/>
    </row>
    <row r="33" spans="1:22" ht="16.5" thickBot="1">
      <c r="A33" s="597"/>
      <c r="B33" s="335" t="s">
        <v>3936</v>
      </c>
      <c r="C33" s="336" t="s">
        <v>3907</v>
      </c>
      <c r="D33" s="337">
        <v>77.67</v>
      </c>
      <c r="E33" s="336" t="s">
        <v>3934</v>
      </c>
      <c r="F33" s="338"/>
      <c r="G33" s="338"/>
      <c r="H33" s="338" t="s">
        <v>3866</v>
      </c>
      <c r="I33" s="338"/>
      <c r="J33" s="336" t="s">
        <v>3934</v>
      </c>
      <c r="K33" s="338"/>
      <c r="L33" s="338"/>
      <c r="M33" s="336" t="s">
        <v>3937</v>
      </c>
      <c r="N33" s="339"/>
      <c r="O33" s="315"/>
      <c r="P33" s="315"/>
      <c r="Q33" s="315"/>
      <c r="R33" s="315"/>
      <c r="S33" s="315"/>
      <c r="T33" s="315"/>
      <c r="U33" s="315"/>
      <c r="V33" s="598"/>
    </row>
    <row r="34" spans="1:22" ht="15.75">
      <c r="A34" s="597"/>
      <c r="B34" s="327"/>
      <c r="C34" s="327"/>
      <c r="D34" s="932"/>
      <c r="E34" s="932"/>
      <c r="F34" s="932"/>
      <c r="G34" s="315"/>
      <c r="H34" s="315"/>
      <c r="I34" s="315"/>
      <c r="J34" s="315"/>
      <c r="K34" s="315"/>
      <c r="L34" s="315"/>
      <c r="M34" s="315"/>
      <c r="N34" s="315"/>
      <c r="O34" s="315"/>
      <c r="P34" s="315"/>
      <c r="Q34" s="315"/>
      <c r="R34" s="315"/>
      <c r="S34" s="315"/>
      <c r="T34" s="315"/>
      <c r="U34" s="315"/>
      <c r="V34" s="598"/>
    </row>
    <row r="35" spans="1:22" ht="15.75">
      <c r="A35" s="597"/>
      <c r="B35" s="327"/>
      <c r="C35" s="327"/>
      <c r="D35" s="327"/>
      <c r="E35" s="327"/>
      <c r="F35" s="328"/>
      <c r="G35" s="328"/>
      <c r="H35" s="328"/>
      <c r="I35" s="1805">
        <v>4.82E-2</v>
      </c>
      <c r="J35" s="1805"/>
      <c r="K35" s="1805"/>
      <c r="L35" s="328"/>
      <c r="M35" s="327"/>
      <c r="N35" s="1805">
        <v>-0.59799999999999998</v>
      </c>
      <c r="O35" s="1805"/>
      <c r="P35" s="1805"/>
      <c r="Q35" s="315"/>
      <c r="R35" s="315"/>
      <c r="S35" s="315"/>
      <c r="T35" s="315"/>
      <c r="U35" s="315"/>
      <c r="V35" s="598"/>
    </row>
    <row r="36" spans="1:22" ht="15.75">
      <c r="A36" s="597"/>
      <c r="B36" s="327" t="s">
        <v>3936</v>
      </c>
      <c r="C36" s="327" t="s">
        <v>3907</v>
      </c>
      <c r="D36" s="929">
        <v>77.67</v>
      </c>
      <c r="E36" s="327" t="s">
        <v>3934</v>
      </c>
      <c r="F36" s="329"/>
      <c r="G36" s="1801">
        <f>J12</f>
        <v>100000</v>
      </c>
      <c r="H36" s="1801"/>
      <c r="I36" s="1801"/>
      <c r="J36" s="315"/>
      <c r="K36" s="315"/>
      <c r="L36" s="1802">
        <v>20</v>
      </c>
      <c r="M36" s="1802"/>
      <c r="N36" s="1802"/>
      <c r="O36" s="315"/>
      <c r="P36" s="315"/>
      <c r="Q36" s="315"/>
      <c r="R36" s="315"/>
      <c r="S36" s="315"/>
      <c r="T36" s="315"/>
      <c r="U36" s="315"/>
      <c r="V36" s="598"/>
    </row>
    <row r="37" spans="1:22" ht="15.75">
      <c r="A37" s="597"/>
      <c r="B37" s="327"/>
      <c r="C37" s="327"/>
      <c r="D37" s="327"/>
      <c r="E37" s="327"/>
      <c r="F37" s="329"/>
      <c r="G37" s="930"/>
      <c r="H37" s="930"/>
      <c r="I37" s="930"/>
      <c r="J37" s="315"/>
      <c r="K37" s="315"/>
      <c r="L37" s="931"/>
      <c r="M37" s="931"/>
      <c r="N37" s="931"/>
      <c r="O37" s="315"/>
      <c r="P37" s="315"/>
      <c r="Q37" s="315"/>
      <c r="R37" s="315"/>
      <c r="S37" s="315"/>
      <c r="T37" s="315"/>
      <c r="U37" s="315"/>
      <c r="V37" s="598"/>
    </row>
    <row r="38" spans="1:22" ht="15.75">
      <c r="A38" s="597"/>
      <c r="B38" s="327" t="s">
        <v>3936</v>
      </c>
      <c r="C38" s="327" t="s">
        <v>3907</v>
      </c>
      <c r="D38" s="1803">
        <f>(D36*((G36)^I35)*((L36)^N35))</f>
        <v>22.554716246294959</v>
      </c>
      <c r="E38" s="1803"/>
      <c r="F38" s="1803"/>
      <c r="G38" s="340"/>
      <c r="H38" s="930"/>
      <c r="I38" s="930"/>
      <c r="J38" s="315"/>
      <c r="K38" s="315"/>
      <c r="L38" s="931"/>
      <c r="M38" s="931"/>
      <c r="N38" s="931"/>
      <c r="O38" s="315"/>
      <c r="P38" s="315"/>
      <c r="Q38" s="315"/>
      <c r="R38" s="315"/>
      <c r="S38" s="315"/>
      <c r="T38" s="315"/>
      <c r="U38" s="315"/>
      <c r="V38" s="598"/>
    </row>
    <row r="39" spans="1:22" ht="16.5" thickBot="1">
      <c r="A39" s="597"/>
      <c r="B39" s="327"/>
      <c r="C39" s="327"/>
      <c r="D39" s="932"/>
      <c r="E39" s="932"/>
      <c r="F39" s="932"/>
      <c r="G39" s="930"/>
      <c r="H39" s="930"/>
      <c r="I39" s="930"/>
      <c r="J39" s="315"/>
      <c r="K39" s="315"/>
      <c r="L39" s="931"/>
      <c r="M39" s="931"/>
      <c r="N39" s="931"/>
      <c r="O39" s="315"/>
      <c r="P39" s="315"/>
      <c r="Q39" s="315"/>
      <c r="R39" s="315"/>
      <c r="S39" s="315"/>
      <c r="T39" s="315"/>
      <c r="U39" s="315"/>
      <c r="V39" s="598"/>
    </row>
    <row r="40" spans="1:22" ht="15.75">
      <c r="A40" s="597"/>
      <c r="B40" s="341"/>
      <c r="C40" s="342"/>
      <c r="D40" s="342"/>
      <c r="E40" s="342"/>
      <c r="F40" s="342"/>
      <c r="G40" s="342"/>
      <c r="H40" s="342"/>
      <c r="I40" s="343">
        <v>4.82E-2</v>
      </c>
      <c r="J40" s="344"/>
      <c r="K40" s="344"/>
      <c r="L40" s="344"/>
      <c r="M40" s="344"/>
      <c r="N40" s="345">
        <v>-0.59799999999999998</v>
      </c>
      <c r="O40" s="321"/>
      <c r="P40" s="321"/>
      <c r="Q40" s="315"/>
      <c r="R40" s="315"/>
      <c r="S40" s="315"/>
      <c r="T40" s="315"/>
      <c r="U40" s="315"/>
      <c r="V40" s="598"/>
    </row>
    <row r="41" spans="1:22" ht="16.5" thickBot="1">
      <c r="A41" s="597"/>
      <c r="B41" s="346" t="s">
        <v>3938</v>
      </c>
      <c r="C41" s="347" t="s">
        <v>3907</v>
      </c>
      <c r="D41" s="348">
        <v>77.67</v>
      </c>
      <c r="E41" s="347" t="s">
        <v>3934</v>
      </c>
      <c r="F41" s="349"/>
      <c r="G41" s="349"/>
      <c r="H41" s="349" t="s">
        <v>3866</v>
      </c>
      <c r="I41" s="349"/>
      <c r="J41" s="347" t="s">
        <v>3934</v>
      </c>
      <c r="K41" s="349"/>
      <c r="L41" s="349"/>
      <c r="M41" s="347" t="s">
        <v>3939</v>
      </c>
      <c r="N41" s="350"/>
      <c r="O41" s="315"/>
      <c r="P41" s="315"/>
      <c r="Q41" s="315"/>
      <c r="R41" s="315"/>
      <c r="S41" s="315"/>
      <c r="T41" s="315"/>
      <c r="U41" s="315"/>
      <c r="V41" s="598"/>
    </row>
    <row r="42" spans="1:22" ht="15.75">
      <c r="A42" s="597"/>
      <c r="B42" s="351"/>
      <c r="C42" s="351"/>
      <c r="D42" s="351"/>
      <c r="E42" s="351"/>
      <c r="F42" s="321"/>
      <c r="G42" s="321"/>
      <c r="H42" s="321"/>
      <c r="I42" s="321"/>
      <c r="J42" s="351"/>
      <c r="K42" s="321"/>
      <c r="L42" s="321"/>
      <c r="M42" s="351"/>
      <c r="N42" s="351"/>
      <c r="O42" s="315"/>
      <c r="P42" s="315"/>
      <c r="Q42" s="315"/>
      <c r="R42" s="315"/>
      <c r="S42" s="315"/>
      <c r="T42" s="315"/>
      <c r="U42" s="315"/>
      <c r="V42" s="598"/>
    </row>
    <row r="43" spans="1:22" ht="15.75">
      <c r="A43" s="597"/>
      <c r="B43" s="327"/>
      <c r="C43" s="327"/>
      <c r="D43" s="327"/>
      <c r="E43" s="327"/>
      <c r="F43" s="328"/>
      <c r="G43" s="328"/>
      <c r="H43" s="328"/>
      <c r="I43" s="1805">
        <v>4.82E-2</v>
      </c>
      <c r="J43" s="1805"/>
      <c r="K43" s="1805"/>
      <c r="L43" s="328"/>
      <c r="M43" s="328"/>
      <c r="N43" s="1805">
        <v>-0.59799999999999998</v>
      </c>
      <c r="O43" s="1805"/>
      <c r="P43" s="1805"/>
      <c r="Q43" s="315"/>
      <c r="R43" s="315"/>
      <c r="S43" s="315"/>
      <c r="T43" s="315"/>
      <c r="U43" s="315"/>
      <c r="V43" s="598"/>
    </row>
    <row r="44" spans="1:22" ht="15.75">
      <c r="A44" s="597"/>
      <c r="B44" s="327" t="s">
        <v>3938</v>
      </c>
      <c r="C44" s="327" t="s">
        <v>3907</v>
      </c>
      <c r="D44" s="929">
        <v>77.67</v>
      </c>
      <c r="E44" s="327" t="s">
        <v>3934</v>
      </c>
      <c r="F44" s="329"/>
      <c r="G44" s="1801">
        <f>J12</f>
        <v>100000</v>
      </c>
      <c r="H44" s="1801"/>
      <c r="I44" s="1801"/>
      <c r="J44" s="315"/>
      <c r="K44" s="1802">
        <f>J15</f>
        <v>9.6</v>
      </c>
      <c r="L44" s="1802">
        <v>20</v>
      </c>
      <c r="M44" s="1802"/>
      <c r="N44" s="1802"/>
      <c r="O44" s="315"/>
      <c r="P44" s="315"/>
      <c r="Q44" s="315"/>
      <c r="R44" s="315"/>
      <c r="S44" s="315"/>
      <c r="T44" s="315"/>
      <c r="U44" s="315"/>
      <c r="V44" s="599"/>
    </row>
    <row r="45" spans="1:22" ht="15.75">
      <c r="A45" s="597"/>
      <c r="B45" s="327"/>
      <c r="C45" s="327"/>
      <c r="D45" s="327"/>
      <c r="E45" s="327"/>
      <c r="F45" s="329"/>
      <c r="G45" s="930"/>
      <c r="H45" s="930"/>
      <c r="I45" s="930"/>
      <c r="J45" s="315"/>
      <c r="K45" s="315"/>
      <c r="L45" s="931"/>
      <c r="M45" s="931"/>
      <c r="N45" s="931"/>
      <c r="O45" s="315"/>
      <c r="P45" s="315"/>
      <c r="Q45" s="315"/>
      <c r="R45" s="315"/>
      <c r="S45" s="315"/>
      <c r="T45" s="315"/>
      <c r="U45" s="315"/>
      <c r="V45" s="598"/>
    </row>
    <row r="46" spans="1:22" ht="16.5" thickBot="1">
      <c r="A46" s="597"/>
      <c r="B46" s="327" t="s">
        <v>3938</v>
      </c>
      <c r="C46" s="327" t="s">
        <v>3940</v>
      </c>
      <c r="D46" s="1803">
        <f>(D44*((G44)^I43)*((K44)^N43))</f>
        <v>34.982843547610216</v>
      </c>
      <c r="E46" s="1803"/>
      <c r="F46" s="1803"/>
      <c r="G46" s="315"/>
      <c r="H46" s="315"/>
      <c r="I46" s="315"/>
      <c r="J46" s="315"/>
      <c r="K46" s="315"/>
      <c r="L46" s="315"/>
      <c r="M46" s="315"/>
      <c r="N46" s="315"/>
      <c r="O46" s="315"/>
      <c r="P46" s="315"/>
      <c r="Q46" s="315"/>
      <c r="R46" s="315"/>
      <c r="S46" s="315"/>
      <c r="T46" s="315"/>
      <c r="U46" s="315"/>
      <c r="V46" s="598"/>
    </row>
    <row r="47" spans="1:22" ht="15.75" thickBot="1">
      <c r="A47" s="1794" t="s">
        <v>3941</v>
      </c>
      <c r="B47" s="1795"/>
      <c r="C47" s="1795"/>
      <c r="D47" s="1795"/>
      <c r="E47" s="1795"/>
      <c r="F47" s="1795"/>
      <c r="G47" s="1795"/>
      <c r="H47" s="1795"/>
      <c r="I47" s="1795"/>
      <c r="J47" s="1795"/>
      <c r="K47" s="1795"/>
      <c r="L47" s="1795"/>
      <c r="M47" s="1795"/>
      <c r="N47" s="1795"/>
      <c r="O47" s="1795"/>
      <c r="P47" s="1795"/>
      <c r="Q47" s="1795"/>
      <c r="R47" s="1795"/>
      <c r="S47" s="1795"/>
      <c r="T47" s="1795"/>
      <c r="U47" s="1795"/>
      <c r="V47" s="1796"/>
    </row>
    <row r="48" spans="1:22" ht="15.75">
      <c r="A48" s="600"/>
      <c r="B48" s="321" t="s">
        <v>3909</v>
      </c>
      <c r="C48" s="351" t="s">
        <v>3934</v>
      </c>
      <c r="D48" s="352" t="s">
        <v>3942</v>
      </c>
      <c r="E48" s="351" t="s">
        <v>3433</v>
      </c>
      <c r="F48" s="321" t="s">
        <v>3924</v>
      </c>
      <c r="G48" s="351" t="s">
        <v>3934</v>
      </c>
      <c r="H48" s="352" t="s">
        <v>3943</v>
      </c>
      <c r="I48" s="353" t="s">
        <v>3944</v>
      </c>
      <c r="J48" s="321" t="s">
        <v>3936</v>
      </c>
      <c r="K48" s="328"/>
      <c r="L48" s="328"/>
      <c r="M48" s="328"/>
      <c r="N48" s="328"/>
      <c r="O48" s="328"/>
      <c r="P48" s="328"/>
      <c r="Q48" s="328"/>
      <c r="R48" s="328"/>
      <c r="S48" s="328"/>
      <c r="T48" s="328"/>
      <c r="U48" s="328"/>
      <c r="V48" s="599"/>
    </row>
    <row r="49" spans="1:22" ht="15.75">
      <c r="A49" s="600"/>
      <c r="B49" s="354">
        <f>J13</f>
        <v>2.5</v>
      </c>
      <c r="C49" s="327" t="s">
        <v>3934</v>
      </c>
      <c r="D49" s="355">
        <f>T18</f>
        <v>1.2</v>
      </c>
      <c r="E49" s="327" t="s">
        <v>3433</v>
      </c>
      <c r="F49" s="327" t="s">
        <v>3924</v>
      </c>
      <c r="G49" s="327" t="s">
        <v>3934</v>
      </c>
      <c r="H49" s="355">
        <v>1</v>
      </c>
      <c r="I49" s="353" t="s">
        <v>3944</v>
      </c>
      <c r="J49" s="1804">
        <f>D38</f>
        <v>22.554716246294959</v>
      </c>
      <c r="K49" s="1804"/>
      <c r="L49" s="328"/>
      <c r="M49" s="328"/>
      <c r="N49" s="328"/>
      <c r="O49" s="328"/>
      <c r="P49" s="328"/>
      <c r="Q49" s="328"/>
      <c r="R49" s="328"/>
      <c r="S49" s="328"/>
      <c r="T49" s="328"/>
      <c r="U49" s="356"/>
      <c r="V49" s="601"/>
    </row>
    <row r="50" spans="1:22" ht="15.75">
      <c r="A50" s="600"/>
      <c r="B50" s="328"/>
      <c r="C50" s="327"/>
      <c r="D50" s="355"/>
      <c r="E50" s="327"/>
      <c r="F50" s="328"/>
      <c r="G50" s="327"/>
      <c r="H50" s="355"/>
      <c r="I50" s="328"/>
      <c r="J50" s="328"/>
      <c r="K50" s="328"/>
      <c r="L50" s="933" t="s">
        <v>3945</v>
      </c>
      <c r="M50" s="1797">
        <f>(J49-B49*D49)/H49</f>
        <v>19.554716246294959</v>
      </c>
      <c r="N50" s="1798"/>
      <c r="O50" s="328"/>
      <c r="P50" s="328"/>
      <c r="Q50" s="328"/>
      <c r="R50" s="328"/>
      <c r="S50" s="328"/>
      <c r="T50" s="328"/>
      <c r="U50" s="356"/>
      <c r="V50" s="601"/>
    </row>
    <row r="51" spans="1:22" ht="16.5" thickBot="1">
      <c r="A51" s="600"/>
      <c r="B51" s="328"/>
      <c r="C51" s="328"/>
      <c r="D51" s="328"/>
      <c r="E51" s="328"/>
      <c r="F51" s="328"/>
      <c r="G51" s="328"/>
      <c r="H51" s="328"/>
      <c r="I51" s="328"/>
      <c r="J51" s="328"/>
      <c r="K51" s="328"/>
      <c r="L51" s="328"/>
      <c r="M51" s="328"/>
      <c r="N51" s="328"/>
      <c r="O51" s="328"/>
      <c r="P51" s="328"/>
      <c r="Q51" s="328"/>
      <c r="R51" s="328"/>
      <c r="S51" s="321" t="s">
        <v>3946</v>
      </c>
      <c r="T51" s="321"/>
      <c r="U51" s="321"/>
      <c r="V51" s="602">
        <v>20</v>
      </c>
    </row>
    <row r="52" spans="1:22" ht="15.75" thickBot="1">
      <c r="A52" s="1794" t="s">
        <v>3947</v>
      </c>
      <c r="B52" s="1795"/>
      <c r="C52" s="1795"/>
      <c r="D52" s="1795"/>
      <c r="E52" s="1795"/>
      <c r="F52" s="1795"/>
      <c r="G52" s="1795"/>
      <c r="H52" s="1795"/>
      <c r="I52" s="1795"/>
      <c r="J52" s="1795"/>
      <c r="K52" s="1795"/>
      <c r="L52" s="1795"/>
      <c r="M52" s="1795"/>
      <c r="N52" s="1795"/>
      <c r="O52" s="1795"/>
      <c r="P52" s="1795"/>
      <c r="Q52" s="1795"/>
      <c r="R52" s="1795"/>
      <c r="S52" s="1795"/>
      <c r="T52" s="1795"/>
      <c r="U52" s="1795"/>
      <c r="V52" s="1796"/>
    </row>
    <row r="53" spans="1:22" ht="15.75">
      <c r="A53" s="600"/>
      <c r="B53" s="321" t="s">
        <v>3909</v>
      </c>
      <c r="C53" s="351" t="s">
        <v>3934</v>
      </c>
      <c r="D53" s="352" t="s">
        <v>3942</v>
      </c>
      <c r="E53" s="351" t="s">
        <v>3433</v>
      </c>
      <c r="F53" s="321" t="s">
        <v>3924</v>
      </c>
      <c r="G53" s="351" t="s">
        <v>3934</v>
      </c>
      <c r="H53" s="352" t="s">
        <v>3943</v>
      </c>
      <c r="I53" s="351" t="s">
        <v>3433</v>
      </c>
      <c r="J53" s="321" t="s">
        <v>3927</v>
      </c>
      <c r="K53" s="351" t="s">
        <v>3934</v>
      </c>
      <c r="L53" s="352" t="s">
        <v>3948</v>
      </c>
      <c r="M53" s="353" t="s">
        <v>3944</v>
      </c>
      <c r="N53" s="357" t="s">
        <v>3938</v>
      </c>
      <c r="O53" s="358"/>
      <c r="P53" s="328"/>
      <c r="Q53" s="328"/>
      <c r="R53" s="328"/>
      <c r="S53" s="328"/>
      <c r="T53" s="328"/>
      <c r="U53" s="328"/>
      <c r="V53" s="599"/>
    </row>
    <row r="54" spans="1:22" ht="15.75">
      <c r="A54" s="600"/>
      <c r="B54" s="354">
        <f>B49</f>
        <v>2.5</v>
      </c>
      <c r="C54" s="327" t="s">
        <v>3934</v>
      </c>
      <c r="D54" s="355">
        <f>D49</f>
        <v>1.2</v>
      </c>
      <c r="E54" s="327" t="s">
        <v>3433</v>
      </c>
      <c r="F54" s="359">
        <f>V51</f>
        <v>20</v>
      </c>
      <c r="G54" s="327" t="s">
        <v>3934</v>
      </c>
      <c r="H54" s="355">
        <v>1</v>
      </c>
      <c r="I54" s="327" t="s">
        <v>3433</v>
      </c>
      <c r="J54" s="327" t="s">
        <v>3927</v>
      </c>
      <c r="K54" s="327" t="s">
        <v>3934</v>
      </c>
      <c r="L54" s="355">
        <v>1</v>
      </c>
      <c r="M54" s="353" t="s">
        <v>3944</v>
      </c>
      <c r="N54" s="934">
        <f>D46</f>
        <v>34.982843547610216</v>
      </c>
      <c r="O54" s="328"/>
      <c r="P54" s="328"/>
      <c r="Q54" s="328"/>
      <c r="R54" s="328"/>
      <c r="S54" s="328"/>
      <c r="T54" s="328"/>
      <c r="U54" s="328"/>
      <c r="V54" s="599"/>
    </row>
    <row r="55" spans="1:22" ht="15.75">
      <c r="A55" s="600"/>
      <c r="B55" s="328"/>
      <c r="C55" s="327"/>
      <c r="D55" s="355"/>
      <c r="E55" s="327"/>
      <c r="F55" s="328"/>
      <c r="G55" s="327"/>
      <c r="H55" s="355"/>
      <c r="I55" s="327"/>
      <c r="J55" s="328"/>
      <c r="K55" s="327"/>
      <c r="L55" s="355"/>
      <c r="M55" s="328"/>
      <c r="N55" s="327"/>
      <c r="O55" s="328"/>
      <c r="P55" s="360" t="s">
        <v>3949</v>
      </c>
      <c r="Q55" s="1797">
        <f>(N54-B54*D54-F54*H54)/L54</f>
        <v>11.982843547610216</v>
      </c>
      <c r="R55" s="1798"/>
      <c r="S55" s="328"/>
      <c r="T55" s="328"/>
      <c r="U55" s="328"/>
      <c r="V55" s="599"/>
    </row>
    <row r="56" spans="1:22" ht="16.5" thickBot="1">
      <c r="A56" s="600"/>
      <c r="B56" s="328"/>
      <c r="C56" s="328"/>
      <c r="D56" s="328"/>
      <c r="E56" s="328"/>
      <c r="F56" s="328"/>
      <c r="G56" s="328"/>
      <c r="H56" s="328"/>
      <c r="I56" s="328"/>
      <c r="J56" s="328"/>
      <c r="K56" s="328"/>
      <c r="L56" s="328"/>
      <c r="M56" s="328"/>
      <c r="N56" s="328"/>
      <c r="O56" s="328"/>
      <c r="P56" s="328"/>
      <c r="Q56" s="328"/>
      <c r="R56" s="328"/>
      <c r="S56" s="321" t="s">
        <v>3946</v>
      </c>
      <c r="T56" s="321"/>
      <c r="U56" s="321"/>
      <c r="V56" s="602">
        <v>15</v>
      </c>
    </row>
    <row r="57" spans="1:22" ht="15.75" thickBot="1">
      <c r="A57" s="1794" t="s">
        <v>3950</v>
      </c>
      <c r="B57" s="1795"/>
      <c r="C57" s="1795"/>
      <c r="D57" s="1795"/>
      <c r="E57" s="1795"/>
      <c r="F57" s="1795"/>
      <c r="G57" s="1795"/>
      <c r="H57" s="1795"/>
      <c r="I57" s="1795"/>
      <c r="J57" s="1795"/>
      <c r="K57" s="1795"/>
      <c r="L57" s="1795"/>
      <c r="M57" s="1795"/>
      <c r="N57" s="1795"/>
      <c r="O57" s="1795"/>
      <c r="P57" s="1795"/>
      <c r="Q57" s="1795"/>
      <c r="R57" s="1795"/>
      <c r="S57" s="1795"/>
      <c r="T57" s="1795"/>
      <c r="U57" s="1795"/>
      <c r="V57" s="1796"/>
    </row>
    <row r="58" spans="1:22" ht="15.75">
      <c r="A58" s="600"/>
      <c r="B58" s="321" t="s">
        <v>3909</v>
      </c>
      <c r="C58" s="351" t="s">
        <v>3934</v>
      </c>
      <c r="D58" s="352" t="s">
        <v>3942</v>
      </c>
      <c r="E58" s="351" t="s">
        <v>3433</v>
      </c>
      <c r="F58" s="321" t="s">
        <v>3924</v>
      </c>
      <c r="G58" s="351" t="s">
        <v>3934</v>
      </c>
      <c r="H58" s="352" t="s">
        <v>3943</v>
      </c>
      <c r="I58" s="351" t="s">
        <v>3433</v>
      </c>
      <c r="J58" s="321" t="s">
        <v>3927</v>
      </c>
      <c r="K58" s="351" t="s">
        <v>3934</v>
      </c>
      <c r="L58" s="352" t="s">
        <v>3948</v>
      </c>
      <c r="M58" s="351" t="s">
        <v>3433</v>
      </c>
      <c r="N58" s="321" t="s">
        <v>3930</v>
      </c>
      <c r="O58" s="351" t="s">
        <v>3934</v>
      </c>
      <c r="P58" s="352" t="s">
        <v>3951</v>
      </c>
      <c r="Q58" s="353" t="s">
        <v>3944</v>
      </c>
      <c r="R58" s="357" t="s">
        <v>3933</v>
      </c>
      <c r="S58" s="328"/>
      <c r="T58" s="328"/>
      <c r="U58" s="361"/>
      <c r="V58" s="603"/>
    </row>
    <row r="59" spans="1:22" ht="15.75">
      <c r="A59" s="600"/>
      <c r="B59" s="354">
        <f>B54</f>
        <v>2.5</v>
      </c>
      <c r="C59" s="327" t="s">
        <v>3934</v>
      </c>
      <c r="D59" s="355">
        <f>D54</f>
        <v>1.2</v>
      </c>
      <c r="E59" s="327" t="s">
        <v>3433</v>
      </c>
      <c r="F59" s="359">
        <f>V51</f>
        <v>20</v>
      </c>
      <c r="G59" s="327" t="s">
        <v>3934</v>
      </c>
      <c r="H59" s="355">
        <v>1</v>
      </c>
      <c r="I59" s="327" t="s">
        <v>3433</v>
      </c>
      <c r="J59" s="359">
        <f>V56</f>
        <v>15</v>
      </c>
      <c r="K59" s="327" t="s">
        <v>3934</v>
      </c>
      <c r="L59" s="355">
        <v>1</v>
      </c>
      <c r="M59" s="327" t="s">
        <v>3433</v>
      </c>
      <c r="N59" s="327" t="s">
        <v>3930</v>
      </c>
      <c r="O59" s="327" t="s">
        <v>3934</v>
      </c>
      <c r="P59" s="355">
        <v>1</v>
      </c>
      <c r="Q59" s="353" t="s">
        <v>3944</v>
      </c>
      <c r="R59" s="362">
        <f>D30</f>
        <v>34.982843547610216</v>
      </c>
      <c r="S59" s="328"/>
      <c r="T59" s="328"/>
      <c r="U59" s="328"/>
      <c r="V59" s="599"/>
    </row>
    <row r="60" spans="1:22" ht="15.75">
      <c r="A60" s="600"/>
      <c r="B60" s="327"/>
      <c r="C60" s="328"/>
      <c r="D60" s="328"/>
      <c r="E60" s="328"/>
      <c r="F60" s="328"/>
      <c r="G60" s="328"/>
      <c r="H60" s="328"/>
      <c r="I60" s="328"/>
      <c r="J60" s="328"/>
      <c r="K60" s="328"/>
      <c r="L60" s="328"/>
      <c r="M60" s="328"/>
      <c r="N60" s="328"/>
      <c r="O60" s="328"/>
      <c r="P60" s="328"/>
      <c r="Q60" s="328"/>
      <c r="R60" s="328"/>
      <c r="S60" s="1799" t="s">
        <v>3952</v>
      </c>
      <c r="T60" s="1800"/>
      <c r="U60" s="1800"/>
      <c r="V60" s="604">
        <f>(R59-B59*D59-F59*H59-J59*L59)/P59</f>
        <v>-3.0171564523897842</v>
      </c>
    </row>
    <row r="61" spans="1:22" ht="15.75">
      <c r="A61" s="600"/>
      <c r="B61" s="328"/>
      <c r="C61" s="328"/>
      <c r="D61" s="328"/>
      <c r="E61" s="328"/>
      <c r="F61" s="328"/>
      <c r="G61" s="328"/>
      <c r="H61" s="328"/>
      <c r="I61" s="328"/>
      <c r="J61" s="328"/>
      <c r="K61" s="328"/>
      <c r="L61" s="328"/>
      <c r="M61" s="328"/>
      <c r="N61" s="328"/>
      <c r="O61" s="328"/>
      <c r="P61" s="328"/>
      <c r="Q61" s="328"/>
      <c r="R61" s="328"/>
      <c r="S61" s="321" t="s">
        <v>3946</v>
      </c>
      <c r="T61" s="321"/>
      <c r="U61" s="321"/>
      <c r="V61" s="602">
        <v>0</v>
      </c>
    </row>
    <row r="62" spans="1:22" ht="15.75">
      <c r="A62" s="605"/>
      <c r="B62" s="606"/>
      <c r="C62" s="606"/>
      <c r="D62" s="606"/>
      <c r="E62" s="606"/>
      <c r="F62" s="606"/>
      <c r="G62" s="606"/>
      <c r="H62" s="606"/>
      <c r="I62" s="606"/>
      <c r="J62" s="606"/>
      <c r="K62" s="606"/>
      <c r="L62" s="606"/>
      <c r="M62" s="606"/>
      <c r="N62" s="606"/>
      <c r="O62" s="606"/>
      <c r="P62" s="606"/>
      <c r="Q62" s="606"/>
      <c r="R62" s="606"/>
      <c r="S62" s="606"/>
      <c r="T62" s="606"/>
      <c r="U62" s="606"/>
      <c r="V62" s="607"/>
    </row>
  </sheetData>
  <mergeCells count="76">
    <mergeCell ref="A52:V52"/>
    <mergeCell ref="Q55:R55"/>
    <mergeCell ref="A57:V57"/>
    <mergeCell ref="S60:U60"/>
    <mergeCell ref="G44:I44"/>
    <mergeCell ref="K44:N44"/>
    <mergeCell ref="D46:F46"/>
    <mergeCell ref="A47:V47"/>
    <mergeCell ref="J49:K49"/>
    <mergeCell ref="M50:N50"/>
    <mergeCell ref="I43:K43"/>
    <mergeCell ref="N43:P43"/>
    <mergeCell ref="A23:V23"/>
    <mergeCell ref="I27:K27"/>
    <mergeCell ref="N27:P27"/>
    <mergeCell ref="G28:I28"/>
    <mergeCell ref="L28:N28"/>
    <mergeCell ref="D30:F30"/>
    <mergeCell ref="I35:K35"/>
    <mergeCell ref="N35:P35"/>
    <mergeCell ref="G36:I36"/>
    <mergeCell ref="L36:N36"/>
    <mergeCell ref="D38:F38"/>
    <mergeCell ref="T21:V21"/>
    <mergeCell ref="A20:D20"/>
    <mergeCell ref="E20:H20"/>
    <mergeCell ref="I20:K20"/>
    <mergeCell ref="L20:N20"/>
    <mergeCell ref="O20:S20"/>
    <mergeCell ref="T20:V20"/>
    <mergeCell ref="A21:D21"/>
    <mergeCell ref="E21:H21"/>
    <mergeCell ref="I21:K21"/>
    <mergeCell ref="L21:N21"/>
    <mergeCell ref="O21:S21"/>
    <mergeCell ref="T19:V19"/>
    <mergeCell ref="O17:V17"/>
    <mergeCell ref="A18:D18"/>
    <mergeCell ref="E18:H18"/>
    <mergeCell ref="I18:K18"/>
    <mergeCell ref="L18:N18"/>
    <mergeCell ref="O18:S18"/>
    <mergeCell ref="T18:V18"/>
    <mergeCell ref="A19:D19"/>
    <mergeCell ref="E19:H19"/>
    <mergeCell ref="I19:K19"/>
    <mergeCell ref="L19:N19"/>
    <mergeCell ref="O19:S19"/>
    <mergeCell ref="A16:G16"/>
    <mergeCell ref="J16:L16"/>
    <mergeCell ref="A17:D17"/>
    <mergeCell ref="E17:H17"/>
    <mergeCell ref="I17:K17"/>
    <mergeCell ref="L17:N17"/>
    <mergeCell ref="A15:G15"/>
    <mergeCell ref="J15:L15"/>
    <mergeCell ref="M15:N15"/>
    <mergeCell ref="B7:V7"/>
    <mergeCell ref="B8:V8"/>
    <mergeCell ref="B9:V9"/>
    <mergeCell ref="B10:V10"/>
    <mergeCell ref="A11:V11"/>
    <mergeCell ref="A12:G12"/>
    <mergeCell ref="J12:L12"/>
    <mergeCell ref="R12:U12"/>
    <mergeCell ref="A13:G13"/>
    <mergeCell ref="J13:L13"/>
    <mergeCell ref="R13:U13"/>
    <mergeCell ref="A14:G14"/>
    <mergeCell ref="J14:L14"/>
    <mergeCell ref="A6:V6"/>
    <mergeCell ref="A1:V1"/>
    <mergeCell ref="A2:V2"/>
    <mergeCell ref="A3:V3"/>
    <mergeCell ref="A4:V4"/>
    <mergeCell ref="A5:V5"/>
  </mergeCells>
  <pageMargins left="0.51181102362204722" right="0.51181102362204722" top="0.78740157480314965" bottom="0.78740157480314965" header="0.31496062992125984" footer="0.31496062992125984"/>
  <pageSetup paperSize="9" scale="44" orientation="portrait" r:id="rId1"/>
  <headerFooter scaleWithDoc="0">
    <oddHeader>&amp;RPágina &amp;P de &amp;N</oddHeader>
    <oddFooter>&amp;R&amp;G</oddFooter>
  </headerFooter>
  <drawing r:id="rId2"/>
  <legacyDrawing r:id="rId3"/>
  <legacyDrawingHF r:id="rId4"/>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9">
    <tabColor rgb="FFFF0000"/>
    <pageSetUpPr fitToPage="1"/>
  </sheetPr>
  <dimension ref="A1:V62"/>
  <sheetViews>
    <sheetView view="pageBreakPreview" zoomScale="70" zoomScaleNormal="70" zoomScaleSheetLayoutView="70" workbookViewId="0">
      <selection activeCell="A11" sqref="A11:V11"/>
    </sheetView>
  </sheetViews>
  <sheetFormatPr defaultColWidth="9.140625" defaultRowHeight="15"/>
  <cols>
    <col min="1" max="3" width="9.140625" style="363"/>
    <col min="4" max="4" width="11.28515625" style="363" customWidth="1"/>
    <col min="5" max="13" width="9.140625" style="363"/>
    <col min="14" max="14" width="15.140625" style="363" customWidth="1"/>
    <col min="15" max="17" width="9.140625" style="363"/>
    <col min="18" max="18" width="10" style="363" customWidth="1"/>
    <col min="19" max="19" width="3" style="363" customWidth="1"/>
    <col min="20" max="20" width="7" style="363" customWidth="1"/>
    <col min="21" max="21" width="9.140625" style="363"/>
    <col min="22" max="22" width="12.7109375" style="363" customWidth="1"/>
    <col min="23" max="16384" width="9.140625" style="53"/>
  </cols>
  <sheetData>
    <row r="1" spans="1:22" ht="18">
      <c r="A1" s="1844" t="s">
        <v>3813</v>
      </c>
      <c r="B1" s="1845"/>
      <c r="C1" s="1845"/>
      <c r="D1" s="1845"/>
      <c r="E1" s="1845"/>
      <c r="F1" s="1845"/>
      <c r="G1" s="1845"/>
      <c r="H1" s="1845"/>
      <c r="I1" s="1845"/>
      <c r="J1" s="1845"/>
      <c r="K1" s="1845"/>
      <c r="L1" s="1845"/>
      <c r="M1" s="1845"/>
      <c r="N1" s="1845"/>
      <c r="O1" s="1845"/>
      <c r="P1" s="1845"/>
      <c r="Q1" s="1845"/>
      <c r="R1" s="1845"/>
      <c r="S1" s="1845"/>
      <c r="T1" s="1845"/>
      <c r="U1" s="1845"/>
      <c r="V1" s="1846"/>
    </row>
    <row r="2" spans="1:22" ht="15.75">
      <c r="A2" s="1847" t="s">
        <v>3314</v>
      </c>
      <c r="B2" s="1848"/>
      <c r="C2" s="1848"/>
      <c r="D2" s="1848"/>
      <c r="E2" s="1848"/>
      <c r="F2" s="1848"/>
      <c r="G2" s="1848"/>
      <c r="H2" s="1848"/>
      <c r="I2" s="1848"/>
      <c r="J2" s="1848"/>
      <c r="K2" s="1848"/>
      <c r="L2" s="1848"/>
      <c r="M2" s="1848"/>
      <c r="N2" s="1848"/>
      <c r="O2" s="1848"/>
      <c r="P2" s="1848"/>
      <c r="Q2" s="1848"/>
      <c r="R2" s="1848"/>
      <c r="S2" s="1848"/>
      <c r="T2" s="1848"/>
      <c r="U2" s="1848"/>
      <c r="V2" s="1849"/>
    </row>
    <row r="3" spans="1:22">
      <c r="A3" s="1850" t="s">
        <v>3315</v>
      </c>
      <c r="B3" s="1851"/>
      <c r="C3" s="1851"/>
      <c r="D3" s="1851"/>
      <c r="E3" s="1851"/>
      <c r="F3" s="1851"/>
      <c r="G3" s="1851"/>
      <c r="H3" s="1851"/>
      <c r="I3" s="1851"/>
      <c r="J3" s="1851"/>
      <c r="K3" s="1851"/>
      <c r="L3" s="1851"/>
      <c r="M3" s="1851"/>
      <c r="N3" s="1851"/>
      <c r="O3" s="1851"/>
      <c r="P3" s="1851"/>
      <c r="Q3" s="1851"/>
      <c r="R3" s="1851"/>
      <c r="S3" s="1851"/>
      <c r="T3" s="1851"/>
      <c r="U3" s="1851"/>
      <c r="V3" s="1852"/>
    </row>
    <row r="4" spans="1:22">
      <c r="A4" s="1850" t="s">
        <v>3</v>
      </c>
      <c r="B4" s="1851"/>
      <c r="C4" s="1851"/>
      <c r="D4" s="1851"/>
      <c r="E4" s="1851"/>
      <c r="F4" s="1851"/>
      <c r="G4" s="1851"/>
      <c r="H4" s="1851"/>
      <c r="I4" s="1851"/>
      <c r="J4" s="1851"/>
      <c r="K4" s="1851"/>
      <c r="L4" s="1851"/>
      <c r="M4" s="1851"/>
      <c r="N4" s="1851"/>
      <c r="O4" s="1851"/>
      <c r="P4" s="1851"/>
      <c r="Q4" s="1851"/>
      <c r="R4" s="1851"/>
      <c r="S4" s="1851"/>
      <c r="T4" s="1851"/>
      <c r="U4" s="1851"/>
      <c r="V4" s="1852"/>
    </row>
    <row r="5" spans="1:22" ht="15.75" thickBot="1">
      <c r="A5" s="1853" t="s">
        <v>4</v>
      </c>
      <c r="B5" s="1854"/>
      <c r="C5" s="1854"/>
      <c r="D5" s="1854"/>
      <c r="E5" s="1854"/>
      <c r="F5" s="1854"/>
      <c r="G5" s="1854"/>
      <c r="H5" s="1854"/>
      <c r="I5" s="1854"/>
      <c r="J5" s="1854"/>
      <c r="K5" s="1854"/>
      <c r="L5" s="1854"/>
      <c r="M5" s="1854"/>
      <c r="N5" s="1854"/>
      <c r="O5" s="1854"/>
      <c r="P5" s="1854"/>
      <c r="Q5" s="1854"/>
      <c r="R5" s="1854"/>
      <c r="S5" s="1854"/>
      <c r="T5" s="1854"/>
      <c r="U5" s="1854"/>
      <c r="V5" s="1855"/>
    </row>
    <row r="6" spans="1:22" ht="16.5" thickBot="1">
      <c r="A6" s="1841" t="s">
        <v>3814</v>
      </c>
      <c r="B6" s="1842"/>
      <c r="C6" s="1842"/>
      <c r="D6" s="1842"/>
      <c r="E6" s="1842"/>
      <c r="F6" s="1842"/>
      <c r="G6" s="1842"/>
      <c r="H6" s="1842"/>
      <c r="I6" s="1842"/>
      <c r="J6" s="1842"/>
      <c r="K6" s="1842"/>
      <c r="L6" s="1842"/>
      <c r="M6" s="1842"/>
      <c r="N6" s="1842"/>
      <c r="O6" s="1842"/>
      <c r="P6" s="1842"/>
      <c r="Q6" s="1842"/>
      <c r="R6" s="1842"/>
      <c r="S6" s="1842"/>
      <c r="T6" s="1842"/>
      <c r="U6" s="1842"/>
      <c r="V6" s="1843"/>
    </row>
    <row r="7" spans="1:22" ht="15.75">
      <c r="A7" s="589" t="s">
        <v>13</v>
      </c>
      <c r="B7" s="1829" t="str">
        <f>ORÇAMENTO!C6</f>
        <v>PAVIMENTAÇÃO URBANA EM SANTO ANTONIO DO LESTE</v>
      </c>
      <c r="C7" s="1829"/>
      <c r="D7" s="1829"/>
      <c r="E7" s="1829"/>
      <c r="F7" s="1829"/>
      <c r="G7" s="1829"/>
      <c r="H7" s="1829"/>
      <c r="I7" s="1829"/>
      <c r="J7" s="1829"/>
      <c r="K7" s="1829"/>
      <c r="L7" s="1829"/>
      <c r="M7" s="1829"/>
      <c r="N7" s="1829"/>
      <c r="O7" s="1829"/>
      <c r="P7" s="1829"/>
      <c r="Q7" s="1829"/>
      <c r="R7" s="1829"/>
      <c r="S7" s="1829"/>
      <c r="T7" s="1829"/>
      <c r="U7" s="1829"/>
      <c r="V7" s="1830"/>
    </row>
    <row r="8" spans="1:22" ht="15.75">
      <c r="A8" s="590" t="s">
        <v>3903</v>
      </c>
      <c r="B8" s="1831" t="e">
        <f>'QUADRO DE RUAS'!#REF!</f>
        <v>#REF!</v>
      </c>
      <c r="C8" s="1831"/>
      <c r="D8" s="1831"/>
      <c r="E8" s="1831"/>
      <c r="F8" s="1831"/>
      <c r="G8" s="1831"/>
      <c r="H8" s="1831"/>
      <c r="I8" s="1831"/>
      <c r="J8" s="1831"/>
      <c r="K8" s="1831"/>
      <c r="L8" s="1831"/>
      <c r="M8" s="1831"/>
      <c r="N8" s="1831"/>
      <c r="O8" s="1831"/>
      <c r="P8" s="1831"/>
      <c r="Q8" s="1831"/>
      <c r="R8" s="1831"/>
      <c r="S8" s="1831"/>
      <c r="T8" s="1831"/>
      <c r="U8" s="1831"/>
      <c r="V8" s="1832"/>
    </row>
    <row r="9" spans="1:22" ht="15.75">
      <c r="A9" s="590" t="s">
        <v>3904</v>
      </c>
      <c r="B9" s="1831" t="str">
        <f>ORÇAMENTO!C8</f>
        <v>PREFEITURA MUNICIPAL DE SANTO ANTONIO DO LESTE</v>
      </c>
      <c r="C9" s="1831"/>
      <c r="D9" s="1831"/>
      <c r="E9" s="1831"/>
      <c r="F9" s="1831"/>
      <c r="G9" s="1831"/>
      <c r="H9" s="1831"/>
      <c r="I9" s="1831"/>
      <c r="J9" s="1831"/>
      <c r="K9" s="1831"/>
      <c r="L9" s="1831"/>
      <c r="M9" s="1831"/>
      <c r="N9" s="1831"/>
      <c r="O9" s="1831"/>
      <c r="P9" s="1831"/>
      <c r="Q9" s="1831"/>
      <c r="R9" s="1831"/>
      <c r="S9" s="1831"/>
      <c r="T9" s="1831"/>
      <c r="U9" s="1831"/>
      <c r="V9" s="1832"/>
    </row>
    <row r="10" spans="1:22" ht="15.75">
      <c r="A10" s="590" t="s">
        <v>15</v>
      </c>
      <c r="B10" s="1831" t="str">
        <f>ORÇAMENTO!C9</f>
        <v>JANEIRO/2022</v>
      </c>
      <c r="C10" s="1831"/>
      <c r="D10" s="1831"/>
      <c r="E10" s="1831"/>
      <c r="F10" s="1831"/>
      <c r="G10" s="1831"/>
      <c r="H10" s="1831"/>
      <c r="I10" s="1831"/>
      <c r="J10" s="1831"/>
      <c r="K10" s="1831"/>
      <c r="L10" s="1831"/>
      <c r="M10" s="1831"/>
      <c r="N10" s="1831"/>
      <c r="O10" s="1831"/>
      <c r="P10" s="1831"/>
      <c r="Q10" s="1831"/>
      <c r="R10" s="1831"/>
      <c r="S10" s="1831"/>
      <c r="T10" s="1831"/>
      <c r="U10" s="1831"/>
      <c r="V10" s="1832"/>
    </row>
    <row r="11" spans="1:22" ht="15.75">
      <c r="A11" s="1833" t="s">
        <v>3905</v>
      </c>
      <c r="B11" s="1834"/>
      <c r="C11" s="1834"/>
      <c r="D11" s="1834"/>
      <c r="E11" s="1834"/>
      <c r="F11" s="1834"/>
      <c r="G11" s="1834"/>
      <c r="H11" s="1834"/>
      <c r="I11" s="1834"/>
      <c r="J11" s="1834"/>
      <c r="K11" s="1834"/>
      <c r="L11" s="1834"/>
      <c r="M11" s="1834"/>
      <c r="N11" s="1834"/>
      <c r="O11" s="1834"/>
      <c r="P11" s="1834"/>
      <c r="Q11" s="1834"/>
      <c r="R11" s="1834"/>
      <c r="S11" s="1834"/>
      <c r="T11" s="1834"/>
      <c r="U11" s="1834"/>
      <c r="V11" s="1835"/>
    </row>
    <row r="12" spans="1:22" ht="18">
      <c r="A12" s="1836" t="s">
        <v>3906</v>
      </c>
      <c r="B12" s="1837"/>
      <c r="C12" s="1837"/>
      <c r="D12" s="1837"/>
      <c r="E12" s="1837"/>
      <c r="F12" s="1837"/>
      <c r="G12" s="1837"/>
      <c r="H12" s="972" t="s">
        <v>3866</v>
      </c>
      <c r="I12" s="581" t="s">
        <v>3907</v>
      </c>
      <c r="J12" s="1838">
        <v>100000</v>
      </c>
      <c r="K12" s="1838"/>
      <c r="L12" s="1838"/>
      <c r="M12" s="582"/>
      <c r="N12" s="582"/>
      <c r="O12" s="582"/>
      <c r="P12" s="582"/>
      <c r="Q12" s="582"/>
      <c r="R12" s="1839"/>
      <c r="S12" s="1839"/>
      <c r="T12" s="1839"/>
      <c r="U12" s="1839"/>
      <c r="V12" s="591"/>
    </row>
    <row r="13" spans="1:22" ht="18">
      <c r="A13" s="1825" t="s">
        <v>3908</v>
      </c>
      <c r="B13" s="1826"/>
      <c r="C13" s="1826"/>
      <c r="D13" s="1826"/>
      <c r="E13" s="1826"/>
      <c r="F13" s="1826"/>
      <c r="G13" s="1826"/>
      <c r="H13" s="971" t="s">
        <v>3909</v>
      </c>
      <c r="I13" s="583" t="s">
        <v>3907</v>
      </c>
      <c r="J13" s="1827">
        <v>2.5</v>
      </c>
      <c r="K13" s="1827"/>
      <c r="L13" s="1827"/>
      <c r="M13" s="584"/>
      <c r="N13" s="584"/>
      <c r="O13" s="584"/>
      <c r="P13" s="584"/>
      <c r="Q13" s="584"/>
      <c r="R13" s="1840"/>
      <c r="S13" s="1840"/>
      <c r="T13" s="1840"/>
      <c r="U13" s="1840"/>
      <c r="V13" s="592"/>
    </row>
    <row r="14" spans="1:22" ht="18.75">
      <c r="A14" s="1825" t="s">
        <v>3910</v>
      </c>
      <c r="B14" s="1826"/>
      <c r="C14" s="1826"/>
      <c r="D14" s="1826"/>
      <c r="E14" s="1826"/>
      <c r="F14" s="1826"/>
      <c r="G14" s="1826"/>
      <c r="H14" s="971" t="s">
        <v>3911</v>
      </c>
      <c r="I14" s="583" t="s">
        <v>3907</v>
      </c>
      <c r="J14" s="1827">
        <v>20</v>
      </c>
      <c r="K14" s="1827"/>
      <c r="L14" s="1827"/>
      <c r="M14" s="312"/>
      <c r="N14" s="312"/>
      <c r="O14" s="312"/>
      <c r="P14" s="584"/>
      <c r="Q14" s="584"/>
      <c r="R14" s="583"/>
      <c r="S14" s="585"/>
      <c r="T14" s="586"/>
      <c r="U14" s="587"/>
      <c r="V14" s="592"/>
    </row>
    <row r="15" spans="1:22" ht="18.75">
      <c r="A15" s="1825" t="s">
        <v>3912</v>
      </c>
      <c r="B15" s="1826"/>
      <c r="C15" s="1826"/>
      <c r="D15" s="1826"/>
      <c r="E15" s="1826"/>
      <c r="F15" s="1826"/>
      <c r="G15" s="1826"/>
      <c r="H15" s="971" t="s">
        <v>3913</v>
      </c>
      <c r="I15" s="583" t="s">
        <v>3907</v>
      </c>
      <c r="J15" s="1827">
        <v>8.9</v>
      </c>
      <c r="K15" s="1827"/>
      <c r="L15" s="1827"/>
      <c r="M15" s="1828"/>
      <c r="N15" s="1828"/>
      <c r="O15" s="584"/>
      <c r="P15" s="584"/>
      <c r="Q15" s="584"/>
      <c r="R15" s="583"/>
      <c r="S15" s="585"/>
      <c r="T15" s="586"/>
      <c r="U15" s="587"/>
      <c r="V15" s="593"/>
    </row>
    <row r="16" spans="1:22" ht="18">
      <c r="A16" s="1818" t="s">
        <v>3914</v>
      </c>
      <c r="B16" s="1819"/>
      <c r="C16" s="1819"/>
      <c r="D16" s="1819"/>
      <c r="E16" s="1819"/>
      <c r="F16" s="1819"/>
      <c r="G16" s="1819"/>
      <c r="H16" s="973" t="s">
        <v>3915</v>
      </c>
      <c r="I16" s="588" t="s">
        <v>3907</v>
      </c>
      <c r="J16" s="1820">
        <f>J15</f>
        <v>8.9</v>
      </c>
      <c r="K16" s="1820"/>
      <c r="L16" s="1820"/>
      <c r="M16" s="313"/>
      <c r="N16" s="313"/>
      <c r="O16" s="313"/>
      <c r="P16" s="313"/>
      <c r="Q16" s="313"/>
      <c r="R16" s="313"/>
      <c r="S16" s="313"/>
      <c r="T16" s="313"/>
      <c r="U16" s="313"/>
      <c r="V16" s="594"/>
    </row>
    <row r="17" spans="1:22" ht="18">
      <c r="A17" s="1821" t="s">
        <v>3916</v>
      </c>
      <c r="B17" s="1821"/>
      <c r="C17" s="1821"/>
      <c r="D17" s="1821"/>
      <c r="E17" s="1821" t="s">
        <v>3917</v>
      </c>
      <c r="F17" s="1821"/>
      <c r="G17" s="1821"/>
      <c r="H17" s="1821"/>
      <c r="I17" s="1822" t="s">
        <v>3918</v>
      </c>
      <c r="J17" s="1823"/>
      <c r="K17" s="1824"/>
      <c r="L17" s="1815" t="s">
        <v>3919</v>
      </c>
      <c r="M17" s="1816"/>
      <c r="N17" s="1817"/>
      <c r="O17" s="1815" t="s">
        <v>3920</v>
      </c>
      <c r="P17" s="1816"/>
      <c r="Q17" s="1816"/>
      <c r="R17" s="1816"/>
      <c r="S17" s="1816"/>
      <c r="T17" s="1816"/>
      <c r="U17" s="1816"/>
      <c r="V17" s="1817"/>
    </row>
    <row r="18" spans="1:22" ht="18">
      <c r="A18" s="1810" t="s">
        <v>3921</v>
      </c>
      <c r="B18" s="1810"/>
      <c r="C18" s="1810"/>
      <c r="D18" s="1810"/>
      <c r="E18" s="1810" t="s">
        <v>3909</v>
      </c>
      <c r="F18" s="1810"/>
      <c r="G18" s="1810"/>
      <c r="H18" s="1810"/>
      <c r="I18" s="1811">
        <v>2.5</v>
      </c>
      <c r="J18" s="1812"/>
      <c r="K18" s="1813"/>
      <c r="L18" s="1814">
        <v>2.5</v>
      </c>
      <c r="M18" s="1814"/>
      <c r="N18" s="1814"/>
      <c r="O18" s="1810" t="s">
        <v>3922</v>
      </c>
      <c r="P18" s="1810"/>
      <c r="Q18" s="1810"/>
      <c r="R18" s="1810"/>
      <c r="S18" s="1810"/>
      <c r="T18" s="1809">
        <v>1.2</v>
      </c>
      <c r="U18" s="1809"/>
      <c r="V18" s="1809"/>
    </row>
    <row r="19" spans="1:22" ht="18">
      <c r="A19" s="1810" t="s">
        <v>3923</v>
      </c>
      <c r="B19" s="1810"/>
      <c r="C19" s="1810"/>
      <c r="D19" s="1810"/>
      <c r="E19" s="1810" t="s">
        <v>3924</v>
      </c>
      <c r="F19" s="1810"/>
      <c r="G19" s="1810"/>
      <c r="H19" s="1810"/>
      <c r="I19" s="1811">
        <f>M50</f>
        <v>19.554716246294959</v>
      </c>
      <c r="J19" s="1812"/>
      <c r="K19" s="1813"/>
      <c r="L19" s="1814">
        <f>V51</f>
        <v>20</v>
      </c>
      <c r="M19" s="1814"/>
      <c r="N19" s="1814"/>
      <c r="O19" s="1810" t="s">
        <v>3925</v>
      </c>
      <c r="P19" s="1810"/>
      <c r="Q19" s="1810"/>
      <c r="R19" s="1810"/>
      <c r="S19" s="1810"/>
      <c r="T19" s="1809">
        <v>1</v>
      </c>
      <c r="U19" s="1809"/>
      <c r="V19" s="1809"/>
    </row>
    <row r="20" spans="1:22" ht="18">
      <c r="A20" s="1810" t="s">
        <v>3926</v>
      </c>
      <c r="B20" s="1810"/>
      <c r="C20" s="1810"/>
      <c r="D20" s="1810"/>
      <c r="E20" s="1810" t="s">
        <v>3927</v>
      </c>
      <c r="F20" s="1810"/>
      <c r="G20" s="1810"/>
      <c r="H20" s="1810"/>
      <c r="I20" s="1811">
        <f>Q55</f>
        <v>13.603117938439361</v>
      </c>
      <c r="J20" s="1812"/>
      <c r="K20" s="1813"/>
      <c r="L20" s="1814">
        <f>V56</f>
        <v>15</v>
      </c>
      <c r="M20" s="1814"/>
      <c r="N20" s="1814"/>
      <c r="O20" s="1810" t="s">
        <v>3928</v>
      </c>
      <c r="P20" s="1810"/>
      <c r="Q20" s="1810"/>
      <c r="R20" s="1810"/>
      <c r="S20" s="1810"/>
      <c r="T20" s="1809">
        <v>1</v>
      </c>
      <c r="U20" s="1809"/>
      <c r="V20" s="1809"/>
    </row>
    <row r="21" spans="1:22" ht="18">
      <c r="A21" s="1810" t="s">
        <v>3929</v>
      </c>
      <c r="B21" s="1810"/>
      <c r="C21" s="1810"/>
      <c r="D21" s="1810"/>
      <c r="E21" s="1810" t="s">
        <v>3930</v>
      </c>
      <c r="F21" s="1810"/>
      <c r="G21" s="1810"/>
      <c r="H21" s="1810"/>
      <c r="I21" s="1811">
        <f>V60</f>
        <v>-1.396882061560639</v>
      </c>
      <c r="J21" s="1812"/>
      <c r="K21" s="1813"/>
      <c r="L21" s="1814">
        <f>I21</f>
        <v>-1.396882061560639</v>
      </c>
      <c r="M21" s="1814"/>
      <c r="N21" s="1814"/>
      <c r="O21" s="1810" t="s">
        <v>3931</v>
      </c>
      <c r="P21" s="1810"/>
      <c r="Q21" s="1810"/>
      <c r="R21" s="1810"/>
      <c r="S21" s="1810"/>
      <c r="T21" s="1809">
        <v>1</v>
      </c>
      <c r="U21" s="1809"/>
      <c r="V21" s="1809"/>
    </row>
    <row r="22" spans="1:22" ht="16.5" thickBot="1">
      <c r="A22" s="595"/>
      <c r="B22" s="314"/>
      <c r="C22" s="314"/>
      <c r="D22" s="314"/>
      <c r="E22" s="314"/>
      <c r="F22" s="314"/>
      <c r="G22" s="314"/>
      <c r="H22" s="314"/>
      <c r="I22" s="314"/>
      <c r="J22" s="314"/>
      <c r="K22" s="314"/>
      <c r="L22" s="314"/>
      <c r="M22" s="314"/>
      <c r="N22" s="314"/>
      <c r="O22" s="314"/>
      <c r="P22" s="314"/>
      <c r="Q22" s="314"/>
      <c r="R22" s="314"/>
      <c r="S22" s="314"/>
      <c r="T22" s="314"/>
      <c r="U22" s="314"/>
      <c r="V22" s="596"/>
    </row>
    <row r="23" spans="1:22" ht="16.5" thickBot="1">
      <c r="A23" s="1806" t="s">
        <v>3932</v>
      </c>
      <c r="B23" s="1807"/>
      <c r="C23" s="1807"/>
      <c r="D23" s="1807"/>
      <c r="E23" s="1807"/>
      <c r="F23" s="1807"/>
      <c r="G23" s="1807"/>
      <c r="H23" s="1807"/>
      <c r="I23" s="1807"/>
      <c r="J23" s="1807"/>
      <c r="K23" s="1807"/>
      <c r="L23" s="1807"/>
      <c r="M23" s="1807"/>
      <c r="N23" s="1807"/>
      <c r="O23" s="1807"/>
      <c r="P23" s="1807"/>
      <c r="Q23" s="1807"/>
      <c r="R23" s="1807"/>
      <c r="S23" s="1807"/>
      <c r="T23" s="1807"/>
      <c r="U23" s="1807"/>
      <c r="V23" s="1808"/>
    </row>
    <row r="24" spans="1:22" ht="16.5" thickBot="1">
      <c r="A24" s="597"/>
      <c r="B24" s="315"/>
      <c r="C24" s="315"/>
      <c r="D24" s="315"/>
      <c r="E24" s="315"/>
      <c r="F24" s="315"/>
      <c r="G24" s="315"/>
      <c r="H24" s="315"/>
      <c r="I24" s="315"/>
      <c r="J24" s="315"/>
      <c r="K24" s="315"/>
      <c r="L24" s="315"/>
      <c r="M24" s="315"/>
      <c r="N24" s="315"/>
      <c r="O24" s="315"/>
      <c r="P24" s="315"/>
      <c r="Q24" s="315"/>
      <c r="R24" s="315"/>
      <c r="S24" s="315"/>
      <c r="T24" s="315"/>
      <c r="U24" s="315"/>
      <c r="V24" s="598"/>
    </row>
    <row r="25" spans="1:22" ht="15.75">
      <c r="A25" s="597"/>
      <c r="B25" s="316"/>
      <c r="C25" s="317"/>
      <c r="D25" s="317"/>
      <c r="E25" s="317"/>
      <c r="F25" s="317"/>
      <c r="G25" s="317"/>
      <c r="H25" s="317"/>
      <c r="I25" s="318">
        <v>4.82E-2</v>
      </c>
      <c r="J25" s="319"/>
      <c r="K25" s="319"/>
      <c r="L25" s="319"/>
      <c r="M25" s="319"/>
      <c r="N25" s="320">
        <v>-0.59799999999999998</v>
      </c>
      <c r="O25" s="321"/>
      <c r="P25" s="321"/>
      <c r="Q25" s="315"/>
      <c r="R25" s="315"/>
      <c r="S25" s="315"/>
      <c r="T25" s="315"/>
      <c r="U25" s="315"/>
      <c r="V25" s="598"/>
    </row>
    <row r="26" spans="1:22" ht="16.5" thickBot="1">
      <c r="A26" s="597"/>
      <c r="B26" s="322" t="s">
        <v>3933</v>
      </c>
      <c r="C26" s="323" t="s">
        <v>3907</v>
      </c>
      <c r="D26" s="324">
        <v>77.67</v>
      </c>
      <c r="E26" s="323" t="s">
        <v>3934</v>
      </c>
      <c r="F26" s="325"/>
      <c r="G26" s="325"/>
      <c r="H26" s="325" t="s">
        <v>3866</v>
      </c>
      <c r="I26" s="325"/>
      <c r="J26" s="323" t="s">
        <v>3934</v>
      </c>
      <c r="K26" s="325"/>
      <c r="L26" s="325"/>
      <c r="M26" s="323" t="s">
        <v>3935</v>
      </c>
      <c r="N26" s="326"/>
      <c r="O26" s="315"/>
      <c r="P26" s="315"/>
      <c r="Q26" s="315"/>
      <c r="R26" s="315"/>
      <c r="S26" s="315"/>
      <c r="T26" s="315"/>
      <c r="U26" s="315"/>
      <c r="V26" s="598"/>
    </row>
    <row r="27" spans="1:22" ht="15.75">
      <c r="A27" s="597"/>
      <c r="B27" s="327"/>
      <c r="C27" s="327"/>
      <c r="D27" s="327"/>
      <c r="E27" s="327"/>
      <c r="F27" s="328"/>
      <c r="G27" s="328"/>
      <c r="H27" s="328"/>
      <c r="I27" s="1805">
        <v>4.82E-2</v>
      </c>
      <c r="J27" s="1805"/>
      <c r="K27" s="1805"/>
      <c r="L27" s="328"/>
      <c r="M27" s="327"/>
      <c r="N27" s="1805">
        <v>-0.59799999999999998</v>
      </c>
      <c r="O27" s="1805"/>
      <c r="P27" s="1805"/>
      <c r="Q27" s="315"/>
      <c r="R27" s="315"/>
      <c r="S27" s="315"/>
      <c r="T27" s="315"/>
      <c r="U27" s="315"/>
      <c r="V27" s="598"/>
    </row>
    <row r="28" spans="1:22" ht="15.75">
      <c r="A28" s="597"/>
      <c r="B28" s="327" t="s">
        <v>3933</v>
      </c>
      <c r="C28" s="327" t="s">
        <v>3907</v>
      </c>
      <c r="D28" s="974">
        <v>77.67</v>
      </c>
      <c r="E28" s="327" t="s">
        <v>3934</v>
      </c>
      <c r="F28" s="329"/>
      <c r="G28" s="1801">
        <f>J12</f>
        <v>100000</v>
      </c>
      <c r="H28" s="1801"/>
      <c r="I28" s="1801"/>
      <c r="J28" s="315"/>
      <c r="K28" s="315"/>
      <c r="L28" s="1802">
        <f>J15</f>
        <v>8.9</v>
      </c>
      <c r="M28" s="1802"/>
      <c r="N28" s="1802"/>
      <c r="O28" s="315"/>
      <c r="P28" s="315"/>
      <c r="Q28" s="315"/>
      <c r="R28" s="315"/>
      <c r="S28" s="315"/>
      <c r="T28" s="315"/>
      <c r="U28" s="315"/>
      <c r="V28" s="598"/>
    </row>
    <row r="29" spans="1:22" ht="15.75">
      <c r="A29" s="597"/>
      <c r="B29" s="328"/>
      <c r="C29" s="328"/>
      <c r="D29" s="328"/>
      <c r="E29" s="328"/>
      <c r="F29" s="315"/>
      <c r="G29" s="315"/>
      <c r="H29" s="315"/>
      <c r="I29" s="315"/>
      <c r="J29" s="315"/>
      <c r="K29" s="315"/>
      <c r="L29" s="315"/>
      <c r="M29" s="315"/>
      <c r="N29" s="315"/>
      <c r="O29" s="315"/>
      <c r="P29" s="315"/>
      <c r="Q29" s="315"/>
      <c r="R29" s="315"/>
      <c r="S29" s="315"/>
      <c r="T29" s="315"/>
      <c r="U29" s="315"/>
      <c r="V29" s="598"/>
    </row>
    <row r="30" spans="1:22" ht="15.75">
      <c r="A30" s="597"/>
      <c r="B30" s="327" t="s">
        <v>3933</v>
      </c>
      <c r="C30" s="327" t="s">
        <v>3907</v>
      </c>
      <c r="D30" s="1803">
        <f>(D28*((G28)^I27)*((L28)^N27))</f>
        <v>36.603117938439361</v>
      </c>
      <c r="E30" s="1803"/>
      <c r="F30" s="1803"/>
      <c r="G30" s="315"/>
      <c r="H30" s="315"/>
      <c r="I30" s="315"/>
      <c r="J30" s="315"/>
      <c r="K30" s="315"/>
      <c r="L30" s="315"/>
      <c r="M30" s="315"/>
      <c r="N30" s="315"/>
      <c r="O30" s="315"/>
      <c r="P30" s="315"/>
      <c r="Q30" s="315"/>
      <c r="R30" s="315"/>
      <c r="S30" s="315"/>
      <c r="T30" s="315"/>
      <c r="U30" s="315"/>
      <c r="V30" s="598"/>
    </row>
    <row r="31" spans="1:22" ht="16.5" thickBot="1">
      <c r="A31" s="597"/>
      <c r="B31" s="327"/>
      <c r="C31" s="327"/>
      <c r="D31" s="977"/>
      <c r="E31" s="977"/>
      <c r="F31" s="977"/>
      <c r="G31" s="315"/>
      <c r="H31" s="315"/>
      <c r="I31" s="315"/>
      <c r="J31" s="315"/>
      <c r="K31" s="315"/>
      <c r="L31" s="315"/>
      <c r="M31" s="315"/>
      <c r="N31" s="315"/>
      <c r="O31" s="315"/>
      <c r="P31" s="315"/>
      <c r="Q31" s="315"/>
      <c r="R31" s="315"/>
      <c r="S31" s="315"/>
      <c r="T31" s="315"/>
      <c r="U31" s="315"/>
      <c r="V31" s="598"/>
    </row>
    <row r="32" spans="1:22" ht="15.75">
      <c r="A32" s="597"/>
      <c r="B32" s="330"/>
      <c r="C32" s="331"/>
      <c r="D32" s="331"/>
      <c r="E32" s="331"/>
      <c r="F32" s="331"/>
      <c r="G32" s="331"/>
      <c r="H32" s="331"/>
      <c r="I32" s="332">
        <v>4.82E-2</v>
      </c>
      <c r="J32" s="333"/>
      <c r="K32" s="333"/>
      <c r="L32" s="333"/>
      <c r="M32" s="333"/>
      <c r="N32" s="334">
        <v>-0.59799999999999998</v>
      </c>
      <c r="O32" s="321"/>
      <c r="P32" s="321"/>
      <c r="Q32" s="315"/>
      <c r="R32" s="315"/>
      <c r="S32" s="315"/>
      <c r="T32" s="315"/>
      <c r="U32" s="315"/>
      <c r="V32" s="598"/>
    </row>
    <row r="33" spans="1:22" ht="16.5" thickBot="1">
      <c r="A33" s="597"/>
      <c r="B33" s="335" t="s">
        <v>3936</v>
      </c>
      <c r="C33" s="336" t="s">
        <v>3907</v>
      </c>
      <c r="D33" s="337">
        <v>77.67</v>
      </c>
      <c r="E33" s="336" t="s">
        <v>3934</v>
      </c>
      <c r="F33" s="338"/>
      <c r="G33" s="338"/>
      <c r="H33" s="338" t="s">
        <v>3866</v>
      </c>
      <c r="I33" s="338"/>
      <c r="J33" s="336" t="s">
        <v>3934</v>
      </c>
      <c r="K33" s="338"/>
      <c r="L33" s="338"/>
      <c r="M33" s="336" t="s">
        <v>3937</v>
      </c>
      <c r="N33" s="339"/>
      <c r="O33" s="315"/>
      <c r="P33" s="315"/>
      <c r="Q33" s="315"/>
      <c r="R33" s="315"/>
      <c r="S33" s="315"/>
      <c r="T33" s="315"/>
      <c r="U33" s="315"/>
      <c r="V33" s="598"/>
    </row>
    <row r="34" spans="1:22" ht="15.75">
      <c r="A34" s="597"/>
      <c r="B34" s="327"/>
      <c r="C34" s="327"/>
      <c r="D34" s="977"/>
      <c r="E34" s="977"/>
      <c r="F34" s="977"/>
      <c r="G34" s="315"/>
      <c r="H34" s="315"/>
      <c r="I34" s="315"/>
      <c r="J34" s="315"/>
      <c r="K34" s="315"/>
      <c r="L34" s="315"/>
      <c r="M34" s="315"/>
      <c r="N34" s="315"/>
      <c r="O34" s="315"/>
      <c r="P34" s="315"/>
      <c r="Q34" s="315"/>
      <c r="R34" s="315"/>
      <c r="S34" s="315"/>
      <c r="T34" s="315"/>
      <c r="U34" s="315"/>
      <c r="V34" s="598"/>
    </row>
    <row r="35" spans="1:22" ht="15.75">
      <c r="A35" s="597"/>
      <c r="B35" s="327"/>
      <c r="C35" s="327"/>
      <c r="D35" s="327"/>
      <c r="E35" s="327"/>
      <c r="F35" s="328"/>
      <c r="G35" s="328"/>
      <c r="H35" s="328"/>
      <c r="I35" s="1805">
        <v>4.82E-2</v>
      </c>
      <c r="J35" s="1805"/>
      <c r="K35" s="1805"/>
      <c r="L35" s="328"/>
      <c r="M35" s="327"/>
      <c r="N35" s="1805">
        <v>-0.59799999999999998</v>
      </c>
      <c r="O35" s="1805"/>
      <c r="P35" s="1805"/>
      <c r="Q35" s="315"/>
      <c r="R35" s="315"/>
      <c r="S35" s="315"/>
      <c r="T35" s="315"/>
      <c r="U35" s="315"/>
      <c r="V35" s="598"/>
    </row>
    <row r="36" spans="1:22" ht="15.75">
      <c r="A36" s="597"/>
      <c r="B36" s="327" t="s">
        <v>3936</v>
      </c>
      <c r="C36" s="327" t="s">
        <v>3907</v>
      </c>
      <c r="D36" s="974">
        <v>77.67</v>
      </c>
      <c r="E36" s="327" t="s">
        <v>3934</v>
      </c>
      <c r="F36" s="329"/>
      <c r="G36" s="1801">
        <f>J12</f>
        <v>100000</v>
      </c>
      <c r="H36" s="1801"/>
      <c r="I36" s="1801"/>
      <c r="J36" s="315"/>
      <c r="K36" s="315"/>
      <c r="L36" s="1802">
        <v>20</v>
      </c>
      <c r="M36" s="1802"/>
      <c r="N36" s="1802"/>
      <c r="O36" s="315"/>
      <c r="P36" s="315"/>
      <c r="Q36" s="315"/>
      <c r="R36" s="315"/>
      <c r="S36" s="315"/>
      <c r="T36" s="315"/>
      <c r="U36" s="315"/>
      <c r="V36" s="598"/>
    </row>
    <row r="37" spans="1:22" ht="15.75">
      <c r="A37" s="597"/>
      <c r="B37" s="327"/>
      <c r="C37" s="327"/>
      <c r="D37" s="327"/>
      <c r="E37" s="327"/>
      <c r="F37" s="329"/>
      <c r="G37" s="975"/>
      <c r="H37" s="975"/>
      <c r="I37" s="975"/>
      <c r="J37" s="315"/>
      <c r="K37" s="315"/>
      <c r="L37" s="976"/>
      <c r="M37" s="976"/>
      <c r="N37" s="976"/>
      <c r="O37" s="315"/>
      <c r="P37" s="315"/>
      <c r="Q37" s="315"/>
      <c r="R37" s="315"/>
      <c r="S37" s="315"/>
      <c r="T37" s="315"/>
      <c r="U37" s="315"/>
      <c r="V37" s="598"/>
    </row>
    <row r="38" spans="1:22" ht="15.75">
      <c r="A38" s="597"/>
      <c r="B38" s="327" t="s">
        <v>3936</v>
      </c>
      <c r="C38" s="327" t="s">
        <v>3907</v>
      </c>
      <c r="D38" s="1803">
        <f>(D36*((G36)^I35)*((L36)^N35))</f>
        <v>22.554716246294959</v>
      </c>
      <c r="E38" s="1803"/>
      <c r="F38" s="1803"/>
      <c r="G38" s="340"/>
      <c r="H38" s="975"/>
      <c r="I38" s="975"/>
      <c r="J38" s="315"/>
      <c r="K38" s="315"/>
      <c r="L38" s="976"/>
      <c r="M38" s="976"/>
      <c r="N38" s="976"/>
      <c r="O38" s="315"/>
      <c r="P38" s="315"/>
      <c r="Q38" s="315"/>
      <c r="R38" s="315"/>
      <c r="S38" s="315"/>
      <c r="T38" s="315"/>
      <c r="U38" s="315"/>
      <c r="V38" s="598"/>
    </row>
    <row r="39" spans="1:22" ht="16.5" thickBot="1">
      <c r="A39" s="597"/>
      <c r="B39" s="327"/>
      <c r="C39" s="327"/>
      <c r="D39" s="977"/>
      <c r="E39" s="977"/>
      <c r="F39" s="977"/>
      <c r="G39" s="975"/>
      <c r="H39" s="975"/>
      <c r="I39" s="975"/>
      <c r="J39" s="315"/>
      <c r="K39" s="315"/>
      <c r="L39" s="976"/>
      <c r="M39" s="976"/>
      <c r="N39" s="976"/>
      <c r="O39" s="315"/>
      <c r="P39" s="315"/>
      <c r="Q39" s="315"/>
      <c r="R39" s="315"/>
      <c r="S39" s="315"/>
      <c r="T39" s="315"/>
      <c r="U39" s="315"/>
      <c r="V39" s="598"/>
    </row>
    <row r="40" spans="1:22" ht="15.75">
      <c r="A40" s="597"/>
      <c r="B40" s="341"/>
      <c r="C40" s="342"/>
      <c r="D40" s="342"/>
      <c r="E40" s="342"/>
      <c r="F40" s="342"/>
      <c r="G40" s="342"/>
      <c r="H40" s="342"/>
      <c r="I40" s="343">
        <v>4.82E-2</v>
      </c>
      <c r="J40" s="344"/>
      <c r="K40" s="344"/>
      <c r="L40" s="344"/>
      <c r="M40" s="344"/>
      <c r="N40" s="345">
        <v>-0.59799999999999998</v>
      </c>
      <c r="O40" s="321"/>
      <c r="P40" s="321"/>
      <c r="Q40" s="315"/>
      <c r="R40" s="315"/>
      <c r="S40" s="315"/>
      <c r="T40" s="315"/>
      <c r="U40" s="315"/>
      <c r="V40" s="598"/>
    </row>
    <row r="41" spans="1:22" ht="16.5" thickBot="1">
      <c r="A41" s="597"/>
      <c r="B41" s="346" t="s">
        <v>3938</v>
      </c>
      <c r="C41" s="347" t="s">
        <v>3907</v>
      </c>
      <c r="D41" s="348">
        <v>77.67</v>
      </c>
      <c r="E41" s="347" t="s">
        <v>3934</v>
      </c>
      <c r="F41" s="349"/>
      <c r="G41" s="349"/>
      <c r="H41" s="349" t="s">
        <v>3866</v>
      </c>
      <c r="I41" s="349"/>
      <c r="J41" s="347" t="s">
        <v>3934</v>
      </c>
      <c r="K41" s="349"/>
      <c r="L41" s="349"/>
      <c r="M41" s="347" t="s">
        <v>3939</v>
      </c>
      <c r="N41" s="350"/>
      <c r="O41" s="315"/>
      <c r="P41" s="315"/>
      <c r="Q41" s="315"/>
      <c r="R41" s="315"/>
      <c r="S41" s="315"/>
      <c r="T41" s="315"/>
      <c r="U41" s="315"/>
      <c r="V41" s="598"/>
    </row>
    <row r="42" spans="1:22" ht="15.75">
      <c r="A42" s="597"/>
      <c r="B42" s="351"/>
      <c r="C42" s="351"/>
      <c r="D42" s="351"/>
      <c r="E42" s="351"/>
      <c r="F42" s="321"/>
      <c r="G42" s="321"/>
      <c r="H42" s="321"/>
      <c r="I42" s="321"/>
      <c r="J42" s="351"/>
      <c r="K42" s="321"/>
      <c r="L42" s="321"/>
      <c r="M42" s="351"/>
      <c r="N42" s="351"/>
      <c r="O42" s="315"/>
      <c r="P42" s="315"/>
      <c r="Q42" s="315"/>
      <c r="R42" s="315"/>
      <c r="S42" s="315"/>
      <c r="T42" s="315"/>
      <c r="U42" s="315"/>
      <c r="V42" s="598"/>
    </row>
    <row r="43" spans="1:22" ht="15.75">
      <c r="A43" s="597"/>
      <c r="B43" s="327"/>
      <c r="C43" s="327"/>
      <c r="D43" s="327"/>
      <c r="E43" s="327"/>
      <c r="F43" s="328"/>
      <c r="G43" s="328"/>
      <c r="H43" s="328"/>
      <c r="I43" s="1805">
        <v>4.82E-2</v>
      </c>
      <c r="J43" s="1805"/>
      <c r="K43" s="1805"/>
      <c r="L43" s="328"/>
      <c r="M43" s="328"/>
      <c r="N43" s="1805">
        <v>-0.59799999999999998</v>
      </c>
      <c r="O43" s="1805"/>
      <c r="P43" s="1805"/>
      <c r="Q43" s="315"/>
      <c r="R43" s="315"/>
      <c r="S43" s="315"/>
      <c r="T43" s="315"/>
      <c r="U43" s="315"/>
      <c r="V43" s="598"/>
    </row>
    <row r="44" spans="1:22" ht="15.75">
      <c r="A44" s="597"/>
      <c r="B44" s="327" t="s">
        <v>3938</v>
      </c>
      <c r="C44" s="327" t="s">
        <v>3907</v>
      </c>
      <c r="D44" s="974">
        <v>77.67</v>
      </c>
      <c r="E44" s="327" t="s">
        <v>3934</v>
      </c>
      <c r="F44" s="329"/>
      <c r="G44" s="1801">
        <f>J12</f>
        <v>100000</v>
      </c>
      <c r="H44" s="1801"/>
      <c r="I44" s="1801"/>
      <c r="J44" s="315"/>
      <c r="K44" s="1802">
        <f>J15</f>
        <v>8.9</v>
      </c>
      <c r="L44" s="1802">
        <v>20</v>
      </c>
      <c r="M44" s="1802"/>
      <c r="N44" s="1802"/>
      <c r="O44" s="315"/>
      <c r="P44" s="315"/>
      <c r="Q44" s="315"/>
      <c r="R44" s="315"/>
      <c r="S44" s="315"/>
      <c r="T44" s="315"/>
      <c r="U44" s="315"/>
      <c r="V44" s="599"/>
    </row>
    <row r="45" spans="1:22" ht="15.75">
      <c r="A45" s="597"/>
      <c r="B45" s="327"/>
      <c r="C45" s="327"/>
      <c r="D45" s="327"/>
      <c r="E45" s="327"/>
      <c r="F45" s="329"/>
      <c r="G45" s="975"/>
      <c r="H45" s="975"/>
      <c r="I45" s="975"/>
      <c r="J45" s="315"/>
      <c r="K45" s="315"/>
      <c r="L45" s="976"/>
      <c r="M45" s="976"/>
      <c r="N45" s="976"/>
      <c r="O45" s="315"/>
      <c r="P45" s="315"/>
      <c r="Q45" s="315"/>
      <c r="R45" s="315"/>
      <c r="S45" s="315"/>
      <c r="T45" s="315"/>
      <c r="U45" s="315"/>
      <c r="V45" s="598"/>
    </row>
    <row r="46" spans="1:22" ht="16.5" thickBot="1">
      <c r="A46" s="597"/>
      <c r="B46" s="327" t="s">
        <v>3938</v>
      </c>
      <c r="C46" s="327" t="s">
        <v>3940</v>
      </c>
      <c r="D46" s="1803">
        <f>(D44*((G44)^I43)*((K44)^N43))</f>
        <v>36.603117938439361</v>
      </c>
      <c r="E46" s="1803"/>
      <c r="F46" s="1803"/>
      <c r="G46" s="315"/>
      <c r="H46" s="315"/>
      <c r="I46" s="315"/>
      <c r="J46" s="315"/>
      <c r="K46" s="315"/>
      <c r="L46" s="315"/>
      <c r="M46" s="315"/>
      <c r="N46" s="315"/>
      <c r="O46" s="315"/>
      <c r="P46" s="315"/>
      <c r="Q46" s="315"/>
      <c r="R46" s="315"/>
      <c r="S46" s="315"/>
      <c r="T46" s="315"/>
      <c r="U46" s="315"/>
      <c r="V46" s="598"/>
    </row>
    <row r="47" spans="1:22" ht="15.75" thickBot="1">
      <c r="A47" s="1794" t="s">
        <v>3941</v>
      </c>
      <c r="B47" s="1795"/>
      <c r="C47" s="1795"/>
      <c r="D47" s="1795"/>
      <c r="E47" s="1795"/>
      <c r="F47" s="1795"/>
      <c r="G47" s="1795"/>
      <c r="H47" s="1795"/>
      <c r="I47" s="1795"/>
      <c r="J47" s="1795"/>
      <c r="K47" s="1795"/>
      <c r="L47" s="1795"/>
      <c r="M47" s="1795"/>
      <c r="N47" s="1795"/>
      <c r="O47" s="1795"/>
      <c r="P47" s="1795"/>
      <c r="Q47" s="1795"/>
      <c r="R47" s="1795"/>
      <c r="S47" s="1795"/>
      <c r="T47" s="1795"/>
      <c r="U47" s="1795"/>
      <c r="V47" s="1796"/>
    </row>
    <row r="48" spans="1:22" ht="15.75">
      <c r="A48" s="600"/>
      <c r="B48" s="321" t="s">
        <v>3909</v>
      </c>
      <c r="C48" s="351" t="s">
        <v>3934</v>
      </c>
      <c r="D48" s="352" t="s">
        <v>3942</v>
      </c>
      <c r="E48" s="351" t="s">
        <v>3433</v>
      </c>
      <c r="F48" s="321" t="s">
        <v>3924</v>
      </c>
      <c r="G48" s="351" t="s">
        <v>3934</v>
      </c>
      <c r="H48" s="352" t="s">
        <v>3943</v>
      </c>
      <c r="I48" s="353" t="s">
        <v>3944</v>
      </c>
      <c r="J48" s="321" t="s">
        <v>3936</v>
      </c>
      <c r="K48" s="328"/>
      <c r="L48" s="328"/>
      <c r="M48" s="328"/>
      <c r="N48" s="328"/>
      <c r="O48" s="328"/>
      <c r="P48" s="328"/>
      <c r="Q48" s="328"/>
      <c r="R48" s="328"/>
      <c r="S48" s="328"/>
      <c r="T48" s="328"/>
      <c r="U48" s="328"/>
      <c r="V48" s="599"/>
    </row>
    <row r="49" spans="1:22" ht="15.75">
      <c r="A49" s="600"/>
      <c r="B49" s="354">
        <f>J13</f>
        <v>2.5</v>
      </c>
      <c r="C49" s="327" t="s">
        <v>3934</v>
      </c>
      <c r="D49" s="355">
        <f>T18</f>
        <v>1.2</v>
      </c>
      <c r="E49" s="327" t="s">
        <v>3433</v>
      </c>
      <c r="F49" s="327" t="s">
        <v>3924</v>
      </c>
      <c r="G49" s="327" t="s">
        <v>3934</v>
      </c>
      <c r="H49" s="355">
        <v>1</v>
      </c>
      <c r="I49" s="353" t="s">
        <v>3944</v>
      </c>
      <c r="J49" s="1804">
        <f>D38</f>
        <v>22.554716246294959</v>
      </c>
      <c r="K49" s="1804"/>
      <c r="L49" s="328"/>
      <c r="M49" s="328"/>
      <c r="N49" s="328"/>
      <c r="O49" s="328"/>
      <c r="P49" s="328"/>
      <c r="Q49" s="328"/>
      <c r="R49" s="328"/>
      <c r="S49" s="328"/>
      <c r="T49" s="328"/>
      <c r="U49" s="356"/>
      <c r="V49" s="601"/>
    </row>
    <row r="50" spans="1:22" ht="15.75">
      <c r="A50" s="600"/>
      <c r="B50" s="328"/>
      <c r="C50" s="327"/>
      <c r="D50" s="355"/>
      <c r="E50" s="327"/>
      <c r="F50" s="328"/>
      <c r="G50" s="327"/>
      <c r="H50" s="355"/>
      <c r="I50" s="328"/>
      <c r="J50" s="328"/>
      <c r="K50" s="328"/>
      <c r="L50" s="978" t="s">
        <v>3945</v>
      </c>
      <c r="M50" s="1797">
        <f>(J49-B49*D49)/H49</f>
        <v>19.554716246294959</v>
      </c>
      <c r="N50" s="1798"/>
      <c r="O50" s="328"/>
      <c r="P50" s="328"/>
      <c r="Q50" s="328"/>
      <c r="R50" s="328"/>
      <c r="S50" s="328"/>
      <c r="T50" s="328"/>
      <c r="U50" s="356"/>
      <c r="V50" s="601"/>
    </row>
    <row r="51" spans="1:22" ht="16.5" thickBot="1">
      <c r="A51" s="600"/>
      <c r="B51" s="328"/>
      <c r="C51" s="328"/>
      <c r="D51" s="328"/>
      <c r="E51" s="328"/>
      <c r="F51" s="328"/>
      <c r="G51" s="328"/>
      <c r="H51" s="328"/>
      <c r="I51" s="328"/>
      <c r="J51" s="328"/>
      <c r="K51" s="328"/>
      <c r="L51" s="328"/>
      <c r="M51" s="328"/>
      <c r="N51" s="328"/>
      <c r="O51" s="328"/>
      <c r="P51" s="328"/>
      <c r="Q51" s="328"/>
      <c r="R51" s="328"/>
      <c r="S51" s="321" t="s">
        <v>3946</v>
      </c>
      <c r="T51" s="321"/>
      <c r="U51" s="321"/>
      <c r="V51" s="602">
        <v>20</v>
      </c>
    </row>
    <row r="52" spans="1:22" ht="15.75" thickBot="1">
      <c r="A52" s="1794" t="s">
        <v>3947</v>
      </c>
      <c r="B52" s="1795"/>
      <c r="C52" s="1795"/>
      <c r="D52" s="1795"/>
      <c r="E52" s="1795"/>
      <c r="F52" s="1795"/>
      <c r="G52" s="1795"/>
      <c r="H52" s="1795"/>
      <c r="I52" s="1795"/>
      <c r="J52" s="1795"/>
      <c r="K52" s="1795"/>
      <c r="L52" s="1795"/>
      <c r="M52" s="1795"/>
      <c r="N52" s="1795"/>
      <c r="O52" s="1795"/>
      <c r="P52" s="1795"/>
      <c r="Q52" s="1795"/>
      <c r="R52" s="1795"/>
      <c r="S52" s="1795"/>
      <c r="T52" s="1795"/>
      <c r="U52" s="1795"/>
      <c r="V52" s="1796"/>
    </row>
    <row r="53" spans="1:22" ht="15.75">
      <c r="A53" s="600"/>
      <c r="B53" s="321" t="s">
        <v>3909</v>
      </c>
      <c r="C53" s="351" t="s">
        <v>3934</v>
      </c>
      <c r="D53" s="352" t="s">
        <v>3942</v>
      </c>
      <c r="E53" s="351" t="s">
        <v>3433</v>
      </c>
      <c r="F53" s="321" t="s">
        <v>3924</v>
      </c>
      <c r="G53" s="351" t="s">
        <v>3934</v>
      </c>
      <c r="H53" s="352" t="s">
        <v>3943</v>
      </c>
      <c r="I53" s="351" t="s">
        <v>3433</v>
      </c>
      <c r="J53" s="321" t="s">
        <v>3927</v>
      </c>
      <c r="K53" s="351" t="s">
        <v>3934</v>
      </c>
      <c r="L53" s="352" t="s">
        <v>3948</v>
      </c>
      <c r="M53" s="353" t="s">
        <v>3944</v>
      </c>
      <c r="N53" s="357" t="s">
        <v>3938</v>
      </c>
      <c r="O53" s="358"/>
      <c r="P53" s="328"/>
      <c r="Q53" s="328"/>
      <c r="R53" s="328"/>
      <c r="S53" s="328"/>
      <c r="T53" s="328"/>
      <c r="U53" s="328"/>
      <c r="V53" s="599"/>
    </row>
    <row r="54" spans="1:22" ht="15.75">
      <c r="A54" s="600"/>
      <c r="B54" s="354">
        <f>B49</f>
        <v>2.5</v>
      </c>
      <c r="C54" s="327" t="s">
        <v>3934</v>
      </c>
      <c r="D54" s="355">
        <f>D49</f>
        <v>1.2</v>
      </c>
      <c r="E54" s="327" t="s">
        <v>3433</v>
      </c>
      <c r="F54" s="359">
        <f>V51</f>
        <v>20</v>
      </c>
      <c r="G54" s="327" t="s">
        <v>3934</v>
      </c>
      <c r="H54" s="355">
        <v>1</v>
      </c>
      <c r="I54" s="327" t="s">
        <v>3433</v>
      </c>
      <c r="J54" s="327" t="s">
        <v>3927</v>
      </c>
      <c r="K54" s="327" t="s">
        <v>3934</v>
      </c>
      <c r="L54" s="355">
        <v>1</v>
      </c>
      <c r="M54" s="353" t="s">
        <v>3944</v>
      </c>
      <c r="N54" s="979">
        <f>D46</f>
        <v>36.603117938439361</v>
      </c>
      <c r="O54" s="328"/>
      <c r="P54" s="328"/>
      <c r="Q54" s="328"/>
      <c r="R54" s="328"/>
      <c r="S54" s="328"/>
      <c r="T54" s="328"/>
      <c r="U54" s="328"/>
      <c r="V54" s="599"/>
    </row>
    <row r="55" spans="1:22" ht="15.75">
      <c r="A55" s="600"/>
      <c r="B55" s="328"/>
      <c r="C55" s="327"/>
      <c r="D55" s="355"/>
      <c r="E55" s="327"/>
      <c r="F55" s="328"/>
      <c r="G55" s="327"/>
      <c r="H55" s="355"/>
      <c r="I55" s="327"/>
      <c r="J55" s="328"/>
      <c r="K55" s="327"/>
      <c r="L55" s="355"/>
      <c r="M55" s="328"/>
      <c r="N55" s="327"/>
      <c r="O55" s="328"/>
      <c r="P55" s="360" t="s">
        <v>3949</v>
      </c>
      <c r="Q55" s="1797">
        <f>(N54-B54*D54-F54*H54)/L54</f>
        <v>13.603117938439361</v>
      </c>
      <c r="R55" s="1798"/>
      <c r="S55" s="328"/>
      <c r="T55" s="328"/>
      <c r="U55" s="328"/>
      <c r="V55" s="599"/>
    </row>
    <row r="56" spans="1:22" ht="16.5" thickBot="1">
      <c r="A56" s="600"/>
      <c r="B56" s="328"/>
      <c r="C56" s="328"/>
      <c r="D56" s="328"/>
      <c r="E56" s="328"/>
      <c r="F56" s="328"/>
      <c r="G56" s="328"/>
      <c r="H56" s="328"/>
      <c r="I56" s="328"/>
      <c r="J56" s="328"/>
      <c r="K56" s="328"/>
      <c r="L56" s="328"/>
      <c r="M56" s="328"/>
      <c r="N56" s="328"/>
      <c r="O56" s="328"/>
      <c r="P56" s="328"/>
      <c r="Q56" s="328"/>
      <c r="R56" s="328"/>
      <c r="S56" s="321" t="s">
        <v>3946</v>
      </c>
      <c r="T56" s="321"/>
      <c r="U56" s="321"/>
      <c r="V56" s="602">
        <v>15</v>
      </c>
    </row>
    <row r="57" spans="1:22" ht="15.75" thickBot="1">
      <c r="A57" s="1794" t="s">
        <v>3950</v>
      </c>
      <c r="B57" s="1795"/>
      <c r="C57" s="1795"/>
      <c r="D57" s="1795"/>
      <c r="E57" s="1795"/>
      <c r="F57" s="1795"/>
      <c r="G57" s="1795"/>
      <c r="H57" s="1795"/>
      <c r="I57" s="1795"/>
      <c r="J57" s="1795"/>
      <c r="K57" s="1795"/>
      <c r="L57" s="1795"/>
      <c r="M57" s="1795"/>
      <c r="N57" s="1795"/>
      <c r="O57" s="1795"/>
      <c r="P57" s="1795"/>
      <c r="Q57" s="1795"/>
      <c r="R57" s="1795"/>
      <c r="S57" s="1795"/>
      <c r="T57" s="1795"/>
      <c r="U57" s="1795"/>
      <c r="V57" s="1796"/>
    </row>
    <row r="58" spans="1:22" ht="15.75">
      <c r="A58" s="600"/>
      <c r="B58" s="321" t="s">
        <v>3909</v>
      </c>
      <c r="C58" s="351" t="s">
        <v>3934</v>
      </c>
      <c r="D58" s="352" t="s">
        <v>3942</v>
      </c>
      <c r="E58" s="351" t="s">
        <v>3433</v>
      </c>
      <c r="F58" s="321" t="s">
        <v>3924</v>
      </c>
      <c r="G58" s="351" t="s">
        <v>3934</v>
      </c>
      <c r="H58" s="352" t="s">
        <v>3943</v>
      </c>
      <c r="I58" s="351" t="s">
        <v>3433</v>
      </c>
      <c r="J58" s="321" t="s">
        <v>3927</v>
      </c>
      <c r="K58" s="351" t="s">
        <v>3934</v>
      </c>
      <c r="L58" s="352" t="s">
        <v>3948</v>
      </c>
      <c r="M58" s="351" t="s">
        <v>3433</v>
      </c>
      <c r="N58" s="321" t="s">
        <v>3930</v>
      </c>
      <c r="O58" s="351" t="s">
        <v>3934</v>
      </c>
      <c r="P58" s="352" t="s">
        <v>3951</v>
      </c>
      <c r="Q58" s="353" t="s">
        <v>3944</v>
      </c>
      <c r="R58" s="357" t="s">
        <v>3933</v>
      </c>
      <c r="S58" s="328"/>
      <c r="T58" s="328"/>
      <c r="U58" s="361"/>
      <c r="V58" s="603"/>
    </row>
    <row r="59" spans="1:22" ht="15.75">
      <c r="A59" s="600"/>
      <c r="B59" s="354">
        <f>B54</f>
        <v>2.5</v>
      </c>
      <c r="C59" s="327" t="s">
        <v>3934</v>
      </c>
      <c r="D59" s="355">
        <f>D54</f>
        <v>1.2</v>
      </c>
      <c r="E59" s="327" t="s">
        <v>3433</v>
      </c>
      <c r="F59" s="359">
        <f>V51</f>
        <v>20</v>
      </c>
      <c r="G59" s="327" t="s">
        <v>3934</v>
      </c>
      <c r="H59" s="355">
        <v>1</v>
      </c>
      <c r="I59" s="327" t="s">
        <v>3433</v>
      </c>
      <c r="J59" s="359">
        <f>V56</f>
        <v>15</v>
      </c>
      <c r="K59" s="327" t="s">
        <v>3934</v>
      </c>
      <c r="L59" s="355">
        <v>1</v>
      </c>
      <c r="M59" s="327" t="s">
        <v>3433</v>
      </c>
      <c r="N59" s="327" t="s">
        <v>3930</v>
      </c>
      <c r="O59" s="327" t="s">
        <v>3934</v>
      </c>
      <c r="P59" s="355">
        <v>1</v>
      </c>
      <c r="Q59" s="353" t="s">
        <v>3944</v>
      </c>
      <c r="R59" s="362">
        <f>D30</f>
        <v>36.603117938439361</v>
      </c>
      <c r="S59" s="328"/>
      <c r="T59" s="328"/>
      <c r="U59" s="328"/>
      <c r="V59" s="599"/>
    </row>
    <row r="60" spans="1:22" ht="15.75">
      <c r="A60" s="600"/>
      <c r="B60" s="327"/>
      <c r="C60" s="328"/>
      <c r="D60" s="328"/>
      <c r="E60" s="328"/>
      <c r="F60" s="328"/>
      <c r="G60" s="328"/>
      <c r="H60" s="328"/>
      <c r="I60" s="328"/>
      <c r="J60" s="328"/>
      <c r="K60" s="328"/>
      <c r="L60" s="328"/>
      <c r="M60" s="328"/>
      <c r="N60" s="328"/>
      <c r="O60" s="328"/>
      <c r="P60" s="328"/>
      <c r="Q60" s="328"/>
      <c r="R60" s="328"/>
      <c r="S60" s="1799" t="s">
        <v>3952</v>
      </c>
      <c r="T60" s="1800"/>
      <c r="U60" s="1800"/>
      <c r="V60" s="604">
        <f>(R59-B59*D59-F59*H59-J59*L59)/P59</f>
        <v>-1.396882061560639</v>
      </c>
    </row>
    <row r="61" spans="1:22" ht="15.75">
      <c r="A61" s="600"/>
      <c r="B61" s="328"/>
      <c r="C61" s="328"/>
      <c r="D61" s="328"/>
      <c r="E61" s="328"/>
      <c r="F61" s="328"/>
      <c r="G61" s="328"/>
      <c r="H61" s="328"/>
      <c r="I61" s="328"/>
      <c r="J61" s="328"/>
      <c r="K61" s="328"/>
      <c r="L61" s="328"/>
      <c r="M61" s="328"/>
      <c r="N61" s="328"/>
      <c r="O61" s="328"/>
      <c r="P61" s="328"/>
      <c r="Q61" s="328"/>
      <c r="R61" s="328"/>
      <c r="S61" s="321" t="s">
        <v>3946</v>
      </c>
      <c r="T61" s="321"/>
      <c r="U61" s="321"/>
      <c r="V61" s="602">
        <v>0</v>
      </c>
    </row>
    <row r="62" spans="1:22" ht="15.75">
      <c r="A62" s="605"/>
      <c r="B62" s="606"/>
      <c r="C62" s="606"/>
      <c r="D62" s="606"/>
      <c r="E62" s="606"/>
      <c r="F62" s="606"/>
      <c r="G62" s="606"/>
      <c r="H62" s="606"/>
      <c r="I62" s="606"/>
      <c r="J62" s="606"/>
      <c r="K62" s="606"/>
      <c r="L62" s="606"/>
      <c r="M62" s="606"/>
      <c r="N62" s="606"/>
      <c r="O62" s="606"/>
      <c r="P62" s="606"/>
      <c r="Q62" s="606"/>
      <c r="R62" s="606"/>
      <c r="S62" s="606"/>
      <c r="T62" s="606"/>
      <c r="U62" s="606"/>
      <c r="V62" s="607"/>
    </row>
  </sheetData>
  <mergeCells count="76">
    <mergeCell ref="A6:V6"/>
    <mergeCell ref="A1:V1"/>
    <mergeCell ref="A2:V2"/>
    <mergeCell ref="A3:V3"/>
    <mergeCell ref="A4:V4"/>
    <mergeCell ref="A5:V5"/>
    <mergeCell ref="A15:G15"/>
    <mergeCell ref="J15:L15"/>
    <mergeCell ref="M15:N15"/>
    <mergeCell ref="B7:V7"/>
    <mergeCell ref="B8:V8"/>
    <mergeCell ref="B9:V9"/>
    <mergeCell ref="B10:V10"/>
    <mergeCell ref="A11:V11"/>
    <mergeCell ref="A12:G12"/>
    <mergeCell ref="J12:L12"/>
    <mergeCell ref="R12:U12"/>
    <mergeCell ref="A13:G13"/>
    <mergeCell ref="J13:L13"/>
    <mergeCell ref="R13:U13"/>
    <mergeCell ref="A14:G14"/>
    <mergeCell ref="J14:L14"/>
    <mergeCell ref="A16:G16"/>
    <mergeCell ref="J16:L16"/>
    <mergeCell ref="A17:D17"/>
    <mergeCell ref="E17:H17"/>
    <mergeCell ref="I17:K17"/>
    <mergeCell ref="L17:N17"/>
    <mergeCell ref="T19:V19"/>
    <mergeCell ref="O17:V17"/>
    <mergeCell ref="A18:D18"/>
    <mergeCell ref="E18:H18"/>
    <mergeCell ref="I18:K18"/>
    <mergeCell ref="L18:N18"/>
    <mergeCell ref="O18:S18"/>
    <mergeCell ref="T18:V18"/>
    <mergeCell ref="A19:D19"/>
    <mergeCell ref="E19:H19"/>
    <mergeCell ref="I19:K19"/>
    <mergeCell ref="L19:N19"/>
    <mergeCell ref="O19:S19"/>
    <mergeCell ref="T21:V21"/>
    <mergeCell ref="A20:D20"/>
    <mergeCell ref="E20:H20"/>
    <mergeCell ref="I20:K20"/>
    <mergeCell ref="L20:N20"/>
    <mergeCell ref="O20:S20"/>
    <mergeCell ref="T20:V20"/>
    <mergeCell ref="A21:D21"/>
    <mergeCell ref="E21:H21"/>
    <mergeCell ref="I21:K21"/>
    <mergeCell ref="L21:N21"/>
    <mergeCell ref="O21:S21"/>
    <mergeCell ref="I43:K43"/>
    <mergeCell ref="N43:P43"/>
    <mergeCell ref="A23:V23"/>
    <mergeCell ref="I27:K27"/>
    <mergeCell ref="N27:P27"/>
    <mergeCell ref="G28:I28"/>
    <mergeCell ref="L28:N28"/>
    <mergeCell ref="D30:F30"/>
    <mergeCell ref="I35:K35"/>
    <mergeCell ref="N35:P35"/>
    <mergeCell ref="G36:I36"/>
    <mergeCell ref="L36:N36"/>
    <mergeCell ref="D38:F38"/>
    <mergeCell ref="A52:V52"/>
    <mergeCell ref="Q55:R55"/>
    <mergeCell ref="A57:V57"/>
    <mergeCell ref="S60:U60"/>
    <mergeCell ref="G44:I44"/>
    <mergeCell ref="K44:N44"/>
    <mergeCell ref="D46:F46"/>
    <mergeCell ref="A47:V47"/>
    <mergeCell ref="J49:K49"/>
    <mergeCell ref="M50:N50"/>
  </mergeCells>
  <pageMargins left="0.51181102362204722" right="0.51181102362204722" top="0.78740157480314965" bottom="0.78740157480314965" header="0.31496062992125984" footer="0.31496062992125984"/>
  <pageSetup paperSize="9" scale="44" orientation="portrait" r:id="rId1"/>
  <headerFooter scaleWithDoc="0">
    <oddHeader>&amp;RPágina &amp;P de &amp;N</oddHeader>
    <oddFooter>&amp;R&amp;G</oddFooter>
  </headerFooter>
  <drawing r:id="rId2"/>
  <legacyDrawing r:id="rId3"/>
  <legacyDrawingHF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13">
    <pageSetUpPr fitToPage="1"/>
  </sheetPr>
  <dimension ref="A1:HT17"/>
  <sheetViews>
    <sheetView showGridLines="0" view="pageBreakPreview" zoomScale="85" zoomScaleNormal="115" zoomScaleSheetLayoutView="85" workbookViewId="0">
      <selection activeCell="F21" sqref="F21"/>
    </sheetView>
  </sheetViews>
  <sheetFormatPr defaultColWidth="9.140625" defaultRowHeight="15"/>
  <cols>
    <col min="1" max="1" width="9.140625" style="53"/>
    <col min="2" max="2" width="6" style="53" customWidth="1"/>
    <col min="3" max="3" width="40.7109375" style="53" customWidth="1"/>
    <col min="4" max="6" width="20.7109375" style="53" customWidth="1"/>
    <col min="7" max="7" width="20.7109375" style="53" hidden="1" customWidth="1"/>
    <col min="8" max="8" width="22.5703125" style="53" customWidth="1"/>
    <col min="9" max="11" width="20.7109375" style="53" customWidth="1"/>
    <col min="12" max="16384" width="9.140625" style="53"/>
  </cols>
  <sheetData>
    <row r="1" spans="1:228" s="5" customFormat="1" ht="18">
      <c r="A1" s="1618" t="s">
        <v>0</v>
      </c>
      <c r="B1" s="1619" t="s">
        <v>0</v>
      </c>
      <c r="C1" s="1619" t="s">
        <v>0</v>
      </c>
      <c r="D1" s="1619"/>
      <c r="E1" s="1619"/>
      <c r="F1" s="1619"/>
      <c r="G1" s="1619"/>
      <c r="H1" s="1619"/>
      <c r="I1" s="1619"/>
      <c r="J1" s="1619"/>
      <c r="K1" s="1620"/>
    </row>
    <row r="2" spans="1:228" s="5" customFormat="1" ht="14.25">
      <c r="A2" s="1865" t="s">
        <v>3314</v>
      </c>
      <c r="B2" s="1565" t="s">
        <v>1</v>
      </c>
      <c r="C2" s="1565" t="s">
        <v>1</v>
      </c>
      <c r="D2" s="1565"/>
      <c r="E2" s="1565"/>
      <c r="F2" s="1565"/>
      <c r="G2" s="1565"/>
      <c r="H2" s="1565"/>
      <c r="I2" s="1565"/>
      <c r="J2" s="1565"/>
      <c r="K2" s="1866"/>
    </row>
    <row r="3" spans="1:228" s="5" customFormat="1" ht="14.25">
      <c r="A3" s="1867" t="s">
        <v>3315</v>
      </c>
      <c r="B3" s="1568" t="s">
        <v>2</v>
      </c>
      <c r="C3" s="1568" t="s">
        <v>2</v>
      </c>
      <c r="D3" s="1568"/>
      <c r="E3" s="1568"/>
      <c r="F3" s="1568"/>
      <c r="G3" s="1568"/>
      <c r="H3" s="1568"/>
      <c r="I3" s="1568"/>
      <c r="J3" s="1568"/>
      <c r="K3" s="1868"/>
    </row>
    <row r="4" spans="1:228" s="5" customFormat="1" ht="14.25">
      <c r="A4" s="1867" t="s">
        <v>3</v>
      </c>
      <c r="B4" s="1568" t="s">
        <v>3</v>
      </c>
      <c r="C4" s="1568" t="s">
        <v>3</v>
      </c>
      <c r="D4" s="1568"/>
      <c r="E4" s="1568"/>
      <c r="F4" s="1568"/>
      <c r="G4" s="1568"/>
      <c r="H4" s="1568"/>
      <c r="I4" s="1568"/>
      <c r="J4" s="1568"/>
      <c r="K4" s="1868"/>
    </row>
    <row r="5" spans="1:228" s="5" customFormat="1" ht="14.25">
      <c r="A5" s="1867" t="s">
        <v>4</v>
      </c>
      <c r="B5" s="1568" t="s">
        <v>4</v>
      </c>
      <c r="C5" s="1568" t="s">
        <v>4</v>
      </c>
      <c r="D5" s="1568"/>
      <c r="E5" s="1568"/>
      <c r="F5" s="1568"/>
      <c r="G5" s="1568"/>
      <c r="H5" s="1568"/>
      <c r="I5" s="1568"/>
      <c r="J5" s="1568"/>
      <c r="K5" s="1868"/>
    </row>
    <row r="6" spans="1:228" s="5" customFormat="1" ht="15" customHeight="1">
      <c r="A6" s="69" t="s">
        <v>5</v>
      </c>
      <c r="B6" s="1586" t="str">
        <f>ORÇAMENTO!C6</f>
        <v>PAVIMENTAÇÃO URBANA EM SANTO ANTONIO DO LESTE</v>
      </c>
      <c r="C6" s="1586"/>
      <c r="D6" s="1586"/>
      <c r="E6" s="1586"/>
      <c r="F6" s="1586"/>
      <c r="G6" s="1586"/>
      <c r="H6" s="1586"/>
      <c r="I6" s="1586"/>
      <c r="J6" s="1586"/>
      <c r="K6" s="1856"/>
    </row>
    <row r="7" spans="1:228" s="5" customFormat="1" ht="14.25">
      <c r="A7" s="70" t="s">
        <v>50</v>
      </c>
      <c r="B7" s="1590" t="str">
        <f>ORÇAMENTO!C7</f>
        <v>AVENIDA FORTALEZA TRECHO 01</v>
      </c>
      <c r="C7" s="1590"/>
      <c r="D7" s="1590"/>
      <c r="E7" s="1590"/>
      <c r="F7" s="1590"/>
      <c r="G7" s="1590"/>
      <c r="H7" s="1590"/>
      <c r="I7" s="1590"/>
      <c r="J7" s="1590"/>
      <c r="K7" s="1859"/>
    </row>
    <row r="8" spans="1:228" s="5" customFormat="1" ht="14.25">
      <c r="A8" s="70" t="s">
        <v>6</v>
      </c>
      <c r="B8" s="1590" t="str">
        <f>ORÇAMENTO!C8</f>
        <v>PREFEITURA MUNICIPAL DE SANTO ANTONIO DO LESTE</v>
      </c>
      <c r="C8" s="1590"/>
      <c r="D8" s="1590"/>
      <c r="E8" s="1590"/>
      <c r="F8" s="1590"/>
      <c r="G8" s="1590"/>
      <c r="H8" s="1590"/>
      <c r="I8" s="1590"/>
      <c r="J8" s="1590"/>
      <c r="K8" s="1859"/>
    </row>
    <row r="9" spans="1:228" s="5" customFormat="1" ht="15.75" customHeight="1">
      <c r="A9" s="71" t="s">
        <v>7</v>
      </c>
      <c r="B9" s="1592" t="str">
        <f>ORÇAMENTO!C9</f>
        <v>JANEIRO/2022</v>
      </c>
      <c r="C9" s="1592"/>
      <c r="D9" s="1592"/>
      <c r="E9" s="1592"/>
      <c r="F9" s="1592"/>
      <c r="G9" s="1592"/>
      <c r="H9" s="1592"/>
      <c r="I9" s="1592"/>
      <c r="J9" s="1592"/>
      <c r="K9" s="1860"/>
    </row>
    <row r="10" spans="1:228" s="5" customFormat="1" ht="22.5" customHeight="1">
      <c r="A10" s="1861" t="s">
        <v>9102</v>
      </c>
      <c r="B10" s="1687"/>
      <c r="C10" s="1687"/>
      <c r="D10" s="1687"/>
      <c r="E10" s="1687"/>
      <c r="F10" s="1687"/>
      <c r="G10" s="1687"/>
      <c r="H10" s="1687"/>
      <c r="I10" s="1687"/>
      <c r="J10" s="1687"/>
      <c r="K10" s="1862"/>
    </row>
    <row r="11" spans="1:228" s="226" customFormat="1" ht="12.75" customHeight="1">
      <c r="A11" s="1871" t="s">
        <v>9</v>
      </c>
      <c r="B11" s="1873" t="s">
        <v>3323</v>
      </c>
      <c r="C11" s="1874"/>
      <c r="D11" s="1863" t="s">
        <v>3328</v>
      </c>
      <c r="E11" s="1857" t="s">
        <v>3990</v>
      </c>
      <c r="F11" s="1857" t="s">
        <v>3991</v>
      </c>
      <c r="G11" s="1857" t="s">
        <v>4140</v>
      </c>
      <c r="H11" s="1857" t="s">
        <v>3989</v>
      </c>
      <c r="I11" s="1863" t="s">
        <v>3331</v>
      </c>
      <c r="J11" s="1857" t="s">
        <v>3333</v>
      </c>
      <c r="K11" s="1857" t="s">
        <v>3334</v>
      </c>
    </row>
    <row r="12" spans="1:228" s="226" customFormat="1" ht="25.5" customHeight="1">
      <c r="A12" s="1871"/>
      <c r="B12" s="1873"/>
      <c r="C12" s="1874"/>
      <c r="D12" s="1864"/>
      <c r="E12" s="1858"/>
      <c r="F12" s="1858"/>
      <c r="G12" s="1858"/>
      <c r="H12" s="1858"/>
      <c r="I12" s="1864"/>
      <c r="J12" s="1858"/>
      <c r="K12" s="1858"/>
    </row>
    <row r="13" spans="1:228" s="226" customFormat="1" ht="22.5" customHeight="1">
      <c r="A13" s="1872"/>
      <c r="B13" s="1678"/>
      <c r="C13" s="1679"/>
      <c r="D13" s="224" t="s">
        <v>3329</v>
      </c>
      <c r="E13" s="224" t="s">
        <v>3329</v>
      </c>
      <c r="F13" s="224" t="s">
        <v>3329</v>
      </c>
      <c r="G13" s="224" t="s">
        <v>3329</v>
      </c>
      <c r="H13" s="224" t="s">
        <v>3329</v>
      </c>
      <c r="I13" s="224" t="s">
        <v>3332</v>
      </c>
      <c r="J13" s="224" t="s">
        <v>3332</v>
      </c>
      <c r="K13" s="224" t="s">
        <v>3332</v>
      </c>
    </row>
    <row r="14" spans="1:228" s="226" customFormat="1" ht="20.100000000000001" customHeight="1">
      <c r="A14" s="524">
        <v>1</v>
      </c>
      <c r="B14" s="1875" t="str">
        <f>VLOOKUP($A14,'QUADRO DE RUAS'!$A:$P,2,FALSE)</f>
        <v>AVENIDA FORTALEZA T01</v>
      </c>
      <c r="C14" s="1876"/>
      <c r="D14" s="525">
        <f>VLOOKUP($A14,'QUADRO DE RUAS'!$A:$M,12,FALSE)</f>
        <v>181</v>
      </c>
      <c r="E14" s="937">
        <v>0.3</v>
      </c>
      <c r="F14" s="937">
        <v>0.15</v>
      </c>
      <c r="G14" s="937"/>
      <c r="H14" s="938">
        <f>VLOOKUP($A14,'QUADRO DE RUAS'!$A:$N,13,FALSE)+(1*E14)+(2*F14)</f>
        <v>9.7000000000000011</v>
      </c>
      <c r="I14" s="938">
        <f t="shared" ref="I14:I15" si="0">TRUNC(H14*D14,2)</f>
        <v>1755.7</v>
      </c>
      <c r="J14" s="938">
        <f>VLOOKUP($A14,'QUADRO DE RUAS'!$A:$P,15,FALSE)</f>
        <v>763.76</v>
      </c>
      <c r="K14" s="939">
        <f t="shared" ref="K14:K15" si="1">TRUNC(I14+J14,2)</f>
        <v>2519.46</v>
      </c>
    </row>
    <row r="15" spans="1:228" s="226" customFormat="1" ht="20.100000000000001" customHeight="1">
      <c r="A15" s="228">
        <f>A14+1</f>
        <v>2</v>
      </c>
      <c r="B15" s="1877" t="str">
        <f>VLOOKUP($A15,'QUADRO DE RUAS'!$A:$P,2,FALSE)</f>
        <v>AVENIDA FORTALEZA T02</v>
      </c>
      <c r="C15" s="1878"/>
      <c r="D15" s="527">
        <f>VLOOKUP($A15,'QUADRO DE RUAS'!$A:$M,12,FALSE)</f>
        <v>562.94500000000005</v>
      </c>
      <c r="E15" s="940">
        <v>0.3</v>
      </c>
      <c r="F15" s="940">
        <v>0.15</v>
      </c>
      <c r="G15" s="940"/>
      <c r="H15" s="941">
        <f>VLOOKUP($A15,'QUADRO DE RUAS'!$A:$N,13,FALSE)+(1*E15)+(2*F15)</f>
        <v>9.7000000000000011</v>
      </c>
      <c r="I15" s="941">
        <f t="shared" si="0"/>
        <v>5460.56</v>
      </c>
      <c r="J15" s="941">
        <f>VLOOKUP($A15,'QUADRO DE RUAS'!$A:$P,15,FALSE)</f>
        <v>1079.01</v>
      </c>
      <c r="K15" s="229">
        <f t="shared" si="1"/>
        <v>6539.57</v>
      </c>
    </row>
    <row r="16" spans="1:228" s="77" customFormat="1" ht="20.100000000000001" customHeight="1">
      <c r="A16" s="1869" t="s">
        <v>3335</v>
      </c>
      <c r="B16" s="1870"/>
      <c r="C16" s="1870"/>
      <c r="D16" s="231">
        <f>TRUNC(SUM(D14:D15),2)</f>
        <v>743.94</v>
      </c>
      <c r="E16" s="449"/>
      <c r="F16" s="449"/>
      <c r="G16" s="449"/>
      <c r="H16" s="1275"/>
      <c r="I16" s="231">
        <f>TRUNC(SUM(I14:I15),2)</f>
        <v>7216.26</v>
      </c>
      <c r="J16" s="231">
        <f>TRUNC(SUM(J14:J15),2)</f>
        <v>1842.77</v>
      </c>
      <c r="K16" s="231">
        <f>TRUNC(SUM(K14:K15),2)</f>
        <v>9059.0300000000007</v>
      </c>
      <c r="L16" s="78"/>
      <c r="M16" s="78"/>
      <c r="N16" s="79"/>
      <c r="O16" s="80"/>
      <c r="P16" s="78"/>
      <c r="Q16" s="78"/>
      <c r="R16" s="78"/>
      <c r="S16" s="78"/>
      <c r="T16" s="79"/>
      <c r="U16" s="80"/>
      <c r="V16" s="78"/>
      <c r="W16" s="78"/>
      <c r="X16" s="78"/>
      <c r="Y16" s="78"/>
      <c r="Z16" s="79"/>
      <c r="AA16" s="80"/>
      <c r="AB16" s="78"/>
      <c r="AC16" s="78"/>
      <c r="AD16" s="78"/>
      <c r="AE16" s="78"/>
      <c r="AF16" s="79"/>
      <c r="AG16" s="80"/>
      <c r="AH16" s="78"/>
      <c r="AI16" s="78"/>
      <c r="AJ16" s="78"/>
      <c r="AK16" s="78"/>
      <c r="AL16" s="79"/>
      <c r="AM16" s="80"/>
      <c r="AN16" s="78"/>
      <c r="AO16" s="78"/>
      <c r="AP16" s="78"/>
      <c r="AQ16" s="78"/>
      <c r="AR16" s="79"/>
      <c r="AS16" s="80"/>
      <c r="AT16" s="78"/>
      <c r="AU16" s="78"/>
      <c r="AV16" s="78"/>
      <c r="AW16" s="78"/>
      <c r="AX16" s="79"/>
      <c r="AY16" s="80"/>
      <c r="AZ16" s="78"/>
      <c r="BA16" s="78"/>
      <c r="BB16" s="78"/>
      <c r="BC16" s="78"/>
      <c r="BD16" s="79"/>
      <c r="BE16" s="80"/>
      <c r="BF16" s="78"/>
      <c r="BG16" s="78"/>
      <c r="BH16" s="78"/>
      <c r="BI16" s="78"/>
      <c r="BJ16" s="79"/>
      <c r="BK16" s="80"/>
      <c r="BL16" s="78"/>
      <c r="BM16" s="78"/>
      <c r="BN16" s="78"/>
      <c r="BO16" s="78"/>
      <c r="BP16" s="79"/>
      <c r="BQ16" s="80"/>
      <c r="BR16" s="78"/>
      <c r="BS16" s="78"/>
      <c r="BT16" s="78"/>
      <c r="BU16" s="78"/>
      <c r="BV16" s="79"/>
      <c r="BW16" s="80"/>
      <c r="BX16" s="78"/>
      <c r="BY16" s="78"/>
      <c r="BZ16" s="78"/>
      <c r="CA16" s="78"/>
      <c r="CB16" s="79"/>
      <c r="CC16" s="80"/>
      <c r="CD16" s="78"/>
      <c r="CE16" s="78"/>
      <c r="CF16" s="78"/>
      <c r="CG16" s="78"/>
      <c r="CH16" s="79"/>
      <c r="CI16" s="80"/>
      <c r="CJ16" s="78"/>
      <c r="CK16" s="78"/>
      <c r="CL16" s="78"/>
      <c r="CM16" s="78"/>
      <c r="CN16" s="79"/>
      <c r="CO16" s="80"/>
      <c r="CP16" s="78"/>
      <c r="CQ16" s="78"/>
      <c r="CR16" s="78"/>
      <c r="CS16" s="78"/>
      <c r="CT16" s="79"/>
      <c r="CU16" s="80"/>
      <c r="CV16" s="78"/>
      <c r="CW16" s="78"/>
      <c r="CX16" s="78"/>
      <c r="CY16" s="78"/>
      <c r="CZ16" s="79"/>
      <c r="DA16" s="80"/>
      <c r="DB16" s="78"/>
      <c r="DC16" s="78"/>
      <c r="DD16" s="78"/>
      <c r="DE16" s="78"/>
      <c r="DF16" s="79"/>
      <c r="DG16" s="80"/>
      <c r="DH16" s="78"/>
      <c r="DI16" s="78"/>
      <c r="DJ16" s="78"/>
      <c r="DK16" s="78"/>
      <c r="DL16" s="79"/>
      <c r="DM16" s="80"/>
      <c r="DN16" s="78"/>
      <c r="DO16" s="78"/>
      <c r="DP16" s="78"/>
      <c r="DQ16" s="78"/>
      <c r="DR16" s="79"/>
      <c r="DS16" s="80"/>
      <c r="DT16" s="78"/>
      <c r="DU16" s="78"/>
      <c r="DV16" s="78"/>
      <c r="DW16" s="78"/>
      <c r="DX16" s="79"/>
      <c r="DY16" s="80"/>
      <c r="DZ16" s="78"/>
      <c r="EA16" s="78"/>
      <c r="EB16" s="78"/>
      <c r="EC16" s="78"/>
      <c r="ED16" s="79"/>
      <c r="EE16" s="80"/>
      <c r="EF16" s="78"/>
      <c r="EG16" s="78"/>
      <c r="EH16" s="78"/>
      <c r="EI16" s="78"/>
      <c r="EJ16" s="79"/>
      <c r="EK16" s="80"/>
      <c r="EL16" s="78"/>
      <c r="EM16" s="78"/>
      <c r="EN16" s="78"/>
      <c r="EO16" s="78"/>
      <c r="EP16" s="79"/>
      <c r="EQ16" s="80"/>
      <c r="ER16" s="78"/>
      <c r="ES16" s="78"/>
      <c r="ET16" s="78"/>
      <c r="EU16" s="78"/>
      <c r="EV16" s="79"/>
      <c r="EW16" s="80"/>
      <c r="EX16" s="78"/>
      <c r="EY16" s="78"/>
      <c r="EZ16" s="78"/>
      <c r="FA16" s="78"/>
      <c r="FB16" s="79"/>
      <c r="FC16" s="80"/>
      <c r="FD16" s="78"/>
      <c r="FE16" s="78"/>
      <c r="FF16" s="78"/>
      <c r="FG16" s="78"/>
      <c r="FH16" s="79"/>
      <c r="FI16" s="80"/>
      <c r="FJ16" s="78"/>
      <c r="FK16" s="78"/>
      <c r="FL16" s="78"/>
      <c r="FM16" s="78"/>
      <c r="FN16" s="79"/>
      <c r="FO16" s="80"/>
      <c r="FP16" s="78"/>
      <c r="FQ16" s="78"/>
      <c r="FR16" s="78"/>
      <c r="FS16" s="78"/>
      <c r="FT16" s="79"/>
      <c r="FU16" s="80"/>
      <c r="FV16" s="78"/>
      <c r="FW16" s="78"/>
      <c r="FX16" s="78"/>
      <c r="FY16" s="78"/>
      <c r="FZ16" s="79"/>
      <c r="GA16" s="80"/>
      <c r="GB16" s="78"/>
      <c r="GC16" s="78"/>
      <c r="GD16" s="78"/>
      <c r="GE16" s="78"/>
      <c r="GF16" s="79"/>
      <c r="GG16" s="80"/>
      <c r="GH16" s="78"/>
      <c r="GI16" s="78"/>
      <c r="GJ16" s="78"/>
      <c r="GK16" s="78"/>
      <c r="GL16" s="79"/>
      <c r="GM16" s="80"/>
      <c r="GN16" s="78"/>
      <c r="GO16" s="78"/>
      <c r="GP16" s="78"/>
      <c r="GQ16" s="78"/>
      <c r="GR16" s="79"/>
      <c r="GS16" s="80"/>
      <c r="GT16" s="78"/>
      <c r="GU16" s="78"/>
      <c r="GV16" s="78"/>
      <c r="GW16" s="78"/>
      <c r="GX16" s="79"/>
      <c r="GY16" s="80"/>
      <c r="GZ16" s="78"/>
      <c r="HA16" s="78"/>
      <c r="HB16" s="78"/>
      <c r="HC16" s="78"/>
      <c r="HD16" s="79"/>
      <c r="HE16" s="80"/>
      <c r="HF16" s="78"/>
      <c r="HG16" s="78"/>
      <c r="HH16" s="78"/>
      <c r="HI16" s="78"/>
      <c r="HJ16" s="79"/>
      <c r="HK16" s="80"/>
      <c r="HL16" s="78"/>
      <c r="HM16" s="78"/>
      <c r="HN16" s="78"/>
      <c r="HO16" s="78"/>
      <c r="HP16" s="79"/>
      <c r="HQ16" s="80"/>
      <c r="HR16" s="78"/>
      <c r="HS16" s="78"/>
      <c r="HT16" s="78"/>
    </row>
    <row r="17" spans="8:8">
      <c r="H17" s="230"/>
    </row>
  </sheetData>
  <mergeCells count="23">
    <mergeCell ref="A16:C16"/>
    <mergeCell ref="A11:A13"/>
    <mergeCell ref="B11:C13"/>
    <mergeCell ref="B14:C14"/>
    <mergeCell ref="B15:C15"/>
    <mergeCell ref="A1:K1"/>
    <mergeCell ref="A2:K2"/>
    <mergeCell ref="A3:K3"/>
    <mergeCell ref="A4:K4"/>
    <mergeCell ref="A5:K5"/>
    <mergeCell ref="B6:K6"/>
    <mergeCell ref="K11:K12"/>
    <mergeCell ref="B7:K7"/>
    <mergeCell ref="B8:K8"/>
    <mergeCell ref="B9:K9"/>
    <mergeCell ref="A10:K10"/>
    <mergeCell ref="J11:J12"/>
    <mergeCell ref="I11:I12"/>
    <mergeCell ref="D11:D12"/>
    <mergeCell ref="H11:H12"/>
    <mergeCell ref="F11:F12"/>
    <mergeCell ref="E11:E12"/>
    <mergeCell ref="G11:G12"/>
  </mergeCells>
  <printOptions horizontalCentered="1"/>
  <pageMargins left="0.70866141732283472" right="0.70866141732283472" top="0.74803149606299213" bottom="0.74803149606299213" header="0.31496062992125984" footer="0.31496062992125984"/>
  <pageSetup paperSize="9" scale="64" firstPageNumber="25" fitToHeight="100" orientation="landscape" r:id="rId1"/>
  <headerFooter scaleWithDoc="0">
    <oddHeader>&amp;RPágina &amp;P de &amp;N</oddHeader>
    <oddFooter>&amp;R&amp;G</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10">
    <pageSetUpPr fitToPage="1"/>
  </sheetPr>
  <dimension ref="A1:HY20"/>
  <sheetViews>
    <sheetView showGridLines="0" view="pageBreakPreview" zoomScaleNormal="115" zoomScaleSheetLayoutView="100" workbookViewId="0">
      <selection activeCell="F21" sqref="F21"/>
    </sheetView>
  </sheetViews>
  <sheetFormatPr defaultColWidth="9.140625" defaultRowHeight="15"/>
  <cols>
    <col min="1" max="1" width="9.140625" style="53"/>
    <col min="2" max="2" width="6" style="53" customWidth="1"/>
    <col min="3" max="3" width="40.7109375" style="53" customWidth="1"/>
    <col min="4" max="7" width="15.7109375" style="53" customWidth="1"/>
    <col min="8" max="8" width="13.7109375" style="53" customWidth="1"/>
    <col min="9" max="9" width="17" style="53" customWidth="1"/>
    <col min="10" max="10" width="13.7109375" style="53" customWidth="1"/>
    <col min="11" max="11" width="0.85546875" style="53" customWidth="1"/>
    <col min="12" max="12" width="19.28515625" style="53" customWidth="1"/>
    <col min="13" max="16" width="13.7109375" style="53" customWidth="1"/>
    <col min="17" max="17" width="9.140625" style="53"/>
    <col min="18" max="18" width="12.7109375" style="53" bestFit="1" customWidth="1"/>
    <col min="19" max="16384" width="9.140625" style="53"/>
  </cols>
  <sheetData>
    <row r="1" spans="1:233" s="5" customFormat="1" ht="18">
      <c r="A1" s="1561" t="s">
        <v>0</v>
      </c>
      <c r="B1" s="1562" t="s">
        <v>0</v>
      </c>
      <c r="C1" s="1562" t="s">
        <v>0</v>
      </c>
      <c r="D1" s="1562"/>
      <c r="E1" s="1562"/>
      <c r="F1" s="1562"/>
      <c r="G1" s="1562"/>
      <c r="H1" s="1562"/>
      <c r="I1" s="1562"/>
      <c r="J1" s="1562"/>
      <c r="K1" s="1562"/>
      <c r="L1" s="1562"/>
      <c r="M1" s="1562"/>
      <c r="N1" s="1562"/>
      <c r="O1" s="1562"/>
      <c r="P1" s="1563" t="s">
        <v>0</v>
      </c>
    </row>
    <row r="2" spans="1:233" s="5" customFormat="1" ht="14.25">
      <c r="A2" s="1564" t="s">
        <v>3314</v>
      </c>
      <c r="B2" s="1565" t="s">
        <v>1</v>
      </c>
      <c r="C2" s="1565" t="s">
        <v>1</v>
      </c>
      <c r="D2" s="1565"/>
      <c r="E2" s="1565"/>
      <c r="F2" s="1565"/>
      <c r="G2" s="1565"/>
      <c r="H2" s="1565"/>
      <c r="I2" s="1565"/>
      <c r="J2" s="1565"/>
      <c r="K2" s="1565"/>
      <c r="L2" s="1565"/>
      <c r="M2" s="1565"/>
      <c r="N2" s="1565"/>
      <c r="O2" s="1565"/>
      <c r="P2" s="1566" t="s">
        <v>1</v>
      </c>
    </row>
    <row r="3" spans="1:233" s="5" customFormat="1" ht="14.25">
      <c r="A3" s="1567" t="s">
        <v>3315</v>
      </c>
      <c r="B3" s="1568" t="s">
        <v>2</v>
      </c>
      <c r="C3" s="1568" t="s">
        <v>2</v>
      </c>
      <c r="D3" s="1568"/>
      <c r="E3" s="1568"/>
      <c r="F3" s="1568"/>
      <c r="G3" s="1568"/>
      <c r="H3" s="1568"/>
      <c r="I3" s="1568"/>
      <c r="J3" s="1568"/>
      <c r="K3" s="1568"/>
      <c r="L3" s="1568"/>
      <c r="M3" s="1568"/>
      <c r="N3" s="1568"/>
      <c r="O3" s="1568"/>
      <c r="P3" s="1569" t="s">
        <v>2</v>
      </c>
    </row>
    <row r="4" spans="1:233" s="5" customFormat="1" ht="14.25">
      <c r="A4" s="1567" t="s">
        <v>3</v>
      </c>
      <c r="B4" s="1568" t="s">
        <v>3</v>
      </c>
      <c r="C4" s="1568" t="s">
        <v>3</v>
      </c>
      <c r="D4" s="1568"/>
      <c r="E4" s="1568"/>
      <c r="F4" s="1568"/>
      <c r="G4" s="1568"/>
      <c r="H4" s="1568"/>
      <c r="I4" s="1568"/>
      <c r="J4" s="1568"/>
      <c r="K4" s="1568"/>
      <c r="L4" s="1568"/>
      <c r="M4" s="1568"/>
      <c r="N4" s="1568"/>
      <c r="O4" s="1568"/>
      <c r="P4" s="1569" t="s">
        <v>3</v>
      </c>
    </row>
    <row r="5" spans="1:233" s="5" customFormat="1" ht="14.25">
      <c r="A5" s="1567" t="s">
        <v>4</v>
      </c>
      <c r="B5" s="1568" t="s">
        <v>4</v>
      </c>
      <c r="C5" s="1568" t="s">
        <v>4</v>
      </c>
      <c r="D5" s="1568"/>
      <c r="E5" s="1568"/>
      <c r="F5" s="1568"/>
      <c r="G5" s="1568"/>
      <c r="H5" s="1568"/>
      <c r="I5" s="1568"/>
      <c r="J5" s="1568"/>
      <c r="K5" s="1568"/>
      <c r="L5" s="1568"/>
      <c r="M5" s="1568"/>
      <c r="N5" s="1568"/>
      <c r="O5" s="1568"/>
      <c r="P5" s="1569" t="s">
        <v>4</v>
      </c>
    </row>
    <row r="6" spans="1:233" s="5" customFormat="1" ht="15" customHeight="1">
      <c r="A6" s="434" t="s">
        <v>5</v>
      </c>
      <c r="B6" s="1586" t="str">
        <f>ORÇAMENTO!C6</f>
        <v>PAVIMENTAÇÃO URBANA EM SANTO ANTONIO DO LESTE</v>
      </c>
      <c r="C6" s="1586"/>
      <c r="D6" s="1586"/>
      <c r="E6" s="1586"/>
      <c r="F6" s="1586"/>
      <c r="G6" s="1586"/>
      <c r="H6" s="1586"/>
      <c r="I6" s="1586"/>
      <c r="J6" s="1586"/>
      <c r="K6" s="1586"/>
      <c r="L6" s="1586"/>
      <c r="M6" s="1586"/>
      <c r="N6" s="1586"/>
      <c r="O6" s="1586"/>
      <c r="P6" s="1587"/>
    </row>
    <row r="7" spans="1:233" s="5" customFormat="1" ht="14.25">
      <c r="A7" s="435" t="s">
        <v>50</v>
      </c>
      <c r="B7" s="1590" t="str">
        <f>ORÇAMENTO!C7</f>
        <v>AVENIDA FORTALEZA TRECHO 01</v>
      </c>
      <c r="C7" s="1590"/>
      <c r="D7" s="1590"/>
      <c r="E7" s="1590"/>
      <c r="F7" s="1590"/>
      <c r="G7" s="1590"/>
      <c r="H7" s="1590"/>
      <c r="I7" s="1590"/>
      <c r="J7" s="1590"/>
      <c r="K7" s="1590"/>
      <c r="L7" s="1590"/>
      <c r="M7" s="1590"/>
      <c r="N7" s="1590"/>
      <c r="O7" s="1590"/>
      <c r="P7" s="1591"/>
    </row>
    <row r="8" spans="1:233" s="5" customFormat="1" ht="14.25">
      <c r="A8" s="435" t="s">
        <v>6</v>
      </c>
      <c r="B8" s="1590" t="str">
        <f>ORÇAMENTO!C8</f>
        <v>PREFEITURA MUNICIPAL DE SANTO ANTONIO DO LESTE</v>
      </c>
      <c r="C8" s="1590"/>
      <c r="D8" s="1590"/>
      <c r="E8" s="1590"/>
      <c r="F8" s="1590"/>
      <c r="G8" s="1590"/>
      <c r="H8" s="1590"/>
      <c r="I8" s="1590"/>
      <c r="J8" s="1590"/>
      <c r="K8" s="1590"/>
      <c r="L8" s="1590"/>
      <c r="M8" s="1590"/>
      <c r="N8" s="1590"/>
      <c r="O8" s="1590"/>
      <c r="P8" s="1591"/>
    </row>
    <row r="9" spans="1:233" s="5" customFormat="1" ht="15.75" customHeight="1">
      <c r="A9" s="436" t="s">
        <v>7</v>
      </c>
      <c r="B9" s="1592" t="str">
        <f>ORÇAMENTO!C9</f>
        <v>JANEIRO/2022</v>
      </c>
      <c r="C9" s="1593"/>
      <c r="D9" s="1593"/>
      <c r="E9" s="1593"/>
      <c r="F9" s="1593"/>
      <c r="G9" s="1593"/>
      <c r="H9" s="1593"/>
      <c r="I9" s="1593"/>
      <c r="J9" s="1593"/>
      <c r="K9" s="1593"/>
      <c r="L9" s="1593"/>
      <c r="M9" s="1593"/>
      <c r="N9" s="1593"/>
      <c r="O9" s="1593"/>
      <c r="P9" s="1594"/>
    </row>
    <row r="10" spans="1:233" s="5" customFormat="1" ht="22.5" customHeight="1">
      <c r="A10" s="1686" t="s">
        <v>3336</v>
      </c>
      <c r="B10" s="1687"/>
      <c r="C10" s="1687"/>
      <c r="D10" s="1687"/>
      <c r="E10" s="1687"/>
      <c r="F10" s="1687"/>
      <c r="G10" s="1687"/>
      <c r="H10" s="1687"/>
      <c r="I10" s="1687"/>
      <c r="J10" s="1687"/>
      <c r="K10" s="1687"/>
      <c r="L10" s="1687"/>
      <c r="M10" s="1687"/>
      <c r="N10" s="1687"/>
      <c r="O10" s="1687"/>
      <c r="P10" s="1688"/>
    </row>
    <row r="11" spans="1:233" s="226" customFormat="1" ht="12.75" customHeight="1">
      <c r="A11" s="1879" t="s">
        <v>9</v>
      </c>
      <c r="B11" s="1873" t="s">
        <v>3323</v>
      </c>
      <c r="C11" s="1874"/>
      <c r="D11" s="1863" t="s">
        <v>3328</v>
      </c>
      <c r="E11" s="1863" t="s">
        <v>3330</v>
      </c>
      <c r="F11" s="1863" t="s">
        <v>3331</v>
      </c>
      <c r="G11" s="1857" t="s">
        <v>3333</v>
      </c>
      <c r="H11" s="1857" t="s">
        <v>3334</v>
      </c>
      <c r="I11" s="1857" t="s">
        <v>3337</v>
      </c>
      <c r="J11" s="1857" t="s">
        <v>3339</v>
      </c>
      <c r="K11" s="235"/>
      <c r="L11" s="1858" t="s">
        <v>3338</v>
      </c>
      <c r="M11" s="1881" t="s">
        <v>3341</v>
      </c>
      <c r="N11" s="1881"/>
      <c r="O11" s="1881" t="s">
        <v>4295</v>
      </c>
      <c r="P11" s="1882"/>
    </row>
    <row r="12" spans="1:233" s="226" customFormat="1" ht="25.5">
      <c r="A12" s="1879"/>
      <c r="B12" s="1873"/>
      <c r="C12" s="1874"/>
      <c r="D12" s="1864"/>
      <c r="E12" s="1864"/>
      <c r="F12" s="1864"/>
      <c r="G12" s="1858"/>
      <c r="H12" s="1858"/>
      <c r="I12" s="1858"/>
      <c r="J12" s="1880"/>
      <c r="K12" s="236"/>
      <c r="L12" s="1858"/>
      <c r="M12" s="1342" t="s">
        <v>27</v>
      </c>
      <c r="N12" s="1341" t="s">
        <v>3343</v>
      </c>
      <c r="O12" s="1342" t="s">
        <v>27</v>
      </c>
      <c r="P12" s="1344" t="s">
        <v>3343</v>
      </c>
    </row>
    <row r="13" spans="1:233" s="226" customFormat="1" ht="22.5" customHeight="1">
      <c r="A13" s="1675"/>
      <c r="B13" s="1678"/>
      <c r="C13" s="1679"/>
      <c r="D13" s="224" t="s">
        <v>3329</v>
      </c>
      <c r="E13" s="224" t="s">
        <v>3329</v>
      </c>
      <c r="F13" s="224" t="s">
        <v>3332</v>
      </c>
      <c r="G13" s="224" t="s">
        <v>3332</v>
      </c>
      <c r="H13" s="224" t="s">
        <v>3332</v>
      </c>
      <c r="I13" s="224" t="s">
        <v>3329</v>
      </c>
      <c r="J13" s="224" t="s">
        <v>3340</v>
      </c>
      <c r="K13" s="236"/>
      <c r="L13" s="1880"/>
      <c r="M13" s="224" t="s">
        <v>3345</v>
      </c>
      <c r="N13" s="224" t="s">
        <v>3344</v>
      </c>
      <c r="O13" s="224" t="s">
        <v>3345</v>
      </c>
      <c r="P13" s="461" t="s">
        <v>3344</v>
      </c>
    </row>
    <row r="14" spans="1:233" s="226" customFormat="1" ht="25.5" customHeight="1">
      <c r="A14" s="462">
        <v>1</v>
      </c>
      <c r="B14" s="1885" t="str">
        <f>VLOOKUP($A14,'QUADRO DE RUAS'!$A:$P,2,FALSE)</f>
        <v>AVENIDA FORTALEZA T01</v>
      </c>
      <c r="C14" s="1886"/>
      <c r="D14" s="233">
        <f>VLOOKUP($A14,'QUADRO DE RUAS'!$A:$M,12,FALSE)</f>
        <v>181</v>
      </c>
      <c r="E14" s="233">
        <f>VLOOKUP($A14,'REG. SUBLEITO'!$A:$I,8,FALSE)</f>
        <v>9.7000000000000011</v>
      </c>
      <c r="F14" s="666">
        <f t="shared" ref="F14:F15" si="0">TRUNC(E14*D14,2)</f>
        <v>1755.7</v>
      </c>
      <c r="G14" s="666">
        <f>VLOOKUP($A14,'QUADRO DE RUAS'!$A:$P,15,FALSE)</f>
        <v>763.76</v>
      </c>
      <c r="H14" s="666">
        <f t="shared" ref="H14:H15" si="1">TRUNC(F14+G14,2)</f>
        <v>2519.46</v>
      </c>
      <c r="I14" s="886">
        <f>'Mem.Calc.Pav.Flex-DNER II - 03'!V51/100</f>
        <v>0.2</v>
      </c>
      <c r="J14" s="665">
        <f t="shared" ref="J14:J15" si="2">TRUNC(H14*I14,3)</f>
        <v>503.892</v>
      </c>
      <c r="K14" s="232"/>
      <c r="L14" s="886">
        <v>1.1499999999999999</v>
      </c>
      <c r="M14" s="886">
        <v>0</v>
      </c>
      <c r="N14" s="665">
        <f t="shared" ref="N14:N15" si="3">TRUNC(J14*L14*M14,3)</f>
        <v>0</v>
      </c>
      <c r="O14" s="886">
        <v>16.7</v>
      </c>
      <c r="P14" s="1082">
        <f t="shared" ref="P14:P15" si="4">TRUNC(J14*L14*O14,3)</f>
        <v>9677.2450000000008</v>
      </c>
    </row>
    <row r="15" spans="1:233" s="226" customFormat="1" ht="25.5" customHeight="1">
      <c r="A15" s="462">
        <f>A14+1</f>
        <v>2</v>
      </c>
      <c r="B15" s="1885" t="str">
        <f>VLOOKUP($A15,'QUADRO DE RUAS'!$A:$P,2,FALSE)</f>
        <v>AVENIDA FORTALEZA T02</v>
      </c>
      <c r="C15" s="1886"/>
      <c r="D15" s="233">
        <f>VLOOKUP($A15,'QUADRO DE RUAS'!$A:$M,12,FALSE)</f>
        <v>562.94500000000005</v>
      </c>
      <c r="E15" s="233">
        <f>VLOOKUP($A15,'REG. SUBLEITO'!$A:$I,8,FALSE)</f>
        <v>9.7000000000000011</v>
      </c>
      <c r="F15" s="666">
        <f t="shared" si="0"/>
        <v>5460.56</v>
      </c>
      <c r="G15" s="666">
        <f>VLOOKUP($A15,'QUADRO DE RUAS'!$A:$P,15,FALSE)</f>
        <v>1079.01</v>
      </c>
      <c r="H15" s="666">
        <f t="shared" si="1"/>
        <v>6539.57</v>
      </c>
      <c r="I15" s="886">
        <f>'Mem.Calc.Pav.Flex-DNER II - 05'!V51/100</f>
        <v>0.2</v>
      </c>
      <c r="J15" s="665">
        <f t="shared" si="2"/>
        <v>1307.914</v>
      </c>
      <c r="K15" s="232"/>
      <c r="L15" s="886">
        <v>1.1499999999999999</v>
      </c>
      <c r="M15" s="886">
        <v>0</v>
      </c>
      <c r="N15" s="665">
        <f t="shared" si="3"/>
        <v>0</v>
      </c>
      <c r="O15" s="886">
        <f>O14</f>
        <v>16.7</v>
      </c>
      <c r="P15" s="1082">
        <f t="shared" si="4"/>
        <v>25118.488000000001</v>
      </c>
    </row>
    <row r="16" spans="1:233" s="77" customFormat="1" ht="20.100000000000001" customHeight="1" thickBot="1">
      <c r="A16" s="1883" t="s">
        <v>3335</v>
      </c>
      <c r="B16" s="1884"/>
      <c r="C16" s="1884"/>
      <c r="D16" s="467">
        <f>TRUNC(SUM(D14:D15),2)</f>
        <v>743.94</v>
      </c>
      <c r="E16" s="1276"/>
      <c r="F16" s="467">
        <f>SUM(F14:F15)</f>
        <v>7216.26</v>
      </c>
      <c r="G16" s="467">
        <f>TRUNC(SUM(G14:G15),2)</f>
        <v>1842.77</v>
      </c>
      <c r="H16" s="467">
        <f>SUM(H14:H15)</f>
        <v>9059.0299999999988</v>
      </c>
      <c r="I16" s="467"/>
      <c r="J16" s="467">
        <f>TRUNC(SUM(J14:J15),2)</f>
        <v>1811.8</v>
      </c>
      <c r="K16" s="1350"/>
      <c r="L16" s="467"/>
      <c r="M16" s="467"/>
      <c r="N16" s="467">
        <f>SUM(N14:N15)</f>
        <v>0</v>
      </c>
      <c r="O16" s="467"/>
      <c r="P16" s="1188">
        <f>TRUNC(SUM(P14:P15),2)</f>
        <v>34795.730000000003</v>
      </c>
      <c r="Q16" s="78"/>
      <c r="R16" s="789"/>
      <c r="S16" s="79"/>
      <c r="T16" s="80"/>
      <c r="U16" s="78"/>
      <c r="V16" s="78"/>
      <c r="W16" s="78"/>
      <c r="X16" s="78"/>
      <c r="Y16" s="79"/>
      <c r="Z16" s="80"/>
      <c r="AA16" s="78"/>
      <c r="AB16" s="78"/>
      <c r="AC16" s="78"/>
      <c r="AD16" s="78"/>
      <c r="AE16" s="79"/>
      <c r="AF16" s="80"/>
      <c r="AG16" s="78"/>
      <c r="AH16" s="78"/>
      <c r="AI16" s="78"/>
      <c r="AJ16" s="78"/>
      <c r="AK16" s="79"/>
      <c r="AL16" s="80"/>
      <c r="AM16" s="78"/>
      <c r="AN16" s="78"/>
      <c r="AO16" s="78"/>
      <c r="AP16" s="78"/>
      <c r="AQ16" s="79"/>
      <c r="AR16" s="80"/>
      <c r="AS16" s="78"/>
      <c r="AT16" s="78"/>
      <c r="AU16" s="78"/>
      <c r="AV16" s="78"/>
      <c r="AW16" s="79"/>
      <c r="AX16" s="80"/>
      <c r="AY16" s="78"/>
      <c r="AZ16" s="78"/>
      <c r="BA16" s="78"/>
      <c r="BB16" s="78"/>
      <c r="BC16" s="79"/>
      <c r="BD16" s="80"/>
      <c r="BE16" s="78"/>
      <c r="BF16" s="78"/>
      <c r="BG16" s="78"/>
      <c r="BH16" s="78"/>
      <c r="BI16" s="79"/>
      <c r="BJ16" s="80"/>
      <c r="BK16" s="78"/>
      <c r="BL16" s="78"/>
      <c r="BM16" s="78"/>
      <c r="BN16" s="78"/>
      <c r="BO16" s="79"/>
      <c r="BP16" s="80"/>
      <c r="BQ16" s="78"/>
      <c r="BR16" s="78"/>
      <c r="BS16" s="78"/>
      <c r="BT16" s="78"/>
      <c r="BU16" s="79"/>
      <c r="BV16" s="80"/>
      <c r="BW16" s="78"/>
      <c r="BX16" s="78"/>
      <c r="BY16" s="78"/>
      <c r="BZ16" s="78"/>
      <c r="CA16" s="79"/>
      <c r="CB16" s="80"/>
      <c r="CC16" s="78"/>
      <c r="CD16" s="78"/>
      <c r="CE16" s="78"/>
      <c r="CF16" s="78"/>
      <c r="CG16" s="79"/>
      <c r="CH16" s="80"/>
      <c r="CI16" s="78"/>
      <c r="CJ16" s="78"/>
      <c r="CK16" s="78"/>
      <c r="CL16" s="78"/>
      <c r="CM16" s="79"/>
      <c r="CN16" s="80"/>
      <c r="CO16" s="78"/>
      <c r="CP16" s="78"/>
      <c r="CQ16" s="78"/>
      <c r="CR16" s="78"/>
      <c r="CS16" s="79"/>
      <c r="CT16" s="80"/>
      <c r="CU16" s="78"/>
      <c r="CV16" s="78"/>
      <c r="CW16" s="78"/>
      <c r="CX16" s="78"/>
      <c r="CY16" s="79"/>
      <c r="CZ16" s="80"/>
      <c r="DA16" s="78"/>
      <c r="DB16" s="78"/>
      <c r="DC16" s="78"/>
      <c r="DD16" s="78"/>
      <c r="DE16" s="79"/>
      <c r="DF16" s="80"/>
      <c r="DG16" s="78"/>
      <c r="DH16" s="78"/>
      <c r="DI16" s="78"/>
      <c r="DJ16" s="78"/>
      <c r="DK16" s="79"/>
      <c r="DL16" s="80"/>
      <c r="DM16" s="78"/>
      <c r="DN16" s="78"/>
      <c r="DO16" s="78"/>
      <c r="DP16" s="78"/>
      <c r="DQ16" s="79"/>
      <c r="DR16" s="80"/>
      <c r="DS16" s="78"/>
      <c r="DT16" s="78"/>
      <c r="DU16" s="78"/>
      <c r="DV16" s="78"/>
      <c r="DW16" s="79"/>
      <c r="DX16" s="80"/>
      <c r="DY16" s="78"/>
      <c r="DZ16" s="78"/>
      <c r="EA16" s="78"/>
      <c r="EB16" s="78"/>
      <c r="EC16" s="79"/>
      <c r="ED16" s="80"/>
      <c r="EE16" s="78"/>
      <c r="EF16" s="78"/>
      <c r="EG16" s="78"/>
      <c r="EH16" s="78"/>
      <c r="EI16" s="79"/>
      <c r="EJ16" s="80"/>
      <c r="EK16" s="78"/>
      <c r="EL16" s="78"/>
      <c r="EM16" s="78"/>
      <c r="EN16" s="78"/>
      <c r="EO16" s="79"/>
      <c r="EP16" s="80"/>
      <c r="EQ16" s="78"/>
      <c r="ER16" s="78"/>
      <c r="ES16" s="78"/>
      <c r="ET16" s="78"/>
      <c r="EU16" s="79"/>
      <c r="EV16" s="80"/>
      <c r="EW16" s="78"/>
      <c r="EX16" s="78"/>
      <c r="EY16" s="78"/>
      <c r="EZ16" s="78"/>
      <c r="FA16" s="79"/>
      <c r="FB16" s="80"/>
      <c r="FC16" s="78"/>
      <c r="FD16" s="78"/>
      <c r="FE16" s="78"/>
      <c r="FF16" s="78"/>
      <c r="FG16" s="79"/>
      <c r="FH16" s="80"/>
      <c r="FI16" s="78"/>
      <c r="FJ16" s="78"/>
      <c r="FK16" s="78"/>
      <c r="FL16" s="78"/>
      <c r="FM16" s="79"/>
      <c r="FN16" s="80"/>
      <c r="FO16" s="78"/>
      <c r="FP16" s="78"/>
      <c r="FQ16" s="78"/>
      <c r="FR16" s="78"/>
      <c r="FS16" s="79"/>
      <c r="FT16" s="80"/>
      <c r="FU16" s="78"/>
      <c r="FV16" s="78"/>
      <c r="FW16" s="78"/>
      <c r="FX16" s="78"/>
      <c r="FY16" s="79"/>
      <c r="FZ16" s="80"/>
      <c r="GA16" s="78"/>
      <c r="GB16" s="78"/>
      <c r="GC16" s="78"/>
      <c r="GD16" s="78"/>
      <c r="GE16" s="79"/>
      <c r="GF16" s="80"/>
      <c r="GG16" s="78"/>
      <c r="GH16" s="78"/>
      <c r="GI16" s="78"/>
      <c r="GJ16" s="78"/>
      <c r="GK16" s="79"/>
      <c r="GL16" s="80"/>
      <c r="GM16" s="78"/>
      <c r="GN16" s="78"/>
      <c r="GO16" s="78"/>
      <c r="GP16" s="78"/>
      <c r="GQ16" s="79"/>
      <c r="GR16" s="80"/>
      <c r="GS16" s="78"/>
      <c r="GT16" s="78"/>
      <c r="GU16" s="78"/>
      <c r="GV16" s="78"/>
      <c r="GW16" s="79"/>
      <c r="GX16" s="80"/>
      <c r="GY16" s="78"/>
      <c r="GZ16" s="78"/>
      <c r="HA16" s="78"/>
      <c r="HB16" s="78"/>
      <c r="HC16" s="79"/>
      <c r="HD16" s="80"/>
      <c r="HE16" s="78"/>
      <c r="HF16" s="78"/>
      <c r="HG16" s="78"/>
      <c r="HH16" s="78"/>
      <c r="HI16" s="79"/>
      <c r="HJ16" s="80"/>
      <c r="HK16" s="78"/>
      <c r="HL16" s="78"/>
      <c r="HM16" s="78"/>
      <c r="HN16" s="78"/>
      <c r="HO16" s="79"/>
      <c r="HP16" s="80"/>
      <c r="HQ16" s="78"/>
      <c r="HR16" s="78"/>
      <c r="HS16" s="78"/>
      <c r="HT16" s="78"/>
      <c r="HU16" s="79"/>
      <c r="HV16" s="80"/>
      <c r="HW16" s="78"/>
      <c r="HX16" s="78"/>
      <c r="HY16" s="78"/>
    </row>
    <row r="17" spans="1:16">
      <c r="D17" s="2"/>
      <c r="E17" s="2"/>
      <c r="F17" s="2"/>
      <c r="G17" s="2"/>
      <c r="H17" s="2"/>
      <c r="I17" s="2"/>
      <c r="J17" s="2"/>
      <c r="K17" s="2"/>
      <c r="L17" s="2"/>
      <c r="M17" s="2"/>
      <c r="N17" s="2"/>
      <c r="O17" s="2"/>
      <c r="P17" s="2"/>
    </row>
    <row r="18" spans="1:16">
      <c r="A18" s="238" t="s">
        <v>16519</v>
      </c>
    </row>
    <row r="19" spans="1:16">
      <c r="A19" s="238" t="s">
        <v>16520</v>
      </c>
    </row>
    <row r="20" spans="1:16">
      <c r="E20" s="230"/>
    </row>
  </sheetData>
  <mergeCells count="25">
    <mergeCell ref="A16:C16"/>
    <mergeCell ref="D11:D12"/>
    <mergeCell ref="E11:E12"/>
    <mergeCell ref="F11:F12"/>
    <mergeCell ref="G11:G12"/>
    <mergeCell ref="B14:C14"/>
    <mergeCell ref="B15:C15"/>
    <mergeCell ref="B6:P6"/>
    <mergeCell ref="A1:P1"/>
    <mergeCell ref="A2:P2"/>
    <mergeCell ref="A3:P3"/>
    <mergeCell ref="A4:P4"/>
    <mergeCell ref="A5:P5"/>
    <mergeCell ref="B7:P7"/>
    <mergeCell ref="B8:P8"/>
    <mergeCell ref="B9:P9"/>
    <mergeCell ref="A10:P10"/>
    <mergeCell ref="A11:A13"/>
    <mergeCell ref="B11:C13"/>
    <mergeCell ref="H11:H12"/>
    <mergeCell ref="J11:J12"/>
    <mergeCell ref="O11:P11"/>
    <mergeCell ref="I11:I12"/>
    <mergeCell ref="M11:N11"/>
    <mergeCell ref="L11:L13"/>
  </mergeCells>
  <printOptions horizontalCentered="1"/>
  <pageMargins left="0.70866141732283472" right="0.51181102362204722" top="0.74803149606299213" bottom="0.74803149606299213" header="0.31496062992125984" footer="0.31496062992125984"/>
  <pageSetup paperSize="9" scale="56" firstPageNumber="25" fitToHeight="100" orientation="landscape" r:id="rId1"/>
  <headerFooter scaleWithDoc="0">
    <oddHeader>&amp;RPágina &amp;P de &amp;N</oddHeader>
    <oddFooter>&amp;R&amp;G</oddFoot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11">
    <pageSetUpPr fitToPage="1"/>
  </sheetPr>
  <dimension ref="A1:HY20"/>
  <sheetViews>
    <sheetView showGridLines="0" view="pageBreakPreview" zoomScale="85" zoomScaleNormal="115" zoomScaleSheetLayoutView="85" workbookViewId="0">
      <selection activeCell="F21" sqref="F21"/>
    </sheetView>
  </sheetViews>
  <sheetFormatPr defaultColWidth="9.140625" defaultRowHeight="15"/>
  <cols>
    <col min="1" max="1" width="9.140625" style="53"/>
    <col min="2" max="2" width="6" style="53" customWidth="1"/>
    <col min="3" max="3" width="40.5703125" style="53" customWidth="1"/>
    <col min="4" max="7" width="15.7109375" style="53" customWidth="1"/>
    <col min="8" max="8" width="13.7109375" style="53" customWidth="1"/>
    <col min="9" max="9" width="17" style="53" customWidth="1"/>
    <col min="10" max="10" width="13.7109375" style="53" customWidth="1"/>
    <col min="11" max="11" width="0.85546875" style="53" customWidth="1"/>
    <col min="12" max="12" width="19.28515625" style="53" customWidth="1"/>
    <col min="13" max="16" width="13.7109375" style="53" customWidth="1"/>
    <col min="17" max="16384" width="9.140625" style="53"/>
  </cols>
  <sheetData>
    <row r="1" spans="1:233" s="5" customFormat="1" ht="18">
      <c r="A1" s="1618" t="s">
        <v>0</v>
      </c>
      <c r="B1" s="1619" t="s">
        <v>0</v>
      </c>
      <c r="C1" s="1619" t="s">
        <v>0</v>
      </c>
      <c r="D1" s="1619"/>
      <c r="E1" s="1619"/>
      <c r="F1" s="1619"/>
      <c r="G1" s="1619"/>
      <c r="H1" s="1619"/>
      <c r="I1" s="1619"/>
      <c r="J1" s="1619"/>
      <c r="K1" s="1619"/>
      <c r="L1" s="1619"/>
      <c r="M1" s="1619"/>
      <c r="N1" s="1619"/>
      <c r="O1" s="1619"/>
      <c r="P1" s="1620" t="s">
        <v>0</v>
      </c>
    </row>
    <row r="2" spans="1:233" s="5" customFormat="1" ht="14.25">
      <c r="A2" s="1865" t="s">
        <v>3314</v>
      </c>
      <c r="B2" s="1565" t="s">
        <v>1</v>
      </c>
      <c r="C2" s="1565" t="s">
        <v>1</v>
      </c>
      <c r="D2" s="1565"/>
      <c r="E2" s="1565"/>
      <c r="F2" s="1565"/>
      <c r="G2" s="1565"/>
      <c r="H2" s="1565"/>
      <c r="I2" s="1565"/>
      <c r="J2" s="1565"/>
      <c r="K2" s="1565"/>
      <c r="L2" s="1565"/>
      <c r="M2" s="1565"/>
      <c r="N2" s="1565"/>
      <c r="O2" s="1565"/>
      <c r="P2" s="1866" t="s">
        <v>1</v>
      </c>
    </row>
    <row r="3" spans="1:233" s="5" customFormat="1" ht="14.25">
      <c r="A3" s="1867" t="s">
        <v>3315</v>
      </c>
      <c r="B3" s="1568" t="s">
        <v>2</v>
      </c>
      <c r="C3" s="1568" t="s">
        <v>2</v>
      </c>
      <c r="D3" s="1568"/>
      <c r="E3" s="1568"/>
      <c r="F3" s="1568"/>
      <c r="G3" s="1568"/>
      <c r="H3" s="1568"/>
      <c r="I3" s="1568"/>
      <c r="J3" s="1568"/>
      <c r="K3" s="1568"/>
      <c r="L3" s="1568"/>
      <c r="M3" s="1568"/>
      <c r="N3" s="1568"/>
      <c r="O3" s="1568"/>
      <c r="P3" s="1868" t="s">
        <v>2</v>
      </c>
    </row>
    <row r="4" spans="1:233" s="5" customFormat="1" ht="14.25">
      <c r="A4" s="1867" t="s">
        <v>3</v>
      </c>
      <c r="B4" s="1568" t="s">
        <v>3</v>
      </c>
      <c r="C4" s="1568" t="s">
        <v>3</v>
      </c>
      <c r="D4" s="1568"/>
      <c r="E4" s="1568"/>
      <c r="F4" s="1568"/>
      <c r="G4" s="1568"/>
      <c r="H4" s="1568"/>
      <c r="I4" s="1568"/>
      <c r="J4" s="1568"/>
      <c r="K4" s="1568"/>
      <c r="L4" s="1568"/>
      <c r="M4" s="1568"/>
      <c r="N4" s="1568"/>
      <c r="O4" s="1568"/>
      <c r="P4" s="1868" t="s">
        <v>3</v>
      </c>
    </row>
    <row r="5" spans="1:233" s="5" customFormat="1" ht="14.25">
      <c r="A5" s="1867" t="s">
        <v>4</v>
      </c>
      <c r="B5" s="1568" t="s">
        <v>4</v>
      </c>
      <c r="C5" s="1568" t="s">
        <v>4</v>
      </c>
      <c r="D5" s="1568"/>
      <c r="E5" s="1568"/>
      <c r="F5" s="1568"/>
      <c r="G5" s="1568"/>
      <c r="H5" s="1568"/>
      <c r="I5" s="1568"/>
      <c r="J5" s="1568"/>
      <c r="K5" s="1568"/>
      <c r="L5" s="1568"/>
      <c r="M5" s="1568"/>
      <c r="N5" s="1568"/>
      <c r="O5" s="1568"/>
      <c r="P5" s="1868" t="s">
        <v>4</v>
      </c>
    </row>
    <row r="6" spans="1:233" s="5" customFormat="1" ht="15" customHeight="1">
      <c r="A6" s="69" t="s">
        <v>5</v>
      </c>
      <c r="B6" s="1586" t="str">
        <f>ORÇAMENTO!C6</f>
        <v>PAVIMENTAÇÃO URBANA EM SANTO ANTONIO DO LESTE</v>
      </c>
      <c r="C6" s="1586"/>
      <c r="D6" s="1586"/>
      <c r="E6" s="1586"/>
      <c r="F6" s="1586"/>
      <c r="G6" s="1586"/>
      <c r="H6" s="1586"/>
      <c r="I6" s="1586"/>
      <c r="J6" s="1586"/>
      <c r="K6" s="1586"/>
      <c r="L6" s="1586"/>
      <c r="M6" s="1586"/>
      <c r="N6" s="1586"/>
      <c r="O6" s="1586"/>
      <c r="P6" s="1856"/>
    </row>
    <row r="7" spans="1:233" s="5" customFormat="1" ht="14.25">
      <c r="A7" s="70" t="s">
        <v>50</v>
      </c>
      <c r="B7" s="1590" t="str">
        <f>ORÇAMENTO!C7</f>
        <v>AVENIDA FORTALEZA TRECHO 01</v>
      </c>
      <c r="C7" s="1590"/>
      <c r="D7" s="1590"/>
      <c r="E7" s="1590"/>
      <c r="F7" s="1590"/>
      <c r="G7" s="1590"/>
      <c r="H7" s="1590"/>
      <c r="I7" s="1590"/>
      <c r="J7" s="1590"/>
      <c r="K7" s="1590"/>
      <c r="L7" s="1590"/>
      <c r="M7" s="1590"/>
      <c r="N7" s="1590"/>
      <c r="O7" s="1590"/>
      <c r="P7" s="1859"/>
    </row>
    <row r="8" spans="1:233" s="5" customFormat="1" ht="14.25">
      <c r="A8" s="70" t="s">
        <v>6</v>
      </c>
      <c r="B8" s="1590" t="str">
        <f>ORÇAMENTO!C8</f>
        <v>PREFEITURA MUNICIPAL DE SANTO ANTONIO DO LESTE</v>
      </c>
      <c r="C8" s="1590"/>
      <c r="D8" s="1590"/>
      <c r="E8" s="1590"/>
      <c r="F8" s="1590"/>
      <c r="G8" s="1590"/>
      <c r="H8" s="1590"/>
      <c r="I8" s="1590"/>
      <c r="J8" s="1590"/>
      <c r="K8" s="1590"/>
      <c r="L8" s="1590"/>
      <c r="M8" s="1590"/>
      <c r="N8" s="1590"/>
      <c r="O8" s="1590"/>
      <c r="P8" s="1859"/>
    </row>
    <row r="9" spans="1:233" s="5" customFormat="1" ht="15.75" customHeight="1">
      <c r="A9" s="71" t="s">
        <v>7</v>
      </c>
      <c r="B9" s="1593" t="str">
        <f>ORÇAMENTO!C9</f>
        <v>JANEIRO/2022</v>
      </c>
      <c r="C9" s="1593"/>
      <c r="D9" s="1593"/>
      <c r="E9" s="1593"/>
      <c r="F9" s="1593"/>
      <c r="G9" s="1593"/>
      <c r="H9" s="1593"/>
      <c r="I9" s="1593"/>
      <c r="J9" s="1593"/>
      <c r="K9" s="1593"/>
      <c r="L9" s="1593"/>
      <c r="M9" s="1593"/>
      <c r="N9" s="1593"/>
      <c r="O9" s="1593"/>
      <c r="P9" s="1887"/>
    </row>
    <row r="10" spans="1:233" s="5" customFormat="1" ht="22.5" customHeight="1">
      <c r="A10" s="1861" t="s">
        <v>3346</v>
      </c>
      <c r="B10" s="1687"/>
      <c r="C10" s="1687"/>
      <c r="D10" s="1687"/>
      <c r="E10" s="1687"/>
      <c r="F10" s="1687"/>
      <c r="G10" s="1687"/>
      <c r="H10" s="1687"/>
      <c r="I10" s="1687"/>
      <c r="J10" s="1687"/>
      <c r="K10" s="1687"/>
      <c r="L10" s="1687"/>
      <c r="M10" s="1687"/>
      <c r="N10" s="1687"/>
      <c r="O10" s="1687"/>
      <c r="P10" s="1862"/>
    </row>
    <row r="11" spans="1:233" s="226" customFormat="1" ht="12.75" customHeight="1">
      <c r="A11" s="1871" t="s">
        <v>9</v>
      </c>
      <c r="B11" s="1873" t="s">
        <v>3323</v>
      </c>
      <c r="C11" s="1874"/>
      <c r="D11" s="1863" t="s">
        <v>3328</v>
      </c>
      <c r="E11" s="1863" t="s">
        <v>3330</v>
      </c>
      <c r="F11" s="1863" t="s">
        <v>3331</v>
      </c>
      <c r="G11" s="1857" t="s">
        <v>3333</v>
      </c>
      <c r="H11" s="1857" t="s">
        <v>3334</v>
      </c>
      <c r="I11" s="1857" t="s">
        <v>3337</v>
      </c>
      <c r="J11" s="1857" t="s">
        <v>3339</v>
      </c>
      <c r="K11" s="235"/>
      <c r="L11" s="1858" t="s">
        <v>3338</v>
      </c>
      <c r="M11" s="1881" t="s">
        <v>3341</v>
      </c>
      <c r="N11" s="1881"/>
      <c r="O11" s="1881" t="s">
        <v>3342</v>
      </c>
      <c r="P11" s="1881"/>
    </row>
    <row r="12" spans="1:233" s="226" customFormat="1" ht="25.5">
      <c r="A12" s="1871"/>
      <c r="B12" s="1873"/>
      <c r="C12" s="1874"/>
      <c r="D12" s="1864"/>
      <c r="E12" s="1864"/>
      <c r="F12" s="1864"/>
      <c r="G12" s="1858"/>
      <c r="H12" s="1858"/>
      <c r="I12" s="1858"/>
      <c r="J12" s="1880"/>
      <c r="K12" s="236"/>
      <c r="L12" s="1858"/>
      <c r="M12" s="663" t="s">
        <v>27</v>
      </c>
      <c r="N12" s="662" t="s">
        <v>3343</v>
      </c>
      <c r="O12" s="663" t="s">
        <v>27</v>
      </c>
      <c r="P12" s="662" t="s">
        <v>3343</v>
      </c>
    </row>
    <row r="13" spans="1:233" s="226" customFormat="1" ht="22.5" customHeight="1">
      <c r="A13" s="1872"/>
      <c r="B13" s="1678"/>
      <c r="C13" s="1679"/>
      <c r="D13" s="224" t="s">
        <v>3329</v>
      </c>
      <c r="E13" s="224" t="s">
        <v>3329</v>
      </c>
      <c r="F13" s="224" t="s">
        <v>3332</v>
      </c>
      <c r="G13" s="224" t="s">
        <v>3332</v>
      </c>
      <c r="H13" s="224" t="s">
        <v>3332</v>
      </c>
      <c r="I13" s="224" t="s">
        <v>3329</v>
      </c>
      <c r="J13" s="224" t="s">
        <v>3340</v>
      </c>
      <c r="K13" s="236"/>
      <c r="L13" s="1880"/>
      <c r="M13" s="224" t="s">
        <v>3345</v>
      </c>
      <c r="N13" s="224" t="s">
        <v>3344</v>
      </c>
      <c r="O13" s="224" t="s">
        <v>3345</v>
      </c>
      <c r="P13" s="224" t="s">
        <v>3344</v>
      </c>
    </row>
    <row r="14" spans="1:233" s="226" customFormat="1" ht="20.100000000000001" customHeight="1">
      <c r="A14" s="661">
        <v>1</v>
      </c>
      <c r="B14" s="1885" t="str">
        <f>VLOOKUP($A14,'QUADRO DE RUAS'!$A:$P,2,FALSE)</f>
        <v>AVENIDA FORTALEZA T01</v>
      </c>
      <c r="C14" s="1886"/>
      <c r="D14" s="233">
        <f>VLOOKUP($A14,'QUADRO DE RUAS'!$A:$M,12,FALSE)</f>
        <v>181</v>
      </c>
      <c r="E14" s="233">
        <f>VLOOKUP($A14,'REG. SUBLEITO'!$A:$I,8,FALSE)</f>
        <v>9.7000000000000011</v>
      </c>
      <c r="F14" s="666">
        <f t="shared" ref="F14:F15" si="0">TRUNC(E14*D14,2)</f>
        <v>1755.7</v>
      </c>
      <c r="G14" s="666">
        <f>VLOOKUP($A14,'QUADRO DE RUAS'!$A:$P,15,FALSE)</f>
        <v>763.76</v>
      </c>
      <c r="H14" s="666">
        <f t="shared" ref="H14:H15" si="1">TRUNC(F14+G14,2)</f>
        <v>2519.46</v>
      </c>
      <c r="I14" s="660">
        <v>0.2</v>
      </c>
      <c r="J14" s="665">
        <f t="shared" ref="J14:J15" si="2">TRUNC(H14*I14,3)</f>
        <v>503.892</v>
      </c>
      <c r="K14" s="232"/>
      <c r="L14" s="660">
        <v>1.1499999999999999</v>
      </c>
      <c r="M14" s="660">
        <f>BASE!M14</f>
        <v>0</v>
      </c>
      <c r="N14" s="665">
        <f t="shared" ref="N14:N15" si="3">TRUNC(J14*L14*M14,3)</f>
        <v>0</v>
      </c>
      <c r="O14" s="660">
        <f>BASE!O14</f>
        <v>16.7</v>
      </c>
      <c r="P14" s="665">
        <f t="shared" ref="P14:P15" si="4">TRUNC(J14*L14*O14,3)</f>
        <v>9677.2450000000008</v>
      </c>
    </row>
    <row r="15" spans="1:233" s="226" customFormat="1" ht="20.100000000000001" customHeight="1">
      <c r="A15" s="925">
        <f>A14+1</f>
        <v>2</v>
      </c>
      <c r="B15" s="951" t="str">
        <f>VLOOKUP($A15,'QUADRO DE RUAS'!$A:$P,2,FALSE)</f>
        <v>AVENIDA FORTALEZA T02</v>
      </c>
      <c r="C15" s="952"/>
      <c r="D15" s="233">
        <f>VLOOKUP($A15,'QUADRO DE RUAS'!$A:$M,12,FALSE)</f>
        <v>562.94500000000005</v>
      </c>
      <c r="E15" s="233">
        <f>VLOOKUP($A15,'REG. SUBLEITO'!$A:$I,8,FALSE)</f>
        <v>9.7000000000000011</v>
      </c>
      <c r="F15" s="666">
        <f t="shared" si="0"/>
        <v>5460.56</v>
      </c>
      <c r="G15" s="666">
        <f>VLOOKUP($A15,'QUADRO DE RUAS'!$A:$P,15,FALSE)</f>
        <v>1079.01</v>
      </c>
      <c r="H15" s="666">
        <f t="shared" si="1"/>
        <v>6539.57</v>
      </c>
      <c r="I15" s="886">
        <v>0.2</v>
      </c>
      <c r="J15" s="665">
        <f t="shared" si="2"/>
        <v>1307.914</v>
      </c>
      <c r="K15" s="232"/>
      <c r="L15" s="886">
        <v>1.1499999999999999</v>
      </c>
      <c r="M15" s="886">
        <f>BASE!M15</f>
        <v>0</v>
      </c>
      <c r="N15" s="665">
        <f t="shared" si="3"/>
        <v>0</v>
      </c>
      <c r="O15" s="886">
        <f>BASE!O15</f>
        <v>16.7</v>
      </c>
      <c r="P15" s="665">
        <f t="shared" si="4"/>
        <v>25118.488000000001</v>
      </c>
    </row>
    <row r="16" spans="1:233" s="77" customFormat="1" ht="20.100000000000001" customHeight="1">
      <c r="A16" s="1869" t="s">
        <v>3335</v>
      </c>
      <c r="B16" s="1870"/>
      <c r="C16" s="1870"/>
      <c r="D16" s="231">
        <f>SUM(D14:D15)</f>
        <v>743.94500000000005</v>
      </c>
      <c r="E16" s="1275"/>
      <c r="F16" s="231">
        <f>SUM(F14:F15)</f>
        <v>7216.26</v>
      </c>
      <c r="G16" s="231">
        <f>TRUNC(SUM(G14:G15),2)</f>
        <v>1842.77</v>
      </c>
      <c r="H16" s="231">
        <f>SUM(H14:H15)</f>
        <v>9059.0299999999988</v>
      </c>
      <c r="I16" s="231"/>
      <c r="J16" s="231">
        <f>SUM(J14:J15)</f>
        <v>1811.806</v>
      </c>
      <c r="K16" s="664"/>
      <c r="L16" s="231"/>
      <c r="M16" s="231"/>
      <c r="N16" s="231">
        <f>SUM(N14:N15)</f>
        <v>0</v>
      </c>
      <c r="O16" s="231"/>
      <c r="P16" s="231">
        <f>TRUNC(SUM(P14:P15),2)</f>
        <v>34795.730000000003</v>
      </c>
      <c r="Q16" s="78"/>
      <c r="R16" s="78"/>
      <c r="S16" s="79"/>
      <c r="T16" s="80"/>
      <c r="U16" s="78"/>
      <c r="V16" s="78"/>
      <c r="W16" s="78"/>
      <c r="X16" s="78"/>
      <c r="Y16" s="79"/>
      <c r="Z16" s="80"/>
      <c r="AA16" s="78"/>
      <c r="AB16" s="78"/>
      <c r="AC16" s="78"/>
      <c r="AD16" s="78"/>
      <c r="AE16" s="79"/>
      <c r="AF16" s="80"/>
      <c r="AG16" s="78"/>
      <c r="AH16" s="78"/>
      <c r="AI16" s="78"/>
      <c r="AJ16" s="78"/>
      <c r="AK16" s="79"/>
      <c r="AL16" s="80"/>
      <c r="AM16" s="78"/>
      <c r="AN16" s="78"/>
      <c r="AO16" s="78"/>
      <c r="AP16" s="78"/>
      <c r="AQ16" s="79"/>
      <c r="AR16" s="80"/>
      <c r="AS16" s="78"/>
      <c r="AT16" s="78"/>
      <c r="AU16" s="78"/>
      <c r="AV16" s="78"/>
      <c r="AW16" s="79"/>
      <c r="AX16" s="80"/>
      <c r="AY16" s="78"/>
      <c r="AZ16" s="78"/>
      <c r="BA16" s="78"/>
      <c r="BB16" s="78"/>
      <c r="BC16" s="79"/>
      <c r="BD16" s="80"/>
      <c r="BE16" s="78"/>
      <c r="BF16" s="78"/>
      <c r="BG16" s="78"/>
      <c r="BH16" s="78"/>
      <c r="BI16" s="79"/>
      <c r="BJ16" s="80"/>
      <c r="BK16" s="78"/>
      <c r="BL16" s="78"/>
      <c r="BM16" s="78"/>
      <c r="BN16" s="78"/>
      <c r="BO16" s="79"/>
      <c r="BP16" s="80"/>
      <c r="BQ16" s="78"/>
      <c r="BR16" s="78"/>
      <c r="BS16" s="78"/>
      <c r="BT16" s="78"/>
      <c r="BU16" s="79"/>
      <c r="BV16" s="80"/>
      <c r="BW16" s="78"/>
      <c r="BX16" s="78"/>
      <c r="BY16" s="78"/>
      <c r="BZ16" s="78"/>
      <c r="CA16" s="79"/>
      <c r="CB16" s="80"/>
      <c r="CC16" s="78"/>
      <c r="CD16" s="78"/>
      <c r="CE16" s="78"/>
      <c r="CF16" s="78"/>
      <c r="CG16" s="79"/>
      <c r="CH16" s="80"/>
      <c r="CI16" s="78"/>
      <c r="CJ16" s="78"/>
      <c r="CK16" s="78"/>
      <c r="CL16" s="78"/>
      <c r="CM16" s="79"/>
      <c r="CN16" s="80"/>
      <c r="CO16" s="78"/>
      <c r="CP16" s="78"/>
      <c r="CQ16" s="78"/>
      <c r="CR16" s="78"/>
      <c r="CS16" s="79"/>
      <c r="CT16" s="80"/>
      <c r="CU16" s="78"/>
      <c r="CV16" s="78"/>
      <c r="CW16" s="78"/>
      <c r="CX16" s="78"/>
      <c r="CY16" s="79"/>
      <c r="CZ16" s="80"/>
      <c r="DA16" s="78"/>
      <c r="DB16" s="78"/>
      <c r="DC16" s="78"/>
      <c r="DD16" s="78"/>
      <c r="DE16" s="79"/>
      <c r="DF16" s="80"/>
      <c r="DG16" s="78"/>
      <c r="DH16" s="78"/>
      <c r="DI16" s="78"/>
      <c r="DJ16" s="78"/>
      <c r="DK16" s="79"/>
      <c r="DL16" s="80"/>
      <c r="DM16" s="78"/>
      <c r="DN16" s="78"/>
      <c r="DO16" s="78"/>
      <c r="DP16" s="78"/>
      <c r="DQ16" s="79"/>
      <c r="DR16" s="80"/>
      <c r="DS16" s="78"/>
      <c r="DT16" s="78"/>
      <c r="DU16" s="78"/>
      <c r="DV16" s="78"/>
      <c r="DW16" s="79"/>
      <c r="DX16" s="80"/>
      <c r="DY16" s="78"/>
      <c r="DZ16" s="78"/>
      <c r="EA16" s="78"/>
      <c r="EB16" s="78"/>
      <c r="EC16" s="79"/>
      <c r="ED16" s="80"/>
      <c r="EE16" s="78"/>
      <c r="EF16" s="78"/>
      <c r="EG16" s="78"/>
      <c r="EH16" s="78"/>
      <c r="EI16" s="79"/>
      <c r="EJ16" s="80"/>
      <c r="EK16" s="78"/>
      <c r="EL16" s="78"/>
      <c r="EM16" s="78"/>
      <c r="EN16" s="78"/>
      <c r="EO16" s="79"/>
      <c r="EP16" s="80"/>
      <c r="EQ16" s="78"/>
      <c r="ER16" s="78"/>
      <c r="ES16" s="78"/>
      <c r="ET16" s="78"/>
      <c r="EU16" s="79"/>
      <c r="EV16" s="80"/>
      <c r="EW16" s="78"/>
      <c r="EX16" s="78"/>
      <c r="EY16" s="78"/>
      <c r="EZ16" s="78"/>
      <c r="FA16" s="79"/>
      <c r="FB16" s="80"/>
      <c r="FC16" s="78"/>
      <c r="FD16" s="78"/>
      <c r="FE16" s="78"/>
      <c r="FF16" s="78"/>
      <c r="FG16" s="79"/>
      <c r="FH16" s="80"/>
      <c r="FI16" s="78"/>
      <c r="FJ16" s="78"/>
      <c r="FK16" s="78"/>
      <c r="FL16" s="78"/>
      <c r="FM16" s="79"/>
      <c r="FN16" s="80"/>
      <c r="FO16" s="78"/>
      <c r="FP16" s="78"/>
      <c r="FQ16" s="78"/>
      <c r="FR16" s="78"/>
      <c r="FS16" s="79"/>
      <c r="FT16" s="80"/>
      <c r="FU16" s="78"/>
      <c r="FV16" s="78"/>
      <c r="FW16" s="78"/>
      <c r="FX16" s="78"/>
      <c r="FY16" s="79"/>
      <c r="FZ16" s="80"/>
      <c r="GA16" s="78"/>
      <c r="GB16" s="78"/>
      <c r="GC16" s="78"/>
      <c r="GD16" s="78"/>
      <c r="GE16" s="79"/>
      <c r="GF16" s="80"/>
      <c r="GG16" s="78"/>
      <c r="GH16" s="78"/>
      <c r="GI16" s="78"/>
      <c r="GJ16" s="78"/>
      <c r="GK16" s="79"/>
      <c r="GL16" s="80"/>
      <c r="GM16" s="78"/>
      <c r="GN16" s="78"/>
      <c r="GO16" s="78"/>
      <c r="GP16" s="78"/>
      <c r="GQ16" s="79"/>
      <c r="GR16" s="80"/>
      <c r="GS16" s="78"/>
      <c r="GT16" s="78"/>
      <c r="GU16" s="78"/>
      <c r="GV16" s="78"/>
      <c r="GW16" s="79"/>
      <c r="GX16" s="80"/>
      <c r="GY16" s="78"/>
      <c r="GZ16" s="78"/>
      <c r="HA16" s="78"/>
      <c r="HB16" s="78"/>
      <c r="HC16" s="79"/>
      <c r="HD16" s="80"/>
      <c r="HE16" s="78"/>
      <c r="HF16" s="78"/>
      <c r="HG16" s="78"/>
      <c r="HH16" s="78"/>
      <c r="HI16" s="79"/>
      <c r="HJ16" s="80"/>
      <c r="HK16" s="78"/>
      <c r="HL16" s="78"/>
      <c r="HM16" s="78"/>
      <c r="HN16" s="78"/>
      <c r="HO16" s="79"/>
      <c r="HP16" s="80"/>
      <c r="HQ16" s="78"/>
      <c r="HR16" s="78"/>
      <c r="HS16" s="78"/>
      <c r="HT16" s="78"/>
      <c r="HU16" s="79"/>
      <c r="HV16" s="80"/>
      <c r="HW16" s="78"/>
      <c r="HX16" s="78"/>
      <c r="HY16" s="78"/>
    </row>
    <row r="17" spans="1:16">
      <c r="D17" s="2"/>
      <c r="E17" s="2"/>
      <c r="F17" s="2"/>
      <c r="G17" s="2"/>
      <c r="H17" s="2"/>
      <c r="I17" s="2"/>
      <c r="J17" s="2"/>
      <c r="K17" s="2"/>
      <c r="L17" s="2"/>
      <c r="M17" s="2"/>
      <c r="N17" s="2"/>
      <c r="O17" s="2"/>
      <c r="P17" s="2"/>
    </row>
    <row r="18" spans="1:16">
      <c r="A18" s="238" t="str">
        <f>BASE!A18</f>
        <v>¹ Transporte com caminhao basculante 14 m3, em via urbana pavimentada</v>
      </c>
    </row>
    <row r="19" spans="1:16">
      <c r="A19" s="238" t="str">
        <f>BASE!A19</f>
        <v xml:space="preserve">² Transporte com caminhao basculante 14 m3, em via urbana em leito natural </v>
      </c>
    </row>
    <row r="20" spans="1:16">
      <c r="E20" s="230"/>
    </row>
  </sheetData>
  <mergeCells count="24">
    <mergeCell ref="B14:C14"/>
    <mergeCell ref="A16:C16"/>
    <mergeCell ref="E11:E12"/>
    <mergeCell ref="F11:F12"/>
    <mergeCell ref="B6:P6"/>
    <mergeCell ref="M11:N11"/>
    <mergeCell ref="O11:P11"/>
    <mergeCell ref="B7:P7"/>
    <mergeCell ref="B8:P8"/>
    <mergeCell ref="B9:P9"/>
    <mergeCell ref="A10:P10"/>
    <mergeCell ref="A11:A13"/>
    <mergeCell ref="B11:C13"/>
    <mergeCell ref="D11:D12"/>
    <mergeCell ref="L11:L13"/>
    <mergeCell ref="H11:H12"/>
    <mergeCell ref="I11:I12"/>
    <mergeCell ref="J11:J12"/>
    <mergeCell ref="G11:G12"/>
    <mergeCell ref="A1:P1"/>
    <mergeCell ref="A2:P2"/>
    <mergeCell ref="A3:P3"/>
    <mergeCell ref="A4:P4"/>
    <mergeCell ref="A5:P5"/>
  </mergeCells>
  <printOptions horizontalCentered="1"/>
  <pageMargins left="0.15748031496062992" right="0.19685039370078741" top="0.78740157480314965" bottom="0.78740157480314965" header="0.15748031496062992" footer="0.31496062992125984"/>
  <pageSetup paperSize="9" scale="60" firstPageNumber="25" fitToHeight="100" orientation="landscape" r:id="rId1"/>
  <headerFooter scaleWithDoc="0">
    <oddHeader>&amp;RPágina &amp;P de &amp;N</oddHeader>
    <oddFooter>&amp;R&amp;G</oddFoot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12"/>
  <dimension ref="A1:IK23"/>
  <sheetViews>
    <sheetView showGridLines="0" view="pageBreakPreview" zoomScale="85" zoomScaleNormal="115" zoomScaleSheetLayoutView="85" workbookViewId="0">
      <selection activeCell="F15" sqref="F15"/>
    </sheetView>
  </sheetViews>
  <sheetFormatPr defaultColWidth="9.140625" defaultRowHeight="15"/>
  <cols>
    <col min="1" max="1" width="9.140625" style="53"/>
    <col min="2" max="2" width="6" style="53" customWidth="1"/>
    <col min="3" max="3" width="33.5703125" style="53" customWidth="1"/>
    <col min="4" max="7" width="15.7109375" style="53" customWidth="1"/>
    <col min="8" max="8" width="13.7109375" style="53" customWidth="1"/>
    <col min="9" max="9" width="17" style="53" customWidth="1"/>
    <col min="10" max="10" width="13.7109375" style="53" customWidth="1"/>
    <col min="11" max="11" width="0.85546875" style="53" customWidth="1"/>
    <col min="12" max="12" width="19.28515625" style="53" customWidth="1"/>
    <col min="13" max="16" width="13.7109375" style="53" customWidth="1"/>
    <col min="17" max="21" width="9.140625" style="53"/>
    <col min="22" max="22" width="13.7109375" style="53" customWidth="1"/>
    <col min="23" max="23" width="13.28515625" style="53" customWidth="1"/>
    <col min="24" max="16384" width="9.140625" style="53"/>
  </cols>
  <sheetData>
    <row r="1" spans="1:245" s="5" customFormat="1" ht="18">
      <c r="A1" s="1618" t="s">
        <v>0</v>
      </c>
      <c r="B1" s="1619" t="s">
        <v>0</v>
      </c>
      <c r="C1" s="1619" t="s">
        <v>0</v>
      </c>
      <c r="D1" s="1619"/>
      <c r="E1" s="1619"/>
      <c r="F1" s="1619"/>
      <c r="G1" s="1619"/>
      <c r="H1" s="1619"/>
      <c r="I1" s="1619"/>
      <c r="J1" s="1619"/>
      <c r="K1" s="1619"/>
      <c r="L1" s="1619"/>
      <c r="M1" s="1619"/>
      <c r="N1" s="1619"/>
      <c r="O1" s="1619"/>
      <c r="P1" s="1620" t="s">
        <v>0</v>
      </c>
    </row>
    <row r="2" spans="1:245" s="5" customFormat="1" ht="14.25">
      <c r="A2" s="1865" t="s">
        <v>3314</v>
      </c>
      <c r="B2" s="1565" t="s">
        <v>1</v>
      </c>
      <c r="C2" s="1565" t="s">
        <v>1</v>
      </c>
      <c r="D2" s="1565"/>
      <c r="E2" s="1565"/>
      <c r="F2" s="1565"/>
      <c r="G2" s="1565"/>
      <c r="H2" s="1565"/>
      <c r="I2" s="1565"/>
      <c r="J2" s="1565"/>
      <c r="K2" s="1565"/>
      <c r="L2" s="1565"/>
      <c r="M2" s="1565"/>
      <c r="N2" s="1565"/>
      <c r="O2" s="1565"/>
      <c r="P2" s="1866" t="s">
        <v>1</v>
      </c>
    </row>
    <row r="3" spans="1:245" s="5" customFormat="1" ht="14.25">
      <c r="A3" s="1867" t="s">
        <v>3315</v>
      </c>
      <c r="B3" s="1568" t="s">
        <v>2</v>
      </c>
      <c r="C3" s="1568" t="s">
        <v>2</v>
      </c>
      <c r="D3" s="1568"/>
      <c r="E3" s="1568"/>
      <c r="F3" s="1568"/>
      <c r="G3" s="1568"/>
      <c r="H3" s="1568"/>
      <c r="I3" s="1568"/>
      <c r="J3" s="1568"/>
      <c r="K3" s="1568"/>
      <c r="L3" s="1568"/>
      <c r="M3" s="1568"/>
      <c r="N3" s="1568"/>
      <c r="O3" s="1568"/>
      <c r="P3" s="1868" t="s">
        <v>2</v>
      </c>
    </row>
    <row r="4" spans="1:245" s="5" customFormat="1" ht="14.25">
      <c r="A4" s="1867" t="s">
        <v>3</v>
      </c>
      <c r="B4" s="1568" t="s">
        <v>3</v>
      </c>
      <c r="C4" s="1568" t="s">
        <v>3</v>
      </c>
      <c r="D4" s="1568"/>
      <c r="E4" s="1568"/>
      <c r="F4" s="1568"/>
      <c r="G4" s="1568"/>
      <c r="H4" s="1568"/>
      <c r="I4" s="1568"/>
      <c r="J4" s="1568"/>
      <c r="K4" s="1568"/>
      <c r="L4" s="1568"/>
      <c r="M4" s="1568"/>
      <c r="N4" s="1568"/>
      <c r="O4" s="1568"/>
      <c r="P4" s="1868" t="s">
        <v>3</v>
      </c>
    </row>
    <row r="5" spans="1:245" s="5" customFormat="1" ht="14.25">
      <c r="A5" s="1867" t="s">
        <v>4</v>
      </c>
      <c r="B5" s="1568" t="s">
        <v>4</v>
      </c>
      <c r="C5" s="1568" t="s">
        <v>4</v>
      </c>
      <c r="D5" s="1568"/>
      <c r="E5" s="1568"/>
      <c r="F5" s="1568"/>
      <c r="G5" s="1568"/>
      <c r="H5" s="1568"/>
      <c r="I5" s="1568"/>
      <c r="J5" s="1568"/>
      <c r="K5" s="1568"/>
      <c r="L5" s="1568"/>
      <c r="M5" s="1568"/>
      <c r="N5" s="1568"/>
      <c r="O5" s="1568"/>
      <c r="P5" s="1868" t="s">
        <v>4</v>
      </c>
    </row>
    <row r="6" spans="1:245" s="5" customFormat="1" ht="15" customHeight="1">
      <c r="A6" s="69" t="s">
        <v>5</v>
      </c>
      <c r="B6" s="1586" t="str">
        <f>ORÇAMENTO!C6</f>
        <v>PAVIMENTAÇÃO URBANA EM SANTO ANTONIO DO LESTE</v>
      </c>
      <c r="C6" s="1586"/>
      <c r="D6" s="1586"/>
      <c r="E6" s="1586"/>
      <c r="F6" s="1586"/>
      <c r="G6" s="1586"/>
      <c r="H6" s="1586"/>
      <c r="I6" s="1586"/>
      <c r="J6" s="1586"/>
      <c r="K6" s="1586"/>
      <c r="L6" s="1586"/>
      <c r="M6" s="1586"/>
      <c r="N6" s="1586"/>
      <c r="O6" s="1586"/>
      <c r="P6" s="1856"/>
    </row>
    <row r="7" spans="1:245" s="5" customFormat="1" ht="14.25">
      <c r="A7" s="70" t="s">
        <v>50</v>
      </c>
      <c r="B7" s="1590" t="str">
        <f>ORÇAMENTO!C7</f>
        <v>AVENIDA FORTALEZA TRECHO 01</v>
      </c>
      <c r="C7" s="1590"/>
      <c r="D7" s="1590"/>
      <c r="E7" s="1590"/>
      <c r="F7" s="1590"/>
      <c r="G7" s="1590"/>
      <c r="H7" s="1590"/>
      <c r="I7" s="1590"/>
      <c r="J7" s="1590"/>
      <c r="K7" s="1590"/>
      <c r="L7" s="1590"/>
      <c r="M7" s="1590"/>
      <c r="N7" s="1590"/>
      <c r="O7" s="1590"/>
      <c r="P7" s="1859"/>
    </row>
    <row r="8" spans="1:245" s="5" customFormat="1" ht="14.25">
      <c r="A8" s="70" t="s">
        <v>6</v>
      </c>
      <c r="B8" s="1590" t="str">
        <f>ORÇAMENTO!C8</f>
        <v>PREFEITURA MUNICIPAL DE SANTO ANTONIO DO LESTE</v>
      </c>
      <c r="C8" s="1590"/>
      <c r="D8" s="1590"/>
      <c r="E8" s="1590"/>
      <c r="F8" s="1590"/>
      <c r="G8" s="1590"/>
      <c r="H8" s="1590"/>
      <c r="I8" s="1590"/>
      <c r="J8" s="1590"/>
      <c r="K8" s="1590"/>
      <c r="L8" s="1590"/>
      <c r="M8" s="1590"/>
      <c r="N8" s="1590"/>
      <c r="O8" s="1590"/>
      <c r="P8" s="1859"/>
    </row>
    <row r="9" spans="1:245" s="5" customFormat="1" ht="15.75" customHeight="1">
      <c r="A9" s="71" t="s">
        <v>7</v>
      </c>
      <c r="B9" s="1592" t="str">
        <f>ORÇAMENTO!C9</f>
        <v>JANEIRO/2022</v>
      </c>
      <c r="C9" s="1593"/>
      <c r="D9" s="1593"/>
      <c r="E9" s="1593"/>
      <c r="F9" s="1593"/>
      <c r="G9" s="1593"/>
      <c r="H9" s="1593"/>
      <c r="I9" s="1593"/>
      <c r="J9" s="1593"/>
      <c r="K9" s="1593"/>
      <c r="L9" s="1593"/>
      <c r="M9" s="1593"/>
      <c r="N9" s="1593"/>
      <c r="O9" s="1593"/>
      <c r="P9" s="1887"/>
    </row>
    <row r="10" spans="1:245" s="5" customFormat="1" ht="22.5" customHeight="1">
      <c r="A10" s="1861" t="s">
        <v>4047</v>
      </c>
      <c r="B10" s="1687"/>
      <c r="C10" s="1687"/>
      <c r="D10" s="1687"/>
      <c r="E10" s="1687"/>
      <c r="F10" s="1687"/>
      <c r="G10" s="1687"/>
      <c r="H10" s="1687"/>
      <c r="I10" s="1687"/>
      <c r="J10" s="1687"/>
      <c r="K10" s="1687"/>
      <c r="L10" s="1687"/>
      <c r="M10" s="1687"/>
      <c r="N10" s="1687"/>
      <c r="O10" s="1687"/>
      <c r="P10" s="1862"/>
      <c r="Q10" s="72"/>
      <c r="R10" s="72"/>
      <c r="S10" s="72"/>
      <c r="T10" s="72"/>
      <c r="U10" s="72"/>
      <c r="V10" s="72"/>
      <c r="W10" s="72"/>
      <c r="X10" s="72"/>
      <c r="Y10" s="72"/>
      <c r="Z10" s="72"/>
      <c r="AA10" s="72"/>
      <c r="AB10" s="72"/>
    </row>
    <row r="11" spans="1:245" s="226" customFormat="1" ht="12.75" customHeight="1">
      <c r="A11" s="1871" t="s">
        <v>9</v>
      </c>
      <c r="B11" s="1873" t="s">
        <v>3323</v>
      </c>
      <c r="C11" s="1874"/>
      <c r="D11" s="1863" t="s">
        <v>3328</v>
      </c>
      <c r="E11" s="1863" t="s">
        <v>3330</v>
      </c>
      <c r="F11" s="1863" t="s">
        <v>3331</v>
      </c>
      <c r="G11" s="1857" t="s">
        <v>3333</v>
      </c>
      <c r="H11" s="1857" t="s">
        <v>3334</v>
      </c>
      <c r="I11" s="1857" t="s">
        <v>3337</v>
      </c>
      <c r="J11" s="1857" t="s">
        <v>3339</v>
      </c>
      <c r="K11" s="235"/>
      <c r="L11" s="1858" t="s">
        <v>3338</v>
      </c>
      <c r="M11" s="1881" t="s">
        <v>3341</v>
      </c>
      <c r="N11" s="1881"/>
      <c r="O11" s="1881" t="s">
        <v>3342</v>
      </c>
      <c r="P11" s="1881"/>
      <c r="Q11" s="225"/>
      <c r="R11" s="225"/>
      <c r="S11" s="225"/>
      <c r="T11" s="225"/>
      <c r="U11" s="225"/>
      <c r="V11" s="225"/>
      <c r="W11" s="225"/>
      <c r="X11" s="225"/>
      <c r="Y11" s="225"/>
      <c r="Z11" s="225"/>
      <c r="AA11" s="225"/>
      <c r="AB11" s="225"/>
    </row>
    <row r="12" spans="1:245" s="226" customFormat="1" ht="25.5">
      <c r="A12" s="1871"/>
      <c r="B12" s="1873"/>
      <c r="C12" s="1874"/>
      <c r="D12" s="1864"/>
      <c r="E12" s="1864"/>
      <c r="F12" s="1864"/>
      <c r="G12" s="1858"/>
      <c r="H12" s="1858"/>
      <c r="I12" s="1858"/>
      <c r="J12" s="1880"/>
      <c r="K12" s="236"/>
      <c r="L12" s="1858"/>
      <c r="M12" s="663" t="s">
        <v>27</v>
      </c>
      <c r="N12" s="662" t="s">
        <v>3343</v>
      </c>
      <c r="O12" s="663" t="s">
        <v>27</v>
      </c>
      <c r="P12" s="662" t="s">
        <v>3343</v>
      </c>
      <c r="Q12" s="225"/>
      <c r="R12" s="225"/>
      <c r="S12" s="225"/>
      <c r="T12" s="225"/>
      <c r="U12" s="225"/>
      <c r="V12" s="225"/>
      <c r="W12" s="225"/>
      <c r="X12" s="225"/>
      <c r="Y12" s="225"/>
      <c r="Z12" s="225"/>
      <c r="AA12" s="225"/>
      <c r="AB12" s="225"/>
    </row>
    <row r="13" spans="1:245" s="226" customFormat="1" ht="22.5" customHeight="1">
      <c r="A13" s="1872"/>
      <c r="B13" s="1678"/>
      <c r="C13" s="1679"/>
      <c r="D13" s="224" t="s">
        <v>3329</v>
      </c>
      <c r="E13" s="224" t="s">
        <v>3329</v>
      </c>
      <c r="F13" s="224" t="s">
        <v>3332</v>
      </c>
      <c r="G13" s="224" t="s">
        <v>3332</v>
      </c>
      <c r="H13" s="224" t="s">
        <v>3332</v>
      </c>
      <c r="I13" s="224" t="s">
        <v>3329</v>
      </c>
      <c r="J13" s="224" t="s">
        <v>3340</v>
      </c>
      <c r="K13" s="236"/>
      <c r="L13" s="1880"/>
      <c r="M13" s="224" t="s">
        <v>3345</v>
      </c>
      <c r="N13" s="224" t="s">
        <v>3344</v>
      </c>
      <c r="O13" s="224" t="s">
        <v>3345</v>
      </c>
      <c r="P13" s="224" t="s">
        <v>3344</v>
      </c>
      <c r="Q13" s="225"/>
      <c r="R13" s="225"/>
      <c r="S13" s="225"/>
      <c r="T13" s="225"/>
      <c r="U13" s="225"/>
      <c r="V13" s="225"/>
      <c r="W13" s="225"/>
      <c r="X13" s="225"/>
      <c r="Y13" s="225"/>
      <c r="Z13" s="225"/>
      <c r="AA13" s="225"/>
      <c r="AB13" s="225"/>
    </row>
    <row r="14" spans="1:245" s="226" customFormat="1" ht="20.100000000000001" customHeight="1">
      <c r="A14" s="661">
        <v>1</v>
      </c>
      <c r="B14" s="1885" t="str">
        <f>VLOOKUP($A14,'QUADRO DE RUAS'!$A:$P,2,FALSE)</f>
        <v>AVENIDA FORTALEZA T01</v>
      </c>
      <c r="C14" s="1886"/>
      <c r="D14" s="233">
        <f>VLOOKUP($A14,'QUADRO DE RUAS'!$A:$M,12,FALSE)</f>
        <v>181</v>
      </c>
      <c r="E14" s="233">
        <f>VLOOKUP($A14,'REG. SUBLEITO'!$A:$I,8,FALSE)</f>
        <v>9.7000000000000011</v>
      </c>
      <c r="F14" s="233">
        <f>TRUNC(E14*D14,2)</f>
        <v>1755.7</v>
      </c>
      <c r="G14" s="233">
        <f>VLOOKUP($A14,'QUADRO DE RUAS'!$A:$P,15,FALSE)</f>
        <v>763.76</v>
      </c>
      <c r="H14" s="233">
        <f>TRUNC(F14+G14,2)</f>
        <v>2519.46</v>
      </c>
      <c r="I14" s="660"/>
      <c r="J14" s="455">
        <f>TRUNC(H14*I14,3)</f>
        <v>0</v>
      </c>
      <c r="K14" s="232"/>
      <c r="L14" s="660">
        <v>1.1499999999999999</v>
      </c>
      <c r="M14" s="660">
        <v>0</v>
      </c>
      <c r="N14" s="455">
        <f>TRUNC(J14*L14*M14,3)</f>
        <v>0</v>
      </c>
      <c r="O14" s="660">
        <v>3.17</v>
      </c>
      <c r="P14" s="455">
        <f>TRUNC(J14*L14*O14,3)</f>
        <v>0</v>
      </c>
      <c r="Q14" s="225"/>
      <c r="R14" s="225"/>
      <c r="S14" s="225"/>
      <c r="T14" s="225"/>
      <c r="U14" s="225"/>
      <c r="V14" s="225"/>
      <c r="W14" s="225"/>
      <c r="X14" s="225"/>
      <c r="Y14" s="225"/>
      <c r="Z14" s="225"/>
      <c r="AA14" s="225"/>
      <c r="AB14" s="225"/>
    </row>
    <row r="15" spans="1:245" s="226" customFormat="1" ht="20.100000000000001" customHeight="1">
      <c r="A15" s="661"/>
      <c r="B15" s="1885"/>
      <c r="C15" s="1886"/>
      <c r="D15" s="233"/>
      <c r="E15" s="233"/>
      <c r="F15" s="233"/>
      <c r="G15" s="233"/>
      <c r="H15" s="233"/>
      <c r="I15" s="660"/>
      <c r="J15" s="455"/>
      <c r="K15" s="232"/>
      <c r="L15" s="660"/>
      <c r="M15" s="660"/>
      <c r="N15" s="455"/>
      <c r="O15" s="660"/>
      <c r="P15" s="455"/>
      <c r="Q15" s="225"/>
      <c r="R15" s="225"/>
      <c r="S15" s="225"/>
      <c r="T15" s="225"/>
      <c r="U15" s="225"/>
      <c r="V15" s="225"/>
      <c r="W15" s="225"/>
      <c r="X15" s="225"/>
      <c r="Y15" s="225"/>
      <c r="Z15" s="225"/>
      <c r="AA15" s="225"/>
      <c r="AB15" s="225"/>
    </row>
    <row r="16" spans="1:245" s="77" customFormat="1" ht="20.100000000000001" customHeight="1">
      <c r="A16" s="1869" t="s">
        <v>3335</v>
      </c>
      <c r="B16" s="1870"/>
      <c r="C16" s="1870"/>
      <c r="D16" s="231">
        <f>SUM(D14:D15)</f>
        <v>181</v>
      </c>
      <c r="E16" s="234"/>
      <c r="F16" s="231">
        <f>SUM(F14:F15)</f>
        <v>1755.7</v>
      </c>
      <c r="G16" s="231">
        <f>SUM(G14:G15)</f>
        <v>763.76</v>
      </c>
      <c r="H16" s="231">
        <f>SUM(H14:H15)</f>
        <v>2519.46</v>
      </c>
      <c r="I16" s="231"/>
      <c r="J16" s="456">
        <f>SUM(J14:J15)</f>
        <v>0</v>
      </c>
      <c r="K16" s="664"/>
      <c r="L16" s="231"/>
      <c r="M16" s="231"/>
      <c r="N16" s="456">
        <f>SUM(N14:N15)</f>
        <v>0</v>
      </c>
      <c r="O16" s="231"/>
      <c r="P16" s="456">
        <f>SUM(P14:P15)</f>
        <v>0</v>
      </c>
      <c r="Q16" s="78"/>
      <c r="R16" s="78"/>
      <c r="S16" s="79"/>
      <c r="T16" s="80"/>
      <c r="U16" s="78"/>
      <c r="V16" s="78"/>
      <c r="W16" s="78"/>
      <c r="X16" s="78"/>
      <c r="Y16" s="79"/>
      <c r="Z16" s="80"/>
      <c r="AA16" s="78"/>
      <c r="AB16" s="78"/>
      <c r="AC16" s="78"/>
      <c r="AD16" s="78"/>
      <c r="AE16" s="79"/>
      <c r="AF16" s="80"/>
      <c r="AG16" s="78"/>
      <c r="AH16" s="78"/>
      <c r="AI16" s="78"/>
      <c r="AJ16" s="78"/>
      <c r="AK16" s="79"/>
      <c r="AL16" s="80"/>
      <c r="AM16" s="78"/>
      <c r="AN16" s="78"/>
      <c r="AO16" s="78"/>
      <c r="AP16" s="78"/>
      <c r="AQ16" s="79"/>
      <c r="AR16" s="80"/>
      <c r="AS16" s="78"/>
      <c r="AT16" s="78"/>
      <c r="AU16" s="78"/>
      <c r="AV16" s="78"/>
      <c r="AW16" s="79"/>
      <c r="AX16" s="80"/>
      <c r="AY16" s="78"/>
      <c r="AZ16" s="78"/>
      <c r="BA16" s="78"/>
      <c r="BB16" s="78"/>
      <c r="BC16" s="79"/>
      <c r="BD16" s="80"/>
      <c r="BE16" s="78"/>
      <c r="BF16" s="78"/>
      <c r="BG16" s="78"/>
      <c r="BH16" s="78"/>
      <c r="BI16" s="79"/>
      <c r="BJ16" s="80"/>
      <c r="BK16" s="78"/>
      <c r="BL16" s="78"/>
      <c r="BM16" s="78"/>
      <c r="BN16" s="78"/>
      <c r="BO16" s="79"/>
      <c r="BP16" s="80"/>
      <c r="BQ16" s="78"/>
      <c r="BR16" s="78"/>
      <c r="BS16" s="78"/>
      <c r="BT16" s="78"/>
      <c r="BU16" s="79"/>
      <c r="BV16" s="80"/>
      <c r="BW16" s="78"/>
      <c r="BX16" s="78"/>
      <c r="BY16" s="78"/>
      <c r="BZ16" s="78"/>
      <c r="CA16" s="79"/>
      <c r="CB16" s="80"/>
      <c r="CC16" s="78"/>
      <c r="CD16" s="78"/>
      <c r="CE16" s="78"/>
      <c r="CF16" s="78"/>
      <c r="CG16" s="79"/>
      <c r="CH16" s="80"/>
      <c r="CI16" s="78"/>
      <c r="CJ16" s="78"/>
      <c r="CK16" s="78"/>
      <c r="CL16" s="78"/>
      <c r="CM16" s="79"/>
      <c r="CN16" s="80"/>
      <c r="CO16" s="78"/>
      <c r="CP16" s="78"/>
      <c r="CQ16" s="78"/>
      <c r="CR16" s="78"/>
      <c r="CS16" s="79"/>
      <c r="CT16" s="80"/>
      <c r="CU16" s="78"/>
      <c r="CV16" s="78"/>
      <c r="CW16" s="78"/>
      <c r="CX16" s="78"/>
      <c r="CY16" s="79"/>
      <c r="CZ16" s="80"/>
      <c r="DA16" s="78"/>
      <c r="DB16" s="78"/>
      <c r="DC16" s="78"/>
      <c r="DD16" s="78"/>
      <c r="DE16" s="79"/>
      <c r="DF16" s="80"/>
      <c r="DG16" s="78"/>
      <c r="DH16" s="78"/>
      <c r="DI16" s="78"/>
      <c r="DJ16" s="78"/>
      <c r="DK16" s="79"/>
      <c r="DL16" s="80"/>
      <c r="DM16" s="78"/>
      <c r="DN16" s="78"/>
      <c r="DO16" s="78"/>
      <c r="DP16" s="78"/>
      <c r="DQ16" s="79"/>
      <c r="DR16" s="80"/>
      <c r="DS16" s="78"/>
      <c r="DT16" s="78"/>
      <c r="DU16" s="78"/>
      <c r="DV16" s="78"/>
      <c r="DW16" s="79"/>
      <c r="DX16" s="80"/>
      <c r="DY16" s="78"/>
      <c r="DZ16" s="78"/>
      <c r="EA16" s="78"/>
      <c r="EB16" s="78"/>
      <c r="EC16" s="79"/>
      <c r="ED16" s="80"/>
      <c r="EE16" s="78"/>
      <c r="EF16" s="78"/>
      <c r="EG16" s="78"/>
      <c r="EH16" s="78"/>
      <c r="EI16" s="79"/>
      <c r="EJ16" s="80"/>
      <c r="EK16" s="78"/>
      <c r="EL16" s="78"/>
      <c r="EM16" s="78"/>
      <c r="EN16" s="78"/>
      <c r="EO16" s="79"/>
      <c r="EP16" s="80"/>
      <c r="EQ16" s="78"/>
      <c r="ER16" s="78"/>
      <c r="ES16" s="78"/>
      <c r="ET16" s="78"/>
      <c r="EU16" s="79"/>
      <c r="EV16" s="80"/>
      <c r="EW16" s="78"/>
      <c r="EX16" s="78"/>
      <c r="EY16" s="78"/>
      <c r="EZ16" s="78"/>
      <c r="FA16" s="79"/>
      <c r="FB16" s="80"/>
      <c r="FC16" s="78"/>
      <c r="FD16" s="78"/>
      <c r="FE16" s="78"/>
      <c r="FF16" s="78"/>
      <c r="FG16" s="79"/>
      <c r="FH16" s="80"/>
      <c r="FI16" s="78"/>
      <c r="FJ16" s="78"/>
      <c r="FK16" s="78"/>
      <c r="FL16" s="78"/>
      <c r="FM16" s="79"/>
      <c r="FN16" s="80"/>
      <c r="FO16" s="78"/>
      <c r="FP16" s="78"/>
      <c r="FQ16" s="78"/>
      <c r="FR16" s="78"/>
      <c r="FS16" s="79"/>
      <c r="FT16" s="80"/>
      <c r="FU16" s="78"/>
      <c r="FV16" s="78"/>
      <c r="FW16" s="78"/>
      <c r="FX16" s="78"/>
      <c r="FY16" s="79"/>
      <c r="FZ16" s="80"/>
      <c r="GA16" s="78"/>
      <c r="GB16" s="78"/>
      <c r="GC16" s="78"/>
      <c r="GD16" s="78"/>
      <c r="GE16" s="79"/>
      <c r="GF16" s="80"/>
      <c r="GG16" s="78"/>
      <c r="GH16" s="78"/>
      <c r="GI16" s="78"/>
      <c r="GJ16" s="78"/>
      <c r="GK16" s="79"/>
      <c r="GL16" s="80"/>
      <c r="GM16" s="78"/>
      <c r="GN16" s="78"/>
      <c r="GO16" s="78"/>
      <c r="GP16" s="78"/>
      <c r="GQ16" s="79"/>
      <c r="GR16" s="80"/>
      <c r="GS16" s="78"/>
      <c r="GT16" s="78"/>
      <c r="GU16" s="78"/>
      <c r="GV16" s="78"/>
      <c r="GW16" s="79"/>
      <c r="GX16" s="80"/>
      <c r="GY16" s="78"/>
      <c r="GZ16" s="78"/>
      <c r="HA16" s="78"/>
      <c r="HB16" s="78"/>
      <c r="HC16" s="79"/>
      <c r="HD16" s="80"/>
      <c r="HE16" s="78"/>
      <c r="HF16" s="78"/>
      <c r="HG16" s="78"/>
      <c r="HH16" s="78"/>
      <c r="HI16" s="79"/>
      <c r="HJ16" s="80"/>
      <c r="HK16" s="78"/>
      <c r="HL16" s="78"/>
      <c r="HM16" s="78"/>
      <c r="HN16" s="78"/>
      <c r="HO16" s="79"/>
      <c r="HP16" s="80"/>
      <c r="HQ16" s="78"/>
      <c r="HR16" s="78"/>
      <c r="HS16" s="78"/>
      <c r="HT16" s="78"/>
      <c r="HU16" s="79"/>
      <c r="HV16" s="80"/>
      <c r="HW16" s="78"/>
      <c r="HX16" s="78"/>
      <c r="HY16" s="78"/>
      <c r="HZ16" s="78"/>
      <c r="IA16" s="79"/>
      <c r="IB16" s="80"/>
      <c r="IC16" s="78"/>
      <c r="ID16" s="78"/>
      <c r="IE16" s="78"/>
      <c r="IF16" s="78"/>
      <c r="IG16" s="79"/>
      <c r="IH16" s="80"/>
      <c r="II16" s="78"/>
      <c r="IJ16" s="78"/>
      <c r="IK16" s="78"/>
    </row>
    <row r="17" spans="1:16">
      <c r="D17" s="2"/>
      <c r="E17" s="2"/>
      <c r="F17" s="2"/>
      <c r="G17" s="2"/>
      <c r="H17" s="2"/>
      <c r="I17" s="2"/>
      <c r="J17" s="2"/>
      <c r="K17" s="2"/>
      <c r="L17" s="2"/>
      <c r="M17" s="2"/>
      <c r="N17" s="2"/>
      <c r="O17" s="2"/>
      <c r="P17" s="2"/>
    </row>
    <row r="18" spans="1:16">
      <c r="A18" s="238" t="s">
        <v>3357</v>
      </c>
    </row>
    <row r="19" spans="1:16">
      <c r="A19" s="238" t="s">
        <v>3358</v>
      </c>
    </row>
    <row r="22" spans="1:16">
      <c r="F22" s="222"/>
    </row>
    <row r="23" spans="1:16">
      <c r="E23" s="230"/>
    </row>
  </sheetData>
  <mergeCells count="25">
    <mergeCell ref="B15:C15"/>
    <mergeCell ref="B14:C14"/>
    <mergeCell ref="A16:C16"/>
    <mergeCell ref="E11:E12"/>
    <mergeCell ref="F11:F12"/>
    <mergeCell ref="B6:P6"/>
    <mergeCell ref="A1:P1"/>
    <mergeCell ref="A2:P2"/>
    <mergeCell ref="A3:P3"/>
    <mergeCell ref="A4:P4"/>
    <mergeCell ref="A5:P5"/>
    <mergeCell ref="M11:N11"/>
    <mergeCell ref="O11:P11"/>
    <mergeCell ref="B7:P7"/>
    <mergeCell ref="B8:P8"/>
    <mergeCell ref="B9:P9"/>
    <mergeCell ref="A10:P10"/>
    <mergeCell ref="A11:A13"/>
    <mergeCell ref="B11:C13"/>
    <mergeCell ref="D11:D12"/>
    <mergeCell ref="L11:L13"/>
    <mergeCell ref="H11:H12"/>
    <mergeCell ref="I11:I12"/>
    <mergeCell ref="J11:J12"/>
    <mergeCell ref="G11:G12"/>
  </mergeCells>
  <printOptions horizontalCentered="1"/>
  <pageMargins left="0.15748031496062992" right="0.19685039370078741" top="0.78740157480314965" bottom="0.78740157480314965" header="0.15748031496062992" footer="0.31496062992125984"/>
  <pageSetup paperSize="9" scale="61" firstPageNumber="25" orientation="landscape" useFirstPageNumber="1" horizontalDpi="4294967293" verticalDpi="4294967293" r:id="rId1"/>
  <headerFooter scaleWithDoc="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lan14">
    <pageSetUpPr fitToPage="1"/>
  </sheetPr>
  <dimension ref="A1:HS17"/>
  <sheetViews>
    <sheetView showGridLines="0" view="pageBreakPreview" topLeftCell="A7" zoomScaleNormal="115" zoomScaleSheetLayoutView="100" workbookViewId="0">
      <selection activeCell="F21" sqref="F21"/>
    </sheetView>
  </sheetViews>
  <sheetFormatPr defaultColWidth="9.140625" defaultRowHeight="15"/>
  <cols>
    <col min="1" max="1" width="9.140625" style="53"/>
    <col min="2" max="2" width="6" style="53" customWidth="1"/>
    <col min="3" max="3" width="40.7109375" style="53" customWidth="1"/>
    <col min="4" max="10" width="15.7109375" style="53" customWidth="1"/>
    <col min="11" max="16384" width="9.140625" style="53"/>
  </cols>
  <sheetData>
    <row r="1" spans="1:227" s="5" customFormat="1" ht="18">
      <c r="A1" s="1618" t="s">
        <v>0</v>
      </c>
      <c r="B1" s="1619" t="s">
        <v>0</v>
      </c>
      <c r="C1" s="1619" t="s">
        <v>0</v>
      </c>
      <c r="D1" s="1619"/>
      <c r="E1" s="1619"/>
      <c r="F1" s="1619"/>
      <c r="G1" s="1619"/>
      <c r="H1" s="1619"/>
      <c r="I1" s="1619"/>
      <c r="J1" s="1620"/>
    </row>
    <row r="2" spans="1:227" s="5" customFormat="1" ht="14.25">
      <c r="A2" s="1865" t="s">
        <v>3314</v>
      </c>
      <c r="B2" s="1565" t="s">
        <v>1</v>
      </c>
      <c r="C2" s="1565" t="s">
        <v>1</v>
      </c>
      <c r="D2" s="1565"/>
      <c r="E2" s="1565"/>
      <c r="F2" s="1565"/>
      <c r="G2" s="1565"/>
      <c r="H2" s="1565"/>
      <c r="I2" s="1565"/>
      <c r="J2" s="1866"/>
    </row>
    <row r="3" spans="1:227" s="5" customFormat="1" ht="14.25">
      <c r="A3" s="1867" t="s">
        <v>3315</v>
      </c>
      <c r="B3" s="1568" t="s">
        <v>2</v>
      </c>
      <c r="C3" s="1568" t="s">
        <v>2</v>
      </c>
      <c r="D3" s="1568"/>
      <c r="E3" s="1568"/>
      <c r="F3" s="1568"/>
      <c r="G3" s="1568"/>
      <c r="H3" s="1568"/>
      <c r="I3" s="1568"/>
      <c r="J3" s="1868"/>
    </row>
    <row r="4" spans="1:227" s="5" customFormat="1" ht="14.25">
      <c r="A4" s="1867" t="s">
        <v>3</v>
      </c>
      <c r="B4" s="1568" t="s">
        <v>3</v>
      </c>
      <c r="C4" s="1568" t="s">
        <v>3</v>
      </c>
      <c r="D4" s="1568"/>
      <c r="E4" s="1568"/>
      <c r="F4" s="1568"/>
      <c r="G4" s="1568"/>
      <c r="H4" s="1568"/>
      <c r="I4" s="1568"/>
      <c r="J4" s="1868"/>
    </row>
    <row r="5" spans="1:227" s="5" customFormat="1" ht="14.25">
      <c r="A5" s="1867" t="s">
        <v>4</v>
      </c>
      <c r="B5" s="1568" t="s">
        <v>4</v>
      </c>
      <c r="C5" s="1568" t="s">
        <v>4</v>
      </c>
      <c r="D5" s="1568"/>
      <c r="E5" s="1568"/>
      <c r="F5" s="1568"/>
      <c r="G5" s="1568"/>
      <c r="H5" s="1568"/>
      <c r="I5" s="1568"/>
      <c r="J5" s="1868"/>
    </row>
    <row r="6" spans="1:227" s="5" customFormat="1" ht="15" customHeight="1">
      <c r="A6" s="69" t="s">
        <v>5</v>
      </c>
      <c r="B6" s="1586" t="str">
        <f>ORÇAMENTO!C6</f>
        <v>PAVIMENTAÇÃO URBANA EM SANTO ANTONIO DO LESTE</v>
      </c>
      <c r="C6" s="1586"/>
      <c r="D6" s="1586"/>
      <c r="E6" s="1586"/>
      <c r="F6" s="1586"/>
      <c r="G6" s="1586"/>
      <c r="H6" s="1586"/>
      <c r="I6" s="1586"/>
      <c r="J6" s="1856"/>
    </row>
    <row r="7" spans="1:227" s="5" customFormat="1" ht="14.25">
      <c r="A7" s="70" t="s">
        <v>50</v>
      </c>
      <c r="B7" s="1590" t="str">
        <f>ORÇAMENTO!C7</f>
        <v>AVENIDA FORTALEZA TRECHO 01</v>
      </c>
      <c r="C7" s="1590"/>
      <c r="D7" s="1590"/>
      <c r="E7" s="1590"/>
      <c r="F7" s="1590"/>
      <c r="G7" s="1590"/>
      <c r="H7" s="1590"/>
      <c r="I7" s="1590"/>
      <c r="J7" s="1859"/>
    </row>
    <row r="8" spans="1:227" s="5" customFormat="1" ht="14.25">
      <c r="A8" s="70" t="s">
        <v>6</v>
      </c>
      <c r="B8" s="1590" t="str">
        <f>ORÇAMENTO!C8</f>
        <v>PREFEITURA MUNICIPAL DE SANTO ANTONIO DO LESTE</v>
      </c>
      <c r="C8" s="1590"/>
      <c r="D8" s="1590"/>
      <c r="E8" s="1590"/>
      <c r="F8" s="1590"/>
      <c r="G8" s="1590"/>
      <c r="H8" s="1590"/>
      <c r="I8" s="1590"/>
      <c r="J8" s="1859"/>
    </row>
    <row r="9" spans="1:227" s="5" customFormat="1" ht="15.75" customHeight="1">
      <c r="A9" s="71" t="s">
        <v>7</v>
      </c>
      <c r="B9" s="1592" t="str">
        <f>ORÇAMENTO!C9</f>
        <v>JANEIRO/2022</v>
      </c>
      <c r="C9" s="1593"/>
      <c r="D9" s="1593"/>
      <c r="E9" s="1593"/>
      <c r="F9" s="1593"/>
      <c r="G9" s="1593"/>
      <c r="H9" s="1593"/>
      <c r="I9" s="1593"/>
      <c r="J9" s="1887"/>
    </row>
    <row r="10" spans="1:227" s="5" customFormat="1" ht="22.5" customHeight="1">
      <c r="A10" s="1861" t="s">
        <v>3347</v>
      </c>
      <c r="B10" s="1687"/>
      <c r="C10" s="1687"/>
      <c r="D10" s="1687"/>
      <c r="E10" s="1687"/>
      <c r="F10" s="1687"/>
      <c r="G10" s="1687"/>
      <c r="H10" s="1687"/>
      <c r="I10" s="1687"/>
      <c r="J10" s="1862"/>
    </row>
    <row r="11" spans="1:227" s="226" customFormat="1" ht="12.75" customHeight="1">
      <c r="A11" s="1871" t="s">
        <v>9</v>
      </c>
      <c r="B11" s="1873" t="s">
        <v>3323</v>
      </c>
      <c r="C11" s="1874"/>
      <c r="D11" s="1863" t="s">
        <v>3328</v>
      </c>
      <c r="E11" s="1863" t="s">
        <v>3330</v>
      </c>
      <c r="F11" s="1857" t="s">
        <v>3353</v>
      </c>
      <c r="G11" s="1857" t="s">
        <v>3354</v>
      </c>
      <c r="H11" s="1857" t="s">
        <v>3334</v>
      </c>
      <c r="I11" s="1857" t="s">
        <v>3348</v>
      </c>
      <c r="J11" s="1857" t="s">
        <v>3350</v>
      </c>
    </row>
    <row r="12" spans="1:227" s="226" customFormat="1" ht="12.75">
      <c r="A12" s="1871"/>
      <c r="B12" s="1873"/>
      <c r="C12" s="1874"/>
      <c r="D12" s="1864"/>
      <c r="E12" s="1864"/>
      <c r="F12" s="1858"/>
      <c r="G12" s="1858"/>
      <c r="H12" s="1858"/>
      <c r="I12" s="1858"/>
      <c r="J12" s="1858"/>
    </row>
    <row r="13" spans="1:227" s="226" customFormat="1" ht="22.5" customHeight="1">
      <c r="A13" s="1872"/>
      <c r="B13" s="1678"/>
      <c r="C13" s="1679"/>
      <c r="D13" s="224" t="s">
        <v>3329</v>
      </c>
      <c r="E13" s="224" t="s">
        <v>3329</v>
      </c>
      <c r="F13" s="224" t="s">
        <v>3332</v>
      </c>
      <c r="G13" s="224" t="s">
        <v>3332</v>
      </c>
      <c r="H13" s="224" t="s">
        <v>3332</v>
      </c>
      <c r="I13" s="224" t="s">
        <v>3349</v>
      </c>
      <c r="J13" s="224" t="s">
        <v>3351</v>
      </c>
    </row>
    <row r="14" spans="1:227" s="226" customFormat="1" ht="27.75" customHeight="1">
      <c r="A14" s="925">
        <v>1</v>
      </c>
      <c r="B14" s="1885" t="str">
        <f>VLOOKUP($A14,'QUADRO DE RUAS'!$A:$P,2,FALSE)</f>
        <v>AVENIDA FORTALEZA T01</v>
      </c>
      <c r="C14" s="1886"/>
      <c r="D14" s="233">
        <f>VLOOKUP($A14,'QUADRO DE RUAS'!$A:$M,12,FALSE)</f>
        <v>181</v>
      </c>
      <c r="E14" s="237">
        <f>VLOOKUP($A14,'QUADRO DE RUAS'!$A:$N,13,FALSE)</f>
        <v>9.1</v>
      </c>
      <c r="F14" s="666">
        <f t="shared" ref="F14:F15" si="0">TRUNC(E14*D14,2)</f>
        <v>1647.1</v>
      </c>
      <c r="G14" s="233">
        <f>VLOOKUP($A14,'QUADRO DE RUAS'!$A:$P,15,FALSE)</f>
        <v>763.76</v>
      </c>
      <c r="H14" s="666">
        <f t="shared" ref="H14:H15" si="1">TRUNC(G14+F14,2)</f>
        <v>2410.86</v>
      </c>
      <c r="I14" s="454">
        <f>1.2/1000</f>
        <v>1.1999999999999999E-3</v>
      </c>
      <c r="J14" s="455">
        <f t="shared" ref="J14:J15" si="2">TRUNC(H14*I14,3)</f>
        <v>2.8929999999999998</v>
      </c>
    </row>
    <row r="15" spans="1:227" s="226" customFormat="1" ht="27.75" customHeight="1">
      <c r="A15" s="925">
        <f>A14+1</f>
        <v>2</v>
      </c>
      <c r="B15" s="1885" t="str">
        <f>VLOOKUP($A15,'QUADRO DE RUAS'!$A:$P,2,FALSE)</f>
        <v>AVENIDA FORTALEZA T02</v>
      </c>
      <c r="C15" s="1886"/>
      <c r="D15" s="233">
        <f>VLOOKUP($A15,'QUADRO DE RUAS'!$A:$M,12,FALSE)</f>
        <v>562.94500000000005</v>
      </c>
      <c r="E15" s="237">
        <f>VLOOKUP($A15,'QUADRO DE RUAS'!$A:$N,13,FALSE)</f>
        <v>9.1</v>
      </c>
      <c r="F15" s="666">
        <f t="shared" si="0"/>
        <v>5122.79</v>
      </c>
      <c r="G15" s="233">
        <f>VLOOKUP($A15,'QUADRO DE RUAS'!$A:$P,15,FALSE)</f>
        <v>1079.01</v>
      </c>
      <c r="H15" s="666">
        <f t="shared" si="1"/>
        <v>6201.8</v>
      </c>
      <c r="I15" s="454">
        <f t="shared" ref="I15" si="3">1.2/1000</f>
        <v>1.1999999999999999E-3</v>
      </c>
      <c r="J15" s="455">
        <f t="shared" si="2"/>
        <v>7.4420000000000002</v>
      </c>
    </row>
    <row r="16" spans="1:227" s="77" customFormat="1" ht="20.100000000000001" customHeight="1">
      <c r="A16" s="1869" t="s">
        <v>3335</v>
      </c>
      <c r="B16" s="1870"/>
      <c r="C16" s="1870"/>
      <c r="D16" s="231">
        <f>SUM(D14:D15)</f>
        <v>743.94500000000005</v>
      </c>
      <c r="E16" s="1275"/>
      <c r="F16" s="231">
        <f>TRUNC(SUM(F14:F15),2)</f>
        <v>6769.89</v>
      </c>
      <c r="G16" s="231">
        <f>TRUNC(SUM(G14:G15),2)</f>
        <v>1842.77</v>
      </c>
      <c r="H16" s="231">
        <f>TRUNC(SUM(H14:H15),2)</f>
        <v>8612.66</v>
      </c>
      <c r="I16" s="231"/>
      <c r="J16" s="231">
        <f>TRUNC(SUM(J14:J15),2)</f>
        <v>10.33</v>
      </c>
      <c r="K16" s="78"/>
      <c r="L16" s="78"/>
      <c r="M16" s="79"/>
      <c r="N16" s="80"/>
      <c r="O16" s="78"/>
      <c r="P16" s="78"/>
      <c r="Q16" s="78"/>
      <c r="R16" s="78"/>
      <c r="S16" s="79"/>
      <c r="T16" s="80"/>
      <c r="U16" s="78"/>
      <c r="V16" s="78"/>
      <c r="W16" s="78"/>
      <c r="X16" s="78"/>
      <c r="Y16" s="79"/>
      <c r="Z16" s="80"/>
      <c r="AA16" s="78"/>
      <c r="AB16" s="78"/>
      <c r="AC16" s="78"/>
      <c r="AD16" s="78"/>
      <c r="AE16" s="79"/>
      <c r="AF16" s="80"/>
      <c r="AG16" s="78"/>
      <c r="AH16" s="78"/>
      <c r="AI16" s="78"/>
      <c r="AJ16" s="78"/>
      <c r="AK16" s="79"/>
      <c r="AL16" s="80"/>
      <c r="AM16" s="78"/>
      <c r="AN16" s="78"/>
      <c r="AO16" s="78"/>
      <c r="AP16" s="78"/>
      <c r="AQ16" s="79"/>
      <c r="AR16" s="80"/>
      <c r="AS16" s="78"/>
      <c r="AT16" s="78"/>
      <c r="AU16" s="78"/>
      <c r="AV16" s="78"/>
      <c r="AW16" s="79"/>
      <c r="AX16" s="80"/>
      <c r="AY16" s="78"/>
      <c r="AZ16" s="78"/>
      <c r="BA16" s="78"/>
      <c r="BB16" s="78"/>
      <c r="BC16" s="79"/>
      <c r="BD16" s="80"/>
      <c r="BE16" s="78"/>
      <c r="BF16" s="78"/>
      <c r="BG16" s="78"/>
      <c r="BH16" s="78"/>
      <c r="BI16" s="79"/>
      <c r="BJ16" s="80"/>
      <c r="BK16" s="78"/>
      <c r="BL16" s="78"/>
      <c r="BM16" s="78"/>
      <c r="BN16" s="78"/>
      <c r="BO16" s="79"/>
      <c r="BP16" s="80"/>
      <c r="BQ16" s="78"/>
      <c r="BR16" s="78"/>
      <c r="BS16" s="78"/>
      <c r="BT16" s="78"/>
      <c r="BU16" s="79"/>
      <c r="BV16" s="80"/>
      <c r="BW16" s="78"/>
      <c r="BX16" s="78"/>
      <c r="BY16" s="78"/>
      <c r="BZ16" s="78"/>
      <c r="CA16" s="79"/>
      <c r="CB16" s="80"/>
      <c r="CC16" s="78"/>
      <c r="CD16" s="78"/>
      <c r="CE16" s="78"/>
      <c r="CF16" s="78"/>
      <c r="CG16" s="79"/>
      <c r="CH16" s="80"/>
      <c r="CI16" s="78"/>
      <c r="CJ16" s="78"/>
      <c r="CK16" s="78"/>
      <c r="CL16" s="78"/>
      <c r="CM16" s="79"/>
      <c r="CN16" s="80"/>
      <c r="CO16" s="78"/>
      <c r="CP16" s="78"/>
      <c r="CQ16" s="78"/>
      <c r="CR16" s="78"/>
      <c r="CS16" s="79"/>
      <c r="CT16" s="80"/>
      <c r="CU16" s="78"/>
      <c r="CV16" s="78"/>
      <c r="CW16" s="78"/>
      <c r="CX16" s="78"/>
      <c r="CY16" s="79"/>
      <c r="CZ16" s="80"/>
      <c r="DA16" s="78"/>
      <c r="DB16" s="78"/>
      <c r="DC16" s="78"/>
      <c r="DD16" s="78"/>
      <c r="DE16" s="79"/>
      <c r="DF16" s="80"/>
      <c r="DG16" s="78"/>
      <c r="DH16" s="78"/>
      <c r="DI16" s="78"/>
      <c r="DJ16" s="78"/>
      <c r="DK16" s="79"/>
      <c r="DL16" s="80"/>
      <c r="DM16" s="78"/>
      <c r="DN16" s="78"/>
      <c r="DO16" s="78"/>
      <c r="DP16" s="78"/>
      <c r="DQ16" s="79"/>
      <c r="DR16" s="80"/>
      <c r="DS16" s="78"/>
      <c r="DT16" s="78"/>
      <c r="DU16" s="78"/>
      <c r="DV16" s="78"/>
      <c r="DW16" s="79"/>
      <c r="DX16" s="80"/>
      <c r="DY16" s="78"/>
      <c r="DZ16" s="78"/>
      <c r="EA16" s="78"/>
      <c r="EB16" s="78"/>
      <c r="EC16" s="79"/>
      <c r="ED16" s="80"/>
      <c r="EE16" s="78"/>
      <c r="EF16" s="78"/>
      <c r="EG16" s="78"/>
      <c r="EH16" s="78"/>
      <c r="EI16" s="79"/>
      <c r="EJ16" s="80"/>
      <c r="EK16" s="78"/>
      <c r="EL16" s="78"/>
      <c r="EM16" s="78"/>
      <c r="EN16" s="78"/>
      <c r="EO16" s="79"/>
      <c r="EP16" s="80"/>
      <c r="EQ16" s="78"/>
      <c r="ER16" s="78"/>
      <c r="ES16" s="78"/>
      <c r="ET16" s="78"/>
      <c r="EU16" s="79"/>
      <c r="EV16" s="80"/>
      <c r="EW16" s="78"/>
      <c r="EX16" s="78"/>
      <c r="EY16" s="78"/>
      <c r="EZ16" s="78"/>
      <c r="FA16" s="79"/>
      <c r="FB16" s="80"/>
      <c r="FC16" s="78"/>
      <c r="FD16" s="78"/>
      <c r="FE16" s="78"/>
      <c r="FF16" s="78"/>
      <c r="FG16" s="79"/>
      <c r="FH16" s="80"/>
      <c r="FI16" s="78"/>
      <c r="FJ16" s="78"/>
      <c r="FK16" s="78"/>
      <c r="FL16" s="78"/>
      <c r="FM16" s="79"/>
      <c r="FN16" s="80"/>
      <c r="FO16" s="78"/>
      <c r="FP16" s="78"/>
      <c r="FQ16" s="78"/>
      <c r="FR16" s="78"/>
      <c r="FS16" s="79"/>
      <c r="FT16" s="80"/>
      <c r="FU16" s="78"/>
      <c r="FV16" s="78"/>
      <c r="FW16" s="78"/>
      <c r="FX16" s="78"/>
      <c r="FY16" s="79"/>
      <c r="FZ16" s="80"/>
      <c r="GA16" s="78"/>
      <c r="GB16" s="78"/>
      <c r="GC16" s="78"/>
      <c r="GD16" s="78"/>
      <c r="GE16" s="79"/>
      <c r="GF16" s="80"/>
      <c r="GG16" s="78"/>
      <c r="GH16" s="78"/>
      <c r="GI16" s="78"/>
      <c r="GJ16" s="78"/>
      <c r="GK16" s="79"/>
      <c r="GL16" s="80"/>
      <c r="GM16" s="78"/>
      <c r="GN16" s="78"/>
      <c r="GO16" s="78"/>
      <c r="GP16" s="78"/>
      <c r="GQ16" s="79"/>
      <c r="GR16" s="80"/>
      <c r="GS16" s="78"/>
      <c r="GT16" s="78"/>
      <c r="GU16" s="78"/>
      <c r="GV16" s="78"/>
      <c r="GW16" s="79"/>
      <c r="GX16" s="80"/>
      <c r="GY16" s="78"/>
      <c r="GZ16" s="78"/>
      <c r="HA16" s="78"/>
      <c r="HB16" s="78"/>
      <c r="HC16" s="79"/>
      <c r="HD16" s="80"/>
      <c r="HE16" s="78"/>
      <c r="HF16" s="78"/>
      <c r="HG16" s="78"/>
      <c r="HH16" s="78"/>
      <c r="HI16" s="79"/>
      <c r="HJ16" s="80"/>
      <c r="HK16" s="78"/>
      <c r="HL16" s="78"/>
      <c r="HM16" s="78"/>
      <c r="HN16" s="78"/>
      <c r="HO16" s="79"/>
      <c r="HP16" s="80"/>
      <c r="HQ16" s="78"/>
      <c r="HR16" s="78"/>
      <c r="HS16" s="78"/>
    </row>
    <row r="17" spans="5:5">
      <c r="E17" s="230"/>
    </row>
  </sheetData>
  <mergeCells count="22">
    <mergeCell ref="A16:C16"/>
    <mergeCell ref="D11:D12"/>
    <mergeCell ref="E11:E12"/>
    <mergeCell ref="F11:F12"/>
    <mergeCell ref="B15:C15"/>
    <mergeCell ref="B14:C14"/>
    <mergeCell ref="J11:J12"/>
    <mergeCell ref="A1:J1"/>
    <mergeCell ref="A2:J2"/>
    <mergeCell ref="A3:J3"/>
    <mergeCell ref="A4:J4"/>
    <mergeCell ref="A5:J5"/>
    <mergeCell ref="H11:H12"/>
    <mergeCell ref="I11:I12"/>
    <mergeCell ref="B6:J6"/>
    <mergeCell ref="B7:J7"/>
    <mergeCell ref="B8:J8"/>
    <mergeCell ref="B9:J9"/>
    <mergeCell ref="A10:J10"/>
    <mergeCell ref="A11:A13"/>
    <mergeCell ref="G11:G12"/>
    <mergeCell ref="B11:C13"/>
  </mergeCells>
  <printOptions horizontalCentered="1"/>
  <pageMargins left="0.51181102362204722" right="0.19685039370078741" top="0.78740157480314965" bottom="0.78740157480314965" header="0.15748031496062992" footer="0.31496062992125984"/>
  <pageSetup paperSize="9" scale="84" firstPageNumber="25" fitToHeight="100" orientation="landscape" r:id="rId1"/>
  <headerFooter scaleWithDoc="0">
    <oddHeader>&amp;RPágina &amp;P de &amp;N</oddHeader>
    <oddFooter>&amp;R&amp;G</odd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15">
    <pageSetUpPr fitToPage="1"/>
  </sheetPr>
  <dimension ref="A1:HS22"/>
  <sheetViews>
    <sheetView showGridLines="0" view="pageBreakPreview" zoomScaleNormal="115" zoomScaleSheetLayoutView="100" workbookViewId="0">
      <selection activeCell="F21" sqref="F21"/>
    </sheetView>
  </sheetViews>
  <sheetFormatPr defaultColWidth="9.140625" defaultRowHeight="15"/>
  <cols>
    <col min="1" max="1" width="9.140625" style="53"/>
    <col min="2" max="2" width="6" style="53" customWidth="1"/>
    <col min="3" max="3" width="36.85546875" style="53" customWidth="1"/>
    <col min="4" max="4" width="13.7109375" style="53" customWidth="1"/>
    <col min="5" max="5" width="15.7109375" style="53" customWidth="1"/>
    <col min="6" max="6" width="14.7109375" style="53" customWidth="1"/>
    <col min="7" max="9" width="15.7109375" style="53" customWidth="1"/>
    <col min="10" max="10" width="16.7109375" style="53" customWidth="1"/>
    <col min="11" max="16384" width="9.140625" style="53"/>
  </cols>
  <sheetData>
    <row r="1" spans="1:227" s="5" customFormat="1" ht="18">
      <c r="A1" s="1561" t="s">
        <v>0</v>
      </c>
      <c r="B1" s="1562" t="s">
        <v>0</v>
      </c>
      <c r="C1" s="1562" t="s">
        <v>0</v>
      </c>
      <c r="D1" s="1562"/>
      <c r="E1" s="1562"/>
      <c r="F1" s="1562"/>
      <c r="G1" s="1562"/>
      <c r="H1" s="1562"/>
      <c r="I1" s="1562"/>
      <c r="J1" s="1563"/>
    </row>
    <row r="2" spans="1:227" s="5" customFormat="1" ht="14.25">
      <c r="A2" s="1564" t="s">
        <v>3314</v>
      </c>
      <c r="B2" s="1565" t="s">
        <v>1</v>
      </c>
      <c r="C2" s="1565" t="s">
        <v>1</v>
      </c>
      <c r="D2" s="1565"/>
      <c r="E2" s="1565"/>
      <c r="F2" s="1565"/>
      <c r="G2" s="1565"/>
      <c r="H2" s="1565"/>
      <c r="I2" s="1565"/>
      <c r="J2" s="1566"/>
    </row>
    <row r="3" spans="1:227" s="5" customFormat="1" ht="14.25">
      <c r="A3" s="1567" t="s">
        <v>3315</v>
      </c>
      <c r="B3" s="1568" t="s">
        <v>2</v>
      </c>
      <c r="C3" s="1568" t="s">
        <v>2</v>
      </c>
      <c r="D3" s="1568"/>
      <c r="E3" s="1568"/>
      <c r="F3" s="1568"/>
      <c r="G3" s="1568"/>
      <c r="H3" s="1568"/>
      <c r="I3" s="1568"/>
      <c r="J3" s="1569"/>
    </row>
    <row r="4" spans="1:227" s="5" customFormat="1" ht="14.25">
      <c r="A4" s="1567" t="s">
        <v>3</v>
      </c>
      <c r="B4" s="1568" t="s">
        <v>3</v>
      </c>
      <c r="C4" s="1568" t="s">
        <v>3</v>
      </c>
      <c r="D4" s="1568"/>
      <c r="E4" s="1568"/>
      <c r="F4" s="1568"/>
      <c r="G4" s="1568"/>
      <c r="H4" s="1568"/>
      <c r="I4" s="1568"/>
      <c r="J4" s="1569"/>
    </row>
    <row r="5" spans="1:227" s="5" customFormat="1" ht="14.25">
      <c r="A5" s="1567" t="s">
        <v>4</v>
      </c>
      <c r="B5" s="1568" t="s">
        <v>4</v>
      </c>
      <c r="C5" s="1568" t="s">
        <v>4</v>
      </c>
      <c r="D5" s="1568"/>
      <c r="E5" s="1568"/>
      <c r="F5" s="1568"/>
      <c r="G5" s="1568"/>
      <c r="H5" s="1568"/>
      <c r="I5" s="1568"/>
      <c r="J5" s="1569"/>
    </row>
    <row r="6" spans="1:227" s="5" customFormat="1" ht="15" customHeight="1">
      <c r="A6" s="434" t="s">
        <v>5</v>
      </c>
      <c r="B6" s="1586" t="str">
        <f>ORÇAMENTO!C6</f>
        <v>PAVIMENTAÇÃO URBANA EM SANTO ANTONIO DO LESTE</v>
      </c>
      <c r="C6" s="1586"/>
      <c r="D6" s="1586"/>
      <c r="E6" s="1586"/>
      <c r="F6" s="1586"/>
      <c r="G6" s="1586"/>
      <c r="H6" s="1586"/>
      <c r="I6" s="1586"/>
      <c r="J6" s="1587"/>
    </row>
    <row r="7" spans="1:227" s="5" customFormat="1" ht="14.25">
      <c r="A7" s="435" t="s">
        <v>50</v>
      </c>
      <c r="B7" s="1590" t="str">
        <f>ORÇAMENTO!C7</f>
        <v>AVENIDA FORTALEZA TRECHO 01</v>
      </c>
      <c r="C7" s="1590"/>
      <c r="D7" s="1590"/>
      <c r="E7" s="1590"/>
      <c r="F7" s="1590"/>
      <c r="G7" s="1590"/>
      <c r="H7" s="1590"/>
      <c r="I7" s="1590"/>
      <c r="J7" s="1591"/>
    </row>
    <row r="8" spans="1:227" s="5" customFormat="1" ht="14.25">
      <c r="A8" s="435" t="s">
        <v>6</v>
      </c>
      <c r="B8" s="1590" t="str">
        <f>ORÇAMENTO!C8</f>
        <v>PREFEITURA MUNICIPAL DE SANTO ANTONIO DO LESTE</v>
      </c>
      <c r="C8" s="1590"/>
      <c r="D8" s="1590"/>
      <c r="E8" s="1590"/>
      <c r="F8" s="1590"/>
      <c r="G8" s="1590"/>
      <c r="H8" s="1590"/>
      <c r="I8" s="1590"/>
      <c r="J8" s="1591"/>
    </row>
    <row r="9" spans="1:227" s="5" customFormat="1" ht="15.75" customHeight="1" thickBot="1">
      <c r="A9" s="1077" t="s">
        <v>7</v>
      </c>
      <c r="B9" s="1888" t="str">
        <f>ORÇAMENTO!C9</f>
        <v>JANEIRO/2022</v>
      </c>
      <c r="C9" s="1888"/>
      <c r="D9" s="1888"/>
      <c r="E9" s="1888"/>
      <c r="F9" s="1888"/>
      <c r="G9" s="1888"/>
      <c r="H9" s="1888"/>
      <c r="I9" s="1888"/>
      <c r="J9" s="1889"/>
    </row>
    <row r="10" spans="1:227" s="5" customFormat="1" ht="22.5" customHeight="1">
      <c r="A10" s="1890" t="s">
        <v>3352</v>
      </c>
      <c r="B10" s="1891"/>
      <c r="C10" s="1891"/>
      <c r="D10" s="1891"/>
      <c r="E10" s="1891"/>
      <c r="F10" s="1891"/>
      <c r="G10" s="1891"/>
      <c r="H10" s="1891"/>
      <c r="I10" s="1891"/>
      <c r="J10" s="1892"/>
    </row>
    <row r="11" spans="1:227" s="226" customFormat="1" ht="12.75" customHeight="1">
      <c r="A11" s="1879" t="s">
        <v>9</v>
      </c>
      <c r="B11" s="1873" t="s">
        <v>3323</v>
      </c>
      <c r="C11" s="1874"/>
      <c r="D11" s="1863" t="s">
        <v>3328</v>
      </c>
      <c r="E11" s="1863" t="s">
        <v>3330</v>
      </c>
      <c r="F11" s="1857" t="s">
        <v>3353</v>
      </c>
      <c r="G11" s="1857" t="s">
        <v>3354</v>
      </c>
      <c r="H11" s="1857" t="s">
        <v>3334</v>
      </c>
      <c r="I11" s="1857" t="s">
        <v>3348</v>
      </c>
      <c r="J11" s="1893" t="s">
        <v>3355</v>
      </c>
    </row>
    <row r="12" spans="1:227" s="226" customFormat="1" ht="12.75">
      <c r="A12" s="1879"/>
      <c r="B12" s="1873"/>
      <c r="C12" s="1874"/>
      <c r="D12" s="1864"/>
      <c r="E12" s="1864"/>
      <c r="F12" s="1858"/>
      <c r="G12" s="1858"/>
      <c r="H12" s="1858"/>
      <c r="I12" s="1858"/>
      <c r="J12" s="1894"/>
    </row>
    <row r="13" spans="1:227" s="226" customFormat="1" ht="22.5" customHeight="1">
      <c r="A13" s="1675"/>
      <c r="B13" s="1678"/>
      <c r="C13" s="1679"/>
      <c r="D13" s="224" t="s">
        <v>3329</v>
      </c>
      <c r="E13" s="224" t="s">
        <v>3329</v>
      </c>
      <c r="F13" s="224" t="s">
        <v>3332</v>
      </c>
      <c r="G13" s="224" t="s">
        <v>3332</v>
      </c>
      <c r="H13" s="224" t="s">
        <v>3332</v>
      </c>
      <c r="I13" s="224" t="s">
        <v>3349</v>
      </c>
      <c r="J13" s="461" t="s">
        <v>3351</v>
      </c>
    </row>
    <row r="14" spans="1:227" s="226" customFormat="1" ht="20.100000000000001" customHeight="1">
      <c r="A14" s="462">
        <v>1</v>
      </c>
      <c r="B14" s="1885" t="str">
        <f>VLOOKUP($A14,'QUADRO DE RUAS'!$A:$P,2,FALSE)</f>
        <v>AVENIDA FORTALEZA T01</v>
      </c>
      <c r="C14" s="1886"/>
      <c r="D14" s="233">
        <f>VLOOKUP($A14,'QUADRO DE RUAS'!$A:$M,12,FALSE)</f>
        <v>181</v>
      </c>
      <c r="E14" s="237">
        <f>VLOOKUP($A14,'QUADRO DE RUAS'!$A:$N,13,FALSE)</f>
        <v>9.1</v>
      </c>
      <c r="F14" s="666">
        <f t="shared" ref="F14:F15" si="0">TRUNC(E14*D14,2)</f>
        <v>1647.1</v>
      </c>
      <c r="G14" s="233">
        <f>VLOOKUP($A14,'QUADRO DE RUAS'!$A:$P,15,FALSE)</f>
        <v>763.76</v>
      </c>
      <c r="H14" s="666">
        <f t="shared" ref="H14:H15" si="1">TRUNC(G14+F14,2)</f>
        <v>2410.86</v>
      </c>
      <c r="I14" s="454">
        <f>4.2/1000</f>
        <v>4.2000000000000006E-3</v>
      </c>
      <c r="J14" s="466">
        <f t="shared" ref="J14:J15" si="2">TRUNC(H14*I14,3)</f>
        <v>10.125</v>
      </c>
    </row>
    <row r="15" spans="1:227" s="226" customFormat="1" ht="20.100000000000001" customHeight="1">
      <c r="A15" s="462">
        <f>A14+1</f>
        <v>2</v>
      </c>
      <c r="B15" s="1885" t="str">
        <f>VLOOKUP($A15,'QUADRO DE RUAS'!$A:$P,2,FALSE)</f>
        <v>AVENIDA FORTALEZA T02</v>
      </c>
      <c r="C15" s="1886"/>
      <c r="D15" s="233">
        <f>VLOOKUP($A15,'QUADRO DE RUAS'!$A:$M,12,FALSE)</f>
        <v>562.94500000000005</v>
      </c>
      <c r="E15" s="237">
        <f>VLOOKUP($A15,'QUADRO DE RUAS'!$A:$N,13,FALSE)</f>
        <v>9.1</v>
      </c>
      <c r="F15" s="666">
        <f t="shared" si="0"/>
        <v>5122.79</v>
      </c>
      <c r="G15" s="233">
        <f>VLOOKUP($A15,'QUADRO DE RUAS'!$A:$P,15,FALSE)</f>
        <v>1079.01</v>
      </c>
      <c r="H15" s="666">
        <f t="shared" si="1"/>
        <v>6201.8</v>
      </c>
      <c r="I15" s="454">
        <f>4.2/1000</f>
        <v>4.2000000000000006E-3</v>
      </c>
      <c r="J15" s="466">
        <f t="shared" si="2"/>
        <v>26.047000000000001</v>
      </c>
    </row>
    <row r="16" spans="1:227" s="77" customFormat="1" ht="20.100000000000001" customHeight="1" thickBot="1">
      <c r="A16" s="1883" t="s">
        <v>3335</v>
      </c>
      <c r="B16" s="1884"/>
      <c r="C16" s="1884"/>
      <c r="D16" s="467">
        <f>TRUNC(SUM(D14:D15),2)</f>
        <v>743.94</v>
      </c>
      <c r="E16" s="1276"/>
      <c r="F16" s="467">
        <f>SUM(F14:F15)</f>
        <v>6769.8899999999994</v>
      </c>
      <c r="G16" s="467">
        <f>TRUNC(SUM(G14:G15),2)</f>
        <v>1842.77</v>
      </c>
      <c r="H16" s="467">
        <f>SUM(H14:H15)</f>
        <v>8612.66</v>
      </c>
      <c r="I16" s="467"/>
      <c r="J16" s="1188">
        <f>TRUNC(SUM(J14:J15),2)</f>
        <v>36.17</v>
      </c>
      <c r="K16" s="78"/>
      <c r="L16" s="78"/>
      <c r="M16" s="79"/>
      <c r="N16" s="80"/>
      <c r="O16" s="78"/>
      <c r="P16" s="78"/>
      <c r="Q16" s="78"/>
      <c r="R16" s="78"/>
      <c r="S16" s="79"/>
      <c r="T16" s="80"/>
      <c r="U16" s="78"/>
      <c r="V16" s="78"/>
      <c r="W16" s="78"/>
      <c r="X16" s="78"/>
      <c r="Y16" s="79"/>
      <c r="Z16" s="80"/>
      <c r="AA16" s="78"/>
      <c r="AB16" s="78"/>
      <c r="AC16" s="78"/>
      <c r="AD16" s="78"/>
      <c r="AE16" s="79"/>
      <c r="AF16" s="80"/>
      <c r="AG16" s="78"/>
      <c r="AH16" s="78"/>
      <c r="AI16" s="78"/>
      <c r="AJ16" s="78"/>
      <c r="AK16" s="79"/>
      <c r="AL16" s="80"/>
      <c r="AM16" s="78"/>
      <c r="AN16" s="78"/>
      <c r="AO16" s="78"/>
      <c r="AP16" s="78"/>
      <c r="AQ16" s="79"/>
      <c r="AR16" s="80"/>
      <c r="AS16" s="78"/>
      <c r="AT16" s="78"/>
      <c r="AU16" s="78"/>
      <c r="AV16" s="78"/>
      <c r="AW16" s="79"/>
      <c r="AX16" s="80"/>
      <c r="AY16" s="78"/>
      <c r="AZ16" s="78"/>
      <c r="BA16" s="78"/>
      <c r="BB16" s="78"/>
      <c r="BC16" s="79"/>
      <c r="BD16" s="80"/>
      <c r="BE16" s="78"/>
      <c r="BF16" s="78"/>
      <c r="BG16" s="78"/>
      <c r="BH16" s="78"/>
      <c r="BI16" s="79"/>
      <c r="BJ16" s="80"/>
      <c r="BK16" s="78"/>
      <c r="BL16" s="78"/>
      <c r="BM16" s="78"/>
      <c r="BN16" s="78"/>
      <c r="BO16" s="79"/>
      <c r="BP16" s="80"/>
      <c r="BQ16" s="78"/>
      <c r="BR16" s="78"/>
      <c r="BS16" s="78"/>
      <c r="BT16" s="78"/>
      <c r="BU16" s="79"/>
      <c r="BV16" s="80"/>
      <c r="BW16" s="78"/>
      <c r="BX16" s="78"/>
      <c r="BY16" s="78"/>
      <c r="BZ16" s="78"/>
      <c r="CA16" s="79"/>
      <c r="CB16" s="80"/>
      <c r="CC16" s="78"/>
      <c r="CD16" s="78"/>
      <c r="CE16" s="78"/>
      <c r="CF16" s="78"/>
      <c r="CG16" s="79"/>
      <c r="CH16" s="80"/>
      <c r="CI16" s="78"/>
      <c r="CJ16" s="78"/>
      <c r="CK16" s="78"/>
      <c r="CL16" s="78"/>
      <c r="CM16" s="79"/>
      <c r="CN16" s="80"/>
      <c r="CO16" s="78"/>
      <c r="CP16" s="78"/>
      <c r="CQ16" s="78"/>
      <c r="CR16" s="78"/>
      <c r="CS16" s="79"/>
      <c r="CT16" s="80"/>
      <c r="CU16" s="78"/>
      <c r="CV16" s="78"/>
      <c r="CW16" s="78"/>
      <c r="CX16" s="78"/>
      <c r="CY16" s="79"/>
      <c r="CZ16" s="80"/>
      <c r="DA16" s="78"/>
      <c r="DB16" s="78"/>
      <c r="DC16" s="78"/>
      <c r="DD16" s="78"/>
      <c r="DE16" s="79"/>
      <c r="DF16" s="80"/>
      <c r="DG16" s="78"/>
      <c r="DH16" s="78"/>
      <c r="DI16" s="78"/>
      <c r="DJ16" s="78"/>
      <c r="DK16" s="79"/>
      <c r="DL16" s="80"/>
      <c r="DM16" s="78"/>
      <c r="DN16" s="78"/>
      <c r="DO16" s="78"/>
      <c r="DP16" s="78"/>
      <c r="DQ16" s="79"/>
      <c r="DR16" s="80"/>
      <c r="DS16" s="78"/>
      <c r="DT16" s="78"/>
      <c r="DU16" s="78"/>
      <c r="DV16" s="78"/>
      <c r="DW16" s="79"/>
      <c r="DX16" s="80"/>
      <c r="DY16" s="78"/>
      <c r="DZ16" s="78"/>
      <c r="EA16" s="78"/>
      <c r="EB16" s="78"/>
      <c r="EC16" s="79"/>
      <c r="ED16" s="80"/>
      <c r="EE16" s="78"/>
      <c r="EF16" s="78"/>
      <c r="EG16" s="78"/>
      <c r="EH16" s="78"/>
      <c r="EI16" s="79"/>
      <c r="EJ16" s="80"/>
      <c r="EK16" s="78"/>
      <c r="EL16" s="78"/>
      <c r="EM16" s="78"/>
      <c r="EN16" s="78"/>
      <c r="EO16" s="79"/>
      <c r="EP16" s="80"/>
      <c r="EQ16" s="78"/>
      <c r="ER16" s="78"/>
      <c r="ES16" s="78"/>
      <c r="ET16" s="78"/>
      <c r="EU16" s="79"/>
      <c r="EV16" s="80"/>
      <c r="EW16" s="78"/>
      <c r="EX16" s="78"/>
      <c r="EY16" s="78"/>
      <c r="EZ16" s="78"/>
      <c r="FA16" s="79"/>
      <c r="FB16" s="80"/>
      <c r="FC16" s="78"/>
      <c r="FD16" s="78"/>
      <c r="FE16" s="78"/>
      <c r="FF16" s="78"/>
      <c r="FG16" s="79"/>
      <c r="FH16" s="80"/>
      <c r="FI16" s="78"/>
      <c r="FJ16" s="78"/>
      <c r="FK16" s="78"/>
      <c r="FL16" s="78"/>
      <c r="FM16" s="79"/>
      <c r="FN16" s="80"/>
      <c r="FO16" s="78"/>
      <c r="FP16" s="78"/>
      <c r="FQ16" s="78"/>
      <c r="FR16" s="78"/>
      <c r="FS16" s="79"/>
      <c r="FT16" s="80"/>
      <c r="FU16" s="78"/>
      <c r="FV16" s="78"/>
      <c r="FW16" s="78"/>
      <c r="FX16" s="78"/>
      <c r="FY16" s="79"/>
      <c r="FZ16" s="80"/>
      <c r="GA16" s="78"/>
      <c r="GB16" s="78"/>
      <c r="GC16" s="78"/>
      <c r="GD16" s="78"/>
      <c r="GE16" s="79"/>
      <c r="GF16" s="80"/>
      <c r="GG16" s="78"/>
      <c r="GH16" s="78"/>
      <c r="GI16" s="78"/>
      <c r="GJ16" s="78"/>
      <c r="GK16" s="79"/>
      <c r="GL16" s="80"/>
      <c r="GM16" s="78"/>
      <c r="GN16" s="78"/>
      <c r="GO16" s="78"/>
      <c r="GP16" s="78"/>
      <c r="GQ16" s="79"/>
      <c r="GR16" s="80"/>
      <c r="GS16" s="78"/>
      <c r="GT16" s="78"/>
      <c r="GU16" s="78"/>
      <c r="GV16" s="78"/>
      <c r="GW16" s="79"/>
      <c r="GX16" s="80"/>
      <c r="GY16" s="78"/>
      <c r="GZ16" s="78"/>
      <c r="HA16" s="78"/>
      <c r="HB16" s="78"/>
      <c r="HC16" s="79"/>
      <c r="HD16" s="80"/>
      <c r="HE16" s="78"/>
      <c r="HF16" s="78"/>
      <c r="HG16" s="78"/>
      <c r="HH16" s="78"/>
      <c r="HI16" s="79"/>
      <c r="HJ16" s="80"/>
      <c r="HK16" s="78"/>
      <c r="HL16" s="78"/>
      <c r="HM16" s="78"/>
      <c r="HN16" s="78"/>
      <c r="HO16" s="79"/>
      <c r="HP16" s="80"/>
      <c r="HQ16" s="78"/>
      <c r="HR16" s="78"/>
      <c r="HS16" s="78"/>
    </row>
    <row r="17" spans="4:10">
      <c r="D17" s="2"/>
      <c r="E17" s="2"/>
      <c r="F17" s="2"/>
      <c r="G17" s="2"/>
      <c r="H17" s="2"/>
      <c r="I17" s="2"/>
      <c r="J17" s="2"/>
    </row>
    <row r="22" spans="4:10">
      <c r="H22" s="2"/>
    </row>
  </sheetData>
  <mergeCells count="22">
    <mergeCell ref="B15:C15"/>
    <mergeCell ref="B14:C14"/>
    <mergeCell ref="A16:C16"/>
    <mergeCell ref="B7:J7"/>
    <mergeCell ref="B8:J8"/>
    <mergeCell ref="B9:J9"/>
    <mergeCell ref="A10:J10"/>
    <mergeCell ref="A11:A13"/>
    <mergeCell ref="B11:C13"/>
    <mergeCell ref="D11:D12"/>
    <mergeCell ref="E11:E12"/>
    <mergeCell ref="F11:F12"/>
    <mergeCell ref="G11:G12"/>
    <mergeCell ref="H11:H12"/>
    <mergeCell ref="I11:I12"/>
    <mergeCell ref="J11:J12"/>
    <mergeCell ref="B6:J6"/>
    <mergeCell ref="A1:J1"/>
    <mergeCell ref="A2:J2"/>
    <mergeCell ref="A3:J3"/>
    <mergeCell ref="A4:J4"/>
    <mergeCell ref="A5:J5"/>
  </mergeCells>
  <printOptions horizontalCentered="1"/>
  <pageMargins left="0.15748031496062992" right="0.19685039370078741" top="0.78740157480314965" bottom="0.78740157480314965" header="0.15748031496062992" footer="0.31496062992125984"/>
  <pageSetup paperSize="9" scale="90" firstPageNumber="25" fitToHeight="100" orientation="landscape" r:id="rId1"/>
  <headerFooter scaleWithDoc="0">
    <oddHeader>&amp;RPágina &amp;P de &amp;N</oddHeader>
    <oddFooter>&amp;R&amp;G</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2">
    <pageSetUpPr fitToPage="1"/>
  </sheetPr>
  <dimension ref="A1:HO27"/>
  <sheetViews>
    <sheetView showGridLines="0" showZeros="0" view="pageBreakPreview" zoomScaleNormal="115" zoomScaleSheetLayoutView="100" workbookViewId="0">
      <selection activeCell="F21" sqref="F21"/>
    </sheetView>
  </sheetViews>
  <sheetFormatPr defaultRowHeight="15"/>
  <cols>
    <col min="2" max="2" width="6" customWidth="1"/>
    <col min="3" max="3" width="28.5703125" customWidth="1"/>
    <col min="4" max="4" width="31.7109375" customWidth="1"/>
    <col min="5" max="5" width="20.5703125" customWidth="1"/>
    <col min="6" max="6" width="18.85546875" customWidth="1"/>
    <col min="8" max="8" width="11.7109375" bestFit="1" customWidth="1"/>
  </cols>
  <sheetData>
    <row r="1" spans="1:6" s="1" customFormat="1" ht="18">
      <c r="A1" s="1561" t="s">
        <v>0</v>
      </c>
      <c r="B1" s="1562" t="s">
        <v>0</v>
      </c>
      <c r="C1" s="1562" t="s">
        <v>0</v>
      </c>
      <c r="D1" s="1562" t="s">
        <v>0</v>
      </c>
      <c r="E1" s="1562" t="s">
        <v>0</v>
      </c>
      <c r="F1" s="1563" t="s">
        <v>0</v>
      </c>
    </row>
    <row r="2" spans="1:6" s="1" customFormat="1" ht="14.25">
      <c r="A2" s="1564" t="s">
        <v>3314</v>
      </c>
      <c r="B2" s="1565" t="s">
        <v>1</v>
      </c>
      <c r="C2" s="1565" t="s">
        <v>1</v>
      </c>
      <c r="D2" s="1565" t="s">
        <v>1</v>
      </c>
      <c r="E2" s="1565" t="s">
        <v>1</v>
      </c>
      <c r="F2" s="1566" t="s">
        <v>1</v>
      </c>
    </row>
    <row r="3" spans="1:6" s="1" customFormat="1" ht="14.25">
      <c r="A3" s="1567" t="s">
        <v>3315</v>
      </c>
      <c r="B3" s="1568" t="s">
        <v>2</v>
      </c>
      <c r="C3" s="1568" t="s">
        <v>2</v>
      </c>
      <c r="D3" s="1568" t="s">
        <v>2</v>
      </c>
      <c r="E3" s="1568" t="s">
        <v>2</v>
      </c>
      <c r="F3" s="1569" t="s">
        <v>2</v>
      </c>
    </row>
    <row r="4" spans="1:6" s="1" customFormat="1" ht="14.25">
      <c r="A4" s="1567" t="s">
        <v>3</v>
      </c>
      <c r="B4" s="1568" t="s">
        <v>3</v>
      </c>
      <c r="C4" s="1568" t="s">
        <v>3</v>
      </c>
      <c r="D4" s="1568" t="s">
        <v>3</v>
      </c>
      <c r="E4" s="1568" t="s">
        <v>3</v>
      </c>
      <c r="F4" s="1569" t="s">
        <v>3</v>
      </c>
    </row>
    <row r="5" spans="1:6" s="1" customFormat="1" ht="14.25">
      <c r="A5" s="1567" t="s">
        <v>4</v>
      </c>
      <c r="B5" s="1568" t="s">
        <v>4</v>
      </c>
      <c r="C5" s="1568" t="s">
        <v>4</v>
      </c>
      <c r="D5" s="1568" t="s">
        <v>4</v>
      </c>
      <c r="E5" s="1568" t="s">
        <v>4</v>
      </c>
      <c r="F5" s="1569" t="s">
        <v>4</v>
      </c>
    </row>
    <row r="6" spans="1:6" s="5" customFormat="1" ht="15" customHeight="1">
      <c r="A6" s="434" t="s">
        <v>5</v>
      </c>
      <c r="B6" s="1586" t="str">
        <f>ORÇAMENTO!C6</f>
        <v>PAVIMENTAÇÃO URBANA EM SANTO ANTONIO DO LESTE</v>
      </c>
      <c r="C6" s="1586"/>
      <c r="D6" s="1586"/>
      <c r="E6" s="1586"/>
      <c r="F6" s="1587"/>
    </row>
    <row r="7" spans="1:6" s="5" customFormat="1" ht="14.25">
      <c r="A7" s="435" t="s">
        <v>50</v>
      </c>
      <c r="B7" s="1590" t="str">
        <f>ORÇAMENTO!C7</f>
        <v>AVENIDA FORTALEZA TRECHO 01</v>
      </c>
      <c r="C7" s="1590"/>
      <c r="D7" s="1590"/>
      <c r="E7" s="1590"/>
      <c r="F7" s="1591"/>
    </row>
    <row r="8" spans="1:6" s="5" customFormat="1" ht="14.25">
      <c r="A8" s="435" t="s">
        <v>6</v>
      </c>
      <c r="B8" s="1590" t="str">
        <f>ORÇAMENTO!C8</f>
        <v>PREFEITURA MUNICIPAL DE SANTO ANTONIO DO LESTE</v>
      </c>
      <c r="C8" s="1590"/>
      <c r="D8" s="1590"/>
      <c r="E8" s="1590"/>
      <c r="F8" s="1591"/>
    </row>
    <row r="9" spans="1:6" s="5" customFormat="1" ht="15.75" customHeight="1">
      <c r="A9" s="436" t="s">
        <v>7</v>
      </c>
      <c r="B9" s="1592" t="str">
        <f>ORÇAMENTO!C9</f>
        <v>JANEIRO/2022</v>
      </c>
      <c r="C9" s="1593"/>
      <c r="D9" s="1593"/>
      <c r="E9" s="1593"/>
      <c r="F9" s="1594"/>
    </row>
    <row r="10" spans="1:6" s="5" customFormat="1">
      <c r="A10" s="1574" t="s">
        <v>8</v>
      </c>
      <c r="B10" s="1575"/>
      <c r="C10" s="1575"/>
      <c r="D10" s="1575"/>
      <c r="E10" s="1575"/>
      <c r="F10" s="1576"/>
    </row>
    <row r="11" spans="1:6" s="5" customFormat="1" ht="22.5" customHeight="1">
      <c r="A11" s="1045" t="s">
        <v>9</v>
      </c>
      <c r="B11" s="1595" t="s">
        <v>10</v>
      </c>
      <c r="C11" s="1596"/>
      <c r="D11" s="1597"/>
      <c r="E11" s="81" t="s">
        <v>44</v>
      </c>
      <c r="F11" s="1039" t="s">
        <v>11</v>
      </c>
    </row>
    <row r="12" spans="1:6" s="5" customFormat="1" ht="20.100000000000001" customHeight="1">
      <c r="A12" s="1046" t="s">
        <v>12</v>
      </c>
      <c r="B12" s="82" t="str">
        <f>ORÇAMENTO!F14</f>
        <v>ADMINISTRAÇÃO LOCAL</v>
      </c>
      <c r="C12" s="83"/>
      <c r="D12" s="84"/>
      <c r="E12" s="85">
        <f>ORÇAMENTO!K16</f>
        <v>32511.11</v>
      </c>
      <c r="F12" s="1047">
        <f ca="1">E12/E22</f>
        <v>2.0539140927672107E-2</v>
      </c>
    </row>
    <row r="13" spans="1:6" s="5" customFormat="1" ht="20.100000000000001" customHeight="1">
      <c r="A13" s="1048" t="s">
        <v>45</v>
      </c>
      <c r="B13" s="82" t="str">
        <f>ORÇAMENTO!F17</f>
        <v>CANTEIRO DE OBRA</v>
      </c>
      <c r="C13" s="86"/>
      <c r="D13" s="87"/>
      <c r="E13" s="88">
        <f>ORÇAMENTO!K19</f>
        <v>19562.2</v>
      </c>
      <c r="F13" s="1047">
        <f ca="1">E13/E22</f>
        <v>1.2358568583333736E-2</v>
      </c>
    </row>
    <row r="14" spans="1:6" s="5" customFormat="1" ht="20.100000000000001" customHeight="1">
      <c r="A14" s="1048" t="s">
        <v>38</v>
      </c>
      <c r="B14" s="82" t="str">
        <f>ORÇAMENTO!F20</f>
        <v>SERVIÇOS PRELIMINARES</v>
      </c>
      <c r="C14" s="86"/>
      <c r="D14" s="87"/>
      <c r="E14" s="88">
        <f>ORÇAMENTO!K22</f>
        <v>6093.98</v>
      </c>
      <c r="F14" s="1047">
        <f ca="1">E14/E22</f>
        <v>3.8499181981302777E-3</v>
      </c>
    </row>
    <row r="15" spans="1:6" s="5" customFormat="1" ht="20.100000000000001" customHeight="1">
      <c r="A15" s="1048" t="s">
        <v>46</v>
      </c>
      <c r="B15" s="82" t="str">
        <f>ORÇAMENTO!F23</f>
        <v>MOBILIZAÇÃO E DESMOBILIZAÇÃO</v>
      </c>
      <c r="C15" s="86"/>
      <c r="D15" s="87"/>
      <c r="E15" s="88">
        <f>ORÇAMENTO!K26</f>
        <v>79932.34</v>
      </c>
      <c r="F15" s="1047">
        <f ca="1">E15/E22</f>
        <v>5.0497863528455415E-2</v>
      </c>
    </row>
    <row r="16" spans="1:6" s="5" customFormat="1" ht="20.100000000000001" customHeight="1">
      <c r="A16" s="1048" t="s">
        <v>37</v>
      </c>
      <c r="B16" s="82" t="str">
        <f>ORÇAMENTO!F27</f>
        <v>TERRAPLANAGEM</v>
      </c>
      <c r="C16" s="86"/>
      <c r="D16" s="87"/>
      <c r="E16" s="88">
        <f>ORÇAMENTO!K30</f>
        <v>60139.240000000005</v>
      </c>
      <c r="F16" s="1047">
        <f ca="1">E16/E22</f>
        <v>3.7993422114566237E-2</v>
      </c>
    </row>
    <row r="17" spans="1:223" s="5" customFormat="1" ht="20.100000000000001" customHeight="1">
      <c r="A17" s="1048" t="s">
        <v>36</v>
      </c>
      <c r="B17" s="82" t="str">
        <f>ORÇAMENTO!F31</f>
        <v>PAVIMENTAÇÃO</v>
      </c>
      <c r="C17" s="86"/>
      <c r="D17" s="87"/>
      <c r="E17" s="88">
        <f>ORÇAMENTO!K41</f>
        <v>364244.25</v>
      </c>
      <c r="F17" s="1047">
        <f ca="1">E17/E22</f>
        <v>0.23011407432241562</v>
      </c>
    </row>
    <row r="18" spans="1:223" s="5" customFormat="1" ht="20.100000000000001" customHeight="1">
      <c r="A18" s="1048" t="s">
        <v>35</v>
      </c>
      <c r="B18" s="82" t="str">
        <f>ORÇAMENTO!F42</f>
        <v>TRANSPORTE DE MATERIAIS DE PAVIMENTAÇÃO</v>
      </c>
      <c r="C18" s="86"/>
      <c r="D18" s="87"/>
      <c r="E18" s="88">
        <f>ORÇAMENTO!K48</f>
        <v>214981.36999999997</v>
      </c>
      <c r="F18" s="1047">
        <f ca="1">E18/E22</f>
        <v>0.13581611502203461</v>
      </c>
    </row>
    <row r="19" spans="1:223" s="5" customFormat="1" ht="20.100000000000001" customHeight="1">
      <c r="A19" s="1048" t="s">
        <v>34</v>
      </c>
      <c r="B19" s="82" t="str">
        <f>ORÇAMENTO!F49</f>
        <v>DRENAGEM SUPERFICIAL</v>
      </c>
      <c r="C19" s="86"/>
      <c r="D19" s="87"/>
      <c r="E19" s="88">
        <f>ORÇAMENTO!K54</f>
        <v>58892.320000000007</v>
      </c>
      <c r="F19" s="1047">
        <f ca="1">E19/E22</f>
        <v>3.7205670924110638E-2</v>
      </c>
    </row>
    <row r="20" spans="1:223" s="5" customFormat="1" ht="20.100000000000001" customHeight="1">
      <c r="A20" s="1048" t="s">
        <v>32</v>
      </c>
      <c r="B20" s="82" t="str">
        <f>ORÇAMENTO!F55</f>
        <v>SINALIZAÇÃO VIÁRIA</v>
      </c>
      <c r="C20" s="86"/>
      <c r="D20" s="87"/>
      <c r="E20" s="88">
        <f>ORÇAMENTO!K67</f>
        <v>13188.219999999998</v>
      </c>
      <c r="F20" s="1047">
        <f ca="1">E20/E22</f>
        <v>8.3317582563358725E-3</v>
      </c>
    </row>
    <row r="21" spans="1:223" s="5" customFormat="1" ht="20.100000000000001" customHeight="1">
      <c r="A21" s="1048" t="s">
        <v>4032</v>
      </c>
      <c r="B21" s="82" t="str">
        <f>ORÇAMENTO!F68</f>
        <v>DRENAGEM PROFUNDA</v>
      </c>
      <c r="C21" s="86"/>
      <c r="D21" s="87"/>
      <c r="E21" s="88">
        <f ca="1">ORÇAMENTO!K108</f>
        <v>733340.55</v>
      </c>
      <c r="F21" s="1047">
        <f ca="1">E21/E22</f>
        <v>0.46329346812294542</v>
      </c>
    </row>
    <row r="22" spans="1:223" s="5" customFormat="1" ht="20.100000000000001" customHeight="1" thickBot="1">
      <c r="A22" s="1588" t="s">
        <v>3268</v>
      </c>
      <c r="B22" s="1589"/>
      <c r="C22" s="1589"/>
      <c r="D22" s="1589"/>
      <c r="E22" s="1049">
        <f ca="1">SUM(E12:E21)</f>
        <v>1582885.58</v>
      </c>
      <c r="F22" s="1050">
        <f ca="1">SUM(F12:F21)</f>
        <v>1</v>
      </c>
      <c r="G22" s="74"/>
      <c r="H22" s="1490">
        <f ca="1">E22-E21</f>
        <v>849545.03</v>
      </c>
      <c r="I22" s="75"/>
      <c r="J22" s="76"/>
      <c r="K22" s="74"/>
      <c r="L22" s="74"/>
      <c r="M22" s="74"/>
      <c r="N22" s="74"/>
      <c r="O22" s="75"/>
      <c r="P22" s="76"/>
      <c r="Q22" s="74"/>
      <c r="R22" s="74"/>
      <c r="S22" s="74"/>
      <c r="T22" s="74"/>
      <c r="U22" s="75"/>
      <c r="V22" s="76"/>
      <c r="W22" s="74"/>
      <c r="X22" s="74"/>
      <c r="Y22" s="74"/>
      <c r="Z22" s="74"/>
      <c r="AA22" s="75"/>
      <c r="AB22" s="76"/>
      <c r="AC22" s="74"/>
      <c r="AD22" s="74"/>
      <c r="AE22" s="74"/>
      <c r="AF22" s="74"/>
      <c r="AG22" s="75"/>
      <c r="AH22" s="76"/>
      <c r="AI22" s="74"/>
      <c r="AJ22" s="74"/>
      <c r="AK22" s="74"/>
      <c r="AL22" s="74"/>
      <c r="AM22" s="75"/>
      <c r="AN22" s="76"/>
      <c r="AO22" s="74"/>
      <c r="AP22" s="74"/>
      <c r="AQ22" s="74"/>
      <c r="AR22" s="74"/>
      <c r="AS22" s="75"/>
      <c r="AT22" s="76"/>
      <c r="AU22" s="74"/>
      <c r="AV22" s="74"/>
      <c r="AW22" s="74"/>
      <c r="AX22" s="74"/>
      <c r="AY22" s="75"/>
      <c r="AZ22" s="76"/>
      <c r="BA22" s="74"/>
      <c r="BB22" s="74"/>
      <c r="BC22" s="74"/>
      <c r="BD22" s="74"/>
      <c r="BE22" s="75"/>
      <c r="BF22" s="76"/>
      <c r="BG22" s="74"/>
      <c r="BH22" s="74"/>
      <c r="BI22" s="74"/>
      <c r="BJ22" s="74"/>
      <c r="BK22" s="75"/>
      <c r="BL22" s="76"/>
      <c r="BM22" s="74"/>
      <c r="BN22" s="74"/>
      <c r="BO22" s="74"/>
      <c r="BP22" s="74"/>
      <c r="BQ22" s="75"/>
      <c r="BR22" s="76"/>
      <c r="BS22" s="74"/>
      <c r="BT22" s="74"/>
      <c r="BU22" s="74"/>
      <c r="BV22" s="74"/>
      <c r="BW22" s="75"/>
      <c r="BX22" s="76"/>
      <c r="BY22" s="74"/>
      <c r="BZ22" s="74"/>
      <c r="CA22" s="74"/>
      <c r="CB22" s="74"/>
      <c r="CC22" s="75"/>
      <c r="CD22" s="76"/>
      <c r="CE22" s="74"/>
      <c r="CF22" s="74"/>
      <c r="CG22" s="74"/>
      <c r="CH22" s="74"/>
      <c r="CI22" s="75"/>
      <c r="CJ22" s="76"/>
      <c r="CK22" s="74"/>
      <c r="CL22" s="74"/>
      <c r="CM22" s="74"/>
      <c r="CN22" s="74"/>
      <c r="CO22" s="75"/>
      <c r="CP22" s="76"/>
      <c r="CQ22" s="74"/>
      <c r="CR22" s="74"/>
      <c r="CS22" s="74"/>
      <c r="CT22" s="74"/>
      <c r="CU22" s="75"/>
      <c r="CV22" s="76"/>
      <c r="CW22" s="74"/>
      <c r="CX22" s="74"/>
      <c r="CY22" s="74"/>
      <c r="CZ22" s="74"/>
      <c r="DA22" s="75"/>
      <c r="DB22" s="76"/>
      <c r="DC22" s="74"/>
      <c r="DD22" s="74"/>
      <c r="DE22" s="74"/>
      <c r="DF22" s="74"/>
      <c r="DG22" s="75"/>
      <c r="DH22" s="76"/>
      <c r="DI22" s="74"/>
      <c r="DJ22" s="74"/>
      <c r="DK22" s="74"/>
      <c r="DL22" s="74"/>
      <c r="DM22" s="75"/>
      <c r="DN22" s="76"/>
      <c r="DO22" s="74"/>
      <c r="DP22" s="74"/>
      <c r="DQ22" s="74"/>
      <c r="DR22" s="74"/>
      <c r="DS22" s="75"/>
      <c r="DT22" s="76"/>
      <c r="DU22" s="74"/>
      <c r="DV22" s="74"/>
      <c r="DW22" s="74"/>
      <c r="DX22" s="74"/>
      <c r="DY22" s="75"/>
      <c r="DZ22" s="76"/>
      <c r="EA22" s="74"/>
      <c r="EB22" s="74"/>
      <c r="EC22" s="74"/>
      <c r="ED22" s="74"/>
      <c r="EE22" s="75"/>
      <c r="EF22" s="76"/>
      <c r="EG22" s="74"/>
      <c r="EH22" s="74"/>
      <c r="EI22" s="74"/>
      <c r="EJ22" s="74"/>
      <c r="EK22" s="75"/>
      <c r="EL22" s="76"/>
      <c r="EM22" s="74"/>
      <c r="EN22" s="74"/>
      <c r="EO22" s="74"/>
      <c r="EP22" s="74"/>
      <c r="EQ22" s="75"/>
      <c r="ER22" s="76"/>
      <c r="ES22" s="74"/>
      <c r="ET22" s="74"/>
      <c r="EU22" s="74"/>
      <c r="EV22" s="74"/>
      <c r="EW22" s="75"/>
      <c r="EX22" s="76"/>
      <c r="EY22" s="74"/>
      <c r="EZ22" s="74"/>
      <c r="FA22" s="74"/>
      <c r="FB22" s="74"/>
      <c r="FC22" s="75"/>
      <c r="FD22" s="76"/>
      <c r="FE22" s="74"/>
      <c r="FF22" s="74"/>
      <c r="FG22" s="74"/>
      <c r="FH22" s="74"/>
      <c r="FI22" s="75"/>
      <c r="FJ22" s="76"/>
      <c r="FK22" s="74"/>
      <c r="FL22" s="74"/>
      <c r="FM22" s="74"/>
      <c r="FN22" s="74"/>
      <c r="FO22" s="75"/>
      <c r="FP22" s="76"/>
      <c r="FQ22" s="74"/>
      <c r="FR22" s="74"/>
      <c r="FS22" s="74"/>
      <c r="FT22" s="74"/>
      <c r="FU22" s="75"/>
      <c r="FV22" s="76"/>
      <c r="FW22" s="74"/>
      <c r="FX22" s="74"/>
      <c r="FY22" s="74"/>
      <c r="FZ22" s="74"/>
      <c r="GA22" s="75"/>
      <c r="GB22" s="76"/>
      <c r="GC22" s="74"/>
      <c r="GD22" s="74"/>
      <c r="GE22" s="74"/>
      <c r="GF22" s="74"/>
      <c r="GG22" s="75"/>
      <c r="GH22" s="76"/>
      <c r="GI22" s="74"/>
      <c r="GJ22" s="74"/>
      <c r="GK22" s="74"/>
      <c r="GL22" s="74"/>
      <c r="GM22" s="75"/>
      <c r="GN22" s="76"/>
      <c r="GO22" s="74"/>
      <c r="GP22" s="74"/>
      <c r="GQ22" s="74"/>
      <c r="GR22" s="74"/>
      <c r="GS22" s="75"/>
      <c r="GT22" s="76"/>
      <c r="GU22" s="74"/>
      <c r="GV22" s="74"/>
      <c r="GW22" s="74"/>
      <c r="GX22" s="74"/>
      <c r="GY22" s="75"/>
      <c r="GZ22" s="76"/>
      <c r="HA22" s="74"/>
      <c r="HB22" s="74"/>
      <c r="HC22" s="74"/>
      <c r="HD22" s="74"/>
      <c r="HE22" s="75"/>
      <c r="HF22" s="76"/>
      <c r="HG22" s="74"/>
      <c r="HH22" s="74"/>
      <c r="HI22" s="74"/>
      <c r="HJ22" s="74"/>
      <c r="HK22" s="75"/>
      <c r="HL22" s="76"/>
      <c r="HM22" s="74"/>
      <c r="HN22" s="74"/>
      <c r="HO22" s="74"/>
    </row>
    <row r="23" spans="1:223">
      <c r="A23" s="4"/>
      <c r="B23" s="4"/>
      <c r="C23" s="4"/>
      <c r="D23" s="4"/>
      <c r="E23" s="2"/>
      <c r="F23" s="4"/>
      <c r="G23" s="4"/>
      <c r="H23" s="2">
        <f ca="1">H22+600000</f>
        <v>1449545.03</v>
      </c>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row>
    <row r="25" spans="1:223">
      <c r="E25" s="2">
        <f>'QUADRO DE RUAS'!P17</f>
        <v>8612.66</v>
      </c>
    </row>
    <row r="26" spans="1:223">
      <c r="E26">
        <v>1229174.05</v>
      </c>
    </row>
    <row r="27" spans="1:223">
      <c r="E27" s="2">
        <f ca="1">E22-E26</f>
        <v>353711.53</v>
      </c>
    </row>
  </sheetData>
  <mergeCells count="12">
    <mergeCell ref="A22:D22"/>
    <mergeCell ref="A10:F10"/>
    <mergeCell ref="B7:F7"/>
    <mergeCell ref="B8:F8"/>
    <mergeCell ref="B9:F9"/>
    <mergeCell ref="B11:D11"/>
    <mergeCell ref="B6:F6"/>
    <mergeCell ref="A1:F1"/>
    <mergeCell ref="A2:F2"/>
    <mergeCell ref="A3:F3"/>
    <mergeCell ref="A4:F4"/>
    <mergeCell ref="A5:F5"/>
  </mergeCells>
  <printOptions horizontalCentered="1"/>
  <pageMargins left="0.78740157480314965" right="0.19685039370078741" top="0.78740157480314965" bottom="0.78740157480314965" header="0.15748031496062992" footer="0.31496062992125984"/>
  <pageSetup paperSize="9" scale="80" firstPageNumber="25" fitToHeight="100" orientation="portrait" r:id="rId1"/>
  <headerFooter scaleWithDoc="0">
    <oddHeader>&amp;RPágina &amp;P de &amp;N</oddHeader>
    <oddFooter>&amp;R&amp;G</oddFooter>
  </headerFooter>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Plan16">
    <pageSetUpPr fitToPage="1"/>
  </sheetPr>
  <dimension ref="A1:HQ28"/>
  <sheetViews>
    <sheetView showGridLines="0" view="pageBreakPreview" zoomScale="85" zoomScaleNormal="115" zoomScaleSheetLayoutView="85" workbookViewId="0">
      <selection activeCell="F21" sqref="F21"/>
    </sheetView>
  </sheetViews>
  <sheetFormatPr defaultColWidth="9.140625" defaultRowHeight="15"/>
  <cols>
    <col min="1" max="1" width="9.140625" style="53"/>
    <col min="2" max="2" width="6" style="53" customWidth="1"/>
    <col min="3" max="3" width="40.7109375" style="53" customWidth="1"/>
    <col min="4" max="7" width="15.7109375" style="53" customWidth="1"/>
    <col min="8" max="8" width="20.140625" style="53" customWidth="1"/>
    <col min="9" max="16384" width="9.140625" style="53"/>
  </cols>
  <sheetData>
    <row r="1" spans="1:8" s="5" customFormat="1" ht="18">
      <c r="A1" s="1618" t="s">
        <v>0</v>
      </c>
      <c r="B1" s="1619" t="s">
        <v>0</v>
      </c>
      <c r="C1" s="1619" t="s">
        <v>0</v>
      </c>
      <c r="D1" s="1619"/>
      <c r="E1" s="1619"/>
      <c r="F1" s="1619"/>
      <c r="G1" s="1619"/>
      <c r="H1" s="1620"/>
    </row>
    <row r="2" spans="1:8" s="5" customFormat="1" ht="14.25">
      <c r="A2" s="1865" t="s">
        <v>3314</v>
      </c>
      <c r="B2" s="1565" t="s">
        <v>1</v>
      </c>
      <c r="C2" s="1565" t="s">
        <v>1</v>
      </c>
      <c r="D2" s="1565"/>
      <c r="E2" s="1565"/>
      <c r="F2" s="1565"/>
      <c r="G2" s="1565"/>
      <c r="H2" s="1866"/>
    </row>
    <row r="3" spans="1:8" s="5" customFormat="1" ht="14.25">
      <c r="A3" s="1867" t="s">
        <v>3315</v>
      </c>
      <c r="B3" s="1568" t="s">
        <v>2</v>
      </c>
      <c r="C3" s="1568" t="s">
        <v>2</v>
      </c>
      <c r="D3" s="1568"/>
      <c r="E3" s="1568"/>
      <c r="F3" s="1568"/>
      <c r="G3" s="1568"/>
      <c r="H3" s="1868"/>
    </row>
    <row r="4" spans="1:8" s="5" customFormat="1" ht="14.25">
      <c r="A4" s="1867" t="s">
        <v>3</v>
      </c>
      <c r="B4" s="1568" t="s">
        <v>3</v>
      </c>
      <c r="C4" s="1568" t="s">
        <v>3</v>
      </c>
      <c r="D4" s="1568"/>
      <c r="E4" s="1568"/>
      <c r="F4" s="1568"/>
      <c r="G4" s="1568"/>
      <c r="H4" s="1868"/>
    </row>
    <row r="5" spans="1:8" s="5" customFormat="1" ht="14.25">
      <c r="A5" s="1867" t="s">
        <v>4</v>
      </c>
      <c r="B5" s="1568" t="s">
        <v>4</v>
      </c>
      <c r="C5" s="1568" t="s">
        <v>4</v>
      </c>
      <c r="D5" s="1568"/>
      <c r="E5" s="1568"/>
      <c r="F5" s="1568"/>
      <c r="G5" s="1568"/>
      <c r="H5" s="1868"/>
    </row>
    <row r="6" spans="1:8" s="5" customFormat="1" ht="15" customHeight="1">
      <c r="A6" s="69" t="s">
        <v>5</v>
      </c>
      <c r="B6" s="1586" t="str">
        <f>ORÇAMENTO!C6</f>
        <v>PAVIMENTAÇÃO URBANA EM SANTO ANTONIO DO LESTE</v>
      </c>
      <c r="C6" s="1586"/>
      <c r="D6" s="1586"/>
      <c r="E6" s="1586"/>
      <c r="F6" s="1586"/>
      <c r="G6" s="1586"/>
      <c r="H6" s="1856"/>
    </row>
    <row r="7" spans="1:8" s="5" customFormat="1" ht="14.25">
      <c r="A7" s="70" t="s">
        <v>50</v>
      </c>
      <c r="B7" s="1590" t="str">
        <f>ORÇAMENTO!C7</f>
        <v>AVENIDA FORTALEZA TRECHO 01</v>
      </c>
      <c r="C7" s="1590"/>
      <c r="D7" s="1590"/>
      <c r="E7" s="1590"/>
      <c r="F7" s="1590"/>
      <c r="G7" s="1590"/>
      <c r="H7" s="1859"/>
    </row>
    <row r="8" spans="1:8" s="5" customFormat="1" ht="14.25">
      <c r="A8" s="70" t="s">
        <v>6</v>
      </c>
      <c r="B8" s="1590" t="str">
        <f>ORÇAMENTO!C8</f>
        <v>PREFEITURA MUNICIPAL DE SANTO ANTONIO DO LESTE</v>
      </c>
      <c r="C8" s="1590"/>
      <c r="D8" s="1590"/>
      <c r="E8" s="1590"/>
      <c r="F8" s="1590"/>
      <c r="G8" s="1590"/>
      <c r="H8" s="1859"/>
    </row>
    <row r="9" spans="1:8" s="5" customFormat="1" ht="15.75" customHeight="1">
      <c r="A9" s="71" t="s">
        <v>7</v>
      </c>
      <c r="B9" s="1592" t="str">
        <f>ORÇAMENTO!C9</f>
        <v>JANEIRO/2022</v>
      </c>
      <c r="C9" s="1592"/>
      <c r="D9" s="1592"/>
      <c r="E9" s="1592"/>
      <c r="F9" s="1592"/>
      <c r="G9" s="1592"/>
      <c r="H9" s="1860"/>
    </row>
    <row r="10" spans="1:8" s="5" customFormat="1" ht="22.5" customHeight="1">
      <c r="A10" s="1861" t="s">
        <v>3953</v>
      </c>
      <c r="B10" s="1687"/>
      <c r="C10" s="1687"/>
      <c r="D10" s="1687"/>
      <c r="E10" s="1687"/>
      <c r="F10" s="1687"/>
      <c r="G10" s="1687"/>
      <c r="H10" s="1862"/>
    </row>
    <row r="11" spans="1:8" s="5" customFormat="1" ht="22.5" customHeight="1">
      <c r="A11" s="1861" t="s">
        <v>3994</v>
      </c>
      <c r="B11" s="1687"/>
      <c r="C11" s="1687"/>
      <c r="D11" s="1687"/>
      <c r="E11" s="1687"/>
      <c r="F11" s="1687"/>
      <c r="G11" s="1687"/>
      <c r="H11" s="1862"/>
    </row>
    <row r="12" spans="1:8" s="226" customFormat="1" ht="12.75" customHeight="1">
      <c r="A12" s="1899" t="s">
        <v>9</v>
      </c>
      <c r="B12" s="1900" t="s">
        <v>3323</v>
      </c>
      <c r="C12" s="1900"/>
      <c r="D12" s="1881" t="s">
        <v>3356</v>
      </c>
      <c r="E12" s="1345" t="s">
        <v>3360</v>
      </c>
      <c r="F12" s="1343" t="s">
        <v>3361</v>
      </c>
      <c r="G12" s="1881" t="s">
        <v>27</v>
      </c>
      <c r="H12" s="1881" t="s">
        <v>3363</v>
      </c>
    </row>
    <row r="13" spans="1:8" s="226" customFormat="1" ht="12.75">
      <c r="A13" s="1899"/>
      <c r="B13" s="1900"/>
      <c r="C13" s="1900"/>
      <c r="D13" s="1881"/>
      <c r="E13" s="1345" t="s">
        <v>3362</v>
      </c>
      <c r="F13" s="1345" t="s">
        <v>3362</v>
      </c>
      <c r="G13" s="1881"/>
      <c r="H13" s="1881"/>
    </row>
    <row r="14" spans="1:8" s="226" customFormat="1" ht="22.5" customHeight="1">
      <c r="A14" s="1899"/>
      <c r="B14" s="1900"/>
      <c r="C14" s="1900"/>
      <c r="D14" s="1345" t="s">
        <v>3332</v>
      </c>
      <c r="E14" s="1345" t="s">
        <v>3340</v>
      </c>
      <c r="F14" s="1345" t="s">
        <v>3340</v>
      </c>
      <c r="G14" s="1345" t="s">
        <v>3345</v>
      </c>
      <c r="H14" s="1345" t="s">
        <v>3364</v>
      </c>
    </row>
    <row r="15" spans="1:8" s="226" customFormat="1" ht="20.100000000000001" customHeight="1">
      <c r="A15" s="1354">
        <v>1</v>
      </c>
      <c r="B15" s="1897" t="str">
        <f>VLOOKUP($A15,'QUADRO DE RUAS'!$A:$P,2,FALSE)</f>
        <v>AVENIDA FORTALEZA T01</v>
      </c>
      <c r="C15" s="1897"/>
      <c r="D15" s="1355">
        <f>TSD!$H$14</f>
        <v>2410.86</v>
      </c>
      <c r="E15" s="1356">
        <f>'COMP. TSD CAPA'!$G$19</f>
        <v>7.3000000000000001E-3</v>
      </c>
      <c r="F15" s="1356">
        <f>'COMP. TSD CAPA'!$G$20</f>
        <v>1.4999999999999999E-2</v>
      </c>
      <c r="G15" s="451">
        <v>30</v>
      </c>
      <c r="H15" s="1355">
        <f t="shared" ref="H15:H16" si="0">TRUNC(((D15*F15*G15)+(D15*E15*G15)),3)</f>
        <v>1612.865</v>
      </c>
    </row>
    <row r="16" spans="1:8" s="226" customFormat="1" ht="20.100000000000001" customHeight="1">
      <c r="A16" s="1354">
        <f>A15+1</f>
        <v>2</v>
      </c>
      <c r="B16" s="1897" t="str">
        <f>VLOOKUP($A16,'QUADRO DE RUAS'!$A:$P,2,FALSE)</f>
        <v>AVENIDA FORTALEZA T02</v>
      </c>
      <c r="C16" s="1897"/>
      <c r="D16" s="1355">
        <f>TSD!$H$15</f>
        <v>6201.8</v>
      </c>
      <c r="E16" s="1356">
        <f>'COMP. TSD CAPA'!$G$19</f>
        <v>7.3000000000000001E-3</v>
      </c>
      <c r="F16" s="1356">
        <f>'COMP. TSD CAPA'!$G$20</f>
        <v>1.4999999999999999E-2</v>
      </c>
      <c r="G16" s="451">
        <v>30</v>
      </c>
      <c r="H16" s="1355">
        <f t="shared" si="0"/>
        <v>4149.0039999999999</v>
      </c>
    </row>
    <row r="17" spans="1:225" s="77" customFormat="1" ht="20.100000000000001" customHeight="1">
      <c r="A17" s="1895" t="s">
        <v>3335</v>
      </c>
      <c r="B17" s="1895"/>
      <c r="C17" s="1895"/>
      <c r="D17" s="231">
        <f>SUM(D15:D16)</f>
        <v>8612.66</v>
      </c>
      <c r="E17" s="1357"/>
      <c r="F17" s="231"/>
      <c r="G17" s="231"/>
      <c r="H17" s="231">
        <f>TRUNC(SUM(H15:H16),2)</f>
        <v>5761.86</v>
      </c>
      <c r="I17" s="78"/>
      <c r="J17" s="78"/>
      <c r="K17" s="79"/>
      <c r="L17" s="80"/>
      <c r="M17" s="78"/>
      <c r="N17" s="78"/>
      <c r="O17" s="78"/>
      <c r="P17" s="78"/>
      <c r="Q17" s="79"/>
      <c r="R17" s="80"/>
      <c r="S17" s="78"/>
      <c r="T17" s="78"/>
      <c r="U17" s="78"/>
      <c r="V17" s="78"/>
      <c r="W17" s="79"/>
      <c r="X17" s="80"/>
      <c r="Y17" s="78"/>
      <c r="Z17" s="78"/>
      <c r="AA17" s="78"/>
      <c r="AB17" s="78"/>
      <c r="AC17" s="79"/>
      <c r="AD17" s="80"/>
      <c r="AE17" s="78"/>
      <c r="AF17" s="78"/>
      <c r="AG17" s="78"/>
      <c r="AH17" s="78"/>
      <c r="AI17" s="79"/>
      <c r="AJ17" s="80"/>
      <c r="AK17" s="78"/>
      <c r="AL17" s="78"/>
      <c r="AM17" s="78"/>
      <c r="AN17" s="78"/>
      <c r="AO17" s="79"/>
      <c r="AP17" s="80"/>
      <c r="AQ17" s="78"/>
      <c r="AR17" s="78"/>
      <c r="AS17" s="78"/>
      <c r="AT17" s="78"/>
      <c r="AU17" s="79"/>
      <c r="AV17" s="80"/>
      <c r="AW17" s="78"/>
      <c r="AX17" s="78"/>
      <c r="AY17" s="78"/>
      <c r="AZ17" s="78"/>
      <c r="BA17" s="79"/>
      <c r="BB17" s="80"/>
      <c r="BC17" s="78"/>
      <c r="BD17" s="78"/>
      <c r="BE17" s="78"/>
      <c r="BF17" s="78"/>
      <c r="BG17" s="79"/>
      <c r="BH17" s="80"/>
      <c r="BI17" s="78"/>
      <c r="BJ17" s="78"/>
      <c r="BK17" s="78"/>
      <c r="BL17" s="78"/>
      <c r="BM17" s="79"/>
      <c r="BN17" s="80"/>
      <c r="BO17" s="78"/>
      <c r="BP17" s="78"/>
      <c r="BQ17" s="78"/>
      <c r="BR17" s="78"/>
      <c r="BS17" s="79"/>
      <c r="BT17" s="80"/>
      <c r="BU17" s="78"/>
      <c r="BV17" s="78"/>
      <c r="BW17" s="78"/>
      <c r="BX17" s="78"/>
      <c r="BY17" s="79"/>
      <c r="BZ17" s="80"/>
      <c r="CA17" s="78"/>
      <c r="CB17" s="78"/>
      <c r="CC17" s="78"/>
      <c r="CD17" s="78"/>
      <c r="CE17" s="79"/>
      <c r="CF17" s="80"/>
      <c r="CG17" s="78"/>
      <c r="CH17" s="78"/>
      <c r="CI17" s="78"/>
      <c r="CJ17" s="78"/>
      <c r="CK17" s="79"/>
      <c r="CL17" s="80"/>
      <c r="CM17" s="78"/>
      <c r="CN17" s="78"/>
      <c r="CO17" s="78"/>
      <c r="CP17" s="78"/>
      <c r="CQ17" s="79"/>
      <c r="CR17" s="80"/>
      <c r="CS17" s="78"/>
      <c r="CT17" s="78"/>
      <c r="CU17" s="78"/>
      <c r="CV17" s="78"/>
      <c r="CW17" s="79"/>
      <c r="CX17" s="80"/>
      <c r="CY17" s="78"/>
      <c r="CZ17" s="78"/>
      <c r="DA17" s="78"/>
      <c r="DB17" s="78"/>
      <c r="DC17" s="79"/>
      <c r="DD17" s="80"/>
      <c r="DE17" s="78"/>
      <c r="DF17" s="78"/>
      <c r="DG17" s="78"/>
      <c r="DH17" s="78"/>
      <c r="DI17" s="79"/>
      <c r="DJ17" s="80"/>
      <c r="DK17" s="78"/>
      <c r="DL17" s="78"/>
      <c r="DM17" s="78"/>
      <c r="DN17" s="78"/>
      <c r="DO17" s="79"/>
      <c r="DP17" s="80"/>
      <c r="DQ17" s="78"/>
      <c r="DR17" s="78"/>
      <c r="DS17" s="78"/>
      <c r="DT17" s="78"/>
      <c r="DU17" s="79"/>
      <c r="DV17" s="80"/>
      <c r="DW17" s="78"/>
      <c r="DX17" s="78"/>
      <c r="DY17" s="78"/>
      <c r="DZ17" s="78"/>
      <c r="EA17" s="79"/>
      <c r="EB17" s="80"/>
      <c r="EC17" s="78"/>
      <c r="ED17" s="78"/>
      <c r="EE17" s="78"/>
      <c r="EF17" s="78"/>
      <c r="EG17" s="79"/>
      <c r="EH17" s="80"/>
      <c r="EI17" s="78"/>
      <c r="EJ17" s="78"/>
      <c r="EK17" s="78"/>
      <c r="EL17" s="78"/>
      <c r="EM17" s="79"/>
      <c r="EN17" s="80"/>
      <c r="EO17" s="78"/>
      <c r="EP17" s="78"/>
      <c r="EQ17" s="78"/>
      <c r="ER17" s="78"/>
      <c r="ES17" s="79"/>
      <c r="ET17" s="80"/>
      <c r="EU17" s="78"/>
      <c r="EV17" s="78"/>
      <c r="EW17" s="78"/>
      <c r="EX17" s="78"/>
      <c r="EY17" s="79"/>
      <c r="EZ17" s="80"/>
      <c r="FA17" s="78"/>
      <c r="FB17" s="78"/>
      <c r="FC17" s="78"/>
      <c r="FD17" s="78"/>
      <c r="FE17" s="79"/>
      <c r="FF17" s="80"/>
      <c r="FG17" s="78"/>
      <c r="FH17" s="78"/>
      <c r="FI17" s="78"/>
      <c r="FJ17" s="78"/>
      <c r="FK17" s="79"/>
      <c r="FL17" s="80"/>
      <c r="FM17" s="78"/>
      <c r="FN17" s="78"/>
      <c r="FO17" s="78"/>
      <c r="FP17" s="78"/>
      <c r="FQ17" s="79"/>
      <c r="FR17" s="80"/>
      <c r="FS17" s="78"/>
      <c r="FT17" s="78"/>
      <c r="FU17" s="78"/>
      <c r="FV17" s="78"/>
      <c r="FW17" s="79"/>
      <c r="FX17" s="80"/>
      <c r="FY17" s="78"/>
      <c r="FZ17" s="78"/>
      <c r="GA17" s="78"/>
      <c r="GB17" s="78"/>
      <c r="GC17" s="79"/>
      <c r="GD17" s="80"/>
      <c r="GE17" s="78"/>
      <c r="GF17" s="78"/>
      <c r="GG17" s="78"/>
      <c r="GH17" s="78"/>
      <c r="GI17" s="79"/>
      <c r="GJ17" s="80"/>
      <c r="GK17" s="78"/>
      <c r="GL17" s="78"/>
      <c r="GM17" s="78"/>
      <c r="GN17" s="78"/>
      <c r="GO17" s="79"/>
      <c r="GP17" s="80"/>
      <c r="GQ17" s="78"/>
      <c r="GR17" s="78"/>
      <c r="GS17" s="78"/>
      <c r="GT17" s="78"/>
      <c r="GU17" s="79"/>
      <c r="GV17" s="80"/>
      <c r="GW17" s="78"/>
      <c r="GX17" s="78"/>
      <c r="GY17" s="78"/>
      <c r="GZ17" s="78"/>
      <c r="HA17" s="79"/>
      <c r="HB17" s="80"/>
      <c r="HC17" s="78"/>
      <c r="HD17" s="78"/>
      <c r="HE17" s="78"/>
      <c r="HF17" s="78"/>
      <c r="HG17" s="79"/>
      <c r="HH17" s="80"/>
      <c r="HI17" s="78"/>
      <c r="HJ17" s="78"/>
      <c r="HK17" s="78"/>
      <c r="HL17" s="78"/>
      <c r="HM17" s="79"/>
      <c r="HN17" s="80"/>
      <c r="HO17" s="78"/>
      <c r="HP17" s="78"/>
      <c r="HQ17" s="78"/>
    </row>
    <row r="18" spans="1:225">
      <c r="A18" s="1901" t="str">
        <f>'TRANSP. BRITA (CALÇADA)'!A20</f>
        <v>TRANSPORTE COM CAMINHÃO BASCULANTE DE 14 M³, EM VIA URBANA PAVIMENTADA, DMT ATÉ 30 KM (UNIDADE: M3XKM). AF_07/2020</v>
      </c>
      <c r="B18" s="1902"/>
      <c r="C18" s="1902"/>
      <c r="D18" s="1902"/>
      <c r="E18" s="1902"/>
      <c r="F18" s="1902"/>
      <c r="G18" s="1902"/>
      <c r="H18" s="1903"/>
    </row>
    <row r="19" spans="1:225">
      <c r="A19" s="1904"/>
      <c r="B19" s="1905"/>
      <c r="C19" s="1905"/>
      <c r="D19" s="1905"/>
      <c r="E19" s="1905"/>
      <c r="F19" s="1905"/>
      <c r="G19" s="1905"/>
      <c r="H19" s="1906"/>
    </row>
    <row r="20" spans="1:225" s="5" customFormat="1" ht="22.5" customHeight="1">
      <c r="A20" s="1898" t="s">
        <v>3994</v>
      </c>
      <c r="B20" s="1898"/>
      <c r="C20" s="1898"/>
      <c r="D20" s="1898"/>
      <c r="E20" s="1898"/>
      <c r="F20" s="1898"/>
      <c r="G20" s="1898"/>
      <c r="H20" s="1898"/>
    </row>
    <row r="21" spans="1:225" s="226" customFormat="1" ht="12.75" customHeight="1">
      <c r="A21" s="1899" t="s">
        <v>9</v>
      </c>
      <c r="B21" s="1900" t="s">
        <v>3323</v>
      </c>
      <c r="C21" s="1900"/>
      <c r="D21" s="1881" t="s">
        <v>3356</v>
      </c>
      <c r="E21" s="1345" t="s">
        <v>3360</v>
      </c>
      <c r="F21" s="1343" t="s">
        <v>3361</v>
      </c>
      <c r="G21" s="1881" t="s">
        <v>27</v>
      </c>
      <c r="H21" s="1881" t="s">
        <v>3363</v>
      </c>
    </row>
    <row r="22" spans="1:225" s="226" customFormat="1" ht="12.75">
      <c r="A22" s="1899"/>
      <c r="B22" s="1900"/>
      <c r="C22" s="1900"/>
      <c r="D22" s="1881"/>
      <c r="E22" s="1345" t="s">
        <v>3362</v>
      </c>
      <c r="F22" s="1345" t="s">
        <v>3362</v>
      </c>
      <c r="G22" s="1881"/>
      <c r="H22" s="1881"/>
    </row>
    <row r="23" spans="1:225" s="226" customFormat="1" ht="22.5" customHeight="1">
      <c r="A23" s="1899"/>
      <c r="B23" s="1900"/>
      <c r="C23" s="1900"/>
      <c r="D23" s="1345" t="s">
        <v>3332</v>
      </c>
      <c r="E23" s="1345" t="s">
        <v>3340</v>
      </c>
      <c r="F23" s="1345" t="s">
        <v>3340</v>
      </c>
      <c r="G23" s="1345" t="s">
        <v>3345</v>
      </c>
      <c r="H23" s="1345" t="s">
        <v>3364</v>
      </c>
    </row>
    <row r="24" spans="1:225" s="226" customFormat="1" ht="20.100000000000001" customHeight="1">
      <c r="A24" s="1354">
        <v>1</v>
      </c>
      <c r="B24" s="1897" t="str">
        <f>VLOOKUP($A24,'QUADRO DE RUAS'!$A:$P,2,FALSE)</f>
        <v>AVENIDA FORTALEZA T01</v>
      </c>
      <c r="C24" s="1897"/>
      <c r="D24" s="1355">
        <f>TSD!$H$14</f>
        <v>2410.86</v>
      </c>
      <c r="E24" s="1356">
        <f>'COMP. TSD CAPA'!$G$19</f>
        <v>7.3000000000000001E-3</v>
      </c>
      <c r="F24" s="1356">
        <f>'COMP. TSD CAPA'!$G$20</f>
        <v>1.4999999999999999E-2</v>
      </c>
      <c r="G24" s="451">
        <f>$I$24-G15</f>
        <v>136</v>
      </c>
      <c r="H24" s="1355">
        <f t="shared" ref="H24:H25" si="1">TRUNC(((D24*F24*G24)+(D24*E24*G24)),3)</f>
        <v>7311.6559999999999</v>
      </c>
      <c r="I24" s="1076">
        <v>166</v>
      </c>
    </row>
    <row r="25" spans="1:225" s="226" customFormat="1" ht="20.100000000000001" customHeight="1">
      <c r="A25" s="1354">
        <f>A24+1</f>
        <v>2</v>
      </c>
      <c r="B25" s="1897" t="str">
        <f>VLOOKUP($A25,'QUADRO DE RUAS'!$A:$P,2,FALSE)</f>
        <v>AVENIDA FORTALEZA T02</v>
      </c>
      <c r="C25" s="1897"/>
      <c r="D25" s="1355">
        <f>TSD!$H$15</f>
        <v>6201.8</v>
      </c>
      <c r="E25" s="1356">
        <f>'COMP. TSD CAPA'!$G$19</f>
        <v>7.3000000000000001E-3</v>
      </c>
      <c r="F25" s="1356">
        <f>'COMP. TSD CAPA'!$G$20</f>
        <v>1.4999999999999999E-2</v>
      </c>
      <c r="G25" s="451">
        <f>$I$24-G16</f>
        <v>136</v>
      </c>
      <c r="H25" s="1355">
        <f t="shared" si="1"/>
        <v>18808.819</v>
      </c>
    </row>
    <row r="26" spans="1:225" s="77" customFormat="1" ht="20.100000000000001" customHeight="1">
      <c r="A26" s="1895" t="s">
        <v>3335</v>
      </c>
      <c r="B26" s="1895"/>
      <c r="C26" s="1895"/>
      <c r="D26" s="231">
        <f>SUM(D24:D25)</f>
        <v>8612.66</v>
      </c>
      <c r="E26" s="1357"/>
      <c r="F26" s="231"/>
      <c r="G26" s="231"/>
      <c r="H26" s="231">
        <f>TRUNC(SUM(H24:H25),2)</f>
        <v>26120.47</v>
      </c>
      <c r="I26" s="78"/>
      <c r="J26" s="78"/>
      <c r="K26" s="79"/>
      <c r="L26" s="80"/>
      <c r="M26" s="78"/>
      <c r="N26" s="78"/>
      <c r="O26" s="78"/>
      <c r="P26" s="78"/>
      <c r="Q26" s="79"/>
      <c r="R26" s="80"/>
      <c r="S26" s="78"/>
      <c r="T26" s="78"/>
      <c r="U26" s="78"/>
      <c r="V26" s="78"/>
      <c r="W26" s="79"/>
      <c r="X26" s="80"/>
      <c r="Y26" s="78"/>
      <c r="Z26" s="78"/>
      <c r="AA26" s="78"/>
      <c r="AB26" s="78"/>
      <c r="AC26" s="79"/>
      <c r="AD26" s="80"/>
      <c r="AE26" s="78"/>
      <c r="AF26" s="78"/>
      <c r="AG26" s="78"/>
      <c r="AH26" s="78"/>
      <c r="AI26" s="79"/>
      <c r="AJ26" s="80"/>
      <c r="AK26" s="78"/>
      <c r="AL26" s="78"/>
      <c r="AM26" s="78"/>
      <c r="AN26" s="78"/>
      <c r="AO26" s="79"/>
      <c r="AP26" s="80"/>
      <c r="AQ26" s="78"/>
      <c r="AR26" s="78"/>
      <c r="AS26" s="78"/>
      <c r="AT26" s="78"/>
      <c r="AU26" s="79"/>
      <c r="AV26" s="80"/>
      <c r="AW26" s="78"/>
      <c r="AX26" s="78"/>
      <c r="AY26" s="78"/>
      <c r="AZ26" s="78"/>
      <c r="BA26" s="79"/>
      <c r="BB26" s="80"/>
      <c r="BC26" s="78"/>
      <c r="BD26" s="78"/>
      <c r="BE26" s="78"/>
      <c r="BF26" s="78"/>
      <c r="BG26" s="79"/>
      <c r="BH26" s="80"/>
      <c r="BI26" s="78"/>
      <c r="BJ26" s="78"/>
      <c r="BK26" s="78"/>
      <c r="BL26" s="78"/>
      <c r="BM26" s="79"/>
      <c r="BN26" s="80"/>
      <c r="BO26" s="78"/>
      <c r="BP26" s="78"/>
      <c r="BQ26" s="78"/>
      <c r="BR26" s="78"/>
      <c r="BS26" s="79"/>
      <c r="BT26" s="80"/>
      <c r="BU26" s="78"/>
      <c r="BV26" s="78"/>
      <c r="BW26" s="78"/>
      <c r="BX26" s="78"/>
      <c r="BY26" s="79"/>
      <c r="BZ26" s="80"/>
      <c r="CA26" s="78"/>
      <c r="CB26" s="78"/>
      <c r="CC26" s="78"/>
      <c r="CD26" s="78"/>
      <c r="CE26" s="79"/>
      <c r="CF26" s="80"/>
      <c r="CG26" s="78"/>
      <c r="CH26" s="78"/>
      <c r="CI26" s="78"/>
      <c r="CJ26" s="78"/>
      <c r="CK26" s="79"/>
      <c r="CL26" s="80"/>
      <c r="CM26" s="78"/>
      <c r="CN26" s="78"/>
      <c r="CO26" s="78"/>
      <c r="CP26" s="78"/>
      <c r="CQ26" s="79"/>
      <c r="CR26" s="80"/>
      <c r="CS26" s="78"/>
      <c r="CT26" s="78"/>
      <c r="CU26" s="78"/>
      <c r="CV26" s="78"/>
      <c r="CW26" s="79"/>
      <c r="CX26" s="80"/>
      <c r="CY26" s="78"/>
      <c r="CZ26" s="78"/>
      <c r="DA26" s="78"/>
      <c r="DB26" s="78"/>
      <c r="DC26" s="79"/>
      <c r="DD26" s="80"/>
      <c r="DE26" s="78"/>
      <c r="DF26" s="78"/>
      <c r="DG26" s="78"/>
      <c r="DH26" s="78"/>
      <c r="DI26" s="79"/>
      <c r="DJ26" s="80"/>
      <c r="DK26" s="78"/>
      <c r="DL26" s="78"/>
      <c r="DM26" s="78"/>
      <c r="DN26" s="78"/>
      <c r="DO26" s="79"/>
      <c r="DP26" s="80"/>
      <c r="DQ26" s="78"/>
      <c r="DR26" s="78"/>
      <c r="DS26" s="78"/>
      <c r="DT26" s="78"/>
      <c r="DU26" s="79"/>
      <c r="DV26" s="80"/>
      <c r="DW26" s="78"/>
      <c r="DX26" s="78"/>
      <c r="DY26" s="78"/>
      <c r="DZ26" s="78"/>
      <c r="EA26" s="79"/>
      <c r="EB26" s="80"/>
      <c r="EC26" s="78"/>
      <c r="ED26" s="78"/>
      <c r="EE26" s="78"/>
      <c r="EF26" s="78"/>
      <c r="EG26" s="79"/>
      <c r="EH26" s="80"/>
      <c r="EI26" s="78"/>
      <c r="EJ26" s="78"/>
      <c r="EK26" s="78"/>
      <c r="EL26" s="78"/>
      <c r="EM26" s="79"/>
      <c r="EN26" s="80"/>
      <c r="EO26" s="78"/>
      <c r="EP26" s="78"/>
      <c r="EQ26" s="78"/>
      <c r="ER26" s="78"/>
      <c r="ES26" s="79"/>
      <c r="ET26" s="80"/>
      <c r="EU26" s="78"/>
      <c r="EV26" s="78"/>
      <c r="EW26" s="78"/>
      <c r="EX26" s="78"/>
      <c r="EY26" s="79"/>
      <c r="EZ26" s="80"/>
      <c r="FA26" s="78"/>
      <c r="FB26" s="78"/>
      <c r="FC26" s="78"/>
      <c r="FD26" s="78"/>
      <c r="FE26" s="79"/>
      <c r="FF26" s="80"/>
      <c r="FG26" s="78"/>
      <c r="FH26" s="78"/>
      <c r="FI26" s="78"/>
      <c r="FJ26" s="78"/>
      <c r="FK26" s="79"/>
      <c r="FL26" s="80"/>
      <c r="FM26" s="78"/>
      <c r="FN26" s="78"/>
      <c r="FO26" s="78"/>
      <c r="FP26" s="78"/>
      <c r="FQ26" s="79"/>
      <c r="FR26" s="80"/>
      <c r="FS26" s="78"/>
      <c r="FT26" s="78"/>
      <c r="FU26" s="78"/>
      <c r="FV26" s="78"/>
      <c r="FW26" s="79"/>
      <c r="FX26" s="80"/>
      <c r="FY26" s="78"/>
      <c r="FZ26" s="78"/>
      <c r="GA26" s="78"/>
      <c r="GB26" s="78"/>
      <c r="GC26" s="79"/>
      <c r="GD26" s="80"/>
      <c r="GE26" s="78"/>
      <c r="GF26" s="78"/>
      <c r="GG26" s="78"/>
      <c r="GH26" s="78"/>
      <c r="GI26" s="79"/>
      <c r="GJ26" s="80"/>
      <c r="GK26" s="78"/>
      <c r="GL26" s="78"/>
      <c r="GM26" s="78"/>
      <c r="GN26" s="78"/>
      <c r="GO26" s="79"/>
      <c r="GP26" s="80"/>
      <c r="GQ26" s="78"/>
      <c r="GR26" s="78"/>
      <c r="GS26" s="78"/>
      <c r="GT26" s="78"/>
      <c r="GU26" s="79"/>
      <c r="GV26" s="80"/>
      <c r="GW26" s="78"/>
      <c r="GX26" s="78"/>
      <c r="GY26" s="78"/>
      <c r="GZ26" s="78"/>
      <c r="HA26" s="79"/>
      <c r="HB26" s="80"/>
      <c r="HC26" s="78"/>
      <c r="HD26" s="78"/>
      <c r="HE26" s="78"/>
      <c r="HF26" s="78"/>
      <c r="HG26" s="79"/>
      <c r="HH26" s="80"/>
      <c r="HI26" s="78"/>
      <c r="HJ26" s="78"/>
      <c r="HK26" s="78"/>
      <c r="HL26" s="78"/>
      <c r="HM26" s="79"/>
      <c r="HN26" s="80"/>
      <c r="HO26" s="78"/>
      <c r="HP26" s="78"/>
      <c r="HQ26" s="78"/>
    </row>
    <row r="27" spans="1:225">
      <c r="A27" s="1896" t="str">
        <f>'TRANSP. BRITA (CALÇADA)'!A31</f>
        <v>TRANSPORTE COM CAMINHÃO BASCULANTE DE 14 M³, EM VIA URBANA PAVIMENTADA, ADICIONAL PARA DMT EXCEDENTE A 30 KM (UNIDADE: M3XKM). AF_07/2020</v>
      </c>
      <c r="B27" s="1896"/>
      <c r="C27" s="1896"/>
      <c r="D27" s="1896"/>
      <c r="E27" s="1896"/>
      <c r="F27" s="1896"/>
      <c r="G27" s="1896"/>
      <c r="H27" s="1896"/>
    </row>
    <row r="28" spans="1:225">
      <c r="A28" s="1896"/>
      <c r="B28" s="1896"/>
      <c r="C28" s="1896"/>
      <c r="D28" s="1896"/>
      <c r="E28" s="1896"/>
      <c r="F28" s="1896"/>
      <c r="G28" s="1896"/>
      <c r="H28" s="1896"/>
    </row>
  </sheetData>
  <mergeCells count="30">
    <mergeCell ref="B15:C15"/>
    <mergeCell ref="A17:C17"/>
    <mergeCell ref="A18:H19"/>
    <mergeCell ref="B16:C16"/>
    <mergeCell ref="B6:H6"/>
    <mergeCell ref="B7:H7"/>
    <mergeCell ref="B8:H8"/>
    <mergeCell ref="B9:H9"/>
    <mergeCell ref="A10:H10"/>
    <mergeCell ref="A12:A14"/>
    <mergeCell ref="B12:C14"/>
    <mergeCell ref="D12:D13"/>
    <mergeCell ref="G12:G13"/>
    <mergeCell ref="H12:H13"/>
    <mergeCell ref="A11:H11"/>
    <mergeCell ref="A1:H1"/>
    <mergeCell ref="A2:H2"/>
    <mergeCell ref="A3:H3"/>
    <mergeCell ref="A4:H4"/>
    <mergeCell ref="A5:H5"/>
    <mergeCell ref="A26:C26"/>
    <mergeCell ref="A27:H28"/>
    <mergeCell ref="B24:C24"/>
    <mergeCell ref="B25:C25"/>
    <mergeCell ref="A20:H20"/>
    <mergeCell ref="A21:A23"/>
    <mergeCell ref="B21:C23"/>
    <mergeCell ref="D21:D22"/>
    <mergeCell ref="G21:G22"/>
    <mergeCell ref="H21:H22"/>
  </mergeCells>
  <printOptions horizontalCentered="1"/>
  <pageMargins left="0.78740157480314965" right="0.19685039370078741" top="0.39370078740157483" bottom="0.78740157480314965" header="0.11811023622047245" footer="0.31496062992125984"/>
  <pageSetup paperSize="9" scale="98" firstPageNumber="25" fitToHeight="100" orientation="landscape" r:id="rId1"/>
  <headerFooter scaleWithDoc="0">
    <oddHeader>&amp;RPágina &amp;P de &amp;N</oddHeader>
    <oddFooter>&amp;R&amp;G</oddFooter>
  </headerFooter>
  <rowBreaks count="1" manualBreakCount="1">
    <brk id="19" max="16383" man="1"/>
  </rowBreaks>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Plan17"/>
  <dimension ref="A1:HP44"/>
  <sheetViews>
    <sheetView showGridLines="0" view="pageBreakPreview" topLeftCell="A10" zoomScale="85" zoomScaleNormal="115" zoomScaleSheetLayoutView="85" workbookViewId="0">
      <selection activeCell="F21" sqref="F21"/>
    </sheetView>
  </sheetViews>
  <sheetFormatPr defaultColWidth="9.140625" defaultRowHeight="15"/>
  <cols>
    <col min="1" max="1" width="9.140625" style="53"/>
    <col min="2" max="2" width="6" style="53" customWidth="1"/>
    <col min="3" max="3" width="40.7109375" style="53" customWidth="1"/>
    <col min="4" max="6" width="15.7109375" style="53" customWidth="1"/>
    <col min="7" max="7" width="18.7109375" style="53" customWidth="1"/>
    <col min="8" max="8" width="15.7109375" style="53" customWidth="1"/>
    <col min="9" max="9" width="24" style="53" customWidth="1"/>
    <col min="10" max="16384" width="9.140625" style="53"/>
  </cols>
  <sheetData>
    <row r="1" spans="1:9" s="5" customFormat="1" ht="18">
      <c r="A1" s="1561" t="s">
        <v>0</v>
      </c>
      <c r="B1" s="1562" t="s">
        <v>0</v>
      </c>
      <c r="C1" s="1562" t="s">
        <v>0</v>
      </c>
      <c r="D1" s="1562"/>
      <c r="E1" s="1562"/>
      <c r="F1" s="1562"/>
      <c r="G1" s="1562"/>
      <c r="H1" s="1562"/>
      <c r="I1" s="1563"/>
    </row>
    <row r="2" spans="1:9" s="5" customFormat="1" ht="14.25">
      <c r="A2" s="1564" t="s">
        <v>3314</v>
      </c>
      <c r="B2" s="1565" t="s">
        <v>1</v>
      </c>
      <c r="C2" s="1565" t="s">
        <v>1</v>
      </c>
      <c r="D2" s="1565"/>
      <c r="E2" s="1565"/>
      <c r="F2" s="1565"/>
      <c r="G2" s="1565"/>
      <c r="H2" s="1565"/>
      <c r="I2" s="1566"/>
    </row>
    <row r="3" spans="1:9" s="5" customFormat="1" ht="14.25">
      <c r="A3" s="1567" t="s">
        <v>3315</v>
      </c>
      <c r="B3" s="1568" t="s">
        <v>2</v>
      </c>
      <c r="C3" s="1568" t="s">
        <v>2</v>
      </c>
      <c r="D3" s="1568"/>
      <c r="E3" s="1568"/>
      <c r="F3" s="1568"/>
      <c r="G3" s="1568"/>
      <c r="H3" s="1568"/>
      <c r="I3" s="1569"/>
    </row>
    <row r="4" spans="1:9" s="5" customFormat="1" ht="14.25">
      <c r="A4" s="1567" t="s">
        <v>3</v>
      </c>
      <c r="B4" s="1568" t="s">
        <v>3</v>
      </c>
      <c r="C4" s="1568" t="s">
        <v>3</v>
      </c>
      <c r="D4" s="1568"/>
      <c r="E4" s="1568"/>
      <c r="F4" s="1568"/>
      <c r="G4" s="1568"/>
      <c r="H4" s="1568"/>
      <c r="I4" s="1569"/>
    </row>
    <row r="5" spans="1:9" s="5" customFormat="1" ht="14.25">
      <c r="A5" s="1567" t="s">
        <v>4</v>
      </c>
      <c r="B5" s="1568" t="s">
        <v>4</v>
      </c>
      <c r="C5" s="1568" t="s">
        <v>4</v>
      </c>
      <c r="D5" s="1568"/>
      <c r="E5" s="1568"/>
      <c r="F5" s="1568"/>
      <c r="G5" s="1568"/>
      <c r="H5" s="1568"/>
      <c r="I5" s="1569"/>
    </row>
    <row r="6" spans="1:9" s="5" customFormat="1" ht="15" customHeight="1">
      <c r="A6" s="434" t="s">
        <v>5</v>
      </c>
      <c r="B6" s="1586" t="str">
        <f>ORÇAMENTO!C6</f>
        <v>PAVIMENTAÇÃO URBANA EM SANTO ANTONIO DO LESTE</v>
      </c>
      <c r="C6" s="1586"/>
      <c r="D6" s="1586"/>
      <c r="E6" s="1586"/>
      <c r="F6" s="1586"/>
      <c r="G6" s="1586"/>
      <c r="H6" s="1586"/>
      <c r="I6" s="1587"/>
    </row>
    <row r="7" spans="1:9" s="5" customFormat="1" ht="14.25">
      <c r="A7" s="435" t="s">
        <v>50</v>
      </c>
      <c r="B7" s="1590" t="str">
        <f>ORÇAMENTO!C7</f>
        <v>AVENIDA FORTALEZA TRECHO 01</v>
      </c>
      <c r="C7" s="1590"/>
      <c r="D7" s="1590"/>
      <c r="E7" s="1590"/>
      <c r="F7" s="1590"/>
      <c r="G7" s="1590"/>
      <c r="H7" s="1590"/>
      <c r="I7" s="1591"/>
    </row>
    <row r="8" spans="1:9" s="5" customFormat="1" ht="14.25">
      <c r="A8" s="435" t="s">
        <v>6</v>
      </c>
      <c r="B8" s="1590" t="str">
        <f>ORÇAMENTO!C8</f>
        <v>PREFEITURA MUNICIPAL DE SANTO ANTONIO DO LESTE</v>
      </c>
      <c r="C8" s="1590"/>
      <c r="D8" s="1590"/>
      <c r="E8" s="1590"/>
      <c r="F8" s="1590"/>
      <c r="G8" s="1590"/>
      <c r="H8" s="1590"/>
      <c r="I8" s="1591"/>
    </row>
    <row r="9" spans="1:9" s="5" customFormat="1" ht="15.75" customHeight="1">
      <c r="A9" s="436" t="s">
        <v>7</v>
      </c>
      <c r="B9" s="1592" t="str">
        <f>ORÇAMENTO!C9</f>
        <v>JANEIRO/2022</v>
      </c>
      <c r="C9" s="1593"/>
      <c r="D9" s="1593"/>
      <c r="E9" s="1593"/>
      <c r="F9" s="1593"/>
      <c r="G9" s="1593"/>
      <c r="H9" s="1593"/>
      <c r="I9" s="1594"/>
    </row>
    <row r="10" spans="1:9" s="5" customFormat="1" ht="22.5" customHeight="1">
      <c r="A10" s="1686" t="s">
        <v>3371</v>
      </c>
      <c r="B10" s="1687"/>
      <c r="C10" s="1687"/>
      <c r="D10" s="1687"/>
      <c r="E10" s="1687"/>
      <c r="F10" s="1687"/>
      <c r="G10" s="1687"/>
      <c r="H10" s="1687"/>
      <c r="I10" s="1688"/>
    </row>
    <row r="11" spans="1:9" s="5" customFormat="1" ht="22.5" customHeight="1">
      <c r="A11" s="1686" t="s">
        <v>4046</v>
      </c>
      <c r="B11" s="1687"/>
      <c r="C11" s="1687"/>
      <c r="D11" s="1687"/>
      <c r="E11" s="1687"/>
      <c r="F11" s="1687"/>
      <c r="G11" s="1687"/>
      <c r="H11" s="1687"/>
      <c r="I11" s="1688"/>
    </row>
    <row r="12" spans="1:9" s="226" customFormat="1" ht="12.75">
      <c r="A12" s="1911" t="s">
        <v>3365</v>
      </c>
      <c r="B12" s="1669"/>
      <c r="C12" s="1669"/>
      <c r="D12" s="1669"/>
      <c r="E12" s="1669"/>
      <c r="F12" s="1669"/>
      <c r="G12" s="1669"/>
      <c r="H12" s="1669"/>
      <c r="I12" s="1912"/>
    </row>
    <row r="13" spans="1:9" s="226" customFormat="1" ht="12.75" customHeight="1">
      <c r="A13" s="1879" t="s">
        <v>9</v>
      </c>
      <c r="B13" s="1873" t="s">
        <v>3323</v>
      </c>
      <c r="C13" s="1874"/>
      <c r="D13" s="1858" t="s">
        <v>3356</v>
      </c>
      <c r="E13" s="1668" t="s">
        <v>3366</v>
      </c>
      <c r="F13" s="1670"/>
      <c r="G13" s="1857" t="s">
        <v>3368</v>
      </c>
      <c r="H13" s="1858" t="s">
        <v>27</v>
      </c>
      <c r="I13" s="1894" t="s">
        <v>3363</v>
      </c>
    </row>
    <row r="14" spans="1:9" s="226" customFormat="1" ht="12.75">
      <c r="A14" s="1879"/>
      <c r="B14" s="1873"/>
      <c r="C14" s="1874"/>
      <c r="D14" s="1858"/>
      <c r="E14" s="1065" t="s">
        <v>3362</v>
      </c>
      <c r="F14" s="1065" t="s">
        <v>2798</v>
      </c>
      <c r="G14" s="1858"/>
      <c r="H14" s="1858"/>
      <c r="I14" s="1894"/>
    </row>
    <row r="15" spans="1:9" s="226" customFormat="1" ht="22.5" customHeight="1">
      <c r="A15" s="1675"/>
      <c r="B15" s="1678"/>
      <c r="C15" s="1679"/>
      <c r="D15" s="224" t="s">
        <v>3332</v>
      </c>
      <c r="E15" s="224" t="s">
        <v>3349</v>
      </c>
      <c r="F15" s="224"/>
      <c r="G15" s="224" t="s">
        <v>3369</v>
      </c>
      <c r="H15" s="224" t="s">
        <v>3345</v>
      </c>
      <c r="I15" s="461" t="s">
        <v>17996</v>
      </c>
    </row>
    <row r="16" spans="1:9" s="226" customFormat="1" ht="20.100000000000001" customHeight="1">
      <c r="A16" s="462">
        <v>1</v>
      </c>
      <c r="B16" s="1885" t="str">
        <f>VLOOKUP($A16,'QUADRO DE RUAS'!$A:$P,2,FALSE)</f>
        <v>AVENIDA FORTALEZA T01</v>
      </c>
      <c r="C16" s="1886"/>
      <c r="D16" s="666">
        <f>VLOOKUP($A16,'QUADRO DE RUAS'!$A:$P,16,FALSE)</f>
        <v>2410.86</v>
      </c>
      <c r="E16" s="969">
        <f>IMPRIMAÇÃO!$I$14</f>
        <v>1.1999999999999999E-3</v>
      </c>
      <c r="F16" s="666" t="s">
        <v>3367</v>
      </c>
      <c r="G16" s="666">
        <f t="shared" ref="G16:G17" si="0">TRUNC(D16*E16,3)</f>
        <v>2.8929999999999998</v>
      </c>
      <c r="H16" s="867">
        <v>30</v>
      </c>
      <c r="I16" s="675">
        <f>TRUNC(G16*H16,3)</f>
        <v>86.79</v>
      </c>
    </row>
    <row r="17" spans="1:224" s="226" customFormat="1" ht="20.100000000000001" customHeight="1">
      <c r="A17" s="462">
        <f>A16+1</f>
        <v>2</v>
      </c>
      <c r="B17" s="1885" t="str">
        <f>VLOOKUP($A17,'QUADRO DE RUAS'!$A:$P,2,FALSE)</f>
        <v>AVENIDA FORTALEZA T02</v>
      </c>
      <c r="C17" s="1886"/>
      <c r="D17" s="666">
        <f>VLOOKUP($A17,'QUADRO DE RUAS'!$A:$P,16,FALSE)</f>
        <v>6201.8</v>
      </c>
      <c r="E17" s="969">
        <f>IMPRIMAÇÃO!$I$14</f>
        <v>1.1999999999999999E-3</v>
      </c>
      <c r="F17" s="666" t="s">
        <v>3367</v>
      </c>
      <c r="G17" s="666">
        <f t="shared" si="0"/>
        <v>7.4420000000000002</v>
      </c>
      <c r="H17" s="867">
        <v>30</v>
      </c>
      <c r="I17" s="675">
        <f t="shared" ref="I17" si="1">TRUNC(G17*H17,3)</f>
        <v>223.26</v>
      </c>
    </row>
    <row r="18" spans="1:224" s="77" customFormat="1" ht="20.100000000000001" customHeight="1">
      <c r="A18" s="1907" t="s">
        <v>3335</v>
      </c>
      <c r="B18" s="1870"/>
      <c r="C18" s="1870"/>
      <c r="D18" s="231">
        <f>SUM(D16:D17)</f>
        <v>8612.66</v>
      </c>
      <c r="E18" s="234"/>
      <c r="F18" s="231"/>
      <c r="G18" s="231">
        <f>TRUNC(SUM(G16:G17),2)</f>
        <v>10.33</v>
      </c>
      <c r="H18" s="231"/>
      <c r="I18" s="445">
        <f>TRUNC(SUM(I16:I17),2)</f>
        <v>310.05</v>
      </c>
      <c r="J18" s="79"/>
      <c r="K18" s="80"/>
      <c r="L18" s="78"/>
      <c r="M18" s="78"/>
      <c r="N18" s="78"/>
      <c r="O18" s="78"/>
      <c r="P18" s="79"/>
      <c r="Q18" s="80"/>
      <c r="R18" s="78"/>
      <c r="S18" s="78"/>
      <c r="T18" s="78"/>
      <c r="U18" s="78"/>
      <c r="V18" s="79"/>
      <c r="W18" s="80"/>
      <c r="X18" s="78"/>
      <c r="Y18" s="78"/>
      <c r="Z18" s="78"/>
      <c r="AA18" s="78"/>
      <c r="AB18" s="79"/>
      <c r="AC18" s="80"/>
      <c r="AD18" s="78"/>
      <c r="AE18" s="78"/>
      <c r="AF18" s="78"/>
      <c r="AG18" s="78"/>
      <c r="AH18" s="79"/>
      <c r="AI18" s="80"/>
      <c r="AJ18" s="78"/>
      <c r="AK18" s="78"/>
      <c r="AL18" s="78"/>
      <c r="AM18" s="78"/>
      <c r="AN18" s="79"/>
      <c r="AO18" s="80"/>
      <c r="AP18" s="78"/>
      <c r="AQ18" s="78"/>
      <c r="AR18" s="78"/>
      <c r="AS18" s="78"/>
      <c r="AT18" s="79"/>
      <c r="AU18" s="80"/>
      <c r="AV18" s="78"/>
      <c r="AW18" s="78"/>
      <c r="AX18" s="78"/>
      <c r="AY18" s="78"/>
      <c r="AZ18" s="79"/>
      <c r="BA18" s="80"/>
      <c r="BB18" s="78"/>
      <c r="BC18" s="78"/>
      <c r="BD18" s="78"/>
      <c r="BE18" s="78"/>
      <c r="BF18" s="79"/>
      <c r="BG18" s="80"/>
      <c r="BH18" s="78"/>
      <c r="BI18" s="78"/>
      <c r="BJ18" s="78"/>
      <c r="BK18" s="78"/>
      <c r="BL18" s="79"/>
      <c r="BM18" s="80"/>
      <c r="BN18" s="78"/>
      <c r="BO18" s="78"/>
      <c r="BP18" s="78"/>
      <c r="BQ18" s="78"/>
      <c r="BR18" s="79"/>
      <c r="BS18" s="80"/>
      <c r="BT18" s="78"/>
      <c r="BU18" s="78"/>
      <c r="BV18" s="78"/>
      <c r="BW18" s="78"/>
      <c r="BX18" s="79"/>
      <c r="BY18" s="80"/>
      <c r="BZ18" s="78"/>
      <c r="CA18" s="78"/>
      <c r="CB18" s="78"/>
      <c r="CC18" s="78"/>
      <c r="CD18" s="79"/>
      <c r="CE18" s="80"/>
      <c r="CF18" s="78"/>
      <c r="CG18" s="78"/>
      <c r="CH18" s="78"/>
      <c r="CI18" s="78"/>
      <c r="CJ18" s="79"/>
      <c r="CK18" s="80"/>
      <c r="CL18" s="78"/>
      <c r="CM18" s="78"/>
      <c r="CN18" s="78"/>
      <c r="CO18" s="78"/>
      <c r="CP18" s="79"/>
      <c r="CQ18" s="80"/>
      <c r="CR18" s="78"/>
      <c r="CS18" s="78"/>
      <c r="CT18" s="78"/>
      <c r="CU18" s="78"/>
      <c r="CV18" s="79"/>
      <c r="CW18" s="80"/>
      <c r="CX18" s="78"/>
      <c r="CY18" s="78"/>
      <c r="CZ18" s="78"/>
      <c r="DA18" s="78"/>
      <c r="DB18" s="79"/>
      <c r="DC18" s="80"/>
      <c r="DD18" s="78"/>
      <c r="DE18" s="78"/>
      <c r="DF18" s="78"/>
      <c r="DG18" s="78"/>
      <c r="DH18" s="79"/>
      <c r="DI18" s="80"/>
      <c r="DJ18" s="78"/>
      <c r="DK18" s="78"/>
      <c r="DL18" s="78"/>
      <c r="DM18" s="78"/>
      <c r="DN18" s="79"/>
      <c r="DO18" s="80"/>
      <c r="DP18" s="78"/>
      <c r="DQ18" s="78"/>
      <c r="DR18" s="78"/>
      <c r="DS18" s="78"/>
      <c r="DT18" s="79"/>
      <c r="DU18" s="80"/>
      <c r="DV18" s="78"/>
      <c r="DW18" s="78"/>
      <c r="DX18" s="78"/>
      <c r="DY18" s="78"/>
      <c r="DZ18" s="79"/>
      <c r="EA18" s="80"/>
      <c r="EB18" s="78"/>
      <c r="EC18" s="78"/>
      <c r="ED18" s="78"/>
      <c r="EE18" s="78"/>
      <c r="EF18" s="79"/>
      <c r="EG18" s="80"/>
      <c r="EH18" s="78"/>
      <c r="EI18" s="78"/>
      <c r="EJ18" s="78"/>
      <c r="EK18" s="78"/>
      <c r="EL18" s="79"/>
      <c r="EM18" s="80"/>
      <c r="EN18" s="78"/>
      <c r="EO18" s="78"/>
      <c r="EP18" s="78"/>
      <c r="EQ18" s="78"/>
      <c r="ER18" s="79"/>
      <c r="ES18" s="80"/>
      <c r="ET18" s="78"/>
      <c r="EU18" s="78"/>
      <c r="EV18" s="78"/>
      <c r="EW18" s="78"/>
      <c r="EX18" s="79"/>
      <c r="EY18" s="80"/>
      <c r="EZ18" s="78"/>
      <c r="FA18" s="78"/>
      <c r="FB18" s="78"/>
      <c r="FC18" s="78"/>
      <c r="FD18" s="79"/>
      <c r="FE18" s="80"/>
      <c r="FF18" s="78"/>
      <c r="FG18" s="78"/>
      <c r="FH18" s="78"/>
      <c r="FI18" s="78"/>
      <c r="FJ18" s="79"/>
      <c r="FK18" s="80"/>
      <c r="FL18" s="78"/>
      <c r="FM18" s="78"/>
      <c r="FN18" s="78"/>
      <c r="FO18" s="78"/>
      <c r="FP18" s="79"/>
      <c r="FQ18" s="80"/>
      <c r="FR18" s="78"/>
      <c r="FS18" s="78"/>
      <c r="FT18" s="78"/>
      <c r="FU18" s="78"/>
      <c r="FV18" s="79"/>
      <c r="FW18" s="80"/>
      <c r="FX18" s="78"/>
      <c r="FY18" s="78"/>
      <c r="FZ18" s="78"/>
      <c r="GA18" s="78"/>
      <c r="GB18" s="79"/>
      <c r="GC18" s="80"/>
      <c r="GD18" s="78"/>
      <c r="GE18" s="78"/>
      <c r="GF18" s="78"/>
      <c r="GG18" s="78"/>
      <c r="GH18" s="79"/>
      <c r="GI18" s="80"/>
      <c r="GJ18" s="78"/>
      <c r="GK18" s="78"/>
      <c r="GL18" s="78"/>
      <c r="GM18" s="78"/>
      <c r="GN18" s="79"/>
      <c r="GO18" s="80"/>
      <c r="GP18" s="78"/>
      <c r="GQ18" s="78"/>
      <c r="GR18" s="78"/>
      <c r="GS18" s="78"/>
      <c r="GT18" s="79"/>
      <c r="GU18" s="80"/>
      <c r="GV18" s="78"/>
      <c r="GW18" s="78"/>
      <c r="GX18" s="78"/>
      <c r="GY18" s="78"/>
      <c r="GZ18" s="79"/>
      <c r="HA18" s="80"/>
      <c r="HB18" s="78"/>
      <c r="HC18" s="78"/>
      <c r="HD18" s="78"/>
      <c r="HE18" s="78"/>
      <c r="HF18" s="79"/>
      <c r="HG18" s="80"/>
      <c r="HH18" s="78"/>
      <c r="HI18" s="78"/>
      <c r="HJ18" s="78"/>
      <c r="HK18" s="78"/>
      <c r="HL18" s="79"/>
      <c r="HM18" s="80"/>
      <c r="HN18" s="78"/>
      <c r="HO18" s="78"/>
      <c r="HP18" s="78"/>
    </row>
    <row r="19" spans="1:224" ht="27" customHeight="1">
      <c r="A19" s="1908" t="s">
        <v>17991</v>
      </c>
      <c r="B19" s="1909"/>
      <c r="C19" s="1909"/>
      <c r="D19" s="1909"/>
      <c r="E19" s="1909"/>
      <c r="F19" s="1909"/>
      <c r="G19" s="1909"/>
      <c r="H19" s="1909"/>
      <c r="I19" s="1910"/>
    </row>
    <row r="20" spans="1:224" s="226" customFormat="1" ht="12.75">
      <c r="A20" s="1911" t="s">
        <v>3365</v>
      </c>
      <c r="B20" s="1669"/>
      <c r="C20" s="1669"/>
      <c r="D20" s="1669"/>
      <c r="E20" s="1669"/>
      <c r="F20" s="1669"/>
      <c r="G20" s="1669"/>
      <c r="H20" s="1669"/>
      <c r="I20" s="1912"/>
    </row>
    <row r="21" spans="1:224" s="226" customFormat="1" ht="12.75" customHeight="1">
      <c r="A21" s="1879" t="s">
        <v>9</v>
      </c>
      <c r="B21" s="1873" t="s">
        <v>3323</v>
      </c>
      <c r="C21" s="1874"/>
      <c r="D21" s="1858" t="s">
        <v>3356</v>
      </c>
      <c r="E21" s="1668" t="s">
        <v>3366</v>
      </c>
      <c r="F21" s="1670"/>
      <c r="G21" s="1857" t="s">
        <v>3368</v>
      </c>
      <c r="H21" s="1858" t="s">
        <v>27</v>
      </c>
      <c r="I21" s="1894" t="s">
        <v>3363</v>
      </c>
    </row>
    <row r="22" spans="1:224" s="226" customFormat="1" ht="12.75">
      <c r="A22" s="1879"/>
      <c r="B22" s="1873"/>
      <c r="C22" s="1874"/>
      <c r="D22" s="1858"/>
      <c r="E22" s="1296" t="s">
        <v>3362</v>
      </c>
      <c r="F22" s="1296" t="s">
        <v>2798</v>
      </c>
      <c r="G22" s="1858"/>
      <c r="H22" s="1858"/>
      <c r="I22" s="1894"/>
    </row>
    <row r="23" spans="1:224" s="226" customFormat="1" ht="22.5" customHeight="1">
      <c r="A23" s="1675"/>
      <c r="B23" s="1678"/>
      <c r="C23" s="1679"/>
      <c r="D23" s="224" t="s">
        <v>3332</v>
      </c>
      <c r="E23" s="224" t="s">
        <v>3349</v>
      </c>
      <c r="F23" s="224"/>
      <c r="G23" s="224" t="s">
        <v>3369</v>
      </c>
      <c r="H23" s="224" t="s">
        <v>3345</v>
      </c>
      <c r="I23" s="461" t="s">
        <v>17996</v>
      </c>
    </row>
    <row r="24" spans="1:224" s="226" customFormat="1" ht="20.100000000000001" customHeight="1">
      <c r="A24" s="462">
        <v>1</v>
      </c>
      <c r="B24" s="1885" t="str">
        <f>VLOOKUP($A24,'QUADRO DE RUAS'!$A:$P,2,FALSE)</f>
        <v>AVENIDA FORTALEZA T01</v>
      </c>
      <c r="C24" s="1886"/>
      <c r="D24" s="666">
        <f>VLOOKUP($A24,'QUADRO DE RUAS'!$A:$P,16,FALSE)</f>
        <v>2410.86</v>
      </c>
      <c r="E24" s="969">
        <f>IMPRIMAÇÃO!$I$14</f>
        <v>1.1999999999999999E-3</v>
      </c>
      <c r="F24" s="666" t="s">
        <v>3367</v>
      </c>
      <c r="G24" s="666">
        <f t="shared" ref="G24:G25" si="2">TRUNC(D24*E24,3)</f>
        <v>2.8929999999999998</v>
      </c>
      <c r="H24" s="867">
        <f>$J$24-H16</f>
        <v>355</v>
      </c>
      <c r="I24" s="675">
        <f t="shared" ref="I24:I25" si="3">TRUNC(G24*H24,3)</f>
        <v>1027.0150000000001</v>
      </c>
      <c r="J24" s="226">
        <f>243+142</f>
        <v>385</v>
      </c>
    </row>
    <row r="25" spans="1:224" s="226" customFormat="1" ht="20.100000000000001" customHeight="1">
      <c r="A25" s="462">
        <f>A24+1</f>
        <v>2</v>
      </c>
      <c r="B25" s="1885" t="str">
        <f>VLOOKUP($A25,'QUADRO DE RUAS'!$A:$P,2,FALSE)</f>
        <v>AVENIDA FORTALEZA T02</v>
      </c>
      <c r="C25" s="1886"/>
      <c r="D25" s="666">
        <f>VLOOKUP($A25,'QUADRO DE RUAS'!$A:$P,16,FALSE)</f>
        <v>6201.8</v>
      </c>
      <c r="E25" s="969">
        <f>IMPRIMAÇÃO!$I$14</f>
        <v>1.1999999999999999E-3</v>
      </c>
      <c r="F25" s="666" t="s">
        <v>3367</v>
      </c>
      <c r="G25" s="666">
        <f t="shared" si="2"/>
        <v>7.4420000000000002</v>
      </c>
      <c r="H25" s="867">
        <f>$J$24-H17</f>
        <v>355</v>
      </c>
      <c r="I25" s="675">
        <f t="shared" si="3"/>
        <v>2641.91</v>
      </c>
    </row>
    <row r="26" spans="1:224" s="77" customFormat="1" ht="20.100000000000001" customHeight="1">
      <c r="A26" s="1907" t="s">
        <v>3335</v>
      </c>
      <c r="B26" s="1870"/>
      <c r="C26" s="1870"/>
      <c r="D26" s="231">
        <f>SUM(D24:D25)</f>
        <v>8612.66</v>
      </c>
      <c r="E26" s="234"/>
      <c r="F26" s="231"/>
      <c r="G26" s="231">
        <f>TRUNC(SUM(G24:G25),2)</f>
        <v>10.33</v>
      </c>
      <c r="H26" s="231"/>
      <c r="I26" s="445">
        <f>TRUNC(SUM(I24:I25),2)</f>
        <v>3668.92</v>
      </c>
      <c r="J26" s="79"/>
      <c r="K26" s="80"/>
      <c r="L26" s="78"/>
      <c r="M26" s="78"/>
      <c r="N26" s="78"/>
      <c r="O26" s="78"/>
      <c r="P26" s="79"/>
      <c r="Q26" s="80"/>
      <c r="R26" s="78"/>
      <c r="S26" s="78"/>
      <c r="T26" s="78"/>
      <c r="U26" s="78"/>
      <c r="V26" s="79"/>
      <c r="W26" s="80"/>
      <c r="X26" s="78"/>
      <c r="Y26" s="78"/>
      <c r="Z26" s="78"/>
      <c r="AA26" s="78"/>
      <c r="AB26" s="79"/>
      <c r="AC26" s="80"/>
      <c r="AD26" s="78"/>
      <c r="AE26" s="78"/>
      <c r="AF26" s="78"/>
      <c r="AG26" s="78"/>
      <c r="AH26" s="79"/>
      <c r="AI26" s="80"/>
      <c r="AJ26" s="78"/>
      <c r="AK26" s="78"/>
      <c r="AL26" s="78"/>
      <c r="AM26" s="78"/>
      <c r="AN26" s="79"/>
      <c r="AO26" s="80"/>
      <c r="AP26" s="78"/>
      <c r="AQ26" s="78"/>
      <c r="AR26" s="78"/>
      <c r="AS26" s="78"/>
      <c r="AT26" s="79"/>
      <c r="AU26" s="80"/>
      <c r="AV26" s="78"/>
      <c r="AW26" s="78"/>
      <c r="AX26" s="78"/>
      <c r="AY26" s="78"/>
      <c r="AZ26" s="79"/>
      <c r="BA26" s="80"/>
      <c r="BB26" s="78"/>
      <c r="BC26" s="78"/>
      <c r="BD26" s="78"/>
      <c r="BE26" s="78"/>
      <c r="BF26" s="79"/>
      <c r="BG26" s="80"/>
      <c r="BH26" s="78"/>
      <c r="BI26" s="78"/>
      <c r="BJ26" s="78"/>
      <c r="BK26" s="78"/>
      <c r="BL26" s="79"/>
      <c r="BM26" s="80"/>
      <c r="BN26" s="78"/>
      <c r="BO26" s="78"/>
      <c r="BP26" s="78"/>
      <c r="BQ26" s="78"/>
      <c r="BR26" s="79"/>
      <c r="BS26" s="80"/>
      <c r="BT26" s="78"/>
      <c r="BU26" s="78"/>
      <c r="BV26" s="78"/>
      <c r="BW26" s="78"/>
      <c r="BX26" s="79"/>
      <c r="BY26" s="80"/>
      <c r="BZ26" s="78"/>
      <c r="CA26" s="78"/>
      <c r="CB26" s="78"/>
      <c r="CC26" s="78"/>
      <c r="CD26" s="79"/>
      <c r="CE26" s="80"/>
      <c r="CF26" s="78"/>
      <c r="CG26" s="78"/>
      <c r="CH26" s="78"/>
      <c r="CI26" s="78"/>
      <c r="CJ26" s="79"/>
      <c r="CK26" s="80"/>
      <c r="CL26" s="78"/>
      <c r="CM26" s="78"/>
      <c r="CN26" s="78"/>
      <c r="CO26" s="78"/>
      <c r="CP26" s="79"/>
      <c r="CQ26" s="80"/>
      <c r="CR26" s="78"/>
      <c r="CS26" s="78"/>
      <c r="CT26" s="78"/>
      <c r="CU26" s="78"/>
      <c r="CV26" s="79"/>
      <c r="CW26" s="80"/>
      <c r="CX26" s="78"/>
      <c r="CY26" s="78"/>
      <c r="CZ26" s="78"/>
      <c r="DA26" s="78"/>
      <c r="DB26" s="79"/>
      <c r="DC26" s="80"/>
      <c r="DD26" s="78"/>
      <c r="DE26" s="78"/>
      <c r="DF26" s="78"/>
      <c r="DG26" s="78"/>
      <c r="DH26" s="79"/>
      <c r="DI26" s="80"/>
      <c r="DJ26" s="78"/>
      <c r="DK26" s="78"/>
      <c r="DL26" s="78"/>
      <c r="DM26" s="78"/>
      <c r="DN26" s="79"/>
      <c r="DO26" s="80"/>
      <c r="DP26" s="78"/>
      <c r="DQ26" s="78"/>
      <c r="DR26" s="78"/>
      <c r="DS26" s="78"/>
      <c r="DT26" s="79"/>
      <c r="DU26" s="80"/>
      <c r="DV26" s="78"/>
      <c r="DW26" s="78"/>
      <c r="DX26" s="78"/>
      <c r="DY26" s="78"/>
      <c r="DZ26" s="79"/>
      <c r="EA26" s="80"/>
      <c r="EB26" s="78"/>
      <c r="EC26" s="78"/>
      <c r="ED26" s="78"/>
      <c r="EE26" s="78"/>
      <c r="EF26" s="79"/>
      <c r="EG26" s="80"/>
      <c r="EH26" s="78"/>
      <c r="EI26" s="78"/>
      <c r="EJ26" s="78"/>
      <c r="EK26" s="78"/>
      <c r="EL26" s="79"/>
      <c r="EM26" s="80"/>
      <c r="EN26" s="78"/>
      <c r="EO26" s="78"/>
      <c r="EP26" s="78"/>
      <c r="EQ26" s="78"/>
      <c r="ER26" s="79"/>
      <c r="ES26" s="80"/>
      <c r="ET26" s="78"/>
      <c r="EU26" s="78"/>
      <c r="EV26" s="78"/>
      <c r="EW26" s="78"/>
      <c r="EX26" s="79"/>
      <c r="EY26" s="80"/>
      <c r="EZ26" s="78"/>
      <c r="FA26" s="78"/>
      <c r="FB26" s="78"/>
      <c r="FC26" s="78"/>
      <c r="FD26" s="79"/>
      <c r="FE26" s="80"/>
      <c r="FF26" s="78"/>
      <c r="FG26" s="78"/>
      <c r="FH26" s="78"/>
      <c r="FI26" s="78"/>
      <c r="FJ26" s="79"/>
      <c r="FK26" s="80"/>
      <c r="FL26" s="78"/>
      <c r="FM26" s="78"/>
      <c r="FN26" s="78"/>
      <c r="FO26" s="78"/>
      <c r="FP26" s="79"/>
      <c r="FQ26" s="80"/>
      <c r="FR26" s="78"/>
      <c r="FS26" s="78"/>
      <c r="FT26" s="78"/>
      <c r="FU26" s="78"/>
      <c r="FV26" s="79"/>
      <c r="FW26" s="80"/>
      <c r="FX26" s="78"/>
      <c r="FY26" s="78"/>
      <c r="FZ26" s="78"/>
      <c r="GA26" s="78"/>
      <c r="GB26" s="79"/>
      <c r="GC26" s="80"/>
      <c r="GD26" s="78"/>
      <c r="GE26" s="78"/>
      <c r="GF26" s="78"/>
      <c r="GG26" s="78"/>
      <c r="GH26" s="79"/>
      <c r="GI26" s="80"/>
      <c r="GJ26" s="78"/>
      <c r="GK26" s="78"/>
      <c r="GL26" s="78"/>
      <c r="GM26" s="78"/>
      <c r="GN26" s="79"/>
      <c r="GO26" s="80"/>
      <c r="GP26" s="78"/>
      <c r="GQ26" s="78"/>
      <c r="GR26" s="78"/>
      <c r="GS26" s="78"/>
      <c r="GT26" s="79"/>
      <c r="GU26" s="80"/>
      <c r="GV26" s="78"/>
      <c r="GW26" s="78"/>
      <c r="GX26" s="78"/>
      <c r="GY26" s="78"/>
      <c r="GZ26" s="79"/>
      <c r="HA26" s="80"/>
      <c r="HB26" s="78"/>
      <c r="HC26" s="78"/>
      <c r="HD26" s="78"/>
      <c r="HE26" s="78"/>
      <c r="HF26" s="79"/>
      <c r="HG26" s="80"/>
      <c r="HH26" s="78"/>
      <c r="HI26" s="78"/>
      <c r="HJ26" s="78"/>
      <c r="HK26" s="78"/>
      <c r="HL26" s="79"/>
      <c r="HM26" s="80"/>
      <c r="HN26" s="78"/>
      <c r="HO26" s="78"/>
      <c r="HP26" s="78"/>
    </row>
    <row r="27" spans="1:224" ht="27" customHeight="1">
      <c r="A27" s="1908" t="s">
        <v>17992</v>
      </c>
      <c r="B27" s="1909"/>
      <c r="C27" s="1909"/>
      <c r="D27" s="1909"/>
      <c r="E27" s="1909"/>
      <c r="F27" s="1909"/>
      <c r="G27" s="1909"/>
      <c r="H27" s="1909"/>
      <c r="I27" s="1910"/>
    </row>
    <row r="28" spans="1:224" s="226" customFormat="1" ht="12.75">
      <c r="A28" s="1911" t="s">
        <v>3370</v>
      </c>
      <c r="B28" s="1669"/>
      <c r="C28" s="1669"/>
      <c r="D28" s="1669"/>
      <c r="E28" s="1669"/>
      <c r="F28" s="1669"/>
      <c r="G28" s="1669"/>
      <c r="H28" s="1669"/>
      <c r="I28" s="1912"/>
    </row>
    <row r="29" spans="1:224" s="226" customFormat="1" ht="12.75" customHeight="1">
      <c r="A29" s="1879" t="s">
        <v>9</v>
      </c>
      <c r="B29" s="1873" t="s">
        <v>3323</v>
      </c>
      <c r="C29" s="1874"/>
      <c r="D29" s="1858" t="s">
        <v>3356</v>
      </c>
      <c r="E29" s="1668" t="s">
        <v>3366</v>
      </c>
      <c r="F29" s="1670"/>
      <c r="G29" s="1857" t="s">
        <v>3368</v>
      </c>
      <c r="H29" s="1858" t="s">
        <v>27</v>
      </c>
      <c r="I29" s="1894" t="s">
        <v>3363</v>
      </c>
    </row>
    <row r="30" spans="1:224" s="226" customFormat="1" ht="12.75">
      <c r="A30" s="1879"/>
      <c r="B30" s="1873"/>
      <c r="C30" s="1874"/>
      <c r="D30" s="1858"/>
      <c r="E30" s="1065" t="s">
        <v>3362</v>
      </c>
      <c r="F30" s="1065" t="s">
        <v>2798</v>
      </c>
      <c r="G30" s="1858"/>
      <c r="H30" s="1858"/>
      <c r="I30" s="1894"/>
    </row>
    <row r="31" spans="1:224" s="226" customFormat="1" ht="22.5" customHeight="1">
      <c r="A31" s="1675"/>
      <c r="B31" s="1678"/>
      <c r="C31" s="1679"/>
      <c r="D31" s="224" t="s">
        <v>3332</v>
      </c>
      <c r="E31" s="224" t="s">
        <v>3349</v>
      </c>
      <c r="F31" s="224"/>
      <c r="G31" s="224" t="s">
        <v>3369</v>
      </c>
      <c r="H31" s="224" t="s">
        <v>3345</v>
      </c>
      <c r="I31" s="461" t="s">
        <v>17996</v>
      </c>
    </row>
    <row r="32" spans="1:224" s="226" customFormat="1" ht="20.100000000000001" customHeight="1">
      <c r="A32" s="462">
        <v>1</v>
      </c>
      <c r="B32" s="1885" t="str">
        <f>VLOOKUP($A32,'QUADRO DE RUAS'!$A:$P,2,FALSE)</f>
        <v>AVENIDA FORTALEZA T01</v>
      </c>
      <c r="C32" s="1886"/>
      <c r="D32" s="666">
        <f>VLOOKUP($A32,'QUADRO DE RUAS'!$A:$P,16,FALSE)</f>
        <v>2410.86</v>
      </c>
      <c r="E32" s="969">
        <f>TSD!$I$14</f>
        <v>4.2000000000000006E-3</v>
      </c>
      <c r="F32" s="666" t="s">
        <v>3367</v>
      </c>
      <c r="G32" s="666">
        <f t="shared" ref="G32:G33" si="4">TRUNC(D32*E32,3)</f>
        <v>10.125</v>
      </c>
      <c r="H32" s="867">
        <v>30</v>
      </c>
      <c r="I32" s="675">
        <f t="shared" ref="I32:I33" si="5">TRUNC(G32*H32,3)</f>
        <v>303.75</v>
      </c>
    </row>
    <row r="33" spans="1:224" s="226" customFormat="1" ht="20.100000000000001" customHeight="1">
      <c r="A33" s="462">
        <f>A32+1</f>
        <v>2</v>
      </c>
      <c r="B33" s="1885" t="str">
        <f>VLOOKUP($A33,'QUADRO DE RUAS'!$A:$P,2,FALSE)</f>
        <v>AVENIDA FORTALEZA T02</v>
      </c>
      <c r="C33" s="1886"/>
      <c r="D33" s="666">
        <f>VLOOKUP($A33,'QUADRO DE RUAS'!$A:$P,16,FALSE)</f>
        <v>6201.8</v>
      </c>
      <c r="E33" s="969">
        <f>TSD!$I$14</f>
        <v>4.2000000000000006E-3</v>
      </c>
      <c r="F33" s="666" t="s">
        <v>3367</v>
      </c>
      <c r="G33" s="666">
        <f t="shared" si="4"/>
        <v>26.047000000000001</v>
      </c>
      <c r="H33" s="867">
        <v>30</v>
      </c>
      <c r="I33" s="675">
        <f t="shared" si="5"/>
        <v>781.41</v>
      </c>
    </row>
    <row r="34" spans="1:224" s="77" customFormat="1" ht="20.100000000000001" customHeight="1">
      <c r="A34" s="1907" t="s">
        <v>3335</v>
      </c>
      <c r="B34" s="1870"/>
      <c r="C34" s="1870"/>
      <c r="D34" s="231">
        <f>SUM(D32:D33)</f>
        <v>8612.66</v>
      </c>
      <c r="E34" s="234"/>
      <c r="F34" s="231"/>
      <c r="G34" s="231">
        <f>TRUNC(SUM(G32:G33),2)</f>
        <v>36.17</v>
      </c>
      <c r="H34" s="231"/>
      <c r="I34" s="445">
        <f>TRUNC(SUM(I32:I33),2)</f>
        <v>1085.1600000000001</v>
      </c>
      <c r="J34" s="79"/>
      <c r="K34" s="80"/>
      <c r="L34" s="78"/>
      <c r="M34" s="78"/>
      <c r="N34" s="78"/>
      <c r="O34" s="78"/>
      <c r="P34" s="79"/>
      <c r="Q34" s="80"/>
      <c r="R34" s="78"/>
      <c r="S34" s="78"/>
      <c r="T34" s="78"/>
      <c r="U34" s="78"/>
      <c r="V34" s="79"/>
      <c r="W34" s="80"/>
      <c r="X34" s="78"/>
      <c r="Y34" s="78"/>
      <c r="Z34" s="78"/>
      <c r="AA34" s="78"/>
      <c r="AB34" s="79"/>
      <c r="AC34" s="80"/>
      <c r="AD34" s="78"/>
      <c r="AE34" s="78"/>
      <c r="AF34" s="78"/>
      <c r="AG34" s="78"/>
      <c r="AH34" s="79"/>
      <c r="AI34" s="80"/>
      <c r="AJ34" s="78"/>
      <c r="AK34" s="78"/>
      <c r="AL34" s="78"/>
      <c r="AM34" s="78"/>
      <c r="AN34" s="79"/>
      <c r="AO34" s="80"/>
      <c r="AP34" s="78"/>
      <c r="AQ34" s="78"/>
      <c r="AR34" s="78"/>
      <c r="AS34" s="78"/>
      <c r="AT34" s="79"/>
      <c r="AU34" s="80"/>
      <c r="AV34" s="78"/>
      <c r="AW34" s="78"/>
      <c r="AX34" s="78"/>
      <c r="AY34" s="78"/>
      <c r="AZ34" s="79"/>
      <c r="BA34" s="80"/>
      <c r="BB34" s="78"/>
      <c r="BC34" s="78"/>
      <c r="BD34" s="78"/>
      <c r="BE34" s="78"/>
      <c r="BF34" s="79"/>
      <c r="BG34" s="80"/>
      <c r="BH34" s="78"/>
      <c r="BI34" s="78"/>
      <c r="BJ34" s="78"/>
      <c r="BK34" s="78"/>
      <c r="BL34" s="79"/>
      <c r="BM34" s="80"/>
      <c r="BN34" s="78"/>
      <c r="BO34" s="78"/>
      <c r="BP34" s="78"/>
      <c r="BQ34" s="78"/>
      <c r="BR34" s="79"/>
      <c r="BS34" s="80"/>
      <c r="BT34" s="78"/>
      <c r="BU34" s="78"/>
      <c r="BV34" s="78"/>
      <c r="BW34" s="78"/>
      <c r="BX34" s="79"/>
      <c r="BY34" s="80"/>
      <c r="BZ34" s="78"/>
      <c r="CA34" s="78"/>
      <c r="CB34" s="78"/>
      <c r="CC34" s="78"/>
      <c r="CD34" s="79"/>
      <c r="CE34" s="80"/>
      <c r="CF34" s="78"/>
      <c r="CG34" s="78"/>
      <c r="CH34" s="78"/>
      <c r="CI34" s="78"/>
      <c r="CJ34" s="79"/>
      <c r="CK34" s="80"/>
      <c r="CL34" s="78"/>
      <c r="CM34" s="78"/>
      <c r="CN34" s="78"/>
      <c r="CO34" s="78"/>
      <c r="CP34" s="79"/>
      <c r="CQ34" s="80"/>
      <c r="CR34" s="78"/>
      <c r="CS34" s="78"/>
      <c r="CT34" s="78"/>
      <c r="CU34" s="78"/>
      <c r="CV34" s="79"/>
      <c r="CW34" s="80"/>
      <c r="CX34" s="78"/>
      <c r="CY34" s="78"/>
      <c r="CZ34" s="78"/>
      <c r="DA34" s="78"/>
      <c r="DB34" s="79"/>
      <c r="DC34" s="80"/>
      <c r="DD34" s="78"/>
      <c r="DE34" s="78"/>
      <c r="DF34" s="78"/>
      <c r="DG34" s="78"/>
      <c r="DH34" s="79"/>
      <c r="DI34" s="80"/>
      <c r="DJ34" s="78"/>
      <c r="DK34" s="78"/>
      <c r="DL34" s="78"/>
      <c r="DM34" s="78"/>
      <c r="DN34" s="79"/>
      <c r="DO34" s="80"/>
      <c r="DP34" s="78"/>
      <c r="DQ34" s="78"/>
      <c r="DR34" s="78"/>
      <c r="DS34" s="78"/>
      <c r="DT34" s="79"/>
      <c r="DU34" s="80"/>
      <c r="DV34" s="78"/>
      <c r="DW34" s="78"/>
      <c r="DX34" s="78"/>
      <c r="DY34" s="78"/>
      <c r="DZ34" s="79"/>
      <c r="EA34" s="80"/>
      <c r="EB34" s="78"/>
      <c r="EC34" s="78"/>
      <c r="ED34" s="78"/>
      <c r="EE34" s="78"/>
      <c r="EF34" s="79"/>
      <c r="EG34" s="80"/>
      <c r="EH34" s="78"/>
      <c r="EI34" s="78"/>
      <c r="EJ34" s="78"/>
      <c r="EK34" s="78"/>
      <c r="EL34" s="79"/>
      <c r="EM34" s="80"/>
      <c r="EN34" s="78"/>
      <c r="EO34" s="78"/>
      <c r="EP34" s="78"/>
      <c r="EQ34" s="78"/>
      <c r="ER34" s="79"/>
      <c r="ES34" s="80"/>
      <c r="ET34" s="78"/>
      <c r="EU34" s="78"/>
      <c r="EV34" s="78"/>
      <c r="EW34" s="78"/>
      <c r="EX34" s="79"/>
      <c r="EY34" s="80"/>
      <c r="EZ34" s="78"/>
      <c r="FA34" s="78"/>
      <c r="FB34" s="78"/>
      <c r="FC34" s="78"/>
      <c r="FD34" s="79"/>
      <c r="FE34" s="80"/>
      <c r="FF34" s="78"/>
      <c r="FG34" s="78"/>
      <c r="FH34" s="78"/>
      <c r="FI34" s="78"/>
      <c r="FJ34" s="79"/>
      <c r="FK34" s="80"/>
      <c r="FL34" s="78"/>
      <c r="FM34" s="78"/>
      <c r="FN34" s="78"/>
      <c r="FO34" s="78"/>
      <c r="FP34" s="79"/>
      <c r="FQ34" s="80"/>
      <c r="FR34" s="78"/>
      <c r="FS34" s="78"/>
      <c r="FT34" s="78"/>
      <c r="FU34" s="78"/>
      <c r="FV34" s="79"/>
      <c r="FW34" s="80"/>
      <c r="FX34" s="78"/>
      <c r="FY34" s="78"/>
      <c r="FZ34" s="78"/>
      <c r="GA34" s="78"/>
      <c r="GB34" s="79"/>
      <c r="GC34" s="80"/>
      <c r="GD34" s="78"/>
      <c r="GE34" s="78"/>
      <c r="GF34" s="78"/>
      <c r="GG34" s="78"/>
      <c r="GH34" s="79"/>
      <c r="GI34" s="80"/>
      <c r="GJ34" s="78"/>
      <c r="GK34" s="78"/>
      <c r="GL34" s="78"/>
      <c r="GM34" s="78"/>
      <c r="GN34" s="79"/>
      <c r="GO34" s="80"/>
      <c r="GP34" s="78"/>
      <c r="GQ34" s="78"/>
      <c r="GR34" s="78"/>
      <c r="GS34" s="78"/>
      <c r="GT34" s="79"/>
      <c r="GU34" s="80"/>
      <c r="GV34" s="78"/>
      <c r="GW34" s="78"/>
      <c r="GX34" s="78"/>
      <c r="GY34" s="78"/>
      <c r="GZ34" s="79"/>
      <c r="HA34" s="80"/>
      <c r="HB34" s="78"/>
      <c r="HC34" s="78"/>
      <c r="HD34" s="78"/>
      <c r="HE34" s="78"/>
      <c r="HF34" s="79"/>
      <c r="HG34" s="80"/>
      <c r="HH34" s="78"/>
      <c r="HI34" s="78"/>
      <c r="HJ34" s="78"/>
      <c r="HK34" s="78"/>
      <c r="HL34" s="79"/>
      <c r="HM34" s="80"/>
      <c r="HN34" s="78"/>
      <c r="HO34" s="78"/>
      <c r="HP34" s="78"/>
    </row>
    <row r="35" spans="1:224" ht="27" customHeight="1">
      <c r="A35" s="1908" t="s">
        <v>17991</v>
      </c>
      <c r="B35" s="1909"/>
      <c r="C35" s="1909"/>
      <c r="D35" s="1909"/>
      <c r="E35" s="1909"/>
      <c r="F35" s="1909"/>
      <c r="G35" s="1909"/>
      <c r="H35" s="1909"/>
      <c r="I35" s="1910"/>
    </row>
    <row r="37" spans="1:224" s="226" customFormat="1" ht="12.75">
      <c r="A37" s="1911" t="s">
        <v>3370</v>
      </c>
      <c r="B37" s="1669"/>
      <c r="C37" s="1669"/>
      <c r="D37" s="1669"/>
      <c r="E37" s="1669"/>
      <c r="F37" s="1669"/>
      <c r="G37" s="1669"/>
      <c r="H37" s="1669"/>
      <c r="I37" s="1912"/>
    </row>
    <row r="38" spans="1:224" s="226" customFormat="1" ht="12.75" customHeight="1">
      <c r="A38" s="1879" t="s">
        <v>9</v>
      </c>
      <c r="B38" s="1873" t="s">
        <v>3323</v>
      </c>
      <c r="C38" s="1874"/>
      <c r="D38" s="1858" t="s">
        <v>3356</v>
      </c>
      <c r="E38" s="1668" t="s">
        <v>3366</v>
      </c>
      <c r="F38" s="1670"/>
      <c r="G38" s="1857" t="s">
        <v>3368</v>
      </c>
      <c r="H38" s="1858" t="s">
        <v>27</v>
      </c>
      <c r="I38" s="1894" t="s">
        <v>3363</v>
      </c>
    </row>
    <row r="39" spans="1:224" s="226" customFormat="1" ht="12.75">
      <c r="A39" s="1879"/>
      <c r="B39" s="1873"/>
      <c r="C39" s="1874"/>
      <c r="D39" s="1858"/>
      <c r="E39" s="1296" t="s">
        <v>3362</v>
      </c>
      <c r="F39" s="1296" t="s">
        <v>2798</v>
      </c>
      <c r="G39" s="1858"/>
      <c r="H39" s="1858"/>
      <c r="I39" s="1894"/>
    </row>
    <row r="40" spans="1:224" s="226" customFormat="1" ht="22.5" customHeight="1">
      <c r="A40" s="1675"/>
      <c r="B40" s="1678"/>
      <c r="C40" s="1679"/>
      <c r="D40" s="224" t="s">
        <v>3332</v>
      </c>
      <c r="E40" s="224" t="s">
        <v>3349</v>
      </c>
      <c r="F40" s="224"/>
      <c r="G40" s="224" t="s">
        <v>3369</v>
      </c>
      <c r="H40" s="224" t="s">
        <v>3345</v>
      </c>
      <c r="I40" s="461" t="s">
        <v>17996</v>
      </c>
    </row>
    <row r="41" spans="1:224" s="226" customFormat="1" ht="20.100000000000001" customHeight="1">
      <c r="A41" s="462">
        <v>1</v>
      </c>
      <c r="B41" s="1885" t="str">
        <f>VLOOKUP($A41,'QUADRO DE RUAS'!$A:$P,2,FALSE)</f>
        <v>AVENIDA FORTALEZA T01</v>
      </c>
      <c r="C41" s="1886"/>
      <c r="D41" s="666">
        <f>VLOOKUP($A41,'QUADRO DE RUAS'!$A:$P,16,FALSE)</f>
        <v>2410.86</v>
      </c>
      <c r="E41" s="969">
        <f>TSD!$I$14</f>
        <v>4.2000000000000006E-3</v>
      </c>
      <c r="F41" s="666" t="s">
        <v>3367</v>
      </c>
      <c r="G41" s="666">
        <f t="shared" ref="G41:G42" si="6">TRUNC(D41*E41,3)</f>
        <v>10.125</v>
      </c>
      <c r="H41" s="867">
        <f>$J$41-H32</f>
        <v>355</v>
      </c>
      <c r="I41" s="675">
        <f t="shared" ref="I41:I42" si="7">TRUNC(G41*H41,3)</f>
        <v>3594.375</v>
      </c>
      <c r="J41" s="226">
        <f>243+142</f>
        <v>385</v>
      </c>
    </row>
    <row r="42" spans="1:224" s="226" customFormat="1" ht="20.100000000000001" customHeight="1">
      <c r="A42" s="462">
        <f>A41+1</f>
        <v>2</v>
      </c>
      <c r="B42" s="1885" t="str">
        <f>VLOOKUP($A42,'QUADRO DE RUAS'!$A:$P,2,FALSE)</f>
        <v>AVENIDA FORTALEZA T02</v>
      </c>
      <c r="C42" s="1886"/>
      <c r="D42" s="666">
        <f>VLOOKUP($A42,'QUADRO DE RUAS'!$A:$P,16,FALSE)</f>
        <v>6201.8</v>
      </c>
      <c r="E42" s="969">
        <f>TSD!$I$14</f>
        <v>4.2000000000000006E-3</v>
      </c>
      <c r="F42" s="666" t="s">
        <v>3367</v>
      </c>
      <c r="G42" s="666">
        <f t="shared" si="6"/>
        <v>26.047000000000001</v>
      </c>
      <c r="H42" s="867">
        <f>$J$41-H33</f>
        <v>355</v>
      </c>
      <c r="I42" s="675">
        <f t="shared" si="7"/>
        <v>9246.6849999999995</v>
      </c>
    </row>
    <row r="43" spans="1:224" s="77" customFormat="1" ht="20.100000000000001" customHeight="1">
      <c r="A43" s="1907" t="s">
        <v>3335</v>
      </c>
      <c r="B43" s="1870"/>
      <c r="C43" s="1870"/>
      <c r="D43" s="231">
        <f>SUM(D41:D42)</f>
        <v>8612.66</v>
      </c>
      <c r="E43" s="234"/>
      <c r="F43" s="231"/>
      <c r="G43" s="231">
        <f>TRUNC(SUM(G41:G42),2)</f>
        <v>36.17</v>
      </c>
      <c r="H43" s="231"/>
      <c r="I43" s="445">
        <f>TRUNC(SUM(I41:I42),2)</f>
        <v>12841.06</v>
      </c>
      <c r="J43" s="79"/>
      <c r="K43" s="80"/>
      <c r="L43" s="78"/>
      <c r="M43" s="78"/>
      <c r="N43" s="78"/>
      <c r="O43" s="78"/>
      <c r="P43" s="79"/>
      <c r="Q43" s="80"/>
      <c r="R43" s="78"/>
      <c r="S43" s="78"/>
      <c r="T43" s="78"/>
      <c r="U43" s="78"/>
      <c r="V43" s="79"/>
      <c r="W43" s="80"/>
      <c r="X43" s="78"/>
      <c r="Y43" s="78"/>
      <c r="Z43" s="78"/>
      <c r="AA43" s="78"/>
      <c r="AB43" s="79"/>
      <c r="AC43" s="80"/>
      <c r="AD43" s="78"/>
      <c r="AE43" s="78"/>
      <c r="AF43" s="78"/>
      <c r="AG43" s="78"/>
      <c r="AH43" s="79"/>
      <c r="AI43" s="80"/>
      <c r="AJ43" s="78"/>
      <c r="AK43" s="78"/>
      <c r="AL43" s="78"/>
      <c r="AM43" s="78"/>
      <c r="AN43" s="79"/>
      <c r="AO43" s="80"/>
      <c r="AP43" s="78"/>
      <c r="AQ43" s="78"/>
      <c r="AR43" s="78"/>
      <c r="AS43" s="78"/>
      <c r="AT43" s="79"/>
      <c r="AU43" s="80"/>
      <c r="AV43" s="78"/>
      <c r="AW43" s="78"/>
      <c r="AX43" s="78"/>
      <c r="AY43" s="78"/>
      <c r="AZ43" s="79"/>
      <c r="BA43" s="80"/>
      <c r="BB43" s="78"/>
      <c r="BC43" s="78"/>
      <c r="BD43" s="78"/>
      <c r="BE43" s="78"/>
      <c r="BF43" s="79"/>
      <c r="BG43" s="80"/>
      <c r="BH43" s="78"/>
      <c r="BI43" s="78"/>
      <c r="BJ43" s="78"/>
      <c r="BK43" s="78"/>
      <c r="BL43" s="79"/>
      <c r="BM43" s="80"/>
      <c r="BN43" s="78"/>
      <c r="BO43" s="78"/>
      <c r="BP43" s="78"/>
      <c r="BQ43" s="78"/>
      <c r="BR43" s="79"/>
      <c r="BS43" s="80"/>
      <c r="BT43" s="78"/>
      <c r="BU43" s="78"/>
      <c r="BV43" s="78"/>
      <c r="BW43" s="78"/>
      <c r="BX43" s="79"/>
      <c r="BY43" s="80"/>
      <c r="BZ43" s="78"/>
      <c r="CA43" s="78"/>
      <c r="CB43" s="78"/>
      <c r="CC43" s="78"/>
      <c r="CD43" s="79"/>
      <c r="CE43" s="80"/>
      <c r="CF43" s="78"/>
      <c r="CG43" s="78"/>
      <c r="CH43" s="78"/>
      <c r="CI43" s="78"/>
      <c r="CJ43" s="79"/>
      <c r="CK43" s="80"/>
      <c r="CL43" s="78"/>
      <c r="CM43" s="78"/>
      <c r="CN43" s="78"/>
      <c r="CO43" s="78"/>
      <c r="CP43" s="79"/>
      <c r="CQ43" s="80"/>
      <c r="CR43" s="78"/>
      <c r="CS43" s="78"/>
      <c r="CT43" s="78"/>
      <c r="CU43" s="78"/>
      <c r="CV43" s="79"/>
      <c r="CW43" s="80"/>
      <c r="CX43" s="78"/>
      <c r="CY43" s="78"/>
      <c r="CZ43" s="78"/>
      <c r="DA43" s="78"/>
      <c r="DB43" s="79"/>
      <c r="DC43" s="80"/>
      <c r="DD43" s="78"/>
      <c r="DE43" s="78"/>
      <c r="DF43" s="78"/>
      <c r="DG43" s="78"/>
      <c r="DH43" s="79"/>
      <c r="DI43" s="80"/>
      <c r="DJ43" s="78"/>
      <c r="DK43" s="78"/>
      <c r="DL43" s="78"/>
      <c r="DM43" s="78"/>
      <c r="DN43" s="79"/>
      <c r="DO43" s="80"/>
      <c r="DP43" s="78"/>
      <c r="DQ43" s="78"/>
      <c r="DR43" s="78"/>
      <c r="DS43" s="78"/>
      <c r="DT43" s="79"/>
      <c r="DU43" s="80"/>
      <c r="DV43" s="78"/>
      <c r="DW43" s="78"/>
      <c r="DX43" s="78"/>
      <c r="DY43" s="78"/>
      <c r="DZ43" s="79"/>
      <c r="EA43" s="80"/>
      <c r="EB43" s="78"/>
      <c r="EC43" s="78"/>
      <c r="ED43" s="78"/>
      <c r="EE43" s="78"/>
      <c r="EF43" s="79"/>
      <c r="EG43" s="80"/>
      <c r="EH43" s="78"/>
      <c r="EI43" s="78"/>
      <c r="EJ43" s="78"/>
      <c r="EK43" s="78"/>
      <c r="EL43" s="79"/>
      <c r="EM43" s="80"/>
      <c r="EN43" s="78"/>
      <c r="EO43" s="78"/>
      <c r="EP43" s="78"/>
      <c r="EQ43" s="78"/>
      <c r="ER43" s="79"/>
      <c r="ES43" s="80"/>
      <c r="ET43" s="78"/>
      <c r="EU43" s="78"/>
      <c r="EV43" s="78"/>
      <c r="EW43" s="78"/>
      <c r="EX43" s="79"/>
      <c r="EY43" s="80"/>
      <c r="EZ43" s="78"/>
      <c r="FA43" s="78"/>
      <c r="FB43" s="78"/>
      <c r="FC43" s="78"/>
      <c r="FD43" s="79"/>
      <c r="FE43" s="80"/>
      <c r="FF43" s="78"/>
      <c r="FG43" s="78"/>
      <c r="FH43" s="78"/>
      <c r="FI43" s="78"/>
      <c r="FJ43" s="79"/>
      <c r="FK43" s="80"/>
      <c r="FL43" s="78"/>
      <c r="FM43" s="78"/>
      <c r="FN43" s="78"/>
      <c r="FO43" s="78"/>
      <c r="FP43" s="79"/>
      <c r="FQ43" s="80"/>
      <c r="FR43" s="78"/>
      <c r="FS43" s="78"/>
      <c r="FT43" s="78"/>
      <c r="FU43" s="78"/>
      <c r="FV43" s="79"/>
      <c r="FW43" s="80"/>
      <c r="FX43" s="78"/>
      <c r="FY43" s="78"/>
      <c r="FZ43" s="78"/>
      <c r="GA43" s="78"/>
      <c r="GB43" s="79"/>
      <c r="GC43" s="80"/>
      <c r="GD43" s="78"/>
      <c r="GE43" s="78"/>
      <c r="GF43" s="78"/>
      <c r="GG43" s="78"/>
      <c r="GH43" s="79"/>
      <c r="GI43" s="80"/>
      <c r="GJ43" s="78"/>
      <c r="GK43" s="78"/>
      <c r="GL43" s="78"/>
      <c r="GM43" s="78"/>
      <c r="GN43" s="79"/>
      <c r="GO43" s="80"/>
      <c r="GP43" s="78"/>
      <c r="GQ43" s="78"/>
      <c r="GR43" s="78"/>
      <c r="GS43" s="78"/>
      <c r="GT43" s="79"/>
      <c r="GU43" s="80"/>
      <c r="GV43" s="78"/>
      <c r="GW43" s="78"/>
      <c r="GX43" s="78"/>
      <c r="GY43" s="78"/>
      <c r="GZ43" s="79"/>
      <c r="HA43" s="80"/>
      <c r="HB43" s="78"/>
      <c r="HC43" s="78"/>
      <c r="HD43" s="78"/>
      <c r="HE43" s="78"/>
      <c r="HF43" s="79"/>
      <c r="HG43" s="80"/>
      <c r="HH43" s="78"/>
      <c r="HI43" s="78"/>
      <c r="HJ43" s="78"/>
      <c r="HK43" s="78"/>
      <c r="HL43" s="79"/>
      <c r="HM43" s="80"/>
      <c r="HN43" s="78"/>
      <c r="HO43" s="78"/>
      <c r="HP43" s="78"/>
    </row>
    <row r="44" spans="1:224" ht="27" customHeight="1">
      <c r="A44" s="1908" t="s">
        <v>17992</v>
      </c>
      <c r="B44" s="1909"/>
      <c r="C44" s="1909"/>
      <c r="D44" s="1909"/>
      <c r="E44" s="1909"/>
      <c r="F44" s="1909"/>
      <c r="G44" s="1909"/>
      <c r="H44" s="1909"/>
      <c r="I44" s="1910"/>
    </row>
  </sheetData>
  <mergeCells count="59">
    <mergeCell ref="A12:I12"/>
    <mergeCell ref="E13:F13"/>
    <mergeCell ref="G13:G14"/>
    <mergeCell ref="B7:I7"/>
    <mergeCell ref="B8:I8"/>
    <mergeCell ref="B9:I9"/>
    <mergeCell ref="A10:I10"/>
    <mergeCell ref="A13:A15"/>
    <mergeCell ref="B13:C15"/>
    <mergeCell ref="D13:D14"/>
    <mergeCell ref="H13:H14"/>
    <mergeCell ref="I13:I14"/>
    <mergeCell ref="A11:I11"/>
    <mergeCell ref="B6:I6"/>
    <mergeCell ref="A1:I1"/>
    <mergeCell ref="A2:I2"/>
    <mergeCell ref="A3:I3"/>
    <mergeCell ref="A4:I4"/>
    <mergeCell ref="A5:I5"/>
    <mergeCell ref="B16:C16"/>
    <mergeCell ref="A18:C18"/>
    <mergeCell ref="A28:I28"/>
    <mergeCell ref="A29:A31"/>
    <mergeCell ref="B29:C31"/>
    <mergeCell ref="D29:D30"/>
    <mergeCell ref="E29:F29"/>
    <mergeCell ref="G29:G30"/>
    <mergeCell ref="H29:H30"/>
    <mergeCell ref="B17:C17"/>
    <mergeCell ref="I29:I30"/>
    <mergeCell ref="B25:C25"/>
    <mergeCell ref="A26:C26"/>
    <mergeCell ref="A27:I27"/>
    <mergeCell ref="A35:I35"/>
    <mergeCell ref="B32:C32"/>
    <mergeCell ref="A19:I19"/>
    <mergeCell ref="A34:C34"/>
    <mergeCell ref="B33:C33"/>
    <mergeCell ref="A20:I20"/>
    <mergeCell ref="A21:A23"/>
    <mergeCell ref="B21:C23"/>
    <mergeCell ref="D21:D22"/>
    <mergeCell ref="E21:F21"/>
    <mergeCell ref="G21:G22"/>
    <mergeCell ref="H21:H22"/>
    <mergeCell ref="I21:I22"/>
    <mergeCell ref="B24:C24"/>
    <mergeCell ref="A43:C43"/>
    <mergeCell ref="A44:I44"/>
    <mergeCell ref="B41:C41"/>
    <mergeCell ref="B42:C42"/>
    <mergeCell ref="A37:I37"/>
    <mergeCell ref="A38:A40"/>
    <mergeCell ref="B38:C40"/>
    <mergeCell ref="D38:D39"/>
    <mergeCell ref="E38:F38"/>
    <mergeCell ref="G38:G39"/>
    <mergeCell ref="H38:H39"/>
    <mergeCell ref="I38:I39"/>
  </mergeCells>
  <printOptions horizontalCentered="1"/>
  <pageMargins left="0.78740157480314965" right="0.19685039370078741" top="0.39370078740157483" bottom="0.78740157480314965" header="0.11811023622047245" footer="0.31496062992125984"/>
  <pageSetup paperSize="9" scale="84" firstPageNumber="25" fitToHeight="100" orientation="landscape" r:id="rId1"/>
  <headerFooter scaleWithDoc="0">
    <oddHeader>&amp;RPágina &amp;P de &amp;N</oddHeader>
    <oddFooter>&amp;R&amp;G</oddFooter>
  </headerFooter>
  <rowBreaks count="1" manualBreakCount="1">
    <brk id="27" max="8" man="1"/>
  </rowBreaks>
  <drawing r:id="rId2"/>
  <legacyDrawingHF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Plan18">
    <pageSetUpPr fitToPage="1"/>
  </sheetPr>
  <dimension ref="A1:G35"/>
  <sheetViews>
    <sheetView showGridLines="0" view="pageBreakPreview" topLeftCell="A4" zoomScaleNormal="115" zoomScaleSheetLayoutView="100" workbookViewId="0">
      <selection activeCell="F21" sqref="F21"/>
    </sheetView>
  </sheetViews>
  <sheetFormatPr defaultColWidth="9.140625" defaultRowHeight="15"/>
  <cols>
    <col min="1" max="1" width="12.5703125" style="53" customWidth="1"/>
    <col min="2" max="2" width="49.85546875" style="53" customWidth="1"/>
    <col min="3" max="3" width="21.85546875" style="53" customWidth="1"/>
    <col min="4" max="4" width="8" style="53" customWidth="1"/>
    <col min="5" max="5" width="27.42578125" style="53" customWidth="1"/>
    <col min="6" max="16384" width="9.140625" style="53"/>
  </cols>
  <sheetData>
    <row r="1" spans="1:5" s="5" customFormat="1" ht="18">
      <c r="A1" s="1618" t="s">
        <v>0</v>
      </c>
      <c r="B1" s="1619" t="s">
        <v>0</v>
      </c>
      <c r="C1" s="1619"/>
      <c r="D1" s="1619"/>
      <c r="E1" s="1620"/>
    </row>
    <row r="2" spans="1:5" s="5" customFormat="1" ht="14.25">
      <c r="A2" s="1865" t="s">
        <v>3314</v>
      </c>
      <c r="B2" s="1565" t="s">
        <v>1</v>
      </c>
      <c r="C2" s="1565"/>
      <c r="D2" s="1565"/>
      <c r="E2" s="1866"/>
    </row>
    <row r="3" spans="1:5" s="5" customFormat="1" ht="14.25">
      <c r="A3" s="1867" t="s">
        <v>3315</v>
      </c>
      <c r="B3" s="1568" t="s">
        <v>2</v>
      </c>
      <c r="C3" s="1568"/>
      <c r="D3" s="1568"/>
      <c r="E3" s="1868"/>
    </row>
    <row r="4" spans="1:5" s="5" customFormat="1" ht="14.25">
      <c r="A4" s="1867" t="s">
        <v>3</v>
      </c>
      <c r="B4" s="1568" t="s">
        <v>3</v>
      </c>
      <c r="C4" s="1568"/>
      <c r="D4" s="1568"/>
      <c r="E4" s="1868"/>
    </row>
    <row r="5" spans="1:5" s="5" customFormat="1" ht="14.25">
      <c r="A5" s="1867" t="s">
        <v>4</v>
      </c>
      <c r="B5" s="1568" t="s">
        <v>4</v>
      </c>
      <c r="C5" s="1568"/>
      <c r="D5" s="1568"/>
      <c r="E5" s="1868"/>
    </row>
    <row r="6" spans="1:5" s="5" customFormat="1" ht="15" customHeight="1">
      <c r="A6" s="69" t="s">
        <v>5</v>
      </c>
      <c r="B6" s="1586" t="str">
        <f>ORÇAMENTO!C6</f>
        <v>PAVIMENTAÇÃO URBANA EM SANTO ANTONIO DO LESTE</v>
      </c>
      <c r="C6" s="1586"/>
      <c r="D6" s="1586"/>
      <c r="E6" s="1856"/>
    </row>
    <row r="7" spans="1:5" s="5" customFormat="1" ht="14.25">
      <c r="A7" s="70" t="s">
        <v>50</v>
      </c>
      <c r="B7" s="1590" t="str">
        <f>ORÇAMENTO!C7</f>
        <v>AVENIDA FORTALEZA TRECHO 01</v>
      </c>
      <c r="C7" s="1590"/>
      <c r="D7" s="1590"/>
      <c r="E7" s="1859"/>
    </row>
    <row r="8" spans="1:5" s="5" customFormat="1" ht="14.25">
      <c r="A8" s="70" t="s">
        <v>6</v>
      </c>
      <c r="B8" s="1590" t="str">
        <f>ORÇAMENTO!C8</f>
        <v>PREFEITURA MUNICIPAL DE SANTO ANTONIO DO LESTE</v>
      </c>
      <c r="C8" s="1590"/>
      <c r="D8" s="1590"/>
      <c r="E8" s="1859"/>
    </row>
    <row r="9" spans="1:5" s="5" customFormat="1" ht="15.75" customHeight="1">
      <c r="A9" s="71" t="s">
        <v>7</v>
      </c>
      <c r="B9" s="1592" t="str">
        <f>ORÇAMENTO!C9</f>
        <v>JANEIRO/2022</v>
      </c>
      <c r="C9" s="1593"/>
      <c r="D9" s="1593"/>
      <c r="E9" s="1887"/>
    </row>
    <row r="10" spans="1:5" s="5" customFormat="1" ht="30" customHeight="1">
      <c r="A10" s="1914" t="s">
        <v>3399</v>
      </c>
      <c r="B10" s="1915"/>
      <c r="C10" s="1915"/>
      <c r="D10" s="1915"/>
      <c r="E10" s="1916"/>
    </row>
    <row r="11" spans="1:5" s="5" customFormat="1" ht="15.75">
      <c r="A11" s="1285"/>
      <c r="B11" s="242" t="s">
        <v>3372</v>
      </c>
      <c r="C11" s="240"/>
      <c r="D11" s="240"/>
      <c r="E11" s="1286"/>
    </row>
    <row r="12" spans="1:5" s="5" customFormat="1" ht="15.75">
      <c r="A12" s="1287"/>
      <c r="B12" s="243" t="s">
        <v>3373</v>
      </c>
      <c r="C12" s="241"/>
      <c r="D12" s="241"/>
      <c r="E12" s="1288"/>
    </row>
    <row r="13" spans="1:5" s="5" customFormat="1" ht="15.75">
      <c r="A13" s="1287"/>
      <c r="B13" s="241"/>
      <c r="C13" s="241"/>
      <c r="D13" s="241"/>
      <c r="E13" s="1288"/>
    </row>
    <row r="14" spans="1:5" s="5" customFormat="1" ht="15.75">
      <c r="A14" s="1287"/>
      <c r="B14" s="1353" t="s">
        <v>20507</v>
      </c>
      <c r="C14" s="1353" t="s">
        <v>20508</v>
      </c>
      <c r="D14" s="1353"/>
      <c r="E14" s="1288"/>
    </row>
    <row r="15" spans="1:5" s="5" customFormat="1" ht="15.75">
      <c r="A15" s="1287"/>
      <c r="B15" s="241"/>
      <c r="C15" s="241"/>
      <c r="D15" s="241"/>
      <c r="E15" s="1288"/>
    </row>
    <row r="16" spans="1:5" s="226" customFormat="1" ht="12.75">
      <c r="A16" s="1289" t="s">
        <v>67</v>
      </c>
      <c r="B16" s="1283" t="s">
        <v>68</v>
      </c>
      <c r="C16" s="1284" t="s">
        <v>69</v>
      </c>
      <c r="D16" s="1506"/>
      <c r="E16" s="1284" t="s">
        <v>70</v>
      </c>
    </row>
    <row r="17" spans="1:5" s="226" customFormat="1" ht="12.75">
      <c r="A17" s="1351">
        <v>44501</v>
      </c>
      <c r="B17" s="1352" t="s">
        <v>71</v>
      </c>
      <c r="C17" s="1917" t="s">
        <v>17928</v>
      </c>
      <c r="D17" s="1918"/>
      <c r="E17" s="1391">
        <v>4.9281919741255393</v>
      </c>
    </row>
    <row r="18" spans="1:5" s="226" customFormat="1" ht="12.75">
      <c r="A18" s="1351">
        <v>44501</v>
      </c>
      <c r="B18" s="1352" t="s">
        <v>71</v>
      </c>
      <c r="C18" s="1917" t="s">
        <v>17929</v>
      </c>
      <c r="D18" s="1918"/>
      <c r="E18" s="1391">
        <v>5.0235556226626787</v>
      </c>
    </row>
    <row r="19" spans="1:5" s="1390" customFormat="1" ht="12.75">
      <c r="A19" s="1388">
        <v>44501</v>
      </c>
      <c r="B19" s="1389" t="s">
        <v>71</v>
      </c>
      <c r="C19" s="1919" t="s">
        <v>17930</v>
      </c>
      <c r="D19" s="1920"/>
      <c r="E19" s="1392">
        <v>6.0184075115776476</v>
      </c>
    </row>
    <row r="20" spans="1:5" s="226" customFormat="1" ht="12.75">
      <c r="A20" s="1351">
        <v>44501</v>
      </c>
      <c r="B20" s="1352" t="s">
        <v>71</v>
      </c>
      <c r="C20" s="1917" t="s">
        <v>17931</v>
      </c>
      <c r="D20" s="1918"/>
      <c r="E20" s="1391">
        <v>5.2147730264088663</v>
      </c>
    </row>
    <row r="21" spans="1:5" s="226" customFormat="1" ht="12.75">
      <c r="A21" s="1351">
        <v>44501</v>
      </c>
      <c r="B21" s="1352" t="s">
        <v>71</v>
      </c>
      <c r="C21" s="1917" t="s">
        <v>17932</v>
      </c>
      <c r="D21" s="1918"/>
      <c r="E21" s="1391">
        <v>5.4819792438642301</v>
      </c>
    </row>
    <row r="22" spans="1:5" ht="29.25" customHeight="1">
      <c r="A22" s="1913" t="s">
        <v>20435</v>
      </c>
      <c r="B22" s="1913"/>
      <c r="C22" s="1913"/>
      <c r="D22" s="1913"/>
      <c r="E22" s="1913"/>
    </row>
    <row r="24" spans="1:5" ht="15.75" thickBot="1"/>
    <row r="25" spans="1:5">
      <c r="A25" s="1508" t="s">
        <v>12267</v>
      </c>
      <c r="B25" s="1509" t="s">
        <v>3407</v>
      </c>
      <c r="C25" s="1926" t="str">
        <f>C19</f>
        <v>Centro-Oeste</v>
      </c>
      <c r="D25" s="1927"/>
      <c r="E25" s="1510">
        <f>E19</f>
        <v>6.0184075115776476</v>
      </c>
    </row>
    <row r="26" spans="1:5">
      <c r="A26" s="1921" t="str">
        <f>A7</f>
        <v>LOCAL:</v>
      </c>
      <c r="B26" s="1923" t="str">
        <f>B6</f>
        <v>PAVIMENTAÇÃO URBANA EM SANTO ANTONIO DO LESTE</v>
      </c>
      <c r="C26" s="1928" t="s">
        <v>3317</v>
      </c>
      <c r="D26" s="1929"/>
      <c r="E26" s="1511">
        <v>0.03</v>
      </c>
    </row>
    <row r="27" spans="1:5">
      <c r="A27" s="1921"/>
      <c r="B27" s="1923"/>
      <c r="C27" s="1928" t="s">
        <v>3318</v>
      </c>
      <c r="D27" s="1929"/>
      <c r="E27" s="1511">
        <v>6.4999999999999997E-3</v>
      </c>
    </row>
    <row r="28" spans="1:5">
      <c r="A28" s="1921"/>
      <c r="B28" s="1923"/>
      <c r="C28" s="1928" t="s">
        <v>3886</v>
      </c>
      <c r="D28" s="1929"/>
      <c r="E28" s="1511">
        <f>E26+E27</f>
        <v>3.6499999999999998E-2</v>
      </c>
    </row>
    <row r="29" spans="1:5" ht="15.75" thickBot="1">
      <c r="A29" s="1922"/>
      <c r="B29" s="1924"/>
      <c r="C29" s="1930" t="s">
        <v>20499</v>
      </c>
      <c r="D29" s="1931"/>
      <c r="E29" s="1512">
        <f>TRUNC(E25/(1-E28),5)</f>
        <v>6.2464000000000004</v>
      </c>
    </row>
    <row r="30" spans="1:5">
      <c r="A30" s="1513"/>
      <c r="B30" s="1514"/>
      <c r="C30" s="1507"/>
      <c r="D30" s="1507"/>
      <c r="E30" s="1515"/>
    </row>
    <row r="31" spans="1:5">
      <c r="A31" s="1513"/>
      <c r="B31" s="1516" t="s">
        <v>20500</v>
      </c>
      <c r="C31" s="1517" t="s">
        <v>20501</v>
      </c>
      <c r="D31" s="1507" t="s">
        <v>3907</v>
      </c>
      <c r="E31" s="1518">
        <f>E7</f>
        <v>0</v>
      </c>
    </row>
    <row r="32" spans="1:5">
      <c r="A32" s="1513"/>
      <c r="B32" s="1514"/>
      <c r="C32" s="1507" t="s">
        <v>20502</v>
      </c>
      <c r="D32" s="1507"/>
      <c r="E32" s="1519" t="s">
        <v>20503</v>
      </c>
    </row>
    <row r="33" spans="1:7">
      <c r="A33" s="53" t="s">
        <v>20504</v>
      </c>
    </row>
    <row r="34" spans="1:7">
      <c r="A34" s="53" t="s">
        <v>20505</v>
      </c>
      <c r="G34" s="1520"/>
    </row>
    <row r="35" spans="1:7">
      <c r="A35" s="1925" t="s">
        <v>20506</v>
      </c>
      <c r="B35" s="1925"/>
      <c r="C35" s="1925"/>
      <c r="D35" s="1925"/>
      <c r="E35" s="1925"/>
    </row>
  </sheetData>
  <mergeCells count="24">
    <mergeCell ref="A26:A29"/>
    <mergeCell ref="B26:B29"/>
    <mergeCell ref="A35:E35"/>
    <mergeCell ref="C25:D25"/>
    <mergeCell ref="C26:D26"/>
    <mergeCell ref="C27:D27"/>
    <mergeCell ref="C28:D28"/>
    <mergeCell ref="C29:D29"/>
    <mergeCell ref="A22:E22"/>
    <mergeCell ref="B7:E7"/>
    <mergeCell ref="B8:E8"/>
    <mergeCell ref="B9:E9"/>
    <mergeCell ref="A10:E10"/>
    <mergeCell ref="C17:D17"/>
    <mergeCell ref="C18:D18"/>
    <mergeCell ref="C19:D19"/>
    <mergeCell ref="C20:D20"/>
    <mergeCell ref="C21:D21"/>
    <mergeCell ref="B6:E6"/>
    <mergeCell ref="A1:E1"/>
    <mergeCell ref="A2:E2"/>
    <mergeCell ref="A3:E3"/>
    <mergeCell ref="A4:E4"/>
    <mergeCell ref="A5:E5"/>
  </mergeCells>
  <printOptions horizontalCentered="1"/>
  <pageMargins left="0.78740157480314965" right="0.19685039370078741" top="0.39370078740157483" bottom="0.78740157480314965" header="0.11811023622047245" footer="0.31496062992125984"/>
  <pageSetup paperSize="9" scale="77" firstPageNumber="25" fitToHeight="100" orientation="portrait" r:id="rId1"/>
  <headerFooter scaleWithDoc="0">
    <oddHeader>&amp;RPágina &amp;P de &amp;N</oddHeader>
    <oddFooter>&amp;R&amp;G</oddFooter>
  </headerFooter>
  <drawing r:id="rId2"/>
  <legacyDrawing r:id="rId3"/>
  <legacyDrawingHF r:id="rId4"/>
  <oleObjects>
    <mc:AlternateContent xmlns:mc="http://schemas.openxmlformats.org/markup-compatibility/2006">
      <mc:Choice Requires="x14">
        <oleObject shapeId="23553" r:id="rId5">
          <objectPr defaultSize="0" autoPict="0" r:id="rId6">
            <anchor moveWithCells="1" sizeWithCells="1">
              <from>
                <xdr:col>0</xdr:col>
                <xdr:colOff>57150</xdr:colOff>
                <xdr:row>10</xdr:row>
                <xdr:rowOff>28575</xdr:rowOff>
              </from>
              <to>
                <xdr:col>0</xdr:col>
                <xdr:colOff>714375</xdr:colOff>
                <xdr:row>14</xdr:row>
                <xdr:rowOff>180975</xdr:rowOff>
              </to>
            </anchor>
          </objectPr>
        </oleObject>
      </mc:Choice>
      <mc:Fallback>
        <oleObject shapeId="23553" r:id="rId5"/>
      </mc:Fallback>
    </mc:AlternateContent>
  </oleObject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Plan19">
    <pageSetUpPr fitToPage="1"/>
  </sheetPr>
  <dimension ref="A1:G55"/>
  <sheetViews>
    <sheetView showGridLines="0" view="pageBreakPreview" zoomScaleNormal="115" zoomScaleSheetLayoutView="100" workbookViewId="0">
      <selection activeCell="F21" sqref="F21"/>
    </sheetView>
  </sheetViews>
  <sheetFormatPr defaultColWidth="9.140625" defaultRowHeight="15"/>
  <cols>
    <col min="1" max="1" width="14.85546875" style="53" customWidth="1"/>
    <col min="2" max="2" width="49.85546875" style="53" customWidth="1"/>
    <col min="3" max="3" width="20.85546875" style="53" customWidth="1"/>
    <col min="4" max="4" width="5" style="53" customWidth="1"/>
    <col min="5" max="5" width="20.140625" style="53" customWidth="1"/>
    <col min="6" max="16384" width="9.140625" style="53"/>
  </cols>
  <sheetData>
    <row r="1" spans="1:5" s="5" customFormat="1" ht="18">
      <c r="A1" s="1561" t="s">
        <v>0</v>
      </c>
      <c r="B1" s="1562" t="s">
        <v>0</v>
      </c>
      <c r="C1" s="1562"/>
      <c r="D1" s="1562"/>
      <c r="E1" s="1563"/>
    </row>
    <row r="2" spans="1:5" s="5" customFormat="1" ht="14.25">
      <c r="A2" s="1564" t="s">
        <v>3314</v>
      </c>
      <c r="B2" s="1565" t="s">
        <v>1</v>
      </c>
      <c r="C2" s="1565"/>
      <c r="D2" s="1565"/>
      <c r="E2" s="1566"/>
    </row>
    <row r="3" spans="1:5" s="5" customFormat="1" ht="14.25">
      <c r="A3" s="1567" t="s">
        <v>3315</v>
      </c>
      <c r="B3" s="1568" t="s">
        <v>2</v>
      </c>
      <c r="C3" s="1568"/>
      <c r="D3" s="1568"/>
      <c r="E3" s="1569"/>
    </row>
    <row r="4" spans="1:5" s="5" customFormat="1" ht="14.25">
      <c r="A4" s="1567" t="s">
        <v>3</v>
      </c>
      <c r="B4" s="1568" t="s">
        <v>3</v>
      </c>
      <c r="C4" s="1568"/>
      <c r="D4" s="1568"/>
      <c r="E4" s="1569"/>
    </row>
    <row r="5" spans="1:5" s="5" customFormat="1" ht="14.25">
      <c r="A5" s="1567" t="s">
        <v>4</v>
      </c>
      <c r="B5" s="1568" t="s">
        <v>4</v>
      </c>
      <c r="C5" s="1568"/>
      <c r="D5" s="1568"/>
      <c r="E5" s="1569"/>
    </row>
    <row r="6" spans="1:5" s="5" customFormat="1" ht="15" customHeight="1">
      <c r="A6" s="434" t="s">
        <v>5</v>
      </c>
      <c r="B6" s="1586" t="str">
        <f>ORÇAMENTO!C6</f>
        <v>PAVIMENTAÇÃO URBANA EM SANTO ANTONIO DO LESTE</v>
      </c>
      <c r="C6" s="1586"/>
      <c r="D6" s="1586"/>
      <c r="E6" s="1587"/>
    </row>
    <row r="7" spans="1:5" s="5" customFormat="1" ht="14.25">
      <c r="A7" s="435" t="s">
        <v>50</v>
      </c>
      <c r="B7" s="1590" t="str">
        <f>ORÇAMENTO!C7</f>
        <v>AVENIDA FORTALEZA TRECHO 01</v>
      </c>
      <c r="C7" s="1590"/>
      <c r="D7" s="1590"/>
      <c r="E7" s="1591"/>
    </row>
    <row r="8" spans="1:5" s="5" customFormat="1" ht="14.25">
      <c r="A8" s="435" t="s">
        <v>6</v>
      </c>
      <c r="B8" s="1590" t="str">
        <f>ORÇAMENTO!C8</f>
        <v>PREFEITURA MUNICIPAL DE SANTO ANTONIO DO LESTE</v>
      </c>
      <c r="C8" s="1590"/>
      <c r="D8" s="1590"/>
      <c r="E8" s="1591"/>
    </row>
    <row r="9" spans="1:5" s="5" customFormat="1" ht="15.75" customHeight="1">
      <c r="A9" s="436" t="s">
        <v>7</v>
      </c>
      <c r="B9" s="1592" t="str">
        <f>ORÇAMENTO!C9</f>
        <v>JANEIRO/2022</v>
      </c>
      <c r="C9" s="1593"/>
      <c r="D9" s="1593"/>
      <c r="E9" s="1594"/>
    </row>
    <row r="10" spans="1:5" s="5" customFormat="1" ht="30" customHeight="1">
      <c r="A10" s="1932" t="s">
        <v>3400</v>
      </c>
      <c r="B10" s="1915"/>
      <c r="C10" s="1915"/>
      <c r="D10" s="1915"/>
      <c r="E10" s="1933"/>
    </row>
    <row r="11" spans="1:5" s="5" customFormat="1" ht="15.75">
      <c r="A11" s="1084"/>
      <c r="B11" s="242" t="s">
        <v>3372</v>
      </c>
      <c r="C11" s="240"/>
      <c r="D11" s="240"/>
      <c r="E11" s="1085"/>
    </row>
    <row r="12" spans="1:5" s="5" customFormat="1" ht="15.75">
      <c r="A12" s="1086"/>
      <c r="B12" s="243" t="s">
        <v>3373</v>
      </c>
      <c r="C12" s="241"/>
      <c r="D12" s="241"/>
      <c r="E12" s="1087"/>
    </row>
    <row r="13" spans="1:5" s="5" customFormat="1" ht="15.75">
      <c r="A13" s="1086"/>
      <c r="B13" s="241"/>
      <c r="C13" s="241"/>
      <c r="D13" s="241"/>
      <c r="E13" s="1087"/>
    </row>
    <row r="14" spans="1:5" s="5" customFormat="1" ht="15.75">
      <c r="A14" s="1086"/>
      <c r="B14" s="243" t="str">
        <f>'CM30'!B14</f>
        <v>ACESSADA DIA 21/01/2022</v>
      </c>
      <c r="C14" s="243" t="str">
        <f>'CM30'!C14</f>
        <v>DATA BASE: JANEIRO/2022</v>
      </c>
      <c r="D14" s="243"/>
      <c r="E14" s="1087"/>
    </row>
    <row r="15" spans="1:5" s="5" customFormat="1" ht="15.75">
      <c r="A15" s="1086"/>
      <c r="B15" s="241"/>
      <c r="C15" s="241"/>
      <c r="D15" s="241"/>
      <c r="E15" s="1087"/>
    </row>
    <row r="16" spans="1:5" s="226" customFormat="1" ht="12.75">
      <c r="A16" s="1299" t="s">
        <v>67</v>
      </c>
      <c r="B16" s="1300" t="s">
        <v>68</v>
      </c>
      <c r="C16" s="1301" t="s">
        <v>69</v>
      </c>
      <c r="D16" s="1505"/>
      <c r="E16" s="1304" t="s">
        <v>70</v>
      </c>
    </row>
    <row r="17" spans="1:5" s="1089" customFormat="1">
      <c r="A17" s="1090">
        <v>44501</v>
      </c>
      <c r="B17" s="1088" t="s">
        <v>72</v>
      </c>
      <c r="C17" s="1938" t="s">
        <v>53</v>
      </c>
      <c r="D17" s="1939"/>
      <c r="E17" s="1091" t="s">
        <v>26</v>
      </c>
    </row>
    <row r="18" spans="1:5" s="1089" customFormat="1">
      <c r="A18" s="1090">
        <v>44501</v>
      </c>
      <c r="B18" s="1088" t="s">
        <v>72</v>
      </c>
      <c r="C18" s="1936" t="s">
        <v>3374</v>
      </c>
      <c r="D18" s="1937"/>
      <c r="E18" s="1091" t="s">
        <v>26</v>
      </c>
    </row>
    <row r="19" spans="1:5" s="1089" customFormat="1">
      <c r="A19" s="1090">
        <v>44501</v>
      </c>
      <c r="B19" s="1088" t="s">
        <v>72</v>
      </c>
      <c r="C19" s="1936" t="s">
        <v>3375</v>
      </c>
      <c r="D19" s="1937"/>
      <c r="E19" s="1091" t="s">
        <v>26</v>
      </c>
    </row>
    <row r="20" spans="1:5" s="1089" customFormat="1">
      <c r="A20" s="1090">
        <v>44501</v>
      </c>
      <c r="B20" s="1088" t="s">
        <v>72</v>
      </c>
      <c r="C20" s="1936" t="s">
        <v>3376</v>
      </c>
      <c r="D20" s="1937"/>
      <c r="E20" s="1091" t="s">
        <v>26</v>
      </c>
    </row>
    <row r="21" spans="1:5" s="1089" customFormat="1">
      <c r="A21" s="1090">
        <v>44501</v>
      </c>
      <c r="B21" s="1088" t="s">
        <v>72</v>
      </c>
      <c r="C21" s="1936" t="s">
        <v>3377</v>
      </c>
      <c r="D21" s="1937"/>
      <c r="E21" s="1091" t="s">
        <v>26</v>
      </c>
    </row>
    <row r="22" spans="1:5" s="1089" customFormat="1">
      <c r="A22" s="1090">
        <v>44501</v>
      </c>
      <c r="B22" s="1088" t="s">
        <v>72</v>
      </c>
      <c r="C22" s="1936" t="s">
        <v>3378</v>
      </c>
      <c r="D22" s="1937"/>
      <c r="E22" s="1091">
        <v>2.8285932744595588</v>
      </c>
    </row>
    <row r="23" spans="1:5" s="1089" customFormat="1">
      <c r="A23" s="1090">
        <v>44501</v>
      </c>
      <c r="B23" s="1088" t="s">
        <v>72</v>
      </c>
      <c r="C23" s="1936" t="s">
        <v>3379</v>
      </c>
      <c r="D23" s="1937"/>
      <c r="E23" s="1091" t="s">
        <v>26</v>
      </c>
    </row>
    <row r="24" spans="1:5" s="1089" customFormat="1">
      <c r="A24" s="1090">
        <v>44501</v>
      </c>
      <c r="B24" s="1088" t="s">
        <v>72</v>
      </c>
      <c r="C24" s="1936" t="s">
        <v>3380</v>
      </c>
      <c r="D24" s="1937"/>
      <c r="E24" s="1091" t="s">
        <v>26</v>
      </c>
    </row>
    <row r="25" spans="1:5" s="1089" customFormat="1">
      <c r="A25" s="1090">
        <v>44501</v>
      </c>
      <c r="B25" s="1088" t="s">
        <v>72</v>
      </c>
      <c r="C25" s="1936" t="s">
        <v>3381</v>
      </c>
      <c r="D25" s="1937"/>
      <c r="E25" s="1091">
        <v>3.2251730688364577</v>
      </c>
    </row>
    <row r="26" spans="1:5" s="1089" customFormat="1">
      <c r="A26" s="1090">
        <v>44501</v>
      </c>
      <c r="B26" s="1088" t="s">
        <v>72</v>
      </c>
      <c r="C26" s="1936" t="s">
        <v>3382</v>
      </c>
      <c r="D26" s="1937"/>
      <c r="E26" s="1091" t="s">
        <v>26</v>
      </c>
    </row>
    <row r="27" spans="1:5" s="1089" customFormat="1">
      <c r="A27" s="1095">
        <v>44501</v>
      </c>
      <c r="B27" s="1096" t="s">
        <v>72</v>
      </c>
      <c r="C27" s="1934" t="s">
        <v>54</v>
      </c>
      <c r="D27" s="1935"/>
      <c r="E27" s="1097">
        <v>3.1223827489950309</v>
      </c>
    </row>
    <row r="28" spans="1:5" s="1089" customFormat="1">
      <c r="A28" s="1090">
        <v>44501</v>
      </c>
      <c r="B28" s="1088" t="s">
        <v>72</v>
      </c>
      <c r="C28" s="1936" t="s">
        <v>3383</v>
      </c>
      <c r="D28" s="1937"/>
      <c r="E28" s="1091" t="s">
        <v>26</v>
      </c>
    </row>
    <row r="29" spans="1:5" s="1089" customFormat="1">
      <c r="A29" s="1090">
        <v>44501</v>
      </c>
      <c r="B29" s="1088" t="s">
        <v>72</v>
      </c>
      <c r="C29" s="1936" t="s">
        <v>3384</v>
      </c>
      <c r="D29" s="1937"/>
      <c r="E29" s="1091">
        <v>3.3660400448868071</v>
      </c>
    </row>
    <row r="30" spans="1:5" s="1089" customFormat="1">
      <c r="A30" s="1090">
        <v>44501</v>
      </c>
      <c r="B30" s="1088" t="s">
        <v>72</v>
      </c>
      <c r="C30" s="1936" t="s">
        <v>3385</v>
      </c>
      <c r="D30" s="1937"/>
      <c r="E30" s="1091">
        <v>3.1241061606288167</v>
      </c>
    </row>
    <row r="31" spans="1:5" s="1089" customFormat="1">
      <c r="A31" s="1090">
        <v>44501</v>
      </c>
      <c r="B31" s="1088" t="s">
        <v>72</v>
      </c>
      <c r="C31" s="1936" t="s">
        <v>3386</v>
      </c>
      <c r="D31" s="1937"/>
      <c r="E31" s="1091" t="s">
        <v>26</v>
      </c>
    </row>
    <row r="32" spans="1:5" s="1089" customFormat="1">
      <c r="A32" s="1090">
        <v>44501</v>
      </c>
      <c r="B32" s="1088" t="s">
        <v>72</v>
      </c>
      <c r="C32" s="1936" t="s">
        <v>3387</v>
      </c>
      <c r="D32" s="1937"/>
      <c r="E32" s="1091">
        <v>3.0542736460262376</v>
      </c>
    </row>
    <row r="33" spans="1:5" s="1089" customFormat="1">
      <c r="A33" s="1090">
        <v>44501</v>
      </c>
      <c r="B33" s="1088" t="s">
        <v>72</v>
      </c>
      <c r="C33" s="1936" t="s">
        <v>3388</v>
      </c>
      <c r="D33" s="1937"/>
      <c r="E33" s="1091" t="s">
        <v>26</v>
      </c>
    </row>
    <row r="34" spans="1:5" s="1089" customFormat="1">
      <c r="A34" s="1090">
        <v>44501</v>
      </c>
      <c r="B34" s="1088" t="s">
        <v>72</v>
      </c>
      <c r="C34" s="1936" t="s">
        <v>3389</v>
      </c>
      <c r="D34" s="1937"/>
      <c r="E34" s="1091" t="s">
        <v>26</v>
      </c>
    </row>
    <row r="35" spans="1:5" s="1089" customFormat="1">
      <c r="A35" s="1090">
        <v>44501</v>
      </c>
      <c r="B35" s="1088" t="s">
        <v>72</v>
      </c>
      <c r="C35" s="1936" t="s">
        <v>3390</v>
      </c>
      <c r="D35" s="1937"/>
      <c r="E35" s="1091" t="s">
        <v>26</v>
      </c>
    </row>
    <row r="36" spans="1:5" s="1089" customFormat="1">
      <c r="A36" s="1090">
        <v>44501</v>
      </c>
      <c r="B36" s="1088" t="s">
        <v>72</v>
      </c>
      <c r="C36" s="1936" t="s">
        <v>3391</v>
      </c>
      <c r="D36" s="1937"/>
      <c r="E36" s="1091" t="s">
        <v>26</v>
      </c>
    </row>
    <row r="37" spans="1:5" s="1089" customFormat="1">
      <c r="A37" s="1090">
        <v>44501</v>
      </c>
      <c r="B37" s="1088" t="s">
        <v>72</v>
      </c>
      <c r="C37" s="1936" t="s">
        <v>3392</v>
      </c>
      <c r="D37" s="1937"/>
      <c r="E37" s="1091" t="s">
        <v>26</v>
      </c>
    </row>
    <row r="38" spans="1:5" s="1089" customFormat="1">
      <c r="A38" s="1090">
        <v>44501</v>
      </c>
      <c r="B38" s="1088" t="s">
        <v>72</v>
      </c>
      <c r="C38" s="1936" t="s">
        <v>3393</v>
      </c>
      <c r="D38" s="1937"/>
      <c r="E38" s="1091" t="s">
        <v>26</v>
      </c>
    </row>
    <row r="39" spans="1:5" s="1089" customFormat="1">
      <c r="A39" s="1090">
        <v>44501</v>
      </c>
      <c r="B39" s="1088" t="s">
        <v>72</v>
      </c>
      <c r="C39" s="1936" t="s">
        <v>3394</v>
      </c>
      <c r="D39" s="1937"/>
      <c r="E39" s="1091" t="s">
        <v>26</v>
      </c>
    </row>
    <row r="40" spans="1:5" s="1089" customFormat="1">
      <c r="A40" s="1090">
        <v>44501</v>
      </c>
      <c r="B40" s="1088" t="s">
        <v>72</v>
      </c>
      <c r="C40" s="1936" t="s">
        <v>3395</v>
      </c>
      <c r="D40" s="1937"/>
      <c r="E40" s="1091" t="s">
        <v>26</v>
      </c>
    </row>
    <row r="41" spans="1:5" s="1089" customFormat="1">
      <c r="A41" s="1090">
        <v>44501</v>
      </c>
      <c r="B41" s="1088" t="s">
        <v>72</v>
      </c>
      <c r="C41" s="1936" t="s">
        <v>3396</v>
      </c>
      <c r="D41" s="1937"/>
      <c r="E41" s="1091">
        <v>3.2077943067824521</v>
      </c>
    </row>
    <row r="42" spans="1:5" s="1089" customFormat="1">
      <c r="A42" s="1090">
        <v>44501</v>
      </c>
      <c r="B42" s="1088" t="s">
        <v>72</v>
      </c>
      <c r="C42" s="1936" t="s">
        <v>3397</v>
      </c>
      <c r="D42" s="1937"/>
      <c r="E42" s="1091" t="s">
        <v>26</v>
      </c>
    </row>
    <row r="43" spans="1:5" s="1089" customFormat="1" ht="15.75" thickBot="1">
      <c r="A43" s="1092">
        <v>44501</v>
      </c>
      <c r="B43" s="1093" t="s">
        <v>72</v>
      </c>
      <c r="C43" s="1940" t="s">
        <v>3398</v>
      </c>
      <c r="D43" s="1941"/>
      <c r="E43" s="1094" t="s">
        <v>26</v>
      </c>
    </row>
    <row r="44" spans="1:5" ht="15.75" thickBot="1"/>
    <row r="45" spans="1:5">
      <c r="A45" s="1508" t="s">
        <v>12267</v>
      </c>
      <c r="B45" s="1509" t="s">
        <v>3407</v>
      </c>
      <c r="C45" s="1942" t="s">
        <v>4222</v>
      </c>
      <c r="D45" s="1943"/>
      <c r="E45" s="1510">
        <f>E27</f>
        <v>3.1223827489950309</v>
      </c>
    </row>
    <row r="46" spans="1:5">
      <c r="A46" s="1921">
        <f>A27</f>
        <v>44501</v>
      </c>
      <c r="B46" s="1923" t="str">
        <f>B26</f>
        <v>EMULSÕES ASFÁLTICAS RR-2C</v>
      </c>
      <c r="C46" s="1928" t="s">
        <v>3317</v>
      </c>
      <c r="D46" s="1929"/>
      <c r="E46" s="1511">
        <v>0.03</v>
      </c>
    </row>
    <row r="47" spans="1:5">
      <c r="A47" s="1921"/>
      <c r="B47" s="1923"/>
      <c r="C47" s="1928" t="s">
        <v>3318</v>
      </c>
      <c r="D47" s="1929"/>
      <c r="E47" s="1511">
        <v>6.4999999999999997E-3</v>
      </c>
    </row>
    <row r="48" spans="1:5">
      <c r="A48" s="1921"/>
      <c r="B48" s="1923"/>
      <c r="C48" s="1928" t="s">
        <v>3886</v>
      </c>
      <c r="D48" s="1929"/>
      <c r="E48" s="1511">
        <f>E46+E47</f>
        <v>3.6499999999999998E-2</v>
      </c>
    </row>
    <row r="49" spans="1:7" ht="15.75" thickBot="1">
      <c r="A49" s="1922"/>
      <c r="B49" s="1924"/>
      <c r="C49" s="1930" t="s">
        <v>20499</v>
      </c>
      <c r="D49" s="1931"/>
      <c r="E49" s="1512">
        <f>TRUNC(E45/(1-E48),5)</f>
        <v>3.2406600000000001</v>
      </c>
    </row>
    <row r="50" spans="1:7">
      <c r="A50" s="1513"/>
      <c r="B50" s="1514"/>
      <c r="C50" s="1507"/>
      <c r="D50" s="1507"/>
      <c r="E50" s="1515"/>
    </row>
    <row r="51" spans="1:7">
      <c r="A51" s="1513"/>
      <c r="B51" s="1516" t="s">
        <v>20500</v>
      </c>
      <c r="C51" s="1517" t="s">
        <v>20501</v>
      </c>
      <c r="D51" s="1507" t="s">
        <v>3907</v>
      </c>
      <c r="E51" s="1518">
        <f>E27</f>
        <v>3.1223827489950309</v>
      </c>
    </row>
    <row r="52" spans="1:7">
      <c r="A52" s="1513"/>
      <c r="B52" s="1514"/>
      <c r="C52" s="1507" t="s">
        <v>20502</v>
      </c>
      <c r="D52" s="1507"/>
      <c r="E52" s="1519" t="s">
        <v>20503</v>
      </c>
    </row>
    <row r="53" spans="1:7">
      <c r="A53" s="53" t="s">
        <v>20504</v>
      </c>
    </row>
    <row r="54" spans="1:7">
      <c r="A54" s="53" t="s">
        <v>20505</v>
      </c>
      <c r="G54" s="1520"/>
    </row>
    <row r="55" spans="1:7">
      <c r="A55" s="1925" t="s">
        <v>20506</v>
      </c>
      <c r="B55" s="1925"/>
      <c r="C55" s="1925"/>
      <c r="D55" s="1925"/>
      <c r="E55" s="1925"/>
    </row>
  </sheetData>
  <mergeCells count="45">
    <mergeCell ref="C42:D42"/>
    <mergeCell ref="C43:D43"/>
    <mergeCell ref="A55:E55"/>
    <mergeCell ref="C45:D45"/>
    <mergeCell ref="C46:D46"/>
    <mergeCell ref="C47:D47"/>
    <mergeCell ref="C48:D48"/>
    <mergeCell ref="C49:D49"/>
    <mergeCell ref="A46:A49"/>
    <mergeCell ref="B46:B49"/>
    <mergeCell ref="C37:D37"/>
    <mergeCell ref="C38:D38"/>
    <mergeCell ref="C39:D39"/>
    <mergeCell ref="C40:D40"/>
    <mergeCell ref="C41:D41"/>
    <mergeCell ref="C32:D32"/>
    <mergeCell ref="C33:D33"/>
    <mergeCell ref="C34:D34"/>
    <mergeCell ref="C35:D35"/>
    <mergeCell ref="C36:D36"/>
    <mergeCell ref="C17:D17"/>
    <mergeCell ref="C18:D18"/>
    <mergeCell ref="C19:D19"/>
    <mergeCell ref="C20:D20"/>
    <mergeCell ref="C21:D21"/>
    <mergeCell ref="C22:D22"/>
    <mergeCell ref="C23:D23"/>
    <mergeCell ref="C24:D24"/>
    <mergeCell ref="C25:D25"/>
    <mergeCell ref="C26:D26"/>
    <mergeCell ref="C27:D27"/>
    <mergeCell ref="C28:D28"/>
    <mergeCell ref="C29:D29"/>
    <mergeCell ref="C30:D30"/>
    <mergeCell ref="C31:D31"/>
    <mergeCell ref="B7:E7"/>
    <mergeCell ref="B8:E8"/>
    <mergeCell ref="B9:E9"/>
    <mergeCell ref="A10:E10"/>
    <mergeCell ref="A1:E1"/>
    <mergeCell ref="A2:E2"/>
    <mergeCell ref="A3:E3"/>
    <mergeCell ref="A4:E4"/>
    <mergeCell ref="A5:E5"/>
    <mergeCell ref="B6:E6"/>
  </mergeCells>
  <printOptions horizontalCentered="1"/>
  <pageMargins left="0.78740157480314965" right="0.19685039370078741" top="0.39370078740157483" bottom="0.78740157480314965" header="0.11811023622047245" footer="0.31496062992125984"/>
  <pageSetup paperSize="9" scale="83" firstPageNumber="25" fitToHeight="100" orientation="portrait" r:id="rId1"/>
  <headerFooter scaleWithDoc="0">
    <oddHeader>&amp;RPágina &amp;P de &amp;N</oddHeader>
    <oddFooter>&amp;R&amp;G</oddFooter>
  </headerFooter>
  <drawing r:id="rId2"/>
  <legacyDrawing r:id="rId3"/>
  <legacyDrawingHF r:id="rId4"/>
  <oleObjects>
    <mc:AlternateContent xmlns:mc="http://schemas.openxmlformats.org/markup-compatibility/2006">
      <mc:Choice Requires="x14">
        <oleObject shapeId="24577" r:id="rId5">
          <objectPr defaultSize="0" autoPict="0" r:id="rId6">
            <anchor moveWithCells="1" sizeWithCells="1">
              <from>
                <xdr:col>0</xdr:col>
                <xdr:colOff>57150</xdr:colOff>
                <xdr:row>10</xdr:row>
                <xdr:rowOff>28575</xdr:rowOff>
              </from>
              <to>
                <xdr:col>0</xdr:col>
                <xdr:colOff>714375</xdr:colOff>
                <xdr:row>14</xdr:row>
                <xdr:rowOff>180975</xdr:rowOff>
              </to>
            </anchor>
          </objectPr>
        </oleObject>
      </mc:Choice>
      <mc:Fallback>
        <oleObject shapeId="24577" r:id="rId5"/>
      </mc:Fallback>
    </mc:AlternateContent>
  </oleObjec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Planilha10">
    <pageSetUpPr fitToPage="1"/>
  </sheetPr>
  <dimension ref="A1:I30"/>
  <sheetViews>
    <sheetView view="pageBreakPreview" zoomScale="85" zoomScaleNormal="100" zoomScaleSheetLayoutView="85" workbookViewId="0">
      <selection activeCell="F21" sqref="F21"/>
    </sheetView>
  </sheetViews>
  <sheetFormatPr defaultRowHeight="15"/>
  <cols>
    <col min="1" max="1" width="18.85546875" style="53" customWidth="1"/>
    <col min="2" max="7" width="18.42578125" style="53" customWidth="1"/>
    <col min="8" max="8" width="6.28515625" style="60" customWidth="1"/>
    <col min="9" max="9" width="12.42578125" style="53" bestFit="1" customWidth="1"/>
  </cols>
  <sheetData>
    <row r="1" spans="1:9" ht="18">
      <c r="A1" s="1974" t="str">
        <f>'TRANSP. EMULSÃO'!A1:I1</f>
        <v>ASSOCIAÇÃO MATO-GROSSENSE DOS MUNICÍPIOS</v>
      </c>
      <c r="B1" s="1975"/>
      <c r="C1" s="1975"/>
      <c r="D1" s="1975"/>
      <c r="E1" s="1975"/>
      <c r="F1" s="1975"/>
      <c r="G1" s="1975"/>
      <c r="H1" s="1975"/>
      <c r="I1" s="1976"/>
    </row>
    <row r="2" spans="1:9" ht="15.75">
      <c r="A2" s="1977" t="str">
        <f>'TRANSP. EMULSÃO'!A2:I2</f>
        <v>COORDENAÇÃO DE PROJETOS</v>
      </c>
      <c r="B2" s="1978"/>
      <c r="C2" s="1978"/>
      <c r="D2" s="1978"/>
      <c r="E2" s="1978"/>
      <c r="F2" s="1978"/>
      <c r="G2" s="1978"/>
      <c r="H2" s="1978"/>
      <c r="I2" s="1979"/>
    </row>
    <row r="3" spans="1:9">
      <c r="A3" s="1980" t="str">
        <f>'TRANSP. EMULSÃO'!A3:I3</f>
        <v>SITE: amm.org.br   -   E-mail: pavimentacaoamm@gmail.com</v>
      </c>
      <c r="B3" s="1981"/>
      <c r="C3" s="1981"/>
      <c r="D3" s="1981"/>
      <c r="E3" s="1981"/>
      <c r="F3" s="1981"/>
      <c r="G3" s="1981"/>
      <c r="H3" s="1981"/>
      <c r="I3" s="1982"/>
    </row>
    <row r="4" spans="1:9">
      <c r="A4" s="1980" t="str">
        <f>'TRANSP. EMULSÃO'!A4:I4</f>
        <v>AV. RUBENS DE MENDONÇA Nº 3.920 - CEP: 78,000-070 - CUIABÁ - MT</v>
      </c>
      <c r="B4" s="1981"/>
      <c r="C4" s="1981"/>
      <c r="D4" s="1981"/>
      <c r="E4" s="1981"/>
      <c r="F4" s="1981"/>
      <c r="G4" s="1981"/>
      <c r="H4" s="1981"/>
      <c r="I4" s="1982"/>
    </row>
    <row r="5" spans="1:9" ht="15.75" thickBot="1">
      <c r="A5" s="1983" t="str">
        <f>'TRANSP. EMULSÃO'!A5:I5</f>
        <v>FONE: (65) 2123-1200  -  FAX: 2123-1251</v>
      </c>
      <c r="B5" s="1984"/>
      <c r="C5" s="1984"/>
      <c r="D5" s="1984"/>
      <c r="E5" s="1984"/>
      <c r="F5" s="1984"/>
      <c r="G5" s="1984"/>
      <c r="H5" s="1984"/>
      <c r="I5" s="1985"/>
    </row>
    <row r="6" spans="1:9" ht="15.75">
      <c r="A6" s="612" t="s">
        <v>13</v>
      </c>
      <c r="B6" s="1954" t="str">
        <f>ORÇAMENTO!C6</f>
        <v>PAVIMENTAÇÃO URBANA EM SANTO ANTONIO DO LESTE</v>
      </c>
      <c r="C6" s="1954"/>
      <c r="D6" s="1954"/>
      <c r="E6" s="1954"/>
      <c r="F6" s="1954"/>
      <c r="G6" s="1954"/>
      <c r="H6" s="1954"/>
      <c r="I6" s="1955"/>
    </row>
    <row r="7" spans="1:9" ht="15.75">
      <c r="A7" s="613" t="s">
        <v>3903</v>
      </c>
      <c r="B7" s="1963" t="str">
        <f>ORÇAMENTO!C7</f>
        <v>AVENIDA FORTALEZA TRECHO 01</v>
      </c>
      <c r="C7" s="1963"/>
      <c r="D7" s="1963"/>
      <c r="E7" s="1963"/>
      <c r="F7" s="1963"/>
      <c r="G7" s="1963"/>
      <c r="H7" s="1963"/>
      <c r="I7" s="1964"/>
    </row>
    <row r="8" spans="1:9" ht="15.75">
      <c r="A8" s="613" t="s">
        <v>3955</v>
      </c>
      <c r="B8" s="1963" t="str">
        <f>ORÇAMENTO!C8</f>
        <v>PREFEITURA MUNICIPAL DE SANTO ANTONIO DO LESTE</v>
      </c>
      <c r="C8" s="1963"/>
      <c r="D8" s="1963"/>
      <c r="E8" s="1963"/>
      <c r="F8" s="1963"/>
      <c r="G8" s="1963"/>
      <c r="H8" s="1963"/>
      <c r="I8" s="1964"/>
    </row>
    <row r="9" spans="1:9" ht="16.5" thickBot="1">
      <c r="A9" s="614" t="s">
        <v>15</v>
      </c>
      <c r="B9" s="1965" t="str">
        <f>ORÇAMENTO!C9</f>
        <v>JANEIRO/2022</v>
      </c>
      <c r="C9" s="1965"/>
      <c r="D9" s="1965"/>
      <c r="E9" s="1965"/>
      <c r="F9" s="1965"/>
      <c r="G9" s="1965"/>
      <c r="H9" s="1965"/>
      <c r="I9" s="1966"/>
    </row>
    <row r="10" spans="1:9" ht="16.5" thickBot="1">
      <c r="A10" s="1967" t="s">
        <v>3956</v>
      </c>
      <c r="B10" s="1968"/>
      <c r="C10" s="1968"/>
      <c r="D10" s="1968"/>
      <c r="E10" s="1968"/>
      <c r="F10" s="1968"/>
      <c r="G10" s="1968"/>
      <c r="H10" s="1968"/>
      <c r="I10" s="1969"/>
    </row>
    <row r="11" spans="1:9" ht="15.75">
      <c r="A11" s="1951" t="str">
        <f>IMPRIMAÇÃO!B14</f>
        <v>AVENIDA FORTALEZA T01</v>
      </c>
      <c r="B11" s="1952"/>
      <c r="C11" s="1952"/>
      <c r="D11" s="1952"/>
      <c r="E11" s="1952"/>
      <c r="F11" s="1952"/>
      <c r="G11" s="1952"/>
      <c r="H11" s="1952"/>
      <c r="I11" s="1953"/>
    </row>
    <row r="12" spans="1:9" ht="15.75">
      <c r="A12" s="615" t="s">
        <v>3957</v>
      </c>
      <c r="B12" s="1946" t="s">
        <v>17960</v>
      </c>
      <c r="C12" s="1946"/>
      <c r="D12" s="1946"/>
      <c r="E12" s="1946"/>
      <c r="F12" s="1946"/>
      <c r="G12" s="1947"/>
      <c r="H12" s="616" t="s">
        <v>3907</v>
      </c>
      <c r="I12" s="617">
        <f>6.99+78.5+3.6*2+83.5</f>
        <v>176.19</v>
      </c>
    </row>
    <row r="13" spans="1:9" ht="16.5" thickBot="1">
      <c r="A13" s="620"/>
      <c r="B13" s="1956" t="s">
        <v>3958</v>
      </c>
      <c r="C13" s="1956"/>
      <c r="D13" s="1956"/>
      <c r="E13" s="1956"/>
      <c r="F13" s="1956"/>
      <c r="G13" s="1957"/>
      <c r="H13" s="621" t="s">
        <v>3907</v>
      </c>
      <c r="I13" s="1277">
        <f>SUM(I12:I12)</f>
        <v>176.19</v>
      </c>
    </row>
    <row r="14" spans="1:9" s="53" customFormat="1" ht="15.75">
      <c r="A14" s="1951" t="str">
        <f>IMPRIMAÇÃO!B15</f>
        <v>AVENIDA FORTALEZA T02</v>
      </c>
      <c r="B14" s="1952"/>
      <c r="C14" s="1952"/>
      <c r="D14" s="1952"/>
      <c r="E14" s="1952"/>
      <c r="F14" s="1952"/>
      <c r="G14" s="1952"/>
      <c r="H14" s="1952"/>
      <c r="I14" s="1953"/>
    </row>
    <row r="15" spans="1:9" s="53" customFormat="1" ht="15.75">
      <c r="A15" s="615" t="s">
        <v>3957</v>
      </c>
      <c r="B15" s="1946" t="s">
        <v>17961</v>
      </c>
      <c r="C15" s="1946"/>
      <c r="D15" s="1946"/>
      <c r="E15" s="1946"/>
      <c r="F15" s="1946"/>
      <c r="G15" s="1947"/>
      <c r="H15" s="616" t="s">
        <v>3907</v>
      </c>
      <c r="I15" s="617">
        <f>87.6+3.6*2+84.4+3.6*2+79.6+3.6*2+79.6+3.6*2+79.6+3.6*2+47.73</f>
        <v>494.52999999999992</v>
      </c>
    </row>
    <row r="16" spans="1:9" s="53" customFormat="1" ht="15.75">
      <c r="A16" s="1948"/>
      <c r="B16" s="1949"/>
      <c r="C16" s="1949"/>
      <c r="D16" s="1949"/>
      <c r="E16" s="1949"/>
      <c r="F16" s="1949"/>
      <c r="G16" s="1949"/>
      <c r="H16" s="1949"/>
      <c r="I16" s="1950"/>
    </row>
    <row r="17" spans="1:9" s="53" customFormat="1" ht="16.5" thickBot="1">
      <c r="A17" s="620"/>
      <c r="B17" s="1956" t="s">
        <v>3958</v>
      </c>
      <c r="C17" s="1956"/>
      <c r="D17" s="1956"/>
      <c r="E17" s="1956"/>
      <c r="F17" s="1956"/>
      <c r="G17" s="1957"/>
      <c r="H17" s="621" t="s">
        <v>3907</v>
      </c>
      <c r="I17" s="1277">
        <f>SUM(I15:I15)</f>
        <v>494.52999999999992</v>
      </c>
    </row>
    <row r="18" spans="1:9" s="53" customFormat="1" ht="15.75">
      <c r="A18" s="1951" t="s">
        <v>17958</v>
      </c>
      <c r="B18" s="1952"/>
      <c r="C18" s="1952"/>
      <c r="D18" s="1952"/>
      <c r="E18" s="1952"/>
      <c r="F18" s="1952"/>
      <c r="G18" s="1952"/>
      <c r="H18" s="1952"/>
      <c r="I18" s="1953"/>
    </row>
    <row r="19" spans="1:9" s="53" customFormat="1" ht="15.75">
      <c r="A19" s="615" t="s">
        <v>17952</v>
      </c>
      <c r="B19" s="1946" t="s">
        <v>17954</v>
      </c>
      <c r="C19" s="1946"/>
      <c r="D19" s="1946"/>
      <c r="E19" s="1946"/>
      <c r="F19" s="1946"/>
      <c r="G19" s="1947"/>
      <c r="H19" s="616" t="s">
        <v>3907</v>
      </c>
      <c r="I19" s="617">
        <f>(76+76)*3</f>
        <v>456</v>
      </c>
    </row>
    <row r="20" spans="1:9" s="53" customFormat="1" ht="15.75">
      <c r="A20" s="618" t="s">
        <v>17953</v>
      </c>
      <c r="B20" s="1970" t="s">
        <v>17955</v>
      </c>
      <c r="C20" s="1970"/>
      <c r="D20" s="1970"/>
      <c r="E20" s="1970"/>
      <c r="F20" s="1970"/>
      <c r="G20" s="1970"/>
      <c r="H20" s="619" t="s">
        <v>3907</v>
      </c>
      <c r="I20" s="617">
        <f>(7.23+7.23)*3</f>
        <v>43.38</v>
      </c>
    </row>
    <row r="21" spans="1:9" s="53" customFormat="1" ht="15.75">
      <c r="A21" s="1971"/>
      <c r="B21" s="1972"/>
      <c r="C21" s="1972"/>
      <c r="D21" s="1972"/>
      <c r="E21" s="1972"/>
      <c r="F21" s="1972"/>
      <c r="G21" s="1972"/>
      <c r="H21" s="1972"/>
      <c r="I21" s="1973"/>
    </row>
    <row r="22" spans="1:9" s="53" customFormat="1" ht="15.75">
      <c r="A22" s="1328"/>
      <c r="B22" s="1944" t="s">
        <v>17956</v>
      </c>
      <c r="C22" s="1944"/>
      <c r="D22" s="1944"/>
      <c r="E22" s="1944"/>
      <c r="F22" s="1944"/>
      <c r="G22" s="1944"/>
      <c r="H22" s="1329" t="s">
        <v>3907</v>
      </c>
      <c r="I22" s="1330">
        <f>I19</f>
        <v>456</v>
      </c>
    </row>
    <row r="23" spans="1:9" s="53" customFormat="1" ht="16.5" thickBot="1">
      <c r="A23" s="1324"/>
      <c r="B23" s="1945" t="s">
        <v>17957</v>
      </c>
      <c r="C23" s="1945"/>
      <c r="D23" s="1945"/>
      <c r="E23" s="1945"/>
      <c r="F23" s="1945"/>
      <c r="G23" s="1945"/>
      <c r="H23" s="1323" t="s">
        <v>3907</v>
      </c>
      <c r="I23" s="1325">
        <f>I20</f>
        <v>43.38</v>
      </c>
    </row>
    <row r="24" spans="1:9" ht="16.5" thickBot="1">
      <c r="A24" s="1958" t="s">
        <v>4196</v>
      </c>
      <c r="B24" s="1959"/>
      <c r="C24" s="1959"/>
      <c r="D24" s="1959"/>
      <c r="E24" s="1959"/>
      <c r="F24" s="1959"/>
      <c r="G24" s="1959"/>
      <c r="H24" s="1959"/>
      <c r="I24" s="1960"/>
    </row>
    <row r="25" spans="1:9" ht="38.25" customHeight="1">
      <c r="A25" s="1326" t="s">
        <v>3959</v>
      </c>
      <c r="B25" s="1961" t="s">
        <v>17959</v>
      </c>
      <c r="C25" s="1961"/>
      <c r="D25" s="1961"/>
      <c r="E25" s="1961"/>
      <c r="F25" s="1961"/>
      <c r="G25" s="1962"/>
      <c r="H25" s="619" t="s">
        <v>3907</v>
      </c>
      <c r="I25" s="1327">
        <f>7.85*13</f>
        <v>102.05</v>
      </c>
    </row>
    <row r="26" spans="1:9" ht="15.75">
      <c r="A26" s="1948"/>
      <c r="B26" s="1949"/>
      <c r="C26" s="1949"/>
      <c r="D26" s="1949"/>
      <c r="E26" s="1949"/>
      <c r="F26" s="1949"/>
      <c r="G26" s="1949"/>
      <c r="H26" s="1949"/>
      <c r="I26" s="1950"/>
    </row>
    <row r="27" spans="1:9" ht="16.5" thickBot="1">
      <c r="A27" s="620"/>
      <c r="B27" s="1956" t="s">
        <v>3958</v>
      </c>
      <c r="C27" s="1956"/>
      <c r="D27" s="1956"/>
      <c r="E27" s="1956"/>
      <c r="F27" s="1956"/>
      <c r="G27" s="1957"/>
      <c r="H27" s="621" t="s">
        <v>3907</v>
      </c>
      <c r="I27" s="1277">
        <f>I25</f>
        <v>102.05</v>
      </c>
    </row>
    <row r="28" spans="1:9" ht="15.75">
      <c r="A28" s="624"/>
      <c r="B28" s="625"/>
      <c r="C28" s="625"/>
      <c r="D28" s="625"/>
      <c r="E28" s="625"/>
      <c r="F28" s="625"/>
      <c r="G28" s="625"/>
      <c r="H28" s="626"/>
      <c r="I28" s="627"/>
    </row>
    <row r="29" spans="1:9" ht="15.75">
      <c r="A29" s="624"/>
      <c r="B29" s="625"/>
      <c r="C29" s="625"/>
      <c r="D29" s="625"/>
      <c r="E29" s="625"/>
      <c r="F29" s="625"/>
      <c r="G29" s="628" t="s">
        <v>3960</v>
      </c>
      <c r="H29" s="626" t="s">
        <v>3907</v>
      </c>
      <c r="I29" s="629">
        <f>I27+I23+I22+I17+I13</f>
        <v>1272.1500000000001</v>
      </c>
    </row>
    <row r="30" spans="1:9" ht="16.5" thickBot="1">
      <c r="A30" s="630"/>
      <c r="B30" s="631"/>
      <c r="C30" s="631"/>
      <c r="D30" s="631"/>
      <c r="E30" s="631"/>
      <c r="F30" s="631"/>
      <c r="G30" s="631"/>
      <c r="H30" s="632"/>
      <c r="I30" s="633"/>
    </row>
  </sheetData>
  <mergeCells count="27">
    <mergeCell ref="A1:I1"/>
    <mergeCell ref="A2:I2"/>
    <mergeCell ref="A3:I3"/>
    <mergeCell ref="A4:I4"/>
    <mergeCell ref="A5:I5"/>
    <mergeCell ref="B12:G12"/>
    <mergeCell ref="B6:I6"/>
    <mergeCell ref="A14:I14"/>
    <mergeCell ref="A26:I26"/>
    <mergeCell ref="B27:G27"/>
    <mergeCell ref="A24:I24"/>
    <mergeCell ref="B25:G25"/>
    <mergeCell ref="B17:G17"/>
    <mergeCell ref="B7:I7"/>
    <mergeCell ref="B8:I8"/>
    <mergeCell ref="B9:I9"/>
    <mergeCell ref="B13:G13"/>
    <mergeCell ref="A10:I10"/>
    <mergeCell ref="A11:I11"/>
    <mergeCell ref="B20:G20"/>
    <mergeCell ref="A21:I21"/>
    <mergeCell ref="B22:G22"/>
    <mergeCell ref="B23:G23"/>
    <mergeCell ref="B15:G15"/>
    <mergeCell ref="A16:I16"/>
    <mergeCell ref="A18:I18"/>
    <mergeCell ref="B19:G19"/>
  </mergeCells>
  <pageMargins left="0.78740157480314965" right="0.19685039370078741" top="0.39370078740157483" bottom="0.78740157480314965" header="0.11811023622047245" footer="0.31496062992125984"/>
  <pageSetup paperSize="9" scale="62" fitToHeight="100" orientation="portrait" r:id="rId1"/>
  <headerFooter scaleWithDoc="0">
    <oddHeader>&amp;RPágina &amp;P de &amp;N</oddHeader>
    <oddFooter>&amp;R&amp;G</oddFooter>
  </headerFooter>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Plan21">
    <pageSetUpPr fitToPage="1"/>
  </sheetPr>
  <dimension ref="A1:HM36"/>
  <sheetViews>
    <sheetView showGridLines="0" view="pageBreakPreview" topLeftCell="A10" zoomScaleNormal="115" zoomScaleSheetLayoutView="100" workbookViewId="0">
      <selection activeCell="F21" sqref="F21"/>
    </sheetView>
  </sheetViews>
  <sheetFormatPr defaultColWidth="9.140625" defaultRowHeight="15"/>
  <cols>
    <col min="1" max="1" width="12.42578125" style="53" customWidth="1"/>
    <col min="2" max="2" width="6" style="53" customWidth="1"/>
    <col min="3" max="3" width="57.5703125" style="53" customWidth="1"/>
    <col min="4" max="4" width="30.5703125" style="53" customWidth="1"/>
    <col min="5" max="16384" width="9.140625" style="53"/>
  </cols>
  <sheetData>
    <row r="1" spans="1:4" s="5" customFormat="1" ht="18">
      <c r="A1" s="1561" t="s">
        <v>0</v>
      </c>
      <c r="B1" s="1562" t="s">
        <v>0</v>
      </c>
      <c r="C1" s="1562" t="s">
        <v>0</v>
      </c>
      <c r="D1" s="1563"/>
    </row>
    <row r="2" spans="1:4" s="5" customFormat="1" ht="15.75">
      <c r="A2" s="1988" t="s">
        <v>3314</v>
      </c>
      <c r="B2" s="1622" t="s">
        <v>1</v>
      </c>
      <c r="C2" s="1622" t="s">
        <v>1</v>
      </c>
      <c r="D2" s="1989"/>
    </row>
    <row r="3" spans="1:4" s="5" customFormat="1" ht="14.25">
      <c r="A3" s="1990" t="s">
        <v>3315</v>
      </c>
      <c r="B3" s="1625" t="s">
        <v>2</v>
      </c>
      <c r="C3" s="1625" t="s">
        <v>2</v>
      </c>
      <c r="D3" s="1991"/>
    </row>
    <row r="4" spans="1:4" s="5" customFormat="1" ht="14.25">
      <c r="A4" s="1990" t="s">
        <v>3</v>
      </c>
      <c r="B4" s="1625" t="s">
        <v>3</v>
      </c>
      <c r="C4" s="1625" t="s">
        <v>3</v>
      </c>
      <c r="D4" s="1991"/>
    </row>
    <row r="5" spans="1:4" s="5" customFormat="1" ht="14.25">
      <c r="A5" s="1990" t="s">
        <v>4</v>
      </c>
      <c r="B5" s="1625" t="s">
        <v>4</v>
      </c>
      <c r="C5" s="1625" t="s">
        <v>4</v>
      </c>
      <c r="D5" s="1991"/>
    </row>
    <row r="6" spans="1:4" s="5" customFormat="1" ht="15" customHeight="1">
      <c r="A6" s="434" t="s">
        <v>5</v>
      </c>
      <c r="B6" s="1586" t="str">
        <f>ORÇAMENTO!C6</f>
        <v>PAVIMENTAÇÃO URBANA EM SANTO ANTONIO DO LESTE</v>
      </c>
      <c r="C6" s="1586"/>
      <c r="D6" s="1587"/>
    </row>
    <row r="7" spans="1:4" s="5" customFormat="1" ht="14.25">
      <c r="A7" s="435" t="s">
        <v>50</v>
      </c>
      <c r="B7" s="1590" t="str">
        <f>ORÇAMENTO!C7</f>
        <v>AVENIDA FORTALEZA TRECHO 01</v>
      </c>
      <c r="C7" s="1590"/>
      <c r="D7" s="1591"/>
    </row>
    <row r="8" spans="1:4" s="5" customFormat="1" ht="14.25">
      <c r="A8" s="435" t="s">
        <v>6</v>
      </c>
      <c r="B8" s="1590" t="str">
        <f>ORÇAMENTO!C8</f>
        <v>PREFEITURA MUNICIPAL DE SANTO ANTONIO DO LESTE</v>
      </c>
      <c r="C8" s="1590"/>
      <c r="D8" s="1591"/>
    </row>
    <row r="9" spans="1:4" s="5" customFormat="1" ht="15.75" customHeight="1">
      <c r="A9" s="436" t="s">
        <v>7</v>
      </c>
      <c r="B9" s="1592" t="str">
        <f>ORÇAMENTO!C9</f>
        <v>JANEIRO/2022</v>
      </c>
      <c r="C9" s="1593"/>
      <c r="D9" s="1594"/>
    </row>
    <row r="10" spans="1:4" s="5" customFormat="1" ht="22.5" customHeight="1">
      <c r="A10" s="1686" t="s">
        <v>17962</v>
      </c>
      <c r="B10" s="1687"/>
      <c r="C10" s="1687"/>
      <c r="D10" s="1688"/>
    </row>
    <row r="11" spans="1:4" s="226" customFormat="1" ht="12.75" customHeight="1">
      <c r="A11" s="1879" t="s">
        <v>9</v>
      </c>
      <c r="B11" s="1873" t="s">
        <v>3323</v>
      </c>
      <c r="C11" s="1874"/>
      <c r="D11" s="1986" t="s">
        <v>3426</v>
      </c>
    </row>
    <row r="12" spans="1:4" s="226" customFormat="1" ht="30" customHeight="1">
      <c r="A12" s="1879"/>
      <c r="B12" s="1873"/>
      <c r="C12" s="1874"/>
      <c r="D12" s="1987"/>
    </row>
    <row r="13" spans="1:4" s="226" customFormat="1" ht="12.75">
      <c r="A13" s="1675"/>
      <c r="B13" s="1678"/>
      <c r="C13" s="1679"/>
      <c r="D13" s="461" t="s">
        <v>3329</v>
      </c>
    </row>
    <row r="14" spans="1:4" s="226" customFormat="1" ht="20.100000000000001" customHeight="1">
      <c r="A14" s="462">
        <v>1</v>
      </c>
      <c r="B14" s="1885" t="str">
        <f>'CÁLCULO DE MEIO-FIO E SARJETA'!A11</f>
        <v>AVENIDA FORTALEZA T01</v>
      </c>
      <c r="C14" s="1886"/>
      <c r="D14" s="675">
        <f>'CÁLCULO DE MEIO-FIO E SARJETA'!I13</f>
        <v>176.19</v>
      </c>
    </row>
    <row r="15" spans="1:4" s="226" customFormat="1" ht="20.100000000000001" customHeight="1">
      <c r="A15" s="462">
        <f>A14+1</f>
        <v>2</v>
      </c>
      <c r="B15" s="1885" t="str">
        <f>'CÁLCULO DE MEIO-FIO E SARJETA'!A14</f>
        <v>AVENIDA FORTALEZA T02</v>
      </c>
      <c r="C15" s="1886"/>
      <c r="D15" s="675">
        <f>'CÁLCULO DE MEIO-FIO E SARJETA'!I17</f>
        <v>494.52999999999992</v>
      </c>
    </row>
    <row r="16" spans="1:4" s="226" customFormat="1" ht="20.100000000000001" customHeight="1">
      <c r="A16" s="1907" t="s">
        <v>3996</v>
      </c>
      <c r="B16" s="1870"/>
      <c r="C16" s="1870"/>
      <c r="D16" s="676">
        <f>SUM(D14:D15)</f>
        <v>670.71999999999991</v>
      </c>
    </row>
    <row r="17" spans="1:4" s="226" customFormat="1" ht="9.6" customHeight="1">
      <c r="A17" s="1992"/>
      <c r="B17" s="1993"/>
      <c r="C17" s="1993"/>
      <c r="D17" s="1994"/>
    </row>
    <row r="18" spans="1:4" s="226" customFormat="1" ht="20.100000000000001" customHeight="1">
      <c r="A18" s="1686" t="s">
        <v>17963</v>
      </c>
      <c r="B18" s="1687"/>
      <c r="C18" s="1687"/>
      <c r="D18" s="1688"/>
    </row>
    <row r="19" spans="1:4" s="226" customFormat="1" ht="20.100000000000001" customHeight="1">
      <c r="A19" s="1879" t="s">
        <v>9</v>
      </c>
      <c r="B19" s="1873" t="s">
        <v>3323</v>
      </c>
      <c r="C19" s="1874"/>
      <c r="D19" s="1986" t="s">
        <v>3426</v>
      </c>
    </row>
    <row r="20" spans="1:4" s="226" customFormat="1" ht="20.100000000000001" customHeight="1">
      <c r="A20" s="1879"/>
      <c r="B20" s="1873"/>
      <c r="C20" s="1874"/>
      <c r="D20" s="1987"/>
    </row>
    <row r="21" spans="1:4" s="226" customFormat="1" ht="20.100000000000001" customHeight="1">
      <c r="A21" s="1675"/>
      <c r="B21" s="1678"/>
      <c r="C21" s="1679"/>
      <c r="D21" s="461" t="s">
        <v>3329</v>
      </c>
    </row>
    <row r="22" spans="1:4" s="226" customFormat="1" ht="20.100000000000001" customHeight="1">
      <c r="A22" s="462">
        <v>1</v>
      </c>
      <c r="B22" s="1297" t="str">
        <f>'CÁLCULO DE MEIO-FIO E SARJETA'!A19</f>
        <v>TRECHO RETO</v>
      </c>
      <c r="C22" s="1298"/>
      <c r="D22" s="463">
        <f>'CÁLCULO DE MEIO-FIO E SARJETA'!I19</f>
        <v>456</v>
      </c>
    </row>
    <row r="23" spans="1:4" s="226" customFormat="1" ht="20.100000000000001" customHeight="1">
      <c r="A23" s="462">
        <v>2</v>
      </c>
      <c r="B23" s="1297" t="str">
        <f>'CÁLCULO DE MEIO-FIO E SARJETA'!A20</f>
        <v>TRECHO CURVO</v>
      </c>
      <c r="C23" s="1298"/>
      <c r="D23" s="463">
        <f>'CÁLCULO DE MEIO-FIO E SARJETA'!I20</f>
        <v>43.38</v>
      </c>
    </row>
    <row r="24" spans="1:4" s="226" customFormat="1" ht="20.100000000000001" customHeight="1">
      <c r="A24" s="1907" t="s">
        <v>17964</v>
      </c>
      <c r="B24" s="1870"/>
      <c r="C24" s="1870"/>
      <c r="D24" s="676">
        <f>SUM(D22:D23)</f>
        <v>499.38</v>
      </c>
    </row>
    <row r="25" spans="1:4" s="226" customFormat="1" ht="20.100000000000001" customHeight="1">
      <c r="A25" s="1992"/>
      <c r="B25" s="1993"/>
      <c r="C25" s="1993"/>
      <c r="D25" s="1994"/>
    </row>
    <row r="26" spans="1:4" s="226" customFormat="1" ht="20.100000000000001" customHeight="1">
      <c r="A26" s="1686" t="s">
        <v>3995</v>
      </c>
      <c r="B26" s="1687"/>
      <c r="C26" s="1687"/>
      <c r="D26" s="1688"/>
    </row>
    <row r="27" spans="1:4" s="226" customFormat="1" ht="20.100000000000001" customHeight="1">
      <c r="A27" s="1879" t="s">
        <v>9</v>
      </c>
      <c r="B27" s="1873" t="s">
        <v>3323</v>
      </c>
      <c r="C27" s="1874"/>
      <c r="D27" s="1986" t="s">
        <v>3426</v>
      </c>
    </row>
    <row r="28" spans="1:4" s="226" customFormat="1" ht="20.100000000000001" customHeight="1">
      <c r="A28" s="1879"/>
      <c r="B28" s="1873"/>
      <c r="C28" s="1874"/>
      <c r="D28" s="1987"/>
    </row>
    <row r="29" spans="1:4" s="226" customFormat="1" ht="20.100000000000001" customHeight="1">
      <c r="A29" s="1675"/>
      <c r="B29" s="1678"/>
      <c r="C29" s="1679"/>
      <c r="D29" s="461" t="s">
        <v>3329</v>
      </c>
    </row>
    <row r="30" spans="1:4" s="226" customFormat="1" ht="20.100000000000001" customHeight="1">
      <c r="A30" s="462">
        <v>1</v>
      </c>
      <c r="B30" s="447" t="str">
        <f>'CÁLCULO DE MEIO-FIO E SARJETA'!A24</f>
        <v>LIMPA-RODAS E EMBOCADURAS TRECHO CURVO</v>
      </c>
      <c r="C30" s="448"/>
      <c r="D30" s="463">
        <f>'CÁLCULO DE MEIO-FIO E SARJETA'!I27</f>
        <v>102.05</v>
      </c>
    </row>
    <row r="31" spans="1:4" s="226" customFormat="1" ht="20.100000000000001" customHeight="1">
      <c r="A31" s="1907" t="s">
        <v>3997</v>
      </c>
      <c r="B31" s="1870"/>
      <c r="C31" s="1870"/>
      <c r="D31" s="676">
        <f>SUM(D30:D30)</f>
        <v>102.05</v>
      </c>
    </row>
    <row r="32" spans="1:4" s="226" customFormat="1" ht="20.100000000000001" customHeight="1">
      <c r="A32" s="1992"/>
      <c r="B32" s="1993"/>
      <c r="C32" s="1993"/>
      <c r="D32" s="1994"/>
    </row>
    <row r="33" spans="1:221" s="77" customFormat="1" ht="20.100000000000001" customHeight="1">
      <c r="A33" s="1907" t="s">
        <v>3998</v>
      </c>
      <c r="B33" s="1870"/>
      <c r="C33" s="1870"/>
      <c r="D33" s="790">
        <f>D31+D24+D16</f>
        <v>1272.1499999999999</v>
      </c>
      <c r="E33" s="78"/>
      <c r="F33" s="78"/>
      <c r="G33" s="79"/>
      <c r="H33" s="80"/>
      <c r="I33" s="78"/>
      <c r="J33" s="78"/>
      <c r="K33" s="78"/>
      <c r="L33" s="78"/>
      <c r="M33" s="79"/>
      <c r="N33" s="80"/>
      <c r="O33" s="78"/>
      <c r="P33" s="78"/>
      <c r="Q33" s="78"/>
      <c r="R33" s="78"/>
      <c r="S33" s="79"/>
      <c r="T33" s="80"/>
      <c r="U33" s="78"/>
      <c r="V33" s="78"/>
      <c r="W33" s="78"/>
      <c r="X33" s="78"/>
      <c r="Y33" s="79"/>
      <c r="Z33" s="80"/>
      <c r="AA33" s="78"/>
      <c r="AB33" s="78"/>
      <c r="AC33" s="78"/>
      <c r="AD33" s="78"/>
      <c r="AE33" s="79"/>
      <c r="AF33" s="80"/>
      <c r="AG33" s="78"/>
      <c r="AH33" s="78"/>
      <c r="AI33" s="78"/>
      <c r="AJ33" s="78"/>
      <c r="AK33" s="79"/>
      <c r="AL33" s="80"/>
      <c r="AM33" s="78"/>
      <c r="AN33" s="78"/>
      <c r="AO33" s="78"/>
      <c r="AP33" s="78"/>
      <c r="AQ33" s="79"/>
      <c r="AR33" s="80"/>
      <c r="AS33" s="78"/>
      <c r="AT33" s="78"/>
      <c r="AU33" s="78"/>
      <c r="AV33" s="78"/>
      <c r="AW33" s="79"/>
      <c r="AX33" s="80"/>
      <c r="AY33" s="78"/>
      <c r="AZ33" s="78"/>
      <c r="BA33" s="78"/>
      <c r="BB33" s="78"/>
      <c r="BC33" s="79"/>
      <c r="BD33" s="80"/>
      <c r="BE33" s="78"/>
      <c r="BF33" s="78"/>
      <c r="BG33" s="78"/>
      <c r="BH33" s="78"/>
      <c r="BI33" s="79"/>
      <c r="BJ33" s="80"/>
      <c r="BK33" s="78"/>
      <c r="BL33" s="78"/>
      <c r="BM33" s="78"/>
      <c r="BN33" s="78"/>
      <c r="BO33" s="79"/>
      <c r="BP33" s="80"/>
      <c r="BQ33" s="78"/>
      <c r="BR33" s="78"/>
      <c r="BS33" s="78"/>
      <c r="BT33" s="78"/>
      <c r="BU33" s="79"/>
      <c r="BV33" s="80"/>
      <c r="BW33" s="78"/>
      <c r="BX33" s="78"/>
      <c r="BY33" s="78"/>
      <c r="BZ33" s="78"/>
      <c r="CA33" s="79"/>
      <c r="CB33" s="80"/>
      <c r="CC33" s="78"/>
      <c r="CD33" s="78"/>
      <c r="CE33" s="78"/>
      <c r="CF33" s="78"/>
      <c r="CG33" s="79"/>
      <c r="CH33" s="80"/>
      <c r="CI33" s="78"/>
      <c r="CJ33" s="78"/>
      <c r="CK33" s="78"/>
      <c r="CL33" s="78"/>
      <c r="CM33" s="79"/>
      <c r="CN33" s="80"/>
      <c r="CO33" s="78"/>
      <c r="CP33" s="78"/>
      <c r="CQ33" s="78"/>
      <c r="CR33" s="78"/>
      <c r="CS33" s="79"/>
      <c r="CT33" s="80"/>
      <c r="CU33" s="78"/>
      <c r="CV33" s="78"/>
      <c r="CW33" s="78"/>
      <c r="CX33" s="78"/>
      <c r="CY33" s="79"/>
      <c r="CZ33" s="80"/>
      <c r="DA33" s="78"/>
      <c r="DB33" s="78"/>
      <c r="DC33" s="78"/>
      <c r="DD33" s="78"/>
      <c r="DE33" s="79"/>
      <c r="DF33" s="80"/>
      <c r="DG33" s="78"/>
      <c r="DH33" s="78"/>
      <c r="DI33" s="78"/>
      <c r="DJ33" s="78"/>
      <c r="DK33" s="79"/>
      <c r="DL33" s="80"/>
      <c r="DM33" s="78"/>
      <c r="DN33" s="78"/>
      <c r="DO33" s="78"/>
      <c r="DP33" s="78"/>
      <c r="DQ33" s="79"/>
      <c r="DR33" s="80"/>
      <c r="DS33" s="78"/>
      <c r="DT33" s="78"/>
      <c r="DU33" s="78"/>
      <c r="DV33" s="78"/>
      <c r="DW33" s="79"/>
      <c r="DX33" s="80"/>
      <c r="DY33" s="78"/>
      <c r="DZ33" s="78"/>
      <c r="EA33" s="78"/>
      <c r="EB33" s="78"/>
      <c r="EC33" s="79"/>
      <c r="ED33" s="80"/>
      <c r="EE33" s="78"/>
      <c r="EF33" s="78"/>
      <c r="EG33" s="78"/>
      <c r="EH33" s="78"/>
      <c r="EI33" s="79"/>
      <c r="EJ33" s="80"/>
      <c r="EK33" s="78"/>
      <c r="EL33" s="78"/>
      <c r="EM33" s="78"/>
      <c r="EN33" s="78"/>
      <c r="EO33" s="79"/>
      <c r="EP33" s="80"/>
      <c r="EQ33" s="78"/>
      <c r="ER33" s="78"/>
      <c r="ES33" s="78"/>
      <c r="ET33" s="78"/>
      <c r="EU33" s="79"/>
      <c r="EV33" s="80"/>
      <c r="EW33" s="78"/>
      <c r="EX33" s="78"/>
      <c r="EY33" s="78"/>
      <c r="EZ33" s="78"/>
      <c r="FA33" s="79"/>
      <c r="FB33" s="80"/>
      <c r="FC33" s="78"/>
      <c r="FD33" s="78"/>
      <c r="FE33" s="78"/>
      <c r="FF33" s="78"/>
      <c r="FG33" s="79"/>
      <c r="FH33" s="80"/>
      <c r="FI33" s="78"/>
      <c r="FJ33" s="78"/>
      <c r="FK33" s="78"/>
      <c r="FL33" s="78"/>
      <c r="FM33" s="79"/>
      <c r="FN33" s="80"/>
      <c r="FO33" s="78"/>
      <c r="FP33" s="78"/>
      <c r="FQ33" s="78"/>
      <c r="FR33" s="78"/>
      <c r="FS33" s="79"/>
      <c r="FT33" s="80"/>
      <c r="FU33" s="78"/>
      <c r="FV33" s="78"/>
      <c r="FW33" s="78"/>
      <c r="FX33" s="78"/>
      <c r="FY33" s="79"/>
      <c r="FZ33" s="80"/>
      <c r="GA33" s="78"/>
      <c r="GB33" s="78"/>
      <c r="GC33" s="78"/>
      <c r="GD33" s="78"/>
      <c r="GE33" s="79"/>
      <c r="GF33" s="80"/>
      <c r="GG33" s="78"/>
      <c r="GH33" s="78"/>
      <c r="GI33" s="78"/>
      <c r="GJ33" s="78"/>
      <c r="GK33" s="79"/>
      <c r="GL33" s="80"/>
      <c r="GM33" s="78"/>
      <c r="GN33" s="78"/>
      <c r="GO33" s="78"/>
      <c r="GP33" s="78"/>
      <c r="GQ33" s="79"/>
      <c r="GR33" s="80"/>
      <c r="GS33" s="78"/>
      <c r="GT33" s="78"/>
      <c r="GU33" s="78"/>
      <c r="GV33" s="78"/>
      <c r="GW33" s="79"/>
      <c r="GX33" s="80"/>
      <c r="GY33" s="78"/>
      <c r="GZ33" s="78"/>
      <c r="HA33" s="78"/>
      <c r="HB33" s="78"/>
      <c r="HC33" s="79"/>
      <c r="HD33" s="80"/>
      <c r="HE33" s="78"/>
      <c r="HF33" s="78"/>
      <c r="HG33" s="78"/>
      <c r="HH33" s="78"/>
      <c r="HI33" s="79"/>
      <c r="HJ33" s="80"/>
      <c r="HK33" s="78"/>
      <c r="HL33" s="78"/>
      <c r="HM33" s="78"/>
    </row>
    <row r="34" spans="1:221" ht="15.75" thickBot="1">
      <c r="A34" s="465" t="s">
        <v>3999</v>
      </c>
      <c r="B34" s="387"/>
      <c r="C34" s="387"/>
      <c r="D34" s="464"/>
    </row>
    <row r="35" spans="1:221">
      <c r="A35" s="238"/>
    </row>
    <row r="36" spans="1:221">
      <c r="A36" s="238"/>
    </row>
  </sheetData>
  <mergeCells count="30">
    <mergeCell ref="A33:C33"/>
    <mergeCell ref="A32:D32"/>
    <mergeCell ref="A16:C16"/>
    <mergeCell ref="A31:C31"/>
    <mergeCell ref="A26:D26"/>
    <mergeCell ref="A27:A29"/>
    <mergeCell ref="B27:C29"/>
    <mergeCell ref="D27:D28"/>
    <mergeCell ref="A25:D25"/>
    <mergeCell ref="A17:D17"/>
    <mergeCell ref="A18:D18"/>
    <mergeCell ref="A19:A21"/>
    <mergeCell ref="B19:C21"/>
    <mergeCell ref="D19:D20"/>
    <mergeCell ref="A24:C24"/>
    <mergeCell ref="B6:D6"/>
    <mergeCell ref="A1:D1"/>
    <mergeCell ref="A2:D2"/>
    <mergeCell ref="A3:D3"/>
    <mergeCell ref="A4:D4"/>
    <mergeCell ref="A5:D5"/>
    <mergeCell ref="B14:C14"/>
    <mergeCell ref="B15:C15"/>
    <mergeCell ref="B7:D7"/>
    <mergeCell ref="B8:D8"/>
    <mergeCell ref="B9:D9"/>
    <mergeCell ref="A10:D10"/>
    <mergeCell ref="A11:A13"/>
    <mergeCell ref="B11:C13"/>
    <mergeCell ref="D11:D12"/>
  </mergeCells>
  <printOptions horizontalCentered="1"/>
  <pageMargins left="0.78740157480314965" right="0.19685039370078741" top="0.39370078740157483" bottom="0.78740157480314965" header="0.11811023622047245" footer="0.31496062992125984"/>
  <pageSetup paperSize="9" scale="87" firstPageNumber="25" fitToHeight="100" orientation="portrait" r:id="rId1"/>
  <headerFooter scaleWithDoc="0">
    <oddHeader>&amp;RPágina &amp;P de &amp;N</oddHeader>
    <oddFooter>&amp;R&amp;G</oddFoot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Planilha13">
    <pageSetUpPr fitToPage="1"/>
  </sheetPr>
  <dimension ref="A1:K31"/>
  <sheetViews>
    <sheetView view="pageBreakPreview" topLeftCell="A7" zoomScale="115" zoomScaleNormal="100" zoomScaleSheetLayoutView="115" workbookViewId="0">
      <selection activeCell="J30" sqref="J30"/>
    </sheetView>
  </sheetViews>
  <sheetFormatPr defaultRowHeight="15"/>
  <cols>
    <col min="1" max="1" width="21.28515625" style="53" customWidth="1"/>
    <col min="2" max="7" width="18.42578125" style="53" customWidth="1"/>
    <col min="8" max="8" width="5.42578125" style="60" customWidth="1"/>
    <col min="9" max="9" width="12.42578125" style="53" bestFit="1" customWidth="1"/>
    <col min="11" max="11" width="9.5703125" bestFit="1" customWidth="1"/>
  </cols>
  <sheetData>
    <row r="1" spans="1:11" ht="18">
      <c r="A1" s="1974" t="str">
        <f>'CÁLCULO DE MEIO-FIO E SARJETA'!A1:I1</f>
        <v>ASSOCIAÇÃO MATO-GROSSENSE DOS MUNICÍPIOS</v>
      </c>
      <c r="B1" s="1975"/>
      <c r="C1" s="1975"/>
      <c r="D1" s="1975"/>
      <c r="E1" s="1975"/>
      <c r="F1" s="1975"/>
      <c r="G1" s="1975"/>
      <c r="H1" s="1975"/>
      <c r="I1" s="1976"/>
    </row>
    <row r="2" spans="1:11" ht="15.75">
      <c r="A2" s="1977" t="str">
        <f>'CÁLCULO DE MEIO-FIO E SARJETA'!A2:I2</f>
        <v>COORDENAÇÃO DE PROJETOS</v>
      </c>
      <c r="B2" s="1978"/>
      <c r="C2" s="1978"/>
      <c r="D2" s="1978"/>
      <c r="E2" s="1978"/>
      <c r="F2" s="1978"/>
      <c r="G2" s="1978"/>
      <c r="H2" s="1978"/>
      <c r="I2" s="1979"/>
    </row>
    <row r="3" spans="1:11">
      <c r="A3" s="1980" t="str">
        <f>'CÁLCULO DE MEIO-FIO E SARJETA'!A3:I3</f>
        <v>SITE: amm.org.br   -   E-mail: pavimentacaoamm@gmail.com</v>
      </c>
      <c r="B3" s="1981"/>
      <c r="C3" s="1981"/>
      <c r="D3" s="1981"/>
      <c r="E3" s="1981"/>
      <c r="F3" s="1981"/>
      <c r="G3" s="1981"/>
      <c r="H3" s="1981"/>
      <c r="I3" s="1982"/>
    </row>
    <row r="4" spans="1:11">
      <c r="A4" s="1980" t="str">
        <f>'CÁLCULO DE MEIO-FIO E SARJETA'!A4:I4</f>
        <v>AV. RUBENS DE MENDONÇA Nº 3.920 - CEP: 78,000-070 - CUIABÁ - MT</v>
      </c>
      <c r="B4" s="1981"/>
      <c r="C4" s="1981"/>
      <c r="D4" s="1981"/>
      <c r="E4" s="1981"/>
      <c r="F4" s="1981"/>
      <c r="G4" s="1981"/>
      <c r="H4" s="1981"/>
      <c r="I4" s="1982"/>
    </row>
    <row r="5" spans="1:11" ht="15.75" thickBot="1">
      <c r="A5" s="1983" t="str">
        <f>'CÁLCULO DE MEIO-FIO E SARJETA'!A5:I5</f>
        <v>FONE: (65) 2123-1200  -  FAX: 2123-1251</v>
      </c>
      <c r="B5" s="1984"/>
      <c r="C5" s="1984"/>
      <c r="D5" s="1984"/>
      <c r="E5" s="1984"/>
      <c r="F5" s="1984"/>
      <c r="G5" s="1984"/>
      <c r="H5" s="1984"/>
      <c r="I5" s="1985"/>
    </row>
    <row r="6" spans="1:11" s="77" customFormat="1" ht="15.75">
      <c r="A6" s="634" t="s">
        <v>13</v>
      </c>
      <c r="B6" s="1954" t="str">
        <f>ORÇAMENTO!C6</f>
        <v>PAVIMENTAÇÃO URBANA EM SANTO ANTONIO DO LESTE</v>
      </c>
      <c r="C6" s="1954"/>
      <c r="D6" s="1954"/>
      <c r="E6" s="1954"/>
      <c r="F6" s="1954"/>
      <c r="G6" s="1954"/>
      <c r="H6" s="1954"/>
      <c r="I6" s="1955"/>
    </row>
    <row r="7" spans="1:11" s="77" customFormat="1" ht="15.75">
      <c r="A7" s="635" t="s">
        <v>3903</v>
      </c>
      <c r="B7" s="1963" t="str">
        <f>ORÇAMENTO!C7</f>
        <v>AVENIDA FORTALEZA TRECHO 01</v>
      </c>
      <c r="C7" s="1963"/>
      <c r="D7" s="1963"/>
      <c r="E7" s="1963"/>
      <c r="F7" s="1963"/>
      <c r="G7" s="1963"/>
      <c r="H7" s="1963"/>
      <c r="I7" s="1964"/>
    </row>
    <row r="8" spans="1:11" s="77" customFormat="1" ht="15.75">
      <c r="A8" s="635" t="s">
        <v>3955</v>
      </c>
      <c r="B8" s="1963" t="str">
        <f>ORÇAMENTO!C8</f>
        <v>PREFEITURA MUNICIPAL DE SANTO ANTONIO DO LESTE</v>
      </c>
      <c r="C8" s="1963"/>
      <c r="D8" s="1963"/>
      <c r="E8" s="1963"/>
      <c r="F8" s="1963"/>
      <c r="G8" s="1963"/>
      <c r="H8" s="1963"/>
      <c r="I8" s="1964"/>
    </row>
    <row r="9" spans="1:11" s="77" customFormat="1" ht="16.5" thickBot="1">
      <c r="A9" s="636" t="s">
        <v>15</v>
      </c>
      <c r="B9" s="1965" t="str">
        <f>ORÇAMENTO!C9</f>
        <v>JANEIRO/2022</v>
      </c>
      <c r="C9" s="1965"/>
      <c r="D9" s="1965"/>
      <c r="E9" s="1965"/>
      <c r="F9" s="1965"/>
      <c r="G9" s="1965"/>
      <c r="H9" s="1965"/>
      <c r="I9" s="1966"/>
    </row>
    <row r="10" spans="1:11" s="77" customFormat="1" ht="16.5" thickBot="1">
      <c r="A10" s="1967" t="s">
        <v>3961</v>
      </c>
      <c r="B10" s="1968"/>
      <c r="C10" s="1968"/>
      <c r="D10" s="1968"/>
      <c r="E10" s="1968"/>
      <c r="F10" s="1968"/>
      <c r="G10" s="1968"/>
      <c r="H10" s="1968"/>
      <c r="I10" s="1969"/>
    </row>
    <row r="11" spans="1:11" s="77" customFormat="1" ht="15.75">
      <c r="A11" s="1951" t="str">
        <f>IMPRIMAÇÃO!B14</f>
        <v>AVENIDA FORTALEZA T01</v>
      </c>
      <c r="B11" s="1952"/>
      <c r="C11" s="1952"/>
      <c r="D11" s="1952"/>
      <c r="E11" s="1952"/>
      <c r="F11" s="1952"/>
      <c r="G11" s="1952"/>
      <c r="H11" s="1952"/>
      <c r="I11" s="1953"/>
    </row>
    <row r="12" spans="1:11" s="77" customFormat="1">
      <c r="A12" s="615" t="s">
        <v>3957</v>
      </c>
      <c r="B12" s="1946" t="s">
        <v>17967</v>
      </c>
      <c r="C12" s="1946"/>
      <c r="D12" s="1946"/>
      <c r="E12" s="1946"/>
      <c r="F12" s="1946"/>
      <c r="G12" s="1947"/>
      <c r="H12" s="616" t="s">
        <v>3907</v>
      </c>
      <c r="I12" s="617">
        <f>3.9+78.5+3.9*2+83.5</f>
        <v>173.7</v>
      </c>
    </row>
    <row r="13" spans="1:11" s="77" customFormat="1">
      <c r="A13" s="1948"/>
      <c r="B13" s="1949"/>
      <c r="C13" s="1949"/>
      <c r="D13" s="1949"/>
      <c r="E13" s="1949"/>
      <c r="F13" s="1949"/>
      <c r="G13" s="1949"/>
      <c r="H13" s="1949"/>
      <c r="I13" s="1950"/>
    </row>
    <row r="14" spans="1:11" s="77" customFormat="1" ht="16.5" thickBot="1">
      <c r="A14" s="620"/>
      <c r="B14" s="1956" t="s">
        <v>3958</v>
      </c>
      <c r="C14" s="1956"/>
      <c r="D14" s="1956"/>
      <c r="E14" s="1956"/>
      <c r="F14" s="1956"/>
      <c r="G14" s="1957"/>
      <c r="H14" s="621" t="s">
        <v>3907</v>
      </c>
      <c r="I14" s="622">
        <f>SUM(I12:I12)</f>
        <v>173.7</v>
      </c>
      <c r="K14" s="637"/>
    </row>
    <row r="15" spans="1:11" s="77" customFormat="1" ht="15.75">
      <c r="A15" s="1951" t="str">
        <f>IMPRIMAÇÃO!B15</f>
        <v>AVENIDA FORTALEZA T02</v>
      </c>
      <c r="B15" s="1952"/>
      <c r="C15" s="1952"/>
      <c r="D15" s="1952"/>
      <c r="E15" s="1952"/>
      <c r="F15" s="1952"/>
      <c r="G15" s="1952"/>
      <c r="H15" s="1952"/>
      <c r="I15" s="1953"/>
      <c r="K15" s="637"/>
    </row>
    <row r="16" spans="1:11" s="77" customFormat="1">
      <c r="A16" s="615" t="s">
        <v>3957</v>
      </c>
      <c r="B16" s="1946" t="s">
        <v>17968</v>
      </c>
      <c r="C16" s="1946"/>
      <c r="D16" s="1946"/>
      <c r="E16" s="1946"/>
      <c r="F16" s="1946"/>
      <c r="G16" s="1947"/>
      <c r="H16" s="616" t="s">
        <v>3907</v>
      </c>
      <c r="I16" s="617">
        <f>87.6+3.9*2+84.4+3.9*2+79.6+3.9*2+79.6+3.9*2+79.6+3.9*2+47.72</f>
        <v>497.52</v>
      </c>
      <c r="K16" s="637"/>
    </row>
    <row r="17" spans="1:11" s="77" customFormat="1">
      <c r="A17" s="1948"/>
      <c r="B17" s="1949"/>
      <c r="C17" s="1949"/>
      <c r="D17" s="1949"/>
      <c r="E17" s="1949"/>
      <c r="F17" s="1949"/>
      <c r="G17" s="1949"/>
      <c r="H17" s="1949"/>
      <c r="I17" s="1950"/>
      <c r="K17" s="637"/>
    </row>
    <row r="18" spans="1:11" s="77" customFormat="1" ht="16.5" thickBot="1">
      <c r="A18" s="620"/>
      <c r="B18" s="1956" t="s">
        <v>3958</v>
      </c>
      <c r="C18" s="1956"/>
      <c r="D18" s="1956"/>
      <c r="E18" s="1956"/>
      <c r="F18" s="1956"/>
      <c r="G18" s="1957"/>
      <c r="H18" s="621" t="s">
        <v>3907</v>
      </c>
      <c r="I18" s="622">
        <f>SUM(I16:I16)</f>
        <v>497.52</v>
      </c>
      <c r="K18" s="637"/>
    </row>
    <row r="19" spans="1:11" s="77" customFormat="1" ht="15.75">
      <c r="A19" s="1951" t="s">
        <v>17958</v>
      </c>
      <c r="B19" s="1952"/>
      <c r="C19" s="1952"/>
      <c r="D19" s="1952"/>
      <c r="E19" s="1952"/>
      <c r="F19" s="1952"/>
      <c r="G19" s="1952"/>
      <c r="H19" s="1952"/>
      <c r="I19" s="1953"/>
      <c r="K19" s="637"/>
    </row>
    <row r="20" spans="1:11" s="77" customFormat="1">
      <c r="A20" s="615" t="s">
        <v>3957</v>
      </c>
      <c r="B20" s="1946" t="s">
        <v>17966</v>
      </c>
      <c r="C20" s="1946"/>
      <c r="D20" s="1946"/>
      <c r="E20" s="1946"/>
      <c r="F20" s="1946"/>
      <c r="G20" s="1947"/>
      <c r="H20" s="616" t="s">
        <v>3907</v>
      </c>
      <c r="I20" s="617">
        <f>4*2</f>
        <v>8</v>
      </c>
      <c r="K20" s="637"/>
    </row>
    <row r="21" spans="1:11" s="77" customFormat="1">
      <c r="A21" s="1948"/>
      <c r="B21" s="1949"/>
      <c r="C21" s="1949"/>
      <c r="D21" s="1949"/>
      <c r="E21" s="1949"/>
      <c r="F21" s="1949"/>
      <c r="G21" s="1949"/>
      <c r="H21" s="1949"/>
      <c r="I21" s="1950"/>
      <c r="K21" s="637"/>
    </row>
    <row r="22" spans="1:11" s="77" customFormat="1" ht="16.5" thickBot="1">
      <c r="A22" s="620"/>
      <c r="B22" s="1956" t="s">
        <v>3958</v>
      </c>
      <c r="C22" s="1956"/>
      <c r="D22" s="1956"/>
      <c r="E22" s="1956"/>
      <c r="F22" s="1956"/>
      <c r="G22" s="1957"/>
      <c r="H22" s="621" t="s">
        <v>3907</v>
      </c>
      <c r="I22" s="622">
        <f>SUM(I20:I20)</f>
        <v>8</v>
      </c>
      <c r="K22" s="637"/>
    </row>
    <row r="23" spans="1:11" s="77" customFormat="1" ht="15.75">
      <c r="A23" s="1951" t="s">
        <v>4196</v>
      </c>
      <c r="B23" s="1952"/>
      <c r="C23" s="1952"/>
      <c r="D23" s="1952"/>
      <c r="E23" s="1952"/>
      <c r="F23" s="1952"/>
      <c r="G23" s="1952"/>
      <c r="H23" s="1952"/>
      <c r="I23" s="1953"/>
    </row>
    <row r="24" spans="1:11" s="77" customFormat="1" ht="33.75" customHeight="1">
      <c r="A24" s="615" t="s">
        <v>3959</v>
      </c>
      <c r="B24" s="1997" t="s">
        <v>17965</v>
      </c>
      <c r="C24" s="1997"/>
      <c r="D24" s="1997"/>
      <c r="E24" s="1997"/>
      <c r="F24" s="1997"/>
      <c r="G24" s="1998"/>
      <c r="H24" s="616" t="s">
        <v>3907</v>
      </c>
      <c r="I24" s="623">
        <f>7.15*13</f>
        <v>92.95</v>
      </c>
    </row>
    <row r="25" spans="1:11" s="77" customFormat="1">
      <c r="A25" s="1995" t="s">
        <v>8312</v>
      </c>
      <c r="B25" s="1995"/>
      <c r="C25" s="1995"/>
      <c r="D25" s="1995"/>
      <c r="E25" s="1995"/>
      <c r="F25" s="1995"/>
      <c r="G25" s="1995"/>
      <c r="H25" s="1995"/>
      <c r="I25" s="1995"/>
    </row>
    <row r="26" spans="1:11" s="77" customFormat="1">
      <c r="A26" s="1996"/>
      <c r="B26" s="1996"/>
      <c r="C26" s="1996"/>
      <c r="D26" s="1996"/>
      <c r="E26" s="1996"/>
      <c r="F26" s="1996"/>
      <c r="G26" s="1996"/>
      <c r="H26" s="1996"/>
      <c r="I26" s="1996"/>
    </row>
    <row r="27" spans="1:11" s="77" customFormat="1">
      <c r="A27" s="1948"/>
      <c r="B27" s="1949"/>
      <c r="C27" s="1949"/>
      <c r="D27" s="1949"/>
      <c r="E27" s="1949"/>
      <c r="F27" s="1949"/>
      <c r="G27" s="1949"/>
      <c r="H27" s="1949"/>
      <c r="I27" s="1950"/>
    </row>
    <row r="28" spans="1:11" s="77" customFormat="1" ht="16.5" thickBot="1">
      <c r="A28" s="620"/>
      <c r="B28" s="1956" t="s">
        <v>3958</v>
      </c>
      <c r="C28" s="1956"/>
      <c r="D28" s="1956"/>
      <c r="E28" s="1956"/>
      <c r="F28" s="1956"/>
      <c r="G28" s="1957"/>
      <c r="H28" s="621" t="s">
        <v>3907</v>
      </c>
      <c r="I28" s="622">
        <f>I24</f>
        <v>92.95</v>
      </c>
      <c r="K28" s="637"/>
    </row>
    <row r="29" spans="1:11" s="77" customFormat="1">
      <c r="A29" s="624"/>
      <c r="B29" s="625"/>
      <c r="C29" s="625"/>
      <c r="D29" s="625"/>
      <c r="E29" s="625"/>
      <c r="F29" s="625"/>
      <c r="G29" s="625"/>
      <c r="H29" s="626"/>
      <c r="I29" s="627"/>
    </row>
    <row r="30" spans="1:11" s="77" customFormat="1" ht="15.75">
      <c r="A30" s="624"/>
      <c r="B30" s="625"/>
      <c r="C30" s="625"/>
      <c r="D30" s="625"/>
      <c r="E30" s="625"/>
      <c r="F30" s="625"/>
      <c r="G30" s="628" t="s">
        <v>3960</v>
      </c>
      <c r="H30" s="626" t="s">
        <v>3907</v>
      </c>
      <c r="I30" s="629">
        <f>I28+I22+I18+I14</f>
        <v>772.17000000000007</v>
      </c>
      <c r="K30" s="637"/>
    </row>
    <row r="31" spans="1:11" s="77" customFormat="1" ht="15.75" thickBot="1">
      <c r="A31" s="630"/>
      <c r="B31" s="631"/>
      <c r="C31" s="631"/>
      <c r="D31" s="631"/>
      <c r="E31" s="631"/>
      <c r="F31" s="631"/>
      <c r="G31" s="631"/>
      <c r="H31" s="632"/>
      <c r="I31" s="633"/>
      <c r="K31" s="637"/>
    </row>
  </sheetData>
  <mergeCells count="27">
    <mergeCell ref="A17:I17"/>
    <mergeCell ref="A1:I1"/>
    <mergeCell ref="A2:I2"/>
    <mergeCell ref="A3:I3"/>
    <mergeCell ref="A4:I4"/>
    <mergeCell ref="A5:I5"/>
    <mergeCell ref="B28:G28"/>
    <mergeCell ref="A27:I27"/>
    <mergeCell ref="A23:I23"/>
    <mergeCell ref="B24:G24"/>
    <mergeCell ref="B6:I6"/>
    <mergeCell ref="B7:I7"/>
    <mergeCell ref="B8:I8"/>
    <mergeCell ref="B9:I9"/>
    <mergeCell ref="A10:I10"/>
    <mergeCell ref="A11:I11"/>
    <mergeCell ref="B12:G12"/>
    <mergeCell ref="A13:I13"/>
    <mergeCell ref="B18:G18"/>
    <mergeCell ref="B14:G14"/>
    <mergeCell ref="A15:I15"/>
    <mergeCell ref="B16:G16"/>
    <mergeCell ref="A19:I19"/>
    <mergeCell ref="B20:G20"/>
    <mergeCell ref="A21:I21"/>
    <mergeCell ref="B22:G22"/>
    <mergeCell ref="A25:I26"/>
  </mergeCells>
  <pageMargins left="0.78740157480314965" right="0.19685039370078741" top="0.39370078740157483" bottom="0.78740157480314965" header="0.11811023622047245" footer="0.31496062992125984"/>
  <pageSetup paperSize="9" scale="62" fitToHeight="100" orientation="portrait" r:id="rId1"/>
  <headerFooter scaleWithDoc="0">
    <oddHeader>&amp;RPágina &amp;P de &amp;N</oddHeader>
    <oddFooter>&amp;R&amp;G</oddFoot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Plan22">
    <pageSetUpPr fitToPage="1"/>
  </sheetPr>
  <dimension ref="A1:HR25"/>
  <sheetViews>
    <sheetView showGridLines="0" view="pageBreakPreview" zoomScaleNormal="115" zoomScaleSheetLayoutView="100" workbookViewId="0">
      <selection activeCell="G18" sqref="G18"/>
    </sheetView>
  </sheetViews>
  <sheetFormatPr defaultColWidth="9.140625" defaultRowHeight="15"/>
  <cols>
    <col min="1" max="1" width="9.140625" style="53"/>
    <col min="2" max="2" width="6" style="53" customWidth="1"/>
    <col min="3" max="3" width="47.42578125" style="53" customWidth="1"/>
    <col min="4" max="5" width="21.7109375" style="53" customWidth="1"/>
    <col min="6" max="9" width="18.7109375" style="53" customWidth="1"/>
    <col min="10" max="16384" width="9.140625" style="53"/>
  </cols>
  <sheetData>
    <row r="1" spans="1:9" s="5" customFormat="1" ht="18">
      <c r="A1" s="1561" t="s">
        <v>0</v>
      </c>
      <c r="B1" s="1562" t="s">
        <v>0</v>
      </c>
      <c r="C1" s="1562" t="s">
        <v>0</v>
      </c>
      <c r="D1" s="1562"/>
      <c r="E1" s="1562"/>
      <c r="F1" s="1562"/>
      <c r="G1" s="1562"/>
      <c r="H1" s="1562"/>
      <c r="I1" s="1563"/>
    </row>
    <row r="2" spans="1:9" s="5" customFormat="1" ht="14.25">
      <c r="A2" s="1564" t="s">
        <v>3314</v>
      </c>
      <c r="B2" s="1565" t="s">
        <v>1</v>
      </c>
      <c r="C2" s="1565" t="s">
        <v>1</v>
      </c>
      <c r="D2" s="1565"/>
      <c r="E2" s="1565"/>
      <c r="F2" s="1565"/>
      <c r="G2" s="1565"/>
      <c r="H2" s="1565"/>
      <c r="I2" s="1566"/>
    </row>
    <row r="3" spans="1:9" s="5" customFormat="1" ht="14.25">
      <c r="A3" s="1567" t="s">
        <v>3315</v>
      </c>
      <c r="B3" s="1568" t="s">
        <v>2</v>
      </c>
      <c r="C3" s="1568" t="s">
        <v>2</v>
      </c>
      <c r="D3" s="1568"/>
      <c r="E3" s="1568"/>
      <c r="F3" s="1568"/>
      <c r="G3" s="1568"/>
      <c r="H3" s="1568"/>
      <c r="I3" s="1569"/>
    </row>
    <row r="4" spans="1:9" s="5" customFormat="1" ht="14.25">
      <c r="A4" s="1567" t="s">
        <v>3</v>
      </c>
      <c r="B4" s="1568" t="s">
        <v>3</v>
      </c>
      <c r="C4" s="1568" t="s">
        <v>3</v>
      </c>
      <c r="D4" s="1568"/>
      <c r="E4" s="1568"/>
      <c r="F4" s="1568"/>
      <c r="G4" s="1568"/>
      <c r="H4" s="1568"/>
      <c r="I4" s="1569"/>
    </row>
    <row r="5" spans="1:9" s="5" customFormat="1" ht="14.25">
      <c r="A5" s="1567" t="s">
        <v>4</v>
      </c>
      <c r="B5" s="1568" t="s">
        <v>4</v>
      </c>
      <c r="C5" s="1568" t="s">
        <v>4</v>
      </c>
      <c r="D5" s="1568"/>
      <c r="E5" s="1568"/>
      <c r="F5" s="1568"/>
      <c r="G5" s="1568"/>
      <c r="H5" s="1568"/>
      <c r="I5" s="1569"/>
    </row>
    <row r="6" spans="1:9" s="5" customFormat="1" ht="15" customHeight="1">
      <c r="A6" s="434" t="s">
        <v>5</v>
      </c>
      <c r="B6" s="1586" t="str">
        <f>ORÇAMENTO!C6</f>
        <v>PAVIMENTAÇÃO URBANA EM SANTO ANTONIO DO LESTE</v>
      </c>
      <c r="C6" s="1586"/>
      <c r="D6" s="1586"/>
      <c r="E6" s="1586"/>
      <c r="F6" s="1586"/>
      <c r="G6" s="1586"/>
      <c r="H6" s="1586"/>
      <c r="I6" s="1587"/>
    </row>
    <row r="7" spans="1:9" s="5" customFormat="1" ht="14.25">
      <c r="A7" s="435" t="s">
        <v>50</v>
      </c>
      <c r="B7" s="1590" t="str">
        <f>ORÇAMENTO!C7</f>
        <v>AVENIDA FORTALEZA TRECHO 01</v>
      </c>
      <c r="C7" s="1590"/>
      <c r="D7" s="1590"/>
      <c r="E7" s="1590"/>
      <c r="F7" s="1590"/>
      <c r="G7" s="1590"/>
      <c r="H7" s="1590"/>
      <c r="I7" s="1591"/>
    </row>
    <row r="8" spans="1:9" s="5" customFormat="1" ht="14.25">
      <c r="A8" s="435" t="s">
        <v>6</v>
      </c>
      <c r="B8" s="1590" t="str">
        <f>ORÇAMENTO!C8</f>
        <v>PREFEITURA MUNICIPAL DE SANTO ANTONIO DO LESTE</v>
      </c>
      <c r="C8" s="1590"/>
      <c r="D8" s="1590"/>
      <c r="E8" s="1590"/>
      <c r="F8" s="1590"/>
      <c r="G8" s="1590"/>
      <c r="H8" s="1590"/>
      <c r="I8" s="1591"/>
    </row>
    <row r="9" spans="1:9" s="5" customFormat="1" ht="15.75" customHeight="1">
      <c r="A9" s="436" t="s">
        <v>7</v>
      </c>
      <c r="B9" s="1592" t="str">
        <f>ORÇAMENTO!C9</f>
        <v>JANEIRO/2022</v>
      </c>
      <c r="C9" s="1593"/>
      <c r="D9" s="1593"/>
      <c r="E9" s="1593"/>
      <c r="F9" s="1593"/>
      <c r="G9" s="1593"/>
      <c r="H9" s="1593"/>
      <c r="I9" s="1594"/>
    </row>
    <row r="10" spans="1:9" s="5" customFormat="1" ht="22.5" customHeight="1">
      <c r="A10" s="1686" t="s">
        <v>3423</v>
      </c>
      <c r="B10" s="1687"/>
      <c r="C10" s="1687"/>
      <c r="D10" s="1687"/>
      <c r="E10" s="1687"/>
      <c r="F10" s="1687"/>
      <c r="G10" s="1687"/>
      <c r="H10" s="1687"/>
      <c r="I10" s="1688"/>
    </row>
    <row r="11" spans="1:9" s="226" customFormat="1" ht="12.75" customHeight="1">
      <c r="A11" s="1879" t="s">
        <v>9</v>
      </c>
      <c r="B11" s="1873" t="s">
        <v>3323</v>
      </c>
      <c r="C11" s="1874"/>
      <c r="D11" s="1668" t="s">
        <v>3424</v>
      </c>
      <c r="E11" s="2003"/>
      <c r="F11" s="1857" t="s">
        <v>3330</v>
      </c>
      <c r="G11" s="1863" t="s">
        <v>4000</v>
      </c>
      <c r="H11" s="1999" t="s">
        <v>3425</v>
      </c>
      <c r="I11" s="1893" t="s">
        <v>3454</v>
      </c>
    </row>
    <row r="12" spans="1:9" s="226" customFormat="1" ht="12.75">
      <c r="A12" s="1879"/>
      <c r="B12" s="1873"/>
      <c r="C12" s="1874"/>
      <c r="D12" s="1296" t="s">
        <v>3421</v>
      </c>
      <c r="E12" s="1296" t="s">
        <v>3422</v>
      </c>
      <c r="F12" s="1858"/>
      <c r="G12" s="1864"/>
      <c r="H12" s="2000"/>
      <c r="I12" s="1894"/>
    </row>
    <row r="13" spans="1:9" s="226" customFormat="1" ht="12.75">
      <c r="A13" s="1675"/>
      <c r="B13" s="1678"/>
      <c r="C13" s="1679"/>
      <c r="D13" s="224" t="s">
        <v>3329</v>
      </c>
      <c r="E13" s="224" t="s">
        <v>3329</v>
      </c>
      <c r="F13" s="224" t="s">
        <v>3329</v>
      </c>
      <c r="G13" s="1303" t="s">
        <v>3332</v>
      </c>
      <c r="H13" s="224" t="s">
        <v>3329</v>
      </c>
      <c r="I13" s="461" t="s">
        <v>3340</v>
      </c>
    </row>
    <row r="14" spans="1:9" s="226" customFormat="1" ht="35.450000000000003" customHeight="1">
      <c r="A14" s="444">
        <v>1</v>
      </c>
      <c r="B14" s="1897" t="str">
        <f>VLOOKUP($A14,'QUADRO DE RUAS'!$A:$P,2,FALSE)</f>
        <v>AVENIDA FORTALEZA T01</v>
      </c>
      <c r="C14" s="1897"/>
      <c r="D14" s="244">
        <v>0</v>
      </c>
      <c r="E14" s="244">
        <f>'CÁLCULO DE CALÇADAS'!I14</f>
        <v>173.7</v>
      </c>
      <c r="F14" s="451">
        <v>1.5</v>
      </c>
      <c r="G14" s="244">
        <f t="shared" ref="G14:G15" si="0">TRUNC(((D14+E14)*F14),2)</f>
        <v>260.55</v>
      </c>
      <c r="H14" s="451">
        <v>7.0000000000000007E-2</v>
      </c>
      <c r="I14" s="1331">
        <f t="shared" ref="I14:I17" si="1">TRUNC(G14*H14,3)</f>
        <v>18.238</v>
      </c>
    </row>
    <row r="15" spans="1:9" s="226" customFormat="1" ht="35.450000000000003" customHeight="1">
      <c r="A15" s="444">
        <f>A14+1</f>
        <v>2</v>
      </c>
      <c r="B15" s="1897" t="str">
        <f>VLOOKUP($A15,'QUADRO DE RUAS'!$A:$P,2,FALSE)</f>
        <v>AVENIDA FORTALEZA T02</v>
      </c>
      <c r="C15" s="1897"/>
      <c r="D15" s="244">
        <v>0</v>
      </c>
      <c r="E15" s="244">
        <f>'CÁLCULO DE CALÇADAS'!I18</f>
        <v>497.52</v>
      </c>
      <c r="F15" s="451">
        <v>1.5</v>
      </c>
      <c r="G15" s="244">
        <f t="shared" si="0"/>
        <v>746.28</v>
      </c>
      <c r="H15" s="451">
        <v>7.0000000000000007E-2</v>
      </c>
      <c r="I15" s="1331">
        <f t="shared" si="1"/>
        <v>52.238999999999997</v>
      </c>
    </row>
    <row r="16" spans="1:9" s="226" customFormat="1" ht="35.450000000000003" customHeight="1">
      <c r="A16" s="444">
        <f>A15+1</f>
        <v>3</v>
      </c>
      <c r="B16" s="1897" t="str">
        <f>'CÁLCULO DE CALÇADAS'!A19</f>
        <v>CANTEIROS</v>
      </c>
      <c r="C16" s="1897"/>
      <c r="D16" s="244">
        <f>'CÁLCULO DE CALÇADAS'!I22</f>
        <v>8</v>
      </c>
      <c r="E16" s="244">
        <f>'CÁLCULO DE CALÇADAS'!I19</f>
        <v>0</v>
      </c>
      <c r="F16" s="451">
        <v>1.5</v>
      </c>
      <c r="G16" s="244">
        <f>TRUNC(((D16+E16)*F16),2)</f>
        <v>12</v>
      </c>
      <c r="H16" s="451">
        <v>7.0000000000000007E-2</v>
      </c>
      <c r="I16" s="1331">
        <f>TRUNC(G16*H16,3)</f>
        <v>0.84</v>
      </c>
    </row>
    <row r="17" spans="1:226" s="226" customFormat="1" ht="35.450000000000003" customHeight="1">
      <c r="A17" s="444">
        <v>4</v>
      </c>
      <c r="B17" s="1897" t="str">
        <f>'CÁLCULO DE CALÇADAS'!A23</f>
        <v>LIMPA-RODAS E EMBOCADURAS TRECHO CURVO</v>
      </c>
      <c r="C17" s="1897"/>
      <c r="D17" s="2001">
        <f>'CÁLCULO DE CALÇADAS'!I24</f>
        <v>92.95</v>
      </c>
      <c r="E17" s="2001"/>
      <c r="F17" s="451">
        <v>1.5</v>
      </c>
      <c r="G17" s="244">
        <f>TRUNC((D17*F17),2)</f>
        <v>139.41999999999999</v>
      </c>
      <c r="H17" s="451">
        <v>7.0000000000000007E-2</v>
      </c>
      <c r="I17" s="1331">
        <f t="shared" si="1"/>
        <v>9.7590000000000003</v>
      </c>
    </row>
    <row r="18" spans="1:226" s="77" customFormat="1" ht="20.100000000000001" customHeight="1" thickBot="1">
      <c r="A18" s="1883" t="s">
        <v>4001</v>
      </c>
      <c r="B18" s="1884"/>
      <c r="C18" s="1884"/>
      <c r="D18" s="1884"/>
      <c r="E18" s="1884"/>
      <c r="F18" s="2002"/>
      <c r="G18" s="467">
        <f>SUM(G14:G17)</f>
        <v>1158.25</v>
      </c>
      <c r="H18" s="467"/>
      <c r="I18" s="1188">
        <f>TRUNC(SUM(I14:I17),2)</f>
        <v>81.069999999999993</v>
      </c>
      <c r="J18" s="78"/>
      <c r="K18" s="78"/>
      <c r="L18" s="79"/>
      <c r="M18" s="80"/>
      <c r="N18" s="78"/>
      <c r="O18" s="78"/>
      <c r="P18" s="78"/>
      <c r="Q18" s="78"/>
      <c r="R18" s="79"/>
      <c r="S18" s="80"/>
      <c r="T18" s="78"/>
      <c r="U18" s="78"/>
      <c r="V18" s="78"/>
      <c r="W18" s="78"/>
      <c r="X18" s="79"/>
      <c r="Y18" s="80"/>
      <c r="Z18" s="78"/>
      <c r="AA18" s="78"/>
      <c r="AB18" s="78"/>
      <c r="AC18" s="78"/>
      <c r="AD18" s="79"/>
      <c r="AE18" s="80"/>
      <c r="AF18" s="78"/>
      <c r="AG18" s="78"/>
      <c r="AH18" s="78"/>
      <c r="AI18" s="78"/>
      <c r="AJ18" s="79"/>
      <c r="AK18" s="80"/>
      <c r="AL18" s="78"/>
      <c r="AM18" s="78"/>
      <c r="AN18" s="78"/>
      <c r="AO18" s="78"/>
      <c r="AP18" s="79"/>
      <c r="AQ18" s="80"/>
      <c r="AR18" s="78"/>
      <c r="AS18" s="78"/>
      <c r="AT18" s="78"/>
      <c r="AU18" s="78"/>
      <c r="AV18" s="79"/>
      <c r="AW18" s="80"/>
      <c r="AX18" s="78"/>
      <c r="AY18" s="78"/>
      <c r="AZ18" s="78"/>
      <c r="BA18" s="78"/>
      <c r="BB18" s="79"/>
      <c r="BC18" s="80"/>
      <c r="BD18" s="78"/>
      <c r="BE18" s="78"/>
      <c r="BF18" s="78"/>
      <c r="BG18" s="78"/>
      <c r="BH18" s="79"/>
      <c r="BI18" s="80"/>
      <c r="BJ18" s="78"/>
      <c r="BK18" s="78"/>
      <c r="BL18" s="78"/>
      <c r="BM18" s="78"/>
      <c r="BN18" s="79"/>
      <c r="BO18" s="80"/>
      <c r="BP18" s="78"/>
      <c r="BQ18" s="78"/>
      <c r="BR18" s="78"/>
      <c r="BS18" s="78"/>
      <c r="BT18" s="79"/>
      <c r="BU18" s="80"/>
      <c r="BV18" s="78"/>
      <c r="BW18" s="78"/>
      <c r="BX18" s="78"/>
      <c r="BY18" s="78"/>
      <c r="BZ18" s="79"/>
      <c r="CA18" s="80"/>
      <c r="CB18" s="78"/>
      <c r="CC18" s="78"/>
      <c r="CD18" s="78"/>
      <c r="CE18" s="78"/>
      <c r="CF18" s="79"/>
      <c r="CG18" s="80"/>
      <c r="CH18" s="78"/>
      <c r="CI18" s="78"/>
      <c r="CJ18" s="78"/>
      <c r="CK18" s="78"/>
      <c r="CL18" s="79"/>
      <c r="CM18" s="80"/>
      <c r="CN18" s="78"/>
      <c r="CO18" s="78"/>
      <c r="CP18" s="78"/>
      <c r="CQ18" s="78"/>
      <c r="CR18" s="79"/>
      <c r="CS18" s="80"/>
      <c r="CT18" s="78"/>
      <c r="CU18" s="78"/>
      <c r="CV18" s="78"/>
      <c r="CW18" s="78"/>
      <c r="CX18" s="79"/>
      <c r="CY18" s="80"/>
      <c r="CZ18" s="78"/>
      <c r="DA18" s="78"/>
      <c r="DB18" s="78"/>
      <c r="DC18" s="78"/>
      <c r="DD18" s="79"/>
      <c r="DE18" s="80"/>
      <c r="DF18" s="78"/>
      <c r="DG18" s="78"/>
      <c r="DH18" s="78"/>
      <c r="DI18" s="78"/>
      <c r="DJ18" s="79"/>
      <c r="DK18" s="80"/>
      <c r="DL18" s="78"/>
      <c r="DM18" s="78"/>
      <c r="DN18" s="78"/>
      <c r="DO18" s="78"/>
      <c r="DP18" s="79"/>
      <c r="DQ18" s="80"/>
      <c r="DR18" s="78"/>
      <c r="DS18" s="78"/>
      <c r="DT18" s="78"/>
      <c r="DU18" s="78"/>
      <c r="DV18" s="79"/>
      <c r="DW18" s="80"/>
      <c r="DX18" s="78"/>
      <c r="DY18" s="78"/>
      <c r="DZ18" s="78"/>
      <c r="EA18" s="78"/>
      <c r="EB18" s="79"/>
      <c r="EC18" s="80"/>
      <c r="ED18" s="78"/>
      <c r="EE18" s="78"/>
      <c r="EF18" s="78"/>
      <c r="EG18" s="78"/>
      <c r="EH18" s="79"/>
      <c r="EI18" s="80"/>
      <c r="EJ18" s="78"/>
      <c r="EK18" s="78"/>
      <c r="EL18" s="78"/>
      <c r="EM18" s="78"/>
      <c r="EN18" s="79"/>
      <c r="EO18" s="80"/>
      <c r="EP18" s="78"/>
      <c r="EQ18" s="78"/>
      <c r="ER18" s="78"/>
      <c r="ES18" s="78"/>
      <c r="ET18" s="79"/>
      <c r="EU18" s="80"/>
      <c r="EV18" s="78"/>
      <c r="EW18" s="78"/>
      <c r="EX18" s="78"/>
      <c r="EY18" s="78"/>
      <c r="EZ18" s="79"/>
      <c r="FA18" s="80"/>
      <c r="FB18" s="78"/>
      <c r="FC18" s="78"/>
      <c r="FD18" s="78"/>
      <c r="FE18" s="78"/>
      <c r="FF18" s="79"/>
      <c r="FG18" s="80"/>
      <c r="FH18" s="78"/>
      <c r="FI18" s="78"/>
      <c r="FJ18" s="78"/>
      <c r="FK18" s="78"/>
      <c r="FL18" s="79"/>
      <c r="FM18" s="80"/>
      <c r="FN18" s="78"/>
      <c r="FO18" s="78"/>
      <c r="FP18" s="78"/>
      <c r="FQ18" s="78"/>
      <c r="FR18" s="79"/>
      <c r="FS18" s="80"/>
      <c r="FT18" s="78"/>
      <c r="FU18" s="78"/>
      <c r="FV18" s="78"/>
      <c r="FW18" s="78"/>
      <c r="FX18" s="79"/>
      <c r="FY18" s="80"/>
      <c r="FZ18" s="78"/>
      <c r="GA18" s="78"/>
      <c r="GB18" s="78"/>
      <c r="GC18" s="78"/>
      <c r="GD18" s="79"/>
      <c r="GE18" s="80"/>
      <c r="GF18" s="78"/>
      <c r="GG18" s="78"/>
      <c r="GH18" s="78"/>
      <c r="GI18" s="78"/>
      <c r="GJ18" s="79"/>
      <c r="GK18" s="80"/>
      <c r="GL18" s="78"/>
      <c r="GM18" s="78"/>
      <c r="GN18" s="78"/>
      <c r="GO18" s="78"/>
      <c r="GP18" s="79"/>
      <c r="GQ18" s="80"/>
      <c r="GR18" s="78"/>
      <c r="GS18" s="78"/>
      <c r="GT18" s="78"/>
      <c r="GU18" s="78"/>
      <c r="GV18" s="79"/>
      <c r="GW18" s="80"/>
      <c r="GX18" s="78"/>
      <c r="GY18" s="78"/>
      <c r="GZ18" s="78"/>
      <c r="HA18" s="78"/>
      <c r="HB18" s="79"/>
      <c r="HC18" s="80"/>
      <c r="HD18" s="78"/>
      <c r="HE18" s="78"/>
      <c r="HF18" s="78"/>
      <c r="HG18" s="78"/>
      <c r="HH18" s="79"/>
      <c r="HI18" s="80"/>
      <c r="HJ18" s="78"/>
      <c r="HK18" s="78"/>
      <c r="HL18" s="78"/>
      <c r="HM18" s="78"/>
      <c r="HN18" s="79"/>
      <c r="HO18" s="80"/>
      <c r="HP18" s="78"/>
      <c r="HQ18" s="78"/>
      <c r="HR18" s="78"/>
    </row>
    <row r="19" spans="1:226">
      <c r="D19" s="2"/>
      <c r="E19" s="2"/>
      <c r="F19" s="2"/>
      <c r="G19" s="2"/>
      <c r="H19" s="2"/>
      <c r="I19" s="2"/>
    </row>
    <row r="20" spans="1:226">
      <c r="A20" s="238"/>
    </row>
    <row r="21" spans="1:226">
      <c r="A21" s="238"/>
      <c r="E21" s="61"/>
    </row>
    <row r="25" spans="1:226">
      <c r="E25" s="230"/>
    </row>
  </sheetData>
  <mergeCells count="23">
    <mergeCell ref="D17:E17"/>
    <mergeCell ref="A18:F18"/>
    <mergeCell ref="D11:E11"/>
    <mergeCell ref="B14:C14"/>
    <mergeCell ref="B17:C17"/>
    <mergeCell ref="B15:C15"/>
    <mergeCell ref="B16:C16"/>
    <mergeCell ref="G11:G12"/>
    <mergeCell ref="B6:I6"/>
    <mergeCell ref="B7:I7"/>
    <mergeCell ref="B8:I8"/>
    <mergeCell ref="B9:I9"/>
    <mergeCell ref="A10:I10"/>
    <mergeCell ref="A11:A13"/>
    <mergeCell ref="B11:C13"/>
    <mergeCell ref="I11:I12"/>
    <mergeCell ref="F11:F12"/>
    <mergeCell ref="H11:H12"/>
    <mergeCell ref="A1:I1"/>
    <mergeCell ref="A2:I2"/>
    <mergeCell ref="A3:I3"/>
    <mergeCell ref="A4:I4"/>
    <mergeCell ref="A5:I5"/>
  </mergeCells>
  <printOptions horizontalCentered="1"/>
  <pageMargins left="0.70866141732283472" right="0.70866141732283472" top="0.74803149606299213" bottom="0.74803149606299213" header="0.31496062992125984" footer="0.31496062992125984"/>
  <pageSetup paperSize="9" scale="72" firstPageNumber="25" fitToHeight="100" orientation="landscape" r:id="rId1"/>
  <headerFooter scaleWithDoc="0">
    <oddHeader>&amp;RPágina &amp;P de &amp;N</oddHeader>
    <oddFooter>&amp;R&amp;G</oddFoot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Plan37">
    <pageSetUpPr fitToPage="1"/>
  </sheetPr>
  <dimension ref="A1:HP32"/>
  <sheetViews>
    <sheetView showGridLines="0" view="pageBreakPreview" zoomScale="85" zoomScaleNormal="115" zoomScaleSheetLayoutView="85" workbookViewId="0">
      <selection activeCell="O29" sqref="O29"/>
    </sheetView>
  </sheetViews>
  <sheetFormatPr defaultColWidth="9.140625" defaultRowHeight="15"/>
  <cols>
    <col min="1" max="1" width="9.140625" style="53"/>
    <col min="2" max="2" width="6" style="53" customWidth="1"/>
    <col min="3" max="3" width="40.7109375" style="53" customWidth="1"/>
    <col min="4" max="6" width="15.7109375" style="53" customWidth="1"/>
    <col min="7" max="7" width="20.140625" style="53" customWidth="1"/>
    <col min="8" max="16384" width="9.140625" style="53"/>
  </cols>
  <sheetData>
    <row r="1" spans="1:7" s="5" customFormat="1" ht="18">
      <c r="A1" s="1561" t="s">
        <v>0</v>
      </c>
      <c r="B1" s="1562" t="s">
        <v>0</v>
      </c>
      <c r="C1" s="1562" t="s">
        <v>0</v>
      </c>
      <c r="D1" s="1562"/>
      <c r="E1" s="1562"/>
      <c r="F1" s="1562"/>
      <c r="G1" s="1563"/>
    </row>
    <row r="2" spans="1:7" s="5" customFormat="1" ht="14.25">
      <c r="A2" s="1564" t="s">
        <v>3314</v>
      </c>
      <c r="B2" s="1565" t="s">
        <v>1</v>
      </c>
      <c r="C2" s="1565" t="s">
        <v>1</v>
      </c>
      <c r="D2" s="1565"/>
      <c r="E2" s="1565"/>
      <c r="F2" s="1565"/>
      <c r="G2" s="1566"/>
    </row>
    <row r="3" spans="1:7" s="5" customFormat="1" ht="14.25">
      <c r="A3" s="1567" t="s">
        <v>3315</v>
      </c>
      <c r="B3" s="1568" t="s">
        <v>2</v>
      </c>
      <c r="C3" s="1568" t="s">
        <v>2</v>
      </c>
      <c r="D3" s="1568"/>
      <c r="E3" s="1568"/>
      <c r="F3" s="1568"/>
      <c r="G3" s="1569"/>
    </row>
    <row r="4" spans="1:7" s="5" customFormat="1" ht="14.25">
      <c r="A4" s="1567" t="s">
        <v>3</v>
      </c>
      <c r="B4" s="1568" t="s">
        <v>3</v>
      </c>
      <c r="C4" s="1568" t="s">
        <v>3</v>
      </c>
      <c r="D4" s="1568"/>
      <c r="E4" s="1568"/>
      <c r="F4" s="1568"/>
      <c r="G4" s="1569"/>
    </row>
    <row r="5" spans="1:7" s="5" customFormat="1" ht="14.25">
      <c r="A5" s="1567" t="s">
        <v>4</v>
      </c>
      <c r="B5" s="1568" t="s">
        <v>4</v>
      </c>
      <c r="C5" s="1568" t="s">
        <v>4</v>
      </c>
      <c r="D5" s="1568"/>
      <c r="E5" s="1568"/>
      <c r="F5" s="1568"/>
      <c r="G5" s="1569"/>
    </row>
    <row r="6" spans="1:7" s="5" customFormat="1" ht="15" customHeight="1">
      <c r="A6" s="434" t="s">
        <v>5</v>
      </c>
      <c r="B6" s="1586" t="str">
        <f>ORÇAMENTO!C6</f>
        <v>PAVIMENTAÇÃO URBANA EM SANTO ANTONIO DO LESTE</v>
      </c>
      <c r="C6" s="1586"/>
      <c r="D6" s="1586"/>
      <c r="E6" s="1586"/>
      <c r="F6" s="1586"/>
      <c r="G6" s="1587"/>
    </row>
    <row r="7" spans="1:7" s="5" customFormat="1" ht="14.25">
      <c r="A7" s="435" t="s">
        <v>50</v>
      </c>
      <c r="B7" s="1590" t="str">
        <f>ORÇAMENTO!C7</f>
        <v>AVENIDA FORTALEZA TRECHO 01</v>
      </c>
      <c r="C7" s="1590"/>
      <c r="D7" s="1590"/>
      <c r="E7" s="1590"/>
      <c r="F7" s="1590"/>
      <c r="G7" s="1591"/>
    </row>
    <row r="8" spans="1:7" s="5" customFormat="1" ht="14.25">
      <c r="A8" s="435" t="s">
        <v>6</v>
      </c>
      <c r="B8" s="1590" t="str">
        <f>ORÇAMENTO!C8</f>
        <v>PREFEITURA MUNICIPAL DE SANTO ANTONIO DO LESTE</v>
      </c>
      <c r="C8" s="1590"/>
      <c r="D8" s="1590"/>
      <c r="E8" s="1590"/>
      <c r="F8" s="1590"/>
      <c r="G8" s="1591"/>
    </row>
    <row r="9" spans="1:7" s="5" customFormat="1" ht="15.75" customHeight="1">
      <c r="A9" s="436" t="s">
        <v>7</v>
      </c>
      <c r="B9" s="1592" t="str">
        <f>ORÇAMENTO!C9</f>
        <v>JANEIRO/2022</v>
      </c>
      <c r="C9" s="1592"/>
      <c r="D9" s="1592"/>
      <c r="E9" s="1592"/>
      <c r="F9" s="1592"/>
      <c r="G9" s="2007"/>
    </row>
    <row r="10" spans="1:7" s="5" customFormat="1" ht="22.5" customHeight="1">
      <c r="A10" s="1686" t="s">
        <v>3953</v>
      </c>
      <c r="B10" s="1687"/>
      <c r="C10" s="1687"/>
      <c r="D10" s="1687"/>
      <c r="E10" s="1687"/>
      <c r="F10" s="1687"/>
      <c r="G10" s="1688"/>
    </row>
    <row r="11" spans="1:7" s="5" customFormat="1" ht="22.5" customHeight="1">
      <c r="A11" s="1686" t="s">
        <v>4131</v>
      </c>
      <c r="B11" s="1687"/>
      <c r="C11" s="1687"/>
      <c r="D11" s="1687"/>
      <c r="E11" s="1687"/>
      <c r="F11" s="1687"/>
      <c r="G11" s="1688"/>
    </row>
    <row r="12" spans="1:7" s="226" customFormat="1" ht="12.75" customHeight="1">
      <c r="A12" s="1879" t="s">
        <v>9</v>
      </c>
      <c r="B12" s="1873" t="s">
        <v>3323</v>
      </c>
      <c r="C12" s="1874"/>
      <c r="D12" s="1857" t="s">
        <v>3356</v>
      </c>
      <c r="E12" s="1057" t="s">
        <v>3361</v>
      </c>
      <c r="F12" s="1857" t="s">
        <v>27</v>
      </c>
      <c r="G12" s="1893" t="s">
        <v>3363</v>
      </c>
    </row>
    <row r="13" spans="1:7" s="226" customFormat="1" ht="12.75">
      <c r="A13" s="1879"/>
      <c r="B13" s="1873"/>
      <c r="C13" s="1874"/>
      <c r="D13" s="1858"/>
      <c r="E13" s="1054" t="s">
        <v>3362</v>
      </c>
      <c r="F13" s="1858"/>
      <c r="G13" s="1894"/>
    </row>
    <row r="14" spans="1:7" s="226" customFormat="1" ht="22.5" customHeight="1">
      <c r="A14" s="1675"/>
      <c r="B14" s="1678"/>
      <c r="C14" s="1679"/>
      <c r="D14" s="224" t="s">
        <v>3340</v>
      </c>
      <c r="E14" s="224" t="s">
        <v>3340</v>
      </c>
      <c r="F14" s="224" t="s">
        <v>3345</v>
      </c>
      <c r="G14" s="461" t="s">
        <v>3364</v>
      </c>
    </row>
    <row r="15" spans="1:7" s="226" customFormat="1" ht="20.100000000000001" customHeight="1">
      <c r="A15" s="462">
        <v>1</v>
      </c>
      <c r="B15" s="1885" t="str">
        <f>CALÇADA!B14</f>
        <v>AVENIDA FORTALEZA T01</v>
      </c>
      <c r="C15" s="1886"/>
      <c r="D15" s="239">
        <f>CALÇADA!I14</f>
        <v>18.238</v>
      </c>
      <c r="E15" s="653">
        <f>'COMP. CALÇADA'!$G$38*'COMP. CALÇADA'!$G$24</f>
        <v>0.71227360000000006</v>
      </c>
      <c r="F15" s="886">
        <v>30</v>
      </c>
      <c r="G15" s="1082">
        <f t="shared" ref="G15:G17" si="0">TRUNC(D15*E15*F15,3)</f>
        <v>389.71300000000002</v>
      </c>
    </row>
    <row r="16" spans="1:7" s="226" customFormat="1" ht="20.100000000000001" customHeight="1">
      <c r="A16" s="462">
        <f>A15+1</f>
        <v>2</v>
      </c>
      <c r="B16" s="1055" t="str">
        <f>CALÇADA!B15</f>
        <v>AVENIDA FORTALEZA T02</v>
      </c>
      <c r="C16" s="1056"/>
      <c r="D16" s="239">
        <f>CALÇADA!I15</f>
        <v>52.238999999999997</v>
      </c>
      <c r="E16" s="653">
        <f>'COMP. CALÇADA'!$G$38*'COMP. CALÇADA'!$G$24</f>
        <v>0.71227360000000006</v>
      </c>
      <c r="F16" s="886">
        <f>F15</f>
        <v>30</v>
      </c>
      <c r="G16" s="1082">
        <f t="shared" si="0"/>
        <v>1116.2529999999999</v>
      </c>
    </row>
    <row r="17" spans="1:224" s="226" customFormat="1" ht="20.100000000000001" customHeight="1">
      <c r="A17" s="462">
        <v>3</v>
      </c>
      <c r="B17" s="1055" t="str">
        <f>CALÇADA!B16</f>
        <v>CANTEIROS</v>
      </c>
      <c r="C17" s="1056"/>
      <c r="D17" s="239">
        <f>CALÇADA!I16</f>
        <v>0.84</v>
      </c>
      <c r="E17" s="653">
        <f>'COMP. CALÇADA'!$G$38*'COMP. CALÇADA'!$G$24</f>
        <v>0.71227360000000006</v>
      </c>
      <c r="F17" s="886">
        <f>F16</f>
        <v>30</v>
      </c>
      <c r="G17" s="1082">
        <f t="shared" si="0"/>
        <v>17.949000000000002</v>
      </c>
    </row>
    <row r="18" spans="1:224" s="226" customFormat="1" ht="20.100000000000001" customHeight="1">
      <c r="A18" s="462">
        <v>3</v>
      </c>
      <c r="B18" s="1297" t="str">
        <f>CALÇADA!B17</f>
        <v>LIMPA-RODAS E EMBOCADURAS TRECHO CURVO</v>
      </c>
      <c r="C18" s="1298"/>
      <c r="D18" s="239">
        <f>CALÇADA!I17</f>
        <v>9.7590000000000003</v>
      </c>
      <c r="E18" s="653">
        <f>'COMP. CALÇADA'!$G$38*'COMP. CALÇADA'!$G$24</f>
        <v>0.71227360000000006</v>
      </c>
      <c r="F18" s="886">
        <f>F17</f>
        <v>30</v>
      </c>
      <c r="G18" s="1082">
        <f t="shared" ref="G18" si="1">TRUNC(D18*E18*F18,3)</f>
        <v>208.53200000000001</v>
      </c>
    </row>
    <row r="19" spans="1:224" s="77" customFormat="1" ht="20.100000000000001" customHeight="1" thickBot="1">
      <c r="A19" s="1883" t="s">
        <v>3335</v>
      </c>
      <c r="B19" s="1884"/>
      <c r="C19" s="1884"/>
      <c r="D19" s="1083">
        <f>SUM(D15:D18)</f>
        <v>81.076000000000008</v>
      </c>
      <c r="E19" s="467"/>
      <c r="F19" s="467"/>
      <c r="G19" s="1188">
        <f>TRUNC(SUM(G15:G18),2)</f>
        <v>1732.44</v>
      </c>
      <c r="H19" s="78"/>
      <c r="I19" s="78"/>
      <c r="J19" s="79"/>
      <c r="K19" s="80"/>
      <c r="L19" s="78"/>
      <c r="M19" s="78"/>
      <c r="N19" s="78"/>
      <c r="O19" s="78"/>
      <c r="P19" s="79"/>
      <c r="Q19" s="80"/>
      <c r="R19" s="78"/>
      <c r="S19" s="78"/>
      <c r="T19" s="78"/>
      <c r="U19" s="78"/>
      <c r="V19" s="79"/>
      <c r="W19" s="80"/>
      <c r="X19" s="78"/>
      <c r="Y19" s="78"/>
      <c r="Z19" s="78"/>
      <c r="AA19" s="78"/>
      <c r="AB19" s="79"/>
      <c r="AC19" s="80"/>
      <c r="AD19" s="78"/>
      <c r="AE19" s="78"/>
      <c r="AF19" s="78"/>
      <c r="AG19" s="78"/>
      <c r="AH19" s="79"/>
      <c r="AI19" s="80"/>
      <c r="AJ19" s="78"/>
      <c r="AK19" s="78"/>
      <c r="AL19" s="78"/>
      <c r="AM19" s="78"/>
      <c r="AN19" s="79"/>
      <c r="AO19" s="80"/>
      <c r="AP19" s="78"/>
      <c r="AQ19" s="78"/>
      <c r="AR19" s="78"/>
      <c r="AS19" s="78"/>
      <c r="AT19" s="79"/>
      <c r="AU19" s="80"/>
      <c r="AV19" s="78"/>
      <c r="AW19" s="78"/>
      <c r="AX19" s="78"/>
      <c r="AY19" s="78"/>
      <c r="AZ19" s="79"/>
      <c r="BA19" s="80"/>
      <c r="BB19" s="78"/>
      <c r="BC19" s="78"/>
      <c r="BD19" s="78"/>
      <c r="BE19" s="78"/>
      <c r="BF19" s="79"/>
      <c r="BG19" s="80"/>
      <c r="BH19" s="78"/>
      <c r="BI19" s="78"/>
      <c r="BJ19" s="78"/>
      <c r="BK19" s="78"/>
      <c r="BL19" s="79"/>
      <c r="BM19" s="80"/>
      <c r="BN19" s="78"/>
      <c r="BO19" s="78"/>
      <c r="BP19" s="78"/>
      <c r="BQ19" s="78"/>
      <c r="BR19" s="79"/>
      <c r="BS19" s="80"/>
      <c r="BT19" s="78"/>
      <c r="BU19" s="78"/>
      <c r="BV19" s="78"/>
      <c r="BW19" s="78"/>
      <c r="BX19" s="79"/>
      <c r="BY19" s="80"/>
      <c r="BZ19" s="78"/>
      <c r="CA19" s="78"/>
      <c r="CB19" s="78"/>
      <c r="CC19" s="78"/>
      <c r="CD19" s="79"/>
      <c r="CE19" s="80"/>
      <c r="CF19" s="78"/>
      <c r="CG19" s="78"/>
      <c r="CH19" s="78"/>
      <c r="CI19" s="78"/>
      <c r="CJ19" s="79"/>
      <c r="CK19" s="80"/>
      <c r="CL19" s="78"/>
      <c r="CM19" s="78"/>
      <c r="CN19" s="78"/>
      <c r="CO19" s="78"/>
      <c r="CP19" s="79"/>
      <c r="CQ19" s="80"/>
      <c r="CR19" s="78"/>
      <c r="CS19" s="78"/>
      <c r="CT19" s="78"/>
      <c r="CU19" s="78"/>
      <c r="CV19" s="79"/>
      <c r="CW19" s="80"/>
      <c r="CX19" s="78"/>
      <c r="CY19" s="78"/>
      <c r="CZ19" s="78"/>
      <c r="DA19" s="78"/>
      <c r="DB19" s="79"/>
      <c r="DC19" s="80"/>
      <c r="DD19" s="78"/>
      <c r="DE19" s="78"/>
      <c r="DF19" s="78"/>
      <c r="DG19" s="78"/>
      <c r="DH19" s="79"/>
      <c r="DI19" s="80"/>
      <c r="DJ19" s="78"/>
      <c r="DK19" s="78"/>
      <c r="DL19" s="78"/>
      <c r="DM19" s="78"/>
      <c r="DN19" s="79"/>
      <c r="DO19" s="80"/>
      <c r="DP19" s="78"/>
      <c r="DQ19" s="78"/>
      <c r="DR19" s="78"/>
      <c r="DS19" s="78"/>
      <c r="DT19" s="79"/>
      <c r="DU19" s="80"/>
      <c r="DV19" s="78"/>
      <c r="DW19" s="78"/>
      <c r="DX19" s="78"/>
      <c r="DY19" s="78"/>
      <c r="DZ19" s="79"/>
      <c r="EA19" s="80"/>
      <c r="EB19" s="78"/>
      <c r="EC19" s="78"/>
      <c r="ED19" s="78"/>
      <c r="EE19" s="78"/>
      <c r="EF19" s="79"/>
      <c r="EG19" s="80"/>
      <c r="EH19" s="78"/>
      <c r="EI19" s="78"/>
      <c r="EJ19" s="78"/>
      <c r="EK19" s="78"/>
      <c r="EL19" s="79"/>
      <c r="EM19" s="80"/>
      <c r="EN19" s="78"/>
      <c r="EO19" s="78"/>
      <c r="EP19" s="78"/>
      <c r="EQ19" s="78"/>
      <c r="ER19" s="79"/>
      <c r="ES19" s="80"/>
      <c r="ET19" s="78"/>
      <c r="EU19" s="78"/>
      <c r="EV19" s="78"/>
      <c r="EW19" s="78"/>
      <c r="EX19" s="79"/>
      <c r="EY19" s="80"/>
      <c r="EZ19" s="78"/>
      <c r="FA19" s="78"/>
      <c r="FB19" s="78"/>
      <c r="FC19" s="78"/>
      <c r="FD19" s="79"/>
      <c r="FE19" s="80"/>
      <c r="FF19" s="78"/>
      <c r="FG19" s="78"/>
      <c r="FH19" s="78"/>
      <c r="FI19" s="78"/>
      <c r="FJ19" s="79"/>
      <c r="FK19" s="80"/>
      <c r="FL19" s="78"/>
      <c r="FM19" s="78"/>
      <c r="FN19" s="78"/>
      <c r="FO19" s="78"/>
      <c r="FP19" s="79"/>
      <c r="FQ19" s="80"/>
      <c r="FR19" s="78"/>
      <c r="FS19" s="78"/>
      <c r="FT19" s="78"/>
      <c r="FU19" s="78"/>
      <c r="FV19" s="79"/>
      <c r="FW19" s="80"/>
      <c r="FX19" s="78"/>
      <c r="FY19" s="78"/>
      <c r="FZ19" s="78"/>
      <c r="GA19" s="78"/>
      <c r="GB19" s="79"/>
      <c r="GC19" s="80"/>
      <c r="GD19" s="78"/>
      <c r="GE19" s="78"/>
      <c r="GF19" s="78"/>
      <c r="GG19" s="78"/>
      <c r="GH19" s="79"/>
      <c r="GI19" s="80"/>
      <c r="GJ19" s="78"/>
      <c r="GK19" s="78"/>
      <c r="GL19" s="78"/>
      <c r="GM19" s="78"/>
      <c r="GN19" s="79"/>
      <c r="GO19" s="80"/>
      <c r="GP19" s="78"/>
      <c r="GQ19" s="78"/>
      <c r="GR19" s="78"/>
      <c r="GS19" s="78"/>
      <c r="GT19" s="79"/>
      <c r="GU19" s="80"/>
      <c r="GV19" s="78"/>
      <c r="GW19" s="78"/>
      <c r="GX19" s="78"/>
      <c r="GY19" s="78"/>
      <c r="GZ19" s="79"/>
      <c r="HA19" s="80"/>
      <c r="HB19" s="78"/>
      <c r="HC19" s="78"/>
      <c r="HD19" s="78"/>
      <c r="HE19" s="78"/>
      <c r="HF19" s="79"/>
      <c r="HG19" s="80"/>
      <c r="HH19" s="78"/>
      <c r="HI19" s="78"/>
      <c r="HJ19" s="78"/>
      <c r="HK19" s="78"/>
      <c r="HL19" s="79"/>
      <c r="HM19" s="80"/>
      <c r="HN19" s="78"/>
      <c r="HO19" s="78"/>
      <c r="HP19" s="78"/>
    </row>
    <row r="20" spans="1:224">
      <c r="A20" s="1896" t="s">
        <v>9983</v>
      </c>
      <c r="B20" s="1896"/>
      <c r="C20" s="1896"/>
      <c r="D20" s="1896"/>
      <c r="E20" s="1896"/>
      <c r="F20" s="1896"/>
      <c r="G20" s="1896"/>
    </row>
    <row r="21" spans="1:224" ht="15.75" thickBot="1">
      <c r="A21" s="1896"/>
      <c r="B21" s="1896"/>
      <c r="C21" s="1896"/>
      <c r="D21" s="1896"/>
      <c r="E21" s="1896"/>
      <c r="F21" s="1896"/>
      <c r="G21" s="1896"/>
    </row>
    <row r="22" spans="1:224" s="5" customFormat="1" ht="22.5" customHeight="1">
      <c r="A22" s="2004" t="s">
        <v>4131</v>
      </c>
      <c r="B22" s="2005"/>
      <c r="C22" s="2005"/>
      <c r="D22" s="2005"/>
      <c r="E22" s="2005"/>
      <c r="F22" s="2005"/>
      <c r="G22" s="2006"/>
    </row>
    <row r="23" spans="1:224">
      <c r="A23" s="1879" t="s">
        <v>9</v>
      </c>
      <c r="B23" s="1873" t="s">
        <v>3323</v>
      </c>
      <c r="C23" s="1874"/>
      <c r="D23" s="1857" t="s">
        <v>3356</v>
      </c>
      <c r="E23" s="1057" t="s">
        <v>3361</v>
      </c>
      <c r="F23" s="1857" t="s">
        <v>27</v>
      </c>
      <c r="G23" s="1893" t="s">
        <v>3363</v>
      </c>
    </row>
    <row r="24" spans="1:224">
      <c r="A24" s="1879"/>
      <c r="B24" s="1873"/>
      <c r="C24" s="1874"/>
      <c r="D24" s="1858"/>
      <c r="E24" s="1054" t="s">
        <v>3362</v>
      </c>
      <c r="F24" s="1858"/>
      <c r="G24" s="1894"/>
    </row>
    <row r="25" spans="1:224">
      <c r="A25" s="1675"/>
      <c r="B25" s="1678"/>
      <c r="C25" s="1679"/>
      <c r="D25" s="224" t="s">
        <v>3340</v>
      </c>
      <c r="E25" s="224" t="s">
        <v>3340</v>
      </c>
      <c r="F25" s="224" t="s">
        <v>3345</v>
      </c>
      <c r="G25" s="461" t="s">
        <v>3364</v>
      </c>
    </row>
    <row r="26" spans="1:224" s="226" customFormat="1" ht="20.100000000000001" customHeight="1">
      <c r="A26" s="462">
        <v>1</v>
      </c>
      <c r="B26" s="1885" t="str">
        <f>B15</f>
        <v>AVENIDA FORTALEZA T01</v>
      </c>
      <c r="C26" s="1886"/>
      <c r="D26" s="239">
        <f>D15</f>
        <v>18.238</v>
      </c>
      <c r="E26" s="653">
        <f>'COMP. CALÇADA'!$G$38*'COMP. CALÇADA'!$G$24</f>
        <v>0.71227360000000006</v>
      </c>
      <c r="F26" s="886">
        <f>$H$26-F15</f>
        <v>136</v>
      </c>
      <c r="G26" s="1082">
        <f t="shared" ref="G26:G28" si="2">TRUNC(D26*E26*F26,3)</f>
        <v>1766.7</v>
      </c>
      <c r="H26" s="226">
        <v>166</v>
      </c>
    </row>
    <row r="27" spans="1:224" s="226" customFormat="1" ht="20.100000000000001" customHeight="1">
      <c r="A27" s="462">
        <f>A26+1</f>
        <v>2</v>
      </c>
      <c r="B27" s="1885" t="str">
        <f t="shared" ref="B27:B29" si="3">B16</f>
        <v>AVENIDA FORTALEZA T02</v>
      </c>
      <c r="C27" s="1886"/>
      <c r="D27" s="239">
        <f t="shared" ref="D27:D29" si="4">D16</f>
        <v>52.238999999999997</v>
      </c>
      <c r="E27" s="653">
        <f>'COMP. CALÇADA'!$G$38*'COMP. CALÇADA'!$G$24</f>
        <v>0.71227360000000006</v>
      </c>
      <c r="F27" s="886">
        <f>$H$26-F16</f>
        <v>136</v>
      </c>
      <c r="G27" s="1082">
        <f t="shared" si="2"/>
        <v>5060.3500000000004</v>
      </c>
    </row>
    <row r="28" spans="1:224" s="226" customFormat="1" ht="20.100000000000001" customHeight="1">
      <c r="A28" s="462">
        <v>3</v>
      </c>
      <c r="B28" s="1885" t="str">
        <f t="shared" si="3"/>
        <v>CANTEIROS</v>
      </c>
      <c r="C28" s="1886"/>
      <c r="D28" s="239">
        <f t="shared" si="4"/>
        <v>0.84</v>
      </c>
      <c r="E28" s="653">
        <f>'COMP. CALÇADA'!$G$38*'COMP. CALÇADA'!$G$24</f>
        <v>0.71227360000000006</v>
      </c>
      <c r="F28" s="886">
        <f>$H$26-F17</f>
        <v>136</v>
      </c>
      <c r="G28" s="1082">
        <f t="shared" si="2"/>
        <v>81.37</v>
      </c>
    </row>
    <row r="29" spans="1:224" s="226" customFormat="1" ht="20.100000000000001" customHeight="1">
      <c r="A29" s="462">
        <v>3</v>
      </c>
      <c r="B29" s="1885" t="str">
        <f t="shared" si="3"/>
        <v>LIMPA-RODAS E EMBOCADURAS TRECHO CURVO</v>
      </c>
      <c r="C29" s="1886"/>
      <c r="D29" s="239">
        <f t="shared" si="4"/>
        <v>9.7590000000000003</v>
      </c>
      <c r="E29" s="653">
        <f>'COMP. CALÇADA'!$G$38*'COMP. CALÇADA'!$G$24</f>
        <v>0.71227360000000006</v>
      </c>
      <c r="F29" s="886">
        <f>$H$26-F18</f>
        <v>136</v>
      </c>
      <c r="G29" s="1082">
        <f t="shared" ref="G29" si="5">TRUNC(D29*E29*F29,3)</f>
        <v>945.346</v>
      </c>
    </row>
    <row r="30" spans="1:224" ht="16.5" thickBot="1">
      <c r="A30" s="1883" t="s">
        <v>3335</v>
      </c>
      <c r="B30" s="1884"/>
      <c r="C30" s="1884"/>
      <c r="D30" s="1083">
        <f>SUM(D26:D29)</f>
        <v>81.076000000000008</v>
      </c>
      <c r="E30" s="467"/>
      <c r="F30" s="467"/>
      <c r="G30" s="1188">
        <f>TRUNC(SUM(G26:G29),2)</f>
        <v>7853.76</v>
      </c>
    </row>
    <row r="31" spans="1:224">
      <c r="A31" s="1896" t="s">
        <v>9969</v>
      </c>
      <c r="B31" s="1896"/>
      <c r="C31" s="1896"/>
      <c r="D31" s="1896"/>
      <c r="E31" s="1896"/>
      <c r="F31" s="1896"/>
      <c r="G31" s="1896"/>
    </row>
    <row r="32" spans="1:224">
      <c r="A32" s="1896"/>
      <c r="B32" s="1896"/>
      <c r="C32" s="1896"/>
      <c r="D32" s="1896"/>
      <c r="E32" s="1896"/>
      <c r="F32" s="1896"/>
      <c r="G32" s="1896"/>
    </row>
  </sheetData>
  <mergeCells count="31">
    <mergeCell ref="B6:G6"/>
    <mergeCell ref="B15:C15"/>
    <mergeCell ref="B7:G7"/>
    <mergeCell ref="B8:G8"/>
    <mergeCell ref="B9:G9"/>
    <mergeCell ref="A10:G10"/>
    <mergeCell ref="A11:G11"/>
    <mergeCell ref="A12:A14"/>
    <mergeCell ref="B12:C14"/>
    <mergeCell ref="D12:D13"/>
    <mergeCell ref="F12:F13"/>
    <mergeCell ref="G12:G13"/>
    <mergeCell ref="A1:G1"/>
    <mergeCell ref="A2:G2"/>
    <mergeCell ref="A3:G3"/>
    <mergeCell ref="A4:G4"/>
    <mergeCell ref="A5:G5"/>
    <mergeCell ref="A30:C30"/>
    <mergeCell ref="A31:G32"/>
    <mergeCell ref="B27:C27"/>
    <mergeCell ref="B26:C26"/>
    <mergeCell ref="B28:C28"/>
    <mergeCell ref="B29:C29"/>
    <mergeCell ref="A19:C19"/>
    <mergeCell ref="A20:G21"/>
    <mergeCell ref="A22:G22"/>
    <mergeCell ref="A23:A25"/>
    <mergeCell ref="B23:C25"/>
    <mergeCell ref="D23:D24"/>
    <mergeCell ref="F23:F24"/>
    <mergeCell ref="G23:G24"/>
  </mergeCells>
  <printOptions horizontalCentered="1"/>
  <pageMargins left="0.78740157480314965" right="0.19685039370078741" top="0.39370078740157483" bottom="0.78740157480314965" header="0.11811023622047245" footer="0.31496062992125984"/>
  <pageSetup paperSize="9" scale="75" firstPageNumber="25" fitToHeight="100" orientation="portrait" r:id="rId1"/>
  <headerFooter scaleWithDoc="0">
    <oddHeader>&amp;RPágina &amp;P de &amp;N</oddHeader>
    <oddFooter>&amp;R&amp;G</oddFooter>
  </headerFooter>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Planilha14">
    <pageSetUpPr fitToPage="1"/>
  </sheetPr>
  <dimension ref="A1:I33"/>
  <sheetViews>
    <sheetView view="pageBreakPreview" topLeftCell="A4" zoomScaleNormal="100" zoomScaleSheetLayoutView="100" workbookViewId="0">
      <selection activeCell="I32" sqref="I32"/>
    </sheetView>
  </sheetViews>
  <sheetFormatPr defaultRowHeight="15"/>
  <cols>
    <col min="1" max="1" width="21.28515625" style="53" customWidth="1"/>
    <col min="2" max="2" width="20.5703125" style="53" customWidth="1"/>
    <col min="3" max="5" width="9.140625" style="53"/>
    <col min="6" max="6" width="24.28515625" style="53" customWidth="1"/>
    <col min="7" max="7" width="24.140625" style="53" customWidth="1"/>
    <col min="8" max="8" width="6.28515625" style="60" customWidth="1"/>
    <col min="9" max="9" width="12.42578125" style="53" bestFit="1" customWidth="1"/>
  </cols>
  <sheetData>
    <row r="1" spans="1:9">
      <c r="A1" s="2028" t="str">
        <f>'CÁLCULO DE CALÇADAS'!A1:I1</f>
        <v>ASSOCIAÇÃO MATO-GROSSENSE DOS MUNICÍPIOS</v>
      </c>
      <c r="B1" s="2029"/>
      <c r="C1" s="2029"/>
      <c r="D1" s="2029"/>
      <c r="E1" s="2029"/>
      <c r="F1" s="2029"/>
      <c r="G1" s="2029"/>
      <c r="H1" s="2029"/>
      <c r="I1" s="2030"/>
    </row>
    <row r="2" spans="1:9">
      <c r="A2" s="2031" t="str">
        <f>'CÁLCULO DE CALÇADAS'!A2:I2</f>
        <v>COORDENAÇÃO DE PROJETOS</v>
      </c>
      <c r="B2" s="2032"/>
      <c r="C2" s="2032"/>
      <c r="D2" s="2032"/>
      <c r="E2" s="2032"/>
      <c r="F2" s="2032"/>
      <c r="G2" s="2032"/>
      <c r="H2" s="2032"/>
      <c r="I2" s="2033"/>
    </row>
    <row r="3" spans="1:9">
      <c r="A3" s="2034" t="str">
        <f>'CÁLCULO DE CALÇADAS'!A3:I3</f>
        <v>SITE: amm.org.br   -   E-mail: pavimentacaoamm@gmail.com</v>
      </c>
      <c r="B3" s="2035"/>
      <c r="C3" s="2035"/>
      <c r="D3" s="2035"/>
      <c r="E3" s="2035"/>
      <c r="F3" s="2035"/>
      <c r="G3" s="2035"/>
      <c r="H3" s="2035"/>
      <c r="I3" s="2036"/>
    </row>
    <row r="4" spans="1:9">
      <c r="A4" s="2034" t="str">
        <f>'CÁLCULO DE CALÇADAS'!A4:I4</f>
        <v>AV. RUBENS DE MENDONÇA Nº 3.920 - CEP: 78,000-070 - CUIABÁ - MT</v>
      </c>
      <c r="B4" s="2035"/>
      <c r="C4" s="2035"/>
      <c r="D4" s="2035"/>
      <c r="E4" s="2035"/>
      <c r="F4" s="2035"/>
      <c r="G4" s="2035"/>
      <c r="H4" s="2035"/>
      <c r="I4" s="2036"/>
    </row>
    <row r="5" spans="1:9" ht="15.75" thickBot="1">
      <c r="A5" s="2037" t="str">
        <f>'CÁLCULO DE CALÇADAS'!A5:I5</f>
        <v>FONE: (65) 2123-1200  -  FAX: 2123-1251</v>
      </c>
      <c r="B5" s="2038"/>
      <c r="C5" s="2038"/>
      <c r="D5" s="2038"/>
      <c r="E5" s="2038"/>
      <c r="F5" s="2038"/>
      <c r="G5" s="2038"/>
      <c r="H5" s="2038"/>
      <c r="I5" s="2039"/>
    </row>
    <row r="6" spans="1:9">
      <c r="A6" s="364" t="s">
        <v>13</v>
      </c>
      <c r="B6" s="432" t="str">
        <f>CALÇADA!B6</f>
        <v>PAVIMENTAÇÃO URBANA EM SANTO ANTONIO DO LESTE</v>
      </c>
      <c r="C6" s="365"/>
      <c r="D6" s="365"/>
      <c r="E6" s="365"/>
      <c r="F6" s="365"/>
      <c r="G6" s="365"/>
      <c r="H6" s="365"/>
      <c r="I6" s="366"/>
    </row>
    <row r="7" spans="1:9">
      <c r="A7" s="367" t="s">
        <v>3954</v>
      </c>
      <c r="B7" s="433" t="str">
        <f>CALÇADA!B7</f>
        <v>AVENIDA FORTALEZA TRECHO 01</v>
      </c>
      <c r="C7" s="369"/>
      <c r="D7" s="369"/>
      <c r="E7" s="369"/>
      <c r="F7" s="369"/>
      <c r="G7" s="369"/>
      <c r="H7" s="369"/>
      <c r="I7" s="370"/>
    </row>
    <row r="8" spans="1:9">
      <c r="A8" s="367" t="s">
        <v>3955</v>
      </c>
      <c r="B8" s="433" t="str">
        <f>CALÇADA!B8</f>
        <v>PREFEITURA MUNICIPAL DE SANTO ANTONIO DO LESTE</v>
      </c>
      <c r="C8" s="368"/>
      <c r="D8" s="368"/>
      <c r="E8" s="368"/>
      <c r="F8" s="368"/>
      <c r="G8" s="368"/>
      <c r="H8" s="368"/>
      <c r="I8" s="371"/>
    </row>
    <row r="9" spans="1:9" ht="15.75" thickBot="1">
      <c r="A9" s="372" t="s">
        <v>15</v>
      </c>
      <c r="B9" s="390" t="str">
        <f>CALÇADA!B9</f>
        <v>JANEIRO/2022</v>
      </c>
      <c r="C9" s="373"/>
      <c r="D9" s="373"/>
      <c r="E9" s="373"/>
      <c r="F9" s="373"/>
      <c r="G9" s="373"/>
      <c r="H9" s="373"/>
      <c r="I9" s="374"/>
    </row>
    <row r="10" spans="1:9" ht="24" customHeight="1" thickBot="1">
      <c r="A10" s="2018" t="s">
        <v>3962</v>
      </c>
      <c r="B10" s="2019"/>
      <c r="C10" s="2019"/>
      <c r="D10" s="2019"/>
      <c r="E10" s="2019"/>
      <c r="F10" s="2019"/>
      <c r="G10" s="2019"/>
      <c r="H10" s="2019"/>
      <c r="I10" s="2020"/>
    </row>
    <row r="11" spans="1:9">
      <c r="A11" s="2021" t="str">
        <f>IMPRIMAÇÃO!B14</f>
        <v>AVENIDA FORTALEZA T01</v>
      </c>
      <c r="B11" s="2022"/>
      <c r="C11" s="2022"/>
      <c r="D11" s="2022"/>
      <c r="E11" s="2022"/>
      <c r="F11" s="2022"/>
      <c r="G11" s="2022"/>
      <c r="H11" s="2022"/>
      <c r="I11" s="2023"/>
    </row>
    <row r="12" spans="1:9" ht="15.75">
      <c r="A12" s="1332" t="s">
        <v>3957</v>
      </c>
      <c r="B12" s="2024" t="s">
        <v>17969</v>
      </c>
      <c r="C12" s="2024"/>
      <c r="D12" s="2024"/>
      <c r="E12" s="2024"/>
      <c r="F12" s="2024"/>
      <c r="G12" s="2024"/>
      <c r="H12" s="1333" t="s">
        <v>3907</v>
      </c>
      <c r="I12" s="1334">
        <f>5.47+2.57+73.47+5.47*2+85.07</f>
        <v>177.51999999999998</v>
      </c>
    </row>
    <row r="13" spans="1:9">
      <c r="A13" s="2025"/>
      <c r="B13" s="2026"/>
      <c r="C13" s="2026"/>
      <c r="D13" s="2026"/>
      <c r="E13" s="2026"/>
      <c r="F13" s="2026"/>
      <c r="G13" s="2026"/>
      <c r="H13" s="2026"/>
      <c r="I13" s="2027"/>
    </row>
    <row r="14" spans="1:9" ht="15.75" thickBot="1">
      <c r="A14" s="377"/>
      <c r="B14" s="2008" t="s">
        <v>3958</v>
      </c>
      <c r="C14" s="2008"/>
      <c r="D14" s="2008"/>
      <c r="E14" s="2008"/>
      <c r="F14" s="2008"/>
      <c r="G14" s="2009"/>
      <c r="H14" s="378" t="s">
        <v>3907</v>
      </c>
      <c r="I14" s="379">
        <f>SUM(I12:I12)</f>
        <v>177.51999999999998</v>
      </c>
    </row>
    <row r="15" spans="1:9" s="53" customFormat="1" ht="15.75">
      <c r="A15" s="1951" t="str">
        <f>IMPRIMAÇÃO!B15</f>
        <v>AVENIDA FORTALEZA T02</v>
      </c>
      <c r="B15" s="1952"/>
      <c r="C15" s="1952"/>
      <c r="D15" s="1952"/>
      <c r="E15" s="1952"/>
      <c r="F15" s="1952"/>
      <c r="G15" s="1952"/>
      <c r="H15" s="1952"/>
      <c r="I15" s="1953"/>
    </row>
    <row r="16" spans="1:9" s="53" customFormat="1" ht="15.75">
      <c r="A16" s="618" t="s">
        <v>3957</v>
      </c>
      <c r="B16" s="1970" t="s">
        <v>17970</v>
      </c>
      <c r="C16" s="1970"/>
      <c r="D16" s="1970"/>
      <c r="E16" s="1970"/>
      <c r="F16" s="1970"/>
      <c r="G16" s="1970"/>
      <c r="H16" s="619" t="s">
        <v>3907</v>
      </c>
      <c r="I16" s="617">
        <f>89.17+5.47*2+87.55+5.47*2+82.75+5.47*2+82.75+5.47*2+82.75+5.47*2+40.77+2.92</f>
        <v>523.36</v>
      </c>
    </row>
    <row r="17" spans="1:9" s="53" customFormat="1" ht="15.75">
      <c r="A17" s="1948"/>
      <c r="B17" s="1949"/>
      <c r="C17" s="1949"/>
      <c r="D17" s="1949"/>
      <c r="E17" s="1949"/>
      <c r="F17" s="1949"/>
      <c r="G17" s="1949"/>
      <c r="H17" s="1949"/>
      <c r="I17" s="1950"/>
    </row>
    <row r="18" spans="1:9" s="53" customFormat="1" ht="16.5" thickBot="1">
      <c r="A18" s="620"/>
      <c r="B18" s="1956" t="s">
        <v>3958</v>
      </c>
      <c r="C18" s="1956"/>
      <c r="D18" s="1956"/>
      <c r="E18" s="1956"/>
      <c r="F18" s="1956"/>
      <c r="G18" s="1957"/>
      <c r="H18" s="621" t="s">
        <v>3907</v>
      </c>
      <c r="I18" s="622">
        <f>SUM(I16:I16)</f>
        <v>523.36</v>
      </c>
    </row>
    <row r="19" spans="1:9" s="53" customFormat="1" ht="15.75">
      <c r="A19" s="1951" t="s">
        <v>17958</v>
      </c>
      <c r="B19" s="1952"/>
      <c r="C19" s="1952"/>
      <c r="D19" s="1952"/>
      <c r="E19" s="1952"/>
      <c r="F19" s="1952"/>
      <c r="G19" s="1952"/>
      <c r="H19" s="1952"/>
      <c r="I19" s="1953"/>
    </row>
    <row r="20" spans="1:9" s="53" customFormat="1" ht="15.75">
      <c r="A20" s="618" t="s">
        <v>3957</v>
      </c>
      <c r="B20" s="1970" t="s">
        <v>17971</v>
      </c>
      <c r="C20" s="1970"/>
      <c r="D20" s="1970"/>
      <c r="E20" s="1970"/>
      <c r="F20" s="1970"/>
      <c r="G20" s="1970"/>
      <c r="H20" s="619" t="s">
        <v>3907</v>
      </c>
      <c r="I20" s="617">
        <f>(1.5*2+2.2)*2</f>
        <v>10.4</v>
      </c>
    </row>
    <row r="21" spans="1:9" s="53" customFormat="1" ht="15.75">
      <c r="A21" s="1948"/>
      <c r="B21" s="1949"/>
      <c r="C21" s="1949"/>
      <c r="D21" s="1949"/>
      <c r="E21" s="1949"/>
      <c r="F21" s="1949"/>
      <c r="G21" s="1949"/>
      <c r="H21" s="1949"/>
      <c r="I21" s="1950"/>
    </row>
    <row r="22" spans="1:9" s="53" customFormat="1" ht="16.5" thickBot="1">
      <c r="A22" s="620"/>
      <c r="B22" s="1956" t="s">
        <v>3958</v>
      </c>
      <c r="C22" s="1956"/>
      <c r="D22" s="1956"/>
      <c r="E22" s="1956"/>
      <c r="F22" s="1956"/>
      <c r="G22" s="1957"/>
      <c r="H22" s="621" t="s">
        <v>3907</v>
      </c>
      <c r="I22" s="622">
        <f>SUM(I20:I20)</f>
        <v>10.4</v>
      </c>
    </row>
    <row r="23" spans="1:9">
      <c r="A23" s="2010" t="s">
        <v>3963</v>
      </c>
      <c r="B23" s="2011"/>
      <c r="C23" s="2011"/>
      <c r="D23" s="2011"/>
      <c r="E23" s="2011"/>
      <c r="F23" s="2011"/>
      <c r="G23" s="2011"/>
      <c r="H23" s="2011"/>
      <c r="I23" s="2012"/>
    </row>
    <row r="24" spans="1:9" ht="27" customHeight="1">
      <c r="A24" s="375" t="s">
        <v>3959</v>
      </c>
      <c r="B24" s="2013" t="s">
        <v>17972</v>
      </c>
      <c r="C24" s="2013"/>
      <c r="D24" s="2013"/>
      <c r="E24" s="2013"/>
      <c r="F24" s="2013"/>
      <c r="G24" s="2014"/>
      <c r="H24" s="376" t="s">
        <v>3907</v>
      </c>
      <c r="I24" s="380">
        <f>(2*13)</f>
        <v>26</v>
      </c>
    </row>
    <row r="25" spans="1:9" ht="27.75" customHeight="1">
      <c r="A25" s="2015" t="s">
        <v>3964</v>
      </c>
      <c r="B25" s="2016"/>
      <c r="C25" s="2016"/>
      <c r="D25" s="2016"/>
      <c r="E25" s="2016"/>
      <c r="F25" s="2016"/>
      <c r="G25" s="2016"/>
      <c r="H25" s="2016"/>
      <c r="I25" s="2017"/>
    </row>
    <row r="26" spans="1:9" ht="15.75" thickBot="1">
      <c r="A26" s="377"/>
      <c r="B26" s="2008" t="s">
        <v>3958</v>
      </c>
      <c r="C26" s="2008"/>
      <c r="D26" s="2008"/>
      <c r="E26" s="2008"/>
      <c r="F26" s="2008"/>
      <c r="G26" s="2009"/>
      <c r="H26" s="378" t="s">
        <v>3907</v>
      </c>
      <c r="I26" s="379">
        <f>SUM(I24:I24)</f>
        <v>26</v>
      </c>
    </row>
    <row r="27" spans="1:9">
      <c r="A27" s="2010" t="s">
        <v>3965</v>
      </c>
      <c r="B27" s="2011"/>
      <c r="C27" s="2011"/>
      <c r="D27" s="2011"/>
      <c r="E27" s="2011"/>
      <c r="F27" s="2011"/>
      <c r="G27" s="2011"/>
      <c r="H27" s="2011"/>
      <c r="I27" s="2012"/>
    </row>
    <row r="28" spans="1:9" ht="53.25" customHeight="1">
      <c r="A28" s="375" t="s">
        <v>3959</v>
      </c>
      <c r="B28" s="2013" t="s">
        <v>17973</v>
      </c>
      <c r="C28" s="2013"/>
      <c r="D28" s="2013"/>
      <c r="E28" s="2013"/>
      <c r="F28" s="2013"/>
      <c r="G28" s="2014"/>
      <c r="H28" s="376" t="s">
        <v>3907</v>
      </c>
      <c r="I28" s="380">
        <f>2.15*13</f>
        <v>27.95</v>
      </c>
    </row>
    <row r="29" spans="1:9">
      <c r="A29" s="2015" t="s">
        <v>3966</v>
      </c>
      <c r="B29" s="2016"/>
      <c r="C29" s="2016"/>
      <c r="D29" s="2016"/>
      <c r="E29" s="2016"/>
      <c r="F29" s="2016"/>
      <c r="G29" s="2016"/>
      <c r="H29" s="2016"/>
      <c r="I29" s="2017"/>
    </row>
    <row r="30" spans="1:9" ht="15.75" thickBot="1">
      <c r="A30" s="377"/>
      <c r="B30" s="2008" t="s">
        <v>3958</v>
      </c>
      <c r="C30" s="2008"/>
      <c r="D30" s="2008"/>
      <c r="E30" s="2008"/>
      <c r="F30" s="2008"/>
      <c r="G30" s="2009"/>
      <c r="H30" s="378" t="s">
        <v>3907</v>
      </c>
      <c r="I30" s="379">
        <f>SUM(I28:I28)</f>
        <v>27.95</v>
      </c>
    </row>
    <row r="31" spans="1:9">
      <c r="A31" s="381"/>
      <c r="B31" s="266"/>
      <c r="C31" s="266"/>
      <c r="D31" s="266"/>
      <c r="E31" s="266"/>
      <c r="F31" s="266"/>
      <c r="G31" s="266"/>
      <c r="H31" s="267"/>
      <c r="I31" s="382"/>
    </row>
    <row r="32" spans="1:9">
      <c r="A32" s="381"/>
      <c r="B32" s="266"/>
      <c r="C32" s="266"/>
      <c r="D32" s="266"/>
      <c r="E32" s="266"/>
      <c r="F32" s="266"/>
      <c r="G32" s="383" t="s">
        <v>3960</v>
      </c>
      <c r="H32" s="384" t="s">
        <v>3907</v>
      </c>
      <c r="I32" s="385">
        <f>I30+I26+I22+I18+I14</f>
        <v>765.23</v>
      </c>
    </row>
    <row r="33" spans="1:9" ht="15.75" thickBot="1">
      <c r="A33" s="386"/>
      <c r="B33" s="387"/>
      <c r="C33" s="387"/>
      <c r="D33" s="387"/>
      <c r="E33" s="387"/>
      <c r="F33" s="387"/>
      <c r="G33" s="387"/>
      <c r="H33" s="388"/>
      <c r="I33" s="389"/>
    </row>
  </sheetData>
  <mergeCells count="26">
    <mergeCell ref="A15:I15"/>
    <mergeCell ref="B16:G16"/>
    <mergeCell ref="A17:I17"/>
    <mergeCell ref="B18:G18"/>
    <mergeCell ref="B14:G14"/>
    <mergeCell ref="A10:I10"/>
    <mergeCell ref="A11:I11"/>
    <mergeCell ref="B12:G12"/>
    <mergeCell ref="A13:I13"/>
    <mergeCell ref="A1:I1"/>
    <mergeCell ref="A2:I2"/>
    <mergeCell ref="A3:I3"/>
    <mergeCell ref="A4:I4"/>
    <mergeCell ref="A5:I5"/>
    <mergeCell ref="B22:G22"/>
    <mergeCell ref="A19:I19"/>
    <mergeCell ref="B20:G20"/>
    <mergeCell ref="A21:I21"/>
    <mergeCell ref="B30:G30"/>
    <mergeCell ref="A23:I23"/>
    <mergeCell ref="B24:G24"/>
    <mergeCell ref="A25:I25"/>
    <mergeCell ref="B26:G26"/>
    <mergeCell ref="A27:I27"/>
    <mergeCell ref="B28:G28"/>
    <mergeCell ref="A29:I29"/>
  </mergeCells>
  <pageMargins left="0.78740157480314965" right="0.19685039370078741" top="0.39370078740157483" bottom="0.78740157480314965" header="0.11811023622047245" footer="0.31496062992125984"/>
  <pageSetup paperSize="9" scale="68" fitToHeight="100" orientation="portrait" r:id="rId1"/>
  <headerFooter scaleWithDoc="0">
    <oddHeader>&amp;RPágina &amp;P de &amp;N</oddHeader>
    <oddFooter>&amp;R&amp;G</oddFooter>
  </headerFooter>
  <drawing r:id="rId2"/>
  <legacyDrawingHF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4"/>
  <dimension ref="A1:AA201"/>
  <sheetViews>
    <sheetView showGridLines="0" view="pageBreakPreview" zoomScale="85" zoomScaleNormal="100" zoomScaleSheetLayoutView="85" workbookViewId="0">
      <selection activeCell="F21" sqref="F21"/>
    </sheetView>
  </sheetViews>
  <sheetFormatPr defaultColWidth="9.140625" defaultRowHeight="14.25"/>
  <cols>
    <col min="1" max="1" width="9.140625" style="6" customWidth="1"/>
    <col min="2" max="2" width="17" style="6" customWidth="1"/>
    <col min="3" max="3" width="18" style="6" customWidth="1"/>
    <col min="4" max="4" width="14.42578125" style="6" customWidth="1"/>
    <col min="5" max="5" width="10.85546875" style="6" customWidth="1"/>
    <col min="6" max="6" width="76.42578125" style="6" customWidth="1"/>
    <col min="7" max="7" width="8.28515625" style="6" customWidth="1"/>
    <col min="8" max="8" width="14" style="7" bestFit="1" customWidth="1"/>
    <col min="9" max="9" width="11.85546875" style="3" bestFit="1" customWidth="1"/>
    <col min="10" max="10" width="11.5703125" style="16" customWidth="1"/>
    <col min="11" max="11" width="15.85546875" style="6" customWidth="1"/>
    <col min="12" max="12" width="14.5703125" style="3" customWidth="1"/>
    <col min="13" max="13" width="14.28515625" style="3" customWidth="1"/>
    <col min="14" max="14" width="22.140625" style="6" bestFit="1" customWidth="1"/>
    <col min="15" max="15" width="34.7109375" style="6" customWidth="1"/>
    <col min="16" max="26" width="9.140625" style="6"/>
    <col min="27" max="27" width="17" style="6" customWidth="1"/>
    <col min="28" max="16384" width="9.140625" style="6"/>
  </cols>
  <sheetData>
    <row r="1" spans="1:27" ht="15" customHeight="1">
      <c r="B1" s="1618" t="s">
        <v>0</v>
      </c>
      <c r="C1" s="1619"/>
      <c r="D1" s="1619"/>
      <c r="E1" s="1619"/>
      <c r="F1" s="1619"/>
      <c r="G1" s="1619"/>
      <c r="H1" s="1619"/>
      <c r="I1" s="1619"/>
      <c r="J1" s="1619"/>
      <c r="K1" s="1619"/>
      <c r="L1" s="1620"/>
      <c r="N1" s="6" t="s">
        <v>3458</v>
      </c>
      <c r="O1" s="51" t="s">
        <v>48</v>
      </c>
      <c r="AA1" s="51" t="s">
        <v>48</v>
      </c>
    </row>
    <row r="2" spans="1:27" ht="15" customHeight="1">
      <c r="B2" s="1621" t="s">
        <v>3314</v>
      </c>
      <c r="C2" s="1622"/>
      <c r="D2" s="1622"/>
      <c r="E2" s="1622"/>
      <c r="F2" s="1622"/>
      <c r="G2" s="1622"/>
      <c r="H2" s="1622"/>
      <c r="I2" s="1622"/>
      <c r="J2" s="1622"/>
      <c r="K2" s="1622"/>
      <c r="L2" s="1623"/>
      <c r="N2" s="6" t="s">
        <v>3459</v>
      </c>
      <c r="O2" s="51" t="s">
        <v>4109</v>
      </c>
      <c r="AA2" s="51" t="s">
        <v>4109</v>
      </c>
    </row>
    <row r="3" spans="1:27" ht="15" customHeight="1">
      <c r="B3" s="1624" t="s">
        <v>3315</v>
      </c>
      <c r="C3" s="1625"/>
      <c r="D3" s="1625"/>
      <c r="E3" s="1625"/>
      <c r="F3" s="1625"/>
      <c r="G3" s="1625"/>
      <c r="H3" s="1625"/>
      <c r="I3" s="1625"/>
      <c r="J3" s="1625"/>
      <c r="K3" s="1625"/>
      <c r="L3" s="1626"/>
      <c r="O3" s="6" t="s">
        <v>3269</v>
      </c>
      <c r="AA3" s="6" t="s">
        <v>3269</v>
      </c>
    </row>
    <row r="4" spans="1:27" ht="15" customHeight="1">
      <c r="B4" s="1624" t="s">
        <v>3</v>
      </c>
      <c r="C4" s="1625"/>
      <c r="D4" s="1625"/>
      <c r="E4" s="1625"/>
      <c r="F4" s="1625"/>
      <c r="G4" s="1625"/>
      <c r="H4" s="1625"/>
      <c r="I4" s="1625"/>
      <c r="J4" s="1625"/>
      <c r="K4" s="1625"/>
      <c r="L4" s="1626"/>
      <c r="O4" s="6" t="s">
        <v>3428</v>
      </c>
      <c r="AA4" s="6" t="s">
        <v>2789</v>
      </c>
    </row>
    <row r="5" spans="1:27" ht="15" customHeight="1">
      <c r="B5" s="1633" t="s">
        <v>4</v>
      </c>
      <c r="C5" s="1634"/>
      <c r="D5" s="1634"/>
      <c r="E5" s="1634"/>
      <c r="F5" s="1634"/>
      <c r="G5" s="1634"/>
      <c r="H5" s="1634"/>
      <c r="I5" s="1634"/>
      <c r="J5" s="1634"/>
      <c r="K5" s="1634"/>
      <c r="L5" s="1635"/>
      <c r="O5" s="6" t="s">
        <v>49</v>
      </c>
      <c r="AA5" s="6" t="s">
        <v>2788</v>
      </c>
    </row>
    <row r="6" spans="1:27" s="5" customFormat="1" ht="43.5" customHeight="1">
      <c r="B6" s="89" t="s">
        <v>13</v>
      </c>
      <c r="C6" s="1012" t="s">
        <v>17933</v>
      </c>
      <c r="D6" s="1013"/>
      <c r="E6" s="1013"/>
      <c r="F6" s="1014"/>
      <c r="G6" s="1015"/>
      <c r="H6" s="1016"/>
      <c r="I6" s="1642" t="s">
        <v>14</v>
      </c>
      <c r="J6" s="1643"/>
      <c r="K6" s="1646" t="s">
        <v>24301</v>
      </c>
      <c r="L6" s="1647"/>
      <c r="M6" s="73"/>
    </row>
    <row r="7" spans="1:27" s="5" customFormat="1" ht="15" customHeight="1">
      <c r="B7" s="90" t="s">
        <v>23</v>
      </c>
      <c r="C7" s="1017" t="s">
        <v>17935</v>
      </c>
      <c r="D7" s="1013"/>
      <c r="E7" s="1013"/>
      <c r="F7" s="1018"/>
      <c r="G7" s="1013"/>
      <c r="H7" s="1019"/>
      <c r="I7" s="1644"/>
      <c r="J7" s="1645"/>
      <c r="K7" s="1648" t="s">
        <v>3459</v>
      </c>
      <c r="L7" s="1649"/>
      <c r="M7" s="73"/>
    </row>
    <row r="8" spans="1:27" s="5" customFormat="1" ht="15" customHeight="1">
      <c r="B8" s="90" t="s">
        <v>31</v>
      </c>
      <c r="C8" s="1017" t="s">
        <v>17934</v>
      </c>
      <c r="D8" s="1013"/>
      <c r="E8" s="1013"/>
      <c r="F8" s="1018"/>
      <c r="G8" s="1013"/>
      <c r="H8" s="1019"/>
      <c r="I8" s="1636" t="s">
        <v>42</v>
      </c>
      <c r="J8" s="1637"/>
      <c r="K8" s="1638">
        <f>'BDI-SERVIÇOS'!K29</f>
        <v>0.20069999999999999</v>
      </c>
      <c r="L8" s="1639"/>
      <c r="M8" s="73"/>
    </row>
    <row r="9" spans="1:27" s="5" customFormat="1" ht="15" customHeight="1">
      <c r="B9" s="91" t="s">
        <v>15</v>
      </c>
      <c r="C9" s="1020" t="s">
        <v>20475</v>
      </c>
      <c r="D9" s="1013"/>
      <c r="E9" s="1013"/>
      <c r="F9" s="1021"/>
      <c r="G9" s="1022"/>
      <c r="H9" s="1023"/>
      <c r="I9" s="1636" t="s">
        <v>16522</v>
      </c>
      <c r="J9" s="1637"/>
      <c r="K9" s="1640">
        <f>'BDI-AQUISIÇÃO'!K29</f>
        <v>0.15</v>
      </c>
      <c r="L9" s="1641"/>
      <c r="M9" s="73"/>
    </row>
    <row r="10" spans="1:27" s="5" customFormat="1">
      <c r="B10" s="1627" t="s">
        <v>51</v>
      </c>
      <c r="C10" s="1628"/>
      <c r="D10" s="1628"/>
      <c r="E10" s="1628"/>
      <c r="F10" s="1628"/>
      <c r="G10" s="1628"/>
      <c r="H10" s="1628"/>
      <c r="I10" s="1628"/>
      <c r="J10" s="1628"/>
      <c r="K10" s="1628"/>
      <c r="L10" s="1629"/>
      <c r="M10" s="73"/>
    </row>
    <row r="11" spans="1:27" s="5" customFormat="1">
      <c r="B11" s="1630"/>
      <c r="C11" s="1631"/>
      <c r="D11" s="1631"/>
      <c r="E11" s="1631"/>
      <c r="F11" s="1631"/>
      <c r="G11" s="1631"/>
      <c r="H11" s="1631"/>
      <c r="I11" s="1631"/>
      <c r="J11" s="1631"/>
      <c r="K11" s="1631"/>
      <c r="L11" s="1632"/>
      <c r="M11" s="73"/>
    </row>
    <row r="12" spans="1:27" s="5" customFormat="1" ht="18" customHeight="1">
      <c r="B12" s="1607" t="s">
        <v>47</v>
      </c>
      <c r="C12" s="1607" t="s">
        <v>16</v>
      </c>
      <c r="D12" s="1607" t="s">
        <v>24</v>
      </c>
      <c r="E12" s="1607" t="s">
        <v>9</v>
      </c>
      <c r="F12" s="1607" t="s">
        <v>10</v>
      </c>
      <c r="G12" s="1614" t="s">
        <v>41</v>
      </c>
      <c r="H12" s="1612" t="s">
        <v>17</v>
      </c>
      <c r="I12" s="1607" t="s">
        <v>18</v>
      </c>
      <c r="J12" s="1607"/>
      <c r="K12" s="1607"/>
      <c r="L12" s="1607"/>
      <c r="M12" s="73"/>
      <c r="AA12" s="92"/>
    </row>
    <row r="13" spans="1:27" s="92" customFormat="1" ht="24" customHeight="1">
      <c r="B13" s="1608"/>
      <c r="C13" s="1608"/>
      <c r="D13" s="1608"/>
      <c r="E13" s="1608"/>
      <c r="F13" s="1608"/>
      <c r="G13" s="1615"/>
      <c r="H13" s="1613"/>
      <c r="I13" s="20" t="s">
        <v>19</v>
      </c>
      <c r="J13" s="20" t="s">
        <v>40</v>
      </c>
      <c r="K13" s="68" t="s">
        <v>20</v>
      </c>
      <c r="L13" s="68" t="s">
        <v>11</v>
      </c>
      <c r="M13" s="1146"/>
      <c r="AA13" s="93"/>
    </row>
    <row r="14" spans="1:27" s="93" customFormat="1" ht="20.100000000000001" customHeight="1">
      <c r="A14" s="103" t="str">
        <f t="shared" ref="A14:A24" si="0">E14</f>
        <v>1.0</v>
      </c>
      <c r="B14" s="21"/>
      <c r="C14" s="50"/>
      <c r="D14" s="22"/>
      <c r="E14" s="446" t="s">
        <v>12</v>
      </c>
      <c r="F14" s="23" t="s">
        <v>3277</v>
      </c>
      <c r="G14" s="24"/>
      <c r="H14" s="25"/>
      <c r="I14" s="26"/>
      <c r="J14" s="27"/>
      <c r="K14" s="26"/>
      <c r="L14" s="28"/>
      <c r="O14" s="94"/>
      <c r="P14" s="94"/>
      <c r="Q14" s="94"/>
      <c r="R14" s="94"/>
      <c r="S14" s="94"/>
      <c r="T14" s="94"/>
      <c r="AA14" s="73"/>
    </row>
    <row r="15" spans="1:27" s="93" customFormat="1" ht="19.899999999999999" customHeight="1">
      <c r="A15" s="103" t="str">
        <f t="shared" si="0"/>
        <v>1.1</v>
      </c>
      <c r="B15" s="51" t="s">
        <v>3269</v>
      </c>
      <c r="C15" s="54" t="s">
        <v>4076</v>
      </c>
      <c r="D15" s="51" t="s">
        <v>2789</v>
      </c>
      <c r="E15" s="51" t="s">
        <v>21</v>
      </c>
      <c r="F15" s="176" t="str">
        <f>IF($B15="SINAPI",VLOOKUP($C15,'SERVIÇOS SINAPI JAN 22'!$B:$E,2,FALSE),IF($B15="COMPOSIÇÃO",VLOOKUP($C15,COMPOSIÇÕES!$A:$D,2,FALSE),IF($B15="I-SINAPI",VLOOKUP($C15,'INSUMOS SINAPI JAN 22'!$A:$D,2,FALSE))))</f>
        <v>ADMINISTRAÇÃO LOCAL DA OBRA</v>
      </c>
      <c r="G15" s="650" t="str">
        <f>IF($B15="SINAPI",VLOOKUP($C15,'SERVIÇOS SINAPI JAN 22'!$B:$E,3,FALSE),IF($B15="COMPOSIÇÃO",VLOOKUP($C15,COMPOSIÇÕES!$A:$D,3,FALSE),IF($B15="I-SINAPI",VLOOKUP($C15,'INSUMOS SINAPI JAN 22'!$A:$D,3,FALSE))))</f>
        <v>UND</v>
      </c>
      <c r="H15" s="55">
        <v>1</v>
      </c>
      <c r="I15" s="672">
        <f>IF($B15="SINAPI",VLOOKUP($C15,'SERVIÇOS SINAPI JAN 22'!$B:$E,4,FALSE),IF($B15="SICRO",VLOOKUP($C15,'SERVIÇO OUT SICRO '!$B:$E,4,FALSE),IF($B15="COMPOSIÇÃO",VLOOKUP($C15,COMPOSIÇÕES!$A:$D,4,FALSE),IF($B15="I-SINAPI",VLOOKUP($C15,'INSUMOS SINAPI JAN 22'!$A:$D,4,FALSE)))))</f>
        <v>27076.799999999999</v>
      </c>
      <c r="J15" s="674">
        <f>TRUNC(IF(D15="SERVIÇO",(1+$K$8)*$I15,(1+$K$9)*$I15),2)</f>
        <v>32511.11</v>
      </c>
      <c r="K15" s="56">
        <f>TRUNC(H15*J15,2)</f>
        <v>32511.11</v>
      </c>
      <c r="L15" s="172">
        <f ca="1">IF(H15=0,0,K15/$K$109)</f>
        <v>2.0539140927672107E-2</v>
      </c>
    </row>
    <row r="16" spans="1:27" s="95" customFormat="1" ht="20.100000000000001" customHeight="1">
      <c r="A16" s="103">
        <f t="shared" si="0"/>
        <v>0</v>
      </c>
      <c r="B16" s="29"/>
      <c r="C16" s="30"/>
      <c r="D16" s="30"/>
      <c r="E16" s="30"/>
      <c r="F16" s="30"/>
      <c r="G16" s="651"/>
      <c r="H16" s="31"/>
      <c r="I16" s="1600" t="s">
        <v>55</v>
      </c>
      <c r="J16" s="1601"/>
      <c r="K16" s="654">
        <f>SUM(K15:K15)</f>
        <v>32511.11</v>
      </c>
      <c r="L16" s="173">
        <f ca="1">SUM(L15)</f>
        <v>2.0539140927672107E-2</v>
      </c>
      <c r="M16" s="1147"/>
      <c r="O16" s="1616"/>
      <c r="P16" s="1616"/>
      <c r="Q16" s="1616"/>
      <c r="R16" s="1616"/>
      <c r="S16" s="1616"/>
      <c r="T16" s="1616"/>
    </row>
    <row r="17" spans="1:27" s="95" customFormat="1" ht="20.100000000000001" customHeight="1">
      <c r="A17" s="103" t="str">
        <f t="shared" si="0"/>
        <v>2.0</v>
      </c>
      <c r="B17" s="21"/>
      <c r="C17" s="50"/>
      <c r="D17" s="22"/>
      <c r="E17" s="22" t="s">
        <v>45</v>
      </c>
      <c r="F17" s="23" t="s">
        <v>3278</v>
      </c>
      <c r="G17" s="24"/>
      <c r="H17" s="25"/>
      <c r="I17" s="178"/>
      <c r="J17" s="179"/>
      <c r="K17" s="26"/>
      <c r="L17" s="28"/>
      <c r="M17" s="1147"/>
      <c r="O17" s="96"/>
      <c r="P17" s="96"/>
      <c r="Q17" s="96"/>
      <c r="R17" s="96"/>
      <c r="S17" s="96"/>
      <c r="T17" s="96"/>
    </row>
    <row r="18" spans="1:27" s="73" customFormat="1" ht="25.5">
      <c r="A18" s="103" t="str">
        <f t="shared" si="0"/>
        <v>2.1</v>
      </c>
      <c r="B18" s="51" t="s">
        <v>48</v>
      </c>
      <c r="C18" s="54">
        <v>93584</v>
      </c>
      <c r="D18" s="51" t="s">
        <v>2789</v>
      </c>
      <c r="E18" s="51" t="s">
        <v>3292</v>
      </c>
      <c r="F18" s="176" t="str">
        <f>IF($B18="SINAPI",VLOOKUP($C18,'SERVIÇOS SINAPI JAN 22'!$B:$E,2,FALSE),IF($B18="COMPOSIÇÃO",VLOOKUP($C18,COMPOSIÇÕES!$A:$D,2,FALSE),IF($B18="I-SINAPI",VLOOKUP($C18,'INSUMOS SINAPI JAN 22'!$A:$D,2,FALSE))))</f>
        <v>EXECUÇÃO DE DEPÓSITO EM CANTEIRO DE OBRA EM CHAPA DE MADEIRA COMPENSADA, NÃO INCLUSO MOBILIÁRIO. AF_04/2016</v>
      </c>
      <c r="G18" s="650" t="str">
        <f>IF($B18="SINAPI",VLOOKUP($C18,'SERVIÇOS SINAPI JAN 22'!$B:$E,3,FALSE),IF($B18="COMPOSIÇÃO",VLOOKUP($C18,COMPOSIÇÕES!$A:$D,3,FALSE),IF($B18="I-SINAPI",VLOOKUP($C18,'INSUMOS SINAPI JAN 22'!$A:$D,3,FALSE))))</f>
        <v>M2</v>
      </c>
      <c r="H18" s="55">
        <v>20</v>
      </c>
      <c r="I18" s="672">
        <f>IF($B18="SINAPI",VLOOKUP($C18,'SERVIÇOS SINAPI JAN 22'!$B:$E,4,FALSE),IF($B18="SICRO",VLOOKUP($C18,'SERVIÇO OUT SICRO '!$B:$E,4,FALSE),IF($B18="COMPOSIÇÃO",VLOOKUP($C18,COMPOSIÇÕES!$A:$D,4,FALSE),IF($B18="I-SINAPI",VLOOKUP($C18,'INSUMOS SINAPI JAN 22'!$A:$D,4,FALSE)))))</f>
        <v>814.62</v>
      </c>
      <c r="J18" s="674">
        <f>TRUNC(IF(D18="SERVIÇO",(1+$K$8)*$I18,(1+$K$9)*$I18),2)</f>
        <v>978.11</v>
      </c>
      <c r="K18" s="56">
        <f>TRUNC(H18*J18,2)</f>
        <v>19562.2</v>
      </c>
      <c r="L18" s="172">
        <f ca="1">IF(H18=0,0,K18/$K$109)</f>
        <v>1.2358568583333736E-2</v>
      </c>
      <c r="M18" s="1282">
        <f>H18/2.5</f>
        <v>8</v>
      </c>
      <c r="N18" s="953">
        <f ca="1">L18+L21</f>
        <v>1.6208486781464013E-2</v>
      </c>
      <c r="O18" s="1617"/>
      <c r="P18" s="1617"/>
      <c r="Q18" s="1617"/>
      <c r="R18" s="1617"/>
      <c r="S18" s="1617"/>
      <c r="T18" s="1617"/>
      <c r="AA18" s="95"/>
    </row>
    <row r="19" spans="1:27" s="95" customFormat="1" ht="20.100000000000001" customHeight="1">
      <c r="A19" s="103">
        <f t="shared" si="0"/>
        <v>0</v>
      </c>
      <c r="B19" s="29"/>
      <c r="C19" s="30"/>
      <c r="D19" s="30"/>
      <c r="E19" s="30"/>
      <c r="F19" s="30"/>
      <c r="G19" s="651"/>
      <c r="H19" s="31"/>
      <c r="I19" s="1600" t="s">
        <v>56</v>
      </c>
      <c r="J19" s="1601"/>
      <c r="K19" s="654">
        <f>SUM(K18:K18)</f>
        <v>19562.2</v>
      </c>
      <c r="L19" s="173">
        <f ca="1">SUM(L18)</f>
        <v>1.2358568583333736E-2</v>
      </c>
      <c r="M19" s="1147"/>
      <c r="O19" s="96"/>
      <c r="P19" s="96"/>
      <c r="Q19" s="96"/>
      <c r="R19" s="96"/>
      <c r="S19" s="96"/>
      <c r="T19" s="96"/>
      <c r="AA19" s="93"/>
    </row>
    <row r="20" spans="1:27" s="93" customFormat="1" ht="20.100000000000001" customHeight="1">
      <c r="A20" s="103" t="str">
        <f t="shared" si="0"/>
        <v>3.0</v>
      </c>
      <c r="B20" s="21"/>
      <c r="C20" s="50"/>
      <c r="D20" s="22"/>
      <c r="E20" s="22" t="s">
        <v>38</v>
      </c>
      <c r="F20" s="23" t="s">
        <v>39</v>
      </c>
      <c r="G20" s="24"/>
      <c r="H20" s="25"/>
      <c r="I20" s="178"/>
      <c r="J20" s="179"/>
      <c r="K20" s="26"/>
      <c r="L20" s="28"/>
    </row>
    <row r="21" spans="1:27" s="93" customFormat="1" ht="19.5" customHeight="1">
      <c r="A21" s="103" t="str">
        <f t="shared" si="0"/>
        <v>3.1</v>
      </c>
      <c r="B21" s="51" t="s">
        <v>3269</v>
      </c>
      <c r="C21" s="54" t="s">
        <v>4356</v>
      </c>
      <c r="D21" s="51" t="s">
        <v>2789</v>
      </c>
      <c r="E21" s="51" t="s">
        <v>3294</v>
      </c>
      <c r="F21" s="176" t="str">
        <f>IF($B21="SINAPI",VLOOKUP($C21,'SERVIÇOS SINAPI JAN 22'!$B:$E,2,FALSE),IF($B21="COMPOSIÇÃO",VLOOKUP($C21,COMPOSIÇÕES!$A:$D,2,FALSE),IF($B21="I-SINAPI",VLOOKUP($C21,'INSUMOS SINAPI JAN 22'!$A:$D,2,FALSE))))</f>
        <v>PLACA DE OBRA EM CHAPA DE ACO GALVANIZADO</v>
      </c>
      <c r="G21" s="650" t="str">
        <f>IF($B21="SINAPI",VLOOKUP($C21,'SERVIÇOS SINAPI JAN 22'!$B:$E,3,FALSE),IF($B21="COMPOSIÇÃO",VLOOKUP($C21,COMPOSIÇÕES!$A:$D,3,FALSE),IF($B21="I-SINAPI",VLOOKUP($C21,'INSUMOS SINAPI JAN 22'!$A:$D,3,FALSE))))</f>
        <v>M2</v>
      </c>
      <c r="H21" s="1269">
        <f>'PLACA DE OBRA'!B31</f>
        <v>15.620000000000001</v>
      </c>
      <c r="I21" s="672">
        <f>IF($B21="SINAPI",VLOOKUP($C21,'SERVIÇOS SINAPI JAN 22'!$B:$E,4,FALSE),IF($B21="SICRO",VLOOKUP($C21,'SERVIÇO OUT SICRO '!$B:$E,4,FALSE),IF($B21="COMPOSIÇÃO",VLOOKUP($C21,COMPOSIÇÕES!$A:$D,4,FALSE),IF($B21="I-SINAPI",VLOOKUP($C21,'INSUMOS SINAPI JAN 22'!$A:$D,4,FALSE)))))</f>
        <v>324.93000000000006</v>
      </c>
      <c r="J21" s="674">
        <f>TRUNC(IF(D21="SERVIÇO",(1+$K$8)*$I21,(1+$K$9)*$I21),2)</f>
        <v>390.14</v>
      </c>
      <c r="K21" s="56">
        <f>TRUNC(H21*J21,2)</f>
        <v>6093.98</v>
      </c>
      <c r="L21" s="172">
        <f ca="1">IF(H21=0,0,K21/$K$109)</f>
        <v>3.8499181981302777E-3</v>
      </c>
      <c r="M21" s="93">
        <f>12.5*2</f>
        <v>25</v>
      </c>
      <c r="N21" s="954"/>
    </row>
    <row r="22" spans="1:27" s="95" customFormat="1" ht="20.100000000000001" customHeight="1">
      <c r="A22" s="103">
        <f t="shared" si="0"/>
        <v>0</v>
      </c>
      <c r="B22" s="29"/>
      <c r="C22" s="30"/>
      <c r="D22" s="30"/>
      <c r="E22" s="30"/>
      <c r="F22" s="30"/>
      <c r="G22" s="651"/>
      <c r="H22" s="31"/>
      <c r="I22" s="1600" t="s">
        <v>57</v>
      </c>
      <c r="J22" s="1601"/>
      <c r="K22" s="654">
        <f>SUM(K21:K21)</f>
        <v>6093.98</v>
      </c>
      <c r="L22" s="659">
        <f ca="1">SUM(L21:L21)</f>
        <v>3.8499181981302777E-3</v>
      </c>
      <c r="M22" s="1147"/>
      <c r="AA22" s="5"/>
    </row>
    <row r="23" spans="1:27" s="95" customFormat="1" ht="20.100000000000001" customHeight="1">
      <c r="A23" s="103" t="str">
        <f t="shared" si="0"/>
        <v>4.0</v>
      </c>
      <c r="B23" s="21"/>
      <c r="C23" s="50"/>
      <c r="D23" s="22"/>
      <c r="E23" s="22" t="s">
        <v>46</v>
      </c>
      <c r="F23" s="23" t="s">
        <v>3984</v>
      </c>
      <c r="G23" s="24"/>
      <c r="H23" s="25"/>
      <c r="I23" s="178"/>
      <c r="J23" s="179"/>
      <c r="K23" s="26"/>
      <c r="L23" s="28"/>
      <c r="M23" s="1147"/>
      <c r="AA23" s="5"/>
    </row>
    <row r="24" spans="1:27" s="95" customFormat="1" ht="20.100000000000001" customHeight="1">
      <c r="A24" s="103" t="str">
        <f t="shared" si="0"/>
        <v>4.1</v>
      </c>
      <c r="B24" s="51" t="s">
        <v>3269</v>
      </c>
      <c r="C24" s="54" t="s">
        <v>15819</v>
      </c>
      <c r="D24" s="51" t="s">
        <v>2789</v>
      </c>
      <c r="E24" s="51" t="s">
        <v>3985</v>
      </c>
      <c r="F24" s="176" t="str">
        <f>IF($B24="SINAPI",VLOOKUP($C24,'SERVIÇOS SINAPI JAN 22'!$B:$E,2,FALSE),IF($B24="SICRO",VLOOKUP($C24,'SERVIÇO OUT SICRO '!$B:$E,2,FALSE),IF($B24="COMPOSIÇÃO",VLOOKUP($C24,COMPOSIÇÕES!$A:$D,2,FALSE),IF($B24="I-SINAPI",VLOOKUP($C24,'INSUMOS SINAPI JAN 22'!$A:$D,2,FALSE)))))</f>
        <v>MOBILIZAÇÃO DE EQUIPAMENTO</v>
      </c>
      <c r="G24" s="650" t="str">
        <f>IF($B24="SINAPI",VLOOKUP($C24,'SERVIÇOS SINAPI JAN 22'!$B:$E,3,FALSE),IF($B24="SICRO",VLOOKUP($C24,'SERVIÇO OUT SICRO '!$B:$E,3,FALSE),IF($B24="COMPOSIÇÃO",VLOOKUP($C24,COMPOSIÇÕES!$A:$D,3,FALSE),IF($B24="I-SINAPI",VLOOKUP($C24,'INSUMOS SINAPI JAN 22'!$A:$D,3,FALSE)))))</f>
        <v>UN</v>
      </c>
      <c r="H24" s="55">
        <v>1</v>
      </c>
      <c r="I24" s="672">
        <f>IF($B24="SINAPI",VLOOKUP($C24,'SERVIÇOS SINAPI JAN 22'!$B:$E,4,FALSE),IF($B24="SICRO",VLOOKUP($C24,'SERVIÇO OUT SICRO '!$B:$E,4,FALSE),IF($B24="COMPOSIÇÃO",VLOOKUP($C24,COMPOSIÇÕES!$A:$D,4,FALSE),IF($B24="I-SINAPI",VLOOKUP($C24,'INSUMOS SINAPI JAN 22'!$A:$D,4,FALSE)))))</f>
        <v>33285.730000000003</v>
      </c>
      <c r="J24" s="674">
        <f>TRUNC(IF(D24="SERVIÇO",(1+$K$8)*$I24,(1+$K$9)*$I24),2)</f>
        <v>39966.17</v>
      </c>
      <c r="K24" s="56">
        <f>TRUNC(H24*J24,2)</f>
        <v>39966.17</v>
      </c>
      <c r="L24" s="172">
        <f ca="1">IF(H24=0,0,K24/$K$109)</f>
        <v>2.5248931764227708E-2</v>
      </c>
      <c r="M24" s="1147"/>
      <c r="AA24" s="5"/>
    </row>
    <row r="25" spans="1:27" s="95" customFormat="1" ht="20.100000000000001" customHeight="1">
      <c r="A25" s="103" t="str">
        <f t="shared" ref="A25" si="1">E25</f>
        <v>4.1</v>
      </c>
      <c r="B25" s="51" t="s">
        <v>3269</v>
      </c>
      <c r="C25" s="54" t="s">
        <v>20461</v>
      </c>
      <c r="D25" s="51" t="s">
        <v>2789</v>
      </c>
      <c r="E25" s="51" t="s">
        <v>3985</v>
      </c>
      <c r="F25" s="176" t="str">
        <f>IF($B25="SINAPI",VLOOKUP($C25,'SERVIÇOS SINAPI JAN 22'!$B:$E,2,FALSE),IF($B25="SICRO",VLOOKUP($C25,'SERVIÇO OUT SICRO '!$B:$E,2,FALSE),IF($B25="COMPOSIÇÃO",VLOOKUP($C25,COMPOSIÇÕES!$A:$D,2,FALSE),IF($B25="I-SINAPI",VLOOKUP($C25,'INSUMOS SINAPI JAN 22'!$A:$D,2,FALSE)))))</f>
        <v>DESMOBILIZAÇÃO DE EQUIPAMENTO</v>
      </c>
      <c r="G25" s="650" t="str">
        <f>IF($B25="SINAPI",VLOOKUP($C25,'SERVIÇOS SINAPI JAN 22'!$B:$E,3,FALSE),IF($B25="SICRO",VLOOKUP($C25,'SERVIÇO OUT SICRO '!$B:$E,3,FALSE),IF($B25="COMPOSIÇÃO",VLOOKUP($C25,COMPOSIÇÕES!$A:$D,3,FALSE),IF($B25="I-SINAPI",VLOOKUP($C25,'INSUMOS SINAPI JAN 22'!$A:$D,3,FALSE)))))</f>
        <v>UN</v>
      </c>
      <c r="H25" s="55">
        <v>1</v>
      </c>
      <c r="I25" s="672">
        <f>IF($B25="SINAPI",VLOOKUP($C25,'SERVIÇOS SINAPI JAN 22'!$B:$E,4,FALSE),IF($B25="SICRO",VLOOKUP($C25,'SERVIÇO OUT SICRO '!$B:$E,4,FALSE),IF($B25="COMPOSIÇÃO",VLOOKUP($C25,COMPOSIÇÕES!$A:$D,4,FALSE),IF($B25="I-SINAPI",VLOOKUP($C25,'INSUMOS SINAPI JAN 22'!$A:$D,4,FALSE)))))</f>
        <v>33285.730000000003</v>
      </c>
      <c r="J25" s="674">
        <f>TRUNC(IF(D25="SERVIÇO",(1+$K$8)*$I25,(1+$K$9)*$I25),2)</f>
        <v>39966.17</v>
      </c>
      <c r="K25" s="56">
        <f>TRUNC(H25*J25,2)</f>
        <v>39966.17</v>
      </c>
      <c r="L25" s="172">
        <f ca="1">IF(H25=0,0,K25/$K$109)</f>
        <v>2.5248931764227708E-2</v>
      </c>
      <c r="M25" s="1147"/>
      <c r="AA25" s="5"/>
    </row>
    <row r="26" spans="1:27" s="95" customFormat="1" ht="20.100000000000001" customHeight="1">
      <c r="A26" s="103"/>
      <c r="B26" s="29"/>
      <c r="C26" s="30"/>
      <c r="D26" s="30"/>
      <c r="E26" s="30"/>
      <c r="F26" s="30"/>
      <c r="G26" s="30"/>
      <c r="H26" s="31"/>
      <c r="I26" s="1600" t="s">
        <v>58</v>
      </c>
      <c r="J26" s="1601"/>
      <c r="K26" s="654">
        <f>SUM(K24:K25)</f>
        <v>79932.34</v>
      </c>
      <c r="L26" s="659">
        <f ca="1">SUM(L24:L25)</f>
        <v>5.0497863528455415E-2</v>
      </c>
      <c r="M26" s="1147"/>
      <c r="AA26" s="5"/>
    </row>
    <row r="27" spans="1:27" s="5" customFormat="1" ht="20.100000000000001" customHeight="1">
      <c r="A27" s="103" t="str">
        <f>E27</f>
        <v>5.0</v>
      </c>
      <c r="B27" s="32"/>
      <c r="C27" s="35"/>
      <c r="D27" s="36"/>
      <c r="E27" s="36" t="s">
        <v>37</v>
      </c>
      <c r="F27" s="23" t="s">
        <v>3457</v>
      </c>
      <c r="G27" s="37"/>
      <c r="H27" s="38"/>
      <c r="I27" s="180"/>
      <c r="J27" s="181"/>
      <c r="K27" s="39"/>
      <c r="L27" s="40"/>
      <c r="M27" s="73"/>
    </row>
    <row r="28" spans="1:27" s="5" customFormat="1" ht="32.25" customHeight="1">
      <c r="A28" s="103" t="str">
        <f>E28</f>
        <v>5.1</v>
      </c>
      <c r="B28" s="51" t="s">
        <v>48</v>
      </c>
      <c r="C28" s="54">
        <v>101126</v>
      </c>
      <c r="D28" s="51" t="s">
        <v>2789</v>
      </c>
      <c r="E28" s="51" t="s">
        <v>3281</v>
      </c>
      <c r="F28" s="176" t="str">
        <f>IF($B28="SINAPI",VLOOKUP($C28,'SERVIÇOS SINAPI JAN 22'!$B:$E,2,FALSE),IF($B28="SICRO",VLOOKUP($C28,'SERVIÇO OUT SICRO '!$B:$E,2,FALSE),IF($B28="COMPOSIÇÃO",VLOOKUP($C28,COMPOSIÇÕES!$A:$D,2,FALSE),IF($B28="I-SINAPI",VLOOKUP($C28,'INSUMOS SINAPI JAN 22'!$A:$D,2,FALSE)))))</f>
        <v>ESCAVAÇÃO HORIZONTAL, INCLUINDO CARGA E DESCARGA EM SOLO DE 1A CATEGORIA COM TRATOR DE ESTEIRAS (170HP/LÂMINA: 5,20M3). AF_07/2020</v>
      </c>
      <c r="G28" s="650" t="str">
        <f>IF($B28="SINAPI",VLOOKUP($C28,'SERVIÇOS SINAPI JAN 22'!$B:$E,3,FALSE),IF($B28="SICRO",VLOOKUP($C28,'SERVIÇO OUT SICRO '!$B:$E,3,FALSE),IF($B28="COMPOSIÇÃO",VLOOKUP($C28,COMPOSIÇÕES!$A:$D,3,FALSE),IF($B28="I-SINAPI",VLOOKUP($C28,'INSUMOS SINAPI JAN 22'!$A:$D,3,FALSE)))))</f>
        <v>M3</v>
      </c>
      <c r="H28" s="1269">
        <f>TERRAPLANAGEM!L16</f>
        <v>4251.3999999999996</v>
      </c>
      <c r="I28" s="672">
        <f>IF($B28="SINAPI",VLOOKUP($C28,'SERVIÇOS SINAPI JAN 22'!$B:$E,4,FALSE),IF($B28="SICRO",VLOOKUP($C28,'SERVIÇO OUT SICRO '!$B:$E,4,FALSE),IF($B28="COMPOSIÇÃO",VLOOKUP($C28,COMPOSIÇÕES!$A:$D,4,FALSE),IF($B28="I-SINAPI",VLOOKUP($C28,'INSUMOS SINAPI JAN 22'!$A:$D,4,FALSE)))))</f>
        <v>9.36</v>
      </c>
      <c r="J28" s="177">
        <f>TRUNC(IF(D28="SERVIÇO",(1+$K$8)*$I28,(1+$K$9)*$I28),2)</f>
        <v>11.23</v>
      </c>
      <c r="K28" s="56">
        <f>TRUNC(H28*J28,2)</f>
        <v>47743.22</v>
      </c>
      <c r="L28" s="172">
        <f ca="1">IF(H28=0,0,K28/$K$109)</f>
        <v>3.0162142231405002E-2</v>
      </c>
      <c r="M28" s="73"/>
      <c r="N28" s="97">
        <f>H28/2</f>
        <v>2125.6999999999998</v>
      </c>
    </row>
    <row r="29" spans="1:27" s="5" customFormat="1" ht="25.5">
      <c r="A29" s="103"/>
      <c r="B29" s="51" t="s">
        <v>48</v>
      </c>
      <c r="C29" s="54">
        <v>93589</v>
      </c>
      <c r="D29" s="51" t="s">
        <v>2789</v>
      </c>
      <c r="E29" s="51" t="s">
        <v>3282</v>
      </c>
      <c r="F29" s="176" t="str">
        <f>IF($B29="SINAPI",VLOOKUP($C29,'SERVIÇOS SINAPI JAN 22'!$B:$E,2,FALSE),IF($B29="SICRO",VLOOKUP($C29,'SERVIÇO OUT SICRO '!$B:$E,2,FALSE),IF($B29="COMPOSIÇÃO",VLOOKUP($C29,COMPOSIÇÕES!$A:$D,2,FALSE),IF($B29="I-SINAPI",VLOOKUP($C29,'INSUMOS SINAPI JAN 22'!$A:$D,2,FALSE)))))</f>
        <v>TRANSPORTE COM CAMINHÃO BASCULANTE DE 10 M³, EM VIA URBANA EM REVESTIMENTO PRIMÁRIO (UNIDADE: M3XKM). AF_07/2020</v>
      </c>
      <c r="G29" s="650" t="str">
        <f>IF($B29="SINAPI",VLOOKUP($C29,'SERVIÇOS SINAPI JAN 22'!$B:$E,3,FALSE),IF($B29="SICRO",VLOOKUP($C29,'SERVIÇO OUT SICRO '!$B:$E,3,FALSE),IF($B29="COMPOSIÇÃO",VLOOKUP($C29,COMPOSIÇÕES!$A:$D,3,FALSE),IF($B29="I-SINAPI",VLOOKUP($C29,'INSUMOS SINAPI JAN 22'!$A:$D,3,FALSE)))))</f>
        <v>M3XKM</v>
      </c>
      <c r="H29" s="1269">
        <f>TERRAPLANAGEM!Q16</f>
        <v>5686.25</v>
      </c>
      <c r="I29" s="672">
        <f>IF($B29="SINAPI",VLOOKUP($C29,'SERVIÇOS SINAPI JAN 22'!$B:$E,4,FALSE),IF($B29="SICRO",VLOOKUP($C29,'SERVIÇO OUT SICRO '!$B:$E,4,FALSE),IF($B29="COMPOSIÇÃO",VLOOKUP($C29,COMPOSIÇÕES!$A:$D,4,FALSE),IF($B29="I-SINAPI",VLOOKUP($C29,'INSUMOS SINAPI JAN 22'!$A:$D,4,FALSE)))))</f>
        <v>1.82</v>
      </c>
      <c r="J29" s="177">
        <f>TRUNC(IF(D29="SERVIÇO",(1+$K$8)*$I29,(1+$K$9)*$I29),2)</f>
        <v>2.1800000000000002</v>
      </c>
      <c r="K29" s="56">
        <f>TRUNC(H29*J29,2)</f>
        <v>12396.02</v>
      </c>
      <c r="L29" s="172">
        <f ca="1">IF(H29=0,0,K29/$K$109)</f>
        <v>7.8312798831612334E-3</v>
      </c>
      <c r="M29" s="73"/>
      <c r="N29" s="97"/>
    </row>
    <row r="30" spans="1:27" s="95" customFormat="1" ht="20.100000000000001" customHeight="1">
      <c r="A30" s="103">
        <f t="shared" ref="A30:A36" si="2">E30</f>
        <v>0</v>
      </c>
      <c r="B30" s="29"/>
      <c r="C30" s="30"/>
      <c r="D30" s="30"/>
      <c r="E30" s="30"/>
      <c r="F30" s="52"/>
      <c r="G30" s="30"/>
      <c r="H30" s="31"/>
      <c r="I30" s="1600" t="s">
        <v>59</v>
      </c>
      <c r="J30" s="1601"/>
      <c r="K30" s="654">
        <f>SUM(K28:K29)</f>
        <v>60139.240000000005</v>
      </c>
      <c r="L30" s="173">
        <f ca="1">SUM(L28:L29)</f>
        <v>3.7993422114566237E-2</v>
      </c>
      <c r="M30" s="1147"/>
      <c r="AA30" s="5"/>
    </row>
    <row r="31" spans="1:27" s="5" customFormat="1" ht="20.100000000000001" customHeight="1">
      <c r="A31" s="103" t="str">
        <f t="shared" si="2"/>
        <v>6.0</v>
      </c>
      <c r="B31" s="33"/>
      <c r="C31" s="41"/>
      <c r="D31" s="42"/>
      <c r="E31" s="42" t="s">
        <v>36</v>
      </c>
      <c r="F31" s="23" t="s">
        <v>64</v>
      </c>
      <c r="G31" s="43"/>
      <c r="H31" s="44"/>
      <c r="I31" s="182"/>
      <c r="J31" s="183"/>
      <c r="K31" s="45"/>
      <c r="L31" s="46"/>
      <c r="M31" s="73"/>
    </row>
    <row r="32" spans="1:27" s="5" customFormat="1" ht="20.100000000000001" customHeight="1">
      <c r="A32" s="103">
        <f t="shared" si="2"/>
        <v>0</v>
      </c>
      <c r="B32" s="33"/>
      <c r="C32" s="41"/>
      <c r="D32" s="42"/>
      <c r="E32" s="42"/>
      <c r="F32" s="23" t="s">
        <v>3279</v>
      </c>
      <c r="G32" s="43"/>
      <c r="H32" s="44"/>
      <c r="I32" s="182"/>
      <c r="J32" s="183"/>
      <c r="K32" s="45"/>
      <c r="L32" s="46"/>
      <c r="M32" s="73"/>
    </row>
    <row r="33" spans="1:27" s="5" customFormat="1" ht="38.25" customHeight="1">
      <c r="A33" s="103" t="str">
        <f t="shared" si="2"/>
        <v>6.1</v>
      </c>
      <c r="B33" s="51" t="s">
        <v>48</v>
      </c>
      <c r="C33" s="54">
        <v>101126</v>
      </c>
      <c r="D33" s="51" t="s">
        <v>2789</v>
      </c>
      <c r="E33" s="51" t="s">
        <v>3986</v>
      </c>
      <c r="F33" s="176" t="str">
        <f>IF($B33="SINAPI",VLOOKUP($C33,'SERVIÇOS SINAPI JAN 22'!$B:$E,2,FALSE),IF($B33="SICRO",VLOOKUP($C33,'SERVIÇO OUT SICRO '!$B:$E,2,FALSE),IF($B33="COMPOSIÇÃO",VLOOKUP($C33,COMPOSIÇÕES!$A:$D,2,FALSE),IF($B33="I-SINAPI",VLOOKUP($C33,'INSUMOS SINAPI JAN 22'!$A:$D,2,FALSE)))))</f>
        <v>ESCAVAÇÃO HORIZONTAL, INCLUINDO CARGA E DESCARGA EM SOLO DE 1A CATEGORIA COM TRATOR DE ESTEIRAS (170HP/LÂMINA: 5,20M3). AF_07/2020</v>
      </c>
      <c r="G33" s="650" t="str">
        <f>IF($B33="SINAPI",VLOOKUP($C33,'SERVIÇOS SINAPI JAN 22'!$B:$E,3,FALSE),IF($B33="SICRO",VLOOKUP($C33,'SERVIÇO OUT SICRO '!$B:$E,3,FALSE),IF($B33="COMPOSIÇÃO",VLOOKUP($C33,COMPOSIÇÕES!$A:$D,3,FALSE),IF($B33="I-SINAPI",VLOOKUP($C33,'INSUMOS SINAPI JAN 22'!$A:$D,3,FALSE)))))</f>
        <v>M3</v>
      </c>
      <c r="H33" s="1269">
        <f>H35</f>
        <v>3623.6059999999998</v>
      </c>
      <c r="I33" s="672">
        <f>IF($B33="SINAPI",VLOOKUP($C33,'SERVIÇOS SINAPI JAN 22'!$B:$E,4,FALSE),IF($B33="SICRO",VLOOKUP($C33,'SERVIÇO OUT SICRO '!$B:$E,4,FALSE),IF($B33="COMPOSIÇÃO",VLOOKUP($C33,COMPOSIÇÕES!$A:$D,4,FALSE),IF($B33="I-SINAPI",VLOOKUP($C33,'INSUMOS SINAPI JAN 22'!$A:$D,4,FALSE)))))</f>
        <v>9.36</v>
      </c>
      <c r="J33" s="177">
        <f>TRUNC(IF(D33="SERVIÇO",(1+$K$8)*$I33,(1+$K$9)*$I33),2)</f>
        <v>11.23</v>
      </c>
      <c r="K33" s="56">
        <f>TRUNC(H33*J33,2)</f>
        <v>40693.089999999997</v>
      </c>
      <c r="L33" s="172">
        <f ca="1">IF(H33=0,0,K33/$K$109)</f>
        <v>2.5708169001072076E-2</v>
      </c>
      <c r="M33" s="73"/>
    </row>
    <row r="34" spans="1:27" s="5" customFormat="1" ht="25.5">
      <c r="A34" s="103" t="str">
        <f t="shared" si="2"/>
        <v>6.2</v>
      </c>
      <c r="B34" s="51" t="s">
        <v>48</v>
      </c>
      <c r="C34" s="54">
        <v>100576</v>
      </c>
      <c r="D34" s="51" t="s">
        <v>2789</v>
      </c>
      <c r="E34" s="51" t="s">
        <v>3987</v>
      </c>
      <c r="F34" s="176" t="str">
        <f>IF($B34="SINAPI",VLOOKUP($C34,'SERVIÇOS SINAPI JAN 22'!$B:$E,2,FALSE),IF($B34="SICRO",VLOOKUP($C34,'SERVIÇO OUT SICRO '!$B:$E,2,FALSE),IF($B34="COMPOSIÇÃO",VLOOKUP($C34,COMPOSIÇÕES!$A:$D,2,FALSE),IF($B34="I-SINAPI",VLOOKUP($C34,'INSUMOS SINAPI JAN 22'!$A:$D,2,FALSE)))))</f>
        <v>REGULARIZAÇÃO E COMPACTAÇÃO DE SUBLEITO DE SOLO  PREDOMINANTEMENTE ARGILOSO. AF_11/2019</v>
      </c>
      <c r="G34" s="650" t="str">
        <f>IF($B34="SINAPI",VLOOKUP($C34,'SERVIÇOS SINAPI JAN 22'!$B:$E,3,FALSE),IF($B34="SICRO",VLOOKUP($C34,'SERVIÇO OUT SICRO '!$B:$E,3,FALSE),IF($B34="COMPOSIÇÃO",VLOOKUP($C34,COMPOSIÇÕES!$A:$D,3,FALSE),IF($B34="I-SINAPI",VLOOKUP($C34,'INSUMOS SINAPI JAN 22'!$A:$D,3,FALSE)))))</f>
        <v>M2</v>
      </c>
      <c r="H34" s="1269">
        <f>'REG. SUBLEITO'!K16</f>
        <v>9059.0300000000007</v>
      </c>
      <c r="I34" s="672">
        <f>IF($B34="SINAPI",VLOOKUP($C34,'SERVIÇOS SINAPI JAN 22'!$B:$E,4,FALSE),IF($B34="SICRO",VLOOKUP($C34,'SERVIÇO OUT SICRO '!$B:$E,4,FALSE),IF($B34="COMPOSIÇÃO",VLOOKUP($C34,COMPOSIÇÕES!$A:$D,4,FALSE),IF($B34="I-SINAPI",VLOOKUP($C34,'INSUMOS SINAPI JAN 22'!$A:$D,4,FALSE)))))</f>
        <v>1.93</v>
      </c>
      <c r="J34" s="177">
        <f>TRUNC(IF(D34="SERVIÇO",(1+$K$8)*$I34,(1+$K$9)*$I34),2)</f>
        <v>2.31</v>
      </c>
      <c r="K34" s="56">
        <f>TRUNC(H34*J34,2)</f>
        <v>20926.349999999999</v>
      </c>
      <c r="L34" s="172">
        <f ca="1">IF(H34=0,0,K34/$K$109)</f>
        <v>1.3220380717600571E-2</v>
      </c>
      <c r="M34" s="73"/>
      <c r="AA34" s="93"/>
    </row>
    <row r="35" spans="1:27" s="5" customFormat="1" ht="38.25">
      <c r="A35" s="103" t="str">
        <f t="shared" si="2"/>
        <v>6.3</v>
      </c>
      <c r="B35" s="51" t="s">
        <v>48</v>
      </c>
      <c r="C35" s="54">
        <v>96388</v>
      </c>
      <c r="D35" s="51" t="s">
        <v>2789</v>
      </c>
      <c r="E35" s="51" t="s">
        <v>8466</v>
      </c>
      <c r="F35" s="176" t="str">
        <f>IF($B35="SINAPI",VLOOKUP($C35,'SERVIÇOS SINAPI JAN 22'!$B:$E,2,FALSE),IF($B35="SICRO",VLOOKUP($C35,'SERVIÇO OUT SICRO '!$B:$E,2,FALSE),IF($B35="COMPOSIÇÃO",VLOOKUP($C35,COMPOSIÇÕES!$A:$D,2,FALSE),IF($B35="I-SINAPI",VLOOKUP($C35,'INSUMOS SINAPI JAN 22'!$A:$D,2,FALSE)))))</f>
        <v>EXECUÇÃO E COMPACTAÇÃO DE BASE E OU SUB BASE PARA PAVIMENTAÇÃO DE SOLOS DE COMPORTAMENTO LATERÍTICO (ARENOSO) - EXCLUSIVE SOLO, ESCAVAÇÃO, CARGA E TRANSPORTE. AF_11/2019</v>
      </c>
      <c r="G35" s="650" t="str">
        <f>IF($B35="SINAPI",VLOOKUP($C35,'SERVIÇOS SINAPI JAN 22'!$B:$E,3,FALSE),IF($B35="SICRO",VLOOKUP($C35,'SERVIÇO OUT SICRO '!$B:$E,3,FALSE),IF($B35="COMPOSIÇÃO",VLOOKUP($C35,COMPOSIÇÕES!$A:$D,3,FALSE),IF($B35="I-SINAPI",VLOOKUP($C35,'INSUMOS SINAPI JAN 22'!$A:$D,3,FALSE)))))</f>
        <v>M3</v>
      </c>
      <c r="H35" s="1269">
        <f>BASE!J16+'SUB BASE'!J16</f>
        <v>3623.6059999999998</v>
      </c>
      <c r="I35" s="672">
        <f>IF($B35="SINAPI",VLOOKUP($C35,'SERVIÇOS SINAPI JAN 22'!$B:$E,4,FALSE),IF($B35="SICRO",VLOOKUP($C35,'SERVIÇO OUT SICRO '!$B:$E,4,FALSE),IF($B35="COMPOSIÇÃO",VLOOKUP($C35,COMPOSIÇÕES!$A:$D,4,FALSE),IF($B35="I-SINAPI",VLOOKUP($C35,'INSUMOS SINAPI JAN 22'!$A:$D,4,FALSE)))))</f>
        <v>9.51</v>
      </c>
      <c r="J35" s="177">
        <f>TRUNC(IF(D35="SERVIÇO",(1+$K$8)*$I35,(1+$K$9)*$I35),2)</f>
        <v>11.41</v>
      </c>
      <c r="K35" s="56">
        <f>TRUNC(H35*J35,2)</f>
        <v>41345.339999999997</v>
      </c>
      <c r="L35" s="172">
        <f ca="1">IF(H35=0,0,K35/$K$109)</f>
        <v>2.6120232897693083E-2</v>
      </c>
      <c r="M35" s="73"/>
      <c r="AA35" s="93"/>
    </row>
    <row r="36" spans="1:27" s="5" customFormat="1">
      <c r="A36" s="103" t="str">
        <f t="shared" si="2"/>
        <v>6.4</v>
      </c>
      <c r="B36" s="51" t="s">
        <v>3269</v>
      </c>
      <c r="C36" s="54" t="s">
        <v>4082</v>
      </c>
      <c r="D36" s="51" t="s">
        <v>2789</v>
      </c>
      <c r="E36" s="51" t="s">
        <v>8468</v>
      </c>
      <c r="F36" s="176" t="str">
        <f>IF($B36="SINAPI",VLOOKUP($C36,'SERVIÇOS SINAPI JAN 22'!$B:$E,2,FALSE),IF($B36="SICRO",VLOOKUP($C36,'SERVIÇO OUT SICRO '!$B:$E,2,FALSE),IF($B36="COMPOSIÇÃO",VLOOKUP($C36,COMPOSIÇÕES!$A:$D,2,FALSE),IF($B36="I-SINAPI",VLOOKUP($C36,'INSUMOS SINAPI JAN 22'!$A:$D,2,FALSE)))))</f>
        <v>EXECUÇÃO DE IMPRIMAÇÃO COM ASFALTO DILUÍDO CM-30</v>
      </c>
      <c r="G36" s="650" t="str">
        <f>IF($B36="SINAPI",VLOOKUP($C36,'SERVIÇOS SINAPI JAN 22'!$B:$E,3,FALSE),IF($B36="SICRO",VLOOKUP($C36,'SERVIÇO OUT SICRO '!$B:$E,3,FALSE),IF($B36="COMPOSIÇÃO",VLOOKUP($C36,COMPOSIÇÕES!$A:$D,3,FALSE),IF($B36="I-SINAPI",VLOOKUP($C36,'INSUMOS SINAPI JAN 22'!$A:$D,3,FALSE)))))</f>
        <v>M2</v>
      </c>
      <c r="H36" s="1269">
        <f>IMPRIMAÇÃO!H16</f>
        <v>8612.66</v>
      </c>
      <c r="I36" s="672">
        <f>IF($B36="SINAPI",VLOOKUP($C36,'SERVIÇOS SINAPI JAN 22'!$B:$E,4,FALSE),IF($B36="SICRO",VLOOKUP($C36,'SERVIÇO OUT SICRO '!$B:$E,4,FALSE),IF($B36="COMPOSIÇÃO",VLOOKUP($C36,COMPOSIÇÕES!$A:$D,4,FALSE),IF($B36="I-SINAPI",VLOOKUP($C36,'INSUMOS SINAPI JAN 22'!$A:$D,4,FALSE)))))</f>
        <v>0.88329999999999986</v>
      </c>
      <c r="J36" s="177">
        <f>TRUNC(IF(D36="SERVIÇO",(1+$K$8)*$I36,(1+$K$9)*$I36),2)</f>
        <v>1.06</v>
      </c>
      <c r="K36" s="56">
        <f>TRUNC(H36*J36,2)</f>
        <v>9129.41</v>
      </c>
      <c r="L36" s="172">
        <f ca="1">IF(H36=0,0,K36/$K$109)</f>
        <v>5.7675741793035981E-3</v>
      </c>
      <c r="M36" s="73"/>
      <c r="N36" s="97">
        <f>H36/2</f>
        <v>4306.33</v>
      </c>
      <c r="AA36" s="93"/>
    </row>
    <row r="37" spans="1:27" s="5" customFormat="1" ht="25.5">
      <c r="A37" s="103" t="str">
        <f>E37</f>
        <v>6.5</v>
      </c>
      <c r="B37" s="51" t="s">
        <v>3269</v>
      </c>
      <c r="C37" s="54" t="s">
        <v>4083</v>
      </c>
      <c r="D37" s="51" t="s">
        <v>2789</v>
      </c>
      <c r="E37" s="51" t="s">
        <v>8469</v>
      </c>
      <c r="F37" s="1271" t="str">
        <f>IF($B37="SINAPI",VLOOKUP($C37,'SERVIÇOS SINAPI JAN 22'!$B:$E,2,FALSE),IF($B37="SICRO",VLOOKUP($C37,'SERVIÇO OUT SICRO '!$B:$E,2,FALSE),IF($B37="COMPOSIÇÃO",VLOOKUP($C37,COMPOSIÇÕES!$A:$D,2,FALSE),IF($B37="I-SINAPI",VLOOKUP($C37,'INSUMOS SINAPI JAN 22'!$A:$D,2,FALSE)))))</f>
        <v>PAVIMENTO COM TRATAMENTO SUPERFICIAL DUPLO, COM EMULSÃO ASFÁLTICA RR-2C, COM BANHO DILUÍDO. AF_01/2020</v>
      </c>
      <c r="G37" s="1272" t="str">
        <f>IF($B37="SINAPI",VLOOKUP($C37,'SERVIÇOS SINAPI JAN 22'!$B:$E,3,FALSE),IF($B37="SICRO",VLOOKUP($C37,'SERVIÇO OUT SICRO '!$B:$E,3,FALSE),IF($B37="COMPOSIÇÃO",VLOOKUP($C37,COMPOSIÇÕES!$A:$D,3,FALSE),IF($B37="I-SINAPI",VLOOKUP($C37,'INSUMOS SINAPI JAN 22'!$A:$D,3,FALSE)))))</f>
        <v>M2</v>
      </c>
      <c r="H37" s="1269">
        <f>TSD!H16</f>
        <v>8612.66</v>
      </c>
      <c r="I37" s="1273">
        <f>IF($B37="SINAPI",VLOOKUP($C37,'SERVIÇOS SINAPI JAN 22'!$B:$E,4,FALSE),IF($B37="SICRO",VLOOKUP($C37,'SERVIÇO OUT SICRO '!$B:$E,4,FALSE),IF($B37="COMPOSIÇÃO",VLOOKUP($C37,COMPOSIÇÕES!$A:$D,4,FALSE),IF($B37="I-SINAPI",VLOOKUP($C37,'INSUMOS SINAPI JAN 22'!$A:$D,4,FALSE)))))</f>
        <v>4.18</v>
      </c>
      <c r="J37" s="177">
        <f>TRUNC(IF(D37="SERVIÇO",(1+$K$8)*$I37,(1+$K$9)*$I37),2)</f>
        <v>5.01</v>
      </c>
      <c r="K37" s="56">
        <f>TRUNC(H37*J37,2)</f>
        <v>43149.42</v>
      </c>
      <c r="L37" s="172">
        <f ca="1">IF(H37=0,0,K37/$K$109)</f>
        <v>2.7259974154291048E-2</v>
      </c>
      <c r="M37" s="73"/>
      <c r="N37" s="97">
        <f>H37/2</f>
        <v>4306.33</v>
      </c>
      <c r="AA37" s="93"/>
    </row>
    <row r="38" spans="1:27" s="5" customFormat="1" ht="20.100000000000001" customHeight="1">
      <c r="A38" s="103">
        <f t="shared" ref="A38:A40" si="3">E38</f>
        <v>0</v>
      </c>
      <c r="B38" s="33"/>
      <c r="C38" s="41"/>
      <c r="D38" s="42"/>
      <c r="E38" s="42"/>
      <c r="F38" s="1270" t="s">
        <v>16521</v>
      </c>
      <c r="G38" s="43"/>
      <c r="H38" s="1281"/>
      <c r="I38" s="182"/>
      <c r="J38" s="183"/>
      <c r="K38" s="45"/>
      <c r="L38" s="46"/>
      <c r="M38" s="73"/>
    </row>
    <row r="39" spans="1:27" s="5" customFormat="1">
      <c r="A39" s="103" t="str">
        <f t="shared" si="3"/>
        <v>6.1</v>
      </c>
      <c r="B39" s="1495" t="s">
        <v>20477</v>
      </c>
      <c r="C39" s="54" t="s">
        <v>3428</v>
      </c>
      <c r="D39" s="51" t="s">
        <v>2788</v>
      </c>
      <c r="E39" s="51" t="s">
        <v>3986</v>
      </c>
      <c r="F39" s="176" t="s">
        <v>71</v>
      </c>
      <c r="G39" s="650" t="s">
        <v>2177</v>
      </c>
      <c r="H39" s="1269">
        <f>IMPRIMAÇÃO!J16</f>
        <v>10.33</v>
      </c>
      <c r="I39" s="672">
        <f>TRUNC('CM30'!E29*1000,2)</f>
        <v>6246.4</v>
      </c>
      <c r="J39" s="177">
        <f>TRUNC(IF(D39="SERVIÇO",(1+$K$8)*$I39,(1+$K$9)*$I39),2)</f>
        <v>7183.36</v>
      </c>
      <c r="K39" s="56">
        <f>TRUNC(H39*J39,2)</f>
        <v>74204.100000000006</v>
      </c>
      <c r="L39" s="172">
        <f ca="1">IF(H39=0,0,K39/$K$109)</f>
        <v>4.6879004356082395E-2</v>
      </c>
      <c r="M39" s="73"/>
    </row>
    <row r="40" spans="1:27" s="5" customFormat="1">
      <c r="A40" s="103" t="str">
        <f t="shared" si="3"/>
        <v>6.2</v>
      </c>
      <c r="B40" s="1495" t="s">
        <v>20477</v>
      </c>
      <c r="C40" s="54" t="s">
        <v>3428</v>
      </c>
      <c r="D40" s="51" t="s">
        <v>2788</v>
      </c>
      <c r="E40" s="51" t="s">
        <v>3987</v>
      </c>
      <c r="F40" s="1271" t="str">
        <f>RR2C!B27</f>
        <v>EMULSÕES ASFÁLTICAS RR-2C</v>
      </c>
      <c r="G40" s="1272" t="s">
        <v>2177</v>
      </c>
      <c r="H40" s="1269">
        <f>TSD!J16</f>
        <v>36.17</v>
      </c>
      <c r="I40" s="1273">
        <f>TRUNC(RR2C!E49*1000,2)</f>
        <v>3240.66</v>
      </c>
      <c r="J40" s="177">
        <f>TRUNC(IF(D40="SERVIÇO",(1+$K$8)*$I40,(1+$K$9)*$I40),2)</f>
        <v>3726.75</v>
      </c>
      <c r="K40" s="56">
        <f>TRUNC(H40*J40,2)</f>
        <v>134796.54</v>
      </c>
      <c r="L40" s="172">
        <f ca="1">IF(H40=0,0,K40/$K$109)</f>
        <v>8.5158739016372872E-2</v>
      </c>
      <c r="M40" s="73"/>
      <c r="AA40" s="93"/>
    </row>
    <row r="41" spans="1:27" s="93" customFormat="1" ht="20.100000000000001" customHeight="1">
      <c r="A41" s="103">
        <f>E41</f>
        <v>0</v>
      </c>
      <c r="B41" s="1604"/>
      <c r="C41" s="1605"/>
      <c r="D41" s="1605"/>
      <c r="E41" s="1605"/>
      <c r="F41" s="1605"/>
      <c r="G41" s="1605"/>
      <c r="H41" s="1605"/>
      <c r="I41" s="1600" t="s">
        <v>60</v>
      </c>
      <c r="J41" s="1601"/>
      <c r="K41" s="654">
        <f>SUM(K33:K40)</f>
        <v>364244.25</v>
      </c>
      <c r="L41" s="173">
        <f ca="1">SUM(L33:L40)</f>
        <v>0.23011407432241565</v>
      </c>
    </row>
    <row r="42" spans="1:27" s="5" customFormat="1" ht="20.100000000000001" customHeight="1">
      <c r="A42" s="103" t="s">
        <v>35</v>
      </c>
      <c r="B42" s="33"/>
      <c r="C42" s="41"/>
      <c r="D42" s="42"/>
      <c r="E42" s="42" t="s">
        <v>35</v>
      </c>
      <c r="F42" s="23" t="s">
        <v>3280</v>
      </c>
      <c r="G42" s="43"/>
      <c r="H42" s="44"/>
      <c r="I42" s="182"/>
      <c r="J42" s="183"/>
      <c r="K42" s="45"/>
      <c r="L42" s="46"/>
      <c r="M42" s="73"/>
    </row>
    <row r="43" spans="1:27" s="5" customFormat="1" ht="25.5">
      <c r="A43" s="103" t="str">
        <f>E43</f>
        <v>7.1</v>
      </c>
      <c r="B43" s="51" t="s">
        <v>48</v>
      </c>
      <c r="C43" s="54">
        <v>93592</v>
      </c>
      <c r="D43" s="51" t="s">
        <v>2789</v>
      </c>
      <c r="E43" s="51" t="s">
        <v>4033</v>
      </c>
      <c r="F43" s="176" t="s">
        <v>16498</v>
      </c>
      <c r="G43" s="650" t="str">
        <f>IF($B43="SINAPI",VLOOKUP($C43,'SERVIÇOS SINAPI JAN 22'!$B:$E,3,FALSE),IF($B43="SICRO",VLOOKUP($C43,'SERVIÇO OUT SICRO '!$B:$E,3,FALSE),IF($B43="COMPOSIÇÃO",VLOOKUP($C43,COMPOSIÇÕES!$A:$D,3,FALSE),IF($B43="I-SINAPI",VLOOKUP($C43,'INSUMOS SINAPI JAN 22'!$A:$D,3,FALSE)))))</f>
        <v>M3XKM</v>
      </c>
      <c r="H43" s="1269">
        <f>BASE!P16+'SUB BASE'!P16</f>
        <v>69591.460000000006</v>
      </c>
      <c r="I43" s="672">
        <f>IF($B43="SINAPI",VLOOKUP($C43,'SERVIÇOS SINAPI JAN 22'!$B:$E,4,FALSE),IF($B43="SICRO",VLOOKUP($C43,'SERVIÇO OUT SICRO '!$B:$E,4,FALSE),IF($B43="COMPOSIÇÃO",VLOOKUP($C43,COMPOSIÇÕES!$A:$D,4,FALSE),IF($B43="I-SINAPI",VLOOKUP($C43,'INSUMOS SINAPI JAN 22'!$A:$D,4,FALSE)))))</f>
        <v>2.02</v>
      </c>
      <c r="J43" s="177">
        <f t="shared" ref="J43:J47" si="4">TRUNC(IF(D43="SERVIÇO",(1+$K$8)*$I43,(1+$K$9)*$I43),2)</f>
        <v>2.42</v>
      </c>
      <c r="K43" s="56">
        <f t="shared" ref="K43:K47" si="5">TRUNC(H43*J43,2)</f>
        <v>168411.33</v>
      </c>
      <c r="L43" s="172">
        <f ca="1">IF(H43=0,0,K43/$K$109)</f>
        <v>0.10639513817543272</v>
      </c>
      <c r="M43" s="73"/>
      <c r="AA43" s="93"/>
    </row>
    <row r="44" spans="1:27" s="5" customFormat="1" ht="25.5">
      <c r="A44" s="103"/>
      <c r="B44" s="51" t="s">
        <v>48</v>
      </c>
      <c r="C44" s="54">
        <v>95876</v>
      </c>
      <c r="D44" s="51" t="s">
        <v>2789</v>
      </c>
      <c r="E44" s="51" t="s">
        <v>4198</v>
      </c>
      <c r="F44" s="176" t="s">
        <v>16499</v>
      </c>
      <c r="G44" s="650" t="str">
        <f>IF($B44="SINAPI",VLOOKUP($C44,'SERVIÇOS SINAPI JAN 22'!$B:$E,3,FALSE),IF($B44="SICRO",VLOOKUP($C44,'SERVIÇO OUT SICRO '!$B:$E,3,FALSE),IF($B44="COMPOSIÇÃO",VLOOKUP($C44,COMPOSIÇÕES!$A:$D,3,FALSE),IF($B44="I-SINAPI",VLOOKUP($C44,'INSUMOS SINAPI JAN 22'!$A:$D,3,FALSE)))))</f>
        <v>M3XKM</v>
      </c>
      <c r="H44" s="1269">
        <f>'TRANSP. BRITA (PAV)'!H17</f>
        <v>5761.86</v>
      </c>
      <c r="I44" s="672">
        <f>IF($B44="SINAPI",VLOOKUP($C44,'SERVIÇOS SINAPI JAN 22'!$B:$E,4,FALSE),IF($B44="SICRO",VLOOKUP($C44,'SERVIÇO OUT SICRO '!$B:$E,4,FALSE),IF($B44="COMPOSIÇÃO",VLOOKUP($C44,COMPOSIÇÕES!$A:$D,4,FALSE),IF($B44="I-SINAPI",VLOOKUP($C44,'INSUMOS SINAPI JAN 22'!$A:$D,4,FALSE)))))</f>
        <v>1.83</v>
      </c>
      <c r="J44" s="177">
        <f>TRUNC(IF(D44="SERVIÇO",(1+$K$8)*$I44,(1+$K$9)*$I44),2)</f>
        <v>2.19</v>
      </c>
      <c r="K44" s="56">
        <f>TRUNC(H44*J44,2)</f>
        <v>12618.47</v>
      </c>
      <c r="L44" s="172">
        <f ca="1">IF(H44=0,0,K44/$K$109)</f>
        <v>7.9718143619704959E-3</v>
      </c>
      <c r="M44" s="73"/>
      <c r="AA44" s="93"/>
    </row>
    <row r="45" spans="1:27" s="5" customFormat="1" ht="38.25">
      <c r="A45" s="103"/>
      <c r="B45" s="51" t="s">
        <v>48</v>
      </c>
      <c r="C45" s="54">
        <v>93593</v>
      </c>
      <c r="D45" s="51" t="s">
        <v>2789</v>
      </c>
      <c r="E45" s="51" t="s">
        <v>9109</v>
      </c>
      <c r="F45" s="176" t="s">
        <v>16500</v>
      </c>
      <c r="G45" s="650" t="str">
        <f>IF($B45="SINAPI",VLOOKUP($C45,'SERVIÇOS SINAPI JAN 22'!$B:$E,3,FALSE),IF($B45="SICRO",VLOOKUP($C45,'SERVIÇO OUT SICRO '!$B:$E,3,FALSE),IF($B45="COMPOSIÇÃO",VLOOKUP($C45,COMPOSIÇÕES!$A:$D,3,FALSE),IF($B45="I-SINAPI",VLOOKUP($C45,'INSUMOS SINAPI JAN 22'!$A:$D,3,FALSE)))))</f>
        <v>M3XKM</v>
      </c>
      <c r="H45" s="1269">
        <f>'TRANSP. BRITA (PAV)'!H26</f>
        <v>26120.47</v>
      </c>
      <c r="I45" s="672">
        <f>IF($B45="SINAPI",VLOOKUP($C45,'SERVIÇOS SINAPI JAN 22'!$B:$E,4,FALSE),IF($B45="SICRO",VLOOKUP($C45,'SERVIÇO OUT SICRO '!$B:$E,4,FALSE),IF($B45="COMPOSIÇÃO",VLOOKUP($C45,COMPOSIÇÕES!$A:$D,4,FALSE),IF($B45="I-SINAPI",VLOOKUP($C45,'INSUMOS SINAPI JAN 22'!$A:$D,4,FALSE)))))</f>
        <v>0.73</v>
      </c>
      <c r="J45" s="177">
        <f>TRUNC(IF(D45="SERVIÇO",(1+$K$8)*$I45,(1+$K$9)*$I45),2)</f>
        <v>0.87</v>
      </c>
      <c r="K45" s="56">
        <f>TRUNC(H45*J45,2)</f>
        <v>22724.799999999999</v>
      </c>
      <c r="L45" s="172">
        <f ca="1">IF(H45=0,0,K45/$K$109)</f>
        <v>1.4356565178893093E-2</v>
      </c>
      <c r="M45" s="73"/>
      <c r="AA45" s="93"/>
    </row>
    <row r="46" spans="1:27" s="5" customFormat="1" ht="38.25">
      <c r="A46" s="103"/>
      <c r="B46" s="51" t="s">
        <v>48</v>
      </c>
      <c r="C46" s="54">
        <v>102330</v>
      </c>
      <c r="D46" s="51" t="s">
        <v>2788</v>
      </c>
      <c r="E46" s="51" t="s">
        <v>8470</v>
      </c>
      <c r="F46" s="176" t="str">
        <f>IF($B46="SINAPI",VLOOKUP($C46,'SERVIÇOS SINAPI JAN 22'!$B:$E,2,FALSE),IF($B46="SICRO",VLOOKUP($C46,'SERVIÇO OUT SICRO '!$B:$E,2,FALSE),IF($B46="COMPOSIÇÃO",VLOOKUP($C46,COMPOSIÇÕES!$A:$D,2,FALSE),IF($B46="I-SINAPI",VLOOKUP($C46,'INSUMOS SINAPI JAN 22'!$A:$D,2,FALSE)))))</f>
        <v>TRANSPORTE COM CAMINHÃO TANQUE DE TRANSPORTE DE MATERIAL ASFÁLTICO DE 30000 L, EM VIA URBANA PAVIMENTADA, DMT ATÉ 30KM (UNIDADE: TXKM). AF_07/2020</v>
      </c>
      <c r="G46" s="650" t="str">
        <f>IF($B46="SINAPI",VLOOKUP($C46,'SERVIÇOS SINAPI JAN 22'!$B:$E,3,FALSE),IF($B46="SICRO",VLOOKUP($C46,'SERVIÇO OUT SICRO '!$B:$E,3,FALSE),IF($B46="COMPOSIÇÃO",VLOOKUP($C46,COMPOSIÇÕES!$A:$D,3,FALSE),IF($B46="I-SINAPI",VLOOKUP($C46,'INSUMOS SINAPI JAN 22'!$A:$D,3,FALSE)))))</f>
        <v>TXKM</v>
      </c>
      <c r="H46" s="1269">
        <f>'TRANSP. EMULSÃO'!I18+'TRANSP. EMULSÃO'!I34</f>
        <v>1395.21</v>
      </c>
      <c r="I46" s="672">
        <f>IF($B46="SINAPI",VLOOKUP($C46,'SERVIÇOS SINAPI JAN 22'!$B:$E,4,FALSE),IF($B46="SICRO",VLOOKUP($C46,'SERVIÇO OUT SICRO '!$B:$E,4,FALSE),IF($B46="COMPOSIÇÃO",VLOOKUP($C46,COMPOSIÇÕES!$A:$D,4,FALSE),IF($B46="I-SINAPI",VLOOKUP($C46,'INSUMOS SINAPI JAN 22'!$A:$D,4,FALSE)))))</f>
        <v>1.24</v>
      </c>
      <c r="J46" s="177">
        <f>TRUNC(IF(D46="SERVIÇO",(1+$K$8)*$I46,(1+$K$9)*$I46),2)</f>
        <v>1.42</v>
      </c>
      <c r="K46" s="56">
        <f>TRUNC(H46*J46,2)</f>
        <v>1981.19</v>
      </c>
      <c r="L46" s="172">
        <f ca="1">IF(H46=0,0,K46/$K$109)</f>
        <v>1.2516318456827435E-3</v>
      </c>
      <c r="M46" s="73"/>
      <c r="AA46" s="93"/>
    </row>
    <row r="47" spans="1:27" s="5" customFormat="1" ht="38.25">
      <c r="A47" s="103"/>
      <c r="B47" s="51" t="s">
        <v>48</v>
      </c>
      <c r="C47" s="54">
        <v>102331</v>
      </c>
      <c r="D47" s="51" t="s">
        <v>2788</v>
      </c>
      <c r="E47" s="51" t="s">
        <v>9665</v>
      </c>
      <c r="F47" s="176" t="str">
        <f>IF($B47="SINAPI",VLOOKUP($C47,'SERVIÇOS SINAPI JAN 22'!$B:$E,2,FALSE),IF($B47="SICRO",VLOOKUP($C47,'SERVIÇO OUT SICRO '!$B:$E,2,FALSE),IF($B47="COMPOSIÇÃO",VLOOKUP($C47,COMPOSIÇÕES!$A:$D,2,FALSE),IF($B47="I-SINAPI",VLOOKUP($C47,'INSUMOS SINAPI JAN 22'!$A:$D,2,FALSE)))))</f>
        <v>TRANSPORTE COM CAMINHÃO TANQUE DE TRANSPORTE DE MATERIAL ASFÁLTICO DE 30000 L, EM VIA URBANA PAVIMENTADA, ADICIONAL PARA DMT EXCEDENTE A 30 KM (UNIDADE: TXKM). AF_07/2020</v>
      </c>
      <c r="G47" s="650" t="str">
        <f>IF($B47="SINAPI",VLOOKUP($C47,'SERVIÇOS SINAPI JAN 22'!$B:$E,3,FALSE),IF($B47="SICRO",VLOOKUP($C47,'SERVIÇO OUT SICRO '!$B:$E,3,FALSE),IF($B47="COMPOSIÇÃO",VLOOKUP($C47,COMPOSIÇÕES!$A:$D,3,FALSE),IF($B47="I-SINAPI",VLOOKUP($C47,'INSUMOS SINAPI JAN 22'!$A:$D,3,FALSE)))))</f>
        <v>TXKM</v>
      </c>
      <c r="H47" s="1269">
        <f>'TRANSP. EMULSÃO'!I26+'TRANSP. EMULSÃO'!I43</f>
        <v>16509.98</v>
      </c>
      <c r="I47" s="672">
        <f>IF($B47="SINAPI",VLOOKUP($C47,'SERVIÇOS SINAPI JAN 22'!$B:$E,4,FALSE),IF($B47="SICRO",VLOOKUP($C47,'SERVIÇO OUT SICRO '!$B:$E,4,FALSE),IF($B47="COMPOSIÇÃO",VLOOKUP($C47,COMPOSIÇÕES!$A:$D,4,FALSE),IF($B47="I-SINAPI",VLOOKUP($C47,'INSUMOS SINAPI JAN 22'!$A:$D,4,FALSE)))))</f>
        <v>0.49</v>
      </c>
      <c r="J47" s="177">
        <f t="shared" si="4"/>
        <v>0.56000000000000005</v>
      </c>
      <c r="K47" s="56">
        <f t="shared" si="5"/>
        <v>9245.58</v>
      </c>
      <c r="L47" s="172">
        <f ca="1">IF(H47=0,0,K47/$K$109)</f>
        <v>5.8409654600555519E-3</v>
      </c>
      <c r="M47" s="73"/>
      <c r="N47" s="863"/>
      <c r="AA47" s="93"/>
    </row>
    <row r="48" spans="1:27" s="93" customFormat="1">
      <c r="A48" s="103">
        <f>E48</f>
        <v>0</v>
      </c>
      <c r="B48" s="1611"/>
      <c r="C48" s="1605"/>
      <c r="D48" s="1605"/>
      <c r="E48" s="1605"/>
      <c r="F48" s="1605"/>
      <c r="G48" s="1605"/>
      <c r="H48" s="1605"/>
      <c r="I48" s="1600" t="s">
        <v>61</v>
      </c>
      <c r="J48" s="1601"/>
      <c r="K48" s="654">
        <f>SUM(K43:K47)</f>
        <v>214981.36999999997</v>
      </c>
      <c r="L48" s="173">
        <f ca="1">SUM(L43:L47)</f>
        <v>0.13581611502203461</v>
      </c>
    </row>
    <row r="49" spans="1:27" s="93" customFormat="1">
      <c r="A49" s="103" t="s">
        <v>34</v>
      </c>
      <c r="B49" s="34"/>
      <c r="C49" s="41"/>
      <c r="D49" s="47"/>
      <c r="E49" s="47" t="s">
        <v>34</v>
      </c>
      <c r="F49" s="23" t="s">
        <v>33</v>
      </c>
      <c r="G49" s="43"/>
      <c r="H49" s="44"/>
      <c r="I49" s="182"/>
      <c r="J49" s="183"/>
      <c r="K49" s="45"/>
      <c r="L49" s="46"/>
    </row>
    <row r="50" spans="1:27" s="93" customFormat="1" ht="25.5">
      <c r="A50" s="103" t="str">
        <f>E50</f>
        <v>8.1</v>
      </c>
      <c r="B50" s="51" t="s">
        <v>48</v>
      </c>
      <c r="C50" s="54">
        <v>94263</v>
      </c>
      <c r="D50" s="51" t="s">
        <v>2789</v>
      </c>
      <c r="E50" s="51" t="s">
        <v>4034</v>
      </c>
      <c r="F50" s="176" t="str">
        <f>IF($B50="SINAPI",VLOOKUP($C50,'SERVIÇOS SINAPI JAN 22'!$B:$E,2,FALSE),IF($B50="SICRO",VLOOKUP($C50,'SERVIÇO OUT SICRO '!$B:$E,2,FALSE),IF($B50="COMPOSIÇÃO",VLOOKUP($C50,COMPOSIÇÕES!$A:$D,2,FALSE),IF($B50="I-SINAPI",VLOOKUP($C50,'INSUMOS SINAPI JAN 22'!$A:$D,2,FALSE)))))</f>
        <v>GUIA (MEIO-FIO) CONCRETO, MOLDADA  IN LOCO  EM TRECHO RETO COM EXTRUSORA, 13 CM BASE X 22 CM ALTURA. AF_06/2016</v>
      </c>
      <c r="G50" s="650" t="str">
        <f>IF($B50="SINAPI",VLOOKUP($C50,'SERVIÇOS SINAPI JAN 22'!$B:$E,3,FALSE),IF($B50="SICRO",VLOOKUP($C50,'SERVIÇO OUT SICRO '!$B:$E,3,FALSE),IF($B50="COMPOSIÇÃO",VLOOKUP($C50,COMPOSIÇÕES!$A:$D,3,FALSE),IF($B50="I-SINAPI",VLOOKUP($C50,'INSUMOS SINAPI JAN 22'!$A:$D,3,FALSE)))))</f>
        <v>M</v>
      </c>
      <c r="H50" s="55">
        <f>'MEIO-FIO E SARJETA'!D16</f>
        <v>670.71999999999991</v>
      </c>
      <c r="I50" s="672">
        <f>IF($B50="SINAPI",VLOOKUP($C50,'SERVIÇOS SINAPI JAN 22'!$B:$E,4,FALSE),IF($B50="SICRO",VLOOKUP($C50,'SERVIÇO OUT SICRO '!$B:$E,4,FALSE),IF($B50="COMPOSIÇÃO",VLOOKUP($C50,COMPOSIÇÕES!$A:$D,4,FALSE),IF($B50="I-SINAPI",VLOOKUP($C50,'INSUMOS SINAPI JAN 22'!$A:$D,4,FALSE)))))</f>
        <v>30.63</v>
      </c>
      <c r="J50" s="177">
        <f>TRUNC(IF(D50="SERVIÇO",(1+$K$8)*$I50,(1+$K$9)*$I50),2)</f>
        <v>36.770000000000003</v>
      </c>
      <c r="K50" s="56">
        <f>TRUNC(H50*J50,2)</f>
        <v>24662.37</v>
      </c>
      <c r="L50" s="172">
        <f ca="1">IF(H50=0,0,K50/$K$109)</f>
        <v>1.558063975792868E-2</v>
      </c>
    </row>
    <row r="51" spans="1:27" s="93" customFormat="1" ht="25.5">
      <c r="A51" s="103" t="str">
        <f>E51</f>
        <v>8.2</v>
      </c>
      <c r="B51" s="51" t="s">
        <v>48</v>
      </c>
      <c r="C51" s="54">
        <v>94264</v>
      </c>
      <c r="D51" s="51" t="s">
        <v>2789</v>
      </c>
      <c r="E51" s="51" t="s">
        <v>4035</v>
      </c>
      <c r="F51" s="176" t="str">
        <f>IF($B51="SINAPI",VLOOKUP($C51,'SERVIÇOS SINAPI JAN 22'!$B:$E,2,FALSE),IF($B51="SICRO",VLOOKUP($C51,'SERVIÇO OUT SICRO '!$B:$E,2,FALSE),IF($B51="COMPOSIÇÃO",VLOOKUP($C51,COMPOSIÇÕES!$A:$D,2,FALSE),IF($B51="I-SINAPI",VLOOKUP($C51,'INSUMOS SINAPI JAN 22'!$A:$D,2,FALSE)))))</f>
        <v>GUIA (MEIO-FIO) CONCRETO, MOLDADA  IN LOCO  EM TRECHO CURVO COM EXTRUSORA, 13 CM BASE X 22 CM ALTURA. AF_06/2016</v>
      </c>
      <c r="G51" s="650" t="str">
        <f>IF($B51="SINAPI",VLOOKUP($C51,'SERVIÇOS SINAPI JAN 22'!$B:$E,3,FALSE),IF($B51="SICRO",VLOOKUP($C51,'SERVIÇO OUT SICRO '!$B:$E,3,FALSE),IF($B51="COMPOSIÇÃO",VLOOKUP($C51,COMPOSIÇÕES!$A:$D,3,FALSE),IF($B51="I-SINAPI",VLOOKUP($C51,'INSUMOS SINAPI JAN 22'!$A:$D,3,FALSE)))))</f>
        <v>M</v>
      </c>
      <c r="H51" s="55">
        <f>'MEIO-FIO E SARJETA'!D31</f>
        <v>102.05</v>
      </c>
      <c r="I51" s="672">
        <f>IF($B51="SINAPI",VLOOKUP($C51,'SERVIÇOS SINAPI JAN 22'!$B:$E,4,FALSE),IF($B51="SICRO",VLOOKUP($C51,'SERVIÇO OUT SICRO '!$B:$E,4,FALSE),IF($B51="COMPOSIÇÃO",VLOOKUP($C51,COMPOSIÇÕES!$A:$D,4,FALSE),IF($B51="I-SINAPI",VLOOKUP($C51,'INSUMOS SINAPI JAN 22'!$A:$D,4,FALSE)))))</f>
        <v>33.58</v>
      </c>
      <c r="J51" s="177">
        <f>TRUNC(IF(D51="SERVIÇO",(1+$K$8)*$I51,(1+$K$9)*$I51),2)</f>
        <v>40.31</v>
      </c>
      <c r="K51" s="56">
        <f>TRUNC(H51*J51,2)</f>
        <v>4113.63</v>
      </c>
      <c r="L51" s="172">
        <f ca="1">IF(H51=0,0,K51/$K$109)</f>
        <v>2.5988170288341371E-3</v>
      </c>
    </row>
    <row r="52" spans="1:27" s="93" customFormat="1" ht="38.25">
      <c r="A52" s="103" t="str">
        <f>E52</f>
        <v>8.1</v>
      </c>
      <c r="B52" s="51" t="s">
        <v>48</v>
      </c>
      <c r="C52" s="54">
        <v>94267</v>
      </c>
      <c r="D52" s="51" t="s">
        <v>2789</v>
      </c>
      <c r="E52" s="51" t="s">
        <v>4034</v>
      </c>
      <c r="F52" s="176" t="str">
        <f>IF($B52="SINAPI",VLOOKUP($C52,'SERVIÇOS SINAPI JAN 22'!$B:$E,2,FALSE),IF($B52="SICRO",VLOOKUP($C52,'SERVIÇO OUT SICRO '!$B:$E,2,FALSE),IF($B52="COMPOSIÇÃO",VLOOKUP($C52,COMPOSIÇÕES!$A:$D,2,FALSE),IF($B52="I-SINAPI",VLOOKUP($C52,'INSUMOS SINAPI JAN 22'!$A:$D,2,FALSE)))))</f>
        <v>GUIA (MEIO-FIO) E SARJETA CONJUGADOS DE CONCRETO, MOLDADA  IN LOCO  EM TRECHO RETO COM EXTRUSORA, 45 CM BASE (15 CM BASE DA GUIA + 30 CM BASE DA SARJETA) X 22 CM ALTURA. AF_06/2016</v>
      </c>
      <c r="G52" s="650" t="str">
        <f>IF($B52="SINAPI",VLOOKUP($C52,'SERVIÇOS SINAPI JAN 22'!$B:$E,3,FALSE),IF($B52="SICRO",VLOOKUP($C52,'SERVIÇO OUT SICRO '!$B:$E,3,FALSE),IF($B52="COMPOSIÇÃO",VLOOKUP($C52,COMPOSIÇÕES!$A:$D,3,FALSE),IF($B52="I-SINAPI",VLOOKUP($C52,'INSUMOS SINAPI JAN 22'!$A:$D,3,FALSE)))))</f>
        <v>M</v>
      </c>
      <c r="H52" s="55">
        <f>'MEIO-FIO E SARJETA'!D22</f>
        <v>456</v>
      </c>
      <c r="I52" s="672">
        <f>IF($B52="SINAPI",VLOOKUP($C52,'SERVIÇOS SINAPI JAN 22'!$B:$E,4,FALSE),IF($B52="SICRO",VLOOKUP($C52,'SERVIÇO OUT SICRO '!$B:$E,4,FALSE),IF($B52="COMPOSIÇÃO",VLOOKUP($C52,COMPOSIÇÕES!$A:$D,4,FALSE),IF($B52="I-SINAPI",VLOOKUP($C52,'INSUMOS SINAPI JAN 22'!$A:$D,4,FALSE)))))</f>
        <v>49.91</v>
      </c>
      <c r="J52" s="177">
        <f>TRUNC(IF(D52="SERVIÇO",(1+$K$8)*$I52,(1+$K$9)*$I52),2)</f>
        <v>59.92</v>
      </c>
      <c r="K52" s="56">
        <f>TRUNC(H52*J52,2)</f>
        <v>27323.52</v>
      </c>
      <c r="L52" s="172">
        <f ca="1">IF(H52=0,0,K52/$K$109)</f>
        <v>1.7261841503414289E-2</v>
      </c>
    </row>
    <row r="53" spans="1:27" s="93" customFormat="1" ht="38.25">
      <c r="A53" s="103" t="str">
        <f>E53</f>
        <v>8.2</v>
      </c>
      <c r="B53" s="51" t="s">
        <v>48</v>
      </c>
      <c r="C53" s="54">
        <v>94268</v>
      </c>
      <c r="D53" s="51" t="s">
        <v>2789</v>
      </c>
      <c r="E53" s="51" t="s">
        <v>4035</v>
      </c>
      <c r="F53" s="176" t="str">
        <f>IF($B53="SINAPI",VLOOKUP($C53,'SERVIÇOS SINAPI JAN 22'!$B:$E,2,FALSE),IF($B53="SICRO",VLOOKUP($C53,'SERVIÇO OUT SICRO '!$B:$E,2,FALSE),IF($B53="COMPOSIÇÃO",VLOOKUP($C53,COMPOSIÇÕES!$A:$D,2,FALSE),IF($B53="I-SINAPI",VLOOKUP($C53,'INSUMOS SINAPI JAN 22'!$A:$D,2,FALSE)))))</f>
        <v>GUIA (MEIO-FIO) E SARJETA CONJUGADOS DE CONCRETO, MOLDADA  IN LOCO  EM TRECHO CURVO COM EXTRUSORA, 45 CM BASE (15 CM BASE DA GUIA + 30 CM BASE DA SARJETA) X 22 CM ALTURA. AF_06/2016</v>
      </c>
      <c r="G53" s="650" t="str">
        <f>IF($B53="SINAPI",VLOOKUP($C53,'SERVIÇOS SINAPI JAN 22'!$B:$E,3,FALSE),IF($B53="SICRO",VLOOKUP($C53,'SERVIÇO OUT SICRO '!$B:$E,3,FALSE),IF($B53="COMPOSIÇÃO",VLOOKUP($C53,COMPOSIÇÕES!$A:$D,3,FALSE),IF($B53="I-SINAPI",VLOOKUP($C53,'INSUMOS SINAPI JAN 22'!$A:$D,3,FALSE)))))</f>
        <v>M</v>
      </c>
      <c r="H53" s="55">
        <f>'MEIO-FIO E SARJETA'!D23</f>
        <v>43.38</v>
      </c>
      <c r="I53" s="672">
        <f>IF($B53="SINAPI",VLOOKUP($C53,'SERVIÇOS SINAPI JAN 22'!$B:$E,4,FALSE),IF($B53="SICRO",VLOOKUP($C53,'SERVIÇO OUT SICRO '!$B:$E,4,FALSE),IF($B53="COMPOSIÇÃO",VLOOKUP($C53,COMPOSIÇÕES!$A:$D,4,FALSE),IF($B53="I-SINAPI",VLOOKUP($C53,'INSUMOS SINAPI JAN 22'!$A:$D,4,FALSE)))))</f>
        <v>53.62</v>
      </c>
      <c r="J53" s="177">
        <f>TRUNC(IF(D53="SERVIÇO",(1+$K$8)*$I53,(1+$K$9)*$I53),2)</f>
        <v>64.38</v>
      </c>
      <c r="K53" s="56">
        <f>TRUNC(H53*J53,2)</f>
        <v>2792.8</v>
      </c>
      <c r="L53" s="172">
        <f ca="1">IF(H53=0,0,K53/$K$109)</f>
        <v>1.764372633933528E-3</v>
      </c>
    </row>
    <row r="54" spans="1:27" s="93" customFormat="1">
      <c r="A54" s="103">
        <f>E54</f>
        <v>0</v>
      </c>
      <c r="B54" s="29"/>
      <c r="C54" s="30"/>
      <c r="D54" s="30"/>
      <c r="E54" s="30"/>
      <c r="F54" s="30"/>
      <c r="G54" s="30"/>
      <c r="H54" s="31"/>
      <c r="I54" s="1600" t="s">
        <v>62</v>
      </c>
      <c r="J54" s="1601"/>
      <c r="K54" s="654">
        <f>SUM(K50:K53)</f>
        <v>58892.320000000007</v>
      </c>
      <c r="L54" s="174">
        <f ca="1">SUM(L50:L53)</f>
        <v>3.7205670924110638E-2</v>
      </c>
      <c r="AA54" s="5"/>
    </row>
    <row r="55" spans="1:27" s="5" customFormat="1">
      <c r="A55" s="103" t="s">
        <v>4032</v>
      </c>
      <c r="B55" s="48"/>
      <c r="C55" s="50"/>
      <c r="D55" s="49"/>
      <c r="E55" s="49" t="s">
        <v>32</v>
      </c>
      <c r="F55" s="23" t="s">
        <v>52</v>
      </c>
      <c r="G55" s="24"/>
      <c r="H55" s="25"/>
      <c r="I55" s="178"/>
      <c r="J55" s="179"/>
      <c r="K55" s="26"/>
      <c r="L55" s="28"/>
      <c r="M55" s="1148"/>
    </row>
    <row r="56" spans="1:27" s="5" customFormat="1" ht="20.100000000000001" customHeight="1">
      <c r="A56" s="103">
        <f t="shared" ref="A56:A62" si="6">E56</f>
        <v>0</v>
      </c>
      <c r="B56" s="48"/>
      <c r="C56" s="50"/>
      <c r="D56" s="49"/>
      <c r="E56" s="49"/>
      <c r="F56" s="23" t="s">
        <v>3284</v>
      </c>
      <c r="G56" s="24"/>
      <c r="H56" s="25"/>
      <c r="I56" s="178"/>
      <c r="J56" s="179"/>
      <c r="K56" s="26"/>
      <c r="L56" s="28"/>
      <c r="M56" s="1148"/>
    </row>
    <row r="57" spans="1:27" s="5" customFormat="1">
      <c r="A57" s="103" t="str">
        <f t="shared" si="6"/>
        <v>9.1</v>
      </c>
      <c r="B57" s="51" t="s">
        <v>49</v>
      </c>
      <c r="C57" s="54">
        <v>5213400</v>
      </c>
      <c r="D57" s="51" t="s">
        <v>2789</v>
      </c>
      <c r="E57" s="51" t="s">
        <v>4036</v>
      </c>
      <c r="F57" s="176" t="str">
        <f>IF($B57="SINAPI",VLOOKUP($C57,'SERVIÇOS SINAPI JAN 22'!$B:$E,2,FALSE),IF($B57="SICRO",VLOOKUP($C57,'SERVIÇO OUT SICRO '!$B:$E,2,FALSE),IF($B57="COMPOSIÇÃO",VLOOKUP($C57,COMPOSIÇÕES!$A:$D,2,FALSE),IF($B57="I-SINAPI",VLOOKUP($C57,'INSUMOS SINAPI JAN 22'!$A:$D,2,FALSE)))))</f>
        <v>PINTURA DE FAIXA COM TINTA ACRÍLICA - ESPESSURA DE 0,4 MM</v>
      </c>
      <c r="G57" s="650" t="str">
        <f>IF($B57="SINAPI",VLOOKUP($C57,'SERVIÇOS SINAPI JAN 22'!$B:$E,3,FALSE),IF($B57="SICRO",VLOOKUP($C57,'SERVIÇO OUT SICRO '!$B:$E,3,FALSE),IF($B57="COMPOSIÇÃO",VLOOKUP($C57,COMPOSIÇÕES!$A:$D,3,FALSE),IF($B57="I-SINAPI",VLOOKUP($C57,'INSUMOS SINAPI JAN 22'!$A:$D,3,FALSE)))))</f>
        <v>m²</v>
      </c>
      <c r="H57" s="1269">
        <f>'SIN. HORIZ'!O72</f>
        <v>176.46</v>
      </c>
      <c r="I57" s="672">
        <f>IF($B57="SINAPI",VLOOKUP($C57,'SERVIÇOS SINAPI JAN 22'!$B:$E,4,FALSE),IF($B57="SICRO",VLOOKUP($C57,'SERVIÇO OUT SICRO '!$B:$E,4,FALSE),IF($B57="COMPOSIÇÃO",VLOOKUP($C57,COMPOSIÇÕES!$A:$D,4,FALSE),IF($B57="I-SINAPI",VLOOKUP($C57,'INSUMOS SINAPI JAN 22'!$A:$D,4,FALSE)))))</f>
        <v>23.78</v>
      </c>
      <c r="J57" s="177">
        <f>TRUNC(IF(D57="SERVIÇO",(1+$K$8)*$I57,(1+$K$9)*$I57),2)</f>
        <v>28.55</v>
      </c>
      <c r="K57" s="56">
        <f>TRUNC(H57*J57,2)</f>
        <v>5037.93</v>
      </c>
      <c r="L57" s="172">
        <f ca="1">IF(H57=0,0,K57/$K$109)</f>
        <v>3.1827505813780931E-3</v>
      </c>
      <c r="M57" s="73"/>
    </row>
    <row r="58" spans="1:27" s="5" customFormat="1">
      <c r="A58" s="103" t="str">
        <f t="shared" ref="A58" si="7">E58</f>
        <v>9.2</v>
      </c>
      <c r="B58" s="51" t="s">
        <v>49</v>
      </c>
      <c r="C58" s="54">
        <v>5213404</v>
      </c>
      <c r="D58" s="51" t="s">
        <v>2789</v>
      </c>
      <c r="E58" s="51" t="s">
        <v>4037</v>
      </c>
      <c r="F58" s="176" t="str">
        <f>IF($B58="SINAPI",VLOOKUP($C58,'SERVIÇOS SINAPI JAN 22'!$B:$E,2,FALSE),IF($B58="SICRO",VLOOKUP($C58,'SERVIÇO OUT SICRO '!$B:$E,2,FALSE),IF($B58="COMPOSIÇÃO",VLOOKUP($C58,COMPOSIÇÕES!$A:$D,2,FALSE),IF($B58="I-SINAPI",VLOOKUP($C58,'INSUMOS SINAPI JAN 22'!$A:$D,2,FALSE)))))</f>
        <v>PINTURA DE SETAS E ZEBRADOS COM TINTA ACRÍLICA - ESPESSURA DE 0,4 MM</v>
      </c>
      <c r="G58" s="650" t="str">
        <f>IF($B58="SINAPI",VLOOKUP($C58,'SERVIÇOS SINAPI JAN 22'!$B:$E,3,FALSE),IF($B58="SICRO",VLOOKUP($C58,'SERVIÇO OUT SICRO '!$B:$E,3,FALSE),IF($B58="COMPOSIÇÃO",VLOOKUP($C58,COMPOSIÇÕES!$A:$D,3,FALSE),IF($B58="I-SINAPI",VLOOKUP($C58,'INSUMOS SINAPI JAN 22'!$A:$D,3,FALSE)))))</f>
        <v>m²</v>
      </c>
      <c r="H58" s="1269">
        <f>'SIN. HORIZ'!O73</f>
        <v>16.899999999999999</v>
      </c>
      <c r="I58" s="672">
        <f>IF($B58="SINAPI",VLOOKUP($C58,'SERVIÇOS SINAPI JAN 22'!$B:$E,4,FALSE),IF($B58="SICRO",VLOOKUP($C58,'SERVIÇO OUT SICRO '!$B:$E,4,FALSE),IF($B58="COMPOSIÇÃO",VLOOKUP($C58,COMPOSIÇÕES!$A:$D,4,FALSE),IF($B58="I-SINAPI",VLOOKUP($C58,'INSUMOS SINAPI JAN 22'!$A:$D,4,FALSE)))))</f>
        <v>35.380000000000003</v>
      </c>
      <c r="J58" s="177">
        <f>TRUNC(IF(D58="SERVIÇO",(1+$K$8)*$I58,(1+$K$9)*$I58),2)</f>
        <v>42.48</v>
      </c>
      <c r="K58" s="56">
        <f>TRUNC(H58*J58,2)</f>
        <v>717.91</v>
      </c>
      <c r="L58" s="172">
        <f ca="1">IF(H58=0,0,K58/$K$109)</f>
        <v>4.5354510084045363E-4</v>
      </c>
      <c r="M58" s="73"/>
    </row>
    <row r="59" spans="1:27" s="5" customFormat="1" ht="20.100000000000001" customHeight="1">
      <c r="A59" s="103">
        <f t="shared" si="6"/>
        <v>0</v>
      </c>
      <c r="B59" s="48"/>
      <c r="C59" s="50"/>
      <c r="D59" s="49"/>
      <c r="E59" s="49"/>
      <c r="F59" s="23" t="s">
        <v>3283</v>
      </c>
      <c r="G59" s="24"/>
      <c r="H59" s="25"/>
      <c r="I59" s="178"/>
      <c r="J59" s="179"/>
      <c r="K59" s="26"/>
      <c r="L59" s="28"/>
      <c r="M59" s="1148"/>
    </row>
    <row r="60" spans="1:27" s="5" customFormat="1" ht="25.5">
      <c r="A60" s="103" t="str">
        <f t="shared" si="6"/>
        <v>9.3</v>
      </c>
      <c r="B60" s="51" t="s">
        <v>3269</v>
      </c>
      <c r="C60" s="54" t="str">
        <f>COMPOSIÇÕES!A8</f>
        <v>COMP PAV 006</v>
      </c>
      <c r="D60" s="51" t="s">
        <v>2789</v>
      </c>
      <c r="E60" s="51" t="s">
        <v>4038</v>
      </c>
      <c r="F60" s="176" t="str">
        <f>IF($B60="SINAPI",VLOOKUP($C60,'SERVIÇOS SINAPI JAN 22'!$B:$E,2,FALSE),IF($B60="COMPOSIÇÃO",VLOOKUP($C60,COMPOSIÇÕES!$A:$D,2,FALSE),IF($B60="I-SINAPI",VLOOKUP($C60,'INSUMOS SINAPI JAN 22'!$A:$D,2,FALSE))))</f>
        <v>FORNECIMENTO E IMPLANTAÇÃO DE PLACA DE IDENTIFICAÇÃO DE LOGRADOURO</v>
      </c>
      <c r="G60" s="650" t="str">
        <f>IF($B60="SINAPI",VLOOKUP($C60,'SERVIÇOS SINAPI JAN 22'!$B:$E,3,FALSE),IF($B60="COMPOSIÇÃO",VLOOKUP($C60,COMPOSIÇÕES!$A:$D,3,FALSE),IF($B60="I-SINAPI",VLOOKUP($C60,'INSUMOS SINAPI JAN 22'!$A:$D,3,FALSE))))</f>
        <v>UND</v>
      </c>
      <c r="H60" s="55">
        <f>'SIN. VERTICAL'!F61</f>
        <v>6</v>
      </c>
      <c r="I60" s="672">
        <f>IF($B60="SINAPI",VLOOKUP($C60,'SERVIÇOS SINAPI JAN 22'!$B:$E,4,FALSE),IF($B60="SICRO",VLOOKUP($C60,'SERVIÇO OUT SICRO '!$B:$E,4,FALSE),IF($B60="COMPOSIÇÃO",VLOOKUP($C60,COMPOSIÇÕES!$A:$D,4,FALSE),IF($B60="I-SINAPI",VLOOKUP($C60,'INSUMOS SINAPI JAN 22'!$A:$D,4,FALSE)))))</f>
        <v>660.31000000000006</v>
      </c>
      <c r="J60" s="177">
        <f t="shared" ref="J60:J66" si="8">TRUNC(IF(D60="SERVIÇO",(1+$K$8)*$I60,(1+$K$9)*$I60),2)</f>
        <v>792.83</v>
      </c>
      <c r="K60" s="56">
        <f t="shared" ref="K60:K66" si="9">TRUNC(H60*J60,2)</f>
        <v>4756.9799999999996</v>
      </c>
      <c r="L60" s="172">
        <f t="shared" ref="L60:L66" ca="1" si="10">IF(H60=0,0,K60/$K$109)</f>
        <v>3.0052582827875653E-3</v>
      </c>
      <c r="M60" s="73"/>
    </row>
    <row r="61" spans="1:27" s="5" customFormat="1" ht="25.5">
      <c r="A61" s="103" t="str">
        <f t="shared" si="6"/>
        <v>9.4</v>
      </c>
      <c r="B61" s="51" t="s">
        <v>49</v>
      </c>
      <c r="C61" s="54">
        <v>5213444</v>
      </c>
      <c r="D61" s="51" t="s">
        <v>2789</v>
      </c>
      <c r="E61" s="51" t="s">
        <v>4079</v>
      </c>
      <c r="F61" s="176" t="str">
        <f>IF($B61="SINAPI",VLOOKUP($C61,'SERVIÇOS SINAPI JAN 22'!$B:$E,2,FALSE),IF($B61="SICRO",VLOOKUP($C61,'SERVIÇO OUT SICRO '!$B:$E,2,FALSE),IF($B61="COMPOSIÇÃO",VLOOKUP($C61,COMPOSIÇÕES!$A:$D,2,FALSE),IF($B61="I-SINAPI",VLOOKUP($C61,'INSUMOS SINAPI JAN 22'!$A:$D,2,FALSE)))))</f>
        <v>PLACA DE REGULAMENTAÇÃO EM AÇO, R1 LADO 0,248 M - PELÍCULA RETRORREFLETIVA TIPO I + SI - FORNECIMENTO E IMPLANTAÇÃO</v>
      </c>
      <c r="G61" s="650" t="str">
        <f>IF($B61="SINAPI",VLOOKUP($C61,'SERVIÇOS SINAPI JAN 22'!$B:$E,3,FALSE),IF($B61="SICRO",VLOOKUP($C61,'SERVIÇO OUT SICRO '!$B:$E,3,FALSE),IF($B61="COMPOSIÇÃO",VLOOKUP($C61,COMPOSIÇÕES!$A:$D,3,FALSE),IF($B61="I-SINAPI",VLOOKUP($C61,'INSUMOS SINAPI JAN 22'!$A:$D,3,FALSE)))))</f>
        <v>un</v>
      </c>
      <c r="H61" s="55">
        <f>'SIN. VERTICAL'!F22</f>
        <v>1</v>
      </c>
      <c r="I61" s="672">
        <f>IF($B61="SINAPI",VLOOKUP($C61,'SERVIÇOS SINAPI JAN 22'!$B:$E,4,FALSE),IF($B61="SICRO",VLOOKUP($C61,'SERVIÇO OUT SICRO '!$B:$E,4,FALSE),IF($B61="COMPOSIÇÃO",VLOOKUP($C61,COMPOSIÇÕES!$A:$D,4,FALSE),IF($B61="I-SINAPI",VLOOKUP($C61,'INSUMOS SINAPI JAN 22'!$A:$D,4,FALSE)))))</f>
        <v>232.54</v>
      </c>
      <c r="J61" s="177">
        <f t="shared" si="8"/>
        <v>279.20999999999998</v>
      </c>
      <c r="K61" s="56">
        <f t="shared" si="9"/>
        <v>279.20999999999998</v>
      </c>
      <c r="L61" s="172">
        <f t="shared" ca="1" si="10"/>
        <v>1.7639304036113588E-4</v>
      </c>
      <c r="M61" s="73"/>
    </row>
    <row r="62" spans="1:27" s="5" customFormat="1" ht="25.5">
      <c r="A62" s="103" t="str">
        <f t="shared" si="6"/>
        <v>9.5</v>
      </c>
      <c r="B62" s="51" t="s">
        <v>49</v>
      </c>
      <c r="C62" s="54">
        <v>5213855</v>
      </c>
      <c r="D62" s="51" t="s">
        <v>2789</v>
      </c>
      <c r="E62" s="51" t="s">
        <v>8467</v>
      </c>
      <c r="F62" s="176" t="str">
        <f>IF($B62="SINAPI",VLOOKUP($C62,'SERVIÇOS SINAPI JAN 22'!$B:$E,2,FALSE),IF($B62="SICRO",VLOOKUP($C62,'SERVIÇO OUT SICRO '!$B:$E,2,FALSE),IF($B62="COMPOSIÇÃO",VLOOKUP($C62,COMPOSIÇÕES!$A:$D,2,FALSE),IF($B62="I-SINAPI",VLOOKUP($C62,'INSUMOS SINAPI JAN 22'!$A:$D,2,FALSE)))))</f>
        <v>SUPORTE METÁLICO GALVANIZADO PARA PLACA DE REGULAMENTAÇÃO - R1 - LADO DE 0,248 M - FORNECIMENTO E IMPLANTAÇÃO</v>
      </c>
      <c r="G62" s="650" t="str">
        <f>IF($B62="SINAPI",VLOOKUP($C62,'SERVIÇOS SINAPI JAN 22'!$B:$E,3,FALSE),IF($B62="SICRO",VLOOKUP($C62,'SERVIÇO OUT SICRO '!$B:$E,3,FALSE),IF($B62="COMPOSIÇÃO",VLOOKUP($C62,COMPOSIÇÕES!$A:$D,3,FALSE),IF($B62="I-SINAPI",VLOOKUP($C62,'INSUMOS SINAPI JAN 22'!$A:$D,3,FALSE)))))</f>
        <v>un</v>
      </c>
      <c r="H62" s="55">
        <f>H61</f>
        <v>1</v>
      </c>
      <c r="I62" s="672">
        <f>IF($B62="SINAPI",VLOOKUP($C62,'SERVIÇOS SINAPI JAN 22'!$B:$E,4,FALSE),IF($B62="SICRO",VLOOKUP($C62,'SERVIÇO OUT SICRO '!$B:$E,4,FALSE),IF($B62="COMPOSIÇÃO",VLOOKUP($C62,COMPOSIÇÕES!$A:$D,4,FALSE),IF($B62="I-SINAPI",VLOOKUP($C62,'INSUMOS SINAPI JAN 22'!$A:$D,4,FALSE)))))</f>
        <v>299.18</v>
      </c>
      <c r="J62" s="177">
        <f t="shared" si="8"/>
        <v>359.22</v>
      </c>
      <c r="K62" s="56">
        <f t="shared" si="9"/>
        <v>359.22</v>
      </c>
      <c r="L62" s="172">
        <f t="shared" ca="1" si="10"/>
        <v>2.2693996618504796E-4</v>
      </c>
      <c r="M62" s="73"/>
    </row>
    <row r="63" spans="1:27" s="5" customFormat="1" ht="25.5">
      <c r="A63" s="103"/>
      <c r="B63" s="51" t="s">
        <v>49</v>
      </c>
      <c r="C63" s="54">
        <v>5213440</v>
      </c>
      <c r="D63" s="51" t="s">
        <v>2789</v>
      </c>
      <c r="E63" s="51" t="s">
        <v>20481</v>
      </c>
      <c r="F63" s="176" t="str">
        <f>IF($B63="SINAPI",VLOOKUP($C63,'SERVIÇOS SINAPI JAN 22'!$B:$E,2,FALSE),IF($B63="SICRO",VLOOKUP($C63,'SERVIÇO OUT SICRO '!$B:$E,2,FALSE),IF($B63="COMPOSIÇÃO",VLOOKUP($C63,COMPOSIÇÕES!$A:$D,2,FALSE),IF($B63="I-SINAPI",VLOOKUP($C63,'INSUMOS SINAPI JAN 22'!$A:$D,2,FALSE)))))</f>
        <v>PLACA DE REGULAMENTAÇÃO EM AÇO D = 0,60 M - PELÍCULA RETRORREFLETIVA TIPO I + SI - FORNECIMENTO E IMPLANTAÇÃO</v>
      </c>
      <c r="G63" s="650" t="str">
        <f>IF($B63="SINAPI",VLOOKUP($C63,'SERVIÇOS SINAPI JAN 22'!$B:$E,3,FALSE),IF($B63="SICRO",VLOOKUP($C63,'SERVIÇO OUT SICRO '!$B:$E,3,FALSE),IF($B63="COMPOSIÇÃO",VLOOKUP($C63,COMPOSIÇÕES!$A:$D,3,FALSE),IF($B63="I-SINAPI",VLOOKUP($C63,'INSUMOS SINAPI JAN 22'!$A:$D,3,FALSE)))))</f>
        <v>un</v>
      </c>
      <c r="H63" s="55">
        <f>'SIN. VERTICAL'!F35</f>
        <v>2</v>
      </c>
      <c r="I63" s="672">
        <f>IF($B63="SINAPI",VLOOKUP($C63,'SERVIÇOS SINAPI JAN 22'!$B:$E,4,FALSE),IF($B63="SICRO",VLOOKUP($C63,'SERVIÇO OUT SICRO '!$B:$E,4,FALSE),IF($B63="COMPOSIÇÃO",VLOOKUP($C63,COMPOSIÇÕES!$A:$D,4,FALSE),IF($B63="I-SINAPI",VLOOKUP($C63,'INSUMOS SINAPI JAN 22'!$A:$D,4,FALSE)))))</f>
        <v>232.54</v>
      </c>
      <c r="J63" s="177">
        <f t="shared" si="8"/>
        <v>279.20999999999998</v>
      </c>
      <c r="K63" s="56">
        <f t="shared" si="9"/>
        <v>558.41999999999996</v>
      </c>
      <c r="L63" s="172">
        <f t="shared" ca="1" si="10"/>
        <v>3.5278608072227176E-4</v>
      </c>
      <c r="M63" s="73"/>
    </row>
    <row r="64" spans="1:27" s="5" customFormat="1" ht="38.25">
      <c r="A64" s="103"/>
      <c r="B64" s="51" t="s">
        <v>49</v>
      </c>
      <c r="C64" s="54">
        <v>5213863</v>
      </c>
      <c r="D64" s="51" t="s">
        <v>2789</v>
      </c>
      <c r="E64" s="51" t="s">
        <v>9666</v>
      </c>
      <c r="F64" s="176" t="str">
        <f>IF($B64="SINAPI",VLOOKUP($C64,'SERVIÇOS SINAPI JAN 22'!$B:$E,2,FALSE),IF($B64="SICRO",VLOOKUP($C64,'SERVIÇO OUT SICRO '!$B:$E,2,FALSE),IF($B64="COMPOSIÇÃO",VLOOKUP($C64,COMPOSIÇÕES!$A:$D,2,FALSE),IF($B64="I-SINAPI",VLOOKUP($C64,'INSUMOS SINAPI JAN 22'!$A:$D,2,FALSE)))))</f>
        <v>SUPORTE METÁLICO GALVANIZADO PARA PLACA DE ADVERTÊNCIA OU REGULAMENTAÇÃO - LADO OU DIÂMETRO DE 0,60 M - FORNECIMENTO E IMPLANTAÇÃO</v>
      </c>
      <c r="G64" s="650" t="str">
        <f>IF($B64="SINAPI",VLOOKUP($C64,'SERVIÇOS SINAPI JAN 22'!$B:$E,3,FALSE),IF($B64="SICRO",VLOOKUP($C64,'SERVIÇO OUT SICRO '!$B:$E,3,FALSE),IF($B64="COMPOSIÇÃO",VLOOKUP($C64,COMPOSIÇÕES!$A:$D,3,FALSE),IF($B64="I-SINAPI",VLOOKUP($C64,'INSUMOS SINAPI JAN 22'!$A:$D,3,FALSE)))))</f>
        <v>un</v>
      </c>
      <c r="H64" s="55">
        <f>'SIN. VERTICAL'!F35</f>
        <v>2</v>
      </c>
      <c r="I64" s="672">
        <f>IF($B64="SINAPI",VLOOKUP($C64,'SERVIÇOS SINAPI JAN 22'!$B:$E,4,FALSE),IF($B64="SICRO",VLOOKUP($C64,'SERVIÇO OUT SICRO '!$B:$E,4,FALSE),IF($B64="COMPOSIÇÃO",VLOOKUP($C64,COMPOSIÇÕES!$A:$D,4,FALSE),IF($B64="I-SINAPI",VLOOKUP($C64,'INSUMOS SINAPI JAN 22'!$A:$D,4,FALSE)))))</f>
        <v>332.96</v>
      </c>
      <c r="J64" s="177">
        <f t="shared" si="8"/>
        <v>399.78</v>
      </c>
      <c r="K64" s="56">
        <f t="shared" si="9"/>
        <v>799.56</v>
      </c>
      <c r="L64" s="172">
        <f t="shared" ca="1" si="10"/>
        <v>5.0512810913344727E-4</v>
      </c>
      <c r="M64" s="73"/>
    </row>
    <row r="65" spans="1:14" s="5" customFormat="1" ht="25.5">
      <c r="A65" s="103"/>
      <c r="B65" s="51" t="s">
        <v>49</v>
      </c>
      <c r="C65" s="54">
        <v>5213464</v>
      </c>
      <c r="D65" s="51" t="s">
        <v>2789</v>
      </c>
      <c r="E65" s="51" t="s">
        <v>20482</v>
      </c>
      <c r="F65" s="176" t="str">
        <f>IF($B65="SINAPI",VLOOKUP($C65,'SERVIÇOS SINAPI JAN 22'!$B:$E,2,FALSE),IF($B65="SICRO",VLOOKUP($C65,'SERVIÇO OUT SICRO '!$B:$E,2,FALSE),IF($B65="COMPOSIÇÃO",VLOOKUP($C65,COMPOSIÇÕES!$A:$D,2,FALSE),IF($B65="I-SINAPI",VLOOKUP($C65,'INSUMOS SINAPI JAN 22'!$A:$D,2,FALSE)))))</f>
        <v>PLACA DE ADVERTÊNCIA EM AÇO, LADO DE 0,60 M - PELÍCULA RETRORREFLETIVA TIPO I + SI - FORNECIMENTO E IMPLANTAÇÃO</v>
      </c>
      <c r="G65" s="650" t="str">
        <f>IF($B65="SINAPI",VLOOKUP($C65,'SERVIÇOS SINAPI JAN 22'!$B:$E,3,FALSE),IF($B65="SICRO",VLOOKUP($C65,'SERVIÇO OUT SICRO '!$B:$E,3,FALSE),IF($B65="COMPOSIÇÃO",VLOOKUP($C65,COMPOSIÇÕES!$A:$D,3,FALSE),IF($B65="I-SINAPI",VLOOKUP($C65,'INSUMOS SINAPI JAN 22'!$A:$D,3,FALSE)))))</f>
        <v>un</v>
      </c>
      <c r="H65" s="55">
        <f>'SIN. VERTICAL'!F50</f>
        <v>1</v>
      </c>
      <c r="I65" s="672">
        <f>IF($B65="SINAPI",VLOOKUP($C65,'SERVIÇOS SINAPI JAN 22'!$B:$E,4,FALSE),IF($B65="SICRO",VLOOKUP($C65,'SERVIÇO OUT SICRO '!$B:$E,4,FALSE),IF($B65="COMPOSIÇÃO",VLOOKUP($C65,COMPOSIÇÕES!$A:$D,4,FALSE),IF($B65="I-SINAPI",VLOOKUP($C65,'INSUMOS SINAPI JAN 22'!$A:$D,4,FALSE)))))</f>
        <v>232.54</v>
      </c>
      <c r="J65" s="177">
        <f t="shared" si="8"/>
        <v>279.20999999999998</v>
      </c>
      <c r="K65" s="56">
        <f t="shared" si="9"/>
        <v>279.20999999999998</v>
      </c>
      <c r="L65" s="172">
        <f t="shared" ca="1" si="10"/>
        <v>1.7639304036113588E-4</v>
      </c>
      <c r="M65" s="73"/>
    </row>
    <row r="66" spans="1:14" s="5" customFormat="1" ht="38.25">
      <c r="A66" s="103"/>
      <c r="B66" s="51" t="s">
        <v>49</v>
      </c>
      <c r="C66" s="54">
        <v>5213863</v>
      </c>
      <c r="D66" s="51" t="s">
        <v>2789</v>
      </c>
      <c r="E66" s="51" t="s">
        <v>20483</v>
      </c>
      <c r="F66" s="176" t="str">
        <f>IF($B66="SINAPI",VLOOKUP($C66,'SERVIÇOS SINAPI JAN 22'!$B:$E,2,FALSE),IF($B66="SICRO",VLOOKUP($C66,'SERVIÇO OUT SICRO '!$B:$E,2,FALSE),IF($B66="COMPOSIÇÃO",VLOOKUP($C66,COMPOSIÇÕES!$A:$D,2,FALSE),IF($B66="I-SINAPI",VLOOKUP($C66,'INSUMOS SINAPI JAN 22'!$A:$D,2,FALSE)))))</f>
        <v>SUPORTE METÁLICO GALVANIZADO PARA PLACA DE ADVERTÊNCIA OU REGULAMENTAÇÃO - LADO OU DIÂMETRO DE 0,60 M - FORNECIMENTO E IMPLANTAÇÃO</v>
      </c>
      <c r="G66" s="650" t="str">
        <f>IF($B66="SINAPI",VLOOKUP($C66,'SERVIÇOS SINAPI JAN 22'!$B:$E,3,FALSE),IF($B66="SICRO",VLOOKUP($C66,'SERVIÇO OUT SICRO '!$B:$E,3,FALSE),IF($B66="COMPOSIÇÃO",VLOOKUP($C66,COMPOSIÇÕES!$A:$D,3,FALSE),IF($B66="I-SINAPI",VLOOKUP($C66,'INSUMOS SINAPI JAN 22'!$A:$D,3,FALSE)))))</f>
        <v>un</v>
      </c>
      <c r="H66" s="55">
        <f>H65</f>
        <v>1</v>
      </c>
      <c r="I66" s="672">
        <f>IF($B66="SINAPI",VLOOKUP($C66,'SERVIÇOS SINAPI JAN 22'!$B:$E,4,FALSE),IF($B66="SICRO",VLOOKUP($C66,'SERVIÇO OUT SICRO '!$B:$E,4,FALSE),IF($B66="COMPOSIÇÃO",VLOOKUP($C66,COMPOSIÇÕES!$A:$D,4,FALSE),IF($B66="I-SINAPI",VLOOKUP($C66,'INSUMOS SINAPI JAN 22'!$A:$D,4,FALSE)))))</f>
        <v>332.96</v>
      </c>
      <c r="J66" s="177">
        <f t="shared" si="8"/>
        <v>399.78</v>
      </c>
      <c r="K66" s="56">
        <f t="shared" si="9"/>
        <v>399.78</v>
      </c>
      <c r="L66" s="172">
        <f t="shared" ca="1" si="10"/>
        <v>2.5256405456672363E-4</v>
      </c>
      <c r="M66" s="73"/>
    </row>
    <row r="67" spans="1:14" s="95" customFormat="1" ht="20.100000000000001" customHeight="1">
      <c r="A67" s="103">
        <f>E67</f>
        <v>0</v>
      </c>
      <c r="B67" s="29"/>
      <c r="C67" s="30"/>
      <c r="D67" s="30"/>
      <c r="E67" s="30"/>
      <c r="F67" s="30"/>
      <c r="G67" s="30"/>
      <c r="H67" s="31"/>
      <c r="I67" s="1600" t="s">
        <v>4078</v>
      </c>
      <c r="J67" s="1601"/>
      <c r="K67" s="655">
        <f>SUM(K57:K66)</f>
        <v>13188.219999999998</v>
      </c>
      <c r="L67" s="173">
        <f ca="1">SUM(L57:L66)</f>
        <v>8.3317582563358743E-3</v>
      </c>
      <c r="M67" s="1147"/>
    </row>
    <row r="68" spans="1:14" s="95" customFormat="1" ht="20.100000000000001" customHeight="1">
      <c r="A68" s="103"/>
      <c r="B68" s="48"/>
      <c r="C68" s="50"/>
      <c r="D68" s="49"/>
      <c r="E68" s="49" t="s">
        <v>4032</v>
      </c>
      <c r="F68" s="23" t="s">
        <v>66</v>
      </c>
      <c r="G68" s="24"/>
      <c r="H68" s="25"/>
      <c r="I68" s="178"/>
      <c r="J68" s="179"/>
      <c r="K68" s="26"/>
      <c r="L68" s="28"/>
      <c r="M68" s="1147"/>
      <c r="N68" s="95" t="b">
        <f>F68=M68</f>
        <v>0</v>
      </c>
    </row>
    <row r="69" spans="1:14" s="1492" customFormat="1" ht="20.100000000000001" customHeight="1">
      <c r="A69" s="103"/>
      <c r="B69" s="48"/>
      <c r="C69" s="50"/>
      <c r="D69" s="49"/>
      <c r="E69" s="49"/>
      <c r="F69" s="994" t="s">
        <v>20480</v>
      </c>
      <c r="G69" s="995"/>
      <c r="H69" s="1280"/>
      <c r="I69" s="996"/>
      <c r="J69" s="179"/>
      <c r="K69" s="26"/>
      <c r="L69" s="28"/>
      <c r="M69" s="1147"/>
      <c r="N69" s="1492" t="b">
        <f t="shared" ref="N69:N70" si="11">F69=M69</f>
        <v>0</v>
      </c>
    </row>
    <row r="70" spans="1:14" s="1492" customFormat="1">
      <c r="A70" s="103"/>
      <c r="B70" s="1491" t="s">
        <v>48</v>
      </c>
      <c r="C70" s="54">
        <v>99063</v>
      </c>
      <c r="D70" s="1491" t="s">
        <v>2789</v>
      </c>
      <c r="E70" s="1491" t="s">
        <v>8471</v>
      </c>
      <c r="F70" s="176" t="str">
        <f>IF($B70="SINAPI",VLOOKUP($C70,'SERVIÇOS SINAPI JAN 22'!$B:$E,2,FALSE),IF($B70="COMPOSIÇÃO",VLOOKUP($C70,COMPOSIÇÕES!$A:$D,2,FALSE),IF($B70="I-SINAPI",VLOOKUP($C70,'INSUMOS SINAPI JAN 22'!$A:$D,2,FALSE))))</f>
        <v>LOCAÇÃO DE REDE DE ÁGUA OU ESGOTO. AF_10/2018</v>
      </c>
      <c r="G70" s="650" t="str">
        <f>IF($B70="SINAPI",VLOOKUP($C70,'SERVIÇOS SINAPI JAN 22'!$B:$E,3,FALSE),IF($B70="COMPOSIÇÃO",VLOOKUP($C70,COMPOSIÇÕES!$A:$D,3,FALSE),IF($B70="I-SINAPI",VLOOKUP($C70,'INSUMOS SINAPI JAN 22'!$A:$D,3,FALSE))))</f>
        <v>M</v>
      </c>
      <c r="H70" s="1269">
        <v>1077</v>
      </c>
      <c r="I70" s="672">
        <f>IF($B70="SINAPI",VLOOKUP($C70,'SERVIÇOS SINAPI JAN 22'!$B:$E,4,FALSE),IF($B70="SICRO",VLOOKUP($C70,'SERVIÇO OUT SICRO '!$B:$E,4,FALSE),IF($B70="COMPOSIÇÃO",VLOOKUP($C70,COMPOSIÇÕES!$A:$D,4,FALSE),IF($B70="I-SINAPI",VLOOKUP($C70,'INSUMOS SINAPI JAN 22'!$A:$D,4,FALSE)))))</f>
        <v>4.1500000000000004</v>
      </c>
      <c r="J70" s="177">
        <f>TRUNC(IF(D70="SERVIÇO",(1+$K$8)*$I70,(1+$K$9)*$I70),2)</f>
        <v>4.9800000000000004</v>
      </c>
      <c r="K70" s="56">
        <f>TRUNC(H70*J70,2)</f>
        <v>5363.46</v>
      </c>
      <c r="L70" s="172">
        <f ca="1">IF(H70=0,0,K70/$K$109)</f>
        <v>3.3884066339147519E-3</v>
      </c>
      <c r="M70" s="1147" t="s">
        <v>17984</v>
      </c>
      <c r="N70" s="1492" t="b">
        <f t="shared" si="11"/>
        <v>0</v>
      </c>
    </row>
    <row r="71" spans="1:14" s="95" customFormat="1" ht="20.100000000000001" customHeight="1">
      <c r="A71" s="103"/>
      <c r="B71" s="48"/>
      <c r="C71" s="50"/>
      <c r="D71" s="49"/>
      <c r="E71" s="49"/>
      <c r="F71" s="23" t="s">
        <v>9103</v>
      </c>
      <c r="G71" s="24"/>
      <c r="H71" s="25"/>
      <c r="I71" s="178"/>
      <c r="J71" s="179"/>
      <c r="K71" s="26"/>
      <c r="L71" s="28"/>
      <c r="M71" s="1147"/>
      <c r="N71" s="95" t="b">
        <f t="shared" ref="N71:N113" si="12">F71=M71</f>
        <v>0</v>
      </c>
    </row>
    <row r="72" spans="1:14" s="95" customFormat="1" ht="20.100000000000001" customHeight="1">
      <c r="A72" s="103"/>
      <c r="B72" s="48"/>
      <c r="C72" s="50"/>
      <c r="D72" s="49"/>
      <c r="E72" s="49"/>
      <c r="F72" s="994" t="s">
        <v>9104</v>
      </c>
      <c r="G72" s="995"/>
      <c r="H72" s="1280"/>
      <c r="I72" s="996"/>
      <c r="J72" s="179"/>
      <c r="K72" s="26"/>
      <c r="L72" s="28"/>
      <c r="M72" s="1147"/>
      <c r="N72" s="95" t="b">
        <f t="shared" si="12"/>
        <v>0</v>
      </c>
    </row>
    <row r="73" spans="1:14" s="95" customFormat="1" ht="51">
      <c r="A73" s="103"/>
      <c r="B73" s="51" t="s">
        <v>48</v>
      </c>
      <c r="C73" s="54">
        <v>90092</v>
      </c>
      <c r="D73" s="51" t="s">
        <v>2789</v>
      </c>
      <c r="E73" s="51" t="s">
        <v>8472</v>
      </c>
      <c r="F73" s="176" t="str">
        <f>IF($B73="SINAPI",VLOOKUP($C73,'SERVIÇOS SINAPI JAN 22'!$B:$E,2,FALSE),IF($B73="COMPOSIÇÃO",VLOOKUP($C73,COMPOSIÇÕES!$A:$D,2,FALSE),IF($B73="I-SINAPI",VLOOKUP($C73,'INSUMOS SINAPI JAN 22'!$A:$D,2,FALSE))))</f>
        <v>ESCAVAÇÃO MECANIZADA DE VALA COM PROF. MAIOR QUE 1,5 M E ATÉ 3,0 M(MÉDIA MONTANTE E JUSANTE/UMA COMPOSIÇÃO POR TRECHO), ESCAVADEIRA (0,8 M3), LARG. MENOR QUE 1,5 M, EM SOLO DE 1A CATEGORIA, LOCAIS COM BAIXO NÍVEL DE INTERFERÊNCIA. AF_02/2021</v>
      </c>
      <c r="G73" s="650" t="str">
        <f>IF($B73="SINAPI",VLOOKUP($C73,'SERVIÇOS SINAPI JAN 22'!$B:$E,3,FALSE),IF($B73="COMPOSIÇÃO",VLOOKUP($C73,COMPOSIÇÕES!$A:$D,3,FALSE),IF($B73="I-SINAPI",VLOOKUP($C73,'INSUMOS SINAPI JAN 22'!$A:$D,3,FALSE))))</f>
        <v>M3</v>
      </c>
      <c r="H73" s="1269">
        <v>1039.53</v>
      </c>
      <c r="I73" s="672">
        <f>IF($B73="SINAPI",VLOOKUP($C73,'SERVIÇOS SINAPI JAN 22'!$B:$E,4,FALSE),IF($B73="SICRO",VLOOKUP($C73,'SERVIÇO OUT SICRO '!$B:$E,4,FALSE),IF($B73="COMPOSIÇÃO",VLOOKUP($C73,COMPOSIÇÕES!$A:$D,4,FALSE),IF($B73="I-SINAPI",VLOOKUP($C73,'INSUMOS SINAPI JAN 22'!$A:$D,4,FALSE)))))</f>
        <v>5.18</v>
      </c>
      <c r="J73" s="177">
        <f>TRUNC(IF(D73="SERVIÇO",(1+$K$8)*$I73,(1+$K$9)*$I73),2)</f>
        <v>6.21</v>
      </c>
      <c r="K73" s="56">
        <f>TRUNC(H73*J73,2)</f>
        <v>6455.48</v>
      </c>
      <c r="L73" s="172">
        <f ca="1">IF(H73=0,0,K73/$K$109)</f>
        <v>4.0782985716503904E-3</v>
      </c>
      <c r="M73" s="1147" t="s">
        <v>17984</v>
      </c>
      <c r="N73" s="95" t="b">
        <f t="shared" si="12"/>
        <v>0</v>
      </c>
    </row>
    <row r="74" spans="1:14" s="95" customFormat="1" ht="51">
      <c r="A74" s="103"/>
      <c r="B74" s="51" t="s">
        <v>48</v>
      </c>
      <c r="C74" s="54">
        <v>90106</v>
      </c>
      <c r="D74" s="51" t="s">
        <v>2789</v>
      </c>
      <c r="E74" s="51" t="s">
        <v>8473</v>
      </c>
      <c r="F74" s="176" t="str">
        <f>IF($B74="SINAPI",VLOOKUP($C74,'SERVIÇOS SINAPI JAN 22'!$B:$E,2,FALSE),IF($B74="COMPOSIÇÃO",VLOOKUP($C74,COMPOSIÇÕES!$A:$D,2,FALSE),IF($B74="I-SINAPI",VLOOKUP($C74,'INSUMOS SINAPI JAN 22'!$A:$D,2,FALSE))))</f>
        <v>ESCAVAÇÃO MECANIZADA DE VALA COM PROFUNDIDADE ATÉ 1,5 M (MÉDIA MONTANTE E JUSANTE/UMA COMPOSIÇÃO POR TRECHO), RETROESCAV. (0,26 M3), LARGURA DE 0,8 M A 1,5 M, EM SOLO DE 1A CATEGORIA, LOCAIS COM BAIXO NÍVEL DE INTERFERÊNCIA. AF_02/2021</v>
      </c>
      <c r="G74" s="650" t="str">
        <f>IF($B74="SINAPI",VLOOKUP($C74,'SERVIÇOS SINAPI JAN 22'!$B:$E,3,FALSE),IF($B74="COMPOSIÇÃO",VLOOKUP($C74,COMPOSIÇÕES!$A:$D,3,FALSE),IF($B74="I-SINAPI",VLOOKUP($C74,'INSUMOS SINAPI JAN 22'!$A:$D,3,FALSE))))</f>
        <v>M3</v>
      </c>
      <c r="H74" s="1269">
        <v>1190.71</v>
      </c>
      <c r="I74" s="672">
        <f>IF($B74="SINAPI",VLOOKUP($C74,'SERVIÇOS SINAPI JAN 22'!$B:$E,4,FALSE),IF($B74="SICRO",VLOOKUP($C74,'SERVIÇO OUT SICRO '!$B:$E,4,FALSE),IF($B74="COMPOSIÇÃO",VLOOKUP($C74,COMPOSIÇÕES!$A:$D,4,FALSE),IF($B74="I-SINAPI",VLOOKUP($C74,'INSUMOS SINAPI JAN 22'!$A:$D,4,FALSE)))))</f>
        <v>5.66</v>
      </c>
      <c r="J74" s="177">
        <f>TRUNC(IF(D74="SERVIÇO",(1+$K$8)*$I74,(1+$K$9)*$I74),2)</f>
        <v>6.79</v>
      </c>
      <c r="K74" s="56">
        <f>TRUNC(H74*J74,2)</f>
        <v>8084.92</v>
      </c>
      <c r="L74" s="172">
        <f ca="1">IF(H74=0,0,K74/$K$109)</f>
        <v>5.1077096804432315E-3</v>
      </c>
      <c r="M74" s="1147" t="s">
        <v>17985</v>
      </c>
      <c r="N74" s="95" t="b">
        <f t="shared" si="12"/>
        <v>0</v>
      </c>
    </row>
    <row r="75" spans="1:14" s="95" customFormat="1" ht="20.100000000000001" customHeight="1">
      <c r="A75" s="103"/>
      <c r="B75" s="48"/>
      <c r="C75" s="50"/>
      <c r="D75" s="49"/>
      <c r="E75" s="49"/>
      <c r="F75" s="994" t="s">
        <v>9105</v>
      </c>
      <c r="G75" s="995"/>
      <c r="H75" s="25"/>
      <c r="I75" s="996"/>
      <c r="J75" s="179"/>
      <c r="K75" s="26"/>
      <c r="L75" s="28"/>
      <c r="M75" s="1147"/>
      <c r="N75" s="95" t="b">
        <f t="shared" si="12"/>
        <v>0</v>
      </c>
    </row>
    <row r="76" spans="1:14" s="95" customFormat="1" ht="51">
      <c r="A76" s="103"/>
      <c r="B76" s="51" t="s">
        <v>48</v>
      </c>
      <c r="C76" s="54">
        <v>93368</v>
      </c>
      <c r="D76" s="51" t="s">
        <v>2789</v>
      </c>
      <c r="E76" s="51" t="s">
        <v>8474</v>
      </c>
      <c r="F76" s="176" t="str">
        <f>IF($B76="SINAPI",VLOOKUP($C76,'SERVIÇOS SINAPI JAN 22'!$B:$E,2,FALSE),IF($B76="COMPOSIÇÃO",VLOOKUP($C76,COMPOSIÇÕES!$A:$D,2,FALSE),IF($B76="I-SINAPI",VLOOKUP($C76,'INSUMOS SINAPI JAN 22'!$A:$D,2,FALSE))))</f>
        <v>REATERRO MECANIZADO DE VALA COM ESCAVADEIRA HIDRÁULICA (CAPACIDADE DA CAÇAMBA: 0,8 M³ / POTÊNCIA: 111 HP), LARGURA ATÉ 1,5 M, PROFUNDIDADE DE 1,5 A 3,0 M, COM SOLO DE 1ª CATEGORIA EM LOCAIS COM BAIXO NÍVEL DE INTERFERÊNCIA. AF_04/2016</v>
      </c>
      <c r="G76" s="650" t="str">
        <f>IF($B76="SINAPI",VLOOKUP($C76,'SERVIÇOS SINAPI JAN 22'!$B:$E,3,FALSE),IF($B76="COMPOSIÇÃO",VLOOKUP($C76,COMPOSIÇÕES!$A:$D,3,FALSE),IF($B76="I-SINAPI",VLOOKUP($C76,'INSUMOS SINAPI JAN 22'!$A:$D,3,FALSE))))</f>
        <v>M3</v>
      </c>
      <c r="H76" s="1269">
        <v>677.77</v>
      </c>
      <c r="I76" s="672">
        <f>IF($B76="SINAPI",VLOOKUP($C76,'SERVIÇOS SINAPI JAN 22'!$B:$E,4,FALSE),IF($B76="SICRO",VLOOKUP($C76,'SERVIÇO OUT SICRO '!$B:$E,4,FALSE),IF($B76="COMPOSIÇÃO",VLOOKUP($C76,COMPOSIÇÕES!$A:$D,4,FALSE),IF($B76="I-SINAPI",VLOOKUP($C76,'INSUMOS SINAPI JAN 22'!$A:$D,4,FALSE)))))</f>
        <v>14.31</v>
      </c>
      <c r="J76" s="177">
        <f>TRUNC(IF(D76="SERVIÇO",(1+$K$8)*$I76,(1+$K$9)*$I76),2)</f>
        <v>17.18</v>
      </c>
      <c r="K76" s="56">
        <f>TRUNC(H76*J76,2)</f>
        <v>11644.08</v>
      </c>
      <c r="L76" s="172">
        <f ca="1">IF(H76=0,0,K76/$K$109)</f>
        <v>7.356236071087336E-3</v>
      </c>
      <c r="M76" s="1147" t="s">
        <v>4172</v>
      </c>
      <c r="N76" s="95" t="b">
        <f t="shared" si="12"/>
        <v>1</v>
      </c>
    </row>
    <row r="77" spans="1:14" s="95" customFormat="1" ht="51">
      <c r="A77" s="103"/>
      <c r="B77" s="51" t="s">
        <v>48</v>
      </c>
      <c r="C77" s="54">
        <v>93379</v>
      </c>
      <c r="D77" s="51" t="s">
        <v>2789</v>
      </c>
      <c r="E77" s="51" t="s">
        <v>8475</v>
      </c>
      <c r="F77" s="176" t="str">
        <f>IF($B77="SINAPI",VLOOKUP($C77,'SERVIÇOS SINAPI JAN 22'!$B:$E,2,FALSE),IF($B77="COMPOSIÇÃO",VLOOKUP($C77,COMPOSIÇÕES!$A:$D,2,FALSE),IF($B77="I-SINAPI",VLOOKUP($C77,'INSUMOS SINAPI JAN 22'!$A:$D,2,FALSE))))</f>
        <v>REATERRO MECANIZADO DE VALA COM RETROESCAVADEIRA (CAPACIDADE DA CAÇAMBA DA RETRO: 0,26 M³ / POTÊNCIA: 88 HP), LARGURA DE 0,8 A 1,5 M, PROFUNDIDADE ATÉ 1,5 M, COM SOLO DE 1ª CATEGORIA EM LOCAIS COM BAIXO NÍVEL DE INTERFERÊNCIA. AF_04/2016</v>
      </c>
      <c r="G77" s="650" t="str">
        <f>IF($B77="SINAPI",VLOOKUP($C77,'SERVIÇOS SINAPI JAN 22'!$B:$E,3,FALSE),IF($B77="COMPOSIÇÃO",VLOOKUP($C77,COMPOSIÇÕES!$A:$D,3,FALSE),IF($B77="I-SINAPI",VLOOKUP($C77,'INSUMOS SINAPI JAN 22'!$A:$D,3,FALSE))))</f>
        <v>M3</v>
      </c>
      <c r="H77" s="1269">
        <v>780.17</v>
      </c>
      <c r="I77" s="672">
        <f>IF($B77="SINAPI",VLOOKUP($C77,'SERVIÇOS SINAPI JAN 22'!$B:$E,4,FALSE),IF($B77="SICRO",VLOOKUP($C77,'SERVIÇO OUT SICRO '!$B:$E,4,FALSE),IF($B77="COMPOSIÇÃO",VLOOKUP($C77,COMPOSIÇÕES!$A:$D,4,FALSE),IF($B77="I-SINAPI",VLOOKUP($C77,'INSUMOS SINAPI JAN 22'!$A:$D,4,FALSE)))))</f>
        <v>13.91</v>
      </c>
      <c r="J77" s="177">
        <f>TRUNC(IF(D77="SERVIÇO",(1+$K$8)*$I77,(1+$K$9)*$I77),2)</f>
        <v>16.7</v>
      </c>
      <c r="K77" s="56">
        <f>TRUNC(H77*J77,2)</f>
        <v>13028.83</v>
      </c>
      <c r="L77" s="172">
        <f ca="1">IF(H77=0,0,K77/$K$109)</f>
        <v>8.2310624119780029E-3</v>
      </c>
      <c r="M77" s="1147" t="s">
        <v>4178</v>
      </c>
      <c r="N77" s="95" t="b">
        <f t="shared" si="12"/>
        <v>1</v>
      </c>
    </row>
    <row r="78" spans="1:14" s="95" customFormat="1" ht="20.100000000000001" customHeight="1">
      <c r="A78" s="103"/>
      <c r="B78" s="48"/>
      <c r="C78" s="50"/>
      <c r="D78" s="49"/>
      <c r="E78" s="49"/>
      <c r="F78" s="994" t="s">
        <v>9813</v>
      </c>
      <c r="G78" s="995"/>
      <c r="H78" s="25"/>
      <c r="I78" s="996"/>
      <c r="J78" s="179"/>
      <c r="K78" s="26"/>
      <c r="L78" s="28"/>
      <c r="M78" s="1147"/>
      <c r="N78" s="95" t="b">
        <f t="shared" si="12"/>
        <v>0</v>
      </c>
    </row>
    <row r="79" spans="1:14" s="95" customFormat="1" ht="25.5">
      <c r="A79" s="103"/>
      <c r="B79" s="51" t="s">
        <v>48</v>
      </c>
      <c r="C79" s="54">
        <v>101570</v>
      </c>
      <c r="D79" s="51" t="s">
        <v>2789</v>
      </c>
      <c r="E79" s="51" t="s">
        <v>8476</v>
      </c>
      <c r="F79" s="176" t="str">
        <f>IF($B79="SINAPI",VLOOKUP($C79,'SERVIÇOS SINAPI JAN 22'!$B:$E,2,FALSE),IF($B79="COMPOSIÇÃO",VLOOKUP($C79,COMPOSIÇÕES!$A:$D,2,FALSE),IF($B79="I-SINAPI",VLOOKUP($C79,'INSUMOS SINAPI JAN 22'!$A:$D,2,FALSE))))</f>
        <v>ESCORAMENTO DE VALA, TIPO PONTALETEAMENTO, COM PROFUNDIDADE DE 0 A 1,5 M, LARGURA MENOR QUE 1,5 M. AF_08/2020</v>
      </c>
      <c r="G79" s="650" t="str">
        <f>IF($B79="SINAPI",VLOOKUP($C79,'SERVIÇOS SINAPI JAN 22'!$B:$E,3,FALSE),IF($B79="COMPOSIÇÃO",VLOOKUP($C79,COMPOSIÇÕES!$A:$D,3,FALSE),IF($B79="I-SINAPI",VLOOKUP($C79,'INSUMOS SINAPI JAN 22'!$A:$D,3,FALSE))))</f>
        <v>M2</v>
      </c>
      <c r="H79" s="1269">
        <v>1810.3999999999999</v>
      </c>
      <c r="I79" s="672">
        <f>IF($B79="SINAPI",VLOOKUP($C79,'SERVIÇOS SINAPI JAN 22'!$B:$E,4,FALSE),IF($B79="SICRO",VLOOKUP($C79,'SERVIÇO OUT SICRO '!$B:$E,4,FALSE),IF($B79="COMPOSIÇÃO",VLOOKUP($C79,COMPOSIÇÕES!$A:$D,4,FALSE),IF($B79="I-SINAPI",VLOOKUP($C79,'INSUMOS SINAPI JAN 22'!$A:$D,4,FALSE)))))</f>
        <v>18.32</v>
      </c>
      <c r="J79" s="177">
        <f>TRUNC(IF(D79="SERVIÇO",(1+$K$8)*$I79,(1+$K$9)*$I79),2)</f>
        <v>21.99</v>
      </c>
      <c r="K79" s="56">
        <f>TRUNC(H79*J79,2)</f>
        <v>39810.69</v>
      </c>
      <c r="L79" s="172">
        <f ca="1">IF(H79=0,0,K79/$K$109)</f>
        <v>2.5150706092097953E-2</v>
      </c>
      <c r="M79" s="1147" t="s">
        <v>15897</v>
      </c>
      <c r="N79" s="95" t="b">
        <f t="shared" si="12"/>
        <v>1</v>
      </c>
    </row>
    <row r="80" spans="1:14" s="95" customFormat="1" ht="25.5">
      <c r="A80" s="103"/>
      <c r="B80" s="51" t="s">
        <v>48</v>
      </c>
      <c r="C80" s="54">
        <v>101572</v>
      </c>
      <c r="D80" s="51" t="s">
        <v>2789</v>
      </c>
      <c r="E80" s="51" t="s">
        <v>4080</v>
      </c>
      <c r="F80" s="176" t="str">
        <f>IF($B80="SINAPI",VLOOKUP($C80,'SERVIÇOS SINAPI JAN 22'!$B:$E,2,FALSE),IF($B80="COMPOSIÇÃO",VLOOKUP($C80,COMPOSIÇÕES!$A:$D,2,FALSE),IF($B80="I-SINAPI",VLOOKUP($C80,'INSUMOS SINAPI JAN 22'!$A:$D,2,FALSE))))</f>
        <v>ESCORAMENTO DE VALA, TIPO PONTALETEAMENTO, COM PROFUNDIDADE DE 1,5 A 3,0 M, LARGURA MENOR QUE 1,5 M. AF_08/2020</v>
      </c>
      <c r="G80" s="650" t="str">
        <f>IF($B80="SINAPI",VLOOKUP($C80,'SERVIÇOS SINAPI JAN 22'!$B:$E,3,FALSE),IF($B80="COMPOSIÇÃO",VLOOKUP($C80,COMPOSIÇÕES!$A:$D,3,FALSE),IF($B80="I-SINAPI",VLOOKUP($C80,'INSUMOS SINAPI JAN 22'!$A:$D,3,FALSE))))</f>
        <v>M2</v>
      </c>
      <c r="H80" s="1269">
        <v>1439.6999999999998</v>
      </c>
      <c r="I80" s="672">
        <f>IF($B80="SINAPI",VLOOKUP($C80,'SERVIÇOS SINAPI JAN 22'!$B:$E,4,FALSE),IF($B80="SICRO",VLOOKUP($C80,'SERVIÇO OUT SICRO '!$B:$E,4,FALSE),IF($B80="COMPOSIÇÃO",VLOOKUP($C80,COMPOSIÇÕES!$A:$D,4,FALSE),IF($B80="I-SINAPI",VLOOKUP($C80,'INSUMOS SINAPI JAN 22'!$A:$D,4,FALSE)))))</f>
        <v>14.4</v>
      </c>
      <c r="J80" s="177">
        <f>TRUNC(IF(D80="SERVIÇO",(1+$K$8)*$I80,(1+$K$9)*$I80),2)</f>
        <v>17.29</v>
      </c>
      <c r="K80" s="56">
        <f>TRUNC(H80*J80,2)</f>
        <v>24892.41</v>
      </c>
      <c r="L80" s="172">
        <f ca="1">IF(H80=0,0,K80/$K$109)</f>
        <v>1.5725969276945462E-2</v>
      </c>
      <c r="M80" s="1147" t="s">
        <v>15899</v>
      </c>
      <c r="N80" s="95" t="b">
        <f t="shared" si="12"/>
        <v>1</v>
      </c>
    </row>
    <row r="81" spans="1:14" s="95" customFormat="1" ht="20.100000000000001" customHeight="1">
      <c r="A81" s="103"/>
      <c r="B81" s="48"/>
      <c r="C81" s="50"/>
      <c r="D81" s="49"/>
      <c r="E81" s="49"/>
      <c r="F81" s="994" t="s">
        <v>9814</v>
      </c>
      <c r="G81" s="995"/>
      <c r="H81" s="1280"/>
      <c r="I81" s="996"/>
      <c r="J81" s="179"/>
      <c r="K81" s="26"/>
      <c r="L81" s="28"/>
      <c r="M81" s="1147"/>
      <c r="N81" s="95" t="b">
        <f t="shared" si="12"/>
        <v>0</v>
      </c>
    </row>
    <row r="82" spans="1:14" s="95" customFormat="1" ht="25.5">
      <c r="A82" s="103"/>
      <c r="B82" s="51" t="s">
        <v>48</v>
      </c>
      <c r="C82" s="54">
        <v>101616</v>
      </c>
      <c r="D82" s="51" t="s">
        <v>2789</v>
      </c>
      <c r="E82" s="51" t="s">
        <v>4081</v>
      </c>
      <c r="F82" s="176" t="str">
        <f>IF($B82="SINAPI",VLOOKUP($C82,'SERVIÇOS SINAPI JAN 22'!$B:$E,2,FALSE),IF($B82="COMPOSIÇÃO",VLOOKUP($C82,COMPOSIÇÕES!$A:$D,2,FALSE),IF($B82="I-SINAPI",VLOOKUP($C82,'INSUMOS SINAPI JAN 22'!$A:$D,2,FALSE))))</f>
        <v>PREPARO DE FUNDO DE VALA COM LARGURA MENOR QUE 1,5 M (ACERTO DO SOLO NATURAL). AF_08/2020</v>
      </c>
      <c r="G82" s="650" t="str">
        <f>IF($B82="SINAPI",VLOOKUP($C82,'SERVIÇOS SINAPI JAN 22'!$B:$E,3,FALSE),IF($B82="COMPOSIÇÃO",VLOOKUP($C82,COMPOSIÇÕES!$A:$D,3,FALSE),IF($B82="I-SINAPI",VLOOKUP($C82,'INSUMOS SINAPI JAN 22'!$A:$D,3,FALSE))))</f>
        <v>M2</v>
      </c>
      <c r="H82" s="1269">
        <v>1439.2800000000002</v>
      </c>
      <c r="I82" s="672">
        <f>IF($B82="SINAPI",VLOOKUP($C82,'SERVIÇOS SINAPI JAN 22'!$B:$E,4,FALSE),IF($B82="SICRO",VLOOKUP($C82,'SERVIÇO OUT SICRO '!$B:$E,4,FALSE),IF($B82="COMPOSIÇÃO",VLOOKUP($C82,COMPOSIÇÕES!$A:$D,4,FALSE),IF($B82="I-SINAPI",VLOOKUP($C82,'INSUMOS SINAPI JAN 22'!$A:$D,4,FALSE)))))</f>
        <v>4.8600000000000003</v>
      </c>
      <c r="J82" s="177">
        <f>TRUNC(IF(D82="SERVIÇO",(1+$K$8)*$I82,(1+$K$9)*$I82),2)</f>
        <v>5.83</v>
      </c>
      <c r="K82" s="56">
        <f>TRUNC(H82*J82,2)</f>
        <v>8391</v>
      </c>
      <c r="L82" s="172">
        <f ca="1">IF(H82=0,0,K82/$K$109)</f>
        <v>5.3010780475996246E-3</v>
      </c>
      <c r="M82" s="1147" t="s">
        <v>16440</v>
      </c>
      <c r="N82" s="95" t="b">
        <f t="shared" si="12"/>
        <v>1</v>
      </c>
    </row>
    <row r="83" spans="1:14" s="95" customFormat="1" ht="20.100000000000001" customHeight="1">
      <c r="A83" s="103"/>
      <c r="B83" s="48"/>
      <c r="C83" s="50"/>
      <c r="D83" s="49"/>
      <c r="E83" s="49"/>
      <c r="F83" s="994" t="s">
        <v>9815</v>
      </c>
      <c r="G83" s="995"/>
      <c r="H83" s="1280"/>
      <c r="I83" s="996"/>
      <c r="J83" s="179"/>
      <c r="K83" s="26"/>
      <c r="L83" s="28"/>
      <c r="M83" s="1147"/>
      <c r="N83" s="95" t="b">
        <f t="shared" si="12"/>
        <v>0</v>
      </c>
    </row>
    <row r="84" spans="1:14" s="95" customFormat="1" ht="24.95" customHeight="1">
      <c r="A84" s="103"/>
      <c r="B84" s="51" t="s">
        <v>48</v>
      </c>
      <c r="C84" s="54">
        <v>99290</v>
      </c>
      <c r="D84" s="51" t="s">
        <v>2789</v>
      </c>
      <c r="E84" s="51" t="s">
        <v>20484</v>
      </c>
      <c r="F84" s="176" t="str">
        <f>IF($B84="SINAPI",VLOOKUP($C84,'SERVIÇOS SINAPI JAN 22'!$B:$E,2,FALSE),IF($B84="SICRO",VLOOKUP($C84,'SERVIÇO OUT SICRO '!$B:$E,2,FALSE),IF($B84="COMPOSIÇÃO",VLOOKUP($C84,COMPOSIÇÕES!$A:$D,2,FALSE),IF($B84="I-SINAPI",VLOOKUP($C84,'INSUMOS SINAPI JAN 22'!$A:$D,2,FALSE)))))</f>
        <v>BASE PARA POÇO DE VISITA RETANGULAR PARA DRENAGEM, EM ALVENARIA COM BLOCOS DE CONCRETO, DIMENSÕES INTERNAS = 1,5X1,5 M, PROFUNDIDADE = 1,45 M, EXCLUINDO TAMPÃO. AF_12/2020</v>
      </c>
      <c r="G84" s="650" t="str">
        <f>IF($B84="SINAPI",VLOOKUP($C84,'SERVIÇOS SINAPI JAN 22'!$B:$E,3,FALSE),IF($B84="SICRO",VLOOKUP($C84,'SERVIÇO OUT SICRO '!$B:$E,3,FALSE),IF($B84="COMPOSIÇÃO",VLOOKUP($C84,COMPOSIÇÕES!$A:$D,3,FALSE),IF($B84="I-SINAPI",VLOOKUP($C84,'INSUMOS SINAPI JAN 22'!$A:$D,3,FALSE)))))</f>
        <v>UN</v>
      </c>
      <c r="H84" s="1269">
        <v>12</v>
      </c>
      <c r="I84" s="672">
        <f>IF($B84="SINAPI",VLOOKUP($C84,'SERVIÇOS SINAPI JAN 22'!$B:$E,4,FALSE),IF($B84="SICRO",VLOOKUP($C84,'SERVIÇO OUT SICRO '!$B:$E,4,FALSE),IF($B84="COMPOSIÇÃO",VLOOKUP($C84,COMPOSIÇÕES!$A:$D,4,FALSE),IF($B84="I-SINAPI",VLOOKUP($C84,'INSUMOS SINAPI JAN 22'!$A:$D,4,FALSE)))))</f>
        <v>3581.17</v>
      </c>
      <c r="J84" s="177">
        <f t="shared" ref="J84:J85" si="13">TRUNC(IF(D84="SERVIÇO",(1+$K$8)*$I84,(1+$K$9)*$I84),2)</f>
        <v>4299.91</v>
      </c>
      <c r="K84" s="56">
        <f t="shared" ref="K84:K85" si="14">TRUNC(H84*J84,2)</f>
        <v>51598.92</v>
      </c>
      <c r="L84" s="172">
        <f ca="1">IF(H84=0,0,K84/$K$109)</f>
        <v>3.2598010021671939E-2</v>
      </c>
      <c r="M84" s="1147" t="s">
        <v>9816</v>
      </c>
      <c r="N84" s="95" t="b">
        <f t="shared" ref="N84:N89" si="15">F84=M84</f>
        <v>0</v>
      </c>
    </row>
    <row r="85" spans="1:14" s="95" customFormat="1" ht="24.95" customHeight="1">
      <c r="A85" s="103"/>
      <c r="B85" s="51" t="s">
        <v>48</v>
      </c>
      <c r="C85" s="54">
        <v>99241</v>
      </c>
      <c r="D85" s="51" t="s">
        <v>2789</v>
      </c>
      <c r="E85" s="51" t="s">
        <v>20485</v>
      </c>
      <c r="F85" s="176" t="str">
        <f>IF($B85="SINAPI",VLOOKUP($C85,'SERVIÇOS SINAPI JAN 22'!$B:$E,2,FALSE),IF($B85="SICRO",VLOOKUP($C85,'SERVIÇO OUT SICRO '!$B:$E,2,FALSE),IF($B85="COMPOSIÇÃO",VLOOKUP($C85,COMPOSIÇÕES!$A:$D,2,FALSE),IF($B85="I-SINAPI",VLOOKUP($C85,'INSUMOS SINAPI JAN 22'!$A:$D,2,FALSE)))))</f>
        <v>ACRÉSCIMO PARA POÇO DE VISITA RETANGULAR PARA DRENAGEM, EM ALVENARIA COM BLOCOS DE CONCRETO, DIMENSÕES INTERNAS = 1,5X1,5 M. AF_12/2020</v>
      </c>
      <c r="G85" s="650" t="str">
        <f>IF($B85="SINAPI",VLOOKUP($C85,'SERVIÇOS SINAPI JAN 22'!$B:$E,3,FALSE),IF($B85="SICRO",VLOOKUP($C85,'SERVIÇO OUT SICRO '!$B:$E,3,FALSE),IF($B85="COMPOSIÇÃO",VLOOKUP($C85,COMPOSIÇÕES!$A:$D,3,FALSE),IF($B85="I-SINAPI",VLOOKUP($C85,'INSUMOS SINAPI JAN 22'!$A:$D,3,FALSE)))))</f>
        <v>M</v>
      </c>
      <c r="H85" s="1269">
        <v>1.3980000000000001</v>
      </c>
      <c r="I85" s="672">
        <f>IF($B85="SINAPI",VLOOKUP($C85,'SERVIÇOS SINAPI JAN 22'!$B:$E,4,FALSE),IF($B85="SICRO",VLOOKUP($C85,'SERVIÇO OUT SICRO '!$B:$E,4,FALSE),IF($B85="COMPOSIÇÃO",VLOOKUP($C85,COMPOSIÇÕES!$A:$D,4,FALSE),IF($B85="I-SINAPI",VLOOKUP($C85,'INSUMOS SINAPI JAN 22'!$A:$D,4,FALSE)))))</f>
        <v>1460.97</v>
      </c>
      <c r="J85" s="177">
        <f t="shared" si="13"/>
        <v>1754.18</v>
      </c>
      <c r="K85" s="56">
        <f t="shared" si="14"/>
        <v>2452.34</v>
      </c>
      <c r="L85" s="172">
        <f ca="1">IF(H85=0,0,K85/$K$109)</f>
        <v>1.5492844403826081E-3</v>
      </c>
      <c r="M85" s="1147" t="s">
        <v>14189</v>
      </c>
      <c r="N85" s="95" t="b">
        <f t="shared" si="15"/>
        <v>0</v>
      </c>
    </row>
    <row r="86" spans="1:14" s="95" customFormat="1" ht="24.95" customHeight="1">
      <c r="A86" s="103"/>
      <c r="B86" s="51" t="s">
        <v>3269</v>
      </c>
      <c r="C86" s="54" t="str">
        <f>'COMP. DREN'!C14</f>
        <v>COMP DREN 011</v>
      </c>
      <c r="D86" s="51" t="s">
        <v>2789</v>
      </c>
      <c r="E86" s="51" t="s">
        <v>20486</v>
      </c>
      <c r="F86" s="176" t="str">
        <f ca="1">IF($B86="SINAPI",VLOOKUP($C86,'SERVIÇOS SINAPI JAN 22'!$B:$E,2,FALSE),IF($B86="COMPOSIÇÃO",VLOOKUP($C86,COMPOSIÇÕES!$A:$D,2,FALSE),IF($B86="I-SINAPI",VLOOKUP($C86,'INSUMOS SINAPI JAN 22'!$A:$D,2,FALSE))))</f>
        <v xml:space="preserve">TAMPAO FOFO ARTICULADO, CLASSE D400 CARGA MAX 12,5 T, REDONDO TAMPA 600 MM, REDE PLUVIAL/ESGOTO, P = CHAMINE CX AREIA / POCO VISITA </v>
      </c>
      <c r="G86" s="650" t="str">
        <f ca="1">IF($B86="SINAPI",VLOOKUP($C86,'SERVIÇOS SINAPI JAN 22'!$B:$E,3,FALSE),IF($B86="COMPOSIÇÃO",VLOOKUP($C86,COMPOSIÇÕES!$A:$D,3,FALSE),IF($B86="I-SINAPI",VLOOKUP($C86,'INSUMOS SINAPI JAN 22'!$A:$D,3,FALSE))))</f>
        <v>UN</v>
      </c>
      <c r="H86" s="1269">
        <v>12</v>
      </c>
      <c r="I86" s="672">
        <f ca="1">IF($B86="SINAPI",VLOOKUP($C86,'SERVIÇOS SINAPI JAN 22'!$B:$E,4,FALSE),IF($B86="SICRO",VLOOKUP($C86,'SERVIÇO OUT SICRO '!$B:$E,4,FALSE),IF($B86="COMPOSIÇÃO",VLOOKUP($C86,COMPOSIÇÕES!$A:$D,4,FALSE),IF($B86="I-SINAPI",VLOOKUP($C86,'INSUMOS SINAPI JAN 22'!$A:$D,4,FALSE)))))</f>
        <v>887.13</v>
      </c>
      <c r="J86" s="177">
        <f ca="1">TRUNC(IF(D86="SERVIÇO",(1+$K$8)*$I86,(1+$K$9)*$I86),2)</f>
        <v>1065.17</v>
      </c>
      <c r="K86" s="56">
        <f ca="1">TRUNC(H86*J86,2)</f>
        <v>12782.04</v>
      </c>
      <c r="L86" s="172">
        <f ca="1">IF(H86=0,0,K86/$K$109)</f>
        <v>8.0751509531093203E-3</v>
      </c>
      <c r="M86" s="1147" t="s">
        <v>16501</v>
      </c>
      <c r="N86" s="95" t="b">
        <f t="shared" ca="1" si="15"/>
        <v>1</v>
      </c>
    </row>
    <row r="87" spans="1:14" s="95" customFormat="1" ht="20.100000000000001" customHeight="1">
      <c r="A87" s="103"/>
      <c r="B87" s="48"/>
      <c r="C87" s="50"/>
      <c r="D87" s="49"/>
      <c r="E87" s="49"/>
      <c r="F87" s="994" t="s">
        <v>9106</v>
      </c>
      <c r="G87" s="995"/>
      <c r="H87" s="1280"/>
      <c r="I87" s="996"/>
      <c r="J87" s="179"/>
      <c r="K87" s="26"/>
      <c r="L87" s="28"/>
      <c r="M87" s="1147"/>
      <c r="N87" s="95" t="b">
        <f t="shared" si="15"/>
        <v>0</v>
      </c>
    </row>
    <row r="88" spans="1:14" s="95" customFormat="1" ht="20.100000000000001" customHeight="1">
      <c r="A88" s="103"/>
      <c r="B88" s="48"/>
      <c r="C88" s="50"/>
      <c r="D88" s="49"/>
      <c r="E88" s="49"/>
      <c r="F88" s="994" t="s">
        <v>16516</v>
      </c>
      <c r="G88" s="995"/>
      <c r="H88" s="1280"/>
      <c r="I88" s="996"/>
      <c r="J88" s="179"/>
      <c r="K88" s="26"/>
      <c r="L88" s="28"/>
      <c r="M88" s="1147"/>
      <c r="N88" s="95" t="b">
        <f t="shared" si="15"/>
        <v>0</v>
      </c>
    </row>
    <row r="89" spans="1:14" s="95" customFormat="1">
      <c r="A89" s="103"/>
      <c r="B89" s="51" t="s">
        <v>3269</v>
      </c>
      <c r="C89" s="54" t="str">
        <f>'COMP. DREN'!C25</f>
        <v>COMP DREN 012</v>
      </c>
      <c r="D89" s="51" t="s">
        <v>2789</v>
      </c>
      <c r="E89" s="51" t="s">
        <v>20487</v>
      </c>
      <c r="F89" s="176" t="str">
        <f ca="1">IF($B89="SINAPI",VLOOKUP($C89,'SERVIÇOS SINAPI JAN 22'!$B:$E,2,FALSE),IF($B89="COMPOSIÇÃO",VLOOKUP($C89,COMPOSIÇÕES!$A:$D,2,FALSE),IF($B89="I-SINAPI",VLOOKUP($C89,'INSUMOS SINAPI JAN 22'!$A:$D,2,FALSE))))</f>
        <v>EXECUÇÃO DE BERÇO DE AREIA PARA ASSENTAMENTO DE TUBO</v>
      </c>
      <c r="G89" s="650" t="str">
        <f ca="1">IF($B89="SINAPI",VLOOKUP($C89,'SERVIÇOS SINAPI JAN 22'!$B:$E,3,FALSE),IF($B89="COMPOSIÇÃO",VLOOKUP($C89,COMPOSIÇÕES!$A:$D,3,FALSE),IF($B89="I-SINAPI",VLOOKUP($C89,'INSUMOS SINAPI JAN 22'!$A:$D,3,FALSE))))</f>
        <v>M3</v>
      </c>
      <c r="H89" s="1269">
        <v>138.37</v>
      </c>
      <c r="I89" s="672">
        <f ca="1">IF($B89="SINAPI",VLOOKUP($C89,'SERVIÇOS SINAPI JAN 22'!$B:$E,4,FALSE),IF($B89="SICRO",VLOOKUP($C89,'SERVIÇO OUT SICRO '!$B:$E,4,FALSE),IF($B89="COMPOSIÇÃO",VLOOKUP($C89,COMPOSIÇÕES!$A:$D,4,FALSE),IF($B89="I-SINAPI",VLOOKUP($C89,'INSUMOS SINAPI JAN 22'!$A:$D,4,FALSE)))))</f>
        <v>120.27000000000001</v>
      </c>
      <c r="J89" s="177">
        <f ca="1">TRUNC(IF(D89="SERVIÇO",(1+$K$8)*$I89,(1+$K$9)*$I89),2)</f>
        <v>144.4</v>
      </c>
      <c r="K89" s="56">
        <f ca="1">TRUNC(H89*J89,2)</f>
        <v>19980.62</v>
      </c>
      <c r="L89" s="172">
        <f ca="1">IF(H89=0,0,K89/$K$109)</f>
        <v>1.2622908599622215E-2</v>
      </c>
      <c r="M89" s="1147" t="s">
        <v>16503</v>
      </c>
      <c r="N89" s="95" t="b">
        <f t="shared" ca="1" si="15"/>
        <v>1</v>
      </c>
    </row>
    <row r="90" spans="1:14" s="95" customFormat="1" ht="20.100000000000001" customHeight="1">
      <c r="A90" s="103"/>
      <c r="B90" s="48"/>
      <c r="C90" s="50"/>
      <c r="D90" s="49"/>
      <c r="E90" s="49"/>
      <c r="F90" s="994" t="s">
        <v>20478</v>
      </c>
      <c r="G90" s="995"/>
      <c r="H90" s="25"/>
      <c r="I90" s="996"/>
      <c r="J90" s="179"/>
      <c r="K90" s="26"/>
      <c r="L90" s="28"/>
      <c r="M90" s="1147"/>
    </row>
    <row r="91" spans="1:14" s="1504" customFormat="1" ht="25.5">
      <c r="A91" s="1493"/>
      <c r="B91" s="1494" t="s">
        <v>4109</v>
      </c>
      <c r="C91" s="1495">
        <v>7745</v>
      </c>
      <c r="D91" s="1494" t="s">
        <v>2788</v>
      </c>
      <c r="E91" s="1494" t="s">
        <v>20488</v>
      </c>
      <c r="F91" s="1496" t="str">
        <f>IF($B91="SINAPI",VLOOKUP($C91,'SERVIÇOS SINAPI JAN 22'!$B:$E,2,FALSE),IF($B91="COMPOSIÇÃO",VLOOKUP($C91,COMPOSIÇÕES!$A:$D,2,FALSE),IF($B91="I-SINAPI",VLOOKUP($C91,'INSUMOS SINAPI JAN 22'!$A:$D,2,FALSE))))</f>
        <v>TUBO DE CONCRETO ARMADO PARA AGUAS PLUVIAIS, CLASSE PA-1, COM ENCAIXE PONTA E BOLSA, DIAMETRO NOMINAL DE 400 MM</v>
      </c>
      <c r="G91" s="1497" t="str">
        <f>IF($B91="SINAPI",VLOOKUP($C91,'SERVIÇOS SINAPI JAN 22'!$B:$E,3,FALSE),IF($B91="COMPOSIÇÃO",VLOOKUP($C91,COMPOSIÇÕES!$A:$D,3,FALSE),IF($B91="I-SINAPI",VLOOKUP($C91,'INSUMOS SINAPI JAN 22'!$A:$D,3,FALSE))))</f>
        <v xml:space="preserve">M     </v>
      </c>
      <c r="H91" s="1498">
        <v>13</v>
      </c>
      <c r="I91" s="1499">
        <f>IF($B91="SINAPI",VLOOKUP($C91,'SERVIÇOS SINAPI JAN 22'!$B:$E,4,FALSE),IF($B91="SICRO",VLOOKUP($C91,'SERVIÇO OUT SICRO '!$B:$E,4,FALSE),IF($B91="COMPOSIÇÃO",VLOOKUP($C91,COMPOSIÇÕES!$A:$D,4,FALSE),IF($B91="I-SINAPI",VLOOKUP($C91,'INSUMOS SINAPI JAN 22'!$A:$D,4,FALSE)))))</f>
        <v>111.11</v>
      </c>
      <c r="J91" s="1500">
        <f t="shared" ref="J91:J93" si="16">TRUNC(IF(D91="SERVIÇO",(1+$K$8)*$I91,(1+$K$9)*$I91),2)</f>
        <v>127.77</v>
      </c>
      <c r="K91" s="1501">
        <f t="shared" ref="K91:K93" si="17">TRUNC(H91*J91,2)</f>
        <v>1661.01</v>
      </c>
      <c r="L91" s="1502">
        <f ca="1">IF(H91=0,0,K91/$K$109)</f>
        <v>1.0493556963226615E-3</v>
      </c>
      <c r="M91" s="1503" t="s">
        <v>103</v>
      </c>
      <c r="N91" s="1504" t="b">
        <f>F91=M91</f>
        <v>0</v>
      </c>
    </row>
    <row r="92" spans="1:14" s="1504" customFormat="1" ht="25.5">
      <c r="A92" s="1493"/>
      <c r="B92" s="1494" t="s">
        <v>4109</v>
      </c>
      <c r="C92" s="1495">
        <v>7725</v>
      </c>
      <c r="D92" s="1494" t="s">
        <v>2788</v>
      </c>
      <c r="E92" s="1494" t="s">
        <v>20489</v>
      </c>
      <c r="F92" s="1496" t="str">
        <f>IF($B92="SINAPI",VLOOKUP($C92,'SERVIÇOS SINAPI JAN 22'!$B:$E,2,FALSE),IF($B92="COMPOSIÇÃO",VLOOKUP($C92,COMPOSIÇÕES!$A:$D,2,FALSE),IF($B92="I-SINAPI",VLOOKUP($C92,'INSUMOS SINAPI JAN 22'!$A:$D,2,FALSE))))</f>
        <v>TUBO DE CONCRETO ARMADO PARA AGUAS PLUVIAIS, CLASSE PA-1, COM ENCAIXE PONTA E BOLSA, DIAMETRO NOMINAL DE = 600 MM</v>
      </c>
      <c r="G92" s="1497" t="str">
        <f>IF($B92="SINAPI",VLOOKUP($C92,'SERVIÇOS SINAPI JAN 22'!$B:$E,3,FALSE),IF($B92="COMPOSIÇÃO",VLOOKUP($C92,COMPOSIÇÕES!$A:$D,3,FALSE),IF($B92="I-SINAPI",VLOOKUP($C92,'INSUMOS SINAPI JAN 22'!$A:$D,3,FALSE))))</f>
        <v xml:space="preserve">M     </v>
      </c>
      <c r="H92" s="1498">
        <v>687</v>
      </c>
      <c r="I92" s="1499">
        <f>IF($B92="SINAPI",VLOOKUP($C92,'SERVIÇOS SINAPI JAN 22'!$B:$E,4,FALSE),IF($B92="SICRO",VLOOKUP($C92,'SERVIÇO OUT SICRO '!$B:$E,4,FALSE),IF($B92="COMPOSIÇÃO",VLOOKUP($C92,COMPOSIÇÕES!$A:$D,4,FALSE),IF($B92="I-SINAPI",VLOOKUP($C92,'INSUMOS SINAPI JAN 22'!$A:$D,4,FALSE)))))</f>
        <v>215</v>
      </c>
      <c r="J92" s="1500">
        <f t="shared" si="16"/>
        <v>247.25</v>
      </c>
      <c r="K92" s="1501">
        <f t="shared" si="17"/>
        <v>169860.75</v>
      </c>
      <c r="L92" s="1502">
        <f ca="1">IF(H92=0,0,K92/$K$109)</f>
        <v>0.10731082028051579</v>
      </c>
      <c r="M92" s="1503" t="s">
        <v>105</v>
      </c>
      <c r="N92" s="1504" t="b">
        <f>F92=M92</f>
        <v>0</v>
      </c>
    </row>
    <row r="93" spans="1:14" s="1504" customFormat="1" ht="25.5">
      <c r="A93" s="1493"/>
      <c r="B93" s="1494" t="s">
        <v>4109</v>
      </c>
      <c r="C93" s="1495">
        <v>7750</v>
      </c>
      <c r="D93" s="1494" t="s">
        <v>2788</v>
      </c>
      <c r="E93" s="1494" t="s">
        <v>20490</v>
      </c>
      <c r="F93" s="1496" t="str">
        <f>IF($B93="SINAPI",VLOOKUP($C93,'SERVIÇOS SINAPI JAN 22'!$B:$E,2,FALSE),IF($B93="COMPOSIÇÃO",VLOOKUP($C93,COMPOSIÇÕES!$A:$D,2,FALSE),IF($B93="I-SINAPI",VLOOKUP($C93,'INSUMOS SINAPI JAN 22'!$A:$D,2,FALSE))))</f>
        <v>TUBO DE CONCRETO ARMADO PARA AGUAS PLUVIAIS, CLASSE PA-1, COM ENCAIXE PONTA E BOLSA, DIAMETRO NOMINAL DE 800 MM</v>
      </c>
      <c r="G93" s="1497" t="str">
        <f>IF($B93="SINAPI",VLOOKUP($C93,'SERVIÇOS SINAPI JAN 22'!$B:$E,3,FALSE),IF($B93="COMPOSIÇÃO",VLOOKUP($C93,COMPOSIÇÕES!$A:$D,3,FALSE),IF($B93="I-SINAPI",VLOOKUP($C93,'INSUMOS SINAPI JAN 22'!$A:$D,3,FALSE))))</f>
        <v xml:space="preserve">M     </v>
      </c>
      <c r="H93" s="1498">
        <v>400</v>
      </c>
      <c r="I93" s="1499">
        <f>IF($B93="SINAPI",VLOOKUP($C93,'SERVIÇOS SINAPI JAN 22'!$B:$E,4,FALSE),IF($B93="SICRO",VLOOKUP($C93,'SERVIÇO OUT SICRO '!$B:$E,4,FALSE),IF($B93="COMPOSIÇÃO",VLOOKUP($C93,COMPOSIÇÕES!$A:$D,4,FALSE),IF($B93="I-SINAPI",VLOOKUP($C93,'INSUMOS SINAPI JAN 22'!$A:$D,4,FALSE)))))</f>
        <v>357.73</v>
      </c>
      <c r="J93" s="1500">
        <f t="shared" si="16"/>
        <v>411.38</v>
      </c>
      <c r="K93" s="1501">
        <f t="shared" si="17"/>
        <v>164552</v>
      </c>
      <c r="L93" s="1502">
        <f ca="1">IF(H93=0,0,K93/$K$109)</f>
        <v>0.10395697710506656</v>
      </c>
      <c r="M93" s="1503" t="s">
        <v>107</v>
      </c>
      <c r="N93" s="1504" t="b">
        <f t="shared" si="12"/>
        <v>0</v>
      </c>
    </row>
    <row r="94" spans="1:14" s="1492" customFormat="1" ht="20.100000000000001" customHeight="1">
      <c r="A94" s="103"/>
      <c r="B94" s="48"/>
      <c r="C94" s="50"/>
      <c r="D94" s="49"/>
      <c r="E94" s="49"/>
      <c r="F94" s="994" t="s">
        <v>20479</v>
      </c>
      <c r="G94" s="995"/>
      <c r="H94" s="25"/>
      <c r="I94" s="996"/>
      <c r="J94" s="179"/>
      <c r="K94" s="26"/>
      <c r="L94" s="28"/>
      <c r="M94" s="1147"/>
    </row>
    <row r="95" spans="1:14" s="1504" customFormat="1" ht="38.25">
      <c r="A95" s="1493"/>
      <c r="B95" s="1494" t="s">
        <v>48</v>
      </c>
      <c r="C95" s="1495">
        <v>92809</v>
      </c>
      <c r="D95" s="1494" t="s">
        <v>2789</v>
      </c>
      <c r="E95" s="1494" t="s">
        <v>20491</v>
      </c>
      <c r="F95" s="1496" t="str">
        <f>IF($B95="SINAPI",VLOOKUP($C95,'SERVIÇOS SINAPI JAN 22'!$B:$E,2,FALSE),IF($B95="COMPOSIÇÃO",VLOOKUP($C95,COMPOSIÇÕES!$A:$D,2,FALSE),IF($B95="I-SINAPI",VLOOKUP($C95,'INSUMOS SINAPI JAN 22'!$A:$D,2,FALSE))))</f>
        <v>ASSENTAMENTO DE TUBO DE CONCRETO PARA REDES COLETORAS DE ÁGUAS PLUVIAIS, DIÂMETRO DE 400 MM, JUNTA RÍGIDA, INSTALADO EM LOCAL COM BAIXO NÍVEL DE INTERFERÊNCIAS (NÃO INCLUI FORNECIMENTO). AF_12/2015</v>
      </c>
      <c r="G95" s="1497" t="str">
        <f>IF($B95="SINAPI",VLOOKUP($C95,'SERVIÇOS SINAPI JAN 22'!$B:$E,3,FALSE),IF($B95="COMPOSIÇÃO",VLOOKUP($C95,COMPOSIÇÕES!$A:$D,3,FALSE),IF($B95="I-SINAPI",VLOOKUP($C95,'INSUMOS SINAPI JAN 22'!$A:$D,3,FALSE))))</f>
        <v>M</v>
      </c>
      <c r="H95" s="1498">
        <v>13</v>
      </c>
      <c r="I95" s="1499">
        <f>IF($B95="SINAPI",VLOOKUP($C95,'SERVIÇOS SINAPI JAN 22'!$B:$E,4,FALSE),IF($B95="SICRO",VLOOKUP($C95,'SERVIÇO OUT SICRO '!$B:$E,4,FALSE),IF($B95="COMPOSIÇÃO",VLOOKUP($C95,COMPOSIÇÕES!$A:$D,4,FALSE),IF($B95="I-SINAPI",VLOOKUP($C95,'INSUMOS SINAPI JAN 22'!$A:$D,4,FALSE)))))</f>
        <v>43.96</v>
      </c>
      <c r="J95" s="1500">
        <f t="shared" ref="J95:J97" si="18">TRUNC(IF(D95="SERVIÇO",(1+$K$8)*$I95,(1+$K$9)*$I95),2)</f>
        <v>52.78</v>
      </c>
      <c r="K95" s="1501">
        <f t="shared" ref="K95:K97" si="19">TRUNC(H95*J95,2)</f>
        <v>686.14</v>
      </c>
      <c r="L95" s="1502">
        <f ca="1">IF(H95=0,0,K95/$K$109)</f>
        <v>4.3347416179001389E-4</v>
      </c>
      <c r="M95" s="1503" t="s">
        <v>103</v>
      </c>
      <c r="N95" s="1504" t="b">
        <f>F95=M95</f>
        <v>0</v>
      </c>
    </row>
    <row r="96" spans="1:14" s="1504" customFormat="1" ht="38.25">
      <c r="A96" s="1493"/>
      <c r="B96" s="1494" t="s">
        <v>48</v>
      </c>
      <c r="C96" s="1495">
        <v>92811</v>
      </c>
      <c r="D96" s="1494" t="s">
        <v>2789</v>
      </c>
      <c r="E96" s="1494" t="s">
        <v>20492</v>
      </c>
      <c r="F96" s="1496" t="str">
        <f>IF($B96="SINAPI",VLOOKUP($C96,'SERVIÇOS SINAPI JAN 22'!$B:$E,2,FALSE),IF($B96="COMPOSIÇÃO",VLOOKUP($C96,COMPOSIÇÕES!$A:$D,2,FALSE),IF($B96="I-SINAPI",VLOOKUP($C96,'INSUMOS SINAPI JAN 22'!$A:$D,2,FALSE))))</f>
        <v>ASSENTAMENTO DE TUBO DE CONCRETO PARA REDES COLETORAS DE ÁGUAS PLUVIAIS, DIÂMETRO DE 600 MM, JUNTA RÍGIDA, INSTALADO EM LOCAL COM BAIXO NÍVEL DE INTERFERÊNCIAS (NÃO INCLUI FORNECIMENTO). AF_12/2015</v>
      </c>
      <c r="G96" s="1497" t="str">
        <f>IF($B96="SINAPI",VLOOKUP($C96,'SERVIÇOS SINAPI JAN 22'!$B:$E,3,FALSE),IF($B96="COMPOSIÇÃO",VLOOKUP($C96,COMPOSIÇÕES!$A:$D,3,FALSE),IF($B96="I-SINAPI",VLOOKUP($C96,'INSUMOS SINAPI JAN 22'!$A:$D,3,FALSE))))</f>
        <v>M</v>
      </c>
      <c r="H96" s="1498">
        <v>687</v>
      </c>
      <c r="I96" s="1499">
        <f>IF($B96="SINAPI",VLOOKUP($C96,'SERVIÇOS SINAPI JAN 22'!$B:$E,4,FALSE),IF($B96="SICRO",VLOOKUP($C96,'SERVIÇO OUT SICRO '!$B:$E,4,FALSE),IF($B96="COMPOSIÇÃO",VLOOKUP($C96,COMPOSIÇÕES!$A:$D,4,FALSE),IF($B96="I-SINAPI",VLOOKUP($C96,'INSUMOS SINAPI JAN 22'!$A:$D,4,FALSE)))))</f>
        <v>63.8</v>
      </c>
      <c r="J96" s="1500">
        <f t="shared" si="18"/>
        <v>76.599999999999994</v>
      </c>
      <c r="K96" s="1501">
        <f t="shared" si="19"/>
        <v>52624.2</v>
      </c>
      <c r="L96" s="1502">
        <f ca="1">IF(H96=0,0,K96/$K$109)</f>
        <v>3.324573845697678E-2</v>
      </c>
      <c r="M96" s="1503" t="s">
        <v>105</v>
      </c>
      <c r="N96" s="1504" t="b">
        <f>F96=M96</f>
        <v>0</v>
      </c>
    </row>
    <row r="97" spans="1:27" s="1504" customFormat="1" ht="38.25">
      <c r="A97" s="1493"/>
      <c r="B97" s="1494" t="s">
        <v>48</v>
      </c>
      <c r="C97" s="1495">
        <v>92813</v>
      </c>
      <c r="D97" s="1494" t="s">
        <v>2789</v>
      </c>
      <c r="E97" s="1494" t="s">
        <v>20493</v>
      </c>
      <c r="F97" s="1496" t="str">
        <f>IF($B97="SINAPI",VLOOKUP($C97,'SERVIÇOS SINAPI JAN 22'!$B:$E,2,FALSE),IF($B97="COMPOSIÇÃO",VLOOKUP($C97,COMPOSIÇÕES!$A:$D,2,FALSE),IF($B97="I-SINAPI",VLOOKUP($C97,'INSUMOS SINAPI JAN 22'!$A:$D,2,FALSE))))</f>
        <v>ASSENTAMENTO DE TUBO DE CONCRETO PARA REDES COLETORAS DE ÁGUAS PLUVIAIS, DIÂMETRO DE 800 MM, JUNTA RÍGIDA, INSTALADO EM LOCAL COM BAIXO NÍVEL DE INTERFERÊNCIAS (NÃO INCLUI FORNECIMENTO). AF_12/2015</v>
      </c>
      <c r="G97" s="1497" t="str">
        <f>IF($B97="SINAPI",VLOOKUP($C97,'SERVIÇOS SINAPI JAN 22'!$B:$E,3,FALSE),IF($B97="COMPOSIÇÃO",VLOOKUP($C97,COMPOSIÇÕES!$A:$D,3,FALSE),IF($B97="I-SINAPI",VLOOKUP($C97,'INSUMOS SINAPI JAN 22'!$A:$D,3,FALSE))))</f>
        <v>M</v>
      </c>
      <c r="H97" s="1498">
        <v>400</v>
      </c>
      <c r="I97" s="1499">
        <f>IF($B97="SINAPI",VLOOKUP($C97,'SERVIÇOS SINAPI JAN 22'!$B:$E,4,FALSE),IF($B97="SICRO",VLOOKUP($C97,'SERVIÇO OUT SICRO '!$B:$E,4,FALSE),IF($B97="COMPOSIÇÃO",VLOOKUP($C97,COMPOSIÇÕES!$A:$D,4,FALSE),IF($B97="I-SINAPI",VLOOKUP($C97,'INSUMOS SINAPI JAN 22'!$A:$D,4,FALSE)))))</f>
        <v>85.89</v>
      </c>
      <c r="J97" s="1500">
        <f t="shared" si="18"/>
        <v>103.12</v>
      </c>
      <c r="K97" s="1501">
        <f t="shared" si="19"/>
        <v>41248</v>
      </c>
      <c r="L97" s="1502">
        <f ca="1">IF(H97=0,0,K97/$K$109)</f>
        <v>2.6058737612607474E-2</v>
      </c>
      <c r="M97" s="1503" t="s">
        <v>107</v>
      </c>
      <c r="N97" s="1504" t="b">
        <f t="shared" ref="N97" si="20">F97=M97</f>
        <v>0</v>
      </c>
    </row>
    <row r="98" spans="1:27" s="95" customFormat="1" ht="20.100000000000001" customHeight="1">
      <c r="A98" s="103"/>
      <c r="B98" s="48"/>
      <c r="C98" s="50"/>
      <c r="D98" s="49"/>
      <c r="E98" s="49"/>
      <c r="F98" s="994" t="s">
        <v>9818</v>
      </c>
      <c r="G98" s="995"/>
      <c r="H98" s="25"/>
      <c r="I98" s="996"/>
      <c r="J98" s="179"/>
      <c r="K98" s="26"/>
      <c r="L98" s="28"/>
      <c r="M98" s="1147"/>
      <c r="N98" s="95" t="b">
        <f t="shared" si="12"/>
        <v>0</v>
      </c>
    </row>
    <row r="99" spans="1:27" s="95" customFormat="1" ht="27.75" customHeight="1">
      <c r="A99" s="103"/>
      <c r="B99" s="51" t="s">
        <v>49</v>
      </c>
      <c r="C99" s="54">
        <v>2003644</v>
      </c>
      <c r="D99" s="51" t="s">
        <v>2789</v>
      </c>
      <c r="E99" s="51" t="s">
        <v>20494</v>
      </c>
      <c r="F99" s="176" t="str">
        <f>IF($B99="SINAPI",VLOOKUP($C99,'SERVIÇOS SINAPI JAN 22'!$B:$E,2,FALSE),IF($B99="SICRO",VLOOKUP($C99,'SERVIÇO OUT SICRO '!$B:$E,2,FALSE),IF($B99="COMPOSIÇÃO",VLOOKUP($C99,COMPOSIÇÕES!$A:$D,2,FALSE),IF($B99="I-SINAPI",VLOOKUP($C99,'INSUMOS SINAPI JAN 22'!$A:$D,2,FALSE)))))</f>
        <v>CAIXA DE LIGAÇÃO E PASSAGEM - CLP 02 - AREIA E BRITA COMERCIAIS</v>
      </c>
      <c r="G99" s="650" t="str">
        <f>IF($B99="SINAPI",VLOOKUP($C99,'SERVIÇOS SINAPI JAN 22'!$B:$E,3,FALSE),IF($B99="SICRO",VLOOKUP($C99,'SERVIÇO OUT SICRO '!$B:$E,3,FALSE),IF($B99="COMPOSIÇÃO",VLOOKUP($C99,COMPOSIÇÕES!$A:$D,3,FALSE),IF($B99="I-SINAPI",VLOOKUP($C99,'INSUMOS SINAPI JAN 22'!$A:$D,3,FALSE)))))</f>
        <v>un</v>
      </c>
      <c r="H99" s="55">
        <v>2</v>
      </c>
      <c r="I99" s="672">
        <f>IF($B99="SINAPI",VLOOKUP($C99,'SERVIÇOS SINAPI JAN 22'!$B:$E,4,FALSE),IF($B99="SICRO",VLOOKUP($C99,'SERVIÇO OUT SICRO '!$B:$E,4,FALSE),IF($B99="COMPOSIÇÃO",VLOOKUP($C99,COMPOSIÇÕES!$A:$D,4,FALSE),IF($B99="I-SINAPI",VLOOKUP($C99,'INSUMOS SINAPI JAN 22'!$A:$D,4,FALSE)))))</f>
        <v>1237.53</v>
      </c>
      <c r="J99" s="177">
        <f t="shared" ref="J99" si="21">TRUNC(IF(D99="SERVIÇO",(1+$K$8)*$I99,(1+$K$9)*$I99),2)</f>
        <v>1485.9</v>
      </c>
      <c r="K99" s="56">
        <f t="shared" ref="K99" si="22">TRUNC(H99*J99,2)</f>
        <v>2971.8</v>
      </c>
      <c r="L99" s="172">
        <f ca="1">IF(H99=0,0,K99/$K$109)</f>
        <v>1.8774572448881617E-3</v>
      </c>
      <c r="M99" s="1147" t="s">
        <v>14014</v>
      </c>
      <c r="N99" s="95" t="b">
        <f>F99=M99</f>
        <v>1</v>
      </c>
    </row>
    <row r="100" spans="1:27" s="95" customFormat="1" ht="20.100000000000001" customHeight="1">
      <c r="A100" s="103"/>
      <c r="B100" s="48"/>
      <c r="C100" s="50"/>
      <c r="D100" s="49"/>
      <c r="E100" s="49"/>
      <c r="F100" s="994" t="s">
        <v>9107</v>
      </c>
      <c r="G100" s="995"/>
      <c r="H100" s="25"/>
      <c r="I100" s="996"/>
      <c r="J100" s="179"/>
      <c r="K100" s="26"/>
      <c r="L100" s="28"/>
      <c r="M100" s="1147"/>
      <c r="N100" s="95" t="b">
        <f t="shared" si="12"/>
        <v>0</v>
      </c>
    </row>
    <row r="101" spans="1:27" s="95" customFormat="1" ht="20.100000000000001" customHeight="1">
      <c r="A101" s="103"/>
      <c r="B101" s="48"/>
      <c r="C101" s="50"/>
      <c r="D101" s="49"/>
      <c r="E101" s="49"/>
      <c r="F101" s="994" t="s">
        <v>49</v>
      </c>
      <c r="G101" s="995"/>
      <c r="H101" s="25"/>
      <c r="I101" s="996"/>
      <c r="J101" s="179"/>
      <c r="K101" s="26"/>
      <c r="L101" s="28"/>
      <c r="M101" s="1147"/>
      <c r="N101" s="95" t="b">
        <f t="shared" si="12"/>
        <v>0</v>
      </c>
    </row>
    <row r="102" spans="1:27" s="95" customFormat="1" ht="30" customHeight="1">
      <c r="A102" s="103"/>
      <c r="B102" s="51" t="s">
        <v>49</v>
      </c>
      <c r="C102" s="54">
        <v>2003634</v>
      </c>
      <c r="D102" s="51" t="s">
        <v>2789</v>
      </c>
      <c r="E102" s="51" t="s">
        <v>20495</v>
      </c>
      <c r="F102" s="176" t="str">
        <f>IF($B102="SINAPI",VLOOKUP($C102,'SERVIÇOS SINAPI JAN 22'!$B:$E,2,FALSE),IF($B102="SICRO",VLOOKUP($C102,'SERVIÇO OUT SICRO '!$B:$E,2,FALSE),IF($B102="COMPOSIÇÃO",VLOOKUP($C102,COMPOSIÇÕES!$A:$D,2,FALSE),IF($B102="I-SINAPI",VLOOKUP($C102,'INSUMOS SINAPI JAN 22'!$A:$D,2,FALSE)))))</f>
        <v>BOCA DE LOBO DUPLA - GRELHA DE CONCRETO - BLDG 01 - AREIA E BRITA COMERCIAIS</v>
      </c>
      <c r="G102" s="650" t="str">
        <f>IF($B102="SINAPI",VLOOKUP($C102,'SERVIÇOS SINAPI JAN 22'!$B:$E,3,FALSE),IF($B102="SICRO",VLOOKUP($C102,'SERVIÇO OUT SICRO '!$B:$E,3,FALSE),IF($B102="COMPOSIÇÃO",VLOOKUP($C102,COMPOSIÇÕES!$A:$D,3,FALSE),IF($B102="I-SINAPI",VLOOKUP($C102,'INSUMOS SINAPI JAN 22'!$A:$D,3,FALSE)))))</f>
        <v>un</v>
      </c>
      <c r="H102" s="55">
        <v>8</v>
      </c>
      <c r="I102" s="672">
        <f>IF($B102="SINAPI",VLOOKUP($C102,'SERVIÇOS SINAPI JAN 22'!$B:$E,4,FALSE),IF($B102="SICRO",VLOOKUP($C102,'SERVIÇO OUT SICRO '!$B:$E,4,FALSE),IF($B102="COMPOSIÇÃO",VLOOKUP($C102,COMPOSIÇÕES!$A:$D,4,FALSE),IF($B102="I-SINAPI",VLOOKUP($C102,'INSUMOS SINAPI JAN 22'!$A:$D,4,FALSE)))))</f>
        <v>1457.08</v>
      </c>
      <c r="J102" s="177">
        <f>TRUNC(IF(D102="SERVIÇO",(1+$K$8)*$I102,(1+$K$9)*$I102),2)</f>
        <v>1749.51</v>
      </c>
      <c r="K102" s="56">
        <f>TRUNC(H102*J102,2)</f>
        <v>13996.08</v>
      </c>
      <c r="L102" s="172">
        <f ca="1">IF(H102=0,0,K102/$K$109)</f>
        <v>8.842129953575039E-3</v>
      </c>
      <c r="M102" s="1147" t="s">
        <v>9820</v>
      </c>
      <c r="N102" s="95" t="b">
        <f t="shared" si="12"/>
        <v>1</v>
      </c>
    </row>
    <row r="103" spans="1:27" s="95" customFormat="1">
      <c r="A103" s="103"/>
      <c r="B103" s="48"/>
      <c r="C103" s="50"/>
      <c r="D103" s="49"/>
      <c r="E103" s="49"/>
      <c r="F103" s="23" t="s">
        <v>9821</v>
      </c>
      <c r="G103" s="24"/>
      <c r="H103" s="25"/>
      <c r="I103" s="178"/>
      <c r="J103" s="179"/>
      <c r="K103" s="26"/>
      <c r="L103" s="28"/>
      <c r="M103" s="1147"/>
      <c r="N103" s="95" t="b">
        <f t="shared" si="12"/>
        <v>0</v>
      </c>
    </row>
    <row r="104" spans="1:27" s="95" customFormat="1" ht="20.100000000000001" customHeight="1">
      <c r="A104" s="103"/>
      <c r="B104" s="48"/>
      <c r="C104" s="50"/>
      <c r="D104" s="49"/>
      <c r="E104" s="49"/>
      <c r="F104" s="23" t="s">
        <v>9822</v>
      </c>
      <c r="G104" s="24"/>
      <c r="H104" s="25"/>
      <c r="I104" s="178"/>
      <c r="J104" s="179"/>
      <c r="K104" s="26"/>
      <c r="L104" s="28"/>
      <c r="M104" s="1147"/>
      <c r="N104" s="95" t="b">
        <f t="shared" si="12"/>
        <v>0</v>
      </c>
    </row>
    <row r="105" spans="1:27" s="95" customFormat="1" ht="30" customHeight="1">
      <c r="A105" s="103"/>
      <c r="B105" s="51" t="s">
        <v>48</v>
      </c>
      <c r="C105" s="54">
        <v>95879</v>
      </c>
      <c r="D105" s="51" t="s">
        <v>2789</v>
      </c>
      <c r="E105" s="51" t="s">
        <v>20496</v>
      </c>
      <c r="F105" s="176" t="str">
        <f>IF($B105="SINAPI",VLOOKUP($C105,'SERVIÇOS SINAPI JAN 22'!$B:$E,2,FALSE),IF($B105="COMPOSIÇÃO",VLOOKUP($C105,COMPOSIÇÕES!$A:$D,2,FALSE),IF($B105="I-SINAPI",VLOOKUP($C105,'INSUMOS SINAPI JAN 22'!$A:$D,2,FALSE))))</f>
        <v>TRANSPORTE COM CAMINHÃO BASCULANTE DE 14 M³, EM VIA URBANA PAVIMENTADA, DMT ATÉ 30 KM (UNIDADE: TXKM). AF_07/2020</v>
      </c>
      <c r="G105" s="650" t="str">
        <f>IF($B105="SINAPI",VLOOKUP($C105,'SERVIÇOS SINAPI JAN 22'!$B:$E,3,FALSE),IF($B105="COMPOSIÇÃO",VLOOKUP($C105,COMPOSIÇÕES!$A:$D,3,FALSE),IF($B105="I-SINAPI",VLOOKUP($C105,'INSUMOS SINAPI JAN 22'!$A:$D,3,FALSE))))</f>
        <v>TXKM</v>
      </c>
      <c r="H105" s="55">
        <v>2075.6</v>
      </c>
      <c r="I105" s="672">
        <f>IF($B105="SINAPI",VLOOKUP($C105,'SERVIÇOS SINAPI JAN 22'!$B:$E,4,FALSE),IF($B105="SICRO",VLOOKUP($C105,'SERVIÇO OUT SICRO '!$B:$E,4,FALSE),IF($B105="COMPOSIÇÃO",VLOOKUP($C105,COMPOSIÇÕES!$A:$D,4,FALSE),IF($B105="I-SINAPI",VLOOKUP($C105,'INSUMOS SINAPI JAN 22'!$A:$D,4,FALSE)))))</f>
        <v>1.23</v>
      </c>
      <c r="J105" s="177">
        <f>TRUNC(IF(D105="SERVIÇO",(1+$K$8)*$I105,(1+$K$9)*$I105),2)</f>
        <v>1.47</v>
      </c>
      <c r="K105" s="56">
        <f>TRUNC(H105*J105,2)</f>
        <v>3051.13</v>
      </c>
      <c r="L105" s="172">
        <f ca="1">IF(H105=0,0,K105/$K$109)</f>
        <v>1.9275745755419668E-3</v>
      </c>
      <c r="M105" s="1147" t="s">
        <v>9986</v>
      </c>
      <c r="N105" s="95" t="b">
        <f t="shared" si="12"/>
        <v>1</v>
      </c>
    </row>
    <row r="106" spans="1:27" s="95" customFormat="1" ht="20.100000000000001" customHeight="1">
      <c r="A106" s="103"/>
      <c r="B106" s="48"/>
      <c r="C106" s="50"/>
      <c r="D106" s="49"/>
      <c r="E106" s="49"/>
      <c r="F106" s="23" t="s">
        <v>9823</v>
      </c>
      <c r="G106" s="24"/>
      <c r="H106" s="25"/>
      <c r="I106" s="178"/>
      <c r="J106" s="179"/>
      <c r="K106" s="26"/>
      <c r="L106" s="28"/>
      <c r="M106" s="1147"/>
      <c r="N106" s="95" t="b">
        <f t="shared" si="12"/>
        <v>0</v>
      </c>
    </row>
    <row r="107" spans="1:27" s="95" customFormat="1" ht="44.25" customHeight="1">
      <c r="A107" s="103"/>
      <c r="B107" s="51" t="s">
        <v>49</v>
      </c>
      <c r="C107" s="54">
        <v>5915014</v>
      </c>
      <c r="D107" s="51" t="s">
        <v>2789</v>
      </c>
      <c r="E107" s="51" t="s">
        <v>20497</v>
      </c>
      <c r="F107" s="176" t="str">
        <f>IF($B107="SINAPI",VLOOKUP($C107,'SERVIÇOS SINAPI JAN 22'!$B:$E,2,FALSE),IF($B107="SICRO",VLOOKUP($C107,'SERVIÇO OUT SICRO '!$B:$E,2,FALSE),IF($B107="COMPOSIÇÃO",VLOOKUP($C107,COMPOSIÇÕES!$A:$D,2,FALSE),IF($B107="I-SINAPI",VLOOKUP($C107,'INSUMOS SINAPI JAN 22'!$A:$D,2,FALSE)))))</f>
        <v>TRANSPORTE COM CAMINHÃO CARROCERIA COM CAPACIDADE DE 11 T E COM GUINDAUTO DE 45 T.M - RODOVIA PAVIMENTADA</v>
      </c>
      <c r="G107" s="650" t="str">
        <f>IF($B107="SINAPI",VLOOKUP($C107,'SERVIÇOS SINAPI JAN 22'!$B:$E,3,FALSE),IF($B107="SICRO",VLOOKUP($C107,'SERVIÇO OUT SICRO '!$B:$E,3,FALSE),IF($B107="COMPOSIÇÃO",VLOOKUP($C107,COMPOSIÇÕES!$A:$D,3,FALSE),IF($B107="I-SINAPI",VLOOKUP($C107,'INSUMOS SINAPI JAN 22'!$A:$D,3,FALSE)))))</f>
        <v>tkm</v>
      </c>
      <c r="H107" s="55">
        <v>54308.790000000008</v>
      </c>
      <c r="I107" s="672">
        <f>IF($B107="SINAPI",VLOOKUP($C107,'SERVIÇOS SINAPI JAN 22'!$B:$E,4,FALSE),IF($B107="SICRO",VLOOKUP($C107,'SERVIÇO OUT SICRO '!$B:$E,4,FALSE),IF($B107="COMPOSIÇÃO",VLOOKUP($C107,COMPOSIÇÕES!$A:$D,4,FALSE),IF($B107="I-SINAPI",VLOOKUP($C107,'INSUMOS SINAPI JAN 22'!$A:$D,4,FALSE)))))</f>
        <v>1.2</v>
      </c>
      <c r="J107" s="177">
        <f>TRUNC(IF(D107="SERVIÇO",(1+$K$8)*$I107,(1+$K$9)*$I107),2)</f>
        <v>1.44</v>
      </c>
      <c r="K107" s="56">
        <f>TRUNC(H107*J107,2)</f>
        <v>78204.649999999994</v>
      </c>
      <c r="L107" s="172">
        <f ca="1">IF(H107=0,0,K107/$K$109)</f>
        <v>4.9406382235158142E-2</v>
      </c>
      <c r="M107" s="1147" t="s">
        <v>15590</v>
      </c>
      <c r="N107" s="95" t="b">
        <f t="shared" ref="N107" si="23">F107=M107</f>
        <v>1</v>
      </c>
    </row>
    <row r="108" spans="1:27" s="95" customFormat="1" ht="20.100000000000001" customHeight="1">
      <c r="A108" s="103">
        <f t="shared" ref="A108:A113" si="24">E108</f>
        <v>0</v>
      </c>
      <c r="B108" s="29"/>
      <c r="C108" s="30"/>
      <c r="D108" s="30"/>
      <c r="E108" s="30"/>
      <c r="F108" s="30"/>
      <c r="G108" s="30"/>
      <c r="H108" s="31"/>
      <c r="I108" s="1602" t="s">
        <v>9812</v>
      </c>
      <c r="J108" s="1603"/>
      <c r="K108" s="655">
        <f ca="1">SUM(K70:K107)</f>
        <v>733340.55</v>
      </c>
      <c r="L108" s="174">
        <f ca="1">SUM(L70:L107)</f>
        <v>0.46329346812294536</v>
      </c>
      <c r="M108" s="1147"/>
      <c r="N108" s="95" t="b">
        <f t="shared" si="12"/>
        <v>1</v>
      </c>
      <c r="AA108" s="5"/>
    </row>
    <row r="109" spans="1:27" s="5" customFormat="1" ht="20.100000000000001" customHeight="1">
      <c r="A109" s="103">
        <f t="shared" si="24"/>
        <v>0</v>
      </c>
      <c r="B109" s="1609" t="s">
        <v>63</v>
      </c>
      <c r="C109" s="1610"/>
      <c r="D109" s="1610"/>
      <c r="E109" s="1610"/>
      <c r="F109" s="1610"/>
      <c r="G109" s="1610"/>
      <c r="H109" s="1610"/>
      <c r="I109" s="1610"/>
      <c r="J109" s="1610"/>
      <c r="K109" s="673">
        <f ca="1">K16+K19+K22+K26+K30+K41+K48+K54+K67+K108</f>
        <v>1582885.58</v>
      </c>
      <c r="L109" s="175">
        <f ca="1">L108+L67+L54+L48+L41+L30+L26+L22+L19+L16</f>
        <v>0.99999999999999989</v>
      </c>
      <c r="M109" s="73"/>
      <c r="N109" s="95" t="b">
        <f t="shared" si="12"/>
        <v>1</v>
      </c>
    </row>
    <row r="110" spans="1:27" s="5" customFormat="1" ht="24.95" customHeight="1">
      <c r="A110" s="103">
        <f t="shared" si="24"/>
        <v>0</v>
      </c>
      <c r="B110" s="66" t="s">
        <v>2807</v>
      </c>
      <c r="C110" s="67"/>
      <c r="D110" s="67" t="e">
        <f ca="1">Extenso_Valor(K109)</f>
        <v>#NAME?</v>
      </c>
      <c r="E110" s="268"/>
      <c r="F110" s="268"/>
      <c r="G110" s="268"/>
      <c r="H110" s="268"/>
      <c r="I110" s="268"/>
      <c r="J110" s="268"/>
      <c r="K110" s="268"/>
      <c r="L110" s="269"/>
      <c r="M110" s="1149"/>
      <c r="N110" s="95" t="b">
        <f t="shared" si="12"/>
        <v>1</v>
      </c>
    </row>
    <row r="111" spans="1:27" s="5" customFormat="1" ht="16.5" customHeight="1">
      <c r="A111" s="103">
        <f t="shared" si="24"/>
        <v>0</v>
      </c>
      <c r="B111" s="18" t="s">
        <v>2806</v>
      </c>
      <c r="C111" s="19"/>
      <c r="D111" s="19"/>
      <c r="E111" s="19"/>
      <c r="F111" s="19"/>
      <c r="G111" s="19"/>
      <c r="H111" s="19"/>
      <c r="I111" s="19"/>
      <c r="J111" s="19"/>
      <c r="K111" s="19"/>
      <c r="L111" s="19"/>
      <c r="M111" s="73"/>
      <c r="N111" s="95" t="b">
        <f t="shared" si="12"/>
        <v>1</v>
      </c>
      <c r="O111" s="863"/>
    </row>
    <row r="112" spans="1:27" s="5" customFormat="1" ht="14.25" customHeight="1">
      <c r="A112" s="103">
        <f t="shared" si="24"/>
        <v>0</v>
      </c>
      <c r="B112" s="1598" t="str">
        <f>CONCATENATE("1) TABELA DE REFERÊNCIA SINAPI ",K7,)</f>
        <v>1) TABELA DE REFERÊNCIA SINAPI NÃO DESONERADO</v>
      </c>
      <c r="C112" s="1598"/>
      <c r="D112" s="1598"/>
      <c r="E112" s="1598"/>
      <c r="F112" s="1598"/>
      <c r="G112" s="1598"/>
      <c r="H112" s="1598"/>
      <c r="I112" s="1598"/>
      <c r="J112" s="1598"/>
      <c r="K112" s="1598"/>
      <c r="L112" s="1598"/>
      <c r="M112" s="73"/>
      <c r="N112" s="95" t="b">
        <f t="shared" si="12"/>
        <v>1</v>
      </c>
    </row>
    <row r="113" spans="1:14" s="5" customFormat="1">
      <c r="A113" s="103">
        <f t="shared" si="24"/>
        <v>0</v>
      </c>
      <c r="B113" s="1599" t="str">
        <f>IF(K7="NÃO DESONERADO",$B$117,$B$116)</f>
        <v>2) ENCARGOS SOCIAIS NÃO DESONERADOS 114,45% (HORA) E 72,21% (MÊS) PARA O ESTADO DE MATO GROSSO</v>
      </c>
      <c r="C113" s="1599"/>
      <c r="D113" s="1599"/>
      <c r="E113" s="1599"/>
      <c r="F113" s="1599"/>
      <c r="G113" s="1599"/>
      <c r="H113" s="1599"/>
      <c r="I113" s="1599"/>
      <c r="J113" s="1599"/>
      <c r="K113" s="1599"/>
      <c r="L113" s="1599"/>
      <c r="M113" s="73"/>
      <c r="N113" s="95" t="b">
        <f t="shared" si="12"/>
        <v>1</v>
      </c>
    </row>
    <row r="114" spans="1:14" s="5" customFormat="1" ht="10.5" customHeight="1">
      <c r="B114" s="1606"/>
      <c r="C114" s="1606"/>
      <c r="D114" s="1606"/>
      <c r="E114" s="1606"/>
      <c r="F114" s="1606"/>
      <c r="G114" s="1606"/>
      <c r="H114" s="1606"/>
      <c r="I114" s="1606"/>
      <c r="J114" s="1606"/>
      <c r="K114" s="1606"/>
      <c r="L114" s="1606"/>
      <c r="M114" s="73"/>
    </row>
    <row r="115" spans="1:14" s="5" customFormat="1">
      <c r="B115" s="98"/>
      <c r="C115" s="98"/>
      <c r="D115" s="98"/>
      <c r="E115" s="98"/>
      <c r="F115" s="98"/>
      <c r="G115" s="98"/>
      <c r="H115" s="99"/>
      <c r="I115" s="100"/>
      <c r="J115" s="101"/>
      <c r="K115" s="98"/>
      <c r="L115" s="100"/>
      <c r="M115" s="73"/>
    </row>
    <row r="116" spans="1:14" s="5" customFormat="1">
      <c r="B116" s="98" t="str">
        <f>CONCATENATE("2) ENCARGOS SOCIAIS DESONERADOS ",100*'ENCARGOS SOCIAIS'!$C$45,"% (HORA) E ",100*'ENCARGOS SOCIAIS'!$D$45,"% (MÊS) PARA O ESTADO DE MATO GROSSO")</f>
        <v>2) ENCARGOS SOCIAIS DESONERADOS 84,8% (HORA) E 48,32% (MÊS) PARA O ESTADO DE MATO GROSSO</v>
      </c>
      <c r="C116" s="98"/>
      <c r="D116" s="98"/>
      <c r="E116" s="98"/>
      <c r="F116" s="98"/>
      <c r="G116" s="98"/>
      <c r="H116" s="99"/>
      <c r="I116" s="100"/>
      <c r="J116" s="101"/>
      <c r="K116" s="98"/>
      <c r="L116" s="102"/>
      <c r="M116" s="73"/>
    </row>
    <row r="117" spans="1:14" s="5" customFormat="1">
      <c r="B117" s="98" t="str">
        <f>CONCATENATE("2) ENCARGOS SOCIAIS NÃO DESONERADOS ",100*'ENCARGOS SOCIAIS'!$E$45,"% (HORA) E ",100*'ENCARGOS SOCIAIS'!$F$45,"% (MÊS) PARA O ESTADO DE MATO GROSSO")</f>
        <v>2) ENCARGOS SOCIAIS NÃO DESONERADOS 114,45% (HORA) E 72,21% (MÊS) PARA O ESTADO DE MATO GROSSO</v>
      </c>
      <c r="C117" s="98"/>
      <c r="D117" s="98"/>
      <c r="E117" s="98"/>
      <c r="F117" s="98"/>
      <c r="G117" s="98"/>
      <c r="H117" s="99"/>
      <c r="I117" s="100"/>
      <c r="J117" s="101"/>
      <c r="K117" s="98"/>
      <c r="L117" s="100"/>
      <c r="M117" s="73"/>
    </row>
    <row r="118" spans="1:14" s="5" customFormat="1">
      <c r="B118" s="98"/>
      <c r="C118" s="98"/>
      <c r="D118" s="98"/>
      <c r="E118" s="98"/>
      <c r="F118" s="98"/>
      <c r="G118" s="98"/>
      <c r="H118" s="99"/>
      <c r="I118" s="100"/>
      <c r="J118" s="101"/>
      <c r="K118" s="98"/>
      <c r="L118" s="100"/>
      <c r="M118" s="73"/>
    </row>
    <row r="119" spans="1:14" s="5" customFormat="1">
      <c r="B119" s="98"/>
      <c r="C119" s="98"/>
      <c r="D119" s="98"/>
      <c r="E119" s="98"/>
      <c r="F119" s="98"/>
      <c r="G119" s="98"/>
      <c r="H119" s="99"/>
      <c r="I119" s="100"/>
      <c r="J119" s="101"/>
      <c r="K119" s="98"/>
      <c r="L119" s="100"/>
      <c r="M119" s="73"/>
    </row>
    <row r="120" spans="1:14" s="5" customFormat="1">
      <c r="B120" s="98"/>
      <c r="C120" s="98"/>
      <c r="D120" s="98"/>
      <c r="E120" s="98"/>
      <c r="F120" s="98"/>
      <c r="G120" s="98"/>
      <c r="H120" s="99"/>
      <c r="I120" s="100"/>
      <c r="J120" s="101"/>
      <c r="K120" s="98"/>
      <c r="L120" s="100"/>
      <c r="M120" s="73"/>
    </row>
    <row r="121" spans="1:14" s="5" customFormat="1">
      <c r="B121" s="98"/>
      <c r="C121" s="98"/>
      <c r="D121" s="98"/>
      <c r="E121" s="98"/>
      <c r="F121" s="98"/>
      <c r="G121" s="98"/>
      <c r="H121" s="99"/>
      <c r="I121" s="100"/>
      <c r="J121" s="101"/>
      <c r="K121" s="98"/>
      <c r="L121" s="100"/>
      <c r="M121" s="73"/>
    </row>
    <row r="122" spans="1:14" s="5" customFormat="1">
      <c r="B122" s="98"/>
      <c r="C122" s="98"/>
      <c r="D122" s="98"/>
      <c r="E122" s="98"/>
      <c r="F122" s="98"/>
      <c r="G122" s="98"/>
      <c r="H122" s="99"/>
      <c r="I122" s="100"/>
      <c r="J122" s="101"/>
      <c r="K122" s="98"/>
      <c r="L122" s="100"/>
      <c r="M122" s="73"/>
    </row>
    <row r="123" spans="1:14" s="5" customFormat="1">
      <c r="B123" s="98"/>
      <c r="C123" s="98"/>
      <c r="D123" s="98"/>
      <c r="E123" s="98"/>
      <c r="F123" s="98"/>
      <c r="G123" s="98"/>
      <c r="H123" s="99"/>
      <c r="I123" s="100"/>
      <c r="J123" s="101"/>
      <c r="K123" s="98"/>
      <c r="L123" s="100"/>
      <c r="M123" s="73"/>
    </row>
    <row r="124" spans="1:14" s="5" customFormat="1">
      <c r="B124" s="98"/>
      <c r="C124" s="98"/>
      <c r="D124" s="98"/>
      <c r="E124" s="98"/>
      <c r="F124" s="98"/>
      <c r="G124" s="98"/>
      <c r="H124" s="99"/>
      <c r="I124" s="100"/>
      <c r="J124" s="101"/>
      <c r="K124" s="98"/>
      <c r="L124" s="100"/>
      <c r="M124" s="73"/>
    </row>
    <row r="125" spans="1:14" s="5" customFormat="1">
      <c r="B125" s="98"/>
      <c r="C125" s="98"/>
      <c r="D125" s="98"/>
      <c r="E125" s="98"/>
      <c r="F125" s="98"/>
      <c r="G125" s="98"/>
      <c r="H125" s="99"/>
      <c r="I125" s="100"/>
      <c r="J125" s="101"/>
      <c r="K125" s="98"/>
      <c r="L125" s="100"/>
      <c r="M125" s="73"/>
    </row>
    <row r="126" spans="1:14" s="5" customFormat="1">
      <c r="B126" s="98"/>
      <c r="C126" s="98"/>
      <c r="D126" s="98"/>
      <c r="E126" s="98"/>
      <c r="F126" s="98"/>
      <c r="G126" s="98"/>
      <c r="H126" s="99"/>
      <c r="I126" s="100"/>
      <c r="J126" s="101"/>
      <c r="K126" s="98"/>
      <c r="L126" s="100"/>
      <c r="M126" s="73"/>
    </row>
    <row r="127" spans="1:14" s="5" customFormat="1">
      <c r="B127" s="98"/>
      <c r="C127" s="98"/>
      <c r="D127" s="98"/>
      <c r="E127" s="98"/>
      <c r="F127" s="98"/>
      <c r="G127" s="98"/>
      <c r="H127" s="99"/>
      <c r="I127" s="100"/>
      <c r="J127" s="101"/>
      <c r="K127" s="98"/>
      <c r="L127" s="100"/>
      <c r="M127" s="73"/>
    </row>
    <row r="128" spans="1:14" s="5" customFormat="1">
      <c r="B128" s="98"/>
      <c r="C128" s="98"/>
      <c r="D128" s="98"/>
      <c r="E128" s="98"/>
      <c r="F128" s="98"/>
      <c r="G128" s="98"/>
      <c r="H128" s="99"/>
      <c r="I128" s="100"/>
      <c r="J128" s="101"/>
      <c r="K128" s="98"/>
      <c r="L128" s="100"/>
      <c r="M128" s="73"/>
    </row>
    <row r="129" spans="2:13" s="5" customFormat="1">
      <c r="B129" s="98"/>
      <c r="C129" s="98"/>
      <c r="D129" s="98"/>
      <c r="E129" s="98"/>
      <c r="F129" s="98"/>
      <c r="G129" s="98"/>
      <c r="H129" s="99"/>
      <c r="I129" s="100"/>
      <c r="J129" s="101"/>
      <c r="K129" s="98"/>
      <c r="L129" s="100"/>
      <c r="M129" s="73"/>
    </row>
    <row r="130" spans="2:13" s="5" customFormat="1">
      <c r="B130" s="98"/>
      <c r="C130" s="98"/>
      <c r="D130" s="98"/>
      <c r="E130" s="98"/>
      <c r="F130" s="98"/>
      <c r="G130" s="98"/>
      <c r="H130" s="99"/>
      <c r="I130" s="100"/>
      <c r="J130" s="101"/>
      <c r="K130" s="98"/>
      <c r="L130" s="100"/>
      <c r="M130" s="73"/>
    </row>
    <row r="131" spans="2:13" s="5" customFormat="1">
      <c r="B131" s="98"/>
      <c r="C131" s="98"/>
      <c r="D131" s="98"/>
      <c r="E131" s="98"/>
      <c r="F131" s="98"/>
      <c r="G131" s="98"/>
      <c r="H131" s="99"/>
      <c r="I131" s="100"/>
      <c r="J131" s="101"/>
      <c r="K131" s="98"/>
      <c r="L131" s="100"/>
      <c r="M131" s="73"/>
    </row>
    <row r="132" spans="2:13" s="5" customFormat="1">
      <c r="B132" s="98"/>
      <c r="C132" s="98"/>
      <c r="D132" s="98"/>
      <c r="E132" s="98"/>
      <c r="F132" s="98"/>
      <c r="G132" s="98"/>
      <c r="H132" s="99"/>
      <c r="I132" s="100"/>
      <c r="J132" s="101"/>
      <c r="K132" s="98"/>
      <c r="L132" s="100"/>
      <c r="M132" s="73"/>
    </row>
    <row r="133" spans="2:13" s="5" customFormat="1">
      <c r="B133" s="98"/>
      <c r="C133" s="98"/>
      <c r="D133" s="98"/>
      <c r="E133" s="98"/>
      <c r="F133" s="98"/>
      <c r="G133" s="98"/>
      <c r="H133" s="99"/>
      <c r="I133" s="100"/>
      <c r="J133" s="101"/>
      <c r="K133" s="98"/>
      <c r="L133" s="100"/>
      <c r="M133" s="73"/>
    </row>
    <row r="134" spans="2:13" s="5" customFormat="1">
      <c r="B134" s="98"/>
      <c r="C134" s="98"/>
      <c r="D134" s="98"/>
      <c r="E134" s="98"/>
      <c r="F134" s="98"/>
      <c r="G134" s="98"/>
      <c r="H134" s="99"/>
      <c r="I134" s="100"/>
      <c r="J134" s="101"/>
      <c r="K134" s="98"/>
      <c r="L134" s="100"/>
      <c r="M134" s="73"/>
    </row>
    <row r="135" spans="2:13" s="5" customFormat="1">
      <c r="B135" s="98"/>
      <c r="C135" s="98"/>
      <c r="D135" s="98"/>
      <c r="E135" s="98"/>
      <c r="F135" s="98"/>
      <c r="G135" s="98"/>
      <c r="H135" s="99"/>
      <c r="I135" s="100"/>
      <c r="J135" s="101"/>
      <c r="K135" s="98"/>
      <c r="L135" s="100"/>
      <c r="M135" s="73"/>
    </row>
    <row r="136" spans="2:13" s="5" customFormat="1">
      <c r="B136" s="98"/>
      <c r="C136" s="98"/>
      <c r="D136" s="98"/>
      <c r="E136" s="98"/>
      <c r="F136" s="98"/>
      <c r="G136" s="98"/>
      <c r="H136" s="99"/>
      <c r="I136" s="100"/>
      <c r="J136" s="101"/>
      <c r="K136" s="98"/>
      <c r="L136" s="100"/>
      <c r="M136" s="73"/>
    </row>
    <row r="137" spans="2:13" s="5" customFormat="1">
      <c r="B137" s="98"/>
      <c r="C137" s="98"/>
      <c r="D137" s="98"/>
      <c r="E137" s="98"/>
      <c r="F137" s="98"/>
      <c r="G137" s="98"/>
      <c r="H137" s="99"/>
      <c r="I137" s="100"/>
      <c r="J137" s="101"/>
      <c r="K137" s="98"/>
      <c r="L137" s="100"/>
      <c r="M137" s="73"/>
    </row>
    <row r="138" spans="2:13">
      <c r="B138" s="8"/>
      <c r="C138" s="8"/>
      <c r="D138" s="8"/>
      <c r="E138" s="8"/>
      <c r="F138" s="8"/>
      <c r="G138" s="8"/>
      <c r="H138" s="9"/>
      <c r="I138" s="10"/>
      <c r="J138" s="11"/>
      <c r="K138" s="8"/>
      <c r="L138" s="10"/>
    </row>
    <row r="139" spans="2:13">
      <c r="B139" s="8"/>
      <c r="C139" s="8"/>
      <c r="D139" s="8"/>
      <c r="E139" s="8"/>
      <c r="F139" s="8"/>
      <c r="G139" s="8"/>
      <c r="H139" s="9"/>
      <c r="I139" s="10"/>
      <c r="J139" s="11"/>
      <c r="K139" s="8"/>
      <c r="L139" s="10"/>
    </row>
    <row r="140" spans="2:13">
      <c r="B140" s="8"/>
      <c r="C140" s="8"/>
      <c r="D140" s="8"/>
      <c r="E140" s="8"/>
      <c r="F140" s="8"/>
      <c r="G140" s="8"/>
      <c r="H140" s="9"/>
      <c r="I140" s="10"/>
      <c r="J140" s="11"/>
      <c r="K140" s="8"/>
      <c r="L140" s="10"/>
    </row>
    <row r="141" spans="2:13">
      <c r="B141" s="8"/>
      <c r="C141" s="8"/>
      <c r="D141" s="8"/>
      <c r="E141" s="8"/>
      <c r="F141" s="8"/>
      <c r="G141" s="8"/>
      <c r="H141" s="9"/>
      <c r="I141" s="10"/>
      <c r="J141" s="11"/>
      <c r="K141" s="8"/>
      <c r="L141" s="10"/>
    </row>
    <row r="142" spans="2:13">
      <c r="B142" s="8"/>
      <c r="C142" s="8"/>
      <c r="D142" s="8"/>
      <c r="E142" s="8"/>
      <c r="F142" s="8"/>
      <c r="G142" s="8"/>
      <c r="H142" s="9"/>
      <c r="I142" s="10"/>
      <c r="J142" s="11"/>
      <c r="K142" s="8"/>
      <c r="L142" s="10"/>
    </row>
    <row r="143" spans="2:13">
      <c r="B143" s="8"/>
      <c r="C143" s="8"/>
      <c r="D143" s="8"/>
      <c r="E143" s="8"/>
      <c r="F143" s="8"/>
      <c r="G143" s="8"/>
      <c r="H143" s="9"/>
      <c r="I143" s="10"/>
      <c r="J143" s="11"/>
      <c r="K143" s="8"/>
      <c r="L143" s="10"/>
    </row>
    <row r="144" spans="2:13">
      <c r="B144" s="8"/>
      <c r="C144" s="8"/>
      <c r="D144" s="8"/>
      <c r="E144" s="8"/>
      <c r="F144" s="8"/>
      <c r="G144" s="8"/>
      <c r="H144" s="9"/>
      <c r="I144" s="10"/>
      <c r="J144" s="11"/>
      <c r="K144" s="8"/>
      <c r="L144" s="10"/>
    </row>
    <row r="145" spans="2:12">
      <c r="B145" s="8"/>
      <c r="C145" s="8"/>
      <c r="D145" s="8"/>
      <c r="E145" s="8"/>
      <c r="F145" s="8"/>
      <c r="G145" s="8"/>
      <c r="H145" s="9"/>
      <c r="I145" s="10"/>
      <c r="J145" s="11"/>
      <c r="K145" s="8"/>
      <c r="L145" s="10"/>
    </row>
    <row r="146" spans="2:12">
      <c r="B146" s="8"/>
      <c r="C146" s="8"/>
      <c r="D146" s="8"/>
      <c r="E146" s="8"/>
      <c r="F146" s="8"/>
      <c r="G146" s="8"/>
      <c r="H146" s="9"/>
      <c r="I146" s="10"/>
      <c r="J146" s="11"/>
      <c r="K146" s="8"/>
      <c r="L146" s="10"/>
    </row>
    <row r="147" spans="2:12">
      <c r="B147" s="12"/>
      <c r="C147" s="12"/>
      <c r="D147" s="12"/>
      <c r="E147" s="12"/>
      <c r="F147" s="12"/>
      <c r="G147" s="12"/>
      <c r="H147" s="13"/>
      <c r="I147" s="14"/>
      <c r="J147" s="15"/>
      <c r="K147" s="12"/>
      <c r="L147" s="10"/>
    </row>
    <row r="148" spans="2:12">
      <c r="B148" s="12"/>
      <c r="C148" s="12"/>
      <c r="D148" s="12"/>
      <c r="E148" s="12"/>
      <c r="F148" s="12"/>
      <c r="G148" s="12"/>
      <c r="H148" s="13"/>
      <c r="I148" s="14"/>
      <c r="J148" s="15"/>
      <c r="K148" s="12"/>
      <c r="L148" s="10"/>
    </row>
    <row r="149" spans="2:12">
      <c r="B149" s="12"/>
      <c r="C149" s="12"/>
      <c r="D149" s="12"/>
      <c r="E149" s="12"/>
      <c r="F149" s="12"/>
      <c r="G149" s="12"/>
      <c r="H149" s="13"/>
      <c r="I149" s="14"/>
      <c r="J149" s="15"/>
      <c r="K149" s="12"/>
      <c r="L149" s="10"/>
    </row>
    <row r="150" spans="2:12">
      <c r="B150" s="12"/>
      <c r="C150" s="12"/>
      <c r="D150" s="12"/>
      <c r="E150" s="12"/>
      <c r="F150" s="12"/>
      <c r="G150" s="12"/>
      <c r="H150" s="13"/>
      <c r="I150" s="14"/>
      <c r="J150" s="15"/>
      <c r="K150" s="12"/>
      <c r="L150" s="10"/>
    </row>
    <row r="151" spans="2:12">
      <c r="B151" s="12"/>
      <c r="C151" s="12"/>
      <c r="D151" s="12"/>
      <c r="E151" s="12"/>
      <c r="F151" s="12"/>
      <c r="G151" s="12"/>
      <c r="H151" s="13"/>
      <c r="I151" s="14"/>
      <c r="J151" s="15"/>
      <c r="K151" s="12"/>
      <c r="L151" s="10"/>
    </row>
    <row r="152" spans="2:12">
      <c r="B152" s="12"/>
      <c r="C152" s="12"/>
      <c r="D152" s="12"/>
      <c r="E152" s="12"/>
      <c r="F152" s="12"/>
      <c r="G152" s="12"/>
      <c r="H152" s="13"/>
      <c r="I152" s="14"/>
      <c r="J152" s="15"/>
      <c r="K152" s="12"/>
      <c r="L152" s="10"/>
    </row>
    <row r="153" spans="2:12">
      <c r="L153" s="10"/>
    </row>
    <row r="154" spans="2:12">
      <c r="L154" s="10"/>
    </row>
    <row r="155" spans="2:12">
      <c r="L155" s="10"/>
    </row>
    <row r="156" spans="2:12">
      <c r="L156" s="10"/>
    </row>
    <row r="157" spans="2:12">
      <c r="L157" s="10"/>
    </row>
    <row r="158" spans="2:12">
      <c r="L158" s="10"/>
    </row>
    <row r="159" spans="2:12">
      <c r="L159" s="10"/>
    </row>
    <row r="160" spans="2:12">
      <c r="L160" s="10"/>
    </row>
    <row r="161" spans="8:12">
      <c r="L161" s="10"/>
    </row>
    <row r="162" spans="8:12">
      <c r="H162" s="6"/>
      <c r="I162" s="6"/>
      <c r="J162" s="6"/>
      <c r="L162" s="10"/>
    </row>
    <row r="163" spans="8:12">
      <c r="H163" s="6"/>
      <c r="I163" s="6"/>
      <c r="J163" s="6"/>
      <c r="L163" s="10"/>
    </row>
    <row r="164" spans="8:12">
      <c r="H164" s="6"/>
      <c r="I164" s="6"/>
      <c r="J164" s="6"/>
      <c r="L164" s="10"/>
    </row>
    <row r="165" spans="8:12">
      <c r="H165" s="6"/>
      <c r="I165" s="6"/>
      <c r="J165" s="6"/>
      <c r="L165" s="10"/>
    </row>
    <row r="166" spans="8:12">
      <c r="H166" s="6"/>
      <c r="I166" s="6"/>
      <c r="J166" s="6"/>
      <c r="L166" s="10"/>
    </row>
    <row r="167" spans="8:12">
      <c r="H167" s="6"/>
      <c r="I167" s="6"/>
      <c r="J167" s="6"/>
      <c r="L167" s="10"/>
    </row>
    <row r="168" spans="8:12">
      <c r="H168" s="6"/>
      <c r="I168" s="6"/>
      <c r="J168" s="6"/>
      <c r="L168" s="10"/>
    </row>
    <row r="169" spans="8:12">
      <c r="H169" s="6"/>
      <c r="I169" s="6"/>
      <c r="J169" s="6"/>
      <c r="L169" s="10"/>
    </row>
    <row r="170" spans="8:12">
      <c r="H170" s="6"/>
      <c r="I170" s="6"/>
      <c r="J170" s="6"/>
      <c r="L170" s="10"/>
    </row>
    <row r="171" spans="8:12">
      <c r="H171" s="6"/>
      <c r="I171" s="6"/>
      <c r="J171" s="6"/>
      <c r="L171" s="10"/>
    </row>
    <row r="172" spans="8:12">
      <c r="H172" s="6"/>
      <c r="I172" s="6"/>
      <c r="J172" s="6"/>
      <c r="L172" s="10"/>
    </row>
    <row r="173" spans="8:12">
      <c r="H173" s="6"/>
      <c r="I173" s="6"/>
      <c r="J173" s="6"/>
      <c r="L173" s="10"/>
    </row>
    <row r="174" spans="8:12">
      <c r="H174" s="6"/>
      <c r="I174" s="6"/>
      <c r="J174" s="6"/>
      <c r="L174" s="10"/>
    </row>
    <row r="175" spans="8:12">
      <c r="H175" s="6"/>
      <c r="I175" s="6"/>
      <c r="J175" s="6"/>
      <c r="L175" s="10"/>
    </row>
    <row r="176" spans="8:12">
      <c r="H176" s="6"/>
      <c r="I176" s="6"/>
      <c r="J176" s="6"/>
      <c r="L176" s="10"/>
    </row>
    <row r="177" spans="8:12">
      <c r="H177" s="6"/>
      <c r="I177" s="6"/>
      <c r="J177" s="6"/>
      <c r="L177" s="10"/>
    </row>
    <row r="178" spans="8:12">
      <c r="H178" s="6"/>
      <c r="I178" s="6"/>
      <c r="J178" s="6"/>
      <c r="L178" s="10"/>
    </row>
    <row r="179" spans="8:12">
      <c r="H179" s="6"/>
      <c r="I179" s="6"/>
      <c r="J179" s="6"/>
      <c r="L179" s="10"/>
    </row>
    <row r="180" spans="8:12">
      <c r="H180" s="6"/>
      <c r="I180" s="6"/>
      <c r="J180" s="6"/>
      <c r="L180" s="10"/>
    </row>
    <row r="181" spans="8:12">
      <c r="H181" s="6"/>
      <c r="I181" s="6"/>
      <c r="J181" s="6"/>
      <c r="L181" s="10"/>
    </row>
    <row r="182" spans="8:12">
      <c r="H182" s="6"/>
      <c r="I182" s="6"/>
      <c r="J182" s="6"/>
      <c r="L182" s="10"/>
    </row>
    <row r="183" spans="8:12">
      <c r="H183" s="6"/>
      <c r="I183" s="6"/>
      <c r="J183" s="6"/>
      <c r="L183" s="10"/>
    </row>
    <row r="184" spans="8:12">
      <c r="H184" s="6"/>
      <c r="I184" s="6"/>
      <c r="J184" s="6"/>
      <c r="L184" s="10"/>
    </row>
    <row r="185" spans="8:12">
      <c r="H185" s="6"/>
      <c r="I185" s="6"/>
      <c r="J185" s="6"/>
      <c r="L185" s="10"/>
    </row>
    <row r="186" spans="8:12">
      <c r="H186" s="6"/>
      <c r="I186" s="6"/>
      <c r="J186" s="6"/>
      <c r="L186" s="10"/>
    </row>
    <row r="187" spans="8:12">
      <c r="H187" s="6"/>
      <c r="I187" s="6"/>
      <c r="J187" s="6"/>
      <c r="L187" s="10"/>
    </row>
    <row r="188" spans="8:12">
      <c r="H188" s="6"/>
      <c r="I188" s="6"/>
      <c r="J188" s="6"/>
      <c r="L188" s="10"/>
    </row>
    <row r="189" spans="8:12">
      <c r="H189" s="6"/>
      <c r="I189" s="6"/>
      <c r="J189" s="6"/>
      <c r="L189" s="10"/>
    </row>
    <row r="190" spans="8:12">
      <c r="H190" s="6"/>
      <c r="I190" s="6"/>
      <c r="J190" s="6"/>
      <c r="L190" s="10"/>
    </row>
    <row r="191" spans="8:12">
      <c r="H191" s="6"/>
      <c r="I191" s="6"/>
      <c r="J191" s="6"/>
      <c r="L191" s="10"/>
    </row>
    <row r="192" spans="8:12">
      <c r="H192" s="6"/>
      <c r="I192" s="6"/>
      <c r="J192" s="6"/>
      <c r="L192" s="10"/>
    </row>
    <row r="193" spans="8:12">
      <c r="H193" s="6"/>
      <c r="I193" s="6"/>
      <c r="J193" s="6"/>
      <c r="L193" s="10"/>
    </row>
    <row r="194" spans="8:12">
      <c r="H194" s="6"/>
      <c r="I194" s="6"/>
      <c r="J194" s="6"/>
      <c r="L194" s="17"/>
    </row>
    <row r="195" spans="8:12">
      <c r="H195" s="6"/>
      <c r="I195" s="6"/>
      <c r="J195" s="6"/>
      <c r="L195" s="17"/>
    </row>
    <row r="196" spans="8:12">
      <c r="H196" s="6"/>
      <c r="I196" s="6"/>
      <c r="J196" s="6"/>
      <c r="L196" s="17"/>
    </row>
    <row r="197" spans="8:12">
      <c r="H197" s="6"/>
      <c r="I197" s="6"/>
      <c r="J197" s="6"/>
      <c r="L197" s="17"/>
    </row>
    <row r="198" spans="8:12">
      <c r="H198" s="6"/>
      <c r="I198" s="6"/>
      <c r="J198" s="6"/>
      <c r="L198" s="17"/>
    </row>
    <row r="199" spans="8:12">
      <c r="H199" s="6"/>
      <c r="I199" s="6"/>
      <c r="J199" s="6"/>
      <c r="L199" s="17"/>
    </row>
    <row r="200" spans="8:12">
      <c r="H200" s="6"/>
      <c r="I200" s="6"/>
      <c r="J200" s="6"/>
      <c r="L200" s="17"/>
    </row>
    <row r="201" spans="8:12">
      <c r="H201" s="6"/>
      <c r="I201" s="6"/>
      <c r="J201" s="6"/>
      <c r="L201" s="17"/>
    </row>
  </sheetData>
  <mergeCells count="39">
    <mergeCell ref="D12:D13"/>
    <mergeCell ref="O16:T16"/>
    <mergeCell ref="O18:T18"/>
    <mergeCell ref="B1:L1"/>
    <mergeCell ref="B2:L2"/>
    <mergeCell ref="B3:L3"/>
    <mergeCell ref="B4:L4"/>
    <mergeCell ref="B10:L11"/>
    <mergeCell ref="B5:L5"/>
    <mergeCell ref="I8:J8"/>
    <mergeCell ref="I9:J9"/>
    <mergeCell ref="K8:L8"/>
    <mergeCell ref="K9:L9"/>
    <mergeCell ref="I6:J7"/>
    <mergeCell ref="K6:L6"/>
    <mergeCell ref="K7:L7"/>
    <mergeCell ref="B114:L114"/>
    <mergeCell ref="F12:F13"/>
    <mergeCell ref="B109:J109"/>
    <mergeCell ref="B12:B13"/>
    <mergeCell ref="I12:L12"/>
    <mergeCell ref="B48:H48"/>
    <mergeCell ref="C12:C13"/>
    <mergeCell ref="I16:J16"/>
    <mergeCell ref="H12:H13"/>
    <mergeCell ref="I48:J48"/>
    <mergeCell ref="G12:G13"/>
    <mergeCell ref="E12:E13"/>
    <mergeCell ref="I22:J22"/>
    <mergeCell ref="I67:J67"/>
    <mergeCell ref="I19:J19"/>
    <mergeCell ref="I26:J26"/>
    <mergeCell ref="B112:L112"/>
    <mergeCell ref="B113:L113"/>
    <mergeCell ref="I30:J30"/>
    <mergeCell ref="I54:J54"/>
    <mergeCell ref="I108:J108"/>
    <mergeCell ref="B41:H41"/>
    <mergeCell ref="I41:J41"/>
  </mergeCells>
  <conditionalFormatting sqref="F102:G102">
    <cfRule type="duplicateValues" dxfId="1" priority="2"/>
  </conditionalFormatting>
  <conditionalFormatting sqref="F107:G107">
    <cfRule type="duplicateValues" dxfId="0" priority="1"/>
  </conditionalFormatting>
  <dataValidations count="4">
    <dataValidation type="list" allowBlank="1" showInputMessage="1" showErrorMessage="1" sqref="D18 D57:D58 D60:D66 D107 D84:D86 D15 D50:D53 D105 D21 D79:D80 D102 D28:D29 D76:D77 D82 D89 D99 D39:D40 D33:D37 D43:D47 D73:D74 D24:D25 D91:D93 D95:D97 D70" xr:uid="{00000000-0002-0000-0200-000000000000}">
      <formula1>$AA$4:$AA$5</formula1>
    </dataValidation>
    <dataValidation type="list" allowBlank="1" showInputMessage="1" showErrorMessage="1" sqref="K7:L7" xr:uid="{00000000-0002-0000-0200-000001000000}">
      <formula1>$N$1:$N$2</formula1>
    </dataValidation>
    <dataValidation type="list" allowBlank="1" showInputMessage="1" showErrorMessage="1" sqref="B15 B18 B57:B58 B86 B73:B74 B50:B53 B21 B28:B29 B76:B77 B82 B89 B105 B79:B80 B33:B37 B43:B47 B24:B25 B95:B97 B91:B93 B70" xr:uid="{00000000-0002-0000-0200-000002000000}">
      <formula1>$O$1:$O$4</formula1>
    </dataValidation>
    <dataValidation type="list" allowBlank="1" showInputMessage="1" showErrorMessage="1" sqref="B60:B66 B84:B85 B99 B102 B107" xr:uid="{00000000-0002-0000-0200-000003000000}">
      <formula1>$O$1:$O$6</formula1>
    </dataValidation>
  </dataValidations>
  <printOptions horizontalCentered="1"/>
  <pageMargins left="0.39370078740157483" right="0.39370078740157483" top="0.59055118110236227" bottom="0.39370078740157483" header="0.11811023622047245" footer="0.31496062992125984"/>
  <pageSetup paperSize="9" scale="65" firstPageNumber="25" fitToHeight="100" orientation="landscape" r:id="rId1"/>
  <headerFooter scaleWithDoc="0">
    <oddHeader>&amp;RPágina &amp;P de &amp;N</oddHeader>
    <oddFooter>&amp;R&amp;G</oddFooter>
  </headerFooter>
  <rowBreaks count="7" manualBreakCount="7">
    <brk id="30" min="1" max="11" man="1"/>
    <brk id="48" min="1" max="11" man="1"/>
    <brk id="54" min="1" max="11" man="1"/>
    <brk id="67" max="16383" man="1"/>
    <brk id="77" min="1" max="11" man="1"/>
    <brk id="89" min="1" max="11" man="1"/>
    <brk id="99" min="1" max="11" man="1"/>
  </rowBreaks>
  <ignoredErrors>
    <ignoredError sqref="H34 H65" formula="1"/>
  </ignoredError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074" r:id="rId5" name="Button 2">
              <controlPr defaultSize="0" print="0" autoFill="0" autoPict="0">
                <anchor moveWithCells="1" sizeWithCells="1">
                  <from>
                    <xdr:col>12</xdr:col>
                    <xdr:colOff>704850</xdr:colOff>
                    <xdr:row>6</xdr:row>
                    <xdr:rowOff>66675</xdr:rowOff>
                  </from>
                  <to>
                    <xdr:col>14</xdr:col>
                    <xdr:colOff>1162050</xdr:colOff>
                    <xdr:row>9</xdr:row>
                    <xdr:rowOff>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Planilha15">
    <pageSetUpPr fitToPage="1"/>
  </sheetPr>
  <dimension ref="A1:L24"/>
  <sheetViews>
    <sheetView view="pageBreakPreview" topLeftCell="A4" zoomScaleNormal="100" zoomScaleSheetLayoutView="100" workbookViewId="0">
      <selection activeCell="P15" sqref="P15"/>
    </sheetView>
  </sheetViews>
  <sheetFormatPr defaultRowHeight="15"/>
  <cols>
    <col min="1" max="1" width="9.42578125" style="427" customWidth="1"/>
    <col min="2" max="2" width="8.85546875" style="427" customWidth="1"/>
    <col min="3" max="3" width="48.5703125" style="427" customWidth="1"/>
    <col min="4" max="4" width="14.42578125" style="428" customWidth="1"/>
    <col min="5" max="5" width="16.85546875" style="427" customWidth="1"/>
    <col min="6" max="6" width="14.7109375" style="427" customWidth="1"/>
    <col min="7" max="7" width="13.140625" style="427" customWidth="1"/>
    <col min="8" max="8" width="15.42578125" style="427" customWidth="1"/>
    <col min="9" max="9" width="20.28515625" style="427" customWidth="1"/>
    <col min="10" max="10" width="13.140625" style="427" customWidth="1"/>
    <col min="11" max="12" width="15.85546875" style="427" customWidth="1"/>
  </cols>
  <sheetData>
    <row r="1" spans="1:12" ht="15.75">
      <c r="A1" s="2057" t="str">
        <f>'CALCULO DE PISO TATÍL'!A1:I1</f>
        <v>ASSOCIAÇÃO MATO-GROSSENSE DOS MUNICÍPIOS</v>
      </c>
      <c r="B1" s="2058"/>
      <c r="C1" s="2058"/>
      <c r="D1" s="2058"/>
      <c r="E1" s="2058"/>
      <c r="F1" s="2058"/>
      <c r="G1" s="2058"/>
      <c r="H1" s="2058"/>
      <c r="I1" s="2058"/>
      <c r="J1" s="2058"/>
      <c r="K1" s="2058"/>
      <c r="L1" s="2059"/>
    </row>
    <row r="2" spans="1:12">
      <c r="A2" s="2060" t="str">
        <f>'CALCULO DE PISO TATÍL'!A2:I2</f>
        <v>COORDENAÇÃO DE PROJETOS</v>
      </c>
      <c r="B2" s="2061"/>
      <c r="C2" s="2061"/>
      <c r="D2" s="2061"/>
      <c r="E2" s="2061"/>
      <c r="F2" s="2061"/>
      <c r="G2" s="2061"/>
      <c r="H2" s="2061"/>
      <c r="I2" s="2061"/>
      <c r="J2" s="2061"/>
      <c r="K2" s="2061"/>
      <c r="L2" s="2062"/>
    </row>
    <row r="3" spans="1:12">
      <c r="A3" s="2063" t="str">
        <f>'CALCULO DE PISO TATÍL'!A3:I3</f>
        <v>SITE: amm.org.br   -   E-mail: pavimentacaoamm@gmail.com</v>
      </c>
      <c r="B3" s="2064"/>
      <c r="C3" s="2064"/>
      <c r="D3" s="2064"/>
      <c r="E3" s="2064"/>
      <c r="F3" s="2064"/>
      <c r="G3" s="2064"/>
      <c r="H3" s="2064"/>
      <c r="I3" s="2064"/>
      <c r="J3" s="2064"/>
      <c r="K3" s="2064"/>
      <c r="L3" s="2065"/>
    </row>
    <row r="4" spans="1:12">
      <c r="A4" s="2063" t="str">
        <f>'CALCULO DE PISO TATÍL'!A4:I4</f>
        <v>AV. RUBENS DE MENDONÇA Nº 3.920 - CEP: 78,000-070 - CUIABÁ - MT</v>
      </c>
      <c r="B4" s="2064"/>
      <c r="C4" s="2064"/>
      <c r="D4" s="2064"/>
      <c r="E4" s="2064"/>
      <c r="F4" s="2064"/>
      <c r="G4" s="2064"/>
      <c r="H4" s="2064"/>
      <c r="I4" s="2064"/>
      <c r="J4" s="2064"/>
      <c r="K4" s="2064"/>
      <c r="L4" s="2065"/>
    </row>
    <row r="5" spans="1:12" ht="15.75" thickBot="1">
      <c r="A5" s="2066" t="str">
        <f>'CALCULO DE PISO TATÍL'!A5:I5</f>
        <v>FONE: (65) 2123-1200  -  FAX: 2123-1251</v>
      </c>
      <c r="B5" s="2067"/>
      <c r="C5" s="2067"/>
      <c r="D5" s="2067"/>
      <c r="E5" s="2067"/>
      <c r="F5" s="2067"/>
      <c r="G5" s="2067"/>
      <c r="H5" s="2067"/>
      <c r="I5" s="2067"/>
      <c r="J5" s="2067"/>
      <c r="K5" s="2067"/>
      <c r="L5" s="2068"/>
    </row>
    <row r="6" spans="1:12">
      <c r="A6" s="391" t="s">
        <v>13</v>
      </c>
      <c r="B6" s="392"/>
      <c r="C6" s="432" t="str">
        <f>'CALCULO DE PISO TATÍL'!B6</f>
        <v>PAVIMENTAÇÃO URBANA EM SANTO ANTONIO DO LESTE</v>
      </c>
      <c r="D6" s="393"/>
      <c r="E6" s="393"/>
      <c r="F6" s="393"/>
      <c r="G6" s="393"/>
      <c r="H6" s="393"/>
      <c r="I6" s="393"/>
      <c r="J6" s="393"/>
      <c r="K6" s="393"/>
      <c r="L6" s="394"/>
    </row>
    <row r="7" spans="1:12">
      <c r="A7" s="395" t="s">
        <v>3954</v>
      </c>
      <c r="B7" s="396"/>
      <c r="C7" s="433" t="str">
        <f>'CALCULO DE PISO TATÍL'!B7</f>
        <v>AVENIDA FORTALEZA TRECHO 01</v>
      </c>
      <c r="D7" s="397"/>
      <c r="E7" s="397"/>
      <c r="F7" s="397"/>
      <c r="G7" s="397"/>
      <c r="H7" s="397"/>
      <c r="I7" s="397"/>
      <c r="J7" s="397"/>
      <c r="K7" s="397"/>
      <c r="L7" s="398"/>
    </row>
    <row r="8" spans="1:12">
      <c r="A8" s="399" t="s">
        <v>3955</v>
      </c>
      <c r="B8" s="396"/>
      <c r="C8" s="433" t="str">
        <f>'CALCULO DE PISO TATÍL'!B8</f>
        <v>PREFEITURA MUNICIPAL DE SANTO ANTONIO DO LESTE</v>
      </c>
      <c r="D8" s="397"/>
      <c r="E8" s="397"/>
      <c r="F8" s="397"/>
      <c r="G8" s="397"/>
      <c r="H8" s="397"/>
      <c r="I8" s="397"/>
      <c r="J8" s="397"/>
      <c r="K8" s="397"/>
      <c r="L8" s="398"/>
    </row>
    <row r="9" spans="1:12" ht="15.75" thickBot="1">
      <c r="A9" s="400" t="s">
        <v>15</v>
      </c>
      <c r="B9" s="401"/>
      <c r="C9" s="390" t="str">
        <f>'CALCULO DE PISO TATÍL'!B9</f>
        <v>JANEIRO/2022</v>
      </c>
      <c r="D9" s="402"/>
      <c r="E9" s="402"/>
      <c r="F9" s="402"/>
      <c r="G9" s="402"/>
      <c r="H9" s="402"/>
      <c r="I9" s="402"/>
      <c r="J9" s="402"/>
      <c r="K9" s="402"/>
      <c r="L9" s="403"/>
    </row>
    <row r="10" spans="1:12" ht="15.75" thickBot="1">
      <c r="A10" s="2054" t="s">
        <v>3967</v>
      </c>
      <c r="B10" s="2055"/>
      <c r="C10" s="2055"/>
      <c r="D10" s="2055"/>
      <c r="E10" s="2055"/>
      <c r="F10" s="2055"/>
      <c r="G10" s="2055"/>
      <c r="H10" s="2055"/>
      <c r="I10" s="2055"/>
      <c r="J10" s="2055"/>
      <c r="K10" s="2055"/>
      <c r="L10" s="2056"/>
    </row>
    <row r="11" spans="1:12" ht="15" customHeight="1">
      <c r="A11" s="2050" t="s">
        <v>3968</v>
      </c>
      <c r="B11" s="2052" t="s">
        <v>3969</v>
      </c>
      <c r="C11" s="2052"/>
      <c r="D11" s="2044" t="s">
        <v>3970</v>
      </c>
      <c r="E11" s="2044" t="s">
        <v>3971</v>
      </c>
      <c r="F11" s="2044" t="s">
        <v>3972</v>
      </c>
      <c r="G11" s="2042" t="s">
        <v>3973</v>
      </c>
      <c r="H11" s="2042" t="s">
        <v>3974</v>
      </c>
      <c r="I11" s="2044" t="s">
        <v>3975</v>
      </c>
      <c r="J11" s="2042" t="s">
        <v>3973</v>
      </c>
      <c r="K11" s="2046" t="s">
        <v>3976</v>
      </c>
      <c r="L11" s="2048" t="s">
        <v>3977</v>
      </c>
    </row>
    <row r="12" spans="1:12" ht="21.75" customHeight="1">
      <c r="A12" s="2051"/>
      <c r="B12" s="2053"/>
      <c r="C12" s="2053"/>
      <c r="D12" s="2045"/>
      <c r="E12" s="2045"/>
      <c r="F12" s="2045"/>
      <c r="G12" s="2043"/>
      <c r="H12" s="2043"/>
      <c r="I12" s="2045"/>
      <c r="J12" s="2043"/>
      <c r="K12" s="2047"/>
      <c r="L12" s="2049"/>
    </row>
    <row r="13" spans="1:12">
      <c r="A13" s="2051"/>
      <c r="B13" s="2053"/>
      <c r="C13" s="2053"/>
      <c r="D13" s="404" t="s">
        <v>3332</v>
      </c>
      <c r="E13" s="405" t="s">
        <v>3978</v>
      </c>
      <c r="F13" s="405" t="s">
        <v>3329</v>
      </c>
      <c r="G13" s="405" t="s">
        <v>3329</v>
      </c>
      <c r="H13" s="405" t="s">
        <v>3332</v>
      </c>
      <c r="I13" s="405" t="s">
        <v>3329</v>
      </c>
      <c r="J13" s="405" t="s">
        <v>3329</v>
      </c>
      <c r="K13" s="406" t="s">
        <v>3332</v>
      </c>
      <c r="L13" s="407" t="s">
        <v>3332</v>
      </c>
    </row>
    <row r="14" spans="1:12" ht="22.5" customHeight="1">
      <c r="A14" s="408">
        <v>1</v>
      </c>
      <c r="B14" s="409" t="str">
        <f>VLOOKUP($A14,'QUADRO DE RUAS'!$A:$P,2,FALSE)</f>
        <v>AVENIDA FORTALEZA T01</v>
      </c>
      <c r="C14" s="410"/>
      <c r="D14" s="411">
        <f t="shared" ref="D14:D18" si="0">0.25^2</f>
        <v>6.25E-2</v>
      </c>
      <c r="E14" s="468">
        <v>1</v>
      </c>
      <c r="F14" s="412">
        <v>4.5</v>
      </c>
      <c r="G14" s="413">
        <v>0.25</v>
      </c>
      <c r="H14" s="414">
        <f>TRUNC((E14*F14*G14),2)</f>
        <v>1.1200000000000001</v>
      </c>
      <c r="I14" s="468">
        <f>'CALCULO DE PISO TATÍL'!I14</f>
        <v>177.51999999999998</v>
      </c>
      <c r="J14" s="413">
        <v>0.25</v>
      </c>
      <c r="K14" s="415">
        <f t="shared" ref="K14:K18" si="1">TRUNC((I14*J14),2)</f>
        <v>44.38</v>
      </c>
      <c r="L14" s="416">
        <f t="shared" ref="L14:L18" si="2">K14+H14</f>
        <v>45.5</v>
      </c>
    </row>
    <row r="15" spans="1:12" s="53" customFormat="1" ht="22.5" customHeight="1">
      <c r="A15" s="802">
        <f>A14+1</f>
        <v>2</v>
      </c>
      <c r="B15" s="523" t="str">
        <f>VLOOKUP($A15,'QUADRO DE RUAS'!$A:$P,2,FALSE)</f>
        <v>AVENIDA FORTALEZA T02</v>
      </c>
      <c r="C15" s="417"/>
      <c r="D15" s="418">
        <f t="shared" si="0"/>
        <v>6.25E-2</v>
      </c>
      <c r="E15" s="469">
        <v>1</v>
      </c>
      <c r="F15" s="419">
        <v>4.5</v>
      </c>
      <c r="G15" s="420">
        <v>0.25</v>
      </c>
      <c r="H15" s="421">
        <f t="shared" ref="H15:H18" si="3">TRUNC((E15*F15*G15),2)</f>
        <v>1.1200000000000001</v>
      </c>
      <c r="I15" s="469">
        <f>'CALCULO DE PISO TATÍL'!I18</f>
        <v>523.36</v>
      </c>
      <c r="J15" s="420">
        <v>0.25</v>
      </c>
      <c r="K15" s="422">
        <f t="shared" si="1"/>
        <v>130.84</v>
      </c>
      <c r="L15" s="423">
        <f t="shared" si="2"/>
        <v>131.96</v>
      </c>
    </row>
    <row r="16" spans="1:12" s="53" customFormat="1" ht="22.5" customHeight="1">
      <c r="A16" s="802">
        <f t="shared" ref="A16:A18" si="4">A15+1</f>
        <v>3</v>
      </c>
      <c r="B16" s="523" t="str">
        <f>'CALCULO DE PISO TATÍL'!A19</f>
        <v>CANTEIROS</v>
      </c>
      <c r="C16" s="417"/>
      <c r="D16" s="418">
        <f t="shared" si="0"/>
        <v>6.25E-2</v>
      </c>
      <c r="E16" s="469">
        <v>0</v>
      </c>
      <c r="F16" s="419">
        <v>4.5</v>
      </c>
      <c r="G16" s="420">
        <v>0.25</v>
      </c>
      <c r="H16" s="421">
        <f t="shared" ref="H16" si="5">TRUNC((E16*F16*G16),2)</f>
        <v>0</v>
      </c>
      <c r="I16" s="469">
        <f>'CALCULO DE PISO TATÍL'!I22</f>
        <v>10.4</v>
      </c>
      <c r="J16" s="420">
        <v>0.25</v>
      </c>
      <c r="K16" s="422">
        <f t="shared" ref="K16" si="6">TRUNC((I16*J16),2)</f>
        <v>2.6</v>
      </c>
      <c r="L16" s="423">
        <f t="shared" ref="L16" si="7">K16+H16</f>
        <v>2.6</v>
      </c>
    </row>
    <row r="17" spans="1:12" ht="22.5" customHeight="1">
      <c r="A17" s="802">
        <f t="shared" si="4"/>
        <v>4</v>
      </c>
      <c r="B17" s="523" t="s">
        <v>3963</v>
      </c>
      <c r="C17" s="417"/>
      <c r="D17" s="418">
        <f t="shared" si="0"/>
        <v>6.25E-2</v>
      </c>
      <c r="E17" s="469">
        <v>0</v>
      </c>
      <c r="F17" s="419">
        <v>4.5</v>
      </c>
      <c r="G17" s="420">
        <v>0.25</v>
      </c>
      <c r="H17" s="421">
        <f t="shared" si="3"/>
        <v>0</v>
      </c>
      <c r="I17" s="469">
        <f>'CALCULO DE PISO TATÍL'!I26</f>
        <v>26</v>
      </c>
      <c r="J17" s="420">
        <v>0.25</v>
      </c>
      <c r="K17" s="422">
        <f t="shared" si="1"/>
        <v>6.5</v>
      </c>
      <c r="L17" s="423">
        <f t="shared" si="2"/>
        <v>6.5</v>
      </c>
    </row>
    <row r="18" spans="1:12" ht="22.5" customHeight="1">
      <c r="A18" s="802">
        <f t="shared" si="4"/>
        <v>5</v>
      </c>
      <c r="B18" s="803" t="s">
        <v>3965</v>
      </c>
      <c r="C18" s="804"/>
      <c r="D18" s="805">
        <f t="shared" si="0"/>
        <v>6.25E-2</v>
      </c>
      <c r="E18" s="806">
        <v>0</v>
      </c>
      <c r="F18" s="807">
        <v>4.5</v>
      </c>
      <c r="G18" s="808">
        <v>0.25</v>
      </c>
      <c r="H18" s="809">
        <f t="shared" si="3"/>
        <v>0</v>
      </c>
      <c r="I18" s="806">
        <f>'CALCULO DE PISO TATÍL'!I30</f>
        <v>27.95</v>
      </c>
      <c r="J18" s="808">
        <v>0.25</v>
      </c>
      <c r="K18" s="810">
        <f t="shared" si="1"/>
        <v>6.98</v>
      </c>
      <c r="L18" s="811">
        <f t="shared" si="2"/>
        <v>6.98</v>
      </c>
    </row>
    <row r="19" spans="1:12">
      <c r="A19" s="424"/>
      <c r="B19" s="425"/>
      <c r="C19" s="425"/>
      <c r="D19" s="425"/>
      <c r="E19" s="425"/>
      <c r="F19" s="425"/>
      <c r="G19" s="425"/>
      <c r="H19" s="425"/>
      <c r="I19" s="425"/>
      <c r="J19" s="425"/>
      <c r="K19" s="425"/>
      <c r="L19" s="426"/>
    </row>
    <row r="20" spans="1:12" ht="15.75" thickBot="1">
      <c r="A20" s="457"/>
      <c r="B20" s="2040" t="s">
        <v>3979</v>
      </c>
      <c r="C20" s="2041"/>
      <c r="D20" s="458"/>
      <c r="E20" s="814">
        <f>SUM(E14:E19)</f>
        <v>2</v>
      </c>
      <c r="F20" s="813"/>
      <c r="G20" s="812"/>
      <c r="H20" s="459">
        <f>SUM(H14:H19)</f>
        <v>2.2400000000000002</v>
      </c>
      <c r="I20" s="459">
        <f>SUM(I14:I19)</f>
        <v>765.23</v>
      </c>
      <c r="J20" s="459"/>
      <c r="K20" s="459">
        <f>SUM(K14:K19)</f>
        <v>191.29999999999998</v>
      </c>
      <c r="L20" s="460">
        <f>SUM(L14:L19)</f>
        <v>193.54</v>
      </c>
    </row>
    <row r="22" spans="1:12">
      <c r="B22" s="429"/>
      <c r="D22" s="427"/>
      <c r="E22" s="430"/>
    </row>
    <row r="23" spans="1:12">
      <c r="G23" s="430"/>
    </row>
    <row r="24" spans="1:12">
      <c r="K24" s="431"/>
      <c r="L24" s="431"/>
    </row>
  </sheetData>
  <mergeCells count="18">
    <mergeCell ref="A10:L10"/>
    <mergeCell ref="A1:L1"/>
    <mergeCell ref="A2:L2"/>
    <mergeCell ref="A3:L3"/>
    <mergeCell ref="A4:L4"/>
    <mergeCell ref="A5:L5"/>
    <mergeCell ref="K11:K12"/>
    <mergeCell ref="L11:L12"/>
    <mergeCell ref="A11:A13"/>
    <mergeCell ref="B11:C13"/>
    <mergeCell ref="D11:D12"/>
    <mergeCell ref="E11:E12"/>
    <mergeCell ref="F11:F12"/>
    <mergeCell ref="B20:C20"/>
    <mergeCell ref="G11:G12"/>
    <mergeCell ref="H11:H12"/>
    <mergeCell ref="I11:I12"/>
    <mergeCell ref="J11:J12"/>
  </mergeCells>
  <pageMargins left="0.70866141732283472" right="0.70866141732283472" top="0.74803149606299213" bottom="0.74803149606299213" header="0.31496062992125984" footer="0.31496062992125984"/>
  <pageSetup paperSize="9" scale="63" fitToHeight="100" orientation="landscape" r:id="rId1"/>
  <headerFooter scaleWithDoc="0">
    <oddHeader>&amp;RPágina &amp;P de &amp;N</oddHeader>
    <oddFooter>&amp;R&amp;G</oddFooter>
  </headerFooter>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Plan29">
    <pageSetUpPr fitToPage="1"/>
  </sheetPr>
  <dimension ref="B1:HR35"/>
  <sheetViews>
    <sheetView showGridLines="0" view="pageBreakPreview" topLeftCell="B1" zoomScale="85" zoomScaleNormal="115" zoomScaleSheetLayoutView="85" workbookViewId="0">
      <selection activeCell="P15" sqref="P15"/>
    </sheetView>
  </sheetViews>
  <sheetFormatPr defaultColWidth="9.140625" defaultRowHeight="15"/>
  <cols>
    <col min="1" max="2" width="9.140625" style="53"/>
    <col min="3" max="3" width="6" style="53" customWidth="1"/>
    <col min="4" max="4" width="51.85546875" style="53" customWidth="1"/>
    <col min="5" max="5" width="20.140625" style="53" customWidth="1"/>
    <col min="6" max="7" width="22.28515625" style="53" customWidth="1"/>
    <col min="8" max="8" width="15.7109375" style="53" customWidth="1"/>
    <col min="9" max="9" width="20.140625" style="53" customWidth="1"/>
    <col min="10" max="16384" width="9.140625" style="53"/>
  </cols>
  <sheetData>
    <row r="1" spans="2:9" s="5" customFormat="1" ht="18">
      <c r="B1" s="1561" t="s">
        <v>0</v>
      </c>
      <c r="C1" s="1562" t="s">
        <v>0</v>
      </c>
      <c r="D1" s="1562" t="s">
        <v>0</v>
      </c>
      <c r="E1" s="1562"/>
      <c r="F1" s="1562"/>
      <c r="G1" s="1562"/>
      <c r="H1" s="1562"/>
      <c r="I1" s="1563"/>
    </row>
    <row r="2" spans="2:9" s="5" customFormat="1" ht="14.25">
      <c r="B2" s="1564" t="s">
        <v>3314</v>
      </c>
      <c r="C2" s="1565" t="s">
        <v>1</v>
      </c>
      <c r="D2" s="1565" t="s">
        <v>1</v>
      </c>
      <c r="E2" s="1565"/>
      <c r="F2" s="1565"/>
      <c r="G2" s="1565"/>
      <c r="H2" s="1565"/>
      <c r="I2" s="1566"/>
    </row>
    <row r="3" spans="2:9" s="5" customFormat="1" ht="14.25">
      <c r="B3" s="1567" t="s">
        <v>3315</v>
      </c>
      <c r="C3" s="1568" t="s">
        <v>2</v>
      </c>
      <c r="D3" s="1568" t="s">
        <v>2</v>
      </c>
      <c r="E3" s="1568"/>
      <c r="F3" s="1568"/>
      <c r="G3" s="1568"/>
      <c r="H3" s="1568"/>
      <c r="I3" s="1569"/>
    </row>
    <row r="4" spans="2:9" s="5" customFormat="1" ht="14.25">
      <c r="B4" s="1567" t="s">
        <v>3</v>
      </c>
      <c r="C4" s="1568" t="s">
        <v>3</v>
      </c>
      <c r="D4" s="1568" t="s">
        <v>3</v>
      </c>
      <c r="E4" s="1568"/>
      <c r="F4" s="1568"/>
      <c r="G4" s="1568"/>
      <c r="H4" s="1568"/>
      <c r="I4" s="1569"/>
    </row>
    <row r="5" spans="2:9" s="5" customFormat="1" ht="14.25">
      <c r="B5" s="1567" t="s">
        <v>4</v>
      </c>
      <c r="C5" s="1568" t="s">
        <v>4</v>
      </c>
      <c r="D5" s="1568" t="s">
        <v>4</v>
      </c>
      <c r="E5" s="1568"/>
      <c r="F5" s="1568"/>
      <c r="G5" s="1568"/>
      <c r="H5" s="1568"/>
      <c r="I5" s="1569"/>
    </row>
    <row r="6" spans="2:9" s="5" customFormat="1" ht="15" customHeight="1">
      <c r="B6" s="434" t="s">
        <v>5</v>
      </c>
      <c r="C6" s="1586" t="str">
        <f>ORÇAMENTO!C6</f>
        <v>PAVIMENTAÇÃO URBANA EM SANTO ANTONIO DO LESTE</v>
      </c>
      <c r="D6" s="1586"/>
      <c r="E6" s="1586"/>
      <c r="F6" s="1586"/>
      <c r="G6" s="1586"/>
      <c r="H6" s="1586"/>
      <c r="I6" s="1587"/>
    </row>
    <row r="7" spans="2:9" s="5" customFormat="1" ht="14.25">
      <c r="B7" s="435" t="s">
        <v>50</v>
      </c>
      <c r="C7" s="1590" t="str">
        <f>ORÇAMENTO!C7</f>
        <v>AVENIDA FORTALEZA TRECHO 01</v>
      </c>
      <c r="D7" s="1590"/>
      <c r="E7" s="1590"/>
      <c r="F7" s="1590"/>
      <c r="G7" s="1590"/>
      <c r="H7" s="1590"/>
      <c r="I7" s="1591"/>
    </row>
    <row r="8" spans="2:9" s="5" customFormat="1" ht="14.25">
      <c r="B8" s="435" t="s">
        <v>6</v>
      </c>
      <c r="C8" s="1590" t="str">
        <f>ORÇAMENTO!C8</f>
        <v>PREFEITURA MUNICIPAL DE SANTO ANTONIO DO LESTE</v>
      </c>
      <c r="D8" s="1590"/>
      <c r="E8" s="1590"/>
      <c r="F8" s="1590"/>
      <c r="G8" s="1590"/>
      <c r="H8" s="1590"/>
      <c r="I8" s="1591"/>
    </row>
    <row r="9" spans="2:9" s="5" customFormat="1" ht="15.75" customHeight="1" thickBot="1">
      <c r="B9" s="1077" t="s">
        <v>7</v>
      </c>
      <c r="C9" s="1888" t="str">
        <f>ORÇAMENTO!C9</f>
        <v>JANEIRO/2022</v>
      </c>
      <c r="D9" s="1888"/>
      <c r="E9" s="1888"/>
      <c r="F9" s="1888"/>
      <c r="G9" s="1888"/>
      <c r="H9" s="1888"/>
      <c r="I9" s="1889"/>
    </row>
    <row r="10" spans="2:9" s="5" customFormat="1" ht="22.5" customHeight="1">
      <c r="B10" s="2004" t="s">
        <v>9664</v>
      </c>
      <c r="C10" s="2005"/>
      <c r="D10" s="2005"/>
      <c r="E10" s="2005"/>
      <c r="F10" s="2005"/>
      <c r="G10" s="2005"/>
      <c r="H10" s="2005"/>
      <c r="I10" s="2006"/>
    </row>
    <row r="11" spans="2:9" s="5" customFormat="1" ht="22.5" customHeight="1">
      <c r="B11" s="1879" t="s">
        <v>9</v>
      </c>
      <c r="C11" s="1873" t="s">
        <v>3323</v>
      </c>
      <c r="D11" s="1874"/>
      <c r="E11" s="1857" t="s">
        <v>3980</v>
      </c>
      <c r="F11" s="1857" t="s">
        <v>17993</v>
      </c>
      <c r="G11" s="1857" t="s">
        <v>17995</v>
      </c>
      <c r="H11" s="1857" t="s">
        <v>27</v>
      </c>
      <c r="I11" s="1893" t="s">
        <v>3363</v>
      </c>
    </row>
    <row r="12" spans="2:9" s="226" customFormat="1" ht="12.75" customHeight="1">
      <c r="B12" s="1879"/>
      <c r="C12" s="1873"/>
      <c r="D12" s="1874"/>
      <c r="E12" s="1858"/>
      <c r="F12" s="1858"/>
      <c r="G12" s="1858"/>
      <c r="H12" s="1858"/>
      <c r="I12" s="1894"/>
    </row>
    <row r="13" spans="2:9" s="226" customFormat="1" ht="12.75">
      <c r="B13" s="1879"/>
      <c r="C13" s="1873"/>
      <c r="D13" s="1874"/>
      <c r="E13" s="1054" t="s">
        <v>3332</v>
      </c>
      <c r="F13" s="1054" t="s">
        <v>17994</v>
      </c>
      <c r="G13" s="1296" t="s">
        <v>3351</v>
      </c>
      <c r="H13" s="1054" t="s">
        <v>3345</v>
      </c>
      <c r="I13" s="1058" t="s">
        <v>17996</v>
      </c>
    </row>
    <row r="14" spans="2:9" s="226" customFormat="1" ht="22.5" customHeight="1">
      <c r="B14" s="1295">
        <v>1</v>
      </c>
      <c r="C14" s="1875" t="str">
        <f>VLOOKUP($B14,'QUADRO DE RUAS'!$A:$P,2,FALSE)</f>
        <v>AVENIDA FORTALEZA T01</v>
      </c>
      <c r="D14" s="2077"/>
      <c r="E14" s="525">
        <f>VLOOKUP($B14,'PISO TATIL'!$A:$M,12,FALSE)</f>
        <v>45.5</v>
      </c>
      <c r="F14" s="526">
        <v>40</v>
      </c>
      <c r="G14" s="526">
        <f>(E14*F14)/1000</f>
        <v>1.82</v>
      </c>
      <c r="H14" s="1036">
        <v>30</v>
      </c>
      <c r="I14" s="1335">
        <f>TRUNC(G14*H14,3)</f>
        <v>54.6</v>
      </c>
    </row>
    <row r="15" spans="2:9" s="226" customFormat="1" ht="22.5" customHeight="1">
      <c r="B15" s="1294">
        <f>B14+1</f>
        <v>2</v>
      </c>
      <c r="C15" s="1877" t="str">
        <f>VLOOKUP($B15,'QUADRO DE RUAS'!$A:$P,2,FALSE)</f>
        <v>AVENIDA FORTALEZA T02</v>
      </c>
      <c r="D15" s="2071"/>
      <c r="E15" s="527">
        <f>VLOOKUP($B15,'PISO TATIL'!$A:$M,12,FALSE)</f>
        <v>131.96</v>
      </c>
      <c r="F15" s="528">
        <v>40</v>
      </c>
      <c r="G15" s="528">
        <f t="shared" ref="G15:G18" si="0">(E15*F15)/1000</f>
        <v>5.2784000000000004</v>
      </c>
      <c r="H15" s="1037">
        <v>30</v>
      </c>
      <c r="I15" s="1336">
        <f t="shared" ref="I15:I18" si="1">TRUNC(G15*H15,3)</f>
        <v>158.352</v>
      </c>
    </row>
    <row r="16" spans="2:9" s="226" customFormat="1" ht="22.5" customHeight="1">
      <c r="B16" s="1294">
        <f>B15+1</f>
        <v>3</v>
      </c>
      <c r="C16" s="1877" t="str">
        <f>'PISO TATIL'!B16</f>
        <v>CANTEIROS</v>
      </c>
      <c r="D16" s="1878"/>
      <c r="E16" s="527">
        <f>VLOOKUP($B16,'PISO TATIL'!$A:$M,12,FALSE)</f>
        <v>2.6</v>
      </c>
      <c r="F16" s="528">
        <v>40</v>
      </c>
      <c r="G16" s="528">
        <f t="shared" si="0"/>
        <v>0.104</v>
      </c>
      <c r="H16" s="1037">
        <v>30</v>
      </c>
      <c r="I16" s="1336">
        <f t="shared" si="1"/>
        <v>3.12</v>
      </c>
    </row>
    <row r="17" spans="2:226" s="226" customFormat="1" ht="20.100000000000001" customHeight="1">
      <c r="B17" s="1294">
        <v>4</v>
      </c>
      <c r="C17" s="1877" t="str">
        <f>'PISO TATIL'!$B$17</f>
        <v>LIMPA-RODAS E EMBOCADURAS (PISO TATÍL DE ALERTA)</v>
      </c>
      <c r="D17" s="2071"/>
      <c r="E17" s="527">
        <f>VLOOKUP($B17,'PISO TATIL'!$A:$M,12,FALSE)</f>
        <v>6.5</v>
      </c>
      <c r="F17" s="528">
        <v>40</v>
      </c>
      <c r="G17" s="528">
        <f t="shared" si="0"/>
        <v>0.26</v>
      </c>
      <c r="H17" s="1037">
        <v>30</v>
      </c>
      <c r="I17" s="1336">
        <f t="shared" si="1"/>
        <v>7.8</v>
      </c>
    </row>
    <row r="18" spans="2:226" s="226" customFormat="1" ht="20.100000000000001" customHeight="1">
      <c r="B18" s="1337">
        <v>5</v>
      </c>
      <c r="C18" s="2072" t="str">
        <f>'PISO TATIL'!$B$18</f>
        <v>LIMPA-RODAS E EMBOCADURAS (PISO TATÍL DIRECIONAL)</v>
      </c>
      <c r="D18" s="2073"/>
      <c r="E18" s="529">
        <f>VLOOKUP($B18,'PISO TATIL'!$A:$M,12,FALSE)</f>
        <v>6.98</v>
      </c>
      <c r="F18" s="530">
        <v>40</v>
      </c>
      <c r="G18" s="530">
        <f t="shared" si="0"/>
        <v>0.27920000000000006</v>
      </c>
      <c r="H18" s="1038">
        <v>30</v>
      </c>
      <c r="I18" s="1338">
        <f t="shared" si="1"/>
        <v>8.3759999999999994</v>
      </c>
    </row>
    <row r="19" spans="2:226" s="226" customFormat="1" ht="20.100000000000001" customHeight="1">
      <c r="B19" s="2078" t="s">
        <v>3335</v>
      </c>
      <c r="C19" s="2079"/>
      <c r="D19" s="2079"/>
      <c r="E19" s="956">
        <f>SUM(E14:E18)</f>
        <v>193.54</v>
      </c>
      <c r="F19" s="1035"/>
      <c r="G19" s="1035"/>
      <c r="H19" s="956"/>
      <c r="I19" s="1278">
        <f>TRUNC(SUM(I14:I18),2)</f>
        <v>232.24</v>
      </c>
    </row>
    <row r="20" spans="2:226" s="77" customFormat="1" ht="20.100000000000001" customHeight="1">
      <c r="B20" s="2076" t="s">
        <v>16493</v>
      </c>
      <c r="C20" s="2076"/>
      <c r="D20" s="2076"/>
      <c r="E20" s="2076"/>
      <c r="F20" s="2076"/>
      <c r="G20" s="2076"/>
      <c r="H20" s="2076"/>
      <c r="I20" s="2076"/>
      <c r="J20" s="78"/>
      <c r="K20" s="78"/>
      <c r="L20" s="79"/>
      <c r="M20" s="80"/>
      <c r="N20" s="78"/>
      <c r="O20" s="78"/>
      <c r="P20" s="78"/>
      <c r="Q20" s="78"/>
      <c r="R20" s="79"/>
      <c r="S20" s="80"/>
      <c r="T20" s="78"/>
      <c r="U20" s="78"/>
      <c r="V20" s="78"/>
      <c r="W20" s="78"/>
      <c r="X20" s="79"/>
      <c r="Y20" s="80"/>
      <c r="Z20" s="78"/>
      <c r="AA20" s="78"/>
      <c r="AB20" s="78"/>
      <c r="AC20" s="78"/>
      <c r="AD20" s="79"/>
      <c r="AE20" s="80"/>
      <c r="AF20" s="78"/>
      <c r="AG20" s="78"/>
      <c r="AH20" s="78"/>
      <c r="AI20" s="78"/>
      <c r="AJ20" s="79"/>
      <c r="AK20" s="80"/>
      <c r="AL20" s="78"/>
      <c r="AM20" s="78"/>
      <c r="AN20" s="78"/>
      <c r="AO20" s="78"/>
      <c r="AP20" s="79"/>
      <c r="AQ20" s="80"/>
      <c r="AR20" s="78"/>
      <c r="AS20" s="78"/>
      <c r="AT20" s="78"/>
      <c r="AU20" s="78"/>
      <c r="AV20" s="79"/>
      <c r="AW20" s="80"/>
      <c r="AX20" s="78"/>
      <c r="AY20" s="78"/>
      <c r="AZ20" s="78"/>
      <c r="BA20" s="78"/>
      <c r="BB20" s="79"/>
      <c r="BC20" s="80"/>
      <c r="BD20" s="78"/>
      <c r="BE20" s="78"/>
      <c r="BF20" s="78"/>
      <c r="BG20" s="78"/>
      <c r="BH20" s="79"/>
      <c r="BI20" s="80"/>
      <c r="BJ20" s="78"/>
      <c r="BK20" s="78"/>
      <c r="BL20" s="78"/>
      <c r="BM20" s="78"/>
      <c r="BN20" s="79"/>
      <c r="BO20" s="80"/>
      <c r="BP20" s="78"/>
      <c r="BQ20" s="78"/>
      <c r="BR20" s="78"/>
      <c r="BS20" s="78"/>
      <c r="BT20" s="79"/>
      <c r="BU20" s="80"/>
      <c r="BV20" s="78"/>
      <c r="BW20" s="78"/>
      <c r="BX20" s="78"/>
      <c r="BY20" s="78"/>
      <c r="BZ20" s="79"/>
      <c r="CA20" s="80"/>
      <c r="CB20" s="78"/>
      <c r="CC20" s="78"/>
      <c r="CD20" s="78"/>
      <c r="CE20" s="78"/>
      <c r="CF20" s="79"/>
      <c r="CG20" s="80"/>
      <c r="CH20" s="78"/>
      <c r="CI20" s="78"/>
      <c r="CJ20" s="78"/>
      <c r="CK20" s="78"/>
      <c r="CL20" s="79"/>
      <c r="CM20" s="80"/>
      <c r="CN20" s="78"/>
      <c r="CO20" s="78"/>
      <c r="CP20" s="78"/>
      <c r="CQ20" s="78"/>
      <c r="CR20" s="79"/>
      <c r="CS20" s="80"/>
      <c r="CT20" s="78"/>
      <c r="CU20" s="78"/>
      <c r="CV20" s="78"/>
      <c r="CW20" s="78"/>
      <c r="CX20" s="79"/>
      <c r="CY20" s="80"/>
      <c r="CZ20" s="78"/>
      <c r="DA20" s="78"/>
      <c r="DB20" s="78"/>
      <c r="DC20" s="78"/>
      <c r="DD20" s="79"/>
      <c r="DE20" s="80"/>
      <c r="DF20" s="78"/>
      <c r="DG20" s="78"/>
      <c r="DH20" s="78"/>
      <c r="DI20" s="78"/>
      <c r="DJ20" s="79"/>
      <c r="DK20" s="80"/>
      <c r="DL20" s="78"/>
      <c r="DM20" s="78"/>
      <c r="DN20" s="78"/>
      <c r="DO20" s="78"/>
      <c r="DP20" s="79"/>
      <c r="DQ20" s="80"/>
      <c r="DR20" s="78"/>
      <c r="DS20" s="78"/>
      <c r="DT20" s="78"/>
      <c r="DU20" s="78"/>
      <c r="DV20" s="79"/>
      <c r="DW20" s="80"/>
      <c r="DX20" s="78"/>
      <c r="DY20" s="78"/>
      <c r="DZ20" s="78"/>
      <c r="EA20" s="78"/>
      <c r="EB20" s="79"/>
      <c r="EC20" s="80"/>
      <c r="ED20" s="78"/>
      <c r="EE20" s="78"/>
      <c r="EF20" s="78"/>
      <c r="EG20" s="78"/>
      <c r="EH20" s="79"/>
      <c r="EI20" s="80"/>
      <c r="EJ20" s="78"/>
      <c r="EK20" s="78"/>
      <c r="EL20" s="78"/>
      <c r="EM20" s="78"/>
      <c r="EN20" s="79"/>
      <c r="EO20" s="80"/>
      <c r="EP20" s="78"/>
      <c r="EQ20" s="78"/>
      <c r="ER20" s="78"/>
      <c r="ES20" s="78"/>
      <c r="ET20" s="79"/>
      <c r="EU20" s="80"/>
      <c r="EV20" s="78"/>
      <c r="EW20" s="78"/>
      <c r="EX20" s="78"/>
      <c r="EY20" s="78"/>
      <c r="EZ20" s="79"/>
      <c r="FA20" s="80"/>
      <c r="FB20" s="78"/>
      <c r="FC20" s="78"/>
      <c r="FD20" s="78"/>
      <c r="FE20" s="78"/>
      <c r="FF20" s="79"/>
      <c r="FG20" s="80"/>
      <c r="FH20" s="78"/>
      <c r="FI20" s="78"/>
      <c r="FJ20" s="78"/>
      <c r="FK20" s="78"/>
      <c r="FL20" s="79"/>
      <c r="FM20" s="80"/>
      <c r="FN20" s="78"/>
      <c r="FO20" s="78"/>
      <c r="FP20" s="78"/>
      <c r="FQ20" s="78"/>
      <c r="FR20" s="79"/>
      <c r="FS20" s="80"/>
      <c r="FT20" s="78"/>
      <c r="FU20" s="78"/>
      <c r="FV20" s="78"/>
      <c r="FW20" s="78"/>
      <c r="FX20" s="79"/>
      <c r="FY20" s="80"/>
      <c r="FZ20" s="78"/>
      <c r="GA20" s="78"/>
      <c r="GB20" s="78"/>
      <c r="GC20" s="78"/>
      <c r="GD20" s="79"/>
      <c r="GE20" s="80"/>
      <c r="GF20" s="78"/>
      <c r="GG20" s="78"/>
      <c r="GH20" s="78"/>
      <c r="GI20" s="78"/>
      <c r="GJ20" s="79"/>
      <c r="GK20" s="80"/>
      <c r="GL20" s="78"/>
      <c r="GM20" s="78"/>
      <c r="GN20" s="78"/>
      <c r="GO20" s="78"/>
      <c r="GP20" s="79"/>
      <c r="GQ20" s="80"/>
      <c r="GR20" s="78"/>
      <c r="GS20" s="78"/>
      <c r="GT20" s="78"/>
      <c r="GU20" s="78"/>
      <c r="GV20" s="79"/>
      <c r="GW20" s="80"/>
      <c r="GX20" s="78"/>
      <c r="GY20" s="78"/>
      <c r="GZ20" s="78"/>
      <c r="HA20" s="78"/>
      <c r="HB20" s="79"/>
      <c r="HC20" s="80"/>
      <c r="HD20" s="78"/>
      <c r="HE20" s="78"/>
      <c r="HF20" s="78"/>
      <c r="HG20" s="78"/>
      <c r="HH20" s="79"/>
      <c r="HI20" s="80"/>
      <c r="HJ20" s="78"/>
      <c r="HK20" s="78"/>
      <c r="HL20" s="78"/>
      <c r="HM20" s="78"/>
      <c r="HN20" s="79"/>
      <c r="HO20" s="80"/>
      <c r="HP20" s="78"/>
      <c r="HQ20" s="78"/>
      <c r="HR20" s="78"/>
    </row>
    <row r="21" spans="2:226" ht="15.75" customHeight="1" thickBot="1">
      <c r="B21" s="2070" t="s">
        <v>10002</v>
      </c>
      <c r="C21" s="2070"/>
      <c r="D21" s="2070"/>
      <c r="E21" s="2070"/>
      <c r="F21" s="2070"/>
      <c r="G21" s="2070"/>
      <c r="H21" s="2070"/>
      <c r="I21" s="2070"/>
    </row>
    <row r="22" spans="2:226" s="5" customFormat="1" ht="22.5" customHeight="1">
      <c r="B22" s="2004" t="s">
        <v>9664</v>
      </c>
      <c r="C22" s="2005"/>
      <c r="D22" s="2005"/>
      <c r="E22" s="2005"/>
      <c r="F22" s="2005"/>
      <c r="G22" s="2005"/>
      <c r="H22" s="2005"/>
      <c r="I22" s="2006"/>
    </row>
    <row r="23" spans="2:226" s="5" customFormat="1" ht="22.5" customHeight="1">
      <c r="B23" s="1879" t="s">
        <v>9</v>
      </c>
      <c r="C23" s="1873" t="s">
        <v>3323</v>
      </c>
      <c r="D23" s="1874"/>
      <c r="E23" s="1857" t="s">
        <v>3980</v>
      </c>
      <c r="F23" s="1857" t="s">
        <v>17993</v>
      </c>
      <c r="G23" s="1857" t="s">
        <v>17995</v>
      </c>
      <c r="H23" s="1857" t="s">
        <v>27</v>
      </c>
      <c r="I23" s="1893" t="s">
        <v>3363</v>
      </c>
    </row>
    <row r="24" spans="2:226" s="226" customFormat="1" ht="12.75" customHeight="1">
      <c r="B24" s="1879"/>
      <c r="C24" s="1873"/>
      <c r="D24" s="1874"/>
      <c r="E24" s="1858"/>
      <c r="F24" s="1858"/>
      <c r="G24" s="1858"/>
      <c r="H24" s="1858"/>
      <c r="I24" s="1894"/>
    </row>
    <row r="25" spans="2:226" s="226" customFormat="1" ht="12.75">
      <c r="B25" s="1879"/>
      <c r="C25" s="1873"/>
      <c r="D25" s="1874"/>
      <c r="E25" s="1054" t="s">
        <v>3332</v>
      </c>
      <c r="F25" s="1296" t="s">
        <v>17994</v>
      </c>
      <c r="G25" s="1296" t="s">
        <v>3351</v>
      </c>
      <c r="H25" s="1296" t="s">
        <v>3345</v>
      </c>
      <c r="I25" s="1302" t="s">
        <v>17996</v>
      </c>
    </row>
    <row r="26" spans="2:226" s="226" customFormat="1" ht="22.5" customHeight="1">
      <c r="B26" s="1295">
        <v>1</v>
      </c>
      <c r="C26" s="1875" t="str">
        <f>VLOOKUP($B26,'QUADRO DE RUAS'!$A:$P,2,FALSE)</f>
        <v>AVENIDA FORTALEZA T01</v>
      </c>
      <c r="D26" s="2077"/>
      <c r="E26" s="525">
        <f>VLOOKUP($B26,'PISO TATIL'!$A:$M,12,FALSE)</f>
        <v>45.5</v>
      </c>
      <c r="F26" s="526">
        <v>40</v>
      </c>
      <c r="G26" s="526">
        <f>(E26*F26)/1000</f>
        <v>1.82</v>
      </c>
      <c r="H26" s="1036">
        <f>$J$26-H14</f>
        <v>332.02</v>
      </c>
      <c r="I26" s="1335">
        <f>TRUNC(G26*H26,3)</f>
        <v>604.27599999999995</v>
      </c>
      <c r="J26" s="1076">
        <v>362.02</v>
      </c>
    </row>
    <row r="27" spans="2:226" s="226" customFormat="1" ht="22.5" customHeight="1">
      <c r="B27" s="1294">
        <f>B26+1</f>
        <v>2</v>
      </c>
      <c r="C27" s="1877" t="str">
        <f>VLOOKUP($B27,'QUADRO DE RUAS'!$A:$P,2,FALSE)</f>
        <v>AVENIDA FORTALEZA T02</v>
      </c>
      <c r="D27" s="2071"/>
      <c r="E27" s="527">
        <f>VLOOKUP($B27,'PISO TATIL'!$A:$M,12,FALSE)</f>
        <v>131.96</v>
      </c>
      <c r="F27" s="528">
        <v>40</v>
      </c>
      <c r="G27" s="528">
        <f t="shared" ref="G27:G30" si="2">(E27*F27)/1000</f>
        <v>5.2784000000000004</v>
      </c>
      <c r="H27" s="1037">
        <f t="shared" ref="H27:H28" si="3">$J$26-H15</f>
        <v>332.02</v>
      </c>
      <c r="I27" s="1336">
        <f t="shared" ref="I27:I30" si="4">TRUNC(G27*H27,3)</f>
        <v>1752.5340000000001</v>
      </c>
    </row>
    <row r="28" spans="2:226" s="226" customFormat="1" ht="22.5" customHeight="1">
      <c r="B28" s="1294">
        <f>B27+1</f>
        <v>3</v>
      </c>
      <c r="C28" s="1877" t="str">
        <f>'PISO TATIL'!B16</f>
        <v>CANTEIROS</v>
      </c>
      <c r="D28" s="1878"/>
      <c r="E28" s="527">
        <f>VLOOKUP($B28,'PISO TATIL'!$A:$M,12,FALSE)</f>
        <v>2.6</v>
      </c>
      <c r="F28" s="528">
        <v>40</v>
      </c>
      <c r="G28" s="528">
        <f t="shared" si="2"/>
        <v>0.104</v>
      </c>
      <c r="H28" s="1037">
        <f t="shared" si="3"/>
        <v>332.02</v>
      </c>
      <c r="I28" s="1336">
        <f t="shared" si="4"/>
        <v>34.53</v>
      </c>
    </row>
    <row r="29" spans="2:226" s="226" customFormat="1" ht="20.100000000000001" customHeight="1">
      <c r="B29" s="1294">
        <v>4</v>
      </c>
      <c r="C29" s="1877" t="str">
        <f>'PISO TATIL'!$B$17</f>
        <v>LIMPA-RODAS E EMBOCADURAS (PISO TATÍL DE ALERTA)</v>
      </c>
      <c r="D29" s="2071"/>
      <c r="E29" s="527">
        <f>VLOOKUP($B29,'PISO TATIL'!$A:$M,12,FALSE)</f>
        <v>6.5</v>
      </c>
      <c r="F29" s="528">
        <v>40</v>
      </c>
      <c r="G29" s="528">
        <f t="shared" si="2"/>
        <v>0.26</v>
      </c>
      <c r="H29" s="1037">
        <f>$J$26-H16</f>
        <v>332.02</v>
      </c>
      <c r="I29" s="1336">
        <f t="shared" si="4"/>
        <v>86.325000000000003</v>
      </c>
    </row>
    <row r="30" spans="2:226" s="226" customFormat="1" ht="20.100000000000001" customHeight="1">
      <c r="B30" s="1337">
        <v>5</v>
      </c>
      <c r="C30" s="2072" t="str">
        <f>'PISO TATIL'!$B$18</f>
        <v>LIMPA-RODAS E EMBOCADURAS (PISO TATÍL DIRECIONAL)</v>
      </c>
      <c r="D30" s="2073"/>
      <c r="E30" s="529">
        <f>VLOOKUP($B30,'PISO TATIL'!$A:$M,12,FALSE)</f>
        <v>6.98</v>
      </c>
      <c r="F30" s="530">
        <v>40</v>
      </c>
      <c r="G30" s="530">
        <f t="shared" si="2"/>
        <v>0.27920000000000006</v>
      </c>
      <c r="H30" s="1038">
        <f>$J$26-H17</f>
        <v>332.02</v>
      </c>
      <c r="I30" s="1338">
        <f t="shared" si="4"/>
        <v>92.698999999999998</v>
      </c>
    </row>
    <row r="31" spans="2:226" s="226" customFormat="1" ht="20.100000000000001" customHeight="1" thickBot="1">
      <c r="B31" s="2074" t="s">
        <v>3335</v>
      </c>
      <c r="C31" s="2075"/>
      <c r="D31" s="2075"/>
      <c r="E31" s="1080">
        <f>SUM(E26:E30)</f>
        <v>193.54</v>
      </c>
      <c r="F31" s="1081"/>
      <c r="G31" s="1081"/>
      <c r="H31" s="1080"/>
      <c r="I31" s="1279">
        <f>SUM(I26:I30)</f>
        <v>2570.364</v>
      </c>
    </row>
    <row r="32" spans="2:226" s="77" customFormat="1" ht="20.100000000000001" customHeight="1">
      <c r="B32" s="2076" t="s">
        <v>16493</v>
      </c>
      <c r="C32" s="2076"/>
      <c r="D32" s="2076"/>
      <c r="E32" s="2076"/>
      <c r="F32" s="2076"/>
      <c r="G32" s="2076"/>
      <c r="H32" s="2076"/>
      <c r="I32" s="2076"/>
      <c r="J32" s="78"/>
      <c r="K32" s="78"/>
      <c r="L32" s="79"/>
      <c r="M32" s="80"/>
      <c r="N32" s="78"/>
      <c r="O32" s="78"/>
      <c r="P32" s="78"/>
      <c r="Q32" s="78"/>
      <c r="R32" s="79"/>
      <c r="S32" s="80"/>
      <c r="T32" s="78"/>
      <c r="U32" s="78"/>
      <c r="V32" s="78"/>
      <c r="W32" s="78"/>
      <c r="X32" s="79"/>
      <c r="Y32" s="80"/>
      <c r="Z32" s="78"/>
      <c r="AA32" s="78"/>
      <c r="AB32" s="78"/>
      <c r="AC32" s="78"/>
      <c r="AD32" s="79"/>
      <c r="AE32" s="80"/>
      <c r="AF32" s="78"/>
      <c r="AG32" s="78"/>
      <c r="AH32" s="78"/>
      <c r="AI32" s="78"/>
      <c r="AJ32" s="79"/>
      <c r="AK32" s="80"/>
      <c r="AL32" s="78"/>
      <c r="AM32" s="78"/>
      <c r="AN32" s="78"/>
      <c r="AO32" s="78"/>
      <c r="AP32" s="79"/>
      <c r="AQ32" s="80"/>
      <c r="AR32" s="78"/>
      <c r="AS32" s="78"/>
      <c r="AT32" s="78"/>
      <c r="AU32" s="78"/>
      <c r="AV32" s="79"/>
      <c r="AW32" s="80"/>
      <c r="AX32" s="78"/>
      <c r="AY32" s="78"/>
      <c r="AZ32" s="78"/>
      <c r="BA32" s="78"/>
      <c r="BB32" s="79"/>
      <c r="BC32" s="80"/>
      <c r="BD32" s="78"/>
      <c r="BE32" s="78"/>
      <c r="BF32" s="78"/>
      <c r="BG32" s="78"/>
      <c r="BH32" s="79"/>
      <c r="BI32" s="80"/>
      <c r="BJ32" s="78"/>
      <c r="BK32" s="78"/>
      <c r="BL32" s="78"/>
      <c r="BM32" s="78"/>
      <c r="BN32" s="79"/>
      <c r="BO32" s="80"/>
      <c r="BP32" s="78"/>
      <c r="BQ32" s="78"/>
      <c r="BR32" s="78"/>
      <c r="BS32" s="78"/>
      <c r="BT32" s="79"/>
      <c r="BU32" s="80"/>
      <c r="BV32" s="78"/>
      <c r="BW32" s="78"/>
      <c r="BX32" s="78"/>
      <c r="BY32" s="78"/>
      <c r="BZ32" s="79"/>
      <c r="CA32" s="80"/>
      <c r="CB32" s="78"/>
      <c r="CC32" s="78"/>
      <c r="CD32" s="78"/>
      <c r="CE32" s="78"/>
      <c r="CF32" s="79"/>
      <c r="CG32" s="80"/>
      <c r="CH32" s="78"/>
      <c r="CI32" s="78"/>
      <c r="CJ32" s="78"/>
      <c r="CK32" s="78"/>
      <c r="CL32" s="79"/>
      <c r="CM32" s="80"/>
      <c r="CN32" s="78"/>
      <c r="CO32" s="78"/>
      <c r="CP32" s="78"/>
      <c r="CQ32" s="78"/>
      <c r="CR32" s="79"/>
      <c r="CS32" s="80"/>
      <c r="CT32" s="78"/>
      <c r="CU32" s="78"/>
      <c r="CV32" s="78"/>
      <c r="CW32" s="78"/>
      <c r="CX32" s="79"/>
      <c r="CY32" s="80"/>
      <c r="CZ32" s="78"/>
      <c r="DA32" s="78"/>
      <c r="DB32" s="78"/>
      <c r="DC32" s="78"/>
      <c r="DD32" s="79"/>
      <c r="DE32" s="80"/>
      <c r="DF32" s="78"/>
      <c r="DG32" s="78"/>
      <c r="DH32" s="78"/>
      <c r="DI32" s="78"/>
      <c r="DJ32" s="79"/>
      <c r="DK32" s="80"/>
      <c r="DL32" s="78"/>
      <c r="DM32" s="78"/>
      <c r="DN32" s="78"/>
      <c r="DO32" s="78"/>
      <c r="DP32" s="79"/>
      <c r="DQ32" s="80"/>
      <c r="DR32" s="78"/>
      <c r="DS32" s="78"/>
      <c r="DT32" s="78"/>
      <c r="DU32" s="78"/>
      <c r="DV32" s="79"/>
      <c r="DW32" s="80"/>
      <c r="DX32" s="78"/>
      <c r="DY32" s="78"/>
      <c r="DZ32" s="78"/>
      <c r="EA32" s="78"/>
      <c r="EB32" s="79"/>
      <c r="EC32" s="80"/>
      <c r="ED32" s="78"/>
      <c r="EE32" s="78"/>
      <c r="EF32" s="78"/>
      <c r="EG32" s="78"/>
      <c r="EH32" s="79"/>
      <c r="EI32" s="80"/>
      <c r="EJ32" s="78"/>
      <c r="EK32" s="78"/>
      <c r="EL32" s="78"/>
      <c r="EM32" s="78"/>
      <c r="EN32" s="79"/>
      <c r="EO32" s="80"/>
      <c r="EP32" s="78"/>
      <c r="EQ32" s="78"/>
      <c r="ER32" s="78"/>
      <c r="ES32" s="78"/>
      <c r="ET32" s="79"/>
      <c r="EU32" s="80"/>
      <c r="EV32" s="78"/>
      <c r="EW32" s="78"/>
      <c r="EX32" s="78"/>
      <c r="EY32" s="78"/>
      <c r="EZ32" s="79"/>
      <c r="FA32" s="80"/>
      <c r="FB32" s="78"/>
      <c r="FC32" s="78"/>
      <c r="FD32" s="78"/>
      <c r="FE32" s="78"/>
      <c r="FF32" s="79"/>
      <c r="FG32" s="80"/>
      <c r="FH32" s="78"/>
      <c r="FI32" s="78"/>
      <c r="FJ32" s="78"/>
      <c r="FK32" s="78"/>
      <c r="FL32" s="79"/>
      <c r="FM32" s="80"/>
      <c r="FN32" s="78"/>
      <c r="FO32" s="78"/>
      <c r="FP32" s="78"/>
      <c r="FQ32" s="78"/>
      <c r="FR32" s="79"/>
      <c r="FS32" s="80"/>
      <c r="FT32" s="78"/>
      <c r="FU32" s="78"/>
      <c r="FV32" s="78"/>
      <c r="FW32" s="78"/>
      <c r="FX32" s="79"/>
      <c r="FY32" s="80"/>
      <c r="FZ32" s="78"/>
      <c r="GA32" s="78"/>
      <c r="GB32" s="78"/>
      <c r="GC32" s="78"/>
      <c r="GD32" s="79"/>
      <c r="GE32" s="80"/>
      <c r="GF32" s="78"/>
      <c r="GG32" s="78"/>
      <c r="GH32" s="78"/>
      <c r="GI32" s="78"/>
      <c r="GJ32" s="79"/>
      <c r="GK32" s="80"/>
      <c r="GL32" s="78"/>
      <c r="GM32" s="78"/>
      <c r="GN32" s="78"/>
      <c r="GO32" s="78"/>
      <c r="GP32" s="79"/>
      <c r="GQ32" s="80"/>
      <c r="GR32" s="78"/>
      <c r="GS32" s="78"/>
      <c r="GT32" s="78"/>
      <c r="GU32" s="78"/>
      <c r="GV32" s="79"/>
      <c r="GW32" s="80"/>
      <c r="GX32" s="78"/>
      <c r="GY32" s="78"/>
      <c r="GZ32" s="78"/>
      <c r="HA32" s="78"/>
      <c r="HB32" s="79"/>
      <c r="HC32" s="80"/>
      <c r="HD32" s="78"/>
      <c r="HE32" s="78"/>
      <c r="HF32" s="78"/>
      <c r="HG32" s="78"/>
      <c r="HH32" s="79"/>
      <c r="HI32" s="80"/>
      <c r="HJ32" s="78"/>
      <c r="HK32" s="78"/>
      <c r="HL32" s="78"/>
      <c r="HM32" s="78"/>
      <c r="HN32" s="79"/>
      <c r="HO32" s="80"/>
      <c r="HP32" s="78"/>
      <c r="HQ32" s="78"/>
      <c r="HR32" s="78"/>
    </row>
    <row r="33" spans="2:9" ht="16.5" customHeight="1">
      <c r="B33" s="2070" t="s">
        <v>10003</v>
      </c>
      <c r="C33" s="2070"/>
      <c r="D33" s="2070"/>
      <c r="E33" s="2070"/>
      <c r="F33" s="2070"/>
      <c r="G33" s="2070"/>
      <c r="H33" s="2070"/>
      <c r="I33" s="2070"/>
    </row>
    <row r="35" spans="2:9" ht="270" customHeight="1">
      <c r="B35" s="2069"/>
      <c r="C35" s="2069"/>
      <c r="D35" s="2069"/>
      <c r="E35" s="2069"/>
      <c r="F35" s="2069"/>
      <c r="G35" s="2069"/>
      <c r="H35" s="2069"/>
      <c r="I35" s="2069"/>
    </row>
  </sheetData>
  <mergeCells count="42">
    <mergeCell ref="F11:F12"/>
    <mergeCell ref="B19:D19"/>
    <mergeCell ref="C17:D17"/>
    <mergeCell ref="C18:D18"/>
    <mergeCell ref="C16:D16"/>
    <mergeCell ref="B1:I1"/>
    <mergeCell ref="B2:I2"/>
    <mergeCell ref="B3:I3"/>
    <mergeCell ref="B4:I4"/>
    <mergeCell ref="B5:I5"/>
    <mergeCell ref="H23:H24"/>
    <mergeCell ref="I23:I24"/>
    <mergeCell ref="C14:D14"/>
    <mergeCell ref="C6:I6"/>
    <mergeCell ref="C15:D15"/>
    <mergeCell ref="B20:I20"/>
    <mergeCell ref="B21:I21"/>
    <mergeCell ref="C7:I7"/>
    <mergeCell ref="C8:I8"/>
    <mergeCell ref="C9:I9"/>
    <mergeCell ref="B10:I10"/>
    <mergeCell ref="B11:B13"/>
    <mergeCell ref="C11:D13"/>
    <mergeCell ref="E11:E12"/>
    <mergeCell ref="H11:H12"/>
    <mergeCell ref="I11:I12"/>
    <mergeCell ref="C28:D28"/>
    <mergeCell ref="B35:I35"/>
    <mergeCell ref="G11:G12"/>
    <mergeCell ref="G23:G24"/>
    <mergeCell ref="B33:I33"/>
    <mergeCell ref="C29:D29"/>
    <mergeCell ref="C30:D30"/>
    <mergeCell ref="B31:D31"/>
    <mergeCell ref="B32:I32"/>
    <mergeCell ref="C26:D26"/>
    <mergeCell ref="C27:D27"/>
    <mergeCell ref="B22:I22"/>
    <mergeCell ref="B23:B25"/>
    <mergeCell ref="C23:D25"/>
    <mergeCell ref="E23:E24"/>
    <mergeCell ref="F23:F24"/>
  </mergeCells>
  <printOptions horizontalCentered="1"/>
  <pageMargins left="0.78740157480314965" right="0.19685039370078741" top="0.39370078740157483" bottom="0.78740157480314965" header="0.15748031496062992" footer="0.31496062992125984"/>
  <pageSetup paperSize="9" scale="55" firstPageNumber="25" fitToHeight="100" orientation="portrait" r:id="rId1"/>
  <headerFooter scaleWithDoc="0">
    <oddHeader>&amp;RPágina &amp;P de &amp;N</oddHeader>
    <oddFooter>&amp;R&amp;G</oddFooter>
  </headerFooter>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Plan23"/>
  <dimension ref="A1:Q79"/>
  <sheetViews>
    <sheetView showGridLines="0" view="pageBreakPreview" zoomScale="70" zoomScaleNormal="10" zoomScaleSheetLayoutView="70" workbookViewId="0">
      <selection activeCell="F21" sqref="F21"/>
    </sheetView>
  </sheetViews>
  <sheetFormatPr defaultColWidth="9.140625" defaultRowHeight="15"/>
  <cols>
    <col min="1" max="1" width="10.7109375" style="53" customWidth="1"/>
    <col min="2" max="2" width="6" style="53" customWidth="1"/>
    <col min="3" max="3" width="38.28515625" style="53" customWidth="1"/>
    <col min="4" max="4" width="19.42578125" style="53" customWidth="1"/>
    <col min="5" max="5" width="14.28515625" style="53" customWidth="1"/>
    <col min="6" max="6" width="8.28515625" style="53" customWidth="1"/>
    <col min="7" max="7" width="5.7109375" style="60" customWidth="1"/>
    <col min="8" max="9" width="8.28515625" style="53" customWidth="1"/>
    <col min="10" max="10" width="10.28515625" style="60" customWidth="1"/>
    <col min="11" max="11" width="16.7109375" style="53" customWidth="1"/>
    <col min="12" max="17" width="18.7109375" style="53" customWidth="1"/>
    <col min="18" max="16384" width="9.140625" style="53"/>
  </cols>
  <sheetData>
    <row r="1" spans="1:17" s="5" customFormat="1" ht="18">
      <c r="A1" s="1561" t="s">
        <v>0</v>
      </c>
      <c r="B1" s="1562" t="s">
        <v>0</v>
      </c>
      <c r="C1" s="1562"/>
      <c r="D1" s="1562"/>
      <c r="E1" s="1562" t="s">
        <v>0</v>
      </c>
      <c r="F1" s="1562"/>
      <c r="G1" s="1562"/>
      <c r="H1" s="1562"/>
      <c r="I1" s="1562"/>
      <c r="J1" s="1562"/>
      <c r="K1" s="1562"/>
      <c r="L1" s="1562"/>
      <c r="M1" s="1562"/>
      <c r="N1" s="1562"/>
      <c r="O1" s="1562"/>
      <c r="P1" s="1562"/>
      <c r="Q1" s="1563"/>
    </row>
    <row r="2" spans="1:17" s="5" customFormat="1" ht="14.25">
      <c r="A2" s="1564" t="s">
        <v>3314</v>
      </c>
      <c r="B2" s="1565" t="s">
        <v>1</v>
      </c>
      <c r="C2" s="1565"/>
      <c r="D2" s="1565"/>
      <c r="E2" s="1565" t="s">
        <v>1</v>
      </c>
      <c r="F2" s="1565"/>
      <c r="G2" s="1565"/>
      <c r="H2" s="1565"/>
      <c r="I2" s="1565"/>
      <c r="J2" s="1565"/>
      <c r="K2" s="1565"/>
      <c r="L2" s="1565"/>
      <c r="M2" s="1565"/>
      <c r="N2" s="1565"/>
      <c r="O2" s="1565"/>
      <c r="P2" s="1565"/>
      <c r="Q2" s="1566"/>
    </row>
    <row r="3" spans="1:17" s="5" customFormat="1" ht="14.25">
      <c r="A3" s="1567" t="s">
        <v>3315</v>
      </c>
      <c r="B3" s="1568" t="s">
        <v>2</v>
      </c>
      <c r="C3" s="1568"/>
      <c r="D3" s="1568"/>
      <c r="E3" s="1568" t="s">
        <v>2</v>
      </c>
      <c r="F3" s="1568"/>
      <c r="G3" s="1568"/>
      <c r="H3" s="1568"/>
      <c r="I3" s="1568"/>
      <c r="J3" s="1568"/>
      <c r="K3" s="1568"/>
      <c r="L3" s="1568"/>
      <c r="M3" s="1568"/>
      <c r="N3" s="1568"/>
      <c r="O3" s="1568"/>
      <c r="P3" s="1568"/>
      <c r="Q3" s="1569"/>
    </row>
    <row r="4" spans="1:17" s="5" customFormat="1" ht="14.25">
      <c r="A4" s="1567" t="s">
        <v>3</v>
      </c>
      <c r="B4" s="1568" t="s">
        <v>3</v>
      </c>
      <c r="C4" s="1568"/>
      <c r="D4" s="1568"/>
      <c r="E4" s="1568" t="s">
        <v>3</v>
      </c>
      <c r="F4" s="1568"/>
      <c r="G4" s="1568"/>
      <c r="H4" s="1568"/>
      <c r="I4" s="1568"/>
      <c r="J4" s="1568"/>
      <c r="K4" s="1568"/>
      <c r="L4" s="1568"/>
      <c r="M4" s="1568"/>
      <c r="N4" s="1568"/>
      <c r="O4" s="1568"/>
      <c r="P4" s="1568"/>
      <c r="Q4" s="1569"/>
    </row>
    <row r="5" spans="1:17" s="5" customFormat="1" ht="14.25">
      <c r="A5" s="1567" t="s">
        <v>4</v>
      </c>
      <c r="B5" s="1568" t="s">
        <v>4</v>
      </c>
      <c r="C5" s="1568"/>
      <c r="D5" s="1568"/>
      <c r="E5" s="1568" t="s">
        <v>4</v>
      </c>
      <c r="F5" s="1568"/>
      <c r="G5" s="1568"/>
      <c r="H5" s="1568"/>
      <c r="I5" s="1568"/>
      <c r="J5" s="1568"/>
      <c r="K5" s="1568"/>
      <c r="L5" s="1568"/>
      <c r="M5" s="1568"/>
      <c r="N5" s="1568"/>
      <c r="O5" s="1568"/>
      <c r="P5" s="1568"/>
      <c r="Q5" s="1569"/>
    </row>
    <row r="6" spans="1:17" s="5" customFormat="1" ht="15" customHeight="1">
      <c r="A6" s="434" t="s">
        <v>5</v>
      </c>
      <c r="B6" s="1586" t="str">
        <f>ORÇAMENTO!C6</f>
        <v>PAVIMENTAÇÃO URBANA EM SANTO ANTONIO DO LESTE</v>
      </c>
      <c r="C6" s="1586"/>
      <c r="D6" s="1586"/>
      <c r="E6" s="1586"/>
      <c r="F6" s="1586"/>
      <c r="G6" s="1586"/>
      <c r="H6" s="1586"/>
      <c r="I6" s="1586"/>
      <c r="J6" s="1586"/>
      <c r="K6" s="1586"/>
      <c r="L6" s="1586"/>
      <c r="M6" s="1586"/>
      <c r="N6" s="1586"/>
      <c r="O6" s="1586"/>
      <c r="P6" s="1586"/>
      <c r="Q6" s="1587"/>
    </row>
    <row r="7" spans="1:17" s="5" customFormat="1" ht="14.25">
      <c r="A7" s="435" t="s">
        <v>50</v>
      </c>
      <c r="B7" s="1590" t="str">
        <f>ORÇAMENTO!C7</f>
        <v>AVENIDA FORTALEZA TRECHO 01</v>
      </c>
      <c r="C7" s="1590"/>
      <c r="D7" s="1590"/>
      <c r="E7" s="1590"/>
      <c r="F7" s="1590"/>
      <c r="G7" s="1590"/>
      <c r="H7" s="1590"/>
      <c r="I7" s="1590"/>
      <c r="J7" s="1590"/>
      <c r="K7" s="1590"/>
      <c r="L7" s="1590"/>
      <c r="M7" s="1590"/>
      <c r="N7" s="1590"/>
      <c r="O7" s="1590"/>
      <c r="P7" s="1590"/>
      <c r="Q7" s="1591"/>
    </row>
    <row r="8" spans="1:17" s="5" customFormat="1" ht="14.25">
      <c r="A8" s="435" t="s">
        <v>6</v>
      </c>
      <c r="B8" s="1590" t="str">
        <f>ORÇAMENTO!C8</f>
        <v>PREFEITURA MUNICIPAL DE SANTO ANTONIO DO LESTE</v>
      </c>
      <c r="C8" s="1590"/>
      <c r="D8" s="1590"/>
      <c r="E8" s="1590"/>
      <c r="F8" s="1590"/>
      <c r="G8" s="1590"/>
      <c r="H8" s="1590"/>
      <c r="I8" s="1590"/>
      <c r="J8" s="1590"/>
      <c r="K8" s="1590"/>
      <c r="L8" s="1590"/>
      <c r="M8" s="1590"/>
      <c r="N8" s="1590"/>
      <c r="O8" s="1590"/>
      <c r="P8" s="1590"/>
      <c r="Q8" s="1591"/>
    </row>
    <row r="9" spans="1:17" s="5" customFormat="1" ht="15.75" customHeight="1" thickBot="1">
      <c r="A9" s="1077" t="s">
        <v>7</v>
      </c>
      <c r="B9" s="2086" t="str">
        <f>ORÇAMENTO!C9</f>
        <v>JANEIRO/2022</v>
      </c>
      <c r="C9" s="2086"/>
      <c r="D9" s="2086"/>
      <c r="E9" s="2086"/>
      <c r="F9" s="2086"/>
      <c r="G9" s="2086"/>
      <c r="H9" s="2086"/>
      <c r="I9" s="2086"/>
      <c r="J9" s="2086"/>
      <c r="K9" s="2086"/>
      <c r="L9" s="2086"/>
      <c r="M9" s="2086"/>
      <c r="N9" s="2086"/>
      <c r="O9" s="2086"/>
      <c r="P9" s="2086"/>
      <c r="Q9" s="2087"/>
    </row>
    <row r="10" spans="1:17" s="5" customFormat="1" ht="22.5" customHeight="1" thickBot="1">
      <c r="A10" s="2088" t="s">
        <v>3429</v>
      </c>
      <c r="B10" s="2089"/>
      <c r="C10" s="2089"/>
      <c r="D10" s="2089"/>
      <c r="E10" s="2089"/>
      <c r="F10" s="2089"/>
      <c r="G10" s="2089"/>
      <c r="H10" s="2089"/>
      <c r="I10" s="2089"/>
      <c r="J10" s="2089"/>
      <c r="K10" s="2089"/>
      <c r="L10" s="2089"/>
      <c r="M10" s="2089"/>
      <c r="N10" s="2089"/>
      <c r="O10" s="2089"/>
      <c r="P10" s="2089"/>
      <c r="Q10" s="2090"/>
    </row>
    <row r="11" spans="1:17" s="5" customFormat="1" ht="15.75">
      <c r="A11" s="1189" t="s">
        <v>3432</v>
      </c>
      <c r="B11" s="1190" t="s">
        <v>17974</v>
      </c>
      <c r="C11" s="1190"/>
      <c r="D11" s="1190"/>
      <c r="E11" s="1190"/>
      <c r="F11" s="1190"/>
      <c r="G11" s="1191"/>
      <c r="H11" s="1192"/>
      <c r="I11" s="1190"/>
      <c r="J11" s="1191"/>
      <c r="K11" s="1192"/>
      <c r="L11" s="1192"/>
      <c r="M11" s="1192"/>
      <c r="N11" s="1192"/>
      <c r="O11" s="1192"/>
      <c r="P11" s="1192"/>
      <c r="Q11" s="1193"/>
    </row>
    <row r="12" spans="1:17" s="226" customFormat="1" ht="12.75" customHeight="1">
      <c r="A12" s="1879" t="s">
        <v>9</v>
      </c>
      <c r="B12" s="1676" t="s">
        <v>3323</v>
      </c>
      <c r="C12" s="1677"/>
      <c r="D12" s="1677"/>
      <c r="E12" s="1677"/>
      <c r="F12" s="1677"/>
      <c r="G12" s="1677"/>
      <c r="H12" s="1677"/>
      <c r="I12" s="1677"/>
      <c r="J12" s="1677"/>
      <c r="K12" s="2091"/>
      <c r="L12" s="1104" t="s">
        <v>3328</v>
      </c>
      <c r="M12" s="1104" t="s">
        <v>3430</v>
      </c>
      <c r="N12" s="1104" t="s">
        <v>3331</v>
      </c>
      <c r="O12" s="2080" t="s">
        <v>3431</v>
      </c>
      <c r="P12" s="2081"/>
      <c r="Q12" s="2082"/>
    </row>
    <row r="13" spans="1:17" s="226" customFormat="1" ht="15" customHeight="1">
      <c r="A13" s="1675"/>
      <c r="B13" s="1678"/>
      <c r="C13" s="1679"/>
      <c r="D13" s="1679"/>
      <c r="E13" s="1679"/>
      <c r="F13" s="1679"/>
      <c r="G13" s="1679"/>
      <c r="H13" s="1679"/>
      <c r="I13" s="1679"/>
      <c r="J13" s="1679"/>
      <c r="K13" s="2092"/>
      <c r="L13" s="224" t="s">
        <v>3329</v>
      </c>
      <c r="M13" s="224" t="s">
        <v>3329</v>
      </c>
      <c r="N13" s="224" t="s">
        <v>3332</v>
      </c>
      <c r="O13" s="2080"/>
      <c r="P13" s="2081"/>
      <c r="Q13" s="2082"/>
    </row>
    <row r="14" spans="1:17" s="226" customFormat="1" ht="35.450000000000003" customHeight="1">
      <c r="A14" s="462">
        <v>1</v>
      </c>
      <c r="B14" s="260" t="str">
        <f>VLOOKUP($A14,'QUADRO DE RUAS'!$A:$P,2,FALSE)</f>
        <v>AVENIDA FORTALEZA T01</v>
      </c>
      <c r="C14" s="261"/>
      <c r="D14" s="261"/>
      <c r="E14" s="261"/>
      <c r="F14" s="261"/>
      <c r="G14" s="261"/>
      <c r="H14" s="261"/>
      <c r="I14" s="261"/>
      <c r="J14" s="261"/>
      <c r="K14" s="265"/>
      <c r="L14" s="886">
        <v>156.01</v>
      </c>
      <c r="M14" s="237">
        <v>0.1</v>
      </c>
      <c r="N14" s="772">
        <f t="shared" ref="N14:N15" si="0">TRUNC((L14/6)*(M14*2),2)</f>
        <v>5.2</v>
      </c>
      <c r="O14" s="2080"/>
      <c r="P14" s="2081"/>
      <c r="Q14" s="2082"/>
    </row>
    <row r="15" spans="1:17" s="226" customFormat="1" ht="35.450000000000003" customHeight="1">
      <c r="A15" s="462">
        <f>A14+1</f>
        <v>2</v>
      </c>
      <c r="B15" s="260" t="str">
        <f>VLOOKUP($A15,'QUADRO DE RUAS'!$A:$P,2,FALSE)</f>
        <v>AVENIDA FORTALEZA T02</v>
      </c>
      <c r="C15" s="261"/>
      <c r="D15" s="261"/>
      <c r="E15" s="261"/>
      <c r="F15" s="261"/>
      <c r="G15" s="261"/>
      <c r="H15" s="261"/>
      <c r="I15" s="261"/>
      <c r="J15" s="261"/>
      <c r="K15" s="265"/>
      <c r="L15" s="886">
        <v>555.20000000000005</v>
      </c>
      <c r="M15" s="237">
        <v>0.1</v>
      </c>
      <c r="N15" s="772">
        <f t="shared" si="0"/>
        <v>18.5</v>
      </c>
      <c r="O15" s="2080"/>
      <c r="P15" s="2081"/>
      <c r="Q15" s="2082"/>
    </row>
    <row r="16" spans="1:17" s="226" customFormat="1" ht="35.450000000000003" customHeight="1">
      <c r="A16" s="462"/>
      <c r="B16" s="260"/>
      <c r="C16" s="261"/>
      <c r="D16" s="261"/>
      <c r="E16" s="261"/>
      <c r="F16" s="261"/>
      <c r="G16" s="261"/>
      <c r="H16" s="261"/>
      <c r="I16" s="261"/>
      <c r="J16" s="261"/>
      <c r="K16" s="265"/>
      <c r="L16" s="886"/>
      <c r="M16" s="237"/>
      <c r="N16" s="772"/>
      <c r="O16" s="2080"/>
      <c r="P16" s="2081"/>
      <c r="Q16" s="2082"/>
    </row>
    <row r="17" spans="1:17" s="226" customFormat="1" ht="35.450000000000003" customHeight="1">
      <c r="A17" s="462"/>
      <c r="B17" s="260"/>
      <c r="C17" s="261"/>
      <c r="D17" s="261"/>
      <c r="E17" s="261"/>
      <c r="F17" s="261"/>
      <c r="G17" s="261"/>
      <c r="H17" s="261"/>
      <c r="I17" s="261"/>
      <c r="J17" s="261"/>
      <c r="K17" s="265"/>
      <c r="L17" s="886"/>
      <c r="M17" s="237"/>
      <c r="N17" s="772"/>
      <c r="O17" s="2080"/>
      <c r="P17" s="2081"/>
      <c r="Q17" s="2082"/>
    </row>
    <row r="18" spans="1:17" s="226" customFormat="1" ht="35.450000000000003" customHeight="1">
      <c r="A18" s="462"/>
      <c r="B18" s="260"/>
      <c r="C18" s="261"/>
      <c r="D18" s="261"/>
      <c r="E18" s="261"/>
      <c r="F18" s="261"/>
      <c r="G18" s="261"/>
      <c r="H18" s="261"/>
      <c r="I18" s="261"/>
      <c r="J18" s="261"/>
      <c r="K18" s="265"/>
      <c r="L18" s="886"/>
      <c r="M18" s="237"/>
      <c r="N18" s="772"/>
      <c r="O18" s="2080"/>
      <c r="P18" s="2081"/>
      <c r="Q18" s="2082"/>
    </row>
    <row r="19" spans="1:17" s="77" customFormat="1" ht="20.100000000000001" customHeight="1" thickBot="1">
      <c r="A19" s="1883" t="s">
        <v>3335</v>
      </c>
      <c r="B19" s="1884"/>
      <c r="C19" s="1884"/>
      <c r="D19" s="1884"/>
      <c r="E19" s="1884"/>
      <c r="F19" s="1884"/>
      <c r="G19" s="1884"/>
      <c r="H19" s="1884"/>
      <c r="I19" s="1884"/>
      <c r="J19" s="1884"/>
      <c r="K19" s="1884"/>
      <c r="L19" s="1884"/>
      <c r="M19" s="2002"/>
      <c r="N19" s="467">
        <f>SUM(N14:N15)</f>
        <v>23.7</v>
      </c>
      <c r="O19" s="2083"/>
      <c r="P19" s="2084"/>
      <c r="Q19" s="2085"/>
    </row>
    <row r="20" spans="1:17" s="77" customFormat="1" ht="16.5" thickBot="1">
      <c r="A20" s="1206"/>
      <c r="B20" s="1207"/>
      <c r="C20" s="1207"/>
      <c r="D20" s="1207"/>
      <c r="E20" s="1207"/>
      <c r="F20" s="1207"/>
      <c r="G20" s="1207"/>
      <c r="H20" s="1207"/>
      <c r="I20" s="1207"/>
      <c r="J20" s="1207"/>
      <c r="K20" s="1207"/>
      <c r="L20" s="1207"/>
      <c r="M20" s="1207"/>
      <c r="N20" s="1208"/>
      <c r="O20" s="1200"/>
      <c r="P20" s="1200"/>
      <c r="Q20" s="1201"/>
    </row>
    <row r="21" spans="1:17" s="5" customFormat="1" ht="15.75">
      <c r="A21" s="1189" t="s">
        <v>3432</v>
      </c>
      <c r="B21" s="1190" t="s">
        <v>17975</v>
      </c>
      <c r="C21" s="1190"/>
      <c r="D21" s="1190"/>
      <c r="E21" s="1190"/>
      <c r="F21" s="1190"/>
      <c r="G21" s="1191"/>
      <c r="H21" s="1192"/>
      <c r="I21" s="1190"/>
      <c r="J21" s="1191"/>
      <c r="K21" s="1192"/>
      <c r="L21" s="1192"/>
      <c r="M21" s="1192"/>
      <c r="N21" s="1192"/>
      <c r="O21" s="1192"/>
      <c r="P21" s="1192"/>
      <c r="Q21" s="1193"/>
    </row>
    <row r="22" spans="1:17" s="226" customFormat="1" ht="12.75" customHeight="1">
      <c r="A22" s="1879" t="s">
        <v>9</v>
      </c>
      <c r="B22" s="1676" t="s">
        <v>3323</v>
      </c>
      <c r="C22" s="1677"/>
      <c r="D22" s="1677"/>
      <c r="E22" s="1677"/>
      <c r="F22" s="1677"/>
      <c r="G22" s="1677"/>
      <c r="H22" s="1677"/>
      <c r="I22" s="1677"/>
      <c r="J22" s="1677"/>
      <c r="K22" s="1104" t="s">
        <v>2795</v>
      </c>
      <c r="L22" s="1104" t="s">
        <v>3328</v>
      </c>
      <c r="M22" s="1104" t="s">
        <v>3430</v>
      </c>
      <c r="N22" s="1104" t="s">
        <v>3331</v>
      </c>
      <c r="O22" s="2113" t="s">
        <v>3431</v>
      </c>
      <c r="P22" s="2114"/>
      <c r="Q22" s="2115"/>
    </row>
    <row r="23" spans="1:17" s="226" customFormat="1" ht="15" customHeight="1">
      <c r="A23" s="1675"/>
      <c r="B23" s="1678"/>
      <c r="C23" s="1679"/>
      <c r="D23" s="1679"/>
      <c r="E23" s="1679"/>
      <c r="F23" s="1679"/>
      <c r="G23" s="1679"/>
      <c r="H23" s="1679"/>
      <c r="I23" s="1679"/>
      <c r="J23" s="1679"/>
      <c r="K23" s="224" t="s">
        <v>3978</v>
      </c>
      <c r="L23" s="224" t="s">
        <v>3329</v>
      </c>
      <c r="M23" s="224" t="s">
        <v>3329</v>
      </c>
      <c r="N23" s="224" t="s">
        <v>3332</v>
      </c>
      <c r="O23" s="2080"/>
      <c r="P23" s="2081"/>
      <c r="Q23" s="2082"/>
    </row>
    <row r="24" spans="1:17" s="226" customFormat="1" ht="30" customHeight="1">
      <c r="A24" s="462">
        <v>1</v>
      </c>
      <c r="B24" s="260" t="str">
        <f>VLOOKUP($A24,'QUADRO DE RUAS'!$A:$P,2,FALSE)</f>
        <v>AVENIDA FORTALEZA T01</v>
      </c>
      <c r="C24" s="261"/>
      <c r="D24" s="261"/>
      <c r="E24" s="261"/>
      <c r="F24" s="261"/>
      <c r="G24" s="261"/>
      <c r="H24" s="261"/>
      <c r="I24" s="261"/>
      <c r="J24" s="261"/>
      <c r="K24" s="886">
        <v>1</v>
      </c>
      <c r="L24" s="645">
        <v>15</v>
      </c>
      <c r="M24" s="450">
        <v>0.1</v>
      </c>
      <c r="N24" s="772">
        <f t="shared" ref="N24:N25" si="1">TRUNC(K24*L24*M24,2)</f>
        <v>1.5</v>
      </c>
      <c r="O24" s="2080"/>
      <c r="P24" s="2081"/>
      <c r="Q24" s="2082"/>
    </row>
    <row r="25" spans="1:17" s="226" customFormat="1" ht="30" customHeight="1">
      <c r="A25" s="462">
        <f>A24+1</f>
        <v>2</v>
      </c>
      <c r="B25" s="260" t="str">
        <f>VLOOKUP($A25,'QUADRO DE RUAS'!$A:$P,2,FALSE)</f>
        <v>AVENIDA FORTALEZA T02</v>
      </c>
      <c r="C25" s="261"/>
      <c r="D25" s="261"/>
      <c r="E25" s="261"/>
      <c r="F25" s="261"/>
      <c r="G25" s="261"/>
      <c r="H25" s="261"/>
      <c r="I25" s="261"/>
      <c r="J25" s="261"/>
      <c r="K25" s="886">
        <v>0</v>
      </c>
      <c r="L25" s="645">
        <v>15</v>
      </c>
      <c r="M25" s="450">
        <v>0.1</v>
      </c>
      <c r="N25" s="772">
        <f t="shared" si="1"/>
        <v>0</v>
      </c>
      <c r="O25" s="2080"/>
      <c r="P25" s="2081"/>
      <c r="Q25" s="2082"/>
    </row>
    <row r="26" spans="1:17" s="226" customFormat="1" ht="30" customHeight="1">
      <c r="A26" s="462"/>
      <c r="B26" s="260"/>
      <c r="C26" s="261"/>
      <c r="D26" s="261"/>
      <c r="E26" s="261"/>
      <c r="F26" s="261"/>
      <c r="G26" s="261"/>
      <c r="H26" s="261"/>
      <c r="I26" s="261"/>
      <c r="J26" s="261"/>
      <c r="K26" s="886"/>
      <c r="L26" s="645"/>
      <c r="M26" s="450"/>
      <c r="N26" s="772"/>
      <c r="O26" s="2080"/>
      <c r="P26" s="2081"/>
      <c r="Q26" s="2082"/>
    </row>
    <row r="27" spans="1:17" s="226" customFormat="1" ht="30" customHeight="1">
      <c r="A27" s="462"/>
      <c r="B27" s="260"/>
      <c r="C27" s="261"/>
      <c r="D27" s="261"/>
      <c r="E27" s="261"/>
      <c r="F27" s="261"/>
      <c r="G27" s="261"/>
      <c r="H27" s="261"/>
      <c r="I27" s="261"/>
      <c r="J27" s="261"/>
      <c r="K27" s="886"/>
      <c r="L27" s="645"/>
      <c r="M27" s="450"/>
      <c r="N27" s="772"/>
      <c r="O27" s="2080"/>
      <c r="P27" s="2081"/>
      <c r="Q27" s="2082"/>
    </row>
    <row r="28" spans="1:17" s="226" customFormat="1" ht="30" customHeight="1">
      <c r="A28" s="462"/>
      <c r="B28" s="260"/>
      <c r="C28" s="261"/>
      <c r="D28" s="261"/>
      <c r="E28" s="261"/>
      <c r="F28" s="261"/>
      <c r="G28" s="261"/>
      <c r="H28" s="261"/>
      <c r="I28" s="261"/>
      <c r="J28" s="261"/>
      <c r="K28" s="886"/>
      <c r="L28" s="645"/>
      <c r="M28" s="450"/>
      <c r="N28" s="772"/>
      <c r="O28" s="2080"/>
      <c r="P28" s="2081"/>
      <c r="Q28" s="2082"/>
    </row>
    <row r="29" spans="1:17" s="226" customFormat="1" ht="30" customHeight="1">
      <c r="A29" s="462"/>
      <c r="B29" s="260"/>
      <c r="C29" s="261"/>
      <c r="D29" s="261"/>
      <c r="E29" s="261"/>
      <c r="F29" s="261"/>
      <c r="G29" s="261"/>
      <c r="H29" s="261"/>
      <c r="I29" s="261"/>
      <c r="J29" s="261"/>
      <c r="K29" s="886"/>
      <c r="L29" s="645"/>
      <c r="M29" s="450"/>
      <c r="N29" s="772"/>
      <c r="O29" s="2080"/>
      <c r="P29" s="2081"/>
      <c r="Q29" s="2082"/>
    </row>
    <row r="30" spans="1:17" s="77" customFormat="1" ht="20.100000000000001" customHeight="1" thickBot="1">
      <c r="A30" s="1883" t="s">
        <v>3335</v>
      </c>
      <c r="B30" s="1884"/>
      <c r="C30" s="1884"/>
      <c r="D30" s="1884"/>
      <c r="E30" s="1884"/>
      <c r="F30" s="1884"/>
      <c r="G30" s="1884"/>
      <c r="H30" s="1884"/>
      <c r="I30" s="1884"/>
      <c r="J30" s="1884"/>
      <c r="K30" s="1884"/>
      <c r="L30" s="1884"/>
      <c r="M30" s="2002"/>
      <c r="N30" s="467">
        <f>SUM(N24:N29)</f>
        <v>1.5</v>
      </c>
      <c r="O30" s="2083"/>
      <c r="P30" s="2084"/>
      <c r="Q30" s="2085"/>
    </row>
    <row r="31" spans="1:17" s="775" customFormat="1" ht="15.75" thickBot="1">
      <c r="A31" s="1202"/>
      <c r="B31" s="1203"/>
      <c r="C31" s="1203"/>
      <c r="D31" s="1203"/>
      <c r="E31" s="1203"/>
      <c r="F31" s="1203"/>
      <c r="G31" s="1203"/>
      <c r="H31" s="1203"/>
      <c r="I31" s="1203"/>
      <c r="J31" s="1203"/>
      <c r="K31" s="1204"/>
      <c r="L31" s="1204"/>
      <c r="M31" s="1204"/>
      <c r="N31" s="1204"/>
      <c r="O31" s="1205"/>
      <c r="P31" s="1205"/>
      <c r="Q31" s="962"/>
    </row>
    <row r="32" spans="1:17" s="5" customFormat="1" ht="15.75">
      <c r="A32" s="1189" t="s">
        <v>3432</v>
      </c>
      <c r="B32" s="1190" t="s">
        <v>3434</v>
      </c>
      <c r="C32" s="1190"/>
      <c r="D32" s="1190"/>
      <c r="E32" s="1190"/>
      <c r="F32" s="1190"/>
      <c r="G32" s="1191"/>
      <c r="H32" s="1192"/>
      <c r="I32" s="1190"/>
      <c r="J32" s="1191"/>
      <c r="K32" s="1192"/>
      <c r="L32" s="1192"/>
      <c r="M32" s="1192"/>
      <c r="N32" s="1192"/>
      <c r="O32" s="1192"/>
      <c r="P32" s="1192"/>
      <c r="Q32" s="1193"/>
    </row>
    <row r="33" spans="1:17" s="226" customFormat="1" ht="12.75" customHeight="1">
      <c r="A33" s="1674" t="s">
        <v>9</v>
      </c>
      <c r="B33" s="1873" t="s">
        <v>3323</v>
      </c>
      <c r="C33" s="1874"/>
      <c r="D33" s="1874"/>
      <c r="E33" s="1874"/>
      <c r="F33" s="2109" t="s">
        <v>3328</v>
      </c>
      <c r="G33" s="2110"/>
      <c r="H33" s="2110"/>
      <c r="I33" s="2109" t="s">
        <v>3430</v>
      </c>
      <c r="J33" s="2110"/>
      <c r="K33" s="2111"/>
      <c r="L33" s="1104" t="s">
        <v>3331</v>
      </c>
      <c r="M33" s="1106" t="s">
        <v>3431</v>
      </c>
      <c r="N33" s="1107"/>
      <c r="O33" s="1107"/>
      <c r="P33" s="263"/>
      <c r="Q33" s="1194"/>
    </row>
    <row r="34" spans="1:17" s="226" customFormat="1" ht="12.75">
      <c r="A34" s="1675"/>
      <c r="B34" s="1678"/>
      <c r="C34" s="1679"/>
      <c r="D34" s="1679"/>
      <c r="E34" s="1679"/>
      <c r="F34" s="2107" t="s">
        <v>3329</v>
      </c>
      <c r="G34" s="2108"/>
      <c r="H34" s="2108"/>
      <c r="I34" s="2107" t="s">
        <v>3329</v>
      </c>
      <c r="J34" s="2108"/>
      <c r="K34" s="2112"/>
      <c r="L34" s="224" t="s">
        <v>3332</v>
      </c>
      <c r="M34" s="1108"/>
      <c r="N34" s="1109"/>
      <c r="O34" s="1109"/>
      <c r="P34" s="264"/>
      <c r="Q34" s="1195"/>
    </row>
    <row r="35" spans="1:17" s="226" customFormat="1" ht="30" customHeight="1">
      <c r="A35" s="462">
        <v>1</v>
      </c>
      <c r="B35" s="260" t="str">
        <f>VLOOKUP($A35,'QUADRO DE RUAS'!$A:$P,2,FALSE)</f>
        <v>AVENIDA FORTALEZA T01</v>
      </c>
      <c r="C35" s="261"/>
      <c r="D35" s="261"/>
      <c r="E35" s="261"/>
      <c r="F35" s="2101">
        <f>3.9+78.5+3.9+3.9+83.5</f>
        <v>173.70000000000002</v>
      </c>
      <c r="G35" s="2102"/>
      <c r="H35" s="2103"/>
      <c r="I35" s="2095">
        <v>0.1</v>
      </c>
      <c r="J35" s="2096"/>
      <c r="K35" s="2097"/>
      <c r="L35" s="772">
        <f t="shared" ref="L35:L37" si="2">TRUNC(F35*I35,2)</f>
        <v>17.37</v>
      </c>
      <c r="M35" s="1108"/>
      <c r="N35" s="1109"/>
      <c r="O35" s="1109"/>
      <c r="P35" s="264"/>
      <c r="Q35" s="1195"/>
    </row>
    <row r="36" spans="1:17" s="226" customFormat="1" ht="30" customHeight="1">
      <c r="A36" s="462">
        <f t="shared" ref="A36:A38" si="3">A35+1</f>
        <v>2</v>
      </c>
      <c r="B36" s="260" t="str">
        <f>VLOOKUP($A36,'QUADRO DE RUAS'!$A:$P,2,FALSE)</f>
        <v>AVENIDA FORTALEZA T02</v>
      </c>
      <c r="C36" s="261"/>
      <c r="D36" s="261"/>
      <c r="E36" s="261"/>
      <c r="F36" s="2101">
        <f>87.6+3.9+(3.9*2+84.4)+((79.6+3.9*2)*3)+(3.9+47.72)</f>
        <v>497.52</v>
      </c>
      <c r="G36" s="2102"/>
      <c r="H36" s="2103"/>
      <c r="I36" s="2095">
        <v>0.1</v>
      </c>
      <c r="J36" s="2096"/>
      <c r="K36" s="2097"/>
      <c r="L36" s="772">
        <f t="shared" si="2"/>
        <v>49.75</v>
      </c>
      <c r="M36" s="1108"/>
      <c r="N36" s="1109"/>
      <c r="O36" s="1109"/>
      <c r="P36" s="264"/>
      <c r="Q36" s="1195"/>
    </row>
    <row r="37" spans="1:17" s="226" customFormat="1" ht="30" customHeight="1">
      <c r="A37" s="462">
        <f t="shared" si="3"/>
        <v>3</v>
      </c>
      <c r="B37" s="260" t="s">
        <v>17958</v>
      </c>
      <c r="C37" s="261"/>
      <c r="D37" s="261"/>
      <c r="E37" s="261"/>
      <c r="F37" s="2101">
        <f>(6.84*2+76)*2+5.97*2+(6.84*2+76)*5+6.84+44+1.9</f>
        <v>692.44</v>
      </c>
      <c r="G37" s="2102"/>
      <c r="H37" s="2103"/>
      <c r="I37" s="2095">
        <v>0.1</v>
      </c>
      <c r="J37" s="2096"/>
      <c r="K37" s="2097"/>
      <c r="L37" s="772">
        <f t="shared" si="2"/>
        <v>69.239999999999995</v>
      </c>
      <c r="M37" s="1108"/>
      <c r="N37" s="1109"/>
      <c r="O37" s="1109"/>
      <c r="P37" s="264"/>
      <c r="Q37" s="1195"/>
    </row>
    <row r="38" spans="1:17" s="226" customFormat="1" ht="30" customHeight="1">
      <c r="A38" s="462">
        <f t="shared" si="3"/>
        <v>4</v>
      </c>
      <c r="B38" s="260" t="s">
        <v>3450</v>
      </c>
      <c r="C38" s="261"/>
      <c r="D38" s="261"/>
      <c r="E38" s="261"/>
      <c r="F38" s="2101">
        <f>7.62*10</f>
        <v>76.2</v>
      </c>
      <c r="G38" s="2102"/>
      <c r="H38" s="2103"/>
      <c r="I38" s="2095">
        <v>0.1</v>
      </c>
      <c r="J38" s="2096"/>
      <c r="K38" s="2097"/>
      <c r="L38" s="772">
        <f t="shared" ref="L38" si="4">TRUNC(F38*I38,2)</f>
        <v>7.62</v>
      </c>
      <c r="M38" s="1108"/>
      <c r="N38" s="1109"/>
      <c r="O38" s="1109"/>
      <c r="P38" s="264"/>
      <c r="Q38" s="1195"/>
    </row>
    <row r="39" spans="1:17" s="226" customFormat="1" ht="30" customHeight="1">
      <c r="A39" s="462"/>
      <c r="B39" s="260"/>
      <c r="C39" s="261"/>
      <c r="D39" s="261"/>
      <c r="E39" s="261"/>
      <c r="F39" s="2101"/>
      <c r="G39" s="2102"/>
      <c r="H39" s="2103"/>
      <c r="I39" s="2095"/>
      <c r="J39" s="2096"/>
      <c r="K39" s="2097"/>
      <c r="L39" s="772"/>
      <c r="M39" s="1108"/>
      <c r="N39" s="1109"/>
      <c r="O39" s="1109"/>
      <c r="P39" s="264"/>
      <c r="Q39" s="1195"/>
    </row>
    <row r="40" spans="1:17" s="226" customFormat="1" ht="30" customHeight="1">
      <c r="A40" s="462"/>
      <c r="B40" s="260"/>
      <c r="C40" s="261"/>
      <c r="D40" s="261"/>
      <c r="E40" s="261"/>
      <c r="F40" s="2101"/>
      <c r="G40" s="2102"/>
      <c r="H40" s="2103"/>
      <c r="I40" s="2095"/>
      <c r="J40" s="2096"/>
      <c r="K40" s="2097"/>
      <c r="L40" s="772"/>
      <c r="M40" s="1108"/>
      <c r="N40" s="1109"/>
      <c r="O40" s="1109"/>
      <c r="P40" s="264"/>
      <c r="Q40" s="1195"/>
    </row>
    <row r="41" spans="1:17" s="226" customFormat="1" ht="30" customHeight="1">
      <c r="A41" s="462"/>
      <c r="B41" s="260"/>
      <c r="C41" s="261"/>
      <c r="D41" s="261"/>
      <c r="E41" s="261"/>
      <c r="F41" s="2101"/>
      <c r="G41" s="2102"/>
      <c r="H41" s="2103"/>
      <c r="I41" s="2095"/>
      <c r="J41" s="2096"/>
      <c r="K41" s="2097"/>
      <c r="L41" s="772"/>
      <c r="M41" s="1108"/>
      <c r="N41" s="1109"/>
      <c r="O41" s="1109"/>
      <c r="P41" s="264"/>
      <c r="Q41" s="1195"/>
    </row>
    <row r="42" spans="1:17" s="77" customFormat="1" ht="20.100000000000001" customHeight="1" thickBot="1">
      <c r="A42" s="1883" t="s">
        <v>3335</v>
      </c>
      <c r="B42" s="1884"/>
      <c r="C42" s="1884"/>
      <c r="D42" s="1884"/>
      <c r="E42" s="1884"/>
      <c r="F42" s="1884"/>
      <c r="G42" s="1884"/>
      <c r="H42" s="1884"/>
      <c r="I42" s="1884"/>
      <c r="J42" s="1884"/>
      <c r="K42" s="1884"/>
      <c r="L42" s="467">
        <f>SUM(L35:L41)</f>
        <v>143.98000000000002</v>
      </c>
      <c r="M42" s="1196"/>
      <c r="N42" s="1197"/>
      <c r="O42" s="1197"/>
      <c r="P42" s="1198"/>
      <c r="Q42" s="1199"/>
    </row>
    <row r="43" spans="1:17" ht="15.75" thickBot="1">
      <c r="A43" s="963"/>
      <c r="B43" s="266"/>
      <c r="C43" s="266"/>
      <c r="D43" s="266"/>
      <c r="E43" s="266"/>
      <c r="F43" s="266"/>
      <c r="G43" s="960"/>
      <c r="H43" s="815"/>
      <c r="I43" s="266"/>
      <c r="J43" s="960"/>
      <c r="K43" s="815"/>
      <c r="L43" s="815"/>
      <c r="M43" s="815"/>
      <c r="N43" s="815"/>
      <c r="O43" s="815"/>
      <c r="P43" s="815"/>
      <c r="Q43" s="961"/>
    </row>
    <row r="44" spans="1:17" s="5" customFormat="1" ht="15.75">
      <c r="A44" s="1189" t="s">
        <v>3432</v>
      </c>
      <c r="B44" s="1190" t="s">
        <v>3435</v>
      </c>
      <c r="C44" s="1190"/>
      <c r="D44" s="1190"/>
      <c r="E44" s="1190"/>
      <c r="F44" s="1190"/>
      <c r="G44" s="1191"/>
      <c r="H44" s="1192"/>
      <c r="I44" s="1190"/>
      <c r="J44" s="1191"/>
      <c r="K44" s="1192"/>
      <c r="L44" s="1192"/>
      <c r="M44" s="1192"/>
      <c r="N44" s="1192"/>
      <c r="O44" s="1192"/>
      <c r="P44" s="1192"/>
      <c r="Q44" s="1193"/>
    </row>
    <row r="45" spans="1:17" s="226" customFormat="1" ht="12.75" customHeight="1">
      <c r="A45" s="1674" t="s">
        <v>9</v>
      </c>
      <c r="B45" s="1873" t="s">
        <v>3323</v>
      </c>
      <c r="C45" s="1874"/>
      <c r="D45" s="1874"/>
      <c r="E45" s="1874"/>
      <c r="F45" s="2109" t="s">
        <v>3328</v>
      </c>
      <c r="G45" s="2110"/>
      <c r="H45" s="2110"/>
      <c r="I45" s="2109" t="s">
        <v>3430</v>
      </c>
      <c r="J45" s="2110"/>
      <c r="K45" s="1105" t="s">
        <v>2795</v>
      </c>
      <c r="L45" s="1104" t="s">
        <v>3331</v>
      </c>
      <c r="M45" s="1106" t="s">
        <v>3431</v>
      </c>
      <c r="N45" s="1107"/>
      <c r="O45" s="1107"/>
      <c r="P45" s="263"/>
      <c r="Q45" s="1194"/>
    </row>
    <row r="46" spans="1:17" s="226" customFormat="1" ht="12.75">
      <c r="A46" s="1675"/>
      <c r="B46" s="1678"/>
      <c r="C46" s="1679"/>
      <c r="D46" s="1679"/>
      <c r="E46" s="1679"/>
      <c r="F46" s="2107" t="s">
        <v>3329</v>
      </c>
      <c r="G46" s="2108"/>
      <c r="H46" s="2108"/>
      <c r="I46" s="2107" t="s">
        <v>3329</v>
      </c>
      <c r="J46" s="2108"/>
      <c r="K46" s="224" t="s">
        <v>3978</v>
      </c>
      <c r="L46" s="224" t="s">
        <v>3332</v>
      </c>
      <c r="M46" s="1108"/>
      <c r="N46" s="1109"/>
      <c r="O46" s="1109"/>
      <c r="P46" s="264"/>
      <c r="Q46" s="1195"/>
    </row>
    <row r="47" spans="1:17" s="226" customFormat="1" ht="30" customHeight="1">
      <c r="A47" s="462">
        <v>1</v>
      </c>
      <c r="B47" s="260" t="str">
        <f>VLOOKUP($A47,'QUADRO DE RUAS'!$A:$P,2,FALSE)</f>
        <v>AVENIDA FORTALEZA T01</v>
      </c>
      <c r="C47" s="261"/>
      <c r="D47" s="261"/>
      <c r="E47" s="261"/>
      <c r="F47" s="2095">
        <f>IMPRIMAÇÃO!E14</f>
        <v>9.1</v>
      </c>
      <c r="G47" s="2096"/>
      <c r="H47" s="2097"/>
      <c r="I47" s="2095">
        <v>0.4</v>
      </c>
      <c r="J47" s="2096"/>
      <c r="K47" s="451">
        <f t="shared" ref="K47" si="5">K24</f>
        <v>1</v>
      </c>
      <c r="L47" s="772">
        <f t="shared" ref="L47:L48" si="6">TRUNC(F47*I47*K47,2)</f>
        <v>3.64</v>
      </c>
      <c r="M47" s="1108"/>
      <c r="N47" s="1109"/>
      <c r="O47" s="1109"/>
      <c r="P47" s="264"/>
      <c r="Q47" s="1195"/>
    </row>
    <row r="48" spans="1:17" s="226" customFormat="1" ht="30" customHeight="1">
      <c r="A48" s="462">
        <f>A47+1</f>
        <v>2</v>
      </c>
      <c r="B48" s="260" t="str">
        <f>VLOOKUP($A48,'QUADRO DE RUAS'!$A:$P,2,FALSE)</f>
        <v>AVENIDA FORTALEZA T02</v>
      </c>
      <c r="C48" s="261"/>
      <c r="D48" s="261"/>
      <c r="E48" s="261"/>
      <c r="F48" s="2095">
        <f>IMPRIMAÇÃO!E15</f>
        <v>9.1</v>
      </c>
      <c r="G48" s="2096"/>
      <c r="H48" s="2097"/>
      <c r="I48" s="2095">
        <v>0.4</v>
      </c>
      <c r="J48" s="2096"/>
      <c r="K48" s="451">
        <v>1</v>
      </c>
      <c r="L48" s="772">
        <f t="shared" si="6"/>
        <v>3.64</v>
      </c>
      <c r="M48" s="1108"/>
      <c r="N48" s="1109"/>
      <c r="O48" s="1109"/>
      <c r="P48" s="264"/>
      <c r="Q48" s="1195"/>
    </row>
    <row r="49" spans="1:17" s="226" customFormat="1" ht="30" customHeight="1">
      <c r="A49" s="462">
        <f>A48+1</f>
        <v>3</v>
      </c>
      <c r="B49" s="260"/>
      <c r="C49" s="261"/>
      <c r="D49" s="261"/>
      <c r="E49" s="261"/>
      <c r="F49" s="2095"/>
      <c r="G49" s="2096"/>
      <c r="H49" s="2097"/>
      <c r="I49" s="2095"/>
      <c r="J49" s="2096"/>
      <c r="K49" s="451"/>
      <c r="L49" s="772"/>
      <c r="M49" s="1108"/>
      <c r="N49" s="1109"/>
      <c r="O49" s="1109"/>
      <c r="P49" s="264"/>
      <c r="Q49" s="1195"/>
    </row>
    <row r="50" spans="1:17" s="226" customFormat="1" ht="30" customHeight="1">
      <c r="A50" s="462">
        <f>A49+1</f>
        <v>4</v>
      </c>
      <c r="B50" s="260"/>
      <c r="C50" s="261"/>
      <c r="D50" s="261"/>
      <c r="E50" s="261"/>
      <c r="F50" s="2095"/>
      <c r="G50" s="2096"/>
      <c r="H50" s="2097"/>
      <c r="I50" s="2095"/>
      <c r="J50" s="2096"/>
      <c r="K50" s="451"/>
      <c r="L50" s="772"/>
      <c r="M50" s="1108"/>
      <c r="N50" s="1109"/>
      <c r="O50" s="1109"/>
      <c r="P50" s="264"/>
      <c r="Q50" s="1195"/>
    </row>
    <row r="51" spans="1:17" s="226" customFormat="1" ht="30" customHeight="1">
      <c r="A51" s="462">
        <f>A50+1</f>
        <v>5</v>
      </c>
      <c r="B51" s="260"/>
      <c r="C51" s="261"/>
      <c r="D51" s="261"/>
      <c r="E51" s="261"/>
      <c r="F51" s="2095"/>
      <c r="G51" s="2096"/>
      <c r="H51" s="2097"/>
      <c r="I51" s="2095"/>
      <c r="J51" s="2096"/>
      <c r="K51" s="451"/>
      <c r="L51" s="772"/>
      <c r="M51" s="1108"/>
      <c r="N51" s="1109"/>
      <c r="O51" s="1109"/>
      <c r="P51" s="264"/>
      <c r="Q51" s="1195"/>
    </row>
    <row r="52" spans="1:17" s="226" customFormat="1" ht="30" customHeight="1">
      <c r="A52" s="462">
        <f>A51+1</f>
        <v>6</v>
      </c>
      <c r="B52" s="260"/>
      <c r="C52" s="261"/>
      <c r="D52" s="261"/>
      <c r="E52" s="261"/>
      <c r="F52" s="2095"/>
      <c r="G52" s="2096"/>
      <c r="H52" s="2097"/>
      <c r="I52" s="2095"/>
      <c r="J52" s="2096"/>
      <c r="K52" s="451"/>
      <c r="L52" s="772"/>
      <c r="M52" s="1108"/>
      <c r="N52" s="1109"/>
      <c r="O52" s="1109"/>
      <c r="P52" s="264"/>
      <c r="Q52" s="1195"/>
    </row>
    <row r="53" spans="1:17" s="77" customFormat="1" ht="20.100000000000001" customHeight="1" thickBot="1">
      <c r="A53" s="1883" t="s">
        <v>3335</v>
      </c>
      <c r="B53" s="1884"/>
      <c r="C53" s="1884"/>
      <c r="D53" s="1884"/>
      <c r="E53" s="1884"/>
      <c r="F53" s="1884"/>
      <c r="G53" s="1884"/>
      <c r="H53" s="1884"/>
      <c r="I53" s="1884"/>
      <c r="J53" s="1884"/>
      <c r="K53" s="1884"/>
      <c r="L53" s="467">
        <f>SUM(L47:L52)</f>
        <v>7.28</v>
      </c>
      <c r="M53" s="1196"/>
      <c r="N53" s="1197"/>
      <c r="O53" s="1197"/>
      <c r="P53" s="1198"/>
      <c r="Q53" s="1199"/>
    </row>
    <row r="54" spans="1:17" s="77" customFormat="1" ht="20.100000000000001" customHeight="1" thickBot="1">
      <c r="A54" s="963"/>
      <c r="B54" s="266"/>
      <c r="C54" s="266"/>
      <c r="D54" s="266"/>
      <c r="E54" s="266"/>
      <c r="F54" s="266"/>
      <c r="G54" s="960"/>
      <c r="H54" s="815"/>
      <c r="I54" s="266"/>
      <c r="J54" s="960"/>
      <c r="K54" s="815"/>
      <c r="L54" s="815"/>
      <c r="M54" s="815"/>
      <c r="N54" s="815"/>
      <c r="O54" s="815"/>
      <c r="P54" s="815"/>
      <c r="Q54" s="961"/>
    </row>
    <row r="55" spans="1:17" s="5" customFormat="1" ht="15.75">
      <c r="A55" s="1189" t="s">
        <v>3432</v>
      </c>
      <c r="B55" s="1190" t="s">
        <v>3438</v>
      </c>
      <c r="C55" s="1190"/>
      <c r="D55" s="1190"/>
      <c r="E55" s="1190"/>
      <c r="F55" s="1190"/>
      <c r="G55" s="1191"/>
      <c r="H55" s="1192"/>
      <c r="I55" s="1190"/>
      <c r="J55" s="1191"/>
      <c r="K55" s="1192"/>
      <c r="L55" s="1192"/>
      <c r="M55" s="1192"/>
      <c r="N55" s="1192"/>
      <c r="O55" s="1192"/>
      <c r="P55" s="1192"/>
      <c r="Q55" s="1193"/>
    </row>
    <row r="56" spans="1:17" s="226" customFormat="1" ht="12.75" customHeight="1">
      <c r="A56" s="1674" t="s">
        <v>9</v>
      </c>
      <c r="B56" s="1676" t="s">
        <v>3323</v>
      </c>
      <c r="C56" s="1677"/>
      <c r="D56" s="1104" t="s">
        <v>17</v>
      </c>
      <c r="E56" s="1104" t="s">
        <v>3430</v>
      </c>
      <c r="F56" s="2109" t="s">
        <v>3436</v>
      </c>
      <c r="G56" s="2110"/>
      <c r="H56" s="2110"/>
      <c r="I56" s="2109" t="s">
        <v>3437</v>
      </c>
      <c r="J56" s="2110"/>
      <c r="K56" s="2111"/>
      <c r="L56" s="1104" t="s">
        <v>3331</v>
      </c>
      <c r="M56" s="1106" t="s">
        <v>3431</v>
      </c>
      <c r="N56" s="1107"/>
      <c r="O56" s="1107"/>
      <c r="P56" s="263"/>
      <c r="Q56" s="1194"/>
    </row>
    <row r="57" spans="1:17" s="226" customFormat="1" ht="12.75">
      <c r="A57" s="1675"/>
      <c r="B57" s="1678"/>
      <c r="C57" s="1679"/>
      <c r="D57" s="224" t="s">
        <v>3978</v>
      </c>
      <c r="E57" s="224" t="s">
        <v>3329</v>
      </c>
      <c r="F57" s="2107" t="s">
        <v>3329</v>
      </c>
      <c r="G57" s="2108"/>
      <c r="H57" s="2108"/>
      <c r="I57" s="2107" t="s">
        <v>3329</v>
      </c>
      <c r="J57" s="2108"/>
      <c r="K57" s="2112"/>
      <c r="L57" s="224" t="s">
        <v>3332</v>
      </c>
      <c r="M57" s="1108"/>
      <c r="N57" s="1109"/>
      <c r="O57" s="1109"/>
      <c r="P57" s="264"/>
      <c r="Q57" s="1195"/>
    </row>
    <row r="58" spans="1:17" s="226" customFormat="1" ht="49.15" customHeight="1">
      <c r="A58" s="462">
        <v>1</v>
      </c>
      <c r="B58" s="260" t="str">
        <f>VLOOKUP($A58,'QUADRO DE RUAS'!$A:$P,2,FALSE)</f>
        <v>AVENIDA FORTALEZA T01</v>
      </c>
      <c r="C58" s="936"/>
      <c r="D58" s="886">
        <v>9</v>
      </c>
      <c r="E58" s="647">
        <v>0.4</v>
      </c>
      <c r="F58" s="2095">
        <v>4</v>
      </c>
      <c r="G58" s="2096"/>
      <c r="H58" s="2097"/>
      <c r="I58" s="2095">
        <v>0.6</v>
      </c>
      <c r="J58" s="2096"/>
      <c r="K58" s="2097"/>
      <c r="L58" s="772">
        <f t="shared" ref="L58:L59" si="7">TRUNC(D58*E58*F58,2)</f>
        <v>14.4</v>
      </c>
      <c r="M58" s="1108"/>
      <c r="N58" s="1109"/>
      <c r="O58" s="1109"/>
      <c r="P58" s="264"/>
      <c r="Q58" s="1195"/>
    </row>
    <row r="59" spans="1:17" s="226" customFormat="1" ht="49.15" customHeight="1">
      <c r="A59" s="462">
        <f>A58+1</f>
        <v>2</v>
      </c>
      <c r="B59" s="260" t="str">
        <f>VLOOKUP($A59,'QUADRO DE RUAS'!$A:$P,2,FALSE)</f>
        <v>AVENIDA FORTALEZA T02</v>
      </c>
      <c r="C59" s="936"/>
      <c r="D59" s="886">
        <v>0</v>
      </c>
      <c r="E59" s="647">
        <v>0.4</v>
      </c>
      <c r="F59" s="2095">
        <v>4</v>
      </c>
      <c r="G59" s="2096"/>
      <c r="H59" s="2097"/>
      <c r="I59" s="2095">
        <v>0.6</v>
      </c>
      <c r="J59" s="2096"/>
      <c r="K59" s="2097"/>
      <c r="L59" s="772">
        <f t="shared" si="7"/>
        <v>0</v>
      </c>
      <c r="M59" s="1108"/>
      <c r="N59" s="1109"/>
      <c r="O59" s="1109"/>
      <c r="P59" s="264"/>
      <c r="Q59" s="1195"/>
    </row>
    <row r="60" spans="1:17" s="226" customFormat="1" ht="49.15" customHeight="1">
      <c r="A60" s="462"/>
      <c r="B60" s="935"/>
      <c r="C60" s="936"/>
      <c r="D60" s="886"/>
      <c r="E60" s="647"/>
      <c r="F60" s="2095"/>
      <c r="G60" s="2096"/>
      <c r="H60" s="2097"/>
      <c r="I60" s="2095"/>
      <c r="J60" s="2096"/>
      <c r="K60" s="2097"/>
      <c r="L60" s="772"/>
      <c r="M60" s="1108"/>
      <c r="N60" s="1109"/>
      <c r="O60" s="1109"/>
      <c r="P60" s="264"/>
      <c r="Q60" s="1195"/>
    </row>
    <row r="61" spans="1:17" s="226" customFormat="1" ht="49.15" customHeight="1">
      <c r="A61" s="462"/>
      <c r="B61" s="935"/>
      <c r="C61" s="936"/>
      <c r="D61" s="886"/>
      <c r="E61" s="647"/>
      <c r="F61" s="2095"/>
      <c r="G61" s="2096"/>
      <c r="H61" s="2097"/>
      <c r="I61" s="2095"/>
      <c r="J61" s="2096"/>
      <c r="K61" s="2097"/>
      <c r="L61" s="772"/>
      <c r="M61" s="1108"/>
      <c r="N61" s="1109"/>
      <c r="O61" s="1109"/>
      <c r="P61" s="264"/>
      <c r="Q61" s="1195"/>
    </row>
    <row r="62" spans="1:17" s="77" customFormat="1" ht="20.100000000000001" customHeight="1" thickBot="1">
      <c r="A62" s="1883" t="s">
        <v>3335</v>
      </c>
      <c r="B62" s="1884"/>
      <c r="C62" s="1884"/>
      <c r="D62" s="1884"/>
      <c r="E62" s="1884"/>
      <c r="F62" s="1884"/>
      <c r="G62" s="1884"/>
      <c r="H62" s="1884"/>
      <c r="I62" s="1884"/>
      <c r="J62" s="1884"/>
      <c r="K62" s="1884"/>
      <c r="L62" s="467">
        <f>SUM(L58:L61)</f>
        <v>14.4</v>
      </c>
      <c r="M62" s="1196"/>
      <c r="N62" s="1197"/>
      <c r="O62" s="1197"/>
      <c r="P62" s="1198"/>
      <c r="Q62" s="1199"/>
    </row>
    <row r="63" spans="1:17" ht="15.75" thickBot="1">
      <c r="A63" s="963"/>
      <c r="B63" s="266"/>
      <c r="C63" s="266"/>
      <c r="D63" s="266"/>
      <c r="E63" s="266"/>
      <c r="F63" s="266"/>
      <c r="G63" s="960"/>
      <c r="H63" s="815"/>
      <c r="I63" s="266"/>
      <c r="J63" s="960"/>
      <c r="K63" s="815"/>
      <c r="L63" s="815"/>
      <c r="M63" s="815"/>
      <c r="N63" s="815"/>
      <c r="O63" s="815"/>
      <c r="P63" s="815"/>
      <c r="Q63" s="961"/>
    </row>
    <row r="64" spans="1:17" s="5" customFormat="1" ht="15.75">
      <c r="A64" s="1189" t="s">
        <v>3432</v>
      </c>
      <c r="B64" s="1190" t="s">
        <v>3442</v>
      </c>
      <c r="C64" s="1190"/>
      <c r="D64" s="1190"/>
      <c r="E64" s="1190"/>
      <c r="F64" s="1190"/>
      <c r="G64" s="1191"/>
      <c r="H64" s="1192"/>
      <c r="I64" s="1190"/>
      <c r="J64" s="1191"/>
      <c r="K64" s="1192"/>
      <c r="L64" s="1192"/>
      <c r="M64" s="1192"/>
      <c r="N64" s="1192"/>
      <c r="O64" s="1192"/>
      <c r="P64" s="1192"/>
      <c r="Q64" s="1193"/>
    </row>
    <row r="65" spans="1:17" s="226" customFormat="1" ht="12.75" customHeight="1">
      <c r="A65" s="1674" t="s">
        <v>9</v>
      </c>
      <c r="B65" s="1873" t="s">
        <v>3323</v>
      </c>
      <c r="C65" s="1874"/>
      <c r="D65" s="1874"/>
      <c r="E65" s="1874"/>
      <c r="F65" s="2109" t="s">
        <v>17</v>
      </c>
      <c r="G65" s="2110"/>
      <c r="H65" s="2110"/>
      <c r="I65" s="2109" t="s">
        <v>3440</v>
      </c>
      <c r="J65" s="2110"/>
      <c r="K65" s="2111"/>
      <c r="L65" s="1104" t="s">
        <v>3334</v>
      </c>
      <c r="M65" s="1106" t="s">
        <v>3431</v>
      </c>
      <c r="N65" s="1107"/>
      <c r="O65" s="1107"/>
      <c r="P65" s="263"/>
      <c r="Q65" s="1194"/>
    </row>
    <row r="66" spans="1:17" s="226" customFormat="1" ht="12.75">
      <c r="A66" s="1675"/>
      <c r="B66" s="1678"/>
      <c r="C66" s="1679"/>
      <c r="D66" s="1679"/>
      <c r="E66" s="1679"/>
      <c r="F66" s="2107" t="s">
        <v>3439</v>
      </c>
      <c r="G66" s="2108"/>
      <c r="H66" s="2108"/>
      <c r="I66" s="2107" t="s">
        <v>3332</v>
      </c>
      <c r="J66" s="2108"/>
      <c r="K66" s="2112"/>
      <c r="L66" s="224" t="s">
        <v>3332</v>
      </c>
      <c r="M66" s="1108"/>
      <c r="N66" s="1109"/>
      <c r="O66" s="1109"/>
      <c r="P66" s="264"/>
      <c r="Q66" s="1195"/>
    </row>
    <row r="67" spans="1:17" s="226" customFormat="1" ht="59.45" customHeight="1">
      <c r="A67" s="462">
        <v>1</v>
      </c>
      <c r="B67" s="260" t="str">
        <f>VLOOKUP($A67,'QUADRO DE RUAS'!$A:$P,2,FALSE)</f>
        <v>AVENIDA FORTALEZA T01</v>
      </c>
      <c r="C67" s="261"/>
      <c r="D67" s="261"/>
      <c r="E67" s="261"/>
      <c r="F67" s="2101">
        <f>K47</f>
        <v>1</v>
      </c>
      <c r="G67" s="2102"/>
      <c r="H67" s="2103"/>
      <c r="I67" s="2104">
        <v>1.25</v>
      </c>
      <c r="J67" s="2105"/>
      <c r="K67" s="2106"/>
      <c r="L67" s="772">
        <f t="shared" ref="L67:L68" si="8">TRUNC(F67*I67,2)</f>
        <v>1.25</v>
      </c>
      <c r="M67" s="1108"/>
      <c r="N67" s="1109"/>
      <c r="O67" s="1109"/>
      <c r="P67" s="264"/>
      <c r="Q67" s="1195"/>
    </row>
    <row r="68" spans="1:17" s="226" customFormat="1" ht="59.45" customHeight="1">
      <c r="A68" s="462">
        <f>A67+1</f>
        <v>2</v>
      </c>
      <c r="B68" s="260" t="str">
        <f>VLOOKUP($A68,'QUADRO DE RUAS'!$A:$P,2,FALSE)</f>
        <v>AVENIDA FORTALEZA T02</v>
      </c>
      <c r="C68" s="261"/>
      <c r="D68" s="261"/>
      <c r="E68" s="261"/>
      <c r="F68" s="2101">
        <f>K48</f>
        <v>1</v>
      </c>
      <c r="G68" s="2102"/>
      <c r="H68" s="2103"/>
      <c r="I68" s="2104">
        <v>1.25</v>
      </c>
      <c r="J68" s="2105"/>
      <c r="K68" s="2106"/>
      <c r="L68" s="772">
        <f t="shared" si="8"/>
        <v>1.25</v>
      </c>
      <c r="M68" s="1108"/>
      <c r="N68" s="1109"/>
      <c r="O68" s="1109"/>
      <c r="P68" s="264"/>
      <c r="Q68" s="1195"/>
    </row>
    <row r="69" spans="1:17" s="226" customFormat="1" ht="59.45" customHeight="1">
      <c r="A69" s="462">
        <f>A68+1</f>
        <v>3</v>
      </c>
      <c r="B69" s="260"/>
      <c r="C69" s="261"/>
      <c r="D69" s="261"/>
      <c r="E69" s="261"/>
      <c r="F69" s="2101"/>
      <c r="G69" s="2102"/>
      <c r="H69" s="2103"/>
      <c r="I69" s="2104"/>
      <c r="J69" s="2105"/>
      <c r="K69" s="2106"/>
      <c r="L69" s="772"/>
      <c r="M69" s="1108"/>
      <c r="N69" s="1109"/>
      <c r="O69" s="1109"/>
      <c r="P69" s="264"/>
      <c r="Q69" s="1195"/>
    </row>
    <row r="70" spans="1:17" s="77" customFormat="1" ht="20.100000000000001" customHeight="1" thickBot="1">
      <c r="A70" s="1883" t="s">
        <v>3335</v>
      </c>
      <c r="B70" s="1884"/>
      <c r="C70" s="1884"/>
      <c r="D70" s="1884"/>
      <c r="E70" s="1884"/>
      <c r="F70" s="1884"/>
      <c r="G70" s="1884"/>
      <c r="H70" s="1884"/>
      <c r="I70" s="1884"/>
      <c r="J70" s="1884"/>
      <c r="K70" s="1884"/>
      <c r="L70" s="467">
        <f>SUM(L67:L69)</f>
        <v>2.5</v>
      </c>
      <c r="M70" s="1196"/>
      <c r="N70" s="1197"/>
      <c r="O70" s="1197"/>
      <c r="P70" s="1198"/>
      <c r="Q70" s="1199"/>
    </row>
    <row r="71" spans="1:17" ht="15.75" thickBot="1">
      <c r="A71" s="963"/>
      <c r="B71" s="266"/>
      <c r="C71" s="266"/>
      <c r="D71" s="266"/>
      <c r="E71" s="266"/>
      <c r="F71" s="266"/>
      <c r="G71" s="960"/>
      <c r="H71" s="815"/>
      <c r="I71" s="266"/>
      <c r="J71" s="960"/>
      <c r="K71" s="815"/>
      <c r="L71" s="815"/>
      <c r="M71" s="815"/>
      <c r="N71" s="815"/>
      <c r="O71" s="815"/>
      <c r="P71" s="815"/>
      <c r="Q71" s="961"/>
    </row>
    <row r="72" spans="1:17" ht="20.25" customHeight="1" thickBot="1">
      <c r="A72" s="2098" t="s">
        <v>15079</v>
      </c>
      <c r="B72" s="2099"/>
      <c r="C72" s="2099"/>
      <c r="D72" s="2099"/>
      <c r="E72" s="2099"/>
      <c r="F72" s="2099"/>
      <c r="G72" s="2099"/>
      <c r="H72" s="2099"/>
      <c r="I72" s="2099"/>
      <c r="J72" s="2099"/>
      <c r="K72" s="2099"/>
      <c r="L72" s="2099"/>
      <c r="M72" s="2099"/>
      <c r="N72" s="2100"/>
      <c r="O72" s="2093">
        <f>L53+L42+N30+N19</f>
        <v>176.46</v>
      </c>
      <c r="P72" s="2094"/>
      <c r="Q72" s="1209" t="s">
        <v>22</v>
      </c>
    </row>
    <row r="73" spans="1:17" ht="20.25" customHeight="1" thickBot="1">
      <c r="A73" s="2098" t="s">
        <v>19208</v>
      </c>
      <c r="B73" s="2099"/>
      <c r="C73" s="2099"/>
      <c r="D73" s="2099"/>
      <c r="E73" s="2099"/>
      <c r="F73" s="2099"/>
      <c r="G73" s="2099"/>
      <c r="H73" s="2099"/>
      <c r="I73" s="2099"/>
      <c r="J73" s="2099"/>
      <c r="K73" s="2099"/>
      <c r="L73" s="2099"/>
      <c r="M73" s="2099"/>
      <c r="N73" s="2100"/>
      <c r="O73" s="2093">
        <f>L70+L62</f>
        <v>16.899999999999999</v>
      </c>
      <c r="P73" s="2094"/>
      <c r="Q73" s="1209" t="s">
        <v>22</v>
      </c>
    </row>
    <row r="74" spans="1:17">
      <c r="A74" s="238"/>
    </row>
    <row r="79" spans="1:17">
      <c r="H79" s="61"/>
    </row>
  </sheetData>
  <mergeCells count="90">
    <mergeCell ref="I47:J47"/>
    <mergeCell ref="F47:H47"/>
    <mergeCell ref="A73:N73"/>
    <mergeCell ref="O73:P73"/>
    <mergeCell ref="I48:J48"/>
    <mergeCell ref="I50:J50"/>
    <mergeCell ref="I51:J51"/>
    <mergeCell ref="I52:J52"/>
    <mergeCell ref="F49:H49"/>
    <mergeCell ref="I49:J49"/>
    <mergeCell ref="F51:H51"/>
    <mergeCell ref="F50:H50"/>
    <mergeCell ref="F52:H52"/>
    <mergeCell ref="F48:H48"/>
    <mergeCell ref="I66:K66"/>
    <mergeCell ref="F65:H65"/>
    <mergeCell ref="O22:Q30"/>
    <mergeCell ref="A30:M30"/>
    <mergeCell ref="F40:H40"/>
    <mergeCell ref="I40:K40"/>
    <mergeCell ref="F41:H41"/>
    <mergeCell ref="I41:K41"/>
    <mergeCell ref="I38:K38"/>
    <mergeCell ref="I39:K39"/>
    <mergeCell ref="I37:K37"/>
    <mergeCell ref="F37:H37"/>
    <mergeCell ref="B22:J23"/>
    <mergeCell ref="A22:A23"/>
    <mergeCell ref="F33:H33"/>
    <mergeCell ref="F36:H36"/>
    <mergeCell ref="F34:H34"/>
    <mergeCell ref="I34:K34"/>
    <mergeCell ref="I33:K33"/>
    <mergeCell ref="A33:A34"/>
    <mergeCell ref="B33:E34"/>
    <mergeCell ref="B45:E46"/>
    <mergeCell ref="F45:H45"/>
    <mergeCell ref="F35:H35"/>
    <mergeCell ref="A42:K42"/>
    <mergeCell ref="F46:H46"/>
    <mergeCell ref="I45:J45"/>
    <mergeCell ref="I46:J46"/>
    <mergeCell ref="F38:H38"/>
    <mergeCell ref="F39:H39"/>
    <mergeCell ref="I36:K36"/>
    <mergeCell ref="I35:K35"/>
    <mergeCell ref="A45:A46"/>
    <mergeCell ref="I56:K56"/>
    <mergeCell ref="F69:H69"/>
    <mergeCell ref="I69:K69"/>
    <mergeCell ref="F56:H56"/>
    <mergeCell ref="F58:H58"/>
    <mergeCell ref="I65:K65"/>
    <mergeCell ref="F57:H57"/>
    <mergeCell ref="I58:K58"/>
    <mergeCell ref="F60:H60"/>
    <mergeCell ref="I60:K60"/>
    <mergeCell ref="I57:K57"/>
    <mergeCell ref="F59:H59"/>
    <mergeCell ref="I59:K59"/>
    <mergeCell ref="O72:P72"/>
    <mergeCell ref="A62:K62"/>
    <mergeCell ref="A56:A57"/>
    <mergeCell ref="B56:C57"/>
    <mergeCell ref="A53:K53"/>
    <mergeCell ref="F61:H61"/>
    <mergeCell ref="I61:K61"/>
    <mergeCell ref="A72:N72"/>
    <mergeCell ref="F67:H67"/>
    <mergeCell ref="I67:K67"/>
    <mergeCell ref="F68:H68"/>
    <mergeCell ref="I68:K68"/>
    <mergeCell ref="A65:A66"/>
    <mergeCell ref="A70:K70"/>
    <mergeCell ref="B65:E66"/>
    <mergeCell ref="F66:H66"/>
    <mergeCell ref="B6:Q6"/>
    <mergeCell ref="O12:Q19"/>
    <mergeCell ref="A19:M19"/>
    <mergeCell ref="B7:Q7"/>
    <mergeCell ref="B8:Q8"/>
    <mergeCell ref="B9:Q9"/>
    <mergeCell ref="A10:Q10"/>
    <mergeCell ref="A12:A13"/>
    <mergeCell ref="B12:K13"/>
    <mergeCell ref="A1:Q1"/>
    <mergeCell ref="A2:Q2"/>
    <mergeCell ref="A3:Q3"/>
    <mergeCell ref="A4:Q4"/>
    <mergeCell ref="A5:Q5"/>
  </mergeCells>
  <printOptions horizontalCentered="1"/>
  <pageMargins left="0.51181102362204722" right="0.51181102362204722" top="0.74803149606299213" bottom="0.74803149606299213" header="0.31496062992125984" footer="0.31496062992125984"/>
  <pageSetup paperSize="9" scale="52" firstPageNumber="25" fitToHeight="100" orientation="landscape" r:id="rId1"/>
  <headerFooter scaleWithDoc="0">
    <oddHeader>&amp;RPágina &amp;P de &amp;N</oddHeader>
    <oddFooter>&amp;R&amp;G</oddFooter>
  </headerFooter>
  <rowBreaks count="2" manualBreakCount="2">
    <brk id="30" max="16383" man="1"/>
    <brk id="53" max="16383" man="1"/>
  </rowBreaks>
  <drawing r:id="rId2"/>
  <legacyDrawingHF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Plan24">
    <pageSetUpPr fitToPage="1"/>
  </sheetPr>
  <dimension ref="A1:HV65"/>
  <sheetViews>
    <sheetView showGridLines="0" view="pageBreakPreview" topLeftCell="A22" zoomScale="85" zoomScaleNormal="115" zoomScaleSheetLayoutView="85" workbookViewId="0">
      <selection activeCell="F21" sqref="F21"/>
    </sheetView>
  </sheetViews>
  <sheetFormatPr defaultColWidth="9.140625" defaultRowHeight="15"/>
  <cols>
    <col min="1" max="1" width="10.7109375" style="53" customWidth="1"/>
    <col min="2" max="2" width="6" style="53" customWidth="1"/>
    <col min="3" max="3" width="42.85546875" style="53" customWidth="1"/>
    <col min="4" max="4" width="16.5703125" style="53" bestFit="1" customWidth="1"/>
    <col min="5" max="5" width="17.28515625" style="53" customWidth="1"/>
    <col min="6" max="6" width="8.28515625" style="53" customWidth="1"/>
    <col min="7" max="7" width="5.7109375" style="60" customWidth="1"/>
    <col min="8" max="8" width="9.7109375" style="53" customWidth="1"/>
    <col min="9" max="9" width="8.28515625" style="53" hidden="1" customWidth="1"/>
    <col min="10" max="10" width="5.7109375" style="60" hidden="1" customWidth="1"/>
    <col min="11" max="11" width="8.28515625" style="53" hidden="1" customWidth="1"/>
    <col min="12" max="12" width="18.7109375" style="53" hidden="1" customWidth="1"/>
    <col min="13" max="15" width="18.7109375" style="53" customWidth="1"/>
    <col min="16" max="16384" width="9.140625" style="53"/>
  </cols>
  <sheetData>
    <row r="1" spans="1:15" s="5" customFormat="1" ht="18">
      <c r="A1" s="1561" t="s">
        <v>0</v>
      </c>
      <c r="B1" s="1562" t="s">
        <v>0</v>
      </c>
      <c r="C1" s="1562"/>
      <c r="D1" s="1562"/>
      <c r="E1" s="1562" t="s">
        <v>0</v>
      </c>
      <c r="F1" s="1562"/>
      <c r="G1" s="1562"/>
      <c r="H1" s="1562"/>
      <c r="I1" s="1562"/>
      <c r="J1" s="1562"/>
      <c r="K1" s="1562"/>
      <c r="L1" s="1562"/>
      <c r="M1" s="1562"/>
      <c r="N1" s="1562"/>
      <c r="O1" s="1563"/>
    </row>
    <row r="2" spans="1:15" s="5" customFormat="1" ht="14.25">
      <c r="A2" s="1564" t="s">
        <v>3314</v>
      </c>
      <c r="B2" s="1565" t="s">
        <v>1</v>
      </c>
      <c r="C2" s="1565"/>
      <c r="D2" s="1565"/>
      <c r="E2" s="1565" t="s">
        <v>1</v>
      </c>
      <c r="F2" s="1565"/>
      <c r="G2" s="1565"/>
      <c r="H2" s="1565"/>
      <c r="I2" s="1565"/>
      <c r="J2" s="1565"/>
      <c r="K2" s="1565"/>
      <c r="L2" s="1565"/>
      <c r="M2" s="1565"/>
      <c r="N2" s="1565"/>
      <c r="O2" s="1566"/>
    </row>
    <row r="3" spans="1:15" s="5" customFormat="1" ht="14.25">
      <c r="A3" s="1567" t="s">
        <v>3315</v>
      </c>
      <c r="B3" s="1568" t="s">
        <v>2</v>
      </c>
      <c r="C3" s="1568"/>
      <c r="D3" s="1568"/>
      <c r="E3" s="1568" t="s">
        <v>2</v>
      </c>
      <c r="F3" s="1568"/>
      <c r="G3" s="1568"/>
      <c r="H3" s="1568"/>
      <c r="I3" s="1568"/>
      <c r="J3" s="1568"/>
      <c r="K3" s="1568"/>
      <c r="L3" s="1568"/>
      <c r="M3" s="1568"/>
      <c r="N3" s="1568"/>
      <c r="O3" s="1569"/>
    </row>
    <row r="4" spans="1:15" s="5" customFormat="1" ht="14.25">
      <c r="A4" s="1567" t="s">
        <v>3</v>
      </c>
      <c r="B4" s="1568" t="s">
        <v>3</v>
      </c>
      <c r="C4" s="1568"/>
      <c r="D4" s="1568"/>
      <c r="E4" s="1568" t="s">
        <v>3</v>
      </c>
      <c r="F4" s="1568"/>
      <c r="G4" s="1568"/>
      <c r="H4" s="1568"/>
      <c r="I4" s="1568"/>
      <c r="J4" s="1568"/>
      <c r="K4" s="1568"/>
      <c r="L4" s="1568"/>
      <c r="M4" s="1568"/>
      <c r="N4" s="1568"/>
      <c r="O4" s="1569"/>
    </row>
    <row r="5" spans="1:15" s="5" customFormat="1" ht="14.25">
      <c r="A5" s="1567" t="s">
        <v>4</v>
      </c>
      <c r="B5" s="1568" t="s">
        <v>4</v>
      </c>
      <c r="C5" s="1568"/>
      <c r="D5" s="1568"/>
      <c r="E5" s="1568" t="s">
        <v>4</v>
      </c>
      <c r="F5" s="1568"/>
      <c r="G5" s="1568"/>
      <c r="H5" s="1568"/>
      <c r="I5" s="1568"/>
      <c r="J5" s="1568"/>
      <c r="K5" s="1568"/>
      <c r="L5" s="1568"/>
      <c r="M5" s="1568"/>
      <c r="N5" s="1568"/>
      <c r="O5" s="1569"/>
    </row>
    <row r="6" spans="1:15" s="5" customFormat="1" ht="15" customHeight="1">
      <c r="A6" s="434" t="s">
        <v>5</v>
      </c>
      <c r="B6" s="1586" t="str">
        <f>ORÇAMENTO!C6</f>
        <v>PAVIMENTAÇÃO URBANA EM SANTO ANTONIO DO LESTE</v>
      </c>
      <c r="C6" s="1586"/>
      <c r="D6" s="1586"/>
      <c r="E6" s="1586"/>
      <c r="F6" s="1586"/>
      <c r="G6" s="1586"/>
      <c r="H6" s="1586"/>
      <c r="I6" s="1586"/>
      <c r="J6" s="1586"/>
      <c r="K6" s="1586"/>
      <c r="L6" s="1586"/>
      <c r="M6" s="1586"/>
      <c r="N6" s="1586"/>
      <c r="O6" s="1587"/>
    </row>
    <row r="7" spans="1:15" s="5" customFormat="1" ht="14.25">
      <c r="A7" s="435" t="s">
        <v>50</v>
      </c>
      <c r="B7" s="1590" t="str">
        <f>ORÇAMENTO!C7</f>
        <v>AVENIDA FORTALEZA TRECHO 01</v>
      </c>
      <c r="C7" s="1590"/>
      <c r="D7" s="1590"/>
      <c r="E7" s="1590"/>
      <c r="F7" s="1590"/>
      <c r="G7" s="1590"/>
      <c r="H7" s="1590"/>
      <c r="I7" s="1590"/>
      <c r="J7" s="1590"/>
      <c r="K7" s="1590"/>
      <c r="L7" s="1590"/>
      <c r="M7" s="1590"/>
      <c r="N7" s="1590"/>
      <c r="O7" s="1591"/>
    </row>
    <row r="8" spans="1:15" s="5" customFormat="1" ht="14.25">
      <c r="A8" s="435" t="s">
        <v>6</v>
      </c>
      <c r="B8" s="1590" t="str">
        <f>ORÇAMENTO!C8</f>
        <v>PREFEITURA MUNICIPAL DE SANTO ANTONIO DO LESTE</v>
      </c>
      <c r="C8" s="1590"/>
      <c r="D8" s="1590"/>
      <c r="E8" s="1590"/>
      <c r="F8" s="1590"/>
      <c r="G8" s="1590"/>
      <c r="H8" s="1590"/>
      <c r="I8" s="1590"/>
      <c r="J8" s="1590"/>
      <c r="K8" s="1590"/>
      <c r="L8" s="1590"/>
      <c r="M8" s="1590"/>
      <c r="N8" s="1590"/>
      <c r="O8" s="1591"/>
    </row>
    <row r="9" spans="1:15" s="5" customFormat="1" ht="15.75" customHeight="1">
      <c r="A9" s="436" t="s">
        <v>7</v>
      </c>
      <c r="B9" s="1593" t="str">
        <f>ORÇAMENTO!C9</f>
        <v>JANEIRO/2022</v>
      </c>
      <c r="C9" s="1593"/>
      <c r="D9" s="1593"/>
      <c r="E9" s="1593"/>
      <c r="F9" s="1593"/>
      <c r="G9" s="1593"/>
      <c r="H9" s="1593"/>
      <c r="I9" s="1593"/>
      <c r="J9" s="1593"/>
      <c r="K9" s="1593"/>
      <c r="L9" s="1593"/>
      <c r="M9" s="1593"/>
      <c r="N9" s="1593"/>
      <c r="O9" s="1594"/>
    </row>
    <row r="10" spans="1:15" s="5" customFormat="1" ht="22.5" customHeight="1">
      <c r="A10" s="1686" t="s">
        <v>3441</v>
      </c>
      <c r="B10" s="1687"/>
      <c r="C10" s="1687"/>
      <c r="D10" s="1687"/>
      <c r="E10" s="1687"/>
      <c r="F10" s="1687"/>
      <c r="G10" s="1687"/>
      <c r="H10" s="1687"/>
      <c r="I10" s="1687"/>
      <c r="J10" s="1687"/>
      <c r="K10" s="1687"/>
      <c r="L10" s="1687"/>
      <c r="M10" s="1687"/>
      <c r="N10" s="1687"/>
      <c r="O10" s="1688"/>
    </row>
    <row r="11" spans="1:15" s="5" customFormat="1" ht="15.75">
      <c r="A11" s="1210" t="s">
        <v>2791</v>
      </c>
      <c r="B11" s="259" t="s">
        <v>3445</v>
      </c>
      <c r="C11" s="259"/>
      <c r="D11" s="259"/>
      <c r="E11" s="259"/>
      <c r="F11" s="259" t="s">
        <v>3443</v>
      </c>
      <c r="G11" s="262"/>
      <c r="H11" s="258"/>
      <c r="I11" s="259" t="s">
        <v>3444</v>
      </c>
      <c r="J11" s="262"/>
      <c r="K11" s="258"/>
      <c r="L11" s="258"/>
      <c r="M11" s="258"/>
      <c r="N11" s="258"/>
      <c r="O11" s="1211"/>
    </row>
    <row r="12" spans="1:15" s="226" customFormat="1" ht="12.75" customHeight="1">
      <c r="A12" s="1674" t="s">
        <v>9</v>
      </c>
      <c r="B12" s="1873" t="s">
        <v>3323</v>
      </c>
      <c r="C12" s="1874"/>
      <c r="D12" s="1874"/>
      <c r="E12" s="1874"/>
      <c r="F12" s="2109" t="s">
        <v>17</v>
      </c>
      <c r="G12" s="2110"/>
      <c r="H12" s="2110"/>
      <c r="I12" s="2109" t="s">
        <v>3440</v>
      </c>
      <c r="J12" s="2110"/>
      <c r="K12" s="2111"/>
      <c r="L12" s="1104" t="s">
        <v>3334</v>
      </c>
      <c r="M12" s="1106" t="s">
        <v>3431</v>
      </c>
      <c r="N12" s="1107"/>
      <c r="O12" s="1194"/>
    </row>
    <row r="13" spans="1:15" s="226" customFormat="1" ht="12.75">
      <c r="A13" s="1675"/>
      <c r="B13" s="1678"/>
      <c r="C13" s="1679"/>
      <c r="D13" s="1679"/>
      <c r="E13" s="1679"/>
      <c r="F13" s="2107" t="s">
        <v>3439</v>
      </c>
      <c r="G13" s="2108"/>
      <c r="H13" s="2108"/>
      <c r="I13" s="2107" t="s">
        <v>3332</v>
      </c>
      <c r="J13" s="2108"/>
      <c r="K13" s="2112"/>
      <c r="L13" s="224" t="s">
        <v>3332</v>
      </c>
      <c r="M13" s="1108"/>
      <c r="N13" s="1109"/>
      <c r="O13" s="1195"/>
    </row>
    <row r="14" spans="1:15" s="226" customFormat="1" ht="20.100000000000001" customHeight="1">
      <c r="A14" s="462">
        <v>1</v>
      </c>
      <c r="B14" s="260" t="str">
        <f>VLOOKUP($A14,'QUADRO DE RUAS'!$A:$P,2,FALSE)</f>
        <v>AVENIDA FORTALEZA T01</v>
      </c>
      <c r="C14" s="261"/>
      <c r="D14" s="261"/>
      <c r="E14" s="261"/>
      <c r="F14" s="2101">
        <v>1</v>
      </c>
      <c r="G14" s="2102"/>
      <c r="H14" s="2103"/>
      <c r="I14" s="2116">
        <v>0.36499999999999999</v>
      </c>
      <c r="J14" s="2117"/>
      <c r="K14" s="2118"/>
      <c r="L14" s="772">
        <f>TRUNC(F14*I14,2)</f>
        <v>0.36</v>
      </c>
      <c r="M14" s="1108"/>
      <c r="N14" s="1109"/>
      <c r="O14" s="1195"/>
    </row>
    <row r="15" spans="1:15" s="226" customFormat="1" ht="20.100000000000001" customHeight="1">
      <c r="A15" s="462">
        <f>A14+1</f>
        <v>2</v>
      </c>
      <c r="B15" s="260" t="str">
        <f>VLOOKUP($A15,'QUADRO DE RUAS'!$A:$P,2,FALSE)</f>
        <v>AVENIDA FORTALEZA T02</v>
      </c>
      <c r="C15" s="261"/>
      <c r="D15" s="261"/>
      <c r="E15" s="261"/>
      <c r="F15" s="2101">
        <v>0</v>
      </c>
      <c r="G15" s="2102"/>
      <c r="H15" s="2103"/>
      <c r="I15" s="2116"/>
      <c r="J15" s="2117"/>
      <c r="K15" s="2118"/>
      <c r="L15" s="772"/>
      <c r="M15" s="1108"/>
      <c r="N15" s="1109"/>
      <c r="O15" s="1195"/>
    </row>
    <row r="16" spans="1:15" s="226" customFormat="1" ht="20.100000000000001" customHeight="1">
      <c r="A16" s="462"/>
      <c r="B16" s="260"/>
      <c r="C16" s="261"/>
      <c r="D16" s="261"/>
      <c r="E16" s="261"/>
      <c r="F16" s="2101"/>
      <c r="G16" s="2102"/>
      <c r="H16" s="2103"/>
      <c r="I16" s="1115"/>
      <c r="J16" s="1116"/>
      <c r="K16" s="1117"/>
      <c r="L16" s="772"/>
      <c r="M16" s="1108"/>
      <c r="N16" s="1109"/>
      <c r="O16" s="1195"/>
    </row>
    <row r="17" spans="1:230" s="226" customFormat="1" ht="20.100000000000001" customHeight="1">
      <c r="A17" s="462"/>
      <c r="B17" s="260"/>
      <c r="C17" s="261"/>
      <c r="D17" s="261"/>
      <c r="E17" s="261"/>
      <c r="F17" s="2101"/>
      <c r="G17" s="2102"/>
      <c r="H17" s="2103"/>
      <c r="I17" s="2116"/>
      <c r="J17" s="2117"/>
      <c r="K17" s="2118"/>
      <c r="L17" s="772"/>
      <c r="M17" s="1108"/>
      <c r="N17" s="1109"/>
      <c r="O17" s="1195"/>
    </row>
    <row r="18" spans="1:230" s="226" customFormat="1" ht="20.100000000000001" customHeight="1">
      <c r="A18" s="462"/>
      <c r="B18" s="260"/>
      <c r="C18" s="261"/>
      <c r="D18" s="261"/>
      <c r="E18" s="261"/>
      <c r="F18" s="2101"/>
      <c r="G18" s="2102"/>
      <c r="H18" s="2103"/>
      <c r="I18" s="2116"/>
      <c r="J18" s="2117"/>
      <c r="K18" s="2118"/>
      <c r="L18" s="772"/>
      <c r="M18" s="1108"/>
      <c r="N18" s="1109"/>
      <c r="O18" s="1195"/>
    </row>
    <row r="19" spans="1:230" s="226" customFormat="1" ht="20.100000000000001" customHeight="1">
      <c r="A19" s="462"/>
      <c r="B19" s="260"/>
      <c r="C19" s="261"/>
      <c r="D19" s="261"/>
      <c r="E19" s="261"/>
      <c r="F19" s="2101"/>
      <c r="G19" s="2102"/>
      <c r="H19" s="2103"/>
      <c r="I19" s="2116"/>
      <c r="J19" s="2117"/>
      <c r="K19" s="2118"/>
      <c r="L19" s="772"/>
      <c r="M19" s="1108"/>
      <c r="N19" s="1109"/>
      <c r="O19" s="1195"/>
    </row>
    <row r="20" spans="1:230" s="226" customFormat="1" ht="20.100000000000001" customHeight="1">
      <c r="A20" s="462"/>
      <c r="B20" s="260"/>
      <c r="C20" s="261"/>
      <c r="D20" s="261"/>
      <c r="E20" s="261"/>
      <c r="F20" s="2101"/>
      <c r="G20" s="2102"/>
      <c r="H20" s="2103"/>
      <c r="I20" s="1115"/>
      <c r="J20" s="1116"/>
      <c r="K20" s="1117"/>
      <c r="L20" s="772"/>
      <c r="M20" s="1108"/>
      <c r="N20" s="1109"/>
      <c r="O20" s="1195"/>
    </row>
    <row r="21" spans="1:230" s="226" customFormat="1" ht="20.100000000000001" customHeight="1">
      <c r="A21" s="462"/>
      <c r="B21" s="260"/>
      <c r="C21" s="261"/>
      <c r="D21" s="261"/>
      <c r="E21" s="261"/>
      <c r="F21" s="2101"/>
      <c r="G21" s="2102"/>
      <c r="H21" s="2103"/>
      <c r="I21" s="2116"/>
      <c r="J21" s="2117"/>
      <c r="K21" s="2118"/>
      <c r="L21" s="772"/>
      <c r="M21" s="1108"/>
      <c r="N21" s="1109"/>
      <c r="O21" s="1195"/>
    </row>
    <row r="22" spans="1:230" s="77" customFormat="1" ht="20.100000000000001" customHeight="1">
      <c r="A22" s="1907" t="s">
        <v>3335</v>
      </c>
      <c r="B22" s="1870"/>
      <c r="C22" s="1870"/>
      <c r="D22" s="1870"/>
      <c r="E22" s="1870"/>
      <c r="F22" s="2131">
        <f>SUM(F14:H21)</f>
        <v>1</v>
      </c>
      <c r="G22" s="2132"/>
      <c r="H22" s="2133"/>
      <c r="I22" s="2122"/>
      <c r="J22" s="2123"/>
      <c r="K22" s="2124"/>
      <c r="L22" s="231">
        <f>SUM(L14:L21)</f>
        <v>0.36</v>
      </c>
      <c r="M22" s="1110"/>
      <c r="N22" s="1111"/>
      <c r="O22" s="1212"/>
      <c r="P22" s="79"/>
      <c r="Q22" s="80"/>
      <c r="R22" s="78"/>
      <c r="S22" s="78"/>
      <c r="T22" s="78"/>
      <c r="U22" s="78"/>
      <c r="V22" s="79"/>
      <c r="W22" s="80"/>
      <c r="X22" s="78"/>
      <c r="Y22" s="78"/>
      <c r="Z22" s="78"/>
      <c r="AA22" s="78"/>
      <c r="AB22" s="79"/>
      <c r="AC22" s="80"/>
      <c r="AD22" s="78"/>
      <c r="AE22" s="78"/>
      <c r="AF22" s="78"/>
      <c r="AG22" s="78"/>
      <c r="AH22" s="79"/>
      <c r="AI22" s="80"/>
      <c r="AJ22" s="78"/>
      <c r="AK22" s="78"/>
      <c r="AL22" s="78"/>
      <c r="AM22" s="78"/>
      <c r="AN22" s="79"/>
      <c r="AO22" s="80"/>
      <c r="AP22" s="78"/>
      <c r="AQ22" s="78"/>
      <c r="AR22" s="78"/>
      <c r="AS22" s="78"/>
      <c r="AT22" s="79"/>
      <c r="AU22" s="80"/>
      <c r="AV22" s="78"/>
      <c r="AW22" s="78"/>
      <c r="AX22" s="78"/>
      <c r="AY22" s="78"/>
      <c r="AZ22" s="79"/>
      <c r="BA22" s="80"/>
      <c r="BB22" s="78"/>
      <c r="BC22" s="78"/>
      <c r="BD22" s="78"/>
      <c r="BE22" s="78"/>
      <c r="BF22" s="79"/>
      <c r="BG22" s="80"/>
      <c r="BH22" s="78"/>
      <c r="BI22" s="78"/>
      <c r="BJ22" s="78"/>
      <c r="BK22" s="78"/>
      <c r="BL22" s="79"/>
      <c r="BM22" s="80"/>
      <c r="BN22" s="78"/>
      <c r="BO22" s="78"/>
      <c r="BP22" s="78"/>
      <c r="BQ22" s="78"/>
      <c r="BR22" s="79"/>
      <c r="BS22" s="80"/>
      <c r="BT22" s="78"/>
      <c r="BU22" s="78"/>
      <c r="BV22" s="78"/>
      <c r="BW22" s="78"/>
      <c r="BX22" s="79"/>
      <c r="BY22" s="80"/>
      <c r="BZ22" s="78"/>
      <c r="CA22" s="78"/>
      <c r="CB22" s="78"/>
      <c r="CC22" s="78"/>
      <c r="CD22" s="79"/>
      <c r="CE22" s="80"/>
      <c r="CF22" s="78"/>
      <c r="CG22" s="78"/>
      <c r="CH22" s="78"/>
      <c r="CI22" s="78"/>
      <c r="CJ22" s="79"/>
      <c r="CK22" s="80"/>
      <c r="CL22" s="78"/>
      <c r="CM22" s="78"/>
      <c r="CN22" s="78"/>
      <c r="CO22" s="78"/>
      <c r="CP22" s="79"/>
      <c r="CQ22" s="80"/>
      <c r="CR22" s="78"/>
      <c r="CS22" s="78"/>
      <c r="CT22" s="78"/>
      <c r="CU22" s="78"/>
      <c r="CV22" s="79"/>
      <c r="CW22" s="80"/>
      <c r="CX22" s="78"/>
      <c r="CY22" s="78"/>
      <c r="CZ22" s="78"/>
      <c r="DA22" s="78"/>
      <c r="DB22" s="79"/>
      <c r="DC22" s="80"/>
      <c r="DD22" s="78"/>
      <c r="DE22" s="78"/>
      <c r="DF22" s="78"/>
      <c r="DG22" s="78"/>
      <c r="DH22" s="79"/>
      <c r="DI22" s="80"/>
      <c r="DJ22" s="78"/>
      <c r="DK22" s="78"/>
      <c r="DL22" s="78"/>
      <c r="DM22" s="78"/>
      <c r="DN22" s="79"/>
      <c r="DO22" s="80"/>
      <c r="DP22" s="78"/>
      <c r="DQ22" s="78"/>
      <c r="DR22" s="78"/>
      <c r="DS22" s="78"/>
      <c r="DT22" s="79"/>
      <c r="DU22" s="80"/>
      <c r="DV22" s="78"/>
      <c r="DW22" s="78"/>
      <c r="DX22" s="78"/>
      <c r="DY22" s="78"/>
      <c r="DZ22" s="79"/>
      <c r="EA22" s="80"/>
      <c r="EB22" s="78"/>
      <c r="EC22" s="78"/>
      <c r="ED22" s="78"/>
      <c r="EE22" s="78"/>
      <c r="EF22" s="79"/>
      <c r="EG22" s="80"/>
      <c r="EH22" s="78"/>
      <c r="EI22" s="78"/>
      <c r="EJ22" s="78"/>
      <c r="EK22" s="78"/>
      <c r="EL22" s="79"/>
      <c r="EM22" s="80"/>
      <c r="EN22" s="78"/>
      <c r="EO22" s="78"/>
      <c r="EP22" s="78"/>
      <c r="EQ22" s="78"/>
      <c r="ER22" s="79"/>
      <c r="ES22" s="80"/>
      <c r="ET22" s="78"/>
      <c r="EU22" s="78"/>
      <c r="EV22" s="78"/>
      <c r="EW22" s="78"/>
      <c r="EX22" s="79"/>
      <c r="EY22" s="80"/>
      <c r="EZ22" s="78"/>
      <c r="FA22" s="78"/>
      <c r="FB22" s="78"/>
      <c r="FC22" s="78"/>
      <c r="FD22" s="79"/>
      <c r="FE22" s="80"/>
      <c r="FF22" s="78"/>
      <c r="FG22" s="78"/>
      <c r="FH22" s="78"/>
      <c r="FI22" s="78"/>
      <c r="FJ22" s="79"/>
      <c r="FK22" s="80"/>
      <c r="FL22" s="78"/>
      <c r="FM22" s="78"/>
      <c r="FN22" s="78"/>
      <c r="FO22" s="78"/>
      <c r="FP22" s="79"/>
      <c r="FQ22" s="80"/>
      <c r="FR22" s="78"/>
      <c r="FS22" s="78"/>
      <c r="FT22" s="78"/>
      <c r="FU22" s="78"/>
      <c r="FV22" s="79"/>
      <c r="FW22" s="80"/>
      <c r="FX22" s="78"/>
      <c r="FY22" s="78"/>
      <c r="FZ22" s="78"/>
      <c r="GA22" s="78"/>
      <c r="GB22" s="79"/>
      <c r="GC22" s="80"/>
      <c r="GD22" s="78"/>
      <c r="GE22" s="78"/>
      <c r="GF22" s="78"/>
      <c r="GG22" s="78"/>
      <c r="GH22" s="79"/>
      <c r="GI22" s="80"/>
      <c r="GJ22" s="78"/>
      <c r="GK22" s="78"/>
      <c r="GL22" s="78"/>
      <c r="GM22" s="78"/>
      <c r="GN22" s="79"/>
      <c r="GO22" s="80"/>
      <c r="GP22" s="78"/>
      <c r="GQ22" s="78"/>
      <c r="GR22" s="78"/>
      <c r="GS22" s="78"/>
      <c r="GT22" s="79"/>
      <c r="GU22" s="80"/>
      <c r="GV22" s="78"/>
      <c r="GW22" s="78"/>
      <c r="GX22" s="78"/>
      <c r="GY22" s="78"/>
      <c r="GZ22" s="79"/>
      <c r="HA22" s="80"/>
      <c r="HB22" s="78"/>
      <c r="HC22" s="78"/>
      <c r="HD22" s="78"/>
      <c r="HE22" s="78"/>
      <c r="HF22" s="79"/>
      <c r="HG22" s="80"/>
      <c r="HH22" s="78"/>
      <c r="HI22" s="78"/>
      <c r="HJ22" s="78"/>
      <c r="HK22" s="78"/>
      <c r="HL22" s="79"/>
      <c r="HM22" s="80"/>
      <c r="HN22" s="78"/>
      <c r="HO22" s="78"/>
      <c r="HP22" s="78"/>
      <c r="HQ22" s="78"/>
      <c r="HR22" s="79"/>
      <c r="HS22" s="80"/>
      <c r="HT22" s="78"/>
      <c r="HU22" s="78"/>
      <c r="HV22" s="78"/>
    </row>
    <row r="23" spans="1:230">
      <c r="A23" s="381"/>
      <c r="B23" s="266"/>
      <c r="C23" s="266"/>
      <c r="D23" s="266"/>
      <c r="E23" s="266"/>
      <c r="F23" s="266"/>
      <c r="G23" s="1118"/>
      <c r="H23" s="815"/>
      <c r="I23" s="266"/>
      <c r="J23" s="1118"/>
      <c r="K23" s="815"/>
      <c r="L23" s="815"/>
      <c r="M23" s="815"/>
      <c r="N23" s="815"/>
      <c r="O23" s="816"/>
    </row>
    <row r="24" spans="1:230" s="5" customFormat="1" ht="15.75">
      <c r="A24" s="1210" t="s">
        <v>2791</v>
      </c>
      <c r="B24" s="259" t="s">
        <v>3446</v>
      </c>
      <c r="C24" s="259"/>
      <c r="D24" s="259"/>
      <c r="E24" s="259"/>
      <c r="F24" s="259" t="s">
        <v>3443</v>
      </c>
      <c r="G24" s="262"/>
      <c r="H24" s="258"/>
      <c r="I24" s="259" t="s">
        <v>3447</v>
      </c>
      <c r="J24" s="262"/>
      <c r="K24" s="258"/>
      <c r="L24" s="258"/>
      <c r="M24" s="258"/>
      <c r="N24" s="258"/>
      <c r="O24" s="1211"/>
    </row>
    <row r="25" spans="1:230" s="226" customFormat="1" ht="12.75" customHeight="1">
      <c r="A25" s="1674" t="s">
        <v>9</v>
      </c>
      <c r="B25" s="1873" t="s">
        <v>3323</v>
      </c>
      <c r="C25" s="1874"/>
      <c r="D25" s="1874"/>
      <c r="E25" s="1874"/>
      <c r="F25" s="2109" t="s">
        <v>17</v>
      </c>
      <c r="G25" s="2110"/>
      <c r="H25" s="2110"/>
      <c r="I25" s="2109" t="s">
        <v>3440</v>
      </c>
      <c r="J25" s="2110"/>
      <c r="K25" s="2111"/>
      <c r="L25" s="1104" t="s">
        <v>3334</v>
      </c>
      <c r="M25" s="1106" t="s">
        <v>3431</v>
      </c>
      <c r="N25" s="1107"/>
      <c r="O25" s="1194"/>
    </row>
    <row r="26" spans="1:230" s="226" customFormat="1" ht="12.75">
      <c r="A26" s="1675"/>
      <c r="B26" s="1678"/>
      <c r="C26" s="1679"/>
      <c r="D26" s="1679"/>
      <c r="E26" s="1679"/>
      <c r="F26" s="2107" t="s">
        <v>3439</v>
      </c>
      <c r="G26" s="2108"/>
      <c r="H26" s="2108"/>
      <c r="I26" s="2107" t="s">
        <v>3332</v>
      </c>
      <c r="J26" s="2108"/>
      <c r="K26" s="2112"/>
      <c r="L26" s="224" t="s">
        <v>3332</v>
      </c>
      <c r="M26" s="1108"/>
      <c r="N26" s="1109"/>
      <c r="O26" s="1195"/>
    </row>
    <row r="27" spans="1:230" s="226" customFormat="1" ht="20.100000000000001" customHeight="1">
      <c r="A27" s="462">
        <v>1</v>
      </c>
      <c r="B27" s="260" t="str">
        <f>VLOOKUP($A27,'QUADRO DE RUAS'!$A:$P,2,FALSE)</f>
        <v>AVENIDA FORTALEZA T01</v>
      </c>
      <c r="C27" s="261"/>
      <c r="D27" s="261"/>
      <c r="E27" s="261"/>
      <c r="F27" s="2101">
        <v>1</v>
      </c>
      <c r="G27" s="2102"/>
      <c r="H27" s="2103"/>
      <c r="I27" s="2119">
        <v>0.16</v>
      </c>
      <c r="J27" s="2120"/>
      <c r="K27" s="2121"/>
      <c r="L27" s="772">
        <f>TRUNC(F27*I27,2)</f>
        <v>0.16</v>
      </c>
      <c r="M27" s="1108"/>
      <c r="N27" s="1109"/>
      <c r="O27" s="1195"/>
    </row>
    <row r="28" spans="1:230" s="226" customFormat="1" ht="20.100000000000001" customHeight="1">
      <c r="A28" s="462">
        <f>A27+1</f>
        <v>2</v>
      </c>
      <c r="B28" s="260" t="str">
        <f>VLOOKUP($A28,'QUADRO DE RUAS'!$A:$P,2,FALSE)</f>
        <v>AVENIDA FORTALEZA T02</v>
      </c>
      <c r="C28" s="261"/>
      <c r="D28" s="261"/>
      <c r="E28" s="261"/>
      <c r="F28" s="2101">
        <v>1</v>
      </c>
      <c r="G28" s="2102"/>
      <c r="H28" s="2103"/>
      <c r="I28" s="2119"/>
      <c r="J28" s="2120"/>
      <c r="K28" s="2121"/>
      <c r="L28" s="772"/>
      <c r="M28" s="1108"/>
      <c r="N28" s="1109"/>
      <c r="O28" s="1195"/>
    </row>
    <row r="29" spans="1:230" s="226" customFormat="1" ht="20.100000000000001" customHeight="1">
      <c r="A29" s="462"/>
      <c r="B29" s="260"/>
      <c r="C29" s="261"/>
      <c r="D29" s="261"/>
      <c r="E29" s="261"/>
      <c r="F29" s="2101"/>
      <c r="G29" s="2102"/>
      <c r="H29" s="2103"/>
      <c r="I29" s="1112"/>
      <c r="J29" s="1113"/>
      <c r="K29" s="1114"/>
      <c r="L29" s="772"/>
      <c r="M29" s="1108"/>
      <c r="N29" s="1109"/>
      <c r="O29" s="1195"/>
    </row>
    <row r="30" spans="1:230" s="226" customFormat="1" ht="20.100000000000001" customHeight="1">
      <c r="A30" s="462"/>
      <c r="B30" s="260"/>
      <c r="C30" s="261"/>
      <c r="D30" s="261"/>
      <c r="E30" s="261"/>
      <c r="F30" s="2101"/>
      <c r="G30" s="2102"/>
      <c r="H30" s="2103"/>
      <c r="I30" s="2119"/>
      <c r="J30" s="2120"/>
      <c r="K30" s="2121"/>
      <c r="L30" s="772"/>
      <c r="M30" s="1108"/>
      <c r="N30" s="1109"/>
      <c r="O30" s="1195"/>
    </row>
    <row r="31" spans="1:230" s="226" customFormat="1" ht="20.100000000000001" customHeight="1">
      <c r="A31" s="462"/>
      <c r="B31" s="260"/>
      <c r="C31" s="261"/>
      <c r="D31" s="261"/>
      <c r="E31" s="261"/>
      <c r="F31" s="2101"/>
      <c r="G31" s="2102"/>
      <c r="H31" s="2103"/>
      <c r="I31" s="2119"/>
      <c r="J31" s="2120"/>
      <c r="K31" s="2121"/>
      <c r="L31" s="772"/>
      <c r="M31" s="1108"/>
      <c r="N31" s="1109"/>
      <c r="O31" s="1195"/>
    </row>
    <row r="32" spans="1:230" s="226" customFormat="1" ht="20.100000000000001" customHeight="1">
      <c r="A32" s="462"/>
      <c r="B32" s="260"/>
      <c r="C32" s="261"/>
      <c r="D32" s="261"/>
      <c r="E32" s="261"/>
      <c r="F32" s="2101"/>
      <c r="G32" s="2102"/>
      <c r="H32" s="2103"/>
      <c r="I32" s="2119"/>
      <c r="J32" s="2120"/>
      <c r="K32" s="2121"/>
      <c r="L32" s="772"/>
      <c r="M32" s="1108"/>
      <c r="N32" s="1109"/>
      <c r="O32" s="1195"/>
    </row>
    <row r="33" spans="1:230" s="226" customFormat="1" ht="20.100000000000001" customHeight="1">
      <c r="A33" s="462"/>
      <c r="B33" s="260"/>
      <c r="C33" s="261"/>
      <c r="D33" s="261"/>
      <c r="E33" s="261"/>
      <c r="F33" s="2101"/>
      <c r="G33" s="2102"/>
      <c r="H33" s="2103"/>
      <c r="I33" s="2119"/>
      <c r="J33" s="2120"/>
      <c r="K33" s="2121"/>
      <c r="L33" s="772"/>
      <c r="M33" s="1108"/>
      <c r="N33" s="1109"/>
      <c r="O33" s="1195"/>
    </row>
    <row r="34" spans="1:230" s="226" customFormat="1" ht="20.100000000000001" customHeight="1">
      <c r="A34" s="462"/>
      <c r="B34" s="260"/>
      <c r="C34" s="261"/>
      <c r="D34" s="261"/>
      <c r="E34" s="261"/>
      <c r="F34" s="2101"/>
      <c r="G34" s="2102"/>
      <c r="H34" s="2103"/>
      <c r="I34" s="1112"/>
      <c r="J34" s="1113"/>
      <c r="K34" s="1114"/>
      <c r="L34" s="772"/>
      <c r="M34" s="1108"/>
      <c r="N34" s="1109"/>
      <c r="O34" s="1195"/>
    </row>
    <row r="35" spans="1:230" s="77" customFormat="1" ht="20.100000000000001" customHeight="1">
      <c r="A35" s="1907" t="s">
        <v>3335</v>
      </c>
      <c r="B35" s="1870"/>
      <c r="C35" s="1870"/>
      <c r="D35" s="1870"/>
      <c r="E35" s="1870"/>
      <c r="F35" s="2131">
        <f>SUM(F27:H34)</f>
        <v>2</v>
      </c>
      <c r="G35" s="2132"/>
      <c r="H35" s="2133"/>
      <c r="I35" s="2122"/>
      <c r="J35" s="2123"/>
      <c r="K35" s="2124"/>
      <c r="L35" s="231">
        <f>SUM(L27:L34)</f>
        <v>0.16</v>
      </c>
      <c r="M35" s="1110"/>
      <c r="N35" s="1111"/>
      <c r="O35" s="1212"/>
      <c r="P35" s="79"/>
      <c r="Q35" s="80"/>
      <c r="R35" s="78"/>
      <c r="S35" s="78"/>
      <c r="T35" s="78"/>
      <c r="U35" s="78"/>
      <c r="V35" s="79"/>
      <c r="W35" s="80"/>
      <c r="X35" s="78"/>
      <c r="Y35" s="78"/>
      <c r="Z35" s="78"/>
      <c r="AA35" s="78"/>
      <c r="AB35" s="79"/>
      <c r="AC35" s="80"/>
      <c r="AD35" s="78"/>
      <c r="AE35" s="78"/>
      <c r="AF35" s="78"/>
      <c r="AG35" s="78"/>
      <c r="AH35" s="79"/>
      <c r="AI35" s="80"/>
      <c r="AJ35" s="78"/>
      <c r="AK35" s="78"/>
      <c r="AL35" s="78"/>
      <c r="AM35" s="78"/>
      <c r="AN35" s="79"/>
      <c r="AO35" s="80"/>
      <c r="AP35" s="78"/>
      <c r="AQ35" s="78"/>
      <c r="AR35" s="78"/>
      <c r="AS35" s="78"/>
      <c r="AT35" s="79"/>
      <c r="AU35" s="80"/>
      <c r="AV35" s="78"/>
      <c r="AW35" s="78"/>
      <c r="AX35" s="78"/>
      <c r="AY35" s="78"/>
      <c r="AZ35" s="79"/>
      <c r="BA35" s="80"/>
      <c r="BB35" s="78"/>
      <c r="BC35" s="78"/>
      <c r="BD35" s="78"/>
      <c r="BE35" s="78"/>
      <c r="BF35" s="79"/>
      <c r="BG35" s="80"/>
      <c r="BH35" s="78"/>
      <c r="BI35" s="78"/>
      <c r="BJ35" s="78"/>
      <c r="BK35" s="78"/>
      <c r="BL35" s="79"/>
      <c r="BM35" s="80"/>
      <c r="BN35" s="78"/>
      <c r="BO35" s="78"/>
      <c r="BP35" s="78"/>
      <c r="BQ35" s="78"/>
      <c r="BR35" s="79"/>
      <c r="BS35" s="80"/>
      <c r="BT35" s="78"/>
      <c r="BU35" s="78"/>
      <c r="BV35" s="78"/>
      <c r="BW35" s="78"/>
      <c r="BX35" s="79"/>
      <c r="BY35" s="80"/>
      <c r="BZ35" s="78"/>
      <c r="CA35" s="78"/>
      <c r="CB35" s="78"/>
      <c r="CC35" s="78"/>
      <c r="CD35" s="79"/>
      <c r="CE35" s="80"/>
      <c r="CF35" s="78"/>
      <c r="CG35" s="78"/>
      <c r="CH35" s="78"/>
      <c r="CI35" s="78"/>
      <c r="CJ35" s="79"/>
      <c r="CK35" s="80"/>
      <c r="CL35" s="78"/>
      <c r="CM35" s="78"/>
      <c r="CN35" s="78"/>
      <c r="CO35" s="78"/>
      <c r="CP35" s="79"/>
      <c r="CQ35" s="80"/>
      <c r="CR35" s="78"/>
      <c r="CS35" s="78"/>
      <c r="CT35" s="78"/>
      <c r="CU35" s="78"/>
      <c r="CV35" s="79"/>
      <c r="CW35" s="80"/>
      <c r="CX35" s="78"/>
      <c r="CY35" s="78"/>
      <c r="CZ35" s="78"/>
      <c r="DA35" s="78"/>
      <c r="DB35" s="79"/>
      <c r="DC35" s="80"/>
      <c r="DD35" s="78"/>
      <c r="DE35" s="78"/>
      <c r="DF35" s="78"/>
      <c r="DG35" s="78"/>
      <c r="DH35" s="79"/>
      <c r="DI35" s="80"/>
      <c r="DJ35" s="78"/>
      <c r="DK35" s="78"/>
      <c r="DL35" s="78"/>
      <c r="DM35" s="78"/>
      <c r="DN35" s="79"/>
      <c r="DO35" s="80"/>
      <c r="DP35" s="78"/>
      <c r="DQ35" s="78"/>
      <c r="DR35" s="78"/>
      <c r="DS35" s="78"/>
      <c r="DT35" s="79"/>
      <c r="DU35" s="80"/>
      <c r="DV35" s="78"/>
      <c r="DW35" s="78"/>
      <c r="DX35" s="78"/>
      <c r="DY35" s="78"/>
      <c r="DZ35" s="79"/>
      <c r="EA35" s="80"/>
      <c r="EB35" s="78"/>
      <c r="EC35" s="78"/>
      <c r="ED35" s="78"/>
      <c r="EE35" s="78"/>
      <c r="EF35" s="79"/>
      <c r="EG35" s="80"/>
      <c r="EH35" s="78"/>
      <c r="EI35" s="78"/>
      <c r="EJ35" s="78"/>
      <c r="EK35" s="78"/>
      <c r="EL35" s="79"/>
      <c r="EM35" s="80"/>
      <c r="EN35" s="78"/>
      <c r="EO35" s="78"/>
      <c r="EP35" s="78"/>
      <c r="EQ35" s="78"/>
      <c r="ER35" s="79"/>
      <c r="ES35" s="80"/>
      <c r="ET35" s="78"/>
      <c r="EU35" s="78"/>
      <c r="EV35" s="78"/>
      <c r="EW35" s="78"/>
      <c r="EX35" s="79"/>
      <c r="EY35" s="80"/>
      <c r="EZ35" s="78"/>
      <c r="FA35" s="78"/>
      <c r="FB35" s="78"/>
      <c r="FC35" s="78"/>
      <c r="FD35" s="79"/>
      <c r="FE35" s="80"/>
      <c r="FF35" s="78"/>
      <c r="FG35" s="78"/>
      <c r="FH35" s="78"/>
      <c r="FI35" s="78"/>
      <c r="FJ35" s="79"/>
      <c r="FK35" s="80"/>
      <c r="FL35" s="78"/>
      <c r="FM35" s="78"/>
      <c r="FN35" s="78"/>
      <c r="FO35" s="78"/>
      <c r="FP35" s="79"/>
      <c r="FQ35" s="80"/>
      <c r="FR35" s="78"/>
      <c r="FS35" s="78"/>
      <c r="FT35" s="78"/>
      <c r="FU35" s="78"/>
      <c r="FV35" s="79"/>
      <c r="FW35" s="80"/>
      <c r="FX35" s="78"/>
      <c r="FY35" s="78"/>
      <c r="FZ35" s="78"/>
      <c r="GA35" s="78"/>
      <c r="GB35" s="79"/>
      <c r="GC35" s="80"/>
      <c r="GD35" s="78"/>
      <c r="GE35" s="78"/>
      <c r="GF35" s="78"/>
      <c r="GG35" s="78"/>
      <c r="GH35" s="79"/>
      <c r="GI35" s="80"/>
      <c r="GJ35" s="78"/>
      <c r="GK35" s="78"/>
      <c r="GL35" s="78"/>
      <c r="GM35" s="78"/>
      <c r="GN35" s="79"/>
      <c r="GO35" s="80"/>
      <c r="GP35" s="78"/>
      <c r="GQ35" s="78"/>
      <c r="GR35" s="78"/>
      <c r="GS35" s="78"/>
      <c r="GT35" s="79"/>
      <c r="GU35" s="80"/>
      <c r="GV35" s="78"/>
      <c r="GW35" s="78"/>
      <c r="GX35" s="78"/>
      <c r="GY35" s="78"/>
      <c r="GZ35" s="79"/>
      <c r="HA35" s="80"/>
      <c r="HB35" s="78"/>
      <c r="HC35" s="78"/>
      <c r="HD35" s="78"/>
      <c r="HE35" s="78"/>
      <c r="HF35" s="79"/>
      <c r="HG35" s="80"/>
      <c r="HH35" s="78"/>
      <c r="HI35" s="78"/>
      <c r="HJ35" s="78"/>
      <c r="HK35" s="78"/>
      <c r="HL35" s="79"/>
      <c r="HM35" s="80"/>
      <c r="HN35" s="78"/>
      <c r="HO35" s="78"/>
      <c r="HP35" s="78"/>
      <c r="HQ35" s="78"/>
      <c r="HR35" s="79"/>
      <c r="HS35" s="80"/>
      <c r="HT35" s="78"/>
      <c r="HU35" s="78"/>
      <c r="HV35" s="78"/>
    </row>
    <row r="36" spans="1:230">
      <c r="A36" s="381"/>
      <c r="B36" s="266"/>
      <c r="C36" s="266"/>
      <c r="D36" s="266"/>
      <c r="E36" s="266"/>
      <c r="F36" s="266"/>
      <c r="G36" s="1118"/>
      <c r="H36" s="815"/>
      <c r="I36" s="266"/>
      <c r="J36" s="1118"/>
      <c r="K36" s="815"/>
      <c r="L36" s="815"/>
      <c r="M36" s="815"/>
      <c r="N36" s="815"/>
      <c r="O36" s="816"/>
    </row>
    <row r="37" spans="1:230" ht="15.75">
      <c r="A37" s="1210" t="s">
        <v>2791</v>
      </c>
      <c r="B37" s="259" t="s">
        <v>3983</v>
      </c>
      <c r="C37" s="259"/>
      <c r="D37" s="259"/>
      <c r="E37" s="259"/>
      <c r="F37" s="259" t="s">
        <v>4126</v>
      </c>
      <c r="G37" s="262"/>
      <c r="H37" s="258"/>
      <c r="I37" s="259" t="s">
        <v>4127</v>
      </c>
      <c r="J37" s="262"/>
      <c r="K37" s="258"/>
      <c r="L37" s="258"/>
      <c r="M37" s="258"/>
      <c r="N37" s="258"/>
      <c r="O37" s="1211"/>
    </row>
    <row r="38" spans="1:230">
      <c r="A38" s="1674" t="s">
        <v>9</v>
      </c>
      <c r="B38" s="1873" t="s">
        <v>3323</v>
      </c>
      <c r="C38" s="1874"/>
      <c r="D38" s="1874"/>
      <c r="E38" s="1874"/>
      <c r="F38" s="2109" t="s">
        <v>17</v>
      </c>
      <c r="G38" s="2110"/>
      <c r="H38" s="2110"/>
      <c r="I38" s="2109" t="s">
        <v>3440</v>
      </c>
      <c r="J38" s="2110"/>
      <c r="K38" s="2111"/>
      <c r="L38" s="1104" t="s">
        <v>3334</v>
      </c>
      <c r="M38" s="1106" t="s">
        <v>3431</v>
      </c>
      <c r="N38" s="1107"/>
      <c r="O38" s="1194"/>
    </row>
    <row r="39" spans="1:230">
      <c r="A39" s="1675"/>
      <c r="B39" s="1678"/>
      <c r="C39" s="1679"/>
      <c r="D39" s="1679"/>
      <c r="E39" s="1679"/>
      <c r="F39" s="2107" t="s">
        <v>3439</v>
      </c>
      <c r="G39" s="2108"/>
      <c r="H39" s="2108"/>
      <c r="I39" s="2107" t="s">
        <v>3332</v>
      </c>
      <c r="J39" s="2108"/>
      <c r="K39" s="2112"/>
      <c r="L39" s="224" t="s">
        <v>3332</v>
      </c>
      <c r="M39" s="1108"/>
      <c r="N39" s="1109"/>
      <c r="O39" s="1195"/>
    </row>
    <row r="40" spans="1:230" s="226" customFormat="1" ht="20.100000000000001" customHeight="1">
      <c r="A40" s="462">
        <v>1</v>
      </c>
      <c r="B40" s="260" t="str">
        <f>VLOOKUP($A40,'QUADRO DE RUAS'!$A:$P,2,FALSE)</f>
        <v>AVENIDA FORTALEZA T01</v>
      </c>
      <c r="C40" s="261"/>
      <c r="D40" s="261"/>
      <c r="E40" s="261"/>
      <c r="F40" s="2101">
        <v>1</v>
      </c>
      <c r="G40" s="2102"/>
      <c r="H40" s="2103"/>
      <c r="I40" s="2119">
        <v>0.20300000000000001</v>
      </c>
      <c r="J40" s="2120"/>
      <c r="K40" s="2121"/>
      <c r="L40" s="772">
        <f>TRUNC(F40*I40,2)</f>
        <v>0.2</v>
      </c>
      <c r="M40" s="1108"/>
      <c r="N40" s="1109"/>
      <c r="O40" s="1195"/>
    </row>
    <row r="41" spans="1:230" s="226" customFormat="1" ht="20.100000000000001" customHeight="1">
      <c r="A41" s="462">
        <f>A40+1</f>
        <v>2</v>
      </c>
      <c r="B41" s="260" t="str">
        <f>VLOOKUP($A41,'QUADRO DE RUAS'!$A:$P,2,FALSE)</f>
        <v>AVENIDA FORTALEZA T02</v>
      </c>
      <c r="C41" s="261"/>
      <c r="D41" s="261"/>
      <c r="E41" s="261"/>
      <c r="F41" s="2101">
        <v>0</v>
      </c>
      <c r="G41" s="2102"/>
      <c r="H41" s="2103"/>
      <c r="I41" s="2119"/>
      <c r="J41" s="2120"/>
      <c r="K41" s="2121"/>
      <c r="L41" s="772"/>
      <c r="M41" s="1108"/>
      <c r="N41" s="1109"/>
      <c r="O41" s="1195"/>
    </row>
    <row r="42" spans="1:230" s="226" customFormat="1" ht="20.100000000000001" customHeight="1">
      <c r="A42" s="462"/>
      <c r="B42" s="260"/>
      <c r="C42" s="261"/>
      <c r="D42" s="261"/>
      <c r="E42" s="261"/>
      <c r="F42" s="2101"/>
      <c r="G42" s="2102"/>
      <c r="H42" s="2103"/>
      <c r="I42" s="1112"/>
      <c r="J42" s="1113"/>
      <c r="K42" s="1114"/>
      <c r="L42" s="772"/>
      <c r="M42" s="1108"/>
      <c r="N42" s="1109"/>
      <c r="O42" s="1195"/>
    </row>
    <row r="43" spans="1:230" s="226" customFormat="1" ht="20.100000000000001" customHeight="1">
      <c r="A43" s="462"/>
      <c r="B43" s="260"/>
      <c r="C43" s="261"/>
      <c r="D43" s="261"/>
      <c r="E43" s="261"/>
      <c r="F43" s="2101"/>
      <c r="G43" s="2102"/>
      <c r="H43" s="2103"/>
      <c r="I43" s="2119"/>
      <c r="J43" s="2120"/>
      <c r="K43" s="2121"/>
      <c r="L43" s="772"/>
      <c r="M43" s="1108"/>
      <c r="N43" s="1109"/>
      <c r="O43" s="1195"/>
    </row>
    <row r="44" spans="1:230" s="226" customFormat="1" ht="20.100000000000001" customHeight="1">
      <c r="A44" s="462"/>
      <c r="B44" s="260"/>
      <c r="C44" s="261"/>
      <c r="D44" s="261"/>
      <c r="E44" s="261"/>
      <c r="F44" s="2101"/>
      <c r="G44" s="2102"/>
      <c r="H44" s="2103"/>
      <c r="I44" s="2119"/>
      <c r="J44" s="2120"/>
      <c r="K44" s="2121"/>
      <c r="L44" s="772"/>
      <c r="M44" s="1108"/>
      <c r="N44" s="1109"/>
      <c r="O44" s="1195"/>
    </row>
    <row r="45" spans="1:230" s="226" customFormat="1" ht="20.100000000000001" customHeight="1">
      <c r="A45" s="462"/>
      <c r="B45" s="260"/>
      <c r="C45" s="261"/>
      <c r="D45" s="261"/>
      <c r="E45" s="261"/>
      <c r="F45" s="2101"/>
      <c r="G45" s="2102"/>
      <c r="H45" s="2103"/>
      <c r="I45" s="2119"/>
      <c r="J45" s="2120"/>
      <c r="K45" s="2121"/>
      <c r="L45" s="772"/>
      <c r="M45" s="1108"/>
      <c r="N45" s="1109"/>
      <c r="O45" s="1195"/>
    </row>
    <row r="46" spans="1:230" s="226" customFormat="1" ht="20.100000000000001" customHeight="1">
      <c r="A46" s="462"/>
      <c r="B46" s="260"/>
      <c r="C46" s="261"/>
      <c r="D46" s="261"/>
      <c r="E46" s="261"/>
      <c r="F46" s="2101"/>
      <c r="G46" s="2102"/>
      <c r="H46" s="2103"/>
      <c r="I46" s="2119"/>
      <c r="J46" s="2120"/>
      <c r="K46" s="2121"/>
      <c r="L46" s="772"/>
      <c r="M46" s="1108"/>
      <c r="N46" s="1109"/>
      <c r="O46" s="1195"/>
    </row>
    <row r="47" spans="1:230" s="226" customFormat="1" ht="20.100000000000001" customHeight="1">
      <c r="A47" s="462"/>
      <c r="B47" s="260"/>
      <c r="C47" s="261"/>
      <c r="D47" s="261"/>
      <c r="E47" s="261"/>
      <c r="F47" s="2101"/>
      <c r="G47" s="2102"/>
      <c r="H47" s="2103"/>
      <c r="I47" s="1112"/>
      <c r="J47" s="1113"/>
      <c r="K47" s="1114"/>
      <c r="L47" s="772"/>
      <c r="M47" s="1108"/>
      <c r="N47" s="1109"/>
      <c r="O47" s="1195"/>
    </row>
    <row r="48" spans="1:230" s="226" customFormat="1" ht="20.100000000000001" customHeight="1">
      <c r="A48" s="462"/>
      <c r="B48" s="260"/>
      <c r="C48" s="261"/>
      <c r="D48" s="261"/>
      <c r="E48" s="261"/>
      <c r="F48" s="2101"/>
      <c r="G48" s="2102"/>
      <c r="H48" s="2103"/>
      <c r="I48" s="1112"/>
      <c r="J48" s="1113"/>
      <c r="K48" s="1114"/>
      <c r="L48" s="772"/>
      <c r="M48" s="1108"/>
      <c r="N48" s="1109"/>
      <c r="O48" s="1195"/>
    </row>
    <row r="49" spans="1:230" s="226" customFormat="1" ht="20.100000000000001" customHeight="1">
      <c r="A49" s="462"/>
      <c r="B49" s="260"/>
      <c r="C49" s="261"/>
      <c r="D49" s="261"/>
      <c r="E49" s="261"/>
      <c r="F49" s="2101"/>
      <c r="G49" s="2102"/>
      <c r="H49" s="2103"/>
      <c r="I49" s="2119"/>
      <c r="J49" s="2120"/>
      <c r="K49" s="2121"/>
      <c r="L49" s="772"/>
      <c r="M49" s="1108"/>
      <c r="N49" s="1109"/>
      <c r="O49" s="1195"/>
    </row>
    <row r="50" spans="1:230" ht="15.75">
      <c r="A50" s="1907" t="s">
        <v>3335</v>
      </c>
      <c r="B50" s="1870"/>
      <c r="C50" s="1870"/>
      <c r="D50" s="1870"/>
      <c r="E50" s="1870"/>
      <c r="F50" s="2131">
        <f>SUM(F40:H49)</f>
        <v>1</v>
      </c>
      <c r="G50" s="2132"/>
      <c r="H50" s="2133"/>
      <c r="I50" s="2122"/>
      <c r="J50" s="2123"/>
      <c r="K50" s="2124"/>
      <c r="L50" s="231">
        <f>SUM(L40:L49)</f>
        <v>0.2</v>
      </c>
      <c r="M50" s="1110"/>
      <c r="N50" s="1111"/>
      <c r="O50" s="1212"/>
    </row>
    <row r="51" spans="1:230">
      <c r="A51" s="381"/>
      <c r="B51" s="266"/>
      <c r="C51" s="266"/>
      <c r="D51" s="266"/>
      <c r="E51" s="266"/>
      <c r="F51" s="266"/>
      <c r="G51" s="1118"/>
      <c r="H51" s="815"/>
      <c r="I51" s="266"/>
      <c r="J51" s="1118"/>
      <c r="K51" s="815"/>
      <c r="L51" s="815"/>
      <c r="M51" s="815"/>
      <c r="N51" s="815"/>
      <c r="O51" s="816"/>
    </row>
    <row r="52" spans="1:230" s="5" customFormat="1" ht="15.75">
      <c r="A52" s="1210" t="s">
        <v>2791</v>
      </c>
      <c r="B52" s="259" t="s">
        <v>4125</v>
      </c>
      <c r="C52" s="259"/>
      <c r="D52" s="259"/>
      <c r="E52" s="259"/>
      <c r="F52" s="259" t="s">
        <v>3443</v>
      </c>
      <c r="G52" s="262"/>
      <c r="H52" s="258"/>
      <c r="I52" s="259" t="s">
        <v>4041</v>
      </c>
      <c r="J52" s="262"/>
      <c r="K52" s="258"/>
      <c r="L52" s="258"/>
      <c r="M52" s="258"/>
      <c r="N52" s="258"/>
      <c r="O52" s="1211"/>
    </row>
    <row r="53" spans="1:230" s="226" customFormat="1" ht="12.75" customHeight="1">
      <c r="A53" s="1674" t="s">
        <v>9</v>
      </c>
      <c r="B53" s="1873" t="s">
        <v>3323</v>
      </c>
      <c r="C53" s="1874"/>
      <c r="D53" s="1874"/>
      <c r="E53" s="1874"/>
      <c r="F53" s="2109" t="s">
        <v>17</v>
      </c>
      <c r="G53" s="2110"/>
      <c r="H53" s="2110"/>
      <c r="I53" s="2109" t="s">
        <v>3440</v>
      </c>
      <c r="J53" s="2110"/>
      <c r="K53" s="2111"/>
      <c r="L53" s="1104" t="s">
        <v>3334</v>
      </c>
      <c r="M53" s="1106" t="s">
        <v>3431</v>
      </c>
      <c r="N53" s="1107"/>
      <c r="O53" s="1194"/>
    </row>
    <row r="54" spans="1:230" s="226" customFormat="1" ht="12.75">
      <c r="A54" s="1675"/>
      <c r="B54" s="1678"/>
      <c r="C54" s="1679"/>
      <c r="D54" s="1679"/>
      <c r="E54" s="1679"/>
      <c r="F54" s="2107" t="s">
        <v>4128</v>
      </c>
      <c r="G54" s="2108"/>
      <c r="H54" s="2108"/>
      <c r="I54" s="2107" t="s">
        <v>3332</v>
      </c>
      <c r="J54" s="2108"/>
      <c r="K54" s="2112"/>
      <c r="L54" s="224" t="s">
        <v>3332</v>
      </c>
      <c r="M54" s="1108"/>
      <c r="N54" s="1109"/>
      <c r="O54" s="1195"/>
    </row>
    <row r="55" spans="1:230" s="226" customFormat="1" ht="20.100000000000001" customHeight="1">
      <c r="A55" s="462">
        <v>1</v>
      </c>
      <c r="B55" s="260" t="str">
        <f>VLOOKUP($A55,'QUADRO DE RUAS'!$A:$P,2,FALSE)</f>
        <v>AVENIDA FORTALEZA T01</v>
      </c>
      <c r="C55" s="261"/>
      <c r="D55" s="261"/>
      <c r="E55" s="261"/>
      <c r="F55" s="2101">
        <v>1</v>
      </c>
      <c r="G55" s="2102"/>
      <c r="H55" s="2103"/>
      <c r="I55" s="2119">
        <f>0.5*0.25</f>
        <v>0.125</v>
      </c>
      <c r="J55" s="2120"/>
      <c r="K55" s="2121"/>
      <c r="L55" s="772">
        <f>TRUNC(F55*I55,2)</f>
        <v>0.12</v>
      </c>
      <c r="M55" s="1108"/>
      <c r="N55" s="1109"/>
      <c r="O55" s="1195"/>
    </row>
    <row r="56" spans="1:230" s="226" customFormat="1" ht="20.100000000000001" customHeight="1">
      <c r="A56" s="462">
        <f>A55+1</f>
        <v>2</v>
      </c>
      <c r="B56" s="260" t="str">
        <f>VLOOKUP($A56,'QUADRO DE RUAS'!$A:$P,2,FALSE)</f>
        <v>AVENIDA FORTALEZA T02</v>
      </c>
      <c r="C56" s="261"/>
      <c r="D56" s="261"/>
      <c r="E56" s="261"/>
      <c r="F56" s="2101">
        <v>5</v>
      </c>
      <c r="G56" s="2102"/>
      <c r="H56" s="2103"/>
      <c r="I56" s="2119"/>
      <c r="J56" s="2120"/>
      <c r="K56" s="2121"/>
      <c r="L56" s="772"/>
      <c r="M56" s="1108"/>
      <c r="N56" s="1109"/>
      <c r="O56" s="1195"/>
    </row>
    <row r="57" spans="1:230" s="226" customFormat="1" ht="20.100000000000001" customHeight="1">
      <c r="A57" s="462"/>
      <c r="B57" s="260"/>
      <c r="C57" s="261"/>
      <c r="D57" s="261"/>
      <c r="E57" s="261"/>
      <c r="F57" s="2101"/>
      <c r="G57" s="2102"/>
      <c r="H57" s="2103"/>
      <c r="I57" s="1112"/>
      <c r="J57" s="1113"/>
      <c r="K57" s="1114"/>
      <c r="L57" s="772"/>
      <c r="M57" s="1108"/>
      <c r="N57" s="1109"/>
      <c r="O57" s="1195"/>
    </row>
    <row r="58" spans="1:230" s="226" customFormat="1" ht="20.100000000000001" customHeight="1">
      <c r="A58" s="462"/>
      <c r="B58" s="260"/>
      <c r="C58" s="261"/>
      <c r="D58" s="261"/>
      <c r="E58" s="261"/>
      <c r="F58" s="2101"/>
      <c r="G58" s="2102"/>
      <c r="H58" s="2103"/>
      <c r="I58" s="2119"/>
      <c r="J58" s="2120"/>
      <c r="K58" s="2121"/>
      <c r="L58" s="772"/>
      <c r="M58" s="1108"/>
      <c r="N58" s="1109"/>
      <c r="O58" s="1195"/>
    </row>
    <row r="59" spans="1:230" s="226" customFormat="1" ht="20.100000000000001" customHeight="1">
      <c r="A59" s="462"/>
      <c r="B59" s="260"/>
      <c r="C59" s="261"/>
      <c r="D59" s="261"/>
      <c r="E59" s="261"/>
      <c r="F59" s="2101"/>
      <c r="G59" s="2102"/>
      <c r="H59" s="2103"/>
      <c r="I59" s="2119"/>
      <c r="J59" s="2120"/>
      <c r="K59" s="2121"/>
      <c r="L59" s="772"/>
      <c r="M59" s="1108"/>
      <c r="N59" s="1109"/>
      <c r="O59" s="1195"/>
    </row>
    <row r="60" spans="1:230" s="226" customFormat="1" ht="20.100000000000001" customHeight="1">
      <c r="A60" s="462"/>
      <c r="B60" s="260"/>
      <c r="C60" s="261"/>
      <c r="D60" s="261"/>
      <c r="E60" s="261"/>
      <c r="F60" s="2101"/>
      <c r="G60" s="2102"/>
      <c r="H60" s="2103"/>
      <c r="I60" s="2119"/>
      <c r="J60" s="2120"/>
      <c r="K60" s="2121"/>
      <c r="L60" s="772"/>
      <c r="M60" s="1108"/>
      <c r="N60" s="1109"/>
      <c r="O60" s="1195"/>
    </row>
    <row r="61" spans="1:230" s="77" customFormat="1" ht="20.100000000000001" customHeight="1" thickBot="1">
      <c r="A61" s="1883" t="s">
        <v>3335</v>
      </c>
      <c r="B61" s="1884"/>
      <c r="C61" s="1884"/>
      <c r="D61" s="1884"/>
      <c r="E61" s="1884"/>
      <c r="F61" s="2134">
        <f>SUM(F55:H60)</f>
        <v>6</v>
      </c>
      <c r="G61" s="2135"/>
      <c r="H61" s="2136"/>
      <c r="I61" s="2137"/>
      <c r="J61" s="2138"/>
      <c r="K61" s="2139"/>
      <c r="L61" s="467">
        <f>SUM(L55:L60)</f>
        <v>0.12</v>
      </c>
      <c r="M61" s="1196"/>
      <c r="N61" s="1197"/>
      <c r="O61" s="1199"/>
      <c r="P61" s="79"/>
      <c r="Q61" s="80"/>
      <c r="R61" s="78"/>
      <c r="S61" s="78"/>
      <c r="T61" s="78"/>
      <c r="U61" s="78"/>
      <c r="V61" s="79"/>
      <c r="W61" s="80"/>
      <c r="X61" s="78"/>
      <c r="Y61" s="78"/>
      <c r="Z61" s="78"/>
      <c r="AA61" s="78"/>
      <c r="AB61" s="79"/>
      <c r="AC61" s="80"/>
      <c r="AD61" s="78"/>
      <c r="AE61" s="78"/>
      <c r="AF61" s="78"/>
      <c r="AG61" s="78"/>
      <c r="AH61" s="79"/>
      <c r="AI61" s="80"/>
      <c r="AJ61" s="78"/>
      <c r="AK61" s="78"/>
      <c r="AL61" s="78"/>
      <c r="AM61" s="78"/>
      <c r="AN61" s="79"/>
      <c r="AO61" s="80"/>
      <c r="AP61" s="78"/>
      <c r="AQ61" s="78"/>
      <c r="AR61" s="78"/>
      <c r="AS61" s="78"/>
      <c r="AT61" s="79"/>
      <c r="AU61" s="80"/>
      <c r="AV61" s="78"/>
      <c r="AW61" s="78"/>
      <c r="AX61" s="78"/>
      <c r="AY61" s="78"/>
      <c r="AZ61" s="79"/>
      <c r="BA61" s="80"/>
      <c r="BB61" s="78"/>
      <c r="BC61" s="78"/>
      <c r="BD61" s="78"/>
      <c r="BE61" s="78"/>
      <c r="BF61" s="79"/>
      <c r="BG61" s="80"/>
      <c r="BH61" s="78"/>
      <c r="BI61" s="78"/>
      <c r="BJ61" s="78"/>
      <c r="BK61" s="78"/>
      <c r="BL61" s="79"/>
      <c r="BM61" s="80"/>
      <c r="BN61" s="78"/>
      <c r="BO61" s="78"/>
      <c r="BP61" s="78"/>
      <c r="BQ61" s="78"/>
      <c r="BR61" s="79"/>
      <c r="BS61" s="80"/>
      <c r="BT61" s="78"/>
      <c r="BU61" s="78"/>
      <c r="BV61" s="78"/>
      <c r="BW61" s="78"/>
      <c r="BX61" s="79"/>
      <c r="BY61" s="80"/>
      <c r="BZ61" s="78"/>
      <c r="CA61" s="78"/>
      <c r="CB61" s="78"/>
      <c r="CC61" s="78"/>
      <c r="CD61" s="79"/>
      <c r="CE61" s="80"/>
      <c r="CF61" s="78"/>
      <c r="CG61" s="78"/>
      <c r="CH61" s="78"/>
      <c r="CI61" s="78"/>
      <c r="CJ61" s="79"/>
      <c r="CK61" s="80"/>
      <c r="CL61" s="78"/>
      <c r="CM61" s="78"/>
      <c r="CN61" s="78"/>
      <c r="CO61" s="78"/>
      <c r="CP61" s="79"/>
      <c r="CQ61" s="80"/>
      <c r="CR61" s="78"/>
      <c r="CS61" s="78"/>
      <c r="CT61" s="78"/>
      <c r="CU61" s="78"/>
      <c r="CV61" s="79"/>
      <c r="CW61" s="80"/>
      <c r="CX61" s="78"/>
      <c r="CY61" s="78"/>
      <c r="CZ61" s="78"/>
      <c r="DA61" s="78"/>
      <c r="DB61" s="79"/>
      <c r="DC61" s="80"/>
      <c r="DD61" s="78"/>
      <c r="DE61" s="78"/>
      <c r="DF61" s="78"/>
      <c r="DG61" s="78"/>
      <c r="DH61" s="79"/>
      <c r="DI61" s="80"/>
      <c r="DJ61" s="78"/>
      <c r="DK61" s="78"/>
      <c r="DL61" s="78"/>
      <c r="DM61" s="78"/>
      <c r="DN61" s="79"/>
      <c r="DO61" s="80"/>
      <c r="DP61" s="78"/>
      <c r="DQ61" s="78"/>
      <c r="DR61" s="78"/>
      <c r="DS61" s="78"/>
      <c r="DT61" s="79"/>
      <c r="DU61" s="80"/>
      <c r="DV61" s="78"/>
      <c r="DW61" s="78"/>
      <c r="DX61" s="78"/>
      <c r="DY61" s="78"/>
      <c r="DZ61" s="79"/>
      <c r="EA61" s="80"/>
      <c r="EB61" s="78"/>
      <c r="EC61" s="78"/>
      <c r="ED61" s="78"/>
      <c r="EE61" s="78"/>
      <c r="EF61" s="79"/>
      <c r="EG61" s="80"/>
      <c r="EH61" s="78"/>
      <c r="EI61" s="78"/>
      <c r="EJ61" s="78"/>
      <c r="EK61" s="78"/>
      <c r="EL61" s="79"/>
      <c r="EM61" s="80"/>
      <c r="EN61" s="78"/>
      <c r="EO61" s="78"/>
      <c r="EP61" s="78"/>
      <c r="EQ61" s="78"/>
      <c r="ER61" s="79"/>
      <c r="ES61" s="80"/>
      <c r="ET61" s="78"/>
      <c r="EU61" s="78"/>
      <c r="EV61" s="78"/>
      <c r="EW61" s="78"/>
      <c r="EX61" s="79"/>
      <c r="EY61" s="80"/>
      <c r="EZ61" s="78"/>
      <c r="FA61" s="78"/>
      <c r="FB61" s="78"/>
      <c r="FC61" s="78"/>
      <c r="FD61" s="79"/>
      <c r="FE61" s="80"/>
      <c r="FF61" s="78"/>
      <c r="FG61" s="78"/>
      <c r="FH61" s="78"/>
      <c r="FI61" s="78"/>
      <c r="FJ61" s="79"/>
      <c r="FK61" s="80"/>
      <c r="FL61" s="78"/>
      <c r="FM61" s="78"/>
      <c r="FN61" s="78"/>
      <c r="FO61" s="78"/>
      <c r="FP61" s="79"/>
      <c r="FQ61" s="80"/>
      <c r="FR61" s="78"/>
      <c r="FS61" s="78"/>
      <c r="FT61" s="78"/>
      <c r="FU61" s="78"/>
      <c r="FV61" s="79"/>
      <c r="FW61" s="80"/>
      <c r="FX61" s="78"/>
      <c r="FY61" s="78"/>
      <c r="FZ61" s="78"/>
      <c r="GA61" s="78"/>
      <c r="GB61" s="79"/>
      <c r="GC61" s="80"/>
      <c r="GD61" s="78"/>
      <c r="GE61" s="78"/>
      <c r="GF61" s="78"/>
      <c r="GG61" s="78"/>
      <c r="GH61" s="79"/>
      <c r="GI61" s="80"/>
      <c r="GJ61" s="78"/>
      <c r="GK61" s="78"/>
      <c r="GL61" s="78"/>
      <c r="GM61" s="78"/>
      <c r="GN61" s="79"/>
      <c r="GO61" s="80"/>
      <c r="GP61" s="78"/>
      <c r="GQ61" s="78"/>
      <c r="GR61" s="78"/>
      <c r="GS61" s="78"/>
      <c r="GT61" s="79"/>
      <c r="GU61" s="80"/>
      <c r="GV61" s="78"/>
      <c r="GW61" s="78"/>
      <c r="GX61" s="78"/>
      <c r="GY61" s="78"/>
      <c r="GZ61" s="79"/>
      <c r="HA61" s="80"/>
      <c r="HB61" s="78"/>
      <c r="HC61" s="78"/>
      <c r="HD61" s="78"/>
      <c r="HE61" s="78"/>
      <c r="HF61" s="79"/>
      <c r="HG61" s="80"/>
      <c r="HH61" s="78"/>
      <c r="HI61" s="78"/>
      <c r="HJ61" s="78"/>
      <c r="HK61" s="78"/>
      <c r="HL61" s="79"/>
      <c r="HM61" s="80"/>
      <c r="HN61" s="78"/>
      <c r="HO61" s="78"/>
      <c r="HP61" s="78"/>
      <c r="HQ61" s="78"/>
      <c r="HR61" s="79"/>
      <c r="HS61" s="80"/>
      <c r="HT61" s="78"/>
      <c r="HU61" s="78"/>
      <c r="HV61" s="78"/>
    </row>
    <row r="62" spans="1:230" ht="15.75" thickBot="1">
      <c r="A62" s="963"/>
      <c r="B62" s="266"/>
      <c r="C62" s="266"/>
      <c r="D62" s="266"/>
      <c r="E62" s="266"/>
      <c r="F62" s="266"/>
      <c r="G62" s="960"/>
      <c r="H62" s="815"/>
      <c r="I62" s="266"/>
      <c r="J62" s="960"/>
      <c r="K62" s="815"/>
      <c r="L62" s="815"/>
      <c r="M62" s="815"/>
      <c r="N62" s="815"/>
      <c r="O62" s="961"/>
    </row>
    <row r="63" spans="1:230" ht="20.25" customHeight="1" thickBot="1">
      <c r="A63" s="2098" t="s">
        <v>4039</v>
      </c>
      <c r="B63" s="2099"/>
      <c r="C63" s="2099"/>
      <c r="D63" s="2099"/>
      <c r="E63" s="2099"/>
      <c r="F63" s="2099"/>
      <c r="G63" s="2099"/>
      <c r="H63" s="2099"/>
      <c r="I63" s="2099"/>
      <c r="J63" s="2099"/>
      <c r="K63" s="2099"/>
      <c r="L63" s="2099"/>
      <c r="M63" s="2129">
        <f>F22+F35+F50+F61</f>
        <v>10</v>
      </c>
      <c r="N63" s="2130"/>
      <c r="O63" s="1209" t="s">
        <v>3448</v>
      </c>
    </row>
    <row r="64" spans="1:230" ht="20.25" hidden="1" customHeight="1">
      <c r="A64" s="2125" t="s">
        <v>4040</v>
      </c>
      <c r="B64" s="2126"/>
      <c r="C64" s="2126"/>
      <c r="D64" s="2126"/>
      <c r="E64" s="2126"/>
      <c r="F64" s="2126"/>
      <c r="G64" s="2126"/>
      <c r="H64" s="2126"/>
      <c r="I64" s="2126"/>
      <c r="J64" s="2126"/>
      <c r="K64" s="2126"/>
      <c r="L64" s="2126"/>
      <c r="M64" s="2127">
        <f>L22+L35+L50+L61</f>
        <v>0.84</v>
      </c>
      <c r="N64" s="2128"/>
      <c r="O64" s="1213" t="s">
        <v>22</v>
      </c>
    </row>
    <row r="65" spans="1:1">
      <c r="A65" s="238"/>
    </row>
  </sheetData>
  <mergeCells count="106">
    <mergeCell ref="F16:H16"/>
    <mergeCell ref="I58:K58"/>
    <mergeCell ref="I59:K59"/>
    <mergeCell ref="F33:H33"/>
    <mergeCell ref="I33:K33"/>
    <mergeCell ref="I27:K27"/>
    <mergeCell ref="F28:H28"/>
    <mergeCell ref="I28:K28"/>
    <mergeCell ref="F30:H30"/>
    <mergeCell ref="I30:K30"/>
    <mergeCell ref="F44:H44"/>
    <mergeCell ref="I44:K44"/>
    <mergeCell ref="I54:K54"/>
    <mergeCell ref="I45:K45"/>
    <mergeCell ref="F46:H46"/>
    <mergeCell ref="I17:K17"/>
    <mergeCell ref="I41:K41"/>
    <mergeCell ref="F43:H43"/>
    <mergeCell ref="I43:K43"/>
    <mergeCell ref="F17:H17"/>
    <mergeCell ref="F18:H18"/>
    <mergeCell ref="F57:H57"/>
    <mergeCell ref="F59:H59"/>
    <mergeCell ref="I22:K22"/>
    <mergeCell ref="A22:E22"/>
    <mergeCell ref="F22:H22"/>
    <mergeCell ref="A35:E35"/>
    <mergeCell ref="F35:H35"/>
    <mergeCell ref="A61:E61"/>
    <mergeCell ref="F61:H61"/>
    <mergeCell ref="I61:K61"/>
    <mergeCell ref="F55:H55"/>
    <mergeCell ref="I55:K55"/>
    <mergeCell ref="F56:H56"/>
    <mergeCell ref="I56:K56"/>
    <mergeCell ref="F58:H58"/>
    <mergeCell ref="B53:E54"/>
    <mergeCell ref="A25:A26"/>
    <mergeCell ref="B25:E26"/>
    <mergeCell ref="F48:H48"/>
    <mergeCell ref="I60:K60"/>
    <mergeCell ref="A38:A39"/>
    <mergeCell ref="A50:E50"/>
    <mergeCell ref="F50:H50"/>
    <mergeCell ref="I50:K50"/>
    <mergeCell ref="F53:H53"/>
    <mergeCell ref="I53:K53"/>
    <mergeCell ref="A64:L64"/>
    <mergeCell ref="I46:K46"/>
    <mergeCell ref="M64:N64"/>
    <mergeCell ref="A63:L63"/>
    <mergeCell ref="M63:N63"/>
    <mergeCell ref="I38:K38"/>
    <mergeCell ref="F39:H39"/>
    <mergeCell ref="I39:K39"/>
    <mergeCell ref="F40:H40"/>
    <mergeCell ref="I40:K40"/>
    <mergeCell ref="F54:H54"/>
    <mergeCell ref="F49:H49"/>
    <mergeCell ref="I49:K49"/>
    <mergeCell ref="F45:H45"/>
    <mergeCell ref="F47:H47"/>
    <mergeCell ref="F60:H60"/>
    <mergeCell ref="F41:H41"/>
    <mergeCell ref="A53:A54"/>
    <mergeCell ref="B38:E39"/>
    <mergeCell ref="F19:H19"/>
    <mergeCell ref="F21:H21"/>
    <mergeCell ref="I18:K18"/>
    <mergeCell ref="I19:K19"/>
    <mergeCell ref="I21:K21"/>
    <mergeCell ref="F42:H42"/>
    <mergeCell ref="F32:H32"/>
    <mergeCell ref="I32:K32"/>
    <mergeCell ref="F20:H20"/>
    <mergeCell ref="F34:H34"/>
    <mergeCell ref="F25:H25"/>
    <mergeCell ref="I25:K25"/>
    <mergeCell ref="F26:H26"/>
    <mergeCell ref="F31:H31"/>
    <mergeCell ref="I31:K31"/>
    <mergeCell ref="I26:K26"/>
    <mergeCell ref="F27:H27"/>
    <mergeCell ref="F29:H29"/>
    <mergeCell ref="I35:K35"/>
    <mergeCell ref="F38:H38"/>
    <mergeCell ref="A12:A13"/>
    <mergeCell ref="A1:O1"/>
    <mergeCell ref="A2:O2"/>
    <mergeCell ref="A3:O3"/>
    <mergeCell ref="A4:O4"/>
    <mergeCell ref="A5:O5"/>
    <mergeCell ref="B6:O6"/>
    <mergeCell ref="F15:H15"/>
    <mergeCell ref="I15:K15"/>
    <mergeCell ref="B7:O7"/>
    <mergeCell ref="B8:O8"/>
    <mergeCell ref="B9:O9"/>
    <mergeCell ref="A10:O10"/>
    <mergeCell ref="B12:E13"/>
    <mergeCell ref="F12:H12"/>
    <mergeCell ref="I12:K12"/>
    <mergeCell ref="F13:H13"/>
    <mergeCell ref="I13:K13"/>
    <mergeCell ref="F14:H14"/>
    <mergeCell ref="I14:K14"/>
  </mergeCells>
  <printOptions horizontalCentered="1"/>
  <pageMargins left="0.78740157480314965" right="0.19685039370078741" top="0.39370078740157483" bottom="0.78740157480314965" header="0.11811023622047245" footer="0.31496062992125984"/>
  <pageSetup paperSize="9" scale="53" firstPageNumber="25" fitToHeight="100" orientation="portrait" r:id="rId1"/>
  <headerFooter scaleWithDoc="0">
    <oddHeader>&amp;RPágina &amp;P de &amp;N</oddHeader>
    <oddFooter>&amp;R&amp;G</oddFoot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Plan26">
    <pageSetUpPr fitToPage="1"/>
  </sheetPr>
  <dimension ref="A1:HZ19"/>
  <sheetViews>
    <sheetView showGridLines="0" view="pageBreakPreview" zoomScale="85" zoomScaleNormal="115" zoomScaleSheetLayoutView="85" workbookViewId="0">
      <selection activeCell="F21" sqref="F21"/>
    </sheetView>
  </sheetViews>
  <sheetFormatPr defaultColWidth="9.140625" defaultRowHeight="15"/>
  <cols>
    <col min="1" max="1" width="9.140625" style="53"/>
    <col min="2" max="2" width="6" style="53" customWidth="1"/>
    <col min="3" max="3" width="33.85546875" style="53" customWidth="1"/>
    <col min="4" max="4" width="15.7109375" style="53" customWidth="1"/>
    <col min="5" max="6" width="13" style="53" customWidth="1"/>
    <col min="7" max="7" width="13.5703125" style="53" customWidth="1"/>
    <col min="8" max="8" width="14.140625" style="53" customWidth="1"/>
    <col min="9" max="9" width="16" style="53" customWidth="1"/>
    <col min="10" max="17" width="13.7109375" style="53" customWidth="1"/>
    <col min="18" max="16384" width="9.140625" style="53"/>
  </cols>
  <sheetData>
    <row r="1" spans="1:234" s="5" customFormat="1" ht="18">
      <c r="A1" s="1618" t="s">
        <v>0</v>
      </c>
      <c r="B1" s="1619"/>
      <c r="C1" s="1619"/>
      <c r="D1" s="1619"/>
      <c r="E1" s="1619"/>
      <c r="F1" s="1619"/>
      <c r="G1" s="1619"/>
      <c r="H1" s="1619"/>
      <c r="I1" s="1619"/>
      <c r="J1" s="1619"/>
      <c r="K1" s="1619"/>
      <c r="L1" s="1619"/>
      <c r="M1" s="1619"/>
      <c r="N1" s="1619"/>
      <c r="O1" s="1619"/>
      <c r="P1" s="1619"/>
      <c r="Q1" s="1620"/>
    </row>
    <row r="2" spans="1:234" s="5" customFormat="1" ht="15.75">
      <c r="A2" s="1621" t="s">
        <v>3314</v>
      </c>
      <c r="B2" s="1622"/>
      <c r="C2" s="1622"/>
      <c r="D2" s="1622"/>
      <c r="E2" s="1622"/>
      <c r="F2" s="1622"/>
      <c r="G2" s="1622"/>
      <c r="H2" s="1622"/>
      <c r="I2" s="1622"/>
      <c r="J2" s="1622"/>
      <c r="K2" s="1622"/>
      <c r="L2" s="1622"/>
      <c r="M2" s="1622"/>
      <c r="N2" s="1622"/>
      <c r="O2" s="1622"/>
      <c r="P2" s="1622"/>
      <c r="Q2" s="1623"/>
    </row>
    <row r="3" spans="1:234" s="5" customFormat="1" ht="14.25">
      <c r="A3" s="1624" t="s">
        <v>3315</v>
      </c>
      <c r="B3" s="1625"/>
      <c r="C3" s="1625"/>
      <c r="D3" s="1625"/>
      <c r="E3" s="1625"/>
      <c r="F3" s="1625"/>
      <c r="G3" s="1625"/>
      <c r="H3" s="1625"/>
      <c r="I3" s="1625"/>
      <c r="J3" s="1625"/>
      <c r="K3" s="1625"/>
      <c r="L3" s="1625"/>
      <c r="M3" s="1625"/>
      <c r="N3" s="1625"/>
      <c r="O3" s="1625"/>
      <c r="P3" s="1625"/>
      <c r="Q3" s="1626"/>
    </row>
    <row r="4" spans="1:234" s="5" customFormat="1" ht="14.25">
      <c r="A4" s="1624" t="s">
        <v>3</v>
      </c>
      <c r="B4" s="1625"/>
      <c r="C4" s="1625"/>
      <c r="D4" s="1625"/>
      <c r="E4" s="1625"/>
      <c r="F4" s="1625"/>
      <c r="G4" s="1625"/>
      <c r="H4" s="1625"/>
      <c r="I4" s="1625"/>
      <c r="J4" s="1625"/>
      <c r="K4" s="1625"/>
      <c r="L4" s="1625"/>
      <c r="M4" s="1625"/>
      <c r="N4" s="1625"/>
      <c r="O4" s="1625"/>
      <c r="P4" s="1625"/>
      <c r="Q4" s="1626"/>
    </row>
    <row r="5" spans="1:234" s="5" customFormat="1" ht="14.25">
      <c r="A5" s="1624" t="s">
        <v>4</v>
      </c>
      <c r="B5" s="1625"/>
      <c r="C5" s="1625"/>
      <c r="D5" s="1625"/>
      <c r="E5" s="1625"/>
      <c r="F5" s="1625"/>
      <c r="G5" s="1625"/>
      <c r="H5" s="1625"/>
      <c r="I5" s="1625"/>
      <c r="J5" s="1625"/>
      <c r="K5" s="1625"/>
      <c r="L5" s="1625"/>
      <c r="M5" s="1625"/>
      <c r="N5" s="1625"/>
      <c r="O5" s="1625"/>
      <c r="P5" s="1625"/>
      <c r="Q5" s="1626"/>
    </row>
    <row r="6" spans="1:234" s="5" customFormat="1" ht="15" customHeight="1">
      <c r="A6" s="69" t="s">
        <v>5</v>
      </c>
      <c r="B6" s="1586" t="str">
        <f>ORÇAMENTO!C6</f>
        <v>PAVIMENTAÇÃO URBANA EM SANTO ANTONIO DO LESTE</v>
      </c>
      <c r="C6" s="1586"/>
      <c r="D6" s="1586"/>
      <c r="E6" s="1586"/>
      <c r="F6" s="1586"/>
      <c r="G6" s="1586"/>
      <c r="H6" s="1586"/>
      <c r="I6" s="1586"/>
      <c r="J6" s="1586"/>
      <c r="K6" s="1586"/>
      <c r="L6" s="1586"/>
      <c r="M6" s="1586"/>
      <c r="N6" s="1586"/>
      <c r="O6" s="1586"/>
      <c r="P6" s="1586"/>
      <c r="Q6" s="1856"/>
    </row>
    <row r="7" spans="1:234" s="5" customFormat="1" ht="14.25">
      <c r="A7" s="70" t="s">
        <v>50</v>
      </c>
      <c r="B7" s="1590" t="str">
        <f>ORÇAMENTO!C7</f>
        <v>AVENIDA FORTALEZA TRECHO 01</v>
      </c>
      <c r="C7" s="1590"/>
      <c r="D7" s="1590"/>
      <c r="E7" s="1590"/>
      <c r="F7" s="1590"/>
      <c r="G7" s="1590"/>
      <c r="H7" s="1590"/>
      <c r="I7" s="1590"/>
      <c r="J7" s="1590"/>
      <c r="K7" s="1590"/>
      <c r="L7" s="1590"/>
      <c r="M7" s="1590"/>
      <c r="N7" s="1590"/>
      <c r="O7" s="1590"/>
      <c r="P7" s="1590"/>
      <c r="Q7" s="1859"/>
    </row>
    <row r="8" spans="1:234" s="5" customFormat="1" ht="14.25">
      <c r="A8" s="70" t="s">
        <v>6</v>
      </c>
      <c r="B8" s="1590" t="str">
        <f>ORÇAMENTO!C8</f>
        <v>PREFEITURA MUNICIPAL DE SANTO ANTONIO DO LESTE</v>
      </c>
      <c r="C8" s="1590"/>
      <c r="D8" s="1590"/>
      <c r="E8" s="1590"/>
      <c r="F8" s="1590"/>
      <c r="G8" s="1590"/>
      <c r="H8" s="1590"/>
      <c r="I8" s="1590"/>
      <c r="J8" s="1590"/>
      <c r="K8" s="1590"/>
      <c r="L8" s="1590"/>
      <c r="M8" s="1590"/>
      <c r="N8" s="1590"/>
      <c r="O8" s="1590"/>
      <c r="P8" s="1590"/>
      <c r="Q8" s="1859"/>
    </row>
    <row r="9" spans="1:234" s="5" customFormat="1" ht="15.75" customHeight="1">
      <c r="A9" s="70" t="s">
        <v>7</v>
      </c>
      <c r="B9" s="1590" t="str">
        <f>ORÇAMENTO!C9</f>
        <v>JANEIRO/2022</v>
      </c>
      <c r="C9" s="1590"/>
      <c r="D9" s="1590"/>
      <c r="E9" s="1590"/>
      <c r="F9" s="1590"/>
      <c r="G9" s="1590"/>
      <c r="H9" s="1590"/>
      <c r="I9" s="1590"/>
      <c r="J9" s="1590"/>
      <c r="K9" s="1590"/>
      <c r="L9" s="1590"/>
      <c r="M9" s="1590"/>
      <c r="N9" s="1590"/>
      <c r="O9" s="1590"/>
      <c r="P9" s="1590"/>
      <c r="Q9" s="1859"/>
    </row>
    <row r="10" spans="1:234" s="5" customFormat="1" ht="22.5" customHeight="1">
      <c r="A10" s="1861" t="s">
        <v>3449</v>
      </c>
      <c r="B10" s="1687"/>
      <c r="C10" s="1687"/>
      <c r="D10" s="1687"/>
      <c r="E10" s="1687"/>
      <c r="F10" s="1687"/>
      <c r="G10" s="1687"/>
      <c r="H10" s="1687"/>
      <c r="I10" s="1687"/>
      <c r="J10" s="1687"/>
      <c r="K10" s="1687"/>
      <c r="L10" s="1687"/>
      <c r="M10" s="1687"/>
      <c r="N10" s="1687"/>
      <c r="O10" s="1687"/>
      <c r="P10" s="1687"/>
      <c r="Q10" s="1862"/>
    </row>
    <row r="11" spans="1:234" s="226" customFormat="1" ht="12.75" customHeight="1">
      <c r="A11" s="1871" t="s">
        <v>9</v>
      </c>
      <c r="B11" s="1873" t="s">
        <v>3323</v>
      </c>
      <c r="C11" s="1874"/>
      <c r="D11" s="1863" t="s">
        <v>3328</v>
      </c>
      <c r="E11" s="1863" t="s">
        <v>3330</v>
      </c>
      <c r="F11" s="1857" t="s">
        <v>4118</v>
      </c>
      <c r="G11" s="1857" t="s">
        <v>4119</v>
      </c>
      <c r="H11" s="2140" t="s">
        <v>3450</v>
      </c>
      <c r="I11" s="2141"/>
      <c r="J11" s="2142"/>
      <c r="K11" s="1881" t="s">
        <v>3452</v>
      </c>
      <c r="L11" s="1881"/>
      <c r="M11" s="1857" t="s">
        <v>3455</v>
      </c>
      <c r="N11" s="2140" t="s">
        <v>4120</v>
      </c>
      <c r="O11" s="2142"/>
      <c r="P11" s="2140" t="s">
        <v>4121</v>
      </c>
      <c r="Q11" s="2142"/>
    </row>
    <row r="12" spans="1:234" s="226" customFormat="1" ht="25.5">
      <c r="A12" s="1871"/>
      <c r="B12" s="1873"/>
      <c r="C12" s="1874"/>
      <c r="D12" s="1864"/>
      <c r="E12" s="1864"/>
      <c r="F12" s="1858"/>
      <c r="G12" s="1858"/>
      <c r="H12" s="958" t="s">
        <v>3331</v>
      </c>
      <c r="I12" s="958" t="s">
        <v>3451</v>
      </c>
      <c r="J12" s="958" t="s">
        <v>3339</v>
      </c>
      <c r="K12" s="957" t="s">
        <v>3453</v>
      </c>
      <c r="L12" s="957" t="s">
        <v>3454</v>
      </c>
      <c r="M12" s="1858"/>
      <c r="N12" s="957" t="s">
        <v>3456</v>
      </c>
      <c r="O12" s="957" t="s">
        <v>3343</v>
      </c>
      <c r="P12" s="957" t="s">
        <v>3456</v>
      </c>
      <c r="Q12" s="957" t="s">
        <v>3343</v>
      </c>
    </row>
    <row r="13" spans="1:234" s="226" customFormat="1" ht="22.5" customHeight="1">
      <c r="A13" s="1872"/>
      <c r="B13" s="1678"/>
      <c r="C13" s="1679"/>
      <c r="D13" s="224" t="s">
        <v>3329</v>
      </c>
      <c r="E13" s="224" t="s">
        <v>3329</v>
      </c>
      <c r="F13" s="224" t="s">
        <v>3340</v>
      </c>
      <c r="G13" s="224" t="s">
        <v>3340</v>
      </c>
      <c r="H13" s="224" t="s">
        <v>3332</v>
      </c>
      <c r="I13" s="959" t="s">
        <v>3329</v>
      </c>
      <c r="J13" s="224" t="s">
        <v>3340</v>
      </c>
      <c r="K13" s="224" t="s">
        <v>3340</v>
      </c>
      <c r="L13" s="224" t="s">
        <v>3340</v>
      </c>
      <c r="M13" s="1880"/>
      <c r="N13" s="224" t="s">
        <v>3345</v>
      </c>
      <c r="O13" s="224" t="s">
        <v>3344</v>
      </c>
      <c r="P13" s="224" t="s">
        <v>3345</v>
      </c>
      <c r="Q13" s="224" t="s">
        <v>3344</v>
      </c>
    </row>
    <row r="14" spans="1:234" s="226" customFormat="1" ht="52.5" customHeight="1">
      <c r="A14" s="925">
        <v>1</v>
      </c>
      <c r="B14" s="1885" t="str">
        <f>VLOOKUP($A14,'QUADRO DE RUAS'!$A:$P,2,FALSE)</f>
        <v>AVENIDA FORTALEZA T01</v>
      </c>
      <c r="C14" s="1886"/>
      <c r="D14" s="233">
        <f>VLOOKUP($A14,'QUADRO DE RUAS'!$A:$M,12,FALSE)</f>
        <v>181</v>
      </c>
      <c r="E14" s="237">
        <f>'REG. SUBLEITO'!H14</f>
        <v>9.7000000000000011</v>
      </c>
      <c r="F14" s="237">
        <f>'01'!O30</f>
        <v>735.16499999999996</v>
      </c>
      <c r="G14" s="237">
        <v>0</v>
      </c>
      <c r="H14" s="886">
        <f>IMPRIMAÇÃO!G14</f>
        <v>763.76</v>
      </c>
      <c r="I14" s="667">
        <v>0.42500000000000004</v>
      </c>
      <c r="J14" s="455">
        <f t="shared" ref="J14:J15" si="0">TRUNC(H14*I14,3)</f>
        <v>324.59800000000001</v>
      </c>
      <c r="K14" s="668">
        <f t="shared" ref="K14:K15" si="1">F14-G14</f>
        <v>735.16499999999996</v>
      </c>
      <c r="L14" s="665">
        <f t="shared" ref="L14:L15" si="2">TRUNC(J14+K14,3)</f>
        <v>1059.7629999999999</v>
      </c>
      <c r="M14" s="886">
        <v>1.25</v>
      </c>
      <c r="N14" s="886">
        <v>0</v>
      </c>
      <c r="O14" s="665">
        <f t="shared" ref="O14:O15" si="3">TRUNC(L14*M14*N14,3)</f>
        <v>0</v>
      </c>
      <c r="P14" s="886">
        <v>1.07</v>
      </c>
      <c r="Q14" s="665">
        <f t="shared" ref="Q14:Q15" si="4">TRUNC(M14*L14*P14,3)</f>
        <v>1417.433</v>
      </c>
    </row>
    <row r="15" spans="1:234" s="226" customFormat="1" ht="52.5" customHeight="1">
      <c r="A15" s="925">
        <f>A14+1</f>
        <v>2</v>
      </c>
      <c r="B15" s="1885" t="str">
        <f>VLOOKUP($A15,'QUADRO DE RUAS'!$A:$P,2,FALSE)</f>
        <v>AVENIDA FORTALEZA T02</v>
      </c>
      <c r="C15" s="1886"/>
      <c r="D15" s="233">
        <f>VLOOKUP($A15,'QUADRO DE RUAS'!$A:$M,12,FALSE)</f>
        <v>562.94500000000005</v>
      </c>
      <c r="E15" s="237">
        <f>'REG. SUBLEITO'!H15</f>
        <v>9.7000000000000011</v>
      </c>
      <c r="F15" s="237">
        <f>'02'!O49</f>
        <v>2733.0600000000004</v>
      </c>
      <c r="G15" s="237">
        <v>0</v>
      </c>
      <c r="H15" s="886">
        <f>IMPRIMAÇÃO!G15</f>
        <v>1079.01</v>
      </c>
      <c r="I15" s="667">
        <v>0.42500000000000004</v>
      </c>
      <c r="J15" s="455">
        <f t="shared" si="0"/>
        <v>458.57900000000001</v>
      </c>
      <c r="K15" s="668">
        <f t="shared" si="1"/>
        <v>2733.0600000000004</v>
      </c>
      <c r="L15" s="665">
        <f t="shared" si="2"/>
        <v>3191.6390000000001</v>
      </c>
      <c r="M15" s="886">
        <v>1.25</v>
      </c>
      <c r="N15" s="886">
        <v>0</v>
      </c>
      <c r="O15" s="665">
        <f t="shared" si="3"/>
        <v>0</v>
      </c>
      <c r="P15" s="886">
        <v>1.07</v>
      </c>
      <c r="Q15" s="665">
        <f t="shared" si="4"/>
        <v>4268.817</v>
      </c>
    </row>
    <row r="16" spans="1:234" s="77" customFormat="1" ht="20.100000000000001" customHeight="1">
      <c r="A16" s="1869" t="s">
        <v>3335</v>
      </c>
      <c r="B16" s="1870"/>
      <c r="C16" s="1870"/>
      <c r="D16" s="231">
        <f>TRUNC(SUM(D14:D15),2)</f>
        <v>743.94</v>
      </c>
      <c r="E16" s="1275"/>
      <c r="F16" s="231"/>
      <c r="G16" s="231"/>
      <c r="H16" s="231">
        <f>TRUNC(SUM(H14:H15),2)</f>
        <v>1842.77</v>
      </c>
      <c r="I16" s="231"/>
      <c r="J16" s="231">
        <f>SUM(J14:J15)</f>
        <v>783.17700000000002</v>
      </c>
      <c r="K16" s="231">
        <f>TRUNC(SUM(K14:K15),2)</f>
        <v>3468.22</v>
      </c>
      <c r="L16" s="231">
        <f>TRUNC(SUM(L14:L15),2)</f>
        <v>4251.3999999999996</v>
      </c>
      <c r="M16" s="231"/>
      <c r="N16" s="231"/>
      <c r="O16" s="231">
        <f>TRUNC(SUM(O14:O15),2)</f>
        <v>0</v>
      </c>
      <c r="P16" s="231"/>
      <c r="Q16" s="231">
        <f>TRUNC(SUM(Q14:Q15),2)</f>
        <v>5686.25</v>
      </c>
      <c r="R16" s="78"/>
      <c r="S16" s="78"/>
      <c r="T16" s="79"/>
      <c r="U16" s="80"/>
      <c r="V16" s="78"/>
      <c r="W16" s="78"/>
      <c r="X16" s="78"/>
      <c r="Y16" s="78"/>
      <c r="Z16" s="79"/>
      <c r="AA16" s="80"/>
      <c r="AB16" s="78"/>
      <c r="AC16" s="78"/>
      <c r="AD16" s="78"/>
      <c r="AE16" s="78"/>
      <c r="AF16" s="79"/>
      <c r="AG16" s="80"/>
      <c r="AH16" s="78"/>
      <c r="AI16" s="78"/>
      <c r="AJ16" s="78"/>
      <c r="AK16" s="78"/>
      <c r="AL16" s="79"/>
      <c r="AM16" s="80"/>
      <c r="AN16" s="78"/>
      <c r="AO16" s="78"/>
      <c r="AP16" s="78"/>
      <c r="AQ16" s="78"/>
      <c r="AR16" s="79"/>
      <c r="AS16" s="80"/>
      <c r="AT16" s="78"/>
      <c r="AU16" s="78"/>
      <c r="AV16" s="78"/>
      <c r="AW16" s="78"/>
      <c r="AX16" s="79"/>
      <c r="AY16" s="80"/>
      <c r="AZ16" s="78"/>
      <c r="BA16" s="78"/>
      <c r="BB16" s="78"/>
      <c r="BC16" s="78"/>
      <c r="BD16" s="79"/>
      <c r="BE16" s="80"/>
      <c r="BF16" s="78"/>
      <c r="BG16" s="78"/>
      <c r="BH16" s="78"/>
      <c r="BI16" s="78"/>
      <c r="BJ16" s="79"/>
      <c r="BK16" s="80"/>
      <c r="BL16" s="78"/>
      <c r="BM16" s="78"/>
      <c r="BN16" s="78"/>
      <c r="BO16" s="78"/>
      <c r="BP16" s="79"/>
      <c r="BQ16" s="80"/>
      <c r="BR16" s="78"/>
      <c r="BS16" s="78"/>
      <c r="BT16" s="78"/>
      <c r="BU16" s="78"/>
      <c r="BV16" s="79"/>
      <c r="BW16" s="80"/>
      <c r="BX16" s="78"/>
      <c r="BY16" s="78"/>
      <c r="BZ16" s="78"/>
      <c r="CA16" s="78"/>
      <c r="CB16" s="79"/>
      <c r="CC16" s="80"/>
      <c r="CD16" s="78"/>
      <c r="CE16" s="78"/>
      <c r="CF16" s="78"/>
      <c r="CG16" s="78"/>
      <c r="CH16" s="79"/>
      <c r="CI16" s="80"/>
      <c r="CJ16" s="78"/>
      <c r="CK16" s="78"/>
      <c r="CL16" s="78"/>
      <c r="CM16" s="78"/>
      <c r="CN16" s="79"/>
      <c r="CO16" s="80"/>
      <c r="CP16" s="78"/>
      <c r="CQ16" s="78"/>
      <c r="CR16" s="78"/>
      <c r="CS16" s="78"/>
      <c r="CT16" s="79"/>
      <c r="CU16" s="80"/>
      <c r="CV16" s="78"/>
      <c r="CW16" s="78"/>
      <c r="CX16" s="78"/>
      <c r="CY16" s="78"/>
      <c r="CZ16" s="79"/>
      <c r="DA16" s="80"/>
      <c r="DB16" s="78"/>
      <c r="DC16" s="78"/>
      <c r="DD16" s="78"/>
      <c r="DE16" s="78"/>
      <c r="DF16" s="79"/>
      <c r="DG16" s="80"/>
      <c r="DH16" s="78"/>
      <c r="DI16" s="78"/>
      <c r="DJ16" s="78"/>
      <c r="DK16" s="78"/>
      <c r="DL16" s="79"/>
      <c r="DM16" s="80"/>
      <c r="DN16" s="78"/>
      <c r="DO16" s="78"/>
      <c r="DP16" s="78"/>
      <c r="DQ16" s="78"/>
      <c r="DR16" s="79"/>
      <c r="DS16" s="80"/>
      <c r="DT16" s="78"/>
      <c r="DU16" s="78"/>
      <c r="DV16" s="78"/>
      <c r="DW16" s="78"/>
      <c r="DX16" s="79"/>
      <c r="DY16" s="80"/>
      <c r="DZ16" s="78"/>
      <c r="EA16" s="78"/>
      <c r="EB16" s="78"/>
      <c r="EC16" s="78"/>
      <c r="ED16" s="79"/>
      <c r="EE16" s="80"/>
      <c r="EF16" s="78"/>
      <c r="EG16" s="78"/>
      <c r="EH16" s="78"/>
      <c r="EI16" s="78"/>
      <c r="EJ16" s="79"/>
      <c r="EK16" s="80"/>
      <c r="EL16" s="78"/>
      <c r="EM16" s="78"/>
      <c r="EN16" s="78"/>
      <c r="EO16" s="78"/>
      <c r="EP16" s="79"/>
      <c r="EQ16" s="80"/>
      <c r="ER16" s="78"/>
      <c r="ES16" s="78"/>
      <c r="ET16" s="78"/>
      <c r="EU16" s="78"/>
      <c r="EV16" s="79"/>
      <c r="EW16" s="80"/>
      <c r="EX16" s="78"/>
      <c r="EY16" s="78"/>
      <c r="EZ16" s="78"/>
      <c r="FA16" s="78"/>
      <c r="FB16" s="79"/>
      <c r="FC16" s="80"/>
      <c r="FD16" s="78"/>
      <c r="FE16" s="78"/>
      <c r="FF16" s="78"/>
      <c r="FG16" s="78"/>
      <c r="FH16" s="79"/>
      <c r="FI16" s="80"/>
      <c r="FJ16" s="78"/>
      <c r="FK16" s="78"/>
      <c r="FL16" s="78"/>
      <c r="FM16" s="78"/>
      <c r="FN16" s="79"/>
      <c r="FO16" s="80"/>
      <c r="FP16" s="78"/>
      <c r="FQ16" s="78"/>
      <c r="FR16" s="78"/>
      <c r="FS16" s="78"/>
      <c r="FT16" s="79"/>
      <c r="FU16" s="80"/>
      <c r="FV16" s="78"/>
      <c r="FW16" s="78"/>
      <c r="FX16" s="78"/>
      <c r="FY16" s="78"/>
      <c r="FZ16" s="79"/>
      <c r="GA16" s="80"/>
      <c r="GB16" s="78"/>
      <c r="GC16" s="78"/>
      <c r="GD16" s="78"/>
      <c r="GE16" s="78"/>
      <c r="GF16" s="79"/>
      <c r="GG16" s="80"/>
      <c r="GH16" s="78"/>
      <c r="GI16" s="78"/>
      <c r="GJ16" s="78"/>
      <c r="GK16" s="78"/>
      <c r="GL16" s="79"/>
      <c r="GM16" s="80"/>
      <c r="GN16" s="78"/>
      <c r="GO16" s="78"/>
      <c r="GP16" s="78"/>
      <c r="GQ16" s="78"/>
      <c r="GR16" s="79"/>
      <c r="GS16" s="80"/>
      <c r="GT16" s="78"/>
      <c r="GU16" s="78"/>
      <c r="GV16" s="78"/>
      <c r="GW16" s="78"/>
      <c r="GX16" s="79"/>
      <c r="GY16" s="80"/>
      <c r="GZ16" s="78"/>
      <c r="HA16" s="78"/>
      <c r="HB16" s="78"/>
      <c r="HC16" s="78"/>
      <c r="HD16" s="79"/>
      <c r="HE16" s="80"/>
      <c r="HF16" s="78"/>
      <c r="HG16" s="78"/>
      <c r="HH16" s="78"/>
      <c r="HI16" s="78"/>
      <c r="HJ16" s="79"/>
      <c r="HK16" s="80"/>
      <c r="HL16" s="78"/>
      <c r="HM16" s="78"/>
      <c r="HN16" s="78"/>
      <c r="HO16" s="78"/>
      <c r="HP16" s="79"/>
      <c r="HQ16" s="80"/>
      <c r="HR16" s="78"/>
      <c r="HS16" s="78"/>
      <c r="HT16" s="78"/>
      <c r="HU16" s="78"/>
      <c r="HV16" s="79"/>
      <c r="HW16" s="80"/>
      <c r="HX16" s="78"/>
      <c r="HY16" s="78"/>
      <c r="HZ16" s="78"/>
    </row>
    <row r="17" spans="1:17">
      <c r="A17" s="963" t="s">
        <v>4124</v>
      </c>
      <c r="B17" s="266"/>
      <c r="C17" s="266"/>
      <c r="D17" s="815"/>
      <c r="E17" s="815"/>
      <c r="F17" s="815"/>
      <c r="G17" s="815"/>
      <c r="H17" s="815"/>
      <c r="I17" s="815"/>
      <c r="J17" s="815"/>
      <c r="K17" s="815"/>
      <c r="L17" s="815"/>
      <c r="M17" s="815"/>
      <c r="N17" s="815"/>
      <c r="O17" s="815"/>
      <c r="P17" s="815"/>
      <c r="Q17" s="961"/>
    </row>
    <row r="18" spans="1:17">
      <c r="A18" s="964" t="s">
        <v>4122</v>
      </c>
      <c r="B18" s="266"/>
      <c r="C18" s="266"/>
      <c r="D18" s="266"/>
      <c r="E18" s="266"/>
      <c r="F18" s="266"/>
      <c r="G18" s="266"/>
      <c r="H18" s="266"/>
      <c r="I18" s="266"/>
      <c r="J18" s="266"/>
      <c r="K18" s="266"/>
      <c r="L18" s="266"/>
      <c r="M18" s="266"/>
      <c r="N18" s="266"/>
      <c r="O18" s="266"/>
      <c r="P18" s="266"/>
      <c r="Q18" s="965"/>
    </row>
    <row r="19" spans="1:17">
      <c r="A19" s="966" t="s">
        <v>4123</v>
      </c>
      <c r="B19" s="967"/>
      <c r="C19" s="967"/>
      <c r="D19" s="967"/>
      <c r="E19" s="967"/>
      <c r="F19" s="967"/>
      <c r="G19" s="967"/>
      <c r="H19" s="967"/>
      <c r="I19" s="967"/>
      <c r="J19" s="967"/>
      <c r="K19" s="967"/>
      <c r="L19" s="967"/>
      <c r="M19" s="967"/>
      <c r="N19" s="967"/>
      <c r="O19" s="967"/>
      <c r="P19" s="967"/>
      <c r="Q19" s="968"/>
    </row>
  </sheetData>
  <mergeCells count="24">
    <mergeCell ref="B6:Q6"/>
    <mergeCell ref="B7:Q7"/>
    <mergeCell ref="B8:Q8"/>
    <mergeCell ref="B9:Q9"/>
    <mergeCell ref="A10:Q10"/>
    <mergeCell ref="A1:Q1"/>
    <mergeCell ref="A2:Q2"/>
    <mergeCell ref="A3:Q3"/>
    <mergeCell ref="A4:Q4"/>
    <mergeCell ref="A5:Q5"/>
    <mergeCell ref="P11:Q11"/>
    <mergeCell ref="M11:M13"/>
    <mergeCell ref="N11:O11"/>
    <mergeCell ref="B11:C13"/>
    <mergeCell ref="D11:D12"/>
    <mergeCell ref="E11:E12"/>
    <mergeCell ref="K11:L11"/>
    <mergeCell ref="F11:F12"/>
    <mergeCell ref="G11:G12"/>
    <mergeCell ref="A16:C16"/>
    <mergeCell ref="H11:J11"/>
    <mergeCell ref="B14:C14"/>
    <mergeCell ref="A11:A13"/>
    <mergeCell ref="B15:C15"/>
  </mergeCells>
  <printOptions horizontalCentered="1"/>
  <pageMargins left="0.15748031496062992" right="0.19685039370078741" top="0.78740157480314965" bottom="0.78740157480314965" header="0.15748031496062992" footer="0.31496062992125984"/>
  <pageSetup paperSize="9" scale="59" firstPageNumber="25" fitToHeight="100" orientation="landscape" r:id="rId1"/>
  <headerFooter scaleWithDoc="0">
    <oddHeader>&amp;RPágina &amp;P de &amp;N</oddHeader>
    <oddFooter>&amp;R&amp;G</oddFooter>
  </headerFooter>
  <drawing r:id="rId2"/>
  <legacyDrawingHF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Planilha34">
    <pageSetUpPr fitToPage="1"/>
  </sheetPr>
  <dimension ref="A1:P40"/>
  <sheetViews>
    <sheetView view="pageBreakPreview" zoomScaleNormal="100" zoomScaleSheetLayoutView="100" workbookViewId="0">
      <selection activeCell="F21" sqref="F21"/>
    </sheetView>
  </sheetViews>
  <sheetFormatPr defaultColWidth="9.140625" defaultRowHeight="15"/>
  <cols>
    <col min="1" max="1" width="7.28515625" style="53" customWidth="1"/>
    <col min="2" max="2" width="4.140625" style="53" customWidth="1"/>
    <col min="3" max="3" width="4.85546875" style="53" customWidth="1"/>
    <col min="4" max="4" width="4.42578125" style="53" customWidth="1"/>
    <col min="5" max="5" width="8.85546875" style="53" customWidth="1"/>
    <col min="6" max="6" width="3.42578125" style="53" customWidth="1"/>
    <col min="7" max="7" width="7.140625" style="53" customWidth="1"/>
    <col min="8" max="8" width="10.28515625" style="53" customWidth="1"/>
    <col min="9" max="9" width="12.140625" style="53" customWidth="1"/>
    <col min="10" max="16" width="13.7109375" style="53" customWidth="1"/>
    <col min="17" max="16384" width="9.140625" style="53"/>
  </cols>
  <sheetData>
    <row r="1" spans="1:16" ht="18">
      <c r="A1" s="2147" t="s">
        <v>0</v>
      </c>
      <c r="B1" s="2148"/>
      <c r="C1" s="2148"/>
      <c r="D1" s="2148"/>
      <c r="E1" s="2148"/>
      <c r="F1" s="2148"/>
      <c r="G1" s="2148"/>
      <c r="H1" s="2148"/>
      <c r="I1" s="2148"/>
      <c r="J1" s="2148"/>
      <c r="K1" s="2148"/>
      <c r="L1" s="2148"/>
      <c r="M1" s="2148"/>
      <c r="N1" s="2148"/>
      <c r="O1" s="2148"/>
      <c r="P1" s="2149"/>
    </row>
    <row r="2" spans="1:16" ht="15.75">
      <c r="A2" s="1977" t="s">
        <v>3314</v>
      </c>
      <c r="B2" s="1978"/>
      <c r="C2" s="1978"/>
      <c r="D2" s="1978"/>
      <c r="E2" s="1978"/>
      <c r="F2" s="1978"/>
      <c r="G2" s="1978"/>
      <c r="H2" s="1978"/>
      <c r="I2" s="1978"/>
      <c r="J2" s="1978"/>
      <c r="K2" s="1978"/>
      <c r="L2" s="1978"/>
      <c r="M2" s="1978"/>
      <c r="N2" s="1978"/>
      <c r="O2" s="1978"/>
      <c r="P2" s="1979"/>
    </row>
    <row r="3" spans="1:16">
      <c r="A3" s="1980" t="s">
        <v>3315</v>
      </c>
      <c r="B3" s="1981"/>
      <c r="C3" s="1981"/>
      <c r="D3" s="1981"/>
      <c r="E3" s="1981"/>
      <c r="F3" s="1981"/>
      <c r="G3" s="1981"/>
      <c r="H3" s="1981"/>
      <c r="I3" s="1981"/>
      <c r="J3" s="1981"/>
      <c r="K3" s="1981"/>
      <c r="L3" s="1981"/>
      <c r="M3" s="1981"/>
      <c r="N3" s="1981"/>
      <c r="O3" s="1981"/>
      <c r="P3" s="1982"/>
    </row>
    <row r="4" spans="1:16">
      <c r="A4" s="1980" t="s">
        <v>3</v>
      </c>
      <c r="B4" s="1981"/>
      <c r="C4" s="1981"/>
      <c r="D4" s="1981"/>
      <c r="E4" s="1981"/>
      <c r="F4" s="1981"/>
      <c r="G4" s="1981"/>
      <c r="H4" s="1981"/>
      <c r="I4" s="1981"/>
      <c r="J4" s="1981"/>
      <c r="K4" s="1981"/>
      <c r="L4" s="1981"/>
      <c r="M4" s="1981"/>
      <c r="N4" s="1981"/>
      <c r="O4" s="1981"/>
      <c r="P4" s="1982"/>
    </row>
    <row r="5" spans="1:16">
      <c r="A5" s="2150" t="s">
        <v>4</v>
      </c>
      <c r="B5" s="2151"/>
      <c r="C5" s="2151"/>
      <c r="D5" s="2151"/>
      <c r="E5" s="2151"/>
      <c r="F5" s="2151"/>
      <c r="G5" s="2151"/>
      <c r="H5" s="2151"/>
      <c r="I5" s="2151"/>
      <c r="J5" s="2151"/>
      <c r="K5" s="2151"/>
      <c r="L5" s="2151"/>
      <c r="M5" s="2151"/>
      <c r="N5" s="2151"/>
      <c r="O5" s="2151"/>
      <c r="P5" s="2152"/>
    </row>
    <row r="6" spans="1:16">
      <c r="A6" s="470" t="s">
        <v>13</v>
      </c>
      <c r="B6" s="2145" t="str">
        <f>ORÇAMENTO!C6</f>
        <v>PAVIMENTAÇÃO URBANA EM SANTO ANTONIO DO LESTE</v>
      </c>
      <c r="C6" s="2145"/>
      <c r="D6" s="2145"/>
      <c r="E6" s="2145"/>
      <c r="F6" s="2145"/>
      <c r="G6" s="2145"/>
      <c r="H6" s="2145"/>
      <c r="I6" s="2145"/>
      <c r="J6" s="2145"/>
      <c r="K6" s="2145"/>
      <c r="L6" s="2145"/>
      <c r="M6" s="2145"/>
      <c r="N6" s="2145"/>
      <c r="O6" s="2145"/>
      <c r="P6" s="2146"/>
    </row>
    <row r="7" spans="1:16">
      <c r="A7" s="471" t="s">
        <v>50</v>
      </c>
      <c r="B7" s="2143" t="str">
        <f>ORÇAMENTO!C7</f>
        <v>AVENIDA FORTALEZA TRECHO 01</v>
      </c>
      <c r="C7" s="2143"/>
      <c r="D7" s="2143"/>
      <c r="E7" s="2143"/>
      <c r="F7" s="2143"/>
      <c r="G7" s="2143"/>
      <c r="H7" s="2143"/>
      <c r="I7" s="2143"/>
      <c r="J7" s="2143"/>
      <c r="K7" s="2143"/>
      <c r="L7" s="2143"/>
      <c r="M7" s="2143"/>
      <c r="N7" s="2143"/>
      <c r="O7" s="2143"/>
      <c r="P7" s="2144"/>
    </row>
    <row r="8" spans="1:16">
      <c r="A8" s="471" t="s">
        <v>31</v>
      </c>
      <c r="B8" s="2143" t="str">
        <f>ORÇAMENTO!C8</f>
        <v>PREFEITURA MUNICIPAL DE SANTO ANTONIO DO LESTE</v>
      </c>
      <c r="C8" s="2143"/>
      <c r="D8" s="2143"/>
      <c r="E8" s="2143"/>
      <c r="F8" s="2143"/>
      <c r="G8" s="2143"/>
      <c r="H8" s="2143"/>
      <c r="I8" s="2143"/>
      <c r="J8" s="2143"/>
      <c r="K8" s="2143"/>
      <c r="L8" s="2143"/>
      <c r="M8" s="2143"/>
      <c r="N8" s="2143"/>
      <c r="O8" s="2143"/>
      <c r="P8" s="2144"/>
    </row>
    <row r="9" spans="1:16" ht="15.75" thickBot="1">
      <c r="A9" s="471" t="s">
        <v>15</v>
      </c>
      <c r="B9" s="2143" t="str">
        <f>ORÇAMENTO!C9</f>
        <v>JANEIRO/2022</v>
      </c>
      <c r="C9" s="2143"/>
      <c r="D9" s="2143"/>
      <c r="E9" s="2143"/>
      <c r="F9" s="2143"/>
      <c r="G9" s="2143"/>
      <c r="H9" s="2143"/>
      <c r="I9" s="2143"/>
      <c r="J9" s="2143"/>
      <c r="K9" s="2143"/>
      <c r="L9" s="2143"/>
      <c r="M9" s="2143"/>
      <c r="N9" s="2143"/>
      <c r="O9" s="2143"/>
      <c r="P9" s="2144"/>
    </row>
    <row r="10" spans="1:16" ht="15.75">
      <c r="A10" s="2169" t="s">
        <v>4002</v>
      </c>
      <c r="B10" s="2170"/>
      <c r="C10" s="2170"/>
      <c r="D10" s="2170"/>
      <c r="E10" s="2170"/>
      <c r="F10" s="2170"/>
      <c r="G10" s="2170"/>
      <c r="H10" s="2170"/>
      <c r="I10" s="2170"/>
      <c r="J10" s="2170"/>
      <c r="K10" s="2170"/>
      <c r="L10" s="2170"/>
      <c r="M10" s="2170"/>
      <c r="N10" s="2170"/>
      <c r="O10" s="2170"/>
      <c r="P10" s="2171"/>
    </row>
    <row r="11" spans="1:16">
      <c r="A11" s="2172" t="s">
        <v>17948</v>
      </c>
      <c r="B11" s="2173"/>
      <c r="C11" s="2173"/>
      <c r="D11" s="2173"/>
      <c r="E11" s="2173"/>
      <c r="F11" s="2173"/>
      <c r="G11" s="2173"/>
      <c r="H11" s="2173"/>
      <c r="I11" s="2173"/>
      <c r="J11" s="2173"/>
      <c r="K11" s="2173"/>
      <c r="L11" s="2173"/>
      <c r="M11" s="2173"/>
      <c r="N11" s="2173"/>
      <c r="O11" s="2173"/>
      <c r="P11" s="2174"/>
    </row>
    <row r="12" spans="1:16">
      <c r="A12" s="2175" t="s">
        <v>4003</v>
      </c>
      <c r="B12" s="2176"/>
      <c r="C12" s="2176"/>
      <c r="D12" s="2176"/>
      <c r="E12" s="2176"/>
      <c r="F12" s="2176"/>
      <c r="G12" s="2176"/>
      <c r="H12" s="2176" t="s">
        <v>4004</v>
      </c>
      <c r="I12" s="2176" t="s">
        <v>4005</v>
      </c>
      <c r="J12" s="2176" t="s">
        <v>4006</v>
      </c>
      <c r="K12" s="2176"/>
      <c r="L12" s="2177" t="s">
        <v>4007</v>
      </c>
      <c r="M12" s="2177"/>
      <c r="N12" s="2177"/>
      <c r="O12" s="2177"/>
      <c r="P12" s="2178"/>
    </row>
    <row r="13" spans="1:16">
      <c r="A13" s="2175"/>
      <c r="B13" s="2176"/>
      <c r="C13" s="2176"/>
      <c r="D13" s="2176"/>
      <c r="E13" s="2176"/>
      <c r="F13" s="2176"/>
      <c r="G13" s="2176"/>
      <c r="H13" s="2176"/>
      <c r="I13" s="2176"/>
      <c r="J13" s="2176"/>
      <c r="K13" s="2176"/>
      <c r="L13" s="2177" t="s">
        <v>4008</v>
      </c>
      <c r="M13" s="2177"/>
      <c r="N13" s="2177" t="s">
        <v>4009</v>
      </c>
      <c r="O13" s="2177"/>
      <c r="P13" s="2179" t="s">
        <v>4010</v>
      </c>
    </row>
    <row r="14" spans="1:16">
      <c r="A14" s="2175"/>
      <c r="B14" s="2176"/>
      <c r="C14" s="2176"/>
      <c r="D14" s="2176"/>
      <c r="E14" s="2176"/>
      <c r="F14" s="2176"/>
      <c r="G14" s="2176"/>
      <c r="H14" s="2176"/>
      <c r="I14" s="2176"/>
      <c r="J14" s="1347" t="s">
        <v>4011</v>
      </c>
      <c r="K14" s="1347" t="s">
        <v>4012</v>
      </c>
      <c r="L14" s="1347" t="s">
        <v>4011</v>
      </c>
      <c r="M14" s="1347" t="s">
        <v>4012</v>
      </c>
      <c r="N14" s="1347" t="s">
        <v>4011</v>
      </c>
      <c r="O14" s="1347" t="s">
        <v>4012</v>
      </c>
      <c r="P14" s="2179"/>
    </row>
    <row r="15" spans="1:16">
      <c r="A15" s="2175"/>
      <c r="B15" s="2176"/>
      <c r="C15" s="2176"/>
      <c r="D15" s="2176"/>
      <c r="E15" s="2176"/>
      <c r="F15" s="2176"/>
      <c r="G15" s="2176"/>
      <c r="H15" s="1346" t="s">
        <v>3982</v>
      </c>
      <c r="I15" s="1346" t="s">
        <v>3982</v>
      </c>
      <c r="J15" s="1347" t="s">
        <v>22</v>
      </c>
      <c r="K15" s="1347" t="s">
        <v>22</v>
      </c>
      <c r="L15" s="1347" t="s">
        <v>4013</v>
      </c>
      <c r="M15" s="1347" t="s">
        <v>4013</v>
      </c>
      <c r="N15" s="1347" t="s">
        <v>4013</v>
      </c>
      <c r="O15" s="1347" t="s">
        <v>4013</v>
      </c>
      <c r="P15" s="1348" t="s">
        <v>4013</v>
      </c>
    </row>
    <row r="16" spans="1:16">
      <c r="A16" s="2161">
        <v>0</v>
      </c>
      <c r="B16" s="2160"/>
      <c r="C16" s="2160"/>
      <c r="D16" s="479" t="s">
        <v>3433</v>
      </c>
      <c r="E16" s="2160">
        <v>0</v>
      </c>
      <c r="F16" s="2160"/>
      <c r="G16" s="2160"/>
      <c r="H16" s="1305">
        <v>0</v>
      </c>
      <c r="I16" s="1305">
        <f>H16/2</f>
        <v>0</v>
      </c>
      <c r="J16" s="1306">
        <v>4.17</v>
      </c>
      <c r="K16" s="1307">
        <v>0</v>
      </c>
      <c r="L16" s="483">
        <v>0</v>
      </c>
      <c r="M16" s="483">
        <v>0</v>
      </c>
      <c r="N16" s="484">
        <v>0</v>
      </c>
      <c r="O16" s="484">
        <v>0</v>
      </c>
      <c r="P16" s="485">
        <f>L16-M16</f>
        <v>0</v>
      </c>
    </row>
    <row r="17" spans="1:16">
      <c r="A17" s="2161">
        <v>0</v>
      </c>
      <c r="B17" s="2160"/>
      <c r="C17" s="2160"/>
      <c r="D17" s="479" t="s">
        <v>3433</v>
      </c>
      <c r="E17" s="2160">
        <v>20</v>
      </c>
      <c r="F17" s="2160"/>
      <c r="G17" s="2160"/>
      <c r="H17" s="1305">
        <f>E17</f>
        <v>20</v>
      </c>
      <c r="I17" s="1305">
        <f>H17/2</f>
        <v>10</v>
      </c>
      <c r="J17" s="1306">
        <v>3.6</v>
      </c>
      <c r="K17" s="1307">
        <v>0</v>
      </c>
      <c r="L17" s="483">
        <f>TRUNC(((J17+J16)*I17),3)</f>
        <v>77.7</v>
      </c>
      <c r="M17" s="483">
        <f>TRUNC(((K17+K16)*I17),3)</f>
        <v>0</v>
      </c>
      <c r="N17" s="484">
        <f>L17+N16</f>
        <v>77.7</v>
      </c>
      <c r="O17" s="484">
        <f>M17+O16</f>
        <v>0</v>
      </c>
      <c r="P17" s="485">
        <f>L17-M17</f>
        <v>77.7</v>
      </c>
    </row>
    <row r="18" spans="1:16">
      <c r="A18" s="2161">
        <f>A17+1</f>
        <v>1</v>
      </c>
      <c r="B18" s="2160"/>
      <c r="C18" s="2160"/>
      <c r="D18" s="479" t="s">
        <v>3433</v>
      </c>
      <c r="E18" s="2160">
        <v>20</v>
      </c>
      <c r="F18" s="2160"/>
      <c r="G18" s="2160"/>
      <c r="H18" s="1305">
        <f t="shared" ref="H18:H23" si="0">E18</f>
        <v>20</v>
      </c>
      <c r="I18" s="1305">
        <f t="shared" ref="I18:I24" si="1">H18/2</f>
        <v>10</v>
      </c>
      <c r="J18" s="1306">
        <v>3.72</v>
      </c>
      <c r="K18" s="1307">
        <v>0</v>
      </c>
      <c r="L18" s="483">
        <f t="shared" ref="L18:L23" si="2">TRUNC(((J18+J17)*I18),3)</f>
        <v>73.2</v>
      </c>
      <c r="M18" s="483">
        <f t="shared" ref="M18:M23" si="3">TRUNC(((K18+K17)*I18),3)</f>
        <v>0</v>
      </c>
      <c r="N18" s="484">
        <f t="shared" ref="N18:N23" si="4">L18+N17</f>
        <v>150.9</v>
      </c>
      <c r="O18" s="484">
        <f t="shared" ref="O18:O23" si="5">M18+O17</f>
        <v>0</v>
      </c>
      <c r="P18" s="485">
        <f>L18-M18</f>
        <v>73.2</v>
      </c>
    </row>
    <row r="19" spans="1:16">
      <c r="A19" s="2161">
        <f t="shared" ref="A19:A26" si="6">A18+1</f>
        <v>2</v>
      </c>
      <c r="B19" s="2160"/>
      <c r="C19" s="2160"/>
      <c r="D19" s="479" t="s">
        <v>3433</v>
      </c>
      <c r="E19" s="2160">
        <v>20</v>
      </c>
      <c r="F19" s="2160"/>
      <c r="G19" s="2160"/>
      <c r="H19" s="1305">
        <f t="shared" si="0"/>
        <v>20</v>
      </c>
      <c r="I19" s="1305">
        <f t="shared" si="1"/>
        <v>10</v>
      </c>
      <c r="J19" s="1306">
        <v>3.91</v>
      </c>
      <c r="K19" s="1307">
        <v>0</v>
      </c>
      <c r="L19" s="483">
        <f t="shared" si="2"/>
        <v>76.3</v>
      </c>
      <c r="M19" s="483">
        <f t="shared" si="3"/>
        <v>0</v>
      </c>
      <c r="N19" s="484">
        <f t="shared" si="4"/>
        <v>227.2</v>
      </c>
      <c r="O19" s="484">
        <f t="shared" si="5"/>
        <v>0</v>
      </c>
      <c r="P19" s="485">
        <f t="shared" ref="P19:P24" si="7">L19-M19</f>
        <v>76.3</v>
      </c>
    </row>
    <row r="20" spans="1:16">
      <c r="A20" s="2161">
        <f t="shared" si="6"/>
        <v>3</v>
      </c>
      <c r="B20" s="2160"/>
      <c r="C20" s="2160"/>
      <c r="D20" s="479" t="s">
        <v>3433</v>
      </c>
      <c r="E20" s="2160">
        <v>20</v>
      </c>
      <c r="F20" s="2160"/>
      <c r="G20" s="2160"/>
      <c r="H20" s="1305">
        <f t="shared" si="0"/>
        <v>20</v>
      </c>
      <c r="I20" s="1305">
        <f t="shared" si="1"/>
        <v>10</v>
      </c>
      <c r="J20" s="1306">
        <v>4.08</v>
      </c>
      <c r="K20" s="1307">
        <v>0</v>
      </c>
      <c r="L20" s="483">
        <f t="shared" si="2"/>
        <v>79.900000000000006</v>
      </c>
      <c r="M20" s="483">
        <f t="shared" si="3"/>
        <v>0</v>
      </c>
      <c r="N20" s="484">
        <f t="shared" si="4"/>
        <v>307.10000000000002</v>
      </c>
      <c r="O20" s="484">
        <f t="shared" si="5"/>
        <v>0</v>
      </c>
      <c r="P20" s="485">
        <f t="shared" si="7"/>
        <v>79.900000000000006</v>
      </c>
    </row>
    <row r="21" spans="1:16">
      <c r="A21" s="2161">
        <f t="shared" si="6"/>
        <v>4</v>
      </c>
      <c r="B21" s="2160"/>
      <c r="C21" s="2160"/>
      <c r="D21" s="479" t="s">
        <v>3433</v>
      </c>
      <c r="E21" s="2160">
        <v>20</v>
      </c>
      <c r="F21" s="2160"/>
      <c r="G21" s="2160"/>
      <c r="H21" s="1305">
        <f t="shared" si="0"/>
        <v>20</v>
      </c>
      <c r="I21" s="1305">
        <f t="shared" si="1"/>
        <v>10</v>
      </c>
      <c r="J21" s="1306">
        <v>4.24</v>
      </c>
      <c r="K21" s="1307">
        <v>0</v>
      </c>
      <c r="L21" s="483">
        <f t="shared" si="2"/>
        <v>83.2</v>
      </c>
      <c r="M21" s="483">
        <f t="shared" si="3"/>
        <v>0</v>
      </c>
      <c r="N21" s="484">
        <f t="shared" si="4"/>
        <v>390.3</v>
      </c>
      <c r="O21" s="484">
        <f t="shared" si="5"/>
        <v>0</v>
      </c>
      <c r="P21" s="485">
        <f t="shared" si="7"/>
        <v>83.2</v>
      </c>
    </row>
    <row r="22" spans="1:16">
      <c r="A22" s="2161">
        <f t="shared" si="6"/>
        <v>5</v>
      </c>
      <c r="B22" s="2160"/>
      <c r="C22" s="2160"/>
      <c r="D22" s="479" t="s">
        <v>3433</v>
      </c>
      <c r="E22" s="2160">
        <v>20</v>
      </c>
      <c r="F22" s="2160"/>
      <c r="G22" s="2160"/>
      <c r="H22" s="1305">
        <f t="shared" si="0"/>
        <v>20</v>
      </c>
      <c r="I22" s="1305">
        <f t="shared" si="1"/>
        <v>10</v>
      </c>
      <c r="J22" s="1306">
        <v>4.28</v>
      </c>
      <c r="K22" s="1307">
        <v>0</v>
      </c>
      <c r="L22" s="483">
        <f t="shared" si="2"/>
        <v>85.2</v>
      </c>
      <c r="M22" s="483">
        <f t="shared" si="3"/>
        <v>0</v>
      </c>
      <c r="N22" s="484">
        <f t="shared" si="4"/>
        <v>475.5</v>
      </c>
      <c r="O22" s="484">
        <f t="shared" si="5"/>
        <v>0</v>
      </c>
      <c r="P22" s="485">
        <f t="shared" si="7"/>
        <v>85.2</v>
      </c>
    </row>
    <row r="23" spans="1:16">
      <c r="A23" s="2161">
        <f t="shared" si="6"/>
        <v>6</v>
      </c>
      <c r="B23" s="2160"/>
      <c r="C23" s="2160"/>
      <c r="D23" s="479" t="s">
        <v>3433</v>
      </c>
      <c r="E23" s="2160">
        <v>20</v>
      </c>
      <c r="F23" s="2160"/>
      <c r="G23" s="2160"/>
      <c r="H23" s="1305">
        <f t="shared" si="0"/>
        <v>20</v>
      </c>
      <c r="I23" s="1305">
        <f t="shared" si="1"/>
        <v>10</v>
      </c>
      <c r="J23" s="1306">
        <v>4.29</v>
      </c>
      <c r="K23" s="1307">
        <v>0</v>
      </c>
      <c r="L23" s="483">
        <f t="shared" si="2"/>
        <v>85.7</v>
      </c>
      <c r="M23" s="483">
        <f t="shared" si="3"/>
        <v>0</v>
      </c>
      <c r="N23" s="484">
        <f t="shared" si="4"/>
        <v>561.20000000000005</v>
      </c>
      <c r="O23" s="484">
        <f t="shared" si="5"/>
        <v>0</v>
      </c>
      <c r="P23" s="485">
        <f t="shared" si="7"/>
        <v>85.7</v>
      </c>
    </row>
    <row r="24" spans="1:16">
      <c r="A24" s="2161">
        <f t="shared" si="6"/>
        <v>7</v>
      </c>
      <c r="B24" s="2160"/>
      <c r="C24" s="2160"/>
      <c r="D24" s="479" t="s">
        <v>3433</v>
      </c>
      <c r="E24" s="2160">
        <v>20</v>
      </c>
      <c r="F24" s="2160"/>
      <c r="G24" s="2160"/>
      <c r="H24" s="1305">
        <f>E24</f>
        <v>20</v>
      </c>
      <c r="I24" s="1305">
        <f t="shared" si="1"/>
        <v>10</v>
      </c>
      <c r="J24" s="1306">
        <v>4.26</v>
      </c>
      <c r="K24" s="1307">
        <v>0</v>
      </c>
      <c r="L24" s="483">
        <f>TRUNC(((J24+J23)*I24),3)</f>
        <v>85.5</v>
      </c>
      <c r="M24" s="483">
        <f>TRUNC(((K24+K23)*I24),3)</f>
        <v>0</v>
      </c>
      <c r="N24" s="484">
        <f t="shared" ref="N24:O26" si="8">L24+N23</f>
        <v>646.70000000000005</v>
      </c>
      <c r="O24" s="484">
        <f t="shared" si="8"/>
        <v>0</v>
      </c>
      <c r="P24" s="485">
        <f t="shared" si="7"/>
        <v>85.5</v>
      </c>
    </row>
    <row r="25" spans="1:16">
      <c r="A25" s="2161">
        <f t="shared" si="6"/>
        <v>8</v>
      </c>
      <c r="B25" s="2160"/>
      <c r="C25" s="2160"/>
      <c r="D25" s="479" t="s">
        <v>3433</v>
      </c>
      <c r="E25" s="2160">
        <v>20</v>
      </c>
      <c r="F25" s="2160"/>
      <c r="G25" s="2160"/>
      <c r="H25" s="1305">
        <f>E25</f>
        <v>20</v>
      </c>
      <c r="I25" s="1305">
        <f>H25/2</f>
        <v>10</v>
      </c>
      <c r="J25" s="1306">
        <v>4.17</v>
      </c>
      <c r="K25" s="1307">
        <v>0</v>
      </c>
      <c r="L25" s="483">
        <f>TRUNC(((J25+J24)*I25),3)</f>
        <v>84.3</v>
      </c>
      <c r="M25" s="483">
        <f>TRUNC(((K25+K24)*I25),3)</f>
        <v>0</v>
      </c>
      <c r="N25" s="484">
        <f t="shared" si="8"/>
        <v>731</v>
      </c>
      <c r="O25" s="484">
        <f t="shared" si="8"/>
        <v>0</v>
      </c>
      <c r="P25" s="485">
        <f>L25-M25</f>
        <v>84.3</v>
      </c>
    </row>
    <row r="26" spans="1:16">
      <c r="A26" s="2161">
        <f t="shared" si="6"/>
        <v>9</v>
      </c>
      <c r="B26" s="2160"/>
      <c r="C26" s="2160"/>
      <c r="D26" s="479" t="s">
        <v>3433</v>
      </c>
      <c r="E26" s="2160">
        <v>1</v>
      </c>
      <c r="F26" s="2160"/>
      <c r="G26" s="2160"/>
      <c r="H26" s="1305">
        <f>E26</f>
        <v>1</v>
      </c>
      <c r="I26" s="1305">
        <f>H26/2</f>
        <v>0.5</v>
      </c>
      <c r="J26" s="1306">
        <v>4.16</v>
      </c>
      <c r="K26" s="1307">
        <v>0</v>
      </c>
      <c r="L26" s="483">
        <f>TRUNC(((J26+J25)*I26),3)</f>
        <v>4.165</v>
      </c>
      <c r="M26" s="483">
        <f>TRUNC(((K26+K25)*I26),3)</f>
        <v>0</v>
      </c>
      <c r="N26" s="484">
        <f t="shared" si="8"/>
        <v>735.16499999999996</v>
      </c>
      <c r="O26" s="484">
        <f t="shared" si="8"/>
        <v>0</v>
      </c>
      <c r="P26" s="485">
        <f>L26-M26</f>
        <v>4.165</v>
      </c>
    </row>
    <row r="27" spans="1:16" ht="15.75" thickBot="1">
      <c r="A27" s="2162" t="s">
        <v>3979</v>
      </c>
      <c r="B27" s="2163"/>
      <c r="C27" s="2163"/>
      <c r="D27" s="2163"/>
      <c r="E27" s="2163"/>
      <c r="F27" s="2163"/>
      <c r="G27" s="2163"/>
      <c r="H27" s="1313">
        <f>SUM(H16:H26)</f>
        <v>181</v>
      </c>
      <c r="I27" s="1349"/>
      <c r="J27" s="1314">
        <f>SUM(J16:J26)</f>
        <v>44.879999999999995</v>
      </c>
      <c r="K27" s="1314">
        <f>SUM(K16:K26)</f>
        <v>0</v>
      </c>
      <c r="L27" s="1314">
        <f>SUM(L16:L26)</f>
        <v>735.16499999999996</v>
      </c>
      <c r="M27" s="1314">
        <f>SUM(M16:M26)</f>
        <v>0</v>
      </c>
      <c r="N27" s="1314">
        <f>N26</f>
        <v>735.16499999999996</v>
      </c>
      <c r="O27" s="1314">
        <f>O26</f>
        <v>0</v>
      </c>
      <c r="P27" s="1315">
        <f>SUM(P16:P26)</f>
        <v>735.16499999999996</v>
      </c>
    </row>
    <row r="28" spans="1:16">
      <c r="A28" s="1308"/>
      <c r="B28" s="1309"/>
      <c r="C28" s="1309"/>
      <c r="D28" s="1309"/>
      <c r="E28" s="1309"/>
      <c r="F28" s="1309"/>
      <c r="G28" s="1309"/>
      <c r="H28" s="1309"/>
      <c r="I28" s="1309"/>
      <c r="J28" s="1310"/>
      <c r="K28" s="1310"/>
      <c r="L28" s="1311"/>
      <c r="M28" s="1311"/>
      <c r="N28" s="1311"/>
      <c r="O28" s="1311"/>
      <c r="P28" s="1312"/>
    </row>
    <row r="29" spans="1:16">
      <c r="A29" s="2164" t="s">
        <v>4014</v>
      </c>
      <c r="B29" s="2165"/>
      <c r="C29" s="2165"/>
      <c r="D29" s="2165"/>
      <c r="E29" s="2165"/>
      <c r="F29" s="2165"/>
      <c r="G29" s="2165"/>
      <c r="H29" s="2165"/>
      <c r="I29" s="2165"/>
      <c r="J29" s="2165"/>
      <c r="K29" s="2165"/>
      <c r="L29" s="2165"/>
      <c r="M29" s="2165"/>
      <c r="N29" s="2165"/>
      <c r="O29" s="2165"/>
      <c r="P29" s="2166"/>
    </row>
    <row r="30" spans="1:16">
      <c r="A30" s="495" t="s">
        <v>4015</v>
      </c>
      <c r="B30" s="496"/>
      <c r="C30" s="496"/>
      <c r="D30" s="497"/>
      <c r="E30" s="498">
        <f>IMPRIMAÇÃO!E14</f>
        <v>9.1</v>
      </c>
      <c r="F30" s="499" t="s">
        <v>3982</v>
      </c>
      <c r="G30" s="500"/>
      <c r="H30" s="500"/>
      <c r="I30" s="500"/>
      <c r="J30" s="501" t="s">
        <v>4016</v>
      </c>
      <c r="K30" s="502">
        <f>BASE!I14</f>
        <v>0.2</v>
      </c>
      <c r="L30" s="499" t="s">
        <v>3982</v>
      </c>
      <c r="M30" s="503"/>
      <c r="N30" s="501" t="s">
        <v>4017</v>
      </c>
      <c r="O30" s="504">
        <f>N27</f>
        <v>735.16499999999996</v>
      </c>
      <c r="P30" s="505" t="s">
        <v>4013</v>
      </c>
    </row>
    <row r="31" spans="1:16">
      <c r="A31" s="495" t="s">
        <v>4018</v>
      </c>
      <c r="B31" s="496"/>
      <c r="C31" s="496"/>
      <c r="D31" s="496"/>
      <c r="E31" s="502">
        <f>((2*E32)+(1*E33))+E30</f>
        <v>9.6999999999999993</v>
      </c>
      <c r="F31" s="499" t="s">
        <v>3982</v>
      </c>
      <c r="G31" s="506"/>
      <c r="H31" s="506"/>
      <c r="I31" s="506"/>
      <c r="J31" s="501" t="s">
        <v>4019</v>
      </c>
      <c r="K31" s="502">
        <f>'SUB BASE'!I14</f>
        <v>0.2</v>
      </c>
      <c r="L31" s="499" t="s">
        <v>3982</v>
      </c>
      <c r="M31" s="503"/>
      <c r="N31" s="501" t="s">
        <v>4020</v>
      </c>
      <c r="O31" s="504">
        <f>O27</f>
        <v>0</v>
      </c>
      <c r="P31" s="505" t="s">
        <v>4013</v>
      </c>
    </row>
    <row r="32" spans="1:16">
      <c r="A32" s="495" t="s">
        <v>4021</v>
      </c>
      <c r="B32" s="496"/>
      <c r="C32" s="496"/>
      <c r="D32" s="496"/>
      <c r="E32" s="502">
        <v>0.15</v>
      </c>
      <c r="F32" s="499" t="s">
        <v>3982</v>
      </c>
      <c r="G32" s="500"/>
      <c r="H32" s="500"/>
      <c r="I32" s="500"/>
      <c r="J32" s="501"/>
      <c r="K32" s="502">
        <v>0</v>
      </c>
      <c r="L32" s="499" t="s">
        <v>3982</v>
      </c>
      <c r="M32" s="503"/>
      <c r="N32" s="501" t="s">
        <v>4023</v>
      </c>
      <c r="O32" s="504">
        <f>P27</f>
        <v>735.16499999999996</v>
      </c>
      <c r="P32" s="505" t="s">
        <v>4013</v>
      </c>
    </row>
    <row r="33" spans="1:16">
      <c r="A33" s="495" t="s">
        <v>4024</v>
      </c>
      <c r="B33" s="496"/>
      <c r="C33" s="496"/>
      <c r="D33" s="496"/>
      <c r="E33" s="502">
        <v>0.3</v>
      </c>
      <c r="F33" s="499" t="s">
        <v>3982</v>
      </c>
      <c r="G33" s="500"/>
      <c r="H33" s="500"/>
      <c r="I33" s="500"/>
      <c r="J33" s="1322" t="s">
        <v>4025</v>
      </c>
      <c r="K33" s="1316">
        <v>2.5000000000000001E-2</v>
      </c>
      <c r="L33" s="1317" t="s">
        <v>3982</v>
      </c>
      <c r="M33" s="1318"/>
      <c r="N33" s="1319"/>
      <c r="O33" s="1319"/>
      <c r="P33" s="1320"/>
    </row>
    <row r="34" spans="1:16">
      <c r="A34" s="495"/>
      <c r="B34" s="496"/>
      <c r="C34" s="496"/>
      <c r="D34" s="496"/>
      <c r="E34" s="502"/>
      <c r="F34" s="499"/>
      <c r="G34" s="500"/>
      <c r="H34" s="500"/>
      <c r="I34" s="500"/>
      <c r="J34" s="501" t="s">
        <v>4026</v>
      </c>
      <c r="K34" s="502">
        <f>K30+K31+K32+K33</f>
        <v>0.42500000000000004</v>
      </c>
      <c r="L34" s="499" t="s">
        <v>3982</v>
      </c>
      <c r="M34" s="503"/>
      <c r="N34" s="501"/>
      <c r="O34" s="504"/>
      <c r="P34" s="505"/>
    </row>
    <row r="35" spans="1:16">
      <c r="A35" s="2181"/>
      <c r="B35" s="2157"/>
      <c r="C35" s="2157"/>
      <c r="D35" s="2157"/>
      <c r="E35" s="2157"/>
      <c r="F35" s="2157"/>
      <c r="G35" s="2157"/>
      <c r="H35" s="2157"/>
      <c r="I35" s="2157"/>
      <c r="J35" s="2157"/>
      <c r="K35" s="2157"/>
      <c r="L35" s="2157"/>
      <c r="M35" s="2157"/>
      <c r="N35" s="2157"/>
      <c r="O35" s="2157"/>
      <c r="P35" s="2158"/>
    </row>
    <row r="36" spans="1:16">
      <c r="A36" s="2167" t="s">
        <v>4027</v>
      </c>
      <c r="B36" s="2168"/>
      <c r="C36" s="2168"/>
      <c r="D36" s="2168"/>
      <c r="E36" s="2168"/>
      <c r="F36" s="2168"/>
      <c r="G36" s="2168"/>
      <c r="H36" s="2168"/>
      <c r="I36" s="2168"/>
      <c r="J36" s="2168" t="s">
        <v>4028</v>
      </c>
      <c r="K36" s="2168"/>
      <c r="L36" s="2168"/>
      <c r="M36" s="2168"/>
      <c r="N36" s="2168"/>
      <c r="O36" s="2168"/>
      <c r="P36" s="2180"/>
    </row>
    <row r="37" spans="1:16">
      <c r="A37" s="2153"/>
      <c r="B37" s="2154"/>
      <c r="C37" s="2154"/>
      <c r="D37" s="2154"/>
      <c r="E37" s="2154"/>
      <c r="F37" s="2154"/>
      <c r="G37" s="2154"/>
      <c r="H37" s="2154"/>
      <c r="I37" s="2154"/>
      <c r="J37" s="2154"/>
      <c r="K37" s="2154"/>
      <c r="L37" s="2154"/>
      <c r="M37" s="2154"/>
      <c r="N37" s="2154"/>
      <c r="O37" s="2154"/>
      <c r="P37" s="2159"/>
    </row>
    <row r="38" spans="1:16">
      <c r="A38" s="2153"/>
      <c r="B38" s="2154"/>
      <c r="C38" s="2154"/>
      <c r="D38" s="2154"/>
      <c r="E38" s="2154"/>
      <c r="F38" s="2154"/>
      <c r="G38" s="2154"/>
      <c r="H38" s="2154"/>
      <c r="I38" s="2154"/>
      <c r="J38" s="1321"/>
      <c r="K38" s="1321" t="s">
        <v>4029</v>
      </c>
      <c r="L38" s="1321"/>
      <c r="M38" s="1321" t="s">
        <v>17949</v>
      </c>
      <c r="N38" s="1321">
        <f>TRUNC(((J17+J16)*I17),3)</f>
        <v>77.7</v>
      </c>
      <c r="O38" s="1321" t="s">
        <v>4013</v>
      </c>
      <c r="P38" s="1379"/>
    </row>
    <row r="39" spans="1:16">
      <c r="A39" s="2153"/>
      <c r="B39" s="2154"/>
      <c r="C39" s="2154"/>
      <c r="D39" s="2154"/>
      <c r="E39" s="2154"/>
      <c r="F39" s="2154"/>
      <c r="G39" s="2154"/>
      <c r="H39" s="2154"/>
      <c r="I39" s="2154"/>
      <c r="J39" s="1321"/>
      <c r="K39" s="1321"/>
      <c r="L39" s="1321"/>
      <c r="M39" s="1321"/>
      <c r="N39" s="1321"/>
      <c r="O39" s="1321"/>
      <c r="P39" s="1379"/>
    </row>
    <row r="40" spans="1:16" ht="15.75" thickBot="1">
      <c r="A40" s="2155"/>
      <c r="B40" s="2156"/>
      <c r="C40" s="2156"/>
      <c r="D40" s="2156"/>
      <c r="E40" s="2156"/>
      <c r="F40" s="2156"/>
      <c r="G40" s="2156"/>
      <c r="H40" s="2156"/>
      <c r="I40" s="2156"/>
      <c r="J40" s="1380"/>
      <c r="K40" s="1380" t="s">
        <v>4030</v>
      </c>
      <c r="L40" s="1380"/>
      <c r="M40" s="1380" t="s">
        <v>4031</v>
      </c>
      <c r="N40" s="1380">
        <f>TRUNC(((K17+K16)*I17),3)</f>
        <v>0</v>
      </c>
      <c r="O40" s="1380" t="s">
        <v>4013</v>
      </c>
      <c r="P40" s="1381"/>
    </row>
  </sheetData>
  <mergeCells count="49">
    <mergeCell ref="J36:P36"/>
    <mergeCell ref="A35:I35"/>
    <mergeCell ref="A20:C20"/>
    <mergeCell ref="A21:C21"/>
    <mergeCell ref="A22:C22"/>
    <mergeCell ref="A23:C23"/>
    <mergeCell ref="E20:G20"/>
    <mergeCell ref="E21:G21"/>
    <mergeCell ref="E22:G22"/>
    <mergeCell ref="E23:G23"/>
    <mergeCell ref="E24:G24"/>
    <mergeCell ref="A25:C25"/>
    <mergeCell ref="E25:G25"/>
    <mergeCell ref="A26:C26"/>
    <mergeCell ref="B8:P8"/>
    <mergeCell ref="B9:P9"/>
    <mergeCell ref="A10:P10"/>
    <mergeCell ref="A11:P11"/>
    <mergeCell ref="A12:G15"/>
    <mergeCell ref="H12:H14"/>
    <mergeCell ref="I12:I14"/>
    <mergeCell ref="J12:K13"/>
    <mergeCell ref="L12:P12"/>
    <mergeCell ref="L13:M13"/>
    <mergeCell ref="N13:O13"/>
    <mergeCell ref="P13:P14"/>
    <mergeCell ref="A37:I40"/>
    <mergeCell ref="J35:P35"/>
    <mergeCell ref="J37:P37"/>
    <mergeCell ref="E16:G16"/>
    <mergeCell ref="A18:C18"/>
    <mergeCell ref="E18:G18"/>
    <mergeCell ref="A19:C19"/>
    <mergeCell ref="E19:G19"/>
    <mergeCell ref="A17:C17"/>
    <mergeCell ref="E17:G17"/>
    <mergeCell ref="A16:C16"/>
    <mergeCell ref="A24:C24"/>
    <mergeCell ref="E26:G26"/>
    <mergeCell ref="A27:G27"/>
    <mergeCell ref="A29:P29"/>
    <mergeCell ref="A36:I36"/>
    <mergeCell ref="B7:P7"/>
    <mergeCell ref="B6:P6"/>
    <mergeCell ref="A1:P1"/>
    <mergeCell ref="A2:P2"/>
    <mergeCell ref="A3:P3"/>
    <mergeCell ref="A4:P4"/>
    <mergeCell ref="A5:P5"/>
  </mergeCells>
  <pageMargins left="0.70866141732283472" right="0.70866141732283472" top="0.35433070866141736" bottom="0.74803149606299213" header="0.11811023622047245" footer="0.31496062992125984"/>
  <pageSetup paperSize="9" scale="82" fitToHeight="100" orientation="landscape" r:id="rId1"/>
  <headerFooter scaleWithDoc="0">
    <oddHeader>&amp;RPágina &amp;P de &amp;N</oddHeader>
    <oddFooter>&amp;R&amp;G</oddFooter>
  </headerFooter>
  <drawing r:id="rId2"/>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Planilha46">
    <pageSetUpPr fitToPage="1"/>
  </sheetPr>
  <dimension ref="A1:P59"/>
  <sheetViews>
    <sheetView view="pageBreakPreview" zoomScaleNormal="100" zoomScaleSheetLayoutView="100" workbookViewId="0">
      <selection activeCell="F21" sqref="F21"/>
    </sheetView>
  </sheetViews>
  <sheetFormatPr defaultColWidth="9.140625" defaultRowHeight="15"/>
  <cols>
    <col min="1" max="1" width="7.28515625" style="53" customWidth="1"/>
    <col min="2" max="2" width="5.42578125" style="53" customWidth="1"/>
    <col min="3" max="3" width="4.85546875" style="53" customWidth="1"/>
    <col min="4" max="4" width="4.42578125" style="53" customWidth="1"/>
    <col min="5" max="5" width="8.85546875" style="53" customWidth="1"/>
    <col min="6" max="6" width="3.42578125" style="53" customWidth="1"/>
    <col min="7" max="7" width="7.140625" style="53" customWidth="1"/>
    <col min="8" max="16" width="20.5703125" style="53" customWidth="1"/>
    <col min="17" max="16384" width="9.140625" style="53"/>
  </cols>
  <sheetData>
    <row r="1" spans="1:16" ht="18">
      <c r="A1" s="2147" t="s">
        <v>0</v>
      </c>
      <c r="B1" s="2148"/>
      <c r="C1" s="2148"/>
      <c r="D1" s="2148"/>
      <c r="E1" s="2148"/>
      <c r="F1" s="2148"/>
      <c r="G1" s="2148"/>
      <c r="H1" s="2148"/>
      <c r="I1" s="2148"/>
      <c r="J1" s="2148"/>
      <c r="K1" s="2148"/>
      <c r="L1" s="2148"/>
      <c r="M1" s="2148"/>
      <c r="N1" s="2148"/>
      <c r="O1" s="2148"/>
      <c r="P1" s="2149"/>
    </row>
    <row r="2" spans="1:16" ht="15.75">
      <c r="A2" s="1977" t="s">
        <v>3314</v>
      </c>
      <c r="B2" s="1978"/>
      <c r="C2" s="1978"/>
      <c r="D2" s="1978"/>
      <c r="E2" s="1978"/>
      <c r="F2" s="1978"/>
      <c r="G2" s="1978"/>
      <c r="H2" s="1978"/>
      <c r="I2" s="1978"/>
      <c r="J2" s="1978"/>
      <c r="K2" s="1978"/>
      <c r="L2" s="1978"/>
      <c r="M2" s="1978"/>
      <c r="N2" s="1978"/>
      <c r="O2" s="1978"/>
      <c r="P2" s="1979"/>
    </row>
    <row r="3" spans="1:16">
      <c r="A3" s="1980" t="s">
        <v>9824</v>
      </c>
      <c r="B3" s="1981"/>
      <c r="C3" s="1981"/>
      <c r="D3" s="1981"/>
      <c r="E3" s="1981"/>
      <c r="F3" s="1981"/>
      <c r="G3" s="1981"/>
      <c r="H3" s="1981"/>
      <c r="I3" s="1981"/>
      <c r="J3" s="1981"/>
      <c r="K3" s="1981"/>
      <c r="L3" s="1981"/>
      <c r="M3" s="1981"/>
      <c r="N3" s="1981"/>
      <c r="O3" s="1981"/>
      <c r="P3" s="1982"/>
    </row>
    <row r="4" spans="1:16">
      <c r="A4" s="1980" t="s">
        <v>9825</v>
      </c>
      <c r="B4" s="1981"/>
      <c r="C4" s="1981"/>
      <c r="D4" s="1981"/>
      <c r="E4" s="1981"/>
      <c r="F4" s="1981"/>
      <c r="G4" s="1981"/>
      <c r="H4" s="1981"/>
      <c r="I4" s="1981"/>
      <c r="J4" s="1981"/>
      <c r="K4" s="1981"/>
      <c r="L4" s="1981"/>
      <c r="M4" s="1981"/>
      <c r="N4" s="1981"/>
      <c r="O4" s="1981"/>
      <c r="P4" s="1982"/>
    </row>
    <row r="5" spans="1:16">
      <c r="A5" s="2150" t="s">
        <v>4</v>
      </c>
      <c r="B5" s="2151"/>
      <c r="C5" s="2151"/>
      <c r="D5" s="2151"/>
      <c r="E5" s="2151"/>
      <c r="F5" s="2151"/>
      <c r="G5" s="2151"/>
      <c r="H5" s="2151"/>
      <c r="I5" s="2151"/>
      <c r="J5" s="2151"/>
      <c r="K5" s="2151"/>
      <c r="L5" s="2151"/>
      <c r="M5" s="2151"/>
      <c r="N5" s="2151"/>
      <c r="O5" s="2151"/>
      <c r="P5" s="2152"/>
    </row>
    <row r="6" spans="1:16">
      <c r="A6" s="470" t="s">
        <v>13</v>
      </c>
      <c r="B6" s="2145" t="str">
        <f>ORÇAMENTO!C6</f>
        <v>PAVIMENTAÇÃO URBANA EM SANTO ANTONIO DO LESTE</v>
      </c>
      <c r="C6" s="2145"/>
      <c r="D6" s="2145"/>
      <c r="E6" s="2145"/>
      <c r="F6" s="2145"/>
      <c r="G6" s="2145"/>
      <c r="H6" s="2145"/>
      <c r="I6" s="2145"/>
      <c r="J6" s="2145"/>
      <c r="K6" s="2145"/>
      <c r="L6" s="2145"/>
      <c r="M6" s="2145"/>
      <c r="N6" s="2145"/>
      <c r="O6" s="2145"/>
      <c r="P6" s="2146"/>
    </row>
    <row r="7" spans="1:16">
      <c r="A7" s="471" t="s">
        <v>50</v>
      </c>
      <c r="B7" s="2143" t="str">
        <f>ORÇAMENTO!C7</f>
        <v>AVENIDA FORTALEZA TRECHO 01</v>
      </c>
      <c r="C7" s="2143"/>
      <c r="D7" s="2143"/>
      <c r="E7" s="2143"/>
      <c r="F7" s="2143"/>
      <c r="G7" s="2143"/>
      <c r="H7" s="2143"/>
      <c r="I7" s="2143"/>
      <c r="J7" s="2143"/>
      <c r="K7" s="2143"/>
      <c r="L7" s="2143"/>
      <c r="M7" s="2143"/>
      <c r="N7" s="2143"/>
      <c r="O7" s="2143"/>
      <c r="P7" s="2144"/>
    </row>
    <row r="8" spans="1:16">
      <c r="A8" s="471" t="s">
        <v>9826</v>
      </c>
      <c r="B8" s="2143" t="str">
        <f>ORÇAMENTO!C8</f>
        <v>PREFEITURA MUNICIPAL DE SANTO ANTONIO DO LESTE</v>
      </c>
      <c r="C8" s="2143"/>
      <c r="D8" s="2143"/>
      <c r="E8" s="2143"/>
      <c r="F8" s="2143"/>
      <c r="G8" s="2143"/>
      <c r="H8" s="2143"/>
      <c r="I8" s="2143"/>
      <c r="J8" s="2143"/>
      <c r="K8" s="2143"/>
      <c r="L8" s="2143"/>
      <c r="M8" s="2143"/>
      <c r="N8" s="2143"/>
      <c r="O8" s="2143"/>
      <c r="P8" s="2144"/>
    </row>
    <row r="9" spans="1:16">
      <c r="A9" s="472" t="s">
        <v>15</v>
      </c>
      <c r="B9" s="2192" t="str">
        <f>ORÇAMENTO!C9</f>
        <v>JANEIRO/2022</v>
      </c>
      <c r="C9" s="2192"/>
      <c r="D9" s="2192"/>
      <c r="E9" s="2192"/>
      <c r="F9" s="2192"/>
      <c r="G9" s="2192"/>
      <c r="H9" s="2192"/>
      <c r="I9" s="2192"/>
      <c r="J9" s="2192"/>
      <c r="K9" s="2192"/>
      <c r="L9" s="2192"/>
      <c r="M9" s="2192"/>
      <c r="N9" s="2192"/>
      <c r="O9" s="2192"/>
      <c r="P9" s="2193"/>
    </row>
    <row r="10" spans="1:16" ht="15.75">
      <c r="A10" s="2194" t="s">
        <v>4002</v>
      </c>
      <c r="B10" s="2195"/>
      <c r="C10" s="2195"/>
      <c r="D10" s="2195"/>
      <c r="E10" s="2195"/>
      <c r="F10" s="2195"/>
      <c r="G10" s="2195"/>
      <c r="H10" s="2195"/>
      <c r="I10" s="2195"/>
      <c r="J10" s="2195"/>
      <c r="K10" s="2195"/>
      <c r="L10" s="2195"/>
      <c r="M10" s="2195"/>
      <c r="N10" s="2195"/>
      <c r="O10" s="2195"/>
      <c r="P10" s="2196"/>
    </row>
    <row r="11" spans="1:16">
      <c r="A11" s="2164" t="s">
        <v>17951</v>
      </c>
      <c r="B11" s="2165"/>
      <c r="C11" s="2165"/>
      <c r="D11" s="2165"/>
      <c r="E11" s="2165"/>
      <c r="F11" s="2165"/>
      <c r="G11" s="2165"/>
      <c r="H11" s="2165"/>
      <c r="I11" s="2165"/>
      <c r="J11" s="2165"/>
      <c r="K11" s="2165"/>
      <c r="L11" s="2165"/>
      <c r="M11" s="2165"/>
      <c r="N11" s="2165"/>
      <c r="O11" s="2165"/>
      <c r="P11" s="2166"/>
    </row>
    <row r="12" spans="1:16">
      <c r="A12" s="2182" t="s">
        <v>4003</v>
      </c>
      <c r="B12" s="2183"/>
      <c r="C12" s="2183"/>
      <c r="D12" s="2183"/>
      <c r="E12" s="2183"/>
      <c r="F12" s="2183"/>
      <c r="G12" s="2184"/>
      <c r="H12" s="2197" t="s">
        <v>9827</v>
      </c>
      <c r="I12" s="2199" t="s">
        <v>9828</v>
      </c>
      <c r="J12" s="2197" t="s">
        <v>4006</v>
      </c>
      <c r="K12" s="2184"/>
      <c r="L12" s="2203" t="s">
        <v>4007</v>
      </c>
      <c r="M12" s="2203"/>
      <c r="N12" s="2203"/>
      <c r="O12" s="2203"/>
      <c r="P12" s="2204"/>
    </row>
    <row r="13" spans="1:16">
      <c r="A13" s="2185"/>
      <c r="B13" s="2186"/>
      <c r="C13" s="2186"/>
      <c r="D13" s="2186"/>
      <c r="E13" s="2186"/>
      <c r="F13" s="2186"/>
      <c r="G13" s="2187"/>
      <c r="H13" s="2198"/>
      <c r="I13" s="2200"/>
      <c r="J13" s="2201"/>
      <c r="K13" s="2202"/>
      <c r="L13" s="2205" t="s">
        <v>4008</v>
      </c>
      <c r="M13" s="2206"/>
      <c r="N13" s="2205" t="s">
        <v>4009</v>
      </c>
      <c r="O13" s="2206"/>
      <c r="P13" s="2207" t="s">
        <v>4010</v>
      </c>
    </row>
    <row r="14" spans="1:16">
      <c r="A14" s="2185"/>
      <c r="B14" s="2186"/>
      <c r="C14" s="2186"/>
      <c r="D14" s="2186"/>
      <c r="E14" s="2186"/>
      <c r="F14" s="2186"/>
      <c r="G14" s="2187"/>
      <c r="H14" s="2198"/>
      <c r="I14" s="2200"/>
      <c r="J14" s="1008" t="s">
        <v>4011</v>
      </c>
      <c r="K14" s="473" t="s">
        <v>4012</v>
      </c>
      <c r="L14" s="1008" t="s">
        <v>4011</v>
      </c>
      <c r="M14" s="473" t="s">
        <v>4012</v>
      </c>
      <c r="N14" s="473" t="s">
        <v>4011</v>
      </c>
      <c r="O14" s="473" t="s">
        <v>4012</v>
      </c>
      <c r="P14" s="2208"/>
    </row>
    <row r="15" spans="1:16">
      <c r="A15" s="2185"/>
      <c r="B15" s="2186"/>
      <c r="C15" s="2186"/>
      <c r="D15" s="2186"/>
      <c r="E15" s="2186"/>
      <c r="F15" s="2186"/>
      <c r="G15" s="2187"/>
      <c r="H15" s="474" t="s">
        <v>3982</v>
      </c>
      <c r="I15" s="475" t="s">
        <v>3982</v>
      </c>
      <c r="J15" s="476" t="s">
        <v>22</v>
      </c>
      <c r="K15" s="476" t="s">
        <v>22</v>
      </c>
      <c r="L15" s="477" t="s">
        <v>4013</v>
      </c>
      <c r="M15" s="477" t="s">
        <v>4013</v>
      </c>
      <c r="N15" s="477" t="s">
        <v>4013</v>
      </c>
      <c r="O15" s="477" t="s">
        <v>4013</v>
      </c>
      <c r="P15" s="478" t="s">
        <v>4013</v>
      </c>
    </row>
    <row r="16" spans="1:16">
      <c r="A16" s="2191">
        <v>0</v>
      </c>
      <c r="B16" s="2189"/>
      <c r="C16" s="2190"/>
      <c r="D16" s="479" t="s">
        <v>3433</v>
      </c>
      <c r="E16" s="2188">
        <v>0</v>
      </c>
      <c r="F16" s="2189"/>
      <c r="G16" s="2190"/>
      <c r="H16" s="480">
        <v>0</v>
      </c>
      <c r="I16" s="481">
        <f t="shared" ref="I16:I26" si="0">H16/2</f>
        <v>0</v>
      </c>
      <c r="J16" s="774">
        <v>4.16</v>
      </c>
      <c r="K16" s="482">
        <v>0</v>
      </c>
      <c r="L16" s="483">
        <v>0</v>
      </c>
      <c r="M16" s="483">
        <v>0</v>
      </c>
      <c r="N16" s="484">
        <v>0</v>
      </c>
      <c r="O16" s="484">
        <v>0</v>
      </c>
      <c r="P16" s="485">
        <f t="shared" ref="P16:P23" si="1">L16-M16</f>
        <v>0</v>
      </c>
    </row>
    <row r="17" spans="1:16">
      <c r="A17" s="2191">
        <v>0</v>
      </c>
      <c r="B17" s="2189"/>
      <c r="C17" s="2190"/>
      <c r="D17" s="479" t="s">
        <v>3433</v>
      </c>
      <c r="E17" s="2188">
        <v>20</v>
      </c>
      <c r="F17" s="2189"/>
      <c r="G17" s="2190"/>
      <c r="H17" s="486">
        <f>E17</f>
        <v>20</v>
      </c>
      <c r="I17" s="481">
        <f t="shared" si="0"/>
        <v>10</v>
      </c>
      <c r="J17" s="774">
        <v>4.26</v>
      </c>
      <c r="K17" s="487">
        <v>0</v>
      </c>
      <c r="L17" s="483">
        <f>TRUNC(((J17+J16)*I17),3)</f>
        <v>84.2</v>
      </c>
      <c r="M17" s="483">
        <f>TRUNC(((K17+K16)*I17),3)</f>
        <v>0</v>
      </c>
      <c r="N17" s="484">
        <f>L17+N16</f>
        <v>84.2</v>
      </c>
      <c r="O17" s="484">
        <f>M17+O16</f>
        <v>0</v>
      </c>
      <c r="P17" s="485">
        <f t="shared" si="1"/>
        <v>84.2</v>
      </c>
    </row>
    <row r="18" spans="1:16">
      <c r="A18" s="2191">
        <f>A17+1</f>
        <v>1</v>
      </c>
      <c r="B18" s="2189"/>
      <c r="C18" s="2190"/>
      <c r="D18" s="479" t="s">
        <v>3433</v>
      </c>
      <c r="E18" s="2188">
        <v>20</v>
      </c>
      <c r="F18" s="2189"/>
      <c r="G18" s="2190"/>
      <c r="H18" s="486">
        <f t="shared" ref="H18:H26" si="2">E18</f>
        <v>20</v>
      </c>
      <c r="I18" s="481">
        <f t="shared" si="0"/>
        <v>10</v>
      </c>
      <c r="J18" s="774">
        <v>4.3600000000000003</v>
      </c>
      <c r="K18" s="487">
        <v>0</v>
      </c>
      <c r="L18" s="483">
        <f t="shared" ref="L18:L23" si="3">TRUNC(((J18+J17)*I18),3)</f>
        <v>86.2</v>
      </c>
      <c r="M18" s="483">
        <f t="shared" ref="M18:M23" si="4">TRUNC(((K18+K17)*I18),3)</f>
        <v>0</v>
      </c>
      <c r="N18" s="484">
        <f t="shared" ref="N18:O23" si="5">L18+N17</f>
        <v>170.4</v>
      </c>
      <c r="O18" s="484">
        <f t="shared" si="5"/>
        <v>0</v>
      </c>
      <c r="P18" s="485">
        <f t="shared" si="1"/>
        <v>86.2</v>
      </c>
    </row>
    <row r="19" spans="1:16">
      <c r="A19" s="2191">
        <f t="shared" ref="A19:A25" si="6">A18+1</f>
        <v>2</v>
      </c>
      <c r="B19" s="2189"/>
      <c r="C19" s="2190"/>
      <c r="D19" s="479" t="s">
        <v>3433</v>
      </c>
      <c r="E19" s="2188">
        <v>20</v>
      </c>
      <c r="F19" s="2189"/>
      <c r="G19" s="2190"/>
      <c r="H19" s="486">
        <f t="shared" si="2"/>
        <v>20</v>
      </c>
      <c r="I19" s="481">
        <f t="shared" si="0"/>
        <v>10</v>
      </c>
      <c r="J19" s="774">
        <v>4.47</v>
      </c>
      <c r="K19" s="487">
        <v>0</v>
      </c>
      <c r="L19" s="483">
        <f t="shared" si="3"/>
        <v>88.3</v>
      </c>
      <c r="M19" s="483">
        <f t="shared" si="4"/>
        <v>0</v>
      </c>
      <c r="N19" s="484">
        <f t="shared" si="5"/>
        <v>258.7</v>
      </c>
      <c r="O19" s="484">
        <f t="shared" si="5"/>
        <v>0</v>
      </c>
      <c r="P19" s="485">
        <f t="shared" si="1"/>
        <v>88.3</v>
      </c>
    </row>
    <row r="20" spans="1:16">
      <c r="A20" s="2191">
        <f t="shared" si="6"/>
        <v>3</v>
      </c>
      <c r="B20" s="2189"/>
      <c r="C20" s="2190"/>
      <c r="D20" s="479" t="s">
        <v>3433</v>
      </c>
      <c r="E20" s="2188">
        <v>20</v>
      </c>
      <c r="F20" s="2189"/>
      <c r="G20" s="2190"/>
      <c r="H20" s="486">
        <f t="shared" si="2"/>
        <v>20</v>
      </c>
      <c r="I20" s="481">
        <f t="shared" si="0"/>
        <v>10</v>
      </c>
      <c r="J20" s="774">
        <v>4.41</v>
      </c>
      <c r="K20" s="487">
        <v>0</v>
      </c>
      <c r="L20" s="483">
        <f t="shared" si="3"/>
        <v>88.8</v>
      </c>
      <c r="M20" s="483">
        <f t="shared" si="4"/>
        <v>0</v>
      </c>
      <c r="N20" s="484">
        <f t="shared" si="5"/>
        <v>347.5</v>
      </c>
      <c r="O20" s="484">
        <f t="shared" si="5"/>
        <v>0</v>
      </c>
      <c r="P20" s="485">
        <f t="shared" si="1"/>
        <v>88.8</v>
      </c>
    </row>
    <row r="21" spans="1:16">
      <c r="A21" s="2191">
        <f t="shared" si="6"/>
        <v>4</v>
      </c>
      <c r="B21" s="2189"/>
      <c r="C21" s="2190"/>
      <c r="D21" s="479" t="s">
        <v>3433</v>
      </c>
      <c r="E21" s="2188">
        <v>20</v>
      </c>
      <c r="F21" s="2189"/>
      <c r="G21" s="2190"/>
      <c r="H21" s="486">
        <f t="shared" si="2"/>
        <v>20</v>
      </c>
      <c r="I21" s="481">
        <f t="shared" si="0"/>
        <v>10</v>
      </c>
      <c r="J21" s="774">
        <v>4.2300000000000004</v>
      </c>
      <c r="K21" s="487">
        <v>0</v>
      </c>
      <c r="L21" s="483">
        <f t="shared" si="3"/>
        <v>86.4</v>
      </c>
      <c r="M21" s="483">
        <f t="shared" si="4"/>
        <v>0</v>
      </c>
      <c r="N21" s="484">
        <f t="shared" si="5"/>
        <v>433.9</v>
      </c>
      <c r="O21" s="484">
        <f t="shared" si="5"/>
        <v>0</v>
      </c>
      <c r="P21" s="485">
        <f t="shared" si="1"/>
        <v>86.4</v>
      </c>
    </row>
    <row r="22" spans="1:16">
      <c r="A22" s="2191">
        <f t="shared" si="6"/>
        <v>5</v>
      </c>
      <c r="B22" s="2189"/>
      <c r="C22" s="2190"/>
      <c r="D22" s="479" t="s">
        <v>3433</v>
      </c>
      <c r="E22" s="2188">
        <v>20</v>
      </c>
      <c r="F22" s="2189"/>
      <c r="G22" s="2190"/>
      <c r="H22" s="486">
        <f t="shared" si="2"/>
        <v>20</v>
      </c>
      <c r="I22" s="481">
        <f t="shared" si="0"/>
        <v>10</v>
      </c>
      <c r="J22" s="774">
        <v>3.99</v>
      </c>
      <c r="K22" s="487">
        <v>0</v>
      </c>
      <c r="L22" s="483">
        <f t="shared" si="3"/>
        <v>82.2</v>
      </c>
      <c r="M22" s="483">
        <f t="shared" si="4"/>
        <v>0</v>
      </c>
      <c r="N22" s="484">
        <f t="shared" si="5"/>
        <v>516.1</v>
      </c>
      <c r="O22" s="484">
        <f t="shared" si="5"/>
        <v>0</v>
      </c>
      <c r="P22" s="485">
        <f t="shared" si="1"/>
        <v>82.2</v>
      </c>
    </row>
    <row r="23" spans="1:16">
      <c r="A23" s="2191">
        <f t="shared" si="6"/>
        <v>6</v>
      </c>
      <c r="B23" s="2189"/>
      <c r="C23" s="2190"/>
      <c r="D23" s="479" t="s">
        <v>3433</v>
      </c>
      <c r="E23" s="2188">
        <v>20</v>
      </c>
      <c r="F23" s="2189"/>
      <c r="G23" s="2190"/>
      <c r="H23" s="486">
        <f t="shared" si="2"/>
        <v>20</v>
      </c>
      <c r="I23" s="481">
        <f t="shared" si="0"/>
        <v>10</v>
      </c>
      <c r="J23" s="774">
        <v>4.17</v>
      </c>
      <c r="K23" s="487">
        <v>0</v>
      </c>
      <c r="L23" s="483">
        <f t="shared" si="3"/>
        <v>81.599999999999994</v>
      </c>
      <c r="M23" s="483">
        <f t="shared" si="4"/>
        <v>0</v>
      </c>
      <c r="N23" s="484">
        <f t="shared" si="5"/>
        <v>597.70000000000005</v>
      </c>
      <c r="O23" s="484">
        <f t="shared" si="5"/>
        <v>0</v>
      </c>
      <c r="P23" s="485">
        <f t="shared" si="1"/>
        <v>81.599999999999994</v>
      </c>
    </row>
    <row r="24" spans="1:16">
      <c r="A24" s="2191">
        <f t="shared" si="6"/>
        <v>7</v>
      </c>
      <c r="B24" s="2189"/>
      <c r="C24" s="2190"/>
      <c r="D24" s="479" t="s">
        <v>3433</v>
      </c>
      <c r="E24" s="2188">
        <v>20</v>
      </c>
      <c r="F24" s="2189"/>
      <c r="G24" s="2190"/>
      <c r="H24" s="486">
        <f t="shared" si="2"/>
        <v>20</v>
      </c>
      <c r="I24" s="481">
        <f t="shared" si="0"/>
        <v>10</v>
      </c>
      <c r="J24" s="774">
        <v>5.05</v>
      </c>
      <c r="K24" s="487">
        <v>0</v>
      </c>
      <c r="L24" s="483">
        <f>TRUNC(((J24+J23)*I24),3)</f>
        <v>92.2</v>
      </c>
      <c r="M24" s="483">
        <f>TRUNC(((K24+K23)*I24),3)</f>
        <v>0</v>
      </c>
      <c r="N24" s="484">
        <f t="shared" ref="N24:O32" si="7">L24+N23</f>
        <v>689.90000000000009</v>
      </c>
      <c r="O24" s="484">
        <f t="shared" si="7"/>
        <v>0</v>
      </c>
      <c r="P24" s="485">
        <f>L24-M24</f>
        <v>92.2</v>
      </c>
    </row>
    <row r="25" spans="1:16">
      <c r="A25" s="2191">
        <f t="shared" si="6"/>
        <v>8</v>
      </c>
      <c r="B25" s="2189"/>
      <c r="C25" s="2190"/>
      <c r="D25" s="479" t="s">
        <v>3433</v>
      </c>
      <c r="E25" s="2188">
        <v>20</v>
      </c>
      <c r="F25" s="2189"/>
      <c r="G25" s="2190"/>
      <c r="H25" s="486">
        <f t="shared" si="2"/>
        <v>20</v>
      </c>
      <c r="I25" s="481">
        <f t="shared" si="0"/>
        <v>10</v>
      </c>
      <c r="J25" s="774">
        <v>5.72</v>
      </c>
      <c r="K25" s="487">
        <v>0</v>
      </c>
      <c r="L25" s="483">
        <f>TRUNC(((J25+J24)*I25),3)</f>
        <v>107.7</v>
      </c>
      <c r="M25" s="483">
        <f>TRUNC(((K25+K24)*I25),3)</f>
        <v>0</v>
      </c>
      <c r="N25" s="484">
        <f t="shared" si="7"/>
        <v>797.60000000000014</v>
      </c>
      <c r="O25" s="484">
        <f t="shared" si="7"/>
        <v>0</v>
      </c>
      <c r="P25" s="485">
        <f>L25-M25</f>
        <v>107.7</v>
      </c>
    </row>
    <row r="26" spans="1:16">
      <c r="A26" s="2191">
        <f>A25+1</f>
        <v>9</v>
      </c>
      <c r="B26" s="2189"/>
      <c r="C26" s="2190"/>
      <c r="D26" s="479" t="s">
        <v>3433</v>
      </c>
      <c r="E26" s="2188">
        <v>20</v>
      </c>
      <c r="F26" s="2189"/>
      <c r="G26" s="2190"/>
      <c r="H26" s="486">
        <f t="shared" si="2"/>
        <v>20</v>
      </c>
      <c r="I26" s="481">
        <f t="shared" si="0"/>
        <v>10</v>
      </c>
      <c r="J26" s="774">
        <v>5.73</v>
      </c>
      <c r="K26" s="487">
        <v>0</v>
      </c>
      <c r="L26" s="483">
        <f>TRUNC(((J26+J25)*I26),3)</f>
        <v>114.5</v>
      </c>
      <c r="M26" s="483">
        <f>TRUNC(((K26+K25)*I26),3)</f>
        <v>0</v>
      </c>
      <c r="N26" s="484">
        <f t="shared" si="7"/>
        <v>912.10000000000014</v>
      </c>
      <c r="O26" s="484">
        <f t="shared" si="7"/>
        <v>0</v>
      </c>
      <c r="P26" s="485">
        <f>L26-M26</f>
        <v>114.5</v>
      </c>
    </row>
    <row r="27" spans="1:16">
      <c r="A27" s="2191">
        <f>A26+1</f>
        <v>10</v>
      </c>
      <c r="B27" s="2189"/>
      <c r="C27" s="2190"/>
      <c r="D27" s="479" t="s">
        <v>3433</v>
      </c>
      <c r="E27" s="2188">
        <v>20</v>
      </c>
      <c r="F27" s="2189"/>
      <c r="G27" s="2190"/>
      <c r="H27" s="486">
        <f t="shared" ref="H27:H35" si="8">E27</f>
        <v>20</v>
      </c>
      <c r="I27" s="481">
        <f t="shared" ref="I27:I35" si="9">H27/2</f>
        <v>10</v>
      </c>
      <c r="J27" s="774">
        <v>5.67</v>
      </c>
      <c r="K27" s="487">
        <v>0</v>
      </c>
      <c r="L27" s="483">
        <f t="shared" ref="L27:L32" si="10">TRUNC(((J27+J26)*I27),3)</f>
        <v>114</v>
      </c>
      <c r="M27" s="483">
        <f t="shared" ref="M27:M32" si="11">TRUNC(((K27+K26)*I27),3)</f>
        <v>0</v>
      </c>
      <c r="N27" s="484">
        <f t="shared" si="7"/>
        <v>1026.1000000000001</v>
      </c>
      <c r="O27" s="484">
        <f t="shared" si="7"/>
        <v>0</v>
      </c>
      <c r="P27" s="485">
        <f t="shared" ref="P27:P32" si="12">L27-M27</f>
        <v>114</v>
      </c>
    </row>
    <row r="28" spans="1:16">
      <c r="A28" s="2191">
        <f t="shared" ref="A28:A34" si="13">A27+1</f>
        <v>11</v>
      </c>
      <c r="B28" s="2189"/>
      <c r="C28" s="2190"/>
      <c r="D28" s="479" t="s">
        <v>3433</v>
      </c>
      <c r="E28" s="2188">
        <v>20</v>
      </c>
      <c r="F28" s="2189"/>
      <c r="G28" s="2190"/>
      <c r="H28" s="486">
        <f t="shared" si="8"/>
        <v>20</v>
      </c>
      <c r="I28" s="481">
        <f t="shared" si="9"/>
        <v>10</v>
      </c>
      <c r="J28" s="774">
        <v>5.55</v>
      </c>
      <c r="K28" s="487">
        <v>0</v>
      </c>
      <c r="L28" s="483">
        <f t="shared" si="10"/>
        <v>112.2</v>
      </c>
      <c r="M28" s="483">
        <f t="shared" si="11"/>
        <v>0</v>
      </c>
      <c r="N28" s="484">
        <f t="shared" si="7"/>
        <v>1138.3000000000002</v>
      </c>
      <c r="O28" s="484">
        <f t="shared" si="7"/>
        <v>0</v>
      </c>
      <c r="P28" s="485">
        <f t="shared" si="12"/>
        <v>112.2</v>
      </c>
    </row>
    <row r="29" spans="1:16">
      <c r="A29" s="2191">
        <f t="shared" si="13"/>
        <v>12</v>
      </c>
      <c r="B29" s="2189"/>
      <c r="C29" s="2190"/>
      <c r="D29" s="479" t="s">
        <v>3433</v>
      </c>
      <c r="E29" s="2188">
        <v>20</v>
      </c>
      <c r="F29" s="2189"/>
      <c r="G29" s="2190"/>
      <c r="H29" s="486">
        <f t="shared" si="8"/>
        <v>20</v>
      </c>
      <c r="I29" s="481">
        <f t="shared" si="9"/>
        <v>10</v>
      </c>
      <c r="J29" s="774">
        <v>5.4</v>
      </c>
      <c r="K29" s="487">
        <v>0</v>
      </c>
      <c r="L29" s="483">
        <f t="shared" si="10"/>
        <v>109.5</v>
      </c>
      <c r="M29" s="483">
        <f t="shared" si="11"/>
        <v>0</v>
      </c>
      <c r="N29" s="484">
        <f t="shared" si="7"/>
        <v>1247.8000000000002</v>
      </c>
      <c r="O29" s="484">
        <f t="shared" si="7"/>
        <v>0</v>
      </c>
      <c r="P29" s="485">
        <f t="shared" si="12"/>
        <v>109.5</v>
      </c>
    </row>
    <row r="30" spans="1:16">
      <c r="A30" s="2191">
        <f t="shared" si="13"/>
        <v>13</v>
      </c>
      <c r="B30" s="2189"/>
      <c r="C30" s="2190"/>
      <c r="D30" s="479" t="s">
        <v>3433</v>
      </c>
      <c r="E30" s="2188">
        <v>20</v>
      </c>
      <c r="F30" s="2189"/>
      <c r="G30" s="2190"/>
      <c r="H30" s="486">
        <f t="shared" si="8"/>
        <v>20</v>
      </c>
      <c r="I30" s="481">
        <f t="shared" si="9"/>
        <v>10</v>
      </c>
      <c r="J30" s="774">
        <v>5.25</v>
      </c>
      <c r="K30" s="487">
        <v>0</v>
      </c>
      <c r="L30" s="483">
        <f t="shared" si="10"/>
        <v>106.5</v>
      </c>
      <c r="M30" s="483">
        <f t="shared" si="11"/>
        <v>0</v>
      </c>
      <c r="N30" s="484">
        <f t="shared" si="7"/>
        <v>1354.3000000000002</v>
      </c>
      <c r="O30" s="484">
        <f t="shared" si="7"/>
        <v>0</v>
      </c>
      <c r="P30" s="485">
        <f t="shared" si="12"/>
        <v>106.5</v>
      </c>
    </row>
    <row r="31" spans="1:16">
      <c r="A31" s="2191">
        <f t="shared" si="13"/>
        <v>14</v>
      </c>
      <c r="B31" s="2189"/>
      <c r="C31" s="2190"/>
      <c r="D31" s="479" t="s">
        <v>3433</v>
      </c>
      <c r="E31" s="2188">
        <v>20</v>
      </c>
      <c r="F31" s="2189"/>
      <c r="G31" s="2190"/>
      <c r="H31" s="486">
        <f t="shared" si="8"/>
        <v>20</v>
      </c>
      <c r="I31" s="481">
        <f t="shared" si="9"/>
        <v>10</v>
      </c>
      <c r="J31" s="774">
        <v>5.1100000000000003</v>
      </c>
      <c r="K31" s="487">
        <v>0</v>
      </c>
      <c r="L31" s="483">
        <f t="shared" si="10"/>
        <v>103.6</v>
      </c>
      <c r="M31" s="483">
        <f t="shared" si="11"/>
        <v>0</v>
      </c>
      <c r="N31" s="484">
        <f t="shared" si="7"/>
        <v>1457.9</v>
      </c>
      <c r="O31" s="484">
        <f t="shared" si="7"/>
        <v>0</v>
      </c>
      <c r="P31" s="485">
        <f t="shared" si="12"/>
        <v>103.6</v>
      </c>
    </row>
    <row r="32" spans="1:16">
      <c r="A32" s="2191">
        <f t="shared" si="13"/>
        <v>15</v>
      </c>
      <c r="B32" s="2189"/>
      <c r="C32" s="2190"/>
      <c r="D32" s="479" t="s">
        <v>3433</v>
      </c>
      <c r="E32" s="2188">
        <v>20</v>
      </c>
      <c r="F32" s="2189"/>
      <c r="G32" s="2190"/>
      <c r="H32" s="486">
        <f t="shared" si="8"/>
        <v>20</v>
      </c>
      <c r="I32" s="481">
        <f t="shared" si="9"/>
        <v>10</v>
      </c>
      <c r="J32" s="774">
        <v>4.96</v>
      </c>
      <c r="K32" s="487">
        <v>0</v>
      </c>
      <c r="L32" s="483">
        <f t="shared" si="10"/>
        <v>100.7</v>
      </c>
      <c r="M32" s="483">
        <f t="shared" si="11"/>
        <v>0</v>
      </c>
      <c r="N32" s="484">
        <f t="shared" si="7"/>
        <v>1558.6000000000001</v>
      </c>
      <c r="O32" s="484">
        <f t="shared" si="7"/>
        <v>0</v>
      </c>
      <c r="P32" s="485">
        <f t="shared" si="12"/>
        <v>100.7</v>
      </c>
    </row>
    <row r="33" spans="1:16">
      <c r="A33" s="2191">
        <f t="shared" si="13"/>
        <v>16</v>
      </c>
      <c r="B33" s="2189"/>
      <c r="C33" s="2190"/>
      <c r="D33" s="479" t="s">
        <v>3433</v>
      </c>
      <c r="E33" s="2188">
        <v>20</v>
      </c>
      <c r="F33" s="2189"/>
      <c r="G33" s="2190"/>
      <c r="H33" s="486">
        <f t="shared" si="8"/>
        <v>20</v>
      </c>
      <c r="I33" s="481">
        <f t="shared" si="9"/>
        <v>10</v>
      </c>
      <c r="J33" s="774">
        <v>4.87</v>
      </c>
      <c r="K33" s="487">
        <v>0</v>
      </c>
      <c r="L33" s="483">
        <f>TRUNC(((J33+J32)*I33),3)</f>
        <v>98.3</v>
      </c>
      <c r="M33" s="483">
        <f>TRUNC(((K33+K32)*I33),3)</f>
        <v>0</v>
      </c>
      <c r="N33" s="484">
        <f t="shared" ref="N33:N41" si="14">L33+N32</f>
        <v>1656.9</v>
      </c>
      <c r="O33" s="484">
        <f t="shared" ref="O33:O41" si="15">M33+O32</f>
        <v>0</v>
      </c>
      <c r="P33" s="485">
        <f>L33-M33</f>
        <v>98.3</v>
      </c>
    </row>
    <row r="34" spans="1:16">
      <c r="A34" s="2191">
        <f t="shared" si="13"/>
        <v>17</v>
      </c>
      <c r="B34" s="2189"/>
      <c r="C34" s="2190"/>
      <c r="D34" s="479" t="s">
        <v>3433</v>
      </c>
      <c r="E34" s="2188">
        <v>20</v>
      </c>
      <c r="F34" s="2189"/>
      <c r="G34" s="2190"/>
      <c r="H34" s="486">
        <f t="shared" si="8"/>
        <v>20</v>
      </c>
      <c r="I34" s="481">
        <f t="shared" si="9"/>
        <v>10</v>
      </c>
      <c r="J34" s="774">
        <v>4.87</v>
      </c>
      <c r="K34" s="487">
        <v>0</v>
      </c>
      <c r="L34" s="483">
        <f>TRUNC(((J34+J33)*I34),3)</f>
        <v>97.4</v>
      </c>
      <c r="M34" s="483">
        <f>TRUNC(((K34+K33)*I34),3)</f>
        <v>0</v>
      </c>
      <c r="N34" s="484">
        <f t="shared" si="14"/>
        <v>1754.3000000000002</v>
      </c>
      <c r="O34" s="484">
        <f t="shared" si="15"/>
        <v>0</v>
      </c>
      <c r="P34" s="485">
        <f>L34-M34</f>
        <v>97.4</v>
      </c>
    </row>
    <row r="35" spans="1:16">
      <c r="A35" s="2191">
        <f>A34+1</f>
        <v>18</v>
      </c>
      <c r="B35" s="2189"/>
      <c r="C35" s="2190"/>
      <c r="D35" s="479" t="s">
        <v>3433</v>
      </c>
      <c r="E35" s="2188">
        <v>20</v>
      </c>
      <c r="F35" s="2189"/>
      <c r="G35" s="2190"/>
      <c r="H35" s="486">
        <f t="shared" si="8"/>
        <v>20</v>
      </c>
      <c r="I35" s="481">
        <f t="shared" si="9"/>
        <v>10</v>
      </c>
      <c r="J35" s="774">
        <v>4.9400000000000004</v>
      </c>
      <c r="K35" s="487">
        <v>0</v>
      </c>
      <c r="L35" s="483">
        <f>TRUNC(((J35+J34)*I35),3)</f>
        <v>98.1</v>
      </c>
      <c r="M35" s="483">
        <f>TRUNC(((K35+K34)*I35),3)</f>
        <v>0</v>
      </c>
      <c r="N35" s="484">
        <f t="shared" si="14"/>
        <v>1852.4</v>
      </c>
      <c r="O35" s="484">
        <f t="shared" si="15"/>
        <v>0</v>
      </c>
      <c r="P35" s="485">
        <f>L35-M35</f>
        <v>98.1</v>
      </c>
    </row>
    <row r="36" spans="1:16">
      <c r="A36" s="2191">
        <f>A35+1</f>
        <v>19</v>
      </c>
      <c r="B36" s="2189"/>
      <c r="C36" s="2190"/>
      <c r="D36" s="479" t="s">
        <v>3433</v>
      </c>
      <c r="E36" s="2188">
        <v>20</v>
      </c>
      <c r="F36" s="2189"/>
      <c r="G36" s="2190"/>
      <c r="H36" s="486">
        <f t="shared" ref="H36:H43" si="16">E36</f>
        <v>20</v>
      </c>
      <c r="I36" s="481">
        <f t="shared" ref="I36:I43" si="17">H36/2</f>
        <v>10</v>
      </c>
      <c r="J36" s="774">
        <v>4.3899999999999997</v>
      </c>
      <c r="K36" s="487">
        <v>0</v>
      </c>
      <c r="L36" s="483">
        <f t="shared" ref="L36:L41" si="18">TRUNC(((J36+J35)*I36),3)</f>
        <v>93.3</v>
      </c>
      <c r="M36" s="483">
        <f t="shared" ref="M36:M41" si="19">TRUNC(((K36+K35)*I36),3)</f>
        <v>0</v>
      </c>
      <c r="N36" s="484">
        <f t="shared" si="14"/>
        <v>1945.7</v>
      </c>
      <c r="O36" s="484">
        <f t="shared" si="15"/>
        <v>0</v>
      </c>
      <c r="P36" s="485">
        <f t="shared" ref="P36:P41" si="20">L36-M36</f>
        <v>93.3</v>
      </c>
    </row>
    <row r="37" spans="1:16">
      <c r="A37" s="2191">
        <f t="shared" ref="A37:A45" si="21">A36+1</f>
        <v>20</v>
      </c>
      <c r="B37" s="2189"/>
      <c r="C37" s="2190"/>
      <c r="D37" s="479" t="s">
        <v>3433</v>
      </c>
      <c r="E37" s="2188">
        <v>20</v>
      </c>
      <c r="F37" s="2189"/>
      <c r="G37" s="2190"/>
      <c r="H37" s="486">
        <f t="shared" si="16"/>
        <v>20</v>
      </c>
      <c r="I37" s="481">
        <f t="shared" si="17"/>
        <v>10</v>
      </c>
      <c r="J37" s="774">
        <v>4.16</v>
      </c>
      <c r="K37" s="487">
        <v>0</v>
      </c>
      <c r="L37" s="483">
        <f t="shared" si="18"/>
        <v>85.5</v>
      </c>
      <c r="M37" s="483">
        <f t="shared" si="19"/>
        <v>0</v>
      </c>
      <c r="N37" s="484">
        <f t="shared" si="14"/>
        <v>2031.2</v>
      </c>
      <c r="O37" s="484">
        <f t="shared" si="15"/>
        <v>0</v>
      </c>
      <c r="P37" s="485">
        <f t="shared" si="20"/>
        <v>85.5</v>
      </c>
    </row>
    <row r="38" spans="1:16">
      <c r="A38" s="2191">
        <f t="shared" si="21"/>
        <v>21</v>
      </c>
      <c r="B38" s="2189"/>
      <c r="C38" s="2190"/>
      <c r="D38" s="479" t="s">
        <v>3433</v>
      </c>
      <c r="E38" s="2188">
        <v>20</v>
      </c>
      <c r="F38" s="2189"/>
      <c r="G38" s="2190"/>
      <c r="H38" s="486">
        <f t="shared" si="16"/>
        <v>20</v>
      </c>
      <c r="I38" s="481">
        <f t="shared" si="17"/>
        <v>10</v>
      </c>
      <c r="J38" s="774">
        <v>4.58</v>
      </c>
      <c r="K38" s="487">
        <v>0</v>
      </c>
      <c r="L38" s="483">
        <f t="shared" si="18"/>
        <v>87.4</v>
      </c>
      <c r="M38" s="483">
        <f t="shared" si="19"/>
        <v>0</v>
      </c>
      <c r="N38" s="484">
        <f t="shared" si="14"/>
        <v>2118.6</v>
      </c>
      <c r="O38" s="484">
        <f t="shared" si="15"/>
        <v>0</v>
      </c>
      <c r="P38" s="485">
        <f t="shared" si="20"/>
        <v>87.4</v>
      </c>
    </row>
    <row r="39" spans="1:16">
      <c r="A39" s="2191">
        <f t="shared" si="21"/>
        <v>22</v>
      </c>
      <c r="B39" s="2189"/>
      <c r="C39" s="2190"/>
      <c r="D39" s="479" t="s">
        <v>3433</v>
      </c>
      <c r="E39" s="2188">
        <v>20</v>
      </c>
      <c r="F39" s="2189"/>
      <c r="G39" s="2190"/>
      <c r="H39" s="486">
        <f t="shared" si="16"/>
        <v>20</v>
      </c>
      <c r="I39" s="481">
        <f t="shared" si="17"/>
        <v>10</v>
      </c>
      <c r="J39" s="774">
        <v>5</v>
      </c>
      <c r="K39" s="487">
        <v>0</v>
      </c>
      <c r="L39" s="483">
        <f t="shared" si="18"/>
        <v>95.8</v>
      </c>
      <c r="M39" s="483">
        <f t="shared" si="19"/>
        <v>0</v>
      </c>
      <c r="N39" s="484">
        <f t="shared" si="14"/>
        <v>2214.4</v>
      </c>
      <c r="O39" s="484">
        <f t="shared" si="15"/>
        <v>0</v>
      </c>
      <c r="P39" s="485">
        <f t="shared" si="20"/>
        <v>95.8</v>
      </c>
    </row>
    <row r="40" spans="1:16">
      <c r="A40" s="2191">
        <f t="shared" si="21"/>
        <v>23</v>
      </c>
      <c r="B40" s="2189"/>
      <c r="C40" s="2190"/>
      <c r="D40" s="479" t="s">
        <v>3433</v>
      </c>
      <c r="E40" s="2188">
        <v>20</v>
      </c>
      <c r="F40" s="2189"/>
      <c r="G40" s="2190"/>
      <c r="H40" s="486">
        <f t="shared" si="16"/>
        <v>20</v>
      </c>
      <c r="I40" s="481">
        <f t="shared" si="17"/>
        <v>10</v>
      </c>
      <c r="J40" s="774">
        <v>5.28</v>
      </c>
      <c r="K40" s="487">
        <v>0</v>
      </c>
      <c r="L40" s="483">
        <f t="shared" si="18"/>
        <v>102.8</v>
      </c>
      <c r="M40" s="483">
        <f t="shared" si="19"/>
        <v>0</v>
      </c>
      <c r="N40" s="484">
        <f t="shared" si="14"/>
        <v>2317.2000000000003</v>
      </c>
      <c r="O40" s="484">
        <f t="shared" si="15"/>
        <v>0</v>
      </c>
      <c r="P40" s="485">
        <f t="shared" si="20"/>
        <v>102.8</v>
      </c>
    </row>
    <row r="41" spans="1:16">
      <c r="A41" s="2191">
        <f t="shared" si="21"/>
        <v>24</v>
      </c>
      <c r="B41" s="2189"/>
      <c r="C41" s="2190"/>
      <c r="D41" s="479" t="s">
        <v>3433</v>
      </c>
      <c r="E41" s="2188">
        <v>20</v>
      </c>
      <c r="F41" s="2189"/>
      <c r="G41" s="2190"/>
      <c r="H41" s="486">
        <f t="shared" si="16"/>
        <v>20</v>
      </c>
      <c r="I41" s="481">
        <f t="shared" si="17"/>
        <v>10</v>
      </c>
      <c r="J41" s="774">
        <v>5.22</v>
      </c>
      <c r="K41" s="487">
        <v>0</v>
      </c>
      <c r="L41" s="483">
        <f t="shared" si="18"/>
        <v>105</v>
      </c>
      <c r="M41" s="483">
        <f t="shared" si="19"/>
        <v>0</v>
      </c>
      <c r="N41" s="484">
        <f t="shared" si="14"/>
        <v>2422.2000000000003</v>
      </c>
      <c r="O41" s="484">
        <f t="shared" si="15"/>
        <v>0</v>
      </c>
      <c r="P41" s="485">
        <f t="shared" si="20"/>
        <v>105</v>
      </c>
    </row>
    <row r="42" spans="1:16">
      <c r="A42" s="2191">
        <f t="shared" si="21"/>
        <v>25</v>
      </c>
      <c r="B42" s="2189"/>
      <c r="C42" s="2190"/>
      <c r="D42" s="479" t="s">
        <v>3433</v>
      </c>
      <c r="E42" s="2188">
        <v>20</v>
      </c>
      <c r="F42" s="2189"/>
      <c r="G42" s="2190"/>
      <c r="H42" s="486">
        <f t="shared" si="16"/>
        <v>20</v>
      </c>
      <c r="I42" s="481">
        <f t="shared" si="17"/>
        <v>10</v>
      </c>
      <c r="J42" s="774">
        <v>5.22</v>
      </c>
      <c r="K42" s="487">
        <v>0</v>
      </c>
      <c r="L42" s="483">
        <f>TRUNC(((J42+J41)*I42),3)</f>
        <v>104.4</v>
      </c>
      <c r="M42" s="483">
        <f>TRUNC(((K42+K41)*I42),3)</f>
        <v>0</v>
      </c>
      <c r="N42" s="484">
        <f t="shared" ref="N42:N43" si="22">L42+N41</f>
        <v>2526.6000000000004</v>
      </c>
      <c r="O42" s="484">
        <f t="shared" ref="O42:O43" si="23">M42+O41</f>
        <v>0</v>
      </c>
      <c r="P42" s="485">
        <f>L42-M42</f>
        <v>104.4</v>
      </c>
    </row>
    <row r="43" spans="1:16">
      <c r="A43" s="2191">
        <f t="shared" si="21"/>
        <v>26</v>
      </c>
      <c r="B43" s="2189"/>
      <c r="C43" s="2190"/>
      <c r="D43" s="479" t="s">
        <v>3433</v>
      </c>
      <c r="E43" s="2188">
        <v>20</v>
      </c>
      <c r="F43" s="2189"/>
      <c r="G43" s="2190"/>
      <c r="H43" s="486">
        <f t="shared" si="16"/>
        <v>20</v>
      </c>
      <c r="I43" s="481">
        <f t="shared" si="17"/>
        <v>10</v>
      </c>
      <c r="J43" s="774">
        <v>4.97</v>
      </c>
      <c r="K43" s="487">
        <v>0</v>
      </c>
      <c r="L43" s="483">
        <f>TRUNC(((J43+J42)*I43),3)</f>
        <v>101.9</v>
      </c>
      <c r="M43" s="483">
        <f>TRUNC(((K43+K42)*I43),3)</f>
        <v>0</v>
      </c>
      <c r="N43" s="484">
        <f t="shared" si="22"/>
        <v>2628.5000000000005</v>
      </c>
      <c r="O43" s="484">
        <f t="shared" si="23"/>
        <v>0</v>
      </c>
      <c r="P43" s="485">
        <f>L43-M43</f>
        <v>101.9</v>
      </c>
    </row>
    <row r="44" spans="1:16">
      <c r="A44" s="2191">
        <f t="shared" si="21"/>
        <v>27</v>
      </c>
      <c r="B44" s="2189"/>
      <c r="C44" s="2190"/>
      <c r="D44" s="479" t="s">
        <v>3433</v>
      </c>
      <c r="E44" s="2188">
        <v>20</v>
      </c>
      <c r="F44" s="2189"/>
      <c r="G44" s="2190"/>
      <c r="H44" s="486">
        <f t="shared" ref="H44:H45" si="24">E44</f>
        <v>20</v>
      </c>
      <c r="I44" s="481">
        <f t="shared" ref="I44:I45" si="25">H44/2</f>
        <v>10</v>
      </c>
      <c r="J44" s="774">
        <v>4.25</v>
      </c>
      <c r="K44" s="487">
        <v>0</v>
      </c>
      <c r="L44" s="483">
        <f>TRUNC(((J44+J43)*I44),3)</f>
        <v>92.2</v>
      </c>
      <c r="M44" s="483">
        <f>TRUNC(((K44+K43)*I44),3)</f>
        <v>0</v>
      </c>
      <c r="N44" s="484">
        <f t="shared" ref="N44:N45" si="26">L44+N43</f>
        <v>2720.7000000000003</v>
      </c>
      <c r="O44" s="484">
        <f t="shared" ref="O44:O45" si="27">M44+O43</f>
        <v>0</v>
      </c>
      <c r="P44" s="485">
        <f>L44-M44</f>
        <v>92.2</v>
      </c>
    </row>
    <row r="45" spans="1:16">
      <c r="A45" s="2191">
        <f t="shared" si="21"/>
        <v>28</v>
      </c>
      <c r="B45" s="2189"/>
      <c r="C45" s="2190"/>
      <c r="D45" s="479" t="s">
        <v>3433</v>
      </c>
      <c r="E45" s="2188">
        <v>2.95</v>
      </c>
      <c r="F45" s="2189"/>
      <c r="G45" s="2190"/>
      <c r="H45" s="486">
        <f t="shared" si="24"/>
        <v>2.95</v>
      </c>
      <c r="I45" s="481">
        <f t="shared" si="25"/>
        <v>1.4750000000000001</v>
      </c>
      <c r="J45" s="774">
        <v>4.13</v>
      </c>
      <c r="K45" s="487">
        <v>0</v>
      </c>
      <c r="L45" s="483">
        <f>TRUNC(((J45+J44)*I45),3)</f>
        <v>12.36</v>
      </c>
      <c r="M45" s="483">
        <f>TRUNC(((K45+K44)*I45),3)</f>
        <v>0</v>
      </c>
      <c r="N45" s="484">
        <f t="shared" si="26"/>
        <v>2733.0600000000004</v>
      </c>
      <c r="O45" s="484">
        <f t="shared" si="27"/>
        <v>0</v>
      </c>
      <c r="P45" s="485">
        <f>L45-M45</f>
        <v>12.36</v>
      </c>
    </row>
    <row r="46" spans="1:16">
      <c r="A46" s="2211" t="s">
        <v>3979</v>
      </c>
      <c r="B46" s="2212"/>
      <c r="C46" s="2212"/>
      <c r="D46" s="2212"/>
      <c r="E46" s="2212"/>
      <c r="F46" s="2212"/>
      <c r="G46" s="2213"/>
      <c r="H46" s="955">
        <f>SUM(H16:H45)</f>
        <v>562.95000000000005</v>
      </c>
      <c r="I46" s="488"/>
      <c r="J46" s="489">
        <f>SUM(J16:J45)</f>
        <v>144.37</v>
      </c>
      <c r="K46" s="489">
        <f>SUM(K16:K45)</f>
        <v>0</v>
      </c>
      <c r="L46" s="490">
        <f>SUM(L16:L45)</f>
        <v>2733.0600000000004</v>
      </c>
      <c r="M46" s="490">
        <f>SUM(M16:M45)</f>
        <v>0</v>
      </c>
      <c r="N46" s="490">
        <f>N45</f>
        <v>2733.0600000000004</v>
      </c>
      <c r="O46" s="490">
        <f>SUM(O16:O45)</f>
        <v>0</v>
      </c>
      <c r="P46" s="491">
        <f>SUM(P16:P45)</f>
        <v>2733.0600000000004</v>
      </c>
    </row>
    <row r="47" spans="1:16">
      <c r="A47" s="1009"/>
      <c r="B47" s="1010"/>
      <c r="C47" s="1010"/>
      <c r="D47" s="1010"/>
      <c r="E47" s="1010"/>
      <c r="F47" s="1010"/>
      <c r="G47" s="1010"/>
      <c r="H47" s="1010"/>
      <c r="I47" s="1010"/>
      <c r="J47" s="492"/>
      <c r="K47" s="492"/>
      <c r="L47" s="493"/>
      <c r="M47" s="493"/>
      <c r="N47" s="493"/>
      <c r="O47" s="493"/>
      <c r="P47" s="494"/>
    </row>
    <row r="48" spans="1:16">
      <c r="A48" s="2164" t="s">
        <v>4014</v>
      </c>
      <c r="B48" s="2165"/>
      <c r="C48" s="2165"/>
      <c r="D48" s="2165"/>
      <c r="E48" s="2165"/>
      <c r="F48" s="2165"/>
      <c r="G48" s="2165"/>
      <c r="H48" s="2165"/>
      <c r="I48" s="2165"/>
      <c r="J48" s="2165"/>
      <c r="K48" s="2165"/>
      <c r="L48" s="2165"/>
      <c r="M48" s="2165"/>
      <c r="N48" s="2165"/>
      <c r="O48" s="2165"/>
      <c r="P48" s="2166"/>
    </row>
    <row r="49" spans="1:16">
      <c r="A49" s="495" t="s">
        <v>4015</v>
      </c>
      <c r="B49" s="496"/>
      <c r="C49" s="496"/>
      <c r="D49" s="497"/>
      <c r="E49" s="498">
        <f>IMPRIMAÇÃO!E15</f>
        <v>9.1</v>
      </c>
      <c r="F49" s="499" t="s">
        <v>3982</v>
      </c>
      <c r="G49" s="500"/>
      <c r="H49" s="500"/>
      <c r="I49" s="500"/>
      <c r="J49" s="501" t="s">
        <v>4016</v>
      </c>
      <c r="K49" s="502">
        <f>BASE!I15</f>
        <v>0.2</v>
      </c>
      <c r="L49" s="499" t="s">
        <v>3982</v>
      </c>
      <c r="M49" s="503"/>
      <c r="N49" s="501" t="s">
        <v>4017</v>
      </c>
      <c r="O49" s="504">
        <f>N46</f>
        <v>2733.0600000000004</v>
      </c>
      <c r="P49" s="505" t="s">
        <v>4013</v>
      </c>
    </row>
    <row r="50" spans="1:16">
      <c r="A50" s="495" t="s">
        <v>4018</v>
      </c>
      <c r="B50" s="496"/>
      <c r="C50" s="496"/>
      <c r="D50" s="496"/>
      <c r="E50" s="502">
        <f>((2*E51)+(1*E52))+E49</f>
        <v>9.6999999999999993</v>
      </c>
      <c r="F50" s="499" t="s">
        <v>3982</v>
      </c>
      <c r="G50" s="506"/>
      <c r="H50" s="506"/>
      <c r="I50" s="506"/>
      <c r="J50" s="501" t="s">
        <v>4019</v>
      </c>
      <c r="K50" s="502">
        <f>'SUB BASE'!I15</f>
        <v>0.2</v>
      </c>
      <c r="L50" s="499" t="s">
        <v>3982</v>
      </c>
      <c r="M50" s="503"/>
      <c r="N50" s="501" t="s">
        <v>4020</v>
      </c>
      <c r="O50" s="504">
        <f>O46</f>
        <v>0</v>
      </c>
      <c r="P50" s="505" t="s">
        <v>4013</v>
      </c>
    </row>
    <row r="51" spans="1:16">
      <c r="A51" s="495" t="s">
        <v>4021</v>
      </c>
      <c r="B51" s="496"/>
      <c r="C51" s="496"/>
      <c r="D51" s="496"/>
      <c r="E51" s="502">
        <v>0.15</v>
      </c>
      <c r="F51" s="499" t="s">
        <v>3982</v>
      </c>
      <c r="G51" s="500"/>
      <c r="H51" s="500"/>
      <c r="I51" s="500"/>
      <c r="J51" s="501" t="s">
        <v>4022</v>
      </c>
      <c r="K51" s="502">
        <v>0</v>
      </c>
      <c r="L51" s="499" t="s">
        <v>3982</v>
      </c>
      <c r="M51" s="503"/>
      <c r="N51" s="501" t="s">
        <v>4023</v>
      </c>
      <c r="O51" s="504">
        <f>P46</f>
        <v>2733.0600000000004</v>
      </c>
      <c r="P51" s="505" t="s">
        <v>4013</v>
      </c>
    </row>
    <row r="52" spans="1:16">
      <c r="A52" s="495" t="s">
        <v>4024</v>
      </c>
      <c r="B52" s="496"/>
      <c r="C52" s="496"/>
      <c r="D52" s="496"/>
      <c r="E52" s="502">
        <v>0.3</v>
      </c>
      <c r="F52" s="499" t="s">
        <v>3982</v>
      </c>
      <c r="G52" s="500"/>
      <c r="H52" s="500"/>
      <c r="I52" s="500"/>
      <c r="J52" s="507" t="s">
        <v>4025</v>
      </c>
      <c r="K52" s="508">
        <v>2.5000000000000001E-2</v>
      </c>
      <c r="L52" s="499" t="s">
        <v>3982</v>
      </c>
      <c r="M52" s="503"/>
      <c r="N52" s="496"/>
      <c r="O52" s="496"/>
      <c r="P52" s="509"/>
    </row>
    <row r="53" spans="1:16">
      <c r="A53" s="495"/>
      <c r="B53" s="496"/>
      <c r="C53" s="496"/>
      <c r="D53" s="496"/>
      <c r="E53" s="502"/>
      <c r="F53" s="499"/>
      <c r="G53" s="500"/>
      <c r="H53" s="500"/>
      <c r="I53" s="500"/>
      <c r="J53" s="510" t="s">
        <v>4026</v>
      </c>
      <c r="K53" s="508">
        <f>K49+K50+K51+K52</f>
        <v>0.42500000000000004</v>
      </c>
      <c r="L53" s="499" t="s">
        <v>3982</v>
      </c>
      <c r="M53" s="503"/>
      <c r="N53" s="496"/>
      <c r="O53" s="496"/>
      <c r="P53" s="509"/>
    </row>
    <row r="54" spans="1:16">
      <c r="A54" s="511"/>
      <c r="B54" s="512"/>
      <c r="C54" s="512"/>
      <c r="D54" s="512"/>
      <c r="E54" s="512"/>
      <c r="F54" s="512"/>
      <c r="G54" s="512"/>
      <c r="H54" s="512"/>
      <c r="I54" s="512"/>
      <c r="J54" s="513"/>
      <c r="K54" s="512"/>
      <c r="L54" s="512"/>
      <c r="M54" s="512"/>
      <c r="N54" s="512"/>
      <c r="O54" s="512"/>
      <c r="P54" s="514"/>
    </row>
    <row r="55" spans="1:16">
      <c r="A55" s="2167" t="s">
        <v>4027</v>
      </c>
      <c r="B55" s="2168"/>
      <c r="C55" s="2168"/>
      <c r="D55" s="2168"/>
      <c r="E55" s="2168"/>
      <c r="F55" s="2168"/>
      <c r="G55" s="2168"/>
      <c r="H55" s="2168"/>
      <c r="I55" s="2214"/>
      <c r="J55" s="2215" t="s">
        <v>4028</v>
      </c>
      <c r="K55" s="2168"/>
      <c r="L55" s="2168"/>
      <c r="M55" s="2168"/>
      <c r="N55" s="2168"/>
      <c r="O55" s="2168"/>
      <c r="P55" s="2180"/>
    </row>
    <row r="56" spans="1:16">
      <c r="A56" s="515"/>
      <c r="B56" s="516"/>
      <c r="C56" s="516"/>
      <c r="D56" s="516"/>
      <c r="E56" s="516"/>
      <c r="F56" s="516"/>
      <c r="G56" s="516"/>
      <c r="H56" s="516"/>
      <c r="I56" s="516"/>
      <c r="J56" s="517"/>
      <c r="K56" s="516"/>
      <c r="L56" s="516"/>
      <c r="M56" s="516"/>
      <c r="N56" s="516"/>
      <c r="O56" s="516"/>
      <c r="P56" s="518"/>
    </row>
    <row r="57" spans="1:16">
      <c r="A57" s="515"/>
      <c r="B57" s="516"/>
      <c r="C57" s="516"/>
      <c r="D57" s="516"/>
      <c r="E57" s="516"/>
      <c r="F57" s="516"/>
      <c r="G57" s="516"/>
      <c r="H57" s="516"/>
      <c r="I57" s="516"/>
      <c r="J57" s="2216" t="s">
        <v>4029</v>
      </c>
      <c r="K57" s="2154"/>
      <c r="L57" s="2217" t="s">
        <v>17950</v>
      </c>
      <c r="M57" s="2217"/>
      <c r="N57" s="519">
        <f>TRUNC(((J17+J16)*I17),3)</f>
        <v>84.2</v>
      </c>
      <c r="O57" s="516" t="s">
        <v>4013</v>
      </c>
      <c r="P57" s="518"/>
    </row>
    <row r="58" spans="1:16">
      <c r="A58" s="515"/>
      <c r="B58" s="516"/>
      <c r="C58" s="516"/>
      <c r="D58" s="516"/>
      <c r="E58" s="516"/>
      <c r="F58" s="516"/>
      <c r="G58" s="516"/>
      <c r="H58" s="516"/>
      <c r="I58" s="516"/>
      <c r="J58" s="517"/>
      <c r="K58" s="516"/>
      <c r="L58" s="516"/>
      <c r="M58" s="516"/>
      <c r="N58" s="516"/>
      <c r="O58" s="516"/>
      <c r="P58" s="518"/>
    </row>
    <row r="59" spans="1:16" ht="15.75" thickBot="1">
      <c r="A59" s="520"/>
      <c r="B59" s="521"/>
      <c r="C59" s="521"/>
      <c r="D59" s="521"/>
      <c r="E59" s="521"/>
      <c r="F59" s="521"/>
      <c r="G59" s="521"/>
      <c r="H59" s="521"/>
      <c r="I59" s="521"/>
      <c r="J59" s="2209" t="s">
        <v>4030</v>
      </c>
      <c r="K59" s="2156"/>
      <c r="L59" s="2210" t="s">
        <v>4031</v>
      </c>
      <c r="M59" s="2210"/>
      <c r="N59" s="773">
        <f>TRUNC(((K17+K16)*I17),3)</f>
        <v>0</v>
      </c>
      <c r="O59" s="521" t="s">
        <v>4013</v>
      </c>
      <c r="P59" s="522"/>
    </row>
  </sheetData>
  <mergeCells count="87">
    <mergeCell ref="A44:C44"/>
    <mergeCell ref="E44:G44"/>
    <mergeCell ref="A41:C41"/>
    <mergeCell ref="E41:G41"/>
    <mergeCell ref="A42:C42"/>
    <mergeCell ref="E42:G42"/>
    <mergeCell ref="A43:C43"/>
    <mergeCell ref="E43:G43"/>
    <mergeCell ref="A38:C38"/>
    <mergeCell ref="E38:G38"/>
    <mergeCell ref="A39:C39"/>
    <mergeCell ref="E39:G39"/>
    <mergeCell ref="A40:C40"/>
    <mergeCell ref="E40:G40"/>
    <mergeCell ref="A35:C35"/>
    <mergeCell ref="E35:G35"/>
    <mergeCell ref="A36:C36"/>
    <mergeCell ref="E36:G36"/>
    <mergeCell ref="A37:C37"/>
    <mergeCell ref="E37:G37"/>
    <mergeCell ref="A32:C32"/>
    <mergeCell ref="E32:G32"/>
    <mergeCell ref="A33:C33"/>
    <mergeCell ref="E33:G33"/>
    <mergeCell ref="A34:C34"/>
    <mergeCell ref="E34:G34"/>
    <mergeCell ref="A29:C29"/>
    <mergeCell ref="E29:G29"/>
    <mergeCell ref="A30:C30"/>
    <mergeCell ref="E30:G30"/>
    <mergeCell ref="A31:C31"/>
    <mergeCell ref="E31:G31"/>
    <mergeCell ref="A23:C23"/>
    <mergeCell ref="E23:G23"/>
    <mergeCell ref="J59:K59"/>
    <mergeCell ref="L59:M59"/>
    <mergeCell ref="A46:G46"/>
    <mergeCell ref="A48:P48"/>
    <mergeCell ref="A55:I55"/>
    <mergeCell ref="J55:P55"/>
    <mergeCell ref="J57:K57"/>
    <mergeCell ref="L57:M57"/>
    <mergeCell ref="A45:C45"/>
    <mergeCell ref="E45:G45"/>
    <mergeCell ref="A27:C27"/>
    <mergeCell ref="E27:G27"/>
    <mergeCell ref="A28:C28"/>
    <mergeCell ref="E28:G28"/>
    <mergeCell ref="E20:G20"/>
    <mergeCell ref="A21:C21"/>
    <mergeCell ref="E21:G21"/>
    <mergeCell ref="A22:C22"/>
    <mergeCell ref="E22:G22"/>
    <mergeCell ref="H12:H14"/>
    <mergeCell ref="I12:I14"/>
    <mergeCell ref="J12:K13"/>
    <mergeCell ref="L12:P12"/>
    <mergeCell ref="L13:M13"/>
    <mergeCell ref="N13:O13"/>
    <mergeCell ref="P13:P14"/>
    <mergeCell ref="B6:P6"/>
    <mergeCell ref="A1:P1"/>
    <mergeCell ref="A2:P2"/>
    <mergeCell ref="A3:P3"/>
    <mergeCell ref="A4:P4"/>
    <mergeCell ref="A5:P5"/>
    <mergeCell ref="B7:P7"/>
    <mergeCell ref="B8:P8"/>
    <mergeCell ref="B9:P9"/>
    <mergeCell ref="A10:P10"/>
    <mergeCell ref="A11:P11"/>
    <mergeCell ref="A12:G15"/>
    <mergeCell ref="E25:G25"/>
    <mergeCell ref="A26:C26"/>
    <mergeCell ref="E26:G26"/>
    <mergeCell ref="A24:C24"/>
    <mergeCell ref="E24:G24"/>
    <mergeCell ref="A25:C25"/>
    <mergeCell ref="A16:C16"/>
    <mergeCell ref="E16:G16"/>
    <mergeCell ref="A18:C18"/>
    <mergeCell ref="E18:G18"/>
    <mergeCell ref="A19:C19"/>
    <mergeCell ref="E19:G19"/>
    <mergeCell ref="A17:C17"/>
    <mergeCell ref="E17:G17"/>
    <mergeCell ref="A20:C20"/>
  </mergeCells>
  <pageMargins left="0.70866141732283472" right="0.70866141732283472" top="0.35433070866141736" bottom="0.74803149606299213" header="0.11811023622047245" footer="0.31496062992125984"/>
  <pageSetup paperSize="9" scale="57" fitToHeight="100" orientation="landscape" r:id="rId1"/>
  <headerFooter scaleWithDoc="0">
    <oddHeader>&amp;RPágina &amp;P de &amp;N</oddHeader>
    <oddFooter>&amp;R&amp;G</oddFooter>
  </headerFooter>
  <ignoredErrors>
    <ignoredError sqref="N46" formula="1"/>
  </ignoredErrors>
  <drawing r:id="rId2"/>
  <legacyDrawingHF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Plan74">
    <tabColor theme="7"/>
    <pageSetUpPr fitToPage="1"/>
  </sheetPr>
  <dimension ref="A1:U22"/>
  <sheetViews>
    <sheetView showGridLines="0" showZeros="0" view="pageBreakPreview" zoomScale="115" zoomScaleNormal="100" zoomScaleSheetLayoutView="115" workbookViewId="0">
      <selection activeCell="F21" sqref="F21"/>
    </sheetView>
  </sheetViews>
  <sheetFormatPr defaultColWidth="11.42578125" defaultRowHeight="12.75"/>
  <cols>
    <col min="1" max="1" width="0.7109375" style="64" customWidth="1"/>
    <col min="2" max="2" width="15.140625" style="64" customWidth="1"/>
    <col min="3" max="3" width="0.7109375" style="64" customWidth="1"/>
    <col min="4" max="4" width="45.140625" style="64" customWidth="1"/>
    <col min="5" max="5" width="0.7109375" style="64" customWidth="1"/>
    <col min="6" max="9" width="9.28515625" style="65" bestFit="1" customWidth="1"/>
    <col min="10" max="10" width="7.7109375" style="65" customWidth="1"/>
    <col min="11" max="11" width="0.7109375" style="65" customWidth="1"/>
    <col min="12" max="12" width="7.7109375" style="65" customWidth="1"/>
    <col min="13" max="13" width="13.7109375" style="65" customWidth="1"/>
    <col min="14" max="14" width="0.7109375" style="65" customWidth="1"/>
    <col min="15" max="15" width="13.7109375" style="65" customWidth="1"/>
    <col min="16" max="16" width="30.28515625" style="65" customWidth="1"/>
    <col min="17" max="17" width="0.7109375" style="64" customWidth="1"/>
    <col min="18" max="18" width="14.28515625" style="64" hidden="1" customWidth="1"/>
    <col min="19" max="19" width="0" style="64" hidden="1" customWidth="1"/>
    <col min="20" max="47" width="11.42578125" style="64"/>
    <col min="48" max="48" width="0.7109375" style="64" customWidth="1"/>
    <col min="49" max="49" width="15.140625" style="64" customWidth="1"/>
    <col min="50" max="50" width="0.7109375" style="64" customWidth="1"/>
    <col min="51" max="51" width="56.140625" style="64" customWidth="1"/>
    <col min="52" max="52" width="0.7109375" style="64" customWidth="1"/>
    <col min="53" max="53" width="9.140625" style="64" customWidth="1"/>
    <col min="54" max="54" width="6" style="64" customWidth="1"/>
    <col min="55" max="55" width="0.7109375" style="64" customWidth="1"/>
    <col min="56" max="56" width="7.140625" style="64" customWidth="1"/>
    <col min="57" max="57" width="6.5703125" style="64" customWidth="1"/>
    <col min="58" max="58" width="0.7109375" style="64" customWidth="1"/>
    <col min="59" max="59" width="7.85546875" style="64" customWidth="1"/>
    <col min="60" max="60" width="10.5703125" style="64" customWidth="1"/>
    <col min="61" max="61" width="0.7109375" style="64" customWidth="1"/>
    <col min="62" max="303" width="11.42578125" style="64"/>
    <col min="304" max="304" width="0.7109375" style="64" customWidth="1"/>
    <col min="305" max="305" width="15.140625" style="64" customWidth="1"/>
    <col min="306" max="306" width="0.7109375" style="64" customWidth="1"/>
    <col min="307" max="307" width="56.140625" style="64" customWidth="1"/>
    <col min="308" max="308" width="0.7109375" style="64" customWidth="1"/>
    <col min="309" max="309" width="9.140625" style="64" customWidth="1"/>
    <col min="310" max="310" width="6" style="64" customWidth="1"/>
    <col min="311" max="311" width="0.7109375" style="64" customWidth="1"/>
    <col min="312" max="312" width="7.140625" style="64" customWidth="1"/>
    <col min="313" max="313" width="6.5703125" style="64" customWidth="1"/>
    <col min="314" max="314" width="0.7109375" style="64" customWidth="1"/>
    <col min="315" max="315" width="7.85546875" style="64" customWidth="1"/>
    <col min="316" max="316" width="10.5703125" style="64" customWidth="1"/>
    <col min="317" max="317" width="0.7109375" style="64" customWidth="1"/>
    <col min="318" max="559" width="11.42578125" style="64"/>
    <col min="560" max="560" width="0.7109375" style="64" customWidth="1"/>
    <col min="561" max="561" width="15.140625" style="64" customWidth="1"/>
    <col min="562" max="562" width="0.7109375" style="64" customWidth="1"/>
    <col min="563" max="563" width="56.140625" style="64" customWidth="1"/>
    <col min="564" max="564" width="0.7109375" style="64" customWidth="1"/>
    <col min="565" max="565" width="9.140625" style="64" customWidth="1"/>
    <col min="566" max="566" width="6" style="64" customWidth="1"/>
    <col min="567" max="567" width="0.7109375" style="64" customWidth="1"/>
    <col min="568" max="568" width="7.140625" style="64" customWidth="1"/>
    <col min="569" max="569" width="6.5703125" style="64" customWidth="1"/>
    <col min="570" max="570" width="0.7109375" style="64" customWidth="1"/>
    <col min="571" max="571" width="7.85546875" style="64" customWidth="1"/>
    <col min="572" max="572" width="10.5703125" style="64" customWidth="1"/>
    <col min="573" max="573" width="0.7109375" style="64" customWidth="1"/>
    <col min="574" max="815" width="11.42578125" style="64"/>
    <col min="816" max="816" width="0.7109375" style="64" customWidth="1"/>
    <col min="817" max="817" width="15.140625" style="64" customWidth="1"/>
    <col min="818" max="818" width="0.7109375" style="64" customWidth="1"/>
    <col min="819" max="819" width="56.140625" style="64" customWidth="1"/>
    <col min="820" max="820" width="0.7109375" style="64" customWidth="1"/>
    <col min="821" max="821" width="9.140625" style="64" customWidth="1"/>
    <col min="822" max="822" width="6" style="64" customWidth="1"/>
    <col min="823" max="823" width="0.7109375" style="64" customWidth="1"/>
    <col min="824" max="824" width="7.140625" style="64" customWidth="1"/>
    <col min="825" max="825" width="6.5703125" style="64" customWidth="1"/>
    <col min="826" max="826" width="0.7109375" style="64" customWidth="1"/>
    <col min="827" max="827" width="7.85546875" style="64" customWidth="1"/>
    <col min="828" max="828" width="10.5703125" style="64" customWidth="1"/>
    <col min="829" max="829" width="0.7109375" style="64" customWidth="1"/>
    <col min="830" max="1071" width="11.42578125" style="64"/>
    <col min="1072" max="1072" width="0.7109375" style="64" customWidth="1"/>
    <col min="1073" max="1073" width="15.140625" style="64" customWidth="1"/>
    <col min="1074" max="1074" width="0.7109375" style="64" customWidth="1"/>
    <col min="1075" max="1075" width="56.140625" style="64" customWidth="1"/>
    <col min="1076" max="1076" width="0.7109375" style="64" customWidth="1"/>
    <col min="1077" max="1077" width="9.140625" style="64" customWidth="1"/>
    <col min="1078" max="1078" width="6" style="64" customWidth="1"/>
    <col min="1079" max="1079" width="0.7109375" style="64" customWidth="1"/>
    <col min="1080" max="1080" width="7.140625" style="64" customWidth="1"/>
    <col min="1081" max="1081" width="6.5703125" style="64" customWidth="1"/>
    <col min="1082" max="1082" width="0.7109375" style="64" customWidth="1"/>
    <col min="1083" max="1083" width="7.85546875" style="64" customWidth="1"/>
    <col min="1084" max="1084" width="10.5703125" style="64" customWidth="1"/>
    <col min="1085" max="1085" width="0.7109375" style="64" customWidth="1"/>
    <col min="1086" max="1327" width="11.42578125" style="64"/>
    <col min="1328" max="1328" width="0.7109375" style="64" customWidth="1"/>
    <col min="1329" max="1329" width="15.140625" style="64" customWidth="1"/>
    <col min="1330" max="1330" width="0.7109375" style="64" customWidth="1"/>
    <col min="1331" max="1331" width="56.140625" style="64" customWidth="1"/>
    <col min="1332" max="1332" width="0.7109375" style="64" customWidth="1"/>
    <col min="1333" max="1333" width="9.140625" style="64" customWidth="1"/>
    <col min="1334" max="1334" width="6" style="64" customWidth="1"/>
    <col min="1335" max="1335" width="0.7109375" style="64" customWidth="1"/>
    <col min="1336" max="1336" width="7.140625" style="64" customWidth="1"/>
    <col min="1337" max="1337" width="6.5703125" style="64" customWidth="1"/>
    <col min="1338" max="1338" width="0.7109375" style="64" customWidth="1"/>
    <col min="1339" max="1339" width="7.85546875" style="64" customWidth="1"/>
    <col min="1340" max="1340" width="10.5703125" style="64" customWidth="1"/>
    <col min="1341" max="1341" width="0.7109375" style="64" customWidth="1"/>
    <col min="1342" max="1583" width="11.42578125" style="64"/>
    <col min="1584" max="1584" width="0.7109375" style="64" customWidth="1"/>
    <col min="1585" max="1585" width="15.140625" style="64" customWidth="1"/>
    <col min="1586" max="1586" width="0.7109375" style="64" customWidth="1"/>
    <col min="1587" max="1587" width="56.140625" style="64" customWidth="1"/>
    <col min="1588" max="1588" width="0.7109375" style="64" customWidth="1"/>
    <col min="1589" max="1589" width="9.140625" style="64" customWidth="1"/>
    <col min="1590" max="1590" width="6" style="64" customWidth="1"/>
    <col min="1591" max="1591" width="0.7109375" style="64" customWidth="1"/>
    <col min="1592" max="1592" width="7.140625" style="64" customWidth="1"/>
    <col min="1593" max="1593" width="6.5703125" style="64" customWidth="1"/>
    <col min="1594" max="1594" width="0.7109375" style="64" customWidth="1"/>
    <col min="1595" max="1595" width="7.85546875" style="64" customWidth="1"/>
    <col min="1596" max="1596" width="10.5703125" style="64" customWidth="1"/>
    <col min="1597" max="1597" width="0.7109375" style="64" customWidth="1"/>
    <col min="1598" max="1839" width="11.42578125" style="64"/>
    <col min="1840" max="1840" width="0.7109375" style="64" customWidth="1"/>
    <col min="1841" max="1841" width="15.140625" style="64" customWidth="1"/>
    <col min="1842" max="1842" width="0.7109375" style="64" customWidth="1"/>
    <col min="1843" max="1843" width="56.140625" style="64" customWidth="1"/>
    <col min="1844" max="1844" width="0.7109375" style="64" customWidth="1"/>
    <col min="1845" max="1845" width="9.140625" style="64" customWidth="1"/>
    <col min="1846" max="1846" width="6" style="64" customWidth="1"/>
    <col min="1847" max="1847" width="0.7109375" style="64" customWidth="1"/>
    <col min="1848" max="1848" width="7.140625" style="64" customWidth="1"/>
    <col min="1849" max="1849" width="6.5703125" style="64" customWidth="1"/>
    <col min="1850" max="1850" width="0.7109375" style="64" customWidth="1"/>
    <col min="1851" max="1851" width="7.85546875" style="64" customWidth="1"/>
    <col min="1852" max="1852" width="10.5703125" style="64" customWidth="1"/>
    <col min="1853" max="1853" width="0.7109375" style="64" customWidth="1"/>
    <col min="1854" max="2095" width="11.42578125" style="64"/>
    <col min="2096" max="2096" width="0.7109375" style="64" customWidth="1"/>
    <col min="2097" max="2097" width="15.140625" style="64" customWidth="1"/>
    <col min="2098" max="2098" width="0.7109375" style="64" customWidth="1"/>
    <col min="2099" max="2099" width="56.140625" style="64" customWidth="1"/>
    <col min="2100" max="2100" width="0.7109375" style="64" customWidth="1"/>
    <col min="2101" max="2101" width="9.140625" style="64" customWidth="1"/>
    <col min="2102" max="2102" width="6" style="64" customWidth="1"/>
    <col min="2103" max="2103" width="0.7109375" style="64" customWidth="1"/>
    <col min="2104" max="2104" width="7.140625" style="64" customWidth="1"/>
    <col min="2105" max="2105" width="6.5703125" style="64" customWidth="1"/>
    <col min="2106" max="2106" width="0.7109375" style="64" customWidth="1"/>
    <col min="2107" max="2107" width="7.85546875" style="64" customWidth="1"/>
    <col min="2108" max="2108" width="10.5703125" style="64" customWidth="1"/>
    <col min="2109" max="2109" width="0.7109375" style="64" customWidth="1"/>
    <col min="2110" max="2351" width="11.42578125" style="64"/>
    <col min="2352" max="2352" width="0.7109375" style="64" customWidth="1"/>
    <col min="2353" max="2353" width="15.140625" style="64" customWidth="1"/>
    <col min="2354" max="2354" width="0.7109375" style="64" customWidth="1"/>
    <col min="2355" max="2355" width="56.140625" style="64" customWidth="1"/>
    <col min="2356" max="2356" width="0.7109375" style="64" customWidth="1"/>
    <col min="2357" max="2357" width="9.140625" style="64" customWidth="1"/>
    <col min="2358" max="2358" width="6" style="64" customWidth="1"/>
    <col min="2359" max="2359" width="0.7109375" style="64" customWidth="1"/>
    <col min="2360" max="2360" width="7.140625" style="64" customWidth="1"/>
    <col min="2361" max="2361" width="6.5703125" style="64" customWidth="1"/>
    <col min="2362" max="2362" width="0.7109375" style="64" customWidth="1"/>
    <col min="2363" max="2363" width="7.85546875" style="64" customWidth="1"/>
    <col min="2364" max="2364" width="10.5703125" style="64" customWidth="1"/>
    <col min="2365" max="2365" width="0.7109375" style="64" customWidth="1"/>
    <col min="2366" max="2607" width="11.42578125" style="64"/>
    <col min="2608" max="2608" width="0.7109375" style="64" customWidth="1"/>
    <col min="2609" max="2609" width="15.140625" style="64" customWidth="1"/>
    <col min="2610" max="2610" width="0.7109375" style="64" customWidth="1"/>
    <col min="2611" max="2611" width="56.140625" style="64" customWidth="1"/>
    <col min="2612" max="2612" width="0.7109375" style="64" customWidth="1"/>
    <col min="2613" max="2613" width="9.140625" style="64" customWidth="1"/>
    <col min="2614" max="2614" width="6" style="64" customWidth="1"/>
    <col min="2615" max="2615" width="0.7109375" style="64" customWidth="1"/>
    <col min="2616" max="2616" width="7.140625" style="64" customWidth="1"/>
    <col min="2617" max="2617" width="6.5703125" style="64" customWidth="1"/>
    <col min="2618" max="2618" width="0.7109375" style="64" customWidth="1"/>
    <col min="2619" max="2619" width="7.85546875" style="64" customWidth="1"/>
    <col min="2620" max="2620" width="10.5703125" style="64" customWidth="1"/>
    <col min="2621" max="2621" width="0.7109375" style="64" customWidth="1"/>
    <col min="2622" max="2863" width="11.42578125" style="64"/>
    <col min="2864" max="2864" width="0.7109375" style="64" customWidth="1"/>
    <col min="2865" max="2865" width="15.140625" style="64" customWidth="1"/>
    <col min="2866" max="2866" width="0.7109375" style="64" customWidth="1"/>
    <col min="2867" max="2867" width="56.140625" style="64" customWidth="1"/>
    <col min="2868" max="2868" width="0.7109375" style="64" customWidth="1"/>
    <col min="2869" max="2869" width="9.140625" style="64" customWidth="1"/>
    <col min="2870" max="2870" width="6" style="64" customWidth="1"/>
    <col min="2871" max="2871" width="0.7109375" style="64" customWidth="1"/>
    <col min="2872" max="2872" width="7.140625" style="64" customWidth="1"/>
    <col min="2873" max="2873" width="6.5703125" style="64" customWidth="1"/>
    <col min="2874" max="2874" width="0.7109375" style="64" customWidth="1"/>
    <col min="2875" max="2875" width="7.85546875" style="64" customWidth="1"/>
    <col min="2876" max="2876" width="10.5703125" style="64" customWidth="1"/>
    <col min="2877" max="2877" width="0.7109375" style="64" customWidth="1"/>
    <col min="2878" max="3119" width="11.42578125" style="64"/>
    <col min="3120" max="3120" width="0.7109375" style="64" customWidth="1"/>
    <col min="3121" max="3121" width="15.140625" style="64" customWidth="1"/>
    <col min="3122" max="3122" width="0.7109375" style="64" customWidth="1"/>
    <col min="3123" max="3123" width="56.140625" style="64" customWidth="1"/>
    <col min="3124" max="3124" width="0.7109375" style="64" customWidth="1"/>
    <col min="3125" max="3125" width="9.140625" style="64" customWidth="1"/>
    <col min="3126" max="3126" width="6" style="64" customWidth="1"/>
    <col min="3127" max="3127" width="0.7109375" style="64" customWidth="1"/>
    <col min="3128" max="3128" width="7.140625" style="64" customWidth="1"/>
    <col min="3129" max="3129" width="6.5703125" style="64" customWidth="1"/>
    <col min="3130" max="3130" width="0.7109375" style="64" customWidth="1"/>
    <col min="3131" max="3131" width="7.85546875" style="64" customWidth="1"/>
    <col min="3132" max="3132" width="10.5703125" style="64" customWidth="1"/>
    <col min="3133" max="3133" width="0.7109375" style="64" customWidth="1"/>
    <col min="3134" max="3375" width="11.42578125" style="64"/>
    <col min="3376" max="3376" width="0.7109375" style="64" customWidth="1"/>
    <col min="3377" max="3377" width="15.140625" style="64" customWidth="1"/>
    <col min="3378" max="3378" width="0.7109375" style="64" customWidth="1"/>
    <col min="3379" max="3379" width="56.140625" style="64" customWidth="1"/>
    <col min="3380" max="3380" width="0.7109375" style="64" customWidth="1"/>
    <col min="3381" max="3381" width="9.140625" style="64" customWidth="1"/>
    <col min="3382" max="3382" width="6" style="64" customWidth="1"/>
    <col min="3383" max="3383" width="0.7109375" style="64" customWidth="1"/>
    <col min="3384" max="3384" width="7.140625" style="64" customWidth="1"/>
    <col min="3385" max="3385" width="6.5703125" style="64" customWidth="1"/>
    <col min="3386" max="3386" width="0.7109375" style="64" customWidth="1"/>
    <col min="3387" max="3387" width="7.85546875" style="64" customWidth="1"/>
    <col min="3388" max="3388" width="10.5703125" style="64" customWidth="1"/>
    <col min="3389" max="3389" width="0.7109375" style="64" customWidth="1"/>
    <col min="3390" max="3631" width="11.42578125" style="64"/>
    <col min="3632" max="3632" width="0.7109375" style="64" customWidth="1"/>
    <col min="3633" max="3633" width="15.140625" style="64" customWidth="1"/>
    <col min="3634" max="3634" width="0.7109375" style="64" customWidth="1"/>
    <col min="3635" max="3635" width="56.140625" style="64" customWidth="1"/>
    <col min="3636" max="3636" width="0.7109375" style="64" customWidth="1"/>
    <col min="3637" max="3637" width="9.140625" style="64" customWidth="1"/>
    <col min="3638" max="3638" width="6" style="64" customWidth="1"/>
    <col min="3639" max="3639" width="0.7109375" style="64" customWidth="1"/>
    <col min="3640" max="3640" width="7.140625" style="64" customWidth="1"/>
    <col min="3641" max="3641" width="6.5703125" style="64" customWidth="1"/>
    <col min="3642" max="3642" width="0.7109375" style="64" customWidth="1"/>
    <col min="3643" max="3643" width="7.85546875" style="64" customWidth="1"/>
    <col min="3644" max="3644" width="10.5703125" style="64" customWidth="1"/>
    <col min="3645" max="3645" width="0.7109375" style="64" customWidth="1"/>
    <col min="3646" max="3887" width="11.42578125" style="64"/>
    <col min="3888" max="3888" width="0.7109375" style="64" customWidth="1"/>
    <col min="3889" max="3889" width="15.140625" style="64" customWidth="1"/>
    <col min="3890" max="3890" width="0.7109375" style="64" customWidth="1"/>
    <col min="3891" max="3891" width="56.140625" style="64" customWidth="1"/>
    <col min="3892" max="3892" width="0.7109375" style="64" customWidth="1"/>
    <col min="3893" max="3893" width="9.140625" style="64" customWidth="1"/>
    <col min="3894" max="3894" width="6" style="64" customWidth="1"/>
    <col min="3895" max="3895" width="0.7109375" style="64" customWidth="1"/>
    <col min="3896" max="3896" width="7.140625" style="64" customWidth="1"/>
    <col min="3897" max="3897" width="6.5703125" style="64" customWidth="1"/>
    <col min="3898" max="3898" width="0.7109375" style="64" customWidth="1"/>
    <col min="3899" max="3899" width="7.85546875" style="64" customWidth="1"/>
    <col min="3900" max="3900" width="10.5703125" style="64" customWidth="1"/>
    <col min="3901" max="3901" width="0.7109375" style="64" customWidth="1"/>
    <col min="3902" max="4143" width="11.42578125" style="64"/>
    <col min="4144" max="4144" width="0.7109375" style="64" customWidth="1"/>
    <col min="4145" max="4145" width="15.140625" style="64" customWidth="1"/>
    <col min="4146" max="4146" width="0.7109375" style="64" customWidth="1"/>
    <col min="4147" max="4147" width="56.140625" style="64" customWidth="1"/>
    <col min="4148" max="4148" width="0.7109375" style="64" customWidth="1"/>
    <col min="4149" max="4149" width="9.140625" style="64" customWidth="1"/>
    <col min="4150" max="4150" width="6" style="64" customWidth="1"/>
    <col min="4151" max="4151" width="0.7109375" style="64" customWidth="1"/>
    <col min="4152" max="4152" width="7.140625" style="64" customWidth="1"/>
    <col min="4153" max="4153" width="6.5703125" style="64" customWidth="1"/>
    <col min="4154" max="4154" width="0.7109375" style="64" customWidth="1"/>
    <col min="4155" max="4155" width="7.85546875" style="64" customWidth="1"/>
    <col min="4156" max="4156" width="10.5703125" style="64" customWidth="1"/>
    <col min="4157" max="4157" width="0.7109375" style="64" customWidth="1"/>
    <col min="4158" max="4399" width="11.42578125" style="64"/>
    <col min="4400" max="4400" width="0.7109375" style="64" customWidth="1"/>
    <col min="4401" max="4401" width="15.140625" style="64" customWidth="1"/>
    <col min="4402" max="4402" width="0.7109375" style="64" customWidth="1"/>
    <col min="4403" max="4403" width="56.140625" style="64" customWidth="1"/>
    <col min="4404" max="4404" width="0.7109375" style="64" customWidth="1"/>
    <col min="4405" max="4405" width="9.140625" style="64" customWidth="1"/>
    <col min="4406" max="4406" width="6" style="64" customWidth="1"/>
    <col min="4407" max="4407" width="0.7109375" style="64" customWidth="1"/>
    <col min="4408" max="4408" width="7.140625" style="64" customWidth="1"/>
    <col min="4409" max="4409" width="6.5703125" style="64" customWidth="1"/>
    <col min="4410" max="4410" width="0.7109375" style="64" customWidth="1"/>
    <col min="4411" max="4411" width="7.85546875" style="64" customWidth="1"/>
    <col min="4412" max="4412" width="10.5703125" style="64" customWidth="1"/>
    <col min="4413" max="4413" width="0.7109375" style="64" customWidth="1"/>
    <col min="4414" max="4655" width="11.42578125" style="64"/>
    <col min="4656" max="4656" width="0.7109375" style="64" customWidth="1"/>
    <col min="4657" max="4657" width="15.140625" style="64" customWidth="1"/>
    <col min="4658" max="4658" width="0.7109375" style="64" customWidth="1"/>
    <col min="4659" max="4659" width="56.140625" style="64" customWidth="1"/>
    <col min="4660" max="4660" width="0.7109375" style="64" customWidth="1"/>
    <col min="4661" max="4661" width="9.140625" style="64" customWidth="1"/>
    <col min="4662" max="4662" width="6" style="64" customWidth="1"/>
    <col min="4663" max="4663" width="0.7109375" style="64" customWidth="1"/>
    <col min="4664" max="4664" width="7.140625" style="64" customWidth="1"/>
    <col min="4665" max="4665" width="6.5703125" style="64" customWidth="1"/>
    <col min="4666" max="4666" width="0.7109375" style="64" customWidth="1"/>
    <col min="4667" max="4667" width="7.85546875" style="64" customWidth="1"/>
    <col min="4668" max="4668" width="10.5703125" style="64" customWidth="1"/>
    <col min="4669" max="4669" width="0.7109375" style="64" customWidth="1"/>
    <col min="4670" max="4911" width="11.42578125" style="64"/>
    <col min="4912" max="4912" width="0.7109375" style="64" customWidth="1"/>
    <col min="4913" max="4913" width="15.140625" style="64" customWidth="1"/>
    <col min="4914" max="4914" width="0.7109375" style="64" customWidth="1"/>
    <col min="4915" max="4915" width="56.140625" style="64" customWidth="1"/>
    <col min="4916" max="4916" width="0.7109375" style="64" customWidth="1"/>
    <col min="4917" max="4917" width="9.140625" style="64" customWidth="1"/>
    <col min="4918" max="4918" width="6" style="64" customWidth="1"/>
    <col min="4919" max="4919" width="0.7109375" style="64" customWidth="1"/>
    <col min="4920" max="4920" width="7.140625" style="64" customWidth="1"/>
    <col min="4921" max="4921" width="6.5703125" style="64" customWidth="1"/>
    <col min="4922" max="4922" width="0.7109375" style="64" customWidth="1"/>
    <col min="4923" max="4923" width="7.85546875" style="64" customWidth="1"/>
    <col min="4924" max="4924" width="10.5703125" style="64" customWidth="1"/>
    <col min="4925" max="4925" width="0.7109375" style="64" customWidth="1"/>
    <col min="4926" max="5167" width="11.42578125" style="64"/>
    <col min="5168" max="5168" width="0.7109375" style="64" customWidth="1"/>
    <col min="5169" max="5169" width="15.140625" style="64" customWidth="1"/>
    <col min="5170" max="5170" width="0.7109375" style="64" customWidth="1"/>
    <col min="5171" max="5171" width="56.140625" style="64" customWidth="1"/>
    <col min="5172" max="5172" width="0.7109375" style="64" customWidth="1"/>
    <col min="5173" max="5173" width="9.140625" style="64" customWidth="1"/>
    <col min="5174" max="5174" width="6" style="64" customWidth="1"/>
    <col min="5175" max="5175" width="0.7109375" style="64" customWidth="1"/>
    <col min="5176" max="5176" width="7.140625" style="64" customWidth="1"/>
    <col min="5177" max="5177" width="6.5703125" style="64" customWidth="1"/>
    <col min="5178" max="5178" width="0.7109375" style="64" customWidth="1"/>
    <col min="5179" max="5179" width="7.85546875" style="64" customWidth="1"/>
    <col min="5180" max="5180" width="10.5703125" style="64" customWidth="1"/>
    <col min="5181" max="5181" width="0.7109375" style="64" customWidth="1"/>
    <col min="5182" max="5423" width="11.42578125" style="64"/>
    <col min="5424" max="5424" width="0.7109375" style="64" customWidth="1"/>
    <col min="5425" max="5425" width="15.140625" style="64" customWidth="1"/>
    <col min="5426" max="5426" width="0.7109375" style="64" customWidth="1"/>
    <col min="5427" max="5427" width="56.140625" style="64" customWidth="1"/>
    <col min="5428" max="5428" width="0.7109375" style="64" customWidth="1"/>
    <col min="5429" max="5429" width="9.140625" style="64" customWidth="1"/>
    <col min="5430" max="5430" width="6" style="64" customWidth="1"/>
    <col min="5431" max="5431" width="0.7109375" style="64" customWidth="1"/>
    <col min="5432" max="5432" width="7.140625" style="64" customWidth="1"/>
    <col min="5433" max="5433" width="6.5703125" style="64" customWidth="1"/>
    <col min="5434" max="5434" width="0.7109375" style="64" customWidth="1"/>
    <col min="5435" max="5435" width="7.85546875" style="64" customWidth="1"/>
    <col min="5436" max="5436" width="10.5703125" style="64" customWidth="1"/>
    <col min="5437" max="5437" width="0.7109375" style="64" customWidth="1"/>
    <col min="5438" max="5679" width="11.42578125" style="64"/>
    <col min="5680" max="5680" width="0.7109375" style="64" customWidth="1"/>
    <col min="5681" max="5681" width="15.140625" style="64" customWidth="1"/>
    <col min="5682" max="5682" width="0.7109375" style="64" customWidth="1"/>
    <col min="5683" max="5683" width="56.140625" style="64" customWidth="1"/>
    <col min="5684" max="5684" width="0.7109375" style="64" customWidth="1"/>
    <col min="5685" max="5685" width="9.140625" style="64" customWidth="1"/>
    <col min="5686" max="5686" width="6" style="64" customWidth="1"/>
    <col min="5687" max="5687" width="0.7109375" style="64" customWidth="1"/>
    <col min="5688" max="5688" width="7.140625" style="64" customWidth="1"/>
    <col min="5689" max="5689" width="6.5703125" style="64" customWidth="1"/>
    <col min="5690" max="5690" width="0.7109375" style="64" customWidth="1"/>
    <col min="5691" max="5691" width="7.85546875" style="64" customWidth="1"/>
    <col min="5692" max="5692" width="10.5703125" style="64" customWidth="1"/>
    <col min="5693" max="5693" width="0.7109375" style="64" customWidth="1"/>
    <col min="5694" max="5935" width="11.42578125" style="64"/>
    <col min="5936" max="5936" width="0.7109375" style="64" customWidth="1"/>
    <col min="5937" max="5937" width="15.140625" style="64" customWidth="1"/>
    <col min="5938" max="5938" width="0.7109375" style="64" customWidth="1"/>
    <col min="5939" max="5939" width="56.140625" style="64" customWidth="1"/>
    <col min="5940" max="5940" width="0.7109375" style="64" customWidth="1"/>
    <col min="5941" max="5941" width="9.140625" style="64" customWidth="1"/>
    <col min="5942" max="5942" width="6" style="64" customWidth="1"/>
    <col min="5943" max="5943" width="0.7109375" style="64" customWidth="1"/>
    <col min="5944" max="5944" width="7.140625" style="64" customWidth="1"/>
    <col min="5945" max="5945" width="6.5703125" style="64" customWidth="1"/>
    <col min="5946" max="5946" width="0.7109375" style="64" customWidth="1"/>
    <col min="5947" max="5947" width="7.85546875" style="64" customWidth="1"/>
    <col min="5948" max="5948" width="10.5703125" style="64" customWidth="1"/>
    <col min="5949" max="5949" width="0.7109375" style="64" customWidth="1"/>
    <col min="5950" max="6191" width="11.42578125" style="64"/>
    <col min="6192" max="6192" width="0.7109375" style="64" customWidth="1"/>
    <col min="6193" max="6193" width="15.140625" style="64" customWidth="1"/>
    <col min="6194" max="6194" width="0.7109375" style="64" customWidth="1"/>
    <col min="6195" max="6195" width="56.140625" style="64" customWidth="1"/>
    <col min="6196" max="6196" width="0.7109375" style="64" customWidth="1"/>
    <col min="6197" max="6197" width="9.140625" style="64" customWidth="1"/>
    <col min="6198" max="6198" width="6" style="64" customWidth="1"/>
    <col min="6199" max="6199" width="0.7109375" style="64" customWidth="1"/>
    <col min="6200" max="6200" width="7.140625" style="64" customWidth="1"/>
    <col min="6201" max="6201" width="6.5703125" style="64" customWidth="1"/>
    <col min="6202" max="6202" width="0.7109375" style="64" customWidth="1"/>
    <col min="6203" max="6203" width="7.85546875" style="64" customWidth="1"/>
    <col min="6204" max="6204" width="10.5703125" style="64" customWidth="1"/>
    <col min="6205" max="6205" width="0.7109375" style="64" customWidth="1"/>
    <col min="6206" max="6447" width="11.42578125" style="64"/>
    <col min="6448" max="6448" width="0.7109375" style="64" customWidth="1"/>
    <col min="6449" max="6449" width="15.140625" style="64" customWidth="1"/>
    <col min="6450" max="6450" width="0.7109375" style="64" customWidth="1"/>
    <col min="6451" max="6451" width="56.140625" style="64" customWidth="1"/>
    <col min="6452" max="6452" width="0.7109375" style="64" customWidth="1"/>
    <col min="6453" max="6453" width="9.140625" style="64" customWidth="1"/>
    <col min="6454" max="6454" width="6" style="64" customWidth="1"/>
    <col min="6455" max="6455" width="0.7109375" style="64" customWidth="1"/>
    <col min="6456" max="6456" width="7.140625" style="64" customWidth="1"/>
    <col min="6457" max="6457" width="6.5703125" style="64" customWidth="1"/>
    <col min="6458" max="6458" width="0.7109375" style="64" customWidth="1"/>
    <col min="6459" max="6459" width="7.85546875" style="64" customWidth="1"/>
    <col min="6460" max="6460" width="10.5703125" style="64" customWidth="1"/>
    <col min="6461" max="6461" width="0.7109375" style="64" customWidth="1"/>
    <col min="6462" max="6703" width="11.42578125" style="64"/>
    <col min="6704" max="6704" width="0.7109375" style="64" customWidth="1"/>
    <col min="6705" max="6705" width="15.140625" style="64" customWidth="1"/>
    <col min="6706" max="6706" width="0.7109375" style="64" customWidth="1"/>
    <col min="6707" max="6707" width="56.140625" style="64" customWidth="1"/>
    <col min="6708" max="6708" width="0.7109375" style="64" customWidth="1"/>
    <col min="6709" max="6709" width="9.140625" style="64" customWidth="1"/>
    <col min="6710" max="6710" width="6" style="64" customWidth="1"/>
    <col min="6711" max="6711" width="0.7109375" style="64" customWidth="1"/>
    <col min="6712" max="6712" width="7.140625" style="64" customWidth="1"/>
    <col min="6713" max="6713" width="6.5703125" style="64" customWidth="1"/>
    <col min="6714" max="6714" width="0.7109375" style="64" customWidth="1"/>
    <col min="6715" max="6715" width="7.85546875" style="64" customWidth="1"/>
    <col min="6716" max="6716" width="10.5703125" style="64" customWidth="1"/>
    <col min="6717" max="6717" width="0.7109375" style="64" customWidth="1"/>
    <col min="6718" max="6959" width="11.42578125" style="64"/>
    <col min="6960" max="6960" width="0.7109375" style="64" customWidth="1"/>
    <col min="6961" max="6961" width="15.140625" style="64" customWidth="1"/>
    <col min="6962" max="6962" width="0.7109375" style="64" customWidth="1"/>
    <col min="6963" max="6963" width="56.140625" style="64" customWidth="1"/>
    <col min="6964" max="6964" width="0.7109375" style="64" customWidth="1"/>
    <col min="6965" max="6965" width="9.140625" style="64" customWidth="1"/>
    <col min="6966" max="6966" width="6" style="64" customWidth="1"/>
    <col min="6967" max="6967" width="0.7109375" style="64" customWidth="1"/>
    <col min="6968" max="6968" width="7.140625" style="64" customWidth="1"/>
    <col min="6969" max="6969" width="6.5703125" style="64" customWidth="1"/>
    <col min="6970" max="6970" width="0.7109375" style="64" customWidth="1"/>
    <col min="6971" max="6971" width="7.85546875" style="64" customWidth="1"/>
    <col min="6972" max="6972" width="10.5703125" style="64" customWidth="1"/>
    <col min="6973" max="6973" width="0.7109375" style="64" customWidth="1"/>
    <col min="6974" max="7215" width="11.42578125" style="64"/>
    <col min="7216" max="7216" width="0.7109375" style="64" customWidth="1"/>
    <col min="7217" max="7217" width="15.140625" style="64" customWidth="1"/>
    <col min="7218" max="7218" width="0.7109375" style="64" customWidth="1"/>
    <col min="7219" max="7219" width="56.140625" style="64" customWidth="1"/>
    <col min="7220" max="7220" width="0.7109375" style="64" customWidth="1"/>
    <col min="7221" max="7221" width="9.140625" style="64" customWidth="1"/>
    <col min="7222" max="7222" width="6" style="64" customWidth="1"/>
    <col min="7223" max="7223" width="0.7109375" style="64" customWidth="1"/>
    <col min="7224" max="7224" width="7.140625" style="64" customWidth="1"/>
    <col min="7225" max="7225" width="6.5703125" style="64" customWidth="1"/>
    <col min="7226" max="7226" width="0.7109375" style="64" customWidth="1"/>
    <col min="7227" max="7227" width="7.85546875" style="64" customWidth="1"/>
    <col min="7228" max="7228" width="10.5703125" style="64" customWidth="1"/>
    <col min="7229" max="7229" width="0.7109375" style="64" customWidth="1"/>
    <col min="7230" max="7471" width="11.42578125" style="64"/>
    <col min="7472" max="7472" width="0.7109375" style="64" customWidth="1"/>
    <col min="7473" max="7473" width="15.140625" style="64" customWidth="1"/>
    <col min="7474" max="7474" width="0.7109375" style="64" customWidth="1"/>
    <col min="7475" max="7475" width="56.140625" style="64" customWidth="1"/>
    <col min="7476" max="7476" width="0.7109375" style="64" customWidth="1"/>
    <col min="7477" max="7477" width="9.140625" style="64" customWidth="1"/>
    <col min="7478" max="7478" width="6" style="64" customWidth="1"/>
    <col min="7479" max="7479" width="0.7109375" style="64" customWidth="1"/>
    <col min="7480" max="7480" width="7.140625" style="64" customWidth="1"/>
    <col min="7481" max="7481" width="6.5703125" style="64" customWidth="1"/>
    <col min="7482" max="7482" width="0.7109375" style="64" customWidth="1"/>
    <col min="7483" max="7483" width="7.85546875" style="64" customWidth="1"/>
    <col min="7484" max="7484" width="10.5703125" style="64" customWidth="1"/>
    <col min="7485" max="7485" width="0.7109375" style="64" customWidth="1"/>
    <col min="7486" max="7727" width="11.42578125" style="64"/>
    <col min="7728" max="7728" width="0.7109375" style="64" customWidth="1"/>
    <col min="7729" max="7729" width="15.140625" style="64" customWidth="1"/>
    <col min="7730" max="7730" width="0.7109375" style="64" customWidth="1"/>
    <col min="7731" max="7731" width="56.140625" style="64" customWidth="1"/>
    <col min="7732" max="7732" width="0.7109375" style="64" customWidth="1"/>
    <col min="7733" max="7733" width="9.140625" style="64" customWidth="1"/>
    <col min="7734" max="7734" width="6" style="64" customWidth="1"/>
    <col min="7735" max="7735" width="0.7109375" style="64" customWidth="1"/>
    <col min="7736" max="7736" width="7.140625" style="64" customWidth="1"/>
    <col min="7737" max="7737" width="6.5703125" style="64" customWidth="1"/>
    <col min="7738" max="7738" width="0.7109375" style="64" customWidth="1"/>
    <col min="7739" max="7739" width="7.85546875" style="64" customWidth="1"/>
    <col min="7740" max="7740" width="10.5703125" style="64" customWidth="1"/>
    <col min="7741" max="7741" width="0.7109375" style="64" customWidth="1"/>
    <col min="7742" max="7983" width="11.42578125" style="64"/>
    <col min="7984" max="7984" width="0.7109375" style="64" customWidth="1"/>
    <col min="7985" max="7985" width="15.140625" style="64" customWidth="1"/>
    <col min="7986" max="7986" width="0.7109375" style="64" customWidth="1"/>
    <col min="7987" max="7987" width="56.140625" style="64" customWidth="1"/>
    <col min="7988" max="7988" width="0.7109375" style="64" customWidth="1"/>
    <col min="7989" max="7989" width="9.140625" style="64" customWidth="1"/>
    <col min="7990" max="7990" width="6" style="64" customWidth="1"/>
    <col min="7991" max="7991" width="0.7109375" style="64" customWidth="1"/>
    <col min="7992" max="7992" width="7.140625" style="64" customWidth="1"/>
    <col min="7993" max="7993" width="6.5703125" style="64" customWidth="1"/>
    <col min="7994" max="7994" width="0.7109375" style="64" customWidth="1"/>
    <col min="7995" max="7995" width="7.85546875" style="64" customWidth="1"/>
    <col min="7996" max="7996" width="10.5703125" style="64" customWidth="1"/>
    <col min="7997" max="7997" width="0.7109375" style="64" customWidth="1"/>
    <col min="7998" max="8239" width="11.42578125" style="64"/>
    <col min="8240" max="8240" width="0.7109375" style="64" customWidth="1"/>
    <col min="8241" max="8241" width="15.140625" style="64" customWidth="1"/>
    <col min="8242" max="8242" width="0.7109375" style="64" customWidth="1"/>
    <col min="8243" max="8243" width="56.140625" style="64" customWidth="1"/>
    <col min="8244" max="8244" width="0.7109375" style="64" customWidth="1"/>
    <col min="8245" max="8245" width="9.140625" style="64" customWidth="1"/>
    <col min="8246" max="8246" width="6" style="64" customWidth="1"/>
    <col min="8247" max="8247" width="0.7109375" style="64" customWidth="1"/>
    <col min="8248" max="8248" width="7.140625" style="64" customWidth="1"/>
    <col min="8249" max="8249" width="6.5703125" style="64" customWidth="1"/>
    <col min="8250" max="8250" width="0.7109375" style="64" customWidth="1"/>
    <col min="8251" max="8251" width="7.85546875" style="64" customWidth="1"/>
    <col min="8252" max="8252" width="10.5703125" style="64" customWidth="1"/>
    <col min="8253" max="8253" width="0.7109375" style="64" customWidth="1"/>
    <col min="8254" max="8495" width="11.42578125" style="64"/>
    <col min="8496" max="8496" width="0.7109375" style="64" customWidth="1"/>
    <col min="8497" max="8497" width="15.140625" style="64" customWidth="1"/>
    <col min="8498" max="8498" width="0.7109375" style="64" customWidth="1"/>
    <col min="8499" max="8499" width="56.140625" style="64" customWidth="1"/>
    <col min="8500" max="8500" width="0.7109375" style="64" customWidth="1"/>
    <col min="8501" max="8501" width="9.140625" style="64" customWidth="1"/>
    <col min="8502" max="8502" width="6" style="64" customWidth="1"/>
    <col min="8503" max="8503" width="0.7109375" style="64" customWidth="1"/>
    <col min="8504" max="8504" width="7.140625" style="64" customWidth="1"/>
    <col min="8505" max="8505" width="6.5703125" style="64" customWidth="1"/>
    <col min="8506" max="8506" width="0.7109375" style="64" customWidth="1"/>
    <col min="8507" max="8507" width="7.85546875" style="64" customWidth="1"/>
    <col min="8508" max="8508" width="10.5703125" style="64" customWidth="1"/>
    <col min="8509" max="8509" width="0.7109375" style="64" customWidth="1"/>
    <col min="8510" max="8751" width="11.42578125" style="64"/>
    <col min="8752" max="8752" width="0.7109375" style="64" customWidth="1"/>
    <col min="8753" max="8753" width="15.140625" style="64" customWidth="1"/>
    <col min="8754" max="8754" width="0.7109375" style="64" customWidth="1"/>
    <col min="8755" max="8755" width="56.140625" style="64" customWidth="1"/>
    <col min="8756" max="8756" width="0.7109375" style="64" customWidth="1"/>
    <col min="8757" max="8757" width="9.140625" style="64" customWidth="1"/>
    <col min="8758" max="8758" width="6" style="64" customWidth="1"/>
    <col min="8759" max="8759" width="0.7109375" style="64" customWidth="1"/>
    <col min="8760" max="8760" width="7.140625" style="64" customWidth="1"/>
    <col min="8761" max="8761" width="6.5703125" style="64" customWidth="1"/>
    <col min="8762" max="8762" width="0.7109375" style="64" customWidth="1"/>
    <col min="8763" max="8763" width="7.85546875" style="64" customWidth="1"/>
    <col min="8764" max="8764" width="10.5703125" style="64" customWidth="1"/>
    <col min="8765" max="8765" width="0.7109375" style="64" customWidth="1"/>
    <col min="8766" max="9007" width="11.42578125" style="64"/>
    <col min="9008" max="9008" width="0.7109375" style="64" customWidth="1"/>
    <col min="9009" max="9009" width="15.140625" style="64" customWidth="1"/>
    <col min="9010" max="9010" width="0.7109375" style="64" customWidth="1"/>
    <col min="9011" max="9011" width="56.140625" style="64" customWidth="1"/>
    <col min="9012" max="9012" width="0.7109375" style="64" customWidth="1"/>
    <col min="9013" max="9013" width="9.140625" style="64" customWidth="1"/>
    <col min="9014" max="9014" width="6" style="64" customWidth="1"/>
    <col min="9015" max="9015" width="0.7109375" style="64" customWidth="1"/>
    <col min="9016" max="9016" width="7.140625" style="64" customWidth="1"/>
    <col min="9017" max="9017" width="6.5703125" style="64" customWidth="1"/>
    <col min="9018" max="9018" width="0.7109375" style="64" customWidth="1"/>
    <col min="9019" max="9019" width="7.85546875" style="64" customWidth="1"/>
    <col min="9020" max="9020" width="10.5703125" style="64" customWidth="1"/>
    <col min="9021" max="9021" width="0.7109375" style="64" customWidth="1"/>
    <col min="9022" max="9263" width="11.42578125" style="64"/>
    <col min="9264" max="9264" width="0.7109375" style="64" customWidth="1"/>
    <col min="9265" max="9265" width="15.140625" style="64" customWidth="1"/>
    <col min="9266" max="9266" width="0.7109375" style="64" customWidth="1"/>
    <col min="9267" max="9267" width="56.140625" style="64" customWidth="1"/>
    <col min="9268" max="9268" width="0.7109375" style="64" customWidth="1"/>
    <col min="9269" max="9269" width="9.140625" style="64" customWidth="1"/>
    <col min="9270" max="9270" width="6" style="64" customWidth="1"/>
    <col min="9271" max="9271" width="0.7109375" style="64" customWidth="1"/>
    <col min="9272" max="9272" width="7.140625" style="64" customWidth="1"/>
    <col min="9273" max="9273" width="6.5703125" style="64" customWidth="1"/>
    <col min="9274" max="9274" width="0.7109375" style="64" customWidth="1"/>
    <col min="9275" max="9275" width="7.85546875" style="64" customWidth="1"/>
    <col min="9276" max="9276" width="10.5703125" style="64" customWidth="1"/>
    <col min="9277" max="9277" width="0.7109375" style="64" customWidth="1"/>
    <col min="9278" max="9519" width="11.42578125" style="64"/>
    <col min="9520" max="9520" width="0.7109375" style="64" customWidth="1"/>
    <col min="9521" max="9521" width="15.140625" style="64" customWidth="1"/>
    <col min="9522" max="9522" width="0.7109375" style="64" customWidth="1"/>
    <col min="9523" max="9523" width="56.140625" style="64" customWidth="1"/>
    <col min="9524" max="9524" width="0.7109375" style="64" customWidth="1"/>
    <col min="9525" max="9525" width="9.140625" style="64" customWidth="1"/>
    <col min="9526" max="9526" width="6" style="64" customWidth="1"/>
    <col min="9527" max="9527" width="0.7109375" style="64" customWidth="1"/>
    <col min="9528" max="9528" width="7.140625" style="64" customWidth="1"/>
    <col min="9529" max="9529" width="6.5703125" style="64" customWidth="1"/>
    <col min="9530" max="9530" width="0.7109375" style="64" customWidth="1"/>
    <col min="9531" max="9531" width="7.85546875" style="64" customWidth="1"/>
    <col min="9532" max="9532" width="10.5703125" style="64" customWidth="1"/>
    <col min="9533" max="9533" width="0.7109375" style="64" customWidth="1"/>
    <col min="9534" max="9775" width="11.42578125" style="64"/>
    <col min="9776" max="9776" width="0.7109375" style="64" customWidth="1"/>
    <col min="9777" max="9777" width="15.140625" style="64" customWidth="1"/>
    <col min="9778" max="9778" width="0.7109375" style="64" customWidth="1"/>
    <col min="9779" max="9779" width="56.140625" style="64" customWidth="1"/>
    <col min="9780" max="9780" width="0.7109375" style="64" customWidth="1"/>
    <col min="9781" max="9781" width="9.140625" style="64" customWidth="1"/>
    <col min="9782" max="9782" width="6" style="64" customWidth="1"/>
    <col min="9783" max="9783" width="0.7109375" style="64" customWidth="1"/>
    <col min="9784" max="9784" width="7.140625" style="64" customWidth="1"/>
    <col min="9785" max="9785" width="6.5703125" style="64" customWidth="1"/>
    <col min="9786" max="9786" width="0.7109375" style="64" customWidth="1"/>
    <col min="9787" max="9787" width="7.85546875" style="64" customWidth="1"/>
    <col min="9788" max="9788" width="10.5703125" style="64" customWidth="1"/>
    <col min="9789" max="9789" width="0.7109375" style="64" customWidth="1"/>
    <col min="9790" max="10031" width="11.42578125" style="64"/>
    <col min="10032" max="10032" width="0.7109375" style="64" customWidth="1"/>
    <col min="10033" max="10033" width="15.140625" style="64" customWidth="1"/>
    <col min="10034" max="10034" width="0.7109375" style="64" customWidth="1"/>
    <col min="10035" max="10035" width="56.140625" style="64" customWidth="1"/>
    <col min="10036" max="10036" width="0.7109375" style="64" customWidth="1"/>
    <col min="10037" max="10037" width="9.140625" style="64" customWidth="1"/>
    <col min="10038" max="10038" width="6" style="64" customWidth="1"/>
    <col min="10039" max="10039" width="0.7109375" style="64" customWidth="1"/>
    <col min="10040" max="10040" width="7.140625" style="64" customWidth="1"/>
    <col min="10041" max="10041" width="6.5703125" style="64" customWidth="1"/>
    <col min="10042" max="10042" width="0.7109375" style="64" customWidth="1"/>
    <col min="10043" max="10043" width="7.85546875" style="64" customWidth="1"/>
    <col min="10044" max="10044" width="10.5703125" style="64" customWidth="1"/>
    <col min="10045" max="10045" width="0.7109375" style="64" customWidth="1"/>
    <col min="10046" max="10287" width="11.42578125" style="64"/>
    <col min="10288" max="10288" width="0.7109375" style="64" customWidth="1"/>
    <col min="10289" max="10289" width="15.140625" style="64" customWidth="1"/>
    <col min="10290" max="10290" width="0.7109375" style="64" customWidth="1"/>
    <col min="10291" max="10291" width="56.140625" style="64" customWidth="1"/>
    <col min="10292" max="10292" width="0.7109375" style="64" customWidth="1"/>
    <col min="10293" max="10293" width="9.140625" style="64" customWidth="1"/>
    <col min="10294" max="10294" width="6" style="64" customWidth="1"/>
    <col min="10295" max="10295" width="0.7109375" style="64" customWidth="1"/>
    <col min="10296" max="10296" width="7.140625" style="64" customWidth="1"/>
    <col min="10297" max="10297" width="6.5703125" style="64" customWidth="1"/>
    <col min="10298" max="10298" width="0.7109375" style="64" customWidth="1"/>
    <col min="10299" max="10299" width="7.85546875" style="64" customWidth="1"/>
    <col min="10300" max="10300" width="10.5703125" style="64" customWidth="1"/>
    <col min="10301" max="10301" width="0.7109375" style="64" customWidth="1"/>
    <col min="10302" max="10543" width="11.42578125" style="64"/>
    <col min="10544" max="10544" width="0.7109375" style="64" customWidth="1"/>
    <col min="10545" max="10545" width="15.140625" style="64" customWidth="1"/>
    <col min="10546" max="10546" width="0.7109375" style="64" customWidth="1"/>
    <col min="10547" max="10547" width="56.140625" style="64" customWidth="1"/>
    <col min="10548" max="10548" width="0.7109375" style="64" customWidth="1"/>
    <col min="10549" max="10549" width="9.140625" style="64" customWidth="1"/>
    <col min="10550" max="10550" width="6" style="64" customWidth="1"/>
    <col min="10551" max="10551" width="0.7109375" style="64" customWidth="1"/>
    <col min="10552" max="10552" width="7.140625" style="64" customWidth="1"/>
    <col min="10553" max="10553" width="6.5703125" style="64" customWidth="1"/>
    <col min="10554" max="10554" width="0.7109375" style="64" customWidth="1"/>
    <col min="10555" max="10555" width="7.85546875" style="64" customWidth="1"/>
    <col min="10556" max="10556" width="10.5703125" style="64" customWidth="1"/>
    <col min="10557" max="10557" width="0.7109375" style="64" customWidth="1"/>
    <col min="10558" max="10799" width="11.42578125" style="64"/>
    <col min="10800" max="10800" width="0.7109375" style="64" customWidth="1"/>
    <col min="10801" max="10801" width="15.140625" style="64" customWidth="1"/>
    <col min="10802" max="10802" width="0.7109375" style="64" customWidth="1"/>
    <col min="10803" max="10803" width="56.140625" style="64" customWidth="1"/>
    <col min="10804" max="10804" width="0.7109375" style="64" customWidth="1"/>
    <col min="10805" max="10805" width="9.140625" style="64" customWidth="1"/>
    <col min="10806" max="10806" width="6" style="64" customWidth="1"/>
    <col min="10807" max="10807" width="0.7109375" style="64" customWidth="1"/>
    <col min="10808" max="10808" width="7.140625" style="64" customWidth="1"/>
    <col min="10809" max="10809" width="6.5703125" style="64" customWidth="1"/>
    <col min="10810" max="10810" width="0.7109375" style="64" customWidth="1"/>
    <col min="10811" max="10811" width="7.85546875" style="64" customWidth="1"/>
    <col min="10812" max="10812" width="10.5703125" style="64" customWidth="1"/>
    <col min="10813" max="10813" width="0.7109375" style="64" customWidth="1"/>
    <col min="10814" max="11055" width="11.42578125" style="64"/>
    <col min="11056" max="11056" width="0.7109375" style="64" customWidth="1"/>
    <col min="11057" max="11057" width="15.140625" style="64" customWidth="1"/>
    <col min="11058" max="11058" width="0.7109375" style="64" customWidth="1"/>
    <col min="11059" max="11059" width="56.140625" style="64" customWidth="1"/>
    <col min="11060" max="11060" width="0.7109375" style="64" customWidth="1"/>
    <col min="11061" max="11061" width="9.140625" style="64" customWidth="1"/>
    <col min="11062" max="11062" width="6" style="64" customWidth="1"/>
    <col min="11063" max="11063" width="0.7109375" style="64" customWidth="1"/>
    <col min="11064" max="11064" width="7.140625" style="64" customWidth="1"/>
    <col min="11065" max="11065" width="6.5703125" style="64" customWidth="1"/>
    <col min="11066" max="11066" width="0.7109375" style="64" customWidth="1"/>
    <col min="11067" max="11067" width="7.85546875" style="64" customWidth="1"/>
    <col min="11068" max="11068" width="10.5703125" style="64" customWidth="1"/>
    <col min="11069" max="11069" width="0.7109375" style="64" customWidth="1"/>
    <col min="11070" max="11311" width="11.42578125" style="64"/>
    <col min="11312" max="11312" width="0.7109375" style="64" customWidth="1"/>
    <col min="11313" max="11313" width="15.140625" style="64" customWidth="1"/>
    <col min="11314" max="11314" width="0.7109375" style="64" customWidth="1"/>
    <col min="11315" max="11315" width="56.140625" style="64" customWidth="1"/>
    <col min="11316" max="11316" width="0.7109375" style="64" customWidth="1"/>
    <col min="11317" max="11317" width="9.140625" style="64" customWidth="1"/>
    <col min="11318" max="11318" width="6" style="64" customWidth="1"/>
    <col min="11319" max="11319" width="0.7109375" style="64" customWidth="1"/>
    <col min="11320" max="11320" width="7.140625" style="64" customWidth="1"/>
    <col min="11321" max="11321" width="6.5703125" style="64" customWidth="1"/>
    <col min="11322" max="11322" width="0.7109375" style="64" customWidth="1"/>
    <col min="11323" max="11323" width="7.85546875" style="64" customWidth="1"/>
    <col min="11324" max="11324" width="10.5703125" style="64" customWidth="1"/>
    <col min="11325" max="11325" width="0.7109375" style="64" customWidth="1"/>
    <col min="11326" max="11567" width="11.42578125" style="64"/>
    <col min="11568" max="11568" width="0.7109375" style="64" customWidth="1"/>
    <col min="11569" max="11569" width="15.140625" style="64" customWidth="1"/>
    <col min="11570" max="11570" width="0.7109375" style="64" customWidth="1"/>
    <col min="11571" max="11571" width="56.140625" style="64" customWidth="1"/>
    <col min="11572" max="11572" width="0.7109375" style="64" customWidth="1"/>
    <col min="11573" max="11573" width="9.140625" style="64" customWidth="1"/>
    <col min="11574" max="11574" width="6" style="64" customWidth="1"/>
    <col min="11575" max="11575" width="0.7109375" style="64" customWidth="1"/>
    <col min="11576" max="11576" width="7.140625" style="64" customWidth="1"/>
    <col min="11577" max="11577" width="6.5703125" style="64" customWidth="1"/>
    <col min="11578" max="11578" width="0.7109375" style="64" customWidth="1"/>
    <col min="11579" max="11579" width="7.85546875" style="64" customWidth="1"/>
    <col min="11580" max="11580" width="10.5703125" style="64" customWidth="1"/>
    <col min="11581" max="11581" width="0.7109375" style="64" customWidth="1"/>
    <col min="11582" max="11823" width="11.42578125" style="64"/>
    <col min="11824" max="11824" width="0.7109375" style="64" customWidth="1"/>
    <col min="11825" max="11825" width="15.140625" style="64" customWidth="1"/>
    <col min="11826" max="11826" width="0.7109375" style="64" customWidth="1"/>
    <col min="11827" max="11827" width="56.140625" style="64" customWidth="1"/>
    <col min="11828" max="11828" width="0.7109375" style="64" customWidth="1"/>
    <col min="11829" max="11829" width="9.140625" style="64" customWidth="1"/>
    <col min="11830" max="11830" width="6" style="64" customWidth="1"/>
    <col min="11831" max="11831" width="0.7109375" style="64" customWidth="1"/>
    <col min="11832" max="11832" width="7.140625" style="64" customWidth="1"/>
    <col min="11833" max="11833" width="6.5703125" style="64" customWidth="1"/>
    <col min="11834" max="11834" width="0.7109375" style="64" customWidth="1"/>
    <col min="11835" max="11835" width="7.85546875" style="64" customWidth="1"/>
    <col min="11836" max="11836" width="10.5703125" style="64" customWidth="1"/>
    <col min="11837" max="11837" width="0.7109375" style="64" customWidth="1"/>
    <col min="11838" max="12079" width="11.42578125" style="64"/>
    <col min="12080" max="12080" width="0.7109375" style="64" customWidth="1"/>
    <col min="12081" max="12081" width="15.140625" style="64" customWidth="1"/>
    <col min="12082" max="12082" width="0.7109375" style="64" customWidth="1"/>
    <col min="12083" max="12083" width="56.140625" style="64" customWidth="1"/>
    <col min="12084" max="12084" width="0.7109375" style="64" customWidth="1"/>
    <col min="12085" max="12085" width="9.140625" style="64" customWidth="1"/>
    <col min="12086" max="12086" width="6" style="64" customWidth="1"/>
    <col min="12087" max="12087" width="0.7109375" style="64" customWidth="1"/>
    <col min="12088" max="12088" width="7.140625" style="64" customWidth="1"/>
    <col min="12089" max="12089" width="6.5703125" style="64" customWidth="1"/>
    <col min="12090" max="12090" width="0.7109375" style="64" customWidth="1"/>
    <col min="12091" max="12091" width="7.85546875" style="64" customWidth="1"/>
    <col min="12092" max="12092" width="10.5703125" style="64" customWidth="1"/>
    <col min="12093" max="12093" width="0.7109375" style="64" customWidth="1"/>
    <col min="12094" max="12335" width="11.42578125" style="64"/>
    <col min="12336" max="12336" width="0.7109375" style="64" customWidth="1"/>
    <col min="12337" max="12337" width="15.140625" style="64" customWidth="1"/>
    <col min="12338" max="12338" width="0.7109375" style="64" customWidth="1"/>
    <col min="12339" max="12339" width="56.140625" style="64" customWidth="1"/>
    <col min="12340" max="12340" width="0.7109375" style="64" customWidth="1"/>
    <col min="12341" max="12341" width="9.140625" style="64" customWidth="1"/>
    <col min="12342" max="12342" width="6" style="64" customWidth="1"/>
    <col min="12343" max="12343" width="0.7109375" style="64" customWidth="1"/>
    <col min="12344" max="12344" width="7.140625" style="64" customWidth="1"/>
    <col min="12345" max="12345" width="6.5703125" style="64" customWidth="1"/>
    <col min="12346" max="12346" width="0.7109375" style="64" customWidth="1"/>
    <col min="12347" max="12347" width="7.85546875" style="64" customWidth="1"/>
    <col min="12348" max="12348" width="10.5703125" style="64" customWidth="1"/>
    <col min="12349" max="12349" width="0.7109375" style="64" customWidth="1"/>
    <col min="12350" max="12591" width="11.42578125" style="64"/>
    <col min="12592" max="12592" width="0.7109375" style="64" customWidth="1"/>
    <col min="12593" max="12593" width="15.140625" style="64" customWidth="1"/>
    <col min="12594" max="12594" width="0.7109375" style="64" customWidth="1"/>
    <col min="12595" max="12595" width="56.140625" style="64" customWidth="1"/>
    <col min="12596" max="12596" width="0.7109375" style="64" customWidth="1"/>
    <col min="12597" max="12597" width="9.140625" style="64" customWidth="1"/>
    <col min="12598" max="12598" width="6" style="64" customWidth="1"/>
    <col min="12599" max="12599" width="0.7109375" style="64" customWidth="1"/>
    <col min="12600" max="12600" width="7.140625" style="64" customWidth="1"/>
    <col min="12601" max="12601" width="6.5703125" style="64" customWidth="1"/>
    <col min="12602" max="12602" width="0.7109375" style="64" customWidth="1"/>
    <col min="12603" max="12603" width="7.85546875" style="64" customWidth="1"/>
    <col min="12604" max="12604" width="10.5703125" style="64" customWidth="1"/>
    <col min="12605" max="12605" width="0.7109375" style="64" customWidth="1"/>
    <col min="12606" max="12847" width="11.42578125" style="64"/>
    <col min="12848" max="12848" width="0.7109375" style="64" customWidth="1"/>
    <col min="12849" max="12849" width="15.140625" style="64" customWidth="1"/>
    <col min="12850" max="12850" width="0.7109375" style="64" customWidth="1"/>
    <col min="12851" max="12851" width="56.140625" style="64" customWidth="1"/>
    <col min="12852" max="12852" width="0.7109375" style="64" customWidth="1"/>
    <col min="12853" max="12853" width="9.140625" style="64" customWidth="1"/>
    <col min="12854" max="12854" width="6" style="64" customWidth="1"/>
    <col min="12855" max="12855" width="0.7109375" style="64" customWidth="1"/>
    <col min="12856" max="12856" width="7.140625" style="64" customWidth="1"/>
    <col min="12857" max="12857" width="6.5703125" style="64" customWidth="1"/>
    <col min="12858" max="12858" width="0.7109375" style="64" customWidth="1"/>
    <col min="12859" max="12859" width="7.85546875" style="64" customWidth="1"/>
    <col min="12860" max="12860" width="10.5703125" style="64" customWidth="1"/>
    <col min="12861" max="12861" width="0.7109375" style="64" customWidth="1"/>
    <col min="12862" max="13103" width="11.42578125" style="64"/>
    <col min="13104" max="13104" width="0.7109375" style="64" customWidth="1"/>
    <col min="13105" max="13105" width="15.140625" style="64" customWidth="1"/>
    <col min="13106" max="13106" width="0.7109375" style="64" customWidth="1"/>
    <col min="13107" max="13107" width="56.140625" style="64" customWidth="1"/>
    <col min="13108" max="13108" width="0.7109375" style="64" customWidth="1"/>
    <col min="13109" max="13109" width="9.140625" style="64" customWidth="1"/>
    <col min="13110" max="13110" width="6" style="64" customWidth="1"/>
    <col min="13111" max="13111" width="0.7109375" style="64" customWidth="1"/>
    <col min="13112" max="13112" width="7.140625" style="64" customWidth="1"/>
    <col min="13113" max="13113" width="6.5703125" style="64" customWidth="1"/>
    <col min="13114" max="13114" width="0.7109375" style="64" customWidth="1"/>
    <col min="13115" max="13115" width="7.85546875" style="64" customWidth="1"/>
    <col min="13116" max="13116" width="10.5703125" style="64" customWidth="1"/>
    <col min="13117" max="13117" width="0.7109375" style="64" customWidth="1"/>
    <col min="13118" max="13359" width="11.42578125" style="64"/>
    <col min="13360" max="13360" width="0.7109375" style="64" customWidth="1"/>
    <col min="13361" max="13361" width="15.140625" style="64" customWidth="1"/>
    <col min="13362" max="13362" width="0.7109375" style="64" customWidth="1"/>
    <col min="13363" max="13363" width="56.140625" style="64" customWidth="1"/>
    <col min="13364" max="13364" width="0.7109375" style="64" customWidth="1"/>
    <col min="13365" max="13365" width="9.140625" style="64" customWidth="1"/>
    <col min="13366" max="13366" width="6" style="64" customWidth="1"/>
    <col min="13367" max="13367" width="0.7109375" style="64" customWidth="1"/>
    <col min="13368" max="13368" width="7.140625" style="64" customWidth="1"/>
    <col min="13369" max="13369" width="6.5703125" style="64" customWidth="1"/>
    <col min="13370" max="13370" width="0.7109375" style="64" customWidth="1"/>
    <col min="13371" max="13371" width="7.85546875" style="64" customWidth="1"/>
    <col min="13372" max="13372" width="10.5703125" style="64" customWidth="1"/>
    <col min="13373" max="13373" width="0.7109375" style="64" customWidth="1"/>
    <col min="13374" max="13615" width="11.42578125" style="64"/>
    <col min="13616" max="13616" width="0.7109375" style="64" customWidth="1"/>
    <col min="13617" max="13617" width="15.140625" style="64" customWidth="1"/>
    <col min="13618" max="13618" width="0.7109375" style="64" customWidth="1"/>
    <col min="13619" max="13619" width="56.140625" style="64" customWidth="1"/>
    <col min="13620" max="13620" width="0.7109375" style="64" customWidth="1"/>
    <col min="13621" max="13621" width="9.140625" style="64" customWidth="1"/>
    <col min="13622" max="13622" width="6" style="64" customWidth="1"/>
    <col min="13623" max="13623" width="0.7109375" style="64" customWidth="1"/>
    <col min="13624" max="13624" width="7.140625" style="64" customWidth="1"/>
    <col min="13625" max="13625" width="6.5703125" style="64" customWidth="1"/>
    <col min="13626" max="13626" width="0.7109375" style="64" customWidth="1"/>
    <col min="13627" max="13627" width="7.85546875" style="64" customWidth="1"/>
    <col min="13628" max="13628" width="10.5703125" style="64" customWidth="1"/>
    <col min="13629" max="13629" width="0.7109375" style="64" customWidth="1"/>
    <col min="13630" max="16384" width="11.42578125" style="64"/>
  </cols>
  <sheetData>
    <row r="1" spans="1:21" s="164" customFormat="1" ht="15" customHeight="1">
      <c r="A1" s="162"/>
      <c r="B1" s="2228" t="s">
        <v>0</v>
      </c>
      <c r="C1" s="2228"/>
      <c r="D1" s="2228"/>
      <c r="E1" s="2228"/>
      <c r="F1" s="2228"/>
      <c r="G1" s="2228"/>
      <c r="H1" s="2228"/>
      <c r="I1" s="2228"/>
      <c r="J1" s="2228"/>
      <c r="K1" s="2228"/>
      <c r="L1" s="2228"/>
      <c r="M1" s="2228"/>
      <c r="N1" s="2228"/>
      <c r="O1" s="2228"/>
      <c r="P1" s="2228"/>
      <c r="Q1" s="163"/>
      <c r="S1" s="164" t="s">
        <v>2808</v>
      </c>
    </row>
    <row r="2" spans="1:21" s="164" customFormat="1" ht="15" customHeight="1">
      <c r="A2" s="165"/>
      <c r="B2" s="2229" t="s">
        <v>3314</v>
      </c>
      <c r="C2" s="2229"/>
      <c r="D2" s="2229"/>
      <c r="E2" s="2229"/>
      <c r="F2" s="2229"/>
      <c r="G2" s="2229"/>
      <c r="H2" s="2229"/>
      <c r="I2" s="2229"/>
      <c r="J2" s="2229"/>
      <c r="K2" s="2229"/>
      <c r="L2" s="2229"/>
      <c r="M2" s="2229"/>
      <c r="N2" s="2229"/>
      <c r="O2" s="2229"/>
      <c r="P2" s="2229"/>
      <c r="Q2" s="166"/>
      <c r="S2" s="164" t="s">
        <v>2789</v>
      </c>
    </row>
    <row r="3" spans="1:21" s="164" customFormat="1" ht="15" customHeight="1">
      <c r="A3" s="165"/>
      <c r="B3" s="2230" t="s">
        <v>3315</v>
      </c>
      <c r="C3" s="2230"/>
      <c r="D3" s="2230"/>
      <c r="E3" s="2230"/>
      <c r="F3" s="2230"/>
      <c r="G3" s="2230"/>
      <c r="H3" s="2230"/>
      <c r="I3" s="2230"/>
      <c r="J3" s="2230"/>
      <c r="K3" s="2230"/>
      <c r="L3" s="2230"/>
      <c r="M3" s="2230"/>
      <c r="N3" s="2230"/>
      <c r="O3" s="2230"/>
      <c r="P3" s="2230"/>
      <c r="Q3" s="166"/>
      <c r="S3" s="164" t="s">
        <v>3269</v>
      </c>
    </row>
    <row r="4" spans="1:21" s="164" customFormat="1" ht="15" customHeight="1">
      <c r="A4" s="165"/>
      <c r="B4" s="2230" t="s">
        <v>3</v>
      </c>
      <c r="C4" s="2230"/>
      <c r="D4" s="2230"/>
      <c r="E4" s="2230"/>
      <c r="F4" s="2230"/>
      <c r="G4" s="2230"/>
      <c r="H4" s="2230"/>
      <c r="I4" s="2230"/>
      <c r="J4" s="2230"/>
      <c r="K4" s="2230"/>
      <c r="L4" s="2230"/>
      <c r="M4" s="2230"/>
      <c r="N4" s="2230"/>
      <c r="O4" s="2230"/>
      <c r="P4" s="2230"/>
      <c r="Q4" s="166"/>
      <c r="S4" s="164" t="s">
        <v>3428</v>
      </c>
    </row>
    <row r="5" spans="1:21" s="164" customFormat="1" ht="15" customHeight="1">
      <c r="A5" s="165"/>
      <c r="B5" s="2230" t="s">
        <v>4</v>
      </c>
      <c r="C5" s="2230"/>
      <c r="D5" s="2230"/>
      <c r="E5" s="2230"/>
      <c r="F5" s="2230"/>
      <c r="G5" s="2230"/>
      <c r="H5" s="2230"/>
      <c r="I5" s="2230"/>
      <c r="J5" s="2230"/>
      <c r="K5" s="2230"/>
      <c r="L5" s="2230"/>
      <c r="M5" s="2230"/>
      <c r="N5" s="2230"/>
      <c r="O5" s="2230"/>
      <c r="P5" s="2230"/>
      <c r="Q5" s="166"/>
    </row>
    <row r="6" spans="1:21" s="108" customFormat="1">
      <c r="A6" s="104"/>
      <c r="B6" s="105" t="s">
        <v>13</v>
      </c>
      <c r="C6" s="105"/>
      <c r="D6" s="105" t="str">
        <f>ORÇAMENTO!C6</f>
        <v>PAVIMENTAÇÃO URBANA EM SANTO ANTONIO DO LESTE</v>
      </c>
      <c r="E6" s="105"/>
      <c r="F6" s="106"/>
      <c r="G6" s="106"/>
      <c r="H6" s="106"/>
      <c r="I6" s="106"/>
      <c r="J6" s="106"/>
      <c r="K6" s="106"/>
      <c r="L6" s="106"/>
      <c r="M6" s="106"/>
      <c r="N6" s="106"/>
      <c r="O6" s="106"/>
      <c r="P6" s="106"/>
      <c r="Q6" s="107"/>
    </row>
    <row r="7" spans="1:21" s="108" customFormat="1">
      <c r="A7" s="109"/>
      <c r="B7" s="110" t="s">
        <v>50</v>
      </c>
      <c r="C7" s="110"/>
      <c r="D7" s="110" t="str">
        <f>ORÇAMENTO!C7</f>
        <v>AVENIDA FORTALEZA TRECHO 01</v>
      </c>
      <c r="E7" s="110"/>
      <c r="F7" s="111"/>
      <c r="G7" s="111"/>
      <c r="H7" s="111"/>
      <c r="I7" s="111"/>
      <c r="J7" s="111"/>
      <c r="K7" s="111"/>
      <c r="L7" s="111"/>
      <c r="M7" s="111"/>
      <c r="N7" s="111"/>
      <c r="O7" s="111"/>
      <c r="P7" s="111"/>
      <c r="Q7" s="112"/>
    </row>
    <row r="8" spans="1:21" s="108" customFormat="1">
      <c r="A8" s="109"/>
      <c r="B8" s="110" t="s">
        <v>31</v>
      </c>
      <c r="C8" s="110"/>
      <c r="D8" s="110" t="str">
        <f>ORÇAMENTO!C8</f>
        <v>PREFEITURA MUNICIPAL DE SANTO ANTONIO DO LESTE</v>
      </c>
      <c r="E8" s="110"/>
      <c r="F8" s="111"/>
      <c r="G8" s="111"/>
      <c r="H8" s="111"/>
      <c r="I8" s="111"/>
      <c r="J8" s="111"/>
      <c r="K8" s="111"/>
      <c r="L8" s="111"/>
      <c r="M8" s="111"/>
      <c r="N8" s="111"/>
      <c r="O8" s="111"/>
      <c r="P8" s="111"/>
      <c r="Q8" s="112"/>
    </row>
    <row r="9" spans="1:21" s="108" customFormat="1">
      <c r="A9" s="113"/>
      <c r="B9" s="114" t="s">
        <v>15</v>
      </c>
      <c r="C9" s="114"/>
      <c r="D9" s="114" t="str">
        <f>ORÇAMENTO!C9</f>
        <v>JANEIRO/2022</v>
      </c>
      <c r="E9" s="114"/>
      <c r="F9" s="115"/>
      <c r="G9" s="115"/>
      <c r="H9" s="115"/>
      <c r="I9" s="115"/>
      <c r="J9" s="115"/>
      <c r="K9" s="115"/>
      <c r="L9" s="115"/>
      <c r="M9" s="115"/>
      <c r="N9" s="115"/>
      <c r="O9" s="115"/>
      <c r="P9" s="115"/>
      <c r="Q9" s="116"/>
    </row>
    <row r="10" spans="1:21" s="108" customFormat="1" ht="18">
      <c r="A10" s="2231" t="s">
        <v>2790</v>
      </c>
      <c r="B10" s="2232"/>
      <c r="C10" s="2232"/>
      <c r="D10" s="2232"/>
      <c r="E10" s="2232"/>
      <c r="F10" s="2232"/>
      <c r="G10" s="2232"/>
      <c r="H10" s="2232"/>
      <c r="I10" s="2232"/>
      <c r="J10" s="2232"/>
      <c r="K10" s="2232"/>
      <c r="L10" s="2232"/>
      <c r="M10" s="2232"/>
      <c r="N10" s="2232"/>
      <c r="O10" s="2232"/>
      <c r="P10" s="2232"/>
      <c r="Q10" s="2233"/>
    </row>
    <row r="11" spans="1:21" s="108" customFormat="1" ht="3.95" customHeight="1" thickBot="1">
      <c r="A11" s="117"/>
      <c r="B11" s="118"/>
      <c r="C11" s="118"/>
      <c r="D11" s="118"/>
      <c r="E11" s="118"/>
      <c r="F11" s="118"/>
      <c r="G11" s="118"/>
      <c r="H11" s="118"/>
      <c r="I11" s="118"/>
      <c r="J11" s="118"/>
      <c r="K11" s="118"/>
      <c r="L11" s="118"/>
      <c r="M11" s="118"/>
      <c r="N11" s="118"/>
      <c r="O11" s="118"/>
      <c r="P11" s="119"/>
      <c r="Q11" s="112"/>
    </row>
    <row r="12" spans="1:21" s="108" customFormat="1" ht="12" customHeight="1">
      <c r="A12" s="109"/>
      <c r="B12" s="120" t="s">
        <v>2793</v>
      </c>
      <c r="C12" s="110"/>
      <c r="D12" s="2218" t="s">
        <v>3276</v>
      </c>
      <c r="E12" s="2219"/>
      <c r="F12" s="2219"/>
      <c r="G12" s="2219"/>
      <c r="H12" s="2219"/>
      <c r="I12" s="2219"/>
      <c r="J12" s="2219"/>
      <c r="K12" s="2219"/>
      <c r="L12" s="2219"/>
      <c r="M12" s="2220"/>
      <c r="N12" s="111"/>
      <c r="O12" s="2224" t="s">
        <v>2792</v>
      </c>
      <c r="P12" s="2225"/>
      <c r="Q12" s="112"/>
      <c r="U12" s="1051">
        <f ca="1">RESUMO!F12</f>
        <v>2.0539140927672107E-2</v>
      </c>
    </row>
    <row r="13" spans="1:21" s="108" customFormat="1" ht="10.5" customHeight="1">
      <c r="A13" s="109"/>
      <c r="B13" s="121"/>
      <c r="C13" s="110"/>
      <c r="D13" s="2221"/>
      <c r="E13" s="2222"/>
      <c r="F13" s="2222"/>
      <c r="G13" s="2222"/>
      <c r="H13" s="2222"/>
      <c r="I13" s="2222"/>
      <c r="J13" s="2222"/>
      <c r="K13" s="2222"/>
      <c r="L13" s="2222"/>
      <c r="M13" s="2223"/>
      <c r="N13" s="110"/>
      <c r="O13" s="2226" t="s">
        <v>3981</v>
      </c>
      <c r="P13" s="2227"/>
      <c r="Q13" s="112"/>
      <c r="T13" s="1051"/>
    </row>
    <row r="14" spans="1:21" s="108" customFormat="1" ht="3.95" customHeight="1" thickBot="1">
      <c r="A14" s="109"/>
      <c r="B14" s="110"/>
      <c r="C14" s="110"/>
      <c r="D14" s="122"/>
      <c r="E14" s="110"/>
      <c r="F14" s="111"/>
      <c r="G14" s="111"/>
      <c r="H14" s="111"/>
      <c r="I14" s="111"/>
      <c r="J14" s="111"/>
      <c r="K14" s="111"/>
      <c r="L14" s="111"/>
      <c r="M14" s="111"/>
      <c r="N14" s="110"/>
      <c r="O14" s="111"/>
      <c r="P14" s="111"/>
      <c r="Q14" s="112"/>
    </row>
    <row r="15" spans="1:21" s="108" customFormat="1" ht="26.25" customHeight="1">
      <c r="A15" s="109"/>
      <c r="B15" s="123" t="s">
        <v>2791</v>
      </c>
      <c r="C15" s="124"/>
      <c r="D15" s="256" t="s">
        <v>4076</v>
      </c>
      <c r="E15" s="170"/>
      <c r="F15" s="170"/>
      <c r="G15" s="170"/>
      <c r="H15" s="170"/>
      <c r="I15" s="170"/>
      <c r="J15" s="171"/>
      <c r="K15" s="125"/>
      <c r="L15" s="126" t="s">
        <v>2794</v>
      </c>
      <c r="M15" s="127"/>
      <c r="N15" s="127"/>
      <c r="O15" s="127"/>
      <c r="P15" s="128">
        <v>1</v>
      </c>
      <c r="Q15" s="112"/>
    </row>
    <row r="16" spans="1:21" s="108" customFormat="1" ht="3.75" customHeight="1">
      <c r="A16" s="109"/>
      <c r="B16" s="129"/>
      <c r="C16" s="110"/>
      <c r="D16" s="110"/>
      <c r="E16" s="110"/>
      <c r="F16" s="110"/>
      <c r="G16" s="110"/>
      <c r="H16" s="110"/>
      <c r="I16" s="110"/>
      <c r="J16" s="110"/>
      <c r="K16" s="110"/>
      <c r="L16" s="110"/>
      <c r="M16" s="110"/>
      <c r="N16" s="110"/>
      <c r="O16" s="110"/>
      <c r="P16" s="110"/>
      <c r="Q16" s="112"/>
    </row>
    <row r="17" spans="1:18" s="108" customFormat="1">
      <c r="A17" s="109"/>
      <c r="B17" s="2240" t="s">
        <v>16</v>
      </c>
      <c r="C17" s="2241"/>
      <c r="D17" s="2240" t="s">
        <v>3270</v>
      </c>
      <c r="E17" s="2241"/>
      <c r="F17" s="2244" t="s">
        <v>3272</v>
      </c>
      <c r="G17" s="2244" t="s">
        <v>3273</v>
      </c>
      <c r="H17" s="2244" t="s">
        <v>3271</v>
      </c>
      <c r="I17" s="2244" t="s">
        <v>3274</v>
      </c>
      <c r="J17" s="2246" t="s">
        <v>2798</v>
      </c>
      <c r="K17" s="2247"/>
      <c r="L17" s="2248"/>
      <c r="M17" s="130" t="s">
        <v>2796</v>
      </c>
      <c r="N17" s="130"/>
      <c r="O17" s="131"/>
      <c r="P17" s="132" t="s">
        <v>2796</v>
      </c>
      <c r="Q17" s="112"/>
    </row>
    <row r="18" spans="1:18" s="108" customFormat="1">
      <c r="A18" s="109"/>
      <c r="B18" s="2242"/>
      <c r="C18" s="2243"/>
      <c r="D18" s="2242"/>
      <c r="E18" s="2243"/>
      <c r="F18" s="2245"/>
      <c r="G18" s="2245"/>
      <c r="H18" s="2245"/>
      <c r="I18" s="2245"/>
      <c r="J18" s="2249"/>
      <c r="K18" s="2250"/>
      <c r="L18" s="2251"/>
      <c r="M18" s="133" t="s">
        <v>2797</v>
      </c>
      <c r="N18" s="133"/>
      <c r="O18" s="134"/>
      <c r="P18" s="135" t="s">
        <v>2799</v>
      </c>
      <c r="Q18" s="112"/>
    </row>
    <row r="19" spans="1:18" s="108" customFormat="1" ht="24">
      <c r="A19" s="109"/>
      <c r="B19" s="136">
        <v>90777</v>
      </c>
      <c r="C19" s="137"/>
      <c r="D19" s="138" t="str">
        <f>VLOOKUP($B19,'SERVIÇOS SINAPI JAN 22'!$B:$E,2,FALSE)</f>
        <v>ENGENHEIRO CIVIL DE OBRA JUNIOR COM ENCARGOS COMPLEMENTARES</v>
      </c>
      <c r="E19" s="139"/>
      <c r="F19" s="140">
        <v>8</v>
      </c>
      <c r="G19" s="140">
        <v>7</v>
      </c>
      <c r="H19" s="140">
        <v>4</v>
      </c>
      <c r="I19" s="167">
        <f>F19*G19*H19</f>
        <v>224</v>
      </c>
      <c r="J19" s="2252" t="str">
        <f>VLOOKUP($B19,'SERVIÇOS SINAPI JAN 22'!$B:$E,3,FALSE)</f>
        <v>H</v>
      </c>
      <c r="K19" s="2253" t="str">
        <f>VLOOKUP($B19,'SERVIÇOS SINAPI JAN 22'!$B:$E,2,FALSE)</f>
        <v>ENGENHEIRO CIVIL DE OBRA JUNIOR COM ENCARGOS COMPLEMENTARES</v>
      </c>
      <c r="L19" s="2254" t="str">
        <f>VLOOKUP($B19,'SERVIÇOS SINAPI JAN 22'!$B:$E,2,FALSE)</f>
        <v>ENGENHEIRO CIVIL DE OBRA JUNIOR COM ENCARGOS COMPLEMENTARES</v>
      </c>
      <c r="M19" s="2255">
        <f>VLOOKUP($B19,'SERVIÇOS SINAPI JAN 22'!$B:$E,4,FALSE)</f>
        <v>93.77</v>
      </c>
      <c r="N19" s="2256" t="str">
        <f>VLOOKUP($B19,'SERVIÇOS SINAPI JAN 22'!$B:$E,2,FALSE)</f>
        <v>ENGENHEIRO CIVIL DE OBRA JUNIOR COM ENCARGOS COMPLEMENTARES</v>
      </c>
      <c r="O19" s="2257" t="str">
        <f>VLOOKUP($B19,'SERVIÇOS SINAPI JAN 22'!$B:$E,2,FALSE)</f>
        <v>ENGENHEIRO CIVIL DE OBRA JUNIOR COM ENCARGOS COMPLEMENTARES</v>
      </c>
      <c r="P19" s="141">
        <f>TRUNC(I19*M19,2)</f>
        <v>21004.48</v>
      </c>
      <c r="Q19" s="112"/>
      <c r="R19" s="108" t="s">
        <v>2789</v>
      </c>
    </row>
    <row r="20" spans="1:18" s="108" customFormat="1" ht="24">
      <c r="A20" s="109"/>
      <c r="B20" s="142">
        <v>90776</v>
      </c>
      <c r="C20" s="143"/>
      <c r="D20" s="144" t="str">
        <f>VLOOKUP($B20,'SERVIÇOS SINAPI JAN 22'!$B:$E,2,FALSE)</f>
        <v>ENCARREGADO GERAL COM ENCARGOS COMPLEMENTARES</v>
      </c>
      <c r="E20" s="145"/>
      <c r="F20" s="146">
        <v>8</v>
      </c>
      <c r="G20" s="146">
        <v>8</v>
      </c>
      <c r="H20" s="146">
        <v>4</v>
      </c>
      <c r="I20" s="168">
        <f>F20*G20*H20</f>
        <v>256</v>
      </c>
      <c r="J20" s="2258" t="str">
        <f>VLOOKUP($B20,'SERVIÇOS SINAPI JAN 22'!$B:$E,3,FALSE)</f>
        <v>H</v>
      </c>
      <c r="K20" s="2259" t="str">
        <f>VLOOKUP($B20,'SERVIÇOS SINAPI JAN 22'!$B:$E,2,FALSE)</f>
        <v>ENCARREGADO GERAL COM ENCARGOS COMPLEMENTARES</v>
      </c>
      <c r="L20" s="2260" t="str">
        <f>VLOOKUP($B20,'SERVIÇOS SINAPI JAN 22'!$B:$E,2,FALSE)</f>
        <v>ENCARREGADO GERAL COM ENCARGOS COMPLEMENTARES</v>
      </c>
      <c r="M20" s="2261">
        <f>VLOOKUP($B20,'SERVIÇOS SINAPI JAN 22'!$B:$E,4,FALSE)</f>
        <v>23.72</v>
      </c>
      <c r="N20" s="2262" t="str">
        <f>VLOOKUP($B20,'SERVIÇOS SINAPI JAN 22'!$B:$E,2,FALSE)</f>
        <v>ENCARREGADO GERAL COM ENCARGOS COMPLEMENTARES</v>
      </c>
      <c r="O20" s="2263" t="str">
        <f>VLOOKUP($B20,'SERVIÇOS SINAPI JAN 22'!$B:$E,2,FALSE)</f>
        <v>ENCARREGADO GERAL COM ENCARGOS COMPLEMENTARES</v>
      </c>
      <c r="P20" s="141">
        <f>TRUNC(I20*M20,2)</f>
        <v>6072.32</v>
      </c>
      <c r="Q20" s="112"/>
      <c r="R20" s="108" t="s">
        <v>2789</v>
      </c>
    </row>
    <row r="21" spans="1:18" s="108" customFormat="1">
      <c r="A21" s="109"/>
      <c r="B21" s="147"/>
      <c r="C21" s="148"/>
      <c r="D21" s="149">
        <f>IF($B21=0,0,IF($R21="INSUMO",VLOOKUP($B21,'INSUMOS SINAPI JAN 22'!$A:$D,2,FALSE),IF($R21="SERVIÇO",VLOOKUP($B21,'SERVIÇOS SINAPI JAN 22'!$B:$E,2,FALSE))))</f>
        <v>0</v>
      </c>
      <c r="E21" s="150"/>
      <c r="F21" s="151"/>
      <c r="G21" s="151"/>
      <c r="H21" s="151"/>
      <c r="I21" s="169"/>
      <c r="J21" s="2234">
        <f>IF($B21=0,0,IF($R21="INSUMO",VLOOKUP($B21,'INSUMOS SINAPI JAN 22'!$A:$D,3,FALSE),IF($R21="SERVIÇO",VLOOKUP($B21,'SERVIÇOS SINAPI JAN 22'!$B:$E,3,FALSE))))</f>
        <v>0</v>
      </c>
      <c r="K21" s="2235">
        <f>IF($B21=0,0,IF($R21="INSUMO",VLOOKUP($B21,'INSUMOS SINAPI JAN 22'!$A:$D,2,FALSE),IF($R21="SERVIÇO",VLOOKUP($B21,'SERVIÇOS SINAPI JAN 22'!$B:$E,2,FALSE))))</f>
        <v>0</v>
      </c>
      <c r="L21" s="2236">
        <f>IF($B21=0,0,IF($R21="INSUMO",VLOOKUP($B21,'INSUMOS SINAPI JAN 22'!$A:$D,2,FALSE),IF($R21="SERVIÇO",VLOOKUP($B21,'SERVIÇOS SINAPI JAN 22'!$B:$E,2,FALSE))))</f>
        <v>0</v>
      </c>
      <c r="M21" s="2237">
        <f>IF($B21=0,0,IF($R21="INSUMO",VLOOKUP($B21,'INSUMOS SINAPI JAN 22'!$A:$D,4,FALSE),IF($R21="SERVIÇO",VLOOKUP($B21,'SERVIÇOS SINAPI JAN 22'!$B:$E,4,FALSE))))</f>
        <v>0</v>
      </c>
      <c r="N21" s="2238">
        <f>IF($B21=0,0,IF($R21="INSUMO",VLOOKUP($B21,'INSUMOS SINAPI JAN 22'!$A:$D,2,FALSE),IF($R21="SERVIÇO",VLOOKUP($B21,'SERVIÇOS SINAPI JAN 22'!$B:$E,2,FALSE))))</f>
        <v>0</v>
      </c>
      <c r="O21" s="2239">
        <f>IF($B21=0,0,IF($R21="INSUMO",VLOOKUP($B21,'INSUMOS SINAPI JAN 22'!$A:$D,2,FALSE),IF($R21="SERVIÇO",VLOOKUP($B21,'SERVIÇOS SINAPI JAN 22'!$B:$E,2,FALSE))))</f>
        <v>0</v>
      </c>
      <c r="P21" s="152">
        <f>TRUNC(I21*M21,2)</f>
        <v>0</v>
      </c>
      <c r="Q21" s="112"/>
      <c r="R21" s="108" t="s">
        <v>2789</v>
      </c>
    </row>
    <row r="22" spans="1:18" s="108" customFormat="1" ht="13.5" thickBot="1">
      <c r="A22" s="153"/>
      <c r="B22" s="154"/>
      <c r="C22" s="155"/>
      <c r="D22" s="156" t="s">
        <v>3275</v>
      </c>
      <c r="E22" s="156"/>
      <c r="F22" s="157"/>
      <c r="G22" s="157"/>
      <c r="H22" s="157"/>
      <c r="I22" s="157"/>
      <c r="J22" s="157"/>
      <c r="K22" s="157"/>
      <c r="L22" s="157"/>
      <c r="M22" s="158"/>
      <c r="N22" s="158"/>
      <c r="O22" s="159"/>
      <c r="P22" s="160">
        <f>SUM(P19:P21)</f>
        <v>27076.799999999999</v>
      </c>
      <c r="Q22" s="161"/>
    </row>
  </sheetData>
  <mergeCells count="22">
    <mergeCell ref="J21:L21"/>
    <mergeCell ref="M21:O21"/>
    <mergeCell ref="B17:C18"/>
    <mergeCell ref="D17:E18"/>
    <mergeCell ref="F17:F18"/>
    <mergeCell ref="J17:L18"/>
    <mergeCell ref="J19:L19"/>
    <mergeCell ref="M19:O19"/>
    <mergeCell ref="G17:G18"/>
    <mergeCell ref="H17:H18"/>
    <mergeCell ref="I17:I18"/>
    <mergeCell ref="J20:L20"/>
    <mergeCell ref="M20:O20"/>
    <mergeCell ref="D12:M13"/>
    <mergeCell ref="O12:P12"/>
    <mergeCell ref="O13:P13"/>
    <mergeCell ref="B1:P1"/>
    <mergeCell ref="B2:P2"/>
    <mergeCell ref="B3:P3"/>
    <mergeCell ref="B4:P4"/>
    <mergeCell ref="B5:P5"/>
    <mergeCell ref="A10:Q10"/>
  </mergeCells>
  <dataValidations disablePrompts="1" count="1">
    <dataValidation type="list" allowBlank="1" showInputMessage="1" showErrorMessage="1" sqref="R19:R21" xr:uid="{00000000-0002-0000-2400-000000000000}">
      <formula1>$S$1:$S$2</formula1>
    </dataValidation>
  </dataValidations>
  <printOptions horizontalCentered="1"/>
  <pageMargins left="0.70866141732283472" right="0.70866141732283472" top="0.74803149606299213" bottom="0.74803149606299213" header="0.31496062992125984" footer="0.31496062992125984"/>
  <pageSetup paperSize="9" scale="74" fitToHeight="100" orientation="landscape" r:id="rId1"/>
  <headerFooter scaleWithDoc="0">
    <oddHeader>&amp;RPágina &amp;P de &amp;N</oddHeader>
    <oddFooter>&amp;R&amp;G</oddFooter>
  </headerFooter>
  <drawing r:id="rId2"/>
  <legacyDrawingHF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Plan77">
    <tabColor theme="7"/>
    <pageSetUpPr fitToPage="1"/>
  </sheetPr>
  <dimension ref="A1:P26"/>
  <sheetViews>
    <sheetView showGridLines="0" showZeros="0" view="pageBreakPreview" zoomScale="85" zoomScaleNormal="100" zoomScaleSheetLayoutView="85" workbookViewId="0">
      <selection activeCell="F21" sqref="F21"/>
    </sheetView>
  </sheetViews>
  <sheetFormatPr defaultColWidth="11.42578125" defaultRowHeight="12.75"/>
  <cols>
    <col min="1" max="1" width="0.7109375" style="64" customWidth="1"/>
    <col min="2" max="2" width="15.140625" style="64" customWidth="1"/>
    <col min="3" max="3" width="0.7109375" style="64" customWidth="1"/>
    <col min="4" max="4" width="17.140625" style="64" customWidth="1"/>
    <col min="5" max="5" width="56.5703125" style="64" customWidth="1"/>
    <col min="6" max="6" width="10.7109375" style="65" bestFit="1" customWidth="1"/>
    <col min="7" max="7" width="7.7109375" style="65" customWidth="1"/>
    <col min="8" max="8" width="0.7109375" style="65" customWidth="1"/>
    <col min="9" max="9" width="7.7109375" style="65" customWidth="1"/>
    <col min="10" max="10" width="13.7109375" style="65" customWidth="1"/>
    <col min="11" max="11" width="0.7109375" style="65" customWidth="1"/>
    <col min="12" max="12" width="13.7109375" style="65" customWidth="1"/>
    <col min="13" max="13" width="30.28515625" style="65" customWidth="1"/>
    <col min="14" max="14" width="0.7109375" style="64" customWidth="1"/>
    <col min="15" max="15" width="14.28515625" style="64" hidden="1" customWidth="1"/>
    <col min="16" max="16" width="0" style="64" hidden="1" customWidth="1"/>
    <col min="17" max="44" width="11.42578125" style="64"/>
    <col min="45" max="45" width="0.7109375" style="64" customWidth="1"/>
    <col min="46" max="46" width="15.140625" style="64" customWidth="1"/>
    <col min="47" max="47" width="0.7109375" style="64" customWidth="1"/>
    <col min="48" max="48" width="56.140625" style="64" customWidth="1"/>
    <col min="49" max="49" width="0.7109375" style="64" customWidth="1"/>
    <col min="50" max="50" width="9.140625" style="64" customWidth="1"/>
    <col min="51" max="51" width="6" style="64" customWidth="1"/>
    <col min="52" max="52" width="0.7109375" style="64" customWidth="1"/>
    <col min="53" max="53" width="7.140625" style="64" customWidth="1"/>
    <col min="54" max="54" width="6.5703125" style="64" customWidth="1"/>
    <col min="55" max="55" width="0.7109375" style="64" customWidth="1"/>
    <col min="56" max="56" width="7.85546875" style="64" customWidth="1"/>
    <col min="57" max="57" width="10.5703125" style="64" customWidth="1"/>
    <col min="58" max="58" width="0.7109375" style="64" customWidth="1"/>
    <col min="59" max="300" width="11.42578125" style="64"/>
    <col min="301" max="301" width="0.7109375" style="64" customWidth="1"/>
    <col min="302" max="302" width="15.140625" style="64" customWidth="1"/>
    <col min="303" max="303" width="0.7109375" style="64" customWidth="1"/>
    <col min="304" max="304" width="56.140625" style="64" customWidth="1"/>
    <col min="305" max="305" width="0.7109375" style="64" customWidth="1"/>
    <col min="306" max="306" width="9.140625" style="64" customWidth="1"/>
    <col min="307" max="307" width="6" style="64" customWidth="1"/>
    <col min="308" max="308" width="0.7109375" style="64" customWidth="1"/>
    <col min="309" max="309" width="7.140625" style="64" customWidth="1"/>
    <col min="310" max="310" width="6.5703125" style="64" customWidth="1"/>
    <col min="311" max="311" width="0.7109375" style="64" customWidth="1"/>
    <col min="312" max="312" width="7.85546875" style="64" customWidth="1"/>
    <col min="313" max="313" width="10.5703125" style="64" customWidth="1"/>
    <col min="314" max="314" width="0.7109375" style="64" customWidth="1"/>
    <col min="315" max="556" width="11.42578125" style="64"/>
    <col min="557" max="557" width="0.7109375" style="64" customWidth="1"/>
    <col min="558" max="558" width="15.140625" style="64" customWidth="1"/>
    <col min="559" max="559" width="0.7109375" style="64" customWidth="1"/>
    <col min="560" max="560" width="56.140625" style="64" customWidth="1"/>
    <col min="561" max="561" width="0.7109375" style="64" customWidth="1"/>
    <col min="562" max="562" width="9.140625" style="64" customWidth="1"/>
    <col min="563" max="563" width="6" style="64" customWidth="1"/>
    <col min="564" max="564" width="0.7109375" style="64" customWidth="1"/>
    <col min="565" max="565" width="7.140625" style="64" customWidth="1"/>
    <col min="566" max="566" width="6.5703125" style="64" customWidth="1"/>
    <col min="567" max="567" width="0.7109375" style="64" customWidth="1"/>
    <col min="568" max="568" width="7.85546875" style="64" customWidth="1"/>
    <col min="569" max="569" width="10.5703125" style="64" customWidth="1"/>
    <col min="570" max="570" width="0.7109375" style="64" customWidth="1"/>
    <col min="571" max="812" width="11.42578125" style="64"/>
    <col min="813" max="813" width="0.7109375" style="64" customWidth="1"/>
    <col min="814" max="814" width="15.140625" style="64" customWidth="1"/>
    <col min="815" max="815" width="0.7109375" style="64" customWidth="1"/>
    <col min="816" max="816" width="56.140625" style="64" customWidth="1"/>
    <col min="817" max="817" width="0.7109375" style="64" customWidth="1"/>
    <col min="818" max="818" width="9.140625" style="64" customWidth="1"/>
    <col min="819" max="819" width="6" style="64" customWidth="1"/>
    <col min="820" max="820" width="0.7109375" style="64" customWidth="1"/>
    <col min="821" max="821" width="7.140625" style="64" customWidth="1"/>
    <col min="822" max="822" width="6.5703125" style="64" customWidth="1"/>
    <col min="823" max="823" width="0.7109375" style="64" customWidth="1"/>
    <col min="824" max="824" width="7.85546875" style="64" customWidth="1"/>
    <col min="825" max="825" width="10.5703125" style="64" customWidth="1"/>
    <col min="826" max="826" width="0.7109375" style="64" customWidth="1"/>
    <col min="827" max="1068" width="11.42578125" style="64"/>
    <col min="1069" max="1069" width="0.7109375" style="64" customWidth="1"/>
    <col min="1070" max="1070" width="15.140625" style="64" customWidth="1"/>
    <col min="1071" max="1071" width="0.7109375" style="64" customWidth="1"/>
    <col min="1072" max="1072" width="56.140625" style="64" customWidth="1"/>
    <col min="1073" max="1073" width="0.7109375" style="64" customWidth="1"/>
    <col min="1074" max="1074" width="9.140625" style="64" customWidth="1"/>
    <col min="1075" max="1075" width="6" style="64" customWidth="1"/>
    <col min="1076" max="1076" width="0.7109375" style="64" customWidth="1"/>
    <col min="1077" max="1077" width="7.140625" style="64" customWidth="1"/>
    <col min="1078" max="1078" width="6.5703125" style="64" customWidth="1"/>
    <col min="1079" max="1079" width="0.7109375" style="64" customWidth="1"/>
    <col min="1080" max="1080" width="7.85546875" style="64" customWidth="1"/>
    <col min="1081" max="1081" width="10.5703125" style="64" customWidth="1"/>
    <col min="1082" max="1082" width="0.7109375" style="64" customWidth="1"/>
    <col min="1083" max="1324" width="11.42578125" style="64"/>
    <col min="1325" max="1325" width="0.7109375" style="64" customWidth="1"/>
    <col min="1326" max="1326" width="15.140625" style="64" customWidth="1"/>
    <col min="1327" max="1327" width="0.7109375" style="64" customWidth="1"/>
    <col min="1328" max="1328" width="56.140625" style="64" customWidth="1"/>
    <col min="1329" max="1329" width="0.7109375" style="64" customWidth="1"/>
    <col min="1330" max="1330" width="9.140625" style="64" customWidth="1"/>
    <col min="1331" max="1331" width="6" style="64" customWidth="1"/>
    <col min="1332" max="1332" width="0.7109375" style="64" customWidth="1"/>
    <col min="1333" max="1333" width="7.140625" style="64" customWidth="1"/>
    <col min="1334" max="1334" width="6.5703125" style="64" customWidth="1"/>
    <col min="1335" max="1335" width="0.7109375" style="64" customWidth="1"/>
    <col min="1336" max="1336" width="7.85546875" style="64" customWidth="1"/>
    <col min="1337" max="1337" width="10.5703125" style="64" customWidth="1"/>
    <col min="1338" max="1338" width="0.7109375" style="64" customWidth="1"/>
    <col min="1339" max="1580" width="11.42578125" style="64"/>
    <col min="1581" max="1581" width="0.7109375" style="64" customWidth="1"/>
    <col min="1582" max="1582" width="15.140625" style="64" customWidth="1"/>
    <col min="1583" max="1583" width="0.7109375" style="64" customWidth="1"/>
    <col min="1584" max="1584" width="56.140625" style="64" customWidth="1"/>
    <col min="1585" max="1585" width="0.7109375" style="64" customWidth="1"/>
    <col min="1586" max="1586" width="9.140625" style="64" customWidth="1"/>
    <col min="1587" max="1587" width="6" style="64" customWidth="1"/>
    <col min="1588" max="1588" width="0.7109375" style="64" customWidth="1"/>
    <col min="1589" max="1589" width="7.140625" style="64" customWidth="1"/>
    <col min="1590" max="1590" width="6.5703125" style="64" customWidth="1"/>
    <col min="1591" max="1591" width="0.7109375" style="64" customWidth="1"/>
    <col min="1592" max="1592" width="7.85546875" style="64" customWidth="1"/>
    <col min="1593" max="1593" width="10.5703125" style="64" customWidth="1"/>
    <col min="1594" max="1594" width="0.7109375" style="64" customWidth="1"/>
    <col min="1595" max="1836" width="11.42578125" style="64"/>
    <col min="1837" max="1837" width="0.7109375" style="64" customWidth="1"/>
    <col min="1838" max="1838" width="15.140625" style="64" customWidth="1"/>
    <col min="1839" max="1839" width="0.7109375" style="64" customWidth="1"/>
    <col min="1840" max="1840" width="56.140625" style="64" customWidth="1"/>
    <col min="1841" max="1841" width="0.7109375" style="64" customWidth="1"/>
    <col min="1842" max="1842" width="9.140625" style="64" customWidth="1"/>
    <col min="1843" max="1843" width="6" style="64" customWidth="1"/>
    <col min="1844" max="1844" width="0.7109375" style="64" customWidth="1"/>
    <col min="1845" max="1845" width="7.140625" style="64" customWidth="1"/>
    <col min="1846" max="1846" width="6.5703125" style="64" customWidth="1"/>
    <col min="1847" max="1847" width="0.7109375" style="64" customWidth="1"/>
    <col min="1848" max="1848" width="7.85546875" style="64" customWidth="1"/>
    <col min="1849" max="1849" width="10.5703125" style="64" customWidth="1"/>
    <col min="1850" max="1850" width="0.7109375" style="64" customWidth="1"/>
    <col min="1851" max="2092" width="11.42578125" style="64"/>
    <col min="2093" max="2093" width="0.7109375" style="64" customWidth="1"/>
    <col min="2094" max="2094" width="15.140625" style="64" customWidth="1"/>
    <col min="2095" max="2095" width="0.7109375" style="64" customWidth="1"/>
    <col min="2096" max="2096" width="56.140625" style="64" customWidth="1"/>
    <col min="2097" max="2097" width="0.7109375" style="64" customWidth="1"/>
    <col min="2098" max="2098" width="9.140625" style="64" customWidth="1"/>
    <col min="2099" max="2099" width="6" style="64" customWidth="1"/>
    <col min="2100" max="2100" width="0.7109375" style="64" customWidth="1"/>
    <col min="2101" max="2101" width="7.140625" style="64" customWidth="1"/>
    <col min="2102" max="2102" width="6.5703125" style="64" customWidth="1"/>
    <col min="2103" max="2103" width="0.7109375" style="64" customWidth="1"/>
    <col min="2104" max="2104" width="7.85546875" style="64" customWidth="1"/>
    <col min="2105" max="2105" width="10.5703125" style="64" customWidth="1"/>
    <col min="2106" max="2106" width="0.7109375" style="64" customWidth="1"/>
    <col min="2107" max="2348" width="11.42578125" style="64"/>
    <col min="2349" max="2349" width="0.7109375" style="64" customWidth="1"/>
    <col min="2350" max="2350" width="15.140625" style="64" customWidth="1"/>
    <col min="2351" max="2351" width="0.7109375" style="64" customWidth="1"/>
    <col min="2352" max="2352" width="56.140625" style="64" customWidth="1"/>
    <col min="2353" max="2353" width="0.7109375" style="64" customWidth="1"/>
    <col min="2354" max="2354" width="9.140625" style="64" customWidth="1"/>
    <col min="2355" max="2355" width="6" style="64" customWidth="1"/>
    <col min="2356" max="2356" width="0.7109375" style="64" customWidth="1"/>
    <col min="2357" max="2357" width="7.140625" style="64" customWidth="1"/>
    <col min="2358" max="2358" width="6.5703125" style="64" customWidth="1"/>
    <col min="2359" max="2359" width="0.7109375" style="64" customWidth="1"/>
    <col min="2360" max="2360" width="7.85546875" style="64" customWidth="1"/>
    <col min="2361" max="2361" width="10.5703125" style="64" customWidth="1"/>
    <col min="2362" max="2362" width="0.7109375" style="64" customWidth="1"/>
    <col min="2363" max="2604" width="11.42578125" style="64"/>
    <col min="2605" max="2605" width="0.7109375" style="64" customWidth="1"/>
    <col min="2606" max="2606" width="15.140625" style="64" customWidth="1"/>
    <col min="2607" max="2607" width="0.7109375" style="64" customWidth="1"/>
    <col min="2608" max="2608" width="56.140625" style="64" customWidth="1"/>
    <col min="2609" max="2609" width="0.7109375" style="64" customWidth="1"/>
    <col min="2610" max="2610" width="9.140625" style="64" customWidth="1"/>
    <col min="2611" max="2611" width="6" style="64" customWidth="1"/>
    <col min="2612" max="2612" width="0.7109375" style="64" customWidth="1"/>
    <col min="2613" max="2613" width="7.140625" style="64" customWidth="1"/>
    <col min="2614" max="2614" width="6.5703125" style="64" customWidth="1"/>
    <col min="2615" max="2615" width="0.7109375" style="64" customWidth="1"/>
    <col min="2616" max="2616" width="7.85546875" style="64" customWidth="1"/>
    <col min="2617" max="2617" width="10.5703125" style="64" customWidth="1"/>
    <col min="2618" max="2618" width="0.7109375" style="64" customWidth="1"/>
    <col min="2619" max="2860" width="11.42578125" style="64"/>
    <col min="2861" max="2861" width="0.7109375" style="64" customWidth="1"/>
    <col min="2862" max="2862" width="15.140625" style="64" customWidth="1"/>
    <col min="2863" max="2863" width="0.7109375" style="64" customWidth="1"/>
    <col min="2864" max="2864" width="56.140625" style="64" customWidth="1"/>
    <col min="2865" max="2865" width="0.7109375" style="64" customWidth="1"/>
    <col min="2866" max="2866" width="9.140625" style="64" customWidth="1"/>
    <col min="2867" max="2867" width="6" style="64" customWidth="1"/>
    <col min="2868" max="2868" width="0.7109375" style="64" customWidth="1"/>
    <col min="2869" max="2869" width="7.140625" style="64" customWidth="1"/>
    <col min="2870" max="2870" width="6.5703125" style="64" customWidth="1"/>
    <col min="2871" max="2871" width="0.7109375" style="64" customWidth="1"/>
    <col min="2872" max="2872" width="7.85546875" style="64" customWidth="1"/>
    <col min="2873" max="2873" width="10.5703125" style="64" customWidth="1"/>
    <col min="2874" max="2874" width="0.7109375" style="64" customWidth="1"/>
    <col min="2875" max="3116" width="11.42578125" style="64"/>
    <col min="3117" max="3117" width="0.7109375" style="64" customWidth="1"/>
    <col min="3118" max="3118" width="15.140625" style="64" customWidth="1"/>
    <col min="3119" max="3119" width="0.7109375" style="64" customWidth="1"/>
    <col min="3120" max="3120" width="56.140625" style="64" customWidth="1"/>
    <col min="3121" max="3121" width="0.7109375" style="64" customWidth="1"/>
    <col min="3122" max="3122" width="9.140625" style="64" customWidth="1"/>
    <col min="3123" max="3123" width="6" style="64" customWidth="1"/>
    <col min="3124" max="3124" width="0.7109375" style="64" customWidth="1"/>
    <col min="3125" max="3125" width="7.140625" style="64" customWidth="1"/>
    <col min="3126" max="3126" width="6.5703125" style="64" customWidth="1"/>
    <col min="3127" max="3127" width="0.7109375" style="64" customWidth="1"/>
    <col min="3128" max="3128" width="7.85546875" style="64" customWidth="1"/>
    <col min="3129" max="3129" width="10.5703125" style="64" customWidth="1"/>
    <col min="3130" max="3130" width="0.7109375" style="64" customWidth="1"/>
    <col min="3131" max="3372" width="11.42578125" style="64"/>
    <col min="3373" max="3373" width="0.7109375" style="64" customWidth="1"/>
    <col min="3374" max="3374" width="15.140625" style="64" customWidth="1"/>
    <col min="3375" max="3375" width="0.7109375" style="64" customWidth="1"/>
    <col min="3376" max="3376" width="56.140625" style="64" customWidth="1"/>
    <col min="3377" max="3377" width="0.7109375" style="64" customWidth="1"/>
    <col min="3378" max="3378" width="9.140625" style="64" customWidth="1"/>
    <col min="3379" max="3379" width="6" style="64" customWidth="1"/>
    <col min="3380" max="3380" width="0.7109375" style="64" customWidth="1"/>
    <col min="3381" max="3381" width="7.140625" style="64" customWidth="1"/>
    <col min="3382" max="3382" width="6.5703125" style="64" customWidth="1"/>
    <col min="3383" max="3383" width="0.7109375" style="64" customWidth="1"/>
    <col min="3384" max="3384" width="7.85546875" style="64" customWidth="1"/>
    <col min="3385" max="3385" width="10.5703125" style="64" customWidth="1"/>
    <col min="3386" max="3386" width="0.7109375" style="64" customWidth="1"/>
    <col min="3387" max="3628" width="11.42578125" style="64"/>
    <col min="3629" max="3629" width="0.7109375" style="64" customWidth="1"/>
    <col min="3630" max="3630" width="15.140625" style="64" customWidth="1"/>
    <col min="3631" max="3631" width="0.7109375" style="64" customWidth="1"/>
    <col min="3632" max="3632" width="56.140625" style="64" customWidth="1"/>
    <col min="3633" max="3633" width="0.7109375" style="64" customWidth="1"/>
    <col min="3634" max="3634" width="9.140625" style="64" customWidth="1"/>
    <col min="3635" max="3635" width="6" style="64" customWidth="1"/>
    <col min="3636" max="3636" width="0.7109375" style="64" customWidth="1"/>
    <col min="3637" max="3637" width="7.140625" style="64" customWidth="1"/>
    <col min="3638" max="3638" width="6.5703125" style="64" customWidth="1"/>
    <col min="3639" max="3639" width="0.7109375" style="64" customWidth="1"/>
    <col min="3640" max="3640" width="7.85546875" style="64" customWidth="1"/>
    <col min="3641" max="3641" width="10.5703125" style="64" customWidth="1"/>
    <col min="3642" max="3642" width="0.7109375" style="64" customWidth="1"/>
    <col min="3643" max="3884" width="11.42578125" style="64"/>
    <col min="3885" max="3885" width="0.7109375" style="64" customWidth="1"/>
    <col min="3886" max="3886" width="15.140625" style="64" customWidth="1"/>
    <col min="3887" max="3887" width="0.7109375" style="64" customWidth="1"/>
    <col min="3888" max="3888" width="56.140625" style="64" customWidth="1"/>
    <col min="3889" max="3889" width="0.7109375" style="64" customWidth="1"/>
    <col min="3890" max="3890" width="9.140625" style="64" customWidth="1"/>
    <col min="3891" max="3891" width="6" style="64" customWidth="1"/>
    <col min="3892" max="3892" width="0.7109375" style="64" customWidth="1"/>
    <col min="3893" max="3893" width="7.140625" style="64" customWidth="1"/>
    <col min="3894" max="3894" width="6.5703125" style="64" customWidth="1"/>
    <col min="3895" max="3895" width="0.7109375" style="64" customWidth="1"/>
    <col min="3896" max="3896" width="7.85546875" style="64" customWidth="1"/>
    <col min="3897" max="3897" width="10.5703125" style="64" customWidth="1"/>
    <col min="3898" max="3898" width="0.7109375" style="64" customWidth="1"/>
    <col min="3899" max="4140" width="11.42578125" style="64"/>
    <col min="4141" max="4141" width="0.7109375" style="64" customWidth="1"/>
    <col min="4142" max="4142" width="15.140625" style="64" customWidth="1"/>
    <col min="4143" max="4143" width="0.7109375" style="64" customWidth="1"/>
    <col min="4144" max="4144" width="56.140625" style="64" customWidth="1"/>
    <col min="4145" max="4145" width="0.7109375" style="64" customWidth="1"/>
    <col min="4146" max="4146" width="9.140625" style="64" customWidth="1"/>
    <col min="4147" max="4147" width="6" style="64" customWidth="1"/>
    <col min="4148" max="4148" width="0.7109375" style="64" customWidth="1"/>
    <col min="4149" max="4149" width="7.140625" style="64" customWidth="1"/>
    <col min="4150" max="4150" width="6.5703125" style="64" customWidth="1"/>
    <col min="4151" max="4151" width="0.7109375" style="64" customWidth="1"/>
    <col min="4152" max="4152" width="7.85546875" style="64" customWidth="1"/>
    <col min="4153" max="4153" width="10.5703125" style="64" customWidth="1"/>
    <col min="4154" max="4154" width="0.7109375" style="64" customWidth="1"/>
    <col min="4155" max="4396" width="11.42578125" style="64"/>
    <col min="4397" max="4397" width="0.7109375" style="64" customWidth="1"/>
    <col min="4398" max="4398" width="15.140625" style="64" customWidth="1"/>
    <col min="4399" max="4399" width="0.7109375" style="64" customWidth="1"/>
    <col min="4400" max="4400" width="56.140625" style="64" customWidth="1"/>
    <col min="4401" max="4401" width="0.7109375" style="64" customWidth="1"/>
    <col min="4402" max="4402" width="9.140625" style="64" customWidth="1"/>
    <col min="4403" max="4403" width="6" style="64" customWidth="1"/>
    <col min="4404" max="4404" width="0.7109375" style="64" customWidth="1"/>
    <col min="4405" max="4405" width="7.140625" style="64" customWidth="1"/>
    <col min="4406" max="4406" width="6.5703125" style="64" customWidth="1"/>
    <col min="4407" max="4407" width="0.7109375" style="64" customWidth="1"/>
    <col min="4408" max="4408" width="7.85546875" style="64" customWidth="1"/>
    <col min="4409" max="4409" width="10.5703125" style="64" customWidth="1"/>
    <col min="4410" max="4410" width="0.7109375" style="64" customWidth="1"/>
    <col min="4411" max="4652" width="11.42578125" style="64"/>
    <col min="4653" max="4653" width="0.7109375" style="64" customWidth="1"/>
    <col min="4654" max="4654" width="15.140625" style="64" customWidth="1"/>
    <col min="4655" max="4655" width="0.7109375" style="64" customWidth="1"/>
    <col min="4656" max="4656" width="56.140625" style="64" customWidth="1"/>
    <col min="4657" max="4657" width="0.7109375" style="64" customWidth="1"/>
    <col min="4658" max="4658" width="9.140625" style="64" customWidth="1"/>
    <col min="4659" max="4659" width="6" style="64" customWidth="1"/>
    <col min="4660" max="4660" width="0.7109375" style="64" customWidth="1"/>
    <col min="4661" max="4661" width="7.140625" style="64" customWidth="1"/>
    <col min="4662" max="4662" width="6.5703125" style="64" customWidth="1"/>
    <col min="4663" max="4663" width="0.7109375" style="64" customWidth="1"/>
    <col min="4664" max="4664" width="7.85546875" style="64" customWidth="1"/>
    <col min="4665" max="4665" width="10.5703125" style="64" customWidth="1"/>
    <col min="4666" max="4666" width="0.7109375" style="64" customWidth="1"/>
    <col min="4667" max="4908" width="11.42578125" style="64"/>
    <col min="4909" max="4909" width="0.7109375" style="64" customWidth="1"/>
    <col min="4910" max="4910" width="15.140625" style="64" customWidth="1"/>
    <col min="4911" max="4911" width="0.7109375" style="64" customWidth="1"/>
    <col min="4912" max="4912" width="56.140625" style="64" customWidth="1"/>
    <col min="4913" max="4913" width="0.7109375" style="64" customWidth="1"/>
    <col min="4914" max="4914" width="9.140625" style="64" customWidth="1"/>
    <col min="4915" max="4915" width="6" style="64" customWidth="1"/>
    <col min="4916" max="4916" width="0.7109375" style="64" customWidth="1"/>
    <col min="4917" max="4917" width="7.140625" style="64" customWidth="1"/>
    <col min="4918" max="4918" width="6.5703125" style="64" customWidth="1"/>
    <col min="4919" max="4919" width="0.7109375" style="64" customWidth="1"/>
    <col min="4920" max="4920" width="7.85546875" style="64" customWidth="1"/>
    <col min="4921" max="4921" width="10.5703125" style="64" customWidth="1"/>
    <col min="4922" max="4922" width="0.7109375" style="64" customWidth="1"/>
    <col min="4923" max="5164" width="11.42578125" style="64"/>
    <col min="5165" max="5165" width="0.7109375" style="64" customWidth="1"/>
    <col min="5166" max="5166" width="15.140625" style="64" customWidth="1"/>
    <col min="5167" max="5167" width="0.7109375" style="64" customWidth="1"/>
    <col min="5168" max="5168" width="56.140625" style="64" customWidth="1"/>
    <col min="5169" max="5169" width="0.7109375" style="64" customWidth="1"/>
    <col min="5170" max="5170" width="9.140625" style="64" customWidth="1"/>
    <col min="5171" max="5171" width="6" style="64" customWidth="1"/>
    <col min="5172" max="5172" width="0.7109375" style="64" customWidth="1"/>
    <col min="5173" max="5173" width="7.140625" style="64" customWidth="1"/>
    <col min="5174" max="5174" width="6.5703125" style="64" customWidth="1"/>
    <col min="5175" max="5175" width="0.7109375" style="64" customWidth="1"/>
    <col min="5176" max="5176" width="7.85546875" style="64" customWidth="1"/>
    <col min="5177" max="5177" width="10.5703125" style="64" customWidth="1"/>
    <col min="5178" max="5178" width="0.7109375" style="64" customWidth="1"/>
    <col min="5179" max="5420" width="11.42578125" style="64"/>
    <col min="5421" max="5421" width="0.7109375" style="64" customWidth="1"/>
    <col min="5422" max="5422" width="15.140625" style="64" customWidth="1"/>
    <col min="5423" max="5423" width="0.7109375" style="64" customWidth="1"/>
    <col min="5424" max="5424" width="56.140625" style="64" customWidth="1"/>
    <col min="5425" max="5425" width="0.7109375" style="64" customWidth="1"/>
    <col min="5426" max="5426" width="9.140625" style="64" customWidth="1"/>
    <col min="5427" max="5427" width="6" style="64" customWidth="1"/>
    <col min="5428" max="5428" width="0.7109375" style="64" customWidth="1"/>
    <col min="5429" max="5429" width="7.140625" style="64" customWidth="1"/>
    <col min="5430" max="5430" width="6.5703125" style="64" customWidth="1"/>
    <col min="5431" max="5431" width="0.7109375" style="64" customWidth="1"/>
    <col min="5432" max="5432" width="7.85546875" style="64" customWidth="1"/>
    <col min="5433" max="5433" width="10.5703125" style="64" customWidth="1"/>
    <col min="5434" max="5434" width="0.7109375" style="64" customWidth="1"/>
    <col min="5435" max="5676" width="11.42578125" style="64"/>
    <col min="5677" max="5677" width="0.7109375" style="64" customWidth="1"/>
    <col min="5678" max="5678" width="15.140625" style="64" customWidth="1"/>
    <col min="5679" max="5679" width="0.7109375" style="64" customWidth="1"/>
    <col min="5680" max="5680" width="56.140625" style="64" customWidth="1"/>
    <col min="5681" max="5681" width="0.7109375" style="64" customWidth="1"/>
    <col min="5682" max="5682" width="9.140625" style="64" customWidth="1"/>
    <col min="5683" max="5683" width="6" style="64" customWidth="1"/>
    <col min="5684" max="5684" width="0.7109375" style="64" customWidth="1"/>
    <col min="5685" max="5685" width="7.140625" style="64" customWidth="1"/>
    <col min="5686" max="5686" width="6.5703125" style="64" customWidth="1"/>
    <col min="5687" max="5687" width="0.7109375" style="64" customWidth="1"/>
    <col min="5688" max="5688" width="7.85546875" style="64" customWidth="1"/>
    <col min="5689" max="5689" width="10.5703125" style="64" customWidth="1"/>
    <col min="5690" max="5690" width="0.7109375" style="64" customWidth="1"/>
    <col min="5691" max="5932" width="11.42578125" style="64"/>
    <col min="5933" max="5933" width="0.7109375" style="64" customWidth="1"/>
    <col min="5934" max="5934" width="15.140625" style="64" customWidth="1"/>
    <col min="5935" max="5935" width="0.7109375" style="64" customWidth="1"/>
    <col min="5936" max="5936" width="56.140625" style="64" customWidth="1"/>
    <col min="5937" max="5937" width="0.7109375" style="64" customWidth="1"/>
    <col min="5938" max="5938" width="9.140625" style="64" customWidth="1"/>
    <col min="5939" max="5939" width="6" style="64" customWidth="1"/>
    <col min="5940" max="5940" width="0.7109375" style="64" customWidth="1"/>
    <col min="5941" max="5941" width="7.140625" style="64" customWidth="1"/>
    <col min="5942" max="5942" width="6.5703125" style="64" customWidth="1"/>
    <col min="5943" max="5943" width="0.7109375" style="64" customWidth="1"/>
    <col min="5944" max="5944" width="7.85546875" style="64" customWidth="1"/>
    <col min="5945" max="5945" width="10.5703125" style="64" customWidth="1"/>
    <col min="5946" max="5946" width="0.7109375" style="64" customWidth="1"/>
    <col min="5947" max="6188" width="11.42578125" style="64"/>
    <col min="6189" max="6189" width="0.7109375" style="64" customWidth="1"/>
    <col min="6190" max="6190" width="15.140625" style="64" customWidth="1"/>
    <col min="6191" max="6191" width="0.7109375" style="64" customWidth="1"/>
    <col min="6192" max="6192" width="56.140625" style="64" customWidth="1"/>
    <col min="6193" max="6193" width="0.7109375" style="64" customWidth="1"/>
    <col min="6194" max="6194" width="9.140625" style="64" customWidth="1"/>
    <col min="6195" max="6195" width="6" style="64" customWidth="1"/>
    <col min="6196" max="6196" width="0.7109375" style="64" customWidth="1"/>
    <col min="6197" max="6197" width="7.140625" style="64" customWidth="1"/>
    <col min="6198" max="6198" width="6.5703125" style="64" customWidth="1"/>
    <col min="6199" max="6199" width="0.7109375" style="64" customWidth="1"/>
    <col min="6200" max="6200" width="7.85546875" style="64" customWidth="1"/>
    <col min="6201" max="6201" width="10.5703125" style="64" customWidth="1"/>
    <col min="6202" max="6202" width="0.7109375" style="64" customWidth="1"/>
    <col min="6203" max="6444" width="11.42578125" style="64"/>
    <col min="6445" max="6445" width="0.7109375" style="64" customWidth="1"/>
    <col min="6446" max="6446" width="15.140625" style="64" customWidth="1"/>
    <col min="6447" max="6447" width="0.7109375" style="64" customWidth="1"/>
    <col min="6448" max="6448" width="56.140625" style="64" customWidth="1"/>
    <col min="6449" max="6449" width="0.7109375" style="64" customWidth="1"/>
    <col min="6450" max="6450" width="9.140625" style="64" customWidth="1"/>
    <col min="6451" max="6451" width="6" style="64" customWidth="1"/>
    <col min="6452" max="6452" width="0.7109375" style="64" customWidth="1"/>
    <col min="6453" max="6453" width="7.140625" style="64" customWidth="1"/>
    <col min="6454" max="6454" width="6.5703125" style="64" customWidth="1"/>
    <col min="6455" max="6455" width="0.7109375" style="64" customWidth="1"/>
    <col min="6456" max="6456" width="7.85546875" style="64" customWidth="1"/>
    <col min="6457" max="6457" width="10.5703125" style="64" customWidth="1"/>
    <col min="6458" max="6458" width="0.7109375" style="64" customWidth="1"/>
    <col min="6459" max="6700" width="11.42578125" style="64"/>
    <col min="6701" max="6701" width="0.7109375" style="64" customWidth="1"/>
    <col min="6702" max="6702" width="15.140625" style="64" customWidth="1"/>
    <col min="6703" max="6703" width="0.7109375" style="64" customWidth="1"/>
    <col min="6704" max="6704" width="56.140625" style="64" customWidth="1"/>
    <col min="6705" max="6705" width="0.7109375" style="64" customWidth="1"/>
    <col min="6706" max="6706" width="9.140625" style="64" customWidth="1"/>
    <col min="6707" max="6707" width="6" style="64" customWidth="1"/>
    <col min="6708" max="6708" width="0.7109375" style="64" customWidth="1"/>
    <col min="6709" max="6709" width="7.140625" style="64" customWidth="1"/>
    <col min="6710" max="6710" width="6.5703125" style="64" customWidth="1"/>
    <col min="6711" max="6711" width="0.7109375" style="64" customWidth="1"/>
    <col min="6712" max="6712" width="7.85546875" style="64" customWidth="1"/>
    <col min="6713" max="6713" width="10.5703125" style="64" customWidth="1"/>
    <col min="6714" max="6714" width="0.7109375" style="64" customWidth="1"/>
    <col min="6715" max="6956" width="11.42578125" style="64"/>
    <col min="6957" max="6957" width="0.7109375" style="64" customWidth="1"/>
    <col min="6958" max="6958" width="15.140625" style="64" customWidth="1"/>
    <col min="6959" max="6959" width="0.7109375" style="64" customWidth="1"/>
    <col min="6960" max="6960" width="56.140625" style="64" customWidth="1"/>
    <col min="6961" max="6961" width="0.7109375" style="64" customWidth="1"/>
    <col min="6962" max="6962" width="9.140625" style="64" customWidth="1"/>
    <col min="6963" max="6963" width="6" style="64" customWidth="1"/>
    <col min="6964" max="6964" width="0.7109375" style="64" customWidth="1"/>
    <col min="6965" max="6965" width="7.140625" style="64" customWidth="1"/>
    <col min="6966" max="6966" width="6.5703125" style="64" customWidth="1"/>
    <col min="6967" max="6967" width="0.7109375" style="64" customWidth="1"/>
    <col min="6968" max="6968" width="7.85546875" style="64" customWidth="1"/>
    <col min="6969" max="6969" width="10.5703125" style="64" customWidth="1"/>
    <col min="6970" max="6970" width="0.7109375" style="64" customWidth="1"/>
    <col min="6971" max="7212" width="11.42578125" style="64"/>
    <col min="7213" max="7213" width="0.7109375" style="64" customWidth="1"/>
    <col min="7214" max="7214" width="15.140625" style="64" customWidth="1"/>
    <col min="7215" max="7215" width="0.7109375" style="64" customWidth="1"/>
    <col min="7216" max="7216" width="56.140625" style="64" customWidth="1"/>
    <col min="7217" max="7217" width="0.7109375" style="64" customWidth="1"/>
    <col min="7218" max="7218" width="9.140625" style="64" customWidth="1"/>
    <col min="7219" max="7219" width="6" style="64" customWidth="1"/>
    <col min="7220" max="7220" width="0.7109375" style="64" customWidth="1"/>
    <col min="7221" max="7221" width="7.140625" style="64" customWidth="1"/>
    <col min="7222" max="7222" width="6.5703125" style="64" customWidth="1"/>
    <col min="7223" max="7223" width="0.7109375" style="64" customWidth="1"/>
    <col min="7224" max="7224" width="7.85546875" style="64" customWidth="1"/>
    <col min="7225" max="7225" width="10.5703125" style="64" customWidth="1"/>
    <col min="7226" max="7226" width="0.7109375" style="64" customWidth="1"/>
    <col min="7227" max="7468" width="11.42578125" style="64"/>
    <col min="7469" max="7469" width="0.7109375" style="64" customWidth="1"/>
    <col min="7470" max="7470" width="15.140625" style="64" customWidth="1"/>
    <col min="7471" max="7471" width="0.7109375" style="64" customWidth="1"/>
    <col min="7472" max="7472" width="56.140625" style="64" customWidth="1"/>
    <col min="7473" max="7473" width="0.7109375" style="64" customWidth="1"/>
    <col min="7474" max="7474" width="9.140625" style="64" customWidth="1"/>
    <col min="7475" max="7475" width="6" style="64" customWidth="1"/>
    <col min="7476" max="7476" width="0.7109375" style="64" customWidth="1"/>
    <col min="7477" max="7477" width="7.140625" style="64" customWidth="1"/>
    <col min="7478" max="7478" width="6.5703125" style="64" customWidth="1"/>
    <col min="7479" max="7479" width="0.7109375" style="64" customWidth="1"/>
    <col min="7480" max="7480" width="7.85546875" style="64" customWidth="1"/>
    <col min="7481" max="7481" width="10.5703125" style="64" customWidth="1"/>
    <col min="7482" max="7482" width="0.7109375" style="64" customWidth="1"/>
    <col min="7483" max="7724" width="11.42578125" style="64"/>
    <col min="7725" max="7725" width="0.7109375" style="64" customWidth="1"/>
    <col min="7726" max="7726" width="15.140625" style="64" customWidth="1"/>
    <col min="7727" max="7727" width="0.7109375" style="64" customWidth="1"/>
    <col min="7728" max="7728" width="56.140625" style="64" customWidth="1"/>
    <col min="7729" max="7729" width="0.7109375" style="64" customWidth="1"/>
    <col min="7730" max="7730" width="9.140625" style="64" customWidth="1"/>
    <col min="7731" max="7731" width="6" style="64" customWidth="1"/>
    <col min="7732" max="7732" width="0.7109375" style="64" customWidth="1"/>
    <col min="7733" max="7733" width="7.140625" style="64" customWidth="1"/>
    <col min="7734" max="7734" width="6.5703125" style="64" customWidth="1"/>
    <col min="7735" max="7735" width="0.7109375" style="64" customWidth="1"/>
    <col min="7736" max="7736" width="7.85546875" style="64" customWidth="1"/>
    <col min="7737" max="7737" width="10.5703125" style="64" customWidth="1"/>
    <col min="7738" max="7738" width="0.7109375" style="64" customWidth="1"/>
    <col min="7739" max="7980" width="11.42578125" style="64"/>
    <col min="7981" max="7981" width="0.7109375" style="64" customWidth="1"/>
    <col min="7982" max="7982" width="15.140625" style="64" customWidth="1"/>
    <col min="7983" max="7983" width="0.7109375" style="64" customWidth="1"/>
    <col min="7984" max="7984" width="56.140625" style="64" customWidth="1"/>
    <col min="7985" max="7985" width="0.7109375" style="64" customWidth="1"/>
    <col min="7986" max="7986" width="9.140625" style="64" customWidth="1"/>
    <col min="7987" max="7987" width="6" style="64" customWidth="1"/>
    <col min="7988" max="7988" width="0.7109375" style="64" customWidth="1"/>
    <col min="7989" max="7989" width="7.140625" style="64" customWidth="1"/>
    <col min="7990" max="7990" width="6.5703125" style="64" customWidth="1"/>
    <col min="7991" max="7991" width="0.7109375" style="64" customWidth="1"/>
    <col min="7992" max="7992" width="7.85546875" style="64" customWidth="1"/>
    <col min="7993" max="7993" width="10.5703125" style="64" customWidth="1"/>
    <col min="7994" max="7994" width="0.7109375" style="64" customWidth="1"/>
    <col min="7995" max="8236" width="11.42578125" style="64"/>
    <col min="8237" max="8237" width="0.7109375" style="64" customWidth="1"/>
    <col min="8238" max="8238" width="15.140625" style="64" customWidth="1"/>
    <col min="8239" max="8239" width="0.7109375" style="64" customWidth="1"/>
    <col min="8240" max="8240" width="56.140625" style="64" customWidth="1"/>
    <col min="8241" max="8241" width="0.7109375" style="64" customWidth="1"/>
    <col min="8242" max="8242" width="9.140625" style="64" customWidth="1"/>
    <col min="8243" max="8243" width="6" style="64" customWidth="1"/>
    <col min="8244" max="8244" width="0.7109375" style="64" customWidth="1"/>
    <col min="8245" max="8245" width="7.140625" style="64" customWidth="1"/>
    <col min="8246" max="8246" width="6.5703125" style="64" customWidth="1"/>
    <col min="8247" max="8247" width="0.7109375" style="64" customWidth="1"/>
    <col min="8248" max="8248" width="7.85546875" style="64" customWidth="1"/>
    <col min="8249" max="8249" width="10.5703125" style="64" customWidth="1"/>
    <col min="8250" max="8250" width="0.7109375" style="64" customWidth="1"/>
    <col min="8251" max="8492" width="11.42578125" style="64"/>
    <col min="8493" max="8493" width="0.7109375" style="64" customWidth="1"/>
    <col min="8494" max="8494" width="15.140625" style="64" customWidth="1"/>
    <col min="8495" max="8495" width="0.7109375" style="64" customWidth="1"/>
    <col min="8496" max="8496" width="56.140625" style="64" customWidth="1"/>
    <col min="8497" max="8497" width="0.7109375" style="64" customWidth="1"/>
    <col min="8498" max="8498" width="9.140625" style="64" customWidth="1"/>
    <col min="8499" max="8499" width="6" style="64" customWidth="1"/>
    <col min="8500" max="8500" width="0.7109375" style="64" customWidth="1"/>
    <col min="8501" max="8501" width="7.140625" style="64" customWidth="1"/>
    <col min="8502" max="8502" width="6.5703125" style="64" customWidth="1"/>
    <col min="8503" max="8503" width="0.7109375" style="64" customWidth="1"/>
    <col min="8504" max="8504" width="7.85546875" style="64" customWidth="1"/>
    <col min="8505" max="8505" width="10.5703125" style="64" customWidth="1"/>
    <col min="8506" max="8506" width="0.7109375" style="64" customWidth="1"/>
    <col min="8507" max="8748" width="11.42578125" style="64"/>
    <col min="8749" max="8749" width="0.7109375" style="64" customWidth="1"/>
    <col min="8750" max="8750" width="15.140625" style="64" customWidth="1"/>
    <col min="8751" max="8751" width="0.7109375" style="64" customWidth="1"/>
    <col min="8752" max="8752" width="56.140625" style="64" customWidth="1"/>
    <col min="8753" max="8753" width="0.7109375" style="64" customWidth="1"/>
    <col min="8754" max="8754" width="9.140625" style="64" customWidth="1"/>
    <col min="8755" max="8755" width="6" style="64" customWidth="1"/>
    <col min="8756" max="8756" width="0.7109375" style="64" customWidth="1"/>
    <col min="8757" max="8757" width="7.140625" style="64" customWidth="1"/>
    <col min="8758" max="8758" width="6.5703125" style="64" customWidth="1"/>
    <col min="8759" max="8759" width="0.7109375" style="64" customWidth="1"/>
    <col min="8760" max="8760" width="7.85546875" style="64" customWidth="1"/>
    <col min="8761" max="8761" width="10.5703125" style="64" customWidth="1"/>
    <col min="8762" max="8762" width="0.7109375" style="64" customWidth="1"/>
    <col min="8763" max="9004" width="11.42578125" style="64"/>
    <col min="9005" max="9005" width="0.7109375" style="64" customWidth="1"/>
    <col min="9006" max="9006" width="15.140625" style="64" customWidth="1"/>
    <col min="9007" max="9007" width="0.7109375" style="64" customWidth="1"/>
    <col min="9008" max="9008" width="56.140625" style="64" customWidth="1"/>
    <col min="9009" max="9009" width="0.7109375" style="64" customWidth="1"/>
    <col min="9010" max="9010" width="9.140625" style="64" customWidth="1"/>
    <col min="9011" max="9011" width="6" style="64" customWidth="1"/>
    <col min="9012" max="9012" width="0.7109375" style="64" customWidth="1"/>
    <col min="9013" max="9013" width="7.140625" style="64" customWidth="1"/>
    <col min="9014" max="9014" width="6.5703125" style="64" customWidth="1"/>
    <col min="9015" max="9015" width="0.7109375" style="64" customWidth="1"/>
    <col min="9016" max="9016" width="7.85546875" style="64" customWidth="1"/>
    <col min="9017" max="9017" width="10.5703125" style="64" customWidth="1"/>
    <col min="9018" max="9018" width="0.7109375" style="64" customWidth="1"/>
    <col min="9019" max="9260" width="11.42578125" style="64"/>
    <col min="9261" max="9261" width="0.7109375" style="64" customWidth="1"/>
    <col min="9262" max="9262" width="15.140625" style="64" customWidth="1"/>
    <col min="9263" max="9263" width="0.7109375" style="64" customWidth="1"/>
    <col min="9264" max="9264" width="56.140625" style="64" customWidth="1"/>
    <col min="9265" max="9265" width="0.7109375" style="64" customWidth="1"/>
    <col min="9266" max="9266" width="9.140625" style="64" customWidth="1"/>
    <col min="9267" max="9267" width="6" style="64" customWidth="1"/>
    <col min="9268" max="9268" width="0.7109375" style="64" customWidth="1"/>
    <col min="9269" max="9269" width="7.140625" style="64" customWidth="1"/>
    <col min="9270" max="9270" width="6.5703125" style="64" customWidth="1"/>
    <col min="9271" max="9271" width="0.7109375" style="64" customWidth="1"/>
    <col min="9272" max="9272" width="7.85546875" style="64" customWidth="1"/>
    <col min="9273" max="9273" width="10.5703125" style="64" customWidth="1"/>
    <col min="9274" max="9274" width="0.7109375" style="64" customWidth="1"/>
    <col min="9275" max="9516" width="11.42578125" style="64"/>
    <col min="9517" max="9517" width="0.7109375" style="64" customWidth="1"/>
    <col min="9518" max="9518" width="15.140625" style="64" customWidth="1"/>
    <col min="9519" max="9519" width="0.7109375" style="64" customWidth="1"/>
    <col min="9520" max="9520" width="56.140625" style="64" customWidth="1"/>
    <col min="9521" max="9521" width="0.7109375" style="64" customWidth="1"/>
    <col min="9522" max="9522" width="9.140625" style="64" customWidth="1"/>
    <col min="9523" max="9523" width="6" style="64" customWidth="1"/>
    <col min="9524" max="9524" width="0.7109375" style="64" customWidth="1"/>
    <col min="9525" max="9525" width="7.140625" style="64" customWidth="1"/>
    <col min="9526" max="9526" width="6.5703125" style="64" customWidth="1"/>
    <col min="9527" max="9527" width="0.7109375" style="64" customWidth="1"/>
    <col min="9528" max="9528" width="7.85546875" style="64" customWidth="1"/>
    <col min="9529" max="9529" width="10.5703125" style="64" customWidth="1"/>
    <col min="9530" max="9530" width="0.7109375" style="64" customWidth="1"/>
    <col min="9531" max="9772" width="11.42578125" style="64"/>
    <col min="9773" max="9773" width="0.7109375" style="64" customWidth="1"/>
    <col min="9774" max="9774" width="15.140625" style="64" customWidth="1"/>
    <col min="9775" max="9775" width="0.7109375" style="64" customWidth="1"/>
    <col min="9776" max="9776" width="56.140625" style="64" customWidth="1"/>
    <col min="9777" max="9777" width="0.7109375" style="64" customWidth="1"/>
    <col min="9778" max="9778" width="9.140625" style="64" customWidth="1"/>
    <col min="9779" max="9779" width="6" style="64" customWidth="1"/>
    <col min="9780" max="9780" width="0.7109375" style="64" customWidth="1"/>
    <col min="9781" max="9781" width="7.140625" style="64" customWidth="1"/>
    <col min="9782" max="9782" width="6.5703125" style="64" customWidth="1"/>
    <col min="9783" max="9783" width="0.7109375" style="64" customWidth="1"/>
    <col min="9784" max="9784" width="7.85546875" style="64" customWidth="1"/>
    <col min="9785" max="9785" width="10.5703125" style="64" customWidth="1"/>
    <col min="9786" max="9786" width="0.7109375" style="64" customWidth="1"/>
    <col min="9787" max="10028" width="11.42578125" style="64"/>
    <col min="10029" max="10029" width="0.7109375" style="64" customWidth="1"/>
    <col min="10030" max="10030" width="15.140625" style="64" customWidth="1"/>
    <col min="10031" max="10031" width="0.7109375" style="64" customWidth="1"/>
    <col min="10032" max="10032" width="56.140625" style="64" customWidth="1"/>
    <col min="10033" max="10033" width="0.7109375" style="64" customWidth="1"/>
    <col min="10034" max="10034" width="9.140625" style="64" customWidth="1"/>
    <col min="10035" max="10035" width="6" style="64" customWidth="1"/>
    <col min="10036" max="10036" width="0.7109375" style="64" customWidth="1"/>
    <col min="10037" max="10037" width="7.140625" style="64" customWidth="1"/>
    <col min="10038" max="10038" width="6.5703125" style="64" customWidth="1"/>
    <col min="10039" max="10039" width="0.7109375" style="64" customWidth="1"/>
    <col min="10040" max="10040" width="7.85546875" style="64" customWidth="1"/>
    <col min="10041" max="10041" width="10.5703125" style="64" customWidth="1"/>
    <col min="10042" max="10042" width="0.7109375" style="64" customWidth="1"/>
    <col min="10043" max="10284" width="11.42578125" style="64"/>
    <col min="10285" max="10285" width="0.7109375" style="64" customWidth="1"/>
    <col min="10286" max="10286" width="15.140625" style="64" customWidth="1"/>
    <col min="10287" max="10287" width="0.7109375" style="64" customWidth="1"/>
    <col min="10288" max="10288" width="56.140625" style="64" customWidth="1"/>
    <col min="10289" max="10289" width="0.7109375" style="64" customWidth="1"/>
    <col min="10290" max="10290" width="9.140625" style="64" customWidth="1"/>
    <col min="10291" max="10291" width="6" style="64" customWidth="1"/>
    <col min="10292" max="10292" width="0.7109375" style="64" customWidth="1"/>
    <col min="10293" max="10293" width="7.140625" style="64" customWidth="1"/>
    <col min="10294" max="10294" width="6.5703125" style="64" customWidth="1"/>
    <col min="10295" max="10295" width="0.7109375" style="64" customWidth="1"/>
    <col min="10296" max="10296" width="7.85546875" style="64" customWidth="1"/>
    <col min="10297" max="10297" width="10.5703125" style="64" customWidth="1"/>
    <col min="10298" max="10298" width="0.7109375" style="64" customWidth="1"/>
    <col min="10299" max="10540" width="11.42578125" style="64"/>
    <col min="10541" max="10541" width="0.7109375" style="64" customWidth="1"/>
    <col min="10542" max="10542" width="15.140625" style="64" customWidth="1"/>
    <col min="10543" max="10543" width="0.7109375" style="64" customWidth="1"/>
    <col min="10544" max="10544" width="56.140625" style="64" customWidth="1"/>
    <col min="10545" max="10545" width="0.7109375" style="64" customWidth="1"/>
    <col min="10546" max="10546" width="9.140625" style="64" customWidth="1"/>
    <col min="10547" max="10547" width="6" style="64" customWidth="1"/>
    <col min="10548" max="10548" width="0.7109375" style="64" customWidth="1"/>
    <col min="10549" max="10549" width="7.140625" style="64" customWidth="1"/>
    <col min="10550" max="10550" width="6.5703125" style="64" customWidth="1"/>
    <col min="10551" max="10551" width="0.7109375" style="64" customWidth="1"/>
    <col min="10552" max="10552" width="7.85546875" style="64" customWidth="1"/>
    <col min="10553" max="10553" width="10.5703125" style="64" customWidth="1"/>
    <col min="10554" max="10554" width="0.7109375" style="64" customWidth="1"/>
    <col min="10555" max="10796" width="11.42578125" style="64"/>
    <col min="10797" max="10797" width="0.7109375" style="64" customWidth="1"/>
    <col min="10798" max="10798" width="15.140625" style="64" customWidth="1"/>
    <col min="10799" max="10799" width="0.7109375" style="64" customWidth="1"/>
    <col min="10800" max="10800" width="56.140625" style="64" customWidth="1"/>
    <col min="10801" max="10801" width="0.7109375" style="64" customWidth="1"/>
    <col min="10802" max="10802" width="9.140625" style="64" customWidth="1"/>
    <col min="10803" max="10803" width="6" style="64" customWidth="1"/>
    <col min="10804" max="10804" width="0.7109375" style="64" customWidth="1"/>
    <col min="10805" max="10805" width="7.140625" style="64" customWidth="1"/>
    <col min="10806" max="10806" width="6.5703125" style="64" customWidth="1"/>
    <col min="10807" max="10807" width="0.7109375" style="64" customWidth="1"/>
    <col min="10808" max="10808" width="7.85546875" style="64" customWidth="1"/>
    <col min="10809" max="10809" width="10.5703125" style="64" customWidth="1"/>
    <col min="10810" max="10810" width="0.7109375" style="64" customWidth="1"/>
    <col min="10811" max="11052" width="11.42578125" style="64"/>
    <col min="11053" max="11053" width="0.7109375" style="64" customWidth="1"/>
    <col min="11054" max="11054" width="15.140625" style="64" customWidth="1"/>
    <col min="11055" max="11055" width="0.7109375" style="64" customWidth="1"/>
    <col min="11056" max="11056" width="56.140625" style="64" customWidth="1"/>
    <col min="11057" max="11057" width="0.7109375" style="64" customWidth="1"/>
    <col min="11058" max="11058" width="9.140625" style="64" customWidth="1"/>
    <col min="11059" max="11059" width="6" style="64" customWidth="1"/>
    <col min="11060" max="11060" width="0.7109375" style="64" customWidth="1"/>
    <col min="11061" max="11061" width="7.140625" style="64" customWidth="1"/>
    <col min="11062" max="11062" width="6.5703125" style="64" customWidth="1"/>
    <col min="11063" max="11063" width="0.7109375" style="64" customWidth="1"/>
    <col min="11064" max="11064" width="7.85546875" style="64" customWidth="1"/>
    <col min="11065" max="11065" width="10.5703125" style="64" customWidth="1"/>
    <col min="11066" max="11066" width="0.7109375" style="64" customWidth="1"/>
    <col min="11067" max="11308" width="11.42578125" style="64"/>
    <col min="11309" max="11309" width="0.7109375" style="64" customWidth="1"/>
    <col min="11310" max="11310" width="15.140625" style="64" customWidth="1"/>
    <col min="11311" max="11311" width="0.7109375" style="64" customWidth="1"/>
    <col min="11312" max="11312" width="56.140625" style="64" customWidth="1"/>
    <col min="11313" max="11313" width="0.7109375" style="64" customWidth="1"/>
    <col min="11314" max="11314" width="9.140625" style="64" customWidth="1"/>
    <col min="11315" max="11315" width="6" style="64" customWidth="1"/>
    <col min="11316" max="11316" width="0.7109375" style="64" customWidth="1"/>
    <col min="11317" max="11317" width="7.140625" style="64" customWidth="1"/>
    <col min="11318" max="11318" width="6.5703125" style="64" customWidth="1"/>
    <col min="11319" max="11319" width="0.7109375" style="64" customWidth="1"/>
    <col min="11320" max="11320" width="7.85546875" style="64" customWidth="1"/>
    <col min="11321" max="11321" width="10.5703125" style="64" customWidth="1"/>
    <col min="11322" max="11322" width="0.7109375" style="64" customWidth="1"/>
    <col min="11323" max="11564" width="11.42578125" style="64"/>
    <col min="11565" max="11565" width="0.7109375" style="64" customWidth="1"/>
    <col min="11566" max="11566" width="15.140625" style="64" customWidth="1"/>
    <col min="11567" max="11567" width="0.7109375" style="64" customWidth="1"/>
    <col min="11568" max="11568" width="56.140625" style="64" customWidth="1"/>
    <col min="11569" max="11569" width="0.7109375" style="64" customWidth="1"/>
    <col min="11570" max="11570" width="9.140625" style="64" customWidth="1"/>
    <col min="11571" max="11571" width="6" style="64" customWidth="1"/>
    <col min="11572" max="11572" width="0.7109375" style="64" customWidth="1"/>
    <col min="11573" max="11573" width="7.140625" style="64" customWidth="1"/>
    <col min="11574" max="11574" width="6.5703125" style="64" customWidth="1"/>
    <col min="11575" max="11575" width="0.7109375" style="64" customWidth="1"/>
    <col min="11576" max="11576" width="7.85546875" style="64" customWidth="1"/>
    <col min="11577" max="11577" width="10.5703125" style="64" customWidth="1"/>
    <col min="11578" max="11578" width="0.7109375" style="64" customWidth="1"/>
    <col min="11579" max="11820" width="11.42578125" style="64"/>
    <col min="11821" max="11821" width="0.7109375" style="64" customWidth="1"/>
    <col min="11822" max="11822" width="15.140625" style="64" customWidth="1"/>
    <col min="11823" max="11823" width="0.7109375" style="64" customWidth="1"/>
    <col min="11824" max="11824" width="56.140625" style="64" customWidth="1"/>
    <col min="11825" max="11825" width="0.7109375" style="64" customWidth="1"/>
    <col min="11826" max="11826" width="9.140625" style="64" customWidth="1"/>
    <col min="11827" max="11827" width="6" style="64" customWidth="1"/>
    <col min="11828" max="11828" width="0.7109375" style="64" customWidth="1"/>
    <col min="11829" max="11829" width="7.140625" style="64" customWidth="1"/>
    <col min="11830" max="11830" width="6.5703125" style="64" customWidth="1"/>
    <col min="11831" max="11831" width="0.7109375" style="64" customWidth="1"/>
    <col min="11832" max="11832" width="7.85546875" style="64" customWidth="1"/>
    <col min="11833" max="11833" width="10.5703125" style="64" customWidth="1"/>
    <col min="11834" max="11834" width="0.7109375" style="64" customWidth="1"/>
    <col min="11835" max="12076" width="11.42578125" style="64"/>
    <col min="12077" max="12077" width="0.7109375" style="64" customWidth="1"/>
    <col min="12078" max="12078" width="15.140625" style="64" customWidth="1"/>
    <col min="12079" max="12079" width="0.7109375" style="64" customWidth="1"/>
    <col min="12080" max="12080" width="56.140625" style="64" customWidth="1"/>
    <col min="12081" max="12081" width="0.7109375" style="64" customWidth="1"/>
    <col min="12082" max="12082" width="9.140625" style="64" customWidth="1"/>
    <col min="12083" max="12083" width="6" style="64" customWidth="1"/>
    <col min="12084" max="12084" width="0.7109375" style="64" customWidth="1"/>
    <col min="12085" max="12085" width="7.140625" style="64" customWidth="1"/>
    <col min="12086" max="12086" width="6.5703125" style="64" customWidth="1"/>
    <col min="12087" max="12087" width="0.7109375" style="64" customWidth="1"/>
    <col min="12088" max="12088" width="7.85546875" style="64" customWidth="1"/>
    <col min="12089" max="12089" width="10.5703125" style="64" customWidth="1"/>
    <col min="12090" max="12090" width="0.7109375" style="64" customWidth="1"/>
    <col min="12091" max="12332" width="11.42578125" style="64"/>
    <col min="12333" max="12333" width="0.7109375" style="64" customWidth="1"/>
    <col min="12334" max="12334" width="15.140625" style="64" customWidth="1"/>
    <col min="12335" max="12335" width="0.7109375" style="64" customWidth="1"/>
    <col min="12336" max="12336" width="56.140625" style="64" customWidth="1"/>
    <col min="12337" max="12337" width="0.7109375" style="64" customWidth="1"/>
    <col min="12338" max="12338" width="9.140625" style="64" customWidth="1"/>
    <col min="12339" max="12339" width="6" style="64" customWidth="1"/>
    <col min="12340" max="12340" width="0.7109375" style="64" customWidth="1"/>
    <col min="12341" max="12341" width="7.140625" style="64" customWidth="1"/>
    <col min="12342" max="12342" width="6.5703125" style="64" customWidth="1"/>
    <col min="12343" max="12343" width="0.7109375" style="64" customWidth="1"/>
    <col min="12344" max="12344" width="7.85546875" style="64" customWidth="1"/>
    <col min="12345" max="12345" width="10.5703125" style="64" customWidth="1"/>
    <col min="12346" max="12346" width="0.7109375" style="64" customWidth="1"/>
    <col min="12347" max="12588" width="11.42578125" style="64"/>
    <col min="12589" max="12589" width="0.7109375" style="64" customWidth="1"/>
    <col min="12590" max="12590" width="15.140625" style="64" customWidth="1"/>
    <col min="12591" max="12591" width="0.7109375" style="64" customWidth="1"/>
    <col min="12592" max="12592" width="56.140625" style="64" customWidth="1"/>
    <col min="12593" max="12593" width="0.7109375" style="64" customWidth="1"/>
    <col min="12594" max="12594" width="9.140625" style="64" customWidth="1"/>
    <col min="12595" max="12595" width="6" style="64" customWidth="1"/>
    <col min="12596" max="12596" width="0.7109375" style="64" customWidth="1"/>
    <col min="12597" max="12597" width="7.140625" style="64" customWidth="1"/>
    <col min="12598" max="12598" width="6.5703125" style="64" customWidth="1"/>
    <col min="12599" max="12599" width="0.7109375" style="64" customWidth="1"/>
    <col min="12600" max="12600" width="7.85546875" style="64" customWidth="1"/>
    <col min="12601" max="12601" width="10.5703125" style="64" customWidth="1"/>
    <col min="12602" max="12602" width="0.7109375" style="64" customWidth="1"/>
    <col min="12603" max="12844" width="11.42578125" style="64"/>
    <col min="12845" max="12845" width="0.7109375" style="64" customWidth="1"/>
    <col min="12846" max="12846" width="15.140625" style="64" customWidth="1"/>
    <col min="12847" max="12847" width="0.7109375" style="64" customWidth="1"/>
    <col min="12848" max="12848" width="56.140625" style="64" customWidth="1"/>
    <col min="12849" max="12849" width="0.7109375" style="64" customWidth="1"/>
    <col min="12850" max="12850" width="9.140625" style="64" customWidth="1"/>
    <col min="12851" max="12851" width="6" style="64" customWidth="1"/>
    <col min="12852" max="12852" width="0.7109375" style="64" customWidth="1"/>
    <col min="12853" max="12853" width="7.140625" style="64" customWidth="1"/>
    <col min="12854" max="12854" width="6.5703125" style="64" customWidth="1"/>
    <col min="12855" max="12855" width="0.7109375" style="64" customWidth="1"/>
    <col min="12856" max="12856" width="7.85546875" style="64" customWidth="1"/>
    <col min="12857" max="12857" width="10.5703125" style="64" customWidth="1"/>
    <col min="12858" max="12858" width="0.7109375" style="64" customWidth="1"/>
    <col min="12859" max="13100" width="11.42578125" style="64"/>
    <col min="13101" max="13101" width="0.7109375" style="64" customWidth="1"/>
    <col min="13102" max="13102" width="15.140625" style="64" customWidth="1"/>
    <col min="13103" max="13103" width="0.7109375" style="64" customWidth="1"/>
    <col min="13104" max="13104" width="56.140625" style="64" customWidth="1"/>
    <col min="13105" max="13105" width="0.7109375" style="64" customWidth="1"/>
    <col min="13106" max="13106" width="9.140625" style="64" customWidth="1"/>
    <col min="13107" max="13107" width="6" style="64" customWidth="1"/>
    <col min="13108" max="13108" width="0.7109375" style="64" customWidth="1"/>
    <col min="13109" max="13109" width="7.140625" style="64" customWidth="1"/>
    <col min="13110" max="13110" width="6.5703125" style="64" customWidth="1"/>
    <col min="13111" max="13111" width="0.7109375" style="64" customWidth="1"/>
    <col min="13112" max="13112" width="7.85546875" style="64" customWidth="1"/>
    <col min="13113" max="13113" width="10.5703125" style="64" customWidth="1"/>
    <col min="13114" max="13114" width="0.7109375" style="64" customWidth="1"/>
    <col min="13115" max="13356" width="11.42578125" style="64"/>
    <col min="13357" max="13357" width="0.7109375" style="64" customWidth="1"/>
    <col min="13358" max="13358" width="15.140625" style="64" customWidth="1"/>
    <col min="13359" max="13359" width="0.7109375" style="64" customWidth="1"/>
    <col min="13360" max="13360" width="56.140625" style="64" customWidth="1"/>
    <col min="13361" max="13361" width="0.7109375" style="64" customWidth="1"/>
    <col min="13362" max="13362" width="9.140625" style="64" customWidth="1"/>
    <col min="13363" max="13363" width="6" style="64" customWidth="1"/>
    <col min="13364" max="13364" width="0.7109375" style="64" customWidth="1"/>
    <col min="13365" max="13365" width="7.140625" style="64" customWidth="1"/>
    <col min="13366" max="13366" width="6.5703125" style="64" customWidth="1"/>
    <col min="13367" max="13367" width="0.7109375" style="64" customWidth="1"/>
    <col min="13368" max="13368" width="7.85546875" style="64" customWidth="1"/>
    <col min="13369" max="13369" width="10.5703125" style="64" customWidth="1"/>
    <col min="13370" max="13370" width="0.7109375" style="64" customWidth="1"/>
    <col min="13371" max="13612" width="11.42578125" style="64"/>
    <col min="13613" max="13613" width="0.7109375" style="64" customWidth="1"/>
    <col min="13614" max="13614" width="15.140625" style="64" customWidth="1"/>
    <col min="13615" max="13615" width="0.7109375" style="64" customWidth="1"/>
    <col min="13616" max="13616" width="56.140625" style="64" customWidth="1"/>
    <col min="13617" max="13617" width="0.7109375" style="64" customWidth="1"/>
    <col min="13618" max="13618" width="9.140625" style="64" customWidth="1"/>
    <col min="13619" max="13619" width="6" style="64" customWidth="1"/>
    <col min="13620" max="13620" width="0.7109375" style="64" customWidth="1"/>
    <col min="13621" max="13621" width="7.140625" style="64" customWidth="1"/>
    <col min="13622" max="13622" width="6.5703125" style="64" customWidth="1"/>
    <col min="13623" max="13623" width="0.7109375" style="64" customWidth="1"/>
    <col min="13624" max="13624" width="7.85546875" style="64" customWidth="1"/>
    <col min="13625" max="13625" width="10.5703125" style="64" customWidth="1"/>
    <col min="13626" max="13626" width="0.7109375" style="64" customWidth="1"/>
    <col min="13627" max="16384" width="11.42578125" style="64"/>
  </cols>
  <sheetData>
    <row r="1" spans="1:16" s="164" customFormat="1" ht="15" customHeight="1">
      <c r="A1" s="162"/>
      <c r="B1" s="2228" t="s">
        <v>0</v>
      </c>
      <c r="C1" s="2228"/>
      <c r="D1" s="2228"/>
      <c r="E1" s="2228"/>
      <c r="F1" s="2228"/>
      <c r="G1" s="2228"/>
      <c r="H1" s="2228"/>
      <c r="I1" s="2228"/>
      <c r="J1" s="2228"/>
      <c r="K1" s="2228"/>
      <c r="L1" s="2228"/>
      <c r="M1" s="2228"/>
      <c r="N1" s="163"/>
      <c r="P1" s="164" t="s">
        <v>2808</v>
      </c>
    </row>
    <row r="2" spans="1:16" s="164" customFormat="1" ht="15" customHeight="1">
      <c r="A2" s="165"/>
      <c r="B2" s="2264" t="s">
        <v>3314</v>
      </c>
      <c r="C2" s="2264"/>
      <c r="D2" s="2264"/>
      <c r="E2" s="2264"/>
      <c r="F2" s="2264"/>
      <c r="G2" s="2264"/>
      <c r="H2" s="2264"/>
      <c r="I2" s="2264"/>
      <c r="J2" s="2264"/>
      <c r="K2" s="2264"/>
      <c r="L2" s="2264"/>
      <c r="M2" s="2264"/>
      <c r="N2" s="166"/>
      <c r="P2" s="164" t="s">
        <v>2789</v>
      </c>
    </row>
    <row r="3" spans="1:16" s="164" customFormat="1" ht="15" customHeight="1">
      <c r="A3" s="165"/>
      <c r="B3" s="2230" t="s">
        <v>3315</v>
      </c>
      <c r="C3" s="2230"/>
      <c r="D3" s="2230"/>
      <c r="E3" s="2230"/>
      <c r="F3" s="2230"/>
      <c r="G3" s="2230"/>
      <c r="H3" s="2230"/>
      <c r="I3" s="2230"/>
      <c r="J3" s="2230"/>
      <c r="K3" s="2230"/>
      <c r="L3" s="2230"/>
      <c r="M3" s="2230"/>
      <c r="N3" s="166"/>
      <c r="P3" s="164" t="s">
        <v>3269</v>
      </c>
    </row>
    <row r="4" spans="1:16" s="164" customFormat="1" ht="15" customHeight="1">
      <c r="A4" s="165"/>
      <c r="B4" s="2230" t="s">
        <v>3</v>
      </c>
      <c r="C4" s="2230"/>
      <c r="D4" s="2230"/>
      <c r="E4" s="2230"/>
      <c r="F4" s="2230"/>
      <c r="G4" s="2230"/>
      <c r="H4" s="2230"/>
      <c r="I4" s="2230"/>
      <c r="J4" s="2230"/>
      <c r="K4" s="2230"/>
      <c r="L4" s="2230"/>
      <c r="M4" s="2230"/>
      <c r="N4" s="166"/>
      <c r="P4" s="164" t="s">
        <v>3428</v>
      </c>
    </row>
    <row r="5" spans="1:16" s="164" customFormat="1" ht="15" customHeight="1">
      <c r="A5" s="165"/>
      <c r="B5" s="2230" t="s">
        <v>4</v>
      </c>
      <c r="C5" s="2230"/>
      <c r="D5" s="2230"/>
      <c r="E5" s="2230"/>
      <c r="F5" s="2230"/>
      <c r="G5" s="2230"/>
      <c r="H5" s="2230"/>
      <c r="I5" s="2230"/>
      <c r="J5" s="2230"/>
      <c r="K5" s="2230"/>
      <c r="L5" s="2230"/>
      <c r="M5" s="2230"/>
      <c r="N5" s="166"/>
    </row>
    <row r="6" spans="1:16" s="108" customFormat="1">
      <c r="A6" s="104"/>
      <c r="B6" s="105" t="s">
        <v>13</v>
      </c>
      <c r="C6" s="105"/>
      <c r="D6" s="608" t="str">
        <f>ORÇAMENTO!C6</f>
        <v>PAVIMENTAÇÃO URBANA EM SANTO ANTONIO DO LESTE</v>
      </c>
      <c r="E6" s="105"/>
      <c r="F6" s="106"/>
      <c r="G6" s="106"/>
      <c r="H6" s="106"/>
      <c r="I6" s="106"/>
      <c r="J6" s="106"/>
      <c r="K6" s="106"/>
      <c r="L6" s="106"/>
      <c r="M6" s="106"/>
      <c r="N6" s="107"/>
    </row>
    <row r="7" spans="1:16" s="108" customFormat="1">
      <c r="A7" s="109"/>
      <c r="B7" s="110" t="s">
        <v>50</v>
      </c>
      <c r="C7" s="110"/>
      <c r="D7" s="124" t="str">
        <f>ORÇAMENTO!C7</f>
        <v>AVENIDA FORTALEZA TRECHO 01</v>
      </c>
      <c r="E7" s="110"/>
      <c r="F7" s="111"/>
      <c r="G7" s="111"/>
      <c r="H7" s="111"/>
      <c r="I7" s="111"/>
      <c r="J7" s="111"/>
      <c r="K7" s="111"/>
      <c r="L7" s="111"/>
      <c r="M7" s="111"/>
      <c r="N7" s="112"/>
    </row>
    <row r="8" spans="1:16" s="108" customFormat="1">
      <c r="A8" s="109"/>
      <c r="B8" s="110" t="s">
        <v>31</v>
      </c>
      <c r="C8" s="110"/>
      <c r="D8" s="124" t="str">
        <f>ORÇAMENTO!C8</f>
        <v>PREFEITURA MUNICIPAL DE SANTO ANTONIO DO LESTE</v>
      </c>
      <c r="E8" s="110"/>
      <c r="F8" s="111"/>
      <c r="G8" s="111"/>
      <c r="H8" s="111"/>
      <c r="I8" s="111"/>
      <c r="J8" s="111"/>
      <c r="K8" s="111"/>
      <c r="L8" s="111"/>
      <c r="M8" s="111"/>
      <c r="N8" s="112"/>
    </row>
    <row r="9" spans="1:16" s="108" customFormat="1">
      <c r="A9" s="113"/>
      <c r="B9" s="114" t="s">
        <v>15</v>
      </c>
      <c r="C9" s="114"/>
      <c r="D9" s="609" t="str">
        <f>ORÇAMENTO!C9</f>
        <v>JANEIRO/2022</v>
      </c>
      <c r="E9" s="114"/>
      <c r="F9" s="115"/>
      <c r="G9" s="115"/>
      <c r="H9" s="115"/>
      <c r="I9" s="115"/>
      <c r="J9" s="115"/>
      <c r="K9" s="115"/>
      <c r="L9" s="115"/>
      <c r="M9" s="115"/>
      <c r="N9" s="116"/>
    </row>
    <row r="10" spans="1:16" s="108" customFormat="1" ht="18">
      <c r="A10" s="2231" t="s">
        <v>2790</v>
      </c>
      <c r="B10" s="2232"/>
      <c r="C10" s="2232"/>
      <c r="D10" s="2232"/>
      <c r="E10" s="2232"/>
      <c r="F10" s="2232"/>
      <c r="G10" s="2232"/>
      <c r="H10" s="2232"/>
      <c r="I10" s="2232"/>
      <c r="J10" s="2232"/>
      <c r="K10" s="2232"/>
      <c r="L10" s="2232"/>
      <c r="M10" s="2232"/>
      <c r="N10" s="2233"/>
    </row>
    <row r="11" spans="1:16" s="108" customFormat="1" ht="3.95" customHeight="1" thickBot="1">
      <c r="A11" s="117"/>
      <c r="B11" s="118"/>
      <c r="C11" s="118"/>
      <c r="D11" s="118"/>
      <c r="E11" s="118"/>
      <c r="F11" s="118"/>
      <c r="G11" s="118"/>
      <c r="H11" s="118"/>
      <c r="I11" s="118"/>
      <c r="J11" s="118"/>
      <c r="K11" s="118"/>
      <c r="L11" s="118"/>
      <c r="M11" s="119"/>
      <c r="N11" s="112"/>
    </row>
    <row r="12" spans="1:16" s="108" customFormat="1" ht="12" customHeight="1">
      <c r="A12" s="109"/>
      <c r="B12" s="120" t="s">
        <v>2793</v>
      </c>
      <c r="C12" s="110"/>
      <c r="D12" s="2218" t="s">
        <v>164</v>
      </c>
      <c r="E12" s="2219"/>
      <c r="F12" s="2219"/>
      <c r="G12" s="2219"/>
      <c r="H12" s="2219"/>
      <c r="I12" s="2219"/>
      <c r="J12" s="2220"/>
      <c r="K12" s="111"/>
      <c r="L12" s="2224" t="s">
        <v>2792</v>
      </c>
      <c r="M12" s="2225"/>
      <c r="N12" s="112"/>
    </row>
    <row r="13" spans="1:16" s="108" customFormat="1" ht="10.5" customHeight="1">
      <c r="A13" s="109"/>
      <c r="B13" s="121"/>
      <c r="C13" s="110"/>
      <c r="D13" s="2221"/>
      <c r="E13" s="2222"/>
      <c r="F13" s="2222"/>
      <c r="G13" s="2222"/>
      <c r="H13" s="2222"/>
      <c r="I13" s="2222"/>
      <c r="J13" s="2223"/>
      <c r="K13" s="110"/>
      <c r="L13" s="2269" t="s">
        <v>150</v>
      </c>
      <c r="M13" s="2270"/>
      <c r="N13" s="112"/>
    </row>
    <row r="14" spans="1:16" s="108" customFormat="1" ht="3.95" customHeight="1" thickBot="1">
      <c r="A14" s="109"/>
      <c r="B14" s="110"/>
      <c r="C14" s="110"/>
      <c r="D14" s="122"/>
      <c r="E14" s="122"/>
      <c r="F14" s="111"/>
      <c r="G14" s="111"/>
      <c r="H14" s="111"/>
      <c r="I14" s="111"/>
      <c r="J14" s="111"/>
      <c r="K14" s="110"/>
      <c r="L14" s="111"/>
      <c r="M14" s="111"/>
      <c r="N14" s="112"/>
    </row>
    <row r="15" spans="1:16" s="108" customFormat="1" ht="26.25" customHeight="1">
      <c r="A15" s="109"/>
      <c r="B15" s="123" t="s">
        <v>2791</v>
      </c>
      <c r="C15" s="124"/>
      <c r="D15" s="256" t="s">
        <v>4356</v>
      </c>
      <c r="E15" s="170"/>
      <c r="F15" s="170"/>
      <c r="G15" s="171"/>
      <c r="H15" s="125"/>
      <c r="I15" s="2271" t="s">
        <v>20438</v>
      </c>
      <c r="J15" s="2272"/>
      <c r="K15" s="2272"/>
      <c r="L15" s="2272"/>
      <c r="M15" s="249" t="s">
        <v>10433</v>
      </c>
      <c r="N15" s="112"/>
    </row>
    <row r="16" spans="1:16" s="108" customFormat="1" ht="3.75" customHeight="1">
      <c r="A16" s="109"/>
      <c r="B16" s="129"/>
      <c r="C16" s="110"/>
      <c r="D16" s="110"/>
      <c r="E16" s="110"/>
      <c r="F16" s="110"/>
      <c r="G16" s="110"/>
      <c r="H16" s="110"/>
      <c r="I16" s="110"/>
      <c r="J16" s="110"/>
      <c r="K16" s="110"/>
      <c r="L16" s="110"/>
      <c r="M16" s="110"/>
      <c r="N16" s="112"/>
    </row>
    <row r="17" spans="1:16" s="108" customFormat="1" ht="12.75" customHeight="1">
      <c r="A17" s="109"/>
      <c r="B17" s="2240" t="s">
        <v>16</v>
      </c>
      <c r="C17" s="2241"/>
      <c r="D17" s="2240" t="s">
        <v>48</v>
      </c>
      <c r="E17" s="2244" t="s">
        <v>3401</v>
      </c>
      <c r="F17" s="2244" t="s">
        <v>2798</v>
      </c>
      <c r="G17" s="2246" t="s">
        <v>3402</v>
      </c>
      <c r="H17" s="2247"/>
      <c r="I17" s="2248"/>
      <c r="J17" s="130" t="s">
        <v>2796</v>
      </c>
      <c r="K17" s="130"/>
      <c r="L17" s="131"/>
      <c r="M17" s="997" t="s">
        <v>2796</v>
      </c>
      <c r="N17" s="112"/>
    </row>
    <row r="18" spans="1:16" s="108" customFormat="1">
      <c r="A18" s="109"/>
      <c r="B18" s="2242"/>
      <c r="C18" s="2243"/>
      <c r="D18" s="2242"/>
      <c r="E18" s="2245"/>
      <c r="F18" s="2245"/>
      <c r="G18" s="2249"/>
      <c r="H18" s="2250"/>
      <c r="I18" s="2251"/>
      <c r="J18" s="133" t="s">
        <v>3403</v>
      </c>
      <c r="K18" s="133"/>
      <c r="L18" s="134"/>
      <c r="M18" s="135" t="s">
        <v>3404</v>
      </c>
      <c r="N18" s="112"/>
    </row>
    <row r="19" spans="1:16" s="108" customFormat="1" ht="24">
      <c r="A19" s="109"/>
      <c r="B19" s="252">
        <v>4491</v>
      </c>
      <c r="C19" s="254"/>
      <c r="D19" s="250" t="s">
        <v>2808</v>
      </c>
      <c r="E19" s="245" t="str">
        <f>IF($D19="SERVIÇO",VLOOKUP($B19,'SERVIÇOS SINAPI JAN 22'!$B:$E,2,FALSE),IF($D19="INSUMO",VLOOKUP($B19,'INSUMOS SINAPI JAN 22'!$A:$D,2,FALSE),IF($D19="COMPOSIÇÃO",VLOOKUP($B19,COMPOSIÇÕES!$A:$D,2,FALSE))))</f>
        <v>PONTALETE *7,5 X 7,5* CM EM PINUS, MISTA OU EQUIVALENTE DA REGIAO - BRUTA</v>
      </c>
      <c r="F19" s="246" t="str">
        <f>IF($D19="SERVIÇO",VLOOKUP($B19,'SERVIÇOS SINAPI JAN 22'!$B:$E,3,FALSE),IF($D19="INSUMO",VLOOKUP($B19,'INSUMOS SINAPI JAN 22'!$A:$D,3,FALSE),IF($D19="COMPOSIÇÃO",VLOOKUP($B19,COMPOSIÇÕES!$A:$D,3,FALSE))))</f>
        <v xml:space="preserve">M     </v>
      </c>
      <c r="G19" s="2265">
        <v>4</v>
      </c>
      <c r="H19" s="2266"/>
      <c r="I19" s="2267"/>
      <c r="J19" s="2268">
        <f>IF($D19="SERVIÇO",VLOOKUP($B19,'SERVIÇOS SINAPI JAN 22'!$B:$E,4,FALSE),IF($D19="INSUMO",VLOOKUP($B19,'INSUMOS SINAPI JAN 22'!$A:$D,4,FALSE),IF($D19="COMPOSIÇÃO",VLOOKUP($B19,COMPOSIÇÕES!$A:$D,4,FALSE))))</f>
        <v>9.0399999999999991</v>
      </c>
      <c r="K19" s="2268" t="str">
        <f>IF($B19=0,0,IF($D19="INSUMO",VLOOKUP($B19,'INSUMOS SINAPI JAN 22'!$A:$D,3,FALSE),IF($M19="SERVIÇO",VLOOKUP($B19,'SERVIÇOS SINAPI JAN 22'!$B:$E,3,FALSE))))</f>
        <v xml:space="preserve">M     </v>
      </c>
      <c r="L19" s="2268" t="str">
        <f>IF($B19=0,0,IF($D19="INSUMO",VLOOKUP($B19,'INSUMOS SINAPI JAN 22'!$A:$D,3,FALSE),IF($M19="SERVIÇO",VLOOKUP($B19,'SERVIÇOS SINAPI JAN 22'!$B:$E,3,FALSE))))</f>
        <v xml:space="preserve">M     </v>
      </c>
      <c r="M19" s="453">
        <f>TRUNC(G19*J19,4)</f>
        <v>36.159999999999997</v>
      </c>
      <c r="N19" s="112"/>
      <c r="P19" s="452"/>
    </row>
    <row r="20" spans="1:16" s="108" customFormat="1" ht="36">
      <c r="A20" s="109"/>
      <c r="B20" s="252">
        <v>4813</v>
      </c>
      <c r="C20" s="254"/>
      <c r="D20" s="250" t="s">
        <v>2808</v>
      </c>
      <c r="E20" s="245" t="str">
        <f>IF($D20="SERVIÇO",VLOOKUP($B20,'SERVIÇOS SINAPI JAN 22'!$B:$E,2,FALSE),IF($D20="INSUMO",VLOOKUP($B20,'INSUMOS SINAPI JAN 22'!$A:$D,2,FALSE),IF($D20="COMPOSIÇÃO",VLOOKUP($B20,COMPOSIÇÕES!$A:$D,2,FALSE))))</f>
        <v>PLACA DE OBRA (PARA CONSTRUCAO CIVIL) EM CHAPA GALVANIZADA *N. 22*, ADESIVADA, DE *2,4 X 1,2* M (SEM POSTES PARA FIXACAO)</v>
      </c>
      <c r="F20" s="246" t="str">
        <f>IF($D20="SERVIÇO",VLOOKUP($B20,'SERVIÇOS SINAPI JAN 22'!$B:$E,3,FALSE),IF($D20="INSUMO",VLOOKUP($B20,'INSUMOS SINAPI JAN 22'!$A:$D,3,FALSE),IF($D20="COMPOSIÇÃO",VLOOKUP($B20,COMPOSIÇÕES!$A:$D,3,FALSE))))</f>
        <v xml:space="preserve">M2    </v>
      </c>
      <c r="G20" s="2265">
        <v>1</v>
      </c>
      <c r="H20" s="2266"/>
      <c r="I20" s="2267"/>
      <c r="J20" s="2268">
        <f>IF($D20="SERVIÇO",VLOOKUP($B20,'SERVIÇOS SINAPI JAN 22'!$B:$E,4,FALSE),IF($D20="INSUMO",VLOOKUP($B20,'INSUMOS SINAPI JAN 22'!$A:$D,4,FALSE),IF($D20="COMPOSIÇÃO",VLOOKUP($B20,COMPOSIÇÕES!$A:$D,4,FALSE))))</f>
        <v>225</v>
      </c>
      <c r="K20" s="2268" t="str">
        <f>IF($B20=0,0,IF($D20="INSUMO",VLOOKUP($B20,'INSUMOS SINAPI JAN 22'!$A:$D,3,FALSE),IF($M20="SERVIÇO",VLOOKUP($B20,'SERVIÇOS SINAPI JAN 22'!$B:$E,3,FALSE))))</f>
        <v xml:space="preserve">M2    </v>
      </c>
      <c r="L20" s="2268" t="str">
        <f>IF($B20=0,0,IF($D20="INSUMO",VLOOKUP($B20,'INSUMOS SINAPI JAN 22'!$A:$D,3,FALSE),IF($M20="SERVIÇO",VLOOKUP($B20,'SERVIÇOS SINAPI JAN 22'!$B:$E,3,FALSE))))</f>
        <v xml:space="preserve">M2    </v>
      </c>
      <c r="M20" s="453">
        <f>TRUNC(G20*J20,4)</f>
        <v>225</v>
      </c>
      <c r="N20" s="112"/>
      <c r="P20" s="452"/>
    </row>
    <row r="21" spans="1:16" s="108" customFormat="1" ht="24">
      <c r="A21" s="109"/>
      <c r="B21" s="252">
        <v>4417</v>
      </c>
      <c r="C21" s="254"/>
      <c r="D21" s="250" t="s">
        <v>2808</v>
      </c>
      <c r="E21" s="245" t="str">
        <f>IF($D21="SERVIÇO",VLOOKUP($B21,'SERVIÇOS SINAPI JAN 22'!$B:$E,2,FALSE),IF($D21="INSUMO",VLOOKUP($B21,'INSUMOS SINAPI JAN 22'!$A:$D,2,FALSE),IF($D21="COMPOSIÇÃO",VLOOKUP($B21,COMPOSIÇÕES!$A:$D,2,FALSE))))</f>
        <v>SARRAFO NAO APARELHADO *2,5 X 7* CM, EM MACARANDUBA, ANGELIM OU EQUIVALENTE DA REGIAO -  BRUTA</v>
      </c>
      <c r="F21" s="246" t="str">
        <f>IF($D21="SERVIÇO",VLOOKUP($B21,'SERVIÇOS SINAPI JAN 22'!$B:$E,3,FALSE),IF($D21="INSUMO",VLOOKUP($B21,'INSUMOS SINAPI JAN 22'!$A:$D,3,FALSE),IF($D21="COMPOSIÇÃO",VLOOKUP($B21,COMPOSIÇÕES!$A:$D,3,FALSE))))</f>
        <v xml:space="preserve">M     </v>
      </c>
      <c r="G21" s="2265">
        <v>1</v>
      </c>
      <c r="H21" s="2266"/>
      <c r="I21" s="2267"/>
      <c r="J21" s="2268">
        <f>IF($D21="SERVIÇO",VLOOKUP($B21,'SERVIÇOS SINAPI JAN 22'!$B:$E,4,FALSE),IF($D21="INSUMO",VLOOKUP($B21,'INSUMOS SINAPI JAN 22'!$A:$D,4,FALSE),IF($D21="COMPOSIÇÃO",VLOOKUP($B21,COMPOSIÇÕES!$A:$D,4,FALSE))))</f>
        <v>5.66</v>
      </c>
      <c r="K21" s="2268" t="str">
        <f>IF($B21=0,0,IF($D21="INSUMO",VLOOKUP($B21,'INSUMOS SINAPI JAN 22'!$A:$D,3,FALSE),IF($M21="SERVIÇO",VLOOKUP($B21,'SERVIÇOS SINAPI JAN 22'!$B:$E,3,FALSE))))</f>
        <v xml:space="preserve">M     </v>
      </c>
      <c r="L21" s="2268" t="str">
        <f>IF($B21=0,0,IF($D21="INSUMO",VLOOKUP($B21,'INSUMOS SINAPI JAN 22'!$A:$D,3,FALSE),IF($M21="SERVIÇO",VLOOKUP($B21,'SERVIÇOS SINAPI JAN 22'!$B:$E,3,FALSE))))</f>
        <v xml:space="preserve">M     </v>
      </c>
      <c r="M21" s="453">
        <f>TRUNC(G21*J21,2)</f>
        <v>5.66</v>
      </c>
      <c r="N21" s="112"/>
      <c r="P21" s="452"/>
    </row>
    <row r="22" spans="1:16" s="108" customFormat="1" ht="20.100000000000001" customHeight="1">
      <c r="A22" s="109"/>
      <c r="B22" s="252">
        <v>5075</v>
      </c>
      <c r="C22" s="254"/>
      <c r="D22" s="250" t="s">
        <v>2808</v>
      </c>
      <c r="E22" s="245" t="str">
        <f>IF($D22="SERVIÇO",VLOOKUP($B22,'SERVIÇOS SINAPI JAN 22'!$B:$E,2,FALSE),IF($D22="INSUMO",VLOOKUP($B22,'INSUMOS SINAPI JAN 22'!$A:$D,2,FALSE),IF($D22="COMPOSIÇÃO",VLOOKUP($B22,COMPOSIÇÕES!$A:$D,2,FALSE))))</f>
        <v>PREGO DE ACO POLIDO COM CABECA 18 X 30 (2 3/4 X 10)</v>
      </c>
      <c r="F22" s="246" t="str">
        <f>IF($D22="SERVIÇO",VLOOKUP($B22,'SERVIÇOS SINAPI JAN 22'!$B:$E,3,FALSE),IF($D22="INSUMO",VLOOKUP($B22,'INSUMOS SINAPI JAN 22'!$A:$D,3,FALSE),IF($D22="COMPOSIÇÃO",VLOOKUP($B22,COMPOSIÇÕES!$A:$D,3,FALSE))))</f>
        <v xml:space="preserve">KG    </v>
      </c>
      <c r="G22" s="2265">
        <v>0.15</v>
      </c>
      <c r="H22" s="2266"/>
      <c r="I22" s="2267"/>
      <c r="J22" s="2268">
        <f>IF($D22="SERVIÇO",VLOOKUP($B22,'SERVIÇOS SINAPI JAN 22'!$B:$E,4,FALSE),IF($D22="INSUMO",VLOOKUP($B22,'INSUMOS SINAPI JAN 22'!$A:$D,4,FALSE),IF($D22="COMPOSIÇÃO",VLOOKUP($B22,COMPOSIÇÕES!$A:$D,4,FALSE))))</f>
        <v>24.04</v>
      </c>
      <c r="K22" s="2268" t="str">
        <f>IF($B22=0,0,IF($D22="INSUMO",VLOOKUP($B22,'INSUMOS SINAPI JAN 22'!$A:$D,3,FALSE),IF($M22="SERVIÇO",VLOOKUP($B22,'SERVIÇOS SINAPI JAN 22'!$B:$E,3,FALSE))))</f>
        <v xml:space="preserve">KG    </v>
      </c>
      <c r="L22" s="2268" t="str">
        <f>IF($B22=0,0,IF($D22="INSUMO",VLOOKUP($B22,'INSUMOS SINAPI JAN 22'!$A:$D,3,FALSE),IF($M22="SERVIÇO",VLOOKUP($B22,'SERVIÇOS SINAPI JAN 22'!$B:$E,3,FALSE))))</f>
        <v xml:space="preserve">KG    </v>
      </c>
      <c r="M22" s="453">
        <f>TRUNC(G22*J22,2)</f>
        <v>3.6</v>
      </c>
      <c r="N22" s="112"/>
      <c r="P22" s="452"/>
    </row>
    <row r="23" spans="1:16" s="108" customFormat="1">
      <c r="A23" s="109"/>
      <c r="B23" s="252">
        <v>88262</v>
      </c>
      <c r="C23" s="254"/>
      <c r="D23" s="250" t="s">
        <v>2789</v>
      </c>
      <c r="E23" s="245" t="str">
        <f>IF($D23="SERVIÇO",VLOOKUP($B23,'SERVIÇOS SINAPI JAN 22'!$B:$E,2,FALSE),IF($D23="INSUMO",VLOOKUP($B23,'INSUMOS SINAPI JAN 22'!$A:$D,2,FALSE),IF($D23="COMPOSIÇÃO",VLOOKUP($B23,COMPOSIÇÕES!$A:$D,2,FALSE))))</f>
        <v>CARPINTEIRO DE FORMAS COM ENCARGOS COMPLEMENTARES</v>
      </c>
      <c r="F23" s="246" t="str">
        <f>IF($D23="SERVIÇO",VLOOKUP($B23,'SERVIÇOS SINAPI JAN 22'!$B:$E,3,FALSE),IF($D23="INSUMO",VLOOKUP($B23,'INSUMOS SINAPI JAN 22'!$A:$D,3,FALSE),IF($D23="COMPOSIÇÃO",VLOOKUP($B23,COMPOSIÇÕES!$A:$D,3,FALSE))))</f>
        <v>H</v>
      </c>
      <c r="G23" s="2265">
        <v>1</v>
      </c>
      <c r="H23" s="2266"/>
      <c r="I23" s="2267"/>
      <c r="J23" s="2268">
        <f>IF($D23="SERVIÇO",VLOOKUP($B23,'SERVIÇOS SINAPI JAN 22'!$B:$E,4,FALSE),IF($D23="INSUMO",VLOOKUP($B23,'INSUMOS SINAPI JAN 22'!$A:$D,4,FALSE),IF($D23="COMPOSIÇÃO",VLOOKUP($B23,COMPOSIÇÕES!$A:$D,4,FALSE))))</f>
        <v>20.85</v>
      </c>
      <c r="K23" s="2268" t="b">
        <f>IF($B23=0,0,IF($D23="INSUMO",VLOOKUP($B23,'INSUMOS SINAPI JAN 22'!$A:$D,3,FALSE),IF($M23="SERVIÇO",VLOOKUP($B23,'SERVIÇOS SINAPI JAN 22'!$B:$E,3,FALSE))))</f>
        <v>0</v>
      </c>
      <c r="L23" s="2268" t="b">
        <f>IF($B23=0,0,IF($D23="INSUMO",VLOOKUP($B23,'INSUMOS SINAPI JAN 22'!$A:$D,3,FALSE),IF($M23="SERVIÇO",VLOOKUP($B23,'SERVIÇOS SINAPI JAN 22'!$B:$E,3,FALSE))))</f>
        <v>0</v>
      </c>
      <c r="M23" s="453">
        <f>TRUNC(G23*J23,2)</f>
        <v>20.85</v>
      </c>
      <c r="N23" s="112"/>
      <c r="P23" s="452"/>
    </row>
    <row r="24" spans="1:16" s="108" customFormat="1">
      <c r="A24" s="109"/>
      <c r="B24" s="252">
        <v>88316</v>
      </c>
      <c r="C24" s="254"/>
      <c r="D24" s="250" t="s">
        <v>2789</v>
      </c>
      <c r="E24" s="245" t="str">
        <f>IF($D24="SERVIÇO",VLOOKUP($B24,'SERVIÇOS SINAPI JAN 22'!$B:$E,2,FALSE),IF($D24="INSUMO",VLOOKUP($B24,'INSUMOS SINAPI JAN 22'!$A:$D,2,FALSE),IF($D24="COMPOSIÇÃO",VLOOKUP($B24,COMPOSIÇÕES!$A:$D,2,FALSE))))</f>
        <v>SERVENTE COM ENCARGOS COMPLEMENTARES</v>
      </c>
      <c r="F24" s="246" t="str">
        <f>IF($D24="SERVIÇO",VLOOKUP($B24,'SERVIÇOS SINAPI JAN 22'!$B:$E,3,FALSE),IF($D24="INSUMO",VLOOKUP($B24,'INSUMOS SINAPI JAN 22'!$A:$D,3,FALSE),IF($D24="COMPOSIÇÃO",VLOOKUP($B24,COMPOSIÇÕES!$A:$D,3,FALSE))))</f>
        <v>H</v>
      </c>
      <c r="G24" s="2265">
        <v>2</v>
      </c>
      <c r="H24" s="2266"/>
      <c r="I24" s="2267"/>
      <c r="J24" s="2268">
        <f>IF($D24="SERVIÇO",VLOOKUP($B24,'SERVIÇOS SINAPI JAN 22'!$B:$E,4,FALSE),IF($D24="INSUMO",VLOOKUP($B24,'INSUMOS SINAPI JAN 22'!$A:$D,4,FALSE),IF($D24="COMPOSIÇÃO",VLOOKUP($B24,COMPOSIÇÕES!$A:$D,4,FALSE))))</f>
        <v>16.829999999999998</v>
      </c>
      <c r="K24" s="2268" t="b">
        <f>IF($B24=0,0,IF($D24="INSUMO",VLOOKUP($B24,'INSUMOS SINAPI JAN 22'!$A:$D,3,FALSE),IF($M24="SERVIÇO",VLOOKUP($B24,'SERVIÇOS SINAPI JAN 22'!$B:$E,3,FALSE))))</f>
        <v>0</v>
      </c>
      <c r="L24" s="2268" t="b">
        <f>IF($B24=0,0,IF($D24="INSUMO",VLOOKUP($B24,'INSUMOS SINAPI JAN 22'!$A:$D,3,FALSE),IF($M24="SERVIÇO",VLOOKUP($B24,'SERVIÇOS SINAPI JAN 22'!$B:$E,3,FALSE))))</f>
        <v>0</v>
      </c>
      <c r="M24" s="453">
        <f>TRUNC(G24*J24,2)</f>
        <v>33.659999999999997</v>
      </c>
      <c r="N24" s="112"/>
      <c r="P24" s="452"/>
    </row>
    <row r="25" spans="1:16" s="108" customFormat="1" ht="15.75" customHeight="1" thickBot="1">
      <c r="A25" s="153"/>
      <c r="B25" s="2274" t="s">
        <v>3275</v>
      </c>
      <c r="C25" s="2275"/>
      <c r="D25" s="2275"/>
      <c r="E25" s="2275"/>
      <c r="F25" s="2275"/>
      <c r="G25" s="2275"/>
      <c r="H25" s="2275"/>
      <c r="I25" s="2275"/>
      <c r="J25" s="2275"/>
      <c r="K25" s="2275"/>
      <c r="L25" s="2276"/>
      <c r="M25" s="248">
        <f>SUM(M19:M24)</f>
        <v>324.93000000000006</v>
      </c>
      <c r="N25" s="161"/>
    </row>
    <row r="26" spans="1:16">
      <c r="B26" s="2273"/>
      <c r="C26" s="2273"/>
      <c r="D26" s="2273"/>
      <c r="E26" s="2273"/>
      <c r="F26" s="2273"/>
      <c r="G26" s="2273"/>
      <c r="H26" s="2273"/>
      <c r="I26" s="2273"/>
      <c r="J26" s="2273"/>
      <c r="K26" s="2273"/>
      <c r="L26" s="2273"/>
      <c r="M26" s="2273"/>
    </row>
  </sheetData>
  <mergeCells count="29">
    <mergeCell ref="B26:M26"/>
    <mergeCell ref="G21:I21"/>
    <mergeCell ref="J21:L21"/>
    <mergeCell ref="G22:I22"/>
    <mergeCell ref="J22:L22"/>
    <mergeCell ref="G23:I23"/>
    <mergeCell ref="J23:L23"/>
    <mergeCell ref="G24:I24"/>
    <mergeCell ref="J24:L24"/>
    <mergeCell ref="B25:L25"/>
    <mergeCell ref="G19:I19"/>
    <mergeCell ref="J19:L19"/>
    <mergeCell ref="G20:I20"/>
    <mergeCell ref="J20:L20"/>
    <mergeCell ref="D12:J13"/>
    <mergeCell ref="L12:M12"/>
    <mergeCell ref="L13:M13"/>
    <mergeCell ref="I15:L15"/>
    <mergeCell ref="B17:C18"/>
    <mergeCell ref="D17:D18"/>
    <mergeCell ref="E17:E18"/>
    <mergeCell ref="F17:F18"/>
    <mergeCell ref="G17:I18"/>
    <mergeCell ref="A10:N10"/>
    <mergeCell ref="B1:M1"/>
    <mergeCell ref="B2:M2"/>
    <mergeCell ref="B3:M3"/>
    <mergeCell ref="B4:M4"/>
    <mergeCell ref="B5:M5"/>
  </mergeCells>
  <dataValidations disablePrompts="1" count="2">
    <dataValidation type="list" allowBlank="1" showInputMessage="1" showErrorMessage="1" sqref="D19:D24" xr:uid="{00000000-0002-0000-2500-000000000000}">
      <formula1>$P$1:$P$4</formula1>
    </dataValidation>
    <dataValidation type="list" allowBlank="1" showInputMessage="1" showErrorMessage="1" sqref="O19:O24" xr:uid="{00000000-0002-0000-2500-000001000000}">
      <formula1>$P$1:$P$2</formula1>
    </dataValidation>
  </dataValidations>
  <printOptions horizontalCentered="1"/>
  <pageMargins left="0.70866141732283472" right="0.70866141732283472" top="0.74803149606299213" bottom="0.74803149606299213" header="0.31496062992125984" footer="0.31496062992125984"/>
  <pageSetup paperSize="9" scale="74" fitToHeight="100" orientation="landscape" r:id="rId1"/>
  <headerFooter scaleWithDoc="0">
    <oddHeader>&amp;RPágina &amp;P de &amp;N</oddHeader>
    <oddFooter>&amp;R&amp;G</oddFooter>
  </headerFooter>
  <drawing r:id="rId2"/>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Plan76">
    <tabColor theme="7"/>
    <pageSetUpPr fitToPage="1"/>
  </sheetPr>
  <dimension ref="A1:P28"/>
  <sheetViews>
    <sheetView showGridLines="0" showZeros="0" view="pageBreakPreview" topLeftCell="A4" zoomScaleNormal="100" zoomScaleSheetLayoutView="100" workbookViewId="0">
      <selection activeCell="F21" sqref="F21"/>
    </sheetView>
  </sheetViews>
  <sheetFormatPr defaultColWidth="11.42578125" defaultRowHeight="12.75"/>
  <cols>
    <col min="1" max="1" width="0.7109375" style="64" customWidth="1"/>
    <col min="2" max="2" width="15.140625" style="64" customWidth="1"/>
    <col min="3" max="3" width="0.7109375" style="64" customWidth="1"/>
    <col min="4" max="4" width="17.140625" style="64" customWidth="1"/>
    <col min="5" max="5" width="56.5703125" style="64" customWidth="1"/>
    <col min="6" max="6" width="10.7109375" style="65" bestFit="1" customWidth="1"/>
    <col min="7" max="7" width="7.7109375" style="65" customWidth="1"/>
    <col min="8" max="8" width="0.7109375" style="65" customWidth="1"/>
    <col min="9" max="9" width="7.7109375" style="65" customWidth="1"/>
    <col min="10" max="10" width="13.7109375" style="65" customWidth="1"/>
    <col min="11" max="11" width="0.7109375" style="65" customWidth="1"/>
    <col min="12" max="12" width="13.7109375" style="65" customWidth="1"/>
    <col min="13" max="13" width="30.28515625" style="65" customWidth="1"/>
    <col min="14" max="14" width="0.7109375" style="64" customWidth="1"/>
    <col min="15" max="15" width="14.28515625" style="64" hidden="1" customWidth="1"/>
    <col min="16" max="16" width="0" style="64" hidden="1" customWidth="1"/>
    <col min="17" max="17" width="11.42578125" style="64"/>
    <col min="18" max="18" width="13.28515625" style="64" bestFit="1" customWidth="1"/>
    <col min="19" max="44" width="11.42578125" style="64"/>
    <col min="45" max="45" width="0.7109375" style="64" customWidth="1"/>
    <col min="46" max="46" width="15.140625" style="64" customWidth="1"/>
    <col min="47" max="47" width="0.7109375" style="64" customWidth="1"/>
    <col min="48" max="48" width="56.140625" style="64" customWidth="1"/>
    <col min="49" max="49" width="0.7109375" style="64" customWidth="1"/>
    <col min="50" max="50" width="9.140625" style="64" customWidth="1"/>
    <col min="51" max="51" width="6" style="64" customWidth="1"/>
    <col min="52" max="52" width="0.7109375" style="64" customWidth="1"/>
    <col min="53" max="53" width="7.140625" style="64" customWidth="1"/>
    <col min="54" max="54" width="6.5703125" style="64" customWidth="1"/>
    <col min="55" max="55" width="0.7109375" style="64" customWidth="1"/>
    <col min="56" max="56" width="7.85546875" style="64" customWidth="1"/>
    <col min="57" max="57" width="10.5703125" style="64" customWidth="1"/>
    <col min="58" max="58" width="0.7109375" style="64" customWidth="1"/>
    <col min="59" max="300" width="11.42578125" style="64"/>
    <col min="301" max="301" width="0.7109375" style="64" customWidth="1"/>
    <col min="302" max="302" width="15.140625" style="64" customWidth="1"/>
    <col min="303" max="303" width="0.7109375" style="64" customWidth="1"/>
    <col min="304" max="304" width="56.140625" style="64" customWidth="1"/>
    <col min="305" max="305" width="0.7109375" style="64" customWidth="1"/>
    <col min="306" max="306" width="9.140625" style="64" customWidth="1"/>
    <col min="307" max="307" width="6" style="64" customWidth="1"/>
    <col min="308" max="308" width="0.7109375" style="64" customWidth="1"/>
    <col min="309" max="309" width="7.140625" style="64" customWidth="1"/>
    <col min="310" max="310" width="6.5703125" style="64" customWidth="1"/>
    <col min="311" max="311" width="0.7109375" style="64" customWidth="1"/>
    <col min="312" max="312" width="7.85546875" style="64" customWidth="1"/>
    <col min="313" max="313" width="10.5703125" style="64" customWidth="1"/>
    <col min="314" max="314" width="0.7109375" style="64" customWidth="1"/>
    <col min="315" max="556" width="11.42578125" style="64"/>
    <col min="557" max="557" width="0.7109375" style="64" customWidth="1"/>
    <col min="558" max="558" width="15.140625" style="64" customWidth="1"/>
    <col min="559" max="559" width="0.7109375" style="64" customWidth="1"/>
    <col min="560" max="560" width="56.140625" style="64" customWidth="1"/>
    <col min="561" max="561" width="0.7109375" style="64" customWidth="1"/>
    <col min="562" max="562" width="9.140625" style="64" customWidth="1"/>
    <col min="563" max="563" width="6" style="64" customWidth="1"/>
    <col min="564" max="564" width="0.7109375" style="64" customWidth="1"/>
    <col min="565" max="565" width="7.140625" style="64" customWidth="1"/>
    <col min="566" max="566" width="6.5703125" style="64" customWidth="1"/>
    <col min="567" max="567" width="0.7109375" style="64" customWidth="1"/>
    <col min="568" max="568" width="7.85546875" style="64" customWidth="1"/>
    <col min="569" max="569" width="10.5703125" style="64" customWidth="1"/>
    <col min="570" max="570" width="0.7109375" style="64" customWidth="1"/>
    <col min="571" max="812" width="11.42578125" style="64"/>
    <col min="813" max="813" width="0.7109375" style="64" customWidth="1"/>
    <col min="814" max="814" width="15.140625" style="64" customWidth="1"/>
    <col min="815" max="815" width="0.7109375" style="64" customWidth="1"/>
    <col min="816" max="816" width="56.140625" style="64" customWidth="1"/>
    <col min="817" max="817" width="0.7109375" style="64" customWidth="1"/>
    <col min="818" max="818" width="9.140625" style="64" customWidth="1"/>
    <col min="819" max="819" width="6" style="64" customWidth="1"/>
    <col min="820" max="820" width="0.7109375" style="64" customWidth="1"/>
    <col min="821" max="821" width="7.140625" style="64" customWidth="1"/>
    <col min="822" max="822" width="6.5703125" style="64" customWidth="1"/>
    <col min="823" max="823" width="0.7109375" style="64" customWidth="1"/>
    <col min="824" max="824" width="7.85546875" style="64" customWidth="1"/>
    <col min="825" max="825" width="10.5703125" style="64" customWidth="1"/>
    <col min="826" max="826" width="0.7109375" style="64" customWidth="1"/>
    <col min="827" max="1068" width="11.42578125" style="64"/>
    <col min="1069" max="1069" width="0.7109375" style="64" customWidth="1"/>
    <col min="1070" max="1070" width="15.140625" style="64" customWidth="1"/>
    <col min="1071" max="1071" width="0.7109375" style="64" customWidth="1"/>
    <col min="1072" max="1072" width="56.140625" style="64" customWidth="1"/>
    <col min="1073" max="1073" width="0.7109375" style="64" customWidth="1"/>
    <col min="1074" max="1074" width="9.140625" style="64" customWidth="1"/>
    <col min="1075" max="1075" width="6" style="64" customWidth="1"/>
    <col min="1076" max="1076" width="0.7109375" style="64" customWidth="1"/>
    <col min="1077" max="1077" width="7.140625" style="64" customWidth="1"/>
    <col min="1078" max="1078" width="6.5703125" style="64" customWidth="1"/>
    <col min="1079" max="1079" width="0.7109375" style="64" customWidth="1"/>
    <col min="1080" max="1080" width="7.85546875" style="64" customWidth="1"/>
    <col min="1081" max="1081" width="10.5703125" style="64" customWidth="1"/>
    <col min="1082" max="1082" width="0.7109375" style="64" customWidth="1"/>
    <col min="1083" max="1324" width="11.42578125" style="64"/>
    <col min="1325" max="1325" width="0.7109375" style="64" customWidth="1"/>
    <col min="1326" max="1326" width="15.140625" style="64" customWidth="1"/>
    <col min="1327" max="1327" width="0.7109375" style="64" customWidth="1"/>
    <col min="1328" max="1328" width="56.140625" style="64" customWidth="1"/>
    <col min="1329" max="1329" width="0.7109375" style="64" customWidth="1"/>
    <col min="1330" max="1330" width="9.140625" style="64" customWidth="1"/>
    <col min="1331" max="1331" width="6" style="64" customWidth="1"/>
    <col min="1332" max="1332" width="0.7109375" style="64" customWidth="1"/>
    <col min="1333" max="1333" width="7.140625" style="64" customWidth="1"/>
    <col min="1334" max="1334" width="6.5703125" style="64" customWidth="1"/>
    <col min="1335" max="1335" width="0.7109375" style="64" customWidth="1"/>
    <col min="1336" max="1336" width="7.85546875" style="64" customWidth="1"/>
    <col min="1337" max="1337" width="10.5703125" style="64" customWidth="1"/>
    <col min="1338" max="1338" width="0.7109375" style="64" customWidth="1"/>
    <col min="1339" max="1580" width="11.42578125" style="64"/>
    <col min="1581" max="1581" width="0.7109375" style="64" customWidth="1"/>
    <col min="1582" max="1582" width="15.140625" style="64" customWidth="1"/>
    <col min="1583" max="1583" width="0.7109375" style="64" customWidth="1"/>
    <col min="1584" max="1584" width="56.140625" style="64" customWidth="1"/>
    <col min="1585" max="1585" width="0.7109375" style="64" customWidth="1"/>
    <col min="1586" max="1586" width="9.140625" style="64" customWidth="1"/>
    <col min="1587" max="1587" width="6" style="64" customWidth="1"/>
    <col min="1588" max="1588" width="0.7109375" style="64" customWidth="1"/>
    <col min="1589" max="1589" width="7.140625" style="64" customWidth="1"/>
    <col min="1590" max="1590" width="6.5703125" style="64" customWidth="1"/>
    <col min="1591" max="1591" width="0.7109375" style="64" customWidth="1"/>
    <col min="1592" max="1592" width="7.85546875" style="64" customWidth="1"/>
    <col min="1593" max="1593" width="10.5703125" style="64" customWidth="1"/>
    <col min="1594" max="1594" width="0.7109375" style="64" customWidth="1"/>
    <col min="1595" max="1836" width="11.42578125" style="64"/>
    <col min="1837" max="1837" width="0.7109375" style="64" customWidth="1"/>
    <col min="1838" max="1838" width="15.140625" style="64" customWidth="1"/>
    <col min="1839" max="1839" width="0.7109375" style="64" customWidth="1"/>
    <col min="1840" max="1840" width="56.140625" style="64" customWidth="1"/>
    <col min="1841" max="1841" width="0.7109375" style="64" customWidth="1"/>
    <col min="1842" max="1842" width="9.140625" style="64" customWidth="1"/>
    <col min="1843" max="1843" width="6" style="64" customWidth="1"/>
    <col min="1844" max="1844" width="0.7109375" style="64" customWidth="1"/>
    <col min="1845" max="1845" width="7.140625" style="64" customWidth="1"/>
    <col min="1846" max="1846" width="6.5703125" style="64" customWidth="1"/>
    <col min="1847" max="1847" width="0.7109375" style="64" customWidth="1"/>
    <col min="1848" max="1848" width="7.85546875" style="64" customWidth="1"/>
    <col min="1849" max="1849" width="10.5703125" style="64" customWidth="1"/>
    <col min="1850" max="1850" width="0.7109375" style="64" customWidth="1"/>
    <col min="1851" max="2092" width="11.42578125" style="64"/>
    <col min="2093" max="2093" width="0.7109375" style="64" customWidth="1"/>
    <col min="2094" max="2094" width="15.140625" style="64" customWidth="1"/>
    <col min="2095" max="2095" width="0.7109375" style="64" customWidth="1"/>
    <col min="2096" max="2096" width="56.140625" style="64" customWidth="1"/>
    <col min="2097" max="2097" width="0.7109375" style="64" customWidth="1"/>
    <col min="2098" max="2098" width="9.140625" style="64" customWidth="1"/>
    <col min="2099" max="2099" width="6" style="64" customWidth="1"/>
    <col min="2100" max="2100" width="0.7109375" style="64" customWidth="1"/>
    <col min="2101" max="2101" width="7.140625" style="64" customWidth="1"/>
    <col min="2102" max="2102" width="6.5703125" style="64" customWidth="1"/>
    <col min="2103" max="2103" width="0.7109375" style="64" customWidth="1"/>
    <col min="2104" max="2104" width="7.85546875" style="64" customWidth="1"/>
    <col min="2105" max="2105" width="10.5703125" style="64" customWidth="1"/>
    <col min="2106" max="2106" width="0.7109375" style="64" customWidth="1"/>
    <col min="2107" max="2348" width="11.42578125" style="64"/>
    <col min="2349" max="2349" width="0.7109375" style="64" customWidth="1"/>
    <col min="2350" max="2350" width="15.140625" style="64" customWidth="1"/>
    <col min="2351" max="2351" width="0.7109375" style="64" customWidth="1"/>
    <col min="2352" max="2352" width="56.140625" style="64" customWidth="1"/>
    <col min="2353" max="2353" width="0.7109375" style="64" customWidth="1"/>
    <col min="2354" max="2354" width="9.140625" style="64" customWidth="1"/>
    <col min="2355" max="2355" width="6" style="64" customWidth="1"/>
    <col min="2356" max="2356" width="0.7109375" style="64" customWidth="1"/>
    <col min="2357" max="2357" width="7.140625" style="64" customWidth="1"/>
    <col min="2358" max="2358" width="6.5703125" style="64" customWidth="1"/>
    <col min="2359" max="2359" width="0.7109375" style="64" customWidth="1"/>
    <col min="2360" max="2360" width="7.85546875" style="64" customWidth="1"/>
    <col min="2361" max="2361" width="10.5703125" style="64" customWidth="1"/>
    <col min="2362" max="2362" width="0.7109375" style="64" customWidth="1"/>
    <col min="2363" max="2604" width="11.42578125" style="64"/>
    <col min="2605" max="2605" width="0.7109375" style="64" customWidth="1"/>
    <col min="2606" max="2606" width="15.140625" style="64" customWidth="1"/>
    <col min="2607" max="2607" width="0.7109375" style="64" customWidth="1"/>
    <col min="2608" max="2608" width="56.140625" style="64" customWidth="1"/>
    <col min="2609" max="2609" width="0.7109375" style="64" customWidth="1"/>
    <col min="2610" max="2610" width="9.140625" style="64" customWidth="1"/>
    <col min="2611" max="2611" width="6" style="64" customWidth="1"/>
    <col min="2612" max="2612" width="0.7109375" style="64" customWidth="1"/>
    <col min="2613" max="2613" width="7.140625" style="64" customWidth="1"/>
    <col min="2614" max="2614" width="6.5703125" style="64" customWidth="1"/>
    <col min="2615" max="2615" width="0.7109375" style="64" customWidth="1"/>
    <col min="2616" max="2616" width="7.85546875" style="64" customWidth="1"/>
    <col min="2617" max="2617" width="10.5703125" style="64" customWidth="1"/>
    <col min="2618" max="2618" width="0.7109375" style="64" customWidth="1"/>
    <col min="2619" max="2860" width="11.42578125" style="64"/>
    <col min="2861" max="2861" width="0.7109375" style="64" customWidth="1"/>
    <col min="2862" max="2862" width="15.140625" style="64" customWidth="1"/>
    <col min="2863" max="2863" width="0.7109375" style="64" customWidth="1"/>
    <col min="2864" max="2864" width="56.140625" style="64" customWidth="1"/>
    <col min="2865" max="2865" width="0.7109375" style="64" customWidth="1"/>
    <col min="2866" max="2866" width="9.140625" style="64" customWidth="1"/>
    <col min="2867" max="2867" width="6" style="64" customWidth="1"/>
    <col min="2868" max="2868" width="0.7109375" style="64" customWidth="1"/>
    <col min="2869" max="2869" width="7.140625" style="64" customWidth="1"/>
    <col min="2870" max="2870" width="6.5703125" style="64" customWidth="1"/>
    <col min="2871" max="2871" width="0.7109375" style="64" customWidth="1"/>
    <col min="2872" max="2872" width="7.85546875" style="64" customWidth="1"/>
    <col min="2873" max="2873" width="10.5703125" style="64" customWidth="1"/>
    <col min="2874" max="2874" width="0.7109375" style="64" customWidth="1"/>
    <col min="2875" max="3116" width="11.42578125" style="64"/>
    <col min="3117" max="3117" width="0.7109375" style="64" customWidth="1"/>
    <col min="3118" max="3118" width="15.140625" style="64" customWidth="1"/>
    <col min="3119" max="3119" width="0.7109375" style="64" customWidth="1"/>
    <col min="3120" max="3120" width="56.140625" style="64" customWidth="1"/>
    <col min="3121" max="3121" width="0.7109375" style="64" customWidth="1"/>
    <col min="3122" max="3122" width="9.140625" style="64" customWidth="1"/>
    <col min="3123" max="3123" width="6" style="64" customWidth="1"/>
    <col min="3124" max="3124" width="0.7109375" style="64" customWidth="1"/>
    <col min="3125" max="3125" width="7.140625" style="64" customWidth="1"/>
    <col min="3126" max="3126" width="6.5703125" style="64" customWidth="1"/>
    <col min="3127" max="3127" width="0.7109375" style="64" customWidth="1"/>
    <col min="3128" max="3128" width="7.85546875" style="64" customWidth="1"/>
    <col min="3129" max="3129" width="10.5703125" style="64" customWidth="1"/>
    <col min="3130" max="3130" width="0.7109375" style="64" customWidth="1"/>
    <col min="3131" max="3372" width="11.42578125" style="64"/>
    <col min="3373" max="3373" width="0.7109375" style="64" customWidth="1"/>
    <col min="3374" max="3374" width="15.140625" style="64" customWidth="1"/>
    <col min="3375" max="3375" width="0.7109375" style="64" customWidth="1"/>
    <col min="3376" max="3376" width="56.140625" style="64" customWidth="1"/>
    <col min="3377" max="3377" width="0.7109375" style="64" customWidth="1"/>
    <col min="3378" max="3378" width="9.140625" style="64" customWidth="1"/>
    <col min="3379" max="3379" width="6" style="64" customWidth="1"/>
    <col min="3380" max="3380" width="0.7109375" style="64" customWidth="1"/>
    <col min="3381" max="3381" width="7.140625" style="64" customWidth="1"/>
    <col min="3382" max="3382" width="6.5703125" style="64" customWidth="1"/>
    <col min="3383" max="3383" width="0.7109375" style="64" customWidth="1"/>
    <col min="3384" max="3384" width="7.85546875" style="64" customWidth="1"/>
    <col min="3385" max="3385" width="10.5703125" style="64" customWidth="1"/>
    <col min="3386" max="3386" width="0.7109375" style="64" customWidth="1"/>
    <col min="3387" max="3628" width="11.42578125" style="64"/>
    <col min="3629" max="3629" width="0.7109375" style="64" customWidth="1"/>
    <col min="3630" max="3630" width="15.140625" style="64" customWidth="1"/>
    <col min="3631" max="3631" width="0.7109375" style="64" customWidth="1"/>
    <col min="3632" max="3632" width="56.140625" style="64" customWidth="1"/>
    <col min="3633" max="3633" width="0.7109375" style="64" customWidth="1"/>
    <col min="3634" max="3634" width="9.140625" style="64" customWidth="1"/>
    <col min="3635" max="3635" width="6" style="64" customWidth="1"/>
    <col min="3636" max="3636" width="0.7109375" style="64" customWidth="1"/>
    <col min="3637" max="3637" width="7.140625" style="64" customWidth="1"/>
    <col min="3638" max="3638" width="6.5703125" style="64" customWidth="1"/>
    <col min="3639" max="3639" width="0.7109375" style="64" customWidth="1"/>
    <col min="3640" max="3640" width="7.85546875" style="64" customWidth="1"/>
    <col min="3641" max="3641" width="10.5703125" style="64" customWidth="1"/>
    <col min="3642" max="3642" width="0.7109375" style="64" customWidth="1"/>
    <col min="3643" max="3884" width="11.42578125" style="64"/>
    <col min="3885" max="3885" width="0.7109375" style="64" customWidth="1"/>
    <col min="3886" max="3886" width="15.140625" style="64" customWidth="1"/>
    <col min="3887" max="3887" width="0.7109375" style="64" customWidth="1"/>
    <col min="3888" max="3888" width="56.140625" style="64" customWidth="1"/>
    <col min="3889" max="3889" width="0.7109375" style="64" customWidth="1"/>
    <col min="3890" max="3890" width="9.140625" style="64" customWidth="1"/>
    <col min="3891" max="3891" width="6" style="64" customWidth="1"/>
    <col min="3892" max="3892" width="0.7109375" style="64" customWidth="1"/>
    <col min="3893" max="3893" width="7.140625" style="64" customWidth="1"/>
    <col min="3894" max="3894" width="6.5703125" style="64" customWidth="1"/>
    <col min="3895" max="3895" width="0.7109375" style="64" customWidth="1"/>
    <col min="3896" max="3896" width="7.85546875" style="64" customWidth="1"/>
    <col min="3897" max="3897" width="10.5703125" style="64" customWidth="1"/>
    <col min="3898" max="3898" width="0.7109375" style="64" customWidth="1"/>
    <col min="3899" max="4140" width="11.42578125" style="64"/>
    <col min="4141" max="4141" width="0.7109375" style="64" customWidth="1"/>
    <col min="4142" max="4142" width="15.140625" style="64" customWidth="1"/>
    <col min="4143" max="4143" width="0.7109375" style="64" customWidth="1"/>
    <col min="4144" max="4144" width="56.140625" style="64" customWidth="1"/>
    <col min="4145" max="4145" width="0.7109375" style="64" customWidth="1"/>
    <col min="4146" max="4146" width="9.140625" style="64" customWidth="1"/>
    <col min="4147" max="4147" width="6" style="64" customWidth="1"/>
    <col min="4148" max="4148" width="0.7109375" style="64" customWidth="1"/>
    <col min="4149" max="4149" width="7.140625" style="64" customWidth="1"/>
    <col min="4150" max="4150" width="6.5703125" style="64" customWidth="1"/>
    <col min="4151" max="4151" width="0.7109375" style="64" customWidth="1"/>
    <col min="4152" max="4152" width="7.85546875" style="64" customWidth="1"/>
    <col min="4153" max="4153" width="10.5703125" style="64" customWidth="1"/>
    <col min="4154" max="4154" width="0.7109375" style="64" customWidth="1"/>
    <col min="4155" max="4396" width="11.42578125" style="64"/>
    <col min="4397" max="4397" width="0.7109375" style="64" customWidth="1"/>
    <col min="4398" max="4398" width="15.140625" style="64" customWidth="1"/>
    <col min="4399" max="4399" width="0.7109375" style="64" customWidth="1"/>
    <col min="4400" max="4400" width="56.140625" style="64" customWidth="1"/>
    <col min="4401" max="4401" width="0.7109375" style="64" customWidth="1"/>
    <col min="4402" max="4402" width="9.140625" style="64" customWidth="1"/>
    <col min="4403" max="4403" width="6" style="64" customWidth="1"/>
    <col min="4404" max="4404" width="0.7109375" style="64" customWidth="1"/>
    <col min="4405" max="4405" width="7.140625" style="64" customWidth="1"/>
    <col min="4406" max="4406" width="6.5703125" style="64" customWidth="1"/>
    <col min="4407" max="4407" width="0.7109375" style="64" customWidth="1"/>
    <col min="4408" max="4408" width="7.85546875" style="64" customWidth="1"/>
    <col min="4409" max="4409" width="10.5703125" style="64" customWidth="1"/>
    <col min="4410" max="4410" width="0.7109375" style="64" customWidth="1"/>
    <col min="4411" max="4652" width="11.42578125" style="64"/>
    <col min="4653" max="4653" width="0.7109375" style="64" customWidth="1"/>
    <col min="4654" max="4654" width="15.140625" style="64" customWidth="1"/>
    <col min="4655" max="4655" width="0.7109375" style="64" customWidth="1"/>
    <col min="4656" max="4656" width="56.140625" style="64" customWidth="1"/>
    <col min="4657" max="4657" width="0.7109375" style="64" customWidth="1"/>
    <col min="4658" max="4658" width="9.140625" style="64" customWidth="1"/>
    <col min="4659" max="4659" width="6" style="64" customWidth="1"/>
    <col min="4660" max="4660" width="0.7109375" style="64" customWidth="1"/>
    <col min="4661" max="4661" width="7.140625" style="64" customWidth="1"/>
    <col min="4662" max="4662" width="6.5703125" style="64" customWidth="1"/>
    <col min="4663" max="4663" width="0.7109375" style="64" customWidth="1"/>
    <col min="4664" max="4664" width="7.85546875" style="64" customWidth="1"/>
    <col min="4665" max="4665" width="10.5703125" style="64" customWidth="1"/>
    <col min="4666" max="4666" width="0.7109375" style="64" customWidth="1"/>
    <col min="4667" max="4908" width="11.42578125" style="64"/>
    <col min="4909" max="4909" width="0.7109375" style="64" customWidth="1"/>
    <col min="4910" max="4910" width="15.140625" style="64" customWidth="1"/>
    <col min="4911" max="4911" width="0.7109375" style="64" customWidth="1"/>
    <col min="4912" max="4912" width="56.140625" style="64" customWidth="1"/>
    <col min="4913" max="4913" width="0.7109375" style="64" customWidth="1"/>
    <col min="4914" max="4914" width="9.140625" style="64" customWidth="1"/>
    <col min="4915" max="4915" width="6" style="64" customWidth="1"/>
    <col min="4916" max="4916" width="0.7109375" style="64" customWidth="1"/>
    <col min="4917" max="4917" width="7.140625" style="64" customWidth="1"/>
    <col min="4918" max="4918" width="6.5703125" style="64" customWidth="1"/>
    <col min="4919" max="4919" width="0.7109375" style="64" customWidth="1"/>
    <col min="4920" max="4920" width="7.85546875" style="64" customWidth="1"/>
    <col min="4921" max="4921" width="10.5703125" style="64" customWidth="1"/>
    <col min="4922" max="4922" width="0.7109375" style="64" customWidth="1"/>
    <col min="4923" max="5164" width="11.42578125" style="64"/>
    <col min="5165" max="5165" width="0.7109375" style="64" customWidth="1"/>
    <col min="5166" max="5166" width="15.140625" style="64" customWidth="1"/>
    <col min="5167" max="5167" width="0.7109375" style="64" customWidth="1"/>
    <col min="5168" max="5168" width="56.140625" style="64" customWidth="1"/>
    <col min="5169" max="5169" width="0.7109375" style="64" customWidth="1"/>
    <col min="5170" max="5170" width="9.140625" style="64" customWidth="1"/>
    <col min="5171" max="5171" width="6" style="64" customWidth="1"/>
    <col min="5172" max="5172" width="0.7109375" style="64" customWidth="1"/>
    <col min="5173" max="5173" width="7.140625" style="64" customWidth="1"/>
    <col min="5174" max="5174" width="6.5703125" style="64" customWidth="1"/>
    <col min="5175" max="5175" width="0.7109375" style="64" customWidth="1"/>
    <col min="5176" max="5176" width="7.85546875" style="64" customWidth="1"/>
    <col min="5177" max="5177" width="10.5703125" style="64" customWidth="1"/>
    <col min="5178" max="5178" width="0.7109375" style="64" customWidth="1"/>
    <col min="5179" max="5420" width="11.42578125" style="64"/>
    <col min="5421" max="5421" width="0.7109375" style="64" customWidth="1"/>
    <col min="5422" max="5422" width="15.140625" style="64" customWidth="1"/>
    <col min="5423" max="5423" width="0.7109375" style="64" customWidth="1"/>
    <col min="5424" max="5424" width="56.140625" style="64" customWidth="1"/>
    <col min="5425" max="5425" width="0.7109375" style="64" customWidth="1"/>
    <col min="5426" max="5426" width="9.140625" style="64" customWidth="1"/>
    <col min="5427" max="5427" width="6" style="64" customWidth="1"/>
    <col min="5428" max="5428" width="0.7109375" style="64" customWidth="1"/>
    <col min="5429" max="5429" width="7.140625" style="64" customWidth="1"/>
    <col min="5430" max="5430" width="6.5703125" style="64" customWidth="1"/>
    <col min="5431" max="5431" width="0.7109375" style="64" customWidth="1"/>
    <col min="5432" max="5432" width="7.85546875" style="64" customWidth="1"/>
    <col min="5433" max="5433" width="10.5703125" style="64" customWidth="1"/>
    <col min="5434" max="5434" width="0.7109375" style="64" customWidth="1"/>
    <col min="5435" max="5676" width="11.42578125" style="64"/>
    <col min="5677" max="5677" width="0.7109375" style="64" customWidth="1"/>
    <col min="5678" max="5678" width="15.140625" style="64" customWidth="1"/>
    <col min="5679" max="5679" width="0.7109375" style="64" customWidth="1"/>
    <col min="5680" max="5680" width="56.140625" style="64" customWidth="1"/>
    <col min="5681" max="5681" width="0.7109375" style="64" customWidth="1"/>
    <col min="5682" max="5682" width="9.140625" style="64" customWidth="1"/>
    <col min="5683" max="5683" width="6" style="64" customWidth="1"/>
    <col min="5684" max="5684" width="0.7109375" style="64" customWidth="1"/>
    <col min="5685" max="5685" width="7.140625" style="64" customWidth="1"/>
    <col min="5686" max="5686" width="6.5703125" style="64" customWidth="1"/>
    <col min="5687" max="5687" width="0.7109375" style="64" customWidth="1"/>
    <col min="5688" max="5688" width="7.85546875" style="64" customWidth="1"/>
    <col min="5689" max="5689" width="10.5703125" style="64" customWidth="1"/>
    <col min="5690" max="5690" width="0.7109375" style="64" customWidth="1"/>
    <col min="5691" max="5932" width="11.42578125" style="64"/>
    <col min="5933" max="5933" width="0.7109375" style="64" customWidth="1"/>
    <col min="5934" max="5934" width="15.140625" style="64" customWidth="1"/>
    <col min="5935" max="5935" width="0.7109375" style="64" customWidth="1"/>
    <col min="5936" max="5936" width="56.140625" style="64" customWidth="1"/>
    <col min="5937" max="5937" width="0.7109375" style="64" customWidth="1"/>
    <col min="5938" max="5938" width="9.140625" style="64" customWidth="1"/>
    <col min="5939" max="5939" width="6" style="64" customWidth="1"/>
    <col min="5940" max="5940" width="0.7109375" style="64" customWidth="1"/>
    <col min="5941" max="5941" width="7.140625" style="64" customWidth="1"/>
    <col min="5942" max="5942" width="6.5703125" style="64" customWidth="1"/>
    <col min="5943" max="5943" width="0.7109375" style="64" customWidth="1"/>
    <col min="5944" max="5944" width="7.85546875" style="64" customWidth="1"/>
    <col min="5945" max="5945" width="10.5703125" style="64" customWidth="1"/>
    <col min="5946" max="5946" width="0.7109375" style="64" customWidth="1"/>
    <col min="5947" max="6188" width="11.42578125" style="64"/>
    <col min="6189" max="6189" width="0.7109375" style="64" customWidth="1"/>
    <col min="6190" max="6190" width="15.140625" style="64" customWidth="1"/>
    <col min="6191" max="6191" width="0.7109375" style="64" customWidth="1"/>
    <col min="6192" max="6192" width="56.140625" style="64" customWidth="1"/>
    <col min="6193" max="6193" width="0.7109375" style="64" customWidth="1"/>
    <col min="6194" max="6194" width="9.140625" style="64" customWidth="1"/>
    <col min="6195" max="6195" width="6" style="64" customWidth="1"/>
    <col min="6196" max="6196" width="0.7109375" style="64" customWidth="1"/>
    <col min="6197" max="6197" width="7.140625" style="64" customWidth="1"/>
    <col min="6198" max="6198" width="6.5703125" style="64" customWidth="1"/>
    <col min="6199" max="6199" width="0.7109375" style="64" customWidth="1"/>
    <col min="6200" max="6200" width="7.85546875" style="64" customWidth="1"/>
    <col min="6201" max="6201" width="10.5703125" style="64" customWidth="1"/>
    <col min="6202" max="6202" width="0.7109375" style="64" customWidth="1"/>
    <col min="6203" max="6444" width="11.42578125" style="64"/>
    <col min="6445" max="6445" width="0.7109375" style="64" customWidth="1"/>
    <col min="6446" max="6446" width="15.140625" style="64" customWidth="1"/>
    <col min="6447" max="6447" width="0.7109375" style="64" customWidth="1"/>
    <col min="6448" max="6448" width="56.140625" style="64" customWidth="1"/>
    <col min="6449" max="6449" width="0.7109375" style="64" customWidth="1"/>
    <col min="6450" max="6450" width="9.140625" style="64" customWidth="1"/>
    <col min="6451" max="6451" width="6" style="64" customWidth="1"/>
    <col min="6452" max="6452" width="0.7109375" style="64" customWidth="1"/>
    <col min="6453" max="6453" width="7.140625" style="64" customWidth="1"/>
    <col min="6454" max="6454" width="6.5703125" style="64" customWidth="1"/>
    <col min="6455" max="6455" width="0.7109375" style="64" customWidth="1"/>
    <col min="6456" max="6456" width="7.85546875" style="64" customWidth="1"/>
    <col min="6457" max="6457" width="10.5703125" style="64" customWidth="1"/>
    <col min="6458" max="6458" width="0.7109375" style="64" customWidth="1"/>
    <col min="6459" max="6700" width="11.42578125" style="64"/>
    <col min="6701" max="6701" width="0.7109375" style="64" customWidth="1"/>
    <col min="6702" max="6702" width="15.140625" style="64" customWidth="1"/>
    <col min="6703" max="6703" width="0.7109375" style="64" customWidth="1"/>
    <col min="6704" max="6704" width="56.140625" style="64" customWidth="1"/>
    <col min="6705" max="6705" width="0.7109375" style="64" customWidth="1"/>
    <col min="6706" max="6706" width="9.140625" style="64" customWidth="1"/>
    <col min="6707" max="6707" width="6" style="64" customWidth="1"/>
    <col min="6708" max="6708" width="0.7109375" style="64" customWidth="1"/>
    <col min="6709" max="6709" width="7.140625" style="64" customWidth="1"/>
    <col min="6710" max="6710" width="6.5703125" style="64" customWidth="1"/>
    <col min="6711" max="6711" width="0.7109375" style="64" customWidth="1"/>
    <col min="6712" max="6712" width="7.85546875" style="64" customWidth="1"/>
    <col min="6713" max="6713" width="10.5703125" style="64" customWidth="1"/>
    <col min="6714" max="6714" width="0.7109375" style="64" customWidth="1"/>
    <col min="6715" max="6956" width="11.42578125" style="64"/>
    <col min="6957" max="6957" width="0.7109375" style="64" customWidth="1"/>
    <col min="6958" max="6958" width="15.140625" style="64" customWidth="1"/>
    <col min="6959" max="6959" width="0.7109375" style="64" customWidth="1"/>
    <col min="6960" max="6960" width="56.140625" style="64" customWidth="1"/>
    <col min="6961" max="6961" width="0.7109375" style="64" customWidth="1"/>
    <col min="6962" max="6962" width="9.140625" style="64" customWidth="1"/>
    <col min="6963" max="6963" width="6" style="64" customWidth="1"/>
    <col min="6964" max="6964" width="0.7109375" style="64" customWidth="1"/>
    <col min="6965" max="6965" width="7.140625" style="64" customWidth="1"/>
    <col min="6966" max="6966" width="6.5703125" style="64" customWidth="1"/>
    <col min="6967" max="6967" width="0.7109375" style="64" customWidth="1"/>
    <col min="6968" max="6968" width="7.85546875" style="64" customWidth="1"/>
    <col min="6969" max="6969" width="10.5703125" style="64" customWidth="1"/>
    <col min="6970" max="6970" width="0.7109375" style="64" customWidth="1"/>
    <col min="6971" max="7212" width="11.42578125" style="64"/>
    <col min="7213" max="7213" width="0.7109375" style="64" customWidth="1"/>
    <col min="7214" max="7214" width="15.140625" style="64" customWidth="1"/>
    <col min="7215" max="7215" width="0.7109375" style="64" customWidth="1"/>
    <col min="7216" max="7216" width="56.140625" style="64" customWidth="1"/>
    <col min="7217" max="7217" width="0.7109375" style="64" customWidth="1"/>
    <col min="7218" max="7218" width="9.140625" style="64" customWidth="1"/>
    <col min="7219" max="7219" width="6" style="64" customWidth="1"/>
    <col min="7220" max="7220" width="0.7109375" style="64" customWidth="1"/>
    <col min="7221" max="7221" width="7.140625" style="64" customWidth="1"/>
    <col min="7222" max="7222" width="6.5703125" style="64" customWidth="1"/>
    <col min="7223" max="7223" width="0.7109375" style="64" customWidth="1"/>
    <col min="7224" max="7224" width="7.85546875" style="64" customWidth="1"/>
    <col min="7225" max="7225" width="10.5703125" style="64" customWidth="1"/>
    <col min="7226" max="7226" width="0.7109375" style="64" customWidth="1"/>
    <col min="7227" max="7468" width="11.42578125" style="64"/>
    <col min="7469" max="7469" width="0.7109375" style="64" customWidth="1"/>
    <col min="7470" max="7470" width="15.140625" style="64" customWidth="1"/>
    <col min="7471" max="7471" width="0.7109375" style="64" customWidth="1"/>
    <col min="7472" max="7472" width="56.140625" style="64" customWidth="1"/>
    <col min="7473" max="7473" width="0.7109375" style="64" customWidth="1"/>
    <col min="7474" max="7474" width="9.140625" style="64" customWidth="1"/>
    <col min="7475" max="7475" width="6" style="64" customWidth="1"/>
    <col min="7476" max="7476" width="0.7109375" style="64" customWidth="1"/>
    <col min="7477" max="7477" width="7.140625" style="64" customWidth="1"/>
    <col min="7478" max="7478" width="6.5703125" style="64" customWidth="1"/>
    <col min="7479" max="7479" width="0.7109375" style="64" customWidth="1"/>
    <col min="7480" max="7480" width="7.85546875" style="64" customWidth="1"/>
    <col min="7481" max="7481" width="10.5703125" style="64" customWidth="1"/>
    <col min="7482" max="7482" width="0.7109375" style="64" customWidth="1"/>
    <col min="7483" max="7724" width="11.42578125" style="64"/>
    <col min="7725" max="7725" width="0.7109375" style="64" customWidth="1"/>
    <col min="7726" max="7726" width="15.140625" style="64" customWidth="1"/>
    <col min="7727" max="7727" width="0.7109375" style="64" customWidth="1"/>
    <col min="7728" max="7728" width="56.140625" style="64" customWidth="1"/>
    <col min="7729" max="7729" width="0.7109375" style="64" customWidth="1"/>
    <col min="7730" max="7730" width="9.140625" style="64" customWidth="1"/>
    <col min="7731" max="7731" width="6" style="64" customWidth="1"/>
    <col min="7732" max="7732" width="0.7109375" style="64" customWidth="1"/>
    <col min="7733" max="7733" width="7.140625" style="64" customWidth="1"/>
    <col min="7734" max="7734" width="6.5703125" style="64" customWidth="1"/>
    <col min="7735" max="7735" width="0.7109375" style="64" customWidth="1"/>
    <col min="7736" max="7736" width="7.85546875" style="64" customWidth="1"/>
    <col min="7737" max="7737" width="10.5703125" style="64" customWidth="1"/>
    <col min="7738" max="7738" width="0.7109375" style="64" customWidth="1"/>
    <col min="7739" max="7980" width="11.42578125" style="64"/>
    <col min="7981" max="7981" width="0.7109375" style="64" customWidth="1"/>
    <col min="7982" max="7982" width="15.140625" style="64" customWidth="1"/>
    <col min="7983" max="7983" width="0.7109375" style="64" customWidth="1"/>
    <col min="7984" max="7984" width="56.140625" style="64" customWidth="1"/>
    <col min="7985" max="7985" width="0.7109375" style="64" customWidth="1"/>
    <col min="7986" max="7986" width="9.140625" style="64" customWidth="1"/>
    <col min="7987" max="7987" width="6" style="64" customWidth="1"/>
    <col min="7988" max="7988" width="0.7109375" style="64" customWidth="1"/>
    <col min="7989" max="7989" width="7.140625" style="64" customWidth="1"/>
    <col min="7990" max="7990" width="6.5703125" style="64" customWidth="1"/>
    <col min="7991" max="7991" width="0.7109375" style="64" customWidth="1"/>
    <col min="7992" max="7992" width="7.85546875" style="64" customWidth="1"/>
    <col min="7993" max="7993" width="10.5703125" style="64" customWidth="1"/>
    <col min="7994" max="7994" width="0.7109375" style="64" customWidth="1"/>
    <col min="7995" max="8236" width="11.42578125" style="64"/>
    <col min="8237" max="8237" width="0.7109375" style="64" customWidth="1"/>
    <col min="8238" max="8238" width="15.140625" style="64" customWidth="1"/>
    <col min="8239" max="8239" width="0.7109375" style="64" customWidth="1"/>
    <col min="8240" max="8240" width="56.140625" style="64" customWidth="1"/>
    <col min="8241" max="8241" width="0.7109375" style="64" customWidth="1"/>
    <col min="8242" max="8242" width="9.140625" style="64" customWidth="1"/>
    <col min="8243" max="8243" width="6" style="64" customWidth="1"/>
    <col min="8244" max="8244" width="0.7109375" style="64" customWidth="1"/>
    <col min="8245" max="8245" width="7.140625" style="64" customWidth="1"/>
    <col min="8246" max="8246" width="6.5703125" style="64" customWidth="1"/>
    <col min="8247" max="8247" width="0.7109375" style="64" customWidth="1"/>
    <col min="8248" max="8248" width="7.85546875" style="64" customWidth="1"/>
    <col min="8249" max="8249" width="10.5703125" style="64" customWidth="1"/>
    <col min="8250" max="8250" width="0.7109375" style="64" customWidth="1"/>
    <col min="8251" max="8492" width="11.42578125" style="64"/>
    <col min="8493" max="8493" width="0.7109375" style="64" customWidth="1"/>
    <col min="8494" max="8494" width="15.140625" style="64" customWidth="1"/>
    <col min="8495" max="8495" width="0.7109375" style="64" customWidth="1"/>
    <col min="8496" max="8496" width="56.140625" style="64" customWidth="1"/>
    <col min="8497" max="8497" width="0.7109375" style="64" customWidth="1"/>
    <col min="8498" max="8498" width="9.140625" style="64" customWidth="1"/>
    <col min="8499" max="8499" width="6" style="64" customWidth="1"/>
    <col min="8500" max="8500" width="0.7109375" style="64" customWidth="1"/>
    <col min="8501" max="8501" width="7.140625" style="64" customWidth="1"/>
    <col min="8502" max="8502" width="6.5703125" style="64" customWidth="1"/>
    <col min="8503" max="8503" width="0.7109375" style="64" customWidth="1"/>
    <col min="8504" max="8504" width="7.85546875" style="64" customWidth="1"/>
    <col min="8505" max="8505" width="10.5703125" style="64" customWidth="1"/>
    <col min="8506" max="8506" width="0.7109375" style="64" customWidth="1"/>
    <col min="8507" max="8748" width="11.42578125" style="64"/>
    <col min="8749" max="8749" width="0.7109375" style="64" customWidth="1"/>
    <col min="8750" max="8750" width="15.140625" style="64" customWidth="1"/>
    <col min="8751" max="8751" width="0.7109375" style="64" customWidth="1"/>
    <col min="8752" max="8752" width="56.140625" style="64" customWidth="1"/>
    <col min="8753" max="8753" width="0.7109375" style="64" customWidth="1"/>
    <col min="8754" max="8754" width="9.140625" style="64" customWidth="1"/>
    <col min="8755" max="8755" width="6" style="64" customWidth="1"/>
    <col min="8756" max="8756" width="0.7109375" style="64" customWidth="1"/>
    <col min="8757" max="8757" width="7.140625" style="64" customWidth="1"/>
    <col min="8758" max="8758" width="6.5703125" style="64" customWidth="1"/>
    <col min="8759" max="8759" width="0.7109375" style="64" customWidth="1"/>
    <col min="8760" max="8760" width="7.85546875" style="64" customWidth="1"/>
    <col min="8761" max="8761" width="10.5703125" style="64" customWidth="1"/>
    <col min="8762" max="8762" width="0.7109375" style="64" customWidth="1"/>
    <col min="8763" max="9004" width="11.42578125" style="64"/>
    <col min="9005" max="9005" width="0.7109375" style="64" customWidth="1"/>
    <col min="9006" max="9006" width="15.140625" style="64" customWidth="1"/>
    <col min="9007" max="9007" width="0.7109375" style="64" customWidth="1"/>
    <col min="9008" max="9008" width="56.140625" style="64" customWidth="1"/>
    <col min="9009" max="9009" width="0.7109375" style="64" customWidth="1"/>
    <col min="9010" max="9010" width="9.140625" style="64" customWidth="1"/>
    <col min="9011" max="9011" width="6" style="64" customWidth="1"/>
    <col min="9012" max="9012" width="0.7109375" style="64" customWidth="1"/>
    <col min="9013" max="9013" width="7.140625" style="64" customWidth="1"/>
    <col min="9014" max="9014" width="6.5703125" style="64" customWidth="1"/>
    <col min="9015" max="9015" width="0.7109375" style="64" customWidth="1"/>
    <col min="9016" max="9016" width="7.85546875" style="64" customWidth="1"/>
    <col min="9017" max="9017" width="10.5703125" style="64" customWidth="1"/>
    <col min="9018" max="9018" width="0.7109375" style="64" customWidth="1"/>
    <col min="9019" max="9260" width="11.42578125" style="64"/>
    <col min="9261" max="9261" width="0.7109375" style="64" customWidth="1"/>
    <col min="9262" max="9262" width="15.140625" style="64" customWidth="1"/>
    <col min="9263" max="9263" width="0.7109375" style="64" customWidth="1"/>
    <col min="9264" max="9264" width="56.140625" style="64" customWidth="1"/>
    <col min="9265" max="9265" width="0.7109375" style="64" customWidth="1"/>
    <col min="9266" max="9266" width="9.140625" style="64" customWidth="1"/>
    <col min="9267" max="9267" width="6" style="64" customWidth="1"/>
    <col min="9268" max="9268" width="0.7109375" style="64" customWidth="1"/>
    <col min="9269" max="9269" width="7.140625" style="64" customWidth="1"/>
    <col min="9270" max="9270" width="6.5703125" style="64" customWidth="1"/>
    <col min="9271" max="9271" width="0.7109375" style="64" customWidth="1"/>
    <col min="9272" max="9272" width="7.85546875" style="64" customWidth="1"/>
    <col min="9273" max="9273" width="10.5703125" style="64" customWidth="1"/>
    <col min="9274" max="9274" width="0.7109375" style="64" customWidth="1"/>
    <col min="9275" max="9516" width="11.42578125" style="64"/>
    <col min="9517" max="9517" width="0.7109375" style="64" customWidth="1"/>
    <col min="9518" max="9518" width="15.140625" style="64" customWidth="1"/>
    <col min="9519" max="9519" width="0.7109375" style="64" customWidth="1"/>
    <col min="9520" max="9520" width="56.140625" style="64" customWidth="1"/>
    <col min="9521" max="9521" width="0.7109375" style="64" customWidth="1"/>
    <col min="9522" max="9522" width="9.140625" style="64" customWidth="1"/>
    <col min="9523" max="9523" width="6" style="64" customWidth="1"/>
    <col min="9524" max="9524" width="0.7109375" style="64" customWidth="1"/>
    <col min="9525" max="9525" width="7.140625" style="64" customWidth="1"/>
    <col min="9526" max="9526" width="6.5703125" style="64" customWidth="1"/>
    <col min="9527" max="9527" width="0.7109375" style="64" customWidth="1"/>
    <col min="9528" max="9528" width="7.85546875" style="64" customWidth="1"/>
    <col min="9529" max="9529" width="10.5703125" style="64" customWidth="1"/>
    <col min="9530" max="9530" width="0.7109375" style="64" customWidth="1"/>
    <col min="9531" max="9772" width="11.42578125" style="64"/>
    <col min="9773" max="9773" width="0.7109375" style="64" customWidth="1"/>
    <col min="9774" max="9774" width="15.140625" style="64" customWidth="1"/>
    <col min="9775" max="9775" width="0.7109375" style="64" customWidth="1"/>
    <col min="9776" max="9776" width="56.140625" style="64" customWidth="1"/>
    <col min="9777" max="9777" width="0.7109375" style="64" customWidth="1"/>
    <col min="9778" max="9778" width="9.140625" style="64" customWidth="1"/>
    <col min="9779" max="9779" width="6" style="64" customWidth="1"/>
    <col min="9780" max="9780" width="0.7109375" style="64" customWidth="1"/>
    <col min="9781" max="9781" width="7.140625" style="64" customWidth="1"/>
    <col min="9782" max="9782" width="6.5703125" style="64" customWidth="1"/>
    <col min="9783" max="9783" width="0.7109375" style="64" customWidth="1"/>
    <col min="9784" max="9784" width="7.85546875" style="64" customWidth="1"/>
    <col min="9785" max="9785" width="10.5703125" style="64" customWidth="1"/>
    <col min="9786" max="9786" width="0.7109375" style="64" customWidth="1"/>
    <col min="9787" max="10028" width="11.42578125" style="64"/>
    <col min="10029" max="10029" width="0.7109375" style="64" customWidth="1"/>
    <col min="10030" max="10030" width="15.140625" style="64" customWidth="1"/>
    <col min="10031" max="10031" width="0.7109375" style="64" customWidth="1"/>
    <col min="10032" max="10032" width="56.140625" style="64" customWidth="1"/>
    <col min="10033" max="10033" width="0.7109375" style="64" customWidth="1"/>
    <col min="10034" max="10034" width="9.140625" style="64" customWidth="1"/>
    <col min="10035" max="10035" width="6" style="64" customWidth="1"/>
    <col min="10036" max="10036" width="0.7109375" style="64" customWidth="1"/>
    <col min="10037" max="10037" width="7.140625" style="64" customWidth="1"/>
    <col min="10038" max="10038" width="6.5703125" style="64" customWidth="1"/>
    <col min="10039" max="10039" width="0.7109375" style="64" customWidth="1"/>
    <col min="10040" max="10040" width="7.85546875" style="64" customWidth="1"/>
    <col min="10041" max="10041" width="10.5703125" style="64" customWidth="1"/>
    <col min="10042" max="10042" width="0.7109375" style="64" customWidth="1"/>
    <col min="10043" max="10284" width="11.42578125" style="64"/>
    <col min="10285" max="10285" width="0.7109375" style="64" customWidth="1"/>
    <col min="10286" max="10286" width="15.140625" style="64" customWidth="1"/>
    <col min="10287" max="10287" width="0.7109375" style="64" customWidth="1"/>
    <col min="10288" max="10288" width="56.140625" style="64" customWidth="1"/>
    <col min="10289" max="10289" width="0.7109375" style="64" customWidth="1"/>
    <col min="10290" max="10290" width="9.140625" style="64" customWidth="1"/>
    <col min="10291" max="10291" width="6" style="64" customWidth="1"/>
    <col min="10292" max="10292" width="0.7109375" style="64" customWidth="1"/>
    <col min="10293" max="10293" width="7.140625" style="64" customWidth="1"/>
    <col min="10294" max="10294" width="6.5703125" style="64" customWidth="1"/>
    <col min="10295" max="10295" width="0.7109375" style="64" customWidth="1"/>
    <col min="10296" max="10296" width="7.85546875" style="64" customWidth="1"/>
    <col min="10297" max="10297" width="10.5703125" style="64" customWidth="1"/>
    <col min="10298" max="10298" width="0.7109375" style="64" customWidth="1"/>
    <col min="10299" max="10540" width="11.42578125" style="64"/>
    <col min="10541" max="10541" width="0.7109375" style="64" customWidth="1"/>
    <col min="10542" max="10542" width="15.140625" style="64" customWidth="1"/>
    <col min="10543" max="10543" width="0.7109375" style="64" customWidth="1"/>
    <col min="10544" max="10544" width="56.140625" style="64" customWidth="1"/>
    <col min="10545" max="10545" width="0.7109375" style="64" customWidth="1"/>
    <col min="10546" max="10546" width="9.140625" style="64" customWidth="1"/>
    <col min="10547" max="10547" width="6" style="64" customWidth="1"/>
    <col min="10548" max="10548" width="0.7109375" style="64" customWidth="1"/>
    <col min="10549" max="10549" width="7.140625" style="64" customWidth="1"/>
    <col min="10550" max="10550" width="6.5703125" style="64" customWidth="1"/>
    <col min="10551" max="10551" width="0.7109375" style="64" customWidth="1"/>
    <col min="10552" max="10552" width="7.85546875" style="64" customWidth="1"/>
    <col min="10553" max="10553" width="10.5703125" style="64" customWidth="1"/>
    <col min="10554" max="10554" width="0.7109375" style="64" customWidth="1"/>
    <col min="10555" max="10796" width="11.42578125" style="64"/>
    <col min="10797" max="10797" width="0.7109375" style="64" customWidth="1"/>
    <col min="10798" max="10798" width="15.140625" style="64" customWidth="1"/>
    <col min="10799" max="10799" width="0.7109375" style="64" customWidth="1"/>
    <col min="10800" max="10800" width="56.140625" style="64" customWidth="1"/>
    <col min="10801" max="10801" width="0.7109375" style="64" customWidth="1"/>
    <col min="10802" max="10802" width="9.140625" style="64" customWidth="1"/>
    <col min="10803" max="10803" width="6" style="64" customWidth="1"/>
    <col min="10804" max="10804" width="0.7109375" style="64" customWidth="1"/>
    <col min="10805" max="10805" width="7.140625" style="64" customWidth="1"/>
    <col min="10806" max="10806" width="6.5703125" style="64" customWidth="1"/>
    <col min="10807" max="10807" width="0.7109375" style="64" customWidth="1"/>
    <col min="10808" max="10808" width="7.85546875" style="64" customWidth="1"/>
    <col min="10809" max="10809" width="10.5703125" style="64" customWidth="1"/>
    <col min="10810" max="10810" width="0.7109375" style="64" customWidth="1"/>
    <col min="10811" max="11052" width="11.42578125" style="64"/>
    <col min="11053" max="11053" width="0.7109375" style="64" customWidth="1"/>
    <col min="11054" max="11054" width="15.140625" style="64" customWidth="1"/>
    <col min="11055" max="11055" width="0.7109375" style="64" customWidth="1"/>
    <col min="11056" max="11056" width="56.140625" style="64" customWidth="1"/>
    <col min="11057" max="11057" width="0.7109375" style="64" customWidth="1"/>
    <col min="11058" max="11058" width="9.140625" style="64" customWidth="1"/>
    <col min="11059" max="11059" width="6" style="64" customWidth="1"/>
    <col min="11060" max="11060" width="0.7109375" style="64" customWidth="1"/>
    <col min="11061" max="11061" width="7.140625" style="64" customWidth="1"/>
    <col min="11062" max="11062" width="6.5703125" style="64" customWidth="1"/>
    <col min="11063" max="11063" width="0.7109375" style="64" customWidth="1"/>
    <col min="11064" max="11064" width="7.85546875" style="64" customWidth="1"/>
    <col min="11065" max="11065" width="10.5703125" style="64" customWidth="1"/>
    <col min="11066" max="11066" width="0.7109375" style="64" customWidth="1"/>
    <col min="11067" max="11308" width="11.42578125" style="64"/>
    <col min="11309" max="11309" width="0.7109375" style="64" customWidth="1"/>
    <col min="11310" max="11310" width="15.140625" style="64" customWidth="1"/>
    <col min="11311" max="11311" width="0.7109375" style="64" customWidth="1"/>
    <col min="11312" max="11312" width="56.140625" style="64" customWidth="1"/>
    <col min="11313" max="11313" width="0.7109375" style="64" customWidth="1"/>
    <col min="11314" max="11314" width="9.140625" style="64" customWidth="1"/>
    <col min="11315" max="11315" width="6" style="64" customWidth="1"/>
    <col min="11316" max="11316" width="0.7109375" style="64" customWidth="1"/>
    <col min="11317" max="11317" width="7.140625" style="64" customWidth="1"/>
    <col min="11318" max="11318" width="6.5703125" style="64" customWidth="1"/>
    <col min="11319" max="11319" width="0.7109375" style="64" customWidth="1"/>
    <col min="11320" max="11320" width="7.85546875" style="64" customWidth="1"/>
    <col min="11321" max="11321" width="10.5703125" style="64" customWidth="1"/>
    <col min="11322" max="11322" width="0.7109375" style="64" customWidth="1"/>
    <col min="11323" max="11564" width="11.42578125" style="64"/>
    <col min="11565" max="11565" width="0.7109375" style="64" customWidth="1"/>
    <col min="11566" max="11566" width="15.140625" style="64" customWidth="1"/>
    <col min="11567" max="11567" width="0.7109375" style="64" customWidth="1"/>
    <col min="11568" max="11568" width="56.140625" style="64" customWidth="1"/>
    <col min="11569" max="11569" width="0.7109375" style="64" customWidth="1"/>
    <col min="11570" max="11570" width="9.140625" style="64" customWidth="1"/>
    <col min="11571" max="11571" width="6" style="64" customWidth="1"/>
    <col min="11572" max="11572" width="0.7109375" style="64" customWidth="1"/>
    <col min="11573" max="11573" width="7.140625" style="64" customWidth="1"/>
    <col min="11574" max="11574" width="6.5703125" style="64" customWidth="1"/>
    <col min="11575" max="11575" width="0.7109375" style="64" customWidth="1"/>
    <col min="11576" max="11576" width="7.85546875" style="64" customWidth="1"/>
    <col min="11577" max="11577" width="10.5703125" style="64" customWidth="1"/>
    <col min="11578" max="11578" width="0.7109375" style="64" customWidth="1"/>
    <col min="11579" max="11820" width="11.42578125" style="64"/>
    <col min="11821" max="11821" width="0.7109375" style="64" customWidth="1"/>
    <col min="11822" max="11822" width="15.140625" style="64" customWidth="1"/>
    <col min="11823" max="11823" width="0.7109375" style="64" customWidth="1"/>
    <col min="11824" max="11824" width="56.140625" style="64" customWidth="1"/>
    <col min="11825" max="11825" width="0.7109375" style="64" customWidth="1"/>
    <col min="11826" max="11826" width="9.140625" style="64" customWidth="1"/>
    <col min="11827" max="11827" width="6" style="64" customWidth="1"/>
    <col min="11828" max="11828" width="0.7109375" style="64" customWidth="1"/>
    <col min="11829" max="11829" width="7.140625" style="64" customWidth="1"/>
    <col min="11830" max="11830" width="6.5703125" style="64" customWidth="1"/>
    <col min="11831" max="11831" width="0.7109375" style="64" customWidth="1"/>
    <col min="11832" max="11832" width="7.85546875" style="64" customWidth="1"/>
    <col min="11833" max="11833" width="10.5703125" style="64" customWidth="1"/>
    <col min="11834" max="11834" width="0.7109375" style="64" customWidth="1"/>
    <col min="11835" max="12076" width="11.42578125" style="64"/>
    <col min="12077" max="12077" width="0.7109375" style="64" customWidth="1"/>
    <col min="12078" max="12078" width="15.140625" style="64" customWidth="1"/>
    <col min="12079" max="12079" width="0.7109375" style="64" customWidth="1"/>
    <col min="12080" max="12080" width="56.140625" style="64" customWidth="1"/>
    <col min="12081" max="12081" width="0.7109375" style="64" customWidth="1"/>
    <col min="12082" max="12082" width="9.140625" style="64" customWidth="1"/>
    <col min="12083" max="12083" width="6" style="64" customWidth="1"/>
    <col min="12084" max="12084" width="0.7109375" style="64" customWidth="1"/>
    <col min="12085" max="12085" width="7.140625" style="64" customWidth="1"/>
    <col min="12086" max="12086" width="6.5703125" style="64" customWidth="1"/>
    <col min="12087" max="12087" width="0.7109375" style="64" customWidth="1"/>
    <col min="12088" max="12088" width="7.85546875" style="64" customWidth="1"/>
    <col min="12089" max="12089" width="10.5703125" style="64" customWidth="1"/>
    <col min="12090" max="12090" width="0.7109375" style="64" customWidth="1"/>
    <col min="12091" max="12332" width="11.42578125" style="64"/>
    <col min="12333" max="12333" width="0.7109375" style="64" customWidth="1"/>
    <col min="12334" max="12334" width="15.140625" style="64" customWidth="1"/>
    <col min="12335" max="12335" width="0.7109375" style="64" customWidth="1"/>
    <col min="12336" max="12336" width="56.140625" style="64" customWidth="1"/>
    <col min="12337" max="12337" width="0.7109375" style="64" customWidth="1"/>
    <col min="12338" max="12338" width="9.140625" style="64" customWidth="1"/>
    <col min="12339" max="12339" width="6" style="64" customWidth="1"/>
    <col min="12340" max="12340" width="0.7109375" style="64" customWidth="1"/>
    <col min="12341" max="12341" width="7.140625" style="64" customWidth="1"/>
    <col min="12342" max="12342" width="6.5703125" style="64" customWidth="1"/>
    <col min="12343" max="12343" width="0.7109375" style="64" customWidth="1"/>
    <col min="12344" max="12344" width="7.85546875" style="64" customWidth="1"/>
    <col min="12345" max="12345" width="10.5703125" style="64" customWidth="1"/>
    <col min="12346" max="12346" width="0.7109375" style="64" customWidth="1"/>
    <col min="12347" max="12588" width="11.42578125" style="64"/>
    <col min="12589" max="12589" width="0.7109375" style="64" customWidth="1"/>
    <col min="12590" max="12590" width="15.140625" style="64" customWidth="1"/>
    <col min="12591" max="12591" width="0.7109375" style="64" customWidth="1"/>
    <col min="12592" max="12592" width="56.140625" style="64" customWidth="1"/>
    <col min="12593" max="12593" width="0.7109375" style="64" customWidth="1"/>
    <col min="12594" max="12594" width="9.140625" style="64" customWidth="1"/>
    <col min="12595" max="12595" width="6" style="64" customWidth="1"/>
    <col min="12596" max="12596" width="0.7109375" style="64" customWidth="1"/>
    <col min="12597" max="12597" width="7.140625" style="64" customWidth="1"/>
    <col min="12598" max="12598" width="6.5703125" style="64" customWidth="1"/>
    <col min="12599" max="12599" width="0.7109375" style="64" customWidth="1"/>
    <col min="12600" max="12600" width="7.85546875" style="64" customWidth="1"/>
    <col min="12601" max="12601" width="10.5703125" style="64" customWidth="1"/>
    <col min="12602" max="12602" width="0.7109375" style="64" customWidth="1"/>
    <col min="12603" max="12844" width="11.42578125" style="64"/>
    <col min="12845" max="12845" width="0.7109375" style="64" customWidth="1"/>
    <col min="12846" max="12846" width="15.140625" style="64" customWidth="1"/>
    <col min="12847" max="12847" width="0.7109375" style="64" customWidth="1"/>
    <col min="12848" max="12848" width="56.140625" style="64" customWidth="1"/>
    <col min="12849" max="12849" width="0.7109375" style="64" customWidth="1"/>
    <col min="12850" max="12850" width="9.140625" style="64" customWidth="1"/>
    <col min="12851" max="12851" width="6" style="64" customWidth="1"/>
    <col min="12852" max="12852" width="0.7109375" style="64" customWidth="1"/>
    <col min="12853" max="12853" width="7.140625" style="64" customWidth="1"/>
    <col min="12854" max="12854" width="6.5703125" style="64" customWidth="1"/>
    <col min="12855" max="12855" width="0.7109375" style="64" customWidth="1"/>
    <col min="12856" max="12856" width="7.85546875" style="64" customWidth="1"/>
    <col min="12857" max="12857" width="10.5703125" style="64" customWidth="1"/>
    <col min="12858" max="12858" width="0.7109375" style="64" customWidth="1"/>
    <col min="12859" max="13100" width="11.42578125" style="64"/>
    <col min="13101" max="13101" width="0.7109375" style="64" customWidth="1"/>
    <col min="13102" max="13102" width="15.140625" style="64" customWidth="1"/>
    <col min="13103" max="13103" width="0.7109375" style="64" customWidth="1"/>
    <col min="13104" max="13104" width="56.140625" style="64" customWidth="1"/>
    <col min="13105" max="13105" width="0.7109375" style="64" customWidth="1"/>
    <col min="13106" max="13106" width="9.140625" style="64" customWidth="1"/>
    <col min="13107" max="13107" width="6" style="64" customWidth="1"/>
    <col min="13108" max="13108" width="0.7109375" style="64" customWidth="1"/>
    <col min="13109" max="13109" width="7.140625" style="64" customWidth="1"/>
    <col min="13110" max="13110" width="6.5703125" style="64" customWidth="1"/>
    <col min="13111" max="13111" width="0.7109375" style="64" customWidth="1"/>
    <col min="13112" max="13112" width="7.85546875" style="64" customWidth="1"/>
    <col min="13113" max="13113" width="10.5703125" style="64" customWidth="1"/>
    <col min="13114" max="13114" width="0.7109375" style="64" customWidth="1"/>
    <col min="13115" max="13356" width="11.42578125" style="64"/>
    <col min="13357" max="13357" width="0.7109375" style="64" customWidth="1"/>
    <col min="13358" max="13358" width="15.140625" style="64" customWidth="1"/>
    <col min="13359" max="13359" width="0.7109375" style="64" customWidth="1"/>
    <col min="13360" max="13360" width="56.140625" style="64" customWidth="1"/>
    <col min="13361" max="13361" width="0.7109375" style="64" customWidth="1"/>
    <col min="13362" max="13362" width="9.140625" style="64" customWidth="1"/>
    <col min="13363" max="13363" width="6" style="64" customWidth="1"/>
    <col min="13364" max="13364" width="0.7109375" style="64" customWidth="1"/>
    <col min="13365" max="13365" width="7.140625" style="64" customWidth="1"/>
    <col min="13366" max="13366" width="6.5703125" style="64" customWidth="1"/>
    <col min="13367" max="13367" width="0.7109375" style="64" customWidth="1"/>
    <col min="13368" max="13368" width="7.85546875" style="64" customWidth="1"/>
    <col min="13369" max="13369" width="10.5703125" style="64" customWidth="1"/>
    <col min="13370" max="13370" width="0.7109375" style="64" customWidth="1"/>
    <col min="13371" max="13612" width="11.42578125" style="64"/>
    <col min="13613" max="13613" width="0.7109375" style="64" customWidth="1"/>
    <col min="13614" max="13614" width="15.140625" style="64" customWidth="1"/>
    <col min="13615" max="13615" width="0.7109375" style="64" customWidth="1"/>
    <col min="13616" max="13616" width="56.140625" style="64" customWidth="1"/>
    <col min="13617" max="13617" width="0.7109375" style="64" customWidth="1"/>
    <col min="13618" max="13618" width="9.140625" style="64" customWidth="1"/>
    <col min="13619" max="13619" width="6" style="64" customWidth="1"/>
    <col min="13620" max="13620" width="0.7109375" style="64" customWidth="1"/>
    <col min="13621" max="13621" width="7.140625" style="64" customWidth="1"/>
    <col min="13622" max="13622" width="6.5703125" style="64" customWidth="1"/>
    <col min="13623" max="13623" width="0.7109375" style="64" customWidth="1"/>
    <col min="13624" max="13624" width="7.85546875" style="64" customWidth="1"/>
    <col min="13625" max="13625" width="10.5703125" style="64" customWidth="1"/>
    <col min="13626" max="13626" width="0.7109375" style="64" customWidth="1"/>
    <col min="13627" max="16384" width="11.42578125" style="64"/>
  </cols>
  <sheetData>
    <row r="1" spans="1:16" s="164" customFormat="1" ht="15" customHeight="1">
      <c r="A1" s="162"/>
      <c r="B1" s="2228" t="s">
        <v>0</v>
      </c>
      <c r="C1" s="2228"/>
      <c r="D1" s="2228"/>
      <c r="E1" s="2228"/>
      <c r="F1" s="2228"/>
      <c r="G1" s="2228"/>
      <c r="H1" s="2228"/>
      <c r="I1" s="2228"/>
      <c r="J1" s="2228"/>
      <c r="K1" s="2228"/>
      <c r="L1" s="2228"/>
      <c r="M1" s="2228"/>
      <c r="N1" s="163"/>
      <c r="P1" s="164" t="s">
        <v>2808</v>
      </c>
    </row>
    <row r="2" spans="1:16" s="164" customFormat="1" ht="15" customHeight="1">
      <c r="A2" s="165"/>
      <c r="B2" s="2264" t="s">
        <v>3314</v>
      </c>
      <c r="C2" s="2264"/>
      <c r="D2" s="2264"/>
      <c r="E2" s="2264"/>
      <c r="F2" s="2264"/>
      <c r="G2" s="2264"/>
      <c r="H2" s="2264"/>
      <c r="I2" s="2264"/>
      <c r="J2" s="2264"/>
      <c r="K2" s="2264"/>
      <c r="L2" s="2264"/>
      <c r="M2" s="2264"/>
      <c r="N2" s="166"/>
      <c r="P2" s="164" t="s">
        <v>2789</v>
      </c>
    </row>
    <row r="3" spans="1:16" s="164" customFormat="1" ht="15" customHeight="1">
      <c r="A3" s="165"/>
      <c r="B3" s="2230" t="s">
        <v>3315</v>
      </c>
      <c r="C3" s="2230"/>
      <c r="D3" s="2230"/>
      <c r="E3" s="2230"/>
      <c r="F3" s="2230"/>
      <c r="G3" s="2230"/>
      <c r="H3" s="2230"/>
      <c r="I3" s="2230"/>
      <c r="J3" s="2230"/>
      <c r="K3" s="2230"/>
      <c r="L3" s="2230"/>
      <c r="M3" s="2230"/>
      <c r="N3" s="166"/>
      <c r="P3" s="164" t="s">
        <v>3269</v>
      </c>
    </row>
    <row r="4" spans="1:16" s="164" customFormat="1" ht="15" customHeight="1">
      <c r="A4" s="165"/>
      <c r="B4" s="2230" t="s">
        <v>3</v>
      </c>
      <c r="C4" s="2230"/>
      <c r="D4" s="2230"/>
      <c r="E4" s="2230"/>
      <c r="F4" s="2230"/>
      <c r="G4" s="2230"/>
      <c r="H4" s="2230"/>
      <c r="I4" s="2230"/>
      <c r="J4" s="2230"/>
      <c r="K4" s="2230"/>
      <c r="L4" s="2230"/>
      <c r="M4" s="2230"/>
      <c r="N4" s="166"/>
      <c r="P4" s="164" t="s">
        <v>3428</v>
      </c>
    </row>
    <row r="5" spans="1:16" s="164" customFormat="1" ht="15" customHeight="1">
      <c r="A5" s="165"/>
      <c r="B5" s="2230" t="s">
        <v>4</v>
      </c>
      <c r="C5" s="2230"/>
      <c r="D5" s="2230"/>
      <c r="E5" s="2230"/>
      <c r="F5" s="2230"/>
      <c r="G5" s="2230"/>
      <c r="H5" s="2230"/>
      <c r="I5" s="2230"/>
      <c r="J5" s="2230"/>
      <c r="K5" s="2230"/>
      <c r="L5" s="2230"/>
      <c r="M5" s="2230"/>
      <c r="N5" s="166"/>
    </row>
    <row r="6" spans="1:16" s="108" customFormat="1">
      <c r="A6" s="104"/>
      <c r="B6" s="105" t="s">
        <v>13</v>
      </c>
      <c r="C6" s="105"/>
      <c r="D6" s="608" t="str">
        <f>ORÇAMENTO!C6</f>
        <v>PAVIMENTAÇÃO URBANA EM SANTO ANTONIO DO LESTE</v>
      </c>
      <c r="E6" s="105"/>
      <c r="F6" s="106"/>
      <c r="G6" s="106"/>
      <c r="H6" s="106"/>
      <c r="I6" s="106"/>
      <c r="J6" s="106"/>
      <c r="K6" s="106"/>
      <c r="L6" s="106"/>
      <c r="M6" s="106"/>
      <c r="N6" s="107"/>
    </row>
    <row r="7" spans="1:16" s="108" customFormat="1">
      <c r="A7" s="109"/>
      <c r="B7" s="110" t="s">
        <v>50</v>
      </c>
      <c r="C7" s="110"/>
      <c r="D7" s="124" t="str">
        <f>ORÇAMENTO!C7</f>
        <v>AVENIDA FORTALEZA TRECHO 01</v>
      </c>
      <c r="E7" s="110"/>
      <c r="F7" s="111"/>
      <c r="G7" s="111"/>
      <c r="H7" s="111"/>
      <c r="I7" s="111"/>
      <c r="J7" s="111"/>
      <c r="K7" s="111"/>
      <c r="L7" s="111"/>
      <c r="M7" s="111"/>
      <c r="N7" s="112"/>
    </row>
    <row r="8" spans="1:16" s="108" customFormat="1">
      <c r="A8" s="109"/>
      <c r="B8" s="110" t="s">
        <v>31</v>
      </c>
      <c r="C8" s="110"/>
      <c r="D8" s="124" t="str">
        <f>ORÇAMENTO!C8</f>
        <v>PREFEITURA MUNICIPAL DE SANTO ANTONIO DO LESTE</v>
      </c>
      <c r="E8" s="110"/>
      <c r="F8" s="111"/>
      <c r="G8" s="111"/>
      <c r="H8" s="111"/>
      <c r="I8" s="111"/>
      <c r="J8" s="111"/>
      <c r="K8" s="111"/>
      <c r="L8" s="111"/>
      <c r="M8" s="111"/>
      <c r="N8" s="112"/>
    </row>
    <row r="9" spans="1:16" s="108" customFormat="1">
      <c r="A9" s="113"/>
      <c r="B9" s="114" t="s">
        <v>15</v>
      </c>
      <c r="C9" s="114"/>
      <c r="D9" s="609" t="str">
        <f>ORÇAMENTO!C9</f>
        <v>JANEIRO/2022</v>
      </c>
      <c r="E9" s="114"/>
      <c r="F9" s="115"/>
      <c r="G9" s="115"/>
      <c r="H9" s="115"/>
      <c r="I9" s="115"/>
      <c r="J9" s="115"/>
      <c r="K9" s="115"/>
      <c r="L9" s="115"/>
      <c r="M9" s="115"/>
      <c r="N9" s="116"/>
    </row>
    <row r="10" spans="1:16" s="108" customFormat="1" ht="18">
      <c r="A10" s="2231" t="s">
        <v>2790</v>
      </c>
      <c r="B10" s="2232"/>
      <c r="C10" s="2232"/>
      <c r="D10" s="2232"/>
      <c r="E10" s="2232"/>
      <c r="F10" s="2232"/>
      <c r="G10" s="2232"/>
      <c r="H10" s="2232"/>
      <c r="I10" s="2232"/>
      <c r="J10" s="2232"/>
      <c r="K10" s="2232"/>
      <c r="L10" s="2232"/>
      <c r="M10" s="2232"/>
      <c r="N10" s="2233"/>
    </row>
    <row r="11" spans="1:16" s="108" customFormat="1" ht="3.95" customHeight="1" thickBot="1">
      <c r="A11" s="117"/>
      <c r="B11" s="118"/>
      <c r="C11" s="118"/>
      <c r="D11" s="118"/>
      <c r="E11" s="118"/>
      <c r="F11" s="118"/>
      <c r="G11" s="118"/>
      <c r="H11" s="118"/>
      <c r="I11" s="118"/>
      <c r="J11" s="118"/>
      <c r="K11" s="118"/>
      <c r="L11" s="118"/>
      <c r="M11" s="119"/>
      <c r="N11" s="112"/>
    </row>
    <row r="12" spans="1:16" s="108" customFormat="1" ht="12" customHeight="1">
      <c r="A12" s="109"/>
      <c r="B12" s="120" t="s">
        <v>2793</v>
      </c>
      <c r="C12" s="110"/>
      <c r="D12" s="2218" t="s">
        <v>20436</v>
      </c>
      <c r="E12" s="2219"/>
      <c r="F12" s="2219"/>
      <c r="G12" s="2219"/>
      <c r="H12" s="2219"/>
      <c r="I12" s="2219"/>
      <c r="J12" s="2220"/>
      <c r="K12" s="111"/>
      <c r="L12" s="2224" t="s">
        <v>2792</v>
      </c>
      <c r="M12" s="2225"/>
      <c r="N12" s="112"/>
    </row>
    <row r="13" spans="1:16" s="108" customFormat="1" ht="10.5" customHeight="1">
      <c r="A13" s="109"/>
      <c r="B13" s="121"/>
      <c r="C13" s="110"/>
      <c r="D13" s="2221"/>
      <c r="E13" s="2222"/>
      <c r="F13" s="2222"/>
      <c r="G13" s="2222"/>
      <c r="H13" s="2222"/>
      <c r="I13" s="2222"/>
      <c r="J13" s="2223"/>
      <c r="K13" s="110"/>
      <c r="L13" s="2269" t="s">
        <v>150</v>
      </c>
      <c r="M13" s="2270"/>
      <c r="N13" s="112"/>
    </row>
    <row r="14" spans="1:16" s="108" customFormat="1" ht="3.95" customHeight="1" thickBot="1">
      <c r="A14" s="109"/>
      <c r="B14" s="110"/>
      <c r="C14" s="110"/>
      <c r="D14" s="122"/>
      <c r="E14" s="122"/>
      <c r="F14" s="111"/>
      <c r="G14" s="111"/>
      <c r="H14" s="111"/>
      <c r="I14" s="111"/>
      <c r="J14" s="111"/>
      <c r="K14" s="110"/>
      <c r="L14" s="111"/>
      <c r="M14" s="111"/>
      <c r="N14" s="112"/>
    </row>
    <row r="15" spans="1:16" s="108" customFormat="1" ht="26.25" customHeight="1">
      <c r="A15" s="109"/>
      <c r="B15" s="123" t="s">
        <v>2791</v>
      </c>
      <c r="C15" s="124"/>
      <c r="D15" s="256" t="s">
        <v>4082</v>
      </c>
      <c r="E15" s="170"/>
      <c r="F15" s="170"/>
      <c r="G15" s="171"/>
      <c r="H15" s="125"/>
      <c r="I15" s="2271" t="s">
        <v>20437</v>
      </c>
      <c r="J15" s="2272"/>
      <c r="K15" s="2272"/>
      <c r="L15" s="2272"/>
      <c r="M15" s="249">
        <v>102470</v>
      </c>
      <c r="N15" s="112"/>
    </row>
    <row r="16" spans="1:16" s="108" customFormat="1" ht="3.75" customHeight="1">
      <c r="A16" s="109"/>
      <c r="B16" s="129"/>
      <c r="C16" s="110"/>
      <c r="D16" s="110"/>
      <c r="E16" s="110"/>
      <c r="F16" s="110"/>
      <c r="G16" s="110"/>
      <c r="H16" s="110"/>
      <c r="I16" s="110"/>
      <c r="J16" s="110"/>
      <c r="K16" s="110"/>
      <c r="L16" s="110"/>
      <c r="M16" s="110"/>
      <c r="N16" s="112"/>
    </row>
    <row r="17" spans="1:16" s="108" customFormat="1" ht="12.75" customHeight="1">
      <c r="A17" s="109"/>
      <c r="B17" s="2240" t="s">
        <v>16</v>
      </c>
      <c r="C17" s="2241"/>
      <c r="D17" s="2240" t="s">
        <v>48</v>
      </c>
      <c r="E17" s="2244" t="s">
        <v>3401</v>
      </c>
      <c r="F17" s="2244" t="s">
        <v>2798</v>
      </c>
      <c r="G17" s="2246" t="s">
        <v>3402</v>
      </c>
      <c r="H17" s="2247"/>
      <c r="I17" s="2248"/>
      <c r="J17" s="130" t="s">
        <v>2796</v>
      </c>
      <c r="K17" s="130"/>
      <c r="L17" s="131"/>
      <c r="M17" s="132" t="s">
        <v>2796</v>
      </c>
      <c r="N17" s="112"/>
    </row>
    <row r="18" spans="1:16" s="108" customFormat="1">
      <c r="A18" s="109"/>
      <c r="B18" s="2242"/>
      <c r="C18" s="2243"/>
      <c r="D18" s="2242"/>
      <c r="E18" s="2245"/>
      <c r="F18" s="2245"/>
      <c r="G18" s="2249"/>
      <c r="H18" s="2250"/>
      <c r="I18" s="2251"/>
      <c r="J18" s="133" t="s">
        <v>3403</v>
      </c>
      <c r="K18" s="133"/>
      <c r="L18" s="134"/>
      <c r="M18" s="135" t="s">
        <v>3404</v>
      </c>
      <c r="N18" s="112"/>
    </row>
    <row r="19" spans="1:16" s="108" customFormat="1" ht="36">
      <c r="A19" s="109"/>
      <c r="B19" s="252">
        <v>5839</v>
      </c>
      <c r="C19" s="254"/>
      <c r="D19" s="250" t="s">
        <v>2789</v>
      </c>
      <c r="E19" s="245" t="str">
        <f>IF($D19="SERVIÇO",VLOOKUP($B19,'SERVIÇOS SINAPI JAN 22'!$B:$E,2,FALSE),IF($D19="INSUMO",VLOOKUP($B19,'INSUMOS SINAPI JAN 22'!$A:$D,2,FALSE),IF($D19="COMPOSIÇÃO",VLOOKUP($B19,COMPOSIÇÕES!$A:$D,2,FALSE))))</f>
        <v>VASSOURA MECÂNICA REBOCÁVEL COM ESCOVA CILÍNDRICA, LARGURA ÚTIL DE VARRIMENTO DE 2,44 M - CHP DIURNO. AF_06/2014</v>
      </c>
      <c r="F19" s="246" t="str">
        <f>IF($D19="SERVIÇO",VLOOKUP($B19,'SERVIÇOS SINAPI JAN 22'!$B:$E,3,FALSE),IF($D19="INSUMO",VLOOKUP($B19,'INSUMOS SINAPI JAN 22'!$A:$D,3,FALSE),IF($D19="COMPOSIÇÃO",VLOOKUP($B19,COMPOSIÇÕES!$A:$D,3,FALSE))))</f>
        <v>CHP</v>
      </c>
      <c r="G19" s="2265">
        <v>2E-3</v>
      </c>
      <c r="H19" s="2266"/>
      <c r="I19" s="2267"/>
      <c r="J19" s="2268">
        <f>IF($D19="SERVIÇO",VLOOKUP($B19,'SERVIÇOS SINAPI JAN 22'!$B:$E,4,FALSE),IF($D19="INSUMO",VLOOKUP($B19,'INSUMOS SINAPI JAN 22'!$A:$D,4,FALSE),IF($D19="COMPOSIÇÃO",VLOOKUP($B19,COMPOSIÇÕES!$A:$D,4,FALSE))))</f>
        <v>11.1</v>
      </c>
      <c r="K19" s="2268" t="b">
        <f>IF($B19=0,0,IF($D19="INSUMO",VLOOKUP($B19,'INSUMOS SINAPI JAN 22'!$A:$D,3,FALSE),IF($M19="SERVIÇO",VLOOKUP($B19,'SERVIÇOS SINAPI JAN 22'!$B:$E,3,FALSE))))</f>
        <v>0</v>
      </c>
      <c r="L19" s="2268" t="b">
        <f>IF($B19=0,0,IF($D19="INSUMO",VLOOKUP($B19,'INSUMOS SINAPI JAN 22'!$A:$D,3,FALSE),IF($M19="SERVIÇO",VLOOKUP($B19,'SERVIÇOS SINAPI JAN 22'!$B:$E,3,FALSE))))</f>
        <v>0</v>
      </c>
      <c r="M19" s="453">
        <f>TRUNC(G19*J19,4)</f>
        <v>2.2200000000000001E-2</v>
      </c>
      <c r="N19" s="112"/>
      <c r="P19" s="452"/>
    </row>
    <row r="20" spans="1:16" s="108" customFormat="1" ht="36">
      <c r="A20" s="109"/>
      <c r="B20" s="252">
        <v>5841</v>
      </c>
      <c r="C20" s="254"/>
      <c r="D20" s="250" t="s">
        <v>2789</v>
      </c>
      <c r="E20" s="245" t="str">
        <f>IF($D20="SERVIÇO",VLOOKUP($B20,'SERVIÇOS SINAPI JAN 22'!$B:$E,2,FALSE),IF($D20="INSUMO",VLOOKUP($B20,'INSUMOS SINAPI JAN 22'!$A:$D,2,FALSE),IF($D20="COMPOSIÇÃO",VLOOKUP($B20,COMPOSIÇÕES!$A:$D,2,FALSE))))</f>
        <v>VASSOURA MECÂNICA REBOCÁVEL COM ESCOVA CILÍNDRICA, LARGURA ÚTIL DE VARRIMENTO DE 2,44 M - CHI DIURNO. AF_06/2014</v>
      </c>
      <c r="F20" s="246" t="str">
        <f>IF($D20="SERVIÇO",VLOOKUP($B20,'SERVIÇOS SINAPI JAN 22'!$B:$E,3,FALSE),IF($D20="INSUMO",VLOOKUP($B20,'INSUMOS SINAPI JAN 22'!$A:$D,3,FALSE),IF($D20="COMPOSIÇÃO",VLOOKUP($B20,COMPOSIÇÕES!$A:$D,3,FALSE))))</f>
        <v>CHI</v>
      </c>
      <c r="G20" s="2265">
        <v>4.0000000000000001E-3</v>
      </c>
      <c r="H20" s="2266"/>
      <c r="I20" s="2267"/>
      <c r="J20" s="2268">
        <f>IF($D20="SERVIÇO",VLOOKUP($B20,'SERVIÇOS SINAPI JAN 22'!$B:$E,4,FALSE),IF($D20="INSUMO",VLOOKUP($B20,'INSUMOS SINAPI JAN 22'!$A:$D,4,FALSE),IF($D20="COMPOSIÇÃO",VLOOKUP($B20,COMPOSIÇÕES!$A:$D,4,FALSE))))</f>
        <v>5.28</v>
      </c>
      <c r="K20" s="2268" t="b">
        <f>IF($B20=0,0,IF($D20="INSUMO",VLOOKUP($B20,'INSUMOS SINAPI JAN 22'!$A:$D,3,FALSE),IF($M20="SERVIÇO",VLOOKUP($B20,'SERVIÇOS SINAPI JAN 22'!$B:$E,3,FALSE))))</f>
        <v>0</v>
      </c>
      <c r="L20" s="2268" t="b">
        <f>IF($B20=0,0,IF($D20="INSUMO",VLOOKUP($B20,'INSUMOS SINAPI JAN 22'!$A:$D,3,FALSE),IF($M20="SERVIÇO",VLOOKUP($B20,'SERVIÇOS SINAPI JAN 22'!$B:$E,3,FALSE))))</f>
        <v>0</v>
      </c>
      <c r="M20" s="453">
        <f>TRUNC(G20*J20,4)</f>
        <v>2.1100000000000001E-2</v>
      </c>
      <c r="N20" s="112"/>
      <c r="P20" s="452"/>
    </row>
    <row r="21" spans="1:16" s="108" customFormat="1" ht="48">
      <c r="A21" s="109"/>
      <c r="B21" s="252">
        <v>83362</v>
      </c>
      <c r="C21" s="254"/>
      <c r="D21" s="250" t="s">
        <v>2789</v>
      </c>
      <c r="E21" s="245" t="str">
        <f>IF($D21="SERVIÇO",VLOOKUP($B21,'SERVIÇOS SINAPI JAN 22'!$B:$E,2,FALSE),IF($D21="INSUMO",VLOOKUP($B21,'INSUMOS SINAPI JAN 22'!$A:$D,2,FALSE),IF($D21="COMPOSIÇÃO",VLOOKUP($B21,COMPOSIÇÕES!$A:$D,2,FALSE))))</f>
        <v>ESPARGIDOR DE ASFALTO PRESSURIZADO, TANQUE 6 M3 COM ISOLAÇÃO TÉRMICA, AQUECIDO COM 2 MAÇARICOS, COM BARRA ESPARGIDORA 3,60 M, MONTADO SOBRE CAMINHÃO  TOCO, PBT 14.300 KG, POTÊNCIA 185 CV - CHP DIURNO. AF_08/2015</v>
      </c>
      <c r="F21" s="246" t="str">
        <f>IF($D21="SERVIÇO",VLOOKUP($B21,'SERVIÇOS SINAPI JAN 22'!$B:$E,3,FALSE),IF($D21="INSUMO",VLOOKUP($B21,'INSUMOS SINAPI JAN 22'!$A:$D,3,FALSE),IF($D21="COMPOSIÇÃO",VLOOKUP($B21,COMPOSIÇÕES!$A:$D,3,FALSE))))</f>
        <v>CHP</v>
      </c>
      <c r="G21" s="2265">
        <v>1E-3</v>
      </c>
      <c r="H21" s="2266"/>
      <c r="I21" s="2267"/>
      <c r="J21" s="2268">
        <f>IF($D21="SERVIÇO",VLOOKUP($B21,'SERVIÇOS SINAPI JAN 22'!$B:$E,4,FALSE),IF($D21="INSUMO",VLOOKUP($B21,'INSUMOS SINAPI JAN 22'!$A:$D,4,FALSE),IF($D21="COMPOSIÇÃO",VLOOKUP($B21,COMPOSIÇÕES!$A:$D,4,FALSE))))</f>
        <v>233.37</v>
      </c>
      <c r="K21" s="2268" t="b">
        <f>IF($B21=0,0,IF($D21="INSUMO",VLOOKUP($B21,'INSUMOS SINAPI JAN 22'!$A:$D,3,FALSE),IF($M21="SERVIÇO",VLOOKUP($B21,'SERVIÇOS SINAPI JAN 22'!$B:$E,3,FALSE))))</f>
        <v>0</v>
      </c>
      <c r="L21" s="2268" t="b">
        <f>IF($B21=0,0,IF($D21="INSUMO",VLOOKUP($B21,'INSUMOS SINAPI JAN 22'!$A:$D,3,FALSE),IF($M21="SERVIÇO",VLOOKUP($B21,'SERVIÇOS SINAPI JAN 22'!$B:$E,3,FALSE))))</f>
        <v>0</v>
      </c>
      <c r="M21" s="453">
        <f t="shared" ref="M21:M25" si="0">TRUNC(G21*J21,2)</f>
        <v>0.23</v>
      </c>
      <c r="N21" s="112"/>
      <c r="P21" s="452"/>
    </row>
    <row r="22" spans="1:16" s="108" customFormat="1">
      <c r="A22" s="109"/>
      <c r="B22" s="252">
        <v>88316</v>
      </c>
      <c r="C22" s="254"/>
      <c r="D22" s="250" t="s">
        <v>2789</v>
      </c>
      <c r="E22" s="245" t="str">
        <f>IF($D22="SERVIÇO",VLOOKUP($B22,'SERVIÇOS SINAPI JAN 22'!$B:$E,2,FALSE),IF($D22="INSUMO",VLOOKUP($B22,'INSUMOS SINAPI JAN 22'!$A:$D,2,FALSE),IF($D22="COMPOSIÇÃO",VLOOKUP($B22,COMPOSIÇÕES!$A:$D,2,FALSE))))</f>
        <v>SERVENTE COM ENCARGOS COMPLEMENTARES</v>
      </c>
      <c r="F22" s="246" t="str">
        <f>IF($D22="SERVIÇO",VLOOKUP($B22,'SERVIÇOS SINAPI JAN 22'!$B:$E,3,FALSE),IF($D22="INSUMO",VLOOKUP($B22,'INSUMOS SINAPI JAN 22'!$A:$D,3,FALSE),IF($D22="COMPOSIÇÃO",VLOOKUP($B22,COMPOSIÇÕES!$A:$D,3,FALSE))))</f>
        <v>H</v>
      </c>
      <c r="G22" s="2265">
        <v>5.7999999999999996E-3</v>
      </c>
      <c r="H22" s="2266"/>
      <c r="I22" s="2267"/>
      <c r="J22" s="2268">
        <f>IF($D22="SERVIÇO",VLOOKUP($B22,'SERVIÇOS SINAPI JAN 22'!$B:$E,4,FALSE),IF($D22="INSUMO",VLOOKUP($B22,'INSUMOS SINAPI JAN 22'!$A:$D,4,FALSE),IF($D22="COMPOSIÇÃO",VLOOKUP($B22,COMPOSIÇÕES!$A:$D,4,FALSE))))</f>
        <v>16.829999999999998</v>
      </c>
      <c r="K22" s="2268" t="b">
        <f>IF($B22=0,0,IF($D22="INSUMO",VLOOKUP($B22,'INSUMOS SINAPI JAN 22'!$A:$D,3,FALSE),IF($M22="SERVIÇO",VLOOKUP($B22,'SERVIÇOS SINAPI JAN 22'!$B:$E,3,FALSE))))</f>
        <v>0</v>
      </c>
      <c r="L22" s="2268" t="b">
        <f>IF($B22=0,0,IF($D22="INSUMO",VLOOKUP($B22,'INSUMOS SINAPI JAN 22'!$A:$D,3,FALSE),IF($M22="SERVIÇO",VLOOKUP($B22,'SERVIÇOS SINAPI JAN 22'!$B:$E,3,FALSE))))</f>
        <v>0</v>
      </c>
      <c r="M22" s="453">
        <f t="shared" si="0"/>
        <v>0.09</v>
      </c>
      <c r="N22" s="112"/>
      <c r="P22" s="452"/>
    </row>
    <row r="23" spans="1:16" s="108" customFormat="1" ht="24">
      <c r="A23" s="109"/>
      <c r="B23" s="252">
        <v>89035</v>
      </c>
      <c r="C23" s="254"/>
      <c r="D23" s="250" t="s">
        <v>2789</v>
      </c>
      <c r="E23" s="245" t="str">
        <f>IF($D23="SERVIÇO",VLOOKUP($B23,'SERVIÇOS SINAPI JAN 22'!$B:$E,2,FALSE),IF($D23="INSUMO",VLOOKUP($B23,'INSUMOS SINAPI JAN 22'!$A:$D,2,FALSE),IF($D23="COMPOSIÇÃO",VLOOKUP($B23,COMPOSIÇÕES!$A:$D,2,FALSE))))</f>
        <v>TRATOR DE PNEUS, POTÊNCIA 85 CV, TRAÇÃO 4X4, PESO COM LASTRO DE 4.675 KG - CHP DIURNO. AF_06/2014</v>
      </c>
      <c r="F23" s="246" t="str">
        <f>IF($D23="SERVIÇO",VLOOKUP($B23,'SERVIÇOS SINAPI JAN 22'!$B:$E,3,FALSE),IF($D23="INSUMO",VLOOKUP($B23,'INSUMOS SINAPI JAN 22'!$A:$D,3,FALSE),IF($D23="COMPOSIÇÃO",VLOOKUP($B23,COMPOSIÇÕES!$A:$D,3,FALSE))))</f>
        <v>CHP</v>
      </c>
      <c r="G23" s="2265">
        <v>1.6999999999999999E-3</v>
      </c>
      <c r="H23" s="2266"/>
      <c r="I23" s="2267"/>
      <c r="J23" s="2268">
        <f>IF($D23="SERVIÇO",VLOOKUP($B23,'SERVIÇOS SINAPI JAN 22'!$B:$E,4,FALSE),IF($D23="INSUMO",VLOOKUP($B23,'INSUMOS SINAPI JAN 22'!$A:$D,4,FALSE),IF($D23="COMPOSIÇÃO",VLOOKUP($B23,COMPOSIÇÕES!$A:$D,4,FALSE))))</f>
        <v>110.79</v>
      </c>
      <c r="K23" s="2268" t="b">
        <f>IF($B23=0,0,IF($D23="INSUMO",VLOOKUP($B23,'INSUMOS SINAPI JAN 22'!$A:$D,3,FALSE),IF($M23="SERVIÇO",VLOOKUP($B23,'SERVIÇOS SINAPI JAN 22'!$B:$E,3,FALSE))))</f>
        <v>0</v>
      </c>
      <c r="L23" s="2268" t="b">
        <f>IF($B23=0,0,IF($D23="INSUMO",VLOOKUP($B23,'INSUMOS SINAPI JAN 22'!$A:$D,3,FALSE),IF($M23="SERVIÇO",VLOOKUP($B23,'SERVIÇOS SINAPI JAN 22'!$B:$E,3,FALSE))))</f>
        <v>0</v>
      </c>
      <c r="M23" s="453">
        <f t="shared" si="0"/>
        <v>0.18</v>
      </c>
      <c r="N23" s="112"/>
      <c r="P23" s="452"/>
    </row>
    <row r="24" spans="1:16" s="108" customFormat="1" ht="24">
      <c r="A24" s="109"/>
      <c r="B24" s="252">
        <v>89036</v>
      </c>
      <c r="C24" s="254"/>
      <c r="D24" s="250" t="s">
        <v>2789</v>
      </c>
      <c r="E24" s="245" t="str">
        <f>IF($D24="SERVIÇO",VLOOKUP($B24,'SERVIÇOS SINAPI JAN 22'!$B:$E,2,FALSE),IF($D24="INSUMO",VLOOKUP($B24,'INSUMOS SINAPI JAN 22'!$A:$D,2,FALSE),IF($D24="COMPOSIÇÃO",VLOOKUP($B24,COMPOSIÇÕES!$A:$D,2,FALSE))))</f>
        <v>TRATOR DE PNEUS, POTÊNCIA 85 CV, TRAÇÃO 4X4, PESO COM LASTRO DE 4.675 KG - CHI DIURNO. AF_06/2014</v>
      </c>
      <c r="F24" s="246" t="str">
        <f>IF($D24="SERVIÇO",VLOOKUP($B24,'SERVIÇOS SINAPI JAN 22'!$B:$E,3,FALSE),IF($D24="INSUMO",VLOOKUP($B24,'INSUMOS SINAPI JAN 22'!$A:$D,3,FALSE),IF($D24="COMPOSIÇÃO",VLOOKUP($B24,COMPOSIÇÕES!$A:$D,3,FALSE))))</f>
        <v>CHI</v>
      </c>
      <c r="G24" s="2265">
        <v>4.1000000000000003E-3</v>
      </c>
      <c r="H24" s="2266"/>
      <c r="I24" s="2267"/>
      <c r="J24" s="2268">
        <f>IF($D24="SERVIÇO",VLOOKUP($B24,'SERVIÇOS SINAPI JAN 22'!$B:$E,4,FALSE),IF($D24="INSUMO",VLOOKUP($B24,'INSUMOS SINAPI JAN 22'!$A:$D,4,FALSE),IF($D24="COMPOSIÇÃO",VLOOKUP($B24,COMPOSIÇÕES!$A:$D,4,FALSE))))</f>
        <v>30.66</v>
      </c>
      <c r="K24" s="2268" t="b">
        <f>IF($B24=0,0,IF($D24="INSUMO",VLOOKUP($B24,'INSUMOS SINAPI JAN 22'!$A:$D,3,FALSE),IF($M24="SERVIÇO",VLOOKUP($B24,'SERVIÇOS SINAPI JAN 22'!$B:$E,3,FALSE))))</f>
        <v>0</v>
      </c>
      <c r="L24" s="2268" t="b">
        <f>IF($B24=0,0,IF($D24="INSUMO",VLOOKUP($B24,'INSUMOS SINAPI JAN 22'!$A:$D,3,FALSE),IF($M24="SERVIÇO",VLOOKUP($B24,'SERVIÇOS SINAPI JAN 22'!$B:$E,3,FALSE))))</f>
        <v>0</v>
      </c>
      <c r="M24" s="453">
        <f t="shared" si="0"/>
        <v>0.12</v>
      </c>
      <c r="N24" s="112"/>
      <c r="P24" s="452"/>
    </row>
    <row r="25" spans="1:16" s="108" customFormat="1" ht="48">
      <c r="A25" s="109"/>
      <c r="B25" s="252">
        <v>91486</v>
      </c>
      <c r="C25" s="254"/>
      <c r="D25" s="250" t="s">
        <v>2789</v>
      </c>
      <c r="E25" s="245" t="str">
        <f>IF($D25="SERVIÇO",VLOOKUP($B25,'SERVIÇOS SINAPI JAN 22'!$B:$E,2,FALSE),IF($D25="INSUMO",VLOOKUP($B25,'INSUMOS SINAPI JAN 22'!$A:$D,2,FALSE),IF($D25="COMPOSIÇÃO",VLOOKUP($B25,COMPOSIÇÕES!$A:$D,2,FALSE))))</f>
        <v>ESPARGIDOR DE ASFALTO PRESSURIZADO, TANQUE 6 M3 COM ISOLAÇÃO TÉRMICA, AQUECIDO COM 2 MAÇARICOS, COM BARRA ESPARGIDORA 3,60 M, MONTADO SOBRE CAMINHÃO  TOCO, PBT 14.300 KG, POTÊNCIA 185 CV - CHI DIURNO. AF_08/2015</v>
      </c>
      <c r="F25" s="246" t="str">
        <f>IF($D25="SERVIÇO",VLOOKUP($B25,'SERVIÇOS SINAPI JAN 22'!$B:$E,3,FALSE),IF($D25="INSUMO",VLOOKUP($B25,'INSUMOS SINAPI JAN 22'!$A:$D,3,FALSE),IF($D25="COMPOSIÇÃO",VLOOKUP($B25,COMPOSIÇÕES!$A:$D,3,FALSE))))</f>
        <v>CHI</v>
      </c>
      <c r="G25" s="2265">
        <v>4.8999999999999998E-3</v>
      </c>
      <c r="H25" s="2266"/>
      <c r="I25" s="2267"/>
      <c r="J25" s="2268">
        <f>IF($D25="SERVIÇO",VLOOKUP($B25,'SERVIÇOS SINAPI JAN 22'!$B:$E,4,FALSE),IF($D25="INSUMO",VLOOKUP($B25,'INSUMOS SINAPI JAN 22'!$A:$D,4,FALSE),IF($D25="COMPOSIÇÃO",VLOOKUP($B25,COMPOSIÇÕES!$A:$D,4,FALSE))))</f>
        <v>45.88</v>
      </c>
      <c r="K25" s="2268" t="b">
        <f>IF($B25=0,0,IF($D25="INSUMO",VLOOKUP($B25,'INSUMOS SINAPI JAN 22'!$A:$D,3,FALSE),IF($M25="SERVIÇO",VLOOKUP($B25,'SERVIÇOS SINAPI JAN 22'!$B:$E,3,FALSE))))</f>
        <v>0</v>
      </c>
      <c r="L25" s="2268" t="b">
        <f>IF($B25=0,0,IF($D25="INSUMO",VLOOKUP($B25,'INSUMOS SINAPI JAN 22'!$A:$D,3,FALSE),IF($M25="SERVIÇO",VLOOKUP($B25,'SERVIÇOS SINAPI JAN 22'!$B:$E,3,FALSE))))</f>
        <v>0</v>
      </c>
      <c r="M25" s="453">
        <f t="shared" si="0"/>
        <v>0.22</v>
      </c>
      <c r="N25" s="112"/>
      <c r="P25" s="452"/>
    </row>
    <row r="26" spans="1:16" s="108" customFormat="1" ht="15.75" customHeight="1" thickBot="1">
      <c r="A26" s="153"/>
      <c r="B26" s="2274" t="s">
        <v>3275</v>
      </c>
      <c r="C26" s="2275"/>
      <c r="D26" s="2275"/>
      <c r="E26" s="2275"/>
      <c r="F26" s="2275"/>
      <c r="G26" s="2275"/>
      <c r="H26" s="2275"/>
      <c r="I26" s="2275"/>
      <c r="J26" s="2275"/>
      <c r="K26" s="2275"/>
      <c r="L26" s="2276"/>
      <c r="M26" s="248">
        <f>SUM(M19:M25)</f>
        <v>0.88329999999999986</v>
      </c>
      <c r="N26" s="161"/>
    </row>
    <row r="27" spans="1:16">
      <c r="B27" s="2277" t="s">
        <v>24302</v>
      </c>
      <c r="C27" s="2277"/>
      <c r="D27" s="2277"/>
      <c r="E27" s="2277"/>
      <c r="F27" s="2277"/>
      <c r="G27" s="2277"/>
      <c r="H27" s="2277"/>
      <c r="I27" s="2277"/>
      <c r="J27" s="2277"/>
      <c r="K27" s="2277"/>
      <c r="L27" s="2277"/>
      <c r="M27" s="2277"/>
    </row>
    <row r="28" spans="1:16">
      <c r="B28" s="2273"/>
      <c r="C28" s="2273"/>
      <c r="D28" s="2273"/>
      <c r="E28" s="2273"/>
      <c r="F28" s="2273"/>
      <c r="G28" s="2273"/>
      <c r="H28" s="2273"/>
      <c r="I28" s="2273"/>
      <c r="J28" s="2273"/>
      <c r="K28" s="2273"/>
      <c r="L28" s="2273"/>
      <c r="M28" s="2273"/>
    </row>
  </sheetData>
  <mergeCells count="31">
    <mergeCell ref="B27:M28"/>
    <mergeCell ref="B26:L26"/>
    <mergeCell ref="G23:I23"/>
    <mergeCell ref="J23:L23"/>
    <mergeCell ref="G24:I24"/>
    <mergeCell ref="J24:L24"/>
    <mergeCell ref="G25:I25"/>
    <mergeCell ref="J25:L25"/>
    <mergeCell ref="G21:I21"/>
    <mergeCell ref="J21:L21"/>
    <mergeCell ref="G22:I22"/>
    <mergeCell ref="J22:L22"/>
    <mergeCell ref="G19:I19"/>
    <mergeCell ref="J19:L19"/>
    <mergeCell ref="G20:I20"/>
    <mergeCell ref="J20:L20"/>
    <mergeCell ref="B17:C18"/>
    <mergeCell ref="D17:D18"/>
    <mergeCell ref="F17:F18"/>
    <mergeCell ref="G17:I18"/>
    <mergeCell ref="A10:N10"/>
    <mergeCell ref="D12:J13"/>
    <mergeCell ref="L12:M12"/>
    <mergeCell ref="L13:M13"/>
    <mergeCell ref="E17:E18"/>
    <mergeCell ref="I15:L15"/>
    <mergeCell ref="B1:M1"/>
    <mergeCell ref="B2:M2"/>
    <mergeCell ref="B3:M3"/>
    <mergeCell ref="B4:M4"/>
    <mergeCell ref="B5:M5"/>
  </mergeCells>
  <dataValidations disablePrompts="1" count="2">
    <dataValidation type="list" allowBlank="1" showInputMessage="1" showErrorMessage="1" sqref="O19:O25" xr:uid="{00000000-0002-0000-2600-000000000000}">
      <formula1>$P$1:$P$2</formula1>
    </dataValidation>
    <dataValidation type="list" allowBlank="1" showInputMessage="1" showErrorMessage="1" sqref="D19:D25" xr:uid="{00000000-0002-0000-2600-000001000000}">
      <formula1>$P$1:$P$4</formula1>
    </dataValidation>
  </dataValidations>
  <printOptions horizontalCentered="1"/>
  <pageMargins left="0.70866141732283472" right="0.70866141732283472" top="0.74803149606299213" bottom="0.74803149606299213" header="0.31496062992125984" footer="0.31496062992125984"/>
  <pageSetup paperSize="9" scale="74" fitToHeight="100" orientation="landscape" r:id="rId1"/>
  <headerFooter scaleWithDoc="0">
    <oddHeader>&amp;RPágina &amp;P de &amp;N</oddHeader>
    <oddFooter>&amp;R&amp;G</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6">
    <pageSetUpPr fitToPage="1"/>
  </sheetPr>
  <dimension ref="A1:HY89"/>
  <sheetViews>
    <sheetView showGridLines="0" view="pageBreakPreview" topLeftCell="A4" zoomScale="85" zoomScaleNormal="115" zoomScaleSheetLayoutView="85" workbookViewId="0">
      <selection activeCell="F21" sqref="F21"/>
    </sheetView>
  </sheetViews>
  <sheetFormatPr defaultColWidth="9.140625" defaultRowHeight="15"/>
  <cols>
    <col min="1" max="1" width="9.140625" style="53"/>
    <col min="2" max="2" width="6" style="53" customWidth="1"/>
    <col min="3" max="3" width="48.140625" style="53" customWidth="1"/>
    <col min="4" max="5" width="15.7109375" style="53" customWidth="1"/>
    <col min="6" max="6" width="8.28515625" style="53" customWidth="1"/>
    <col min="7" max="7" width="3.28515625" style="53" customWidth="1"/>
    <col min="8" max="9" width="8.28515625" style="53" customWidth="1"/>
    <col min="10" max="10" width="3.28515625" style="53" customWidth="1"/>
    <col min="11" max="11" width="8.28515625" style="53" customWidth="1"/>
    <col min="12" max="15" width="13.7109375" style="53" customWidth="1"/>
    <col min="16" max="16" width="12.7109375" style="53" customWidth="1"/>
    <col min="17" max="17" width="9.140625" style="53"/>
    <col min="18" max="18" width="10.42578125" style="53" bestFit="1" customWidth="1"/>
    <col min="19" max="16384" width="9.140625" style="53"/>
  </cols>
  <sheetData>
    <row r="1" spans="1:19" s="5" customFormat="1" ht="18">
      <c r="A1" s="1561" t="s">
        <v>0</v>
      </c>
      <c r="B1" s="1562" t="s">
        <v>0</v>
      </c>
      <c r="C1" s="1562" t="s">
        <v>0</v>
      </c>
      <c r="D1" s="1562"/>
      <c r="E1" s="1562"/>
      <c r="F1" s="1562"/>
      <c r="G1" s="1562"/>
      <c r="H1" s="1562"/>
      <c r="I1" s="1562"/>
      <c r="J1" s="1562"/>
      <c r="K1" s="1562"/>
      <c r="L1" s="1562"/>
      <c r="M1" s="1562"/>
      <c r="N1" s="1562"/>
      <c r="O1" s="1562"/>
      <c r="P1" s="1563" t="s">
        <v>0</v>
      </c>
    </row>
    <row r="2" spans="1:19" s="5" customFormat="1" ht="14.25">
      <c r="A2" s="1564" t="s">
        <v>3314</v>
      </c>
      <c r="B2" s="1565" t="s">
        <v>1</v>
      </c>
      <c r="C2" s="1565" t="s">
        <v>1</v>
      </c>
      <c r="D2" s="1565"/>
      <c r="E2" s="1565"/>
      <c r="F2" s="1565"/>
      <c r="G2" s="1565"/>
      <c r="H2" s="1565"/>
      <c r="I2" s="1565"/>
      <c r="J2" s="1565"/>
      <c r="K2" s="1565"/>
      <c r="L2" s="1565"/>
      <c r="M2" s="1565"/>
      <c r="N2" s="1565"/>
      <c r="O2" s="1565"/>
      <c r="P2" s="1566" t="s">
        <v>1</v>
      </c>
    </row>
    <row r="3" spans="1:19" s="5" customFormat="1" ht="14.25">
      <c r="A3" s="1567" t="s">
        <v>3315</v>
      </c>
      <c r="B3" s="1568" t="s">
        <v>2</v>
      </c>
      <c r="C3" s="1568" t="s">
        <v>2</v>
      </c>
      <c r="D3" s="1568"/>
      <c r="E3" s="1568"/>
      <c r="F3" s="1568"/>
      <c r="G3" s="1568"/>
      <c r="H3" s="1568"/>
      <c r="I3" s="1568"/>
      <c r="J3" s="1568"/>
      <c r="K3" s="1568"/>
      <c r="L3" s="1568"/>
      <c r="M3" s="1568"/>
      <c r="N3" s="1568"/>
      <c r="O3" s="1568"/>
      <c r="P3" s="1569" t="s">
        <v>2</v>
      </c>
    </row>
    <row r="4" spans="1:19" s="5" customFormat="1" ht="14.25">
      <c r="A4" s="1567" t="s">
        <v>3</v>
      </c>
      <c r="B4" s="1568" t="s">
        <v>3</v>
      </c>
      <c r="C4" s="1568" t="s">
        <v>3</v>
      </c>
      <c r="D4" s="1568"/>
      <c r="E4" s="1568"/>
      <c r="F4" s="1568"/>
      <c r="G4" s="1568"/>
      <c r="H4" s="1568"/>
      <c r="I4" s="1568"/>
      <c r="J4" s="1568"/>
      <c r="K4" s="1568"/>
      <c r="L4" s="1568"/>
      <c r="M4" s="1568"/>
      <c r="N4" s="1568"/>
      <c r="O4" s="1568"/>
      <c r="P4" s="1569" t="s">
        <v>3</v>
      </c>
    </row>
    <row r="5" spans="1:19" s="5" customFormat="1" ht="14.25">
      <c r="A5" s="1567" t="s">
        <v>4</v>
      </c>
      <c r="B5" s="1568" t="s">
        <v>4</v>
      </c>
      <c r="C5" s="1568" t="s">
        <v>4</v>
      </c>
      <c r="D5" s="1568"/>
      <c r="E5" s="1568"/>
      <c r="F5" s="1568"/>
      <c r="G5" s="1568"/>
      <c r="H5" s="1568"/>
      <c r="I5" s="1568"/>
      <c r="J5" s="1568"/>
      <c r="K5" s="1568"/>
      <c r="L5" s="1568"/>
      <c r="M5" s="1568"/>
      <c r="N5" s="1568"/>
      <c r="O5" s="1568"/>
      <c r="P5" s="1569" t="s">
        <v>4</v>
      </c>
    </row>
    <row r="6" spans="1:19" s="5" customFormat="1" ht="15" customHeight="1">
      <c r="A6" s="434" t="s">
        <v>5</v>
      </c>
      <c r="B6" s="1586" t="str">
        <f>ORÇAMENTO!C6</f>
        <v>PAVIMENTAÇÃO URBANA EM SANTO ANTONIO DO LESTE</v>
      </c>
      <c r="C6" s="1586"/>
      <c r="D6" s="1586"/>
      <c r="E6" s="1586"/>
      <c r="F6" s="1586"/>
      <c r="G6" s="1586"/>
      <c r="H6" s="1586"/>
      <c r="I6" s="1586"/>
      <c r="J6" s="1586"/>
      <c r="K6" s="1586"/>
      <c r="L6" s="1586"/>
      <c r="M6" s="1586"/>
      <c r="N6" s="1586"/>
      <c r="O6" s="1586"/>
      <c r="P6" s="1587"/>
    </row>
    <row r="7" spans="1:19" s="5" customFormat="1" ht="14.25">
      <c r="A7" s="435" t="s">
        <v>50</v>
      </c>
      <c r="B7" s="1590" t="str">
        <f>ORÇAMENTO!C7</f>
        <v>AVENIDA FORTALEZA TRECHO 01</v>
      </c>
      <c r="C7" s="1590"/>
      <c r="D7" s="1590"/>
      <c r="E7" s="1590"/>
      <c r="F7" s="1590"/>
      <c r="G7" s="1590"/>
      <c r="H7" s="1590"/>
      <c r="I7" s="1590"/>
      <c r="J7" s="1590"/>
      <c r="K7" s="1590"/>
      <c r="L7" s="1590"/>
      <c r="M7" s="1590"/>
      <c r="N7" s="1590"/>
      <c r="O7" s="1590"/>
      <c r="P7" s="1591"/>
    </row>
    <row r="8" spans="1:19" s="5" customFormat="1" ht="14.25">
      <c r="A8" s="435" t="s">
        <v>6</v>
      </c>
      <c r="B8" s="1590" t="str">
        <f>ORÇAMENTO!C8</f>
        <v>PREFEITURA MUNICIPAL DE SANTO ANTONIO DO LESTE</v>
      </c>
      <c r="C8" s="1590"/>
      <c r="D8" s="1590"/>
      <c r="E8" s="1590"/>
      <c r="F8" s="1590"/>
      <c r="G8" s="1590"/>
      <c r="H8" s="1590"/>
      <c r="I8" s="1590"/>
      <c r="J8" s="1590"/>
      <c r="K8" s="1590"/>
      <c r="L8" s="1590"/>
      <c r="M8" s="1590"/>
      <c r="N8" s="1590"/>
      <c r="O8" s="1590"/>
      <c r="P8" s="1591"/>
    </row>
    <row r="9" spans="1:19" s="5" customFormat="1" ht="15.75" customHeight="1">
      <c r="A9" s="436" t="s">
        <v>7</v>
      </c>
      <c r="B9" s="1592" t="str">
        <f>ORÇAMENTO!C9</f>
        <v>JANEIRO/2022</v>
      </c>
      <c r="C9" s="1593"/>
      <c r="D9" s="1593"/>
      <c r="E9" s="1593"/>
      <c r="F9" s="1593"/>
      <c r="G9" s="1593"/>
      <c r="H9" s="1593"/>
      <c r="I9" s="1593"/>
      <c r="J9" s="1593"/>
      <c r="K9" s="1593"/>
      <c r="L9" s="1593"/>
      <c r="M9" s="1593"/>
      <c r="N9" s="1593"/>
      <c r="O9" s="1593"/>
      <c r="P9" s="1594"/>
    </row>
    <row r="10" spans="1:19" s="5" customFormat="1" ht="22.5" customHeight="1">
      <c r="A10" s="1686" t="s">
        <v>3322</v>
      </c>
      <c r="B10" s="1687"/>
      <c r="C10" s="1687"/>
      <c r="D10" s="1687"/>
      <c r="E10" s="1687"/>
      <c r="F10" s="1687"/>
      <c r="G10" s="1687"/>
      <c r="H10" s="1687"/>
      <c r="I10" s="1687"/>
      <c r="J10" s="1687"/>
      <c r="K10" s="1687"/>
      <c r="L10" s="1687"/>
      <c r="M10" s="1687"/>
      <c r="N10" s="1687"/>
      <c r="O10" s="1687"/>
      <c r="P10" s="1688"/>
    </row>
    <row r="11" spans="1:19" s="226" customFormat="1" ht="38.25">
      <c r="A11" s="1674" t="s">
        <v>9</v>
      </c>
      <c r="B11" s="1676" t="s">
        <v>3323</v>
      </c>
      <c r="C11" s="1677"/>
      <c r="D11" s="1665" t="s">
        <v>3324</v>
      </c>
      <c r="E11" s="1666"/>
      <c r="F11" s="1668" t="s">
        <v>3327</v>
      </c>
      <c r="G11" s="1669"/>
      <c r="H11" s="1669"/>
      <c r="I11" s="1669"/>
      <c r="J11" s="1669"/>
      <c r="K11" s="1670"/>
      <c r="L11" s="1342" t="s">
        <v>3328</v>
      </c>
      <c r="M11" s="1342" t="s">
        <v>3330</v>
      </c>
      <c r="N11" s="1342" t="s">
        <v>3331</v>
      </c>
      <c r="O11" s="1341" t="s">
        <v>3333</v>
      </c>
      <c r="P11" s="1344" t="s">
        <v>3334</v>
      </c>
      <c r="R11" s="1011"/>
    </row>
    <row r="12" spans="1:19" s="226" customFormat="1" ht="22.5" customHeight="1">
      <c r="A12" s="1675"/>
      <c r="B12" s="1678"/>
      <c r="C12" s="1679"/>
      <c r="D12" s="223" t="s">
        <v>3325</v>
      </c>
      <c r="E12" s="223" t="s">
        <v>3326</v>
      </c>
      <c r="F12" s="1665" t="s">
        <v>3325</v>
      </c>
      <c r="G12" s="1667"/>
      <c r="H12" s="1666"/>
      <c r="I12" s="1665" t="s">
        <v>3326</v>
      </c>
      <c r="J12" s="1667"/>
      <c r="K12" s="1666"/>
      <c r="L12" s="224" t="s">
        <v>3329</v>
      </c>
      <c r="M12" s="224" t="s">
        <v>3329</v>
      </c>
      <c r="N12" s="224" t="s">
        <v>3332</v>
      </c>
      <c r="O12" s="224" t="s">
        <v>3332</v>
      </c>
      <c r="P12" s="461" t="s">
        <v>3332</v>
      </c>
      <c r="R12" s="1011"/>
      <c r="S12" s="1011"/>
    </row>
    <row r="13" spans="1:19" s="226" customFormat="1" ht="15" customHeight="1">
      <c r="A13" s="1680">
        <v>1</v>
      </c>
      <c r="B13" s="1682" t="s">
        <v>17944</v>
      </c>
      <c r="C13" s="1683"/>
      <c r="D13" s="1291" t="s">
        <v>17936</v>
      </c>
      <c r="E13" s="1291" t="s">
        <v>17937</v>
      </c>
      <c r="F13" s="1654">
        <v>0</v>
      </c>
      <c r="G13" s="1663" t="s">
        <v>3433</v>
      </c>
      <c r="H13" s="1672">
        <v>0</v>
      </c>
      <c r="I13" s="1654">
        <v>9</v>
      </c>
      <c r="J13" s="1656" t="s">
        <v>3433</v>
      </c>
      <c r="K13" s="1661">
        <v>1</v>
      </c>
      <c r="L13" s="1658">
        <f>(I13-F13)*20+(K13)</f>
        <v>181</v>
      </c>
      <c r="M13" s="1660">
        <v>9.1</v>
      </c>
      <c r="N13" s="1671">
        <f>TRUNC(M13*L13,2)</f>
        <v>1647.1</v>
      </c>
      <c r="O13" s="1660">
        <f>523.67+84.58*2+70.93</f>
        <v>763.76</v>
      </c>
      <c r="P13" s="1650">
        <f>TRUNC(N13+O13,2)</f>
        <v>2410.86</v>
      </c>
    </row>
    <row r="14" spans="1:19" s="226" customFormat="1" ht="15" customHeight="1">
      <c r="A14" s="1681"/>
      <c r="B14" s="1684"/>
      <c r="C14" s="1685"/>
      <c r="D14" s="1291" t="s">
        <v>17938</v>
      </c>
      <c r="E14" s="1291" t="s">
        <v>17939</v>
      </c>
      <c r="F14" s="1655"/>
      <c r="G14" s="1664"/>
      <c r="H14" s="1673"/>
      <c r="I14" s="1655"/>
      <c r="J14" s="1657"/>
      <c r="K14" s="1662"/>
      <c r="L14" s="1659"/>
      <c r="M14" s="1653"/>
      <c r="N14" s="1652"/>
      <c r="O14" s="1653"/>
      <c r="P14" s="1651"/>
    </row>
    <row r="15" spans="1:19" s="226" customFormat="1" ht="15" customHeight="1">
      <c r="A15" s="1681">
        <f>A13+1</f>
        <v>2</v>
      </c>
      <c r="B15" s="1691" t="s">
        <v>17945</v>
      </c>
      <c r="C15" s="1692"/>
      <c r="D15" s="1291" t="s">
        <v>17940</v>
      </c>
      <c r="E15" s="1291" t="s">
        <v>17941</v>
      </c>
      <c r="F15" s="1655">
        <v>0</v>
      </c>
      <c r="G15" s="1664" t="s">
        <v>3433</v>
      </c>
      <c r="H15" s="1673">
        <v>0</v>
      </c>
      <c r="I15" s="1655">
        <v>28</v>
      </c>
      <c r="J15" s="1657" t="s">
        <v>3433</v>
      </c>
      <c r="K15" s="1662">
        <v>2.9449999999999998</v>
      </c>
      <c r="L15" s="1659">
        <f>(I15-F15)*20+(K15)</f>
        <v>562.94500000000005</v>
      </c>
      <c r="M15" s="1653">
        <v>9.1</v>
      </c>
      <c r="N15" s="1652">
        <f>TRUNC(M15*L15,2)</f>
        <v>5122.79</v>
      </c>
      <c r="O15" s="1653">
        <f>186.61+185.78+84.58*5+70.93*4</f>
        <v>1079.01</v>
      </c>
      <c r="P15" s="1651">
        <f>TRUNC(N15+O15,2)</f>
        <v>6201.8</v>
      </c>
    </row>
    <row r="16" spans="1:19" s="226" customFormat="1" ht="15" customHeight="1">
      <c r="A16" s="1681"/>
      <c r="B16" s="1693"/>
      <c r="C16" s="1694"/>
      <c r="D16" s="1291" t="s">
        <v>17942</v>
      </c>
      <c r="E16" s="1291" t="s">
        <v>17943</v>
      </c>
      <c r="F16" s="1655"/>
      <c r="G16" s="1664"/>
      <c r="H16" s="1673"/>
      <c r="I16" s="1655"/>
      <c r="J16" s="1657"/>
      <c r="K16" s="1662"/>
      <c r="L16" s="1659"/>
      <c r="M16" s="1653"/>
      <c r="N16" s="1652"/>
      <c r="O16" s="1653"/>
      <c r="P16" s="1651"/>
    </row>
    <row r="17" spans="1:16" s="226" customFormat="1" ht="15" customHeight="1" thickBot="1">
      <c r="A17" s="1695" t="s">
        <v>3335</v>
      </c>
      <c r="B17" s="1696"/>
      <c r="C17" s="1696"/>
      <c r="D17" s="1696"/>
      <c r="E17" s="1696"/>
      <c r="F17" s="1696"/>
      <c r="G17" s="1696"/>
      <c r="H17" s="1696"/>
      <c r="I17" s="1696"/>
      <c r="J17" s="1696"/>
      <c r="K17" s="1697"/>
      <c r="L17" s="1080">
        <f>TRUNC(SUM(L13:L16),2)</f>
        <v>743.94</v>
      </c>
      <c r="M17" s="1080"/>
      <c r="N17" s="1080">
        <f>SUM(N13:N16)</f>
        <v>6769.8899999999994</v>
      </c>
      <c r="O17" s="1080">
        <f>TRUNC(SUM(O13:O16),2)</f>
        <v>1842.77</v>
      </c>
      <c r="P17" s="1279">
        <f>SUM(P13:P16)</f>
        <v>8612.66</v>
      </c>
    </row>
    <row r="18" spans="1:16" s="226" customFormat="1" ht="15" customHeight="1">
      <c r="A18" s="1689" t="s">
        <v>3359</v>
      </c>
      <c r="B18" s="1689"/>
      <c r="C18" s="1689"/>
      <c r="D18" s="1689"/>
      <c r="E18" s="1689"/>
      <c r="F18" s="1689"/>
      <c r="G18" s="1689"/>
      <c r="H18" s="1689"/>
      <c r="I18" s="1689"/>
      <c r="J18" s="1689"/>
      <c r="K18" s="1689"/>
      <c r="L18" s="1689"/>
      <c r="M18" s="1689"/>
      <c r="N18" s="1689"/>
      <c r="O18" s="1689"/>
      <c r="P18" s="1689"/>
    </row>
    <row r="19" spans="1:16" s="226" customFormat="1" ht="15" customHeight="1">
      <c r="A19" s="1690"/>
      <c r="B19" s="1690"/>
      <c r="C19" s="1690"/>
      <c r="D19" s="1690"/>
      <c r="E19" s="1690"/>
      <c r="F19" s="1690"/>
      <c r="G19" s="1690"/>
      <c r="H19" s="1690"/>
      <c r="I19" s="1690"/>
      <c r="J19" s="1690"/>
      <c r="K19" s="1690"/>
      <c r="L19" s="1690"/>
      <c r="M19" s="1690"/>
      <c r="N19" s="1690"/>
      <c r="O19" s="1690"/>
      <c r="P19" s="1690"/>
    </row>
    <row r="20" spans="1:16" s="226" customFormat="1" ht="15" customHeight="1">
      <c r="A20" s="53"/>
      <c r="B20" s="53"/>
      <c r="C20" s="53"/>
      <c r="D20" s="53"/>
      <c r="E20" s="53"/>
      <c r="F20" s="53"/>
      <c r="G20" s="53"/>
      <c r="H20" s="53"/>
      <c r="I20" s="53"/>
      <c r="J20" s="53"/>
      <c r="K20" s="53"/>
      <c r="L20" s="53"/>
      <c r="M20" s="53"/>
      <c r="N20" s="53"/>
      <c r="O20" s="53"/>
      <c r="P20" s="53"/>
    </row>
    <row r="21" spans="1:16" s="226" customFormat="1" ht="15" customHeight="1">
      <c r="A21" s="53"/>
      <c r="B21" s="53"/>
      <c r="C21" s="53"/>
      <c r="D21" s="53"/>
      <c r="E21" s="53"/>
      <c r="F21" s="53"/>
      <c r="G21" s="53"/>
      <c r="H21" s="53"/>
      <c r="I21" s="53"/>
      <c r="J21" s="53"/>
      <c r="K21" s="53"/>
      <c r="L21" s="53"/>
      <c r="M21" s="53"/>
      <c r="N21" s="53"/>
      <c r="O21" s="53"/>
      <c r="P21" s="53"/>
    </row>
    <row r="22" spans="1:16" s="226" customFormat="1" ht="15" customHeight="1">
      <c r="A22" s="53"/>
      <c r="B22" s="53"/>
      <c r="C22" s="53"/>
      <c r="D22" s="53"/>
      <c r="E22" s="53"/>
      <c r="F22" s="53"/>
      <c r="G22" s="53"/>
      <c r="H22" s="53"/>
      <c r="I22" s="53"/>
      <c r="J22" s="53"/>
      <c r="K22" s="53"/>
      <c r="L22" s="53"/>
      <c r="M22" s="53"/>
      <c r="N22" s="53"/>
      <c r="O22" s="53"/>
      <c r="P22" s="53"/>
    </row>
    <row r="23" spans="1:16" s="226" customFormat="1" ht="15" customHeight="1">
      <c r="A23" s="53"/>
      <c r="B23" s="53"/>
      <c r="C23" s="53"/>
      <c r="D23" s="53"/>
      <c r="E23" s="53"/>
      <c r="F23" s="53"/>
      <c r="G23" s="53"/>
      <c r="H23" s="53"/>
      <c r="I23" s="53"/>
      <c r="J23" s="53"/>
      <c r="K23" s="53"/>
      <c r="L23" s="53"/>
      <c r="M23" s="53"/>
      <c r="N23" s="53"/>
      <c r="O23" s="53"/>
      <c r="P23" s="53"/>
    </row>
    <row r="24" spans="1:16" s="226" customFormat="1" ht="15" customHeight="1">
      <c r="A24" s="53"/>
      <c r="B24" s="53"/>
      <c r="C24" s="53"/>
      <c r="D24" s="53"/>
      <c r="E24" s="53"/>
      <c r="F24" s="53"/>
      <c r="G24" s="53"/>
      <c r="H24" s="53"/>
      <c r="I24" s="53"/>
      <c r="J24" s="53"/>
      <c r="K24" s="53"/>
      <c r="L24" s="53"/>
      <c r="M24" s="53"/>
      <c r="N24" s="53"/>
      <c r="O24" s="53"/>
      <c r="P24" s="53"/>
    </row>
    <row r="25" spans="1:16" s="226" customFormat="1" ht="15" customHeight="1">
      <c r="A25" s="53"/>
      <c r="B25" s="53"/>
      <c r="C25" s="53"/>
      <c r="D25" s="53"/>
      <c r="E25" s="53"/>
      <c r="F25" s="53"/>
      <c r="G25" s="53"/>
      <c r="H25" s="53"/>
      <c r="I25" s="53"/>
      <c r="J25" s="53"/>
      <c r="K25" s="53"/>
      <c r="L25" s="53"/>
      <c r="M25" s="53"/>
      <c r="N25" s="53"/>
      <c r="O25" s="53"/>
      <c r="P25" s="53"/>
    </row>
    <row r="26" spans="1:16" s="226" customFormat="1" ht="15" customHeight="1">
      <c r="A26" s="53"/>
      <c r="B26" s="53"/>
      <c r="C26" s="53"/>
      <c r="D26" s="53"/>
      <c r="E26" s="53"/>
      <c r="F26" s="53"/>
      <c r="G26" s="53"/>
      <c r="H26" s="53"/>
      <c r="I26" s="53"/>
      <c r="J26" s="53"/>
      <c r="K26" s="53"/>
      <c r="L26" s="53"/>
      <c r="M26" s="53"/>
      <c r="N26" s="53"/>
      <c r="O26" s="53"/>
      <c r="P26" s="53"/>
    </row>
    <row r="27" spans="1:16" s="226" customFormat="1" ht="15" customHeight="1">
      <c r="A27" s="53"/>
      <c r="B27" s="53"/>
      <c r="C27" s="53"/>
      <c r="D27" s="53"/>
      <c r="E27" s="53"/>
      <c r="F27" s="53"/>
      <c r="G27" s="53"/>
      <c r="H27" s="53"/>
      <c r="I27" s="53"/>
      <c r="J27" s="53"/>
      <c r="K27" s="53"/>
      <c r="L27" s="53"/>
      <c r="M27" s="53"/>
      <c r="N27" s="53"/>
      <c r="O27" s="53"/>
      <c r="P27" s="53"/>
    </row>
    <row r="28" spans="1:16" s="226" customFormat="1" ht="15" customHeight="1">
      <c r="A28" s="53"/>
      <c r="B28" s="53"/>
      <c r="C28" s="53"/>
      <c r="D28" s="53"/>
      <c r="E28" s="53"/>
      <c r="F28" s="53"/>
      <c r="G28" s="53"/>
      <c r="H28" s="53"/>
      <c r="I28" s="53"/>
      <c r="J28" s="53"/>
      <c r="K28" s="53"/>
      <c r="L28" s="53"/>
      <c r="M28" s="53"/>
      <c r="N28" s="53"/>
      <c r="O28" s="53"/>
      <c r="P28" s="53"/>
    </row>
    <row r="29" spans="1:16" s="226" customFormat="1" ht="15" customHeight="1">
      <c r="A29" s="53"/>
      <c r="B29" s="53"/>
      <c r="C29" s="53"/>
      <c r="D29" s="53"/>
      <c r="E29" s="53"/>
      <c r="F29" s="53"/>
      <c r="G29" s="53"/>
      <c r="H29" s="53"/>
      <c r="I29" s="53"/>
      <c r="J29" s="53"/>
      <c r="K29" s="53"/>
      <c r="L29" s="53"/>
      <c r="M29" s="53"/>
      <c r="N29" s="53"/>
      <c r="O29" s="53"/>
      <c r="P29" s="53"/>
    </row>
    <row r="30" spans="1:16" s="226" customFormat="1" ht="15" customHeight="1">
      <c r="A30" s="53"/>
      <c r="B30" s="53"/>
      <c r="C30" s="53"/>
      <c r="D30" s="53"/>
      <c r="E30" s="53"/>
      <c r="F30" s="53"/>
      <c r="G30" s="53"/>
      <c r="H30" s="53"/>
      <c r="I30" s="53"/>
      <c r="J30" s="53"/>
      <c r="K30" s="53"/>
      <c r="L30" s="53"/>
      <c r="M30" s="53"/>
      <c r="N30" s="53"/>
      <c r="O30" s="53"/>
      <c r="P30" s="53"/>
    </row>
    <row r="31" spans="1:16" s="226" customFormat="1">
      <c r="A31" s="53"/>
      <c r="B31" s="53"/>
      <c r="C31" s="53"/>
      <c r="D31" s="53"/>
      <c r="E31" s="53"/>
      <c r="F31" s="53"/>
      <c r="G31" s="53"/>
      <c r="H31" s="53"/>
      <c r="I31" s="53"/>
      <c r="J31" s="53"/>
      <c r="K31" s="53"/>
      <c r="L31" s="53"/>
      <c r="M31" s="53"/>
      <c r="N31" s="53"/>
      <c r="O31" s="53"/>
      <c r="P31" s="53"/>
    </row>
    <row r="32" spans="1:16" s="226" customFormat="1" ht="15" customHeight="1">
      <c r="A32" s="53"/>
      <c r="B32" s="53"/>
      <c r="C32" s="53"/>
      <c r="D32" s="53"/>
      <c r="E32" s="53"/>
      <c r="F32" s="53"/>
      <c r="G32" s="53"/>
      <c r="H32" s="53"/>
      <c r="I32" s="53"/>
      <c r="J32" s="53"/>
      <c r="K32" s="53"/>
      <c r="L32" s="53"/>
      <c r="M32" s="53"/>
      <c r="N32" s="53"/>
      <c r="O32" s="53"/>
      <c r="P32" s="53"/>
    </row>
    <row r="33" spans="1:16" s="226" customFormat="1" ht="15" customHeight="1">
      <c r="A33" s="53"/>
      <c r="B33" s="53"/>
      <c r="C33" s="53"/>
      <c r="D33" s="53"/>
      <c r="E33" s="53"/>
      <c r="F33" s="53"/>
      <c r="G33" s="53"/>
      <c r="H33" s="53"/>
      <c r="I33" s="53"/>
      <c r="J33" s="53"/>
      <c r="K33" s="53"/>
      <c r="L33" s="53"/>
      <c r="M33" s="53"/>
      <c r="N33" s="53"/>
      <c r="O33" s="53"/>
      <c r="P33" s="53"/>
    </row>
    <row r="34" spans="1:16" s="226" customFormat="1" ht="15" customHeight="1">
      <c r="A34" s="53"/>
      <c r="B34" s="53"/>
      <c r="C34" s="53"/>
      <c r="D34" s="53"/>
      <c r="E34" s="53"/>
      <c r="F34" s="53"/>
      <c r="G34" s="53"/>
      <c r="H34" s="53"/>
      <c r="I34" s="53"/>
      <c r="J34" s="53"/>
      <c r="K34" s="53"/>
      <c r="L34" s="53"/>
      <c r="M34" s="53"/>
      <c r="N34" s="53"/>
      <c r="O34" s="53"/>
      <c r="P34" s="53"/>
    </row>
    <row r="35" spans="1:16" s="226" customFormat="1" ht="15" customHeight="1">
      <c r="A35" s="53"/>
      <c r="B35" s="53"/>
      <c r="C35" s="53"/>
      <c r="D35" s="53"/>
      <c r="E35" s="53"/>
      <c r="F35" s="53"/>
      <c r="G35" s="53"/>
      <c r="H35" s="53"/>
      <c r="I35" s="53"/>
      <c r="J35" s="53"/>
      <c r="K35" s="53"/>
      <c r="L35" s="53"/>
      <c r="M35" s="53"/>
      <c r="N35" s="53"/>
      <c r="O35" s="53"/>
      <c r="P35" s="53"/>
    </row>
    <row r="36" spans="1:16" s="226" customFormat="1" ht="15" customHeight="1">
      <c r="A36" s="53"/>
      <c r="B36" s="53"/>
      <c r="C36" s="53"/>
      <c r="D36" s="53"/>
      <c r="E36" s="53"/>
      <c r="F36" s="53"/>
      <c r="G36" s="53"/>
      <c r="H36" s="53"/>
      <c r="I36" s="53"/>
      <c r="J36" s="53"/>
      <c r="K36" s="53"/>
      <c r="L36" s="53"/>
      <c r="M36" s="53"/>
      <c r="N36" s="53"/>
      <c r="O36" s="53"/>
      <c r="P36" s="53"/>
    </row>
    <row r="37" spans="1:16" s="226" customFormat="1" ht="15" customHeight="1">
      <c r="A37" s="53"/>
      <c r="B37" s="53"/>
      <c r="C37" s="53"/>
      <c r="D37" s="53"/>
      <c r="E37" s="53"/>
      <c r="F37" s="53"/>
      <c r="G37" s="53"/>
      <c r="H37" s="53"/>
      <c r="I37" s="53"/>
      <c r="J37" s="53"/>
      <c r="K37" s="53"/>
      <c r="L37" s="53"/>
      <c r="M37" s="53"/>
      <c r="N37" s="53"/>
      <c r="O37" s="53"/>
      <c r="P37" s="53"/>
    </row>
    <row r="38" spans="1:16" s="226" customFormat="1" ht="15" customHeight="1">
      <c r="A38" s="53"/>
      <c r="B38" s="53"/>
      <c r="C38" s="53"/>
      <c r="D38" s="53"/>
      <c r="E38" s="53"/>
      <c r="F38" s="53"/>
      <c r="G38" s="53"/>
      <c r="H38" s="53"/>
      <c r="I38" s="53"/>
      <c r="J38" s="53"/>
      <c r="K38" s="53"/>
      <c r="L38" s="53"/>
      <c r="M38" s="53"/>
      <c r="N38" s="53"/>
      <c r="O38" s="53"/>
      <c r="P38" s="53"/>
    </row>
    <row r="39" spans="1:16" s="226" customFormat="1" ht="15" customHeight="1">
      <c r="A39" s="53"/>
      <c r="B39" s="53"/>
      <c r="C39" s="53"/>
      <c r="D39" s="53"/>
      <c r="E39" s="53"/>
      <c r="F39" s="53"/>
      <c r="G39" s="53"/>
      <c r="H39" s="53"/>
      <c r="I39" s="53"/>
      <c r="J39" s="53"/>
      <c r="K39" s="53"/>
      <c r="L39" s="53"/>
      <c r="M39" s="53"/>
      <c r="N39" s="53"/>
      <c r="O39" s="53"/>
      <c r="P39" s="53"/>
    </row>
    <row r="40" spans="1:16" s="226" customFormat="1" ht="15" customHeight="1">
      <c r="A40" s="53"/>
      <c r="B40" s="53"/>
      <c r="C40" s="53"/>
      <c r="D40" s="53"/>
      <c r="E40" s="53"/>
      <c r="F40" s="53"/>
      <c r="G40" s="53"/>
      <c r="H40" s="53"/>
      <c r="I40" s="53"/>
      <c r="J40" s="53"/>
      <c r="K40" s="53"/>
      <c r="L40" s="53"/>
      <c r="M40" s="53"/>
      <c r="N40" s="53"/>
      <c r="O40" s="53"/>
      <c r="P40" s="53"/>
    </row>
    <row r="41" spans="1:16" s="226" customFormat="1" ht="15" customHeight="1">
      <c r="A41" s="53"/>
      <c r="B41" s="53"/>
      <c r="C41" s="53"/>
      <c r="D41" s="53"/>
      <c r="E41" s="53"/>
      <c r="F41" s="53"/>
      <c r="G41" s="53"/>
      <c r="H41" s="53"/>
      <c r="I41" s="53"/>
      <c r="J41" s="53"/>
      <c r="K41" s="53"/>
      <c r="L41" s="53"/>
      <c r="M41" s="53"/>
      <c r="N41" s="53"/>
      <c r="O41" s="53"/>
      <c r="P41" s="53"/>
    </row>
    <row r="42" spans="1:16" s="226" customFormat="1" ht="15" customHeight="1">
      <c r="A42" s="53"/>
      <c r="B42" s="53"/>
      <c r="C42" s="53"/>
      <c r="D42" s="53"/>
      <c r="E42" s="53"/>
      <c r="F42" s="53"/>
      <c r="G42" s="53"/>
      <c r="H42" s="53"/>
      <c r="I42" s="53"/>
      <c r="J42" s="53"/>
      <c r="K42" s="53"/>
      <c r="L42" s="53"/>
      <c r="M42" s="53"/>
      <c r="N42" s="53"/>
      <c r="O42" s="53"/>
      <c r="P42" s="53"/>
    </row>
    <row r="43" spans="1:16" s="226" customFormat="1" ht="15" customHeight="1">
      <c r="A43" s="53"/>
      <c r="B43" s="53"/>
      <c r="C43" s="53"/>
      <c r="D43" s="53"/>
      <c r="E43" s="53"/>
      <c r="F43" s="53"/>
      <c r="G43" s="53"/>
      <c r="H43" s="53"/>
      <c r="I43" s="53"/>
      <c r="J43" s="53"/>
      <c r="K43" s="53"/>
      <c r="L43" s="53"/>
      <c r="M43" s="53"/>
      <c r="N43" s="53"/>
      <c r="O43" s="53"/>
      <c r="P43" s="53"/>
    </row>
    <row r="44" spans="1:16" s="226" customFormat="1" ht="15" customHeight="1">
      <c r="A44" s="53"/>
      <c r="B44" s="53"/>
      <c r="C44" s="53"/>
      <c r="D44" s="53"/>
      <c r="E44" s="53"/>
      <c r="F44" s="53"/>
      <c r="G44" s="53"/>
      <c r="H44" s="53"/>
      <c r="I44" s="53"/>
      <c r="J44" s="53"/>
      <c r="K44" s="53"/>
      <c r="L44" s="53"/>
      <c r="M44" s="53"/>
      <c r="N44" s="53"/>
      <c r="O44" s="53"/>
      <c r="P44" s="53"/>
    </row>
    <row r="45" spans="1:16" s="226" customFormat="1" ht="15" customHeight="1">
      <c r="A45" s="53"/>
      <c r="B45" s="53"/>
      <c r="C45" s="53"/>
      <c r="D45" s="53"/>
      <c r="E45" s="53"/>
      <c r="F45" s="53"/>
      <c r="G45" s="53"/>
      <c r="H45" s="53"/>
      <c r="I45" s="53"/>
      <c r="J45" s="53"/>
      <c r="K45" s="53"/>
      <c r="L45" s="53"/>
      <c r="M45" s="53"/>
      <c r="N45" s="53"/>
      <c r="O45" s="53"/>
      <c r="P45" s="53"/>
    </row>
    <row r="46" spans="1:16" s="226" customFormat="1" ht="15" customHeight="1">
      <c r="A46" s="53"/>
      <c r="B46" s="53"/>
      <c r="C46" s="53"/>
      <c r="D46" s="53"/>
      <c r="E46" s="53"/>
      <c r="F46" s="53"/>
      <c r="G46" s="53"/>
      <c r="H46" s="53"/>
      <c r="I46" s="53"/>
      <c r="J46" s="53"/>
      <c r="K46" s="53"/>
      <c r="L46" s="53"/>
      <c r="M46" s="53"/>
      <c r="N46" s="53"/>
      <c r="O46" s="53"/>
      <c r="P46" s="53"/>
    </row>
    <row r="47" spans="1:16" s="226" customFormat="1" ht="15" customHeight="1">
      <c r="A47" s="53"/>
      <c r="B47" s="53"/>
      <c r="C47" s="53"/>
      <c r="D47" s="53"/>
      <c r="E47" s="53"/>
      <c r="F47" s="53"/>
      <c r="G47" s="53"/>
      <c r="H47" s="53"/>
      <c r="I47" s="53"/>
      <c r="J47" s="53"/>
      <c r="K47" s="53"/>
      <c r="L47" s="53"/>
      <c r="M47" s="53"/>
      <c r="N47" s="53"/>
      <c r="O47" s="53"/>
      <c r="P47" s="53"/>
    </row>
    <row r="48" spans="1:16" s="226" customFormat="1" ht="15" customHeight="1">
      <c r="A48" s="53"/>
      <c r="B48" s="53"/>
      <c r="C48" s="53"/>
      <c r="D48" s="53"/>
      <c r="E48" s="53"/>
      <c r="F48" s="53"/>
      <c r="G48" s="53"/>
      <c r="H48" s="53"/>
      <c r="I48" s="53"/>
      <c r="J48" s="53"/>
      <c r="K48" s="53"/>
      <c r="L48" s="53"/>
      <c r="M48" s="53"/>
      <c r="N48" s="53"/>
      <c r="O48" s="53"/>
      <c r="P48" s="53"/>
    </row>
    <row r="49" spans="1:16" s="226" customFormat="1" ht="15" customHeight="1">
      <c r="A49" s="53"/>
      <c r="B49" s="53"/>
      <c r="C49" s="53"/>
      <c r="D49" s="53"/>
      <c r="E49" s="53"/>
      <c r="F49" s="53"/>
      <c r="G49" s="53"/>
      <c r="H49" s="53"/>
      <c r="I49" s="53"/>
      <c r="J49" s="53"/>
      <c r="K49" s="53"/>
      <c r="L49" s="53"/>
      <c r="M49" s="53"/>
      <c r="N49" s="53"/>
      <c r="O49" s="53"/>
      <c r="P49" s="53"/>
    </row>
    <row r="50" spans="1:16" s="226" customFormat="1" ht="15" customHeight="1">
      <c r="A50" s="53"/>
      <c r="B50" s="53"/>
      <c r="C50" s="53"/>
      <c r="D50" s="53"/>
      <c r="E50" s="53"/>
      <c r="F50" s="53"/>
      <c r="G50" s="53"/>
      <c r="H50" s="53"/>
      <c r="I50" s="53"/>
      <c r="J50" s="53"/>
      <c r="K50" s="53"/>
      <c r="L50" s="53"/>
      <c r="M50" s="53"/>
      <c r="N50" s="53"/>
      <c r="O50" s="53"/>
      <c r="P50" s="53"/>
    </row>
    <row r="51" spans="1:16" s="226" customFormat="1">
      <c r="A51" s="53"/>
      <c r="B51" s="53"/>
      <c r="C51" s="53"/>
      <c r="D51" s="53"/>
      <c r="E51" s="53"/>
      <c r="F51" s="53"/>
      <c r="G51" s="53"/>
      <c r="H51" s="53"/>
      <c r="I51" s="53"/>
      <c r="J51" s="53"/>
      <c r="K51" s="53"/>
      <c r="L51" s="53"/>
      <c r="M51" s="53"/>
      <c r="N51" s="53"/>
      <c r="O51" s="53"/>
      <c r="P51" s="53"/>
    </row>
    <row r="52" spans="1:16" s="226" customFormat="1" ht="15" customHeight="1">
      <c r="A52" s="53"/>
      <c r="B52" s="53"/>
      <c r="C52" s="53"/>
      <c r="D52" s="53"/>
      <c r="E52" s="53"/>
      <c r="F52" s="53"/>
      <c r="G52" s="53"/>
      <c r="H52" s="53"/>
      <c r="I52" s="53"/>
      <c r="J52" s="53"/>
      <c r="K52" s="53"/>
      <c r="L52" s="53"/>
      <c r="M52" s="53"/>
      <c r="N52" s="53"/>
      <c r="O52" s="53"/>
      <c r="P52" s="53"/>
    </row>
    <row r="53" spans="1:16" s="226" customFormat="1" ht="15" customHeight="1">
      <c r="A53" s="53"/>
      <c r="B53" s="53"/>
      <c r="C53" s="53"/>
      <c r="D53" s="53"/>
      <c r="E53" s="53"/>
      <c r="F53" s="53"/>
      <c r="G53" s="53"/>
      <c r="H53" s="53"/>
      <c r="I53" s="53"/>
      <c r="J53" s="53"/>
      <c r="K53" s="53"/>
      <c r="L53" s="53"/>
      <c r="M53" s="53"/>
      <c r="N53" s="53"/>
      <c r="O53" s="53"/>
      <c r="P53" s="53"/>
    </row>
    <row r="54" spans="1:16" s="226" customFormat="1" ht="15" customHeight="1">
      <c r="A54" s="53"/>
      <c r="B54" s="53"/>
      <c r="C54" s="53"/>
      <c r="D54" s="53"/>
      <c r="E54" s="53"/>
      <c r="F54" s="53"/>
      <c r="G54" s="53"/>
      <c r="H54" s="53"/>
      <c r="I54" s="53"/>
      <c r="J54" s="53"/>
      <c r="K54" s="53"/>
      <c r="L54" s="53"/>
      <c r="M54" s="53"/>
      <c r="N54" s="53"/>
      <c r="O54" s="53"/>
      <c r="P54" s="53"/>
    </row>
    <row r="55" spans="1:16" s="226" customFormat="1" ht="15" customHeight="1">
      <c r="A55" s="53"/>
      <c r="B55" s="53"/>
      <c r="C55" s="53"/>
      <c r="D55" s="53"/>
      <c r="E55" s="53"/>
      <c r="F55" s="53"/>
      <c r="G55" s="53"/>
      <c r="H55" s="53"/>
      <c r="I55" s="53"/>
      <c r="J55" s="53"/>
      <c r="K55" s="53"/>
      <c r="L55" s="53"/>
      <c r="M55" s="53"/>
      <c r="N55" s="53"/>
      <c r="O55" s="53"/>
      <c r="P55" s="53"/>
    </row>
    <row r="56" spans="1:16" s="226" customFormat="1" ht="15" customHeight="1">
      <c r="A56" s="53"/>
      <c r="B56" s="53"/>
      <c r="C56" s="53"/>
      <c r="D56" s="53"/>
      <c r="E56" s="53"/>
      <c r="F56" s="53"/>
      <c r="G56" s="53"/>
      <c r="H56" s="53"/>
      <c r="I56" s="53"/>
      <c r="J56" s="53"/>
      <c r="K56" s="53"/>
      <c r="L56" s="53"/>
      <c r="M56" s="53"/>
      <c r="N56" s="53"/>
      <c r="O56" s="53"/>
      <c r="P56" s="53"/>
    </row>
    <row r="57" spans="1:16" s="226" customFormat="1" ht="15" customHeight="1">
      <c r="A57" s="53"/>
      <c r="B57" s="53"/>
      <c r="C57" s="53"/>
      <c r="D57" s="53"/>
      <c r="E57" s="53"/>
      <c r="F57" s="53"/>
      <c r="G57" s="53"/>
      <c r="H57" s="53"/>
      <c r="I57" s="53"/>
      <c r="J57" s="53"/>
      <c r="K57" s="53"/>
      <c r="L57" s="53"/>
      <c r="M57" s="53"/>
      <c r="N57" s="53"/>
      <c r="O57" s="53"/>
      <c r="P57" s="53"/>
    </row>
    <row r="58" spans="1:16" s="226" customFormat="1" ht="15" customHeight="1">
      <c r="A58" s="53"/>
      <c r="B58" s="53"/>
      <c r="C58" s="53"/>
      <c r="D58" s="53"/>
      <c r="E58" s="53"/>
      <c r="F58" s="53"/>
      <c r="G58" s="53"/>
      <c r="H58" s="53"/>
      <c r="I58" s="53"/>
      <c r="J58" s="53"/>
      <c r="K58" s="53"/>
      <c r="L58" s="53"/>
      <c r="M58" s="53"/>
      <c r="N58" s="53"/>
      <c r="O58" s="53"/>
      <c r="P58" s="53"/>
    </row>
    <row r="59" spans="1:16" s="226" customFormat="1" ht="15" customHeight="1">
      <c r="A59" s="53"/>
      <c r="B59" s="53"/>
      <c r="C59" s="53"/>
      <c r="D59" s="53"/>
      <c r="E59" s="53"/>
      <c r="F59" s="53"/>
      <c r="G59" s="53"/>
      <c r="H59" s="53"/>
      <c r="I59" s="53"/>
      <c r="J59" s="53"/>
      <c r="K59" s="53"/>
      <c r="L59" s="53"/>
      <c r="M59" s="53"/>
      <c r="N59" s="53"/>
      <c r="O59" s="53"/>
      <c r="P59" s="53"/>
    </row>
    <row r="60" spans="1:16" s="226" customFormat="1" ht="15" customHeight="1">
      <c r="A60" s="53"/>
      <c r="B60" s="53"/>
      <c r="C60" s="53"/>
      <c r="D60" s="53"/>
      <c r="E60" s="53"/>
      <c r="F60" s="53"/>
      <c r="G60" s="53"/>
      <c r="H60" s="53"/>
      <c r="I60" s="53"/>
      <c r="J60" s="53"/>
      <c r="K60" s="53"/>
      <c r="L60" s="53"/>
      <c r="M60" s="53"/>
      <c r="N60" s="53"/>
      <c r="O60" s="53"/>
      <c r="P60" s="53"/>
    </row>
    <row r="61" spans="1:16" s="226" customFormat="1" ht="15" customHeight="1">
      <c r="A61" s="53"/>
      <c r="B61" s="53"/>
      <c r="C61" s="53"/>
      <c r="D61" s="53"/>
      <c r="E61" s="53"/>
      <c r="F61" s="53"/>
      <c r="G61" s="53"/>
      <c r="H61" s="53"/>
      <c r="I61" s="53"/>
      <c r="J61" s="53"/>
      <c r="K61" s="53"/>
      <c r="L61" s="53"/>
      <c r="M61" s="53"/>
      <c r="N61" s="53"/>
      <c r="O61" s="53"/>
      <c r="P61" s="53"/>
    </row>
    <row r="62" spans="1:16" s="226" customFormat="1" ht="15" customHeight="1">
      <c r="A62" s="53"/>
      <c r="B62" s="53"/>
      <c r="C62" s="53"/>
      <c r="D62" s="53"/>
      <c r="E62" s="53"/>
      <c r="F62" s="53"/>
      <c r="G62" s="53"/>
      <c r="H62" s="53"/>
      <c r="I62" s="53"/>
      <c r="J62" s="53"/>
      <c r="K62" s="53"/>
      <c r="L62" s="53"/>
      <c r="M62" s="53"/>
      <c r="N62" s="53"/>
      <c r="O62" s="53"/>
      <c r="P62" s="53"/>
    </row>
    <row r="63" spans="1:16" s="226" customFormat="1" ht="15" customHeight="1">
      <c r="A63" s="53"/>
      <c r="B63" s="53"/>
      <c r="C63" s="53"/>
      <c r="D63" s="53"/>
      <c r="E63" s="53"/>
      <c r="F63" s="53"/>
      <c r="G63" s="53"/>
      <c r="H63" s="53"/>
      <c r="I63" s="53"/>
      <c r="J63" s="53"/>
      <c r="K63" s="53"/>
      <c r="L63" s="53"/>
      <c r="M63" s="53"/>
      <c r="N63" s="53"/>
      <c r="O63" s="53"/>
      <c r="P63" s="53"/>
    </row>
    <row r="64" spans="1:16" s="226" customFormat="1" ht="15" customHeight="1">
      <c r="A64" s="53"/>
      <c r="B64" s="53"/>
      <c r="C64" s="53"/>
      <c r="D64" s="53"/>
      <c r="E64" s="53"/>
      <c r="F64" s="53"/>
      <c r="G64" s="53"/>
      <c r="H64" s="53"/>
      <c r="I64" s="53"/>
      <c r="J64" s="53"/>
      <c r="K64" s="53"/>
      <c r="L64" s="53"/>
      <c r="M64" s="53"/>
      <c r="N64" s="53"/>
      <c r="O64" s="53"/>
      <c r="P64" s="53"/>
    </row>
    <row r="65" spans="1:16" s="226" customFormat="1" ht="15" customHeight="1">
      <c r="A65" s="53"/>
      <c r="B65" s="53"/>
      <c r="C65" s="53"/>
      <c r="D65" s="53"/>
      <c r="E65" s="53"/>
      <c r="F65" s="53"/>
      <c r="G65" s="53"/>
      <c r="H65" s="53"/>
      <c r="I65" s="53"/>
      <c r="J65" s="53"/>
      <c r="K65" s="53"/>
      <c r="L65" s="53"/>
      <c r="M65" s="53"/>
      <c r="N65" s="53"/>
      <c r="O65" s="53"/>
      <c r="P65" s="53"/>
    </row>
    <row r="66" spans="1:16" s="226" customFormat="1" ht="15" customHeight="1">
      <c r="A66" s="53"/>
      <c r="B66" s="53"/>
      <c r="C66" s="53"/>
      <c r="D66" s="53"/>
      <c r="E66" s="53"/>
      <c r="F66" s="53"/>
      <c r="G66" s="53"/>
      <c r="H66" s="53"/>
      <c r="I66" s="53"/>
      <c r="J66" s="53"/>
      <c r="K66" s="53"/>
      <c r="L66" s="53"/>
      <c r="M66" s="53"/>
      <c r="N66" s="53"/>
      <c r="O66" s="53"/>
      <c r="P66" s="53"/>
    </row>
    <row r="67" spans="1:16" s="226" customFormat="1" ht="15" customHeight="1">
      <c r="A67" s="53"/>
      <c r="B67" s="53"/>
      <c r="C67" s="53"/>
      <c r="D67" s="53"/>
      <c r="E67" s="53"/>
      <c r="F67" s="53"/>
      <c r="G67" s="53"/>
      <c r="H67" s="53"/>
      <c r="I67" s="53"/>
      <c r="J67" s="53"/>
      <c r="K67" s="53"/>
      <c r="L67" s="53"/>
      <c r="M67" s="53"/>
      <c r="N67" s="53"/>
      <c r="O67" s="53"/>
      <c r="P67" s="53"/>
    </row>
    <row r="68" spans="1:16" s="226" customFormat="1" ht="15" customHeight="1">
      <c r="A68" s="53"/>
      <c r="B68" s="53"/>
      <c r="C68" s="53"/>
      <c r="D68" s="53"/>
      <c r="E68" s="53"/>
      <c r="F68" s="53"/>
      <c r="G68" s="53"/>
      <c r="H68" s="53"/>
      <c r="I68" s="53"/>
      <c r="J68" s="53"/>
      <c r="K68" s="53"/>
      <c r="L68" s="53"/>
      <c r="M68" s="53"/>
      <c r="N68" s="53"/>
      <c r="O68" s="53"/>
      <c r="P68" s="53"/>
    </row>
    <row r="69" spans="1:16" s="226" customFormat="1" ht="15" customHeight="1">
      <c r="A69" s="53"/>
      <c r="B69" s="53"/>
      <c r="C69" s="53"/>
      <c r="D69" s="53"/>
      <c r="E69" s="53"/>
      <c r="F69" s="53"/>
      <c r="G69" s="53"/>
      <c r="H69" s="53"/>
      <c r="I69" s="53"/>
      <c r="J69" s="53"/>
      <c r="K69" s="53"/>
      <c r="L69" s="53"/>
      <c r="M69" s="53"/>
      <c r="N69" s="53"/>
      <c r="O69" s="53"/>
      <c r="P69" s="53"/>
    </row>
    <row r="70" spans="1:16" s="226" customFormat="1" ht="15" customHeight="1">
      <c r="A70" s="53"/>
      <c r="B70" s="53"/>
      <c r="C70" s="53"/>
      <c r="D70" s="53"/>
      <c r="E70" s="53"/>
      <c r="F70" s="53"/>
      <c r="G70" s="53"/>
      <c r="H70" s="53"/>
      <c r="I70" s="53"/>
      <c r="J70" s="53"/>
      <c r="K70" s="53"/>
      <c r="L70" s="53"/>
      <c r="M70" s="53"/>
      <c r="N70" s="53"/>
      <c r="O70" s="53"/>
      <c r="P70" s="53"/>
    </row>
    <row r="71" spans="1:16" s="226" customFormat="1" ht="15" customHeight="1">
      <c r="A71" s="53"/>
      <c r="B71" s="53"/>
      <c r="C71" s="53"/>
      <c r="D71" s="53"/>
      <c r="E71" s="53"/>
      <c r="F71" s="53"/>
      <c r="G71" s="53"/>
      <c r="H71" s="53"/>
      <c r="I71" s="53"/>
      <c r="J71" s="53"/>
      <c r="K71" s="53"/>
      <c r="L71" s="53"/>
      <c r="M71" s="53"/>
      <c r="N71" s="53"/>
      <c r="O71" s="53"/>
      <c r="P71" s="53"/>
    </row>
    <row r="72" spans="1:16" s="226" customFormat="1" ht="15" customHeight="1">
      <c r="A72" s="53"/>
      <c r="B72" s="53"/>
      <c r="C72" s="53"/>
      <c r="D72" s="53"/>
      <c r="E72" s="53"/>
      <c r="F72" s="53"/>
      <c r="G72" s="53"/>
      <c r="H72" s="53"/>
      <c r="I72" s="53"/>
      <c r="J72" s="53"/>
      <c r="K72" s="53"/>
      <c r="L72" s="53"/>
      <c r="M72" s="53"/>
      <c r="N72" s="53"/>
      <c r="O72" s="53"/>
      <c r="P72" s="53"/>
    </row>
    <row r="73" spans="1:16" s="226" customFormat="1" ht="15" customHeight="1">
      <c r="A73" s="53"/>
      <c r="B73" s="53"/>
      <c r="C73" s="53"/>
      <c r="D73" s="53"/>
      <c r="E73" s="53"/>
      <c r="F73" s="53"/>
      <c r="G73" s="53"/>
      <c r="H73" s="53"/>
      <c r="I73" s="53"/>
      <c r="J73" s="53"/>
      <c r="K73" s="53"/>
      <c r="L73" s="53"/>
      <c r="M73" s="53"/>
      <c r="N73" s="53"/>
      <c r="O73" s="53"/>
      <c r="P73" s="53"/>
    </row>
    <row r="74" spans="1:16" s="226" customFormat="1" ht="15" customHeight="1">
      <c r="A74" s="53"/>
      <c r="B74" s="53"/>
      <c r="C74" s="53"/>
      <c r="D74" s="53"/>
      <c r="E74" s="53"/>
      <c r="F74" s="53"/>
      <c r="G74" s="53"/>
      <c r="H74" s="53"/>
      <c r="I74" s="53"/>
      <c r="J74" s="53"/>
      <c r="K74" s="53"/>
      <c r="L74" s="53"/>
      <c r="M74" s="53"/>
      <c r="N74" s="53"/>
      <c r="O74" s="53"/>
      <c r="P74" s="53"/>
    </row>
    <row r="75" spans="1:16" s="226" customFormat="1" ht="15" customHeight="1">
      <c r="A75" s="53"/>
      <c r="B75" s="53"/>
      <c r="C75" s="53"/>
      <c r="D75" s="53"/>
      <c r="E75" s="53"/>
      <c r="F75" s="53"/>
      <c r="G75" s="53"/>
      <c r="H75" s="53"/>
      <c r="I75" s="53"/>
      <c r="J75" s="53"/>
      <c r="K75" s="53"/>
      <c r="L75" s="53"/>
      <c r="M75" s="53"/>
      <c r="N75" s="53"/>
      <c r="O75" s="53"/>
      <c r="P75" s="53"/>
    </row>
    <row r="76" spans="1:16" s="226" customFormat="1" ht="15" customHeight="1">
      <c r="A76" s="53"/>
      <c r="B76" s="53"/>
      <c r="C76" s="53"/>
      <c r="D76" s="53"/>
      <c r="E76" s="53"/>
      <c r="F76" s="53"/>
      <c r="G76" s="53"/>
      <c r="H76" s="53"/>
      <c r="I76" s="53"/>
      <c r="J76" s="53"/>
      <c r="K76" s="53"/>
      <c r="L76" s="53"/>
      <c r="M76" s="53"/>
      <c r="N76" s="53"/>
      <c r="O76" s="53"/>
      <c r="P76" s="53"/>
    </row>
    <row r="77" spans="1:16" s="226" customFormat="1" ht="15" customHeight="1">
      <c r="A77" s="53"/>
      <c r="B77" s="53"/>
      <c r="C77" s="53"/>
      <c r="D77" s="53"/>
      <c r="E77" s="53"/>
      <c r="F77" s="53"/>
      <c r="G77" s="53"/>
      <c r="H77" s="53"/>
      <c r="I77" s="53"/>
      <c r="J77" s="53"/>
      <c r="K77" s="53"/>
      <c r="L77" s="53"/>
      <c r="M77" s="53"/>
      <c r="N77" s="53"/>
      <c r="O77" s="53"/>
      <c r="P77" s="53"/>
    </row>
    <row r="78" spans="1:16" s="226" customFormat="1" ht="15" customHeight="1">
      <c r="A78" s="53"/>
      <c r="B78" s="53"/>
      <c r="C78" s="53"/>
      <c r="D78" s="53"/>
      <c r="E78" s="53"/>
      <c r="F78" s="53"/>
      <c r="G78" s="53"/>
      <c r="H78" s="53"/>
      <c r="I78" s="53"/>
      <c r="J78" s="53"/>
      <c r="K78" s="53"/>
      <c r="L78" s="53"/>
      <c r="M78" s="53"/>
      <c r="N78" s="53"/>
      <c r="O78" s="53"/>
      <c r="P78" s="53"/>
    </row>
    <row r="79" spans="1:16" s="226" customFormat="1" ht="15" customHeight="1">
      <c r="A79" s="53"/>
      <c r="B79" s="53"/>
      <c r="C79" s="53"/>
      <c r="D79" s="53"/>
      <c r="E79" s="53"/>
      <c r="F79" s="53"/>
      <c r="G79" s="53"/>
      <c r="H79" s="53"/>
      <c r="I79" s="53"/>
      <c r="J79" s="53"/>
      <c r="K79" s="53"/>
      <c r="L79" s="53"/>
      <c r="M79" s="53"/>
      <c r="N79" s="53"/>
      <c r="O79" s="53"/>
      <c r="P79" s="53"/>
    </row>
    <row r="80" spans="1:16" s="226" customFormat="1" ht="15" customHeight="1">
      <c r="A80" s="53"/>
      <c r="B80" s="53"/>
      <c r="C80" s="53"/>
      <c r="D80" s="53"/>
      <c r="E80" s="53"/>
      <c r="F80" s="53"/>
      <c r="G80" s="53"/>
      <c r="H80" s="53"/>
      <c r="I80" s="53"/>
      <c r="J80" s="53"/>
      <c r="K80" s="53"/>
      <c r="L80" s="53"/>
      <c r="M80" s="53"/>
      <c r="N80" s="53"/>
      <c r="O80" s="53"/>
      <c r="P80" s="53"/>
    </row>
    <row r="81" spans="1:233" s="226" customFormat="1" ht="15" customHeight="1">
      <c r="A81" s="53"/>
      <c r="B81" s="53"/>
      <c r="C81" s="53"/>
      <c r="D81" s="53"/>
      <c r="E81" s="53"/>
      <c r="F81" s="53"/>
      <c r="G81" s="53"/>
      <c r="H81" s="53"/>
      <c r="I81" s="53"/>
      <c r="J81" s="53"/>
      <c r="K81" s="53"/>
      <c r="L81" s="53"/>
      <c r="M81" s="53"/>
      <c r="N81" s="53"/>
      <c r="O81" s="53"/>
      <c r="P81" s="53"/>
    </row>
    <row r="82" spans="1:233" s="226" customFormat="1" ht="15" customHeight="1">
      <c r="A82" s="53"/>
      <c r="B82" s="53"/>
      <c r="C82" s="53"/>
      <c r="D82" s="53"/>
      <c r="E82" s="53"/>
      <c r="F82" s="53"/>
      <c r="G82" s="53"/>
      <c r="H82" s="53"/>
      <c r="I82" s="53"/>
      <c r="J82" s="53"/>
      <c r="K82" s="53"/>
      <c r="L82" s="53"/>
      <c r="M82" s="53"/>
      <c r="N82" s="53"/>
      <c r="O82" s="53"/>
      <c r="P82" s="53"/>
    </row>
    <row r="83" spans="1:233" s="226" customFormat="1" ht="15" customHeight="1">
      <c r="A83" s="53"/>
      <c r="B83" s="53"/>
      <c r="C83" s="53"/>
      <c r="D83" s="53"/>
      <c r="E83" s="53"/>
      <c r="F83" s="53"/>
      <c r="G83" s="53"/>
      <c r="H83" s="53"/>
      <c r="I83" s="53"/>
      <c r="J83" s="53"/>
      <c r="K83" s="53"/>
      <c r="L83" s="53"/>
      <c r="M83" s="53"/>
      <c r="N83" s="53"/>
      <c r="O83" s="53"/>
      <c r="P83" s="53"/>
    </row>
    <row r="84" spans="1:233" s="226" customFormat="1" ht="15" customHeight="1">
      <c r="A84" s="53"/>
      <c r="B84" s="53"/>
      <c r="C84" s="53"/>
      <c r="D84" s="53"/>
      <c r="E84" s="53"/>
      <c r="F84" s="53"/>
      <c r="G84" s="53"/>
      <c r="H84" s="53"/>
      <c r="I84" s="53"/>
      <c r="J84" s="53"/>
      <c r="K84" s="53"/>
      <c r="L84" s="53"/>
      <c r="M84" s="53"/>
      <c r="N84" s="53"/>
      <c r="O84" s="53"/>
      <c r="P84" s="53"/>
    </row>
    <row r="85" spans="1:233" s="226" customFormat="1" ht="15" customHeight="1">
      <c r="A85" s="53"/>
      <c r="B85" s="53"/>
      <c r="C85" s="53"/>
      <c r="D85" s="53"/>
      <c r="E85" s="53"/>
      <c r="F85" s="53"/>
      <c r="G85" s="53"/>
      <c r="H85" s="53"/>
      <c r="I85" s="53"/>
      <c r="J85" s="53"/>
      <c r="K85" s="53"/>
      <c r="L85" s="53"/>
      <c r="M85" s="53"/>
      <c r="N85" s="53"/>
      <c r="O85" s="53"/>
      <c r="P85" s="53"/>
    </row>
    <row r="86" spans="1:233" s="226" customFormat="1" ht="15" customHeight="1">
      <c r="A86" s="53"/>
      <c r="B86" s="53"/>
      <c r="C86" s="53"/>
      <c r="D86" s="53"/>
      <c r="E86" s="53"/>
      <c r="F86" s="53"/>
      <c r="G86" s="53"/>
      <c r="H86" s="53"/>
      <c r="I86" s="53"/>
      <c r="J86" s="53"/>
      <c r="K86" s="53"/>
      <c r="L86" s="53"/>
      <c r="M86" s="53"/>
      <c r="N86" s="53"/>
      <c r="O86" s="53"/>
      <c r="P86" s="53"/>
    </row>
    <row r="87" spans="1:233" s="226" customFormat="1" ht="15" customHeight="1">
      <c r="A87" s="53"/>
      <c r="B87" s="53"/>
      <c r="C87" s="53"/>
      <c r="D87" s="53"/>
      <c r="E87" s="53"/>
      <c r="F87" s="53"/>
      <c r="G87" s="53"/>
      <c r="H87" s="53"/>
      <c r="I87" s="53"/>
      <c r="J87" s="53"/>
      <c r="K87" s="53"/>
      <c r="L87" s="53"/>
      <c r="M87" s="53"/>
      <c r="N87" s="53"/>
      <c r="O87" s="53"/>
      <c r="P87" s="53"/>
    </row>
    <row r="88" spans="1:233" s="226" customFormat="1" ht="15" customHeight="1">
      <c r="A88" s="53"/>
      <c r="B88" s="53"/>
      <c r="C88" s="53"/>
      <c r="D88" s="53"/>
      <c r="E88" s="53"/>
      <c r="F88" s="53"/>
      <c r="G88" s="53"/>
      <c r="H88" s="53"/>
      <c r="I88" s="53"/>
      <c r="J88" s="53"/>
      <c r="K88" s="53"/>
      <c r="L88" s="53"/>
      <c r="M88" s="53"/>
      <c r="N88" s="53"/>
      <c r="O88" s="53"/>
      <c r="P88" s="53"/>
    </row>
    <row r="89" spans="1:233" s="77" customFormat="1" ht="20.100000000000001" customHeight="1">
      <c r="A89" s="53"/>
      <c r="B89" s="53"/>
      <c r="C89" s="53"/>
      <c r="D89" s="53"/>
      <c r="E89" s="53"/>
      <c r="F89" s="53"/>
      <c r="G89" s="53"/>
      <c r="H89" s="53"/>
      <c r="I89" s="53"/>
      <c r="J89" s="53"/>
      <c r="K89" s="53"/>
      <c r="L89" s="53"/>
      <c r="M89" s="53"/>
      <c r="N89" s="53"/>
      <c r="O89" s="53"/>
      <c r="P89" s="53"/>
      <c r="Q89" s="78"/>
      <c r="R89" s="78"/>
      <c r="S89" s="79"/>
      <c r="T89" s="80"/>
      <c r="U89" s="78"/>
      <c r="V89" s="78"/>
      <c r="W89" s="78"/>
      <c r="X89" s="78"/>
      <c r="Y89" s="79"/>
      <c r="Z89" s="80"/>
      <c r="AA89" s="78"/>
      <c r="AB89" s="78"/>
      <c r="AC89" s="78"/>
      <c r="AD89" s="78"/>
      <c r="AE89" s="79"/>
      <c r="AF89" s="80"/>
      <c r="AG89" s="78"/>
      <c r="AH89" s="78"/>
      <c r="AI89" s="78"/>
      <c r="AJ89" s="78"/>
      <c r="AK89" s="79"/>
      <c r="AL89" s="80"/>
      <c r="AM89" s="78"/>
      <c r="AN89" s="78"/>
      <c r="AO89" s="78"/>
      <c r="AP89" s="78"/>
      <c r="AQ89" s="79"/>
      <c r="AR89" s="80"/>
      <c r="AS89" s="78"/>
      <c r="AT89" s="78"/>
      <c r="AU89" s="78"/>
      <c r="AV89" s="78"/>
      <c r="AW89" s="79"/>
      <c r="AX89" s="80"/>
      <c r="AY89" s="78"/>
      <c r="AZ89" s="78"/>
      <c r="BA89" s="78"/>
      <c r="BB89" s="78"/>
      <c r="BC89" s="79"/>
      <c r="BD89" s="80"/>
      <c r="BE89" s="78"/>
      <c r="BF89" s="78"/>
      <c r="BG89" s="78"/>
      <c r="BH89" s="78"/>
      <c r="BI89" s="79"/>
      <c r="BJ89" s="80"/>
      <c r="BK89" s="78"/>
      <c r="BL89" s="78"/>
      <c r="BM89" s="78"/>
      <c r="BN89" s="78"/>
      <c r="BO89" s="79"/>
      <c r="BP89" s="80"/>
      <c r="BQ89" s="78"/>
      <c r="BR89" s="78"/>
      <c r="BS89" s="78"/>
      <c r="BT89" s="78"/>
      <c r="BU89" s="79"/>
      <c r="BV89" s="80"/>
      <c r="BW89" s="78"/>
      <c r="BX89" s="78"/>
      <c r="BY89" s="78"/>
      <c r="BZ89" s="78"/>
      <c r="CA89" s="79"/>
      <c r="CB89" s="80"/>
      <c r="CC89" s="78"/>
      <c r="CD89" s="78"/>
      <c r="CE89" s="78"/>
      <c r="CF89" s="78"/>
      <c r="CG89" s="79"/>
      <c r="CH89" s="80"/>
      <c r="CI89" s="78"/>
      <c r="CJ89" s="78"/>
      <c r="CK89" s="78"/>
      <c r="CL89" s="78"/>
      <c r="CM89" s="79"/>
      <c r="CN89" s="80"/>
      <c r="CO89" s="78"/>
      <c r="CP89" s="78"/>
      <c r="CQ89" s="78"/>
      <c r="CR89" s="78"/>
      <c r="CS89" s="79"/>
      <c r="CT89" s="80"/>
      <c r="CU89" s="78"/>
      <c r="CV89" s="78"/>
      <c r="CW89" s="78"/>
      <c r="CX89" s="78"/>
      <c r="CY89" s="79"/>
      <c r="CZ89" s="80"/>
      <c r="DA89" s="78"/>
      <c r="DB89" s="78"/>
      <c r="DC89" s="78"/>
      <c r="DD89" s="78"/>
      <c r="DE89" s="79"/>
      <c r="DF89" s="80"/>
      <c r="DG89" s="78"/>
      <c r="DH89" s="78"/>
      <c r="DI89" s="78"/>
      <c r="DJ89" s="78"/>
      <c r="DK89" s="79"/>
      <c r="DL89" s="80"/>
      <c r="DM89" s="78"/>
      <c r="DN89" s="78"/>
      <c r="DO89" s="78"/>
      <c r="DP89" s="78"/>
      <c r="DQ89" s="79"/>
      <c r="DR89" s="80"/>
      <c r="DS89" s="78"/>
      <c r="DT89" s="78"/>
      <c r="DU89" s="78"/>
      <c r="DV89" s="78"/>
      <c r="DW89" s="79"/>
      <c r="DX89" s="80"/>
      <c r="DY89" s="78"/>
      <c r="DZ89" s="78"/>
      <c r="EA89" s="78"/>
      <c r="EB89" s="78"/>
      <c r="EC89" s="79"/>
      <c r="ED89" s="80"/>
      <c r="EE89" s="78"/>
      <c r="EF89" s="78"/>
      <c r="EG89" s="78"/>
      <c r="EH89" s="78"/>
      <c r="EI89" s="79"/>
      <c r="EJ89" s="80"/>
      <c r="EK89" s="78"/>
      <c r="EL89" s="78"/>
      <c r="EM89" s="78"/>
      <c r="EN89" s="78"/>
      <c r="EO89" s="79"/>
      <c r="EP89" s="80"/>
      <c r="EQ89" s="78"/>
      <c r="ER89" s="78"/>
      <c r="ES89" s="78"/>
      <c r="ET89" s="78"/>
      <c r="EU89" s="79"/>
      <c r="EV89" s="80"/>
      <c r="EW89" s="78"/>
      <c r="EX89" s="78"/>
      <c r="EY89" s="78"/>
      <c r="EZ89" s="78"/>
      <c r="FA89" s="79"/>
      <c r="FB89" s="80"/>
      <c r="FC89" s="78"/>
      <c r="FD89" s="78"/>
      <c r="FE89" s="78"/>
      <c r="FF89" s="78"/>
      <c r="FG89" s="79"/>
      <c r="FH89" s="80"/>
      <c r="FI89" s="78"/>
      <c r="FJ89" s="78"/>
      <c r="FK89" s="78"/>
      <c r="FL89" s="78"/>
      <c r="FM89" s="79"/>
      <c r="FN89" s="80"/>
      <c r="FO89" s="78"/>
      <c r="FP89" s="78"/>
      <c r="FQ89" s="78"/>
      <c r="FR89" s="78"/>
      <c r="FS89" s="79"/>
      <c r="FT89" s="80"/>
      <c r="FU89" s="78"/>
      <c r="FV89" s="78"/>
      <c r="FW89" s="78"/>
      <c r="FX89" s="78"/>
      <c r="FY89" s="79"/>
      <c r="FZ89" s="80"/>
      <c r="GA89" s="78"/>
      <c r="GB89" s="78"/>
      <c r="GC89" s="78"/>
      <c r="GD89" s="78"/>
      <c r="GE89" s="79"/>
      <c r="GF89" s="80"/>
      <c r="GG89" s="78"/>
      <c r="GH89" s="78"/>
      <c r="GI89" s="78"/>
      <c r="GJ89" s="78"/>
      <c r="GK89" s="79"/>
      <c r="GL89" s="80"/>
      <c r="GM89" s="78"/>
      <c r="GN89" s="78"/>
      <c r="GO89" s="78"/>
      <c r="GP89" s="78"/>
      <c r="GQ89" s="79"/>
      <c r="GR89" s="80"/>
      <c r="GS89" s="78"/>
      <c r="GT89" s="78"/>
      <c r="GU89" s="78"/>
      <c r="GV89" s="78"/>
      <c r="GW89" s="79"/>
      <c r="GX89" s="80"/>
      <c r="GY89" s="78"/>
      <c r="GZ89" s="78"/>
      <c r="HA89" s="78"/>
      <c r="HB89" s="78"/>
      <c r="HC89" s="79"/>
      <c r="HD89" s="80"/>
      <c r="HE89" s="78"/>
      <c r="HF89" s="78"/>
      <c r="HG89" s="78"/>
      <c r="HH89" s="78"/>
      <c r="HI89" s="79"/>
      <c r="HJ89" s="80"/>
      <c r="HK89" s="78"/>
      <c r="HL89" s="78"/>
      <c r="HM89" s="78"/>
      <c r="HN89" s="78"/>
      <c r="HO89" s="79"/>
      <c r="HP89" s="80"/>
      <c r="HQ89" s="78"/>
      <c r="HR89" s="78"/>
      <c r="HS89" s="78"/>
      <c r="HT89" s="78"/>
      <c r="HU89" s="79"/>
      <c r="HV89" s="80"/>
      <c r="HW89" s="78"/>
      <c r="HX89" s="78"/>
      <c r="HY89" s="78"/>
    </row>
  </sheetData>
  <mergeCells count="44">
    <mergeCell ref="A18:P19"/>
    <mergeCell ref="B15:C16"/>
    <mergeCell ref="G15:G16"/>
    <mergeCell ref="H15:H16"/>
    <mergeCell ref="F15:F16"/>
    <mergeCell ref="A17:K17"/>
    <mergeCell ref="A15:A16"/>
    <mergeCell ref="O13:O14"/>
    <mergeCell ref="A1:P1"/>
    <mergeCell ref="A2:P2"/>
    <mergeCell ref="A3:P3"/>
    <mergeCell ref="A4:P4"/>
    <mergeCell ref="A5:P5"/>
    <mergeCell ref="H13:H14"/>
    <mergeCell ref="B6:P6"/>
    <mergeCell ref="A11:A12"/>
    <mergeCell ref="B11:C12"/>
    <mergeCell ref="A13:A14"/>
    <mergeCell ref="B13:C14"/>
    <mergeCell ref="B7:P7"/>
    <mergeCell ref="B8:P8"/>
    <mergeCell ref="B9:P9"/>
    <mergeCell ref="A10:P10"/>
    <mergeCell ref="D11:E11"/>
    <mergeCell ref="F12:H12"/>
    <mergeCell ref="F11:K11"/>
    <mergeCell ref="I12:K12"/>
    <mergeCell ref="N13:N14"/>
    <mergeCell ref="P13:P14"/>
    <mergeCell ref="N15:N16"/>
    <mergeCell ref="O15:O16"/>
    <mergeCell ref="P15:P16"/>
    <mergeCell ref="F13:F14"/>
    <mergeCell ref="J13:J14"/>
    <mergeCell ref="L13:L14"/>
    <mergeCell ref="M13:M14"/>
    <mergeCell ref="J15:J16"/>
    <mergeCell ref="L15:L16"/>
    <mergeCell ref="M15:M16"/>
    <mergeCell ref="I13:I14"/>
    <mergeCell ref="I15:I16"/>
    <mergeCell ref="K13:K14"/>
    <mergeCell ref="K15:K16"/>
    <mergeCell ref="G13:G14"/>
  </mergeCells>
  <printOptions horizontalCentered="1"/>
  <pageMargins left="0.51181102362204722" right="0.51181102362204722" top="0.74803149606299213" bottom="0.74803149606299213" header="0.31496062992125984" footer="0.31496062992125984"/>
  <pageSetup paperSize="9" scale="67" firstPageNumber="25" fitToHeight="100" orientation="landscape" r:id="rId1"/>
  <headerFooter scaleWithDoc="0">
    <oddHeader>&amp;RPágina &amp;P de &amp;N</oddHeader>
    <oddFooter>&amp;R&amp;G</oddFooter>
  </headerFooter>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Plan78">
    <tabColor theme="7"/>
  </sheetPr>
  <dimension ref="A1:P33"/>
  <sheetViews>
    <sheetView showGridLines="0" showZeros="0" view="pageBreakPreview" zoomScale="85" zoomScaleNormal="100" zoomScaleSheetLayoutView="85" workbookViewId="0">
      <selection activeCell="F21" sqref="F21"/>
    </sheetView>
  </sheetViews>
  <sheetFormatPr defaultColWidth="11.42578125" defaultRowHeight="12.75"/>
  <cols>
    <col min="1" max="1" width="0.7109375" style="64" customWidth="1"/>
    <col min="2" max="2" width="15.140625" style="64" customWidth="1"/>
    <col min="3" max="3" width="0.7109375" style="64" customWidth="1"/>
    <col min="4" max="4" width="15.7109375" style="64" customWidth="1"/>
    <col min="5" max="5" width="53.7109375" style="64" customWidth="1"/>
    <col min="6" max="6" width="10.7109375" style="65" bestFit="1" customWidth="1"/>
    <col min="7" max="7" width="7.7109375" style="65" customWidth="1"/>
    <col min="8" max="8" width="0.7109375" style="65" customWidth="1"/>
    <col min="9" max="9" width="7.7109375" style="65" customWidth="1"/>
    <col min="10" max="10" width="13.7109375" style="65" customWidth="1"/>
    <col min="11" max="11" width="0.7109375" style="65" customWidth="1"/>
    <col min="12" max="12" width="13.7109375" style="65" customWidth="1"/>
    <col min="13" max="13" width="30.28515625" style="65" customWidth="1"/>
    <col min="14" max="14" width="0.7109375" style="64" customWidth="1"/>
    <col min="15" max="15" width="14.28515625" style="64" hidden="1" customWidth="1"/>
    <col min="16" max="16" width="0" style="64" hidden="1" customWidth="1"/>
    <col min="17" max="18" width="11.42578125" style="64"/>
    <col min="19" max="19" width="25.85546875" style="64" customWidth="1"/>
    <col min="20" max="41" width="11.42578125" style="64"/>
    <col min="42" max="42" width="0.7109375" style="64" customWidth="1"/>
    <col min="43" max="43" width="15.140625" style="64" customWidth="1"/>
    <col min="44" max="44" width="0.7109375" style="64" customWidth="1"/>
    <col min="45" max="45" width="56.140625" style="64" customWidth="1"/>
    <col min="46" max="46" width="0.7109375" style="64" customWidth="1"/>
    <col min="47" max="47" width="9.140625" style="64" customWidth="1"/>
    <col min="48" max="48" width="6" style="64" customWidth="1"/>
    <col min="49" max="49" width="0.7109375" style="64" customWidth="1"/>
    <col min="50" max="50" width="7.140625" style="64" customWidth="1"/>
    <col min="51" max="51" width="6.5703125" style="64" customWidth="1"/>
    <col min="52" max="52" width="0.7109375" style="64" customWidth="1"/>
    <col min="53" max="53" width="7.85546875" style="64" customWidth="1"/>
    <col min="54" max="54" width="10.5703125" style="64" customWidth="1"/>
    <col min="55" max="55" width="0.7109375" style="64" customWidth="1"/>
    <col min="56" max="297" width="11.42578125" style="64"/>
    <col min="298" max="298" width="0.7109375" style="64" customWidth="1"/>
    <col min="299" max="299" width="15.140625" style="64" customWidth="1"/>
    <col min="300" max="300" width="0.7109375" style="64" customWidth="1"/>
    <col min="301" max="301" width="56.140625" style="64" customWidth="1"/>
    <col min="302" max="302" width="0.7109375" style="64" customWidth="1"/>
    <col min="303" max="303" width="9.140625" style="64" customWidth="1"/>
    <col min="304" max="304" width="6" style="64" customWidth="1"/>
    <col min="305" max="305" width="0.7109375" style="64" customWidth="1"/>
    <col min="306" max="306" width="7.140625" style="64" customWidth="1"/>
    <col min="307" max="307" width="6.5703125" style="64" customWidth="1"/>
    <col min="308" max="308" width="0.7109375" style="64" customWidth="1"/>
    <col min="309" max="309" width="7.85546875" style="64" customWidth="1"/>
    <col min="310" max="310" width="10.5703125" style="64" customWidth="1"/>
    <col min="311" max="311" width="0.7109375" style="64" customWidth="1"/>
    <col min="312" max="553" width="11.42578125" style="64"/>
    <col min="554" max="554" width="0.7109375" style="64" customWidth="1"/>
    <col min="555" max="555" width="15.140625" style="64" customWidth="1"/>
    <col min="556" max="556" width="0.7109375" style="64" customWidth="1"/>
    <col min="557" max="557" width="56.140625" style="64" customWidth="1"/>
    <col min="558" max="558" width="0.7109375" style="64" customWidth="1"/>
    <col min="559" max="559" width="9.140625" style="64" customWidth="1"/>
    <col min="560" max="560" width="6" style="64" customWidth="1"/>
    <col min="561" max="561" width="0.7109375" style="64" customWidth="1"/>
    <col min="562" max="562" width="7.140625" style="64" customWidth="1"/>
    <col min="563" max="563" width="6.5703125" style="64" customWidth="1"/>
    <col min="564" max="564" width="0.7109375" style="64" customWidth="1"/>
    <col min="565" max="565" width="7.85546875" style="64" customWidth="1"/>
    <col min="566" max="566" width="10.5703125" style="64" customWidth="1"/>
    <col min="567" max="567" width="0.7109375" style="64" customWidth="1"/>
    <col min="568" max="809" width="11.42578125" style="64"/>
    <col min="810" max="810" width="0.7109375" style="64" customWidth="1"/>
    <col min="811" max="811" width="15.140625" style="64" customWidth="1"/>
    <col min="812" max="812" width="0.7109375" style="64" customWidth="1"/>
    <col min="813" max="813" width="56.140625" style="64" customWidth="1"/>
    <col min="814" max="814" width="0.7109375" style="64" customWidth="1"/>
    <col min="815" max="815" width="9.140625" style="64" customWidth="1"/>
    <col min="816" max="816" width="6" style="64" customWidth="1"/>
    <col min="817" max="817" width="0.7109375" style="64" customWidth="1"/>
    <col min="818" max="818" width="7.140625" style="64" customWidth="1"/>
    <col min="819" max="819" width="6.5703125" style="64" customWidth="1"/>
    <col min="820" max="820" width="0.7109375" style="64" customWidth="1"/>
    <col min="821" max="821" width="7.85546875" style="64" customWidth="1"/>
    <col min="822" max="822" width="10.5703125" style="64" customWidth="1"/>
    <col min="823" max="823" width="0.7109375" style="64" customWidth="1"/>
    <col min="824" max="1065" width="11.42578125" style="64"/>
    <col min="1066" max="1066" width="0.7109375" style="64" customWidth="1"/>
    <col min="1067" max="1067" width="15.140625" style="64" customWidth="1"/>
    <col min="1068" max="1068" width="0.7109375" style="64" customWidth="1"/>
    <col min="1069" max="1069" width="56.140625" style="64" customWidth="1"/>
    <col min="1070" max="1070" width="0.7109375" style="64" customWidth="1"/>
    <col min="1071" max="1071" width="9.140625" style="64" customWidth="1"/>
    <col min="1072" max="1072" width="6" style="64" customWidth="1"/>
    <col min="1073" max="1073" width="0.7109375" style="64" customWidth="1"/>
    <col min="1074" max="1074" width="7.140625" style="64" customWidth="1"/>
    <col min="1075" max="1075" width="6.5703125" style="64" customWidth="1"/>
    <col min="1076" max="1076" width="0.7109375" style="64" customWidth="1"/>
    <col min="1077" max="1077" width="7.85546875" style="64" customWidth="1"/>
    <col min="1078" max="1078" width="10.5703125" style="64" customWidth="1"/>
    <col min="1079" max="1079" width="0.7109375" style="64" customWidth="1"/>
    <col min="1080" max="1321" width="11.42578125" style="64"/>
    <col min="1322" max="1322" width="0.7109375" style="64" customWidth="1"/>
    <col min="1323" max="1323" width="15.140625" style="64" customWidth="1"/>
    <col min="1324" max="1324" width="0.7109375" style="64" customWidth="1"/>
    <col min="1325" max="1325" width="56.140625" style="64" customWidth="1"/>
    <col min="1326" max="1326" width="0.7109375" style="64" customWidth="1"/>
    <col min="1327" max="1327" width="9.140625" style="64" customWidth="1"/>
    <col min="1328" max="1328" width="6" style="64" customWidth="1"/>
    <col min="1329" max="1329" width="0.7109375" style="64" customWidth="1"/>
    <col min="1330" max="1330" width="7.140625" style="64" customWidth="1"/>
    <col min="1331" max="1331" width="6.5703125" style="64" customWidth="1"/>
    <col min="1332" max="1332" width="0.7109375" style="64" customWidth="1"/>
    <col min="1333" max="1333" width="7.85546875" style="64" customWidth="1"/>
    <col min="1334" max="1334" width="10.5703125" style="64" customWidth="1"/>
    <col min="1335" max="1335" width="0.7109375" style="64" customWidth="1"/>
    <col min="1336" max="1577" width="11.42578125" style="64"/>
    <col min="1578" max="1578" width="0.7109375" style="64" customWidth="1"/>
    <col min="1579" max="1579" width="15.140625" style="64" customWidth="1"/>
    <col min="1580" max="1580" width="0.7109375" style="64" customWidth="1"/>
    <col min="1581" max="1581" width="56.140625" style="64" customWidth="1"/>
    <col min="1582" max="1582" width="0.7109375" style="64" customWidth="1"/>
    <col min="1583" max="1583" width="9.140625" style="64" customWidth="1"/>
    <col min="1584" max="1584" width="6" style="64" customWidth="1"/>
    <col min="1585" max="1585" width="0.7109375" style="64" customWidth="1"/>
    <col min="1586" max="1586" width="7.140625" style="64" customWidth="1"/>
    <col min="1587" max="1587" width="6.5703125" style="64" customWidth="1"/>
    <col min="1588" max="1588" width="0.7109375" style="64" customWidth="1"/>
    <col min="1589" max="1589" width="7.85546875" style="64" customWidth="1"/>
    <col min="1590" max="1590" width="10.5703125" style="64" customWidth="1"/>
    <col min="1591" max="1591" width="0.7109375" style="64" customWidth="1"/>
    <col min="1592" max="1833" width="11.42578125" style="64"/>
    <col min="1834" max="1834" width="0.7109375" style="64" customWidth="1"/>
    <col min="1835" max="1835" width="15.140625" style="64" customWidth="1"/>
    <col min="1836" max="1836" width="0.7109375" style="64" customWidth="1"/>
    <col min="1837" max="1837" width="56.140625" style="64" customWidth="1"/>
    <col min="1838" max="1838" width="0.7109375" style="64" customWidth="1"/>
    <col min="1839" max="1839" width="9.140625" style="64" customWidth="1"/>
    <col min="1840" max="1840" width="6" style="64" customWidth="1"/>
    <col min="1841" max="1841" width="0.7109375" style="64" customWidth="1"/>
    <col min="1842" max="1842" width="7.140625" style="64" customWidth="1"/>
    <col min="1843" max="1843" width="6.5703125" style="64" customWidth="1"/>
    <col min="1844" max="1844" width="0.7109375" style="64" customWidth="1"/>
    <col min="1845" max="1845" width="7.85546875" style="64" customWidth="1"/>
    <col min="1846" max="1846" width="10.5703125" style="64" customWidth="1"/>
    <col min="1847" max="1847" width="0.7109375" style="64" customWidth="1"/>
    <col min="1848" max="2089" width="11.42578125" style="64"/>
    <col min="2090" max="2090" width="0.7109375" style="64" customWidth="1"/>
    <col min="2091" max="2091" width="15.140625" style="64" customWidth="1"/>
    <col min="2092" max="2092" width="0.7109375" style="64" customWidth="1"/>
    <col min="2093" max="2093" width="56.140625" style="64" customWidth="1"/>
    <col min="2094" max="2094" width="0.7109375" style="64" customWidth="1"/>
    <col min="2095" max="2095" width="9.140625" style="64" customWidth="1"/>
    <col min="2096" max="2096" width="6" style="64" customWidth="1"/>
    <col min="2097" max="2097" width="0.7109375" style="64" customWidth="1"/>
    <col min="2098" max="2098" width="7.140625" style="64" customWidth="1"/>
    <col min="2099" max="2099" width="6.5703125" style="64" customWidth="1"/>
    <col min="2100" max="2100" width="0.7109375" style="64" customWidth="1"/>
    <col min="2101" max="2101" width="7.85546875" style="64" customWidth="1"/>
    <col min="2102" max="2102" width="10.5703125" style="64" customWidth="1"/>
    <col min="2103" max="2103" width="0.7109375" style="64" customWidth="1"/>
    <col min="2104" max="2345" width="11.42578125" style="64"/>
    <col min="2346" max="2346" width="0.7109375" style="64" customWidth="1"/>
    <col min="2347" max="2347" width="15.140625" style="64" customWidth="1"/>
    <col min="2348" max="2348" width="0.7109375" style="64" customWidth="1"/>
    <col min="2349" max="2349" width="56.140625" style="64" customWidth="1"/>
    <col min="2350" max="2350" width="0.7109375" style="64" customWidth="1"/>
    <col min="2351" max="2351" width="9.140625" style="64" customWidth="1"/>
    <col min="2352" max="2352" width="6" style="64" customWidth="1"/>
    <col min="2353" max="2353" width="0.7109375" style="64" customWidth="1"/>
    <col min="2354" max="2354" width="7.140625" style="64" customWidth="1"/>
    <col min="2355" max="2355" width="6.5703125" style="64" customWidth="1"/>
    <col min="2356" max="2356" width="0.7109375" style="64" customWidth="1"/>
    <col min="2357" max="2357" width="7.85546875" style="64" customWidth="1"/>
    <col min="2358" max="2358" width="10.5703125" style="64" customWidth="1"/>
    <col min="2359" max="2359" width="0.7109375" style="64" customWidth="1"/>
    <col min="2360" max="2601" width="11.42578125" style="64"/>
    <col min="2602" max="2602" width="0.7109375" style="64" customWidth="1"/>
    <col min="2603" max="2603" width="15.140625" style="64" customWidth="1"/>
    <col min="2604" max="2604" width="0.7109375" style="64" customWidth="1"/>
    <col min="2605" max="2605" width="56.140625" style="64" customWidth="1"/>
    <col min="2606" max="2606" width="0.7109375" style="64" customWidth="1"/>
    <col min="2607" max="2607" width="9.140625" style="64" customWidth="1"/>
    <col min="2608" max="2608" width="6" style="64" customWidth="1"/>
    <col min="2609" max="2609" width="0.7109375" style="64" customWidth="1"/>
    <col min="2610" max="2610" width="7.140625" style="64" customWidth="1"/>
    <col min="2611" max="2611" width="6.5703125" style="64" customWidth="1"/>
    <col min="2612" max="2612" width="0.7109375" style="64" customWidth="1"/>
    <col min="2613" max="2613" width="7.85546875" style="64" customWidth="1"/>
    <col min="2614" max="2614" width="10.5703125" style="64" customWidth="1"/>
    <col min="2615" max="2615" width="0.7109375" style="64" customWidth="1"/>
    <col min="2616" max="2857" width="11.42578125" style="64"/>
    <col min="2858" max="2858" width="0.7109375" style="64" customWidth="1"/>
    <col min="2859" max="2859" width="15.140625" style="64" customWidth="1"/>
    <col min="2860" max="2860" width="0.7109375" style="64" customWidth="1"/>
    <col min="2861" max="2861" width="56.140625" style="64" customWidth="1"/>
    <col min="2862" max="2862" width="0.7109375" style="64" customWidth="1"/>
    <col min="2863" max="2863" width="9.140625" style="64" customWidth="1"/>
    <col min="2864" max="2864" width="6" style="64" customWidth="1"/>
    <col min="2865" max="2865" width="0.7109375" style="64" customWidth="1"/>
    <col min="2866" max="2866" width="7.140625" style="64" customWidth="1"/>
    <col min="2867" max="2867" width="6.5703125" style="64" customWidth="1"/>
    <col min="2868" max="2868" width="0.7109375" style="64" customWidth="1"/>
    <col min="2869" max="2869" width="7.85546875" style="64" customWidth="1"/>
    <col min="2870" max="2870" width="10.5703125" style="64" customWidth="1"/>
    <col min="2871" max="2871" width="0.7109375" style="64" customWidth="1"/>
    <col min="2872" max="3113" width="11.42578125" style="64"/>
    <col min="3114" max="3114" width="0.7109375" style="64" customWidth="1"/>
    <col min="3115" max="3115" width="15.140625" style="64" customWidth="1"/>
    <col min="3116" max="3116" width="0.7109375" style="64" customWidth="1"/>
    <col min="3117" max="3117" width="56.140625" style="64" customWidth="1"/>
    <col min="3118" max="3118" width="0.7109375" style="64" customWidth="1"/>
    <col min="3119" max="3119" width="9.140625" style="64" customWidth="1"/>
    <col min="3120" max="3120" width="6" style="64" customWidth="1"/>
    <col min="3121" max="3121" width="0.7109375" style="64" customWidth="1"/>
    <col min="3122" max="3122" width="7.140625" style="64" customWidth="1"/>
    <col min="3123" max="3123" width="6.5703125" style="64" customWidth="1"/>
    <col min="3124" max="3124" width="0.7109375" style="64" customWidth="1"/>
    <col min="3125" max="3125" width="7.85546875" style="64" customWidth="1"/>
    <col min="3126" max="3126" width="10.5703125" style="64" customWidth="1"/>
    <col min="3127" max="3127" width="0.7109375" style="64" customWidth="1"/>
    <col min="3128" max="3369" width="11.42578125" style="64"/>
    <col min="3370" max="3370" width="0.7109375" style="64" customWidth="1"/>
    <col min="3371" max="3371" width="15.140625" style="64" customWidth="1"/>
    <col min="3372" max="3372" width="0.7109375" style="64" customWidth="1"/>
    <col min="3373" max="3373" width="56.140625" style="64" customWidth="1"/>
    <col min="3374" max="3374" width="0.7109375" style="64" customWidth="1"/>
    <col min="3375" max="3375" width="9.140625" style="64" customWidth="1"/>
    <col min="3376" max="3376" width="6" style="64" customWidth="1"/>
    <col min="3377" max="3377" width="0.7109375" style="64" customWidth="1"/>
    <col min="3378" max="3378" width="7.140625" style="64" customWidth="1"/>
    <col min="3379" max="3379" width="6.5703125" style="64" customWidth="1"/>
    <col min="3380" max="3380" width="0.7109375" style="64" customWidth="1"/>
    <col min="3381" max="3381" width="7.85546875" style="64" customWidth="1"/>
    <col min="3382" max="3382" width="10.5703125" style="64" customWidth="1"/>
    <col min="3383" max="3383" width="0.7109375" style="64" customWidth="1"/>
    <col min="3384" max="3625" width="11.42578125" style="64"/>
    <col min="3626" max="3626" width="0.7109375" style="64" customWidth="1"/>
    <col min="3627" max="3627" width="15.140625" style="64" customWidth="1"/>
    <col min="3628" max="3628" width="0.7109375" style="64" customWidth="1"/>
    <col min="3629" max="3629" width="56.140625" style="64" customWidth="1"/>
    <col min="3630" max="3630" width="0.7109375" style="64" customWidth="1"/>
    <col min="3631" max="3631" width="9.140625" style="64" customWidth="1"/>
    <col min="3632" max="3632" width="6" style="64" customWidth="1"/>
    <col min="3633" max="3633" width="0.7109375" style="64" customWidth="1"/>
    <col min="3634" max="3634" width="7.140625" style="64" customWidth="1"/>
    <col min="3635" max="3635" width="6.5703125" style="64" customWidth="1"/>
    <col min="3636" max="3636" width="0.7109375" style="64" customWidth="1"/>
    <col min="3637" max="3637" width="7.85546875" style="64" customWidth="1"/>
    <col min="3638" max="3638" width="10.5703125" style="64" customWidth="1"/>
    <col min="3639" max="3639" width="0.7109375" style="64" customWidth="1"/>
    <col min="3640" max="3881" width="11.42578125" style="64"/>
    <col min="3882" max="3882" width="0.7109375" style="64" customWidth="1"/>
    <col min="3883" max="3883" width="15.140625" style="64" customWidth="1"/>
    <col min="3884" max="3884" width="0.7109375" style="64" customWidth="1"/>
    <col min="3885" max="3885" width="56.140625" style="64" customWidth="1"/>
    <col min="3886" max="3886" width="0.7109375" style="64" customWidth="1"/>
    <col min="3887" max="3887" width="9.140625" style="64" customWidth="1"/>
    <col min="3888" max="3888" width="6" style="64" customWidth="1"/>
    <col min="3889" max="3889" width="0.7109375" style="64" customWidth="1"/>
    <col min="3890" max="3890" width="7.140625" style="64" customWidth="1"/>
    <col min="3891" max="3891" width="6.5703125" style="64" customWidth="1"/>
    <col min="3892" max="3892" width="0.7109375" style="64" customWidth="1"/>
    <col min="3893" max="3893" width="7.85546875" style="64" customWidth="1"/>
    <col min="3894" max="3894" width="10.5703125" style="64" customWidth="1"/>
    <col min="3895" max="3895" width="0.7109375" style="64" customWidth="1"/>
    <col min="3896" max="4137" width="11.42578125" style="64"/>
    <col min="4138" max="4138" width="0.7109375" style="64" customWidth="1"/>
    <col min="4139" max="4139" width="15.140625" style="64" customWidth="1"/>
    <col min="4140" max="4140" width="0.7109375" style="64" customWidth="1"/>
    <col min="4141" max="4141" width="56.140625" style="64" customWidth="1"/>
    <col min="4142" max="4142" width="0.7109375" style="64" customWidth="1"/>
    <col min="4143" max="4143" width="9.140625" style="64" customWidth="1"/>
    <col min="4144" max="4144" width="6" style="64" customWidth="1"/>
    <col min="4145" max="4145" width="0.7109375" style="64" customWidth="1"/>
    <col min="4146" max="4146" width="7.140625" style="64" customWidth="1"/>
    <col min="4147" max="4147" width="6.5703125" style="64" customWidth="1"/>
    <col min="4148" max="4148" width="0.7109375" style="64" customWidth="1"/>
    <col min="4149" max="4149" width="7.85546875" style="64" customWidth="1"/>
    <col min="4150" max="4150" width="10.5703125" style="64" customWidth="1"/>
    <col min="4151" max="4151" width="0.7109375" style="64" customWidth="1"/>
    <col min="4152" max="4393" width="11.42578125" style="64"/>
    <col min="4394" max="4394" width="0.7109375" style="64" customWidth="1"/>
    <col min="4395" max="4395" width="15.140625" style="64" customWidth="1"/>
    <col min="4396" max="4396" width="0.7109375" style="64" customWidth="1"/>
    <col min="4397" max="4397" width="56.140625" style="64" customWidth="1"/>
    <col min="4398" max="4398" width="0.7109375" style="64" customWidth="1"/>
    <col min="4399" max="4399" width="9.140625" style="64" customWidth="1"/>
    <col min="4400" max="4400" width="6" style="64" customWidth="1"/>
    <col min="4401" max="4401" width="0.7109375" style="64" customWidth="1"/>
    <col min="4402" max="4402" width="7.140625" style="64" customWidth="1"/>
    <col min="4403" max="4403" width="6.5703125" style="64" customWidth="1"/>
    <col min="4404" max="4404" width="0.7109375" style="64" customWidth="1"/>
    <col min="4405" max="4405" width="7.85546875" style="64" customWidth="1"/>
    <col min="4406" max="4406" width="10.5703125" style="64" customWidth="1"/>
    <col min="4407" max="4407" width="0.7109375" style="64" customWidth="1"/>
    <col min="4408" max="4649" width="11.42578125" style="64"/>
    <col min="4650" max="4650" width="0.7109375" style="64" customWidth="1"/>
    <col min="4651" max="4651" width="15.140625" style="64" customWidth="1"/>
    <col min="4652" max="4652" width="0.7109375" style="64" customWidth="1"/>
    <col min="4653" max="4653" width="56.140625" style="64" customWidth="1"/>
    <col min="4654" max="4654" width="0.7109375" style="64" customWidth="1"/>
    <col min="4655" max="4655" width="9.140625" style="64" customWidth="1"/>
    <col min="4656" max="4656" width="6" style="64" customWidth="1"/>
    <col min="4657" max="4657" width="0.7109375" style="64" customWidth="1"/>
    <col min="4658" max="4658" width="7.140625" style="64" customWidth="1"/>
    <col min="4659" max="4659" width="6.5703125" style="64" customWidth="1"/>
    <col min="4660" max="4660" width="0.7109375" style="64" customWidth="1"/>
    <col min="4661" max="4661" width="7.85546875" style="64" customWidth="1"/>
    <col min="4662" max="4662" width="10.5703125" style="64" customWidth="1"/>
    <col min="4663" max="4663" width="0.7109375" style="64" customWidth="1"/>
    <col min="4664" max="4905" width="11.42578125" style="64"/>
    <col min="4906" max="4906" width="0.7109375" style="64" customWidth="1"/>
    <col min="4907" max="4907" width="15.140625" style="64" customWidth="1"/>
    <col min="4908" max="4908" width="0.7109375" style="64" customWidth="1"/>
    <col min="4909" max="4909" width="56.140625" style="64" customWidth="1"/>
    <col min="4910" max="4910" width="0.7109375" style="64" customWidth="1"/>
    <col min="4911" max="4911" width="9.140625" style="64" customWidth="1"/>
    <col min="4912" max="4912" width="6" style="64" customWidth="1"/>
    <col min="4913" max="4913" width="0.7109375" style="64" customWidth="1"/>
    <col min="4914" max="4914" width="7.140625" style="64" customWidth="1"/>
    <col min="4915" max="4915" width="6.5703125" style="64" customWidth="1"/>
    <col min="4916" max="4916" width="0.7109375" style="64" customWidth="1"/>
    <col min="4917" max="4917" width="7.85546875" style="64" customWidth="1"/>
    <col min="4918" max="4918" width="10.5703125" style="64" customWidth="1"/>
    <col min="4919" max="4919" width="0.7109375" style="64" customWidth="1"/>
    <col min="4920" max="5161" width="11.42578125" style="64"/>
    <col min="5162" max="5162" width="0.7109375" style="64" customWidth="1"/>
    <col min="5163" max="5163" width="15.140625" style="64" customWidth="1"/>
    <col min="5164" max="5164" width="0.7109375" style="64" customWidth="1"/>
    <col min="5165" max="5165" width="56.140625" style="64" customWidth="1"/>
    <col min="5166" max="5166" width="0.7109375" style="64" customWidth="1"/>
    <col min="5167" max="5167" width="9.140625" style="64" customWidth="1"/>
    <col min="5168" max="5168" width="6" style="64" customWidth="1"/>
    <col min="5169" max="5169" width="0.7109375" style="64" customWidth="1"/>
    <col min="5170" max="5170" width="7.140625" style="64" customWidth="1"/>
    <col min="5171" max="5171" width="6.5703125" style="64" customWidth="1"/>
    <col min="5172" max="5172" width="0.7109375" style="64" customWidth="1"/>
    <col min="5173" max="5173" width="7.85546875" style="64" customWidth="1"/>
    <col min="5174" max="5174" width="10.5703125" style="64" customWidth="1"/>
    <col min="5175" max="5175" width="0.7109375" style="64" customWidth="1"/>
    <col min="5176" max="5417" width="11.42578125" style="64"/>
    <col min="5418" max="5418" width="0.7109375" style="64" customWidth="1"/>
    <col min="5419" max="5419" width="15.140625" style="64" customWidth="1"/>
    <col min="5420" max="5420" width="0.7109375" style="64" customWidth="1"/>
    <col min="5421" max="5421" width="56.140625" style="64" customWidth="1"/>
    <col min="5422" max="5422" width="0.7109375" style="64" customWidth="1"/>
    <col min="5423" max="5423" width="9.140625" style="64" customWidth="1"/>
    <col min="5424" max="5424" width="6" style="64" customWidth="1"/>
    <col min="5425" max="5425" width="0.7109375" style="64" customWidth="1"/>
    <col min="5426" max="5426" width="7.140625" style="64" customWidth="1"/>
    <col min="5427" max="5427" width="6.5703125" style="64" customWidth="1"/>
    <col min="5428" max="5428" width="0.7109375" style="64" customWidth="1"/>
    <col min="5429" max="5429" width="7.85546875" style="64" customWidth="1"/>
    <col min="5430" max="5430" width="10.5703125" style="64" customWidth="1"/>
    <col min="5431" max="5431" width="0.7109375" style="64" customWidth="1"/>
    <col min="5432" max="5673" width="11.42578125" style="64"/>
    <col min="5674" max="5674" width="0.7109375" style="64" customWidth="1"/>
    <col min="5675" max="5675" width="15.140625" style="64" customWidth="1"/>
    <col min="5676" max="5676" width="0.7109375" style="64" customWidth="1"/>
    <col min="5677" max="5677" width="56.140625" style="64" customWidth="1"/>
    <col min="5678" max="5678" width="0.7109375" style="64" customWidth="1"/>
    <col min="5679" max="5679" width="9.140625" style="64" customWidth="1"/>
    <col min="5680" max="5680" width="6" style="64" customWidth="1"/>
    <col min="5681" max="5681" width="0.7109375" style="64" customWidth="1"/>
    <col min="5682" max="5682" width="7.140625" style="64" customWidth="1"/>
    <col min="5683" max="5683" width="6.5703125" style="64" customWidth="1"/>
    <col min="5684" max="5684" width="0.7109375" style="64" customWidth="1"/>
    <col min="5685" max="5685" width="7.85546875" style="64" customWidth="1"/>
    <col min="5686" max="5686" width="10.5703125" style="64" customWidth="1"/>
    <col min="5687" max="5687" width="0.7109375" style="64" customWidth="1"/>
    <col min="5688" max="5929" width="11.42578125" style="64"/>
    <col min="5930" max="5930" width="0.7109375" style="64" customWidth="1"/>
    <col min="5931" max="5931" width="15.140625" style="64" customWidth="1"/>
    <col min="5932" max="5932" width="0.7109375" style="64" customWidth="1"/>
    <col min="5933" max="5933" width="56.140625" style="64" customWidth="1"/>
    <col min="5934" max="5934" width="0.7109375" style="64" customWidth="1"/>
    <col min="5935" max="5935" width="9.140625" style="64" customWidth="1"/>
    <col min="5936" max="5936" width="6" style="64" customWidth="1"/>
    <col min="5937" max="5937" width="0.7109375" style="64" customWidth="1"/>
    <col min="5938" max="5938" width="7.140625" style="64" customWidth="1"/>
    <col min="5939" max="5939" width="6.5703125" style="64" customWidth="1"/>
    <col min="5940" max="5940" width="0.7109375" style="64" customWidth="1"/>
    <col min="5941" max="5941" width="7.85546875" style="64" customWidth="1"/>
    <col min="5942" max="5942" width="10.5703125" style="64" customWidth="1"/>
    <col min="5943" max="5943" width="0.7109375" style="64" customWidth="1"/>
    <col min="5944" max="6185" width="11.42578125" style="64"/>
    <col min="6186" max="6186" width="0.7109375" style="64" customWidth="1"/>
    <col min="6187" max="6187" width="15.140625" style="64" customWidth="1"/>
    <col min="6188" max="6188" width="0.7109375" style="64" customWidth="1"/>
    <col min="6189" max="6189" width="56.140625" style="64" customWidth="1"/>
    <col min="6190" max="6190" width="0.7109375" style="64" customWidth="1"/>
    <col min="6191" max="6191" width="9.140625" style="64" customWidth="1"/>
    <col min="6192" max="6192" width="6" style="64" customWidth="1"/>
    <col min="6193" max="6193" width="0.7109375" style="64" customWidth="1"/>
    <col min="6194" max="6194" width="7.140625" style="64" customWidth="1"/>
    <col min="6195" max="6195" width="6.5703125" style="64" customWidth="1"/>
    <col min="6196" max="6196" width="0.7109375" style="64" customWidth="1"/>
    <col min="6197" max="6197" width="7.85546875" style="64" customWidth="1"/>
    <col min="6198" max="6198" width="10.5703125" style="64" customWidth="1"/>
    <col min="6199" max="6199" width="0.7109375" style="64" customWidth="1"/>
    <col min="6200" max="6441" width="11.42578125" style="64"/>
    <col min="6442" max="6442" width="0.7109375" style="64" customWidth="1"/>
    <col min="6443" max="6443" width="15.140625" style="64" customWidth="1"/>
    <col min="6444" max="6444" width="0.7109375" style="64" customWidth="1"/>
    <col min="6445" max="6445" width="56.140625" style="64" customWidth="1"/>
    <col min="6446" max="6446" width="0.7109375" style="64" customWidth="1"/>
    <col min="6447" max="6447" width="9.140625" style="64" customWidth="1"/>
    <col min="6448" max="6448" width="6" style="64" customWidth="1"/>
    <col min="6449" max="6449" width="0.7109375" style="64" customWidth="1"/>
    <col min="6450" max="6450" width="7.140625" style="64" customWidth="1"/>
    <col min="6451" max="6451" width="6.5703125" style="64" customWidth="1"/>
    <col min="6452" max="6452" width="0.7109375" style="64" customWidth="1"/>
    <col min="6453" max="6453" width="7.85546875" style="64" customWidth="1"/>
    <col min="6454" max="6454" width="10.5703125" style="64" customWidth="1"/>
    <col min="6455" max="6455" width="0.7109375" style="64" customWidth="1"/>
    <col min="6456" max="6697" width="11.42578125" style="64"/>
    <col min="6698" max="6698" width="0.7109375" style="64" customWidth="1"/>
    <col min="6699" max="6699" width="15.140625" style="64" customWidth="1"/>
    <col min="6700" max="6700" width="0.7109375" style="64" customWidth="1"/>
    <col min="6701" max="6701" width="56.140625" style="64" customWidth="1"/>
    <col min="6702" max="6702" width="0.7109375" style="64" customWidth="1"/>
    <col min="6703" max="6703" width="9.140625" style="64" customWidth="1"/>
    <col min="6704" max="6704" width="6" style="64" customWidth="1"/>
    <col min="6705" max="6705" width="0.7109375" style="64" customWidth="1"/>
    <col min="6706" max="6706" width="7.140625" style="64" customWidth="1"/>
    <col min="6707" max="6707" width="6.5703125" style="64" customWidth="1"/>
    <col min="6708" max="6708" width="0.7109375" style="64" customWidth="1"/>
    <col min="6709" max="6709" width="7.85546875" style="64" customWidth="1"/>
    <col min="6710" max="6710" width="10.5703125" style="64" customWidth="1"/>
    <col min="6711" max="6711" width="0.7109375" style="64" customWidth="1"/>
    <col min="6712" max="6953" width="11.42578125" style="64"/>
    <col min="6954" max="6954" width="0.7109375" style="64" customWidth="1"/>
    <col min="6955" max="6955" width="15.140625" style="64" customWidth="1"/>
    <col min="6956" max="6956" width="0.7109375" style="64" customWidth="1"/>
    <col min="6957" max="6957" width="56.140625" style="64" customWidth="1"/>
    <col min="6958" max="6958" width="0.7109375" style="64" customWidth="1"/>
    <col min="6959" max="6959" width="9.140625" style="64" customWidth="1"/>
    <col min="6960" max="6960" width="6" style="64" customWidth="1"/>
    <col min="6961" max="6961" width="0.7109375" style="64" customWidth="1"/>
    <col min="6962" max="6962" width="7.140625" style="64" customWidth="1"/>
    <col min="6963" max="6963" width="6.5703125" style="64" customWidth="1"/>
    <col min="6964" max="6964" width="0.7109375" style="64" customWidth="1"/>
    <col min="6965" max="6965" width="7.85546875" style="64" customWidth="1"/>
    <col min="6966" max="6966" width="10.5703125" style="64" customWidth="1"/>
    <col min="6967" max="6967" width="0.7109375" style="64" customWidth="1"/>
    <col min="6968" max="7209" width="11.42578125" style="64"/>
    <col min="7210" max="7210" width="0.7109375" style="64" customWidth="1"/>
    <col min="7211" max="7211" width="15.140625" style="64" customWidth="1"/>
    <col min="7212" max="7212" width="0.7109375" style="64" customWidth="1"/>
    <col min="7213" max="7213" width="56.140625" style="64" customWidth="1"/>
    <col min="7214" max="7214" width="0.7109375" style="64" customWidth="1"/>
    <col min="7215" max="7215" width="9.140625" style="64" customWidth="1"/>
    <col min="7216" max="7216" width="6" style="64" customWidth="1"/>
    <col min="7217" max="7217" width="0.7109375" style="64" customWidth="1"/>
    <col min="7218" max="7218" width="7.140625" style="64" customWidth="1"/>
    <col min="7219" max="7219" width="6.5703125" style="64" customWidth="1"/>
    <col min="7220" max="7220" width="0.7109375" style="64" customWidth="1"/>
    <col min="7221" max="7221" width="7.85546875" style="64" customWidth="1"/>
    <col min="7222" max="7222" width="10.5703125" style="64" customWidth="1"/>
    <col min="7223" max="7223" width="0.7109375" style="64" customWidth="1"/>
    <col min="7224" max="7465" width="11.42578125" style="64"/>
    <col min="7466" max="7466" width="0.7109375" style="64" customWidth="1"/>
    <col min="7467" max="7467" width="15.140625" style="64" customWidth="1"/>
    <col min="7468" max="7468" width="0.7109375" style="64" customWidth="1"/>
    <col min="7469" max="7469" width="56.140625" style="64" customWidth="1"/>
    <col min="7470" max="7470" width="0.7109375" style="64" customWidth="1"/>
    <col min="7471" max="7471" width="9.140625" style="64" customWidth="1"/>
    <col min="7472" max="7472" width="6" style="64" customWidth="1"/>
    <col min="7473" max="7473" width="0.7109375" style="64" customWidth="1"/>
    <col min="7474" max="7474" width="7.140625" style="64" customWidth="1"/>
    <col min="7475" max="7475" width="6.5703125" style="64" customWidth="1"/>
    <col min="7476" max="7476" width="0.7109375" style="64" customWidth="1"/>
    <col min="7477" max="7477" width="7.85546875" style="64" customWidth="1"/>
    <col min="7478" max="7478" width="10.5703125" style="64" customWidth="1"/>
    <col min="7479" max="7479" width="0.7109375" style="64" customWidth="1"/>
    <col min="7480" max="7721" width="11.42578125" style="64"/>
    <col min="7722" max="7722" width="0.7109375" style="64" customWidth="1"/>
    <col min="7723" max="7723" width="15.140625" style="64" customWidth="1"/>
    <col min="7724" max="7724" width="0.7109375" style="64" customWidth="1"/>
    <col min="7725" max="7725" width="56.140625" style="64" customWidth="1"/>
    <col min="7726" max="7726" width="0.7109375" style="64" customWidth="1"/>
    <col min="7727" max="7727" width="9.140625" style="64" customWidth="1"/>
    <col min="7728" max="7728" width="6" style="64" customWidth="1"/>
    <col min="7729" max="7729" width="0.7109375" style="64" customWidth="1"/>
    <col min="7730" max="7730" width="7.140625" style="64" customWidth="1"/>
    <col min="7731" max="7731" width="6.5703125" style="64" customWidth="1"/>
    <col min="7732" max="7732" width="0.7109375" style="64" customWidth="1"/>
    <col min="7733" max="7733" width="7.85546875" style="64" customWidth="1"/>
    <col min="7734" max="7734" width="10.5703125" style="64" customWidth="1"/>
    <col min="7735" max="7735" width="0.7109375" style="64" customWidth="1"/>
    <col min="7736" max="7977" width="11.42578125" style="64"/>
    <col min="7978" max="7978" width="0.7109375" style="64" customWidth="1"/>
    <col min="7979" max="7979" width="15.140625" style="64" customWidth="1"/>
    <col min="7980" max="7980" width="0.7109375" style="64" customWidth="1"/>
    <col min="7981" max="7981" width="56.140625" style="64" customWidth="1"/>
    <col min="7982" max="7982" width="0.7109375" style="64" customWidth="1"/>
    <col min="7983" max="7983" width="9.140625" style="64" customWidth="1"/>
    <col min="7984" max="7984" width="6" style="64" customWidth="1"/>
    <col min="7985" max="7985" width="0.7109375" style="64" customWidth="1"/>
    <col min="7986" max="7986" width="7.140625" style="64" customWidth="1"/>
    <col min="7987" max="7987" width="6.5703125" style="64" customWidth="1"/>
    <col min="7988" max="7988" width="0.7109375" style="64" customWidth="1"/>
    <col min="7989" max="7989" width="7.85546875" style="64" customWidth="1"/>
    <col min="7990" max="7990" width="10.5703125" style="64" customWidth="1"/>
    <col min="7991" max="7991" width="0.7109375" style="64" customWidth="1"/>
    <col min="7992" max="8233" width="11.42578125" style="64"/>
    <col min="8234" max="8234" width="0.7109375" style="64" customWidth="1"/>
    <col min="8235" max="8235" width="15.140625" style="64" customWidth="1"/>
    <col min="8236" max="8236" width="0.7109375" style="64" customWidth="1"/>
    <col min="8237" max="8237" width="56.140625" style="64" customWidth="1"/>
    <col min="8238" max="8238" width="0.7109375" style="64" customWidth="1"/>
    <col min="8239" max="8239" width="9.140625" style="64" customWidth="1"/>
    <col min="8240" max="8240" width="6" style="64" customWidth="1"/>
    <col min="8241" max="8241" width="0.7109375" style="64" customWidth="1"/>
    <col min="8242" max="8242" width="7.140625" style="64" customWidth="1"/>
    <col min="8243" max="8243" width="6.5703125" style="64" customWidth="1"/>
    <col min="8244" max="8244" width="0.7109375" style="64" customWidth="1"/>
    <col min="8245" max="8245" width="7.85546875" style="64" customWidth="1"/>
    <col min="8246" max="8246" width="10.5703125" style="64" customWidth="1"/>
    <col min="8247" max="8247" width="0.7109375" style="64" customWidth="1"/>
    <col min="8248" max="8489" width="11.42578125" style="64"/>
    <col min="8490" max="8490" width="0.7109375" style="64" customWidth="1"/>
    <col min="8491" max="8491" width="15.140625" style="64" customWidth="1"/>
    <col min="8492" max="8492" width="0.7109375" style="64" customWidth="1"/>
    <col min="8493" max="8493" width="56.140625" style="64" customWidth="1"/>
    <col min="8494" max="8494" width="0.7109375" style="64" customWidth="1"/>
    <col min="8495" max="8495" width="9.140625" style="64" customWidth="1"/>
    <col min="8496" max="8496" width="6" style="64" customWidth="1"/>
    <col min="8497" max="8497" width="0.7109375" style="64" customWidth="1"/>
    <col min="8498" max="8498" width="7.140625" style="64" customWidth="1"/>
    <col min="8499" max="8499" width="6.5703125" style="64" customWidth="1"/>
    <col min="8500" max="8500" width="0.7109375" style="64" customWidth="1"/>
    <col min="8501" max="8501" width="7.85546875" style="64" customWidth="1"/>
    <col min="8502" max="8502" width="10.5703125" style="64" customWidth="1"/>
    <col min="8503" max="8503" width="0.7109375" style="64" customWidth="1"/>
    <col min="8504" max="8745" width="11.42578125" style="64"/>
    <col min="8746" max="8746" width="0.7109375" style="64" customWidth="1"/>
    <col min="8747" max="8747" width="15.140625" style="64" customWidth="1"/>
    <col min="8748" max="8748" width="0.7109375" style="64" customWidth="1"/>
    <col min="8749" max="8749" width="56.140625" style="64" customWidth="1"/>
    <col min="8750" max="8750" width="0.7109375" style="64" customWidth="1"/>
    <col min="8751" max="8751" width="9.140625" style="64" customWidth="1"/>
    <col min="8752" max="8752" width="6" style="64" customWidth="1"/>
    <col min="8753" max="8753" width="0.7109375" style="64" customWidth="1"/>
    <col min="8754" max="8754" width="7.140625" style="64" customWidth="1"/>
    <col min="8755" max="8755" width="6.5703125" style="64" customWidth="1"/>
    <col min="8756" max="8756" width="0.7109375" style="64" customWidth="1"/>
    <col min="8757" max="8757" width="7.85546875" style="64" customWidth="1"/>
    <col min="8758" max="8758" width="10.5703125" style="64" customWidth="1"/>
    <col min="8759" max="8759" width="0.7109375" style="64" customWidth="1"/>
    <col min="8760" max="9001" width="11.42578125" style="64"/>
    <col min="9002" max="9002" width="0.7109375" style="64" customWidth="1"/>
    <col min="9003" max="9003" width="15.140625" style="64" customWidth="1"/>
    <col min="9004" max="9004" width="0.7109375" style="64" customWidth="1"/>
    <col min="9005" max="9005" width="56.140625" style="64" customWidth="1"/>
    <col min="9006" max="9006" width="0.7109375" style="64" customWidth="1"/>
    <col min="9007" max="9007" width="9.140625" style="64" customWidth="1"/>
    <col min="9008" max="9008" width="6" style="64" customWidth="1"/>
    <col min="9009" max="9009" width="0.7109375" style="64" customWidth="1"/>
    <col min="9010" max="9010" width="7.140625" style="64" customWidth="1"/>
    <col min="9011" max="9011" width="6.5703125" style="64" customWidth="1"/>
    <col min="9012" max="9012" width="0.7109375" style="64" customWidth="1"/>
    <col min="9013" max="9013" width="7.85546875" style="64" customWidth="1"/>
    <col min="9014" max="9014" width="10.5703125" style="64" customWidth="1"/>
    <col min="9015" max="9015" width="0.7109375" style="64" customWidth="1"/>
    <col min="9016" max="9257" width="11.42578125" style="64"/>
    <col min="9258" max="9258" width="0.7109375" style="64" customWidth="1"/>
    <col min="9259" max="9259" width="15.140625" style="64" customWidth="1"/>
    <col min="9260" max="9260" width="0.7109375" style="64" customWidth="1"/>
    <col min="9261" max="9261" width="56.140625" style="64" customWidth="1"/>
    <col min="9262" max="9262" width="0.7109375" style="64" customWidth="1"/>
    <col min="9263" max="9263" width="9.140625" style="64" customWidth="1"/>
    <col min="9264" max="9264" width="6" style="64" customWidth="1"/>
    <col min="9265" max="9265" width="0.7109375" style="64" customWidth="1"/>
    <col min="9266" max="9266" width="7.140625" style="64" customWidth="1"/>
    <col min="9267" max="9267" width="6.5703125" style="64" customWidth="1"/>
    <col min="9268" max="9268" width="0.7109375" style="64" customWidth="1"/>
    <col min="9269" max="9269" width="7.85546875" style="64" customWidth="1"/>
    <col min="9270" max="9270" width="10.5703125" style="64" customWidth="1"/>
    <col min="9271" max="9271" width="0.7109375" style="64" customWidth="1"/>
    <col min="9272" max="9513" width="11.42578125" style="64"/>
    <col min="9514" max="9514" width="0.7109375" style="64" customWidth="1"/>
    <col min="9515" max="9515" width="15.140625" style="64" customWidth="1"/>
    <col min="9516" max="9516" width="0.7109375" style="64" customWidth="1"/>
    <col min="9517" max="9517" width="56.140625" style="64" customWidth="1"/>
    <col min="9518" max="9518" width="0.7109375" style="64" customWidth="1"/>
    <col min="9519" max="9519" width="9.140625" style="64" customWidth="1"/>
    <col min="9520" max="9520" width="6" style="64" customWidth="1"/>
    <col min="9521" max="9521" width="0.7109375" style="64" customWidth="1"/>
    <col min="9522" max="9522" width="7.140625" style="64" customWidth="1"/>
    <col min="9523" max="9523" width="6.5703125" style="64" customWidth="1"/>
    <col min="9524" max="9524" width="0.7109375" style="64" customWidth="1"/>
    <col min="9525" max="9525" width="7.85546875" style="64" customWidth="1"/>
    <col min="9526" max="9526" width="10.5703125" style="64" customWidth="1"/>
    <col min="9527" max="9527" width="0.7109375" style="64" customWidth="1"/>
    <col min="9528" max="9769" width="11.42578125" style="64"/>
    <col min="9770" max="9770" width="0.7109375" style="64" customWidth="1"/>
    <col min="9771" max="9771" width="15.140625" style="64" customWidth="1"/>
    <col min="9772" max="9772" width="0.7109375" style="64" customWidth="1"/>
    <col min="9773" max="9773" width="56.140625" style="64" customWidth="1"/>
    <col min="9774" max="9774" width="0.7109375" style="64" customWidth="1"/>
    <col min="9775" max="9775" width="9.140625" style="64" customWidth="1"/>
    <col min="9776" max="9776" width="6" style="64" customWidth="1"/>
    <col min="9777" max="9777" width="0.7109375" style="64" customWidth="1"/>
    <col min="9778" max="9778" width="7.140625" style="64" customWidth="1"/>
    <col min="9779" max="9779" width="6.5703125" style="64" customWidth="1"/>
    <col min="9780" max="9780" width="0.7109375" style="64" customWidth="1"/>
    <col min="9781" max="9781" width="7.85546875" style="64" customWidth="1"/>
    <col min="9782" max="9782" width="10.5703125" style="64" customWidth="1"/>
    <col min="9783" max="9783" width="0.7109375" style="64" customWidth="1"/>
    <col min="9784" max="10025" width="11.42578125" style="64"/>
    <col min="10026" max="10026" width="0.7109375" style="64" customWidth="1"/>
    <col min="10027" max="10027" width="15.140625" style="64" customWidth="1"/>
    <col min="10028" max="10028" width="0.7109375" style="64" customWidth="1"/>
    <col min="10029" max="10029" width="56.140625" style="64" customWidth="1"/>
    <col min="10030" max="10030" width="0.7109375" style="64" customWidth="1"/>
    <col min="10031" max="10031" width="9.140625" style="64" customWidth="1"/>
    <col min="10032" max="10032" width="6" style="64" customWidth="1"/>
    <col min="10033" max="10033" width="0.7109375" style="64" customWidth="1"/>
    <col min="10034" max="10034" width="7.140625" style="64" customWidth="1"/>
    <col min="10035" max="10035" width="6.5703125" style="64" customWidth="1"/>
    <col min="10036" max="10036" width="0.7109375" style="64" customWidth="1"/>
    <col min="10037" max="10037" width="7.85546875" style="64" customWidth="1"/>
    <col min="10038" max="10038" width="10.5703125" style="64" customWidth="1"/>
    <col min="10039" max="10039" width="0.7109375" style="64" customWidth="1"/>
    <col min="10040" max="10281" width="11.42578125" style="64"/>
    <col min="10282" max="10282" width="0.7109375" style="64" customWidth="1"/>
    <col min="10283" max="10283" width="15.140625" style="64" customWidth="1"/>
    <col min="10284" max="10284" width="0.7109375" style="64" customWidth="1"/>
    <col min="10285" max="10285" width="56.140625" style="64" customWidth="1"/>
    <col min="10286" max="10286" width="0.7109375" style="64" customWidth="1"/>
    <col min="10287" max="10287" width="9.140625" style="64" customWidth="1"/>
    <col min="10288" max="10288" width="6" style="64" customWidth="1"/>
    <col min="10289" max="10289" width="0.7109375" style="64" customWidth="1"/>
    <col min="10290" max="10290" width="7.140625" style="64" customWidth="1"/>
    <col min="10291" max="10291" width="6.5703125" style="64" customWidth="1"/>
    <col min="10292" max="10292" width="0.7109375" style="64" customWidth="1"/>
    <col min="10293" max="10293" width="7.85546875" style="64" customWidth="1"/>
    <col min="10294" max="10294" width="10.5703125" style="64" customWidth="1"/>
    <col min="10295" max="10295" width="0.7109375" style="64" customWidth="1"/>
    <col min="10296" max="10537" width="11.42578125" style="64"/>
    <col min="10538" max="10538" width="0.7109375" style="64" customWidth="1"/>
    <col min="10539" max="10539" width="15.140625" style="64" customWidth="1"/>
    <col min="10540" max="10540" width="0.7109375" style="64" customWidth="1"/>
    <col min="10541" max="10541" width="56.140625" style="64" customWidth="1"/>
    <col min="10542" max="10542" width="0.7109375" style="64" customWidth="1"/>
    <col min="10543" max="10543" width="9.140625" style="64" customWidth="1"/>
    <col min="10544" max="10544" width="6" style="64" customWidth="1"/>
    <col min="10545" max="10545" width="0.7109375" style="64" customWidth="1"/>
    <col min="10546" max="10546" width="7.140625" style="64" customWidth="1"/>
    <col min="10547" max="10547" width="6.5703125" style="64" customWidth="1"/>
    <col min="10548" max="10548" width="0.7109375" style="64" customWidth="1"/>
    <col min="10549" max="10549" width="7.85546875" style="64" customWidth="1"/>
    <col min="10550" max="10550" width="10.5703125" style="64" customWidth="1"/>
    <col min="10551" max="10551" width="0.7109375" style="64" customWidth="1"/>
    <col min="10552" max="10793" width="11.42578125" style="64"/>
    <col min="10794" max="10794" width="0.7109375" style="64" customWidth="1"/>
    <col min="10795" max="10795" width="15.140625" style="64" customWidth="1"/>
    <col min="10796" max="10796" width="0.7109375" style="64" customWidth="1"/>
    <col min="10797" max="10797" width="56.140625" style="64" customWidth="1"/>
    <col min="10798" max="10798" width="0.7109375" style="64" customWidth="1"/>
    <col min="10799" max="10799" width="9.140625" style="64" customWidth="1"/>
    <col min="10800" max="10800" width="6" style="64" customWidth="1"/>
    <col min="10801" max="10801" width="0.7109375" style="64" customWidth="1"/>
    <col min="10802" max="10802" width="7.140625" style="64" customWidth="1"/>
    <col min="10803" max="10803" width="6.5703125" style="64" customWidth="1"/>
    <col min="10804" max="10804" width="0.7109375" style="64" customWidth="1"/>
    <col min="10805" max="10805" width="7.85546875" style="64" customWidth="1"/>
    <col min="10806" max="10806" width="10.5703125" style="64" customWidth="1"/>
    <col min="10807" max="10807" width="0.7109375" style="64" customWidth="1"/>
    <col min="10808" max="11049" width="11.42578125" style="64"/>
    <col min="11050" max="11050" width="0.7109375" style="64" customWidth="1"/>
    <col min="11051" max="11051" width="15.140625" style="64" customWidth="1"/>
    <col min="11052" max="11052" width="0.7109375" style="64" customWidth="1"/>
    <col min="11053" max="11053" width="56.140625" style="64" customWidth="1"/>
    <col min="11054" max="11054" width="0.7109375" style="64" customWidth="1"/>
    <col min="11055" max="11055" width="9.140625" style="64" customWidth="1"/>
    <col min="11056" max="11056" width="6" style="64" customWidth="1"/>
    <col min="11057" max="11057" width="0.7109375" style="64" customWidth="1"/>
    <col min="11058" max="11058" width="7.140625" style="64" customWidth="1"/>
    <col min="11059" max="11059" width="6.5703125" style="64" customWidth="1"/>
    <col min="11060" max="11060" width="0.7109375" style="64" customWidth="1"/>
    <col min="11061" max="11061" width="7.85546875" style="64" customWidth="1"/>
    <col min="11062" max="11062" width="10.5703125" style="64" customWidth="1"/>
    <col min="11063" max="11063" width="0.7109375" style="64" customWidth="1"/>
    <col min="11064" max="11305" width="11.42578125" style="64"/>
    <col min="11306" max="11306" width="0.7109375" style="64" customWidth="1"/>
    <col min="11307" max="11307" width="15.140625" style="64" customWidth="1"/>
    <col min="11308" max="11308" width="0.7109375" style="64" customWidth="1"/>
    <col min="11309" max="11309" width="56.140625" style="64" customWidth="1"/>
    <col min="11310" max="11310" width="0.7109375" style="64" customWidth="1"/>
    <col min="11311" max="11311" width="9.140625" style="64" customWidth="1"/>
    <col min="11312" max="11312" width="6" style="64" customWidth="1"/>
    <col min="11313" max="11313" width="0.7109375" style="64" customWidth="1"/>
    <col min="11314" max="11314" width="7.140625" style="64" customWidth="1"/>
    <col min="11315" max="11315" width="6.5703125" style="64" customWidth="1"/>
    <col min="11316" max="11316" width="0.7109375" style="64" customWidth="1"/>
    <col min="11317" max="11317" width="7.85546875" style="64" customWidth="1"/>
    <col min="11318" max="11318" width="10.5703125" style="64" customWidth="1"/>
    <col min="11319" max="11319" width="0.7109375" style="64" customWidth="1"/>
    <col min="11320" max="11561" width="11.42578125" style="64"/>
    <col min="11562" max="11562" width="0.7109375" style="64" customWidth="1"/>
    <col min="11563" max="11563" width="15.140625" style="64" customWidth="1"/>
    <col min="11564" max="11564" width="0.7109375" style="64" customWidth="1"/>
    <col min="11565" max="11565" width="56.140625" style="64" customWidth="1"/>
    <col min="11566" max="11566" width="0.7109375" style="64" customWidth="1"/>
    <col min="11567" max="11567" width="9.140625" style="64" customWidth="1"/>
    <col min="11568" max="11568" width="6" style="64" customWidth="1"/>
    <col min="11569" max="11569" width="0.7109375" style="64" customWidth="1"/>
    <col min="11570" max="11570" width="7.140625" style="64" customWidth="1"/>
    <col min="11571" max="11571" width="6.5703125" style="64" customWidth="1"/>
    <col min="11572" max="11572" width="0.7109375" style="64" customWidth="1"/>
    <col min="11573" max="11573" width="7.85546875" style="64" customWidth="1"/>
    <col min="11574" max="11574" width="10.5703125" style="64" customWidth="1"/>
    <col min="11575" max="11575" width="0.7109375" style="64" customWidth="1"/>
    <col min="11576" max="11817" width="11.42578125" style="64"/>
    <col min="11818" max="11818" width="0.7109375" style="64" customWidth="1"/>
    <col min="11819" max="11819" width="15.140625" style="64" customWidth="1"/>
    <col min="11820" max="11820" width="0.7109375" style="64" customWidth="1"/>
    <col min="11821" max="11821" width="56.140625" style="64" customWidth="1"/>
    <col min="11822" max="11822" width="0.7109375" style="64" customWidth="1"/>
    <col min="11823" max="11823" width="9.140625" style="64" customWidth="1"/>
    <col min="11824" max="11824" width="6" style="64" customWidth="1"/>
    <col min="11825" max="11825" width="0.7109375" style="64" customWidth="1"/>
    <col min="11826" max="11826" width="7.140625" style="64" customWidth="1"/>
    <col min="11827" max="11827" width="6.5703125" style="64" customWidth="1"/>
    <col min="11828" max="11828" width="0.7109375" style="64" customWidth="1"/>
    <col min="11829" max="11829" width="7.85546875" style="64" customWidth="1"/>
    <col min="11830" max="11830" width="10.5703125" style="64" customWidth="1"/>
    <col min="11831" max="11831" width="0.7109375" style="64" customWidth="1"/>
    <col min="11832" max="12073" width="11.42578125" style="64"/>
    <col min="12074" max="12074" width="0.7109375" style="64" customWidth="1"/>
    <col min="12075" max="12075" width="15.140625" style="64" customWidth="1"/>
    <col min="12076" max="12076" width="0.7109375" style="64" customWidth="1"/>
    <col min="12077" max="12077" width="56.140625" style="64" customWidth="1"/>
    <col min="12078" max="12078" width="0.7109375" style="64" customWidth="1"/>
    <col min="12079" max="12079" width="9.140625" style="64" customWidth="1"/>
    <col min="12080" max="12080" width="6" style="64" customWidth="1"/>
    <col min="12081" max="12081" width="0.7109375" style="64" customWidth="1"/>
    <col min="12082" max="12082" width="7.140625" style="64" customWidth="1"/>
    <col min="12083" max="12083" width="6.5703125" style="64" customWidth="1"/>
    <col min="12084" max="12084" width="0.7109375" style="64" customWidth="1"/>
    <col min="12085" max="12085" width="7.85546875" style="64" customWidth="1"/>
    <col min="12086" max="12086" width="10.5703125" style="64" customWidth="1"/>
    <col min="12087" max="12087" width="0.7109375" style="64" customWidth="1"/>
    <col min="12088" max="12329" width="11.42578125" style="64"/>
    <col min="12330" max="12330" width="0.7109375" style="64" customWidth="1"/>
    <col min="12331" max="12331" width="15.140625" style="64" customWidth="1"/>
    <col min="12332" max="12332" width="0.7109375" style="64" customWidth="1"/>
    <col min="12333" max="12333" width="56.140625" style="64" customWidth="1"/>
    <col min="12334" max="12334" width="0.7109375" style="64" customWidth="1"/>
    <col min="12335" max="12335" width="9.140625" style="64" customWidth="1"/>
    <col min="12336" max="12336" width="6" style="64" customWidth="1"/>
    <col min="12337" max="12337" width="0.7109375" style="64" customWidth="1"/>
    <col min="12338" max="12338" width="7.140625" style="64" customWidth="1"/>
    <col min="12339" max="12339" width="6.5703125" style="64" customWidth="1"/>
    <col min="12340" max="12340" width="0.7109375" style="64" customWidth="1"/>
    <col min="12341" max="12341" width="7.85546875" style="64" customWidth="1"/>
    <col min="12342" max="12342" width="10.5703125" style="64" customWidth="1"/>
    <col min="12343" max="12343" width="0.7109375" style="64" customWidth="1"/>
    <col min="12344" max="12585" width="11.42578125" style="64"/>
    <col min="12586" max="12586" width="0.7109375" style="64" customWidth="1"/>
    <col min="12587" max="12587" width="15.140625" style="64" customWidth="1"/>
    <col min="12588" max="12588" width="0.7109375" style="64" customWidth="1"/>
    <col min="12589" max="12589" width="56.140625" style="64" customWidth="1"/>
    <col min="12590" max="12590" width="0.7109375" style="64" customWidth="1"/>
    <col min="12591" max="12591" width="9.140625" style="64" customWidth="1"/>
    <col min="12592" max="12592" width="6" style="64" customWidth="1"/>
    <col min="12593" max="12593" width="0.7109375" style="64" customWidth="1"/>
    <col min="12594" max="12594" width="7.140625" style="64" customWidth="1"/>
    <col min="12595" max="12595" width="6.5703125" style="64" customWidth="1"/>
    <col min="12596" max="12596" width="0.7109375" style="64" customWidth="1"/>
    <col min="12597" max="12597" width="7.85546875" style="64" customWidth="1"/>
    <col min="12598" max="12598" width="10.5703125" style="64" customWidth="1"/>
    <col min="12599" max="12599" width="0.7109375" style="64" customWidth="1"/>
    <col min="12600" max="12841" width="11.42578125" style="64"/>
    <col min="12842" max="12842" width="0.7109375" style="64" customWidth="1"/>
    <col min="12843" max="12843" width="15.140625" style="64" customWidth="1"/>
    <col min="12844" max="12844" width="0.7109375" style="64" customWidth="1"/>
    <col min="12845" max="12845" width="56.140625" style="64" customWidth="1"/>
    <col min="12846" max="12846" width="0.7109375" style="64" customWidth="1"/>
    <col min="12847" max="12847" width="9.140625" style="64" customWidth="1"/>
    <col min="12848" max="12848" width="6" style="64" customWidth="1"/>
    <col min="12849" max="12849" width="0.7109375" style="64" customWidth="1"/>
    <col min="12850" max="12850" width="7.140625" style="64" customWidth="1"/>
    <col min="12851" max="12851" width="6.5703125" style="64" customWidth="1"/>
    <col min="12852" max="12852" width="0.7109375" style="64" customWidth="1"/>
    <col min="12853" max="12853" width="7.85546875" style="64" customWidth="1"/>
    <col min="12854" max="12854" width="10.5703125" style="64" customWidth="1"/>
    <col min="12855" max="12855" width="0.7109375" style="64" customWidth="1"/>
    <col min="12856" max="13097" width="11.42578125" style="64"/>
    <col min="13098" max="13098" width="0.7109375" style="64" customWidth="1"/>
    <col min="13099" max="13099" width="15.140625" style="64" customWidth="1"/>
    <col min="13100" max="13100" width="0.7109375" style="64" customWidth="1"/>
    <col min="13101" max="13101" width="56.140625" style="64" customWidth="1"/>
    <col min="13102" max="13102" width="0.7109375" style="64" customWidth="1"/>
    <col min="13103" max="13103" width="9.140625" style="64" customWidth="1"/>
    <col min="13104" max="13104" width="6" style="64" customWidth="1"/>
    <col min="13105" max="13105" width="0.7109375" style="64" customWidth="1"/>
    <col min="13106" max="13106" width="7.140625" style="64" customWidth="1"/>
    <col min="13107" max="13107" width="6.5703125" style="64" customWidth="1"/>
    <col min="13108" max="13108" width="0.7109375" style="64" customWidth="1"/>
    <col min="13109" max="13109" width="7.85546875" style="64" customWidth="1"/>
    <col min="13110" max="13110" width="10.5703125" style="64" customWidth="1"/>
    <col min="13111" max="13111" width="0.7109375" style="64" customWidth="1"/>
    <col min="13112" max="13353" width="11.42578125" style="64"/>
    <col min="13354" max="13354" width="0.7109375" style="64" customWidth="1"/>
    <col min="13355" max="13355" width="15.140625" style="64" customWidth="1"/>
    <col min="13356" max="13356" width="0.7109375" style="64" customWidth="1"/>
    <col min="13357" max="13357" width="56.140625" style="64" customWidth="1"/>
    <col min="13358" max="13358" width="0.7109375" style="64" customWidth="1"/>
    <col min="13359" max="13359" width="9.140625" style="64" customWidth="1"/>
    <col min="13360" max="13360" width="6" style="64" customWidth="1"/>
    <col min="13361" max="13361" width="0.7109375" style="64" customWidth="1"/>
    <col min="13362" max="13362" width="7.140625" style="64" customWidth="1"/>
    <col min="13363" max="13363" width="6.5703125" style="64" customWidth="1"/>
    <col min="13364" max="13364" width="0.7109375" style="64" customWidth="1"/>
    <col min="13365" max="13365" width="7.85546875" style="64" customWidth="1"/>
    <col min="13366" max="13366" width="10.5703125" style="64" customWidth="1"/>
    <col min="13367" max="13367" width="0.7109375" style="64" customWidth="1"/>
    <col min="13368" max="13609" width="11.42578125" style="64"/>
    <col min="13610" max="13610" width="0.7109375" style="64" customWidth="1"/>
    <col min="13611" max="13611" width="15.140625" style="64" customWidth="1"/>
    <col min="13612" max="13612" width="0.7109375" style="64" customWidth="1"/>
    <col min="13613" max="13613" width="56.140625" style="64" customWidth="1"/>
    <col min="13614" max="13614" width="0.7109375" style="64" customWidth="1"/>
    <col min="13615" max="13615" width="9.140625" style="64" customWidth="1"/>
    <col min="13616" max="13616" width="6" style="64" customWidth="1"/>
    <col min="13617" max="13617" width="0.7109375" style="64" customWidth="1"/>
    <col min="13618" max="13618" width="7.140625" style="64" customWidth="1"/>
    <col min="13619" max="13619" width="6.5703125" style="64" customWidth="1"/>
    <col min="13620" max="13620" width="0.7109375" style="64" customWidth="1"/>
    <col min="13621" max="13621" width="7.85546875" style="64" customWidth="1"/>
    <col min="13622" max="13622" width="10.5703125" style="64" customWidth="1"/>
    <col min="13623" max="13623" width="0.7109375" style="64" customWidth="1"/>
    <col min="13624" max="16384" width="11.42578125" style="64"/>
  </cols>
  <sheetData>
    <row r="1" spans="1:16" s="164" customFormat="1" ht="15" customHeight="1">
      <c r="A1" s="162"/>
      <c r="B1" s="2228" t="s">
        <v>0</v>
      </c>
      <c r="C1" s="2228"/>
      <c r="D1" s="2228"/>
      <c r="E1" s="2228"/>
      <c r="F1" s="2228"/>
      <c r="G1" s="2228"/>
      <c r="H1" s="2228"/>
      <c r="I1" s="2228"/>
      <c r="J1" s="2228"/>
      <c r="K1" s="2228"/>
      <c r="L1" s="2228"/>
      <c r="M1" s="2228"/>
      <c r="N1" s="163"/>
      <c r="P1" s="164" t="s">
        <v>2808</v>
      </c>
    </row>
    <row r="2" spans="1:16" s="164" customFormat="1" ht="15" customHeight="1">
      <c r="A2" s="165"/>
      <c r="B2" s="2264" t="s">
        <v>3314</v>
      </c>
      <c r="C2" s="2264"/>
      <c r="D2" s="2264"/>
      <c r="E2" s="2264"/>
      <c r="F2" s="2264"/>
      <c r="G2" s="2264"/>
      <c r="H2" s="2264"/>
      <c r="I2" s="2264"/>
      <c r="J2" s="2264"/>
      <c r="K2" s="2264"/>
      <c r="L2" s="2264"/>
      <c r="M2" s="2264"/>
      <c r="N2" s="166"/>
      <c r="P2" s="164" t="s">
        <v>2789</v>
      </c>
    </row>
    <row r="3" spans="1:16" s="164" customFormat="1" ht="15" customHeight="1">
      <c r="A3" s="165"/>
      <c r="B3" s="2230" t="s">
        <v>3315</v>
      </c>
      <c r="C3" s="2230"/>
      <c r="D3" s="2230"/>
      <c r="E3" s="2230"/>
      <c r="F3" s="2230"/>
      <c r="G3" s="2230"/>
      <c r="H3" s="2230"/>
      <c r="I3" s="2230"/>
      <c r="J3" s="2230"/>
      <c r="K3" s="2230"/>
      <c r="L3" s="2230"/>
      <c r="M3" s="2230"/>
      <c r="N3" s="166"/>
      <c r="P3" s="164" t="s">
        <v>3269</v>
      </c>
    </row>
    <row r="4" spans="1:16" s="164" customFormat="1" ht="15" customHeight="1">
      <c r="A4" s="165"/>
      <c r="B4" s="2230" t="s">
        <v>3</v>
      </c>
      <c r="C4" s="2230"/>
      <c r="D4" s="2230"/>
      <c r="E4" s="2230"/>
      <c r="F4" s="2230"/>
      <c r="G4" s="2230"/>
      <c r="H4" s="2230"/>
      <c r="I4" s="2230"/>
      <c r="J4" s="2230"/>
      <c r="K4" s="2230"/>
      <c r="L4" s="2230"/>
      <c r="M4" s="2230"/>
      <c r="N4" s="166"/>
      <c r="P4" s="164" t="s">
        <v>3428</v>
      </c>
    </row>
    <row r="5" spans="1:16" s="164" customFormat="1" ht="15" customHeight="1">
      <c r="A5" s="165"/>
      <c r="B5" s="2230" t="s">
        <v>4</v>
      </c>
      <c r="C5" s="2230"/>
      <c r="D5" s="2230"/>
      <c r="E5" s="2230"/>
      <c r="F5" s="2230"/>
      <c r="G5" s="2230"/>
      <c r="H5" s="2230"/>
      <c r="I5" s="2230"/>
      <c r="J5" s="2230"/>
      <c r="K5" s="2230"/>
      <c r="L5" s="2230"/>
      <c r="M5" s="2230"/>
      <c r="N5" s="166"/>
    </row>
    <row r="6" spans="1:16" s="108" customFormat="1">
      <c r="A6" s="104"/>
      <c r="B6" s="105" t="s">
        <v>13</v>
      </c>
      <c r="C6" s="105"/>
      <c r="D6" s="608" t="str">
        <f>ORÇAMENTO!C6</f>
        <v>PAVIMENTAÇÃO URBANA EM SANTO ANTONIO DO LESTE</v>
      </c>
      <c r="E6" s="105"/>
      <c r="F6" s="106"/>
      <c r="G6" s="106"/>
      <c r="H6" s="106"/>
      <c r="I6" s="106"/>
      <c r="J6" s="106"/>
      <c r="K6" s="106"/>
      <c r="L6" s="106"/>
      <c r="M6" s="106"/>
      <c r="N6" s="107"/>
    </row>
    <row r="7" spans="1:16" s="108" customFormat="1">
      <c r="A7" s="109"/>
      <c r="B7" s="110" t="s">
        <v>50</v>
      </c>
      <c r="C7" s="110"/>
      <c r="D7" s="124" t="str">
        <f>ORÇAMENTO!C7</f>
        <v>AVENIDA FORTALEZA TRECHO 01</v>
      </c>
      <c r="E7" s="110"/>
      <c r="F7" s="111"/>
      <c r="G7" s="111"/>
      <c r="H7" s="111"/>
      <c r="I7" s="111"/>
      <c r="J7" s="111"/>
      <c r="K7" s="111"/>
      <c r="L7" s="111"/>
      <c r="M7" s="111"/>
      <c r="N7" s="112"/>
    </row>
    <row r="8" spans="1:16" s="108" customFormat="1">
      <c r="A8" s="109"/>
      <c r="B8" s="110" t="s">
        <v>31</v>
      </c>
      <c r="C8" s="110"/>
      <c r="D8" s="124" t="str">
        <f>ORÇAMENTO!C8</f>
        <v>PREFEITURA MUNICIPAL DE SANTO ANTONIO DO LESTE</v>
      </c>
      <c r="E8" s="110"/>
      <c r="F8" s="111"/>
      <c r="G8" s="111"/>
      <c r="H8" s="111"/>
      <c r="I8" s="111"/>
      <c r="J8" s="111"/>
      <c r="K8" s="111"/>
      <c r="L8" s="111"/>
      <c r="M8" s="111"/>
      <c r="N8" s="112"/>
    </row>
    <row r="9" spans="1:16" s="108" customFormat="1">
      <c r="A9" s="113"/>
      <c r="B9" s="114" t="s">
        <v>15</v>
      </c>
      <c r="C9" s="114"/>
      <c r="D9" s="609" t="str">
        <f>ORÇAMENTO!C9</f>
        <v>JANEIRO/2022</v>
      </c>
      <c r="E9" s="114"/>
      <c r="F9" s="115"/>
      <c r="G9" s="115"/>
      <c r="H9" s="115"/>
      <c r="I9" s="115"/>
      <c r="J9" s="115"/>
      <c r="K9" s="115"/>
      <c r="L9" s="115"/>
      <c r="M9" s="115"/>
      <c r="N9" s="116"/>
    </row>
    <row r="10" spans="1:16" s="108" customFormat="1" ht="18">
      <c r="A10" s="2231" t="s">
        <v>2790</v>
      </c>
      <c r="B10" s="2232"/>
      <c r="C10" s="2232"/>
      <c r="D10" s="2232"/>
      <c r="E10" s="2232"/>
      <c r="F10" s="2232"/>
      <c r="G10" s="2232"/>
      <c r="H10" s="2232"/>
      <c r="I10" s="2232"/>
      <c r="J10" s="2232"/>
      <c r="K10" s="2232"/>
      <c r="L10" s="2232"/>
      <c r="M10" s="2232"/>
      <c r="N10" s="2233"/>
    </row>
    <row r="11" spans="1:16" s="108" customFormat="1" ht="3.95" customHeight="1" thickBot="1">
      <c r="A11" s="117"/>
      <c r="B11" s="118"/>
      <c r="C11" s="118"/>
      <c r="D11" s="118"/>
      <c r="E11" s="118"/>
      <c r="F11" s="118"/>
      <c r="G11" s="118"/>
      <c r="H11" s="118"/>
      <c r="I11" s="118"/>
      <c r="J11" s="118"/>
      <c r="K11" s="118"/>
      <c r="L11" s="118"/>
      <c r="M11" s="119"/>
      <c r="N11" s="112"/>
    </row>
    <row r="12" spans="1:16" s="108" customFormat="1" ht="12" customHeight="1">
      <c r="A12" s="109"/>
      <c r="B12" s="120" t="s">
        <v>2793</v>
      </c>
      <c r="C12" s="110"/>
      <c r="D12" s="2278" t="str">
        <f>VLOOKUP($M15,'SERVIÇOS SINAPI JAN 22'!$B:$E,2,FALSE)</f>
        <v>PAVIMENTO COM TRATAMENTO SUPERFICIAL DUPLO, COM EMULSÃO ASFÁLTICA RR-2C, COM BANHO DILUÍDO. AF_01/2020</v>
      </c>
      <c r="E12" s="2279"/>
      <c r="F12" s="2279"/>
      <c r="G12" s="2279"/>
      <c r="H12" s="2279"/>
      <c r="I12" s="2279"/>
      <c r="J12" s="2280"/>
      <c r="K12" s="111"/>
      <c r="L12" s="2224" t="s">
        <v>2792</v>
      </c>
      <c r="M12" s="2225"/>
      <c r="N12" s="112"/>
    </row>
    <row r="13" spans="1:16" s="108" customFormat="1">
      <c r="A13" s="109"/>
      <c r="B13" s="121"/>
      <c r="C13" s="110"/>
      <c r="D13" s="2281"/>
      <c r="E13" s="2282"/>
      <c r="F13" s="2282"/>
      <c r="G13" s="2282"/>
      <c r="H13" s="2282"/>
      <c r="I13" s="2282"/>
      <c r="J13" s="2283"/>
      <c r="K13" s="110"/>
      <c r="L13" s="2269" t="str">
        <f>VLOOKUP($M15,'SERVIÇOS SINAPI JAN 22'!$B:$E,3,FALSE)</f>
        <v>M2</v>
      </c>
      <c r="M13" s="2270"/>
      <c r="N13" s="112"/>
    </row>
    <row r="14" spans="1:16" s="108" customFormat="1" ht="3.95" customHeight="1" thickBot="1">
      <c r="A14" s="109"/>
      <c r="B14" s="110"/>
      <c r="C14" s="110"/>
      <c r="D14" s="122"/>
      <c r="E14" s="122"/>
      <c r="F14" s="111"/>
      <c r="G14" s="111"/>
      <c r="H14" s="111"/>
      <c r="I14" s="111"/>
      <c r="J14" s="111"/>
      <c r="K14" s="110"/>
      <c r="L14" s="111"/>
      <c r="M14" s="111"/>
      <c r="N14" s="112"/>
    </row>
    <row r="15" spans="1:16" s="108" customFormat="1" ht="26.25" customHeight="1">
      <c r="A15" s="109"/>
      <c r="B15" s="123" t="s">
        <v>2791</v>
      </c>
      <c r="C15" s="124"/>
      <c r="D15" s="256" t="s">
        <v>4083</v>
      </c>
      <c r="E15" s="170"/>
      <c r="F15" s="170"/>
      <c r="G15" s="171"/>
      <c r="H15" s="125"/>
      <c r="I15" s="2271" t="s">
        <v>20448</v>
      </c>
      <c r="J15" s="2272"/>
      <c r="K15" s="2272"/>
      <c r="L15" s="2272"/>
      <c r="M15" s="249">
        <v>97806</v>
      </c>
      <c r="N15" s="112"/>
    </row>
    <row r="16" spans="1:16" s="108" customFormat="1" ht="3.75" customHeight="1">
      <c r="A16" s="109"/>
      <c r="B16" s="129"/>
      <c r="C16" s="110"/>
      <c r="D16" s="110"/>
      <c r="E16" s="110"/>
      <c r="F16" s="110"/>
      <c r="G16" s="110"/>
      <c r="H16" s="110"/>
      <c r="I16" s="110"/>
      <c r="J16" s="110"/>
      <c r="K16" s="110"/>
      <c r="L16" s="110"/>
      <c r="M16" s="110"/>
      <c r="N16" s="112"/>
    </row>
    <row r="17" spans="1:14" s="108" customFormat="1" ht="12.75" customHeight="1">
      <c r="A17" s="109"/>
      <c r="B17" s="2240" t="s">
        <v>16</v>
      </c>
      <c r="C17" s="2241"/>
      <c r="D17" s="2240" t="s">
        <v>48</v>
      </c>
      <c r="E17" s="2244" t="s">
        <v>3401</v>
      </c>
      <c r="F17" s="2244" t="s">
        <v>2798</v>
      </c>
      <c r="G17" s="2246" t="s">
        <v>3402</v>
      </c>
      <c r="H17" s="2247"/>
      <c r="I17" s="2248"/>
      <c r="J17" s="130" t="s">
        <v>2796</v>
      </c>
      <c r="K17" s="130"/>
      <c r="L17" s="131"/>
      <c r="M17" s="132" t="s">
        <v>2796</v>
      </c>
      <c r="N17" s="112"/>
    </row>
    <row r="18" spans="1:14" s="108" customFormat="1">
      <c r="A18" s="109"/>
      <c r="B18" s="2242"/>
      <c r="C18" s="2243"/>
      <c r="D18" s="2242"/>
      <c r="E18" s="2245"/>
      <c r="F18" s="2245"/>
      <c r="G18" s="2249"/>
      <c r="H18" s="2250"/>
      <c r="I18" s="2251"/>
      <c r="J18" s="133" t="s">
        <v>3403</v>
      </c>
      <c r="K18" s="133"/>
      <c r="L18" s="134"/>
      <c r="M18" s="135" t="s">
        <v>3404</v>
      </c>
      <c r="N18" s="112"/>
    </row>
    <row r="19" spans="1:14" s="108" customFormat="1">
      <c r="A19" s="109"/>
      <c r="B19" s="252"/>
      <c r="C19" s="254"/>
      <c r="D19" s="250" t="s">
        <v>3428</v>
      </c>
      <c r="E19" s="251" t="str">
        <f>'COTAÇÃO PEDRA BRITADA N.0'!$A$10</f>
        <v>PEDRA BRITADA N. 0, OU PEDRISCO (4,8 A 9,5 MM)</v>
      </c>
      <c r="F19" s="539" t="s">
        <v>4013</v>
      </c>
      <c r="G19" s="2284">
        <v>7.3000000000000001E-3</v>
      </c>
      <c r="H19" s="2285"/>
      <c r="I19" s="2286"/>
      <c r="J19" s="2287">
        <f>'COTAÇÃO PEDRA BRITADA N.0'!C17</f>
        <v>75</v>
      </c>
      <c r="K19" s="2287"/>
      <c r="L19" s="2287"/>
      <c r="M19" s="644">
        <f>TRUNC(G19*J19,2)</f>
        <v>0.54</v>
      </c>
      <c r="N19" s="112"/>
    </row>
    <row r="20" spans="1:14" s="108" customFormat="1">
      <c r="A20" s="109"/>
      <c r="B20" s="252"/>
      <c r="C20" s="254"/>
      <c r="D20" s="250" t="s">
        <v>3428</v>
      </c>
      <c r="E20" s="251" t="str">
        <f>'COTAÇÃO PEDRA BRITADA N.1'!$A$10</f>
        <v>PEDRA BRITADA N. 1 (9,5 a 19 MM)</v>
      </c>
      <c r="F20" s="539" t="s">
        <v>4013</v>
      </c>
      <c r="G20" s="2284">
        <v>1.4999999999999999E-2</v>
      </c>
      <c r="H20" s="2285"/>
      <c r="I20" s="2286"/>
      <c r="J20" s="2287">
        <f>'COTAÇÃO PEDRA BRITADA N.1'!C17</f>
        <v>67.5</v>
      </c>
      <c r="K20" s="2287">
        <f>IF($B20=0,0,IF($D20="INSUMO",VLOOKUP($B20,'INSUMOS SINAPI JAN 22'!$A:$D,3,FALSE),IF($M20="SERVIÇO",VLOOKUP($B20,'SERVIÇOS SINAPI JAN 22'!$B:$E,3,FALSE))))</f>
        <v>0</v>
      </c>
      <c r="L20" s="2287">
        <f>IF($B20=0,0,IF($D20="INSUMO",VLOOKUP($B20,'INSUMOS SINAPI JAN 22'!$A:$D,3,FALSE),IF($M20="SERVIÇO",VLOOKUP($B20,'SERVIÇOS SINAPI JAN 22'!$B:$E,3,FALSE))))</f>
        <v>0</v>
      </c>
      <c r="M20" s="644">
        <f t="shared" ref="M20:M30" si="0">TRUNC(G20*J20,2)</f>
        <v>1.01</v>
      </c>
      <c r="N20" s="112"/>
    </row>
    <row r="21" spans="1:14" s="108" customFormat="1" ht="36">
      <c r="A21" s="109"/>
      <c r="B21" s="252">
        <v>6879</v>
      </c>
      <c r="C21" s="254"/>
      <c r="D21" s="250" t="s">
        <v>2789</v>
      </c>
      <c r="E21" s="245" t="str">
        <f>IF($D21="SERVIÇO",VLOOKUP($B21,'SERVIÇOS SINAPI JAN 22'!$B:$E,2,FALSE),IF($D21="INSUMO",VLOOKUP($B21,'INSUMOS SINAPI JAN 22'!$A:$D,2,FALSE),IF($D21="COMPOSIÇÃO",VLOOKUP($B21,COMPOSIÇÕES!$A:$D,2,FALSE))))</f>
        <v>ROLO COMPACTADOR DE PNEUS ESTÁTICO, PRESSÃO VARIÁVEL, POTÊNCIA 111 HP, PESO SEM/COM LASTRO 9,5 / 26 T, LARGURA DE TRABALHO 1,90 M - CHP DIURNO. AF_07/2014</v>
      </c>
      <c r="F21" s="246" t="str">
        <f>IF($D21="SERVIÇO",VLOOKUP($B21,'SERVIÇOS SINAPI JAN 22'!$B:$E,3,FALSE),IF($D21="INSUMO",VLOOKUP($B21,'INSUMOS SINAPI JAN 22'!$A:$D,3,FALSE),IF($D21="COMPOSIÇÃO",VLOOKUP($B21,COMPOSIÇÕES!$A:$D,3,FALSE))))</f>
        <v>CHP</v>
      </c>
      <c r="G21" s="2284">
        <v>8.0000000000000004E-4</v>
      </c>
      <c r="H21" s="2285"/>
      <c r="I21" s="2286"/>
      <c r="J21" s="2288">
        <f>IF($B21=0,0,IF($D21="INSUMO",VLOOKUP($B21,'INSUMOS SINAPI JAN 22'!$A:$D,4,FALSE),IF($D21="SERVIÇO",VLOOKUP($B21,'SERVIÇOS SINAPI JAN 22'!$B:$E,4,FALSE))))</f>
        <v>195.66</v>
      </c>
      <c r="K21" s="2289" t="b">
        <f>IF($B21=0,0,IF($D21="INSUMO",VLOOKUP($B21,'INSUMOS SINAPI JAN 22'!$A:$D,3,FALSE),IF($M21="SERVIÇO",VLOOKUP($B21,'SERVIÇOS SINAPI JAN 22'!$B:$E,3,FALSE))))</f>
        <v>0</v>
      </c>
      <c r="L21" s="2290" t="b">
        <f>IF($B21=0,0,IF($D21="INSUMO",VLOOKUP($B21,'INSUMOS SINAPI JAN 22'!$A:$D,3,FALSE),IF($M21="SERVIÇO",VLOOKUP($B21,'SERVIÇOS SINAPI JAN 22'!$B:$E,3,FALSE))))</f>
        <v>0</v>
      </c>
      <c r="M21" s="247">
        <f t="shared" si="0"/>
        <v>0.15</v>
      </c>
      <c r="N21" s="112"/>
    </row>
    <row r="22" spans="1:14" s="108" customFormat="1" ht="36">
      <c r="A22" s="109"/>
      <c r="B22" s="252">
        <v>6880</v>
      </c>
      <c r="C22" s="254"/>
      <c r="D22" s="250" t="s">
        <v>2789</v>
      </c>
      <c r="E22" s="245" t="str">
        <f>IF($D22="SERVIÇO",VLOOKUP($B22,'SERVIÇOS SINAPI JAN 22'!$B:$E,2,FALSE),IF($D22="INSUMO",VLOOKUP($B22,'INSUMOS SINAPI JAN 22'!$A:$D,2,FALSE),IF($D22="COMPOSIÇÃO",VLOOKUP($B22,COMPOSIÇÕES!$A:$D,2,FALSE))))</f>
        <v>ROLO COMPACTADOR DE PNEUS ESTÁTICO, PRESSÃO VARIÁVEL, POTÊNCIA 111 HP, PESO SEM/COM LASTRO 9,5 / 26 T, LARGURA DE TRABALHO 1,90 M - CHI DIURNO. AF_07/2014</v>
      </c>
      <c r="F22" s="246" t="str">
        <f>IF($D22="SERVIÇO",VLOOKUP($B22,'SERVIÇOS SINAPI JAN 22'!$B:$E,3,FALSE),IF($D22="INSUMO",VLOOKUP($B22,'INSUMOS SINAPI JAN 22'!$A:$D,3,FALSE),IF($D22="COMPOSIÇÃO",VLOOKUP($B22,COMPOSIÇÕES!$A:$D,3,FALSE))))</f>
        <v>CHI</v>
      </c>
      <c r="G22" s="2284">
        <v>3.3E-3</v>
      </c>
      <c r="H22" s="2285"/>
      <c r="I22" s="2286"/>
      <c r="J22" s="2288">
        <f>IF($B22=0,0,IF($D22="INSUMO",VLOOKUP($B22,'INSUMOS SINAPI JAN 22'!$A:$D,4,FALSE),IF($D22="SERVIÇO",VLOOKUP($B22,'SERVIÇOS SINAPI JAN 22'!$B:$E,4,FALSE))))</f>
        <v>71.45</v>
      </c>
      <c r="K22" s="2289" t="b">
        <f>IF($B22=0,0,IF($D22="INSUMO",VLOOKUP($B22,'INSUMOS SINAPI JAN 22'!$A:$D,3,FALSE),IF($M22="SERVIÇO",VLOOKUP($B22,'SERVIÇOS SINAPI JAN 22'!$B:$E,3,FALSE))))</f>
        <v>0</v>
      </c>
      <c r="L22" s="2290" t="b">
        <f>IF($B22=0,0,IF($D22="INSUMO",VLOOKUP($B22,'INSUMOS SINAPI JAN 22'!$A:$D,3,FALSE),IF($M22="SERVIÇO",VLOOKUP($B22,'SERVIÇOS SINAPI JAN 22'!$B:$E,3,FALSE))))</f>
        <v>0</v>
      </c>
      <c r="M22" s="247">
        <f>TRUNC(G22*J22,2)</f>
        <v>0.23</v>
      </c>
      <c r="N22" s="112"/>
    </row>
    <row r="23" spans="1:14" s="108" customFormat="1" ht="24">
      <c r="A23" s="109"/>
      <c r="B23" s="252">
        <v>7030</v>
      </c>
      <c r="C23" s="254"/>
      <c r="D23" s="250" t="s">
        <v>2789</v>
      </c>
      <c r="E23" s="245" t="str">
        <f>IF($D23="SERVIÇO",VLOOKUP($B23,'SERVIÇOS SINAPI JAN 22'!$B:$E,2,FALSE),IF($D23="INSUMO",VLOOKUP($B23,'INSUMOS SINAPI JAN 22'!$A:$D,2,FALSE),IF($D23="COMPOSIÇÃO",VLOOKUP($B23,COMPOSIÇÕES!$A:$D,2,FALSE))))</f>
        <v>TANQUE DE ASFALTO ESTACIONÁRIO COM SERPENTINA, CAPACIDADE 30.000 L - CHP DIURNO. AF_06/2014</v>
      </c>
      <c r="F23" s="246" t="str">
        <f>IF($D23="SERVIÇO",VLOOKUP($B23,'SERVIÇOS SINAPI JAN 22'!$B:$E,3,FALSE),IF($D23="INSUMO",VLOOKUP($B23,'INSUMOS SINAPI JAN 22'!$A:$D,3,FALSE),IF($D23="COMPOSIÇÃO",VLOOKUP($B23,COMPOSIÇÕES!$A:$D,3,FALSE))))</f>
        <v>CHP</v>
      </c>
      <c r="G23" s="2284">
        <v>4.0000000000000001E-3</v>
      </c>
      <c r="H23" s="2285"/>
      <c r="I23" s="2286"/>
      <c r="J23" s="2288">
        <f>IF($B23=0,0,IF($D23="INSUMO",VLOOKUP($B23,'INSUMOS SINAPI JAN 22'!$A:$D,4,FALSE),IF($D23="SERVIÇO",VLOOKUP($B23,'SERVIÇOS SINAPI JAN 22'!$B:$E,4,FALSE))))</f>
        <v>262.88</v>
      </c>
      <c r="K23" s="2289" t="b">
        <f>IF($B23=0,0,IF($D23="INSUMO",VLOOKUP($B23,'INSUMOS SINAPI JAN 22'!$A:$D,3,FALSE),IF($M23="SERVIÇO",VLOOKUP($B23,'SERVIÇOS SINAPI JAN 22'!$B:$E,3,FALSE))))</f>
        <v>0</v>
      </c>
      <c r="L23" s="2290" t="b">
        <f>IF($B23=0,0,IF($D23="INSUMO",VLOOKUP($B23,'INSUMOS SINAPI JAN 22'!$A:$D,3,FALSE),IF($M23="SERVIÇO",VLOOKUP($B23,'SERVIÇOS SINAPI JAN 22'!$B:$E,3,FALSE))))</f>
        <v>0</v>
      </c>
      <c r="M23" s="247">
        <f>TRUNC(G23*J23,2)</f>
        <v>1.05</v>
      </c>
      <c r="N23" s="112"/>
    </row>
    <row r="24" spans="1:14" s="108" customFormat="1" ht="24">
      <c r="A24" s="109"/>
      <c r="B24" s="252" t="s">
        <v>20477</v>
      </c>
      <c r="C24" s="254"/>
      <c r="D24" s="250" t="s">
        <v>3428</v>
      </c>
      <c r="E24" s="251" t="s">
        <v>3992</v>
      </c>
      <c r="F24" s="539" t="s">
        <v>3993</v>
      </c>
      <c r="G24" s="2284">
        <v>4.2</v>
      </c>
      <c r="H24" s="2285"/>
      <c r="I24" s="2286"/>
      <c r="J24" s="2291"/>
      <c r="K24" s="2292"/>
      <c r="L24" s="2293"/>
      <c r="M24" s="644"/>
      <c r="N24" s="112"/>
    </row>
    <row r="25" spans="1:14" s="108" customFormat="1" ht="60">
      <c r="A25" s="109"/>
      <c r="B25" s="252">
        <v>83362</v>
      </c>
      <c r="C25" s="254"/>
      <c r="D25" s="250" t="s">
        <v>2789</v>
      </c>
      <c r="E25" s="245" t="str">
        <f>IF($D25="SERVIÇO",VLOOKUP($B25,'SERVIÇOS SINAPI JAN 22'!$B:$E,2,FALSE),IF($D25="INSUMO",VLOOKUP($B25,'INSUMOS SINAPI JAN 22'!$A:$D,2,FALSE),IF($D25="COMPOSIÇÃO",VLOOKUP($B25,COMPOSIÇÕES!$A:$D,2,FALSE))))</f>
        <v>ESPARGIDOR DE ASFALTO PRESSURIZADO, TANQUE 6 M3 COM ISOLAÇÃO TÉRMICA, AQUECIDO COM 2 MAÇARICOS, COM BARRA ESPARGIDORA 3,60 M, MONTADO SOBRE CAMINHÃO  TOCO, PBT 14.300 KG, POTÊNCIA 185 CV - CHP DIURNO. AF_08/2015</v>
      </c>
      <c r="F25" s="246" t="str">
        <f>IF($D25="SERVIÇO",VLOOKUP($B25,'SERVIÇOS SINAPI JAN 22'!$B:$E,3,FALSE),IF($D25="INSUMO",VLOOKUP($B25,'INSUMOS SINAPI JAN 22'!$A:$D,3,FALSE),IF($D25="COMPOSIÇÃO",VLOOKUP($B25,COMPOSIÇÕES!$A:$D,3,FALSE))))</f>
        <v>CHP</v>
      </c>
      <c r="G25" s="2284">
        <v>1.2999999999999999E-3</v>
      </c>
      <c r="H25" s="2285"/>
      <c r="I25" s="2286"/>
      <c r="J25" s="2268">
        <f>IF($D25="SERVIÇO",VLOOKUP($B25,'SERVIÇOS SINAPI JAN 22'!$B:$E,4,FALSE),IF($D25="INSUMO",VLOOKUP($B25,'INSUMOS SINAPI JAN 22'!$A:$D,4,FALSE),IF($D25="COMPOSIÇÃO",VLOOKUP($B25,COMPOSIÇÕES!$A:$D,4,FALSE))))</f>
        <v>233.37</v>
      </c>
      <c r="K25" s="2268" t="b">
        <f>IF($B25=0,0,IF($D25="INSUMO",VLOOKUP($B25,'INSUMOS SINAPI JAN 22'!$A:$D,3,FALSE),IF($M25="SERVIÇO",VLOOKUP($B25,'SERVIÇOS SINAPI JAN 22'!$B:$E,3,FALSE))))</f>
        <v>0</v>
      </c>
      <c r="L25" s="2268" t="b">
        <f>IF($B25=0,0,IF($D25="INSUMO",VLOOKUP($B25,'INSUMOS SINAPI JAN 22'!$A:$D,3,FALSE),IF($M25="SERVIÇO",VLOOKUP($B25,'SERVIÇOS SINAPI JAN 22'!$B:$E,3,FALSE))))</f>
        <v>0</v>
      </c>
      <c r="M25" s="247">
        <f t="shared" si="0"/>
        <v>0.3</v>
      </c>
      <c r="N25" s="112"/>
    </row>
    <row r="26" spans="1:14" s="108" customFormat="1">
      <c r="A26" s="109"/>
      <c r="B26" s="252">
        <v>88316</v>
      </c>
      <c r="C26" s="254"/>
      <c r="D26" s="250" t="s">
        <v>2789</v>
      </c>
      <c r="E26" s="245" t="str">
        <f>IF($D26="SERVIÇO",VLOOKUP($B26,'SERVIÇOS SINAPI JAN 22'!$B:$E,2,FALSE),IF($D26="INSUMO",VLOOKUP($B26,'INSUMOS SINAPI JAN 22'!$A:$D,2,FALSE),IF($D26="COMPOSIÇÃO",VLOOKUP($B26,COMPOSIÇÕES!$A:$D,2,FALSE))))</f>
        <v>SERVENTE COM ENCARGOS COMPLEMENTARES</v>
      </c>
      <c r="F26" s="246" t="str">
        <f>IF($D26="SERVIÇO",VLOOKUP($B26,'SERVIÇOS SINAPI JAN 22'!$B:$E,3,FALSE),IF($D26="INSUMO",VLOOKUP($B26,'INSUMOS SINAPI JAN 22'!$A:$D,3,FALSE),IF($D26="COMPOSIÇÃO",VLOOKUP($B26,COMPOSIÇÕES!$A:$D,3,FALSE))))</f>
        <v>H</v>
      </c>
      <c r="G26" s="2284">
        <v>3.2199999999999999E-2</v>
      </c>
      <c r="H26" s="2285"/>
      <c r="I26" s="2286"/>
      <c r="J26" s="2268">
        <f>IF($D26="SERVIÇO",VLOOKUP($B26,'SERVIÇOS SINAPI JAN 22'!$B:$E,4,FALSE),IF($D26="INSUMO",VLOOKUP($B26,'INSUMOS SINAPI JAN 22'!$A:$D,4,FALSE),IF($D26="COMPOSIÇÃO",VLOOKUP($B26,COMPOSIÇÕES!$A:$D,4,FALSE))))</f>
        <v>16.829999999999998</v>
      </c>
      <c r="K26" s="2268" t="b">
        <f>IF($B26=0,0,IF($D26="INSUMO",VLOOKUP($B26,'INSUMOS SINAPI JAN 22'!$A:$D,3,FALSE),IF($M26="SERVIÇO",VLOOKUP($B26,'SERVIÇOS SINAPI JAN 22'!$B:$E,3,FALSE))))</f>
        <v>0</v>
      </c>
      <c r="L26" s="2268" t="b">
        <f>IF($B26=0,0,IF($D26="INSUMO",VLOOKUP($B26,'INSUMOS SINAPI JAN 22'!$A:$D,3,FALSE),IF($M26="SERVIÇO",VLOOKUP($B26,'SERVIÇOS SINAPI JAN 22'!$B:$E,3,FALSE))))</f>
        <v>0</v>
      </c>
      <c r="M26" s="247">
        <f t="shared" si="0"/>
        <v>0.54</v>
      </c>
      <c r="N26" s="112"/>
    </row>
    <row r="27" spans="1:14" s="108" customFormat="1" ht="24">
      <c r="A27" s="109"/>
      <c r="B27" s="252">
        <v>89035</v>
      </c>
      <c r="C27" s="254"/>
      <c r="D27" s="250" t="s">
        <v>2789</v>
      </c>
      <c r="E27" s="245" t="str">
        <f>IF($D27="SERVIÇO",VLOOKUP($B27,'SERVIÇOS SINAPI JAN 22'!$B:$E,2,FALSE),IF($D27="INSUMO",VLOOKUP($B27,'INSUMOS SINAPI JAN 22'!$A:$D,2,FALSE),IF($D27="COMPOSIÇÃO",VLOOKUP($B27,COMPOSIÇÕES!$A:$D,2,FALSE))))</f>
        <v>TRATOR DE PNEUS, POTÊNCIA 85 CV, TRAÇÃO 4X4, PESO COM LASTRO DE 4.675 KG - CHP DIURNO. AF_06/2014</v>
      </c>
      <c r="F27" s="246" t="str">
        <f>IF($D27="SERVIÇO",VLOOKUP($B27,'SERVIÇOS SINAPI JAN 22'!$B:$E,3,FALSE),IF($D27="INSUMO",VLOOKUP($B27,'INSUMOS SINAPI JAN 22'!$A:$D,3,FALSE),IF($D27="COMPOSIÇÃO",VLOOKUP($B27,COMPOSIÇÕES!$A:$D,3,FALSE))))</f>
        <v>CHP</v>
      </c>
      <c r="G27" s="2284">
        <v>5.0000000000000001E-4</v>
      </c>
      <c r="H27" s="2285"/>
      <c r="I27" s="2286"/>
      <c r="J27" s="2268">
        <f>IF($D27="SERVIÇO",VLOOKUP($B27,'SERVIÇOS SINAPI JAN 22'!$B:$E,4,FALSE),IF($D27="INSUMO",VLOOKUP($B27,'INSUMOS SINAPI JAN 22'!$A:$D,4,FALSE),IF($D27="COMPOSIÇÃO",VLOOKUP($B27,COMPOSIÇÕES!$A:$D,4,FALSE))))</f>
        <v>110.79</v>
      </c>
      <c r="K27" s="2268" t="b">
        <f>IF($B27=0,0,IF($D27="INSUMO",VLOOKUP($B27,'INSUMOS SINAPI JAN 22'!$A:$D,3,FALSE),IF($M27="SERVIÇO",VLOOKUP($B27,'SERVIÇOS SINAPI JAN 22'!$B:$E,3,FALSE))))</f>
        <v>0</v>
      </c>
      <c r="L27" s="2268" t="b">
        <f>IF($B27=0,0,IF($D27="INSUMO",VLOOKUP($B27,'INSUMOS SINAPI JAN 22'!$A:$D,3,FALSE),IF($M27="SERVIÇO",VLOOKUP($B27,'SERVIÇOS SINAPI JAN 22'!$B:$E,3,FALSE))))</f>
        <v>0</v>
      </c>
      <c r="M27" s="247">
        <f t="shared" si="0"/>
        <v>0.05</v>
      </c>
      <c r="N27" s="112"/>
    </row>
    <row r="28" spans="1:14" s="108" customFormat="1" ht="24">
      <c r="A28" s="109"/>
      <c r="B28" s="252">
        <v>89036</v>
      </c>
      <c r="C28" s="254"/>
      <c r="D28" s="250" t="s">
        <v>2789</v>
      </c>
      <c r="E28" s="245" t="str">
        <f>IF($D28="SERVIÇO",VLOOKUP($B28,'SERVIÇOS SINAPI JAN 22'!$B:$E,2,FALSE),IF($D28="INSUMO",VLOOKUP($B28,'INSUMOS SINAPI JAN 22'!$A:$D,2,FALSE),IF($D28="COMPOSIÇÃO",VLOOKUP($B28,COMPOSIÇÕES!$A:$D,2,FALSE))))</f>
        <v>TRATOR DE PNEUS, POTÊNCIA 85 CV, TRAÇÃO 4X4, PESO COM LASTRO DE 4.675 KG - CHI DIURNO. AF_06/2014</v>
      </c>
      <c r="F28" s="246" t="str">
        <f>IF($D28="SERVIÇO",VLOOKUP($B28,'SERVIÇOS SINAPI JAN 22'!$B:$E,3,FALSE),IF($D28="INSUMO",VLOOKUP($B28,'INSUMOS SINAPI JAN 22'!$A:$D,3,FALSE),IF($D28="COMPOSIÇÃO",VLOOKUP($B28,COMPOSIÇÕES!$A:$D,3,FALSE))))</f>
        <v>CHI</v>
      </c>
      <c r="G28" s="2284">
        <v>3.5000000000000001E-3</v>
      </c>
      <c r="H28" s="2285"/>
      <c r="I28" s="2286"/>
      <c r="J28" s="2268">
        <f>IF($D28="SERVIÇO",VLOOKUP($B28,'SERVIÇOS SINAPI JAN 22'!$B:$E,4,FALSE),IF($D28="INSUMO",VLOOKUP($B28,'INSUMOS SINAPI JAN 22'!$A:$D,4,FALSE),IF($D28="COMPOSIÇÃO",VLOOKUP($B28,COMPOSIÇÕES!$A:$D,4,FALSE))))</f>
        <v>30.66</v>
      </c>
      <c r="K28" s="2268" t="b">
        <f>IF($B28=0,0,IF($D28="INSUMO",VLOOKUP($B28,'INSUMOS SINAPI JAN 22'!$A:$D,3,FALSE),IF($M28="SERVIÇO",VLOOKUP($B28,'SERVIÇOS SINAPI JAN 22'!$B:$E,3,FALSE))))</f>
        <v>0</v>
      </c>
      <c r="L28" s="2268" t="b">
        <f>IF($B28=0,0,IF($D28="INSUMO",VLOOKUP($B28,'INSUMOS SINAPI JAN 22'!$A:$D,3,FALSE),IF($M28="SERVIÇO",VLOOKUP($B28,'SERVIÇOS SINAPI JAN 22'!$B:$E,3,FALSE))))</f>
        <v>0</v>
      </c>
      <c r="M28" s="247">
        <f t="shared" si="0"/>
        <v>0.1</v>
      </c>
      <c r="N28" s="112"/>
    </row>
    <row r="29" spans="1:14" s="108" customFormat="1" ht="48">
      <c r="A29" s="109"/>
      <c r="B29" s="252">
        <v>91386</v>
      </c>
      <c r="C29" s="254"/>
      <c r="D29" s="250" t="s">
        <v>2789</v>
      </c>
      <c r="E29" s="245" t="str">
        <f>IF($D29="SERVIÇO",VLOOKUP($B29,'SERVIÇOS SINAPI JAN 22'!$B:$E,2,FALSE),IF($D29="INSUMO",VLOOKUP($B29,'INSUMOS SINAPI JAN 22'!$A:$D,2,FALSE),IF($D29="COMPOSIÇÃO",VLOOKUP($B29,COMPOSIÇÕES!$A:$D,2,FALSE))))</f>
        <v>CAMINHÃO BASCULANTE 10 M3, TRUCADO CABINE SIMPLES, PESO BRUTO TOTAL 23.000 KG, CARGA ÚTIL MÁXIMA 15.935 KG, DISTÂNCIA ENTRE EIXOS 4,80 M, POTÊNCIA 230 CV INCLUSIVE CAÇAMBA METÁLICA - CHP DIURNO. AF_06/2014</v>
      </c>
      <c r="F29" s="246" t="str">
        <f>IF($D29="SERVIÇO",VLOOKUP($B29,'SERVIÇOS SINAPI JAN 22'!$B:$E,3,FALSE),IF($D29="INSUMO",VLOOKUP($B29,'INSUMOS SINAPI JAN 22'!$A:$D,3,FALSE),IF($D29="COMPOSIÇÃO",VLOOKUP($B29,COMPOSIÇÕES!$A:$D,3,FALSE))))</f>
        <v>CHP</v>
      </c>
      <c r="G29" s="2284">
        <v>5.0000000000000001E-4</v>
      </c>
      <c r="H29" s="2285"/>
      <c r="I29" s="2286"/>
      <c r="J29" s="2268">
        <f>IF($D29="SERVIÇO",VLOOKUP($B29,'SERVIÇOS SINAPI JAN 22'!$B:$E,4,FALSE),IF($D29="INSUMO",VLOOKUP($B29,'INSUMOS SINAPI JAN 22'!$A:$D,4,FALSE),IF($D29="COMPOSIÇÃO",VLOOKUP($B29,COMPOSIÇÕES!$A:$D,4,FALSE))))</f>
        <v>183.94</v>
      </c>
      <c r="K29" s="2268" t="b">
        <f>IF($B29=0,0,IF($D29="INSUMO",VLOOKUP($B29,'INSUMOS SINAPI JAN 22'!$A:$D,3,FALSE),IF($M29="SERVIÇO",VLOOKUP($B29,'SERVIÇOS SINAPI JAN 22'!$B:$E,3,FALSE))))</f>
        <v>0</v>
      </c>
      <c r="L29" s="2268" t="b">
        <f>IF($B29=0,0,IF($D29="INSUMO",VLOOKUP($B29,'INSUMOS SINAPI JAN 22'!$A:$D,3,FALSE),IF($M29="SERVIÇO",VLOOKUP($B29,'SERVIÇOS SINAPI JAN 22'!$B:$E,3,FALSE))))</f>
        <v>0</v>
      </c>
      <c r="M29" s="247">
        <f t="shared" si="0"/>
        <v>0.09</v>
      </c>
      <c r="N29" s="112"/>
    </row>
    <row r="30" spans="1:14" s="108" customFormat="1" ht="60">
      <c r="A30" s="109"/>
      <c r="B30" s="252">
        <v>91486</v>
      </c>
      <c r="C30" s="254"/>
      <c r="D30" s="250" t="s">
        <v>2789</v>
      </c>
      <c r="E30" s="245" t="str">
        <f>IF($D30="SERVIÇO",VLOOKUP($B30,'SERVIÇOS SINAPI JAN 22'!$B:$E,2,FALSE),IF($D30="INSUMO",VLOOKUP($B30,'INSUMOS SINAPI JAN 22'!$A:$D,2,FALSE),IF($D30="COMPOSIÇÃO",VLOOKUP($B30,COMPOSIÇÕES!$A:$D,2,FALSE))))</f>
        <v>ESPARGIDOR DE ASFALTO PRESSURIZADO, TANQUE 6 M3 COM ISOLAÇÃO TÉRMICA, AQUECIDO COM 2 MAÇARICOS, COM BARRA ESPARGIDORA 3,60 M, MONTADO SOBRE CAMINHÃO  TOCO, PBT 14.300 KG, POTÊNCIA 185 CV - CHI DIURNO. AF_08/2015</v>
      </c>
      <c r="F30" s="246" t="str">
        <f>IF($D30="SERVIÇO",VLOOKUP($B30,'SERVIÇOS SINAPI JAN 22'!$B:$E,3,FALSE),IF($D30="INSUMO",VLOOKUP($B30,'INSUMOS SINAPI JAN 22'!$A:$D,3,FALSE),IF($D30="COMPOSIÇÃO",VLOOKUP($B30,COMPOSIÇÕES!$A:$D,3,FALSE))))</f>
        <v>CHI</v>
      </c>
      <c r="G30" s="2284">
        <v>2.7000000000000001E-3</v>
      </c>
      <c r="H30" s="2285"/>
      <c r="I30" s="2286"/>
      <c r="J30" s="2268">
        <f>IF($D30="SERVIÇO",VLOOKUP($B30,'SERVIÇOS SINAPI JAN 22'!$B:$E,4,FALSE),IF($D30="INSUMO",VLOOKUP($B30,'INSUMOS SINAPI JAN 22'!$A:$D,4,FALSE),IF($D30="COMPOSIÇÃO",VLOOKUP($B30,COMPOSIÇÕES!$A:$D,4,FALSE))))</f>
        <v>45.88</v>
      </c>
      <c r="K30" s="2268" t="b">
        <f>IF($B30=0,0,IF($D30="INSUMO",VLOOKUP($B30,'INSUMOS SINAPI JAN 22'!$A:$D,3,FALSE),IF($M30="SERVIÇO",VLOOKUP($B30,'SERVIÇOS SINAPI JAN 22'!$B:$E,3,FALSE))))</f>
        <v>0</v>
      </c>
      <c r="L30" s="2268" t="b">
        <f>IF($B30=0,0,IF($D30="INSUMO",VLOOKUP($B30,'INSUMOS SINAPI JAN 22'!$A:$D,3,FALSE),IF($M30="SERVIÇO",VLOOKUP($B30,'SERVIÇOS SINAPI JAN 22'!$B:$E,3,FALSE))))</f>
        <v>0</v>
      </c>
      <c r="M30" s="247">
        <f t="shared" si="0"/>
        <v>0.12</v>
      </c>
      <c r="N30" s="112"/>
    </row>
    <row r="31" spans="1:14" s="108" customFormat="1" ht="15.75" customHeight="1" thickBot="1">
      <c r="A31" s="153"/>
      <c r="B31" s="2274" t="s">
        <v>3275</v>
      </c>
      <c r="C31" s="2275"/>
      <c r="D31" s="2275"/>
      <c r="E31" s="2275"/>
      <c r="F31" s="2275"/>
      <c r="G31" s="2275"/>
      <c r="H31" s="2275"/>
      <c r="I31" s="2275"/>
      <c r="J31" s="2275"/>
      <c r="K31" s="2275"/>
      <c r="L31" s="2276"/>
      <c r="M31" s="248">
        <f>SUM(M19:M30)</f>
        <v>4.18</v>
      </c>
      <c r="N31" s="161"/>
    </row>
    <row r="32" spans="1:14">
      <c r="B32" s="64" t="s">
        <v>4197</v>
      </c>
    </row>
    <row r="33" spans="2:2">
      <c r="B33" s="64" t="str">
        <f>'COMP. IMPRIMAÇÃO'!B27</f>
        <v>* Valores das emulsões asfálticas adotados pela tabela da ANP JANEIRO-2022 foi retirada da composição e inserido no orçamento  como Aquisição.</v>
      </c>
    </row>
  </sheetData>
  <mergeCells count="40">
    <mergeCell ref="B31:L31"/>
    <mergeCell ref="J28:L28"/>
    <mergeCell ref="J25:L25"/>
    <mergeCell ref="J26:L26"/>
    <mergeCell ref="G22:I22"/>
    <mergeCell ref="J22:L22"/>
    <mergeCell ref="G23:I23"/>
    <mergeCell ref="J23:L23"/>
    <mergeCell ref="G21:I21"/>
    <mergeCell ref="G24:I24"/>
    <mergeCell ref="G30:I30"/>
    <mergeCell ref="J19:L19"/>
    <mergeCell ref="J20:L20"/>
    <mergeCell ref="G20:I20"/>
    <mergeCell ref="G25:I25"/>
    <mergeCell ref="G26:I26"/>
    <mergeCell ref="G27:I27"/>
    <mergeCell ref="G28:I28"/>
    <mergeCell ref="G29:I29"/>
    <mergeCell ref="J21:L21"/>
    <mergeCell ref="J24:L24"/>
    <mergeCell ref="J29:L29"/>
    <mergeCell ref="J30:L30"/>
    <mergeCell ref="J27:L27"/>
    <mergeCell ref="D12:J13"/>
    <mergeCell ref="L12:M12"/>
    <mergeCell ref="L13:M13"/>
    <mergeCell ref="I15:L15"/>
    <mergeCell ref="G19:I19"/>
    <mergeCell ref="B17:C18"/>
    <mergeCell ref="D17:D18"/>
    <mergeCell ref="E17:E18"/>
    <mergeCell ref="F17:F18"/>
    <mergeCell ref="G17:I18"/>
    <mergeCell ref="A10:N10"/>
    <mergeCell ref="B1:M1"/>
    <mergeCell ref="B2:M2"/>
    <mergeCell ref="B3:M3"/>
    <mergeCell ref="B4:M4"/>
    <mergeCell ref="B5:M5"/>
  </mergeCells>
  <dataValidations count="2">
    <dataValidation type="list" allowBlank="1" showInputMessage="1" showErrorMessage="1" sqref="O19:O30" xr:uid="{00000000-0002-0000-2700-000000000000}">
      <formula1>#REF!</formula1>
    </dataValidation>
    <dataValidation type="list" allowBlank="1" showInputMessage="1" showErrorMessage="1" sqref="D19:D30" xr:uid="{00000000-0002-0000-2700-000001000000}">
      <formula1>$P$1:$P$4</formula1>
    </dataValidation>
  </dataValidations>
  <printOptions horizontalCentered="1" verticalCentered="1"/>
  <pageMargins left="0.70866141732283472" right="0.70866141732283472" top="0.74803149606299213" bottom="0.74803149606299213" header="0.31496062992125984" footer="0.31496062992125984"/>
  <pageSetup paperSize="9" scale="70" fitToHeight="0" orientation="landscape" blackAndWhite="1"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Plan80">
    <tabColor theme="7"/>
  </sheetPr>
  <dimension ref="A1:P33"/>
  <sheetViews>
    <sheetView showGridLines="0" showZeros="0" view="pageBreakPreview" topLeftCell="A7" zoomScale="85" zoomScaleNormal="100" zoomScaleSheetLayoutView="85" workbookViewId="0">
      <selection activeCell="G25" sqref="G25:I25"/>
    </sheetView>
  </sheetViews>
  <sheetFormatPr defaultColWidth="11.42578125" defaultRowHeight="12.75"/>
  <cols>
    <col min="1" max="1" width="0.7109375" style="64" customWidth="1"/>
    <col min="2" max="2" width="15.140625" style="64" customWidth="1"/>
    <col min="3" max="3" width="0.7109375" style="64" customWidth="1"/>
    <col min="4" max="4" width="15.7109375" style="64" customWidth="1"/>
    <col min="5" max="5" width="53.7109375" style="64" customWidth="1"/>
    <col min="6" max="6" width="10.7109375" style="65" bestFit="1" customWidth="1"/>
    <col min="7" max="7" width="7.7109375" style="65" customWidth="1"/>
    <col min="8" max="8" width="0.7109375" style="65" customWidth="1"/>
    <col min="9" max="9" width="7.7109375" style="65" customWidth="1"/>
    <col min="10" max="10" width="13.7109375" style="65" customWidth="1"/>
    <col min="11" max="11" width="0.7109375" style="65" customWidth="1"/>
    <col min="12" max="12" width="13.7109375" style="65" customWidth="1"/>
    <col min="13" max="13" width="30.28515625" style="65" customWidth="1"/>
    <col min="14" max="14" width="0.7109375" style="64" customWidth="1"/>
    <col min="15" max="15" width="14.28515625" style="64" hidden="1" customWidth="1"/>
    <col min="16" max="16" width="0" style="64" hidden="1" customWidth="1"/>
    <col min="17" max="17" width="11.42578125" style="64"/>
    <col min="18" max="18" width="13.28515625" style="64" bestFit="1" customWidth="1"/>
    <col min="19" max="41" width="11.42578125" style="64"/>
    <col min="42" max="42" width="0.7109375" style="64" customWidth="1"/>
    <col min="43" max="43" width="15.140625" style="64" customWidth="1"/>
    <col min="44" max="44" width="0.7109375" style="64" customWidth="1"/>
    <col min="45" max="45" width="56.140625" style="64" customWidth="1"/>
    <col min="46" max="46" width="0.7109375" style="64" customWidth="1"/>
    <col min="47" max="47" width="9.140625" style="64" customWidth="1"/>
    <col min="48" max="48" width="6" style="64" customWidth="1"/>
    <col min="49" max="49" width="0.7109375" style="64" customWidth="1"/>
    <col min="50" max="50" width="7.140625" style="64" customWidth="1"/>
    <col min="51" max="51" width="6.5703125" style="64" customWidth="1"/>
    <col min="52" max="52" width="0.7109375" style="64" customWidth="1"/>
    <col min="53" max="53" width="7.85546875" style="64" customWidth="1"/>
    <col min="54" max="54" width="10.5703125" style="64" customWidth="1"/>
    <col min="55" max="55" width="0.7109375" style="64" customWidth="1"/>
    <col min="56" max="297" width="11.42578125" style="64"/>
    <col min="298" max="298" width="0.7109375" style="64" customWidth="1"/>
    <col min="299" max="299" width="15.140625" style="64" customWidth="1"/>
    <col min="300" max="300" width="0.7109375" style="64" customWidth="1"/>
    <col min="301" max="301" width="56.140625" style="64" customWidth="1"/>
    <col min="302" max="302" width="0.7109375" style="64" customWidth="1"/>
    <col min="303" max="303" width="9.140625" style="64" customWidth="1"/>
    <col min="304" max="304" width="6" style="64" customWidth="1"/>
    <col min="305" max="305" width="0.7109375" style="64" customWidth="1"/>
    <col min="306" max="306" width="7.140625" style="64" customWidth="1"/>
    <col min="307" max="307" width="6.5703125" style="64" customWidth="1"/>
    <col min="308" max="308" width="0.7109375" style="64" customWidth="1"/>
    <col min="309" max="309" width="7.85546875" style="64" customWidth="1"/>
    <col min="310" max="310" width="10.5703125" style="64" customWidth="1"/>
    <col min="311" max="311" width="0.7109375" style="64" customWidth="1"/>
    <col min="312" max="553" width="11.42578125" style="64"/>
    <col min="554" max="554" width="0.7109375" style="64" customWidth="1"/>
    <col min="555" max="555" width="15.140625" style="64" customWidth="1"/>
    <col min="556" max="556" width="0.7109375" style="64" customWidth="1"/>
    <col min="557" max="557" width="56.140625" style="64" customWidth="1"/>
    <col min="558" max="558" width="0.7109375" style="64" customWidth="1"/>
    <col min="559" max="559" width="9.140625" style="64" customWidth="1"/>
    <col min="560" max="560" width="6" style="64" customWidth="1"/>
    <col min="561" max="561" width="0.7109375" style="64" customWidth="1"/>
    <col min="562" max="562" width="7.140625" style="64" customWidth="1"/>
    <col min="563" max="563" width="6.5703125" style="64" customWidth="1"/>
    <col min="564" max="564" width="0.7109375" style="64" customWidth="1"/>
    <col min="565" max="565" width="7.85546875" style="64" customWidth="1"/>
    <col min="566" max="566" width="10.5703125" style="64" customWidth="1"/>
    <col min="567" max="567" width="0.7109375" style="64" customWidth="1"/>
    <col min="568" max="809" width="11.42578125" style="64"/>
    <col min="810" max="810" width="0.7109375" style="64" customWidth="1"/>
    <col min="811" max="811" width="15.140625" style="64" customWidth="1"/>
    <col min="812" max="812" width="0.7109375" style="64" customWidth="1"/>
    <col min="813" max="813" width="56.140625" style="64" customWidth="1"/>
    <col min="814" max="814" width="0.7109375" style="64" customWidth="1"/>
    <col min="815" max="815" width="9.140625" style="64" customWidth="1"/>
    <col min="816" max="816" width="6" style="64" customWidth="1"/>
    <col min="817" max="817" width="0.7109375" style="64" customWidth="1"/>
    <col min="818" max="818" width="7.140625" style="64" customWidth="1"/>
    <col min="819" max="819" width="6.5703125" style="64" customWidth="1"/>
    <col min="820" max="820" width="0.7109375" style="64" customWidth="1"/>
    <col min="821" max="821" width="7.85546875" style="64" customWidth="1"/>
    <col min="822" max="822" width="10.5703125" style="64" customWidth="1"/>
    <col min="823" max="823" width="0.7109375" style="64" customWidth="1"/>
    <col min="824" max="1065" width="11.42578125" style="64"/>
    <col min="1066" max="1066" width="0.7109375" style="64" customWidth="1"/>
    <col min="1067" max="1067" width="15.140625" style="64" customWidth="1"/>
    <col min="1068" max="1068" width="0.7109375" style="64" customWidth="1"/>
    <col min="1069" max="1069" width="56.140625" style="64" customWidth="1"/>
    <col min="1070" max="1070" width="0.7109375" style="64" customWidth="1"/>
    <col min="1071" max="1071" width="9.140625" style="64" customWidth="1"/>
    <col min="1072" max="1072" width="6" style="64" customWidth="1"/>
    <col min="1073" max="1073" width="0.7109375" style="64" customWidth="1"/>
    <col min="1074" max="1074" width="7.140625" style="64" customWidth="1"/>
    <col min="1075" max="1075" width="6.5703125" style="64" customWidth="1"/>
    <col min="1076" max="1076" width="0.7109375" style="64" customWidth="1"/>
    <col min="1077" max="1077" width="7.85546875" style="64" customWidth="1"/>
    <col min="1078" max="1078" width="10.5703125" style="64" customWidth="1"/>
    <col min="1079" max="1079" width="0.7109375" style="64" customWidth="1"/>
    <col min="1080" max="1321" width="11.42578125" style="64"/>
    <col min="1322" max="1322" width="0.7109375" style="64" customWidth="1"/>
    <col min="1323" max="1323" width="15.140625" style="64" customWidth="1"/>
    <col min="1324" max="1324" width="0.7109375" style="64" customWidth="1"/>
    <col min="1325" max="1325" width="56.140625" style="64" customWidth="1"/>
    <col min="1326" max="1326" width="0.7109375" style="64" customWidth="1"/>
    <col min="1327" max="1327" width="9.140625" style="64" customWidth="1"/>
    <col min="1328" max="1328" width="6" style="64" customWidth="1"/>
    <col min="1329" max="1329" width="0.7109375" style="64" customWidth="1"/>
    <col min="1330" max="1330" width="7.140625" style="64" customWidth="1"/>
    <col min="1331" max="1331" width="6.5703125" style="64" customWidth="1"/>
    <col min="1332" max="1332" width="0.7109375" style="64" customWidth="1"/>
    <col min="1333" max="1333" width="7.85546875" style="64" customWidth="1"/>
    <col min="1334" max="1334" width="10.5703125" style="64" customWidth="1"/>
    <col min="1335" max="1335" width="0.7109375" style="64" customWidth="1"/>
    <col min="1336" max="1577" width="11.42578125" style="64"/>
    <col min="1578" max="1578" width="0.7109375" style="64" customWidth="1"/>
    <col min="1579" max="1579" width="15.140625" style="64" customWidth="1"/>
    <col min="1580" max="1580" width="0.7109375" style="64" customWidth="1"/>
    <col min="1581" max="1581" width="56.140625" style="64" customWidth="1"/>
    <col min="1582" max="1582" width="0.7109375" style="64" customWidth="1"/>
    <col min="1583" max="1583" width="9.140625" style="64" customWidth="1"/>
    <col min="1584" max="1584" width="6" style="64" customWidth="1"/>
    <col min="1585" max="1585" width="0.7109375" style="64" customWidth="1"/>
    <col min="1586" max="1586" width="7.140625" style="64" customWidth="1"/>
    <col min="1587" max="1587" width="6.5703125" style="64" customWidth="1"/>
    <col min="1588" max="1588" width="0.7109375" style="64" customWidth="1"/>
    <col min="1589" max="1589" width="7.85546875" style="64" customWidth="1"/>
    <col min="1590" max="1590" width="10.5703125" style="64" customWidth="1"/>
    <col min="1591" max="1591" width="0.7109375" style="64" customWidth="1"/>
    <col min="1592" max="1833" width="11.42578125" style="64"/>
    <col min="1834" max="1834" width="0.7109375" style="64" customWidth="1"/>
    <col min="1835" max="1835" width="15.140625" style="64" customWidth="1"/>
    <col min="1836" max="1836" width="0.7109375" style="64" customWidth="1"/>
    <col min="1837" max="1837" width="56.140625" style="64" customWidth="1"/>
    <col min="1838" max="1838" width="0.7109375" style="64" customWidth="1"/>
    <col min="1839" max="1839" width="9.140625" style="64" customWidth="1"/>
    <col min="1840" max="1840" width="6" style="64" customWidth="1"/>
    <col min="1841" max="1841" width="0.7109375" style="64" customWidth="1"/>
    <col min="1842" max="1842" width="7.140625" style="64" customWidth="1"/>
    <col min="1843" max="1843" width="6.5703125" style="64" customWidth="1"/>
    <col min="1844" max="1844" width="0.7109375" style="64" customWidth="1"/>
    <col min="1845" max="1845" width="7.85546875" style="64" customWidth="1"/>
    <col min="1846" max="1846" width="10.5703125" style="64" customWidth="1"/>
    <col min="1847" max="1847" width="0.7109375" style="64" customWidth="1"/>
    <col min="1848" max="2089" width="11.42578125" style="64"/>
    <col min="2090" max="2090" width="0.7109375" style="64" customWidth="1"/>
    <col min="2091" max="2091" width="15.140625" style="64" customWidth="1"/>
    <col min="2092" max="2092" width="0.7109375" style="64" customWidth="1"/>
    <col min="2093" max="2093" width="56.140625" style="64" customWidth="1"/>
    <col min="2094" max="2094" width="0.7109375" style="64" customWidth="1"/>
    <col min="2095" max="2095" width="9.140625" style="64" customWidth="1"/>
    <col min="2096" max="2096" width="6" style="64" customWidth="1"/>
    <col min="2097" max="2097" width="0.7109375" style="64" customWidth="1"/>
    <col min="2098" max="2098" width="7.140625" style="64" customWidth="1"/>
    <col min="2099" max="2099" width="6.5703125" style="64" customWidth="1"/>
    <col min="2100" max="2100" width="0.7109375" style="64" customWidth="1"/>
    <col min="2101" max="2101" width="7.85546875" style="64" customWidth="1"/>
    <col min="2102" max="2102" width="10.5703125" style="64" customWidth="1"/>
    <col min="2103" max="2103" width="0.7109375" style="64" customWidth="1"/>
    <col min="2104" max="2345" width="11.42578125" style="64"/>
    <col min="2346" max="2346" width="0.7109375" style="64" customWidth="1"/>
    <col min="2347" max="2347" width="15.140625" style="64" customWidth="1"/>
    <col min="2348" max="2348" width="0.7109375" style="64" customWidth="1"/>
    <col min="2349" max="2349" width="56.140625" style="64" customWidth="1"/>
    <col min="2350" max="2350" width="0.7109375" style="64" customWidth="1"/>
    <col min="2351" max="2351" width="9.140625" style="64" customWidth="1"/>
    <col min="2352" max="2352" width="6" style="64" customWidth="1"/>
    <col min="2353" max="2353" width="0.7109375" style="64" customWidth="1"/>
    <col min="2354" max="2354" width="7.140625" style="64" customWidth="1"/>
    <col min="2355" max="2355" width="6.5703125" style="64" customWidth="1"/>
    <col min="2356" max="2356" width="0.7109375" style="64" customWidth="1"/>
    <col min="2357" max="2357" width="7.85546875" style="64" customWidth="1"/>
    <col min="2358" max="2358" width="10.5703125" style="64" customWidth="1"/>
    <col min="2359" max="2359" width="0.7109375" style="64" customWidth="1"/>
    <col min="2360" max="2601" width="11.42578125" style="64"/>
    <col min="2602" max="2602" width="0.7109375" style="64" customWidth="1"/>
    <col min="2603" max="2603" width="15.140625" style="64" customWidth="1"/>
    <col min="2604" max="2604" width="0.7109375" style="64" customWidth="1"/>
    <col min="2605" max="2605" width="56.140625" style="64" customWidth="1"/>
    <col min="2606" max="2606" width="0.7109375" style="64" customWidth="1"/>
    <col min="2607" max="2607" width="9.140625" style="64" customWidth="1"/>
    <col min="2608" max="2608" width="6" style="64" customWidth="1"/>
    <col min="2609" max="2609" width="0.7109375" style="64" customWidth="1"/>
    <col min="2610" max="2610" width="7.140625" style="64" customWidth="1"/>
    <col min="2611" max="2611" width="6.5703125" style="64" customWidth="1"/>
    <col min="2612" max="2612" width="0.7109375" style="64" customWidth="1"/>
    <col min="2613" max="2613" width="7.85546875" style="64" customWidth="1"/>
    <col min="2614" max="2614" width="10.5703125" style="64" customWidth="1"/>
    <col min="2615" max="2615" width="0.7109375" style="64" customWidth="1"/>
    <col min="2616" max="2857" width="11.42578125" style="64"/>
    <col min="2858" max="2858" width="0.7109375" style="64" customWidth="1"/>
    <col min="2859" max="2859" width="15.140625" style="64" customWidth="1"/>
    <col min="2860" max="2860" width="0.7109375" style="64" customWidth="1"/>
    <col min="2861" max="2861" width="56.140625" style="64" customWidth="1"/>
    <col min="2862" max="2862" width="0.7109375" style="64" customWidth="1"/>
    <col min="2863" max="2863" width="9.140625" style="64" customWidth="1"/>
    <col min="2864" max="2864" width="6" style="64" customWidth="1"/>
    <col min="2865" max="2865" width="0.7109375" style="64" customWidth="1"/>
    <col min="2866" max="2866" width="7.140625" style="64" customWidth="1"/>
    <col min="2867" max="2867" width="6.5703125" style="64" customWidth="1"/>
    <col min="2868" max="2868" width="0.7109375" style="64" customWidth="1"/>
    <col min="2869" max="2869" width="7.85546875" style="64" customWidth="1"/>
    <col min="2870" max="2870" width="10.5703125" style="64" customWidth="1"/>
    <col min="2871" max="2871" width="0.7109375" style="64" customWidth="1"/>
    <col min="2872" max="3113" width="11.42578125" style="64"/>
    <col min="3114" max="3114" width="0.7109375" style="64" customWidth="1"/>
    <col min="3115" max="3115" width="15.140625" style="64" customWidth="1"/>
    <col min="3116" max="3116" width="0.7109375" style="64" customWidth="1"/>
    <col min="3117" max="3117" width="56.140625" style="64" customWidth="1"/>
    <col min="3118" max="3118" width="0.7109375" style="64" customWidth="1"/>
    <col min="3119" max="3119" width="9.140625" style="64" customWidth="1"/>
    <col min="3120" max="3120" width="6" style="64" customWidth="1"/>
    <col min="3121" max="3121" width="0.7109375" style="64" customWidth="1"/>
    <col min="3122" max="3122" width="7.140625" style="64" customWidth="1"/>
    <col min="3123" max="3123" width="6.5703125" style="64" customWidth="1"/>
    <col min="3124" max="3124" width="0.7109375" style="64" customWidth="1"/>
    <col min="3125" max="3125" width="7.85546875" style="64" customWidth="1"/>
    <col min="3126" max="3126" width="10.5703125" style="64" customWidth="1"/>
    <col min="3127" max="3127" width="0.7109375" style="64" customWidth="1"/>
    <col min="3128" max="3369" width="11.42578125" style="64"/>
    <col min="3370" max="3370" width="0.7109375" style="64" customWidth="1"/>
    <col min="3371" max="3371" width="15.140625" style="64" customWidth="1"/>
    <col min="3372" max="3372" width="0.7109375" style="64" customWidth="1"/>
    <col min="3373" max="3373" width="56.140625" style="64" customWidth="1"/>
    <col min="3374" max="3374" width="0.7109375" style="64" customWidth="1"/>
    <col min="3375" max="3375" width="9.140625" style="64" customWidth="1"/>
    <col min="3376" max="3376" width="6" style="64" customWidth="1"/>
    <col min="3377" max="3377" width="0.7109375" style="64" customWidth="1"/>
    <col min="3378" max="3378" width="7.140625" style="64" customWidth="1"/>
    <col min="3379" max="3379" width="6.5703125" style="64" customWidth="1"/>
    <col min="3380" max="3380" width="0.7109375" style="64" customWidth="1"/>
    <col min="3381" max="3381" width="7.85546875" style="64" customWidth="1"/>
    <col min="3382" max="3382" width="10.5703125" style="64" customWidth="1"/>
    <col min="3383" max="3383" width="0.7109375" style="64" customWidth="1"/>
    <col min="3384" max="3625" width="11.42578125" style="64"/>
    <col min="3626" max="3626" width="0.7109375" style="64" customWidth="1"/>
    <col min="3627" max="3627" width="15.140625" style="64" customWidth="1"/>
    <col min="3628" max="3628" width="0.7109375" style="64" customWidth="1"/>
    <col min="3629" max="3629" width="56.140625" style="64" customWidth="1"/>
    <col min="3630" max="3630" width="0.7109375" style="64" customWidth="1"/>
    <col min="3631" max="3631" width="9.140625" style="64" customWidth="1"/>
    <col min="3632" max="3632" width="6" style="64" customWidth="1"/>
    <col min="3633" max="3633" width="0.7109375" style="64" customWidth="1"/>
    <col min="3634" max="3634" width="7.140625" style="64" customWidth="1"/>
    <col min="3635" max="3635" width="6.5703125" style="64" customWidth="1"/>
    <col min="3636" max="3636" width="0.7109375" style="64" customWidth="1"/>
    <col min="3637" max="3637" width="7.85546875" style="64" customWidth="1"/>
    <col min="3638" max="3638" width="10.5703125" style="64" customWidth="1"/>
    <col min="3639" max="3639" width="0.7109375" style="64" customWidth="1"/>
    <col min="3640" max="3881" width="11.42578125" style="64"/>
    <col min="3882" max="3882" width="0.7109375" style="64" customWidth="1"/>
    <col min="3883" max="3883" width="15.140625" style="64" customWidth="1"/>
    <col min="3884" max="3884" width="0.7109375" style="64" customWidth="1"/>
    <col min="3885" max="3885" width="56.140625" style="64" customWidth="1"/>
    <col min="3886" max="3886" width="0.7109375" style="64" customWidth="1"/>
    <col min="3887" max="3887" width="9.140625" style="64" customWidth="1"/>
    <col min="3888" max="3888" width="6" style="64" customWidth="1"/>
    <col min="3889" max="3889" width="0.7109375" style="64" customWidth="1"/>
    <col min="3890" max="3890" width="7.140625" style="64" customWidth="1"/>
    <col min="3891" max="3891" width="6.5703125" style="64" customWidth="1"/>
    <col min="3892" max="3892" width="0.7109375" style="64" customWidth="1"/>
    <col min="3893" max="3893" width="7.85546875" style="64" customWidth="1"/>
    <col min="3894" max="3894" width="10.5703125" style="64" customWidth="1"/>
    <col min="3895" max="3895" width="0.7109375" style="64" customWidth="1"/>
    <col min="3896" max="4137" width="11.42578125" style="64"/>
    <col min="4138" max="4138" width="0.7109375" style="64" customWidth="1"/>
    <col min="4139" max="4139" width="15.140625" style="64" customWidth="1"/>
    <col min="4140" max="4140" width="0.7109375" style="64" customWidth="1"/>
    <col min="4141" max="4141" width="56.140625" style="64" customWidth="1"/>
    <col min="4142" max="4142" width="0.7109375" style="64" customWidth="1"/>
    <col min="4143" max="4143" width="9.140625" style="64" customWidth="1"/>
    <col min="4144" max="4144" width="6" style="64" customWidth="1"/>
    <col min="4145" max="4145" width="0.7109375" style="64" customWidth="1"/>
    <col min="4146" max="4146" width="7.140625" style="64" customWidth="1"/>
    <col min="4147" max="4147" width="6.5703125" style="64" customWidth="1"/>
    <col min="4148" max="4148" width="0.7109375" style="64" customWidth="1"/>
    <col min="4149" max="4149" width="7.85546875" style="64" customWidth="1"/>
    <col min="4150" max="4150" width="10.5703125" style="64" customWidth="1"/>
    <col min="4151" max="4151" width="0.7109375" style="64" customWidth="1"/>
    <col min="4152" max="4393" width="11.42578125" style="64"/>
    <col min="4394" max="4394" width="0.7109375" style="64" customWidth="1"/>
    <col min="4395" max="4395" width="15.140625" style="64" customWidth="1"/>
    <col min="4396" max="4396" width="0.7109375" style="64" customWidth="1"/>
    <col min="4397" max="4397" width="56.140625" style="64" customWidth="1"/>
    <col min="4398" max="4398" width="0.7109375" style="64" customWidth="1"/>
    <col min="4399" max="4399" width="9.140625" style="64" customWidth="1"/>
    <col min="4400" max="4400" width="6" style="64" customWidth="1"/>
    <col min="4401" max="4401" width="0.7109375" style="64" customWidth="1"/>
    <col min="4402" max="4402" width="7.140625" style="64" customWidth="1"/>
    <col min="4403" max="4403" width="6.5703125" style="64" customWidth="1"/>
    <col min="4404" max="4404" width="0.7109375" style="64" customWidth="1"/>
    <col min="4405" max="4405" width="7.85546875" style="64" customWidth="1"/>
    <col min="4406" max="4406" width="10.5703125" style="64" customWidth="1"/>
    <col min="4407" max="4407" width="0.7109375" style="64" customWidth="1"/>
    <col min="4408" max="4649" width="11.42578125" style="64"/>
    <col min="4650" max="4650" width="0.7109375" style="64" customWidth="1"/>
    <col min="4651" max="4651" width="15.140625" style="64" customWidth="1"/>
    <col min="4652" max="4652" width="0.7109375" style="64" customWidth="1"/>
    <col min="4653" max="4653" width="56.140625" style="64" customWidth="1"/>
    <col min="4654" max="4654" width="0.7109375" style="64" customWidth="1"/>
    <col min="4655" max="4655" width="9.140625" style="64" customWidth="1"/>
    <col min="4656" max="4656" width="6" style="64" customWidth="1"/>
    <col min="4657" max="4657" width="0.7109375" style="64" customWidth="1"/>
    <col min="4658" max="4658" width="7.140625" style="64" customWidth="1"/>
    <col min="4659" max="4659" width="6.5703125" style="64" customWidth="1"/>
    <col min="4660" max="4660" width="0.7109375" style="64" customWidth="1"/>
    <col min="4661" max="4661" width="7.85546875" style="64" customWidth="1"/>
    <col min="4662" max="4662" width="10.5703125" style="64" customWidth="1"/>
    <col min="4663" max="4663" width="0.7109375" style="64" customWidth="1"/>
    <col min="4664" max="4905" width="11.42578125" style="64"/>
    <col min="4906" max="4906" width="0.7109375" style="64" customWidth="1"/>
    <col min="4907" max="4907" width="15.140625" style="64" customWidth="1"/>
    <col min="4908" max="4908" width="0.7109375" style="64" customWidth="1"/>
    <col min="4909" max="4909" width="56.140625" style="64" customWidth="1"/>
    <col min="4910" max="4910" width="0.7109375" style="64" customWidth="1"/>
    <col min="4911" max="4911" width="9.140625" style="64" customWidth="1"/>
    <col min="4912" max="4912" width="6" style="64" customWidth="1"/>
    <col min="4913" max="4913" width="0.7109375" style="64" customWidth="1"/>
    <col min="4914" max="4914" width="7.140625" style="64" customWidth="1"/>
    <col min="4915" max="4915" width="6.5703125" style="64" customWidth="1"/>
    <col min="4916" max="4916" width="0.7109375" style="64" customWidth="1"/>
    <col min="4917" max="4917" width="7.85546875" style="64" customWidth="1"/>
    <col min="4918" max="4918" width="10.5703125" style="64" customWidth="1"/>
    <col min="4919" max="4919" width="0.7109375" style="64" customWidth="1"/>
    <col min="4920" max="5161" width="11.42578125" style="64"/>
    <col min="5162" max="5162" width="0.7109375" style="64" customWidth="1"/>
    <col min="5163" max="5163" width="15.140625" style="64" customWidth="1"/>
    <col min="5164" max="5164" width="0.7109375" style="64" customWidth="1"/>
    <col min="5165" max="5165" width="56.140625" style="64" customWidth="1"/>
    <col min="5166" max="5166" width="0.7109375" style="64" customWidth="1"/>
    <col min="5167" max="5167" width="9.140625" style="64" customWidth="1"/>
    <col min="5168" max="5168" width="6" style="64" customWidth="1"/>
    <col min="5169" max="5169" width="0.7109375" style="64" customWidth="1"/>
    <col min="5170" max="5170" width="7.140625" style="64" customWidth="1"/>
    <col min="5171" max="5171" width="6.5703125" style="64" customWidth="1"/>
    <col min="5172" max="5172" width="0.7109375" style="64" customWidth="1"/>
    <col min="5173" max="5173" width="7.85546875" style="64" customWidth="1"/>
    <col min="5174" max="5174" width="10.5703125" style="64" customWidth="1"/>
    <col min="5175" max="5175" width="0.7109375" style="64" customWidth="1"/>
    <col min="5176" max="5417" width="11.42578125" style="64"/>
    <col min="5418" max="5418" width="0.7109375" style="64" customWidth="1"/>
    <col min="5419" max="5419" width="15.140625" style="64" customWidth="1"/>
    <col min="5420" max="5420" width="0.7109375" style="64" customWidth="1"/>
    <col min="5421" max="5421" width="56.140625" style="64" customWidth="1"/>
    <col min="5422" max="5422" width="0.7109375" style="64" customWidth="1"/>
    <col min="5423" max="5423" width="9.140625" style="64" customWidth="1"/>
    <col min="5424" max="5424" width="6" style="64" customWidth="1"/>
    <col min="5425" max="5425" width="0.7109375" style="64" customWidth="1"/>
    <col min="5426" max="5426" width="7.140625" style="64" customWidth="1"/>
    <col min="5427" max="5427" width="6.5703125" style="64" customWidth="1"/>
    <col min="5428" max="5428" width="0.7109375" style="64" customWidth="1"/>
    <col min="5429" max="5429" width="7.85546875" style="64" customWidth="1"/>
    <col min="5430" max="5430" width="10.5703125" style="64" customWidth="1"/>
    <col min="5431" max="5431" width="0.7109375" style="64" customWidth="1"/>
    <col min="5432" max="5673" width="11.42578125" style="64"/>
    <col min="5674" max="5674" width="0.7109375" style="64" customWidth="1"/>
    <col min="5675" max="5675" width="15.140625" style="64" customWidth="1"/>
    <col min="5676" max="5676" width="0.7109375" style="64" customWidth="1"/>
    <col min="5677" max="5677" width="56.140625" style="64" customWidth="1"/>
    <col min="5678" max="5678" width="0.7109375" style="64" customWidth="1"/>
    <col min="5679" max="5679" width="9.140625" style="64" customWidth="1"/>
    <col min="5680" max="5680" width="6" style="64" customWidth="1"/>
    <col min="5681" max="5681" width="0.7109375" style="64" customWidth="1"/>
    <col min="5682" max="5682" width="7.140625" style="64" customWidth="1"/>
    <col min="5683" max="5683" width="6.5703125" style="64" customWidth="1"/>
    <col min="5684" max="5684" width="0.7109375" style="64" customWidth="1"/>
    <col min="5685" max="5685" width="7.85546875" style="64" customWidth="1"/>
    <col min="5686" max="5686" width="10.5703125" style="64" customWidth="1"/>
    <col min="5687" max="5687" width="0.7109375" style="64" customWidth="1"/>
    <col min="5688" max="5929" width="11.42578125" style="64"/>
    <col min="5930" max="5930" width="0.7109375" style="64" customWidth="1"/>
    <col min="5931" max="5931" width="15.140625" style="64" customWidth="1"/>
    <col min="5932" max="5932" width="0.7109375" style="64" customWidth="1"/>
    <col min="5933" max="5933" width="56.140625" style="64" customWidth="1"/>
    <col min="5934" max="5934" width="0.7109375" style="64" customWidth="1"/>
    <col min="5935" max="5935" width="9.140625" style="64" customWidth="1"/>
    <col min="5936" max="5936" width="6" style="64" customWidth="1"/>
    <col min="5937" max="5937" width="0.7109375" style="64" customWidth="1"/>
    <col min="5938" max="5938" width="7.140625" style="64" customWidth="1"/>
    <col min="5939" max="5939" width="6.5703125" style="64" customWidth="1"/>
    <col min="5940" max="5940" width="0.7109375" style="64" customWidth="1"/>
    <col min="5941" max="5941" width="7.85546875" style="64" customWidth="1"/>
    <col min="5942" max="5942" width="10.5703125" style="64" customWidth="1"/>
    <col min="5943" max="5943" width="0.7109375" style="64" customWidth="1"/>
    <col min="5944" max="6185" width="11.42578125" style="64"/>
    <col min="6186" max="6186" width="0.7109375" style="64" customWidth="1"/>
    <col min="6187" max="6187" width="15.140625" style="64" customWidth="1"/>
    <col min="6188" max="6188" width="0.7109375" style="64" customWidth="1"/>
    <col min="6189" max="6189" width="56.140625" style="64" customWidth="1"/>
    <col min="6190" max="6190" width="0.7109375" style="64" customWidth="1"/>
    <col min="6191" max="6191" width="9.140625" style="64" customWidth="1"/>
    <col min="6192" max="6192" width="6" style="64" customWidth="1"/>
    <col min="6193" max="6193" width="0.7109375" style="64" customWidth="1"/>
    <col min="6194" max="6194" width="7.140625" style="64" customWidth="1"/>
    <col min="6195" max="6195" width="6.5703125" style="64" customWidth="1"/>
    <col min="6196" max="6196" width="0.7109375" style="64" customWidth="1"/>
    <col min="6197" max="6197" width="7.85546875" style="64" customWidth="1"/>
    <col min="6198" max="6198" width="10.5703125" style="64" customWidth="1"/>
    <col min="6199" max="6199" width="0.7109375" style="64" customWidth="1"/>
    <col min="6200" max="6441" width="11.42578125" style="64"/>
    <col min="6442" max="6442" width="0.7109375" style="64" customWidth="1"/>
    <col min="6443" max="6443" width="15.140625" style="64" customWidth="1"/>
    <col min="6444" max="6444" width="0.7109375" style="64" customWidth="1"/>
    <col min="6445" max="6445" width="56.140625" style="64" customWidth="1"/>
    <col min="6446" max="6446" width="0.7109375" style="64" customWidth="1"/>
    <col min="6447" max="6447" width="9.140625" style="64" customWidth="1"/>
    <col min="6448" max="6448" width="6" style="64" customWidth="1"/>
    <col min="6449" max="6449" width="0.7109375" style="64" customWidth="1"/>
    <col min="6450" max="6450" width="7.140625" style="64" customWidth="1"/>
    <col min="6451" max="6451" width="6.5703125" style="64" customWidth="1"/>
    <col min="6452" max="6452" width="0.7109375" style="64" customWidth="1"/>
    <col min="6453" max="6453" width="7.85546875" style="64" customWidth="1"/>
    <col min="6454" max="6454" width="10.5703125" style="64" customWidth="1"/>
    <col min="6455" max="6455" width="0.7109375" style="64" customWidth="1"/>
    <col min="6456" max="6697" width="11.42578125" style="64"/>
    <col min="6698" max="6698" width="0.7109375" style="64" customWidth="1"/>
    <col min="6699" max="6699" width="15.140625" style="64" customWidth="1"/>
    <col min="6700" max="6700" width="0.7109375" style="64" customWidth="1"/>
    <col min="6701" max="6701" width="56.140625" style="64" customWidth="1"/>
    <col min="6702" max="6702" width="0.7109375" style="64" customWidth="1"/>
    <col min="6703" max="6703" width="9.140625" style="64" customWidth="1"/>
    <col min="6704" max="6704" width="6" style="64" customWidth="1"/>
    <col min="6705" max="6705" width="0.7109375" style="64" customWidth="1"/>
    <col min="6706" max="6706" width="7.140625" style="64" customWidth="1"/>
    <col min="6707" max="6707" width="6.5703125" style="64" customWidth="1"/>
    <col min="6708" max="6708" width="0.7109375" style="64" customWidth="1"/>
    <col min="6709" max="6709" width="7.85546875" style="64" customWidth="1"/>
    <col min="6710" max="6710" width="10.5703125" style="64" customWidth="1"/>
    <col min="6711" max="6711" width="0.7109375" style="64" customWidth="1"/>
    <col min="6712" max="6953" width="11.42578125" style="64"/>
    <col min="6954" max="6954" width="0.7109375" style="64" customWidth="1"/>
    <col min="6955" max="6955" width="15.140625" style="64" customWidth="1"/>
    <col min="6956" max="6956" width="0.7109375" style="64" customWidth="1"/>
    <col min="6957" max="6957" width="56.140625" style="64" customWidth="1"/>
    <col min="6958" max="6958" width="0.7109375" style="64" customWidth="1"/>
    <col min="6959" max="6959" width="9.140625" style="64" customWidth="1"/>
    <col min="6960" max="6960" width="6" style="64" customWidth="1"/>
    <col min="6961" max="6961" width="0.7109375" style="64" customWidth="1"/>
    <col min="6962" max="6962" width="7.140625" style="64" customWidth="1"/>
    <col min="6963" max="6963" width="6.5703125" style="64" customWidth="1"/>
    <col min="6964" max="6964" width="0.7109375" style="64" customWidth="1"/>
    <col min="6965" max="6965" width="7.85546875" style="64" customWidth="1"/>
    <col min="6966" max="6966" width="10.5703125" style="64" customWidth="1"/>
    <col min="6967" max="6967" width="0.7109375" style="64" customWidth="1"/>
    <col min="6968" max="7209" width="11.42578125" style="64"/>
    <col min="7210" max="7210" width="0.7109375" style="64" customWidth="1"/>
    <col min="7211" max="7211" width="15.140625" style="64" customWidth="1"/>
    <col min="7212" max="7212" width="0.7109375" style="64" customWidth="1"/>
    <col min="7213" max="7213" width="56.140625" style="64" customWidth="1"/>
    <col min="7214" max="7214" width="0.7109375" style="64" customWidth="1"/>
    <col min="7215" max="7215" width="9.140625" style="64" customWidth="1"/>
    <col min="7216" max="7216" width="6" style="64" customWidth="1"/>
    <col min="7217" max="7217" width="0.7109375" style="64" customWidth="1"/>
    <col min="7218" max="7218" width="7.140625" style="64" customWidth="1"/>
    <col min="7219" max="7219" width="6.5703125" style="64" customWidth="1"/>
    <col min="7220" max="7220" width="0.7109375" style="64" customWidth="1"/>
    <col min="7221" max="7221" width="7.85546875" style="64" customWidth="1"/>
    <col min="7222" max="7222" width="10.5703125" style="64" customWidth="1"/>
    <col min="7223" max="7223" width="0.7109375" style="64" customWidth="1"/>
    <col min="7224" max="7465" width="11.42578125" style="64"/>
    <col min="7466" max="7466" width="0.7109375" style="64" customWidth="1"/>
    <col min="7467" max="7467" width="15.140625" style="64" customWidth="1"/>
    <col min="7468" max="7468" width="0.7109375" style="64" customWidth="1"/>
    <col min="7469" max="7469" width="56.140625" style="64" customWidth="1"/>
    <col min="7470" max="7470" width="0.7109375" style="64" customWidth="1"/>
    <col min="7471" max="7471" width="9.140625" style="64" customWidth="1"/>
    <col min="7472" max="7472" width="6" style="64" customWidth="1"/>
    <col min="7473" max="7473" width="0.7109375" style="64" customWidth="1"/>
    <col min="7474" max="7474" width="7.140625" style="64" customWidth="1"/>
    <col min="7475" max="7475" width="6.5703125" style="64" customWidth="1"/>
    <col min="7476" max="7476" width="0.7109375" style="64" customWidth="1"/>
    <col min="7477" max="7477" width="7.85546875" style="64" customWidth="1"/>
    <col min="7478" max="7478" width="10.5703125" style="64" customWidth="1"/>
    <col min="7479" max="7479" width="0.7109375" style="64" customWidth="1"/>
    <col min="7480" max="7721" width="11.42578125" style="64"/>
    <col min="7722" max="7722" width="0.7109375" style="64" customWidth="1"/>
    <col min="7723" max="7723" width="15.140625" style="64" customWidth="1"/>
    <col min="7724" max="7724" width="0.7109375" style="64" customWidth="1"/>
    <col min="7725" max="7725" width="56.140625" style="64" customWidth="1"/>
    <col min="7726" max="7726" width="0.7109375" style="64" customWidth="1"/>
    <col min="7727" max="7727" width="9.140625" style="64" customWidth="1"/>
    <col min="7728" max="7728" width="6" style="64" customWidth="1"/>
    <col min="7729" max="7729" width="0.7109375" style="64" customWidth="1"/>
    <col min="7730" max="7730" width="7.140625" style="64" customWidth="1"/>
    <col min="7731" max="7731" width="6.5703125" style="64" customWidth="1"/>
    <col min="7732" max="7732" width="0.7109375" style="64" customWidth="1"/>
    <col min="7733" max="7733" width="7.85546875" style="64" customWidth="1"/>
    <col min="7734" max="7734" width="10.5703125" style="64" customWidth="1"/>
    <col min="7735" max="7735" width="0.7109375" style="64" customWidth="1"/>
    <col min="7736" max="7977" width="11.42578125" style="64"/>
    <col min="7978" max="7978" width="0.7109375" style="64" customWidth="1"/>
    <col min="7979" max="7979" width="15.140625" style="64" customWidth="1"/>
    <col min="7980" max="7980" width="0.7109375" style="64" customWidth="1"/>
    <col min="7981" max="7981" width="56.140625" style="64" customWidth="1"/>
    <col min="7982" max="7982" width="0.7109375" style="64" customWidth="1"/>
    <col min="7983" max="7983" width="9.140625" style="64" customWidth="1"/>
    <col min="7984" max="7984" width="6" style="64" customWidth="1"/>
    <col min="7985" max="7985" width="0.7109375" style="64" customWidth="1"/>
    <col min="7986" max="7986" width="7.140625" style="64" customWidth="1"/>
    <col min="7987" max="7987" width="6.5703125" style="64" customWidth="1"/>
    <col min="7988" max="7988" width="0.7109375" style="64" customWidth="1"/>
    <col min="7989" max="7989" width="7.85546875" style="64" customWidth="1"/>
    <col min="7990" max="7990" width="10.5703125" style="64" customWidth="1"/>
    <col min="7991" max="7991" width="0.7109375" style="64" customWidth="1"/>
    <col min="7992" max="8233" width="11.42578125" style="64"/>
    <col min="8234" max="8234" width="0.7109375" style="64" customWidth="1"/>
    <col min="8235" max="8235" width="15.140625" style="64" customWidth="1"/>
    <col min="8236" max="8236" width="0.7109375" style="64" customWidth="1"/>
    <col min="8237" max="8237" width="56.140625" style="64" customWidth="1"/>
    <col min="8238" max="8238" width="0.7109375" style="64" customWidth="1"/>
    <col min="8239" max="8239" width="9.140625" style="64" customWidth="1"/>
    <col min="8240" max="8240" width="6" style="64" customWidth="1"/>
    <col min="8241" max="8241" width="0.7109375" style="64" customWidth="1"/>
    <col min="8242" max="8242" width="7.140625" style="64" customWidth="1"/>
    <col min="8243" max="8243" width="6.5703125" style="64" customWidth="1"/>
    <col min="8244" max="8244" width="0.7109375" style="64" customWidth="1"/>
    <col min="8245" max="8245" width="7.85546875" style="64" customWidth="1"/>
    <col min="8246" max="8246" width="10.5703125" style="64" customWidth="1"/>
    <col min="8247" max="8247" width="0.7109375" style="64" customWidth="1"/>
    <col min="8248" max="8489" width="11.42578125" style="64"/>
    <col min="8490" max="8490" width="0.7109375" style="64" customWidth="1"/>
    <col min="8491" max="8491" width="15.140625" style="64" customWidth="1"/>
    <col min="8492" max="8492" width="0.7109375" style="64" customWidth="1"/>
    <col min="8493" max="8493" width="56.140625" style="64" customWidth="1"/>
    <col min="8494" max="8494" width="0.7109375" style="64" customWidth="1"/>
    <col min="8495" max="8495" width="9.140625" style="64" customWidth="1"/>
    <col min="8496" max="8496" width="6" style="64" customWidth="1"/>
    <col min="8497" max="8497" width="0.7109375" style="64" customWidth="1"/>
    <col min="8498" max="8498" width="7.140625" style="64" customWidth="1"/>
    <col min="8499" max="8499" width="6.5703125" style="64" customWidth="1"/>
    <col min="8500" max="8500" width="0.7109375" style="64" customWidth="1"/>
    <col min="8501" max="8501" width="7.85546875" style="64" customWidth="1"/>
    <col min="8502" max="8502" width="10.5703125" style="64" customWidth="1"/>
    <col min="8503" max="8503" width="0.7109375" style="64" customWidth="1"/>
    <col min="8504" max="8745" width="11.42578125" style="64"/>
    <col min="8746" max="8746" width="0.7109375" style="64" customWidth="1"/>
    <col min="8747" max="8747" width="15.140625" style="64" customWidth="1"/>
    <col min="8748" max="8748" width="0.7109375" style="64" customWidth="1"/>
    <col min="8749" max="8749" width="56.140625" style="64" customWidth="1"/>
    <col min="8750" max="8750" width="0.7109375" style="64" customWidth="1"/>
    <col min="8751" max="8751" width="9.140625" style="64" customWidth="1"/>
    <col min="8752" max="8752" width="6" style="64" customWidth="1"/>
    <col min="8753" max="8753" width="0.7109375" style="64" customWidth="1"/>
    <col min="8754" max="8754" width="7.140625" style="64" customWidth="1"/>
    <col min="8755" max="8755" width="6.5703125" style="64" customWidth="1"/>
    <col min="8756" max="8756" width="0.7109375" style="64" customWidth="1"/>
    <col min="8757" max="8757" width="7.85546875" style="64" customWidth="1"/>
    <col min="8758" max="8758" width="10.5703125" style="64" customWidth="1"/>
    <col min="8759" max="8759" width="0.7109375" style="64" customWidth="1"/>
    <col min="8760" max="9001" width="11.42578125" style="64"/>
    <col min="9002" max="9002" width="0.7109375" style="64" customWidth="1"/>
    <col min="9003" max="9003" width="15.140625" style="64" customWidth="1"/>
    <col min="9004" max="9004" width="0.7109375" style="64" customWidth="1"/>
    <col min="9005" max="9005" width="56.140625" style="64" customWidth="1"/>
    <col min="9006" max="9006" width="0.7109375" style="64" customWidth="1"/>
    <col min="9007" max="9007" width="9.140625" style="64" customWidth="1"/>
    <col min="9008" max="9008" width="6" style="64" customWidth="1"/>
    <col min="9009" max="9009" width="0.7109375" style="64" customWidth="1"/>
    <col min="9010" max="9010" width="7.140625" style="64" customWidth="1"/>
    <col min="9011" max="9011" width="6.5703125" style="64" customWidth="1"/>
    <col min="9012" max="9012" width="0.7109375" style="64" customWidth="1"/>
    <col min="9013" max="9013" width="7.85546875" style="64" customWidth="1"/>
    <col min="9014" max="9014" width="10.5703125" style="64" customWidth="1"/>
    <col min="9015" max="9015" width="0.7109375" style="64" customWidth="1"/>
    <col min="9016" max="9257" width="11.42578125" style="64"/>
    <col min="9258" max="9258" width="0.7109375" style="64" customWidth="1"/>
    <col min="9259" max="9259" width="15.140625" style="64" customWidth="1"/>
    <col min="9260" max="9260" width="0.7109375" style="64" customWidth="1"/>
    <col min="9261" max="9261" width="56.140625" style="64" customWidth="1"/>
    <col min="9262" max="9262" width="0.7109375" style="64" customWidth="1"/>
    <col min="9263" max="9263" width="9.140625" style="64" customWidth="1"/>
    <col min="9264" max="9264" width="6" style="64" customWidth="1"/>
    <col min="9265" max="9265" width="0.7109375" style="64" customWidth="1"/>
    <col min="9266" max="9266" width="7.140625" style="64" customWidth="1"/>
    <col min="9267" max="9267" width="6.5703125" style="64" customWidth="1"/>
    <col min="9268" max="9268" width="0.7109375" style="64" customWidth="1"/>
    <col min="9269" max="9269" width="7.85546875" style="64" customWidth="1"/>
    <col min="9270" max="9270" width="10.5703125" style="64" customWidth="1"/>
    <col min="9271" max="9271" width="0.7109375" style="64" customWidth="1"/>
    <col min="9272" max="9513" width="11.42578125" style="64"/>
    <col min="9514" max="9514" width="0.7109375" style="64" customWidth="1"/>
    <col min="9515" max="9515" width="15.140625" style="64" customWidth="1"/>
    <col min="9516" max="9516" width="0.7109375" style="64" customWidth="1"/>
    <col min="9517" max="9517" width="56.140625" style="64" customWidth="1"/>
    <col min="9518" max="9518" width="0.7109375" style="64" customWidth="1"/>
    <col min="9519" max="9519" width="9.140625" style="64" customWidth="1"/>
    <col min="9520" max="9520" width="6" style="64" customWidth="1"/>
    <col min="9521" max="9521" width="0.7109375" style="64" customWidth="1"/>
    <col min="9522" max="9522" width="7.140625" style="64" customWidth="1"/>
    <col min="9523" max="9523" width="6.5703125" style="64" customWidth="1"/>
    <col min="9524" max="9524" width="0.7109375" style="64" customWidth="1"/>
    <col min="9525" max="9525" width="7.85546875" style="64" customWidth="1"/>
    <col min="9526" max="9526" width="10.5703125" style="64" customWidth="1"/>
    <col min="9527" max="9527" width="0.7109375" style="64" customWidth="1"/>
    <col min="9528" max="9769" width="11.42578125" style="64"/>
    <col min="9770" max="9770" width="0.7109375" style="64" customWidth="1"/>
    <col min="9771" max="9771" width="15.140625" style="64" customWidth="1"/>
    <col min="9772" max="9772" width="0.7109375" style="64" customWidth="1"/>
    <col min="9773" max="9773" width="56.140625" style="64" customWidth="1"/>
    <col min="9774" max="9774" width="0.7109375" style="64" customWidth="1"/>
    <col min="9775" max="9775" width="9.140625" style="64" customWidth="1"/>
    <col min="9776" max="9776" width="6" style="64" customWidth="1"/>
    <col min="9777" max="9777" width="0.7109375" style="64" customWidth="1"/>
    <col min="9778" max="9778" width="7.140625" style="64" customWidth="1"/>
    <col min="9779" max="9779" width="6.5703125" style="64" customWidth="1"/>
    <col min="9780" max="9780" width="0.7109375" style="64" customWidth="1"/>
    <col min="9781" max="9781" width="7.85546875" style="64" customWidth="1"/>
    <col min="9782" max="9782" width="10.5703125" style="64" customWidth="1"/>
    <col min="9783" max="9783" width="0.7109375" style="64" customWidth="1"/>
    <col min="9784" max="10025" width="11.42578125" style="64"/>
    <col min="10026" max="10026" width="0.7109375" style="64" customWidth="1"/>
    <col min="10027" max="10027" width="15.140625" style="64" customWidth="1"/>
    <col min="10028" max="10028" width="0.7109375" style="64" customWidth="1"/>
    <col min="10029" max="10029" width="56.140625" style="64" customWidth="1"/>
    <col min="10030" max="10030" width="0.7109375" style="64" customWidth="1"/>
    <col min="10031" max="10031" width="9.140625" style="64" customWidth="1"/>
    <col min="10032" max="10032" width="6" style="64" customWidth="1"/>
    <col min="10033" max="10033" width="0.7109375" style="64" customWidth="1"/>
    <col min="10034" max="10034" width="7.140625" style="64" customWidth="1"/>
    <col min="10035" max="10035" width="6.5703125" style="64" customWidth="1"/>
    <col min="10036" max="10036" width="0.7109375" style="64" customWidth="1"/>
    <col min="10037" max="10037" width="7.85546875" style="64" customWidth="1"/>
    <col min="10038" max="10038" width="10.5703125" style="64" customWidth="1"/>
    <col min="10039" max="10039" width="0.7109375" style="64" customWidth="1"/>
    <col min="10040" max="10281" width="11.42578125" style="64"/>
    <col min="10282" max="10282" width="0.7109375" style="64" customWidth="1"/>
    <col min="10283" max="10283" width="15.140625" style="64" customWidth="1"/>
    <col min="10284" max="10284" width="0.7109375" style="64" customWidth="1"/>
    <col min="10285" max="10285" width="56.140625" style="64" customWidth="1"/>
    <col min="10286" max="10286" width="0.7109375" style="64" customWidth="1"/>
    <col min="10287" max="10287" width="9.140625" style="64" customWidth="1"/>
    <col min="10288" max="10288" width="6" style="64" customWidth="1"/>
    <col min="10289" max="10289" width="0.7109375" style="64" customWidth="1"/>
    <col min="10290" max="10290" width="7.140625" style="64" customWidth="1"/>
    <col min="10291" max="10291" width="6.5703125" style="64" customWidth="1"/>
    <col min="10292" max="10292" width="0.7109375" style="64" customWidth="1"/>
    <col min="10293" max="10293" width="7.85546875" style="64" customWidth="1"/>
    <col min="10294" max="10294" width="10.5703125" style="64" customWidth="1"/>
    <col min="10295" max="10295" width="0.7109375" style="64" customWidth="1"/>
    <col min="10296" max="10537" width="11.42578125" style="64"/>
    <col min="10538" max="10538" width="0.7109375" style="64" customWidth="1"/>
    <col min="10539" max="10539" width="15.140625" style="64" customWidth="1"/>
    <col min="10540" max="10540" width="0.7109375" style="64" customWidth="1"/>
    <col min="10541" max="10541" width="56.140625" style="64" customWidth="1"/>
    <col min="10542" max="10542" width="0.7109375" style="64" customWidth="1"/>
    <col min="10543" max="10543" width="9.140625" style="64" customWidth="1"/>
    <col min="10544" max="10544" width="6" style="64" customWidth="1"/>
    <col min="10545" max="10545" width="0.7109375" style="64" customWidth="1"/>
    <col min="10546" max="10546" width="7.140625" style="64" customWidth="1"/>
    <col min="10547" max="10547" width="6.5703125" style="64" customWidth="1"/>
    <col min="10548" max="10548" width="0.7109375" style="64" customWidth="1"/>
    <col min="10549" max="10549" width="7.85546875" style="64" customWidth="1"/>
    <col min="10550" max="10550" width="10.5703125" style="64" customWidth="1"/>
    <col min="10551" max="10551" width="0.7109375" style="64" customWidth="1"/>
    <col min="10552" max="10793" width="11.42578125" style="64"/>
    <col min="10794" max="10794" width="0.7109375" style="64" customWidth="1"/>
    <col min="10795" max="10795" width="15.140625" style="64" customWidth="1"/>
    <col min="10796" max="10796" width="0.7109375" style="64" customWidth="1"/>
    <col min="10797" max="10797" width="56.140625" style="64" customWidth="1"/>
    <col min="10798" max="10798" width="0.7109375" style="64" customWidth="1"/>
    <col min="10799" max="10799" width="9.140625" style="64" customWidth="1"/>
    <col min="10800" max="10800" width="6" style="64" customWidth="1"/>
    <col min="10801" max="10801" width="0.7109375" style="64" customWidth="1"/>
    <col min="10802" max="10802" width="7.140625" style="64" customWidth="1"/>
    <col min="10803" max="10803" width="6.5703125" style="64" customWidth="1"/>
    <col min="10804" max="10804" width="0.7109375" style="64" customWidth="1"/>
    <col min="10805" max="10805" width="7.85546875" style="64" customWidth="1"/>
    <col min="10806" max="10806" width="10.5703125" style="64" customWidth="1"/>
    <col min="10807" max="10807" width="0.7109375" style="64" customWidth="1"/>
    <col min="10808" max="11049" width="11.42578125" style="64"/>
    <col min="11050" max="11050" width="0.7109375" style="64" customWidth="1"/>
    <col min="11051" max="11051" width="15.140625" style="64" customWidth="1"/>
    <col min="11052" max="11052" width="0.7109375" style="64" customWidth="1"/>
    <col min="11053" max="11053" width="56.140625" style="64" customWidth="1"/>
    <col min="11054" max="11054" width="0.7109375" style="64" customWidth="1"/>
    <col min="11055" max="11055" width="9.140625" style="64" customWidth="1"/>
    <col min="11056" max="11056" width="6" style="64" customWidth="1"/>
    <col min="11057" max="11057" width="0.7109375" style="64" customWidth="1"/>
    <col min="11058" max="11058" width="7.140625" style="64" customWidth="1"/>
    <col min="11059" max="11059" width="6.5703125" style="64" customWidth="1"/>
    <col min="11060" max="11060" width="0.7109375" style="64" customWidth="1"/>
    <col min="11061" max="11061" width="7.85546875" style="64" customWidth="1"/>
    <col min="11062" max="11062" width="10.5703125" style="64" customWidth="1"/>
    <col min="11063" max="11063" width="0.7109375" style="64" customWidth="1"/>
    <col min="11064" max="11305" width="11.42578125" style="64"/>
    <col min="11306" max="11306" width="0.7109375" style="64" customWidth="1"/>
    <col min="11307" max="11307" width="15.140625" style="64" customWidth="1"/>
    <col min="11308" max="11308" width="0.7109375" style="64" customWidth="1"/>
    <col min="11309" max="11309" width="56.140625" style="64" customWidth="1"/>
    <col min="11310" max="11310" width="0.7109375" style="64" customWidth="1"/>
    <col min="11311" max="11311" width="9.140625" style="64" customWidth="1"/>
    <col min="11312" max="11312" width="6" style="64" customWidth="1"/>
    <col min="11313" max="11313" width="0.7109375" style="64" customWidth="1"/>
    <col min="11314" max="11314" width="7.140625" style="64" customWidth="1"/>
    <col min="11315" max="11315" width="6.5703125" style="64" customWidth="1"/>
    <col min="11316" max="11316" width="0.7109375" style="64" customWidth="1"/>
    <col min="11317" max="11317" width="7.85546875" style="64" customWidth="1"/>
    <col min="11318" max="11318" width="10.5703125" style="64" customWidth="1"/>
    <col min="11319" max="11319" width="0.7109375" style="64" customWidth="1"/>
    <col min="11320" max="11561" width="11.42578125" style="64"/>
    <col min="11562" max="11562" width="0.7109375" style="64" customWidth="1"/>
    <col min="11563" max="11563" width="15.140625" style="64" customWidth="1"/>
    <col min="11564" max="11564" width="0.7109375" style="64" customWidth="1"/>
    <col min="11565" max="11565" width="56.140625" style="64" customWidth="1"/>
    <col min="11566" max="11566" width="0.7109375" style="64" customWidth="1"/>
    <col min="11567" max="11567" width="9.140625" style="64" customWidth="1"/>
    <col min="11568" max="11568" width="6" style="64" customWidth="1"/>
    <col min="11569" max="11569" width="0.7109375" style="64" customWidth="1"/>
    <col min="11570" max="11570" width="7.140625" style="64" customWidth="1"/>
    <col min="11571" max="11571" width="6.5703125" style="64" customWidth="1"/>
    <col min="11572" max="11572" width="0.7109375" style="64" customWidth="1"/>
    <col min="11573" max="11573" width="7.85546875" style="64" customWidth="1"/>
    <col min="11574" max="11574" width="10.5703125" style="64" customWidth="1"/>
    <col min="11575" max="11575" width="0.7109375" style="64" customWidth="1"/>
    <col min="11576" max="11817" width="11.42578125" style="64"/>
    <col min="11818" max="11818" width="0.7109375" style="64" customWidth="1"/>
    <col min="11819" max="11819" width="15.140625" style="64" customWidth="1"/>
    <col min="11820" max="11820" width="0.7109375" style="64" customWidth="1"/>
    <col min="11821" max="11821" width="56.140625" style="64" customWidth="1"/>
    <col min="11822" max="11822" width="0.7109375" style="64" customWidth="1"/>
    <col min="11823" max="11823" width="9.140625" style="64" customWidth="1"/>
    <col min="11824" max="11824" width="6" style="64" customWidth="1"/>
    <col min="11825" max="11825" width="0.7109375" style="64" customWidth="1"/>
    <col min="11826" max="11826" width="7.140625" style="64" customWidth="1"/>
    <col min="11827" max="11827" width="6.5703125" style="64" customWidth="1"/>
    <col min="11828" max="11828" width="0.7109375" style="64" customWidth="1"/>
    <col min="11829" max="11829" width="7.85546875" style="64" customWidth="1"/>
    <col min="11830" max="11830" width="10.5703125" style="64" customWidth="1"/>
    <col min="11831" max="11831" width="0.7109375" style="64" customWidth="1"/>
    <col min="11832" max="12073" width="11.42578125" style="64"/>
    <col min="12074" max="12074" width="0.7109375" style="64" customWidth="1"/>
    <col min="12075" max="12075" width="15.140625" style="64" customWidth="1"/>
    <col min="12076" max="12076" width="0.7109375" style="64" customWidth="1"/>
    <col min="12077" max="12077" width="56.140625" style="64" customWidth="1"/>
    <col min="12078" max="12078" width="0.7109375" style="64" customWidth="1"/>
    <col min="12079" max="12079" width="9.140625" style="64" customWidth="1"/>
    <col min="12080" max="12080" width="6" style="64" customWidth="1"/>
    <col min="12081" max="12081" width="0.7109375" style="64" customWidth="1"/>
    <col min="12082" max="12082" width="7.140625" style="64" customWidth="1"/>
    <col min="12083" max="12083" width="6.5703125" style="64" customWidth="1"/>
    <col min="12084" max="12084" width="0.7109375" style="64" customWidth="1"/>
    <col min="12085" max="12085" width="7.85546875" style="64" customWidth="1"/>
    <col min="12086" max="12086" width="10.5703125" style="64" customWidth="1"/>
    <col min="12087" max="12087" width="0.7109375" style="64" customWidth="1"/>
    <col min="12088" max="12329" width="11.42578125" style="64"/>
    <col min="12330" max="12330" width="0.7109375" style="64" customWidth="1"/>
    <col min="12331" max="12331" width="15.140625" style="64" customWidth="1"/>
    <col min="12332" max="12332" width="0.7109375" style="64" customWidth="1"/>
    <col min="12333" max="12333" width="56.140625" style="64" customWidth="1"/>
    <col min="12334" max="12334" width="0.7109375" style="64" customWidth="1"/>
    <col min="12335" max="12335" width="9.140625" style="64" customWidth="1"/>
    <col min="12336" max="12336" width="6" style="64" customWidth="1"/>
    <col min="12337" max="12337" width="0.7109375" style="64" customWidth="1"/>
    <col min="12338" max="12338" width="7.140625" style="64" customWidth="1"/>
    <col min="12339" max="12339" width="6.5703125" style="64" customWidth="1"/>
    <col min="12340" max="12340" width="0.7109375" style="64" customWidth="1"/>
    <col min="12341" max="12341" width="7.85546875" style="64" customWidth="1"/>
    <col min="12342" max="12342" width="10.5703125" style="64" customWidth="1"/>
    <col min="12343" max="12343" width="0.7109375" style="64" customWidth="1"/>
    <col min="12344" max="12585" width="11.42578125" style="64"/>
    <col min="12586" max="12586" width="0.7109375" style="64" customWidth="1"/>
    <col min="12587" max="12587" width="15.140625" style="64" customWidth="1"/>
    <col min="12588" max="12588" width="0.7109375" style="64" customWidth="1"/>
    <col min="12589" max="12589" width="56.140625" style="64" customWidth="1"/>
    <col min="12590" max="12590" width="0.7109375" style="64" customWidth="1"/>
    <col min="12591" max="12591" width="9.140625" style="64" customWidth="1"/>
    <col min="12592" max="12592" width="6" style="64" customWidth="1"/>
    <col min="12593" max="12593" width="0.7109375" style="64" customWidth="1"/>
    <col min="12594" max="12594" width="7.140625" style="64" customWidth="1"/>
    <col min="12595" max="12595" width="6.5703125" style="64" customWidth="1"/>
    <col min="12596" max="12596" width="0.7109375" style="64" customWidth="1"/>
    <col min="12597" max="12597" width="7.85546875" style="64" customWidth="1"/>
    <col min="12598" max="12598" width="10.5703125" style="64" customWidth="1"/>
    <col min="12599" max="12599" width="0.7109375" style="64" customWidth="1"/>
    <col min="12600" max="12841" width="11.42578125" style="64"/>
    <col min="12842" max="12842" width="0.7109375" style="64" customWidth="1"/>
    <col min="12843" max="12843" width="15.140625" style="64" customWidth="1"/>
    <col min="12844" max="12844" width="0.7109375" style="64" customWidth="1"/>
    <col min="12845" max="12845" width="56.140625" style="64" customWidth="1"/>
    <col min="12846" max="12846" width="0.7109375" style="64" customWidth="1"/>
    <col min="12847" max="12847" width="9.140625" style="64" customWidth="1"/>
    <col min="12848" max="12848" width="6" style="64" customWidth="1"/>
    <col min="12849" max="12849" width="0.7109375" style="64" customWidth="1"/>
    <col min="12850" max="12850" width="7.140625" style="64" customWidth="1"/>
    <col min="12851" max="12851" width="6.5703125" style="64" customWidth="1"/>
    <col min="12852" max="12852" width="0.7109375" style="64" customWidth="1"/>
    <col min="12853" max="12853" width="7.85546875" style="64" customWidth="1"/>
    <col min="12854" max="12854" width="10.5703125" style="64" customWidth="1"/>
    <col min="12855" max="12855" width="0.7109375" style="64" customWidth="1"/>
    <col min="12856" max="13097" width="11.42578125" style="64"/>
    <col min="13098" max="13098" width="0.7109375" style="64" customWidth="1"/>
    <col min="13099" max="13099" width="15.140625" style="64" customWidth="1"/>
    <col min="13100" max="13100" width="0.7109375" style="64" customWidth="1"/>
    <col min="13101" max="13101" width="56.140625" style="64" customWidth="1"/>
    <col min="13102" max="13102" width="0.7109375" style="64" customWidth="1"/>
    <col min="13103" max="13103" width="9.140625" style="64" customWidth="1"/>
    <col min="13104" max="13104" width="6" style="64" customWidth="1"/>
    <col min="13105" max="13105" width="0.7109375" style="64" customWidth="1"/>
    <col min="13106" max="13106" width="7.140625" style="64" customWidth="1"/>
    <col min="13107" max="13107" width="6.5703125" style="64" customWidth="1"/>
    <col min="13108" max="13108" width="0.7109375" style="64" customWidth="1"/>
    <col min="13109" max="13109" width="7.85546875" style="64" customWidth="1"/>
    <col min="13110" max="13110" width="10.5703125" style="64" customWidth="1"/>
    <col min="13111" max="13111" width="0.7109375" style="64" customWidth="1"/>
    <col min="13112" max="13353" width="11.42578125" style="64"/>
    <col min="13354" max="13354" width="0.7109375" style="64" customWidth="1"/>
    <col min="13355" max="13355" width="15.140625" style="64" customWidth="1"/>
    <col min="13356" max="13356" width="0.7109375" style="64" customWidth="1"/>
    <col min="13357" max="13357" width="56.140625" style="64" customWidth="1"/>
    <col min="13358" max="13358" width="0.7109375" style="64" customWidth="1"/>
    <col min="13359" max="13359" width="9.140625" style="64" customWidth="1"/>
    <col min="13360" max="13360" width="6" style="64" customWidth="1"/>
    <col min="13361" max="13361" width="0.7109375" style="64" customWidth="1"/>
    <col min="13362" max="13362" width="7.140625" style="64" customWidth="1"/>
    <col min="13363" max="13363" width="6.5703125" style="64" customWidth="1"/>
    <col min="13364" max="13364" width="0.7109375" style="64" customWidth="1"/>
    <col min="13365" max="13365" width="7.85546875" style="64" customWidth="1"/>
    <col min="13366" max="13366" width="10.5703125" style="64" customWidth="1"/>
    <col min="13367" max="13367" width="0.7109375" style="64" customWidth="1"/>
    <col min="13368" max="13609" width="11.42578125" style="64"/>
    <col min="13610" max="13610" width="0.7109375" style="64" customWidth="1"/>
    <col min="13611" max="13611" width="15.140625" style="64" customWidth="1"/>
    <col min="13612" max="13612" width="0.7109375" style="64" customWidth="1"/>
    <col min="13613" max="13613" width="56.140625" style="64" customWidth="1"/>
    <col min="13614" max="13614" width="0.7109375" style="64" customWidth="1"/>
    <col min="13615" max="13615" width="9.140625" style="64" customWidth="1"/>
    <col min="13616" max="13616" width="6" style="64" customWidth="1"/>
    <col min="13617" max="13617" width="0.7109375" style="64" customWidth="1"/>
    <col min="13618" max="13618" width="7.140625" style="64" customWidth="1"/>
    <col min="13619" max="13619" width="6.5703125" style="64" customWidth="1"/>
    <col min="13620" max="13620" width="0.7109375" style="64" customWidth="1"/>
    <col min="13621" max="13621" width="7.85546875" style="64" customWidth="1"/>
    <col min="13622" max="13622" width="10.5703125" style="64" customWidth="1"/>
    <col min="13623" max="13623" width="0.7109375" style="64" customWidth="1"/>
    <col min="13624" max="16384" width="11.42578125" style="64"/>
  </cols>
  <sheetData>
    <row r="1" spans="1:16" s="164" customFormat="1" ht="15" customHeight="1">
      <c r="A1" s="162"/>
      <c r="B1" s="2228" t="s">
        <v>0</v>
      </c>
      <c r="C1" s="2228"/>
      <c r="D1" s="2228"/>
      <c r="E1" s="2228"/>
      <c r="F1" s="2228"/>
      <c r="G1" s="2228"/>
      <c r="H1" s="2228"/>
      <c r="I1" s="2228"/>
      <c r="J1" s="2228"/>
      <c r="K1" s="2228"/>
      <c r="L1" s="2228"/>
      <c r="M1" s="2228"/>
      <c r="N1" s="163"/>
      <c r="P1" s="164" t="s">
        <v>2808</v>
      </c>
    </row>
    <row r="2" spans="1:16" s="164" customFormat="1" ht="15" customHeight="1">
      <c r="A2" s="165"/>
      <c r="B2" s="2264" t="s">
        <v>3314</v>
      </c>
      <c r="C2" s="2264"/>
      <c r="D2" s="2264"/>
      <c r="E2" s="2264"/>
      <c r="F2" s="2264"/>
      <c r="G2" s="2264"/>
      <c r="H2" s="2264"/>
      <c r="I2" s="2264"/>
      <c r="J2" s="2264"/>
      <c r="K2" s="2264"/>
      <c r="L2" s="2264"/>
      <c r="M2" s="2264"/>
      <c r="N2" s="166"/>
      <c r="P2" s="164" t="s">
        <v>2789</v>
      </c>
    </row>
    <row r="3" spans="1:16" s="164" customFormat="1" ht="15" customHeight="1">
      <c r="A3" s="165"/>
      <c r="B3" s="2230" t="s">
        <v>3315</v>
      </c>
      <c r="C3" s="2230"/>
      <c r="D3" s="2230"/>
      <c r="E3" s="2230"/>
      <c r="F3" s="2230"/>
      <c r="G3" s="2230"/>
      <c r="H3" s="2230"/>
      <c r="I3" s="2230"/>
      <c r="J3" s="2230"/>
      <c r="K3" s="2230"/>
      <c r="L3" s="2230"/>
      <c r="M3" s="2230"/>
      <c r="N3" s="166"/>
      <c r="P3" s="164" t="s">
        <v>3269</v>
      </c>
    </row>
    <row r="4" spans="1:16" s="164" customFormat="1" ht="15" customHeight="1">
      <c r="A4" s="165"/>
      <c r="B4" s="2230" t="s">
        <v>3</v>
      </c>
      <c r="C4" s="2230"/>
      <c r="D4" s="2230"/>
      <c r="E4" s="2230"/>
      <c r="F4" s="2230"/>
      <c r="G4" s="2230"/>
      <c r="H4" s="2230"/>
      <c r="I4" s="2230"/>
      <c r="J4" s="2230"/>
      <c r="K4" s="2230"/>
      <c r="L4" s="2230"/>
      <c r="M4" s="2230"/>
      <c r="N4" s="166"/>
      <c r="P4" s="164" t="s">
        <v>3428</v>
      </c>
    </row>
    <row r="5" spans="1:16" s="164" customFormat="1" ht="15" customHeight="1">
      <c r="A5" s="165"/>
      <c r="B5" s="2230" t="s">
        <v>4</v>
      </c>
      <c r="C5" s="2230"/>
      <c r="D5" s="2230"/>
      <c r="E5" s="2230"/>
      <c r="F5" s="2230"/>
      <c r="G5" s="2230"/>
      <c r="H5" s="2230"/>
      <c r="I5" s="2230"/>
      <c r="J5" s="2230"/>
      <c r="K5" s="2230"/>
      <c r="L5" s="2230"/>
      <c r="M5" s="2230"/>
      <c r="N5" s="166"/>
    </row>
    <row r="6" spans="1:16" s="108" customFormat="1">
      <c r="A6" s="104"/>
      <c r="B6" s="105" t="s">
        <v>13</v>
      </c>
      <c r="C6" s="105"/>
      <c r="D6" s="608" t="str">
        <f>ORÇAMENTO!C6</f>
        <v>PAVIMENTAÇÃO URBANA EM SANTO ANTONIO DO LESTE</v>
      </c>
      <c r="E6" s="105"/>
      <c r="F6" s="106"/>
      <c r="G6" s="106"/>
      <c r="H6" s="106"/>
      <c r="I6" s="106"/>
      <c r="J6" s="106"/>
      <c r="K6" s="106"/>
      <c r="L6" s="106"/>
      <c r="M6" s="106"/>
      <c r="N6" s="107"/>
    </row>
    <row r="7" spans="1:16" s="108" customFormat="1">
      <c r="A7" s="109"/>
      <c r="B7" s="110" t="s">
        <v>50</v>
      </c>
      <c r="C7" s="110"/>
      <c r="D7" s="124" t="str">
        <f>ORÇAMENTO!C7</f>
        <v>AVENIDA FORTALEZA TRECHO 01</v>
      </c>
      <c r="E7" s="110"/>
      <c r="F7" s="111"/>
      <c r="G7" s="111"/>
      <c r="H7" s="111"/>
      <c r="I7" s="111"/>
      <c r="J7" s="111"/>
      <c r="K7" s="111"/>
      <c r="L7" s="111"/>
      <c r="M7" s="111"/>
      <c r="N7" s="112"/>
    </row>
    <row r="8" spans="1:16" s="108" customFormat="1">
      <c r="A8" s="109"/>
      <c r="B8" s="110" t="s">
        <v>31</v>
      </c>
      <c r="C8" s="110"/>
      <c r="D8" s="124" t="str">
        <f>ORÇAMENTO!C8</f>
        <v>PREFEITURA MUNICIPAL DE SANTO ANTONIO DO LESTE</v>
      </c>
      <c r="E8" s="110"/>
      <c r="F8" s="111"/>
      <c r="G8" s="111"/>
      <c r="H8" s="111"/>
      <c r="I8" s="111"/>
      <c r="J8" s="111"/>
      <c r="K8" s="111"/>
      <c r="L8" s="111"/>
      <c r="M8" s="111"/>
      <c r="N8" s="112"/>
    </row>
    <row r="9" spans="1:16" s="108" customFormat="1">
      <c r="A9" s="113"/>
      <c r="B9" s="114" t="s">
        <v>15</v>
      </c>
      <c r="C9" s="114"/>
      <c r="D9" s="609" t="str">
        <f>ORÇAMENTO!C9</f>
        <v>JANEIRO/2022</v>
      </c>
      <c r="E9" s="114"/>
      <c r="F9" s="115"/>
      <c r="G9" s="115"/>
      <c r="H9" s="115"/>
      <c r="I9" s="115"/>
      <c r="J9" s="115"/>
      <c r="K9" s="115"/>
      <c r="L9" s="115"/>
      <c r="M9" s="115"/>
      <c r="N9" s="116"/>
    </row>
    <row r="10" spans="1:16" s="108" customFormat="1" ht="18">
      <c r="A10" s="2231" t="s">
        <v>2790</v>
      </c>
      <c r="B10" s="2232"/>
      <c r="C10" s="2232"/>
      <c r="D10" s="2232"/>
      <c r="E10" s="2232"/>
      <c r="F10" s="2232"/>
      <c r="G10" s="2232"/>
      <c r="H10" s="2232"/>
      <c r="I10" s="2232"/>
      <c r="J10" s="2232"/>
      <c r="K10" s="2232"/>
      <c r="L10" s="2232"/>
      <c r="M10" s="2232"/>
      <c r="N10" s="2233"/>
    </row>
    <row r="11" spans="1:16" s="108" customFormat="1" ht="3.95" customHeight="1" thickBot="1">
      <c r="A11" s="117"/>
      <c r="B11" s="118"/>
      <c r="C11" s="118"/>
      <c r="D11" s="118"/>
      <c r="E11" s="118"/>
      <c r="F11" s="118"/>
      <c r="G11" s="118"/>
      <c r="H11" s="118"/>
      <c r="I11" s="118"/>
      <c r="J11" s="118"/>
      <c r="K11" s="118"/>
      <c r="L11" s="118"/>
      <c r="M11" s="119"/>
      <c r="N11" s="112"/>
    </row>
    <row r="12" spans="1:16" s="108" customFormat="1" ht="12" customHeight="1">
      <c r="A12" s="109"/>
      <c r="B12" s="120" t="s">
        <v>2793</v>
      </c>
      <c r="C12" s="110"/>
      <c r="D12" s="2278" t="str">
        <f>VLOOKUP($M15,'SERVIÇOS SINAPI JAN 22'!$B:$E,2,FALSE)</f>
        <v>PAVIMENTO COM TRATAMENTO SUPERFICIAL DUPLO, COM EMULSÃO ASFÁLTICA RR-2C, COM CAPA SELANTE. AF_01/2020</v>
      </c>
      <c r="E12" s="2279"/>
      <c r="F12" s="2279"/>
      <c r="G12" s="2279"/>
      <c r="H12" s="2279"/>
      <c r="I12" s="2279"/>
      <c r="J12" s="2280"/>
      <c r="K12" s="111"/>
      <c r="L12" s="2224" t="s">
        <v>2792</v>
      </c>
      <c r="M12" s="2225"/>
      <c r="N12" s="112"/>
    </row>
    <row r="13" spans="1:16" s="108" customFormat="1">
      <c r="A13" s="109"/>
      <c r="B13" s="121"/>
      <c r="C13" s="110"/>
      <c r="D13" s="2281"/>
      <c r="E13" s="2282"/>
      <c r="F13" s="2282"/>
      <c r="G13" s="2282"/>
      <c r="H13" s="2282"/>
      <c r="I13" s="2282"/>
      <c r="J13" s="2283"/>
      <c r="K13" s="110"/>
      <c r="L13" s="2269" t="str">
        <f>VLOOKUP($M15,'SERVIÇOS SINAPI JAN 22'!$B:$E,3,FALSE)</f>
        <v>M2</v>
      </c>
      <c r="M13" s="2270"/>
      <c r="N13" s="112"/>
    </row>
    <row r="14" spans="1:16" s="108" customFormat="1" ht="3.95" customHeight="1" thickBot="1">
      <c r="A14" s="109"/>
      <c r="B14" s="110"/>
      <c r="C14" s="110"/>
      <c r="D14" s="122"/>
      <c r="E14" s="122"/>
      <c r="F14" s="111"/>
      <c r="G14" s="111"/>
      <c r="H14" s="111"/>
      <c r="I14" s="111"/>
      <c r="J14" s="111"/>
      <c r="K14" s="110"/>
      <c r="L14" s="111"/>
      <c r="M14" s="111"/>
      <c r="N14" s="112"/>
    </row>
    <row r="15" spans="1:16" s="108" customFormat="1" ht="26.25" customHeight="1">
      <c r="A15" s="109"/>
      <c r="B15" s="123" t="s">
        <v>2791</v>
      </c>
      <c r="C15" s="124"/>
      <c r="D15" s="256" t="s">
        <v>4083</v>
      </c>
      <c r="E15" s="170"/>
      <c r="F15" s="170"/>
      <c r="G15" s="171"/>
      <c r="H15" s="125"/>
      <c r="I15" s="2271" t="str">
        <f>'COMP. IMPRIMAÇÃO'!I15:L15</f>
        <v>CÓDIGO REFERÊNCIA:                                           (SINAPI OUTUBRO/2021)</v>
      </c>
      <c r="J15" s="2272"/>
      <c r="K15" s="2272"/>
      <c r="L15" s="2272"/>
      <c r="M15" s="249">
        <v>97807</v>
      </c>
      <c r="N15" s="112"/>
    </row>
    <row r="16" spans="1:16" s="108" customFormat="1" ht="3.75" customHeight="1">
      <c r="A16" s="109"/>
      <c r="B16" s="129"/>
      <c r="C16" s="110"/>
      <c r="D16" s="110"/>
      <c r="E16" s="110"/>
      <c r="F16" s="110"/>
      <c r="G16" s="110"/>
      <c r="H16" s="110"/>
      <c r="I16" s="110"/>
      <c r="J16" s="110"/>
      <c r="K16" s="110"/>
      <c r="L16" s="110"/>
      <c r="M16" s="110"/>
      <c r="N16" s="112"/>
    </row>
    <row r="17" spans="1:14" s="108" customFormat="1" ht="12.75" customHeight="1">
      <c r="A17" s="109"/>
      <c r="B17" s="2240" t="s">
        <v>16</v>
      </c>
      <c r="C17" s="2241"/>
      <c r="D17" s="2240" t="s">
        <v>48</v>
      </c>
      <c r="E17" s="2244" t="s">
        <v>3401</v>
      </c>
      <c r="F17" s="2244" t="s">
        <v>2798</v>
      </c>
      <c r="G17" s="2246" t="s">
        <v>3402</v>
      </c>
      <c r="H17" s="2247"/>
      <c r="I17" s="2248"/>
      <c r="J17" s="130" t="s">
        <v>2796</v>
      </c>
      <c r="K17" s="130"/>
      <c r="L17" s="131"/>
      <c r="M17" s="998" t="s">
        <v>2796</v>
      </c>
      <c r="N17" s="112"/>
    </row>
    <row r="18" spans="1:14" s="108" customFormat="1">
      <c r="A18" s="109"/>
      <c r="B18" s="2242"/>
      <c r="C18" s="2243"/>
      <c r="D18" s="2242"/>
      <c r="E18" s="2245"/>
      <c r="F18" s="2245"/>
      <c r="G18" s="2249"/>
      <c r="H18" s="2250"/>
      <c r="I18" s="2251"/>
      <c r="J18" s="133" t="s">
        <v>3403</v>
      </c>
      <c r="K18" s="133"/>
      <c r="L18" s="134"/>
      <c r="M18" s="135" t="s">
        <v>3404</v>
      </c>
      <c r="N18" s="112"/>
    </row>
    <row r="19" spans="1:14" s="108" customFormat="1" ht="24">
      <c r="A19" s="109"/>
      <c r="B19" s="252"/>
      <c r="C19" s="254"/>
      <c r="D19" s="250" t="s">
        <v>3428</v>
      </c>
      <c r="E19" s="245" t="s">
        <v>7096</v>
      </c>
      <c r="F19" s="246" t="s">
        <v>2772</v>
      </c>
      <c r="G19" s="2265">
        <v>7.3000000000000001E-3</v>
      </c>
      <c r="H19" s="2266"/>
      <c r="I19" s="2267"/>
      <c r="J19" s="2268">
        <f>'COTAÇÃO PEDRA BRITADA N.0'!C17</f>
        <v>75</v>
      </c>
      <c r="K19" s="2268"/>
      <c r="L19" s="2268"/>
      <c r="M19" s="247">
        <f t="shared" ref="M19:M30" si="0">TRUNC(G19*J19,2)</f>
        <v>0.54</v>
      </c>
      <c r="N19" s="112"/>
    </row>
    <row r="20" spans="1:14" s="108" customFormat="1" ht="24">
      <c r="A20" s="109"/>
      <c r="B20" s="252"/>
      <c r="C20" s="254"/>
      <c r="D20" s="250" t="s">
        <v>3428</v>
      </c>
      <c r="E20" s="245" t="s">
        <v>3768</v>
      </c>
      <c r="F20" s="246" t="s">
        <v>2772</v>
      </c>
      <c r="G20" s="2265">
        <v>1.4999999999999999E-2</v>
      </c>
      <c r="H20" s="2266"/>
      <c r="I20" s="2267"/>
      <c r="J20" s="2268">
        <f>'COTAÇÃO PEDRA BRITADA N.1'!C17</f>
        <v>67.5</v>
      </c>
      <c r="K20" s="2268"/>
      <c r="L20" s="2268"/>
      <c r="M20" s="247">
        <f t="shared" si="0"/>
        <v>1.01</v>
      </c>
      <c r="N20" s="112"/>
    </row>
    <row r="21" spans="1:14" s="108" customFormat="1" ht="36">
      <c r="A21" s="109"/>
      <c r="B21" s="252">
        <v>6879</v>
      </c>
      <c r="C21" s="254"/>
      <c r="D21" s="250" t="s">
        <v>2789</v>
      </c>
      <c r="E21" s="245" t="str">
        <f>IF($D21="SERVIÇO",VLOOKUP($B21,'SERVIÇOS SINAPI JAN 22'!$B:$E,2,FALSE),IF($D21="INSUMO",VLOOKUP($B21,'INSUMOS SINAPI JAN 22'!$A:$D,2,FALSE),IF($D21="COMPOSIÇÃO",VLOOKUP($B21,COMPOSIÇÕES!$A:$D,2,FALSE))))</f>
        <v>ROLO COMPACTADOR DE PNEUS ESTÁTICO, PRESSÃO VARIÁVEL, POTÊNCIA 111 HP, PESO SEM/COM LASTRO 9,5 / 26 T, LARGURA DE TRABALHO 1,90 M - CHP DIURNO. AF_07/2014</v>
      </c>
      <c r="F21" s="246" t="str">
        <f>IF($D21="SERVIÇO",VLOOKUP($B21,'SERVIÇOS SINAPI JAN 22'!$B:$E,3,FALSE),IF($D21="INSUMO",VLOOKUP($B21,'INSUMOS SINAPI JAN 22'!$A:$D,3,FALSE),IF($D21="COMPOSIÇÃO",VLOOKUP($B21,COMPOSIÇÕES!$A:$D,3,FALSE))))</f>
        <v>CHP</v>
      </c>
      <c r="G21" s="2265">
        <v>8.0000000000000004E-4</v>
      </c>
      <c r="H21" s="2266"/>
      <c r="I21" s="2267"/>
      <c r="J21" s="2288">
        <f>IF($B21=0,0,IF($D21="INSUMO",VLOOKUP($B21,'INSUMOS SINAPI JAN 22'!$A:$D,4,FALSE),IF($D21="SERVIÇO",VLOOKUP($B21,'SERVIÇOS SINAPI JAN 22'!$B:$E,4,FALSE))))</f>
        <v>195.66</v>
      </c>
      <c r="K21" s="2289" t="b">
        <f>IF($B21=0,0,IF($D21="INSUMO",VLOOKUP($B21,'INSUMOS SINAPI JAN 22'!$A:$D,3,FALSE),IF($M21="SERVIÇO",VLOOKUP($B21,'SERVIÇOS SINAPI JAN 22'!$B:$E,3,FALSE))))</f>
        <v>0</v>
      </c>
      <c r="L21" s="2290" t="b">
        <f>IF($B21=0,0,IF($D21="INSUMO",VLOOKUP($B21,'INSUMOS SINAPI JAN 22'!$A:$D,3,FALSE),IF($M21="SERVIÇO",VLOOKUP($B21,'SERVIÇOS SINAPI JAN 22'!$B:$E,3,FALSE))))</f>
        <v>0</v>
      </c>
      <c r="M21" s="247">
        <f>TRUNC(G21*J21,2)</f>
        <v>0.15</v>
      </c>
      <c r="N21" s="112"/>
    </row>
    <row r="22" spans="1:14" s="108" customFormat="1" ht="36">
      <c r="A22" s="109"/>
      <c r="B22" s="252">
        <v>6880</v>
      </c>
      <c r="C22" s="254"/>
      <c r="D22" s="250" t="s">
        <v>2789</v>
      </c>
      <c r="E22" s="245" t="str">
        <f>IF($D22="SERVIÇO",VLOOKUP($B22,'SERVIÇOS SINAPI JAN 22'!$B:$E,2,FALSE),IF($D22="INSUMO",VLOOKUP($B22,'INSUMOS SINAPI JAN 22'!$A:$D,2,FALSE),IF($D22="COMPOSIÇÃO",VLOOKUP($B22,COMPOSIÇÕES!$A:$D,2,FALSE))))</f>
        <v>ROLO COMPACTADOR DE PNEUS ESTÁTICO, PRESSÃO VARIÁVEL, POTÊNCIA 111 HP, PESO SEM/COM LASTRO 9,5 / 26 T, LARGURA DE TRABALHO 1,90 M - CHI DIURNO. AF_07/2014</v>
      </c>
      <c r="F22" s="246" t="str">
        <f>IF($D22="SERVIÇO",VLOOKUP($B22,'SERVIÇOS SINAPI JAN 22'!$B:$E,3,FALSE),IF($D22="INSUMO",VLOOKUP($B22,'INSUMOS SINAPI JAN 22'!$A:$D,3,FALSE),IF($D22="COMPOSIÇÃO",VLOOKUP($B22,COMPOSIÇÕES!$A:$D,3,FALSE))))</f>
        <v>CHI</v>
      </c>
      <c r="G22" s="2265">
        <v>3.3E-3</v>
      </c>
      <c r="H22" s="2266"/>
      <c r="I22" s="2267"/>
      <c r="J22" s="2268">
        <f>IF($D22="SERVIÇO",VLOOKUP($B22,'SERVIÇOS SINAPI JAN 22'!$B:$E,4,FALSE),IF($D22="INSUMO",VLOOKUP($B22,'INSUMOS SINAPI JAN 22'!$A:$D,4,FALSE),IF($D22="COMPOSIÇÃO",VLOOKUP($B22,COMPOSIÇÕES!$A:$D,4,FALSE))))</f>
        <v>71.45</v>
      </c>
      <c r="K22" s="2268" t="b">
        <f>IF($B22=0,0,IF($D22="INSUMO",VLOOKUP($B22,'INSUMOS SINAPI JAN 22'!$A:$D,3,FALSE),IF($M22="SERVIÇO",VLOOKUP($B22,'SERVIÇOS SINAPI JAN 22'!$B:$E,3,FALSE))))</f>
        <v>0</v>
      </c>
      <c r="L22" s="2268" t="b">
        <f>IF($B22=0,0,IF($D22="INSUMO",VLOOKUP($B22,'INSUMOS SINAPI JAN 22'!$A:$D,3,FALSE),IF($M22="SERVIÇO",VLOOKUP($B22,'SERVIÇOS SINAPI JAN 22'!$B:$E,3,FALSE))))</f>
        <v>0</v>
      </c>
      <c r="M22" s="247">
        <f>TRUNC(G22*J22,2)</f>
        <v>0.23</v>
      </c>
      <c r="N22" s="112"/>
    </row>
    <row r="23" spans="1:14" s="108" customFormat="1" ht="24">
      <c r="A23" s="109"/>
      <c r="B23" s="252">
        <v>7030</v>
      </c>
      <c r="C23" s="254"/>
      <c r="D23" s="250" t="s">
        <v>2789</v>
      </c>
      <c r="E23" s="245" t="str">
        <f>IF($D23="SERVIÇO",VLOOKUP($B23,'SERVIÇOS SINAPI JAN 22'!$B:$E,2,FALSE),IF($D23="INSUMO",VLOOKUP($B23,'INSUMOS SINAPI JAN 22'!$A:$D,2,FALSE),IF($D23="COMPOSIÇÃO",VLOOKUP($B23,COMPOSIÇÕES!$A:$D,2,FALSE))))</f>
        <v>TANQUE DE ASFALTO ESTACIONÁRIO COM SERPENTINA, CAPACIDADE 30.000 L - CHP DIURNO. AF_06/2014</v>
      </c>
      <c r="F23" s="246" t="str">
        <f>IF($D23="SERVIÇO",VLOOKUP($B23,'SERVIÇOS SINAPI JAN 22'!$B:$E,3,FALSE),IF($D23="INSUMO",VLOOKUP($B23,'INSUMOS SINAPI JAN 22'!$A:$D,3,FALSE),IF($D23="COMPOSIÇÃO",VLOOKUP($B23,COMPOSIÇÕES!$A:$D,3,FALSE))))</f>
        <v>CHP</v>
      </c>
      <c r="G23" s="2265">
        <v>4.0000000000000001E-3</v>
      </c>
      <c r="H23" s="2266"/>
      <c r="I23" s="2267"/>
      <c r="J23" s="2268">
        <f>IF($D23="SERVIÇO",VLOOKUP($B23,'SERVIÇOS SINAPI JAN 22'!$B:$E,4,FALSE),IF($D23="INSUMO",VLOOKUP($B23,'INSUMOS SINAPI JAN 22'!$A:$D,4,FALSE),IF($D23="COMPOSIÇÃO",VLOOKUP($B23,COMPOSIÇÕES!$A:$D,4,FALSE))))</f>
        <v>262.88</v>
      </c>
      <c r="K23" s="2268" t="b">
        <f>IF($B23=0,0,IF($D23="INSUMO",VLOOKUP($B23,'INSUMOS SINAPI JAN 22'!$A:$D,3,FALSE),IF($M23="SERVIÇO",VLOOKUP($B23,'SERVIÇOS SINAPI JAN 22'!$B:$E,3,FALSE))))</f>
        <v>0</v>
      </c>
      <c r="L23" s="2268" t="b">
        <f>IF($B23=0,0,IF($D23="INSUMO",VLOOKUP($B23,'INSUMOS SINAPI JAN 22'!$A:$D,3,FALSE),IF($M23="SERVIÇO",VLOOKUP($B23,'SERVIÇOS SINAPI JAN 22'!$B:$E,3,FALSE))))</f>
        <v>0</v>
      </c>
      <c r="M23" s="247">
        <f>TRUNC(G23*J23,2)</f>
        <v>1.05</v>
      </c>
      <c r="N23" s="112"/>
    </row>
    <row r="24" spans="1:14" s="1152" customFormat="1" ht="24">
      <c r="A24" s="1179"/>
      <c r="B24" s="252" t="s">
        <v>20439</v>
      </c>
      <c r="C24" s="1393"/>
      <c r="D24" s="1394" t="s">
        <v>3428</v>
      </c>
      <c r="E24" s="1395" t="s">
        <v>3992</v>
      </c>
      <c r="F24" s="1396" t="s">
        <v>3993</v>
      </c>
      <c r="G24" s="2294">
        <v>4.2</v>
      </c>
      <c r="H24" s="2295"/>
      <c r="I24" s="2296"/>
      <c r="J24" s="2297">
        <v>0</v>
      </c>
      <c r="K24" s="2298"/>
      <c r="L24" s="2299"/>
      <c r="M24" s="1397">
        <f t="shared" ref="M24" si="1">TRUNC(G24*J24,2)</f>
        <v>0</v>
      </c>
      <c r="N24" s="1398"/>
    </row>
    <row r="25" spans="1:14" s="108" customFormat="1" ht="60">
      <c r="A25" s="109"/>
      <c r="B25" s="252">
        <v>83362</v>
      </c>
      <c r="C25" s="254"/>
      <c r="D25" s="250" t="s">
        <v>2789</v>
      </c>
      <c r="E25" s="245" t="str">
        <f>IF($D25="SERVIÇO",VLOOKUP($B25,'SERVIÇOS SINAPI JAN 22'!$B:$E,2,FALSE),IF($D25="INSUMO",VLOOKUP($B25,'INSUMOS SINAPI JAN 22'!$A:$D,2,FALSE),IF($D25="COMPOSIÇÃO",VLOOKUP($B25,COMPOSIÇÕES!$A:$D,2,FALSE))))</f>
        <v>ESPARGIDOR DE ASFALTO PRESSURIZADO, TANQUE 6 M3 COM ISOLAÇÃO TÉRMICA, AQUECIDO COM 2 MAÇARICOS, COM BARRA ESPARGIDORA 3,60 M, MONTADO SOBRE CAMINHÃO  TOCO, PBT 14.300 KG, POTÊNCIA 185 CV - CHP DIURNO. AF_08/2015</v>
      </c>
      <c r="F25" s="246" t="str">
        <f>IF($D25="SERVIÇO",VLOOKUP($B25,'SERVIÇOS SINAPI JAN 22'!$B:$E,3,FALSE),IF($D25="INSUMO",VLOOKUP($B25,'INSUMOS SINAPI JAN 22'!$A:$D,3,FALSE),IF($D25="COMPOSIÇÃO",VLOOKUP($B25,COMPOSIÇÕES!$A:$D,3,FALSE))))</f>
        <v>CHP</v>
      </c>
      <c r="G25" s="2265">
        <v>1.2999999999999999E-3</v>
      </c>
      <c r="H25" s="2266"/>
      <c r="I25" s="2267"/>
      <c r="J25" s="2268">
        <f>IF($D25="SERVIÇO",VLOOKUP($B25,'SERVIÇOS SINAPI JAN 22'!$B:$E,4,FALSE),IF($D25="INSUMO",VLOOKUP($B25,'INSUMOS SINAPI JAN 22'!$A:$D,4,FALSE),IF($D25="COMPOSIÇÃO",VLOOKUP($B25,COMPOSIÇÕES!$A:$D,4,FALSE))))</f>
        <v>233.37</v>
      </c>
      <c r="K25" s="2268" t="b">
        <f>IF($B25=0,0,IF($D25="INSUMO",VLOOKUP($B25,'INSUMOS SINAPI JAN 22'!$A:$D,3,FALSE),IF($M25="SERVIÇO",VLOOKUP($B25,'SERVIÇOS SINAPI JAN 22'!$B:$E,3,FALSE))))</f>
        <v>0</v>
      </c>
      <c r="L25" s="2268" t="b">
        <f>IF($B25=0,0,IF($D25="INSUMO",VLOOKUP($B25,'INSUMOS SINAPI JAN 22'!$A:$D,3,FALSE),IF($M25="SERVIÇO",VLOOKUP($B25,'SERVIÇOS SINAPI JAN 22'!$B:$E,3,FALSE))))</f>
        <v>0</v>
      </c>
      <c r="M25" s="247">
        <f>TRUNC(G25*J25,2)</f>
        <v>0.3</v>
      </c>
      <c r="N25" s="112"/>
    </row>
    <row r="26" spans="1:14" s="108" customFormat="1" ht="54" customHeight="1">
      <c r="A26" s="109"/>
      <c r="B26" s="252">
        <v>88316</v>
      </c>
      <c r="C26" s="254"/>
      <c r="D26" s="250" t="s">
        <v>2789</v>
      </c>
      <c r="E26" s="245" t="str">
        <f>IF($D26="SERVIÇO",VLOOKUP($B26,'SERVIÇOS SINAPI JAN 22'!$B:$E,2,FALSE),IF($D26="INSUMO",VLOOKUP($B26,'INSUMOS SINAPI JAN 22'!$A:$D,2,FALSE),IF($D26="COMPOSIÇÃO",VLOOKUP($B26,COMPOSIÇÕES!$A:$D,2,FALSE))))</f>
        <v>SERVENTE COM ENCARGOS COMPLEMENTARES</v>
      </c>
      <c r="F26" s="246" t="str">
        <f>IF($D26="SERVIÇO",VLOOKUP($B26,'SERVIÇOS SINAPI JAN 22'!$B:$E,3,FALSE),IF($D26="INSUMO",VLOOKUP($B26,'INSUMOS SINAPI JAN 22'!$A:$D,3,FALSE),IF($D26="COMPOSIÇÃO",VLOOKUP($B26,COMPOSIÇÕES!$A:$D,3,FALSE))))</f>
        <v>H</v>
      </c>
      <c r="G26" s="2265">
        <v>3.2199999999999999E-2</v>
      </c>
      <c r="H26" s="2266"/>
      <c r="I26" s="2267"/>
      <c r="J26" s="2268">
        <f>IF($D26="SERVIÇO",VLOOKUP($B26,'SERVIÇOS SINAPI JAN 22'!$B:$E,4,FALSE),IF($D26="INSUMO",VLOOKUP($B26,'INSUMOS SINAPI JAN 22'!$A:$D,4,FALSE),IF($D26="COMPOSIÇÃO",VLOOKUP($B26,COMPOSIÇÕES!$A:$D,4,FALSE))))</f>
        <v>16.829999999999998</v>
      </c>
      <c r="K26" s="2268" t="b">
        <f>IF($B26=0,0,IF($D26="INSUMO",VLOOKUP($B26,'INSUMOS SINAPI JAN 22'!$A:$D,3,FALSE),IF($M26="SERVIÇO",VLOOKUP($B26,'SERVIÇOS SINAPI JAN 22'!$B:$E,3,FALSE))))</f>
        <v>0</v>
      </c>
      <c r="L26" s="2268" t="b">
        <f>IF($B26=0,0,IF($D26="INSUMO",VLOOKUP($B26,'INSUMOS SINAPI JAN 22'!$A:$D,3,FALSE),IF($M26="SERVIÇO",VLOOKUP($B26,'SERVIÇOS SINAPI JAN 22'!$B:$E,3,FALSE))))</f>
        <v>0</v>
      </c>
      <c r="M26" s="247">
        <f t="shared" si="0"/>
        <v>0.54</v>
      </c>
      <c r="N26" s="112"/>
    </row>
    <row r="27" spans="1:14" s="108" customFormat="1" ht="24">
      <c r="A27" s="109"/>
      <c r="B27" s="252">
        <v>89035</v>
      </c>
      <c r="C27" s="254"/>
      <c r="D27" s="250" t="s">
        <v>2789</v>
      </c>
      <c r="E27" s="245" t="str">
        <f>IF($D27="SERVIÇO",VLOOKUP($B27,'SERVIÇOS SINAPI JAN 22'!$B:$E,2,FALSE),IF($D27="INSUMO",VLOOKUP($B27,'INSUMOS SINAPI JAN 22'!$A:$D,2,FALSE),IF($D27="COMPOSIÇÃO",VLOOKUP($B27,COMPOSIÇÕES!$A:$D,2,FALSE))))</f>
        <v>TRATOR DE PNEUS, POTÊNCIA 85 CV, TRAÇÃO 4X4, PESO COM LASTRO DE 4.675 KG - CHP DIURNO. AF_06/2014</v>
      </c>
      <c r="F27" s="246" t="str">
        <f>IF($D27="SERVIÇO",VLOOKUP($B27,'SERVIÇOS SINAPI JAN 22'!$B:$E,3,FALSE),IF($D27="INSUMO",VLOOKUP($B27,'INSUMOS SINAPI JAN 22'!$A:$D,3,FALSE),IF($D27="COMPOSIÇÃO",VLOOKUP($B27,COMPOSIÇÕES!$A:$D,3,FALSE))))</f>
        <v>CHP</v>
      </c>
      <c r="G27" s="2265">
        <v>5.0000000000000001E-4</v>
      </c>
      <c r="H27" s="2266"/>
      <c r="I27" s="2267"/>
      <c r="J27" s="2268">
        <f>IF($D27="SERVIÇO",VLOOKUP($B27,'SERVIÇOS SINAPI JAN 22'!$B:$E,4,FALSE),IF($D27="INSUMO",VLOOKUP($B27,'INSUMOS SINAPI JAN 22'!$A:$D,4,FALSE),IF($D27="COMPOSIÇÃO",VLOOKUP($B27,COMPOSIÇÕES!$A:$D,4,FALSE))))</f>
        <v>110.79</v>
      </c>
      <c r="K27" s="2268" t="b">
        <f>IF($B27=0,0,IF($D27="INSUMO",VLOOKUP($B27,'INSUMOS SINAPI JAN 22'!$A:$D,3,FALSE),IF($M27="SERVIÇO",VLOOKUP($B27,'SERVIÇOS SINAPI JAN 22'!$B:$E,3,FALSE))))</f>
        <v>0</v>
      </c>
      <c r="L27" s="2268" t="b">
        <f>IF($B27=0,0,IF($D27="INSUMO",VLOOKUP($B27,'INSUMOS SINAPI JAN 22'!$A:$D,3,FALSE),IF($M27="SERVIÇO",VLOOKUP($B27,'SERVIÇOS SINAPI JAN 22'!$B:$E,3,FALSE))))</f>
        <v>0</v>
      </c>
      <c r="M27" s="247">
        <f t="shared" si="0"/>
        <v>0.05</v>
      </c>
      <c r="N27" s="112"/>
    </row>
    <row r="28" spans="1:14" s="108" customFormat="1" ht="24">
      <c r="A28" s="109"/>
      <c r="B28" s="252">
        <v>89036</v>
      </c>
      <c r="C28" s="254"/>
      <c r="D28" s="250" t="s">
        <v>2789</v>
      </c>
      <c r="E28" s="245" t="str">
        <f>IF($D28="SERVIÇO",VLOOKUP($B28,'SERVIÇOS SINAPI JAN 22'!$B:$E,2,FALSE),IF($D28="INSUMO",VLOOKUP($B28,'INSUMOS SINAPI JAN 22'!$A:$D,2,FALSE),IF($D28="COMPOSIÇÃO",VLOOKUP($B28,COMPOSIÇÕES!$A:$D,2,FALSE))))</f>
        <v>TRATOR DE PNEUS, POTÊNCIA 85 CV, TRAÇÃO 4X4, PESO COM LASTRO DE 4.675 KG - CHI DIURNO. AF_06/2014</v>
      </c>
      <c r="F28" s="246" t="str">
        <f>IF($D28="SERVIÇO",VLOOKUP($B28,'SERVIÇOS SINAPI JAN 22'!$B:$E,3,FALSE),IF($D28="INSUMO",VLOOKUP($B28,'INSUMOS SINAPI JAN 22'!$A:$D,3,FALSE),IF($D28="COMPOSIÇÃO",VLOOKUP($B28,COMPOSIÇÕES!$A:$D,3,FALSE))))</f>
        <v>CHI</v>
      </c>
      <c r="G28" s="2265">
        <v>3.5000000000000001E-3</v>
      </c>
      <c r="H28" s="2266"/>
      <c r="I28" s="2267"/>
      <c r="J28" s="2268">
        <f>IF($D28="SERVIÇO",VLOOKUP($B28,'SERVIÇOS SINAPI JAN 22'!$B:$E,4,FALSE),IF($D28="INSUMO",VLOOKUP($B28,'INSUMOS SINAPI JAN 22'!$A:$D,4,FALSE),IF($D28="COMPOSIÇÃO",VLOOKUP($B28,COMPOSIÇÕES!$A:$D,4,FALSE))))</f>
        <v>30.66</v>
      </c>
      <c r="K28" s="2268" t="b">
        <f>IF($B28=0,0,IF($D28="INSUMO",VLOOKUP($B28,'INSUMOS SINAPI JAN 22'!$A:$D,3,FALSE),IF($M28="SERVIÇO",VLOOKUP($B28,'SERVIÇOS SINAPI JAN 22'!$B:$E,3,FALSE))))</f>
        <v>0</v>
      </c>
      <c r="L28" s="2268" t="b">
        <f>IF($B28=0,0,IF($D28="INSUMO",VLOOKUP($B28,'INSUMOS SINAPI JAN 22'!$A:$D,3,FALSE),IF($M28="SERVIÇO",VLOOKUP($B28,'SERVIÇOS SINAPI JAN 22'!$B:$E,3,FALSE))))</f>
        <v>0</v>
      </c>
      <c r="M28" s="247">
        <f t="shared" si="0"/>
        <v>0.1</v>
      </c>
      <c r="N28" s="112"/>
    </row>
    <row r="29" spans="1:14" s="108" customFormat="1" ht="48">
      <c r="A29" s="109"/>
      <c r="B29" s="252">
        <v>91386</v>
      </c>
      <c r="C29" s="254"/>
      <c r="D29" s="250" t="s">
        <v>2789</v>
      </c>
      <c r="E29" s="245" t="str">
        <f>IF($D29="SERVIÇO",VLOOKUP($B29,'SERVIÇOS SINAPI JAN 22'!$B:$E,2,FALSE),IF($D29="INSUMO",VLOOKUP($B29,'INSUMOS SINAPI JAN 22'!$A:$D,2,FALSE),IF($D29="COMPOSIÇÃO",VLOOKUP($B29,COMPOSIÇÕES!$A:$D,2,FALSE))))</f>
        <v>CAMINHÃO BASCULANTE 10 M3, TRUCADO CABINE SIMPLES, PESO BRUTO TOTAL 23.000 KG, CARGA ÚTIL MÁXIMA 15.935 KG, DISTÂNCIA ENTRE EIXOS 4,80 M, POTÊNCIA 230 CV INCLUSIVE CAÇAMBA METÁLICA - CHP DIURNO. AF_06/2014</v>
      </c>
      <c r="F29" s="246" t="str">
        <f>IF($D29="SERVIÇO",VLOOKUP($B29,'SERVIÇOS SINAPI JAN 22'!$B:$E,3,FALSE),IF($D29="INSUMO",VLOOKUP($B29,'INSUMOS SINAPI JAN 22'!$A:$D,3,FALSE),IF($D29="COMPOSIÇÃO",VLOOKUP($B29,COMPOSIÇÕES!$A:$D,3,FALSE))))</f>
        <v>CHP</v>
      </c>
      <c r="G29" s="2265">
        <v>5.0000000000000001E-4</v>
      </c>
      <c r="H29" s="2266"/>
      <c r="I29" s="2267"/>
      <c r="J29" s="2268">
        <f>IF($D29="SERVIÇO",VLOOKUP($B29,'SERVIÇOS SINAPI JAN 22'!$B:$E,4,FALSE),IF($D29="INSUMO",VLOOKUP($B29,'INSUMOS SINAPI JAN 22'!$A:$D,4,FALSE),IF($D29="COMPOSIÇÃO",VLOOKUP($B29,COMPOSIÇÕES!$A:$D,4,FALSE))))</f>
        <v>183.94</v>
      </c>
      <c r="K29" s="2268" t="b">
        <f>IF($B29=0,0,IF($D29="INSUMO",VLOOKUP($B29,'INSUMOS SINAPI JAN 22'!$A:$D,3,FALSE),IF($M29="SERVIÇO",VLOOKUP($B29,'SERVIÇOS SINAPI JAN 22'!$B:$E,3,FALSE))))</f>
        <v>0</v>
      </c>
      <c r="L29" s="2268" t="b">
        <f>IF($B29=0,0,IF($D29="INSUMO",VLOOKUP($B29,'INSUMOS SINAPI JAN 22'!$A:$D,3,FALSE),IF($M29="SERVIÇO",VLOOKUP($B29,'SERVIÇOS SINAPI JAN 22'!$B:$E,3,FALSE))))</f>
        <v>0</v>
      </c>
      <c r="M29" s="247">
        <f t="shared" si="0"/>
        <v>0.09</v>
      </c>
      <c r="N29" s="112"/>
    </row>
    <row r="30" spans="1:14" s="108" customFormat="1" ht="60">
      <c r="A30" s="109"/>
      <c r="B30" s="252">
        <v>91486</v>
      </c>
      <c r="C30" s="254"/>
      <c r="D30" s="250" t="s">
        <v>2789</v>
      </c>
      <c r="E30" s="245" t="str">
        <f>IF($D30="SERVIÇO",VLOOKUP($B30,'SERVIÇOS SINAPI JAN 22'!$B:$E,2,FALSE),IF($D30="INSUMO",VLOOKUP($B30,'INSUMOS SINAPI JAN 22'!$A:$D,2,FALSE),IF($D30="COMPOSIÇÃO",VLOOKUP($B30,COMPOSIÇÕES!$A:$D,2,FALSE))))</f>
        <v>ESPARGIDOR DE ASFALTO PRESSURIZADO, TANQUE 6 M3 COM ISOLAÇÃO TÉRMICA, AQUECIDO COM 2 MAÇARICOS, COM BARRA ESPARGIDORA 3,60 M, MONTADO SOBRE CAMINHÃO  TOCO, PBT 14.300 KG, POTÊNCIA 185 CV - CHI DIURNO. AF_08/2015</v>
      </c>
      <c r="F30" s="246" t="str">
        <f>IF($D30="SERVIÇO",VLOOKUP($B30,'SERVIÇOS SINAPI JAN 22'!$B:$E,3,FALSE),IF($D30="INSUMO",VLOOKUP($B30,'INSUMOS SINAPI JAN 22'!$A:$D,3,FALSE),IF($D30="COMPOSIÇÃO",VLOOKUP($B30,COMPOSIÇÕES!$A:$D,3,FALSE))))</f>
        <v>CHI</v>
      </c>
      <c r="G30" s="2265">
        <v>2.7000000000000001E-3</v>
      </c>
      <c r="H30" s="2266"/>
      <c r="I30" s="2267"/>
      <c r="J30" s="2268">
        <f>IF($D30="SERVIÇO",VLOOKUP($B30,'SERVIÇOS SINAPI JAN 22'!$B:$E,4,FALSE),IF($D30="INSUMO",VLOOKUP($B30,'INSUMOS SINAPI JAN 22'!$A:$D,4,FALSE),IF($D30="COMPOSIÇÃO",VLOOKUP($B30,COMPOSIÇÕES!$A:$D,4,FALSE))))</f>
        <v>45.88</v>
      </c>
      <c r="K30" s="2268" t="b">
        <f>IF($B30=0,0,IF($D30="INSUMO",VLOOKUP($B30,'INSUMOS SINAPI JAN 22'!$A:$D,3,FALSE),IF($M30="SERVIÇO",VLOOKUP($B30,'SERVIÇOS SINAPI JAN 22'!$B:$E,3,FALSE))))</f>
        <v>0</v>
      </c>
      <c r="L30" s="2268" t="b">
        <f>IF($B30=0,0,IF($D30="INSUMO",VLOOKUP($B30,'INSUMOS SINAPI JAN 22'!$A:$D,3,FALSE),IF($M30="SERVIÇO",VLOOKUP($B30,'SERVIÇOS SINAPI JAN 22'!$B:$E,3,FALSE))))</f>
        <v>0</v>
      </c>
      <c r="M30" s="247">
        <f t="shared" si="0"/>
        <v>0.12</v>
      </c>
      <c r="N30" s="112"/>
    </row>
    <row r="31" spans="1:14" s="108" customFormat="1" ht="15.75" customHeight="1" thickBot="1">
      <c r="A31" s="153"/>
      <c r="B31" s="2274" t="s">
        <v>3275</v>
      </c>
      <c r="C31" s="2275"/>
      <c r="D31" s="2275"/>
      <c r="E31" s="2275"/>
      <c r="F31" s="2275"/>
      <c r="G31" s="2275"/>
      <c r="H31" s="2275"/>
      <c r="I31" s="2275"/>
      <c r="J31" s="2275"/>
      <c r="K31" s="2275"/>
      <c r="L31" s="2276"/>
      <c r="M31" s="248">
        <f>SUM(M19:M30)</f>
        <v>4.18</v>
      </c>
      <c r="N31" s="161"/>
    </row>
    <row r="32" spans="1:14">
      <c r="B32" s="64" t="s">
        <v>4197</v>
      </c>
    </row>
    <row r="33" spans="2:2">
      <c r="B33" s="64" t="str">
        <f>'COMP. IMPRIMAÇÃO'!B27</f>
        <v>* Valores das emulsões asfálticas adotados pela tabela da ANP JANEIRO-2022 foi retirada da composição e inserido no orçamento  como Aquisição.</v>
      </c>
    </row>
  </sheetData>
  <mergeCells count="40">
    <mergeCell ref="A10:N10"/>
    <mergeCell ref="B1:M1"/>
    <mergeCell ref="B2:M2"/>
    <mergeCell ref="B3:M3"/>
    <mergeCell ref="B4:M4"/>
    <mergeCell ref="B5:M5"/>
    <mergeCell ref="D12:J13"/>
    <mergeCell ref="L12:M12"/>
    <mergeCell ref="L13:M13"/>
    <mergeCell ref="I15:L15"/>
    <mergeCell ref="B17:C18"/>
    <mergeCell ref="D17:D18"/>
    <mergeCell ref="E17:E18"/>
    <mergeCell ref="F17:F18"/>
    <mergeCell ref="G17:I18"/>
    <mergeCell ref="J27:L27"/>
    <mergeCell ref="G19:I19"/>
    <mergeCell ref="J19:L19"/>
    <mergeCell ref="G20:I20"/>
    <mergeCell ref="J20:L20"/>
    <mergeCell ref="G24:I24"/>
    <mergeCell ref="J24:L24"/>
    <mergeCell ref="G21:I21"/>
    <mergeCell ref="J21:L21"/>
    <mergeCell ref="B31:L31"/>
    <mergeCell ref="G22:I22"/>
    <mergeCell ref="J22:L22"/>
    <mergeCell ref="G23:I23"/>
    <mergeCell ref="J23:L23"/>
    <mergeCell ref="G25:I25"/>
    <mergeCell ref="J25:L25"/>
    <mergeCell ref="G28:I28"/>
    <mergeCell ref="J28:L28"/>
    <mergeCell ref="G29:I29"/>
    <mergeCell ref="J29:L29"/>
    <mergeCell ref="G30:I30"/>
    <mergeCell ref="J30:L30"/>
    <mergeCell ref="G26:I26"/>
    <mergeCell ref="J26:L26"/>
    <mergeCell ref="G27:I27"/>
  </mergeCells>
  <dataValidations count="2">
    <dataValidation type="list" allowBlank="1" showInputMessage="1" showErrorMessage="1" sqref="D19:D30" xr:uid="{00000000-0002-0000-2800-000000000000}">
      <formula1>$P$1:$P$4</formula1>
    </dataValidation>
    <dataValidation type="list" allowBlank="1" showInputMessage="1" showErrorMessage="1" sqref="O19:O30" xr:uid="{00000000-0002-0000-2800-000001000000}">
      <formula1>#REF!</formula1>
    </dataValidation>
  </dataValidations>
  <printOptions horizontalCentered="1" verticalCentered="1"/>
  <pageMargins left="0.70866141732283472" right="0.70866141732283472" top="0.55118110236220474" bottom="0.55118110236220474" header="0.31496062992125984" footer="0.11811023622047245"/>
  <pageSetup paperSize="9" scale="74" fitToHeight="100" orientation="landscape" r:id="rId1"/>
  <headerFooter scaleWithDoc="0">
    <oddHeader>&amp;RPágina &amp;P de &amp;N</oddHeader>
    <oddFooter>&amp;R&amp;G</oddFooter>
  </headerFooter>
  <drawing r:id="rId2"/>
  <legacyDrawingHF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Plan101">
    <tabColor theme="7"/>
    <pageSetUpPr fitToPage="1"/>
  </sheetPr>
  <dimension ref="A1:P44"/>
  <sheetViews>
    <sheetView showGridLines="0" showZeros="0" view="pageBreakPreview" topLeftCell="A7" zoomScaleNormal="100" zoomScaleSheetLayoutView="100" workbookViewId="0">
      <selection activeCell="E24" sqref="E24"/>
    </sheetView>
  </sheetViews>
  <sheetFormatPr defaultColWidth="11.42578125" defaultRowHeight="12.75"/>
  <cols>
    <col min="1" max="1" width="0.7109375" style="64" customWidth="1"/>
    <col min="2" max="2" width="15.140625" style="64" customWidth="1"/>
    <col min="3" max="3" width="0.7109375" style="64" customWidth="1"/>
    <col min="4" max="4" width="15.7109375" style="64" customWidth="1"/>
    <col min="5" max="5" width="71.7109375" style="64" customWidth="1"/>
    <col min="6" max="6" width="13.28515625" style="65" customWidth="1"/>
    <col min="7" max="7" width="7.7109375" style="65" customWidth="1"/>
    <col min="8" max="8" width="0.7109375" style="65" customWidth="1"/>
    <col min="9" max="9" width="7.7109375" style="65" customWidth="1"/>
    <col min="10" max="10" width="13.7109375" style="65" customWidth="1"/>
    <col min="11" max="11" width="0.7109375" style="65" customWidth="1"/>
    <col min="12" max="12" width="13.7109375" style="65" customWidth="1"/>
    <col min="13" max="13" width="30.28515625" style="65" customWidth="1"/>
    <col min="14" max="14" width="0.7109375" style="64" customWidth="1"/>
    <col min="15" max="15" width="14.28515625" style="64" hidden="1" customWidth="1"/>
    <col min="16" max="16" width="0" style="64" hidden="1" customWidth="1"/>
    <col min="17" max="41" width="11.42578125" style="64"/>
    <col min="42" max="42" width="0.7109375" style="64" customWidth="1"/>
    <col min="43" max="43" width="15.140625" style="64" customWidth="1"/>
    <col min="44" max="44" width="0.7109375" style="64" customWidth="1"/>
    <col min="45" max="45" width="56.140625" style="64" customWidth="1"/>
    <col min="46" max="46" width="0.7109375" style="64" customWidth="1"/>
    <col min="47" max="47" width="9.140625" style="64" customWidth="1"/>
    <col min="48" max="48" width="6" style="64" customWidth="1"/>
    <col min="49" max="49" width="0.7109375" style="64" customWidth="1"/>
    <col min="50" max="50" width="7.140625" style="64" customWidth="1"/>
    <col min="51" max="51" width="6.5703125" style="64" customWidth="1"/>
    <col min="52" max="52" width="0.7109375" style="64" customWidth="1"/>
    <col min="53" max="53" width="7.85546875" style="64" customWidth="1"/>
    <col min="54" max="54" width="10.5703125" style="64" customWidth="1"/>
    <col min="55" max="55" width="0.7109375" style="64" customWidth="1"/>
    <col min="56" max="297" width="11.42578125" style="64"/>
    <col min="298" max="298" width="0.7109375" style="64" customWidth="1"/>
    <col min="299" max="299" width="15.140625" style="64" customWidth="1"/>
    <col min="300" max="300" width="0.7109375" style="64" customWidth="1"/>
    <col min="301" max="301" width="56.140625" style="64" customWidth="1"/>
    <col min="302" max="302" width="0.7109375" style="64" customWidth="1"/>
    <col min="303" max="303" width="9.140625" style="64" customWidth="1"/>
    <col min="304" max="304" width="6" style="64" customWidth="1"/>
    <col min="305" max="305" width="0.7109375" style="64" customWidth="1"/>
    <col min="306" max="306" width="7.140625" style="64" customWidth="1"/>
    <col min="307" max="307" width="6.5703125" style="64" customWidth="1"/>
    <col min="308" max="308" width="0.7109375" style="64" customWidth="1"/>
    <col min="309" max="309" width="7.85546875" style="64" customWidth="1"/>
    <col min="310" max="310" width="10.5703125" style="64" customWidth="1"/>
    <col min="311" max="311" width="0.7109375" style="64" customWidth="1"/>
    <col min="312" max="553" width="11.42578125" style="64"/>
    <col min="554" max="554" width="0.7109375" style="64" customWidth="1"/>
    <col min="555" max="555" width="15.140625" style="64" customWidth="1"/>
    <col min="556" max="556" width="0.7109375" style="64" customWidth="1"/>
    <col min="557" max="557" width="56.140625" style="64" customWidth="1"/>
    <col min="558" max="558" width="0.7109375" style="64" customWidth="1"/>
    <col min="559" max="559" width="9.140625" style="64" customWidth="1"/>
    <col min="560" max="560" width="6" style="64" customWidth="1"/>
    <col min="561" max="561" width="0.7109375" style="64" customWidth="1"/>
    <col min="562" max="562" width="7.140625" style="64" customWidth="1"/>
    <col min="563" max="563" width="6.5703125" style="64" customWidth="1"/>
    <col min="564" max="564" width="0.7109375" style="64" customWidth="1"/>
    <col min="565" max="565" width="7.85546875" style="64" customWidth="1"/>
    <col min="566" max="566" width="10.5703125" style="64" customWidth="1"/>
    <col min="567" max="567" width="0.7109375" style="64" customWidth="1"/>
    <col min="568" max="809" width="11.42578125" style="64"/>
    <col min="810" max="810" width="0.7109375" style="64" customWidth="1"/>
    <col min="811" max="811" width="15.140625" style="64" customWidth="1"/>
    <col min="812" max="812" width="0.7109375" style="64" customWidth="1"/>
    <col min="813" max="813" width="56.140625" style="64" customWidth="1"/>
    <col min="814" max="814" width="0.7109375" style="64" customWidth="1"/>
    <col min="815" max="815" width="9.140625" style="64" customWidth="1"/>
    <col min="816" max="816" width="6" style="64" customWidth="1"/>
    <col min="817" max="817" width="0.7109375" style="64" customWidth="1"/>
    <col min="818" max="818" width="7.140625" style="64" customWidth="1"/>
    <col min="819" max="819" width="6.5703125" style="64" customWidth="1"/>
    <col min="820" max="820" width="0.7109375" style="64" customWidth="1"/>
    <col min="821" max="821" width="7.85546875" style="64" customWidth="1"/>
    <col min="822" max="822" width="10.5703125" style="64" customWidth="1"/>
    <col min="823" max="823" width="0.7109375" style="64" customWidth="1"/>
    <col min="824" max="1065" width="11.42578125" style="64"/>
    <col min="1066" max="1066" width="0.7109375" style="64" customWidth="1"/>
    <col min="1067" max="1067" width="15.140625" style="64" customWidth="1"/>
    <col min="1068" max="1068" width="0.7109375" style="64" customWidth="1"/>
    <col min="1069" max="1069" width="56.140625" style="64" customWidth="1"/>
    <col min="1070" max="1070" width="0.7109375" style="64" customWidth="1"/>
    <col min="1071" max="1071" width="9.140625" style="64" customWidth="1"/>
    <col min="1072" max="1072" width="6" style="64" customWidth="1"/>
    <col min="1073" max="1073" width="0.7109375" style="64" customWidth="1"/>
    <col min="1074" max="1074" width="7.140625" style="64" customWidth="1"/>
    <col min="1075" max="1075" width="6.5703125" style="64" customWidth="1"/>
    <col min="1076" max="1076" width="0.7109375" style="64" customWidth="1"/>
    <col min="1077" max="1077" width="7.85546875" style="64" customWidth="1"/>
    <col min="1078" max="1078" width="10.5703125" style="64" customWidth="1"/>
    <col min="1079" max="1079" width="0.7109375" style="64" customWidth="1"/>
    <col min="1080" max="1321" width="11.42578125" style="64"/>
    <col min="1322" max="1322" width="0.7109375" style="64" customWidth="1"/>
    <col min="1323" max="1323" width="15.140625" style="64" customWidth="1"/>
    <col min="1324" max="1324" width="0.7109375" style="64" customWidth="1"/>
    <col min="1325" max="1325" width="56.140625" style="64" customWidth="1"/>
    <col min="1326" max="1326" width="0.7109375" style="64" customWidth="1"/>
    <col min="1327" max="1327" width="9.140625" style="64" customWidth="1"/>
    <col min="1328" max="1328" width="6" style="64" customWidth="1"/>
    <col min="1329" max="1329" width="0.7109375" style="64" customWidth="1"/>
    <col min="1330" max="1330" width="7.140625" style="64" customWidth="1"/>
    <col min="1331" max="1331" width="6.5703125" style="64" customWidth="1"/>
    <col min="1332" max="1332" width="0.7109375" style="64" customWidth="1"/>
    <col min="1333" max="1333" width="7.85546875" style="64" customWidth="1"/>
    <col min="1334" max="1334" width="10.5703125" style="64" customWidth="1"/>
    <col min="1335" max="1335" width="0.7109375" style="64" customWidth="1"/>
    <col min="1336" max="1577" width="11.42578125" style="64"/>
    <col min="1578" max="1578" width="0.7109375" style="64" customWidth="1"/>
    <col min="1579" max="1579" width="15.140625" style="64" customWidth="1"/>
    <col min="1580" max="1580" width="0.7109375" style="64" customWidth="1"/>
    <col min="1581" max="1581" width="56.140625" style="64" customWidth="1"/>
    <col min="1582" max="1582" width="0.7109375" style="64" customWidth="1"/>
    <col min="1583" max="1583" width="9.140625" style="64" customWidth="1"/>
    <col min="1584" max="1584" width="6" style="64" customWidth="1"/>
    <col min="1585" max="1585" width="0.7109375" style="64" customWidth="1"/>
    <col min="1586" max="1586" width="7.140625" style="64" customWidth="1"/>
    <col min="1587" max="1587" width="6.5703125" style="64" customWidth="1"/>
    <col min="1588" max="1588" width="0.7109375" style="64" customWidth="1"/>
    <col min="1589" max="1589" width="7.85546875" style="64" customWidth="1"/>
    <col min="1590" max="1590" width="10.5703125" style="64" customWidth="1"/>
    <col min="1591" max="1591" width="0.7109375" style="64" customWidth="1"/>
    <col min="1592" max="1833" width="11.42578125" style="64"/>
    <col min="1834" max="1834" width="0.7109375" style="64" customWidth="1"/>
    <col min="1835" max="1835" width="15.140625" style="64" customWidth="1"/>
    <col min="1836" max="1836" width="0.7109375" style="64" customWidth="1"/>
    <col min="1837" max="1837" width="56.140625" style="64" customWidth="1"/>
    <col min="1838" max="1838" width="0.7109375" style="64" customWidth="1"/>
    <col min="1839" max="1839" width="9.140625" style="64" customWidth="1"/>
    <col min="1840" max="1840" width="6" style="64" customWidth="1"/>
    <col min="1841" max="1841" width="0.7109375" style="64" customWidth="1"/>
    <col min="1842" max="1842" width="7.140625" style="64" customWidth="1"/>
    <col min="1843" max="1843" width="6.5703125" style="64" customWidth="1"/>
    <col min="1844" max="1844" width="0.7109375" style="64" customWidth="1"/>
    <col min="1845" max="1845" width="7.85546875" style="64" customWidth="1"/>
    <col min="1846" max="1846" width="10.5703125" style="64" customWidth="1"/>
    <col min="1847" max="1847" width="0.7109375" style="64" customWidth="1"/>
    <col min="1848" max="2089" width="11.42578125" style="64"/>
    <col min="2090" max="2090" width="0.7109375" style="64" customWidth="1"/>
    <col min="2091" max="2091" width="15.140625" style="64" customWidth="1"/>
    <col min="2092" max="2092" width="0.7109375" style="64" customWidth="1"/>
    <col min="2093" max="2093" width="56.140625" style="64" customWidth="1"/>
    <col min="2094" max="2094" width="0.7109375" style="64" customWidth="1"/>
    <col min="2095" max="2095" width="9.140625" style="64" customWidth="1"/>
    <col min="2096" max="2096" width="6" style="64" customWidth="1"/>
    <col min="2097" max="2097" width="0.7109375" style="64" customWidth="1"/>
    <col min="2098" max="2098" width="7.140625" style="64" customWidth="1"/>
    <col min="2099" max="2099" width="6.5703125" style="64" customWidth="1"/>
    <col min="2100" max="2100" width="0.7109375" style="64" customWidth="1"/>
    <col min="2101" max="2101" width="7.85546875" style="64" customWidth="1"/>
    <col min="2102" max="2102" width="10.5703125" style="64" customWidth="1"/>
    <col min="2103" max="2103" width="0.7109375" style="64" customWidth="1"/>
    <col min="2104" max="2345" width="11.42578125" style="64"/>
    <col min="2346" max="2346" width="0.7109375" style="64" customWidth="1"/>
    <col min="2347" max="2347" width="15.140625" style="64" customWidth="1"/>
    <col min="2348" max="2348" width="0.7109375" style="64" customWidth="1"/>
    <col min="2349" max="2349" width="56.140625" style="64" customWidth="1"/>
    <col min="2350" max="2350" width="0.7109375" style="64" customWidth="1"/>
    <col min="2351" max="2351" width="9.140625" style="64" customWidth="1"/>
    <col min="2352" max="2352" width="6" style="64" customWidth="1"/>
    <col min="2353" max="2353" width="0.7109375" style="64" customWidth="1"/>
    <col min="2354" max="2354" width="7.140625" style="64" customWidth="1"/>
    <col min="2355" max="2355" width="6.5703125" style="64" customWidth="1"/>
    <col min="2356" max="2356" width="0.7109375" style="64" customWidth="1"/>
    <col min="2357" max="2357" width="7.85546875" style="64" customWidth="1"/>
    <col min="2358" max="2358" width="10.5703125" style="64" customWidth="1"/>
    <col min="2359" max="2359" width="0.7109375" style="64" customWidth="1"/>
    <col min="2360" max="2601" width="11.42578125" style="64"/>
    <col min="2602" max="2602" width="0.7109375" style="64" customWidth="1"/>
    <col min="2603" max="2603" width="15.140625" style="64" customWidth="1"/>
    <col min="2604" max="2604" width="0.7109375" style="64" customWidth="1"/>
    <col min="2605" max="2605" width="56.140625" style="64" customWidth="1"/>
    <col min="2606" max="2606" width="0.7109375" style="64" customWidth="1"/>
    <col min="2607" max="2607" width="9.140625" style="64" customWidth="1"/>
    <col min="2608" max="2608" width="6" style="64" customWidth="1"/>
    <col min="2609" max="2609" width="0.7109375" style="64" customWidth="1"/>
    <col min="2610" max="2610" width="7.140625" style="64" customWidth="1"/>
    <col min="2611" max="2611" width="6.5703125" style="64" customWidth="1"/>
    <col min="2612" max="2612" width="0.7109375" style="64" customWidth="1"/>
    <col min="2613" max="2613" width="7.85546875" style="64" customWidth="1"/>
    <col min="2614" max="2614" width="10.5703125" style="64" customWidth="1"/>
    <col min="2615" max="2615" width="0.7109375" style="64" customWidth="1"/>
    <col min="2616" max="2857" width="11.42578125" style="64"/>
    <col min="2858" max="2858" width="0.7109375" style="64" customWidth="1"/>
    <col min="2859" max="2859" width="15.140625" style="64" customWidth="1"/>
    <col min="2860" max="2860" width="0.7109375" style="64" customWidth="1"/>
    <col min="2861" max="2861" width="56.140625" style="64" customWidth="1"/>
    <col min="2862" max="2862" width="0.7109375" style="64" customWidth="1"/>
    <col min="2863" max="2863" width="9.140625" style="64" customWidth="1"/>
    <col min="2864" max="2864" width="6" style="64" customWidth="1"/>
    <col min="2865" max="2865" width="0.7109375" style="64" customWidth="1"/>
    <col min="2866" max="2866" width="7.140625" style="64" customWidth="1"/>
    <col min="2867" max="2867" width="6.5703125" style="64" customWidth="1"/>
    <col min="2868" max="2868" width="0.7109375" style="64" customWidth="1"/>
    <col min="2869" max="2869" width="7.85546875" style="64" customWidth="1"/>
    <col min="2870" max="2870" width="10.5703125" style="64" customWidth="1"/>
    <col min="2871" max="2871" width="0.7109375" style="64" customWidth="1"/>
    <col min="2872" max="3113" width="11.42578125" style="64"/>
    <col min="3114" max="3114" width="0.7109375" style="64" customWidth="1"/>
    <col min="3115" max="3115" width="15.140625" style="64" customWidth="1"/>
    <col min="3116" max="3116" width="0.7109375" style="64" customWidth="1"/>
    <col min="3117" max="3117" width="56.140625" style="64" customWidth="1"/>
    <col min="3118" max="3118" width="0.7109375" style="64" customWidth="1"/>
    <col min="3119" max="3119" width="9.140625" style="64" customWidth="1"/>
    <col min="3120" max="3120" width="6" style="64" customWidth="1"/>
    <col min="3121" max="3121" width="0.7109375" style="64" customWidth="1"/>
    <col min="3122" max="3122" width="7.140625" style="64" customWidth="1"/>
    <col min="3123" max="3123" width="6.5703125" style="64" customWidth="1"/>
    <col min="3124" max="3124" width="0.7109375" style="64" customWidth="1"/>
    <col min="3125" max="3125" width="7.85546875" style="64" customWidth="1"/>
    <col min="3126" max="3126" width="10.5703125" style="64" customWidth="1"/>
    <col min="3127" max="3127" width="0.7109375" style="64" customWidth="1"/>
    <col min="3128" max="3369" width="11.42578125" style="64"/>
    <col min="3370" max="3370" width="0.7109375" style="64" customWidth="1"/>
    <col min="3371" max="3371" width="15.140625" style="64" customWidth="1"/>
    <col min="3372" max="3372" width="0.7109375" style="64" customWidth="1"/>
    <col min="3373" max="3373" width="56.140625" style="64" customWidth="1"/>
    <col min="3374" max="3374" width="0.7109375" style="64" customWidth="1"/>
    <col min="3375" max="3375" width="9.140625" style="64" customWidth="1"/>
    <col min="3376" max="3376" width="6" style="64" customWidth="1"/>
    <col min="3377" max="3377" width="0.7109375" style="64" customWidth="1"/>
    <col min="3378" max="3378" width="7.140625" style="64" customWidth="1"/>
    <col min="3379" max="3379" width="6.5703125" style="64" customWidth="1"/>
    <col min="3380" max="3380" width="0.7109375" style="64" customWidth="1"/>
    <col min="3381" max="3381" width="7.85546875" style="64" customWidth="1"/>
    <col min="3382" max="3382" width="10.5703125" style="64" customWidth="1"/>
    <col min="3383" max="3383" width="0.7109375" style="64" customWidth="1"/>
    <col min="3384" max="3625" width="11.42578125" style="64"/>
    <col min="3626" max="3626" width="0.7109375" style="64" customWidth="1"/>
    <col min="3627" max="3627" width="15.140625" style="64" customWidth="1"/>
    <col min="3628" max="3628" width="0.7109375" style="64" customWidth="1"/>
    <col min="3629" max="3629" width="56.140625" style="64" customWidth="1"/>
    <col min="3630" max="3630" width="0.7109375" style="64" customWidth="1"/>
    <col min="3631" max="3631" width="9.140625" style="64" customWidth="1"/>
    <col min="3632" max="3632" width="6" style="64" customWidth="1"/>
    <col min="3633" max="3633" width="0.7109375" style="64" customWidth="1"/>
    <col min="3634" max="3634" width="7.140625" style="64" customWidth="1"/>
    <col min="3635" max="3635" width="6.5703125" style="64" customWidth="1"/>
    <col min="3636" max="3636" width="0.7109375" style="64" customWidth="1"/>
    <col min="3637" max="3637" width="7.85546875" style="64" customWidth="1"/>
    <col min="3638" max="3638" width="10.5703125" style="64" customWidth="1"/>
    <col min="3639" max="3639" width="0.7109375" style="64" customWidth="1"/>
    <col min="3640" max="3881" width="11.42578125" style="64"/>
    <col min="3882" max="3882" width="0.7109375" style="64" customWidth="1"/>
    <col min="3883" max="3883" width="15.140625" style="64" customWidth="1"/>
    <col min="3884" max="3884" width="0.7109375" style="64" customWidth="1"/>
    <col min="3885" max="3885" width="56.140625" style="64" customWidth="1"/>
    <col min="3886" max="3886" width="0.7109375" style="64" customWidth="1"/>
    <col min="3887" max="3887" width="9.140625" style="64" customWidth="1"/>
    <col min="3888" max="3888" width="6" style="64" customWidth="1"/>
    <col min="3889" max="3889" width="0.7109375" style="64" customWidth="1"/>
    <col min="3890" max="3890" width="7.140625" style="64" customWidth="1"/>
    <col min="3891" max="3891" width="6.5703125" style="64" customWidth="1"/>
    <col min="3892" max="3892" width="0.7109375" style="64" customWidth="1"/>
    <col min="3893" max="3893" width="7.85546875" style="64" customWidth="1"/>
    <col min="3894" max="3894" width="10.5703125" style="64" customWidth="1"/>
    <col min="3895" max="3895" width="0.7109375" style="64" customWidth="1"/>
    <col min="3896" max="4137" width="11.42578125" style="64"/>
    <col min="4138" max="4138" width="0.7109375" style="64" customWidth="1"/>
    <col min="4139" max="4139" width="15.140625" style="64" customWidth="1"/>
    <col min="4140" max="4140" width="0.7109375" style="64" customWidth="1"/>
    <col min="4141" max="4141" width="56.140625" style="64" customWidth="1"/>
    <col min="4142" max="4142" width="0.7109375" style="64" customWidth="1"/>
    <col min="4143" max="4143" width="9.140625" style="64" customWidth="1"/>
    <col min="4144" max="4144" width="6" style="64" customWidth="1"/>
    <col min="4145" max="4145" width="0.7109375" style="64" customWidth="1"/>
    <col min="4146" max="4146" width="7.140625" style="64" customWidth="1"/>
    <col min="4147" max="4147" width="6.5703125" style="64" customWidth="1"/>
    <col min="4148" max="4148" width="0.7109375" style="64" customWidth="1"/>
    <col min="4149" max="4149" width="7.85546875" style="64" customWidth="1"/>
    <col min="4150" max="4150" width="10.5703125" style="64" customWidth="1"/>
    <col min="4151" max="4151" width="0.7109375" style="64" customWidth="1"/>
    <col min="4152" max="4393" width="11.42578125" style="64"/>
    <col min="4394" max="4394" width="0.7109375" style="64" customWidth="1"/>
    <col min="4395" max="4395" width="15.140625" style="64" customWidth="1"/>
    <col min="4396" max="4396" width="0.7109375" style="64" customWidth="1"/>
    <col min="4397" max="4397" width="56.140625" style="64" customWidth="1"/>
    <col min="4398" max="4398" width="0.7109375" style="64" customWidth="1"/>
    <col min="4399" max="4399" width="9.140625" style="64" customWidth="1"/>
    <col min="4400" max="4400" width="6" style="64" customWidth="1"/>
    <col min="4401" max="4401" width="0.7109375" style="64" customWidth="1"/>
    <col min="4402" max="4402" width="7.140625" style="64" customWidth="1"/>
    <col min="4403" max="4403" width="6.5703125" style="64" customWidth="1"/>
    <col min="4404" max="4404" width="0.7109375" style="64" customWidth="1"/>
    <col min="4405" max="4405" width="7.85546875" style="64" customWidth="1"/>
    <col min="4406" max="4406" width="10.5703125" style="64" customWidth="1"/>
    <col min="4407" max="4407" width="0.7109375" style="64" customWidth="1"/>
    <col min="4408" max="4649" width="11.42578125" style="64"/>
    <col min="4650" max="4650" width="0.7109375" style="64" customWidth="1"/>
    <col min="4651" max="4651" width="15.140625" style="64" customWidth="1"/>
    <col min="4652" max="4652" width="0.7109375" style="64" customWidth="1"/>
    <col min="4653" max="4653" width="56.140625" style="64" customWidth="1"/>
    <col min="4654" max="4654" width="0.7109375" style="64" customWidth="1"/>
    <col min="4655" max="4655" width="9.140625" style="64" customWidth="1"/>
    <col min="4656" max="4656" width="6" style="64" customWidth="1"/>
    <col min="4657" max="4657" width="0.7109375" style="64" customWidth="1"/>
    <col min="4658" max="4658" width="7.140625" style="64" customWidth="1"/>
    <col min="4659" max="4659" width="6.5703125" style="64" customWidth="1"/>
    <col min="4660" max="4660" width="0.7109375" style="64" customWidth="1"/>
    <col min="4661" max="4661" width="7.85546875" style="64" customWidth="1"/>
    <col min="4662" max="4662" width="10.5703125" style="64" customWidth="1"/>
    <col min="4663" max="4663" width="0.7109375" style="64" customWidth="1"/>
    <col min="4664" max="4905" width="11.42578125" style="64"/>
    <col min="4906" max="4906" width="0.7109375" style="64" customWidth="1"/>
    <col min="4907" max="4907" width="15.140625" style="64" customWidth="1"/>
    <col min="4908" max="4908" width="0.7109375" style="64" customWidth="1"/>
    <col min="4909" max="4909" width="56.140625" style="64" customWidth="1"/>
    <col min="4910" max="4910" width="0.7109375" style="64" customWidth="1"/>
    <col min="4911" max="4911" width="9.140625" style="64" customWidth="1"/>
    <col min="4912" max="4912" width="6" style="64" customWidth="1"/>
    <col min="4913" max="4913" width="0.7109375" style="64" customWidth="1"/>
    <col min="4914" max="4914" width="7.140625" style="64" customWidth="1"/>
    <col min="4915" max="4915" width="6.5703125" style="64" customWidth="1"/>
    <col min="4916" max="4916" width="0.7109375" style="64" customWidth="1"/>
    <col min="4917" max="4917" width="7.85546875" style="64" customWidth="1"/>
    <col min="4918" max="4918" width="10.5703125" style="64" customWidth="1"/>
    <col min="4919" max="4919" width="0.7109375" style="64" customWidth="1"/>
    <col min="4920" max="5161" width="11.42578125" style="64"/>
    <col min="5162" max="5162" width="0.7109375" style="64" customWidth="1"/>
    <col min="5163" max="5163" width="15.140625" style="64" customWidth="1"/>
    <col min="5164" max="5164" width="0.7109375" style="64" customWidth="1"/>
    <col min="5165" max="5165" width="56.140625" style="64" customWidth="1"/>
    <col min="5166" max="5166" width="0.7109375" style="64" customWidth="1"/>
    <col min="5167" max="5167" width="9.140625" style="64" customWidth="1"/>
    <col min="5168" max="5168" width="6" style="64" customWidth="1"/>
    <col min="5169" max="5169" width="0.7109375" style="64" customWidth="1"/>
    <col min="5170" max="5170" width="7.140625" style="64" customWidth="1"/>
    <col min="5171" max="5171" width="6.5703125" style="64" customWidth="1"/>
    <col min="5172" max="5172" width="0.7109375" style="64" customWidth="1"/>
    <col min="5173" max="5173" width="7.85546875" style="64" customWidth="1"/>
    <col min="5174" max="5174" width="10.5703125" style="64" customWidth="1"/>
    <col min="5175" max="5175" width="0.7109375" style="64" customWidth="1"/>
    <col min="5176" max="5417" width="11.42578125" style="64"/>
    <col min="5418" max="5418" width="0.7109375" style="64" customWidth="1"/>
    <col min="5419" max="5419" width="15.140625" style="64" customWidth="1"/>
    <col min="5420" max="5420" width="0.7109375" style="64" customWidth="1"/>
    <col min="5421" max="5421" width="56.140625" style="64" customWidth="1"/>
    <col min="5422" max="5422" width="0.7109375" style="64" customWidth="1"/>
    <col min="5423" max="5423" width="9.140625" style="64" customWidth="1"/>
    <col min="5424" max="5424" width="6" style="64" customWidth="1"/>
    <col min="5425" max="5425" width="0.7109375" style="64" customWidth="1"/>
    <col min="5426" max="5426" width="7.140625" style="64" customWidth="1"/>
    <col min="5427" max="5427" width="6.5703125" style="64" customWidth="1"/>
    <col min="5428" max="5428" width="0.7109375" style="64" customWidth="1"/>
    <col min="5429" max="5429" width="7.85546875" style="64" customWidth="1"/>
    <col min="5430" max="5430" width="10.5703125" style="64" customWidth="1"/>
    <col min="5431" max="5431" width="0.7109375" style="64" customWidth="1"/>
    <col min="5432" max="5673" width="11.42578125" style="64"/>
    <col min="5674" max="5674" width="0.7109375" style="64" customWidth="1"/>
    <col min="5675" max="5675" width="15.140625" style="64" customWidth="1"/>
    <col min="5676" max="5676" width="0.7109375" style="64" customWidth="1"/>
    <col min="5677" max="5677" width="56.140625" style="64" customWidth="1"/>
    <col min="5678" max="5678" width="0.7109375" style="64" customWidth="1"/>
    <col min="5679" max="5679" width="9.140625" style="64" customWidth="1"/>
    <col min="5680" max="5680" width="6" style="64" customWidth="1"/>
    <col min="5681" max="5681" width="0.7109375" style="64" customWidth="1"/>
    <col min="5682" max="5682" width="7.140625" style="64" customWidth="1"/>
    <col min="5683" max="5683" width="6.5703125" style="64" customWidth="1"/>
    <col min="5684" max="5684" width="0.7109375" style="64" customWidth="1"/>
    <col min="5685" max="5685" width="7.85546875" style="64" customWidth="1"/>
    <col min="5686" max="5686" width="10.5703125" style="64" customWidth="1"/>
    <col min="5687" max="5687" width="0.7109375" style="64" customWidth="1"/>
    <col min="5688" max="5929" width="11.42578125" style="64"/>
    <col min="5930" max="5930" width="0.7109375" style="64" customWidth="1"/>
    <col min="5931" max="5931" width="15.140625" style="64" customWidth="1"/>
    <col min="5932" max="5932" width="0.7109375" style="64" customWidth="1"/>
    <col min="5933" max="5933" width="56.140625" style="64" customWidth="1"/>
    <col min="5934" max="5934" width="0.7109375" style="64" customWidth="1"/>
    <col min="5935" max="5935" width="9.140625" style="64" customWidth="1"/>
    <col min="5936" max="5936" width="6" style="64" customWidth="1"/>
    <col min="5937" max="5937" width="0.7109375" style="64" customWidth="1"/>
    <col min="5938" max="5938" width="7.140625" style="64" customWidth="1"/>
    <col min="5939" max="5939" width="6.5703125" style="64" customWidth="1"/>
    <col min="5940" max="5940" width="0.7109375" style="64" customWidth="1"/>
    <col min="5941" max="5941" width="7.85546875" style="64" customWidth="1"/>
    <col min="5942" max="5942" width="10.5703125" style="64" customWidth="1"/>
    <col min="5943" max="5943" width="0.7109375" style="64" customWidth="1"/>
    <col min="5944" max="6185" width="11.42578125" style="64"/>
    <col min="6186" max="6186" width="0.7109375" style="64" customWidth="1"/>
    <col min="6187" max="6187" width="15.140625" style="64" customWidth="1"/>
    <col min="6188" max="6188" width="0.7109375" style="64" customWidth="1"/>
    <col min="6189" max="6189" width="56.140625" style="64" customWidth="1"/>
    <col min="6190" max="6190" width="0.7109375" style="64" customWidth="1"/>
    <col min="6191" max="6191" width="9.140625" style="64" customWidth="1"/>
    <col min="6192" max="6192" width="6" style="64" customWidth="1"/>
    <col min="6193" max="6193" width="0.7109375" style="64" customWidth="1"/>
    <col min="6194" max="6194" width="7.140625" style="64" customWidth="1"/>
    <col min="6195" max="6195" width="6.5703125" style="64" customWidth="1"/>
    <col min="6196" max="6196" width="0.7109375" style="64" customWidth="1"/>
    <col min="6197" max="6197" width="7.85546875" style="64" customWidth="1"/>
    <col min="6198" max="6198" width="10.5703125" style="64" customWidth="1"/>
    <col min="6199" max="6199" width="0.7109375" style="64" customWidth="1"/>
    <col min="6200" max="6441" width="11.42578125" style="64"/>
    <col min="6442" max="6442" width="0.7109375" style="64" customWidth="1"/>
    <col min="6443" max="6443" width="15.140625" style="64" customWidth="1"/>
    <col min="6444" max="6444" width="0.7109375" style="64" customWidth="1"/>
    <col min="6445" max="6445" width="56.140625" style="64" customWidth="1"/>
    <col min="6446" max="6446" width="0.7109375" style="64" customWidth="1"/>
    <col min="6447" max="6447" width="9.140625" style="64" customWidth="1"/>
    <col min="6448" max="6448" width="6" style="64" customWidth="1"/>
    <col min="6449" max="6449" width="0.7109375" style="64" customWidth="1"/>
    <col min="6450" max="6450" width="7.140625" style="64" customWidth="1"/>
    <col min="6451" max="6451" width="6.5703125" style="64" customWidth="1"/>
    <col min="6452" max="6452" width="0.7109375" style="64" customWidth="1"/>
    <col min="6453" max="6453" width="7.85546875" style="64" customWidth="1"/>
    <col min="6454" max="6454" width="10.5703125" style="64" customWidth="1"/>
    <col min="6455" max="6455" width="0.7109375" style="64" customWidth="1"/>
    <col min="6456" max="6697" width="11.42578125" style="64"/>
    <col min="6698" max="6698" width="0.7109375" style="64" customWidth="1"/>
    <col min="6699" max="6699" width="15.140625" style="64" customWidth="1"/>
    <col min="6700" max="6700" width="0.7109375" style="64" customWidth="1"/>
    <col min="6701" max="6701" width="56.140625" style="64" customWidth="1"/>
    <col min="6702" max="6702" width="0.7109375" style="64" customWidth="1"/>
    <col min="6703" max="6703" width="9.140625" style="64" customWidth="1"/>
    <col min="6704" max="6704" width="6" style="64" customWidth="1"/>
    <col min="6705" max="6705" width="0.7109375" style="64" customWidth="1"/>
    <col min="6706" max="6706" width="7.140625" style="64" customWidth="1"/>
    <col min="6707" max="6707" width="6.5703125" style="64" customWidth="1"/>
    <col min="6708" max="6708" width="0.7109375" style="64" customWidth="1"/>
    <col min="6709" max="6709" width="7.85546875" style="64" customWidth="1"/>
    <col min="6710" max="6710" width="10.5703125" style="64" customWidth="1"/>
    <col min="6711" max="6711" width="0.7109375" style="64" customWidth="1"/>
    <col min="6712" max="6953" width="11.42578125" style="64"/>
    <col min="6954" max="6954" width="0.7109375" style="64" customWidth="1"/>
    <col min="6955" max="6955" width="15.140625" style="64" customWidth="1"/>
    <col min="6956" max="6956" width="0.7109375" style="64" customWidth="1"/>
    <col min="6957" max="6957" width="56.140625" style="64" customWidth="1"/>
    <col min="6958" max="6958" width="0.7109375" style="64" customWidth="1"/>
    <col min="6959" max="6959" width="9.140625" style="64" customWidth="1"/>
    <col min="6960" max="6960" width="6" style="64" customWidth="1"/>
    <col min="6961" max="6961" width="0.7109375" style="64" customWidth="1"/>
    <col min="6962" max="6962" width="7.140625" style="64" customWidth="1"/>
    <col min="6963" max="6963" width="6.5703125" style="64" customWidth="1"/>
    <col min="6964" max="6964" width="0.7109375" style="64" customWidth="1"/>
    <col min="6965" max="6965" width="7.85546875" style="64" customWidth="1"/>
    <col min="6966" max="6966" width="10.5703125" style="64" customWidth="1"/>
    <col min="6967" max="6967" width="0.7109375" style="64" customWidth="1"/>
    <col min="6968" max="7209" width="11.42578125" style="64"/>
    <col min="7210" max="7210" width="0.7109375" style="64" customWidth="1"/>
    <col min="7211" max="7211" width="15.140625" style="64" customWidth="1"/>
    <col min="7212" max="7212" width="0.7109375" style="64" customWidth="1"/>
    <col min="7213" max="7213" width="56.140625" style="64" customWidth="1"/>
    <col min="7214" max="7214" width="0.7109375" style="64" customWidth="1"/>
    <col min="7215" max="7215" width="9.140625" style="64" customWidth="1"/>
    <col min="7216" max="7216" width="6" style="64" customWidth="1"/>
    <col min="7217" max="7217" width="0.7109375" style="64" customWidth="1"/>
    <col min="7218" max="7218" width="7.140625" style="64" customWidth="1"/>
    <col min="7219" max="7219" width="6.5703125" style="64" customWidth="1"/>
    <col min="7220" max="7220" width="0.7109375" style="64" customWidth="1"/>
    <col min="7221" max="7221" width="7.85546875" style="64" customWidth="1"/>
    <col min="7222" max="7222" width="10.5703125" style="64" customWidth="1"/>
    <col min="7223" max="7223" width="0.7109375" style="64" customWidth="1"/>
    <col min="7224" max="7465" width="11.42578125" style="64"/>
    <col min="7466" max="7466" width="0.7109375" style="64" customWidth="1"/>
    <col min="7467" max="7467" width="15.140625" style="64" customWidth="1"/>
    <col min="7468" max="7468" width="0.7109375" style="64" customWidth="1"/>
    <col min="7469" max="7469" width="56.140625" style="64" customWidth="1"/>
    <col min="7470" max="7470" width="0.7109375" style="64" customWidth="1"/>
    <col min="7471" max="7471" width="9.140625" style="64" customWidth="1"/>
    <col min="7472" max="7472" width="6" style="64" customWidth="1"/>
    <col min="7473" max="7473" width="0.7109375" style="64" customWidth="1"/>
    <col min="7474" max="7474" width="7.140625" style="64" customWidth="1"/>
    <col min="7475" max="7475" width="6.5703125" style="64" customWidth="1"/>
    <col min="7476" max="7476" width="0.7109375" style="64" customWidth="1"/>
    <col min="7477" max="7477" width="7.85546875" style="64" customWidth="1"/>
    <col min="7478" max="7478" width="10.5703125" style="64" customWidth="1"/>
    <col min="7479" max="7479" width="0.7109375" style="64" customWidth="1"/>
    <col min="7480" max="7721" width="11.42578125" style="64"/>
    <col min="7722" max="7722" width="0.7109375" style="64" customWidth="1"/>
    <col min="7723" max="7723" width="15.140625" style="64" customWidth="1"/>
    <col min="7724" max="7724" width="0.7109375" style="64" customWidth="1"/>
    <col min="7725" max="7725" width="56.140625" style="64" customWidth="1"/>
    <col min="7726" max="7726" width="0.7109375" style="64" customWidth="1"/>
    <col min="7727" max="7727" width="9.140625" style="64" customWidth="1"/>
    <col min="7728" max="7728" width="6" style="64" customWidth="1"/>
    <col min="7729" max="7729" width="0.7109375" style="64" customWidth="1"/>
    <col min="7730" max="7730" width="7.140625" style="64" customWidth="1"/>
    <col min="7731" max="7731" width="6.5703125" style="64" customWidth="1"/>
    <col min="7732" max="7732" width="0.7109375" style="64" customWidth="1"/>
    <col min="7733" max="7733" width="7.85546875" style="64" customWidth="1"/>
    <col min="7734" max="7734" width="10.5703125" style="64" customWidth="1"/>
    <col min="7735" max="7735" width="0.7109375" style="64" customWidth="1"/>
    <col min="7736" max="7977" width="11.42578125" style="64"/>
    <col min="7978" max="7978" width="0.7109375" style="64" customWidth="1"/>
    <col min="7979" max="7979" width="15.140625" style="64" customWidth="1"/>
    <col min="7980" max="7980" width="0.7109375" style="64" customWidth="1"/>
    <col min="7981" max="7981" width="56.140625" style="64" customWidth="1"/>
    <col min="7982" max="7982" width="0.7109375" style="64" customWidth="1"/>
    <col min="7983" max="7983" width="9.140625" style="64" customWidth="1"/>
    <col min="7984" max="7984" width="6" style="64" customWidth="1"/>
    <col min="7985" max="7985" width="0.7109375" style="64" customWidth="1"/>
    <col min="7986" max="7986" width="7.140625" style="64" customWidth="1"/>
    <col min="7987" max="7987" width="6.5703125" style="64" customWidth="1"/>
    <col min="7988" max="7988" width="0.7109375" style="64" customWidth="1"/>
    <col min="7989" max="7989" width="7.85546875" style="64" customWidth="1"/>
    <col min="7990" max="7990" width="10.5703125" style="64" customWidth="1"/>
    <col min="7991" max="7991" width="0.7109375" style="64" customWidth="1"/>
    <col min="7992" max="8233" width="11.42578125" style="64"/>
    <col min="8234" max="8234" width="0.7109375" style="64" customWidth="1"/>
    <col min="8235" max="8235" width="15.140625" style="64" customWidth="1"/>
    <col min="8236" max="8236" width="0.7109375" style="64" customWidth="1"/>
    <col min="8237" max="8237" width="56.140625" style="64" customWidth="1"/>
    <col min="8238" max="8238" width="0.7109375" style="64" customWidth="1"/>
    <col min="8239" max="8239" width="9.140625" style="64" customWidth="1"/>
    <col min="8240" max="8240" width="6" style="64" customWidth="1"/>
    <col min="8241" max="8241" width="0.7109375" style="64" customWidth="1"/>
    <col min="8242" max="8242" width="7.140625" style="64" customWidth="1"/>
    <col min="8243" max="8243" width="6.5703125" style="64" customWidth="1"/>
    <col min="8244" max="8244" width="0.7109375" style="64" customWidth="1"/>
    <col min="8245" max="8245" width="7.85546875" style="64" customWidth="1"/>
    <col min="8246" max="8246" width="10.5703125" style="64" customWidth="1"/>
    <col min="8247" max="8247" width="0.7109375" style="64" customWidth="1"/>
    <col min="8248" max="8489" width="11.42578125" style="64"/>
    <col min="8490" max="8490" width="0.7109375" style="64" customWidth="1"/>
    <col min="8491" max="8491" width="15.140625" style="64" customWidth="1"/>
    <col min="8492" max="8492" width="0.7109375" style="64" customWidth="1"/>
    <col min="8493" max="8493" width="56.140625" style="64" customWidth="1"/>
    <col min="8494" max="8494" width="0.7109375" style="64" customWidth="1"/>
    <col min="8495" max="8495" width="9.140625" style="64" customWidth="1"/>
    <col min="8496" max="8496" width="6" style="64" customWidth="1"/>
    <col min="8497" max="8497" width="0.7109375" style="64" customWidth="1"/>
    <col min="8498" max="8498" width="7.140625" style="64" customWidth="1"/>
    <col min="8499" max="8499" width="6.5703125" style="64" customWidth="1"/>
    <col min="8500" max="8500" width="0.7109375" style="64" customWidth="1"/>
    <col min="8501" max="8501" width="7.85546875" style="64" customWidth="1"/>
    <col min="8502" max="8502" width="10.5703125" style="64" customWidth="1"/>
    <col min="8503" max="8503" width="0.7109375" style="64" customWidth="1"/>
    <col min="8504" max="8745" width="11.42578125" style="64"/>
    <col min="8746" max="8746" width="0.7109375" style="64" customWidth="1"/>
    <col min="8747" max="8747" width="15.140625" style="64" customWidth="1"/>
    <col min="8748" max="8748" width="0.7109375" style="64" customWidth="1"/>
    <col min="8749" max="8749" width="56.140625" style="64" customWidth="1"/>
    <col min="8750" max="8750" width="0.7109375" style="64" customWidth="1"/>
    <col min="8751" max="8751" width="9.140625" style="64" customWidth="1"/>
    <col min="8752" max="8752" width="6" style="64" customWidth="1"/>
    <col min="8753" max="8753" width="0.7109375" style="64" customWidth="1"/>
    <col min="8754" max="8754" width="7.140625" style="64" customWidth="1"/>
    <col min="8755" max="8755" width="6.5703125" style="64" customWidth="1"/>
    <col min="8756" max="8756" width="0.7109375" style="64" customWidth="1"/>
    <col min="8757" max="8757" width="7.85546875" style="64" customWidth="1"/>
    <col min="8758" max="8758" width="10.5703125" style="64" customWidth="1"/>
    <col min="8759" max="8759" width="0.7109375" style="64" customWidth="1"/>
    <col min="8760" max="9001" width="11.42578125" style="64"/>
    <col min="9002" max="9002" width="0.7109375" style="64" customWidth="1"/>
    <col min="9003" max="9003" width="15.140625" style="64" customWidth="1"/>
    <col min="9004" max="9004" width="0.7109375" style="64" customWidth="1"/>
    <col min="9005" max="9005" width="56.140625" style="64" customWidth="1"/>
    <col min="9006" max="9006" width="0.7109375" style="64" customWidth="1"/>
    <col min="9007" max="9007" width="9.140625" style="64" customWidth="1"/>
    <col min="9008" max="9008" width="6" style="64" customWidth="1"/>
    <col min="9009" max="9009" width="0.7109375" style="64" customWidth="1"/>
    <col min="9010" max="9010" width="7.140625" style="64" customWidth="1"/>
    <col min="9011" max="9011" width="6.5703125" style="64" customWidth="1"/>
    <col min="9012" max="9012" width="0.7109375" style="64" customWidth="1"/>
    <col min="9013" max="9013" width="7.85546875" style="64" customWidth="1"/>
    <col min="9014" max="9014" width="10.5703125" style="64" customWidth="1"/>
    <col min="9015" max="9015" width="0.7109375" style="64" customWidth="1"/>
    <col min="9016" max="9257" width="11.42578125" style="64"/>
    <col min="9258" max="9258" width="0.7109375" style="64" customWidth="1"/>
    <col min="9259" max="9259" width="15.140625" style="64" customWidth="1"/>
    <col min="9260" max="9260" width="0.7109375" style="64" customWidth="1"/>
    <col min="9261" max="9261" width="56.140625" style="64" customWidth="1"/>
    <col min="9262" max="9262" width="0.7109375" style="64" customWidth="1"/>
    <col min="9263" max="9263" width="9.140625" style="64" customWidth="1"/>
    <col min="9264" max="9264" width="6" style="64" customWidth="1"/>
    <col min="9265" max="9265" width="0.7109375" style="64" customWidth="1"/>
    <col min="9266" max="9266" width="7.140625" style="64" customWidth="1"/>
    <col min="9267" max="9267" width="6.5703125" style="64" customWidth="1"/>
    <col min="9268" max="9268" width="0.7109375" style="64" customWidth="1"/>
    <col min="9269" max="9269" width="7.85546875" style="64" customWidth="1"/>
    <col min="9270" max="9270" width="10.5703125" style="64" customWidth="1"/>
    <col min="9271" max="9271" width="0.7109375" style="64" customWidth="1"/>
    <col min="9272" max="9513" width="11.42578125" style="64"/>
    <col min="9514" max="9514" width="0.7109375" style="64" customWidth="1"/>
    <col min="9515" max="9515" width="15.140625" style="64" customWidth="1"/>
    <col min="9516" max="9516" width="0.7109375" style="64" customWidth="1"/>
    <col min="9517" max="9517" width="56.140625" style="64" customWidth="1"/>
    <col min="9518" max="9518" width="0.7109375" style="64" customWidth="1"/>
    <col min="9519" max="9519" width="9.140625" style="64" customWidth="1"/>
    <col min="9520" max="9520" width="6" style="64" customWidth="1"/>
    <col min="9521" max="9521" width="0.7109375" style="64" customWidth="1"/>
    <col min="9522" max="9522" width="7.140625" style="64" customWidth="1"/>
    <col min="9523" max="9523" width="6.5703125" style="64" customWidth="1"/>
    <col min="9524" max="9524" width="0.7109375" style="64" customWidth="1"/>
    <col min="9525" max="9525" width="7.85546875" style="64" customWidth="1"/>
    <col min="9526" max="9526" width="10.5703125" style="64" customWidth="1"/>
    <col min="9527" max="9527" width="0.7109375" style="64" customWidth="1"/>
    <col min="9528" max="9769" width="11.42578125" style="64"/>
    <col min="9770" max="9770" width="0.7109375" style="64" customWidth="1"/>
    <col min="9771" max="9771" width="15.140625" style="64" customWidth="1"/>
    <col min="9772" max="9772" width="0.7109375" style="64" customWidth="1"/>
    <col min="9773" max="9773" width="56.140625" style="64" customWidth="1"/>
    <col min="9774" max="9774" width="0.7109375" style="64" customWidth="1"/>
    <col min="9775" max="9775" width="9.140625" style="64" customWidth="1"/>
    <col min="9776" max="9776" width="6" style="64" customWidth="1"/>
    <col min="9777" max="9777" width="0.7109375" style="64" customWidth="1"/>
    <col min="9778" max="9778" width="7.140625" style="64" customWidth="1"/>
    <col min="9779" max="9779" width="6.5703125" style="64" customWidth="1"/>
    <col min="9780" max="9780" width="0.7109375" style="64" customWidth="1"/>
    <col min="9781" max="9781" width="7.85546875" style="64" customWidth="1"/>
    <col min="9782" max="9782" width="10.5703125" style="64" customWidth="1"/>
    <col min="9783" max="9783" width="0.7109375" style="64" customWidth="1"/>
    <col min="9784" max="10025" width="11.42578125" style="64"/>
    <col min="10026" max="10026" width="0.7109375" style="64" customWidth="1"/>
    <col min="10027" max="10027" width="15.140625" style="64" customWidth="1"/>
    <col min="10028" max="10028" width="0.7109375" style="64" customWidth="1"/>
    <col min="10029" max="10029" width="56.140625" style="64" customWidth="1"/>
    <col min="10030" max="10030" width="0.7109375" style="64" customWidth="1"/>
    <col min="10031" max="10031" width="9.140625" style="64" customWidth="1"/>
    <col min="10032" max="10032" width="6" style="64" customWidth="1"/>
    <col min="10033" max="10033" width="0.7109375" style="64" customWidth="1"/>
    <col min="10034" max="10034" width="7.140625" style="64" customWidth="1"/>
    <col min="10035" max="10035" width="6.5703125" style="64" customWidth="1"/>
    <col min="10036" max="10036" width="0.7109375" style="64" customWidth="1"/>
    <col min="10037" max="10037" width="7.85546875" style="64" customWidth="1"/>
    <col min="10038" max="10038" width="10.5703125" style="64" customWidth="1"/>
    <col min="10039" max="10039" width="0.7109375" style="64" customWidth="1"/>
    <col min="10040" max="10281" width="11.42578125" style="64"/>
    <col min="10282" max="10282" width="0.7109375" style="64" customWidth="1"/>
    <col min="10283" max="10283" width="15.140625" style="64" customWidth="1"/>
    <col min="10284" max="10284" width="0.7109375" style="64" customWidth="1"/>
    <col min="10285" max="10285" width="56.140625" style="64" customWidth="1"/>
    <col min="10286" max="10286" width="0.7109375" style="64" customWidth="1"/>
    <col min="10287" max="10287" width="9.140625" style="64" customWidth="1"/>
    <col min="10288" max="10288" width="6" style="64" customWidth="1"/>
    <col min="10289" max="10289" width="0.7109375" style="64" customWidth="1"/>
    <col min="10290" max="10290" width="7.140625" style="64" customWidth="1"/>
    <col min="10291" max="10291" width="6.5703125" style="64" customWidth="1"/>
    <col min="10292" max="10292" width="0.7109375" style="64" customWidth="1"/>
    <col min="10293" max="10293" width="7.85546875" style="64" customWidth="1"/>
    <col min="10294" max="10294" width="10.5703125" style="64" customWidth="1"/>
    <col min="10295" max="10295" width="0.7109375" style="64" customWidth="1"/>
    <col min="10296" max="10537" width="11.42578125" style="64"/>
    <col min="10538" max="10538" width="0.7109375" style="64" customWidth="1"/>
    <col min="10539" max="10539" width="15.140625" style="64" customWidth="1"/>
    <col min="10540" max="10540" width="0.7109375" style="64" customWidth="1"/>
    <col min="10541" max="10541" width="56.140625" style="64" customWidth="1"/>
    <col min="10542" max="10542" width="0.7109375" style="64" customWidth="1"/>
    <col min="10543" max="10543" width="9.140625" style="64" customWidth="1"/>
    <col min="10544" max="10544" width="6" style="64" customWidth="1"/>
    <col min="10545" max="10545" width="0.7109375" style="64" customWidth="1"/>
    <col min="10546" max="10546" width="7.140625" style="64" customWidth="1"/>
    <col min="10547" max="10547" width="6.5703125" style="64" customWidth="1"/>
    <col min="10548" max="10548" width="0.7109375" style="64" customWidth="1"/>
    <col min="10549" max="10549" width="7.85546875" style="64" customWidth="1"/>
    <col min="10550" max="10550" width="10.5703125" style="64" customWidth="1"/>
    <col min="10551" max="10551" width="0.7109375" style="64" customWidth="1"/>
    <col min="10552" max="10793" width="11.42578125" style="64"/>
    <col min="10794" max="10794" width="0.7109375" style="64" customWidth="1"/>
    <col min="10795" max="10795" width="15.140625" style="64" customWidth="1"/>
    <col min="10796" max="10796" width="0.7109375" style="64" customWidth="1"/>
    <col min="10797" max="10797" width="56.140625" style="64" customWidth="1"/>
    <col min="10798" max="10798" width="0.7109375" style="64" customWidth="1"/>
    <col min="10799" max="10799" width="9.140625" style="64" customWidth="1"/>
    <col min="10800" max="10800" width="6" style="64" customWidth="1"/>
    <col min="10801" max="10801" width="0.7109375" style="64" customWidth="1"/>
    <col min="10802" max="10802" width="7.140625" style="64" customWidth="1"/>
    <col min="10803" max="10803" width="6.5703125" style="64" customWidth="1"/>
    <col min="10804" max="10804" width="0.7109375" style="64" customWidth="1"/>
    <col min="10805" max="10805" width="7.85546875" style="64" customWidth="1"/>
    <col min="10806" max="10806" width="10.5703125" style="64" customWidth="1"/>
    <col min="10807" max="10807" width="0.7109375" style="64" customWidth="1"/>
    <col min="10808" max="11049" width="11.42578125" style="64"/>
    <col min="11050" max="11050" width="0.7109375" style="64" customWidth="1"/>
    <col min="11051" max="11051" width="15.140625" style="64" customWidth="1"/>
    <col min="11052" max="11052" width="0.7109375" style="64" customWidth="1"/>
    <col min="11053" max="11053" width="56.140625" style="64" customWidth="1"/>
    <col min="11054" max="11054" width="0.7109375" style="64" customWidth="1"/>
    <col min="11055" max="11055" width="9.140625" style="64" customWidth="1"/>
    <col min="11056" max="11056" width="6" style="64" customWidth="1"/>
    <col min="11057" max="11057" width="0.7109375" style="64" customWidth="1"/>
    <col min="11058" max="11058" width="7.140625" style="64" customWidth="1"/>
    <col min="11059" max="11059" width="6.5703125" style="64" customWidth="1"/>
    <col min="11060" max="11060" width="0.7109375" style="64" customWidth="1"/>
    <col min="11061" max="11061" width="7.85546875" style="64" customWidth="1"/>
    <col min="11062" max="11062" width="10.5703125" style="64" customWidth="1"/>
    <col min="11063" max="11063" width="0.7109375" style="64" customWidth="1"/>
    <col min="11064" max="11305" width="11.42578125" style="64"/>
    <col min="11306" max="11306" width="0.7109375" style="64" customWidth="1"/>
    <col min="11307" max="11307" width="15.140625" style="64" customWidth="1"/>
    <col min="11308" max="11308" width="0.7109375" style="64" customWidth="1"/>
    <col min="11309" max="11309" width="56.140625" style="64" customWidth="1"/>
    <col min="11310" max="11310" width="0.7109375" style="64" customWidth="1"/>
    <col min="11311" max="11311" width="9.140625" style="64" customWidth="1"/>
    <col min="11312" max="11312" width="6" style="64" customWidth="1"/>
    <col min="11313" max="11313" width="0.7109375" style="64" customWidth="1"/>
    <col min="11314" max="11314" width="7.140625" style="64" customWidth="1"/>
    <col min="11315" max="11315" width="6.5703125" style="64" customWidth="1"/>
    <col min="11316" max="11316" width="0.7109375" style="64" customWidth="1"/>
    <col min="11317" max="11317" width="7.85546875" style="64" customWidth="1"/>
    <col min="11318" max="11318" width="10.5703125" style="64" customWidth="1"/>
    <col min="11319" max="11319" width="0.7109375" style="64" customWidth="1"/>
    <col min="11320" max="11561" width="11.42578125" style="64"/>
    <col min="11562" max="11562" width="0.7109375" style="64" customWidth="1"/>
    <col min="11563" max="11563" width="15.140625" style="64" customWidth="1"/>
    <col min="11564" max="11564" width="0.7109375" style="64" customWidth="1"/>
    <col min="11565" max="11565" width="56.140625" style="64" customWidth="1"/>
    <col min="11566" max="11566" width="0.7109375" style="64" customWidth="1"/>
    <col min="11567" max="11567" width="9.140625" style="64" customWidth="1"/>
    <col min="11568" max="11568" width="6" style="64" customWidth="1"/>
    <col min="11569" max="11569" width="0.7109375" style="64" customWidth="1"/>
    <col min="11570" max="11570" width="7.140625" style="64" customWidth="1"/>
    <col min="11571" max="11571" width="6.5703125" style="64" customWidth="1"/>
    <col min="11572" max="11572" width="0.7109375" style="64" customWidth="1"/>
    <col min="11573" max="11573" width="7.85546875" style="64" customWidth="1"/>
    <col min="11574" max="11574" width="10.5703125" style="64" customWidth="1"/>
    <col min="11575" max="11575" width="0.7109375" style="64" customWidth="1"/>
    <col min="11576" max="11817" width="11.42578125" style="64"/>
    <col min="11818" max="11818" width="0.7109375" style="64" customWidth="1"/>
    <col min="11819" max="11819" width="15.140625" style="64" customWidth="1"/>
    <col min="11820" max="11820" width="0.7109375" style="64" customWidth="1"/>
    <col min="11821" max="11821" width="56.140625" style="64" customWidth="1"/>
    <col min="11822" max="11822" width="0.7109375" style="64" customWidth="1"/>
    <col min="11823" max="11823" width="9.140625" style="64" customWidth="1"/>
    <col min="11824" max="11824" width="6" style="64" customWidth="1"/>
    <col min="11825" max="11825" width="0.7109375" style="64" customWidth="1"/>
    <col min="11826" max="11826" width="7.140625" style="64" customWidth="1"/>
    <col min="11827" max="11827" width="6.5703125" style="64" customWidth="1"/>
    <col min="11828" max="11828" width="0.7109375" style="64" customWidth="1"/>
    <col min="11829" max="11829" width="7.85546875" style="64" customWidth="1"/>
    <col min="11830" max="11830" width="10.5703125" style="64" customWidth="1"/>
    <col min="11831" max="11831" width="0.7109375" style="64" customWidth="1"/>
    <col min="11832" max="12073" width="11.42578125" style="64"/>
    <col min="12074" max="12074" width="0.7109375" style="64" customWidth="1"/>
    <col min="12075" max="12075" width="15.140625" style="64" customWidth="1"/>
    <col min="12076" max="12076" width="0.7109375" style="64" customWidth="1"/>
    <col min="12077" max="12077" width="56.140625" style="64" customWidth="1"/>
    <col min="12078" max="12078" width="0.7109375" style="64" customWidth="1"/>
    <col min="12079" max="12079" width="9.140625" style="64" customWidth="1"/>
    <col min="12080" max="12080" width="6" style="64" customWidth="1"/>
    <col min="12081" max="12081" width="0.7109375" style="64" customWidth="1"/>
    <col min="12082" max="12082" width="7.140625" style="64" customWidth="1"/>
    <col min="12083" max="12083" width="6.5703125" style="64" customWidth="1"/>
    <col min="12084" max="12084" width="0.7109375" style="64" customWidth="1"/>
    <col min="12085" max="12085" width="7.85546875" style="64" customWidth="1"/>
    <col min="12086" max="12086" width="10.5703125" style="64" customWidth="1"/>
    <col min="12087" max="12087" width="0.7109375" style="64" customWidth="1"/>
    <col min="12088" max="12329" width="11.42578125" style="64"/>
    <col min="12330" max="12330" width="0.7109375" style="64" customWidth="1"/>
    <col min="12331" max="12331" width="15.140625" style="64" customWidth="1"/>
    <col min="12332" max="12332" width="0.7109375" style="64" customWidth="1"/>
    <col min="12333" max="12333" width="56.140625" style="64" customWidth="1"/>
    <col min="12334" max="12334" width="0.7109375" style="64" customWidth="1"/>
    <col min="12335" max="12335" width="9.140625" style="64" customWidth="1"/>
    <col min="12336" max="12336" width="6" style="64" customWidth="1"/>
    <col min="12337" max="12337" width="0.7109375" style="64" customWidth="1"/>
    <col min="12338" max="12338" width="7.140625" style="64" customWidth="1"/>
    <col min="12339" max="12339" width="6.5703125" style="64" customWidth="1"/>
    <col min="12340" max="12340" width="0.7109375" style="64" customWidth="1"/>
    <col min="12341" max="12341" width="7.85546875" style="64" customWidth="1"/>
    <col min="12342" max="12342" width="10.5703125" style="64" customWidth="1"/>
    <col min="12343" max="12343" width="0.7109375" style="64" customWidth="1"/>
    <col min="12344" max="12585" width="11.42578125" style="64"/>
    <col min="12586" max="12586" width="0.7109375" style="64" customWidth="1"/>
    <col min="12587" max="12587" width="15.140625" style="64" customWidth="1"/>
    <col min="12588" max="12588" width="0.7109375" style="64" customWidth="1"/>
    <col min="12589" max="12589" width="56.140625" style="64" customWidth="1"/>
    <col min="12590" max="12590" width="0.7109375" style="64" customWidth="1"/>
    <col min="12591" max="12591" width="9.140625" style="64" customWidth="1"/>
    <col min="12592" max="12592" width="6" style="64" customWidth="1"/>
    <col min="12593" max="12593" width="0.7109375" style="64" customWidth="1"/>
    <col min="12594" max="12594" width="7.140625" style="64" customWidth="1"/>
    <col min="12595" max="12595" width="6.5703125" style="64" customWidth="1"/>
    <col min="12596" max="12596" width="0.7109375" style="64" customWidth="1"/>
    <col min="12597" max="12597" width="7.85546875" style="64" customWidth="1"/>
    <col min="12598" max="12598" width="10.5703125" style="64" customWidth="1"/>
    <col min="12599" max="12599" width="0.7109375" style="64" customWidth="1"/>
    <col min="12600" max="12841" width="11.42578125" style="64"/>
    <col min="12842" max="12842" width="0.7109375" style="64" customWidth="1"/>
    <col min="12843" max="12843" width="15.140625" style="64" customWidth="1"/>
    <col min="12844" max="12844" width="0.7109375" style="64" customWidth="1"/>
    <col min="12845" max="12845" width="56.140625" style="64" customWidth="1"/>
    <col min="12846" max="12846" width="0.7109375" style="64" customWidth="1"/>
    <col min="12847" max="12847" width="9.140625" style="64" customWidth="1"/>
    <col min="12848" max="12848" width="6" style="64" customWidth="1"/>
    <col min="12849" max="12849" width="0.7109375" style="64" customWidth="1"/>
    <col min="12850" max="12850" width="7.140625" style="64" customWidth="1"/>
    <col min="12851" max="12851" width="6.5703125" style="64" customWidth="1"/>
    <col min="12852" max="12852" width="0.7109375" style="64" customWidth="1"/>
    <col min="12853" max="12853" width="7.85546875" style="64" customWidth="1"/>
    <col min="12854" max="12854" width="10.5703125" style="64" customWidth="1"/>
    <col min="12855" max="12855" width="0.7109375" style="64" customWidth="1"/>
    <col min="12856" max="13097" width="11.42578125" style="64"/>
    <col min="13098" max="13098" width="0.7109375" style="64" customWidth="1"/>
    <col min="13099" max="13099" width="15.140625" style="64" customWidth="1"/>
    <col min="13100" max="13100" width="0.7109375" style="64" customWidth="1"/>
    <col min="13101" max="13101" width="56.140625" style="64" customWidth="1"/>
    <col min="13102" max="13102" width="0.7109375" style="64" customWidth="1"/>
    <col min="13103" max="13103" width="9.140625" style="64" customWidth="1"/>
    <col min="13104" max="13104" width="6" style="64" customWidth="1"/>
    <col min="13105" max="13105" width="0.7109375" style="64" customWidth="1"/>
    <col min="13106" max="13106" width="7.140625" style="64" customWidth="1"/>
    <col min="13107" max="13107" width="6.5703125" style="64" customWidth="1"/>
    <col min="13108" max="13108" width="0.7109375" style="64" customWidth="1"/>
    <col min="13109" max="13109" width="7.85546875" style="64" customWidth="1"/>
    <col min="13110" max="13110" width="10.5703125" style="64" customWidth="1"/>
    <col min="13111" max="13111" width="0.7109375" style="64" customWidth="1"/>
    <col min="13112" max="13353" width="11.42578125" style="64"/>
    <col min="13354" max="13354" width="0.7109375" style="64" customWidth="1"/>
    <col min="13355" max="13355" width="15.140625" style="64" customWidth="1"/>
    <col min="13356" max="13356" width="0.7109375" style="64" customWidth="1"/>
    <col min="13357" max="13357" width="56.140625" style="64" customWidth="1"/>
    <col min="13358" max="13358" width="0.7109375" style="64" customWidth="1"/>
    <col min="13359" max="13359" width="9.140625" style="64" customWidth="1"/>
    <col min="13360" max="13360" width="6" style="64" customWidth="1"/>
    <col min="13361" max="13361" width="0.7109375" style="64" customWidth="1"/>
    <col min="13362" max="13362" width="7.140625" style="64" customWidth="1"/>
    <col min="13363" max="13363" width="6.5703125" style="64" customWidth="1"/>
    <col min="13364" max="13364" width="0.7109375" style="64" customWidth="1"/>
    <col min="13365" max="13365" width="7.85546875" style="64" customWidth="1"/>
    <col min="13366" max="13366" width="10.5703125" style="64" customWidth="1"/>
    <col min="13367" max="13367" width="0.7109375" style="64" customWidth="1"/>
    <col min="13368" max="13609" width="11.42578125" style="64"/>
    <col min="13610" max="13610" width="0.7109375" style="64" customWidth="1"/>
    <col min="13611" max="13611" width="15.140625" style="64" customWidth="1"/>
    <col min="13612" max="13612" width="0.7109375" style="64" customWidth="1"/>
    <col min="13613" max="13613" width="56.140625" style="64" customWidth="1"/>
    <col min="13614" max="13614" width="0.7109375" style="64" customWidth="1"/>
    <col min="13615" max="13615" width="9.140625" style="64" customWidth="1"/>
    <col min="13616" max="13616" width="6" style="64" customWidth="1"/>
    <col min="13617" max="13617" width="0.7109375" style="64" customWidth="1"/>
    <col min="13618" max="13618" width="7.140625" style="64" customWidth="1"/>
    <col min="13619" max="13619" width="6.5703125" style="64" customWidth="1"/>
    <col min="13620" max="13620" width="0.7109375" style="64" customWidth="1"/>
    <col min="13621" max="13621" width="7.85546875" style="64" customWidth="1"/>
    <col min="13622" max="13622" width="10.5703125" style="64" customWidth="1"/>
    <col min="13623" max="13623" width="0.7109375" style="64" customWidth="1"/>
    <col min="13624" max="16384" width="11.42578125" style="64"/>
  </cols>
  <sheetData>
    <row r="1" spans="1:16" s="164" customFormat="1" ht="15" customHeight="1">
      <c r="A1" s="162"/>
      <c r="B1" s="2228" t="s">
        <v>0</v>
      </c>
      <c r="C1" s="2228"/>
      <c r="D1" s="2228"/>
      <c r="E1" s="2228"/>
      <c r="F1" s="2228"/>
      <c r="G1" s="2228"/>
      <c r="H1" s="2228"/>
      <c r="I1" s="2228"/>
      <c r="J1" s="2228"/>
      <c r="K1" s="2228"/>
      <c r="L1" s="2228"/>
      <c r="M1" s="2228"/>
      <c r="N1" s="163"/>
      <c r="P1" s="164" t="s">
        <v>2808</v>
      </c>
    </row>
    <row r="2" spans="1:16" s="164" customFormat="1" ht="15" customHeight="1">
      <c r="A2" s="165"/>
      <c r="B2" s="2264" t="s">
        <v>3314</v>
      </c>
      <c r="C2" s="2264"/>
      <c r="D2" s="2264"/>
      <c r="E2" s="2264"/>
      <c r="F2" s="2264"/>
      <c r="G2" s="2264"/>
      <c r="H2" s="2264"/>
      <c r="I2" s="2264"/>
      <c r="J2" s="2264"/>
      <c r="K2" s="2264"/>
      <c r="L2" s="2264"/>
      <c r="M2" s="2264"/>
      <c r="N2" s="166"/>
      <c r="P2" s="164" t="s">
        <v>2789</v>
      </c>
    </row>
    <row r="3" spans="1:16" s="164" customFormat="1" ht="15" customHeight="1">
      <c r="A3" s="165"/>
      <c r="B3" s="2230" t="s">
        <v>3315</v>
      </c>
      <c r="C3" s="2230"/>
      <c r="D3" s="2230"/>
      <c r="E3" s="2230"/>
      <c r="F3" s="2230"/>
      <c r="G3" s="2230"/>
      <c r="H3" s="2230"/>
      <c r="I3" s="2230"/>
      <c r="J3" s="2230"/>
      <c r="K3" s="2230"/>
      <c r="L3" s="2230"/>
      <c r="M3" s="2230"/>
      <c r="N3" s="166"/>
      <c r="P3" s="164" t="s">
        <v>3269</v>
      </c>
    </row>
    <row r="4" spans="1:16" s="164" customFormat="1" ht="15" customHeight="1">
      <c r="A4" s="165"/>
      <c r="B4" s="2230" t="s">
        <v>3</v>
      </c>
      <c r="C4" s="2230"/>
      <c r="D4" s="2230"/>
      <c r="E4" s="2230"/>
      <c r="F4" s="2230"/>
      <c r="G4" s="2230"/>
      <c r="H4" s="2230"/>
      <c r="I4" s="2230"/>
      <c r="J4" s="2230"/>
      <c r="K4" s="2230"/>
      <c r="L4" s="2230"/>
      <c r="M4" s="2230"/>
      <c r="N4" s="166"/>
      <c r="P4" s="164" t="s">
        <v>3428</v>
      </c>
    </row>
    <row r="5" spans="1:16" s="164" customFormat="1" ht="15" customHeight="1">
      <c r="A5" s="165"/>
      <c r="B5" s="2230" t="s">
        <v>4</v>
      </c>
      <c r="C5" s="2230"/>
      <c r="D5" s="2230"/>
      <c r="E5" s="2230"/>
      <c r="F5" s="2230"/>
      <c r="G5" s="2230"/>
      <c r="H5" s="2230"/>
      <c r="I5" s="2230"/>
      <c r="J5" s="2230"/>
      <c r="K5" s="2230"/>
      <c r="L5" s="2230"/>
      <c r="M5" s="2230"/>
      <c r="N5" s="166"/>
    </row>
    <row r="6" spans="1:16" s="108" customFormat="1">
      <c r="A6" s="104"/>
      <c r="B6" s="105" t="s">
        <v>13</v>
      </c>
      <c r="C6" s="105"/>
      <c r="D6" s="608" t="str">
        <f>ORÇAMENTO!C6</f>
        <v>PAVIMENTAÇÃO URBANA EM SANTO ANTONIO DO LESTE</v>
      </c>
      <c r="E6" s="105"/>
      <c r="F6" s="106"/>
      <c r="G6" s="106"/>
      <c r="H6" s="106"/>
      <c r="I6" s="106"/>
      <c r="J6" s="106"/>
      <c r="K6" s="106"/>
      <c r="L6" s="106"/>
      <c r="M6" s="106"/>
      <c r="N6" s="107"/>
    </row>
    <row r="7" spans="1:16" s="108" customFormat="1">
      <c r="A7" s="109"/>
      <c r="B7" s="110" t="s">
        <v>50</v>
      </c>
      <c r="C7" s="110"/>
      <c r="D7" s="124" t="str">
        <f>ORÇAMENTO!C7</f>
        <v>AVENIDA FORTALEZA TRECHO 01</v>
      </c>
      <c r="E7" s="110"/>
      <c r="F7" s="111"/>
      <c r="G7" s="111"/>
      <c r="H7" s="111"/>
      <c r="I7" s="111"/>
      <c r="J7" s="111"/>
      <c r="K7" s="111"/>
      <c r="L7" s="111"/>
      <c r="M7" s="111"/>
      <c r="N7" s="112"/>
    </row>
    <row r="8" spans="1:16" s="108" customFormat="1">
      <c r="A8" s="109"/>
      <c r="B8" s="110" t="s">
        <v>31</v>
      </c>
      <c r="C8" s="110"/>
      <c r="D8" s="124" t="str">
        <f>ORÇAMENTO!C8</f>
        <v>PREFEITURA MUNICIPAL DE SANTO ANTONIO DO LESTE</v>
      </c>
      <c r="E8" s="110"/>
      <c r="F8" s="111"/>
      <c r="G8" s="111"/>
      <c r="H8" s="111"/>
      <c r="I8" s="111"/>
      <c r="J8" s="111"/>
      <c r="K8" s="111"/>
      <c r="L8" s="111"/>
      <c r="M8" s="111"/>
      <c r="N8" s="112"/>
    </row>
    <row r="9" spans="1:16" s="108" customFormat="1">
      <c r="A9" s="113"/>
      <c r="B9" s="114" t="s">
        <v>15</v>
      </c>
      <c r="C9" s="114"/>
      <c r="D9" s="609" t="str">
        <f>ORÇAMENTO!C9</f>
        <v>JANEIRO/2022</v>
      </c>
      <c r="E9" s="114"/>
      <c r="F9" s="115"/>
      <c r="G9" s="115"/>
      <c r="H9" s="115"/>
      <c r="I9" s="115"/>
      <c r="J9" s="115"/>
      <c r="K9" s="115"/>
      <c r="L9" s="115"/>
      <c r="M9" s="115"/>
      <c r="N9" s="116"/>
    </row>
    <row r="10" spans="1:16" s="108" customFormat="1" ht="18">
      <c r="A10" s="2231" t="s">
        <v>2790</v>
      </c>
      <c r="B10" s="2232"/>
      <c r="C10" s="2232"/>
      <c r="D10" s="2232"/>
      <c r="E10" s="2232"/>
      <c r="F10" s="2232"/>
      <c r="G10" s="2232"/>
      <c r="H10" s="2232"/>
      <c r="I10" s="2232"/>
      <c r="J10" s="2232"/>
      <c r="K10" s="2232"/>
      <c r="L10" s="2232"/>
      <c r="M10" s="2232"/>
      <c r="N10" s="2233"/>
    </row>
    <row r="11" spans="1:16" s="108" customFormat="1" ht="3.95" customHeight="1" thickBot="1">
      <c r="A11" s="117"/>
      <c r="B11" s="118"/>
      <c r="C11" s="118"/>
      <c r="D11" s="118"/>
      <c r="E11" s="118"/>
      <c r="F11" s="118"/>
      <c r="G11" s="118"/>
      <c r="H11" s="118"/>
      <c r="I11" s="118"/>
      <c r="J11" s="118"/>
      <c r="K11" s="118"/>
      <c r="L11" s="118"/>
      <c r="M11" s="119"/>
      <c r="N11" s="112"/>
    </row>
    <row r="12" spans="1:16" s="108" customFormat="1" ht="12" customHeight="1">
      <c r="A12" s="109"/>
      <c r="B12" s="120" t="s">
        <v>2793</v>
      </c>
      <c r="C12" s="110"/>
      <c r="D12" s="2278" t="str">
        <f>VLOOKUP($M15,'SERVIÇOS SINAPI JAN 22'!$B:$E,2,FALSE)</f>
        <v>EXECUÇÃO DE PASSEIO (CALÇADA) OU PISO DE CONCRETO COM CONCRETO MOLDADO IN LOCO, FEITO EM OBRA, ACABAMENTO CONVENCIONAL, NÃO ARMADO. AF_07/2016</v>
      </c>
      <c r="E12" s="2279"/>
      <c r="F12" s="2279"/>
      <c r="G12" s="2279"/>
      <c r="H12" s="2279"/>
      <c r="I12" s="2279"/>
      <c r="J12" s="2280"/>
      <c r="K12" s="111"/>
      <c r="L12" s="2224" t="s">
        <v>2792</v>
      </c>
      <c r="M12" s="2225"/>
      <c r="N12" s="112"/>
    </row>
    <row r="13" spans="1:16" s="108" customFormat="1">
      <c r="A13" s="109"/>
      <c r="B13" s="121"/>
      <c r="C13" s="110"/>
      <c r="D13" s="2281"/>
      <c r="E13" s="2282"/>
      <c r="F13" s="2282"/>
      <c r="G13" s="2282"/>
      <c r="H13" s="2282"/>
      <c r="I13" s="2282"/>
      <c r="J13" s="2283"/>
      <c r="K13" s="110"/>
      <c r="L13" s="2269" t="str">
        <f>VLOOKUP($M15,'SERVIÇOS SINAPI JAN 22'!$B:$E,3,FALSE)</f>
        <v>M3</v>
      </c>
      <c r="M13" s="2270"/>
      <c r="N13" s="112"/>
    </row>
    <row r="14" spans="1:16" s="108" customFormat="1" ht="3.95" customHeight="1" thickBot="1">
      <c r="A14" s="109"/>
      <c r="B14" s="110"/>
      <c r="C14" s="110"/>
      <c r="D14" s="122"/>
      <c r="E14" s="122"/>
      <c r="F14" s="111"/>
      <c r="G14" s="111"/>
      <c r="H14" s="111"/>
      <c r="I14" s="111"/>
      <c r="J14" s="111"/>
      <c r="K14" s="110"/>
      <c r="L14" s="111"/>
      <c r="M14" s="111"/>
      <c r="N14" s="112"/>
    </row>
    <row r="15" spans="1:16" s="108" customFormat="1" ht="26.25" customHeight="1">
      <c r="A15" s="109"/>
      <c r="B15" s="123" t="s">
        <v>2791</v>
      </c>
      <c r="C15" s="124"/>
      <c r="D15" s="256" t="s">
        <v>4084</v>
      </c>
      <c r="E15" s="170"/>
      <c r="F15" s="170"/>
      <c r="G15" s="171"/>
      <c r="H15" s="125"/>
      <c r="I15" s="2271" t="s">
        <v>20448</v>
      </c>
      <c r="J15" s="2272"/>
      <c r="K15" s="2272"/>
      <c r="L15" s="2272"/>
      <c r="M15" s="249">
        <v>94990</v>
      </c>
      <c r="N15" s="112"/>
    </row>
    <row r="16" spans="1:16" s="108" customFormat="1" ht="3.75" customHeight="1">
      <c r="A16" s="109"/>
      <c r="B16" s="129"/>
      <c r="C16" s="110"/>
      <c r="D16" s="110"/>
      <c r="E16" s="110"/>
      <c r="F16" s="110"/>
      <c r="G16" s="110"/>
      <c r="H16" s="110"/>
      <c r="I16" s="110"/>
      <c r="J16" s="110"/>
      <c r="K16" s="110"/>
      <c r="L16" s="110"/>
      <c r="M16" s="110"/>
      <c r="N16" s="112"/>
    </row>
    <row r="17" spans="1:14" s="108" customFormat="1" ht="12.75" customHeight="1">
      <c r="A17" s="109"/>
      <c r="B17" s="2240" t="s">
        <v>16</v>
      </c>
      <c r="C17" s="2241"/>
      <c r="D17" s="2240" t="s">
        <v>48</v>
      </c>
      <c r="E17" s="2244" t="s">
        <v>3401</v>
      </c>
      <c r="F17" s="2244" t="s">
        <v>2798</v>
      </c>
      <c r="G17" s="2246" t="s">
        <v>3402</v>
      </c>
      <c r="H17" s="2247"/>
      <c r="I17" s="2248"/>
      <c r="J17" s="130" t="s">
        <v>2796</v>
      </c>
      <c r="K17" s="130"/>
      <c r="L17" s="131"/>
      <c r="M17" s="646" t="s">
        <v>2796</v>
      </c>
      <c r="N17" s="112"/>
    </row>
    <row r="18" spans="1:14" s="108" customFormat="1">
      <c r="A18" s="109"/>
      <c r="B18" s="2242"/>
      <c r="C18" s="2243"/>
      <c r="D18" s="2242"/>
      <c r="E18" s="2245"/>
      <c r="F18" s="2245"/>
      <c r="G18" s="2249"/>
      <c r="H18" s="2250"/>
      <c r="I18" s="2251"/>
      <c r="J18" s="133" t="s">
        <v>3403</v>
      </c>
      <c r="K18" s="133"/>
      <c r="L18" s="134"/>
      <c r="M18" s="135" t="s">
        <v>3404</v>
      </c>
      <c r="N18" s="112"/>
    </row>
    <row r="19" spans="1:14" s="108" customFormat="1" ht="24">
      <c r="A19" s="109"/>
      <c r="B19" s="252">
        <v>4460</v>
      </c>
      <c r="C19" s="254"/>
      <c r="D19" s="250" t="s">
        <v>2808</v>
      </c>
      <c r="E19" s="245" t="str">
        <f>IF($D19="SERVIÇO",VLOOKUP($B19,'SERVIÇOS SINAPI JAN 22'!$B:$E,2,FALSE),IF($D19="INSUMO",VLOOKUP($B19,'INSUMOS SINAPI JAN 22'!$A:$D,2,FALSE),IF($D19="COMPOSIÇÃO",VLOOKUP($B19,COMPOSIÇÕES!$A:$D,2,FALSE))))</f>
        <v>SARRAFO NAO APARELHADO *2,5 X 10* CM, EM MACARANDUBA, ANGELIM OU EQUIVALENTE DA REGIAO -  BRUTA</v>
      </c>
      <c r="F19" s="649" t="str">
        <f>IF($D19="SERVIÇO",VLOOKUP($B19,'SERVIÇOS SINAPI JAN 22'!$B:$E,3,FALSE),IF($D19="INSUMO",VLOOKUP($B19,'INSUMOS SINAPI JAN 22'!$A:$D,3,FALSE),IF($D19="COMPOSIÇÃO",VLOOKUP($B19,COMPOSIÇÕES!$A:$D,3,FALSE))))</f>
        <v xml:space="preserve">M     </v>
      </c>
      <c r="G19" s="2305">
        <v>2.5</v>
      </c>
      <c r="H19" s="2306"/>
      <c r="I19" s="2307"/>
      <c r="J19" s="2268">
        <f>IF($D19="SERVIÇO",VLOOKUP($B19,'SERVIÇOS SINAPI JAN 22'!$B:$E,4,FALSE),IF($D19="INSUMO",VLOOKUP($B19,'INSUMOS SINAPI JAN 22'!$A:$D,4,FALSE),IF($D19="COMPOSIÇÃO",VLOOKUP($B19,COMPOSIÇÕES!$A:$D,4,FALSE))))</f>
        <v>7.34</v>
      </c>
      <c r="K19" s="2268" t="str">
        <f>IF($B19=0,0,IF($D19="INSUMO",VLOOKUP($B19,'INSUMOS SINAPI JAN 22'!$A:$D,3,FALSE),IF($M19="SERVIÇO",VLOOKUP($B19,'SERVIÇOS SINAPI JAN 22'!$B:$E,3,FALSE))))</f>
        <v xml:space="preserve">M     </v>
      </c>
      <c r="L19" s="2268" t="str">
        <f>IF($B19=0,0,IF($D19="INSUMO",VLOOKUP($B19,'INSUMOS SINAPI JAN 22'!$A:$D,3,FALSE),IF($M19="SERVIÇO",VLOOKUP($B19,'SERVIÇOS SINAPI JAN 22'!$B:$E,3,FALSE))))</f>
        <v xml:space="preserve">M     </v>
      </c>
      <c r="M19" s="247">
        <f t="shared" ref="M19:M24" si="0">TRUNC(G19*J19,2)</f>
        <v>18.350000000000001</v>
      </c>
      <c r="N19" s="112"/>
    </row>
    <row r="20" spans="1:14" s="108" customFormat="1">
      <c r="A20" s="109"/>
      <c r="B20" s="252">
        <v>4517</v>
      </c>
      <c r="C20" s="254"/>
      <c r="D20" s="250" t="s">
        <v>2808</v>
      </c>
      <c r="E20" s="245" t="str">
        <f>IF($D20="SERVIÇO",VLOOKUP($B20,'SERVIÇOS SINAPI JAN 22'!$B:$E,2,FALSE),IF($D20="INSUMO",VLOOKUP($B20,'INSUMOS SINAPI JAN 22'!$A:$D,2,FALSE),IF($D20="COMPOSIÇÃO",VLOOKUP($B20,COMPOSIÇÕES!$A:$D,2,FALSE))))</f>
        <v>SARRAFO *2,5 X 7,5* CM EM PINUS, MISTA OU EQUIVALENTE DA REGIAO - BRUTA</v>
      </c>
      <c r="F20" s="649" t="str">
        <f>IF($D20="SERVIÇO",VLOOKUP($B20,'SERVIÇOS SINAPI JAN 22'!$B:$E,3,FALSE),IF($D20="INSUMO",VLOOKUP($B20,'INSUMOS SINAPI JAN 22'!$A:$D,3,FALSE),IF($D20="COMPOSIÇÃO",VLOOKUP($B20,COMPOSIÇÕES!$A:$D,3,FALSE))))</f>
        <v xml:space="preserve">M     </v>
      </c>
      <c r="G20" s="2305">
        <v>2</v>
      </c>
      <c r="H20" s="2306"/>
      <c r="I20" s="2307"/>
      <c r="J20" s="2268">
        <f>IF($D20="SERVIÇO",VLOOKUP($B20,'SERVIÇOS SINAPI JAN 22'!$B:$E,4,FALSE),IF($D20="INSUMO",VLOOKUP($B20,'INSUMOS SINAPI JAN 22'!$A:$D,4,FALSE),IF($D20="COMPOSIÇÃO",VLOOKUP($B20,COMPOSIÇÕES!$A:$D,4,FALSE))))</f>
        <v>3.16</v>
      </c>
      <c r="K20" s="2268" t="str">
        <f>IF($B20=0,0,IF($D20="INSUMO",VLOOKUP($B20,'INSUMOS SINAPI JAN 22'!$A:$D,3,FALSE),IF($M20="SERVIÇO",VLOOKUP($B20,'SERVIÇOS SINAPI JAN 22'!$B:$E,3,FALSE))))</f>
        <v xml:space="preserve">M     </v>
      </c>
      <c r="L20" s="2268" t="str">
        <f>IF($B20=0,0,IF($D20="INSUMO",VLOOKUP($B20,'INSUMOS SINAPI JAN 22'!$A:$D,3,FALSE),IF($M20="SERVIÇO",VLOOKUP($B20,'SERVIÇOS SINAPI JAN 22'!$B:$E,3,FALSE))))</f>
        <v xml:space="preserve">M     </v>
      </c>
      <c r="M20" s="247">
        <f t="shared" si="0"/>
        <v>6.32</v>
      </c>
      <c r="N20" s="112"/>
    </row>
    <row r="21" spans="1:14" s="108" customFormat="1" ht="24" customHeight="1">
      <c r="A21" s="109"/>
      <c r="B21" s="252">
        <v>88262</v>
      </c>
      <c r="C21" s="254"/>
      <c r="D21" s="250" t="s">
        <v>2789</v>
      </c>
      <c r="E21" s="245" t="str">
        <f>IF($D21="SERVIÇO",VLOOKUP($B21,'SERVIÇOS SINAPI JAN 22'!$B:$E,2,FALSE),IF($D21="INSUMO",VLOOKUP($B21,'INSUMOS SINAPI JAN 22'!$A:$D,2,FALSE),IF($D21="COMPOSIÇÃO",VLOOKUP($B21,COMPOSIÇÕES!$A:$D,2,FALSE))))</f>
        <v>CARPINTEIRO DE FORMAS COM ENCARGOS COMPLEMENTARES</v>
      </c>
      <c r="F21" s="649" t="str">
        <f>IF($D21="SERVIÇO",VLOOKUP($B21,'SERVIÇOS SINAPI JAN 22'!$B:$E,3,FALSE),IF($D21="INSUMO",VLOOKUP($B21,'INSUMOS SINAPI JAN 22'!$A:$D,3,FALSE),IF($D21="COMPOSIÇÃO",VLOOKUP($B21,COMPOSIÇÕES!$A:$D,3,FALSE))))</f>
        <v>H</v>
      </c>
      <c r="G21" s="2305">
        <v>2.2559999999999998</v>
      </c>
      <c r="H21" s="2306"/>
      <c r="I21" s="2307"/>
      <c r="J21" s="2268">
        <f>IF($D21="SERVIÇO",VLOOKUP($B21,'SERVIÇOS SINAPI JAN 22'!$B:$E,4,FALSE),IF($D21="INSUMO",VLOOKUP($B21,'INSUMOS SINAPI JAN 22'!$A:$D,4,FALSE),IF($D21="COMPOSIÇÃO",VLOOKUP($B21,COMPOSIÇÕES!$A:$D,4,FALSE))))</f>
        <v>20.85</v>
      </c>
      <c r="K21" s="2268" t="b">
        <f>IF($B21=0,0,IF($D21="INSUMO",VLOOKUP($B21,'INSUMOS SINAPI JAN 22'!$A:$D,3,FALSE),IF($M21="SERVIÇO",VLOOKUP($B21,'SERVIÇOS SINAPI JAN 22'!$B:$E,3,FALSE))))</f>
        <v>0</v>
      </c>
      <c r="L21" s="2268" t="b">
        <f>IF($B21=0,0,IF($D21="INSUMO",VLOOKUP($B21,'INSUMOS SINAPI JAN 22'!$A:$D,3,FALSE),IF($M21="SERVIÇO",VLOOKUP($B21,'SERVIÇOS SINAPI JAN 22'!$B:$E,3,FALSE))))</f>
        <v>0</v>
      </c>
      <c r="M21" s="247">
        <f t="shared" si="0"/>
        <v>47.03</v>
      </c>
      <c r="N21" s="112"/>
    </row>
    <row r="22" spans="1:14" s="108" customFormat="1">
      <c r="A22" s="109"/>
      <c r="B22" s="252">
        <v>88309</v>
      </c>
      <c r="C22" s="254"/>
      <c r="D22" s="250" t="s">
        <v>2789</v>
      </c>
      <c r="E22" s="245" t="str">
        <f>IF($D22="SERVIÇO",VLOOKUP($B22,'SERVIÇOS SINAPI JAN 22'!$B:$E,2,FALSE),IF($D22="INSUMO",VLOOKUP($B22,'INSUMOS SINAPI JAN 22'!$A:$D,2,FALSE),IF($D22="COMPOSIÇÃO",VLOOKUP($B22,COMPOSIÇÕES!$A:$D,2,FALSE))))</f>
        <v>PEDREIRO COM ENCARGOS COMPLEMENTARES</v>
      </c>
      <c r="F22" s="649" t="str">
        <f>IF($D22="SERVIÇO",VLOOKUP($B22,'SERVIÇOS SINAPI JAN 22'!$B:$E,3,FALSE),IF($D22="INSUMO",VLOOKUP($B22,'INSUMOS SINAPI JAN 22'!$A:$D,3,FALSE),IF($D22="COMPOSIÇÃO",VLOOKUP($B22,COMPOSIÇÕES!$A:$D,3,FALSE))))</f>
        <v>H</v>
      </c>
      <c r="G22" s="2305">
        <v>1.9830000000000001</v>
      </c>
      <c r="H22" s="2306"/>
      <c r="I22" s="2307"/>
      <c r="J22" s="2268">
        <f>IF($D22="SERVIÇO",VLOOKUP($B22,'SERVIÇOS SINAPI JAN 22'!$B:$E,4,FALSE),IF($D22="INSUMO",VLOOKUP($B22,'INSUMOS SINAPI JAN 22'!$A:$D,4,FALSE),IF($D22="COMPOSIÇÃO",VLOOKUP($B22,COMPOSIÇÕES!$A:$D,4,FALSE))))</f>
        <v>21.1</v>
      </c>
      <c r="K22" s="2268" t="b">
        <f>IF($B22=0,0,IF($D22="INSUMO",VLOOKUP($B22,'INSUMOS SINAPI JAN 22'!$A:$D,3,FALSE),IF($M22="SERVIÇO",VLOOKUP($B22,'SERVIÇOS SINAPI JAN 22'!$B:$E,3,FALSE))))</f>
        <v>0</v>
      </c>
      <c r="L22" s="2268" t="b">
        <f>IF($B22=0,0,IF($D22="INSUMO",VLOOKUP($B22,'INSUMOS SINAPI JAN 22'!$A:$D,3,FALSE),IF($M22="SERVIÇO",VLOOKUP($B22,'SERVIÇOS SINAPI JAN 22'!$B:$E,3,FALSE))))</f>
        <v>0</v>
      </c>
      <c r="M22" s="247">
        <f t="shared" si="0"/>
        <v>41.84</v>
      </c>
      <c r="N22" s="112"/>
    </row>
    <row r="23" spans="1:14" s="108" customFormat="1">
      <c r="A23" s="109"/>
      <c r="B23" s="252">
        <v>88316</v>
      </c>
      <c r="C23" s="254"/>
      <c r="D23" s="250" t="s">
        <v>2789</v>
      </c>
      <c r="E23" s="245" t="str">
        <f>IF($D23="SERVIÇO",VLOOKUP($B23,'SERVIÇOS SINAPI JAN 22'!$B:$E,2,FALSE),IF($D23="INSUMO",VLOOKUP($B23,'INSUMOS SINAPI JAN 22'!$A:$D,2,FALSE),IF($D23="COMPOSIÇÃO",VLOOKUP($B23,COMPOSIÇÕES!$A:$D,2,FALSE))))</f>
        <v>SERVENTE COM ENCARGOS COMPLEMENTARES</v>
      </c>
      <c r="F23" s="649" t="str">
        <f>IF($D23="SERVIÇO",VLOOKUP($B23,'SERVIÇOS SINAPI JAN 22'!$B:$E,3,FALSE),IF($D23="INSUMO",VLOOKUP($B23,'INSUMOS SINAPI JAN 22'!$A:$D,3,FALSE),IF($D23="COMPOSIÇÃO",VLOOKUP($B23,COMPOSIÇÕES!$A:$D,3,FALSE))))</f>
        <v>H</v>
      </c>
      <c r="G23" s="2305">
        <v>4.2389999999999999</v>
      </c>
      <c r="H23" s="2306"/>
      <c r="I23" s="2307"/>
      <c r="J23" s="2268">
        <f>IF($D23="SERVIÇO",VLOOKUP($B23,'SERVIÇOS SINAPI JAN 22'!$B:$E,4,FALSE),IF($D23="INSUMO",VLOOKUP($B23,'INSUMOS SINAPI JAN 22'!$A:$D,4,FALSE),IF($D23="COMPOSIÇÃO",VLOOKUP($B23,COMPOSIÇÕES!$A:$D,4,FALSE))))</f>
        <v>16.829999999999998</v>
      </c>
      <c r="K23" s="2268" t="b">
        <f>IF($B23=0,0,IF($D23="INSUMO",VLOOKUP($B23,'INSUMOS SINAPI JAN 22'!$A:$D,3,FALSE),IF($M23="SERVIÇO",VLOOKUP($B23,'SERVIÇOS SINAPI JAN 22'!$B:$E,3,FALSE))))</f>
        <v>0</v>
      </c>
      <c r="L23" s="2268" t="b">
        <f>IF($B23=0,0,IF($D23="INSUMO",VLOOKUP($B23,'INSUMOS SINAPI JAN 22'!$A:$D,3,FALSE),IF($M23="SERVIÇO",VLOOKUP($B23,'SERVIÇOS SINAPI JAN 22'!$B:$E,3,FALSE))))</f>
        <v>0</v>
      </c>
      <c r="M23" s="247">
        <f t="shared" si="0"/>
        <v>71.34</v>
      </c>
      <c r="N23" s="112"/>
    </row>
    <row r="24" spans="1:14" s="108" customFormat="1" ht="24">
      <c r="A24" s="109"/>
      <c r="B24" s="252" t="s">
        <v>4130</v>
      </c>
      <c r="C24" s="254"/>
      <c r="D24" s="250" t="s">
        <v>3269</v>
      </c>
      <c r="E24" s="245" t="s">
        <v>1183</v>
      </c>
      <c r="F24" s="649" t="s">
        <v>1017</v>
      </c>
      <c r="G24" s="2305">
        <v>1.2130000000000001</v>
      </c>
      <c r="H24" s="2306"/>
      <c r="I24" s="2307"/>
      <c r="J24" s="2291">
        <f>M43</f>
        <v>393.40999999999997</v>
      </c>
      <c r="K24" s="2292"/>
      <c r="L24" s="2293"/>
      <c r="M24" s="247">
        <f t="shared" si="0"/>
        <v>477.2</v>
      </c>
      <c r="N24" s="112"/>
    </row>
    <row r="25" spans="1:14" s="108" customFormat="1" ht="15.75" customHeight="1" thickBot="1">
      <c r="A25" s="153"/>
      <c r="B25" s="2274" t="s">
        <v>3275</v>
      </c>
      <c r="C25" s="2275"/>
      <c r="D25" s="2275"/>
      <c r="E25" s="2275"/>
      <c r="F25" s="2275"/>
      <c r="G25" s="2275"/>
      <c r="H25" s="2275"/>
      <c r="I25" s="2275"/>
      <c r="J25" s="2275"/>
      <c r="K25" s="2275"/>
      <c r="L25" s="2276"/>
      <c r="M25" s="248">
        <f>SUM(M19:M24)</f>
        <v>662.07999999999993</v>
      </c>
      <c r="N25" s="161"/>
    </row>
    <row r="26" spans="1:14" ht="13.5" thickBot="1"/>
    <row r="27" spans="1:14" ht="18">
      <c r="A27" s="2308" t="s">
        <v>2790</v>
      </c>
      <c r="B27" s="2309"/>
      <c r="C27" s="2309"/>
      <c r="D27" s="2309"/>
      <c r="E27" s="2309"/>
      <c r="F27" s="2309"/>
      <c r="G27" s="2309"/>
      <c r="H27" s="2309"/>
      <c r="I27" s="2309"/>
      <c r="J27" s="2309"/>
      <c r="K27" s="2309"/>
      <c r="L27" s="2309"/>
      <c r="M27" s="2309"/>
      <c r="N27" s="2310"/>
    </row>
    <row r="28" spans="1:14" ht="16.5" thickBot="1">
      <c r="A28" s="117"/>
      <c r="B28" s="118"/>
      <c r="C28" s="118"/>
      <c r="D28" s="118"/>
      <c r="E28" s="118"/>
      <c r="F28" s="118"/>
      <c r="G28" s="118"/>
      <c r="H28" s="118"/>
      <c r="I28" s="118"/>
      <c r="J28" s="118"/>
      <c r="K28" s="118"/>
      <c r="L28" s="118"/>
      <c r="M28" s="119"/>
      <c r="N28" s="112"/>
    </row>
    <row r="29" spans="1:14" ht="12.75" customHeight="1">
      <c r="A29" s="109"/>
      <c r="B29" s="120" t="s">
        <v>2793</v>
      </c>
      <c r="C29" s="110"/>
      <c r="D29" s="2278" t="str">
        <f>VLOOKUP($M32,'SERVIÇOS SINAPI JAN 22'!$B:$E,2,FALSE)</f>
        <v>CONCRETO FCK = 20MPA, TRAÇO 1:2,7:3 (EM MASSA SECA DE CIMENTO/ AREIA MÉDIA/ BRITA 1) - PREPARO MECÂNICO COM BETONEIRA 400 L. AF_05/2021</v>
      </c>
      <c r="E29" s="2279"/>
      <c r="F29" s="2279"/>
      <c r="G29" s="2279"/>
      <c r="H29" s="2279"/>
      <c r="I29" s="2279"/>
      <c r="J29" s="2280"/>
      <c r="K29" s="111"/>
      <c r="L29" s="2224" t="s">
        <v>2792</v>
      </c>
      <c r="M29" s="2225"/>
      <c r="N29" s="112"/>
    </row>
    <row r="30" spans="1:14">
      <c r="A30" s="109"/>
      <c r="B30" s="121"/>
      <c r="C30" s="110"/>
      <c r="D30" s="2281"/>
      <c r="E30" s="2282"/>
      <c r="F30" s="2282"/>
      <c r="G30" s="2282"/>
      <c r="H30" s="2282"/>
      <c r="I30" s="2282"/>
      <c r="J30" s="2283"/>
      <c r="K30" s="110"/>
      <c r="L30" s="2269" t="str">
        <f>VLOOKUP($M32,'SERVIÇOS SINAPI JAN 22'!$B:$E,3,FALSE)</f>
        <v>M3</v>
      </c>
      <c r="M30" s="2270"/>
      <c r="N30" s="112"/>
    </row>
    <row r="31" spans="1:14" ht="13.5" thickBot="1">
      <c r="A31" s="109"/>
      <c r="B31" s="110"/>
      <c r="C31" s="110"/>
      <c r="D31" s="122"/>
      <c r="E31" s="122"/>
      <c r="F31" s="111"/>
      <c r="G31" s="111"/>
      <c r="H31" s="111"/>
      <c r="I31" s="111"/>
      <c r="J31" s="111"/>
      <c r="K31" s="110"/>
      <c r="L31" s="111"/>
      <c r="M31" s="111"/>
      <c r="N31" s="112"/>
    </row>
    <row r="32" spans="1:14" ht="30.75" customHeight="1">
      <c r="A32" s="109"/>
      <c r="B32" s="123" t="s">
        <v>2791</v>
      </c>
      <c r="C32" s="124"/>
      <c r="D32" s="256" t="s">
        <v>4129</v>
      </c>
      <c r="E32" s="170"/>
      <c r="F32" s="170"/>
      <c r="G32" s="171"/>
      <c r="H32" s="125"/>
      <c r="I32" s="2271" t="s">
        <v>20448</v>
      </c>
      <c r="J32" s="2272"/>
      <c r="K32" s="2272"/>
      <c r="L32" s="2272"/>
      <c r="M32" s="249">
        <v>94964</v>
      </c>
      <c r="N32" s="112"/>
    </row>
    <row r="33" spans="1:14">
      <c r="A33" s="109"/>
      <c r="B33" s="129"/>
      <c r="C33" s="110"/>
      <c r="D33" s="110"/>
      <c r="E33" s="110"/>
      <c r="F33" s="110"/>
      <c r="G33" s="110"/>
      <c r="H33" s="110"/>
      <c r="I33" s="110"/>
      <c r="J33" s="110"/>
      <c r="K33" s="110"/>
      <c r="L33" s="110"/>
      <c r="M33" s="110"/>
      <c r="N33" s="112"/>
    </row>
    <row r="34" spans="1:14" ht="12.75" customHeight="1">
      <c r="A34" s="109"/>
      <c r="B34" s="2240" t="s">
        <v>16</v>
      </c>
      <c r="C34" s="2241"/>
      <c r="D34" s="2303" t="s">
        <v>48</v>
      </c>
      <c r="E34" s="2244" t="s">
        <v>3401</v>
      </c>
      <c r="F34" s="2244" t="s">
        <v>2798</v>
      </c>
      <c r="G34" s="2246" t="s">
        <v>3402</v>
      </c>
      <c r="H34" s="2247"/>
      <c r="I34" s="2248"/>
      <c r="J34" s="130" t="s">
        <v>2796</v>
      </c>
      <c r="K34" s="130"/>
      <c r="L34" s="131"/>
      <c r="M34" s="1119" t="s">
        <v>2796</v>
      </c>
      <c r="N34" s="112"/>
    </row>
    <row r="35" spans="1:14">
      <c r="A35" s="109"/>
      <c r="B35" s="2242"/>
      <c r="C35" s="2243"/>
      <c r="D35" s="2304"/>
      <c r="E35" s="2245"/>
      <c r="F35" s="2245"/>
      <c r="G35" s="2249"/>
      <c r="H35" s="2250"/>
      <c r="I35" s="2251"/>
      <c r="J35" s="133" t="s">
        <v>3403</v>
      </c>
      <c r="K35" s="133"/>
      <c r="L35" s="134"/>
      <c r="M35" s="135" t="s">
        <v>3404</v>
      </c>
      <c r="N35" s="112"/>
    </row>
    <row r="36" spans="1:14" ht="24">
      <c r="A36" s="109"/>
      <c r="B36" s="252">
        <v>370</v>
      </c>
      <c r="C36" s="254"/>
      <c r="D36" s="250" t="s">
        <v>2808</v>
      </c>
      <c r="E36" s="245" t="str">
        <f>IF($D36="SERVIÇO",VLOOKUP($B36,'SERVIÇOS SINAPI JAN 22'!$B:$E,2,FALSE),IF($D36="INSUMO",VLOOKUP($B36,'INSUMOS SINAPI JAN 22'!$A:$D,2,FALSE),IF($D36="COMPOSIÇÃO",VLOOKUP($B36,COMPOSIÇÕES!$A:$D,2,FALSE))))</f>
        <v>AREIA MEDIA - POSTO JAZIDA/FORNECEDOR (RETIRADO NA JAZIDA, SEM TRANSPORTE)</v>
      </c>
      <c r="F36" s="648" t="str">
        <f>IF($D36="SERVIÇO",VLOOKUP($B36,'SERVIÇOS SINAPI JAN 22'!$B:$E,3,FALSE),IF($D36="INSUMO",VLOOKUP($B36,'INSUMOS SINAPI JAN 22'!$A:$D,3,FALSE),IF($D36="COMPOSIÇÃO",VLOOKUP($B36,COMPOSIÇÕES!$A:$D,3,FALSE))))</f>
        <v xml:space="preserve">M3    </v>
      </c>
      <c r="G36" s="2300">
        <v>0.75580000000000003</v>
      </c>
      <c r="H36" s="2301"/>
      <c r="I36" s="2302"/>
      <c r="J36" s="2268">
        <f>IF($D36="SERVIÇO",VLOOKUP($B36,'SERVIÇOS SINAPI JAN 22'!$B:$E,4,FALSE),IF($D36="INSUMO",VLOOKUP($B36,'INSUMOS SINAPI JAN 22'!$A:$D,4,FALSE),IF($D36="COMPOSIÇÃO",VLOOKUP($B36,COMPOSIÇÕES!$A:$D,4,FALSE))))</f>
        <v>82</v>
      </c>
      <c r="K36" s="2268" t="str">
        <f>IF($B36=0,0,IF($D36="INSUMO",VLOOKUP($B36,'INSUMOS SINAPI JAN 22'!$A:$D,3,FALSE),IF($M36="SERVIÇO",VLOOKUP($B36,'SERVIÇOS SINAPI JAN 22'!$B:$E,3,FALSE))))</f>
        <v xml:space="preserve">M3    </v>
      </c>
      <c r="L36" s="2268" t="str">
        <f>IF($B36=0,0,IF($D36="INSUMO",VLOOKUP($B36,'INSUMOS SINAPI JAN 22'!$A:$D,3,FALSE),IF($M36="SERVIÇO",VLOOKUP($B36,'SERVIÇOS SINAPI JAN 22'!$B:$E,3,FALSE))))</f>
        <v xml:space="preserve">M3    </v>
      </c>
      <c r="M36" s="247">
        <f t="shared" ref="M36:M42" si="1">TRUNC(G36*J36,2)</f>
        <v>61.97</v>
      </c>
      <c r="N36" s="112"/>
    </row>
    <row r="37" spans="1:14">
      <c r="A37" s="109"/>
      <c r="B37" s="252">
        <v>1379</v>
      </c>
      <c r="C37" s="254"/>
      <c r="D37" s="250" t="s">
        <v>2808</v>
      </c>
      <c r="E37" s="245" t="str">
        <f>IF($D37="SERVIÇO",VLOOKUP($B37,'SERVIÇOS SINAPI JAN 22'!$B:$E,2,FALSE),IF($D37="INSUMO",VLOOKUP($B37,'INSUMOS SINAPI JAN 22'!$A:$D,2,FALSE),IF($D37="COMPOSIÇÃO",VLOOKUP($B37,COMPOSIÇÕES!$A:$D,2,FALSE))))</f>
        <v>CIMENTO PORTLAND COMPOSTO CP II-32</v>
      </c>
      <c r="F37" s="648" t="str">
        <f>IF($D37="SERVIÇO",VLOOKUP($B37,'SERVIÇOS SINAPI JAN 22'!$B:$E,3,FALSE),IF($D37="INSUMO",VLOOKUP($B37,'INSUMOS SINAPI JAN 22'!$A:$D,3,FALSE),IF($D37="COMPOSIÇÃO",VLOOKUP($B37,COMPOSIÇÕES!$A:$D,3,FALSE))))</f>
        <v xml:space="preserve">KG    </v>
      </c>
      <c r="G37" s="2300">
        <v>322.97770000000003</v>
      </c>
      <c r="H37" s="2301"/>
      <c r="I37" s="2302"/>
      <c r="J37" s="2268">
        <f>IF($D37="SERVIÇO",VLOOKUP($B37,'SERVIÇOS SINAPI JAN 22'!$B:$E,4,FALSE),IF($D37="INSUMO",VLOOKUP($B37,'INSUMOS SINAPI JAN 22'!$A:$D,4,FALSE),IF($D37="COMPOSIÇÃO",VLOOKUP($B37,COMPOSIÇÕES!$A:$D,4,FALSE))))</f>
        <v>0.69</v>
      </c>
      <c r="K37" s="2268" t="str">
        <f>IF($B37=0,0,IF($D37="INSUMO",VLOOKUP($B37,'INSUMOS SINAPI JAN 22'!$A:$D,3,FALSE),IF($M37="SERVIÇO",VLOOKUP($B37,'SERVIÇOS SINAPI JAN 22'!$B:$E,3,FALSE))))</f>
        <v xml:space="preserve">KG    </v>
      </c>
      <c r="L37" s="2268" t="str">
        <f>IF($B37=0,0,IF($D37="INSUMO",VLOOKUP($B37,'INSUMOS SINAPI JAN 22'!$A:$D,3,FALSE),IF($M37="SERVIÇO",VLOOKUP($B37,'SERVIÇOS SINAPI JAN 22'!$B:$E,3,FALSE))))</f>
        <v xml:space="preserve">KG    </v>
      </c>
      <c r="M37" s="247">
        <f t="shared" si="1"/>
        <v>222.85</v>
      </c>
      <c r="N37" s="112"/>
    </row>
    <row r="38" spans="1:14">
      <c r="A38" s="109"/>
      <c r="B38" s="252"/>
      <c r="C38" s="254"/>
      <c r="D38" s="250" t="s">
        <v>3428</v>
      </c>
      <c r="E38" s="245" t="s">
        <v>3768</v>
      </c>
      <c r="F38" s="648" t="s">
        <v>2772</v>
      </c>
      <c r="G38" s="2300">
        <v>0.58720000000000006</v>
      </c>
      <c r="H38" s="2301"/>
      <c r="I38" s="2302"/>
      <c r="J38" s="2287">
        <f>'COTAÇÃO PEDRA BRITADA N.1'!C17</f>
        <v>67.5</v>
      </c>
      <c r="K38" s="2287"/>
      <c r="L38" s="2287"/>
      <c r="M38" s="247">
        <f>TRUNC(G38*J38,2)</f>
        <v>39.630000000000003</v>
      </c>
      <c r="N38" s="112"/>
    </row>
    <row r="39" spans="1:14">
      <c r="A39" s="109"/>
      <c r="B39" s="252">
        <v>88316</v>
      </c>
      <c r="C39" s="254"/>
      <c r="D39" s="250" t="s">
        <v>2789</v>
      </c>
      <c r="E39" s="245" t="str">
        <f>IF($D39="SERVIÇO",VLOOKUP($B39,'SERVIÇOS SINAPI JAN 22'!$B:$E,2,FALSE),IF($D39="INSUMO",VLOOKUP($B39,'INSUMOS SINAPI JAN 22'!$A:$D,2,FALSE),IF($D39="COMPOSIÇÃO",VLOOKUP($B39,COMPOSIÇÕES!$A:$D,2,FALSE))))</f>
        <v>SERVENTE COM ENCARGOS COMPLEMENTARES</v>
      </c>
      <c r="F39" s="648" t="str">
        <f>IF($D39="SERVIÇO",VLOOKUP($B39,'SERVIÇOS SINAPI JAN 22'!$B:$E,3,FALSE),IF($D39="INSUMO",VLOOKUP($B39,'INSUMOS SINAPI JAN 22'!$A:$D,3,FALSE),IF($D39="COMPOSIÇÃO",VLOOKUP($B39,COMPOSIÇÕES!$A:$D,3,FALSE))))</f>
        <v>H</v>
      </c>
      <c r="G39" s="2300">
        <v>2.5333000000000001</v>
      </c>
      <c r="H39" s="2301"/>
      <c r="I39" s="2302"/>
      <c r="J39" s="2268">
        <f>IF($D39="SERVIÇO",VLOOKUP($B39,'SERVIÇOS SINAPI JAN 22'!$B:$E,4,FALSE),IF($D39="INSUMO",VLOOKUP($B39,'INSUMOS SINAPI JAN 22'!$A:$D,4,FALSE),IF($D39="COMPOSIÇÃO",VLOOKUP($B39,COMPOSIÇÕES!$A:$D,4,FALSE))))</f>
        <v>16.829999999999998</v>
      </c>
      <c r="K39" s="2268" t="b">
        <f>IF($B39=0,0,IF($D39="INSUMO",VLOOKUP($B39,'INSUMOS SINAPI JAN 22'!$A:$D,3,FALSE),IF($M39="SERVIÇO",VLOOKUP($B39,'SERVIÇOS SINAPI JAN 22'!$B:$E,3,FALSE))))</f>
        <v>0</v>
      </c>
      <c r="L39" s="2268" t="b">
        <f>IF($B39=0,0,IF($D39="INSUMO",VLOOKUP($B39,'INSUMOS SINAPI JAN 22'!$A:$D,3,FALSE),IF($M39="SERVIÇO",VLOOKUP($B39,'SERVIÇOS SINAPI JAN 22'!$B:$E,3,FALSE))))</f>
        <v>0</v>
      </c>
      <c r="M39" s="247">
        <f t="shared" si="1"/>
        <v>42.63</v>
      </c>
      <c r="N39" s="112"/>
    </row>
    <row r="40" spans="1:14" ht="24">
      <c r="A40" s="109"/>
      <c r="B40" s="252">
        <v>88377</v>
      </c>
      <c r="C40" s="254"/>
      <c r="D40" s="250" t="s">
        <v>2789</v>
      </c>
      <c r="E40" s="245" t="str">
        <f>IF($D40="SERVIÇO",VLOOKUP($B40,'SERVIÇOS SINAPI JAN 22'!$B:$E,2,FALSE),IF($D40="INSUMO",VLOOKUP($B40,'INSUMOS SINAPI JAN 22'!$A:$D,2,FALSE),IF($D40="COMPOSIÇÃO",VLOOKUP($B40,COMPOSIÇÕES!$A:$D,2,FALSE))))</f>
        <v>OPERADOR DE BETONEIRA ESTACIONÁRIA/MISTURADOR COM ENCARGOS COMPLEMENTARES</v>
      </c>
      <c r="F40" s="648" t="str">
        <f>IF($D40="SERVIÇO",VLOOKUP($B40,'SERVIÇOS SINAPI JAN 22'!$B:$E,3,FALSE),IF($D40="INSUMO",VLOOKUP($B40,'INSUMOS SINAPI JAN 22'!$A:$D,3,FALSE),IF($D40="COMPOSIÇÃO",VLOOKUP($B40,COMPOSIÇÕES!$A:$D,3,FALSE))))</f>
        <v>H</v>
      </c>
      <c r="G40" s="2300">
        <v>1.6046</v>
      </c>
      <c r="H40" s="2301"/>
      <c r="I40" s="2302"/>
      <c r="J40" s="2268">
        <f>IF($D40="SERVIÇO",VLOOKUP($B40,'SERVIÇOS SINAPI JAN 22'!$B:$E,4,FALSE),IF($D40="INSUMO",VLOOKUP($B40,'INSUMOS SINAPI JAN 22'!$A:$D,4,FALSE),IF($D40="COMPOSIÇÃO",VLOOKUP($B40,COMPOSIÇÕES!$A:$D,4,FALSE))))</f>
        <v>15.29</v>
      </c>
      <c r="K40" s="2268" t="b">
        <f>IF($B40=0,0,IF($D40="INSUMO",VLOOKUP($B40,'INSUMOS SINAPI JAN 22'!$A:$D,3,FALSE),IF($M40="SERVIÇO",VLOOKUP($B40,'SERVIÇOS SINAPI JAN 22'!$B:$E,3,FALSE))))</f>
        <v>0</v>
      </c>
      <c r="L40" s="2268" t="b">
        <f>IF($B40=0,0,IF($D40="INSUMO",VLOOKUP($B40,'INSUMOS SINAPI JAN 22'!$A:$D,3,FALSE),IF($M40="SERVIÇO",VLOOKUP($B40,'SERVIÇOS SINAPI JAN 22'!$B:$E,3,FALSE))))</f>
        <v>0</v>
      </c>
      <c r="M40" s="247">
        <f>TRUNC(G40*J40,2)</f>
        <v>24.53</v>
      </c>
      <c r="N40" s="112"/>
    </row>
    <row r="41" spans="1:14" ht="36">
      <c r="A41" s="109"/>
      <c r="B41" s="252">
        <v>88830</v>
      </c>
      <c r="C41" s="254"/>
      <c r="D41" s="250" t="s">
        <v>2789</v>
      </c>
      <c r="E41" s="245" t="str">
        <f>IF($D41="SERVIÇO",VLOOKUP($B41,'SERVIÇOS SINAPI JAN 22'!$B:$E,2,FALSE),IF($D41="INSUMO",VLOOKUP($B41,'INSUMOS SINAPI JAN 22'!$A:$D,2,FALSE),IF($D41="COMPOSIÇÃO",VLOOKUP($B41,COMPOSIÇÕES!$A:$D,2,FALSE))))</f>
        <v>BETONEIRA CAPACIDADE NOMINAL DE 400 L, CAPACIDADE DE MISTURA 280 L, MOTOR ELÉTRICO TRIFÁSICO POTÊNCIA DE 2 CV, SEM CARREGADOR - CHP DIURNO. AF_10/2014</v>
      </c>
      <c r="F41" s="648" t="str">
        <f>IF($D41="SERVIÇO",VLOOKUP($B41,'SERVIÇOS SINAPI JAN 22'!$B:$E,3,FALSE),IF($D41="INSUMO",VLOOKUP($B41,'INSUMOS SINAPI JAN 22'!$A:$D,3,FALSE),IF($D41="COMPOSIÇÃO",VLOOKUP($B41,COMPOSIÇÕES!$A:$D,3,FALSE))))</f>
        <v>CHP</v>
      </c>
      <c r="G41" s="2300">
        <v>0.82589999999999997</v>
      </c>
      <c r="H41" s="2301"/>
      <c r="I41" s="2302"/>
      <c r="J41" s="2268">
        <f>IF($D41="SERVIÇO",VLOOKUP($B41,'SERVIÇOS SINAPI JAN 22'!$B:$E,4,FALSE),IF($D41="INSUMO",VLOOKUP($B41,'INSUMOS SINAPI JAN 22'!$A:$D,4,FALSE),IF($D41="COMPOSIÇÃO",VLOOKUP($B41,COMPOSIÇÕES!$A:$D,4,FALSE))))</f>
        <v>1.85</v>
      </c>
      <c r="K41" s="2268" t="b">
        <f>IF($B41=0,0,IF($D41="INSUMO",VLOOKUP($B41,'INSUMOS SINAPI JAN 22'!$A:$D,3,FALSE),IF($M41="SERVIÇO",VLOOKUP($B41,'SERVIÇOS SINAPI JAN 22'!$B:$E,3,FALSE))))</f>
        <v>0</v>
      </c>
      <c r="L41" s="2268" t="b">
        <f>IF($B41=0,0,IF($D41="INSUMO",VLOOKUP($B41,'INSUMOS SINAPI JAN 22'!$A:$D,3,FALSE),IF($M41="SERVIÇO",VLOOKUP($B41,'SERVIÇOS SINAPI JAN 22'!$B:$E,3,FALSE))))</f>
        <v>0</v>
      </c>
      <c r="M41" s="247">
        <f t="shared" si="1"/>
        <v>1.52</v>
      </c>
      <c r="N41" s="112"/>
    </row>
    <row r="42" spans="1:14" ht="36">
      <c r="A42" s="109"/>
      <c r="B42" s="252">
        <v>88831</v>
      </c>
      <c r="C42" s="254"/>
      <c r="D42" s="250" t="s">
        <v>2789</v>
      </c>
      <c r="E42" s="245" t="str">
        <f>IF($D42="SERVIÇO",VLOOKUP($B42,'SERVIÇOS SINAPI JAN 22'!$B:$E,2,FALSE),IF($D42="INSUMO",VLOOKUP($B42,'INSUMOS SINAPI JAN 22'!$A:$D,2,FALSE),IF($D42="COMPOSIÇÃO",VLOOKUP($B42,COMPOSIÇÕES!$A:$D,2,FALSE))))</f>
        <v>BETONEIRA CAPACIDADE NOMINAL DE 400 L, CAPACIDADE DE MISTURA 280 L, MOTOR ELÉTRICO TRIFÁSICO POTÊNCIA DE 2 CV, SEM CARREGADOR - CHI DIURNO. AF_10/2014</v>
      </c>
      <c r="F42" s="648" t="str">
        <f>IF($D42="SERVIÇO",VLOOKUP($B42,'SERVIÇOS SINAPI JAN 22'!$B:$E,3,FALSE),IF($D42="INSUMO",VLOOKUP($B42,'INSUMOS SINAPI JAN 22'!$A:$D,3,FALSE),IF($D42="COMPOSIÇÃO",VLOOKUP($B42,COMPOSIÇÕES!$A:$D,3,FALSE))))</f>
        <v>CHI</v>
      </c>
      <c r="G42" s="2300">
        <v>0.77869999999999995</v>
      </c>
      <c r="H42" s="2301"/>
      <c r="I42" s="2302"/>
      <c r="J42" s="2268">
        <f>IF($D42="SERVIÇO",VLOOKUP($B42,'SERVIÇOS SINAPI JAN 22'!$B:$E,4,FALSE),IF($D42="INSUMO",VLOOKUP($B42,'INSUMOS SINAPI JAN 22'!$A:$D,4,FALSE),IF($D42="COMPOSIÇÃO",VLOOKUP($B42,COMPOSIÇÕES!$A:$D,4,FALSE))))</f>
        <v>0.36</v>
      </c>
      <c r="K42" s="2268" t="b">
        <f>IF($B42=0,0,IF($D42="INSUMO",VLOOKUP($B42,'INSUMOS SINAPI JAN 22'!$A:$D,3,FALSE),IF($M42="SERVIÇO",VLOOKUP($B42,'SERVIÇOS SINAPI JAN 22'!$B:$E,3,FALSE))))</f>
        <v>0</v>
      </c>
      <c r="L42" s="2268" t="b">
        <f>IF($B42=0,0,IF($D42="INSUMO",VLOOKUP($B42,'INSUMOS SINAPI JAN 22'!$A:$D,3,FALSE),IF($M42="SERVIÇO",VLOOKUP($B42,'SERVIÇOS SINAPI JAN 22'!$B:$E,3,FALSE))))</f>
        <v>0</v>
      </c>
      <c r="M42" s="247">
        <f t="shared" si="1"/>
        <v>0.28000000000000003</v>
      </c>
      <c r="N42" s="112"/>
    </row>
    <row r="43" spans="1:14" ht="13.5" thickBot="1">
      <c r="A43" s="153"/>
      <c r="B43" s="2274" t="s">
        <v>3275</v>
      </c>
      <c r="C43" s="2275"/>
      <c r="D43" s="2275"/>
      <c r="E43" s="2275"/>
      <c r="F43" s="2275"/>
      <c r="G43" s="2275"/>
      <c r="H43" s="2275"/>
      <c r="I43" s="2275"/>
      <c r="J43" s="2275"/>
      <c r="K43" s="2275"/>
      <c r="L43" s="2276"/>
      <c r="M43" s="248">
        <f>SUM(M36:M42)</f>
        <v>393.40999999999997</v>
      </c>
      <c r="N43" s="161"/>
    </row>
    <row r="44" spans="1:14">
      <c r="B44" s="64" t="s">
        <v>4197</v>
      </c>
    </row>
  </sheetData>
  <mergeCells count="53">
    <mergeCell ref="A10:N10"/>
    <mergeCell ref="B1:M1"/>
    <mergeCell ref="B2:M2"/>
    <mergeCell ref="B3:M3"/>
    <mergeCell ref="B4:M4"/>
    <mergeCell ref="B5:M5"/>
    <mergeCell ref="D12:J13"/>
    <mergeCell ref="L12:M12"/>
    <mergeCell ref="L13:M13"/>
    <mergeCell ref="I15:L15"/>
    <mergeCell ref="B17:C18"/>
    <mergeCell ref="D17:D18"/>
    <mergeCell ref="E17:E18"/>
    <mergeCell ref="F17:F18"/>
    <mergeCell ref="G17:I18"/>
    <mergeCell ref="G19:I19"/>
    <mergeCell ref="J19:L19"/>
    <mergeCell ref="G20:I20"/>
    <mergeCell ref="J20:L20"/>
    <mergeCell ref="G21:I21"/>
    <mergeCell ref="J21:L21"/>
    <mergeCell ref="B34:C35"/>
    <mergeCell ref="D34:D35"/>
    <mergeCell ref="G34:I35"/>
    <mergeCell ref="B25:L25"/>
    <mergeCell ref="G22:I22"/>
    <mergeCell ref="J22:L22"/>
    <mergeCell ref="G23:I23"/>
    <mergeCell ref="J23:L23"/>
    <mergeCell ref="G24:I24"/>
    <mergeCell ref="J24:L24"/>
    <mergeCell ref="A27:N27"/>
    <mergeCell ref="D29:J30"/>
    <mergeCell ref="L29:M29"/>
    <mergeCell ref="L30:M30"/>
    <mergeCell ref="I32:L32"/>
    <mergeCell ref="G36:I36"/>
    <mergeCell ref="J36:L36"/>
    <mergeCell ref="G37:I37"/>
    <mergeCell ref="E34:E35"/>
    <mergeCell ref="F34:F35"/>
    <mergeCell ref="J37:L37"/>
    <mergeCell ref="G38:I38"/>
    <mergeCell ref="J38:L38"/>
    <mergeCell ref="G39:I39"/>
    <mergeCell ref="J39:L39"/>
    <mergeCell ref="G42:I42"/>
    <mergeCell ref="J42:L42"/>
    <mergeCell ref="B43:L43"/>
    <mergeCell ref="G40:I40"/>
    <mergeCell ref="J40:L40"/>
    <mergeCell ref="G41:I41"/>
    <mergeCell ref="J41:L41"/>
  </mergeCells>
  <dataValidations disablePrompts="1" count="2">
    <dataValidation type="list" allowBlank="1" showInputMessage="1" showErrorMessage="1" sqref="D19:D24 D36:D42" xr:uid="{00000000-0002-0000-2900-000000000000}">
      <formula1>$P$1:$P$4</formula1>
    </dataValidation>
    <dataValidation type="list" allowBlank="1" showInputMessage="1" showErrorMessage="1" sqref="O19:O24" xr:uid="{00000000-0002-0000-2900-000001000000}">
      <formula1>#REF!</formula1>
    </dataValidation>
  </dataValidations>
  <printOptions horizontalCentered="1"/>
  <pageMargins left="0.59055118110236227" right="0.59055118110236227" top="0.55118110236220474" bottom="0.55118110236220474" header="0.31496062992125984" footer="0.11811023622047245"/>
  <pageSetup paperSize="9" scale="69" fitToHeight="100" orientation="landscape" r:id="rId1"/>
  <headerFooter scaleWithDoc="0">
    <oddHeader>&amp;RPágina &amp;P de &amp;N</oddHeader>
    <oddFooter>&amp;R&amp;G</oddFooter>
  </headerFooter>
  <ignoredErrors>
    <ignoredError sqref="J38" formula="1"/>
  </ignoredErrors>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Plan79">
    <tabColor theme="7"/>
    <pageSetUpPr fitToPage="1"/>
  </sheetPr>
  <dimension ref="A1:P26"/>
  <sheetViews>
    <sheetView showGridLines="0" showZeros="0" view="pageBreakPreview" zoomScale="115" zoomScaleNormal="100" zoomScaleSheetLayoutView="115" workbookViewId="0">
      <selection activeCell="E22" sqref="E22"/>
    </sheetView>
  </sheetViews>
  <sheetFormatPr defaultColWidth="11.42578125" defaultRowHeight="12.75"/>
  <cols>
    <col min="1" max="1" width="0.7109375" style="64" customWidth="1"/>
    <col min="2" max="2" width="15.140625" style="64" customWidth="1"/>
    <col min="3" max="3" width="0.7109375" style="64" customWidth="1"/>
    <col min="4" max="4" width="15.7109375" style="64" customWidth="1"/>
    <col min="5" max="5" width="53.85546875" style="64" customWidth="1"/>
    <col min="6" max="6" width="10.7109375" style="65" bestFit="1" customWidth="1"/>
    <col min="7" max="7" width="7.7109375" style="65" customWidth="1"/>
    <col min="8" max="8" width="0.7109375" style="65" customWidth="1"/>
    <col min="9" max="9" width="7.7109375" style="65" customWidth="1"/>
    <col min="10" max="10" width="13.7109375" style="65" customWidth="1"/>
    <col min="11" max="11" width="0.7109375" style="65" customWidth="1"/>
    <col min="12" max="12" width="13.7109375" style="65" customWidth="1"/>
    <col min="13" max="13" width="30.28515625" style="65" customWidth="1"/>
    <col min="14" max="14" width="0.7109375" style="64" customWidth="1"/>
    <col min="15" max="15" width="14.28515625" style="64" hidden="1" customWidth="1"/>
    <col min="16" max="16" width="0" style="64" hidden="1" customWidth="1"/>
    <col min="17" max="44" width="11.42578125" style="64"/>
    <col min="45" max="45" width="0.7109375" style="64" customWidth="1"/>
    <col min="46" max="46" width="15.140625" style="64" customWidth="1"/>
    <col min="47" max="47" width="0.7109375" style="64" customWidth="1"/>
    <col min="48" max="48" width="56.140625" style="64" customWidth="1"/>
    <col min="49" max="49" width="0.7109375" style="64" customWidth="1"/>
    <col min="50" max="50" width="9.140625" style="64" customWidth="1"/>
    <col min="51" max="51" width="6" style="64" customWidth="1"/>
    <col min="52" max="52" width="0.7109375" style="64" customWidth="1"/>
    <col min="53" max="53" width="7.140625" style="64" customWidth="1"/>
    <col min="54" max="54" width="6.5703125" style="64" customWidth="1"/>
    <col min="55" max="55" width="0.7109375" style="64" customWidth="1"/>
    <col min="56" max="56" width="7.85546875" style="64" customWidth="1"/>
    <col min="57" max="57" width="10.5703125" style="64" customWidth="1"/>
    <col min="58" max="58" width="0.7109375" style="64" customWidth="1"/>
    <col min="59" max="300" width="11.42578125" style="64"/>
    <col min="301" max="301" width="0.7109375" style="64" customWidth="1"/>
    <col min="302" max="302" width="15.140625" style="64" customWidth="1"/>
    <col min="303" max="303" width="0.7109375" style="64" customWidth="1"/>
    <col min="304" max="304" width="56.140625" style="64" customWidth="1"/>
    <col min="305" max="305" width="0.7109375" style="64" customWidth="1"/>
    <col min="306" max="306" width="9.140625" style="64" customWidth="1"/>
    <col min="307" max="307" width="6" style="64" customWidth="1"/>
    <col min="308" max="308" width="0.7109375" style="64" customWidth="1"/>
    <col min="309" max="309" width="7.140625" style="64" customWidth="1"/>
    <col min="310" max="310" width="6.5703125" style="64" customWidth="1"/>
    <col min="311" max="311" width="0.7109375" style="64" customWidth="1"/>
    <col min="312" max="312" width="7.85546875" style="64" customWidth="1"/>
    <col min="313" max="313" width="10.5703125" style="64" customWidth="1"/>
    <col min="314" max="314" width="0.7109375" style="64" customWidth="1"/>
    <col min="315" max="556" width="11.42578125" style="64"/>
    <col min="557" max="557" width="0.7109375" style="64" customWidth="1"/>
    <col min="558" max="558" width="15.140625" style="64" customWidth="1"/>
    <col min="559" max="559" width="0.7109375" style="64" customWidth="1"/>
    <col min="560" max="560" width="56.140625" style="64" customWidth="1"/>
    <col min="561" max="561" width="0.7109375" style="64" customWidth="1"/>
    <col min="562" max="562" width="9.140625" style="64" customWidth="1"/>
    <col min="563" max="563" width="6" style="64" customWidth="1"/>
    <col min="564" max="564" width="0.7109375" style="64" customWidth="1"/>
    <col min="565" max="565" width="7.140625" style="64" customWidth="1"/>
    <col min="566" max="566" width="6.5703125" style="64" customWidth="1"/>
    <col min="567" max="567" width="0.7109375" style="64" customWidth="1"/>
    <col min="568" max="568" width="7.85546875" style="64" customWidth="1"/>
    <col min="569" max="569" width="10.5703125" style="64" customWidth="1"/>
    <col min="570" max="570" width="0.7109375" style="64" customWidth="1"/>
    <col min="571" max="812" width="11.42578125" style="64"/>
    <col min="813" max="813" width="0.7109375" style="64" customWidth="1"/>
    <col min="814" max="814" width="15.140625" style="64" customWidth="1"/>
    <col min="815" max="815" width="0.7109375" style="64" customWidth="1"/>
    <col min="816" max="816" width="56.140625" style="64" customWidth="1"/>
    <col min="817" max="817" width="0.7109375" style="64" customWidth="1"/>
    <col min="818" max="818" width="9.140625" style="64" customWidth="1"/>
    <col min="819" max="819" width="6" style="64" customWidth="1"/>
    <col min="820" max="820" width="0.7109375" style="64" customWidth="1"/>
    <col min="821" max="821" width="7.140625" style="64" customWidth="1"/>
    <col min="822" max="822" width="6.5703125" style="64" customWidth="1"/>
    <col min="823" max="823" width="0.7109375" style="64" customWidth="1"/>
    <col min="824" max="824" width="7.85546875" style="64" customWidth="1"/>
    <col min="825" max="825" width="10.5703125" style="64" customWidth="1"/>
    <col min="826" max="826" width="0.7109375" style="64" customWidth="1"/>
    <col min="827" max="1068" width="11.42578125" style="64"/>
    <col min="1069" max="1069" width="0.7109375" style="64" customWidth="1"/>
    <col min="1070" max="1070" width="15.140625" style="64" customWidth="1"/>
    <col min="1071" max="1071" width="0.7109375" style="64" customWidth="1"/>
    <col min="1072" max="1072" width="56.140625" style="64" customWidth="1"/>
    <col min="1073" max="1073" width="0.7109375" style="64" customWidth="1"/>
    <col min="1074" max="1074" width="9.140625" style="64" customWidth="1"/>
    <col min="1075" max="1075" width="6" style="64" customWidth="1"/>
    <col min="1076" max="1076" width="0.7109375" style="64" customWidth="1"/>
    <col min="1077" max="1077" width="7.140625" style="64" customWidth="1"/>
    <col min="1078" max="1078" width="6.5703125" style="64" customWidth="1"/>
    <col min="1079" max="1079" width="0.7109375" style="64" customWidth="1"/>
    <col min="1080" max="1080" width="7.85546875" style="64" customWidth="1"/>
    <col min="1081" max="1081" width="10.5703125" style="64" customWidth="1"/>
    <col min="1082" max="1082" width="0.7109375" style="64" customWidth="1"/>
    <col min="1083" max="1324" width="11.42578125" style="64"/>
    <col min="1325" max="1325" width="0.7109375" style="64" customWidth="1"/>
    <col min="1326" max="1326" width="15.140625" style="64" customWidth="1"/>
    <col min="1327" max="1327" width="0.7109375" style="64" customWidth="1"/>
    <col min="1328" max="1328" width="56.140625" style="64" customWidth="1"/>
    <col min="1329" max="1329" width="0.7109375" style="64" customWidth="1"/>
    <col min="1330" max="1330" width="9.140625" style="64" customWidth="1"/>
    <col min="1331" max="1331" width="6" style="64" customWidth="1"/>
    <col min="1332" max="1332" width="0.7109375" style="64" customWidth="1"/>
    <col min="1333" max="1333" width="7.140625" style="64" customWidth="1"/>
    <col min="1334" max="1334" width="6.5703125" style="64" customWidth="1"/>
    <col min="1335" max="1335" width="0.7109375" style="64" customWidth="1"/>
    <col min="1336" max="1336" width="7.85546875" style="64" customWidth="1"/>
    <col min="1337" max="1337" width="10.5703125" style="64" customWidth="1"/>
    <col min="1338" max="1338" width="0.7109375" style="64" customWidth="1"/>
    <col min="1339" max="1580" width="11.42578125" style="64"/>
    <col min="1581" max="1581" width="0.7109375" style="64" customWidth="1"/>
    <col min="1582" max="1582" width="15.140625" style="64" customWidth="1"/>
    <col min="1583" max="1583" width="0.7109375" style="64" customWidth="1"/>
    <col min="1584" max="1584" width="56.140625" style="64" customWidth="1"/>
    <col min="1585" max="1585" width="0.7109375" style="64" customWidth="1"/>
    <col min="1586" max="1586" width="9.140625" style="64" customWidth="1"/>
    <col min="1587" max="1587" width="6" style="64" customWidth="1"/>
    <col min="1588" max="1588" width="0.7109375" style="64" customWidth="1"/>
    <col min="1589" max="1589" width="7.140625" style="64" customWidth="1"/>
    <col min="1590" max="1590" width="6.5703125" style="64" customWidth="1"/>
    <col min="1591" max="1591" width="0.7109375" style="64" customWidth="1"/>
    <col min="1592" max="1592" width="7.85546875" style="64" customWidth="1"/>
    <col min="1593" max="1593" width="10.5703125" style="64" customWidth="1"/>
    <col min="1594" max="1594" width="0.7109375" style="64" customWidth="1"/>
    <col min="1595" max="1836" width="11.42578125" style="64"/>
    <col min="1837" max="1837" width="0.7109375" style="64" customWidth="1"/>
    <col min="1838" max="1838" width="15.140625" style="64" customWidth="1"/>
    <col min="1839" max="1839" width="0.7109375" style="64" customWidth="1"/>
    <col min="1840" max="1840" width="56.140625" style="64" customWidth="1"/>
    <col min="1841" max="1841" width="0.7109375" style="64" customWidth="1"/>
    <col min="1842" max="1842" width="9.140625" style="64" customWidth="1"/>
    <col min="1843" max="1843" width="6" style="64" customWidth="1"/>
    <col min="1844" max="1844" width="0.7109375" style="64" customWidth="1"/>
    <col min="1845" max="1845" width="7.140625" style="64" customWidth="1"/>
    <col min="1846" max="1846" width="6.5703125" style="64" customWidth="1"/>
    <col min="1847" max="1847" width="0.7109375" style="64" customWidth="1"/>
    <col min="1848" max="1848" width="7.85546875" style="64" customWidth="1"/>
    <col min="1849" max="1849" width="10.5703125" style="64" customWidth="1"/>
    <col min="1850" max="1850" width="0.7109375" style="64" customWidth="1"/>
    <col min="1851" max="2092" width="11.42578125" style="64"/>
    <col min="2093" max="2093" width="0.7109375" style="64" customWidth="1"/>
    <col min="2094" max="2094" width="15.140625" style="64" customWidth="1"/>
    <col min="2095" max="2095" width="0.7109375" style="64" customWidth="1"/>
    <col min="2096" max="2096" width="56.140625" style="64" customWidth="1"/>
    <col min="2097" max="2097" width="0.7109375" style="64" customWidth="1"/>
    <col min="2098" max="2098" width="9.140625" style="64" customWidth="1"/>
    <col min="2099" max="2099" width="6" style="64" customWidth="1"/>
    <col min="2100" max="2100" width="0.7109375" style="64" customWidth="1"/>
    <col min="2101" max="2101" width="7.140625" style="64" customWidth="1"/>
    <col min="2102" max="2102" width="6.5703125" style="64" customWidth="1"/>
    <col min="2103" max="2103" width="0.7109375" style="64" customWidth="1"/>
    <col min="2104" max="2104" width="7.85546875" style="64" customWidth="1"/>
    <col min="2105" max="2105" width="10.5703125" style="64" customWidth="1"/>
    <col min="2106" max="2106" width="0.7109375" style="64" customWidth="1"/>
    <col min="2107" max="2348" width="11.42578125" style="64"/>
    <col min="2349" max="2349" width="0.7109375" style="64" customWidth="1"/>
    <col min="2350" max="2350" width="15.140625" style="64" customWidth="1"/>
    <col min="2351" max="2351" width="0.7109375" style="64" customWidth="1"/>
    <col min="2352" max="2352" width="56.140625" style="64" customWidth="1"/>
    <col min="2353" max="2353" width="0.7109375" style="64" customWidth="1"/>
    <col min="2354" max="2354" width="9.140625" style="64" customWidth="1"/>
    <col min="2355" max="2355" width="6" style="64" customWidth="1"/>
    <col min="2356" max="2356" width="0.7109375" style="64" customWidth="1"/>
    <col min="2357" max="2357" width="7.140625" style="64" customWidth="1"/>
    <col min="2358" max="2358" width="6.5703125" style="64" customWidth="1"/>
    <col min="2359" max="2359" width="0.7109375" style="64" customWidth="1"/>
    <col min="2360" max="2360" width="7.85546875" style="64" customWidth="1"/>
    <col min="2361" max="2361" width="10.5703125" style="64" customWidth="1"/>
    <col min="2362" max="2362" width="0.7109375" style="64" customWidth="1"/>
    <col min="2363" max="2604" width="11.42578125" style="64"/>
    <col min="2605" max="2605" width="0.7109375" style="64" customWidth="1"/>
    <col min="2606" max="2606" width="15.140625" style="64" customWidth="1"/>
    <col min="2607" max="2607" width="0.7109375" style="64" customWidth="1"/>
    <col min="2608" max="2608" width="56.140625" style="64" customWidth="1"/>
    <col min="2609" max="2609" width="0.7109375" style="64" customWidth="1"/>
    <col min="2610" max="2610" width="9.140625" style="64" customWidth="1"/>
    <col min="2611" max="2611" width="6" style="64" customWidth="1"/>
    <col min="2612" max="2612" width="0.7109375" style="64" customWidth="1"/>
    <col min="2613" max="2613" width="7.140625" style="64" customWidth="1"/>
    <col min="2614" max="2614" width="6.5703125" style="64" customWidth="1"/>
    <col min="2615" max="2615" width="0.7109375" style="64" customWidth="1"/>
    <col min="2616" max="2616" width="7.85546875" style="64" customWidth="1"/>
    <col min="2617" max="2617" width="10.5703125" style="64" customWidth="1"/>
    <col min="2618" max="2618" width="0.7109375" style="64" customWidth="1"/>
    <col min="2619" max="2860" width="11.42578125" style="64"/>
    <col min="2861" max="2861" width="0.7109375" style="64" customWidth="1"/>
    <col min="2862" max="2862" width="15.140625" style="64" customWidth="1"/>
    <col min="2863" max="2863" width="0.7109375" style="64" customWidth="1"/>
    <col min="2864" max="2864" width="56.140625" style="64" customWidth="1"/>
    <col min="2865" max="2865" width="0.7109375" style="64" customWidth="1"/>
    <col min="2866" max="2866" width="9.140625" style="64" customWidth="1"/>
    <col min="2867" max="2867" width="6" style="64" customWidth="1"/>
    <col min="2868" max="2868" width="0.7109375" style="64" customWidth="1"/>
    <col min="2869" max="2869" width="7.140625" style="64" customWidth="1"/>
    <col min="2870" max="2870" width="6.5703125" style="64" customWidth="1"/>
    <col min="2871" max="2871" width="0.7109375" style="64" customWidth="1"/>
    <col min="2872" max="2872" width="7.85546875" style="64" customWidth="1"/>
    <col min="2873" max="2873" width="10.5703125" style="64" customWidth="1"/>
    <col min="2874" max="2874" width="0.7109375" style="64" customWidth="1"/>
    <col min="2875" max="3116" width="11.42578125" style="64"/>
    <col min="3117" max="3117" width="0.7109375" style="64" customWidth="1"/>
    <col min="3118" max="3118" width="15.140625" style="64" customWidth="1"/>
    <col min="3119" max="3119" width="0.7109375" style="64" customWidth="1"/>
    <col min="3120" max="3120" width="56.140625" style="64" customWidth="1"/>
    <col min="3121" max="3121" width="0.7109375" style="64" customWidth="1"/>
    <col min="3122" max="3122" width="9.140625" style="64" customWidth="1"/>
    <col min="3123" max="3123" width="6" style="64" customWidth="1"/>
    <col min="3124" max="3124" width="0.7109375" style="64" customWidth="1"/>
    <col min="3125" max="3125" width="7.140625" style="64" customWidth="1"/>
    <col min="3126" max="3126" width="6.5703125" style="64" customWidth="1"/>
    <col min="3127" max="3127" width="0.7109375" style="64" customWidth="1"/>
    <col min="3128" max="3128" width="7.85546875" style="64" customWidth="1"/>
    <col min="3129" max="3129" width="10.5703125" style="64" customWidth="1"/>
    <col min="3130" max="3130" width="0.7109375" style="64" customWidth="1"/>
    <col min="3131" max="3372" width="11.42578125" style="64"/>
    <col min="3373" max="3373" width="0.7109375" style="64" customWidth="1"/>
    <col min="3374" max="3374" width="15.140625" style="64" customWidth="1"/>
    <col min="3375" max="3375" width="0.7109375" style="64" customWidth="1"/>
    <col min="3376" max="3376" width="56.140625" style="64" customWidth="1"/>
    <col min="3377" max="3377" width="0.7109375" style="64" customWidth="1"/>
    <col min="3378" max="3378" width="9.140625" style="64" customWidth="1"/>
    <col min="3379" max="3379" width="6" style="64" customWidth="1"/>
    <col min="3380" max="3380" width="0.7109375" style="64" customWidth="1"/>
    <col min="3381" max="3381" width="7.140625" style="64" customWidth="1"/>
    <col min="3382" max="3382" width="6.5703125" style="64" customWidth="1"/>
    <col min="3383" max="3383" width="0.7109375" style="64" customWidth="1"/>
    <col min="3384" max="3384" width="7.85546875" style="64" customWidth="1"/>
    <col min="3385" max="3385" width="10.5703125" style="64" customWidth="1"/>
    <col min="3386" max="3386" width="0.7109375" style="64" customWidth="1"/>
    <col min="3387" max="3628" width="11.42578125" style="64"/>
    <col min="3629" max="3629" width="0.7109375" style="64" customWidth="1"/>
    <col min="3630" max="3630" width="15.140625" style="64" customWidth="1"/>
    <col min="3631" max="3631" width="0.7109375" style="64" customWidth="1"/>
    <col min="3632" max="3632" width="56.140625" style="64" customWidth="1"/>
    <col min="3633" max="3633" width="0.7109375" style="64" customWidth="1"/>
    <col min="3634" max="3634" width="9.140625" style="64" customWidth="1"/>
    <col min="3635" max="3635" width="6" style="64" customWidth="1"/>
    <col min="3636" max="3636" width="0.7109375" style="64" customWidth="1"/>
    <col min="3637" max="3637" width="7.140625" style="64" customWidth="1"/>
    <col min="3638" max="3638" width="6.5703125" style="64" customWidth="1"/>
    <col min="3639" max="3639" width="0.7109375" style="64" customWidth="1"/>
    <col min="3640" max="3640" width="7.85546875" style="64" customWidth="1"/>
    <col min="3641" max="3641" width="10.5703125" style="64" customWidth="1"/>
    <col min="3642" max="3642" width="0.7109375" style="64" customWidth="1"/>
    <col min="3643" max="3884" width="11.42578125" style="64"/>
    <col min="3885" max="3885" width="0.7109375" style="64" customWidth="1"/>
    <col min="3886" max="3886" width="15.140625" style="64" customWidth="1"/>
    <col min="3887" max="3887" width="0.7109375" style="64" customWidth="1"/>
    <col min="3888" max="3888" width="56.140625" style="64" customWidth="1"/>
    <col min="3889" max="3889" width="0.7109375" style="64" customWidth="1"/>
    <col min="3890" max="3890" width="9.140625" style="64" customWidth="1"/>
    <col min="3891" max="3891" width="6" style="64" customWidth="1"/>
    <col min="3892" max="3892" width="0.7109375" style="64" customWidth="1"/>
    <col min="3893" max="3893" width="7.140625" style="64" customWidth="1"/>
    <col min="3894" max="3894" width="6.5703125" style="64" customWidth="1"/>
    <col min="3895" max="3895" width="0.7109375" style="64" customWidth="1"/>
    <col min="3896" max="3896" width="7.85546875" style="64" customWidth="1"/>
    <col min="3897" max="3897" width="10.5703125" style="64" customWidth="1"/>
    <col min="3898" max="3898" width="0.7109375" style="64" customWidth="1"/>
    <col min="3899" max="4140" width="11.42578125" style="64"/>
    <col min="4141" max="4141" width="0.7109375" style="64" customWidth="1"/>
    <col min="4142" max="4142" width="15.140625" style="64" customWidth="1"/>
    <col min="4143" max="4143" width="0.7109375" style="64" customWidth="1"/>
    <col min="4144" max="4144" width="56.140625" style="64" customWidth="1"/>
    <col min="4145" max="4145" width="0.7109375" style="64" customWidth="1"/>
    <col min="4146" max="4146" width="9.140625" style="64" customWidth="1"/>
    <col min="4147" max="4147" width="6" style="64" customWidth="1"/>
    <col min="4148" max="4148" width="0.7109375" style="64" customWidth="1"/>
    <col min="4149" max="4149" width="7.140625" style="64" customWidth="1"/>
    <col min="4150" max="4150" width="6.5703125" style="64" customWidth="1"/>
    <col min="4151" max="4151" width="0.7109375" style="64" customWidth="1"/>
    <col min="4152" max="4152" width="7.85546875" style="64" customWidth="1"/>
    <col min="4153" max="4153" width="10.5703125" style="64" customWidth="1"/>
    <col min="4154" max="4154" width="0.7109375" style="64" customWidth="1"/>
    <col min="4155" max="4396" width="11.42578125" style="64"/>
    <col min="4397" max="4397" width="0.7109375" style="64" customWidth="1"/>
    <col min="4398" max="4398" width="15.140625" style="64" customWidth="1"/>
    <col min="4399" max="4399" width="0.7109375" style="64" customWidth="1"/>
    <col min="4400" max="4400" width="56.140625" style="64" customWidth="1"/>
    <col min="4401" max="4401" width="0.7109375" style="64" customWidth="1"/>
    <col min="4402" max="4402" width="9.140625" style="64" customWidth="1"/>
    <col min="4403" max="4403" width="6" style="64" customWidth="1"/>
    <col min="4404" max="4404" width="0.7109375" style="64" customWidth="1"/>
    <col min="4405" max="4405" width="7.140625" style="64" customWidth="1"/>
    <col min="4406" max="4406" width="6.5703125" style="64" customWidth="1"/>
    <col min="4407" max="4407" width="0.7109375" style="64" customWidth="1"/>
    <col min="4408" max="4408" width="7.85546875" style="64" customWidth="1"/>
    <col min="4409" max="4409" width="10.5703125" style="64" customWidth="1"/>
    <col min="4410" max="4410" width="0.7109375" style="64" customWidth="1"/>
    <col min="4411" max="4652" width="11.42578125" style="64"/>
    <col min="4653" max="4653" width="0.7109375" style="64" customWidth="1"/>
    <col min="4654" max="4654" width="15.140625" style="64" customWidth="1"/>
    <col min="4655" max="4655" width="0.7109375" style="64" customWidth="1"/>
    <col min="4656" max="4656" width="56.140625" style="64" customWidth="1"/>
    <col min="4657" max="4657" width="0.7109375" style="64" customWidth="1"/>
    <col min="4658" max="4658" width="9.140625" style="64" customWidth="1"/>
    <col min="4659" max="4659" width="6" style="64" customWidth="1"/>
    <col min="4660" max="4660" width="0.7109375" style="64" customWidth="1"/>
    <col min="4661" max="4661" width="7.140625" style="64" customWidth="1"/>
    <col min="4662" max="4662" width="6.5703125" style="64" customWidth="1"/>
    <col min="4663" max="4663" width="0.7109375" style="64" customWidth="1"/>
    <col min="4664" max="4664" width="7.85546875" style="64" customWidth="1"/>
    <col min="4665" max="4665" width="10.5703125" style="64" customWidth="1"/>
    <col min="4666" max="4666" width="0.7109375" style="64" customWidth="1"/>
    <col min="4667" max="4908" width="11.42578125" style="64"/>
    <col min="4909" max="4909" width="0.7109375" style="64" customWidth="1"/>
    <col min="4910" max="4910" width="15.140625" style="64" customWidth="1"/>
    <col min="4911" max="4911" width="0.7109375" style="64" customWidth="1"/>
    <col min="4912" max="4912" width="56.140625" style="64" customWidth="1"/>
    <col min="4913" max="4913" width="0.7109375" style="64" customWidth="1"/>
    <col min="4914" max="4914" width="9.140625" style="64" customWidth="1"/>
    <col min="4915" max="4915" width="6" style="64" customWidth="1"/>
    <col min="4916" max="4916" width="0.7109375" style="64" customWidth="1"/>
    <col min="4917" max="4917" width="7.140625" style="64" customWidth="1"/>
    <col min="4918" max="4918" width="6.5703125" style="64" customWidth="1"/>
    <col min="4919" max="4919" width="0.7109375" style="64" customWidth="1"/>
    <col min="4920" max="4920" width="7.85546875" style="64" customWidth="1"/>
    <col min="4921" max="4921" width="10.5703125" style="64" customWidth="1"/>
    <col min="4922" max="4922" width="0.7109375" style="64" customWidth="1"/>
    <col min="4923" max="5164" width="11.42578125" style="64"/>
    <col min="5165" max="5165" width="0.7109375" style="64" customWidth="1"/>
    <col min="5166" max="5166" width="15.140625" style="64" customWidth="1"/>
    <col min="5167" max="5167" width="0.7109375" style="64" customWidth="1"/>
    <col min="5168" max="5168" width="56.140625" style="64" customWidth="1"/>
    <col min="5169" max="5169" width="0.7109375" style="64" customWidth="1"/>
    <col min="5170" max="5170" width="9.140625" style="64" customWidth="1"/>
    <col min="5171" max="5171" width="6" style="64" customWidth="1"/>
    <col min="5172" max="5172" width="0.7109375" style="64" customWidth="1"/>
    <col min="5173" max="5173" width="7.140625" style="64" customWidth="1"/>
    <col min="5174" max="5174" width="6.5703125" style="64" customWidth="1"/>
    <col min="5175" max="5175" width="0.7109375" style="64" customWidth="1"/>
    <col min="5176" max="5176" width="7.85546875" style="64" customWidth="1"/>
    <col min="5177" max="5177" width="10.5703125" style="64" customWidth="1"/>
    <col min="5178" max="5178" width="0.7109375" style="64" customWidth="1"/>
    <col min="5179" max="5420" width="11.42578125" style="64"/>
    <col min="5421" max="5421" width="0.7109375" style="64" customWidth="1"/>
    <col min="5422" max="5422" width="15.140625" style="64" customWidth="1"/>
    <col min="5423" max="5423" width="0.7109375" style="64" customWidth="1"/>
    <col min="5424" max="5424" width="56.140625" style="64" customWidth="1"/>
    <col min="5425" max="5425" width="0.7109375" style="64" customWidth="1"/>
    <col min="5426" max="5426" width="9.140625" style="64" customWidth="1"/>
    <col min="5427" max="5427" width="6" style="64" customWidth="1"/>
    <col min="5428" max="5428" width="0.7109375" style="64" customWidth="1"/>
    <col min="5429" max="5429" width="7.140625" style="64" customWidth="1"/>
    <col min="5430" max="5430" width="6.5703125" style="64" customWidth="1"/>
    <col min="5431" max="5431" width="0.7109375" style="64" customWidth="1"/>
    <col min="5432" max="5432" width="7.85546875" style="64" customWidth="1"/>
    <col min="5433" max="5433" width="10.5703125" style="64" customWidth="1"/>
    <col min="5434" max="5434" width="0.7109375" style="64" customWidth="1"/>
    <col min="5435" max="5676" width="11.42578125" style="64"/>
    <col min="5677" max="5677" width="0.7109375" style="64" customWidth="1"/>
    <col min="5678" max="5678" width="15.140625" style="64" customWidth="1"/>
    <col min="5679" max="5679" width="0.7109375" style="64" customWidth="1"/>
    <col min="5680" max="5680" width="56.140625" style="64" customWidth="1"/>
    <col min="5681" max="5681" width="0.7109375" style="64" customWidth="1"/>
    <col min="5682" max="5682" width="9.140625" style="64" customWidth="1"/>
    <col min="5683" max="5683" width="6" style="64" customWidth="1"/>
    <col min="5684" max="5684" width="0.7109375" style="64" customWidth="1"/>
    <col min="5685" max="5685" width="7.140625" style="64" customWidth="1"/>
    <col min="5686" max="5686" width="6.5703125" style="64" customWidth="1"/>
    <col min="5687" max="5687" width="0.7109375" style="64" customWidth="1"/>
    <col min="5688" max="5688" width="7.85546875" style="64" customWidth="1"/>
    <col min="5689" max="5689" width="10.5703125" style="64" customWidth="1"/>
    <col min="5690" max="5690" width="0.7109375" style="64" customWidth="1"/>
    <col min="5691" max="5932" width="11.42578125" style="64"/>
    <col min="5933" max="5933" width="0.7109375" style="64" customWidth="1"/>
    <col min="5934" max="5934" width="15.140625" style="64" customWidth="1"/>
    <col min="5935" max="5935" width="0.7109375" style="64" customWidth="1"/>
    <col min="5936" max="5936" width="56.140625" style="64" customWidth="1"/>
    <col min="5937" max="5937" width="0.7109375" style="64" customWidth="1"/>
    <col min="5938" max="5938" width="9.140625" style="64" customWidth="1"/>
    <col min="5939" max="5939" width="6" style="64" customWidth="1"/>
    <col min="5940" max="5940" width="0.7109375" style="64" customWidth="1"/>
    <col min="5941" max="5941" width="7.140625" style="64" customWidth="1"/>
    <col min="5942" max="5942" width="6.5703125" style="64" customWidth="1"/>
    <col min="5943" max="5943" width="0.7109375" style="64" customWidth="1"/>
    <col min="5944" max="5944" width="7.85546875" style="64" customWidth="1"/>
    <col min="5945" max="5945" width="10.5703125" style="64" customWidth="1"/>
    <col min="5946" max="5946" width="0.7109375" style="64" customWidth="1"/>
    <col min="5947" max="6188" width="11.42578125" style="64"/>
    <col min="6189" max="6189" width="0.7109375" style="64" customWidth="1"/>
    <col min="6190" max="6190" width="15.140625" style="64" customWidth="1"/>
    <col min="6191" max="6191" width="0.7109375" style="64" customWidth="1"/>
    <col min="6192" max="6192" width="56.140625" style="64" customWidth="1"/>
    <col min="6193" max="6193" width="0.7109375" style="64" customWidth="1"/>
    <col min="6194" max="6194" width="9.140625" style="64" customWidth="1"/>
    <col min="6195" max="6195" width="6" style="64" customWidth="1"/>
    <col min="6196" max="6196" width="0.7109375" style="64" customWidth="1"/>
    <col min="6197" max="6197" width="7.140625" style="64" customWidth="1"/>
    <col min="6198" max="6198" width="6.5703125" style="64" customWidth="1"/>
    <col min="6199" max="6199" width="0.7109375" style="64" customWidth="1"/>
    <col min="6200" max="6200" width="7.85546875" style="64" customWidth="1"/>
    <col min="6201" max="6201" width="10.5703125" style="64" customWidth="1"/>
    <col min="6202" max="6202" width="0.7109375" style="64" customWidth="1"/>
    <col min="6203" max="6444" width="11.42578125" style="64"/>
    <col min="6445" max="6445" width="0.7109375" style="64" customWidth="1"/>
    <col min="6446" max="6446" width="15.140625" style="64" customWidth="1"/>
    <col min="6447" max="6447" width="0.7109375" style="64" customWidth="1"/>
    <col min="6448" max="6448" width="56.140625" style="64" customWidth="1"/>
    <col min="6449" max="6449" width="0.7109375" style="64" customWidth="1"/>
    <col min="6450" max="6450" width="9.140625" style="64" customWidth="1"/>
    <col min="6451" max="6451" width="6" style="64" customWidth="1"/>
    <col min="6452" max="6452" width="0.7109375" style="64" customWidth="1"/>
    <col min="6453" max="6453" width="7.140625" style="64" customWidth="1"/>
    <col min="6454" max="6454" width="6.5703125" style="64" customWidth="1"/>
    <col min="6455" max="6455" width="0.7109375" style="64" customWidth="1"/>
    <col min="6456" max="6456" width="7.85546875" style="64" customWidth="1"/>
    <col min="6457" max="6457" width="10.5703125" style="64" customWidth="1"/>
    <col min="6458" max="6458" width="0.7109375" style="64" customWidth="1"/>
    <col min="6459" max="6700" width="11.42578125" style="64"/>
    <col min="6701" max="6701" width="0.7109375" style="64" customWidth="1"/>
    <col min="6702" max="6702" width="15.140625" style="64" customWidth="1"/>
    <col min="6703" max="6703" width="0.7109375" style="64" customWidth="1"/>
    <col min="6704" max="6704" width="56.140625" style="64" customWidth="1"/>
    <col min="6705" max="6705" width="0.7109375" style="64" customWidth="1"/>
    <col min="6706" max="6706" width="9.140625" style="64" customWidth="1"/>
    <col min="6707" max="6707" width="6" style="64" customWidth="1"/>
    <col min="6708" max="6708" width="0.7109375" style="64" customWidth="1"/>
    <col min="6709" max="6709" width="7.140625" style="64" customWidth="1"/>
    <col min="6710" max="6710" width="6.5703125" style="64" customWidth="1"/>
    <col min="6711" max="6711" width="0.7109375" style="64" customWidth="1"/>
    <col min="6712" max="6712" width="7.85546875" style="64" customWidth="1"/>
    <col min="6713" max="6713" width="10.5703125" style="64" customWidth="1"/>
    <col min="6714" max="6714" width="0.7109375" style="64" customWidth="1"/>
    <col min="6715" max="6956" width="11.42578125" style="64"/>
    <col min="6957" max="6957" width="0.7109375" style="64" customWidth="1"/>
    <col min="6958" max="6958" width="15.140625" style="64" customWidth="1"/>
    <col min="6959" max="6959" width="0.7109375" style="64" customWidth="1"/>
    <col min="6960" max="6960" width="56.140625" style="64" customWidth="1"/>
    <col min="6961" max="6961" width="0.7109375" style="64" customWidth="1"/>
    <col min="6962" max="6962" width="9.140625" style="64" customWidth="1"/>
    <col min="6963" max="6963" width="6" style="64" customWidth="1"/>
    <col min="6964" max="6964" width="0.7109375" style="64" customWidth="1"/>
    <col min="6965" max="6965" width="7.140625" style="64" customWidth="1"/>
    <col min="6966" max="6966" width="6.5703125" style="64" customWidth="1"/>
    <col min="6967" max="6967" width="0.7109375" style="64" customWidth="1"/>
    <col min="6968" max="6968" width="7.85546875" style="64" customWidth="1"/>
    <col min="6969" max="6969" width="10.5703125" style="64" customWidth="1"/>
    <col min="6970" max="6970" width="0.7109375" style="64" customWidth="1"/>
    <col min="6971" max="7212" width="11.42578125" style="64"/>
    <col min="7213" max="7213" width="0.7109375" style="64" customWidth="1"/>
    <col min="7214" max="7214" width="15.140625" style="64" customWidth="1"/>
    <col min="7215" max="7215" width="0.7109375" style="64" customWidth="1"/>
    <col min="7216" max="7216" width="56.140625" style="64" customWidth="1"/>
    <col min="7217" max="7217" width="0.7109375" style="64" customWidth="1"/>
    <col min="7218" max="7218" width="9.140625" style="64" customWidth="1"/>
    <col min="7219" max="7219" width="6" style="64" customWidth="1"/>
    <col min="7220" max="7220" width="0.7109375" style="64" customWidth="1"/>
    <col min="7221" max="7221" width="7.140625" style="64" customWidth="1"/>
    <col min="7222" max="7222" width="6.5703125" style="64" customWidth="1"/>
    <col min="7223" max="7223" width="0.7109375" style="64" customWidth="1"/>
    <col min="7224" max="7224" width="7.85546875" style="64" customWidth="1"/>
    <col min="7225" max="7225" width="10.5703125" style="64" customWidth="1"/>
    <col min="7226" max="7226" width="0.7109375" style="64" customWidth="1"/>
    <col min="7227" max="7468" width="11.42578125" style="64"/>
    <col min="7469" max="7469" width="0.7109375" style="64" customWidth="1"/>
    <col min="7470" max="7470" width="15.140625" style="64" customWidth="1"/>
    <col min="7471" max="7471" width="0.7109375" style="64" customWidth="1"/>
    <col min="7472" max="7472" width="56.140625" style="64" customWidth="1"/>
    <col min="7473" max="7473" width="0.7109375" style="64" customWidth="1"/>
    <col min="7474" max="7474" width="9.140625" style="64" customWidth="1"/>
    <col min="7475" max="7475" width="6" style="64" customWidth="1"/>
    <col min="7476" max="7476" width="0.7109375" style="64" customWidth="1"/>
    <col min="7477" max="7477" width="7.140625" style="64" customWidth="1"/>
    <col min="7478" max="7478" width="6.5703125" style="64" customWidth="1"/>
    <col min="7479" max="7479" width="0.7109375" style="64" customWidth="1"/>
    <col min="7480" max="7480" width="7.85546875" style="64" customWidth="1"/>
    <col min="7481" max="7481" width="10.5703125" style="64" customWidth="1"/>
    <col min="7482" max="7482" width="0.7109375" style="64" customWidth="1"/>
    <col min="7483" max="7724" width="11.42578125" style="64"/>
    <col min="7725" max="7725" width="0.7109375" style="64" customWidth="1"/>
    <col min="7726" max="7726" width="15.140625" style="64" customWidth="1"/>
    <col min="7727" max="7727" width="0.7109375" style="64" customWidth="1"/>
    <col min="7728" max="7728" width="56.140625" style="64" customWidth="1"/>
    <col min="7729" max="7729" width="0.7109375" style="64" customWidth="1"/>
    <col min="7730" max="7730" width="9.140625" style="64" customWidth="1"/>
    <col min="7731" max="7731" width="6" style="64" customWidth="1"/>
    <col min="7732" max="7732" width="0.7109375" style="64" customWidth="1"/>
    <col min="7733" max="7733" width="7.140625" style="64" customWidth="1"/>
    <col min="7734" max="7734" width="6.5703125" style="64" customWidth="1"/>
    <col min="7735" max="7735" width="0.7109375" style="64" customWidth="1"/>
    <col min="7736" max="7736" width="7.85546875" style="64" customWidth="1"/>
    <col min="7737" max="7737" width="10.5703125" style="64" customWidth="1"/>
    <col min="7738" max="7738" width="0.7109375" style="64" customWidth="1"/>
    <col min="7739" max="7980" width="11.42578125" style="64"/>
    <col min="7981" max="7981" width="0.7109375" style="64" customWidth="1"/>
    <col min="7982" max="7982" width="15.140625" style="64" customWidth="1"/>
    <col min="7983" max="7983" width="0.7109375" style="64" customWidth="1"/>
    <col min="7984" max="7984" width="56.140625" style="64" customWidth="1"/>
    <col min="7985" max="7985" width="0.7109375" style="64" customWidth="1"/>
    <col min="7986" max="7986" width="9.140625" style="64" customWidth="1"/>
    <col min="7987" max="7987" width="6" style="64" customWidth="1"/>
    <col min="7988" max="7988" width="0.7109375" style="64" customWidth="1"/>
    <col min="7989" max="7989" width="7.140625" style="64" customWidth="1"/>
    <col min="7990" max="7990" width="6.5703125" style="64" customWidth="1"/>
    <col min="7991" max="7991" width="0.7109375" style="64" customWidth="1"/>
    <col min="7992" max="7992" width="7.85546875" style="64" customWidth="1"/>
    <col min="7993" max="7993" width="10.5703125" style="64" customWidth="1"/>
    <col min="7994" max="7994" width="0.7109375" style="64" customWidth="1"/>
    <col min="7995" max="8236" width="11.42578125" style="64"/>
    <col min="8237" max="8237" width="0.7109375" style="64" customWidth="1"/>
    <col min="8238" max="8238" width="15.140625" style="64" customWidth="1"/>
    <col min="8239" max="8239" width="0.7109375" style="64" customWidth="1"/>
    <col min="8240" max="8240" width="56.140625" style="64" customWidth="1"/>
    <col min="8241" max="8241" width="0.7109375" style="64" customWidth="1"/>
    <col min="8242" max="8242" width="9.140625" style="64" customWidth="1"/>
    <col min="8243" max="8243" width="6" style="64" customWidth="1"/>
    <col min="8244" max="8244" width="0.7109375" style="64" customWidth="1"/>
    <col min="8245" max="8245" width="7.140625" style="64" customWidth="1"/>
    <col min="8246" max="8246" width="6.5703125" style="64" customWidth="1"/>
    <col min="8247" max="8247" width="0.7109375" style="64" customWidth="1"/>
    <col min="8248" max="8248" width="7.85546875" style="64" customWidth="1"/>
    <col min="8249" max="8249" width="10.5703125" style="64" customWidth="1"/>
    <col min="8250" max="8250" width="0.7109375" style="64" customWidth="1"/>
    <col min="8251" max="8492" width="11.42578125" style="64"/>
    <col min="8493" max="8493" width="0.7109375" style="64" customWidth="1"/>
    <col min="8494" max="8494" width="15.140625" style="64" customWidth="1"/>
    <col min="8495" max="8495" width="0.7109375" style="64" customWidth="1"/>
    <col min="8496" max="8496" width="56.140625" style="64" customWidth="1"/>
    <col min="8497" max="8497" width="0.7109375" style="64" customWidth="1"/>
    <col min="8498" max="8498" width="9.140625" style="64" customWidth="1"/>
    <col min="8499" max="8499" width="6" style="64" customWidth="1"/>
    <col min="8500" max="8500" width="0.7109375" style="64" customWidth="1"/>
    <col min="8501" max="8501" width="7.140625" style="64" customWidth="1"/>
    <col min="8502" max="8502" width="6.5703125" style="64" customWidth="1"/>
    <col min="8503" max="8503" width="0.7109375" style="64" customWidth="1"/>
    <col min="8504" max="8504" width="7.85546875" style="64" customWidth="1"/>
    <col min="8505" max="8505" width="10.5703125" style="64" customWidth="1"/>
    <col min="8506" max="8506" width="0.7109375" style="64" customWidth="1"/>
    <col min="8507" max="8748" width="11.42578125" style="64"/>
    <col min="8749" max="8749" width="0.7109375" style="64" customWidth="1"/>
    <col min="8750" max="8750" width="15.140625" style="64" customWidth="1"/>
    <col min="8751" max="8751" width="0.7109375" style="64" customWidth="1"/>
    <col min="8752" max="8752" width="56.140625" style="64" customWidth="1"/>
    <col min="8753" max="8753" width="0.7109375" style="64" customWidth="1"/>
    <col min="8754" max="8754" width="9.140625" style="64" customWidth="1"/>
    <col min="8755" max="8755" width="6" style="64" customWidth="1"/>
    <col min="8756" max="8756" width="0.7109375" style="64" customWidth="1"/>
    <col min="8757" max="8757" width="7.140625" style="64" customWidth="1"/>
    <col min="8758" max="8758" width="6.5703125" style="64" customWidth="1"/>
    <col min="8759" max="8759" width="0.7109375" style="64" customWidth="1"/>
    <col min="8760" max="8760" width="7.85546875" style="64" customWidth="1"/>
    <col min="8761" max="8761" width="10.5703125" style="64" customWidth="1"/>
    <col min="8762" max="8762" width="0.7109375" style="64" customWidth="1"/>
    <col min="8763" max="9004" width="11.42578125" style="64"/>
    <col min="9005" max="9005" width="0.7109375" style="64" customWidth="1"/>
    <col min="9006" max="9006" width="15.140625" style="64" customWidth="1"/>
    <col min="9007" max="9007" width="0.7109375" style="64" customWidth="1"/>
    <col min="9008" max="9008" width="56.140625" style="64" customWidth="1"/>
    <col min="9009" max="9009" width="0.7109375" style="64" customWidth="1"/>
    <col min="9010" max="9010" width="9.140625" style="64" customWidth="1"/>
    <col min="9011" max="9011" width="6" style="64" customWidth="1"/>
    <col min="9012" max="9012" width="0.7109375" style="64" customWidth="1"/>
    <col min="9013" max="9013" width="7.140625" style="64" customWidth="1"/>
    <col min="9014" max="9014" width="6.5703125" style="64" customWidth="1"/>
    <col min="9015" max="9015" width="0.7109375" style="64" customWidth="1"/>
    <col min="9016" max="9016" width="7.85546875" style="64" customWidth="1"/>
    <col min="9017" max="9017" width="10.5703125" style="64" customWidth="1"/>
    <col min="9018" max="9018" width="0.7109375" style="64" customWidth="1"/>
    <col min="9019" max="9260" width="11.42578125" style="64"/>
    <col min="9261" max="9261" width="0.7109375" style="64" customWidth="1"/>
    <col min="9262" max="9262" width="15.140625" style="64" customWidth="1"/>
    <col min="9263" max="9263" width="0.7109375" style="64" customWidth="1"/>
    <col min="9264" max="9264" width="56.140625" style="64" customWidth="1"/>
    <col min="9265" max="9265" width="0.7109375" style="64" customWidth="1"/>
    <col min="9266" max="9266" width="9.140625" style="64" customWidth="1"/>
    <col min="9267" max="9267" width="6" style="64" customWidth="1"/>
    <col min="9268" max="9268" width="0.7109375" style="64" customWidth="1"/>
    <col min="9269" max="9269" width="7.140625" style="64" customWidth="1"/>
    <col min="9270" max="9270" width="6.5703125" style="64" customWidth="1"/>
    <col min="9271" max="9271" width="0.7109375" style="64" customWidth="1"/>
    <col min="9272" max="9272" width="7.85546875" style="64" customWidth="1"/>
    <col min="9273" max="9273" width="10.5703125" style="64" customWidth="1"/>
    <col min="9274" max="9274" width="0.7109375" style="64" customWidth="1"/>
    <col min="9275" max="9516" width="11.42578125" style="64"/>
    <col min="9517" max="9517" width="0.7109375" style="64" customWidth="1"/>
    <col min="9518" max="9518" width="15.140625" style="64" customWidth="1"/>
    <col min="9519" max="9519" width="0.7109375" style="64" customWidth="1"/>
    <col min="9520" max="9520" width="56.140625" style="64" customWidth="1"/>
    <col min="9521" max="9521" width="0.7109375" style="64" customWidth="1"/>
    <col min="9522" max="9522" width="9.140625" style="64" customWidth="1"/>
    <col min="9523" max="9523" width="6" style="64" customWidth="1"/>
    <col min="9524" max="9524" width="0.7109375" style="64" customWidth="1"/>
    <col min="9525" max="9525" width="7.140625" style="64" customWidth="1"/>
    <col min="9526" max="9526" width="6.5703125" style="64" customWidth="1"/>
    <col min="9527" max="9527" width="0.7109375" style="64" customWidth="1"/>
    <col min="9528" max="9528" width="7.85546875" style="64" customWidth="1"/>
    <col min="9529" max="9529" width="10.5703125" style="64" customWidth="1"/>
    <col min="9530" max="9530" width="0.7109375" style="64" customWidth="1"/>
    <col min="9531" max="9772" width="11.42578125" style="64"/>
    <col min="9773" max="9773" width="0.7109375" style="64" customWidth="1"/>
    <col min="9774" max="9774" width="15.140625" style="64" customWidth="1"/>
    <col min="9775" max="9775" width="0.7109375" style="64" customWidth="1"/>
    <col min="9776" max="9776" width="56.140625" style="64" customWidth="1"/>
    <col min="9777" max="9777" width="0.7109375" style="64" customWidth="1"/>
    <col min="9778" max="9778" width="9.140625" style="64" customWidth="1"/>
    <col min="9779" max="9779" width="6" style="64" customWidth="1"/>
    <col min="9780" max="9780" width="0.7109375" style="64" customWidth="1"/>
    <col min="9781" max="9781" width="7.140625" style="64" customWidth="1"/>
    <col min="9782" max="9782" width="6.5703125" style="64" customWidth="1"/>
    <col min="9783" max="9783" width="0.7109375" style="64" customWidth="1"/>
    <col min="9784" max="9784" width="7.85546875" style="64" customWidth="1"/>
    <col min="9785" max="9785" width="10.5703125" style="64" customWidth="1"/>
    <col min="9786" max="9786" width="0.7109375" style="64" customWidth="1"/>
    <col min="9787" max="10028" width="11.42578125" style="64"/>
    <col min="10029" max="10029" width="0.7109375" style="64" customWidth="1"/>
    <col min="10030" max="10030" width="15.140625" style="64" customWidth="1"/>
    <col min="10031" max="10031" width="0.7109375" style="64" customWidth="1"/>
    <col min="10032" max="10032" width="56.140625" style="64" customWidth="1"/>
    <col min="10033" max="10033" width="0.7109375" style="64" customWidth="1"/>
    <col min="10034" max="10034" width="9.140625" style="64" customWidth="1"/>
    <col min="10035" max="10035" width="6" style="64" customWidth="1"/>
    <col min="10036" max="10036" width="0.7109375" style="64" customWidth="1"/>
    <col min="10037" max="10037" width="7.140625" style="64" customWidth="1"/>
    <col min="10038" max="10038" width="6.5703125" style="64" customWidth="1"/>
    <col min="10039" max="10039" width="0.7109375" style="64" customWidth="1"/>
    <col min="10040" max="10040" width="7.85546875" style="64" customWidth="1"/>
    <col min="10041" max="10041" width="10.5703125" style="64" customWidth="1"/>
    <col min="10042" max="10042" width="0.7109375" style="64" customWidth="1"/>
    <col min="10043" max="10284" width="11.42578125" style="64"/>
    <col min="10285" max="10285" width="0.7109375" style="64" customWidth="1"/>
    <col min="10286" max="10286" width="15.140625" style="64" customWidth="1"/>
    <col min="10287" max="10287" width="0.7109375" style="64" customWidth="1"/>
    <col min="10288" max="10288" width="56.140625" style="64" customWidth="1"/>
    <col min="10289" max="10289" width="0.7109375" style="64" customWidth="1"/>
    <col min="10290" max="10290" width="9.140625" style="64" customWidth="1"/>
    <col min="10291" max="10291" width="6" style="64" customWidth="1"/>
    <col min="10292" max="10292" width="0.7109375" style="64" customWidth="1"/>
    <col min="10293" max="10293" width="7.140625" style="64" customWidth="1"/>
    <col min="10294" max="10294" width="6.5703125" style="64" customWidth="1"/>
    <col min="10295" max="10295" width="0.7109375" style="64" customWidth="1"/>
    <col min="10296" max="10296" width="7.85546875" style="64" customWidth="1"/>
    <col min="10297" max="10297" width="10.5703125" style="64" customWidth="1"/>
    <col min="10298" max="10298" width="0.7109375" style="64" customWidth="1"/>
    <col min="10299" max="10540" width="11.42578125" style="64"/>
    <col min="10541" max="10541" width="0.7109375" style="64" customWidth="1"/>
    <col min="10542" max="10542" width="15.140625" style="64" customWidth="1"/>
    <col min="10543" max="10543" width="0.7109375" style="64" customWidth="1"/>
    <col min="10544" max="10544" width="56.140625" style="64" customWidth="1"/>
    <col min="10545" max="10545" width="0.7109375" style="64" customWidth="1"/>
    <col min="10546" max="10546" width="9.140625" style="64" customWidth="1"/>
    <col min="10547" max="10547" width="6" style="64" customWidth="1"/>
    <col min="10548" max="10548" width="0.7109375" style="64" customWidth="1"/>
    <col min="10549" max="10549" width="7.140625" style="64" customWidth="1"/>
    <col min="10550" max="10550" width="6.5703125" style="64" customWidth="1"/>
    <col min="10551" max="10551" width="0.7109375" style="64" customWidth="1"/>
    <col min="10552" max="10552" width="7.85546875" style="64" customWidth="1"/>
    <col min="10553" max="10553" width="10.5703125" style="64" customWidth="1"/>
    <col min="10554" max="10554" width="0.7109375" style="64" customWidth="1"/>
    <col min="10555" max="10796" width="11.42578125" style="64"/>
    <col min="10797" max="10797" width="0.7109375" style="64" customWidth="1"/>
    <col min="10798" max="10798" width="15.140625" style="64" customWidth="1"/>
    <col min="10799" max="10799" width="0.7109375" style="64" customWidth="1"/>
    <col min="10800" max="10800" width="56.140625" style="64" customWidth="1"/>
    <col min="10801" max="10801" width="0.7109375" style="64" customWidth="1"/>
    <col min="10802" max="10802" width="9.140625" style="64" customWidth="1"/>
    <col min="10803" max="10803" width="6" style="64" customWidth="1"/>
    <col min="10804" max="10804" width="0.7109375" style="64" customWidth="1"/>
    <col min="10805" max="10805" width="7.140625" style="64" customWidth="1"/>
    <col min="10806" max="10806" width="6.5703125" style="64" customWidth="1"/>
    <col min="10807" max="10807" width="0.7109375" style="64" customWidth="1"/>
    <col min="10808" max="10808" width="7.85546875" style="64" customWidth="1"/>
    <col min="10809" max="10809" width="10.5703125" style="64" customWidth="1"/>
    <col min="10810" max="10810" width="0.7109375" style="64" customWidth="1"/>
    <col min="10811" max="11052" width="11.42578125" style="64"/>
    <col min="11053" max="11053" width="0.7109375" style="64" customWidth="1"/>
    <col min="11054" max="11054" width="15.140625" style="64" customWidth="1"/>
    <col min="11055" max="11055" width="0.7109375" style="64" customWidth="1"/>
    <col min="11056" max="11056" width="56.140625" style="64" customWidth="1"/>
    <col min="11057" max="11057" width="0.7109375" style="64" customWidth="1"/>
    <col min="11058" max="11058" width="9.140625" style="64" customWidth="1"/>
    <col min="11059" max="11059" width="6" style="64" customWidth="1"/>
    <col min="11060" max="11060" width="0.7109375" style="64" customWidth="1"/>
    <col min="11061" max="11061" width="7.140625" style="64" customWidth="1"/>
    <col min="11062" max="11062" width="6.5703125" style="64" customWidth="1"/>
    <col min="11063" max="11063" width="0.7109375" style="64" customWidth="1"/>
    <col min="11064" max="11064" width="7.85546875" style="64" customWidth="1"/>
    <col min="11065" max="11065" width="10.5703125" style="64" customWidth="1"/>
    <col min="11066" max="11066" width="0.7109375" style="64" customWidth="1"/>
    <col min="11067" max="11308" width="11.42578125" style="64"/>
    <col min="11309" max="11309" width="0.7109375" style="64" customWidth="1"/>
    <col min="11310" max="11310" width="15.140625" style="64" customWidth="1"/>
    <col min="11311" max="11311" width="0.7109375" style="64" customWidth="1"/>
    <col min="11312" max="11312" width="56.140625" style="64" customWidth="1"/>
    <col min="11313" max="11313" width="0.7109375" style="64" customWidth="1"/>
    <col min="11314" max="11314" width="9.140625" style="64" customWidth="1"/>
    <col min="11315" max="11315" width="6" style="64" customWidth="1"/>
    <col min="11316" max="11316" width="0.7109375" style="64" customWidth="1"/>
    <col min="11317" max="11317" width="7.140625" style="64" customWidth="1"/>
    <col min="11318" max="11318" width="6.5703125" style="64" customWidth="1"/>
    <col min="11319" max="11319" width="0.7109375" style="64" customWidth="1"/>
    <col min="11320" max="11320" width="7.85546875" style="64" customWidth="1"/>
    <col min="11321" max="11321" width="10.5703125" style="64" customWidth="1"/>
    <col min="11322" max="11322" width="0.7109375" style="64" customWidth="1"/>
    <col min="11323" max="11564" width="11.42578125" style="64"/>
    <col min="11565" max="11565" width="0.7109375" style="64" customWidth="1"/>
    <col min="11566" max="11566" width="15.140625" style="64" customWidth="1"/>
    <col min="11567" max="11567" width="0.7109375" style="64" customWidth="1"/>
    <col min="11568" max="11568" width="56.140625" style="64" customWidth="1"/>
    <col min="11569" max="11569" width="0.7109375" style="64" customWidth="1"/>
    <col min="11570" max="11570" width="9.140625" style="64" customWidth="1"/>
    <col min="11571" max="11571" width="6" style="64" customWidth="1"/>
    <col min="11572" max="11572" width="0.7109375" style="64" customWidth="1"/>
    <col min="11573" max="11573" width="7.140625" style="64" customWidth="1"/>
    <col min="11574" max="11574" width="6.5703125" style="64" customWidth="1"/>
    <col min="11575" max="11575" width="0.7109375" style="64" customWidth="1"/>
    <col min="11576" max="11576" width="7.85546875" style="64" customWidth="1"/>
    <col min="11577" max="11577" width="10.5703125" style="64" customWidth="1"/>
    <col min="11578" max="11578" width="0.7109375" style="64" customWidth="1"/>
    <col min="11579" max="11820" width="11.42578125" style="64"/>
    <col min="11821" max="11821" width="0.7109375" style="64" customWidth="1"/>
    <col min="11822" max="11822" width="15.140625" style="64" customWidth="1"/>
    <col min="11823" max="11823" width="0.7109375" style="64" customWidth="1"/>
    <col min="11824" max="11824" width="56.140625" style="64" customWidth="1"/>
    <col min="11825" max="11825" width="0.7109375" style="64" customWidth="1"/>
    <col min="11826" max="11826" width="9.140625" style="64" customWidth="1"/>
    <col min="11827" max="11827" width="6" style="64" customWidth="1"/>
    <col min="11828" max="11828" width="0.7109375" style="64" customWidth="1"/>
    <col min="11829" max="11829" width="7.140625" style="64" customWidth="1"/>
    <col min="11830" max="11830" width="6.5703125" style="64" customWidth="1"/>
    <col min="11831" max="11831" width="0.7109375" style="64" customWidth="1"/>
    <col min="11832" max="11832" width="7.85546875" style="64" customWidth="1"/>
    <col min="11833" max="11833" width="10.5703125" style="64" customWidth="1"/>
    <col min="11834" max="11834" width="0.7109375" style="64" customWidth="1"/>
    <col min="11835" max="12076" width="11.42578125" style="64"/>
    <col min="12077" max="12077" width="0.7109375" style="64" customWidth="1"/>
    <col min="12078" max="12078" width="15.140625" style="64" customWidth="1"/>
    <col min="12079" max="12079" width="0.7109375" style="64" customWidth="1"/>
    <col min="12080" max="12080" width="56.140625" style="64" customWidth="1"/>
    <col min="12081" max="12081" width="0.7109375" style="64" customWidth="1"/>
    <col min="12082" max="12082" width="9.140625" style="64" customWidth="1"/>
    <col min="12083" max="12083" width="6" style="64" customWidth="1"/>
    <col min="12084" max="12084" width="0.7109375" style="64" customWidth="1"/>
    <col min="12085" max="12085" width="7.140625" style="64" customWidth="1"/>
    <col min="12086" max="12086" width="6.5703125" style="64" customWidth="1"/>
    <col min="12087" max="12087" width="0.7109375" style="64" customWidth="1"/>
    <col min="12088" max="12088" width="7.85546875" style="64" customWidth="1"/>
    <col min="12089" max="12089" width="10.5703125" style="64" customWidth="1"/>
    <col min="12090" max="12090" width="0.7109375" style="64" customWidth="1"/>
    <col min="12091" max="12332" width="11.42578125" style="64"/>
    <col min="12333" max="12333" width="0.7109375" style="64" customWidth="1"/>
    <col min="12334" max="12334" width="15.140625" style="64" customWidth="1"/>
    <col min="12335" max="12335" width="0.7109375" style="64" customWidth="1"/>
    <col min="12336" max="12336" width="56.140625" style="64" customWidth="1"/>
    <col min="12337" max="12337" width="0.7109375" style="64" customWidth="1"/>
    <col min="12338" max="12338" width="9.140625" style="64" customWidth="1"/>
    <col min="12339" max="12339" width="6" style="64" customWidth="1"/>
    <col min="12340" max="12340" width="0.7109375" style="64" customWidth="1"/>
    <col min="12341" max="12341" width="7.140625" style="64" customWidth="1"/>
    <col min="12342" max="12342" width="6.5703125" style="64" customWidth="1"/>
    <col min="12343" max="12343" width="0.7109375" style="64" customWidth="1"/>
    <col min="12344" max="12344" width="7.85546875" style="64" customWidth="1"/>
    <col min="12345" max="12345" width="10.5703125" style="64" customWidth="1"/>
    <col min="12346" max="12346" width="0.7109375" style="64" customWidth="1"/>
    <col min="12347" max="12588" width="11.42578125" style="64"/>
    <col min="12589" max="12589" width="0.7109375" style="64" customWidth="1"/>
    <col min="12590" max="12590" width="15.140625" style="64" customWidth="1"/>
    <col min="12591" max="12591" width="0.7109375" style="64" customWidth="1"/>
    <col min="12592" max="12592" width="56.140625" style="64" customWidth="1"/>
    <col min="12593" max="12593" width="0.7109375" style="64" customWidth="1"/>
    <col min="12594" max="12594" width="9.140625" style="64" customWidth="1"/>
    <col min="12595" max="12595" width="6" style="64" customWidth="1"/>
    <col min="12596" max="12596" width="0.7109375" style="64" customWidth="1"/>
    <col min="12597" max="12597" width="7.140625" style="64" customWidth="1"/>
    <col min="12598" max="12598" width="6.5703125" style="64" customWidth="1"/>
    <col min="12599" max="12599" width="0.7109375" style="64" customWidth="1"/>
    <col min="12600" max="12600" width="7.85546875" style="64" customWidth="1"/>
    <col min="12601" max="12601" width="10.5703125" style="64" customWidth="1"/>
    <col min="12602" max="12602" width="0.7109375" style="64" customWidth="1"/>
    <col min="12603" max="12844" width="11.42578125" style="64"/>
    <col min="12845" max="12845" width="0.7109375" style="64" customWidth="1"/>
    <col min="12846" max="12846" width="15.140625" style="64" customWidth="1"/>
    <col min="12847" max="12847" width="0.7109375" style="64" customWidth="1"/>
    <col min="12848" max="12848" width="56.140625" style="64" customWidth="1"/>
    <col min="12849" max="12849" width="0.7109375" style="64" customWidth="1"/>
    <col min="12850" max="12850" width="9.140625" style="64" customWidth="1"/>
    <col min="12851" max="12851" width="6" style="64" customWidth="1"/>
    <col min="12852" max="12852" width="0.7109375" style="64" customWidth="1"/>
    <col min="12853" max="12853" width="7.140625" style="64" customWidth="1"/>
    <col min="12854" max="12854" width="6.5703125" style="64" customWidth="1"/>
    <col min="12855" max="12855" width="0.7109375" style="64" customWidth="1"/>
    <col min="12856" max="12856" width="7.85546875" style="64" customWidth="1"/>
    <col min="12857" max="12857" width="10.5703125" style="64" customWidth="1"/>
    <col min="12858" max="12858" width="0.7109375" style="64" customWidth="1"/>
    <col min="12859" max="13100" width="11.42578125" style="64"/>
    <col min="13101" max="13101" width="0.7109375" style="64" customWidth="1"/>
    <col min="13102" max="13102" width="15.140625" style="64" customWidth="1"/>
    <col min="13103" max="13103" width="0.7109375" style="64" customWidth="1"/>
    <col min="13104" max="13104" width="56.140625" style="64" customWidth="1"/>
    <col min="13105" max="13105" width="0.7109375" style="64" customWidth="1"/>
    <col min="13106" max="13106" width="9.140625" style="64" customWidth="1"/>
    <col min="13107" max="13107" width="6" style="64" customWidth="1"/>
    <col min="13108" max="13108" width="0.7109375" style="64" customWidth="1"/>
    <col min="13109" max="13109" width="7.140625" style="64" customWidth="1"/>
    <col min="13110" max="13110" width="6.5703125" style="64" customWidth="1"/>
    <col min="13111" max="13111" width="0.7109375" style="64" customWidth="1"/>
    <col min="13112" max="13112" width="7.85546875" style="64" customWidth="1"/>
    <col min="13113" max="13113" width="10.5703125" style="64" customWidth="1"/>
    <col min="13114" max="13114" width="0.7109375" style="64" customWidth="1"/>
    <col min="13115" max="13356" width="11.42578125" style="64"/>
    <col min="13357" max="13357" width="0.7109375" style="64" customWidth="1"/>
    <col min="13358" max="13358" width="15.140625" style="64" customWidth="1"/>
    <col min="13359" max="13359" width="0.7109375" style="64" customWidth="1"/>
    <col min="13360" max="13360" width="56.140625" style="64" customWidth="1"/>
    <col min="13361" max="13361" width="0.7109375" style="64" customWidth="1"/>
    <col min="13362" max="13362" width="9.140625" style="64" customWidth="1"/>
    <col min="13363" max="13363" width="6" style="64" customWidth="1"/>
    <col min="13364" max="13364" width="0.7109375" style="64" customWidth="1"/>
    <col min="13365" max="13365" width="7.140625" style="64" customWidth="1"/>
    <col min="13366" max="13366" width="6.5703125" style="64" customWidth="1"/>
    <col min="13367" max="13367" width="0.7109375" style="64" customWidth="1"/>
    <col min="13368" max="13368" width="7.85546875" style="64" customWidth="1"/>
    <col min="13369" max="13369" width="10.5703125" style="64" customWidth="1"/>
    <col min="13370" max="13370" width="0.7109375" style="64" customWidth="1"/>
    <col min="13371" max="13612" width="11.42578125" style="64"/>
    <col min="13613" max="13613" width="0.7109375" style="64" customWidth="1"/>
    <col min="13614" max="13614" width="15.140625" style="64" customWidth="1"/>
    <col min="13615" max="13615" width="0.7109375" style="64" customWidth="1"/>
    <col min="13616" max="13616" width="56.140625" style="64" customWidth="1"/>
    <col min="13617" max="13617" width="0.7109375" style="64" customWidth="1"/>
    <col min="13618" max="13618" width="9.140625" style="64" customWidth="1"/>
    <col min="13619" max="13619" width="6" style="64" customWidth="1"/>
    <col min="13620" max="13620" width="0.7109375" style="64" customWidth="1"/>
    <col min="13621" max="13621" width="7.140625" style="64" customWidth="1"/>
    <col min="13622" max="13622" width="6.5703125" style="64" customWidth="1"/>
    <col min="13623" max="13623" width="0.7109375" style="64" customWidth="1"/>
    <col min="13624" max="13624" width="7.85546875" style="64" customWidth="1"/>
    <col min="13625" max="13625" width="10.5703125" style="64" customWidth="1"/>
    <col min="13626" max="13626" width="0.7109375" style="64" customWidth="1"/>
    <col min="13627" max="16384" width="11.42578125" style="64"/>
  </cols>
  <sheetData>
    <row r="1" spans="1:16" s="164" customFormat="1" ht="15" customHeight="1">
      <c r="A1" s="162"/>
      <c r="B1" s="2228" t="s">
        <v>0</v>
      </c>
      <c r="C1" s="2228"/>
      <c r="D1" s="2228"/>
      <c r="E1" s="2228"/>
      <c r="F1" s="2228"/>
      <c r="G1" s="2228"/>
      <c r="H1" s="2228"/>
      <c r="I1" s="2228"/>
      <c r="J1" s="2228"/>
      <c r="K1" s="2228"/>
      <c r="L1" s="2228"/>
      <c r="M1" s="2228"/>
      <c r="N1" s="163"/>
      <c r="P1" s="164" t="s">
        <v>2808</v>
      </c>
    </row>
    <row r="2" spans="1:16" s="164" customFormat="1" ht="15" customHeight="1">
      <c r="A2" s="165"/>
      <c r="B2" s="2264" t="s">
        <v>3314</v>
      </c>
      <c r="C2" s="2264"/>
      <c r="D2" s="2264"/>
      <c r="E2" s="2264"/>
      <c r="F2" s="2264"/>
      <c r="G2" s="2264"/>
      <c r="H2" s="2264"/>
      <c r="I2" s="2264"/>
      <c r="J2" s="2264"/>
      <c r="K2" s="2264"/>
      <c r="L2" s="2264"/>
      <c r="M2" s="2264"/>
      <c r="N2" s="166"/>
      <c r="P2" s="164" t="s">
        <v>2789</v>
      </c>
    </row>
    <row r="3" spans="1:16" s="164" customFormat="1" ht="15" customHeight="1">
      <c r="A3" s="165"/>
      <c r="B3" s="2230" t="s">
        <v>3315</v>
      </c>
      <c r="C3" s="2230"/>
      <c r="D3" s="2230"/>
      <c r="E3" s="2230"/>
      <c r="F3" s="2230"/>
      <c r="G3" s="2230"/>
      <c r="H3" s="2230"/>
      <c r="I3" s="2230"/>
      <c r="J3" s="2230"/>
      <c r="K3" s="2230"/>
      <c r="L3" s="2230"/>
      <c r="M3" s="2230"/>
      <c r="N3" s="166"/>
      <c r="P3" s="164" t="s">
        <v>3269</v>
      </c>
    </row>
    <row r="4" spans="1:16" s="164" customFormat="1" ht="15" customHeight="1">
      <c r="A4" s="165"/>
      <c r="B4" s="2230" t="s">
        <v>3</v>
      </c>
      <c r="C4" s="2230"/>
      <c r="D4" s="2230"/>
      <c r="E4" s="2230"/>
      <c r="F4" s="2230"/>
      <c r="G4" s="2230"/>
      <c r="H4" s="2230"/>
      <c r="I4" s="2230"/>
      <c r="J4" s="2230"/>
      <c r="K4" s="2230"/>
      <c r="L4" s="2230"/>
      <c r="M4" s="2230"/>
      <c r="N4" s="166"/>
      <c r="P4" s="164" t="s">
        <v>3428</v>
      </c>
    </row>
    <row r="5" spans="1:16" s="164" customFormat="1" ht="15" customHeight="1">
      <c r="A5" s="165"/>
      <c r="B5" s="2230" t="s">
        <v>4</v>
      </c>
      <c r="C5" s="2230"/>
      <c r="D5" s="2230"/>
      <c r="E5" s="2230"/>
      <c r="F5" s="2230"/>
      <c r="G5" s="2230"/>
      <c r="H5" s="2230"/>
      <c r="I5" s="2230"/>
      <c r="J5" s="2230"/>
      <c r="K5" s="2230"/>
      <c r="L5" s="2230"/>
      <c r="M5" s="2230"/>
      <c r="N5" s="166"/>
    </row>
    <row r="6" spans="1:16" s="108" customFormat="1">
      <c r="A6" s="104"/>
      <c r="B6" s="105" t="s">
        <v>13</v>
      </c>
      <c r="C6" s="105"/>
      <c r="D6" s="608" t="str">
        <f>ORÇAMENTO!C6</f>
        <v>PAVIMENTAÇÃO URBANA EM SANTO ANTONIO DO LESTE</v>
      </c>
      <c r="E6" s="105"/>
      <c r="F6" s="106"/>
      <c r="G6" s="106"/>
      <c r="H6" s="106"/>
      <c r="I6" s="106"/>
      <c r="J6" s="106"/>
      <c r="K6" s="106"/>
      <c r="L6" s="106"/>
      <c r="M6" s="106"/>
      <c r="N6" s="107"/>
    </row>
    <row r="7" spans="1:16" s="108" customFormat="1">
      <c r="A7" s="109"/>
      <c r="B7" s="110" t="s">
        <v>50</v>
      </c>
      <c r="C7" s="110"/>
      <c r="D7" s="124" t="str">
        <f>ORÇAMENTO!C7</f>
        <v>AVENIDA FORTALEZA TRECHO 01</v>
      </c>
      <c r="E7" s="110"/>
      <c r="F7" s="111"/>
      <c r="G7" s="111"/>
      <c r="H7" s="111"/>
      <c r="I7" s="111"/>
      <c r="J7" s="111"/>
      <c r="K7" s="111"/>
      <c r="L7" s="111"/>
      <c r="M7" s="111"/>
      <c r="N7" s="112"/>
    </row>
    <row r="8" spans="1:16" s="108" customFormat="1">
      <c r="A8" s="109"/>
      <c r="B8" s="110" t="s">
        <v>31</v>
      </c>
      <c r="C8" s="110"/>
      <c r="D8" s="124" t="str">
        <f>ORÇAMENTO!C8</f>
        <v>PREFEITURA MUNICIPAL DE SANTO ANTONIO DO LESTE</v>
      </c>
      <c r="E8" s="110"/>
      <c r="F8" s="111"/>
      <c r="G8" s="111"/>
      <c r="H8" s="111"/>
      <c r="I8" s="111"/>
      <c r="J8" s="111"/>
      <c r="K8" s="111"/>
      <c r="L8" s="111"/>
      <c r="M8" s="111"/>
      <c r="N8" s="112"/>
    </row>
    <row r="9" spans="1:16" s="108" customFormat="1">
      <c r="A9" s="113"/>
      <c r="B9" s="114" t="s">
        <v>15</v>
      </c>
      <c r="C9" s="114"/>
      <c r="D9" s="609" t="str">
        <f>ORÇAMENTO!C9</f>
        <v>JANEIRO/2022</v>
      </c>
      <c r="E9" s="114"/>
      <c r="F9" s="115"/>
      <c r="G9" s="115"/>
      <c r="H9" s="115"/>
      <c r="I9" s="115"/>
      <c r="J9" s="115"/>
      <c r="K9" s="115"/>
      <c r="L9" s="115"/>
      <c r="M9" s="115"/>
      <c r="N9" s="116"/>
    </row>
    <row r="10" spans="1:16" s="108" customFormat="1" ht="18">
      <c r="A10" s="2231" t="s">
        <v>2790</v>
      </c>
      <c r="B10" s="2232"/>
      <c r="C10" s="2232"/>
      <c r="D10" s="2232"/>
      <c r="E10" s="2232"/>
      <c r="F10" s="2232"/>
      <c r="G10" s="2232"/>
      <c r="H10" s="2232"/>
      <c r="I10" s="2232"/>
      <c r="J10" s="2232"/>
      <c r="K10" s="2232"/>
      <c r="L10" s="2232"/>
      <c r="M10" s="2232"/>
      <c r="N10" s="2233"/>
    </row>
    <row r="11" spans="1:16" s="108" customFormat="1" ht="3.95" customHeight="1" thickBot="1">
      <c r="A11" s="117"/>
      <c r="B11" s="118"/>
      <c r="C11" s="118"/>
      <c r="D11" s="118"/>
      <c r="E11" s="118"/>
      <c r="F11" s="118"/>
      <c r="G11" s="118"/>
      <c r="H11" s="118"/>
      <c r="I11" s="118"/>
      <c r="J11" s="118"/>
      <c r="K11" s="118"/>
      <c r="L11" s="118"/>
      <c r="M11" s="119"/>
      <c r="N11" s="112"/>
    </row>
    <row r="12" spans="1:16" s="108" customFormat="1" ht="12" customHeight="1">
      <c r="A12" s="109"/>
      <c r="B12" s="120" t="s">
        <v>2793</v>
      </c>
      <c r="C12" s="110"/>
      <c r="D12" s="2278" t="s">
        <v>3427</v>
      </c>
      <c r="E12" s="2279"/>
      <c r="F12" s="2279"/>
      <c r="G12" s="2279"/>
      <c r="H12" s="2279"/>
      <c r="I12" s="2279"/>
      <c r="J12" s="2280"/>
      <c r="K12" s="111"/>
      <c r="L12" s="2224" t="s">
        <v>2792</v>
      </c>
      <c r="M12" s="2225"/>
      <c r="N12" s="112"/>
    </row>
    <row r="13" spans="1:16" s="108" customFormat="1">
      <c r="A13" s="109"/>
      <c r="B13" s="121"/>
      <c r="C13" s="110"/>
      <c r="D13" s="2281"/>
      <c r="E13" s="2282"/>
      <c r="F13" s="2282"/>
      <c r="G13" s="2282"/>
      <c r="H13" s="2282"/>
      <c r="I13" s="2282"/>
      <c r="J13" s="2283"/>
      <c r="K13" s="110"/>
      <c r="L13" s="2269" t="s">
        <v>150</v>
      </c>
      <c r="M13" s="2270"/>
      <c r="N13" s="112"/>
    </row>
    <row r="14" spans="1:16" s="108" customFormat="1" ht="3.95" customHeight="1" thickBot="1">
      <c r="A14" s="109"/>
      <c r="B14" s="110"/>
      <c r="C14" s="110"/>
      <c r="D14" s="122"/>
      <c r="E14" s="122"/>
      <c r="F14" s="111"/>
      <c r="G14" s="111"/>
      <c r="H14" s="111"/>
      <c r="I14" s="111"/>
      <c r="J14" s="111"/>
      <c r="K14" s="110"/>
      <c r="L14" s="111"/>
      <c r="M14" s="111"/>
      <c r="N14" s="112"/>
    </row>
    <row r="15" spans="1:16" s="108" customFormat="1" ht="26.25" customHeight="1">
      <c r="A15" s="109"/>
      <c r="B15" s="123" t="s">
        <v>2791</v>
      </c>
      <c r="C15" s="124"/>
      <c r="D15" s="256" t="s">
        <v>4085</v>
      </c>
      <c r="E15" s="170"/>
      <c r="F15" s="170"/>
      <c r="G15" s="171"/>
      <c r="H15" s="125"/>
      <c r="I15" s="2271" t="s">
        <v>20449</v>
      </c>
      <c r="J15" s="2272"/>
      <c r="K15" s="2272"/>
      <c r="L15" s="2272"/>
      <c r="M15" s="249" t="s">
        <v>4086</v>
      </c>
      <c r="N15" s="112"/>
    </row>
    <row r="16" spans="1:16" s="108" customFormat="1" ht="3.75" customHeight="1">
      <c r="A16" s="109"/>
      <c r="B16" s="129"/>
      <c r="C16" s="110"/>
      <c r="D16" s="110"/>
      <c r="E16" s="110"/>
      <c r="F16" s="110"/>
      <c r="G16" s="110"/>
      <c r="H16" s="110"/>
      <c r="I16" s="110"/>
      <c r="J16" s="110"/>
      <c r="K16" s="110"/>
      <c r="L16" s="110"/>
      <c r="M16" s="110"/>
      <c r="N16" s="112"/>
    </row>
    <row r="17" spans="1:14" s="108" customFormat="1" ht="12.75" customHeight="1">
      <c r="A17" s="109"/>
      <c r="B17" s="2240" t="s">
        <v>16</v>
      </c>
      <c r="C17" s="2241"/>
      <c r="D17" s="2240" t="s">
        <v>48</v>
      </c>
      <c r="E17" s="2244" t="s">
        <v>3401</v>
      </c>
      <c r="F17" s="2244" t="s">
        <v>2798</v>
      </c>
      <c r="G17" s="2246" t="s">
        <v>3402</v>
      </c>
      <c r="H17" s="2247"/>
      <c r="I17" s="2248"/>
      <c r="J17" s="130" t="s">
        <v>2796</v>
      </c>
      <c r="K17" s="130"/>
      <c r="L17" s="131"/>
      <c r="M17" s="132" t="s">
        <v>2796</v>
      </c>
      <c r="N17" s="112"/>
    </row>
    <row r="18" spans="1:14" s="108" customFormat="1">
      <c r="A18" s="109"/>
      <c r="B18" s="2242"/>
      <c r="C18" s="2243"/>
      <c r="D18" s="2242"/>
      <c r="E18" s="2245"/>
      <c r="F18" s="2245"/>
      <c r="G18" s="2249"/>
      <c r="H18" s="2250"/>
      <c r="I18" s="2251"/>
      <c r="J18" s="133" t="s">
        <v>3403</v>
      </c>
      <c r="K18" s="133"/>
      <c r="L18" s="134"/>
      <c r="M18" s="135" t="s">
        <v>3404</v>
      </c>
      <c r="N18" s="112"/>
    </row>
    <row r="19" spans="1:14" s="108" customFormat="1">
      <c r="A19" s="109"/>
      <c r="B19" s="252">
        <v>34357</v>
      </c>
      <c r="C19" s="254"/>
      <c r="D19" s="250" t="s">
        <v>2808</v>
      </c>
      <c r="E19" s="245" t="str">
        <f>IF($D19="SERVIÇO",VLOOKUP($B19,'SERVIÇOS SINAPI JAN 22'!$B:$E,2,FALSE),IF($D19="INSUMO",VLOOKUP($B19,'INSUMOS SINAPI JAN 22'!$A:$D,2,FALSE),IF($D19="COMPOSIÇÃO",VLOOKUP($B19,COMPOSIÇÕES!$A:$D,2,FALSE))))</f>
        <v>REJUNTE CIMENTICIO, QUALQUER COR</v>
      </c>
      <c r="F19" s="246" t="str">
        <f>IF($D19="SERVIÇO",VLOOKUP($B19,'SERVIÇOS SINAPI JAN 22'!$B:$E,3,FALSE),IF($D19="INSUMO",VLOOKUP($B19,'INSUMOS SINAPI JAN 22'!$A:$D,3,FALSE),IF($D19="COMPOSIÇÃO",VLOOKUP($B19,COMPOSIÇÕES!$A:$D,3,FALSE))))</f>
        <v xml:space="preserve">KG    </v>
      </c>
      <c r="G19" s="2311">
        <v>0.52</v>
      </c>
      <c r="H19" s="2312"/>
      <c r="I19" s="2313"/>
      <c r="J19" s="2268">
        <f>IF($D19="SERVIÇO",VLOOKUP($B19,'SERVIÇOS SINAPI JAN 22'!$B:$E,4,FALSE),IF($D19="INSUMO",VLOOKUP($B19,'INSUMOS SINAPI JAN 22'!$A:$D,4,FALSE),IF($D19="COMPOSIÇÃO",VLOOKUP($B19,COMPOSIÇÕES!$A:$D,4,FALSE))))</f>
        <v>4.8099999999999996</v>
      </c>
      <c r="K19" s="2268" t="str">
        <f>IF($B19=0,0,IF($D19="INSUMO",VLOOKUP($B19,'INSUMOS SINAPI JAN 22'!$A:$D,3,FALSE),IF($M19="SERVIÇO",VLOOKUP($B19,'SERVIÇOS SINAPI JAN 22'!$B:$E,3,FALSE))))</f>
        <v xml:space="preserve">KG    </v>
      </c>
      <c r="L19" s="2268" t="str">
        <f>IF($B19=0,0,IF($D19="INSUMO",VLOOKUP($B19,'INSUMOS SINAPI JAN 22'!$A:$D,3,FALSE),IF($M19="SERVIÇO",VLOOKUP($B19,'SERVIÇOS SINAPI JAN 22'!$B:$E,3,FALSE))))</f>
        <v xml:space="preserve">KG    </v>
      </c>
      <c r="M19" s="247">
        <f>TRUNC(G19*J19,2)</f>
        <v>2.5</v>
      </c>
      <c r="N19" s="112"/>
    </row>
    <row r="20" spans="1:14" s="108" customFormat="1">
      <c r="A20" s="109"/>
      <c r="B20" s="253">
        <v>34353</v>
      </c>
      <c r="C20" s="255"/>
      <c r="D20" s="250" t="s">
        <v>2808</v>
      </c>
      <c r="E20" s="245" t="str">
        <f>IF($D20="SERVIÇO",VLOOKUP($B20,'SERVIÇOS SINAPI JAN 22'!$B:$E,2,FALSE),IF($D20="INSUMO",VLOOKUP($B20,'INSUMOS SINAPI JAN 22'!$A:$D,2,FALSE),IF($D20="COMPOSIÇÃO",VLOOKUP($B20,COMPOSIÇÕES!$A:$D,2,FALSE))))</f>
        <v>ARGAMASSA COLANTE AC II</v>
      </c>
      <c r="F20" s="246" t="str">
        <f>IF($D20="SERVIÇO",VLOOKUP($B20,'SERVIÇOS SINAPI JAN 22'!$B:$E,3,FALSE),IF($D20="INSUMO",VLOOKUP($B20,'INSUMOS SINAPI JAN 22'!$A:$D,3,FALSE),IF($D20="COMPOSIÇÃO",VLOOKUP($B20,COMPOSIÇÕES!$A:$D,3,FALSE))))</f>
        <v xml:space="preserve">KG    </v>
      </c>
      <c r="G20" s="2311">
        <v>4</v>
      </c>
      <c r="H20" s="2312"/>
      <c r="I20" s="2313"/>
      <c r="J20" s="2268">
        <f>IF($D20="SERVIÇO",VLOOKUP($B20,'SERVIÇOS SINAPI JAN 22'!$B:$E,4,FALSE),IF($D20="INSUMO",VLOOKUP($B20,'INSUMOS SINAPI JAN 22'!$A:$D,4,FALSE),IF($D20="COMPOSIÇÃO",VLOOKUP($B20,COMPOSIÇÕES!$A:$D,4,FALSE))))</f>
        <v>1.52</v>
      </c>
      <c r="K20" s="2268" t="str">
        <f>IF($B20=0,0,IF($D20="INSUMO",VLOOKUP($B20,'INSUMOS SINAPI JAN 22'!$A:$D,3,FALSE),IF($M20="SERVIÇO",VLOOKUP($B20,'SERVIÇOS SINAPI JAN 22'!$B:$E,3,FALSE))))</f>
        <v xml:space="preserve">KG    </v>
      </c>
      <c r="L20" s="2268" t="str">
        <f>IF($B20=0,0,IF($D20="INSUMO",VLOOKUP($B20,'INSUMOS SINAPI JAN 22'!$A:$D,3,FALSE),IF($M20="SERVIÇO",VLOOKUP($B20,'SERVIÇOS SINAPI JAN 22'!$B:$E,3,FALSE))))</f>
        <v xml:space="preserve">KG    </v>
      </c>
      <c r="M20" s="247">
        <f>TRUNC(G20*J20,2)</f>
        <v>6.08</v>
      </c>
      <c r="N20" s="112"/>
    </row>
    <row r="21" spans="1:14" s="108" customFormat="1" ht="22.5" customHeight="1">
      <c r="A21" s="109"/>
      <c r="B21" s="252">
        <v>38135</v>
      </c>
      <c r="C21" s="254"/>
      <c r="D21" s="250" t="s">
        <v>2808</v>
      </c>
      <c r="E21" s="245" t="str">
        <f>IF($D21="SERVIÇO",VLOOKUP($B21,'SERVIÇOS SINAPI JAN 22'!$B:$E,2,FALSE),IF($D21="INSUMO",VLOOKUP($B21,'INSUMOS SINAPI JAN 22'!$A:$D,2,FALSE),IF($D21="COMPOSIÇÃO",VLOOKUP($B21,COMPOSIÇÕES!$A:$D,2,FALSE))))</f>
        <v>LADRILHO HIDRAULICO, *20 X 20* CM, E= 2 CM, TATIL ALERTA OU DIRECIONAL, AMARELO</v>
      </c>
      <c r="F21" s="246" t="str">
        <f>IF($D21="SERVIÇO",VLOOKUP($B21,'SERVIÇOS SINAPI JAN 22'!$B:$E,3,FALSE),IF($D21="INSUMO",VLOOKUP($B21,'INSUMOS SINAPI JAN 22'!$A:$D,3,FALSE),IF($D21="COMPOSIÇÃO",VLOOKUP($B21,COMPOSIÇÕES!$A:$D,3,FALSE))))</f>
        <v xml:space="preserve">M2    </v>
      </c>
      <c r="G21" s="2311">
        <v>1.05</v>
      </c>
      <c r="H21" s="2312"/>
      <c r="I21" s="2313"/>
      <c r="J21" s="2268">
        <f>IF($D21="SERVIÇO",VLOOKUP($B21,'SERVIÇOS SINAPI JAN 22'!$B:$E,4,FALSE),IF($D21="INSUMO",VLOOKUP($B21,'INSUMOS SINAPI JAN 22'!$A:$D,4,FALSE),IF($D21="COMPOSIÇÃO",VLOOKUP($B21,COMPOSIÇÕES!$A:$D,4,FALSE))))</f>
        <v>75.17</v>
      </c>
      <c r="K21" s="2268" t="str">
        <f>IF($B21=0,0,IF($D21="INSUMO",VLOOKUP($B21,'INSUMOS SINAPI JAN 22'!$A:$D,3,FALSE),IF($M21="SERVIÇO",VLOOKUP($B21,'SERVIÇOS SINAPI JAN 22'!$B:$E,3,FALSE))))</f>
        <v xml:space="preserve">M2    </v>
      </c>
      <c r="L21" s="2268" t="str">
        <f>IF($B21=0,0,IF($D21="INSUMO",VLOOKUP($B21,'INSUMOS SINAPI JAN 22'!$A:$D,3,FALSE),IF($M21="SERVIÇO",VLOOKUP($B21,'SERVIÇOS SINAPI JAN 22'!$B:$E,3,FALSE))))</f>
        <v xml:space="preserve">M2    </v>
      </c>
      <c r="M21" s="644">
        <f>TRUNC(G21*J21,2)</f>
        <v>78.92</v>
      </c>
      <c r="N21" s="112"/>
    </row>
    <row r="22" spans="1:14" s="108" customFormat="1">
      <c r="A22" s="109"/>
      <c r="B22" s="252">
        <v>88309</v>
      </c>
      <c r="C22" s="254"/>
      <c r="D22" s="250" t="s">
        <v>2789</v>
      </c>
      <c r="E22" s="245" t="str">
        <f>IF($D22="SERVIÇO",VLOOKUP($B22,'SERVIÇOS SINAPI JAN 22'!$B:$E,2,FALSE),IF($D22="INSUMO",VLOOKUP($B22,'INSUMOS SINAPI JAN 22'!$A:$D,2,FALSE),IF($D22="COMPOSIÇÃO",VLOOKUP($B22,COMPOSIÇÕES!$A:$D,2,FALSE))))</f>
        <v>PEDREIRO COM ENCARGOS COMPLEMENTARES</v>
      </c>
      <c r="F22" s="246" t="str">
        <f>IF($D22="SERVIÇO",VLOOKUP($B22,'SERVIÇOS SINAPI JAN 22'!$B:$E,3,FALSE),IF($D22="INSUMO",VLOOKUP($B22,'INSUMOS SINAPI JAN 22'!$A:$D,3,FALSE),IF($D22="COMPOSIÇÃO",VLOOKUP($B22,COMPOSIÇÕES!$A:$D,3,FALSE))))</f>
        <v>H</v>
      </c>
      <c r="G22" s="2311">
        <v>0.5</v>
      </c>
      <c r="H22" s="2312"/>
      <c r="I22" s="2313"/>
      <c r="J22" s="2268">
        <f>IF($D22="SERVIÇO",VLOOKUP($B22,'SERVIÇOS SINAPI JAN 22'!$B:$E,4,FALSE),IF($D22="INSUMO",VLOOKUP($B22,'INSUMOS SINAPI JAN 22'!$A:$D,4,FALSE),IF($D22="COMPOSIÇÃO",VLOOKUP($B22,COMPOSIÇÕES!$A:$D,4,FALSE))))</f>
        <v>21.1</v>
      </c>
      <c r="K22" s="2268" t="b">
        <f>IF($B22=0,0,IF($D22="INSUMO",VLOOKUP($B22,'INSUMOS SINAPI JAN 22'!$A:$D,3,FALSE),IF($M22="SERVIÇO",VLOOKUP($B22,'SERVIÇOS SINAPI JAN 22'!$B:$E,3,FALSE))))</f>
        <v>0</v>
      </c>
      <c r="L22" s="2268" t="b">
        <f>IF($B22=0,0,IF($D22="INSUMO",VLOOKUP($B22,'INSUMOS SINAPI JAN 22'!$A:$D,3,FALSE),IF($M22="SERVIÇO",VLOOKUP($B22,'SERVIÇOS SINAPI JAN 22'!$B:$E,3,FALSE))))</f>
        <v>0</v>
      </c>
      <c r="M22" s="247">
        <f>TRUNC(G22*J22,2)</f>
        <v>10.55</v>
      </c>
      <c r="N22" s="112"/>
    </row>
    <row r="23" spans="1:14" s="108" customFormat="1">
      <c r="A23" s="109"/>
      <c r="B23" s="252">
        <v>88316</v>
      </c>
      <c r="C23" s="254"/>
      <c r="D23" s="250" t="s">
        <v>2789</v>
      </c>
      <c r="E23" s="245" t="str">
        <f>IF($D23="SERVIÇO",VLOOKUP($B23,'SERVIÇOS SINAPI JAN 22'!$B:$E,2,FALSE),IF($D23="INSUMO",VLOOKUP($B23,'INSUMOS SINAPI JAN 22'!$A:$D,2,FALSE),IF($D23="COMPOSIÇÃO",VLOOKUP($B23,COMPOSIÇÕES!$A:$D,2,FALSE))))</f>
        <v>SERVENTE COM ENCARGOS COMPLEMENTARES</v>
      </c>
      <c r="F23" s="246" t="str">
        <f>IF($D23="SERVIÇO",VLOOKUP($B23,'SERVIÇOS SINAPI JAN 22'!$B:$E,3,FALSE),IF($D23="INSUMO",VLOOKUP($B23,'INSUMOS SINAPI JAN 22'!$A:$D,3,FALSE),IF($D23="COMPOSIÇÃO",VLOOKUP($B23,COMPOSIÇÕES!$A:$D,3,FALSE))))</f>
        <v>H</v>
      </c>
      <c r="G23" s="2311">
        <v>1.2</v>
      </c>
      <c r="H23" s="2312"/>
      <c r="I23" s="2313"/>
      <c r="J23" s="2268">
        <f>IF($D23="SERVIÇO",VLOOKUP($B23,'SERVIÇOS SINAPI JAN 22'!$B:$E,4,FALSE),IF($D23="INSUMO",VLOOKUP($B23,'INSUMOS SINAPI JAN 22'!$A:$D,4,FALSE),IF($D23="COMPOSIÇÃO",VLOOKUP($B23,COMPOSIÇÕES!$A:$D,4,FALSE))))</f>
        <v>16.829999999999998</v>
      </c>
      <c r="K23" s="2268" t="b">
        <f>IF($B23=0,0,IF($D23="INSUMO",VLOOKUP($B23,'INSUMOS SINAPI JAN 22'!$A:$D,3,FALSE),IF($M23="SERVIÇO",VLOOKUP($B23,'SERVIÇOS SINAPI JAN 22'!$B:$E,3,FALSE))))</f>
        <v>0</v>
      </c>
      <c r="L23" s="2268" t="b">
        <f>IF($B23=0,0,IF($D23="INSUMO",VLOOKUP($B23,'INSUMOS SINAPI JAN 22'!$A:$D,3,FALSE),IF($M23="SERVIÇO",VLOOKUP($B23,'SERVIÇOS SINAPI JAN 22'!$B:$E,3,FALSE))))</f>
        <v>0</v>
      </c>
      <c r="M23" s="247">
        <f>TRUNC(G23*J23,2)</f>
        <v>20.190000000000001</v>
      </c>
      <c r="N23" s="112"/>
    </row>
    <row r="24" spans="1:14" s="108" customFormat="1" ht="15.75" customHeight="1" thickBot="1">
      <c r="A24" s="153"/>
      <c r="B24" s="2274" t="s">
        <v>3275</v>
      </c>
      <c r="C24" s="2275"/>
      <c r="D24" s="2275"/>
      <c r="E24" s="2275"/>
      <c r="F24" s="2275"/>
      <c r="G24" s="2275"/>
      <c r="H24" s="2275"/>
      <c r="I24" s="2275"/>
      <c r="J24" s="2275"/>
      <c r="K24" s="2275"/>
      <c r="L24" s="2276"/>
      <c r="M24" s="248">
        <f>SUM(M19:M23)</f>
        <v>118.24</v>
      </c>
      <c r="N24" s="161"/>
    </row>
    <row r="26" spans="1:14">
      <c r="B26" s="64" t="s">
        <v>16523</v>
      </c>
    </row>
  </sheetData>
  <mergeCells count="26">
    <mergeCell ref="B24:L24"/>
    <mergeCell ref="J22:L22"/>
    <mergeCell ref="J23:L23"/>
    <mergeCell ref="J19:L19"/>
    <mergeCell ref="J20:L20"/>
    <mergeCell ref="J21:L21"/>
    <mergeCell ref="G19:I19"/>
    <mergeCell ref="G20:I20"/>
    <mergeCell ref="G21:I21"/>
    <mergeCell ref="G22:I22"/>
    <mergeCell ref="G23:I23"/>
    <mergeCell ref="D12:J13"/>
    <mergeCell ref="L12:M12"/>
    <mergeCell ref="L13:M13"/>
    <mergeCell ref="I15:L15"/>
    <mergeCell ref="B17:C18"/>
    <mergeCell ref="D17:D18"/>
    <mergeCell ref="E17:E18"/>
    <mergeCell ref="F17:F18"/>
    <mergeCell ref="G17:I18"/>
    <mergeCell ref="A10:N10"/>
    <mergeCell ref="B1:M1"/>
    <mergeCell ref="B2:M2"/>
    <mergeCell ref="B3:M3"/>
    <mergeCell ref="B4:M4"/>
    <mergeCell ref="B5:M5"/>
  </mergeCells>
  <dataValidations disablePrompts="1" count="2">
    <dataValidation type="list" allowBlank="1" showInputMessage="1" showErrorMessage="1" sqref="O19:O23" xr:uid="{00000000-0002-0000-2A00-000000000000}">
      <formula1>$P$1:$P$2</formula1>
    </dataValidation>
    <dataValidation type="list" allowBlank="1" showInputMessage="1" showErrorMessage="1" sqref="D19:D23" xr:uid="{00000000-0002-0000-2A00-000001000000}">
      <formula1>$P$1:$P$4</formula1>
    </dataValidation>
  </dataValidations>
  <printOptions horizontalCentered="1"/>
  <pageMargins left="0.70866141732283472" right="0.70866141732283472" top="0.74803149606299213" bottom="0.74803149606299213" header="0.31496062992125984" footer="0.31496062992125984"/>
  <pageSetup paperSize="9" scale="76" fitToHeight="100" orientation="landscape" r:id="rId1"/>
  <headerFooter scaleWithDoc="0">
    <oddHeader>&amp;RPágina &amp;P de &amp;N</oddHeader>
    <oddFooter>&amp;R&amp;G</oddFooter>
  </headerFooter>
  <drawing r:id="rId2"/>
  <legacyDrawingHF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Plan81">
    <tabColor theme="7"/>
    <pageSetUpPr fitToPage="1"/>
  </sheetPr>
  <dimension ref="A1:Q38"/>
  <sheetViews>
    <sheetView showGridLines="0" showZeros="0" view="pageBreakPreview" topLeftCell="A4" zoomScaleNormal="100" zoomScaleSheetLayoutView="100" workbookViewId="0">
      <selection activeCell="F21" sqref="F21"/>
    </sheetView>
  </sheetViews>
  <sheetFormatPr defaultColWidth="11.42578125" defaultRowHeight="12.75"/>
  <cols>
    <col min="1" max="1" width="0.7109375" style="64" customWidth="1"/>
    <col min="2" max="2" width="15.140625" style="64" customWidth="1"/>
    <col min="3" max="3" width="0.42578125" style="64" customWidth="1"/>
    <col min="4" max="4" width="15.42578125" style="64" customWidth="1"/>
    <col min="5" max="5" width="57.28515625" style="64" customWidth="1"/>
    <col min="6" max="6" width="10.7109375" style="65" bestFit="1" customWidth="1"/>
    <col min="7" max="7" width="7.7109375" style="65" customWidth="1"/>
    <col min="8" max="8" width="0.7109375" style="65" customWidth="1"/>
    <col min="9" max="9" width="7.7109375" style="65" customWidth="1"/>
    <col min="10" max="10" width="13.7109375" style="65" customWidth="1"/>
    <col min="11" max="11" width="0.7109375" style="65" customWidth="1"/>
    <col min="12" max="12" width="13.7109375" style="65" customWidth="1"/>
    <col min="13" max="13" width="30.28515625" style="65" customWidth="1"/>
    <col min="14" max="14" width="0.7109375" style="64" customWidth="1"/>
    <col min="15" max="15" width="14.28515625" style="64" hidden="1" customWidth="1"/>
    <col min="16" max="17" width="0" style="64" hidden="1" customWidth="1"/>
    <col min="18" max="44" width="11.42578125" style="64"/>
    <col min="45" max="45" width="0.7109375" style="64" customWidth="1"/>
    <col min="46" max="46" width="15.140625" style="64" customWidth="1"/>
    <col min="47" max="47" width="0.7109375" style="64" customWidth="1"/>
    <col min="48" max="48" width="56.140625" style="64" customWidth="1"/>
    <col min="49" max="49" width="0.7109375" style="64" customWidth="1"/>
    <col min="50" max="50" width="9.140625" style="64" customWidth="1"/>
    <col min="51" max="51" width="6" style="64" customWidth="1"/>
    <col min="52" max="52" width="0.7109375" style="64" customWidth="1"/>
    <col min="53" max="53" width="7.140625" style="64" customWidth="1"/>
    <col min="54" max="54" width="6.5703125" style="64" customWidth="1"/>
    <col min="55" max="55" width="0.7109375" style="64" customWidth="1"/>
    <col min="56" max="56" width="7.85546875" style="64" customWidth="1"/>
    <col min="57" max="57" width="10.5703125" style="64" customWidth="1"/>
    <col min="58" max="58" width="0.7109375" style="64" customWidth="1"/>
    <col min="59" max="300" width="11.42578125" style="64"/>
    <col min="301" max="301" width="0.7109375" style="64" customWidth="1"/>
    <col min="302" max="302" width="15.140625" style="64" customWidth="1"/>
    <col min="303" max="303" width="0.7109375" style="64" customWidth="1"/>
    <col min="304" max="304" width="56.140625" style="64" customWidth="1"/>
    <col min="305" max="305" width="0.7109375" style="64" customWidth="1"/>
    <col min="306" max="306" width="9.140625" style="64" customWidth="1"/>
    <col min="307" max="307" width="6" style="64" customWidth="1"/>
    <col min="308" max="308" width="0.7109375" style="64" customWidth="1"/>
    <col min="309" max="309" width="7.140625" style="64" customWidth="1"/>
    <col min="310" max="310" width="6.5703125" style="64" customWidth="1"/>
    <col min="311" max="311" width="0.7109375" style="64" customWidth="1"/>
    <col min="312" max="312" width="7.85546875" style="64" customWidth="1"/>
    <col min="313" max="313" width="10.5703125" style="64" customWidth="1"/>
    <col min="314" max="314" width="0.7109375" style="64" customWidth="1"/>
    <col min="315" max="556" width="11.42578125" style="64"/>
    <col min="557" max="557" width="0.7109375" style="64" customWidth="1"/>
    <col min="558" max="558" width="15.140625" style="64" customWidth="1"/>
    <col min="559" max="559" width="0.7109375" style="64" customWidth="1"/>
    <col min="560" max="560" width="56.140625" style="64" customWidth="1"/>
    <col min="561" max="561" width="0.7109375" style="64" customWidth="1"/>
    <col min="562" max="562" width="9.140625" style="64" customWidth="1"/>
    <col min="563" max="563" width="6" style="64" customWidth="1"/>
    <col min="564" max="564" width="0.7109375" style="64" customWidth="1"/>
    <col min="565" max="565" width="7.140625" style="64" customWidth="1"/>
    <col min="566" max="566" width="6.5703125" style="64" customWidth="1"/>
    <col min="567" max="567" width="0.7109375" style="64" customWidth="1"/>
    <col min="568" max="568" width="7.85546875" style="64" customWidth="1"/>
    <col min="569" max="569" width="10.5703125" style="64" customWidth="1"/>
    <col min="570" max="570" width="0.7109375" style="64" customWidth="1"/>
    <col min="571" max="812" width="11.42578125" style="64"/>
    <col min="813" max="813" width="0.7109375" style="64" customWidth="1"/>
    <col min="814" max="814" width="15.140625" style="64" customWidth="1"/>
    <col min="815" max="815" width="0.7109375" style="64" customWidth="1"/>
    <col min="816" max="816" width="56.140625" style="64" customWidth="1"/>
    <col min="817" max="817" width="0.7109375" style="64" customWidth="1"/>
    <col min="818" max="818" width="9.140625" style="64" customWidth="1"/>
    <col min="819" max="819" width="6" style="64" customWidth="1"/>
    <col min="820" max="820" width="0.7109375" style="64" customWidth="1"/>
    <col min="821" max="821" width="7.140625" style="64" customWidth="1"/>
    <col min="822" max="822" width="6.5703125" style="64" customWidth="1"/>
    <col min="823" max="823" width="0.7109375" style="64" customWidth="1"/>
    <col min="824" max="824" width="7.85546875" style="64" customWidth="1"/>
    <col min="825" max="825" width="10.5703125" style="64" customWidth="1"/>
    <col min="826" max="826" width="0.7109375" style="64" customWidth="1"/>
    <col min="827" max="1068" width="11.42578125" style="64"/>
    <col min="1069" max="1069" width="0.7109375" style="64" customWidth="1"/>
    <col min="1070" max="1070" width="15.140625" style="64" customWidth="1"/>
    <col min="1071" max="1071" width="0.7109375" style="64" customWidth="1"/>
    <col min="1072" max="1072" width="56.140625" style="64" customWidth="1"/>
    <col min="1073" max="1073" width="0.7109375" style="64" customWidth="1"/>
    <col min="1074" max="1074" width="9.140625" style="64" customWidth="1"/>
    <col min="1075" max="1075" width="6" style="64" customWidth="1"/>
    <col min="1076" max="1076" width="0.7109375" style="64" customWidth="1"/>
    <col min="1077" max="1077" width="7.140625" style="64" customWidth="1"/>
    <col min="1078" max="1078" width="6.5703125" style="64" customWidth="1"/>
    <col min="1079" max="1079" width="0.7109375" style="64" customWidth="1"/>
    <col min="1080" max="1080" width="7.85546875" style="64" customWidth="1"/>
    <col min="1081" max="1081" width="10.5703125" style="64" customWidth="1"/>
    <col min="1082" max="1082" width="0.7109375" style="64" customWidth="1"/>
    <col min="1083" max="1324" width="11.42578125" style="64"/>
    <col min="1325" max="1325" width="0.7109375" style="64" customWidth="1"/>
    <col min="1326" max="1326" width="15.140625" style="64" customWidth="1"/>
    <col min="1327" max="1327" width="0.7109375" style="64" customWidth="1"/>
    <col min="1328" max="1328" width="56.140625" style="64" customWidth="1"/>
    <col min="1329" max="1329" width="0.7109375" style="64" customWidth="1"/>
    <col min="1330" max="1330" width="9.140625" style="64" customWidth="1"/>
    <col min="1331" max="1331" width="6" style="64" customWidth="1"/>
    <col min="1332" max="1332" width="0.7109375" style="64" customWidth="1"/>
    <col min="1333" max="1333" width="7.140625" style="64" customWidth="1"/>
    <col min="1334" max="1334" width="6.5703125" style="64" customWidth="1"/>
    <col min="1335" max="1335" width="0.7109375" style="64" customWidth="1"/>
    <col min="1336" max="1336" width="7.85546875" style="64" customWidth="1"/>
    <col min="1337" max="1337" width="10.5703125" style="64" customWidth="1"/>
    <col min="1338" max="1338" width="0.7109375" style="64" customWidth="1"/>
    <col min="1339" max="1580" width="11.42578125" style="64"/>
    <col min="1581" max="1581" width="0.7109375" style="64" customWidth="1"/>
    <col min="1582" max="1582" width="15.140625" style="64" customWidth="1"/>
    <col min="1583" max="1583" width="0.7109375" style="64" customWidth="1"/>
    <col min="1584" max="1584" width="56.140625" style="64" customWidth="1"/>
    <col min="1585" max="1585" width="0.7109375" style="64" customWidth="1"/>
    <col min="1586" max="1586" width="9.140625" style="64" customWidth="1"/>
    <col min="1587" max="1587" width="6" style="64" customWidth="1"/>
    <col min="1588" max="1588" width="0.7109375" style="64" customWidth="1"/>
    <col min="1589" max="1589" width="7.140625" style="64" customWidth="1"/>
    <col min="1590" max="1590" width="6.5703125" style="64" customWidth="1"/>
    <col min="1591" max="1591" width="0.7109375" style="64" customWidth="1"/>
    <col min="1592" max="1592" width="7.85546875" style="64" customWidth="1"/>
    <col min="1593" max="1593" width="10.5703125" style="64" customWidth="1"/>
    <col min="1594" max="1594" width="0.7109375" style="64" customWidth="1"/>
    <col min="1595" max="1836" width="11.42578125" style="64"/>
    <col min="1837" max="1837" width="0.7109375" style="64" customWidth="1"/>
    <col min="1838" max="1838" width="15.140625" style="64" customWidth="1"/>
    <col min="1839" max="1839" width="0.7109375" style="64" customWidth="1"/>
    <col min="1840" max="1840" width="56.140625" style="64" customWidth="1"/>
    <col min="1841" max="1841" width="0.7109375" style="64" customWidth="1"/>
    <col min="1842" max="1842" width="9.140625" style="64" customWidth="1"/>
    <col min="1843" max="1843" width="6" style="64" customWidth="1"/>
    <col min="1844" max="1844" width="0.7109375" style="64" customWidth="1"/>
    <col min="1845" max="1845" width="7.140625" style="64" customWidth="1"/>
    <col min="1846" max="1846" width="6.5703125" style="64" customWidth="1"/>
    <col min="1847" max="1847" width="0.7109375" style="64" customWidth="1"/>
    <col min="1848" max="1848" width="7.85546875" style="64" customWidth="1"/>
    <col min="1849" max="1849" width="10.5703125" style="64" customWidth="1"/>
    <col min="1850" max="1850" width="0.7109375" style="64" customWidth="1"/>
    <col min="1851" max="2092" width="11.42578125" style="64"/>
    <col min="2093" max="2093" width="0.7109375" style="64" customWidth="1"/>
    <col min="2094" max="2094" width="15.140625" style="64" customWidth="1"/>
    <col min="2095" max="2095" width="0.7109375" style="64" customWidth="1"/>
    <col min="2096" max="2096" width="56.140625" style="64" customWidth="1"/>
    <col min="2097" max="2097" width="0.7109375" style="64" customWidth="1"/>
    <col min="2098" max="2098" width="9.140625" style="64" customWidth="1"/>
    <col min="2099" max="2099" width="6" style="64" customWidth="1"/>
    <col min="2100" max="2100" width="0.7109375" style="64" customWidth="1"/>
    <col min="2101" max="2101" width="7.140625" style="64" customWidth="1"/>
    <col min="2102" max="2102" width="6.5703125" style="64" customWidth="1"/>
    <col min="2103" max="2103" width="0.7109375" style="64" customWidth="1"/>
    <col min="2104" max="2104" width="7.85546875" style="64" customWidth="1"/>
    <col min="2105" max="2105" width="10.5703125" style="64" customWidth="1"/>
    <col min="2106" max="2106" width="0.7109375" style="64" customWidth="1"/>
    <col min="2107" max="2348" width="11.42578125" style="64"/>
    <col min="2349" max="2349" width="0.7109375" style="64" customWidth="1"/>
    <col min="2350" max="2350" width="15.140625" style="64" customWidth="1"/>
    <col min="2351" max="2351" width="0.7109375" style="64" customWidth="1"/>
    <col min="2352" max="2352" width="56.140625" style="64" customWidth="1"/>
    <col min="2353" max="2353" width="0.7109375" style="64" customWidth="1"/>
    <col min="2354" max="2354" width="9.140625" style="64" customWidth="1"/>
    <col min="2355" max="2355" width="6" style="64" customWidth="1"/>
    <col min="2356" max="2356" width="0.7109375" style="64" customWidth="1"/>
    <col min="2357" max="2357" width="7.140625" style="64" customWidth="1"/>
    <col min="2358" max="2358" width="6.5703125" style="64" customWidth="1"/>
    <col min="2359" max="2359" width="0.7109375" style="64" customWidth="1"/>
    <col min="2360" max="2360" width="7.85546875" style="64" customWidth="1"/>
    <col min="2361" max="2361" width="10.5703125" style="64" customWidth="1"/>
    <col min="2362" max="2362" width="0.7109375" style="64" customWidth="1"/>
    <col min="2363" max="2604" width="11.42578125" style="64"/>
    <col min="2605" max="2605" width="0.7109375" style="64" customWidth="1"/>
    <col min="2606" max="2606" width="15.140625" style="64" customWidth="1"/>
    <col min="2607" max="2607" width="0.7109375" style="64" customWidth="1"/>
    <col min="2608" max="2608" width="56.140625" style="64" customWidth="1"/>
    <col min="2609" max="2609" width="0.7109375" style="64" customWidth="1"/>
    <col min="2610" max="2610" width="9.140625" style="64" customWidth="1"/>
    <col min="2611" max="2611" width="6" style="64" customWidth="1"/>
    <col min="2612" max="2612" width="0.7109375" style="64" customWidth="1"/>
    <col min="2613" max="2613" width="7.140625" style="64" customWidth="1"/>
    <col min="2614" max="2614" width="6.5703125" style="64" customWidth="1"/>
    <col min="2615" max="2615" width="0.7109375" style="64" customWidth="1"/>
    <col min="2616" max="2616" width="7.85546875" style="64" customWidth="1"/>
    <col min="2617" max="2617" width="10.5703125" style="64" customWidth="1"/>
    <col min="2618" max="2618" width="0.7109375" style="64" customWidth="1"/>
    <col min="2619" max="2860" width="11.42578125" style="64"/>
    <col min="2861" max="2861" width="0.7109375" style="64" customWidth="1"/>
    <col min="2862" max="2862" width="15.140625" style="64" customWidth="1"/>
    <col min="2863" max="2863" width="0.7109375" style="64" customWidth="1"/>
    <col min="2864" max="2864" width="56.140625" style="64" customWidth="1"/>
    <col min="2865" max="2865" width="0.7109375" style="64" customWidth="1"/>
    <col min="2866" max="2866" width="9.140625" style="64" customWidth="1"/>
    <col min="2867" max="2867" width="6" style="64" customWidth="1"/>
    <col min="2868" max="2868" width="0.7109375" style="64" customWidth="1"/>
    <col min="2869" max="2869" width="7.140625" style="64" customWidth="1"/>
    <col min="2870" max="2870" width="6.5703125" style="64" customWidth="1"/>
    <col min="2871" max="2871" width="0.7109375" style="64" customWidth="1"/>
    <col min="2872" max="2872" width="7.85546875" style="64" customWidth="1"/>
    <col min="2873" max="2873" width="10.5703125" style="64" customWidth="1"/>
    <col min="2874" max="2874" width="0.7109375" style="64" customWidth="1"/>
    <col min="2875" max="3116" width="11.42578125" style="64"/>
    <col min="3117" max="3117" width="0.7109375" style="64" customWidth="1"/>
    <col min="3118" max="3118" width="15.140625" style="64" customWidth="1"/>
    <col min="3119" max="3119" width="0.7109375" style="64" customWidth="1"/>
    <col min="3120" max="3120" width="56.140625" style="64" customWidth="1"/>
    <col min="3121" max="3121" width="0.7109375" style="64" customWidth="1"/>
    <col min="3122" max="3122" width="9.140625" style="64" customWidth="1"/>
    <col min="3123" max="3123" width="6" style="64" customWidth="1"/>
    <col min="3124" max="3124" width="0.7109375" style="64" customWidth="1"/>
    <col min="3125" max="3125" width="7.140625" style="64" customWidth="1"/>
    <col min="3126" max="3126" width="6.5703125" style="64" customWidth="1"/>
    <col min="3127" max="3127" width="0.7109375" style="64" customWidth="1"/>
    <col min="3128" max="3128" width="7.85546875" style="64" customWidth="1"/>
    <col min="3129" max="3129" width="10.5703125" style="64" customWidth="1"/>
    <col min="3130" max="3130" width="0.7109375" style="64" customWidth="1"/>
    <col min="3131" max="3372" width="11.42578125" style="64"/>
    <col min="3373" max="3373" width="0.7109375" style="64" customWidth="1"/>
    <col min="3374" max="3374" width="15.140625" style="64" customWidth="1"/>
    <col min="3375" max="3375" width="0.7109375" style="64" customWidth="1"/>
    <col min="3376" max="3376" width="56.140625" style="64" customWidth="1"/>
    <col min="3377" max="3377" width="0.7109375" style="64" customWidth="1"/>
    <col min="3378" max="3378" width="9.140625" style="64" customWidth="1"/>
    <col min="3379" max="3379" width="6" style="64" customWidth="1"/>
    <col min="3380" max="3380" width="0.7109375" style="64" customWidth="1"/>
    <col min="3381" max="3381" width="7.140625" style="64" customWidth="1"/>
    <col min="3382" max="3382" width="6.5703125" style="64" customWidth="1"/>
    <col min="3383" max="3383" width="0.7109375" style="64" customWidth="1"/>
    <col min="3384" max="3384" width="7.85546875" style="64" customWidth="1"/>
    <col min="3385" max="3385" width="10.5703125" style="64" customWidth="1"/>
    <col min="3386" max="3386" width="0.7109375" style="64" customWidth="1"/>
    <col min="3387" max="3628" width="11.42578125" style="64"/>
    <col min="3629" max="3629" width="0.7109375" style="64" customWidth="1"/>
    <col min="3630" max="3630" width="15.140625" style="64" customWidth="1"/>
    <col min="3631" max="3631" width="0.7109375" style="64" customWidth="1"/>
    <col min="3632" max="3632" width="56.140625" style="64" customWidth="1"/>
    <col min="3633" max="3633" width="0.7109375" style="64" customWidth="1"/>
    <col min="3634" max="3634" width="9.140625" style="64" customWidth="1"/>
    <col min="3635" max="3635" width="6" style="64" customWidth="1"/>
    <col min="3636" max="3636" width="0.7109375" style="64" customWidth="1"/>
    <col min="3637" max="3637" width="7.140625" style="64" customWidth="1"/>
    <col min="3638" max="3638" width="6.5703125" style="64" customWidth="1"/>
    <col min="3639" max="3639" width="0.7109375" style="64" customWidth="1"/>
    <col min="3640" max="3640" width="7.85546875" style="64" customWidth="1"/>
    <col min="3641" max="3641" width="10.5703125" style="64" customWidth="1"/>
    <col min="3642" max="3642" width="0.7109375" style="64" customWidth="1"/>
    <col min="3643" max="3884" width="11.42578125" style="64"/>
    <col min="3885" max="3885" width="0.7109375" style="64" customWidth="1"/>
    <col min="3886" max="3886" width="15.140625" style="64" customWidth="1"/>
    <col min="3887" max="3887" width="0.7109375" style="64" customWidth="1"/>
    <col min="3888" max="3888" width="56.140625" style="64" customWidth="1"/>
    <col min="3889" max="3889" width="0.7109375" style="64" customWidth="1"/>
    <col min="3890" max="3890" width="9.140625" style="64" customWidth="1"/>
    <col min="3891" max="3891" width="6" style="64" customWidth="1"/>
    <col min="3892" max="3892" width="0.7109375" style="64" customWidth="1"/>
    <col min="3893" max="3893" width="7.140625" style="64" customWidth="1"/>
    <col min="3894" max="3894" width="6.5703125" style="64" customWidth="1"/>
    <col min="3895" max="3895" width="0.7109375" style="64" customWidth="1"/>
    <col min="3896" max="3896" width="7.85546875" style="64" customWidth="1"/>
    <col min="3897" max="3897" width="10.5703125" style="64" customWidth="1"/>
    <col min="3898" max="3898" width="0.7109375" style="64" customWidth="1"/>
    <col min="3899" max="4140" width="11.42578125" style="64"/>
    <col min="4141" max="4141" width="0.7109375" style="64" customWidth="1"/>
    <col min="4142" max="4142" width="15.140625" style="64" customWidth="1"/>
    <col min="4143" max="4143" width="0.7109375" style="64" customWidth="1"/>
    <col min="4144" max="4144" width="56.140625" style="64" customWidth="1"/>
    <col min="4145" max="4145" width="0.7109375" style="64" customWidth="1"/>
    <col min="4146" max="4146" width="9.140625" style="64" customWidth="1"/>
    <col min="4147" max="4147" width="6" style="64" customWidth="1"/>
    <col min="4148" max="4148" width="0.7109375" style="64" customWidth="1"/>
    <col min="4149" max="4149" width="7.140625" style="64" customWidth="1"/>
    <col min="4150" max="4150" width="6.5703125" style="64" customWidth="1"/>
    <col min="4151" max="4151" width="0.7109375" style="64" customWidth="1"/>
    <col min="4152" max="4152" width="7.85546875" style="64" customWidth="1"/>
    <col min="4153" max="4153" width="10.5703125" style="64" customWidth="1"/>
    <col min="4154" max="4154" width="0.7109375" style="64" customWidth="1"/>
    <col min="4155" max="4396" width="11.42578125" style="64"/>
    <col min="4397" max="4397" width="0.7109375" style="64" customWidth="1"/>
    <col min="4398" max="4398" width="15.140625" style="64" customWidth="1"/>
    <col min="4399" max="4399" width="0.7109375" style="64" customWidth="1"/>
    <col min="4400" max="4400" width="56.140625" style="64" customWidth="1"/>
    <col min="4401" max="4401" width="0.7109375" style="64" customWidth="1"/>
    <col min="4402" max="4402" width="9.140625" style="64" customWidth="1"/>
    <col min="4403" max="4403" width="6" style="64" customWidth="1"/>
    <col min="4404" max="4404" width="0.7109375" style="64" customWidth="1"/>
    <col min="4405" max="4405" width="7.140625" style="64" customWidth="1"/>
    <col min="4406" max="4406" width="6.5703125" style="64" customWidth="1"/>
    <col min="4407" max="4407" width="0.7109375" style="64" customWidth="1"/>
    <col min="4408" max="4408" width="7.85546875" style="64" customWidth="1"/>
    <col min="4409" max="4409" width="10.5703125" style="64" customWidth="1"/>
    <col min="4410" max="4410" width="0.7109375" style="64" customWidth="1"/>
    <col min="4411" max="4652" width="11.42578125" style="64"/>
    <col min="4653" max="4653" width="0.7109375" style="64" customWidth="1"/>
    <col min="4654" max="4654" width="15.140625" style="64" customWidth="1"/>
    <col min="4655" max="4655" width="0.7109375" style="64" customWidth="1"/>
    <col min="4656" max="4656" width="56.140625" style="64" customWidth="1"/>
    <col min="4657" max="4657" width="0.7109375" style="64" customWidth="1"/>
    <col min="4658" max="4658" width="9.140625" style="64" customWidth="1"/>
    <col min="4659" max="4659" width="6" style="64" customWidth="1"/>
    <col min="4660" max="4660" width="0.7109375" style="64" customWidth="1"/>
    <col min="4661" max="4661" width="7.140625" style="64" customWidth="1"/>
    <col min="4662" max="4662" width="6.5703125" style="64" customWidth="1"/>
    <col min="4663" max="4663" width="0.7109375" style="64" customWidth="1"/>
    <col min="4664" max="4664" width="7.85546875" style="64" customWidth="1"/>
    <col min="4665" max="4665" width="10.5703125" style="64" customWidth="1"/>
    <col min="4666" max="4666" width="0.7109375" style="64" customWidth="1"/>
    <col min="4667" max="4908" width="11.42578125" style="64"/>
    <col min="4909" max="4909" width="0.7109375" style="64" customWidth="1"/>
    <col min="4910" max="4910" width="15.140625" style="64" customWidth="1"/>
    <col min="4911" max="4911" width="0.7109375" style="64" customWidth="1"/>
    <col min="4912" max="4912" width="56.140625" style="64" customWidth="1"/>
    <col min="4913" max="4913" width="0.7109375" style="64" customWidth="1"/>
    <col min="4914" max="4914" width="9.140625" style="64" customWidth="1"/>
    <col min="4915" max="4915" width="6" style="64" customWidth="1"/>
    <col min="4916" max="4916" width="0.7109375" style="64" customWidth="1"/>
    <col min="4917" max="4917" width="7.140625" style="64" customWidth="1"/>
    <col min="4918" max="4918" width="6.5703125" style="64" customWidth="1"/>
    <col min="4919" max="4919" width="0.7109375" style="64" customWidth="1"/>
    <col min="4920" max="4920" width="7.85546875" style="64" customWidth="1"/>
    <col min="4921" max="4921" width="10.5703125" style="64" customWidth="1"/>
    <col min="4922" max="4922" width="0.7109375" style="64" customWidth="1"/>
    <col min="4923" max="5164" width="11.42578125" style="64"/>
    <col min="5165" max="5165" width="0.7109375" style="64" customWidth="1"/>
    <col min="5166" max="5166" width="15.140625" style="64" customWidth="1"/>
    <col min="5167" max="5167" width="0.7109375" style="64" customWidth="1"/>
    <col min="5168" max="5168" width="56.140625" style="64" customWidth="1"/>
    <col min="5169" max="5169" width="0.7109375" style="64" customWidth="1"/>
    <col min="5170" max="5170" width="9.140625" style="64" customWidth="1"/>
    <col min="5171" max="5171" width="6" style="64" customWidth="1"/>
    <col min="5172" max="5172" width="0.7109375" style="64" customWidth="1"/>
    <col min="5173" max="5173" width="7.140625" style="64" customWidth="1"/>
    <col min="5174" max="5174" width="6.5703125" style="64" customWidth="1"/>
    <col min="5175" max="5175" width="0.7109375" style="64" customWidth="1"/>
    <col min="5176" max="5176" width="7.85546875" style="64" customWidth="1"/>
    <col min="5177" max="5177" width="10.5703125" style="64" customWidth="1"/>
    <col min="5178" max="5178" width="0.7109375" style="64" customWidth="1"/>
    <col min="5179" max="5420" width="11.42578125" style="64"/>
    <col min="5421" max="5421" width="0.7109375" style="64" customWidth="1"/>
    <col min="5422" max="5422" width="15.140625" style="64" customWidth="1"/>
    <col min="5423" max="5423" width="0.7109375" style="64" customWidth="1"/>
    <col min="5424" max="5424" width="56.140625" style="64" customWidth="1"/>
    <col min="5425" max="5425" width="0.7109375" style="64" customWidth="1"/>
    <col min="5426" max="5426" width="9.140625" style="64" customWidth="1"/>
    <col min="5427" max="5427" width="6" style="64" customWidth="1"/>
    <col min="5428" max="5428" width="0.7109375" style="64" customWidth="1"/>
    <col min="5429" max="5429" width="7.140625" style="64" customWidth="1"/>
    <col min="5430" max="5430" width="6.5703125" style="64" customWidth="1"/>
    <col min="5431" max="5431" width="0.7109375" style="64" customWidth="1"/>
    <col min="5432" max="5432" width="7.85546875" style="64" customWidth="1"/>
    <col min="5433" max="5433" width="10.5703125" style="64" customWidth="1"/>
    <col min="5434" max="5434" width="0.7109375" style="64" customWidth="1"/>
    <col min="5435" max="5676" width="11.42578125" style="64"/>
    <col min="5677" max="5677" width="0.7109375" style="64" customWidth="1"/>
    <col min="5678" max="5678" width="15.140625" style="64" customWidth="1"/>
    <col min="5679" max="5679" width="0.7109375" style="64" customWidth="1"/>
    <col min="5680" max="5680" width="56.140625" style="64" customWidth="1"/>
    <col min="5681" max="5681" width="0.7109375" style="64" customWidth="1"/>
    <col min="5682" max="5682" width="9.140625" style="64" customWidth="1"/>
    <col min="5683" max="5683" width="6" style="64" customWidth="1"/>
    <col min="5684" max="5684" width="0.7109375" style="64" customWidth="1"/>
    <col min="5685" max="5685" width="7.140625" style="64" customWidth="1"/>
    <col min="5686" max="5686" width="6.5703125" style="64" customWidth="1"/>
    <col min="5687" max="5687" width="0.7109375" style="64" customWidth="1"/>
    <col min="5688" max="5688" width="7.85546875" style="64" customWidth="1"/>
    <col min="5689" max="5689" width="10.5703125" style="64" customWidth="1"/>
    <col min="5690" max="5690" width="0.7109375" style="64" customWidth="1"/>
    <col min="5691" max="5932" width="11.42578125" style="64"/>
    <col min="5933" max="5933" width="0.7109375" style="64" customWidth="1"/>
    <col min="5934" max="5934" width="15.140625" style="64" customWidth="1"/>
    <col min="5935" max="5935" width="0.7109375" style="64" customWidth="1"/>
    <col min="5936" max="5936" width="56.140625" style="64" customWidth="1"/>
    <col min="5937" max="5937" width="0.7109375" style="64" customWidth="1"/>
    <col min="5938" max="5938" width="9.140625" style="64" customWidth="1"/>
    <col min="5939" max="5939" width="6" style="64" customWidth="1"/>
    <col min="5940" max="5940" width="0.7109375" style="64" customWidth="1"/>
    <col min="5941" max="5941" width="7.140625" style="64" customWidth="1"/>
    <col min="5942" max="5942" width="6.5703125" style="64" customWidth="1"/>
    <col min="5943" max="5943" width="0.7109375" style="64" customWidth="1"/>
    <col min="5944" max="5944" width="7.85546875" style="64" customWidth="1"/>
    <col min="5945" max="5945" width="10.5703125" style="64" customWidth="1"/>
    <col min="5946" max="5946" width="0.7109375" style="64" customWidth="1"/>
    <col min="5947" max="6188" width="11.42578125" style="64"/>
    <col min="6189" max="6189" width="0.7109375" style="64" customWidth="1"/>
    <col min="6190" max="6190" width="15.140625" style="64" customWidth="1"/>
    <col min="6191" max="6191" width="0.7109375" style="64" customWidth="1"/>
    <col min="6192" max="6192" width="56.140625" style="64" customWidth="1"/>
    <col min="6193" max="6193" width="0.7109375" style="64" customWidth="1"/>
    <col min="6194" max="6194" width="9.140625" style="64" customWidth="1"/>
    <col min="6195" max="6195" width="6" style="64" customWidth="1"/>
    <col min="6196" max="6196" width="0.7109375" style="64" customWidth="1"/>
    <col min="6197" max="6197" width="7.140625" style="64" customWidth="1"/>
    <col min="6198" max="6198" width="6.5703125" style="64" customWidth="1"/>
    <col min="6199" max="6199" width="0.7109375" style="64" customWidth="1"/>
    <col min="6200" max="6200" width="7.85546875" style="64" customWidth="1"/>
    <col min="6201" max="6201" width="10.5703125" style="64" customWidth="1"/>
    <col min="6202" max="6202" width="0.7109375" style="64" customWidth="1"/>
    <col min="6203" max="6444" width="11.42578125" style="64"/>
    <col min="6445" max="6445" width="0.7109375" style="64" customWidth="1"/>
    <col min="6446" max="6446" width="15.140625" style="64" customWidth="1"/>
    <col min="6447" max="6447" width="0.7109375" style="64" customWidth="1"/>
    <col min="6448" max="6448" width="56.140625" style="64" customWidth="1"/>
    <col min="6449" max="6449" width="0.7109375" style="64" customWidth="1"/>
    <col min="6450" max="6450" width="9.140625" style="64" customWidth="1"/>
    <col min="6451" max="6451" width="6" style="64" customWidth="1"/>
    <col min="6452" max="6452" width="0.7109375" style="64" customWidth="1"/>
    <col min="6453" max="6453" width="7.140625" style="64" customWidth="1"/>
    <col min="6454" max="6454" width="6.5703125" style="64" customWidth="1"/>
    <col min="6455" max="6455" width="0.7109375" style="64" customWidth="1"/>
    <col min="6456" max="6456" width="7.85546875" style="64" customWidth="1"/>
    <col min="6457" max="6457" width="10.5703125" style="64" customWidth="1"/>
    <col min="6458" max="6458" width="0.7109375" style="64" customWidth="1"/>
    <col min="6459" max="6700" width="11.42578125" style="64"/>
    <col min="6701" max="6701" width="0.7109375" style="64" customWidth="1"/>
    <col min="6702" max="6702" width="15.140625" style="64" customWidth="1"/>
    <col min="6703" max="6703" width="0.7109375" style="64" customWidth="1"/>
    <col min="6704" max="6704" width="56.140625" style="64" customWidth="1"/>
    <col min="6705" max="6705" width="0.7109375" style="64" customWidth="1"/>
    <col min="6706" max="6706" width="9.140625" style="64" customWidth="1"/>
    <col min="6707" max="6707" width="6" style="64" customWidth="1"/>
    <col min="6708" max="6708" width="0.7109375" style="64" customWidth="1"/>
    <col min="6709" max="6709" width="7.140625" style="64" customWidth="1"/>
    <col min="6710" max="6710" width="6.5703125" style="64" customWidth="1"/>
    <col min="6711" max="6711" width="0.7109375" style="64" customWidth="1"/>
    <col min="6712" max="6712" width="7.85546875" style="64" customWidth="1"/>
    <col min="6713" max="6713" width="10.5703125" style="64" customWidth="1"/>
    <col min="6714" max="6714" width="0.7109375" style="64" customWidth="1"/>
    <col min="6715" max="6956" width="11.42578125" style="64"/>
    <col min="6957" max="6957" width="0.7109375" style="64" customWidth="1"/>
    <col min="6958" max="6958" width="15.140625" style="64" customWidth="1"/>
    <col min="6959" max="6959" width="0.7109375" style="64" customWidth="1"/>
    <col min="6960" max="6960" width="56.140625" style="64" customWidth="1"/>
    <col min="6961" max="6961" width="0.7109375" style="64" customWidth="1"/>
    <col min="6962" max="6962" width="9.140625" style="64" customWidth="1"/>
    <col min="6963" max="6963" width="6" style="64" customWidth="1"/>
    <col min="6964" max="6964" width="0.7109375" style="64" customWidth="1"/>
    <col min="6965" max="6965" width="7.140625" style="64" customWidth="1"/>
    <col min="6966" max="6966" width="6.5703125" style="64" customWidth="1"/>
    <col min="6967" max="6967" width="0.7109375" style="64" customWidth="1"/>
    <col min="6968" max="6968" width="7.85546875" style="64" customWidth="1"/>
    <col min="6969" max="6969" width="10.5703125" style="64" customWidth="1"/>
    <col min="6970" max="6970" width="0.7109375" style="64" customWidth="1"/>
    <col min="6971" max="7212" width="11.42578125" style="64"/>
    <col min="7213" max="7213" width="0.7109375" style="64" customWidth="1"/>
    <col min="7214" max="7214" width="15.140625" style="64" customWidth="1"/>
    <col min="7215" max="7215" width="0.7109375" style="64" customWidth="1"/>
    <col min="7216" max="7216" width="56.140625" style="64" customWidth="1"/>
    <col min="7217" max="7217" width="0.7109375" style="64" customWidth="1"/>
    <col min="7218" max="7218" width="9.140625" style="64" customWidth="1"/>
    <col min="7219" max="7219" width="6" style="64" customWidth="1"/>
    <col min="7220" max="7220" width="0.7109375" style="64" customWidth="1"/>
    <col min="7221" max="7221" width="7.140625" style="64" customWidth="1"/>
    <col min="7222" max="7222" width="6.5703125" style="64" customWidth="1"/>
    <col min="7223" max="7223" width="0.7109375" style="64" customWidth="1"/>
    <col min="7224" max="7224" width="7.85546875" style="64" customWidth="1"/>
    <col min="7225" max="7225" width="10.5703125" style="64" customWidth="1"/>
    <col min="7226" max="7226" width="0.7109375" style="64" customWidth="1"/>
    <col min="7227" max="7468" width="11.42578125" style="64"/>
    <col min="7469" max="7469" width="0.7109375" style="64" customWidth="1"/>
    <col min="7470" max="7470" width="15.140625" style="64" customWidth="1"/>
    <col min="7471" max="7471" width="0.7109375" style="64" customWidth="1"/>
    <col min="7472" max="7472" width="56.140625" style="64" customWidth="1"/>
    <col min="7473" max="7473" width="0.7109375" style="64" customWidth="1"/>
    <col min="7474" max="7474" width="9.140625" style="64" customWidth="1"/>
    <col min="7475" max="7475" width="6" style="64" customWidth="1"/>
    <col min="7476" max="7476" width="0.7109375" style="64" customWidth="1"/>
    <col min="7477" max="7477" width="7.140625" style="64" customWidth="1"/>
    <col min="7478" max="7478" width="6.5703125" style="64" customWidth="1"/>
    <col min="7479" max="7479" width="0.7109375" style="64" customWidth="1"/>
    <col min="7480" max="7480" width="7.85546875" style="64" customWidth="1"/>
    <col min="7481" max="7481" width="10.5703125" style="64" customWidth="1"/>
    <col min="7482" max="7482" width="0.7109375" style="64" customWidth="1"/>
    <col min="7483" max="7724" width="11.42578125" style="64"/>
    <col min="7725" max="7725" width="0.7109375" style="64" customWidth="1"/>
    <col min="7726" max="7726" width="15.140625" style="64" customWidth="1"/>
    <col min="7727" max="7727" width="0.7109375" style="64" customWidth="1"/>
    <col min="7728" max="7728" width="56.140625" style="64" customWidth="1"/>
    <col min="7729" max="7729" width="0.7109375" style="64" customWidth="1"/>
    <col min="7730" max="7730" width="9.140625" style="64" customWidth="1"/>
    <col min="7731" max="7731" width="6" style="64" customWidth="1"/>
    <col min="7732" max="7732" width="0.7109375" style="64" customWidth="1"/>
    <col min="7733" max="7733" width="7.140625" style="64" customWidth="1"/>
    <col min="7734" max="7734" width="6.5703125" style="64" customWidth="1"/>
    <col min="7735" max="7735" width="0.7109375" style="64" customWidth="1"/>
    <col min="7736" max="7736" width="7.85546875" style="64" customWidth="1"/>
    <col min="7737" max="7737" width="10.5703125" style="64" customWidth="1"/>
    <col min="7738" max="7738" width="0.7109375" style="64" customWidth="1"/>
    <col min="7739" max="7980" width="11.42578125" style="64"/>
    <col min="7981" max="7981" width="0.7109375" style="64" customWidth="1"/>
    <col min="7982" max="7982" width="15.140625" style="64" customWidth="1"/>
    <col min="7983" max="7983" width="0.7109375" style="64" customWidth="1"/>
    <col min="7984" max="7984" width="56.140625" style="64" customWidth="1"/>
    <col min="7985" max="7985" width="0.7109375" style="64" customWidth="1"/>
    <col min="7986" max="7986" width="9.140625" style="64" customWidth="1"/>
    <col min="7987" max="7987" width="6" style="64" customWidth="1"/>
    <col min="7988" max="7988" width="0.7109375" style="64" customWidth="1"/>
    <col min="7989" max="7989" width="7.140625" style="64" customWidth="1"/>
    <col min="7990" max="7990" width="6.5703125" style="64" customWidth="1"/>
    <col min="7991" max="7991" width="0.7109375" style="64" customWidth="1"/>
    <col min="7992" max="7992" width="7.85546875" style="64" customWidth="1"/>
    <col min="7993" max="7993" width="10.5703125" style="64" customWidth="1"/>
    <col min="7994" max="7994" width="0.7109375" style="64" customWidth="1"/>
    <col min="7995" max="8236" width="11.42578125" style="64"/>
    <col min="8237" max="8237" width="0.7109375" style="64" customWidth="1"/>
    <col min="8238" max="8238" width="15.140625" style="64" customWidth="1"/>
    <col min="8239" max="8239" width="0.7109375" style="64" customWidth="1"/>
    <col min="8240" max="8240" width="56.140625" style="64" customWidth="1"/>
    <col min="8241" max="8241" width="0.7109375" style="64" customWidth="1"/>
    <col min="8242" max="8242" width="9.140625" style="64" customWidth="1"/>
    <col min="8243" max="8243" width="6" style="64" customWidth="1"/>
    <col min="8244" max="8244" width="0.7109375" style="64" customWidth="1"/>
    <col min="8245" max="8245" width="7.140625" style="64" customWidth="1"/>
    <col min="8246" max="8246" width="6.5703125" style="64" customWidth="1"/>
    <col min="8247" max="8247" width="0.7109375" style="64" customWidth="1"/>
    <col min="8248" max="8248" width="7.85546875" style="64" customWidth="1"/>
    <col min="8249" max="8249" width="10.5703125" style="64" customWidth="1"/>
    <col min="8250" max="8250" width="0.7109375" style="64" customWidth="1"/>
    <col min="8251" max="8492" width="11.42578125" style="64"/>
    <col min="8493" max="8493" width="0.7109375" style="64" customWidth="1"/>
    <col min="8494" max="8494" width="15.140625" style="64" customWidth="1"/>
    <col min="8495" max="8495" width="0.7109375" style="64" customWidth="1"/>
    <col min="8496" max="8496" width="56.140625" style="64" customWidth="1"/>
    <col min="8497" max="8497" width="0.7109375" style="64" customWidth="1"/>
    <col min="8498" max="8498" width="9.140625" style="64" customWidth="1"/>
    <col min="8499" max="8499" width="6" style="64" customWidth="1"/>
    <col min="8500" max="8500" width="0.7109375" style="64" customWidth="1"/>
    <col min="8501" max="8501" width="7.140625" style="64" customWidth="1"/>
    <col min="8502" max="8502" width="6.5703125" style="64" customWidth="1"/>
    <col min="8503" max="8503" width="0.7109375" style="64" customWidth="1"/>
    <col min="8504" max="8504" width="7.85546875" style="64" customWidth="1"/>
    <col min="8505" max="8505" width="10.5703125" style="64" customWidth="1"/>
    <col min="8506" max="8506" width="0.7109375" style="64" customWidth="1"/>
    <col min="8507" max="8748" width="11.42578125" style="64"/>
    <col min="8749" max="8749" width="0.7109375" style="64" customWidth="1"/>
    <col min="8750" max="8750" width="15.140625" style="64" customWidth="1"/>
    <col min="8751" max="8751" width="0.7109375" style="64" customWidth="1"/>
    <col min="8752" max="8752" width="56.140625" style="64" customWidth="1"/>
    <col min="8753" max="8753" width="0.7109375" style="64" customWidth="1"/>
    <col min="8754" max="8754" width="9.140625" style="64" customWidth="1"/>
    <col min="8755" max="8755" width="6" style="64" customWidth="1"/>
    <col min="8756" max="8756" width="0.7109375" style="64" customWidth="1"/>
    <col min="8757" max="8757" width="7.140625" style="64" customWidth="1"/>
    <col min="8758" max="8758" width="6.5703125" style="64" customWidth="1"/>
    <col min="8759" max="8759" width="0.7109375" style="64" customWidth="1"/>
    <col min="8760" max="8760" width="7.85546875" style="64" customWidth="1"/>
    <col min="8761" max="8761" width="10.5703125" style="64" customWidth="1"/>
    <col min="8762" max="8762" width="0.7109375" style="64" customWidth="1"/>
    <col min="8763" max="9004" width="11.42578125" style="64"/>
    <col min="9005" max="9005" width="0.7109375" style="64" customWidth="1"/>
    <col min="9006" max="9006" width="15.140625" style="64" customWidth="1"/>
    <col min="9007" max="9007" width="0.7109375" style="64" customWidth="1"/>
    <col min="9008" max="9008" width="56.140625" style="64" customWidth="1"/>
    <col min="9009" max="9009" width="0.7109375" style="64" customWidth="1"/>
    <col min="9010" max="9010" width="9.140625" style="64" customWidth="1"/>
    <col min="9011" max="9011" width="6" style="64" customWidth="1"/>
    <col min="9012" max="9012" width="0.7109375" style="64" customWidth="1"/>
    <col min="9013" max="9013" width="7.140625" style="64" customWidth="1"/>
    <col min="9014" max="9014" width="6.5703125" style="64" customWidth="1"/>
    <col min="9015" max="9015" width="0.7109375" style="64" customWidth="1"/>
    <col min="9016" max="9016" width="7.85546875" style="64" customWidth="1"/>
    <col min="9017" max="9017" width="10.5703125" style="64" customWidth="1"/>
    <col min="9018" max="9018" width="0.7109375" style="64" customWidth="1"/>
    <col min="9019" max="9260" width="11.42578125" style="64"/>
    <col min="9261" max="9261" width="0.7109375" style="64" customWidth="1"/>
    <col min="9262" max="9262" width="15.140625" style="64" customWidth="1"/>
    <col min="9263" max="9263" width="0.7109375" style="64" customWidth="1"/>
    <col min="9264" max="9264" width="56.140625" style="64" customWidth="1"/>
    <col min="9265" max="9265" width="0.7109375" style="64" customWidth="1"/>
    <col min="9266" max="9266" width="9.140625" style="64" customWidth="1"/>
    <col min="9267" max="9267" width="6" style="64" customWidth="1"/>
    <col min="9268" max="9268" width="0.7109375" style="64" customWidth="1"/>
    <col min="9269" max="9269" width="7.140625" style="64" customWidth="1"/>
    <col min="9270" max="9270" width="6.5703125" style="64" customWidth="1"/>
    <col min="9271" max="9271" width="0.7109375" style="64" customWidth="1"/>
    <col min="9272" max="9272" width="7.85546875" style="64" customWidth="1"/>
    <col min="9273" max="9273" width="10.5703125" style="64" customWidth="1"/>
    <col min="9274" max="9274" width="0.7109375" style="64" customWidth="1"/>
    <col min="9275" max="9516" width="11.42578125" style="64"/>
    <col min="9517" max="9517" width="0.7109375" style="64" customWidth="1"/>
    <col min="9518" max="9518" width="15.140625" style="64" customWidth="1"/>
    <col min="9519" max="9519" width="0.7109375" style="64" customWidth="1"/>
    <col min="9520" max="9520" width="56.140625" style="64" customWidth="1"/>
    <col min="9521" max="9521" width="0.7109375" style="64" customWidth="1"/>
    <col min="9522" max="9522" width="9.140625" style="64" customWidth="1"/>
    <col min="9523" max="9523" width="6" style="64" customWidth="1"/>
    <col min="9524" max="9524" width="0.7109375" style="64" customWidth="1"/>
    <col min="9525" max="9525" width="7.140625" style="64" customWidth="1"/>
    <col min="9526" max="9526" width="6.5703125" style="64" customWidth="1"/>
    <col min="9527" max="9527" width="0.7109375" style="64" customWidth="1"/>
    <col min="9528" max="9528" width="7.85546875" style="64" customWidth="1"/>
    <col min="9529" max="9529" width="10.5703125" style="64" customWidth="1"/>
    <col min="9530" max="9530" width="0.7109375" style="64" customWidth="1"/>
    <col min="9531" max="9772" width="11.42578125" style="64"/>
    <col min="9773" max="9773" width="0.7109375" style="64" customWidth="1"/>
    <col min="9774" max="9774" width="15.140625" style="64" customWidth="1"/>
    <col min="9775" max="9775" width="0.7109375" style="64" customWidth="1"/>
    <col min="9776" max="9776" width="56.140625" style="64" customWidth="1"/>
    <col min="9777" max="9777" width="0.7109375" style="64" customWidth="1"/>
    <col min="9778" max="9778" width="9.140625" style="64" customWidth="1"/>
    <col min="9779" max="9779" width="6" style="64" customWidth="1"/>
    <col min="9780" max="9780" width="0.7109375" style="64" customWidth="1"/>
    <col min="9781" max="9781" width="7.140625" style="64" customWidth="1"/>
    <col min="9782" max="9782" width="6.5703125" style="64" customWidth="1"/>
    <col min="9783" max="9783" width="0.7109375" style="64" customWidth="1"/>
    <col min="9784" max="9784" width="7.85546875" style="64" customWidth="1"/>
    <col min="9785" max="9785" width="10.5703125" style="64" customWidth="1"/>
    <col min="9786" max="9786" width="0.7109375" style="64" customWidth="1"/>
    <col min="9787" max="10028" width="11.42578125" style="64"/>
    <col min="10029" max="10029" width="0.7109375" style="64" customWidth="1"/>
    <col min="10030" max="10030" width="15.140625" style="64" customWidth="1"/>
    <col min="10031" max="10031" width="0.7109375" style="64" customWidth="1"/>
    <col min="10032" max="10032" width="56.140625" style="64" customWidth="1"/>
    <col min="10033" max="10033" width="0.7109375" style="64" customWidth="1"/>
    <col min="10034" max="10034" width="9.140625" style="64" customWidth="1"/>
    <col min="10035" max="10035" width="6" style="64" customWidth="1"/>
    <col min="10036" max="10036" width="0.7109375" style="64" customWidth="1"/>
    <col min="10037" max="10037" width="7.140625" style="64" customWidth="1"/>
    <col min="10038" max="10038" width="6.5703125" style="64" customWidth="1"/>
    <col min="10039" max="10039" width="0.7109375" style="64" customWidth="1"/>
    <col min="10040" max="10040" width="7.85546875" style="64" customWidth="1"/>
    <col min="10041" max="10041" width="10.5703125" style="64" customWidth="1"/>
    <col min="10042" max="10042" width="0.7109375" style="64" customWidth="1"/>
    <col min="10043" max="10284" width="11.42578125" style="64"/>
    <col min="10285" max="10285" width="0.7109375" style="64" customWidth="1"/>
    <col min="10286" max="10286" width="15.140625" style="64" customWidth="1"/>
    <col min="10287" max="10287" width="0.7109375" style="64" customWidth="1"/>
    <col min="10288" max="10288" width="56.140625" style="64" customWidth="1"/>
    <col min="10289" max="10289" width="0.7109375" style="64" customWidth="1"/>
    <col min="10290" max="10290" width="9.140625" style="64" customWidth="1"/>
    <col min="10291" max="10291" width="6" style="64" customWidth="1"/>
    <col min="10292" max="10292" width="0.7109375" style="64" customWidth="1"/>
    <col min="10293" max="10293" width="7.140625" style="64" customWidth="1"/>
    <col min="10294" max="10294" width="6.5703125" style="64" customWidth="1"/>
    <col min="10295" max="10295" width="0.7109375" style="64" customWidth="1"/>
    <col min="10296" max="10296" width="7.85546875" style="64" customWidth="1"/>
    <col min="10297" max="10297" width="10.5703125" style="64" customWidth="1"/>
    <col min="10298" max="10298" width="0.7109375" style="64" customWidth="1"/>
    <col min="10299" max="10540" width="11.42578125" style="64"/>
    <col min="10541" max="10541" width="0.7109375" style="64" customWidth="1"/>
    <col min="10542" max="10542" width="15.140625" style="64" customWidth="1"/>
    <col min="10543" max="10543" width="0.7109375" style="64" customWidth="1"/>
    <col min="10544" max="10544" width="56.140625" style="64" customWidth="1"/>
    <col min="10545" max="10545" width="0.7109375" style="64" customWidth="1"/>
    <col min="10546" max="10546" width="9.140625" style="64" customWidth="1"/>
    <col min="10547" max="10547" width="6" style="64" customWidth="1"/>
    <col min="10548" max="10548" width="0.7109375" style="64" customWidth="1"/>
    <col min="10549" max="10549" width="7.140625" style="64" customWidth="1"/>
    <col min="10550" max="10550" width="6.5703125" style="64" customWidth="1"/>
    <col min="10551" max="10551" width="0.7109375" style="64" customWidth="1"/>
    <col min="10552" max="10552" width="7.85546875" style="64" customWidth="1"/>
    <col min="10553" max="10553" width="10.5703125" style="64" customWidth="1"/>
    <col min="10554" max="10554" width="0.7109375" style="64" customWidth="1"/>
    <col min="10555" max="10796" width="11.42578125" style="64"/>
    <col min="10797" max="10797" width="0.7109375" style="64" customWidth="1"/>
    <col min="10798" max="10798" width="15.140625" style="64" customWidth="1"/>
    <col min="10799" max="10799" width="0.7109375" style="64" customWidth="1"/>
    <col min="10800" max="10800" width="56.140625" style="64" customWidth="1"/>
    <col min="10801" max="10801" width="0.7109375" style="64" customWidth="1"/>
    <col min="10802" max="10802" width="9.140625" style="64" customWidth="1"/>
    <col min="10803" max="10803" width="6" style="64" customWidth="1"/>
    <col min="10804" max="10804" width="0.7109375" style="64" customWidth="1"/>
    <col min="10805" max="10805" width="7.140625" style="64" customWidth="1"/>
    <col min="10806" max="10806" width="6.5703125" style="64" customWidth="1"/>
    <col min="10807" max="10807" width="0.7109375" style="64" customWidth="1"/>
    <col min="10808" max="10808" width="7.85546875" style="64" customWidth="1"/>
    <col min="10809" max="10809" width="10.5703125" style="64" customWidth="1"/>
    <col min="10810" max="10810" width="0.7109375" style="64" customWidth="1"/>
    <col min="10811" max="11052" width="11.42578125" style="64"/>
    <col min="11053" max="11053" width="0.7109375" style="64" customWidth="1"/>
    <col min="11054" max="11054" width="15.140625" style="64" customWidth="1"/>
    <col min="11055" max="11055" width="0.7109375" style="64" customWidth="1"/>
    <col min="11056" max="11056" width="56.140625" style="64" customWidth="1"/>
    <col min="11057" max="11057" width="0.7109375" style="64" customWidth="1"/>
    <col min="11058" max="11058" width="9.140625" style="64" customWidth="1"/>
    <col min="11059" max="11059" width="6" style="64" customWidth="1"/>
    <col min="11060" max="11060" width="0.7109375" style="64" customWidth="1"/>
    <col min="11061" max="11061" width="7.140625" style="64" customWidth="1"/>
    <col min="11062" max="11062" width="6.5703125" style="64" customWidth="1"/>
    <col min="11063" max="11063" width="0.7109375" style="64" customWidth="1"/>
    <col min="11064" max="11064" width="7.85546875" style="64" customWidth="1"/>
    <col min="11065" max="11065" width="10.5703125" style="64" customWidth="1"/>
    <col min="11066" max="11066" width="0.7109375" style="64" customWidth="1"/>
    <col min="11067" max="11308" width="11.42578125" style="64"/>
    <col min="11309" max="11309" width="0.7109375" style="64" customWidth="1"/>
    <col min="11310" max="11310" width="15.140625" style="64" customWidth="1"/>
    <col min="11311" max="11311" width="0.7109375" style="64" customWidth="1"/>
    <col min="11312" max="11312" width="56.140625" style="64" customWidth="1"/>
    <col min="11313" max="11313" width="0.7109375" style="64" customWidth="1"/>
    <col min="11314" max="11314" width="9.140625" style="64" customWidth="1"/>
    <col min="11315" max="11315" width="6" style="64" customWidth="1"/>
    <col min="11316" max="11316" width="0.7109375" style="64" customWidth="1"/>
    <col min="11317" max="11317" width="7.140625" style="64" customWidth="1"/>
    <col min="11318" max="11318" width="6.5703125" style="64" customWidth="1"/>
    <col min="11319" max="11319" width="0.7109375" style="64" customWidth="1"/>
    <col min="11320" max="11320" width="7.85546875" style="64" customWidth="1"/>
    <col min="11321" max="11321" width="10.5703125" style="64" customWidth="1"/>
    <col min="11322" max="11322" width="0.7109375" style="64" customWidth="1"/>
    <col min="11323" max="11564" width="11.42578125" style="64"/>
    <col min="11565" max="11565" width="0.7109375" style="64" customWidth="1"/>
    <col min="11566" max="11566" width="15.140625" style="64" customWidth="1"/>
    <col min="11567" max="11567" width="0.7109375" style="64" customWidth="1"/>
    <col min="11568" max="11568" width="56.140625" style="64" customWidth="1"/>
    <col min="11569" max="11569" width="0.7109375" style="64" customWidth="1"/>
    <col min="11570" max="11570" width="9.140625" style="64" customWidth="1"/>
    <col min="11571" max="11571" width="6" style="64" customWidth="1"/>
    <col min="11572" max="11572" width="0.7109375" style="64" customWidth="1"/>
    <col min="11573" max="11573" width="7.140625" style="64" customWidth="1"/>
    <col min="11574" max="11574" width="6.5703125" style="64" customWidth="1"/>
    <col min="11575" max="11575" width="0.7109375" style="64" customWidth="1"/>
    <col min="11576" max="11576" width="7.85546875" style="64" customWidth="1"/>
    <col min="11577" max="11577" width="10.5703125" style="64" customWidth="1"/>
    <col min="11578" max="11578" width="0.7109375" style="64" customWidth="1"/>
    <col min="11579" max="11820" width="11.42578125" style="64"/>
    <col min="11821" max="11821" width="0.7109375" style="64" customWidth="1"/>
    <col min="11822" max="11822" width="15.140625" style="64" customWidth="1"/>
    <col min="11823" max="11823" width="0.7109375" style="64" customWidth="1"/>
    <col min="11824" max="11824" width="56.140625" style="64" customWidth="1"/>
    <col min="11825" max="11825" width="0.7109375" style="64" customWidth="1"/>
    <col min="11826" max="11826" width="9.140625" style="64" customWidth="1"/>
    <col min="11827" max="11827" width="6" style="64" customWidth="1"/>
    <col min="11828" max="11828" width="0.7109375" style="64" customWidth="1"/>
    <col min="11829" max="11829" width="7.140625" style="64" customWidth="1"/>
    <col min="11830" max="11830" width="6.5703125" style="64" customWidth="1"/>
    <col min="11831" max="11831" width="0.7109375" style="64" customWidth="1"/>
    <col min="11832" max="11832" width="7.85546875" style="64" customWidth="1"/>
    <col min="11833" max="11833" width="10.5703125" style="64" customWidth="1"/>
    <col min="11834" max="11834" width="0.7109375" style="64" customWidth="1"/>
    <col min="11835" max="12076" width="11.42578125" style="64"/>
    <col min="12077" max="12077" width="0.7109375" style="64" customWidth="1"/>
    <col min="12078" max="12078" width="15.140625" style="64" customWidth="1"/>
    <col min="12079" max="12079" width="0.7109375" style="64" customWidth="1"/>
    <col min="12080" max="12080" width="56.140625" style="64" customWidth="1"/>
    <col min="12081" max="12081" width="0.7109375" style="64" customWidth="1"/>
    <col min="12082" max="12082" width="9.140625" style="64" customWidth="1"/>
    <col min="12083" max="12083" width="6" style="64" customWidth="1"/>
    <col min="12084" max="12084" width="0.7109375" style="64" customWidth="1"/>
    <col min="12085" max="12085" width="7.140625" style="64" customWidth="1"/>
    <col min="12086" max="12086" width="6.5703125" style="64" customWidth="1"/>
    <col min="12087" max="12087" width="0.7109375" style="64" customWidth="1"/>
    <col min="12088" max="12088" width="7.85546875" style="64" customWidth="1"/>
    <col min="12089" max="12089" width="10.5703125" style="64" customWidth="1"/>
    <col min="12090" max="12090" width="0.7109375" style="64" customWidth="1"/>
    <col min="12091" max="12332" width="11.42578125" style="64"/>
    <col min="12333" max="12333" width="0.7109375" style="64" customWidth="1"/>
    <col min="12334" max="12334" width="15.140625" style="64" customWidth="1"/>
    <col min="12335" max="12335" width="0.7109375" style="64" customWidth="1"/>
    <col min="12336" max="12336" width="56.140625" style="64" customWidth="1"/>
    <col min="12337" max="12337" width="0.7109375" style="64" customWidth="1"/>
    <col min="12338" max="12338" width="9.140625" style="64" customWidth="1"/>
    <col min="12339" max="12339" width="6" style="64" customWidth="1"/>
    <col min="12340" max="12340" width="0.7109375" style="64" customWidth="1"/>
    <col min="12341" max="12341" width="7.140625" style="64" customWidth="1"/>
    <col min="12342" max="12342" width="6.5703125" style="64" customWidth="1"/>
    <col min="12343" max="12343" width="0.7109375" style="64" customWidth="1"/>
    <col min="12344" max="12344" width="7.85546875" style="64" customWidth="1"/>
    <col min="12345" max="12345" width="10.5703125" style="64" customWidth="1"/>
    <col min="12346" max="12346" width="0.7109375" style="64" customWidth="1"/>
    <col min="12347" max="12588" width="11.42578125" style="64"/>
    <col min="12589" max="12589" width="0.7109375" style="64" customWidth="1"/>
    <col min="12590" max="12590" width="15.140625" style="64" customWidth="1"/>
    <col min="12591" max="12591" width="0.7109375" style="64" customWidth="1"/>
    <col min="12592" max="12592" width="56.140625" style="64" customWidth="1"/>
    <col min="12593" max="12593" width="0.7109375" style="64" customWidth="1"/>
    <col min="12594" max="12594" width="9.140625" style="64" customWidth="1"/>
    <col min="12595" max="12595" width="6" style="64" customWidth="1"/>
    <col min="12596" max="12596" width="0.7109375" style="64" customWidth="1"/>
    <col min="12597" max="12597" width="7.140625" style="64" customWidth="1"/>
    <col min="12598" max="12598" width="6.5703125" style="64" customWidth="1"/>
    <col min="12599" max="12599" width="0.7109375" style="64" customWidth="1"/>
    <col min="12600" max="12600" width="7.85546875" style="64" customWidth="1"/>
    <col min="12601" max="12601" width="10.5703125" style="64" customWidth="1"/>
    <col min="12602" max="12602" width="0.7109375" style="64" customWidth="1"/>
    <col min="12603" max="12844" width="11.42578125" style="64"/>
    <col min="12845" max="12845" width="0.7109375" style="64" customWidth="1"/>
    <col min="12846" max="12846" width="15.140625" style="64" customWidth="1"/>
    <col min="12847" max="12847" width="0.7109375" style="64" customWidth="1"/>
    <col min="12848" max="12848" width="56.140625" style="64" customWidth="1"/>
    <col min="12849" max="12849" width="0.7109375" style="64" customWidth="1"/>
    <col min="12850" max="12850" width="9.140625" style="64" customWidth="1"/>
    <col min="12851" max="12851" width="6" style="64" customWidth="1"/>
    <col min="12852" max="12852" width="0.7109375" style="64" customWidth="1"/>
    <col min="12853" max="12853" width="7.140625" style="64" customWidth="1"/>
    <col min="12854" max="12854" width="6.5703125" style="64" customWidth="1"/>
    <col min="12855" max="12855" width="0.7109375" style="64" customWidth="1"/>
    <col min="12856" max="12856" width="7.85546875" style="64" customWidth="1"/>
    <col min="12857" max="12857" width="10.5703125" style="64" customWidth="1"/>
    <col min="12858" max="12858" width="0.7109375" style="64" customWidth="1"/>
    <col min="12859" max="13100" width="11.42578125" style="64"/>
    <col min="13101" max="13101" width="0.7109375" style="64" customWidth="1"/>
    <col min="13102" max="13102" width="15.140625" style="64" customWidth="1"/>
    <col min="13103" max="13103" width="0.7109375" style="64" customWidth="1"/>
    <col min="13104" max="13104" width="56.140625" style="64" customWidth="1"/>
    <col min="13105" max="13105" width="0.7109375" style="64" customWidth="1"/>
    <col min="13106" max="13106" width="9.140625" style="64" customWidth="1"/>
    <col min="13107" max="13107" width="6" style="64" customWidth="1"/>
    <col min="13108" max="13108" width="0.7109375" style="64" customWidth="1"/>
    <col min="13109" max="13109" width="7.140625" style="64" customWidth="1"/>
    <col min="13110" max="13110" width="6.5703125" style="64" customWidth="1"/>
    <col min="13111" max="13111" width="0.7109375" style="64" customWidth="1"/>
    <col min="13112" max="13112" width="7.85546875" style="64" customWidth="1"/>
    <col min="13113" max="13113" width="10.5703125" style="64" customWidth="1"/>
    <col min="13114" max="13114" width="0.7109375" style="64" customWidth="1"/>
    <col min="13115" max="13356" width="11.42578125" style="64"/>
    <col min="13357" max="13357" width="0.7109375" style="64" customWidth="1"/>
    <col min="13358" max="13358" width="15.140625" style="64" customWidth="1"/>
    <col min="13359" max="13359" width="0.7109375" style="64" customWidth="1"/>
    <col min="13360" max="13360" width="56.140625" style="64" customWidth="1"/>
    <col min="13361" max="13361" width="0.7109375" style="64" customWidth="1"/>
    <col min="13362" max="13362" width="9.140625" style="64" customWidth="1"/>
    <col min="13363" max="13363" width="6" style="64" customWidth="1"/>
    <col min="13364" max="13364" width="0.7109375" style="64" customWidth="1"/>
    <col min="13365" max="13365" width="7.140625" style="64" customWidth="1"/>
    <col min="13366" max="13366" width="6.5703125" style="64" customWidth="1"/>
    <col min="13367" max="13367" width="0.7109375" style="64" customWidth="1"/>
    <col min="13368" max="13368" width="7.85546875" style="64" customWidth="1"/>
    <col min="13369" max="13369" width="10.5703125" style="64" customWidth="1"/>
    <col min="13370" max="13370" width="0.7109375" style="64" customWidth="1"/>
    <col min="13371" max="13612" width="11.42578125" style="64"/>
    <col min="13613" max="13613" width="0.7109375" style="64" customWidth="1"/>
    <col min="13614" max="13614" width="15.140625" style="64" customWidth="1"/>
    <col min="13615" max="13615" width="0.7109375" style="64" customWidth="1"/>
    <col min="13616" max="13616" width="56.140625" style="64" customWidth="1"/>
    <col min="13617" max="13617" width="0.7109375" style="64" customWidth="1"/>
    <col min="13618" max="13618" width="9.140625" style="64" customWidth="1"/>
    <col min="13619" max="13619" width="6" style="64" customWidth="1"/>
    <col min="13620" max="13620" width="0.7109375" style="64" customWidth="1"/>
    <col min="13621" max="13621" width="7.140625" style="64" customWidth="1"/>
    <col min="13622" max="13622" width="6.5703125" style="64" customWidth="1"/>
    <col min="13623" max="13623" width="0.7109375" style="64" customWidth="1"/>
    <col min="13624" max="13624" width="7.85546875" style="64" customWidth="1"/>
    <col min="13625" max="13625" width="10.5703125" style="64" customWidth="1"/>
    <col min="13626" max="13626" width="0.7109375" style="64" customWidth="1"/>
    <col min="13627" max="16384" width="11.42578125" style="64"/>
  </cols>
  <sheetData>
    <row r="1" spans="1:17" s="164" customFormat="1" ht="15" customHeight="1">
      <c r="A1" s="162"/>
      <c r="B1" s="2228" t="s">
        <v>0</v>
      </c>
      <c r="C1" s="2228"/>
      <c r="D1" s="2228"/>
      <c r="E1" s="2228"/>
      <c r="F1" s="2228"/>
      <c r="G1" s="2228"/>
      <c r="H1" s="2228"/>
      <c r="I1" s="2228"/>
      <c r="J1" s="2228"/>
      <c r="K1" s="2228"/>
      <c r="L1" s="2228"/>
      <c r="M1" s="2228"/>
      <c r="N1" s="163"/>
      <c r="P1" s="164" t="s">
        <v>2808</v>
      </c>
    </row>
    <row r="2" spans="1:17" s="164" customFormat="1" ht="15" customHeight="1">
      <c r="A2" s="165"/>
      <c r="B2" s="2264" t="s">
        <v>3314</v>
      </c>
      <c r="C2" s="2264"/>
      <c r="D2" s="2264"/>
      <c r="E2" s="2264"/>
      <c r="F2" s="2264"/>
      <c r="G2" s="2264"/>
      <c r="H2" s="2264"/>
      <c r="I2" s="2264"/>
      <c r="J2" s="2264"/>
      <c r="K2" s="2264"/>
      <c r="L2" s="2264"/>
      <c r="M2" s="2264"/>
      <c r="N2" s="166"/>
      <c r="P2" s="164" t="s">
        <v>2789</v>
      </c>
    </row>
    <row r="3" spans="1:17" s="164" customFormat="1" ht="15" customHeight="1">
      <c r="A3" s="165"/>
      <c r="B3" s="2230" t="s">
        <v>3315</v>
      </c>
      <c r="C3" s="2230"/>
      <c r="D3" s="2230"/>
      <c r="E3" s="2230"/>
      <c r="F3" s="2230"/>
      <c r="G3" s="2230"/>
      <c r="H3" s="2230"/>
      <c r="I3" s="2230"/>
      <c r="J3" s="2230"/>
      <c r="K3" s="2230"/>
      <c r="L3" s="2230"/>
      <c r="M3" s="2230"/>
      <c r="N3" s="166"/>
      <c r="P3" s="164" t="s">
        <v>3269</v>
      </c>
    </row>
    <row r="4" spans="1:17" s="164" customFormat="1" ht="15" customHeight="1">
      <c r="A4" s="165"/>
      <c r="B4" s="2230" t="s">
        <v>3</v>
      </c>
      <c r="C4" s="2230"/>
      <c r="D4" s="2230"/>
      <c r="E4" s="2230"/>
      <c r="F4" s="2230"/>
      <c r="G4" s="2230"/>
      <c r="H4" s="2230"/>
      <c r="I4" s="2230"/>
      <c r="J4" s="2230"/>
      <c r="K4" s="2230"/>
      <c r="L4" s="2230"/>
      <c r="M4" s="2230"/>
      <c r="N4" s="166"/>
      <c r="P4" s="164" t="s">
        <v>3428</v>
      </c>
    </row>
    <row r="5" spans="1:17" s="164" customFormat="1" ht="15" customHeight="1">
      <c r="A5" s="165"/>
      <c r="B5" s="2230" t="s">
        <v>4</v>
      </c>
      <c r="C5" s="2230"/>
      <c r="D5" s="2230"/>
      <c r="E5" s="2230"/>
      <c r="F5" s="2230"/>
      <c r="G5" s="2230"/>
      <c r="H5" s="2230"/>
      <c r="I5" s="2230"/>
      <c r="J5" s="2230"/>
      <c r="K5" s="2230"/>
      <c r="L5" s="2230"/>
      <c r="M5" s="2230"/>
      <c r="N5" s="166"/>
    </row>
    <row r="6" spans="1:17" s="108" customFormat="1">
      <c r="A6" s="104"/>
      <c r="B6" s="441" t="s">
        <v>13</v>
      </c>
      <c r="C6" s="105"/>
      <c r="D6" s="641" t="str">
        <f>ORÇAMENTO!C6</f>
        <v>PAVIMENTAÇÃO URBANA EM SANTO ANTONIO DO LESTE</v>
      </c>
      <c r="E6" s="105"/>
      <c r="F6" s="106"/>
      <c r="G6" s="106"/>
      <c r="H6" s="106"/>
      <c r="I6" s="106"/>
      <c r="J6" s="106"/>
      <c r="K6" s="106"/>
      <c r="L6" s="106"/>
      <c r="M6" s="106"/>
      <c r="N6" s="107"/>
    </row>
    <row r="7" spans="1:17" s="108" customFormat="1">
      <c r="A7" s="109"/>
      <c r="B7" s="442" t="s">
        <v>50</v>
      </c>
      <c r="C7" s="110"/>
      <c r="D7" s="642" t="str">
        <f>ORÇAMENTO!C7</f>
        <v>AVENIDA FORTALEZA TRECHO 01</v>
      </c>
      <c r="E7" s="110"/>
      <c r="F7" s="111"/>
      <c r="G7" s="111"/>
      <c r="H7" s="111"/>
      <c r="I7" s="111"/>
      <c r="J7" s="111"/>
      <c r="K7" s="111"/>
      <c r="L7" s="111"/>
      <c r="M7" s="111"/>
      <c r="N7" s="112"/>
    </row>
    <row r="8" spans="1:17" s="108" customFormat="1">
      <c r="A8" s="109"/>
      <c r="B8" s="442" t="s">
        <v>31</v>
      </c>
      <c r="C8" s="110"/>
      <c r="D8" s="642" t="str">
        <f>ORÇAMENTO!C8</f>
        <v>PREFEITURA MUNICIPAL DE SANTO ANTONIO DO LESTE</v>
      </c>
      <c r="E8" s="110"/>
      <c r="F8" s="111"/>
      <c r="G8" s="111"/>
      <c r="H8" s="111"/>
      <c r="I8" s="111"/>
      <c r="J8" s="111"/>
      <c r="K8" s="111"/>
      <c r="L8" s="111"/>
      <c r="M8" s="111"/>
      <c r="N8" s="112"/>
    </row>
    <row r="9" spans="1:17" s="108" customFormat="1">
      <c r="A9" s="113"/>
      <c r="B9" s="443" t="s">
        <v>15</v>
      </c>
      <c r="C9" s="114"/>
      <c r="D9" s="643" t="str">
        <f>ORÇAMENTO!C9</f>
        <v>JANEIRO/2022</v>
      </c>
      <c r="E9" s="114"/>
      <c r="F9" s="115"/>
      <c r="G9" s="115"/>
      <c r="H9" s="115"/>
      <c r="I9" s="115"/>
      <c r="J9" s="115"/>
      <c r="K9" s="115"/>
      <c r="L9" s="115"/>
      <c r="M9" s="115"/>
      <c r="N9" s="116"/>
    </row>
    <row r="10" spans="1:17" s="108" customFormat="1" ht="18">
      <c r="A10" s="2231" t="s">
        <v>2790</v>
      </c>
      <c r="B10" s="2232"/>
      <c r="C10" s="2232"/>
      <c r="D10" s="2232"/>
      <c r="E10" s="2232"/>
      <c r="F10" s="2232"/>
      <c r="G10" s="2232"/>
      <c r="H10" s="2232"/>
      <c r="I10" s="2232"/>
      <c r="J10" s="2232"/>
      <c r="K10" s="2232"/>
      <c r="L10" s="2232"/>
      <c r="M10" s="2232"/>
      <c r="N10" s="2233"/>
    </row>
    <row r="11" spans="1:17" s="108" customFormat="1" ht="3.95" customHeight="1" thickBot="1">
      <c r="A11" s="117"/>
      <c r="B11" s="118"/>
      <c r="C11" s="118"/>
      <c r="D11" s="118"/>
      <c r="E11" s="118"/>
      <c r="F11" s="118"/>
      <c r="G11" s="118"/>
      <c r="H11" s="118"/>
      <c r="I11" s="118"/>
      <c r="J11" s="118"/>
      <c r="K11" s="118"/>
      <c r="L11" s="118"/>
      <c r="M11" s="119"/>
      <c r="N11" s="112"/>
    </row>
    <row r="12" spans="1:17" s="108" customFormat="1" ht="12" customHeight="1">
      <c r="A12" s="109"/>
      <c r="B12" s="120" t="s">
        <v>2793</v>
      </c>
      <c r="C12" s="110"/>
      <c r="D12" s="2218" t="s">
        <v>4291</v>
      </c>
      <c r="E12" s="2219"/>
      <c r="F12" s="2219"/>
      <c r="G12" s="2219"/>
      <c r="H12" s="2219"/>
      <c r="I12" s="2219"/>
      <c r="J12" s="2220"/>
      <c r="K12" s="111"/>
      <c r="L12" s="2224" t="s">
        <v>2792</v>
      </c>
      <c r="M12" s="2225"/>
      <c r="N12" s="112"/>
    </row>
    <row r="13" spans="1:17" s="108" customFormat="1" ht="10.5" customHeight="1">
      <c r="A13" s="109"/>
      <c r="B13" s="121"/>
      <c r="C13" s="110"/>
      <c r="D13" s="2221"/>
      <c r="E13" s="2222"/>
      <c r="F13" s="2222"/>
      <c r="G13" s="2222"/>
      <c r="H13" s="2222"/>
      <c r="I13" s="2222"/>
      <c r="J13" s="2223"/>
      <c r="K13" s="110"/>
      <c r="L13" s="2269" t="s">
        <v>3981</v>
      </c>
      <c r="M13" s="2270"/>
      <c r="N13" s="112"/>
      <c r="P13" s="2318" t="s">
        <v>74</v>
      </c>
      <c r="Q13" s="2318"/>
    </row>
    <row r="14" spans="1:17" s="108" customFormat="1" ht="3.95" customHeight="1" thickBot="1">
      <c r="A14" s="109"/>
      <c r="B14" s="110"/>
      <c r="C14" s="110"/>
      <c r="D14" s="122"/>
      <c r="E14" s="122"/>
      <c r="F14" s="111"/>
      <c r="G14" s="111"/>
      <c r="H14" s="111"/>
      <c r="I14" s="111"/>
      <c r="J14" s="111"/>
      <c r="K14" s="110"/>
      <c r="L14" s="111"/>
      <c r="M14" s="111"/>
      <c r="N14" s="112"/>
    </row>
    <row r="15" spans="1:17" s="108" customFormat="1" ht="31.5" customHeight="1">
      <c r="A15" s="109"/>
      <c r="B15" s="123" t="s">
        <v>2791</v>
      </c>
      <c r="C15" s="124"/>
      <c r="D15" s="256" t="s">
        <v>4087</v>
      </c>
      <c r="E15" s="170"/>
      <c r="F15" s="170"/>
      <c r="G15" s="171"/>
      <c r="H15" s="125"/>
      <c r="I15" s="2271" t="s">
        <v>20449</v>
      </c>
      <c r="J15" s="2272"/>
      <c r="K15" s="2272"/>
      <c r="L15" s="2272"/>
      <c r="M15" s="249" t="s">
        <v>4292</v>
      </c>
      <c r="N15" s="112"/>
    </row>
    <row r="16" spans="1:17" s="108" customFormat="1" ht="3.75" customHeight="1">
      <c r="A16" s="109"/>
      <c r="B16" s="129"/>
      <c r="C16" s="110"/>
      <c r="D16" s="110"/>
      <c r="E16" s="110"/>
      <c r="F16" s="110"/>
      <c r="G16" s="110"/>
      <c r="H16" s="110"/>
      <c r="I16" s="110"/>
      <c r="J16" s="110"/>
      <c r="K16" s="110"/>
      <c r="L16" s="110"/>
      <c r="M16" s="110"/>
      <c r="N16" s="112"/>
    </row>
    <row r="17" spans="1:14" s="108" customFormat="1" ht="12.75" customHeight="1">
      <c r="A17" s="109"/>
      <c r="B17" s="2240" t="s">
        <v>16</v>
      </c>
      <c r="C17" s="2241"/>
      <c r="D17" s="2240" t="s">
        <v>48</v>
      </c>
      <c r="E17" s="2244" t="s">
        <v>3401</v>
      </c>
      <c r="F17" s="2244" t="s">
        <v>2798</v>
      </c>
      <c r="G17" s="2246" t="s">
        <v>3402</v>
      </c>
      <c r="H17" s="2247"/>
      <c r="I17" s="2248"/>
      <c r="J17" s="130" t="s">
        <v>2796</v>
      </c>
      <c r="K17" s="130"/>
      <c r="L17" s="131"/>
      <c r="M17" s="1119" t="s">
        <v>2796</v>
      </c>
      <c r="N17" s="112"/>
    </row>
    <row r="18" spans="1:14" s="108" customFormat="1">
      <c r="A18" s="109"/>
      <c r="B18" s="2242"/>
      <c r="C18" s="2243"/>
      <c r="D18" s="2242"/>
      <c r="E18" s="2245"/>
      <c r="F18" s="2245"/>
      <c r="G18" s="2249"/>
      <c r="H18" s="2250"/>
      <c r="I18" s="2251"/>
      <c r="J18" s="133" t="s">
        <v>3403</v>
      </c>
      <c r="K18" s="133"/>
      <c r="L18" s="134"/>
      <c r="M18" s="135" t="s">
        <v>3404</v>
      </c>
      <c r="N18" s="112"/>
    </row>
    <row r="19" spans="1:14" s="108" customFormat="1" ht="24" customHeight="1">
      <c r="A19" s="109"/>
      <c r="B19" s="252">
        <v>13521</v>
      </c>
      <c r="C19" s="437"/>
      <c r="D19" s="250" t="s">
        <v>2808</v>
      </c>
      <c r="E19" s="245" t="str">
        <f>IF($D19="SERVIÇO",VLOOKUP($B19,'SERVIÇOS SINAPI JAN 22'!$B:$E,2,FALSE),IF($D19="INSUMO",VLOOKUP($B19,'INSUMOS SINAPI JAN 22'!$A:$D,2,FALSE),IF($D19="COMPOSIÇÃO",VLOOKUP($B19,COMPOSIÇÕES!$A:$D,2,FALSE))))</f>
        <v>PLACA DE ACO ESMALTADA PARA  IDENTIFICACAO DE RUA, *45 CM X 20* CM</v>
      </c>
      <c r="F19" s="246" t="str">
        <f>IF($D19="SERVIÇO",VLOOKUP($B19,'SERVIÇOS SINAPI JAN 22'!$B:$E,3,FALSE),IF($D19="INSUMO",VLOOKUP($B19,'INSUMOS SINAPI JAN 22'!$A:$D,3,FALSE),IF($D19="COMPOSIÇÃO",VLOOKUP($B19,COMPOSIÇÕES!$A:$D,3,FALSE))))</f>
        <v xml:space="preserve">UN    </v>
      </c>
      <c r="G19" s="2314">
        <v>2</v>
      </c>
      <c r="H19" s="2314"/>
      <c r="I19" s="2314"/>
      <c r="J19" s="2268">
        <f>IF($D19="SERVIÇO",VLOOKUP($B19,'SERVIÇOS SINAPI JAN 22'!$B:$E,4,FALSE),IF($D19="INSUMO",VLOOKUP($B19,'INSUMOS SINAPI JAN 22'!$A:$D,4,FALSE),IF($D19="COMPOSIÇÃO",VLOOKUP($B19,COMPOSIÇÕES!$A:$D,4,FALSE))))</f>
        <v>74.25</v>
      </c>
      <c r="K19" s="2268" t="str">
        <f>IF($B19=0,0,IF($D19="INSUMO",VLOOKUP($B19,'INSUMOS SINAPI JAN 22'!$A:$D,3,FALSE),IF($M19="SERVIÇO",VLOOKUP($B19,'SERVIÇOS SINAPI JAN 22'!$B:$E,3,FALSE))))</f>
        <v xml:space="preserve">UN    </v>
      </c>
      <c r="L19" s="2268" t="str">
        <f>IF($B19=0,0,IF($D19="INSUMO",VLOOKUP($B19,'INSUMOS SINAPI JAN 22'!$A:$D,3,FALSE),IF($M19="SERVIÇO",VLOOKUP($B19,'SERVIÇOS SINAPI JAN 22'!$B:$E,3,FALSE))))</f>
        <v xml:space="preserve">UN    </v>
      </c>
      <c r="M19" s="247">
        <f>TRUNC(G19*J19,2)</f>
        <v>148.5</v>
      </c>
      <c r="N19" s="112"/>
    </row>
    <row r="20" spans="1:14" s="108" customFormat="1">
      <c r="A20" s="109"/>
      <c r="B20" s="252" t="s">
        <v>4088</v>
      </c>
      <c r="C20" s="437"/>
      <c r="D20" s="250" t="s">
        <v>3269</v>
      </c>
      <c r="E20" s="245" t="s">
        <v>4293</v>
      </c>
      <c r="F20" s="246" t="s">
        <v>3981</v>
      </c>
      <c r="G20" s="2314">
        <v>1</v>
      </c>
      <c r="H20" s="2314"/>
      <c r="I20" s="2314"/>
      <c r="J20" s="2268">
        <f>IF($D20="SERVIÇO",VLOOKUP($B20,'SERVIÇOS SINAPI JAN 22'!$B:$E,4,FALSE),IF($D20="INSUMO",VLOOKUP($B20,'INSUMOS SINAPI JAN 22'!$A:$D,4,FALSE),IF($D20="COMPOSIÇÃO",VLOOKUP($B20,COMPOSIÇÕES!$A:$D,4,FALSE))))</f>
        <v>504.23</v>
      </c>
      <c r="K20" s="2268" t="b">
        <f>IF($B20=0,0,IF($D20="INSUMO",VLOOKUP($B20,'INSUMOS SINAPI JAN 22'!$A:$D,3,FALSE),IF($M20="SERVIÇO",VLOOKUP($B20,'SERVIÇOS SINAPI JAN 22'!$B:$E,3,FALSE))))</f>
        <v>0</v>
      </c>
      <c r="L20" s="2268" t="b">
        <f>IF($B20=0,0,IF($D20="INSUMO",VLOOKUP($B20,'INSUMOS SINAPI JAN 22'!$A:$D,3,FALSE),IF($M20="SERVIÇO",VLOOKUP($B20,'SERVIÇOS SINAPI JAN 22'!$B:$E,3,FALSE))))</f>
        <v>0</v>
      </c>
      <c r="M20" s="247">
        <f>TRUNC(G20*J20,2)</f>
        <v>504.23</v>
      </c>
      <c r="N20" s="112"/>
    </row>
    <row r="21" spans="1:14" s="108" customFormat="1" ht="24" customHeight="1">
      <c r="A21" s="109"/>
      <c r="B21" s="252">
        <v>88316</v>
      </c>
      <c r="C21" s="254"/>
      <c r="D21" s="250" t="s">
        <v>2789</v>
      </c>
      <c r="E21" s="245" t="str">
        <f>IF($D21="SERVIÇO",VLOOKUP($B21,'SERVIÇOS SINAPI JAN 22'!$B:$E,2,FALSE),IF($D21="INSUMO",VLOOKUP($B21,'INSUMOS SINAPI JAN 22'!$A:$D,2,FALSE),IF($D21="COMPOSIÇÃO",VLOOKUP($B21,COMPOSIÇÕES!$A:$D,2,FALSE))))</f>
        <v>SERVENTE COM ENCARGOS COMPLEMENTARES</v>
      </c>
      <c r="F21" s="246" t="str">
        <f>IF($D21="SERVIÇO",VLOOKUP($B21,'SERVIÇOS SINAPI JAN 22'!$B:$E,3,FALSE),IF($D21="INSUMO",VLOOKUP($B21,'INSUMOS SINAPI JAN 22'!$A:$D,3,FALSE),IF($D21="COMPOSIÇÃO",VLOOKUP($B21,COMPOSIÇÕES!$A:$D,3,FALSE))))</f>
        <v>H</v>
      </c>
      <c r="G21" s="2314">
        <v>0.2</v>
      </c>
      <c r="H21" s="2314"/>
      <c r="I21" s="2314"/>
      <c r="J21" s="2268">
        <f>IF($D21="SERVIÇO",VLOOKUP($B21,'SERVIÇOS SINAPI JAN 22'!$B:$E,4,FALSE),IF($D21="INSUMO",VLOOKUP($B21,'INSUMOS SINAPI JAN 22'!$A:$D,4,FALSE),IF($D21="COMPOSIÇÃO",VLOOKUP($B21,COMPOSIÇÕES!$A:$D,4,FALSE))))</f>
        <v>16.829999999999998</v>
      </c>
      <c r="K21" s="2268" t="b">
        <f>IF($B21=0,0,IF($D21="INSUMO",VLOOKUP($B21,'INSUMOS SINAPI JAN 22'!$A:$D,3,FALSE),IF($M21="SERVIÇO",VLOOKUP($B21,'SERVIÇOS SINAPI JAN 22'!$B:$E,3,FALSE))))</f>
        <v>0</v>
      </c>
      <c r="L21" s="2268" t="b">
        <f>IF($B21=0,0,IF($D21="INSUMO",VLOOKUP($B21,'INSUMOS SINAPI JAN 22'!$A:$D,3,FALSE),IF($M21="SERVIÇO",VLOOKUP($B21,'SERVIÇOS SINAPI JAN 22'!$B:$E,3,FALSE))))</f>
        <v>0</v>
      </c>
      <c r="M21" s="247">
        <f>TRUNC(G21*J21,2)</f>
        <v>3.36</v>
      </c>
      <c r="N21" s="112"/>
    </row>
    <row r="22" spans="1:14" s="108" customFormat="1" ht="24" customHeight="1">
      <c r="A22" s="109"/>
      <c r="B22" s="252">
        <v>88309</v>
      </c>
      <c r="C22" s="254"/>
      <c r="D22" s="250" t="s">
        <v>2789</v>
      </c>
      <c r="E22" s="245" t="str">
        <f>IF($D22="SERVIÇO",VLOOKUP($B22,'SERVIÇOS SINAPI JAN 22'!$B:$E,2,FALSE),IF($D22="INSUMO",VLOOKUP($B22,'INSUMOS SINAPI JAN 22'!$A:$D,2,FALSE),IF($D22="COMPOSIÇÃO",VLOOKUP($B22,COMPOSIÇÕES!$A:$D,2,FALSE))))</f>
        <v>PEDREIRO COM ENCARGOS COMPLEMENTARES</v>
      </c>
      <c r="F22" s="246" t="str">
        <f>IF($D22="SERVIÇO",VLOOKUP($B22,'SERVIÇOS SINAPI JAN 22'!$B:$E,3,FALSE),IF($D22="INSUMO",VLOOKUP($B22,'INSUMOS SINAPI JAN 22'!$A:$D,3,FALSE),IF($D22="COMPOSIÇÃO",VLOOKUP($B22,COMPOSIÇÕES!$A:$D,3,FALSE))))</f>
        <v>H</v>
      </c>
      <c r="G22" s="2314">
        <v>0.2</v>
      </c>
      <c r="H22" s="2314"/>
      <c r="I22" s="2314"/>
      <c r="J22" s="2268">
        <f>IF($D22="SERVIÇO",VLOOKUP($B22,'SERVIÇOS SINAPI JAN 22'!$B:$E,4,FALSE),IF($D22="INSUMO",VLOOKUP($B22,'INSUMOS SINAPI JAN 22'!$A:$D,4,FALSE),IF($D22="COMPOSIÇÃO",VLOOKUP($B22,COMPOSIÇÕES!$A:$D,4,FALSE))))</f>
        <v>21.1</v>
      </c>
      <c r="K22" s="2268" t="b">
        <f>IF($B22=0,0,IF($D22="INSUMO",VLOOKUP($B22,'INSUMOS SINAPI JAN 22'!$A:$D,3,FALSE),IF($M22="SERVIÇO",VLOOKUP($B22,'SERVIÇOS SINAPI JAN 22'!$B:$E,3,FALSE))))</f>
        <v>0</v>
      </c>
      <c r="L22" s="2268" t="b">
        <f>IF($B22=0,0,IF($D22="INSUMO",VLOOKUP($B22,'INSUMOS SINAPI JAN 22'!$A:$D,3,FALSE),IF($M22="SERVIÇO",VLOOKUP($B22,'SERVIÇOS SINAPI JAN 22'!$B:$E,3,FALSE))))</f>
        <v>0</v>
      </c>
      <c r="M22" s="247">
        <f>TRUNC(G22*J22,2)</f>
        <v>4.22</v>
      </c>
      <c r="N22" s="112"/>
    </row>
    <row r="23" spans="1:14" s="108" customFormat="1">
      <c r="A23" s="109"/>
      <c r="B23" s="2315" t="s">
        <v>3275</v>
      </c>
      <c r="C23" s="2316"/>
      <c r="D23" s="2316"/>
      <c r="E23" s="2316"/>
      <c r="F23" s="2316"/>
      <c r="G23" s="2316"/>
      <c r="H23" s="2316"/>
      <c r="I23" s="2316"/>
      <c r="J23" s="2316"/>
      <c r="K23" s="2316"/>
      <c r="L23" s="2317"/>
      <c r="M23" s="440">
        <f>SUM(M19:M22)</f>
        <v>660.31000000000006</v>
      </c>
      <c r="N23" s="112"/>
    </row>
    <row r="24" spans="1:14" s="108" customFormat="1" ht="13.5" thickBot="1">
      <c r="A24" s="109"/>
      <c r="B24" s="1214"/>
      <c r="C24" s="1214"/>
      <c r="D24" s="1214"/>
      <c r="E24" s="1214"/>
      <c r="F24" s="1215"/>
      <c r="G24" s="1215"/>
      <c r="H24" s="1215"/>
      <c r="I24" s="1215"/>
      <c r="J24" s="1215"/>
      <c r="K24" s="1215"/>
      <c r="L24" s="1215"/>
      <c r="M24" s="1215"/>
      <c r="N24" s="112"/>
    </row>
    <row r="25" spans="1:14" s="108" customFormat="1" ht="15.75" customHeight="1">
      <c r="A25" s="438"/>
      <c r="B25" s="120" t="s">
        <v>2793</v>
      </c>
      <c r="C25" s="110"/>
      <c r="D25" s="2218" t="s">
        <v>4293</v>
      </c>
      <c r="E25" s="2219"/>
      <c r="F25" s="2219"/>
      <c r="G25" s="2219"/>
      <c r="H25" s="2219"/>
      <c r="I25" s="2219"/>
      <c r="J25" s="2220"/>
      <c r="K25" s="111"/>
      <c r="L25" s="2224" t="s">
        <v>2792</v>
      </c>
      <c r="M25" s="2225"/>
      <c r="N25" s="439"/>
    </row>
    <row r="26" spans="1:14">
      <c r="A26" s="1216"/>
      <c r="B26" s="121"/>
      <c r="C26" s="110"/>
      <c r="D26" s="2221"/>
      <c r="E26" s="2222"/>
      <c r="F26" s="2222"/>
      <c r="G26" s="2222"/>
      <c r="H26" s="2222"/>
      <c r="I26" s="2222"/>
      <c r="J26" s="2223"/>
      <c r="K26" s="110"/>
      <c r="L26" s="2269" t="s">
        <v>3981</v>
      </c>
      <c r="M26" s="2270"/>
      <c r="N26" s="1217"/>
    </row>
    <row r="27" spans="1:14" ht="13.5" thickBot="1">
      <c r="A27" s="1216"/>
      <c r="B27" s="110"/>
      <c r="C27" s="110"/>
      <c r="D27" s="122"/>
      <c r="E27" s="122"/>
      <c r="F27" s="111"/>
      <c r="G27" s="111"/>
      <c r="H27" s="111"/>
      <c r="I27" s="111"/>
      <c r="J27" s="111"/>
      <c r="K27" s="110"/>
      <c r="L27" s="111"/>
      <c r="M27" s="111"/>
      <c r="N27" s="1217"/>
    </row>
    <row r="28" spans="1:14" ht="31.5" customHeight="1">
      <c r="A28" s="1216"/>
      <c r="B28" s="123" t="s">
        <v>2791</v>
      </c>
      <c r="C28" s="124"/>
      <c r="D28" s="256" t="s">
        <v>4088</v>
      </c>
      <c r="E28" s="170"/>
      <c r="F28" s="170"/>
      <c r="G28" s="171"/>
      <c r="H28" s="125"/>
      <c r="I28" s="2271" t="s">
        <v>20449</v>
      </c>
      <c r="J28" s="2272"/>
      <c r="K28" s="2272"/>
      <c r="L28" s="2272"/>
      <c r="M28" s="249" t="s">
        <v>4294</v>
      </c>
      <c r="N28" s="1217"/>
    </row>
    <row r="29" spans="1:14">
      <c r="A29" s="1216"/>
      <c r="B29" s="129"/>
      <c r="C29" s="110"/>
      <c r="D29" s="110"/>
      <c r="E29" s="110"/>
      <c r="F29" s="110"/>
      <c r="G29" s="110"/>
      <c r="H29" s="110"/>
      <c r="I29" s="110"/>
      <c r="J29" s="110"/>
      <c r="K29" s="110"/>
      <c r="L29" s="110"/>
      <c r="M29" s="110"/>
      <c r="N29" s="1217"/>
    </row>
    <row r="30" spans="1:14">
      <c r="A30" s="1216"/>
      <c r="B30" s="2240" t="s">
        <v>16</v>
      </c>
      <c r="C30" s="2241"/>
      <c r="D30" s="2240" t="s">
        <v>48</v>
      </c>
      <c r="E30" s="2244" t="s">
        <v>3401</v>
      </c>
      <c r="F30" s="2244" t="s">
        <v>2798</v>
      </c>
      <c r="G30" s="2246" t="s">
        <v>3402</v>
      </c>
      <c r="H30" s="2247"/>
      <c r="I30" s="2248"/>
      <c r="J30" s="130" t="s">
        <v>2796</v>
      </c>
      <c r="K30" s="130"/>
      <c r="L30" s="131"/>
      <c r="M30" s="1119" t="s">
        <v>2796</v>
      </c>
      <c r="N30" s="1217"/>
    </row>
    <row r="31" spans="1:14">
      <c r="A31" s="1216"/>
      <c r="B31" s="2242"/>
      <c r="C31" s="2243"/>
      <c r="D31" s="2242"/>
      <c r="E31" s="2245"/>
      <c r="F31" s="2245"/>
      <c r="G31" s="2249"/>
      <c r="H31" s="2250"/>
      <c r="I31" s="2251"/>
      <c r="J31" s="133" t="s">
        <v>3403</v>
      </c>
      <c r="K31" s="133"/>
      <c r="L31" s="134"/>
      <c r="M31" s="135" t="s">
        <v>3404</v>
      </c>
      <c r="N31" s="1217"/>
    </row>
    <row r="32" spans="1:14" ht="24">
      <c r="A32" s="1216"/>
      <c r="B32" s="252">
        <v>21013</v>
      </c>
      <c r="C32" s="437"/>
      <c r="D32" s="250" t="s">
        <v>2808</v>
      </c>
      <c r="E32" s="245" t="str">
        <f>IF($D32="SERVIÇO",VLOOKUP($B32,'SERVIÇOS SINAPI JAN 22'!$B:$E,2,FALSE),IF($D32="INSUMO",VLOOKUP($B32,'INSUMOS SINAPI JAN 22'!$A:$D,2,FALSE),IF($D32="COMPOSIÇÃO",VLOOKUP($B32,COMPOSIÇÕES!$A:$D,2,FALSE))))</f>
        <v>TUBO ACO GALVANIZADO COM COSTURA, CLASSE LEVE, DN 50 MM ( 2"),  E = 3,00 MM,  *4,40* KG/M (NBR 5580)</v>
      </c>
      <c r="F32" s="246" t="str">
        <f>IF($D32="SERVIÇO",VLOOKUP($B32,'SERVIÇOS SINAPI JAN 22'!$B:$E,3,FALSE),IF($D32="INSUMO",VLOOKUP($B32,'INSUMOS SINAPI JAN 22'!$A:$D,3,FALSE),IF($D32="COMPOSIÇÃO",VLOOKUP($B32,COMPOSIÇÕES!$A:$D,3,FALSE))))</f>
        <v xml:space="preserve">M     </v>
      </c>
      <c r="G32" s="2314">
        <v>3.2</v>
      </c>
      <c r="H32" s="2314"/>
      <c r="I32" s="2314"/>
      <c r="J32" s="2268">
        <f>IF($D32="SERVIÇO",VLOOKUP($B32,'SERVIÇOS SINAPI JAN 22'!$B:$E,4,FALSE),IF($D32="INSUMO",VLOOKUP($B32,'INSUMOS SINAPI JAN 22'!$A:$D,4,FALSE),IF($D32="COMPOSIÇÃO",VLOOKUP($B32,COMPOSIÇÕES!$A:$D,4,FALSE))))</f>
        <v>86.85</v>
      </c>
      <c r="K32" s="2268" t="str">
        <f>IF($B32=0,0,IF($D32="INSUMO",VLOOKUP($B32,'INSUMOS SINAPI JAN 22'!$A:$D,3,FALSE),IF($M32="SERVIÇO",VLOOKUP($B32,'SERVIÇOS SINAPI JAN 22'!$B:$E,3,FALSE))))</f>
        <v xml:space="preserve">M     </v>
      </c>
      <c r="L32" s="2268" t="str">
        <f>IF($B32=0,0,IF($D32="INSUMO",VLOOKUP($B32,'INSUMOS SINAPI JAN 22'!$A:$D,3,FALSE),IF($M32="SERVIÇO",VLOOKUP($B32,'SERVIÇOS SINAPI JAN 22'!$B:$E,3,FALSE))))</f>
        <v xml:space="preserve">M     </v>
      </c>
      <c r="M32" s="247">
        <f t="shared" ref="M32:M37" si="0">TRUNC(G32*J32,2)</f>
        <v>277.92</v>
      </c>
      <c r="N32" s="1217"/>
    </row>
    <row r="33" spans="1:14" ht="24" customHeight="1">
      <c r="A33" s="1216"/>
      <c r="B33" s="252">
        <v>94963</v>
      </c>
      <c r="C33" s="437"/>
      <c r="D33" s="250" t="s">
        <v>2789</v>
      </c>
      <c r="E33" s="245" t="str">
        <f>IF($D33="SERVIÇO",VLOOKUP($B33,'SERVIÇOS SINAPI JAN 22'!$B:$E,2,FALSE),IF($D33="INSUMO",VLOOKUP($B33,'INSUMOS SINAPI JAN 22'!$A:$D,2,FALSE),IF($D33="COMPOSIÇÃO",VLOOKUP($B33,COMPOSIÇÕES!$A:$D,2,FALSE))))</f>
        <v>CONCRETO FCK = 15MPA, TRAÇO 1:3,4:3,5 (EM MASSA SECA DE CIMENTO/ AREIA MÉDIA/ BRITA 1) - PREPARO MECÂNICO COM BETONEIRA 400 L. AF_05/2021</v>
      </c>
      <c r="F33" s="246" t="str">
        <f>IF($D33="SERVIÇO",VLOOKUP($B33,'SERVIÇOS SINAPI JAN 22'!$B:$E,3,FALSE),IF($D33="INSUMO",VLOOKUP($B33,'INSUMOS SINAPI JAN 22'!$A:$D,3,FALSE),IF($D33="COMPOSIÇÃO",VLOOKUP($B33,COMPOSIÇÕES!$A:$D,3,FALSE))))</f>
        <v>M3</v>
      </c>
      <c r="G33" s="2314">
        <v>0.28000000000000003</v>
      </c>
      <c r="H33" s="2314"/>
      <c r="I33" s="2314"/>
      <c r="J33" s="2268">
        <f>IF($D33="SERVIÇO",VLOOKUP($B33,'SERVIÇOS SINAPI JAN 22'!$B:$E,4,FALSE),IF($D33="INSUMO",VLOOKUP($B33,'INSUMOS SINAPI JAN 22'!$A:$D,4,FALSE),IF($D33="COMPOSIÇÃO",VLOOKUP($B33,COMPOSIÇÕES!$A:$D,4,FALSE))))</f>
        <v>366.53</v>
      </c>
      <c r="K33" s="2268" t="b">
        <f>IF($B33=0,0,IF($D33="INSUMO",VLOOKUP($B33,'INSUMOS SINAPI JAN 22'!$A:$D,3,FALSE),IF($M33="SERVIÇO",VLOOKUP($B33,'SERVIÇOS SINAPI JAN 22'!$B:$E,3,FALSE))))</f>
        <v>0</v>
      </c>
      <c r="L33" s="2268" t="b">
        <f>IF($B33=0,0,IF($D33="INSUMO",VLOOKUP($B33,'INSUMOS SINAPI JAN 22'!$A:$D,3,FALSE),IF($M33="SERVIÇO",VLOOKUP($B33,'SERVIÇOS SINAPI JAN 22'!$B:$E,3,FALSE))))</f>
        <v>0</v>
      </c>
      <c r="M33" s="247">
        <f t="shared" si="0"/>
        <v>102.62</v>
      </c>
      <c r="N33" s="1217"/>
    </row>
    <row r="34" spans="1:14" ht="24">
      <c r="A34" s="1216"/>
      <c r="B34" s="252">
        <v>92873</v>
      </c>
      <c r="C34" s="437"/>
      <c r="D34" s="250" t="s">
        <v>2789</v>
      </c>
      <c r="E34" s="245" t="str">
        <f>IF($D34="SERVIÇO",VLOOKUP($B34,'SERVIÇOS SINAPI JAN 22'!$B:$E,2,FALSE),IF($D34="INSUMO",VLOOKUP($B34,'INSUMOS SINAPI JAN 22'!$A:$D,2,FALSE),IF($D34="COMPOSIÇÃO",VLOOKUP($B34,COMPOSIÇÕES!$A:$D,2,FALSE))))</f>
        <v>LANÇAMENTO COM USO DE BALDES, ADENSAMENTO E ACABAMENTO DE CONCRETO EM ESTRUTURAS. AF_12/2015</v>
      </c>
      <c r="F34" s="246" t="str">
        <f>IF($D34="SERVIÇO",VLOOKUP($B34,'SERVIÇOS SINAPI JAN 22'!$B:$E,3,FALSE),IF($D34="INSUMO",VLOOKUP($B34,'INSUMOS SINAPI JAN 22'!$A:$D,3,FALSE),IF($D34="COMPOSIÇÃO",VLOOKUP($B34,COMPOSIÇÕES!$A:$D,3,FALSE))))</f>
        <v>M3</v>
      </c>
      <c r="G34" s="2314">
        <v>0.28000000000000003</v>
      </c>
      <c r="H34" s="2314"/>
      <c r="I34" s="2314"/>
      <c r="J34" s="2268">
        <f>IF($D34="SERVIÇO",VLOOKUP($B34,'SERVIÇOS SINAPI JAN 22'!$B:$E,4,FALSE),IF($D34="INSUMO",VLOOKUP($B34,'INSUMOS SINAPI JAN 22'!$A:$D,4,FALSE),IF($D34="COMPOSIÇÃO",VLOOKUP($B34,COMPOSIÇÕES!$A:$D,4,FALSE))))</f>
        <v>172.07</v>
      </c>
      <c r="K34" s="2268" t="b">
        <f>IF($B34=0,0,IF($D34="INSUMO",VLOOKUP($B34,'INSUMOS SINAPI JAN 22'!$A:$D,3,FALSE),IF($M34="SERVIÇO",VLOOKUP($B34,'SERVIÇOS SINAPI JAN 22'!$B:$E,3,FALSE))))</f>
        <v>0</v>
      </c>
      <c r="L34" s="2268" t="b">
        <f>IF($B34=0,0,IF($D34="INSUMO",VLOOKUP($B34,'INSUMOS SINAPI JAN 22'!$A:$D,3,FALSE),IF($M34="SERVIÇO",VLOOKUP($B34,'SERVIÇOS SINAPI JAN 22'!$B:$E,3,FALSE))))</f>
        <v>0</v>
      </c>
      <c r="M34" s="247">
        <f t="shared" si="0"/>
        <v>48.17</v>
      </c>
      <c r="N34" s="1217"/>
    </row>
    <row r="35" spans="1:14" ht="24">
      <c r="A35" s="1216"/>
      <c r="B35" s="252">
        <v>93358</v>
      </c>
      <c r="C35" s="254"/>
      <c r="D35" s="250" t="s">
        <v>2789</v>
      </c>
      <c r="E35" s="245" t="str">
        <f>IF($D35="SERVIÇO",VLOOKUP($B35,'SERVIÇOS SINAPI JAN 22'!$B:$E,2,FALSE),IF($D35="INSUMO",VLOOKUP($B35,'INSUMOS SINAPI JAN 22'!$A:$D,2,FALSE),IF($D35="COMPOSIÇÃO",VLOOKUP($B35,COMPOSIÇÕES!$A:$D,2,FALSE))))</f>
        <v>ESCAVAÇÃO MANUAL DE VALA COM PROFUNDIDADE MENOR OU IGUAL A 1,30 M. AF_02/2021</v>
      </c>
      <c r="F35" s="246" t="str">
        <f>IF($D35="SERVIÇO",VLOOKUP($B35,'SERVIÇOS SINAPI JAN 22'!$B:$E,3,FALSE),IF($D35="INSUMO",VLOOKUP($B35,'INSUMOS SINAPI JAN 22'!$A:$D,3,FALSE),IF($D35="COMPOSIÇÃO",VLOOKUP($B35,COMPOSIÇÕES!$A:$D,3,FALSE))))</f>
        <v>M3</v>
      </c>
      <c r="G35" s="2314">
        <v>0.28000000000000003</v>
      </c>
      <c r="H35" s="2314"/>
      <c r="I35" s="2314"/>
      <c r="J35" s="2268">
        <f>IF($D35="SERVIÇO",VLOOKUP($B35,'SERVIÇOS SINAPI JAN 22'!$B:$E,4,FALSE),IF($D35="INSUMO",VLOOKUP($B35,'INSUMOS SINAPI JAN 22'!$A:$D,4,FALSE),IF($D35="COMPOSIÇÃO",VLOOKUP($B35,COMPOSIÇÕES!$A:$D,4,FALSE))))</f>
        <v>66.569999999999993</v>
      </c>
      <c r="K35" s="2268" t="b">
        <f>IF($B35=0,0,IF($D35="INSUMO",VLOOKUP($B35,'INSUMOS SINAPI JAN 22'!$A:$D,3,FALSE),IF($M35="SERVIÇO",VLOOKUP($B35,'SERVIÇOS SINAPI JAN 22'!$B:$E,3,FALSE))))</f>
        <v>0</v>
      </c>
      <c r="L35" s="2268" t="b">
        <f>IF($B35=0,0,IF($D35="INSUMO",VLOOKUP($B35,'INSUMOS SINAPI JAN 22'!$A:$D,3,FALSE),IF($M35="SERVIÇO",VLOOKUP($B35,'SERVIÇOS SINAPI JAN 22'!$B:$E,3,FALSE))))</f>
        <v>0</v>
      </c>
      <c r="M35" s="247">
        <f t="shared" si="0"/>
        <v>18.63</v>
      </c>
      <c r="N35" s="1217"/>
    </row>
    <row r="36" spans="1:14" ht="24" customHeight="1">
      <c r="A36" s="1216"/>
      <c r="B36" s="252">
        <v>88316</v>
      </c>
      <c r="C36" s="254"/>
      <c r="D36" s="250" t="s">
        <v>2789</v>
      </c>
      <c r="E36" s="245" t="str">
        <f>IF($D36="SERVIÇO",VLOOKUP($B36,'SERVIÇOS SINAPI JAN 22'!$B:$E,2,FALSE),IF($D36="INSUMO",VLOOKUP($B36,'INSUMOS SINAPI JAN 22'!$A:$D,2,FALSE),IF($D36="COMPOSIÇÃO",VLOOKUP($B36,COMPOSIÇÕES!$A:$D,2,FALSE))))</f>
        <v>SERVENTE COM ENCARGOS COMPLEMENTARES</v>
      </c>
      <c r="F36" s="246" t="str">
        <f>IF($D36="SERVIÇO",VLOOKUP($B36,'SERVIÇOS SINAPI JAN 22'!$B:$E,3,FALSE),IF($D36="INSUMO",VLOOKUP($B36,'INSUMOS SINAPI JAN 22'!$A:$D,3,FALSE),IF($D36="COMPOSIÇÃO",VLOOKUP($B36,COMPOSIÇÕES!$A:$D,3,FALSE))))</f>
        <v>H</v>
      </c>
      <c r="G36" s="2314">
        <v>1.5</v>
      </c>
      <c r="H36" s="2314"/>
      <c r="I36" s="2314"/>
      <c r="J36" s="2268">
        <f>IF($D36="SERVIÇO",VLOOKUP($B36,'SERVIÇOS SINAPI JAN 22'!$B:$E,4,FALSE),IF($D36="INSUMO",VLOOKUP($B36,'INSUMOS SINAPI JAN 22'!$A:$D,4,FALSE),IF($D36="COMPOSIÇÃO",VLOOKUP($B36,COMPOSIÇÕES!$A:$D,4,FALSE))))</f>
        <v>16.829999999999998</v>
      </c>
      <c r="K36" s="2268" t="b">
        <f>IF($B36=0,0,IF($D36="INSUMO",VLOOKUP($B36,'INSUMOS SINAPI JAN 22'!$A:$D,3,FALSE),IF($M36="SERVIÇO",VLOOKUP($B36,'SERVIÇOS SINAPI JAN 22'!$B:$E,3,FALSE))))</f>
        <v>0</v>
      </c>
      <c r="L36" s="2268" t="b">
        <f>IF($B36=0,0,IF($D36="INSUMO",VLOOKUP($B36,'INSUMOS SINAPI JAN 22'!$A:$D,3,FALSE),IF($M36="SERVIÇO",VLOOKUP($B36,'SERVIÇOS SINAPI JAN 22'!$B:$E,3,FALSE))))</f>
        <v>0</v>
      </c>
      <c r="M36" s="247">
        <f t="shared" si="0"/>
        <v>25.24</v>
      </c>
      <c r="N36" s="1217"/>
    </row>
    <row r="37" spans="1:14" ht="24" customHeight="1">
      <c r="A37" s="1216"/>
      <c r="B37" s="252">
        <v>88309</v>
      </c>
      <c r="C37" s="254"/>
      <c r="D37" s="250" t="s">
        <v>2789</v>
      </c>
      <c r="E37" s="245" t="str">
        <f>IF($D37="SERVIÇO",VLOOKUP($B37,'SERVIÇOS SINAPI JAN 22'!$B:$E,2,FALSE),IF($D37="INSUMO",VLOOKUP($B37,'INSUMOS SINAPI JAN 22'!$A:$D,2,FALSE),IF($D37="COMPOSIÇÃO",VLOOKUP($B37,COMPOSIÇÕES!$A:$D,2,FALSE))))</f>
        <v>PEDREIRO COM ENCARGOS COMPLEMENTARES</v>
      </c>
      <c r="F37" s="246" t="str">
        <f>IF($D37="SERVIÇO",VLOOKUP($B37,'SERVIÇOS SINAPI JAN 22'!$B:$E,3,FALSE),IF($D37="INSUMO",VLOOKUP($B37,'INSUMOS SINAPI JAN 22'!$A:$D,3,FALSE),IF($D37="COMPOSIÇÃO",VLOOKUP($B37,COMPOSIÇÕES!$A:$D,3,FALSE))))</f>
        <v>H</v>
      </c>
      <c r="G37" s="2314">
        <v>1.5</v>
      </c>
      <c r="H37" s="2314"/>
      <c r="I37" s="2314"/>
      <c r="J37" s="2268">
        <f>IF($D37="SERVIÇO",VLOOKUP($B37,'SERVIÇOS SINAPI JAN 22'!$B:$E,4,FALSE),IF($D37="INSUMO",VLOOKUP($B37,'INSUMOS SINAPI JAN 22'!$A:$D,4,FALSE),IF($D37="COMPOSIÇÃO",VLOOKUP($B37,COMPOSIÇÕES!$A:$D,4,FALSE))))</f>
        <v>21.1</v>
      </c>
      <c r="K37" s="2268" t="b">
        <f>IF($B37=0,0,IF($D37="INSUMO",VLOOKUP($B37,'INSUMOS SINAPI JAN 22'!$A:$D,3,FALSE),IF($M37="SERVIÇO",VLOOKUP($B37,'SERVIÇOS SINAPI JAN 22'!$B:$E,3,FALSE))))</f>
        <v>0</v>
      </c>
      <c r="L37" s="2268" t="b">
        <f>IF($B37=0,0,IF($D37="INSUMO",VLOOKUP($B37,'INSUMOS SINAPI JAN 22'!$A:$D,3,FALSE),IF($M37="SERVIÇO",VLOOKUP($B37,'SERVIÇOS SINAPI JAN 22'!$B:$E,3,FALSE))))</f>
        <v>0</v>
      </c>
      <c r="M37" s="247">
        <f t="shared" si="0"/>
        <v>31.65</v>
      </c>
      <c r="N37" s="1217"/>
    </row>
    <row r="38" spans="1:14" ht="13.5" thickBot="1">
      <c r="A38" s="1218"/>
      <c r="B38" s="2274" t="s">
        <v>3275</v>
      </c>
      <c r="C38" s="2275"/>
      <c r="D38" s="2275"/>
      <c r="E38" s="2275"/>
      <c r="F38" s="2275"/>
      <c r="G38" s="2275"/>
      <c r="H38" s="2275"/>
      <c r="I38" s="2275"/>
      <c r="J38" s="2275"/>
      <c r="K38" s="2275"/>
      <c r="L38" s="2276"/>
      <c r="M38" s="248">
        <f>SUM(M32:M37)</f>
        <v>504.23</v>
      </c>
      <c r="N38" s="1219"/>
    </row>
  </sheetData>
  <mergeCells count="47">
    <mergeCell ref="P13:Q13"/>
    <mergeCell ref="G21:I21"/>
    <mergeCell ref="J21:L21"/>
    <mergeCell ref="G22:I22"/>
    <mergeCell ref="J22:L22"/>
    <mergeCell ref="G20:I20"/>
    <mergeCell ref="J20:L20"/>
    <mergeCell ref="D12:J13"/>
    <mergeCell ref="L12:M12"/>
    <mergeCell ref="L13:M13"/>
    <mergeCell ref="I15:L15"/>
    <mergeCell ref="G19:I19"/>
    <mergeCell ref="J19:L19"/>
    <mergeCell ref="A10:N10"/>
    <mergeCell ref="B1:M1"/>
    <mergeCell ref="B2:M2"/>
    <mergeCell ref="B3:M3"/>
    <mergeCell ref="B4:M4"/>
    <mergeCell ref="B5:M5"/>
    <mergeCell ref="B17:C18"/>
    <mergeCell ref="D17:D18"/>
    <mergeCell ref="E17:E18"/>
    <mergeCell ref="F17:F18"/>
    <mergeCell ref="G17:I18"/>
    <mergeCell ref="B23:L23"/>
    <mergeCell ref="D25:J26"/>
    <mergeCell ref="L25:M25"/>
    <mergeCell ref="L26:M26"/>
    <mergeCell ref="I28:L28"/>
    <mergeCell ref="B30:C31"/>
    <mergeCell ref="D30:D31"/>
    <mergeCell ref="E30:E31"/>
    <mergeCell ref="F30:F31"/>
    <mergeCell ref="G30:I31"/>
    <mergeCell ref="G32:I32"/>
    <mergeCell ref="J32:L32"/>
    <mergeCell ref="G33:I33"/>
    <mergeCell ref="J33:L33"/>
    <mergeCell ref="G34:I34"/>
    <mergeCell ref="J34:L34"/>
    <mergeCell ref="B38:L38"/>
    <mergeCell ref="G35:I35"/>
    <mergeCell ref="J35:L35"/>
    <mergeCell ref="G36:I36"/>
    <mergeCell ref="J36:L36"/>
    <mergeCell ref="G37:I37"/>
    <mergeCell ref="J37:L37"/>
  </mergeCells>
  <dataValidations disablePrompts="1" count="2">
    <dataValidation type="list" allowBlank="1" showInputMessage="1" showErrorMessage="1" sqref="O21:O24" xr:uid="{00000000-0002-0000-2B00-000000000000}">
      <formula1>$P$1:$P$2</formula1>
    </dataValidation>
    <dataValidation type="list" allowBlank="1" showInputMessage="1" showErrorMessage="1" sqref="D19:D22 D32:D37" xr:uid="{00000000-0002-0000-2B00-000001000000}">
      <formula1>$P$1:$P$4</formula1>
    </dataValidation>
  </dataValidations>
  <printOptions horizontalCentered="1"/>
  <pageMargins left="0.70866141732283472" right="0.70866141732283472" top="0.74803149606299213" bottom="0.74803149606299213" header="0.31496062992125984" footer="0.31496062992125984"/>
  <pageSetup paperSize="9" scale="74" fitToHeight="100" orientation="landscape" r:id="rId1"/>
  <headerFooter scaleWithDoc="0">
    <oddHeader>&amp;RPágina &amp;P de &amp;N</oddHeader>
    <oddFooter>&amp;R&amp;G</oddFooter>
  </headerFooter>
  <drawing r:id="rId2"/>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Plan82">
    <tabColor theme="7"/>
  </sheetPr>
  <dimension ref="A1:L35"/>
  <sheetViews>
    <sheetView showGridLines="0" showZeros="0" view="pageBreakPreview" zoomScaleNormal="100" zoomScaleSheetLayoutView="100" workbookViewId="0">
      <selection activeCell="F21" sqref="F21"/>
    </sheetView>
  </sheetViews>
  <sheetFormatPr defaultColWidth="11.42578125" defaultRowHeight="12.75"/>
  <cols>
    <col min="1" max="1" width="14.28515625" style="1162" customWidth="1"/>
    <col min="2" max="2" width="15" style="1162" customWidth="1"/>
    <col min="3" max="3" width="15.7109375" style="1162" customWidth="1"/>
    <col min="4" max="4" width="53.85546875" style="1162" customWidth="1"/>
    <col min="5" max="5" width="10.7109375" style="1163" bestFit="1" customWidth="1"/>
    <col min="6" max="7" width="7.7109375" style="1163" customWidth="1"/>
    <col min="8" max="9" width="13.7109375" style="1163" customWidth="1"/>
    <col min="10" max="10" width="18.42578125" style="1163" bestFit="1" customWidth="1"/>
    <col min="11" max="11" width="14.28515625" style="1162" customWidth="1"/>
    <col min="12" max="40" width="11.42578125" style="1162"/>
    <col min="41" max="41" width="0.7109375" style="1162" customWidth="1"/>
    <col min="42" max="42" width="15.140625" style="1162" customWidth="1"/>
    <col min="43" max="43" width="0.7109375" style="1162" customWidth="1"/>
    <col min="44" max="44" width="56.140625" style="1162" customWidth="1"/>
    <col min="45" max="45" width="0.7109375" style="1162" customWidth="1"/>
    <col min="46" max="46" width="9.140625" style="1162" customWidth="1"/>
    <col min="47" max="47" width="6" style="1162" customWidth="1"/>
    <col min="48" max="48" width="0.7109375" style="1162" customWidth="1"/>
    <col min="49" max="49" width="7.140625" style="1162" customWidth="1"/>
    <col min="50" max="50" width="6.5703125" style="1162" customWidth="1"/>
    <col min="51" max="51" width="0.7109375" style="1162" customWidth="1"/>
    <col min="52" max="52" width="7.85546875" style="1162" customWidth="1"/>
    <col min="53" max="53" width="10.5703125" style="1162" customWidth="1"/>
    <col min="54" max="54" width="0.7109375" style="1162" customWidth="1"/>
    <col min="55" max="296" width="11.42578125" style="1162"/>
    <col min="297" max="297" width="0.7109375" style="1162" customWidth="1"/>
    <col min="298" max="298" width="15.140625" style="1162" customWidth="1"/>
    <col min="299" max="299" width="0.7109375" style="1162" customWidth="1"/>
    <col min="300" max="300" width="56.140625" style="1162" customWidth="1"/>
    <col min="301" max="301" width="0.7109375" style="1162" customWidth="1"/>
    <col min="302" max="302" width="9.140625" style="1162" customWidth="1"/>
    <col min="303" max="303" width="6" style="1162" customWidth="1"/>
    <col min="304" max="304" width="0.7109375" style="1162" customWidth="1"/>
    <col min="305" max="305" width="7.140625" style="1162" customWidth="1"/>
    <col min="306" max="306" width="6.5703125" style="1162" customWidth="1"/>
    <col min="307" max="307" width="0.7109375" style="1162" customWidth="1"/>
    <col min="308" max="308" width="7.85546875" style="1162" customWidth="1"/>
    <col min="309" max="309" width="10.5703125" style="1162" customWidth="1"/>
    <col min="310" max="310" width="0.7109375" style="1162" customWidth="1"/>
    <col min="311" max="552" width="11.42578125" style="1162"/>
    <col min="553" max="553" width="0.7109375" style="1162" customWidth="1"/>
    <col min="554" max="554" width="15.140625" style="1162" customWidth="1"/>
    <col min="555" max="555" width="0.7109375" style="1162" customWidth="1"/>
    <col min="556" max="556" width="56.140625" style="1162" customWidth="1"/>
    <col min="557" max="557" width="0.7109375" style="1162" customWidth="1"/>
    <col min="558" max="558" width="9.140625" style="1162" customWidth="1"/>
    <col min="559" max="559" width="6" style="1162" customWidth="1"/>
    <col min="560" max="560" width="0.7109375" style="1162" customWidth="1"/>
    <col min="561" max="561" width="7.140625" style="1162" customWidth="1"/>
    <col min="562" max="562" width="6.5703125" style="1162" customWidth="1"/>
    <col min="563" max="563" width="0.7109375" style="1162" customWidth="1"/>
    <col min="564" max="564" width="7.85546875" style="1162" customWidth="1"/>
    <col min="565" max="565" width="10.5703125" style="1162" customWidth="1"/>
    <col min="566" max="566" width="0.7109375" style="1162" customWidth="1"/>
    <col min="567" max="808" width="11.42578125" style="1162"/>
    <col min="809" max="809" width="0.7109375" style="1162" customWidth="1"/>
    <col min="810" max="810" width="15.140625" style="1162" customWidth="1"/>
    <col min="811" max="811" width="0.7109375" style="1162" customWidth="1"/>
    <col min="812" max="812" width="56.140625" style="1162" customWidth="1"/>
    <col min="813" max="813" width="0.7109375" style="1162" customWidth="1"/>
    <col min="814" max="814" width="9.140625" style="1162" customWidth="1"/>
    <col min="815" max="815" width="6" style="1162" customWidth="1"/>
    <col min="816" max="816" width="0.7109375" style="1162" customWidth="1"/>
    <col min="817" max="817" width="7.140625" style="1162" customWidth="1"/>
    <col min="818" max="818" width="6.5703125" style="1162" customWidth="1"/>
    <col min="819" max="819" width="0.7109375" style="1162" customWidth="1"/>
    <col min="820" max="820" width="7.85546875" style="1162" customWidth="1"/>
    <col min="821" max="821" width="10.5703125" style="1162" customWidth="1"/>
    <col min="822" max="822" width="0.7109375" style="1162" customWidth="1"/>
    <col min="823" max="1064" width="11.42578125" style="1162"/>
    <col min="1065" max="1065" width="0.7109375" style="1162" customWidth="1"/>
    <col min="1066" max="1066" width="15.140625" style="1162" customWidth="1"/>
    <col min="1067" max="1067" width="0.7109375" style="1162" customWidth="1"/>
    <col min="1068" max="1068" width="56.140625" style="1162" customWidth="1"/>
    <col min="1069" max="1069" width="0.7109375" style="1162" customWidth="1"/>
    <col min="1070" max="1070" width="9.140625" style="1162" customWidth="1"/>
    <col min="1071" max="1071" width="6" style="1162" customWidth="1"/>
    <col min="1072" max="1072" width="0.7109375" style="1162" customWidth="1"/>
    <col min="1073" max="1073" width="7.140625" style="1162" customWidth="1"/>
    <col min="1074" max="1074" width="6.5703125" style="1162" customWidth="1"/>
    <col min="1075" max="1075" width="0.7109375" style="1162" customWidth="1"/>
    <col min="1076" max="1076" width="7.85546875" style="1162" customWidth="1"/>
    <col min="1077" max="1077" width="10.5703125" style="1162" customWidth="1"/>
    <col min="1078" max="1078" width="0.7109375" style="1162" customWidth="1"/>
    <col min="1079" max="1320" width="11.42578125" style="1162"/>
    <col min="1321" max="1321" width="0.7109375" style="1162" customWidth="1"/>
    <col min="1322" max="1322" width="15.140625" style="1162" customWidth="1"/>
    <col min="1323" max="1323" width="0.7109375" style="1162" customWidth="1"/>
    <col min="1324" max="1324" width="56.140625" style="1162" customWidth="1"/>
    <col min="1325" max="1325" width="0.7109375" style="1162" customWidth="1"/>
    <col min="1326" max="1326" width="9.140625" style="1162" customWidth="1"/>
    <col min="1327" max="1327" width="6" style="1162" customWidth="1"/>
    <col min="1328" max="1328" width="0.7109375" style="1162" customWidth="1"/>
    <col min="1329" max="1329" width="7.140625" style="1162" customWidth="1"/>
    <col min="1330" max="1330" width="6.5703125" style="1162" customWidth="1"/>
    <col min="1331" max="1331" width="0.7109375" style="1162" customWidth="1"/>
    <col min="1332" max="1332" width="7.85546875" style="1162" customWidth="1"/>
    <col min="1333" max="1333" width="10.5703125" style="1162" customWidth="1"/>
    <col min="1334" max="1334" width="0.7109375" style="1162" customWidth="1"/>
    <col min="1335" max="1576" width="11.42578125" style="1162"/>
    <col min="1577" max="1577" width="0.7109375" style="1162" customWidth="1"/>
    <col min="1578" max="1578" width="15.140625" style="1162" customWidth="1"/>
    <col min="1579" max="1579" width="0.7109375" style="1162" customWidth="1"/>
    <col min="1580" max="1580" width="56.140625" style="1162" customWidth="1"/>
    <col min="1581" max="1581" width="0.7109375" style="1162" customWidth="1"/>
    <col min="1582" max="1582" width="9.140625" style="1162" customWidth="1"/>
    <col min="1583" max="1583" width="6" style="1162" customWidth="1"/>
    <col min="1584" max="1584" width="0.7109375" style="1162" customWidth="1"/>
    <col min="1585" max="1585" width="7.140625" style="1162" customWidth="1"/>
    <col min="1586" max="1586" width="6.5703125" style="1162" customWidth="1"/>
    <col min="1587" max="1587" width="0.7109375" style="1162" customWidth="1"/>
    <col min="1588" max="1588" width="7.85546875" style="1162" customWidth="1"/>
    <col min="1589" max="1589" width="10.5703125" style="1162" customWidth="1"/>
    <col min="1590" max="1590" width="0.7109375" style="1162" customWidth="1"/>
    <col min="1591" max="1832" width="11.42578125" style="1162"/>
    <col min="1833" max="1833" width="0.7109375" style="1162" customWidth="1"/>
    <col min="1834" max="1834" width="15.140625" style="1162" customWidth="1"/>
    <col min="1835" max="1835" width="0.7109375" style="1162" customWidth="1"/>
    <col min="1836" max="1836" width="56.140625" style="1162" customWidth="1"/>
    <col min="1837" max="1837" width="0.7109375" style="1162" customWidth="1"/>
    <col min="1838" max="1838" width="9.140625" style="1162" customWidth="1"/>
    <col min="1839" max="1839" width="6" style="1162" customWidth="1"/>
    <col min="1840" max="1840" width="0.7109375" style="1162" customWidth="1"/>
    <col min="1841" max="1841" width="7.140625" style="1162" customWidth="1"/>
    <col min="1842" max="1842" width="6.5703125" style="1162" customWidth="1"/>
    <col min="1843" max="1843" width="0.7109375" style="1162" customWidth="1"/>
    <col min="1844" max="1844" width="7.85546875" style="1162" customWidth="1"/>
    <col min="1845" max="1845" width="10.5703125" style="1162" customWidth="1"/>
    <col min="1846" max="1846" width="0.7109375" style="1162" customWidth="1"/>
    <col min="1847" max="2088" width="11.42578125" style="1162"/>
    <col min="2089" max="2089" width="0.7109375" style="1162" customWidth="1"/>
    <col min="2090" max="2090" width="15.140625" style="1162" customWidth="1"/>
    <col min="2091" max="2091" width="0.7109375" style="1162" customWidth="1"/>
    <col min="2092" max="2092" width="56.140625" style="1162" customWidth="1"/>
    <col min="2093" max="2093" width="0.7109375" style="1162" customWidth="1"/>
    <col min="2094" max="2094" width="9.140625" style="1162" customWidth="1"/>
    <col min="2095" max="2095" width="6" style="1162" customWidth="1"/>
    <col min="2096" max="2096" width="0.7109375" style="1162" customWidth="1"/>
    <col min="2097" max="2097" width="7.140625" style="1162" customWidth="1"/>
    <col min="2098" max="2098" width="6.5703125" style="1162" customWidth="1"/>
    <col min="2099" max="2099" width="0.7109375" style="1162" customWidth="1"/>
    <col min="2100" max="2100" width="7.85546875" style="1162" customWidth="1"/>
    <col min="2101" max="2101" width="10.5703125" style="1162" customWidth="1"/>
    <col min="2102" max="2102" width="0.7109375" style="1162" customWidth="1"/>
    <col min="2103" max="2344" width="11.42578125" style="1162"/>
    <col min="2345" max="2345" width="0.7109375" style="1162" customWidth="1"/>
    <col min="2346" max="2346" width="15.140625" style="1162" customWidth="1"/>
    <col min="2347" max="2347" width="0.7109375" style="1162" customWidth="1"/>
    <col min="2348" max="2348" width="56.140625" style="1162" customWidth="1"/>
    <col min="2349" max="2349" width="0.7109375" style="1162" customWidth="1"/>
    <col min="2350" max="2350" width="9.140625" style="1162" customWidth="1"/>
    <col min="2351" max="2351" width="6" style="1162" customWidth="1"/>
    <col min="2352" max="2352" width="0.7109375" style="1162" customWidth="1"/>
    <col min="2353" max="2353" width="7.140625" style="1162" customWidth="1"/>
    <col min="2354" max="2354" width="6.5703125" style="1162" customWidth="1"/>
    <col min="2355" max="2355" width="0.7109375" style="1162" customWidth="1"/>
    <col min="2356" max="2356" width="7.85546875" style="1162" customWidth="1"/>
    <col min="2357" max="2357" width="10.5703125" style="1162" customWidth="1"/>
    <col min="2358" max="2358" width="0.7109375" style="1162" customWidth="1"/>
    <col min="2359" max="2600" width="11.42578125" style="1162"/>
    <col min="2601" max="2601" width="0.7109375" style="1162" customWidth="1"/>
    <col min="2602" max="2602" width="15.140625" style="1162" customWidth="1"/>
    <col min="2603" max="2603" width="0.7109375" style="1162" customWidth="1"/>
    <col min="2604" max="2604" width="56.140625" style="1162" customWidth="1"/>
    <col min="2605" max="2605" width="0.7109375" style="1162" customWidth="1"/>
    <col min="2606" max="2606" width="9.140625" style="1162" customWidth="1"/>
    <col min="2607" max="2607" width="6" style="1162" customWidth="1"/>
    <col min="2608" max="2608" width="0.7109375" style="1162" customWidth="1"/>
    <col min="2609" max="2609" width="7.140625" style="1162" customWidth="1"/>
    <col min="2610" max="2610" width="6.5703125" style="1162" customWidth="1"/>
    <col min="2611" max="2611" width="0.7109375" style="1162" customWidth="1"/>
    <col min="2612" max="2612" width="7.85546875" style="1162" customWidth="1"/>
    <col min="2613" max="2613" width="10.5703125" style="1162" customWidth="1"/>
    <col min="2614" max="2614" width="0.7109375" style="1162" customWidth="1"/>
    <col min="2615" max="2856" width="11.42578125" style="1162"/>
    <col min="2857" max="2857" width="0.7109375" style="1162" customWidth="1"/>
    <col min="2858" max="2858" width="15.140625" style="1162" customWidth="1"/>
    <col min="2859" max="2859" width="0.7109375" style="1162" customWidth="1"/>
    <col min="2860" max="2860" width="56.140625" style="1162" customWidth="1"/>
    <col min="2861" max="2861" width="0.7109375" style="1162" customWidth="1"/>
    <col min="2862" max="2862" width="9.140625" style="1162" customWidth="1"/>
    <col min="2863" max="2863" width="6" style="1162" customWidth="1"/>
    <col min="2864" max="2864" width="0.7109375" style="1162" customWidth="1"/>
    <col min="2865" max="2865" width="7.140625" style="1162" customWidth="1"/>
    <col min="2866" max="2866" width="6.5703125" style="1162" customWidth="1"/>
    <col min="2867" max="2867" width="0.7109375" style="1162" customWidth="1"/>
    <col min="2868" max="2868" width="7.85546875" style="1162" customWidth="1"/>
    <col min="2869" max="2869" width="10.5703125" style="1162" customWidth="1"/>
    <col min="2870" max="2870" width="0.7109375" style="1162" customWidth="1"/>
    <col min="2871" max="3112" width="11.42578125" style="1162"/>
    <col min="3113" max="3113" width="0.7109375" style="1162" customWidth="1"/>
    <col min="3114" max="3114" width="15.140625" style="1162" customWidth="1"/>
    <col min="3115" max="3115" width="0.7109375" style="1162" customWidth="1"/>
    <col min="3116" max="3116" width="56.140625" style="1162" customWidth="1"/>
    <col min="3117" max="3117" width="0.7109375" style="1162" customWidth="1"/>
    <col min="3118" max="3118" width="9.140625" style="1162" customWidth="1"/>
    <col min="3119" max="3119" width="6" style="1162" customWidth="1"/>
    <col min="3120" max="3120" width="0.7109375" style="1162" customWidth="1"/>
    <col min="3121" max="3121" width="7.140625" style="1162" customWidth="1"/>
    <col min="3122" max="3122" width="6.5703125" style="1162" customWidth="1"/>
    <col min="3123" max="3123" width="0.7109375" style="1162" customWidth="1"/>
    <col min="3124" max="3124" width="7.85546875" style="1162" customWidth="1"/>
    <col min="3125" max="3125" width="10.5703125" style="1162" customWidth="1"/>
    <col min="3126" max="3126" width="0.7109375" style="1162" customWidth="1"/>
    <col min="3127" max="3368" width="11.42578125" style="1162"/>
    <col min="3369" max="3369" width="0.7109375" style="1162" customWidth="1"/>
    <col min="3370" max="3370" width="15.140625" style="1162" customWidth="1"/>
    <col min="3371" max="3371" width="0.7109375" style="1162" customWidth="1"/>
    <col min="3372" max="3372" width="56.140625" style="1162" customWidth="1"/>
    <col min="3373" max="3373" width="0.7109375" style="1162" customWidth="1"/>
    <col min="3374" max="3374" width="9.140625" style="1162" customWidth="1"/>
    <col min="3375" max="3375" width="6" style="1162" customWidth="1"/>
    <col min="3376" max="3376" width="0.7109375" style="1162" customWidth="1"/>
    <col min="3377" max="3377" width="7.140625" style="1162" customWidth="1"/>
    <col min="3378" max="3378" width="6.5703125" style="1162" customWidth="1"/>
    <col min="3379" max="3379" width="0.7109375" style="1162" customWidth="1"/>
    <col min="3380" max="3380" width="7.85546875" style="1162" customWidth="1"/>
    <col min="3381" max="3381" width="10.5703125" style="1162" customWidth="1"/>
    <col min="3382" max="3382" width="0.7109375" style="1162" customWidth="1"/>
    <col min="3383" max="3624" width="11.42578125" style="1162"/>
    <col min="3625" max="3625" width="0.7109375" style="1162" customWidth="1"/>
    <col min="3626" max="3626" width="15.140625" style="1162" customWidth="1"/>
    <col min="3627" max="3627" width="0.7109375" style="1162" customWidth="1"/>
    <col min="3628" max="3628" width="56.140625" style="1162" customWidth="1"/>
    <col min="3629" max="3629" width="0.7109375" style="1162" customWidth="1"/>
    <col min="3630" max="3630" width="9.140625" style="1162" customWidth="1"/>
    <col min="3631" max="3631" width="6" style="1162" customWidth="1"/>
    <col min="3632" max="3632" width="0.7109375" style="1162" customWidth="1"/>
    <col min="3633" max="3633" width="7.140625" style="1162" customWidth="1"/>
    <col min="3634" max="3634" width="6.5703125" style="1162" customWidth="1"/>
    <col min="3635" max="3635" width="0.7109375" style="1162" customWidth="1"/>
    <col min="3636" max="3636" width="7.85546875" style="1162" customWidth="1"/>
    <col min="3637" max="3637" width="10.5703125" style="1162" customWidth="1"/>
    <col min="3638" max="3638" width="0.7109375" style="1162" customWidth="1"/>
    <col min="3639" max="3880" width="11.42578125" style="1162"/>
    <col min="3881" max="3881" width="0.7109375" style="1162" customWidth="1"/>
    <col min="3882" max="3882" width="15.140625" style="1162" customWidth="1"/>
    <col min="3883" max="3883" width="0.7109375" style="1162" customWidth="1"/>
    <col min="3884" max="3884" width="56.140625" style="1162" customWidth="1"/>
    <col min="3885" max="3885" width="0.7109375" style="1162" customWidth="1"/>
    <col min="3886" max="3886" width="9.140625" style="1162" customWidth="1"/>
    <col min="3887" max="3887" width="6" style="1162" customWidth="1"/>
    <col min="3888" max="3888" width="0.7109375" style="1162" customWidth="1"/>
    <col min="3889" max="3889" width="7.140625" style="1162" customWidth="1"/>
    <col min="3890" max="3890" width="6.5703125" style="1162" customWidth="1"/>
    <col min="3891" max="3891" width="0.7109375" style="1162" customWidth="1"/>
    <col min="3892" max="3892" width="7.85546875" style="1162" customWidth="1"/>
    <col min="3893" max="3893" width="10.5703125" style="1162" customWidth="1"/>
    <col min="3894" max="3894" width="0.7109375" style="1162" customWidth="1"/>
    <col min="3895" max="4136" width="11.42578125" style="1162"/>
    <col min="4137" max="4137" width="0.7109375" style="1162" customWidth="1"/>
    <col min="4138" max="4138" width="15.140625" style="1162" customWidth="1"/>
    <col min="4139" max="4139" width="0.7109375" style="1162" customWidth="1"/>
    <col min="4140" max="4140" width="56.140625" style="1162" customWidth="1"/>
    <col min="4141" max="4141" width="0.7109375" style="1162" customWidth="1"/>
    <col min="4142" max="4142" width="9.140625" style="1162" customWidth="1"/>
    <col min="4143" max="4143" width="6" style="1162" customWidth="1"/>
    <col min="4144" max="4144" width="0.7109375" style="1162" customWidth="1"/>
    <col min="4145" max="4145" width="7.140625" style="1162" customWidth="1"/>
    <col min="4146" max="4146" width="6.5703125" style="1162" customWidth="1"/>
    <col min="4147" max="4147" width="0.7109375" style="1162" customWidth="1"/>
    <col min="4148" max="4148" width="7.85546875" style="1162" customWidth="1"/>
    <col min="4149" max="4149" width="10.5703125" style="1162" customWidth="1"/>
    <col min="4150" max="4150" width="0.7109375" style="1162" customWidth="1"/>
    <col min="4151" max="4392" width="11.42578125" style="1162"/>
    <col min="4393" max="4393" width="0.7109375" style="1162" customWidth="1"/>
    <col min="4394" max="4394" width="15.140625" style="1162" customWidth="1"/>
    <col min="4395" max="4395" width="0.7109375" style="1162" customWidth="1"/>
    <col min="4396" max="4396" width="56.140625" style="1162" customWidth="1"/>
    <col min="4397" max="4397" width="0.7109375" style="1162" customWidth="1"/>
    <col min="4398" max="4398" width="9.140625" style="1162" customWidth="1"/>
    <col min="4399" max="4399" width="6" style="1162" customWidth="1"/>
    <col min="4400" max="4400" width="0.7109375" style="1162" customWidth="1"/>
    <col min="4401" max="4401" width="7.140625" style="1162" customWidth="1"/>
    <col min="4402" max="4402" width="6.5703125" style="1162" customWidth="1"/>
    <col min="4403" max="4403" width="0.7109375" style="1162" customWidth="1"/>
    <col min="4404" max="4404" width="7.85546875" style="1162" customWidth="1"/>
    <col min="4405" max="4405" width="10.5703125" style="1162" customWidth="1"/>
    <col min="4406" max="4406" width="0.7109375" style="1162" customWidth="1"/>
    <col min="4407" max="4648" width="11.42578125" style="1162"/>
    <col min="4649" max="4649" width="0.7109375" style="1162" customWidth="1"/>
    <col min="4650" max="4650" width="15.140625" style="1162" customWidth="1"/>
    <col min="4651" max="4651" width="0.7109375" style="1162" customWidth="1"/>
    <col min="4652" max="4652" width="56.140625" style="1162" customWidth="1"/>
    <col min="4653" max="4653" width="0.7109375" style="1162" customWidth="1"/>
    <col min="4654" max="4654" width="9.140625" style="1162" customWidth="1"/>
    <col min="4655" max="4655" width="6" style="1162" customWidth="1"/>
    <col min="4656" max="4656" width="0.7109375" style="1162" customWidth="1"/>
    <col min="4657" max="4657" width="7.140625" style="1162" customWidth="1"/>
    <col min="4658" max="4658" width="6.5703125" style="1162" customWidth="1"/>
    <col min="4659" max="4659" width="0.7109375" style="1162" customWidth="1"/>
    <col min="4660" max="4660" width="7.85546875" style="1162" customWidth="1"/>
    <col min="4661" max="4661" width="10.5703125" style="1162" customWidth="1"/>
    <col min="4662" max="4662" width="0.7109375" style="1162" customWidth="1"/>
    <col min="4663" max="4904" width="11.42578125" style="1162"/>
    <col min="4905" max="4905" width="0.7109375" style="1162" customWidth="1"/>
    <col min="4906" max="4906" width="15.140625" style="1162" customWidth="1"/>
    <col min="4907" max="4907" width="0.7109375" style="1162" customWidth="1"/>
    <col min="4908" max="4908" width="56.140625" style="1162" customWidth="1"/>
    <col min="4909" max="4909" width="0.7109375" style="1162" customWidth="1"/>
    <col min="4910" max="4910" width="9.140625" style="1162" customWidth="1"/>
    <col min="4911" max="4911" width="6" style="1162" customWidth="1"/>
    <col min="4912" max="4912" width="0.7109375" style="1162" customWidth="1"/>
    <col min="4913" max="4913" width="7.140625" style="1162" customWidth="1"/>
    <col min="4914" max="4914" width="6.5703125" style="1162" customWidth="1"/>
    <col min="4915" max="4915" width="0.7109375" style="1162" customWidth="1"/>
    <col min="4916" max="4916" width="7.85546875" style="1162" customWidth="1"/>
    <col min="4917" max="4917" width="10.5703125" style="1162" customWidth="1"/>
    <col min="4918" max="4918" width="0.7109375" style="1162" customWidth="1"/>
    <col min="4919" max="5160" width="11.42578125" style="1162"/>
    <col min="5161" max="5161" width="0.7109375" style="1162" customWidth="1"/>
    <col min="5162" max="5162" width="15.140625" style="1162" customWidth="1"/>
    <col min="5163" max="5163" width="0.7109375" style="1162" customWidth="1"/>
    <col min="5164" max="5164" width="56.140625" style="1162" customWidth="1"/>
    <col min="5165" max="5165" width="0.7109375" style="1162" customWidth="1"/>
    <col min="5166" max="5166" width="9.140625" style="1162" customWidth="1"/>
    <col min="5167" max="5167" width="6" style="1162" customWidth="1"/>
    <col min="5168" max="5168" width="0.7109375" style="1162" customWidth="1"/>
    <col min="5169" max="5169" width="7.140625" style="1162" customWidth="1"/>
    <col min="5170" max="5170" width="6.5703125" style="1162" customWidth="1"/>
    <col min="5171" max="5171" width="0.7109375" style="1162" customWidth="1"/>
    <col min="5172" max="5172" width="7.85546875" style="1162" customWidth="1"/>
    <col min="5173" max="5173" width="10.5703125" style="1162" customWidth="1"/>
    <col min="5174" max="5174" width="0.7109375" style="1162" customWidth="1"/>
    <col min="5175" max="5416" width="11.42578125" style="1162"/>
    <col min="5417" max="5417" width="0.7109375" style="1162" customWidth="1"/>
    <col min="5418" max="5418" width="15.140625" style="1162" customWidth="1"/>
    <col min="5419" max="5419" width="0.7109375" style="1162" customWidth="1"/>
    <col min="5420" max="5420" width="56.140625" style="1162" customWidth="1"/>
    <col min="5421" max="5421" width="0.7109375" style="1162" customWidth="1"/>
    <col min="5422" max="5422" width="9.140625" style="1162" customWidth="1"/>
    <col min="5423" max="5423" width="6" style="1162" customWidth="1"/>
    <col min="5424" max="5424" width="0.7109375" style="1162" customWidth="1"/>
    <col min="5425" max="5425" width="7.140625" style="1162" customWidth="1"/>
    <col min="5426" max="5426" width="6.5703125" style="1162" customWidth="1"/>
    <col min="5427" max="5427" width="0.7109375" style="1162" customWidth="1"/>
    <col min="5428" max="5428" width="7.85546875" style="1162" customWidth="1"/>
    <col min="5429" max="5429" width="10.5703125" style="1162" customWidth="1"/>
    <col min="5430" max="5430" width="0.7109375" style="1162" customWidth="1"/>
    <col min="5431" max="5672" width="11.42578125" style="1162"/>
    <col min="5673" max="5673" width="0.7109375" style="1162" customWidth="1"/>
    <col min="5674" max="5674" width="15.140625" style="1162" customWidth="1"/>
    <col min="5675" max="5675" width="0.7109375" style="1162" customWidth="1"/>
    <col min="5676" max="5676" width="56.140625" style="1162" customWidth="1"/>
    <col min="5677" max="5677" width="0.7109375" style="1162" customWidth="1"/>
    <col min="5678" max="5678" width="9.140625" style="1162" customWidth="1"/>
    <col min="5679" max="5679" width="6" style="1162" customWidth="1"/>
    <col min="5680" max="5680" width="0.7109375" style="1162" customWidth="1"/>
    <col min="5681" max="5681" width="7.140625" style="1162" customWidth="1"/>
    <col min="5682" max="5682" width="6.5703125" style="1162" customWidth="1"/>
    <col min="5683" max="5683" width="0.7109375" style="1162" customWidth="1"/>
    <col min="5684" max="5684" width="7.85546875" style="1162" customWidth="1"/>
    <col min="5685" max="5685" width="10.5703125" style="1162" customWidth="1"/>
    <col min="5686" max="5686" width="0.7109375" style="1162" customWidth="1"/>
    <col min="5687" max="5928" width="11.42578125" style="1162"/>
    <col min="5929" max="5929" width="0.7109375" style="1162" customWidth="1"/>
    <col min="5930" max="5930" width="15.140625" style="1162" customWidth="1"/>
    <col min="5931" max="5931" width="0.7109375" style="1162" customWidth="1"/>
    <col min="5932" max="5932" width="56.140625" style="1162" customWidth="1"/>
    <col min="5933" max="5933" width="0.7109375" style="1162" customWidth="1"/>
    <col min="5934" max="5934" width="9.140625" style="1162" customWidth="1"/>
    <col min="5935" max="5935" width="6" style="1162" customWidth="1"/>
    <col min="5936" max="5936" width="0.7109375" style="1162" customWidth="1"/>
    <col min="5937" max="5937" width="7.140625" style="1162" customWidth="1"/>
    <col min="5938" max="5938" width="6.5703125" style="1162" customWidth="1"/>
    <col min="5939" max="5939" width="0.7109375" style="1162" customWidth="1"/>
    <col min="5940" max="5940" width="7.85546875" style="1162" customWidth="1"/>
    <col min="5941" max="5941" width="10.5703125" style="1162" customWidth="1"/>
    <col min="5942" max="5942" width="0.7109375" style="1162" customWidth="1"/>
    <col min="5943" max="6184" width="11.42578125" style="1162"/>
    <col min="6185" max="6185" width="0.7109375" style="1162" customWidth="1"/>
    <col min="6186" max="6186" width="15.140625" style="1162" customWidth="1"/>
    <col min="6187" max="6187" width="0.7109375" style="1162" customWidth="1"/>
    <col min="6188" max="6188" width="56.140625" style="1162" customWidth="1"/>
    <col min="6189" max="6189" width="0.7109375" style="1162" customWidth="1"/>
    <col min="6190" max="6190" width="9.140625" style="1162" customWidth="1"/>
    <col min="6191" max="6191" width="6" style="1162" customWidth="1"/>
    <col min="6192" max="6192" width="0.7109375" style="1162" customWidth="1"/>
    <col min="6193" max="6193" width="7.140625" style="1162" customWidth="1"/>
    <col min="6194" max="6194" width="6.5703125" style="1162" customWidth="1"/>
    <col min="6195" max="6195" width="0.7109375" style="1162" customWidth="1"/>
    <col min="6196" max="6196" width="7.85546875" style="1162" customWidth="1"/>
    <col min="6197" max="6197" width="10.5703125" style="1162" customWidth="1"/>
    <col min="6198" max="6198" width="0.7109375" style="1162" customWidth="1"/>
    <col min="6199" max="6440" width="11.42578125" style="1162"/>
    <col min="6441" max="6441" width="0.7109375" style="1162" customWidth="1"/>
    <col min="6442" max="6442" width="15.140625" style="1162" customWidth="1"/>
    <col min="6443" max="6443" width="0.7109375" style="1162" customWidth="1"/>
    <col min="6444" max="6444" width="56.140625" style="1162" customWidth="1"/>
    <col min="6445" max="6445" width="0.7109375" style="1162" customWidth="1"/>
    <col min="6446" max="6446" width="9.140625" style="1162" customWidth="1"/>
    <col min="6447" max="6447" width="6" style="1162" customWidth="1"/>
    <col min="6448" max="6448" width="0.7109375" style="1162" customWidth="1"/>
    <col min="6449" max="6449" width="7.140625" style="1162" customWidth="1"/>
    <col min="6450" max="6450" width="6.5703125" style="1162" customWidth="1"/>
    <col min="6451" max="6451" width="0.7109375" style="1162" customWidth="1"/>
    <col min="6452" max="6452" width="7.85546875" style="1162" customWidth="1"/>
    <col min="6453" max="6453" width="10.5703125" style="1162" customWidth="1"/>
    <col min="6454" max="6454" width="0.7109375" style="1162" customWidth="1"/>
    <col min="6455" max="6696" width="11.42578125" style="1162"/>
    <col min="6697" max="6697" width="0.7109375" style="1162" customWidth="1"/>
    <col min="6698" max="6698" width="15.140625" style="1162" customWidth="1"/>
    <col min="6699" max="6699" width="0.7109375" style="1162" customWidth="1"/>
    <col min="6700" max="6700" width="56.140625" style="1162" customWidth="1"/>
    <col min="6701" max="6701" width="0.7109375" style="1162" customWidth="1"/>
    <col min="6702" max="6702" width="9.140625" style="1162" customWidth="1"/>
    <col min="6703" max="6703" width="6" style="1162" customWidth="1"/>
    <col min="6704" max="6704" width="0.7109375" style="1162" customWidth="1"/>
    <col min="6705" max="6705" width="7.140625" style="1162" customWidth="1"/>
    <col min="6706" max="6706" width="6.5703125" style="1162" customWidth="1"/>
    <col min="6707" max="6707" width="0.7109375" style="1162" customWidth="1"/>
    <col min="6708" max="6708" width="7.85546875" style="1162" customWidth="1"/>
    <col min="6709" max="6709" width="10.5703125" style="1162" customWidth="1"/>
    <col min="6710" max="6710" width="0.7109375" style="1162" customWidth="1"/>
    <col min="6711" max="6952" width="11.42578125" style="1162"/>
    <col min="6953" max="6953" width="0.7109375" style="1162" customWidth="1"/>
    <col min="6954" max="6954" width="15.140625" style="1162" customWidth="1"/>
    <col min="6955" max="6955" width="0.7109375" style="1162" customWidth="1"/>
    <col min="6956" max="6956" width="56.140625" style="1162" customWidth="1"/>
    <col min="6957" max="6957" width="0.7109375" style="1162" customWidth="1"/>
    <col min="6958" max="6958" width="9.140625" style="1162" customWidth="1"/>
    <col min="6959" max="6959" width="6" style="1162" customWidth="1"/>
    <col min="6960" max="6960" width="0.7109375" style="1162" customWidth="1"/>
    <col min="6961" max="6961" width="7.140625" style="1162" customWidth="1"/>
    <col min="6962" max="6962" width="6.5703125" style="1162" customWidth="1"/>
    <col min="6963" max="6963" width="0.7109375" style="1162" customWidth="1"/>
    <col min="6964" max="6964" width="7.85546875" style="1162" customWidth="1"/>
    <col min="6965" max="6965" width="10.5703125" style="1162" customWidth="1"/>
    <col min="6966" max="6966" width="0.7109375" style="1162" customWidth="1"/>
    <col min="6967" max="7208" width="11.42578125" style="1162"/>
    <col min="7209" max="7209" width="0.7109375" style="1162" customWidth="1"/>
    <col min="7210" max="7210" width="15.140625" style="1162" customWidth="1"/>
    <col min="7211" max="7211" width="0.7109375" style="1162" customWidth="1"/>
    <col min="7212" max="7212" width="56.140625" style="1162" customWidth="1"/>
    <col min="7213" max="7213" width="0.7109375" style="1162" customWidth="1"/>
    <col min="7214" max="7214" width="9.140625" style="1162" customWidth="1"/>
    <col min="7215" max="7215" width="6" style="1162" customWidth="1"/>
    <col min="7216" max="7216" width="0.7109375" style="1162" customWidth="1"/>
    <col min="7217" max="7217" width="7.140625" style="1162" customWidth="1"/>
    <col min="7218" max="7218" width="6.5703125" style="1162" customWidth="1"/>
    <col min="7219" max="7219" width="0.7109375" style="1162" customWidth="1"/>
    <col min="7220" max="7220" width="7.85546875" style="1162" customWidth="1"/>
    <col min="7221" max="7221" width="10.5703125" style="1162" customWidth="1"/>
    <col min="7222" max="7222" width="0.7109375" style="1162" customWidth="1"/>
    <col min="7223" max="7464" width="11.42578125" style="1162"/>
    <col min="7465" max="7465" width="0.7109375" style="1162" customWidth="1"/>
    <col min="7466" max="7466" width="15.140625" style="1162" customWidth="1"/>
    <col min="7467" max="7467" width="0.7109375" style="1162" customWidth="1"/>
    <col min="7468" max="7468" width="56.140625" style="1162" customWidth="1"/>
    <col min="7469" max="7469" width="0.7109375" style="1162" customWidth="1"/>
    <col min="7470" max="7470" width="9.140625" style="1162" customWidth="1"/>
    <col min="7471" max="7471" width="6" style="1162" customWidth="1"/>
    <col min="7472" max="7472" width="0.7109375" style="1162" customWidth="1"/>
    <col min="7473" max="7473" width="7.140625" style="1162" customWidth="1"/>
    <col min="7474" max="7474" width="6.5703125" style="1162" customWidth="1"/>
    <col min="7475" max="7475" width="0.7109375" style="1162" customWidth="1"/>
    <col min="7476" max="7476" width="7.85546875" style="1162" customWidth="1"/>
    <col min="7477" max="7477" width="10.5703125" style="1162" customWidth="1"/>
    <col min="7478" max="7478" width="0.7109375" style="1162" customWidth="1"/>
    <col min="7479" max="7720" width="11.42578125" style="1162"/>
    <col min="7721" max="7721" width="0.7109375" style="1162" customWidth="1"/>
    <col min="7722" max="7722" width="15.140625" style="1162" customWidth="1"/>
    <col min="7723" max="7723" width="0.7109375" style="1162" customWidth="1"/>
    <col min="7724" max="7724" width="56.140625" style="1162" customWidth="1"/>
    <col min="7725" max="7725" width="0.7109375" style="1162" customWidth="1"/>
    <col min="7726" max="7726" width="9.140625" style="1162" customWidth="1"/>
    <col min="7727" max="7727" width="6" style="1162" customWidth="1"/>
    <col min="7728" max="7728" width="0.7109375" style="1162" customWidth="1"/>
    <col min="7729" max="7729" width="7.140625" style="1162" customWidth="1"/>
    <col min="7730" max="7730" width="6.5703125" style="1162" customWidth="1"/>
    <col min="7731" max="7731" width="0.7109375" style="1162" customWidth="1"/>
    <col min="7732" max="7732" width="7.85546875" style="1162" customWidth="1"/>
    <col min="7733" max="7733" width="10.5703125" style="1162" customWidth="1"/>
    <col min="7734" max="7734" width="0.7109375" style="1162" customWidth="1"/>
    <col min="7735" max="7976" width="11.42578125" style="1162"/>
    <col min="7977" max="7977" width="0.7109375" style="1162" customWidth="1"/>
    <col min="7978" max="7978" width="15.140625" style="1162" customWidth="1"/>
    <col min="7979" max="7979" width="0.7109375" style="1162" customWidth="1"/>
    <col min="7980" max="7980" width="56.140625" style="1162" customWidth="1"/>
    <col min="7981" max="7981" width="0.7109375" style="1162" customWidth="1"/>
    <col min="7982" max="7982" width="9.140625" style="1162" customWidth="1"/>
    <col min="7983" max="7983" width="6" style="1162" customWidth="1"/>
    <col min="7984" max="7984" width="0.7109375" style="1162" customWidth="1"/>
    <col min="7985" max="7985" width="7.140625" style="1162" customWidth="1"/>
    <col min="7986" max="7986" width="6.5703125" style="1162" customWidth="1"/>
    <col min="7987" max="7987" width="0.7109375" style="1162" customWidth="1"/>
    <col min="7988" max="7988" width="7.85546875" style="1162" customWidth="1"/>
    <col min="7989" max="7989" width="10.5703125" style="1162" customWidth="1"/>
    <col min="7990" max="7990" width="0.7109375" style="1162" customWidth="1"/>
    <col min="7991" max="8232" width="11.42578125" style="1162"/>
    <col min="8233" max="8233" width="0.7109375" style="1162" customWidth="1"/>
    <col min="8234" max="8234" width="15.140625" style="1162" customWidth="1"/>
    <col min="8235" max="8235" width="0.7109375" style="1162" customWidth="1"/>
    <col min="8236" max="8236" width="56.140625" style="1162" customWidth="1"/>
    <col min="8237" max="8237" width="0.7109375" style="1162" customWidth="1"/>
    <col min="8238" max="8238" width="9.140625" style="1162" customWidth="1"/>
    <col min="8239" max="8239" width="6" style="1162" customWidth="1"/>
    <col min="8240" max="8240" width="0.7109375" style="1162" customWidth="1"/>
    <col min="8241" max="8241" width="7.140625" style="1162" customWidth="1"/>
    <col min="8242" max="8242" width="6.5703125" style="1162" customWidth="1"/>
    <col min="8243" max="8243" width="0.7109375" style="1162" customWidth="1"/>
    <col min="8244" max="8244" width="7.85546875" style="1162" customWidth="1"/>
    <col min="8245" max="8245" width="10.5703125" style="1162" customWidth="1"/>
    <col min="8246" max="8246" width="0.7109375" style="1162" customWidth="1"/>
    <col min="8247" max="8488" width="11.42578125" style="1162"/>
    <col min="8489" max="8489" width="0.7109375" style="1162" customWidth="1"/>
    <col min="8490" max="8490" width="15.140625" style="1162" customWidth="1"/>
    <col min="8491" max="8491" width="0.7109375" style="1162" customWidth="1"/>
    <col min="8492" max="8492" width="56.140625" style="1162" customWidth="1"/>
    <col min="8493" max="8493" width="0.7109375" style="1162" customWidth="1"/>
    <col min="8494" max="8494" width="9.140625" style="1162" customWidth="1"/>
    <col min="8495" max="8495" width="6" style="1162" customWidth="1"/>
    <col min="8496" max="8496" width="0.7109375" style="1162" customWidth="1"/>
    <col min="8497" max="8497" width="7.140625" style="1162" customWidth="1"/>
    <col min="8498" max="8498" width="6.5703125" style="1162" customWidth="1"/>
    <col min="8499" max="8499" width="0.7109375" style="1162" customWidth="1"/>
    <col min="8500" max="8500" width="7.85546875" style="1162" customWidth="1"/>
    <col min="8501" max="8501" width="10.5703125" style="1162" customWidth="1"/>
    <col min="8502" max="8502" width="0.7109375" style="1162" customWidth="1"/>
    <col min="8503" max="8744" width="11.42578125" style="1162"/>
    <col min="8745" max="8745" width="0.7109375" style="1162" customWidth="1"/>
    <col min="8746" max="8746" width="15.140625" style="1162" customWidth="1"/>
    <col min="8747" max="8747" width="0.7109375" style="1162" customWidth="1"/>
    <col min="8748" max="8748" width="56.140625" style="1162" customWidth="1"/>
    <col min="8749" max="8749" width="0.7109375" style="1162" customWidth="1"/>
    <col min="8750" max="8750" width="9.140625" style="1162" customWidth="1"/>
    <col min="8751" max="8751" width="6" style="1162" customWidth="1"/>
    <col min="8752" max="8752" width="0.7109375" style="1162" customWidth="1"/>
    <col min="8753" max="8753" width="7.140625" style="1162" customWidth="1"/>
    <col min="8754" max="8754" width="6.5703125" style="1162" customWidth="1"/>
    <col min="8755" max="8755" width="0.7109375" style="1162" customWidth="1"/>
    <col min="8756" max="8756" width="7.85546875" style="1162" customWidth="1"/>
    <col min="8757" max="8757" width="10.5703125" style="1162" customWidth="1"/>
    <col min="8758" max="8758" width="0.7109375" style="1162" customWidth="1"/>
    <col min="8759" max="9000" width="11.42578125" style="1162"/>
    <col min="9001" max="9001" width="0.7109375" style="1162" customWidth="1"/>
    <col min="9002" max="9002" width="15.140625" style="1162" customWidth="1"/>
    <col min="9003" max="9003" width="0.7109375" style="1162" customWidth="1"/>
    <col min="9004" max="9004" width="56.140625" style="1162" customWidth="1"/>
    <col min="9005" max="9005" width="0.7109375" style="1162" customWidth="1"/>
    <col min="9006" max="9006" width="9.140625" style="1162" customWidth="1"/>
    <col min="9007" max="9007" width="6" style="1162" customWidth="1"/>
    <col min="9008" max="9008" width="0.7109375" style="1162" customWidth="1"/>
    <col min="9009" max="9009" width="7.140625" style="1162" customWidth="1"/>
    <col min="9010" max="9010" width="6.5703125" style="1162" customWidth="1"/>
    <col min="9011" max="9011" width="0.7109375" style="1162" customWidth="1"/>
    <col min="9012" max="9012" width="7.85546875" style="1162" customWidth="1"/>
    <col min="9013" max="9013" width="10.5703125" style="1162" customWidth="1"/>
    <col min="9014" max="9014" width="0.7109375" style="1162" customWidth="1"/>
    <col min="9015" max="9256" width="11.42578125" style="1162"/>
    <col min="9257" max="9257" width="0.7109375" style="1162" customWidth="1"/>
    <col min="9258" max="9258" width="15.140625" style="1162" customWidth="1"/>
    <col min="9259" max="9259" width="0.7109375" style="1162" customWidth="1"/>
    <col min="9260" max="9260" width="56.140625" style="1162" customWidth="1"/>
    <col min="9261" max="9261" width="0.7109375" style="1162" customWidth="1"/>
    <col min="9262" max="9262" width="9.140625" style="1162" customWidth="1"/>
    <col min="9263" max="9263" width="6" style="1162" customWidth="1"/>
    <col min="9264" max="9264" width="0.7109375" style="1162" customWidth="1"/>
    <col min="9265" max="9265" width="7.140625" style="1162" customWidth="1"/>
    <col min="9266" max="9266" width="6.5703125" style="1162" customWidth="1"/>
    <col min="9267" max="9267" width="0.7109375" style="1162" customWidth="1"/>
    <col min="9268" max="9268" width="7.85546875" style="1162" customWidth="1"/>
    <col min="9269" max="9269" width="10.5703125" style="1162" customWidth="1"/>
    <col min="9270" max="9270" width="0.7109375" style="1162" customWidth="1"/>
    <col min="9271" max="9512" width="11.42578125" style="1162"/>
    <col min="9513" max="9513" width="0.7109375" style="1162" customWidth="1"/>
    <col min="9514" max="9514" width="15.140625" style="1162" customWidth="1"/>
    <col min="9515" max="9515" width="0.7109375" style="1162" customWidth="1"/>
    <col min="9516" max="9516" width="56.140625" style="1162" customWidth="1"/>
    <col min="9517" max="9517" width="0.7109375" style="1162" customWidth="1"/>
    <col min="9518" max="9518" width="9.140625" style="1162" customWidth="1"/>
    <col min="9519" max="9519" width="6" style="1162" customWidth="1"/>
    <col min="9520" max="9520" width="0.7109375" style="1162" customWidth="1"/>
    <col min="9521" max="9521" width="7.140625" style="1162" customWidth="1"/>
    <col min="9522" max="9522" width="6.5703125" style="1162" customWidth="1"/>
    <col min="9523" max="9523" width="0.7109375" style="1162" customWidth="1"/>
    <col min="9524" max="9524" width="7.85546875" style="1162" customWidth="1"/>
    <col min="9525" max="9525" width="10.5703125" style="1162" customWidth="1"/>
    <col min="9526" max="9526" width="0.7109375" style="1162" customWidth="1"/>
    <col min="9527" max="9768" width="11.42578125" style="1162"/>
    <col min="9769" max="9769" width="0.7109375" style="1162" customWidth="1"/>
    <col min="9770" max="9770" width="15.140625" style="1162" customWidth="1"/>
    <col min="9771" max="9771" width="0.7109375" style="1162" customWidth="1"/>
    <col min="9772" max="9772" width="56.140625" style="1162" customWidth="1"/>
    <col min="9773" max="9773" width="0.7109375" style="1162" customWidth="1"/>
    <col min="9774" max="9774" width="9.140625" style="1162" customWidth="1"/>
    <col min="9775" max="9775" width="6" style="1162" customWidth="1"/>
    <col min="9776" max="9776" width="0.7109375" style="1162" customWidth="1"/>
    <col min="9777" max="9777" width="7.140625" style="1162" customWidth="1"/>
    <col min="9778" max="9778" width="6.5703125" style="1162" customWidth="1"/>
    <col min="9779" max="9779" width="0.7109375" style="1162" customWidth="1"/>
    <col min="9780" max="9780" width="7.85546875" style="1162" customWidth="1"/>
    <col min="9781" max="9781" width="10.5703125" style="1162" customWidth="1"/>
    <col min="9782" max="9782" width="0.7109375" style="1162" customWidth="1"/>
    <col min="9783" max="10024" width="11.42578125" style="1162"/>
    <col min="10025" max="10025" width="0.7109375" style="1162" customWidth="1"/>
    <col min="10026" max="10026" width="15.140625" style="1162" customWidth="1"/>
    <col min="10027" max="10027" width="0.7109375" style="1162" customWidth="1"/>
    <col min="10028" max="10028" width="56.140625" style="1162" customWidth="1"/>
    <col min="10029" max="10029" width="0.7109375" style="1162" customWidth="1"/>
    <col min="10030" max="10030" width="9.140625" style="1162" customWidth="1"/>
    <col min="10031" max="10031" width="6" style="1162" customWidth="1"/>
    <col min="10032" max="10032" width="0.7109375" style="1162" customWidth="1"/>
    <col min="10033" max="10033" width="7.140625" style="1162" customWidth="1"/>
    <col min="10034" max="10034" width="6.5703125" style="1162" customWidth="1"/>
    <col min="10035" max="10035" width="0.7109375" style="1162" customWidth="1"/>
    <col min="10036" max="10036" width="7.85546875" style="1162" customWidth="1"/>
    <col min="10037" max="10037" width="10.5703125" style="1162" customWidth="1"/>
    <col min="10038" max="10038" width="0.7109375" style="1162" customWidth="1"/>
    <col min="10039" max="10280" width="11.42578125" style="1162"/>
    <col min="10281" max="10281" width="0.7109375" style="1162" customWidth="1"/>
    <col min="10282" max="10282" width="15.140625" style="1162" customWidth="1"/>
    <col min="10283" max="10283" width="0.7109375" style="1162" customWidth="1"/>
    <col min="10284" max="10284" width="56.140625" style="1162" customWidth="1"/>
    <col min="10285" max="10285" width="0.7109375" style="1162" customWidth="1"/>
    <col min="10286" max="10286" width="9.140625" style="1162" customWidth="1"/>
    <col min="10287" max="10287" width="6" style="1162" customWidth="1"/>
    <col min="10288" max="10288" width="0.7109375" style="1162" customWidth="1"/>
    <col min="10289" max="10289" width="7.140625" style="1162" customWidth="1"/>
    <col min="10290" max="10290" width="6.5703125" style="1162" customWidth="1"/>
    <col min="10291" max="10291" width="0.7109375" style="1162" customWidth="1"/>
    <col min="10292" max="10292" width="7.85546875" style="1162" customWidth="1"/>
    <col min="10293" max="10293" width="10.5703125" style="1162" customWidth="1"/>
    <col min="10294" max="10294" width="0.7109375" style="1162" customWidth="1"/>
    <col min="10295" max="10536" width="11.42578125" style="1162"/>
    <col min="10537" max="10537" width="0.7109375" style="1162" customWidth="1"/>
    <col min="10538" max="10538" width="15.140625" style="1162" customWidth="1"/>
    <col min="10539" max="10539" width="0.7109375" style="1162" customWidth="1"/>
    <col min="10540" max="10540" width="56.140625" style="1162" customWidth="1"/>
    <col min="10541" max="10541" width="0.7109375" style="1162" customWidth="1"/>
    <col min="10542" max="10542" width="9.140625" style="1162" customWidth="1"/>
    <col min="10543" max="10543" width="6" style="1162" customWidth="1"/>
    <col min="10544" max="10544" width="0.7109375" style="1162" customWidth="1"/>
    <col min="10545" max="10545" width="7.140625" style="1162" customWidth="1"/>
    <col min="10546" max="10546" width="6.5703125" style="1162" customWidth="1"/>
    <col min="10547" max="10547" width="0.7109375" style="1162" customWidth="1"/>
    <col min="10548" max="10548" width="7.85546875" style="1162" customWidth="1"/>
    <col min="10549" max="10549" width="10.5703125" style="1162" customWidth="1"/>
    <col min="10550" max="10550" width="0.7109375" style="1162" customWidth="1"/>
    <col min="10551" max="10792" width="11.42578125" style="1162"/>
    <col min="10793" max="10793" width="0.7109375" style="1162" customWidth="1"/>
    <col min="10794" max="10794" width="15.140625" style="1162" customWidth="1"/>
    <col min="10795" max="10795" width="0.7109375" style="1162" customWidth="1"/>
    <col min="10796" max="10796" width="56.140625" style="1162" customWidth="1"/>
    <col min="10797" max="10797" width="0.7109375" style="1162" customWidth="1"/>
    <col min="10798" max="10798" width="9.140625" style="1162" customWidth="1"/>
    <col min="10799" max="10799" width="6" style="1162" customWidth="1"/>
    <col min="10800" max="10800" width="0.7109375" style="1162" customWidth="1"/>
    <col min="10801" max="10801" width="7.140625" style="1162" customWidth="1"/>
    <col min="10802" max="10802" width="6.5703125" style="1162" customWidth="1"/>
    <col min="10803" max="10803" width="0.7109375" style="1162" customWidth="1"/>
    <col min="10804" max="10804" width="7.85546875" style="1162" customWidth="1"/>
    <col min="10805" max="10805" width="10.5703125" style="1162" customWidth="1"/>
    <col min="10806" max="10806" width="0.7109375" style="1162" customWidth="1"/>
    <col min="10807" max="11048" width="11.42578125" style="1162"/>
    <col min="11049" max="11049" width="0.7109375" style="1162" customWidth="1"/>
    <col min="11050" max="11050" width="15.140625" style="1162" customWidth="1"/>
    <col min="11051" max="11051" width="0.7109375" style="1162" customWidth="1"/>
    <col min="11052" max="11052" width="56.140625" style="1162" customWidth="1"/>
    <col min="11053" max="11053" width="0.7109375" style="1162" customWidth="1"/>
    <col min="11054" max="11054" width="9.140625" style="1162" customWidth="1"/>
    <col min="11055" max="11055" width="6" style="1162" customWidth="1"/>
    <col min="11056" max="11056" width="0.7109375" style="1162" customWidth="1"/>
    <col min="11057" max="11057" width="7.140625" style="1162" customWidth="1"/>
    <col min="11058" max="11058" width="6.5703125" style="1162" customWidth="1"/>
    <col min="11059" max="11059" width="0.7109375" style="1162" customWidth="1"/>
    <col min="11060" max="11060" width="7.85546875" style="1162" customWidth="1"/>
    <col min="11061" max="11061" width="10.5703125" style="1162" customWidth="1"/>
    <col min="11062" max="11062" width="0.7109375" style="1162" customWidth="1"/>
    <col min="11063" max="11304" width="11.42578125" style="1162"/>
    <col min="11305" max="11305" width="0.7109375" style="1162" customWidth="1"/>
    <col min="11306" max="11306" width="15.140625" style="1162" customWidth="1"/>
    <col min="11307" max="11307" width="0.7109375" style="1162" customWidth="1"/>
    <col min="11308" max="11308" width="56.140625" style="1162" customWidth="1"/>
    <col min="11309" max="11309" width="0.7109375" style="1162" customWidth="1"/>
    <col min="11310" max="11310" width="9.140625" style="1162" customWidth="1"/>
    <col min="11311" max="11311" width="6" style="1162" customWidth="1"/>
    <col min="11312" max="11312" width="0.7109375" style="1162" customWidth="1"/>
    <col min="11313" max="11313" width="7.140625" style="1162" customWidth="1"/>
    <col min="11314" max="11314" width="6.5703125" style="1162" customWidth="1"/>
    <col min="11315" max="11315" width="0.7109375" style="1162" customWidth="1"/>
    <col min="11316" max="11316" width="7.85546875" style="1162" customWidth="1"/>
    <col min="11317" max="11317" width="10.5703125" style="1162" customWidth="1"/>
    <col min="11318" max="11318" width="0.7109375" style="1162" customWidth="1"/>
    <col min="11319" max="11560" width="11.42578125" style="1162"/>
    <col min="11561" max="11561" width="0.7109375" style="1162" customWidth="1"/>
    <col min="11562" max="11562" width="15.140625" style="1162" customWidth="1"/>
    <col min="11563" max="11563" width="0.7109375" style="1162" customWidth="1"/>
    <col min="11564" max="11564" width="56.140625" style="1162" customWidth="1"/>
    <col min="11565" max="11565" width="0.7109375" style="1162" customWidth="1"/>
    <col min="11566" max="11566" width="9.140625" style="1162" customWidth="1"/>
    <col min="11567" max="11567" width="6" style="1162" customWidth="1"/>
    <col min="11568" max="11568" width="0.7109375" style="1162" customWidth="1"/>
    <col min="11569" max="11569" width="7.140625" style="1162" customWidth="1"/>
    <col min="11570" max="11570" width="6.5703125" style="1162" customWidth="1"/>
    <col min="11571" max="11571" width="0.7109375" style="1162" customWidth="1"/>
    <col min="11572" max="11572" width="7.85546875" style="1162" customWidth="1"/>
    <col min="11573" max="11573" width="10.5703125" style="1162" customWidth="1"/>
    <col min="11574" max="11574" width="0.7109375" style="1162" customWidth="1"/>
    <col min="11575" max="11816" width="11.42578125" style="1162"/>
    <col min="11817" max="11817" width="0.7109375" style="1162" customWidth="1"/>
    <col min="11818" max="11818" width="15.140625" style="1162" customWidth="1"/>
    <col min="11819" max="11819" width="0.7109375" style="1162" customWidth="1"/>
    <col min="11820" max="11820" width="56.140625" style="1162" customWidth="1"/>
    <col min="11821" max="11821" width="0.7109375" style="1162" customWidth="1"/>
    <col min="11822" max="11822" width="9.140625" style="1162" customWidth="1"/>
    <col min="11823" max="11823" width="6" style="1162" customWidth="1"/>
    <col min="11824" max="11824" width="0.7109375" style="1162" customWidth="1"/>
    <col min="11825" max="11825" width="7.140625" style="1162" customWidth="1"/>
    <col min="11826" max="11826" width="6.5703125" style="1162" customWidth="1"/>
    <col min="11827" max="11827" width="0.7109375" style="1162" customWidth="1"/>
    <col min="11828" max="11828" width="7.85546875" style="1162" customWidth="1"/>
    <col min="11829" max="11829" width="10.5703125" style="1162" customWidth="1"/>
    <col min="11830" max="11830" width="0.7109375" style="1162" customWidth="1"/>
    <col min="11831" max="12072" width="11.42578125" style="1162"/>
    <col min="12073" max="12073" width="0.7109375" style="1162" customWidth="1"/>
    <col min="12074" max="12074" width="15.140625" style="1162" customWidth="1"/>
    <col min="12075" max="12075" width="0.7109375" style="1162" customWidth="1"/>
    <col min="12076" max="12076" width="56.140625" style="1162" customWidth="1"/>
    <col min="12077" max="12077" width="0.7109375" style="1162" customWidth="1"/>
    <col min="12078" max="12078" width="9.140625" style="1162" customWidth="1"/>
    <col min="12079" max="12079" width="6" style="1162" customWidth="1"/>
    <col min="12080" max="12080" width="0.7109375" style="1162" customWidth="1"/>
    <col min="12081" max="12081" width="7.140625" style="1162" customWidth="1"/>
    <col min="12082" max="12082" width="6.5703125" style="1162" customWidth="1"/>
    <col min="12083" max="12083" width="0.7109375" style="1162" customWidth="1"/>
    <col min="12084" max="12084" width="7.85546875" style="1162" customWidth="1"/>
    <col min="12085" max="12085" width="10.5703125" style="1162" customWidth="1"/>
    <col min="12086" max="12086" width="0.7109375" style="1162" customWidth="1"/>
    <col min="12087" max="12328" width="11.42578125" style="1162"/>
    <col min="12329" max="12329" width="0.7109375" style="1162" customWidth="1"/>
    <col min="12330" max="12330" width="15.140625" style="1162" customWidth="1"/>
    <col min="12331" max="12331" width="0.7109375" style="1162" customWidth="1"/>
    <col min="12332" max="12332" width="56.140625" style="1162" customWidth="1"/>
    <col min="12333" max="12333" width="0.7109375" style="1162" customWidth="1"/>
    <col min="12334" max="12334" width="9.140625" style="1162" customWidth="1"/>
    <col min="12335" max="12335" width="6" style="1162" customWidth="1"/>
    <col min="12336" max="12336" width="0.7109375" style="1162" customWidth="1"/>
    <col min="12337" max="12337" width="7.140625" style="1162" customWidth="1"/>
    <col min="12338" max="12338" width="6.5703125" style="1162" customWidth="1"/>
    <col min="12339" max="12339" width="0.7109375" style="1162" customWidth="1"/>
    <col min="12340" max="12340" width="7.85546875" style="1162" customWidth="1"/>
    <col min="12341" max="12341" width="10.5703125" style="1162" customWidth="1"/>
    <col min="12342" max="12342" width="0.7109375" style="1162" customWidth="1"/>
    <col min="12343" max="12584" width="11.42578125" style="1162"/>
    <col min="12585" max="12585" width="0.7109375" style="1162" customWidth="1"/>
    <col min="12586" max="12586" width="15.140625" style="1162" customWidth="1"/>
    <col min="12587" max="12587" width="0.7109375" style="1162" customWidth="1"/>
    <col min="12588" max="12588" width="56.140625" style="1162" customWidth="1"/>
    <col min="12589" max="12589" width="0.7109375" style="1162" customWidth="1"/>
    <col min="12590" max="12590" width="9.140625" style="1162" customWidth="1"/>
    <col min="12591" max="12591" width="6" style="1162" customWidth="1"/>
    <col min="12592" max="12592" width="0.7109375" style="1162" customWidth="1"/>
    <col min="12593" max="12593" width="7.140625" style="1162" customWidth="1"/>
    <col min="12594" max="12594" width="6.5703125" style="1162" customWidth="1"/>
    <col min="12595" max="12595" width="0.7109375" style="1162" customWidth="1"/>
    <col min="12596" max="12596" width="7.85546875" style="1162" customWidth="1"/>
    <col min="12597" max="12597" width="10.5703125" style="1162" customWidth="1"/>
    <col min="12598" max="12598" width="0.7109375" style="1162" customWidth="1"/>
    <col min="12599" max="12840" width="11.42578125" style="1162"/>
    <col min="12841" max="12841" width="0.7109375" style="1162" customWidth="1"/>
    <col min="12842" max="12842" width="15.140625" style="1162" customWidth="1"/>
    <col min="12843" max="12843" width="0.7109375" style="1162" customWidth="1"/>
    <col min="12844" max="12844" width="56.140625" style="1162" customWidth="1"/>
    <col min="12845" max="12845" width="0.7109375" style="1162" customWidth="1"/>
    <col min="12846" max="12846" width="9.140625" style="1162" customWidth="1"/>
    <col min="12847" max="12847" width="6" style="1162" customWidth="1"/>
    <col min="12848" max="12848" width="0.7109375" style="1162" customWidth="1"/>
    <col min="12849" max="12849" width="7.140625" style="1162" customWidth="1"/>
    <col min="12850" max="12850" width="6.5703125" style="1162" customWidth="1"/>
    <col min="12851" max="12851" width="0.7109375" style="1162" customWidth="1"/>
    <col min="12852" max="12852" width="7.85546875" style="1162" customWidth="1"/>
    <col min="12853" max="12853" width="10.5703125" style="1162" customWidth="1"/>
    <col min="12854" max="12854" width="0.7109375" style="1162" customWidth="1"/>
    <col min="12855" max="13096" width="11.42578125" style="1162"/>
    <col min="13097" max="13097" width="0.7109375" style="1162" customWidth="1"/>
    <col min="13098" max="13098" width="15.140625" style="1162" customWidth="1"/>
    <col min="13099" max="13099" width="0.7109375" style="1162" customWidth="1"/>
    <col min="13100" max="13100" width="56.140625" style="1162" customWidth="1"/>
    <col min="13101" max="13101" width="0.7109375" style="1162" customWidth="1"/>
    <col min="13102" max="13102" width="9.140625" style="1162" customWidth="1"/>
    <col min="13103" max="13103" width="6" style="1162" customWidth="1"/>
    <col min="13104" max="13104" width="0.7109375" style="1162" customWidth="1"/>
    <col min="13105" max="13105" width="7.140625" style="1162" customWidth="1"/>
    <col min="13106" max="13106" width="6.5703125" style="1162" customWidth="1"/>
    <col min="13107" max="13107" width="0.7109375" style="1162" customWidth="1"/>
    <col min="13108" max="13108" width="7.85546875" style="1162" customWidth="1"/>
    <col min="13109" max="13109" width="10.5703125" style="1162" customWidth="1"/>
    <col min="13110" max="13110" width="0.7109375" style="1162" customWidth="1"/>
    <col min="13111" max="13352" width="11.42578125" style="1162"/>
    <col min="13353" max="13353" width="0.7109375" style="1162" customWidth="1"/>
    <col min="13354" max="13354" width="15.140625" style="1162" customWidth="1"/>
    <col min="13355" max="13355" width="0.7109375" style="1162" customWidth="1"/>
    <col min="13356" max="13356" width="56.140625" style="1162" customWidth="1"/>
    <col min="13357" max="13357" width="0.7109375" style="1162" customWidth="1"/>
    <col min="13358" max="13358" width="9.140625" style="1162" customWidth="1"/>
    <col min="13359" max="13359" width="6" style="1162" customWidth="1"/>
    <col min="13360" max="13360" width="0.7109375" style="1162" customWidth="1"/>
    <col min="13361" max="13361" width="7.140625" style="1162" customWidth="1"/>
    <col min="13362" max="13362" width="6.5703125" style="1162" customWidth="1"/>
    <col min="13363" max="13363" width="0.7109375" style="1162" customWidth="1"/>
    <col min="13364" max="13364" width="7.85546875" style="1162" customWidth="1"/>
    <col min="13365" max="13365" width="10.5703125" style="1162" customWidth="1"/>
    <col min="13366" max="13366" width="0.7109375" style="1162" customWidth="1"/>
    <col min="13367" max="13608" width="11.42578125" style="1162"/>
    <col min="13609" max="13609" width="0.7109375" style="1162" customWidth="1"/>
    <col min="13610" max="13610" width="15.140625" style="1162" customWidth="1"/>
    <col min="13611" max="13611" width="0.7109375" style="1162" customWidth="1"/>
    <col min="13612" max="13612" width="56.140625" style="1162" customWidth="1"/>
    <col min="13613" max="13613" width="0.7109375" style="1162" customWidth="1"/>
    <col min="13614" max="13614" width="9.140625" style="1162" customWidth="1"/>
    <col min="13615" max="13615" width="6" style="1162" customWidth="1"/>
    <col min="13616" max="13616" width="0.7109375" style="1162" customWidth="1"/>
    <col min="13617" max="13617" width="7.140625" style="1162" customWidth="1"/>
    <col min="13618" max="13618" width="6.5703125" style="1162" customWidth="1"/>
    <col min="13619" max="13619" width="0.7109375" style="1162" customWidth="1"/>
    <col min="13620" max="13620" width="7.85546875" style="1162" customWidth="1"/>
    <col min="13621" max="13621" width="10.5703125" style="1162" customWidth="1"/>
    <col min="13622" max="13622" width="0.7109375" style="1162" customWidth="1"/>
    <col min="13623" max="16384" width="11.42578125" style="1162"/>
  </cols>
  <sheetData>
    <row r="1" spans="1:12" s="1166" customFormat="1" ht="15" customHeight="1">
      <c r="A1" s="1165"/>
      <c r="B1" s="2344" t="s">
        <v>0</v>
      </c>
      <c r="C1" s="2345"/>
      <c r="D1" s="2345"/>
      <c r="E1" s="2345"/>
      <c r="F1" s="2345"/>
      <c r="G1" s="2345"/>
      <c r="H1" s="2345"/>
      <c r="I1" s="2345"/>
      <c r="J1" s="2346"/>
      <c r="K1" s="1152" t="s">
        <v>3404</v>
      </c>
      <c r="L1" s="1166" t="s">
        <v>2808</v>
      </c>
    </row>
    <row r="2" spans="1:12" s="1166" customFormat="1" ht="15" customHeight="1">
      <c r="A2" s="1150"/>
      <c r="B2" s="2347" t="s">
        <v>3314</v>
      </c>
      <c r="C2" s="2348"/>
      <c r="D2" s="2348"/>
      <c r="E2" s="2348"/>
      <c r="F2" s="2348"/>
      <c r="G2" s="2348"/>
      <c r="H2" s="2348"/>
      <c r="I2" s="2348"/>
      <c r="J2" s="2349"/>
      <c r="L2" s="1166" t="s">
        <v>2789</v>
      </c>
    </row>
    <row r="3" spans="1:12" s="1166" customFormat="1" ht="15" customHeight="1">
      <c r="A3" s="1150"/>
      <c r="B3" s="2350" t="s">
        <v>3315</v>
      </c>
      <c r="C3" s="2351"/>
      <c r="D3" s="2351"/>
      <c r="E3" s="2351"/>
      <c r="F3" s="2351"/>
      <c r="G3" s="2351"/>
      <c r="H3" s="2351"/>
      <c r="I3" s="2351"/>
      <c r="J3" s="2352"/>
      <c r="L3" s="1166" t="s">
        <v>3269</v>
      </c>
    </row>
    <row r="4" spans="1:12" s="1166" customFormat="1" ht="15" customHeight="1">
      <c r="A4" s="1150"/>
      <c r="B4" s="2350" t="s">
        <v>3</v>
      </c>
      <c r="C4" s="2351"/>
      <c r="D4" s="2351"/>
      <c r="E4" s="2351"/>
      <c r="F4" s="2351"/>
      <c r="G4" s="2351"/>
      <c r="H4" s="2351"/>
      <c r="I4" s="2351"/>
      <c r="J4" s="2352"/>
      <c r="L4" s="1166" t="s">
        <v>3428</v>
      </c>
    </row>
    <row r="5" spans="1:12" s="1166" customFormat="1" ht="15" customHeight="1">
      <c r="A5" s="1150"/>
      <c r="B5" s="2350" t="s">
        <v>4</v>
      </c>
      <c r="C5" s="2351"/>
      <c r="D5" s="2351"/>
      <c r="E5" s="2351"/>
      <c r="F5" s="2351"/>
      <c r="G5" s="2351"/>
      <c r="H5" s="2351"/>
      <c r="I5" s="2351"/>
      <c r="J5" s="2352"/>
    </row>
    <row r="6" spans="1:12" s="1152" customFormat="1">
      <c r="A6" s="1150"/>
      <c r="B6" s="1177" t="s">
        <v>13</v>
      </c>
      <c r="C6" s="1167" t="str">
        <f>'COMP. CALÇADA'!D6</f>
        <v>PAVIMENTAÇÃO URBANA EM SANTO ANTONIO DO LESTE</v>
      </c>
      <c r="D6" s="1167"/>
      <c r="E6" s="1168"/>
      <c r="F6" s="1168"/>
      <c r="G6" s="1168"/>
      <c r="H6" s="1168"/>
      <c r="I6" s="1168"/>
      <c r="J6" s="1178"/>
    </row>
    <row r="7" spans="1:12" s="1152" customFormat="1">
      <c r="A7" s="1150"/>
      <c r="B7" s="1179" t="s">
        <v>50</v>
      </c>
      <c r="C7" s="1169" t="str">
        <f>'COMP. CALÇADA'!D7</f>
        <v>AVENIDA FORTALEZA TRECHO 01</v>
      </c>
      <c r="D7" s="1169"/>
      <c r="E7" s="1170"/>
      <c r="F7" s="1170"/>
      <c r="G7" s="1170"/>
      <c r="H7" s="1170"/>
      <c r="I7" s="1170"/>
      <c r="J7" s="1180"/>
    </row>
    <row r="8" spans="1:12" s="1152" customFormat="1">
      <c r="A8" s="1150"/>
      <c r="B8" s="1179" t="s">
        <v>31</v>
      </c>
      <c r="C8" s="1169" t="str">
        <f>'COMP. CALÇADA'!D8</f>
        <v>PREFEITURA MUNICIPAL DE SANTO ANTONIO DO LESTE</v>
      </c>
      <c r="D8" s="1169"/>
      <c r="E8" s="1170"/>
      <c r="F8" s="1170"/>
      <c r="G8" s="1170"/>
      <c r="H8" s="1170"/>
      <c r="I8" s="1170"/>
      <c r="J8" s="1180"/>
    </row>
    <row r="9" spans="1:12" s="1152" customFormat="1" ht="13.5" thickBot="1">
      <c r="A9" s="1150"/>
      <c r="B9" s="1181" t="s">
        <v>15</v>
      </c>
      <c r="C9" s="1182" t="str">
        <f>'COMP. CALÇADA'!D9</f>
        <v>JANEIRO/2022</v>
      </c>
      <c r="D9" s="1183"/>
      <c r="E9" s="1184"/>
      <c r="F9" s="1184"/>
      <c r="G9" s="1184"/>
      <c r="H9" s="1184"/>
      <c r="I9" s="1184"/>
      <c r="J9" s="1185"/>
    </row>
    <row r="10" spans="1:12" s="1152" customFormat="1" ht="18.75" thickBot="1">
      <c r="A10" s="1150"/>
      <c r="B10" s="2341" t="s">
        <v>2790</v>
      </c>
      <c r="C10" s="2342"/>
      <c r="D10" s="2342"/>
      <c r="E10" s="2342"/>
      <c r="F10" s="2342"/>
      <c r="G10" s="2342"/>
      <c r="H10" s="2342"/>
      <c r="I10" s="2342"/>
      <c r="J10" s="2343"/>
    </row>
    <row r="11" spans="1:12" s="1152" customFormat="1" ht="16.5" thickBot="1">
      <c r="A11" s="1150"/>
      <c r="B11" s="1151"/>
      <c r="C11" s="1151"/>
      <c r="D11" s="1151"/>
      <c r="E11" s="1151"/>
      <c r="F11" s="1151"/>
      <c r="G11" s="1151"/>
      <c r="H11" s="1151"/>
      <c r="I11" s="1151"/>
      <c r="J11" s="1151"/>
    </row>
    <row r="12" spans="1:12" s="1152" customFormat="1" ht="12.75" customHeight="1">
      <c r="A12" s="1150"/>
      <c r="B12" s="2333" t="s">
        <v>2793</v>
      </c>
      <c r="C12" s="2335" t="s">
        <v>16501</v>
      </c>
      <c r="D12" s="2335"/>
      <c r="E12" s="2335"/>
      <c r="F12" s="2335"/>
      <c r="G12" s="2335"/>
      <c r="H12" s="2335"/>
      <c r="I12" s="2337" t="s">
        <v>2792</v>
      </c>
      <c r="J12" s="2338"/>
    </row>
    <row r="13" spans="1:12" s="1152" customFormat="1">
      <c r="A13" s="1150"/>
      <c r="B13" s="2334"/>
      <c r="C13" s="2336"/>
      <c r="D13" s="2336"/>
      <c r="E13" s="2336"/>
      <c r="F13" s="2336"/>
      <c r="G13" s="2336"/>
      <c r="H13" s="2336"/>
      <c r="I13" s="2339" t="s">
        <v>74</v>
      </c>
      <c r="J13" s="2340"/>
    </row>
    <row r="14" spans="1:12" s="1152" customFormat="1" ht="15" customHeight="1">
      <c r="A14" s="1150"/>
      <c r="B14" s="1153" t="s">
        <v>2791</v>
      </c>
      <c r="C14" s="2329" t="s">
        <v>16514</v>
      </c>
      <c r="D14" s="2329"/>
      <c r="E14" s="2329"/>
      <c r="F14" s="2329"/>
      <c r="G14" s="2330" t="s">
        <v>16517</v>
      </c>
      <c r="H14" s="2330"/>
      <c r="I14" s="2330"/>
      <c r="J14" s="1154">
        <v>83627</v>
      </c>
      <c r="K14" s="1152" t="str">
        <f>I13</f>
        <v>UN</v>
      </c>
      <c r="L14" s="1155">
        <f>J21</f>
        <v>887.13</v>
      </c>
    </row>
    <row r="15" spans="1:12" s="1152" customFormat="1">
      <c r="A15" s="1150"/>
      <c r="B15" s="2324" t="s">
        <v>16</v>
      </c>
      <c r="C15" s="2325" t="s">
        <v>48</v>
      </c>
      <c r="D15" s="2326" t="s">
        <v>3401</v>
      </c>
      <c r="E15" s="2326" t="s">
        <v>2798</v>
      </c>
      <c r="F15" s="2327" t="s">
        <v>3402</v>
      </c>
      <c r="G15" s="2327"/>
      <c r="H15" s="1156" t="s">
        <v>2796</v>
      </c>
      <c r="I15" s="1156"/>
      <c r="J15" s="1157" t="s">
        <v>2796</v>
      </c>
    </row>
    <row r="16" spans="1:12" s="1152" customFormat="1">
      <c r="A16" s="1150"/>
      <c r="B16" s="2324"/>
      <c r="C16" s="2325"/>
      <c r="D16" s="2326"/>
      <c r="E16" s="2326"/>
      <c r="F16" s="2327"/>
      <c r="G16" s="2327"/>
      <c r="H16" s="1156" t="s">
        <v>3403</v>
      </c>
      <c r="I16" s="1156"/>
      <c r="J16" s="1157" t="s">
        <v>3404</v>
      </c>
    </row>
    <row r="17" spans="1:12" s="1152" customFormat="1" ht="24">
      <c r="A17" s="1150"/>
      <c r="B17" s="1158">
        <v>21090</v>
      </c>
      <c r="C17" s="1159" t="s">
        <v>2808</v>
      </c>
      <c r="D17" s="245" t="str">
        <f>IF($C17="SERVIÇO",VLOOKUP($B17,'SERVIÇOS SINAPI JAN 22'!$B:$E,2,FALSE),IF($C17="INSUMO",VLOOKUP($B17,'INSUMOS SINAPI JAN 22'!$A:$D,2,FALSE),IF($C17="COMPOSIÇÃO",VLOOKUP($B17,COMPOSIÇÕES!$A:$D,2,FALSE))))</f>
        <v>TAMPAO FOFO ARTICULADO, CLASSE D400 CARGA MAX 40 T, REDONDO TAMPA *600 MM, REDE PLUVIAL/ESGOTO</v>
      </c>
      <c r="E17" s="649" t="str">
        <f>IF($C17="SERVIÇO",VLOOKUP($B17,'SERVIÇOS SINAPI JAN 22'!$B:$E,3,FALSE),IF($C17="INSUMO",VLOOKUP($B17,'INSUMOS SINAPI JAN 22'!$A:$D,3,FALSE),IF($C17="COMPOSIÇÃO",VLOOKUP($B17,COMPOSIÇÕES!$A:$D,3,FALSE))))</f>
        <v xml:space="preserve">UN    </v>
      </c>
      <c r="F17" s="2328">
        <v>1</v>
      </c>
      <c r="G17" s="2328"/>
      <c r="H17" s="2319">
        <f>IF($C17="SERVIÇO",VLOOKUP($B17,'SERVIÇOS SINAPI JAN 22'!$B:$E,4,FALSE),IF($C17="INSUMO",VLOOKUP($B17,'INSUMOS SINAPI JAN 22'!$A:$D,4,FALSE),IF($C17="COMPOSIÇÃO",VLOOKUP($B17,COMPOSIÇÕES!$A:$D,4,FALSE))))</f>
        <v>809.3</v>
      </c>
      <c r="I17" s="2319" t="s">
        <v>2774</v>
      </c>
      <c r="J17" s="1160">
        <f>TRUNC(F17*H17,2)</f>
        <v>809.3</v>
      </c>
    </row>
    <row r="18" spans="1:12" s="1152" customFormat="1" ht="36">
      <c r="A18" s="1150"/>
      <c r="B18" s="1158">
        <v>87316</v>
      </c>
      <c r="C18" s="1159" t="s">
        <v>2789</v>
      </c>
      <c r="D18" s="245" t="str">
        <f>IF($C18="SERVIÇO",VLOOKUP($B18,'SERVIÇOS SINAPI JAN 22'!$B:$E,2,FALSE),IF($C18="INSUMO",VLOOKUP($B18,'INSUMOS SINAPI JAN 22'!$A:$D,2,FALSE),IF($C18="COMPOSIÇÃO",VLOOKUP($B18,COMPOSIÇÕES!$A:$D,2,FALSE))))</f>
        <v>ARGAMASSA TRAÇO 1:4 (EM VOLUME DE CIMENTO E AREIA GROSSA ÚMIDA) PARA CHAPISCO CONVENCIONAL, PREPARO MECÂNICO COM BETONEIRA 400 L. AF_08/2019</v>
      </c>
      <c r="E18" s="649" t="str">
        <f>IF($C18="SERVIÇO",VLOOKUP($B18,'SERVIÇOS SINAPI JAN 22'!$B:$E,3,FALSE),IF($C18="INSUMO",VLOOKUP($B18,'INSUMOS SINAPI JAN 22'!$A:$D,3,FALSE),IF($C18="COMPOSIÇÃO",VLOOKUP($B18,COMPOSIÇÕES!$A:$D,3,FALSE))))</f>
        <v>M3</v>
      </c>
      <c r="F18" s="2328">
        <v>5.0000000000000001E-3</v>
      </c>
      <c r="G18" s="2328"/>
      <c r="H18" s="2319">
        <f>IF($C18="SERVIÇO",VLOOKUP($B18,'SERVIÇOS SINAPI JAN 22'!$B:$E,4,FALSE),IF($C18="INSUMO",VLOOKUP($B18,'INSUMOS SINAPI JAN 22'!$A:$D,4,FALSE),IF($C18="COMPOSIÇÃO",VLOOKUP($B18,COMPOSIÇÕES!$A:$D,4,FALSE))))</f>
        <v>395.96</v>
      </c>
      <c r="I18" s="2319" t="s">
        <v>2774</v>
      </c>
      <c r="J18" s="1160">
        <f>TRUNC(F18*H18,2)</f>
        <v>1.97</v>
      </c>
    </row>
    <row r="19" spans="1:12" s="1152" customFormat="1">
      <c r="A19" s="1150"/>
      <c r="B19" s="1158">
        <v>88309</v>
      </c>
      <c r="C19" s="1159" t="s">
        <v>2789</v>
      </c>
      <c r="D19" s="245" t="str">
        <f>IF($C19="SERVIÇO",VLOOKUP($B19,'SERVIÇOS SINAPI JAN 22'!$B:$E,2,FALSE),IF($C19="INSUMO",VLOOKUP($B19,'INSUMOS SINAPI JAN 22'!$A:$D,2,FALSE),IF($C19="COMPOSIÇÃO",VLOOKUP($B19,COMPOSIÇÕES!$A:$D,2,FALSE))))</f>
        <v>PEDREIRO COM ENCARGOS COMPLEMENTARES</v>
      </c>
      <c r="E19" s="649" t="str">
        <f>IF($C19="SERVIÇO",VLOOKUP($B19,'SERVIÇOS SINAPI JAN 22'!$B:$E,3,FALSE),IF($C19="INSUMO",VLOOKUP($B19,'INSUMOS SINAPI JAN 22'!$A:$D,3,FALSE),IF($C19="COMPOSIÇÃO",VLOOKUP($B19,COMPOSIÇÕES!$A:$D,3,FALSE))))</f>
        <v>H</v>
      </c>
      <c r="F19" s="2328">
        <v>2</v>
      </c>
      <c r="G19" s="2328"/>
      <c r="H19" s="2319">
        <f>IF($C19="SERVIÇO",VLOOKUP($B19,'SERVIÇOS SINAPI JAN 22'!$B:$E,4,FALSE),IF($C19="INSUMO",VLOOKUP($B19,'INSUMOS SINAPI JAN 22'!$A:$D,4,FALSE),IF($C19="COMPOSIÇÃO",VLOOKUP($B19,COMPOSIÇÕES!$A:$D,4,FALSE))))</f>
        <v>21.1</v>
      </c>
      <c r="I19" s="2319" t="s">
        <v>2774</v>
      </c>
      <c r="J19" s="1160">
        <f>TRUNC(F19*H19,2)</f>
        <v>42.2</v>
      </c>
    </row>
    <row r="20" spans="1:12" s="1152" customFormat="1">
      <c r="A20" s="1150"/>
      <c r="B20" s="1158">
        <v>88316</v>
      </c>
      <c r="C20" s="1159" t="s">
        <v>2789</v>
      </c>
      <c r="D20" s="245" t="str">
        <f>IF($C20="SERVIÇO",VLOOKUP($B20,'SERVIÇOS SINAPI JAN 22'!$B:$E,2,FALSE),IF($C20="INSUMO",VLOOKUP($B20,'INSUMOS SINAPI JAN 22'!$A:$D,2,FALSE),IF($C20="COMPOSIÇÃO",VLOOKUP($B20,COMPOSIÇÕES!$A:$D,2,FALSE))))</f>
        <v>SERVENTE COM ENCARGOS COMPLEMENTARES</v>
      </c>
      <c r="E20" s="649" t="str">
        <f>IF($C20="SERVIÇO",VLOOKUP($B20,'SERVIÇOS SINAPI JAN 22'!$B:$E,3,FALSE),IF($C20="INSUMO",VLOOKUP($B20,'INSUMOS SINAPI JAN 22'!$A:$D,3,FALSE),IF($C20="COMPOSIÇÃO",VLOOKUP($B20,COMPOSIÇÕES!$A:$D,3,FALSE))))</f>
        <v>H</v>
      </c>
      <c r="F20" s="2328">
        <v>2</v>
      </c>
      <c r="G20" s="2328"/>
      <c r="H20" s="2319">
        <f>IF($C20="SERVIÇO",VLOOKUP($B20,'SERVIÇOS SINAPI JAN 22'!$B:$E,4,FALSE),IF($C20="INSUMO",VLOOKUP($B20,'INSUMOS SINAPI JAN 22'!$A:$D,4,FALSE),IF($C20="COMPOSIÇÃO",VLOOKUP($B20,COMPOSIÇÕES!$A:$D,4,FALSE))))</f>
        <v>16.829999999999998</v>
      </c>
      <c r="I20" s="2319" t="s">
        <v>2774</v>
      </c>
      <c r="J20" s="1160">
        <f>TRUNC(F20*H20,2)</f>
        <v>33.659999999999997</v>
      </c>
    </row>
    <row r="21" spans="1:12" s="1152" customFormat="1" ht="13.5" thickBot="1">
      <c r="A21" s="1150"/>
      <c r="B21" s="2331" t="s">
        <v>3275</v>
      </c>
      <c r="C21" s="2332"/>
      <c r="D21" s="2332"/>
      <c r="E21" s="2332"/>
      <c r="F21" s="2332"/>
      <c r="G21" s="2332"/>
      <c r="H21" s="2332"/>
      <c r="I21" s="2332"/>
      <c r="J21" s="1161">
        <f>SUM(J17:J20)</f>
        <v>887.13</v>
      </c>
    </row>
    <row r="22" spans="1:12" ht="13.5" thickBot="1">
      <c r="A22" s="1150"/>
      <c r="K22" s="1164">
        <f>COLUMN(J192)</f>
        <v>10</v>
      </c>
    </row>
    <row r="23" spans="1:12" s="1152" customFormat="1" ht="12.75" customHeight="1">
      <c r="A23" s="1150"/>
      <c r="B23" s="2333" t="s">
        <v>2793</v>
      </c>
      <c r="C23" s="2335" t="s">
        <v>16503</v>
      </c>
      <c r="D23" s="2335"/>
      <c r="E23" s="2335"/>
      <c r="F23" s="2335"/>
      <c r="G23" s="2335"/>
      <c r="H23" s="2335"/>
      <c r="I23" s="2337" t="s">
        <v>2792</v>
      </c>
      <c r="J23" s="2338"/>
    </row>
    <row r="24" spans="1:12" s="1152" customFormat="1">
      <c r="A24" s="1150"/>
      <c r="B24" s="2334"/>
      <c r="C24" s="2336"/>
      <c r="D24" s="2336"/>
      <c r="E24" s="2336"/>
      <c r="F24" s="2336"/>
      <c r="G24" s="2336"/>
      <c r="H24" s="2336"/>
      <c r="I24" s="2339" t="s">
        <v>1017</v>
      </c>
      <c r="J24" s="2340"/>
    </row>
    <row r="25" spans="1:12" s="1152" customFormat="1" ht="15" customHeight="1">
      <c r="A25" s="1150"/>
      <c r="B25" s="1153" t="s">
        <v>2791</v>
      </c>
      <c r="C25" s="2329" t="s">
        <v>16515</v>
      </c>
      <c r="D25" s="2329"/>
      <c r="E25" s="2329"/>
      <c r="F25" s="2329"/>
      <c r="G25" s="2330" t="s">
        <v>16517</v>
      </c>
      <c r="H25" s="2330"/>
      <c r="I25" s="2330"/>
      <c r="J25" s="1154" t="s">
        <v>16504</v>
      </c>
      <c r="K25" s="1152" t="str">
        <f>I24</f>
        <v>M3</v>
      </c>
      <c r="L25" s="1155">
        <f>J30</f>
        <v>120.27000000000001</v>
      </c>
    </row>
    <row r="26" spans="1:12" s="1152" customFormat="1">
      <c r="A26" s="1150"/>
      <c r="B26" s="2324" t="s">
        <v>16</v>
      </c>
      <c r="C26" s="2325" t="s">
        <v>48</v>
      </c>
      <c r="D26" s="2326" t="s">
        <v>3401</v>
      </c>
      <c r="E26" s="2326" t="s">
        <v>2798</v>
      </c>
      <c r="F26" s="2327" t="s">
        <v>3402</v>
      </c>
      <c r="G26" s="2327"/>
      <c r="H26" s="1156" t="s">
        <v>2796</v>
      </c>
      <c r="I26" s="1156"/>
      <c r="J26" s="1157" t="s">
        <v>2796</v>
      </c>
    </row>
    <row r="27" spans="1:12" s="1152" customFormat="1">
      <c r="A27" s="1150"/>
      <c r="B27" s="2324"/>
      <c r="C27" s="2325"/>
      <c r="D27" s="2326"/>
      <c r="E27" s="2326"/>
      <c r="F27" s="2327"/>
      <c r="G27" s="2327"/>
      <c r="H27" s="1156" t="s">
        <v>3403</v>
      </c>
      <c r="I27" s="1156"/>
      <c r="J27" s="1157" t="s">
        <v>3404</v>
      </c>
    </row>
    <row r="28" spans="1:12" s="1152" customFormat="1" ht="24">
      <c r="A28" s="1150"/>
      <c r="B28" s="1158">
        <v>370</v>
      </c>
      <c r="C28" s="1159" t="s">
        <v>2808</v>
      </c>
      <c r="D28" s="245" t="str">
        <f>IF($C28="SERVIÇO",VLOOKUP($B28,'SERVIÇOS SINAPI JAN 22'!$B:$E,2,FALSE),IF($C28="INSUMO",VLOOKUP($B28,'INSUMOS SINAPI JAN 22'!$A:$D,2,FALSE),IF($C28="COMPOSIÇÃO",VLOOKUP($B28,COMPOSIÇÕES!$A:$D,2,FALSE))))</f>
        <v>AREIA MEDIA - POSTO JAZIDA/FORNECEDOR (RETIRADO NA JAZIDA, SEM TRANSPORTE)</v>
      </c>
      <c r="E28" s="649" t="str">
        <f>IF($C28="SERVIÇO",VLOOKUP($B28,'SERVIÇOS SINAPI JAN 22'!$B:$E,3,FALSE),IF($C28="INSUMO",VLOOKUP($B28,'INSUMOS SINAPI JAN 22'!$A:$D,3,FALSE),IF($C28="COMPOSIÇÃO",VLOOKUP($B28,COMPOSIÇÕES!$A:$D,3,FALSE))))</f>
        <v xml:space="preserve">M3    </v>
      </c>
      <c r="F28" s="2328">
        <v>1.2</v>
      </c>
      <c r="G28" s="2328"/>
      <c r="H28" s="2319">
        <f>IF($C28="SERVIÇO",VLOOKUP($B28,'SERVIÇOS SINAPI JAN 22'!$B:$E,4,FALSE),IF($C28="INSUMO",VLOOKUP($B28,'INSUMOS SINAPI JAN 22'!$A:$D,4,FALSE),IF($C28="COMPOSIÇÃO",VLOOKUP($B28,COMPOSIÇÕES!$A:$D,4,FALSE))))</f>
        <v>82</v>
      </c>
      <c r="I28" s="2319" t="s">
        <v>2774</v>
      </c>
      <c r="J28" s="1160">
        <f>TRUNC(F28*H28,2)</f>
        <v>98.4</v>
      </c>
    </row>
    <row r="29" spans="1:12" s="1152" customFormat="1" ht="24" customHeight="1" thickBot="1">
      <c r="A29" s="1150"/>
      <c r="B29" s="1172">
        <v>88316</v>
      </c>
      <c r="C29" s="1173" t="s">
        <v>2789</v>
      </c>
      <c r="D29" s="1174" t="str">
        <f>IF($C29="SERVIÇO",VLOOKUP($B29,'SERVIÇOS SINAPI JAN 22'!$B:$E,2,FALSE),IF($C29="INSUMO",VLOOKUP($B29,'INSUMOS SINAPI JAN 22'!$A:$D,2,FALSE),IF($C29="COMPOSIÇÃO",VLOOKUP($B29,COMPOSIÇÕES!$A:$D,2,FALSE))))</f>
        <v>SERVENTE COM ENCARGOS COMPLEMENTARES</v>
      </c>
      <c r="E29" s="1175" t="str">
        <f>IF($C29="SERVIÇO",VLOOKUP($B29,'SERVIÇOS SINAPI JAN 22'!$B:$E,3,FALSE),IF($C29="INSUMO",VLOOKUP($B29,'INSUMOS SINAPI JAN 22'!$A:$D,3,FALSE),IF($C29="COMPOSIÇÃO",VLOOKUP($B29,COMPOSIÇÕES!$A:$D,3,FALSE))))</f>
        <v>H</v>
      </c>
      <c r="F29" s="2320">
        <v>1.3</v>
      </c>
      <c r="G29" s="2320"/>
      <c r="H29" s="2321">
        <f>IF($C29="SERVIÇO",VLOOKUP($B29,'SERVIÇOS SINAPI JAN 22'!$B:$E,4,FALSE),IF($C29="INSUMO",VLOOKUP($B29,'INSUMOS SINAPI JAN 22'!$A:$D,4,FALSE),IF($C29="COMPOSIÇÃO",VLOOKUP($B29,COMPOSIÇÕES!$A:$D,4,FALSE))))</f>
        <v>16.829999999999998</v>
      </c>
      <c r="I29" s="2321" t="s">
        <v>2774</v>
      </c>
      <c r="J29" s="1176">
        <f>TRUNC(F29*H29,2)</f>
        <v>21.87</v>
      </c>
    </row>
    <row r="30" spans="1:12" s="1152" customFormat="1" ht="13.5" thickBot="1">
      <c r="A30" s="1150"/>
      <c r="B30" s="2322" t="s">
        <v>3275</v>
      </c>
      <c r="C30" s="2323"/>
      <c r="D30" s="2323"/>
      <c r="E30" s="2323"/>
      <c r="F30" s="2323"/>
      <c r="G30" s="2323"/>
      <c r="H30" s="2323"/>
      <c r="I30" s="2323"/>
      <c r="J30" s="1171">
        <f>SUM(J28:J29)</f>
        <v>120.27000000000001</v>
      </c>
    </row>
    <row r="31" spans="1:12">
      <c r="A31" s="1150"/>
      <c r="K31" s="1164">
        <f>COLUMN(J203)</f>
        <v>10</v>
      </c>
    </row>
    <row r="32" spans="1:12">
      <c r="A32" s="1150"/>
      <c r="K32" s="1164">
        <f>COLUMN(J70)</f>
        <v>10</v>
      </c>
    </row>
    <row r="33" spans="1:11">
      <c r="A33" s="1150"/>
      <c r="K33" s="1164">
        <f>COLUMN(J62)</f>
        <v>10</v>
      </c>
    </row>
    <row r="34" spans="1:11">
      <c r="A34" s="1150"/>
      <c r="K34" s="1162" t="e">
        <f ca="1">OFFSET(A1,MATCH($K$1,$J$2:J11,1)+1,9)</f>
        <v>#N/A</v>
      </c>
    </row>
    <row r="35" spans="1:11">
      <c r="A35" s="1150"/>
      <c r="J35" s="1163" t="e">
        <f ca="1">OFFSET($A$1,MATCH($K$1,$J$2:J11,1)+1,9)</f>
        <v>#N/A</v>
      </c>
    </row>
  </sheetData>
  <mergeCells count="42">
    <mergeCell ref="B10:J10"/>
    <mergeCell ref="B1:J1"/>
    <mergeCell ref="B2:J2"/>
    <mergeCell ref="B3:J3"/>
    <mergeCell ref="B4:J4"/>
    <mergeCell ref="B5:J5"/>
    <mergeCell ref="B12:B13"/>
    <mergeCell ref="C12:H13"/>
    <mergeCell ref="I12:J12"/>
    <mergeCell ref="I13:J13"/>
    <mergeCell ref="C14:F14"/>
    <mergeCell ref="G14:I14"/>
    <mergeCell ref="B15:B16"/>
    <mergeCell ref="C15:C16"/>
    <mergeCell ref="D15:D16"/>
    <mergeCell ref="E15:E16"/>
    <mergeCell ref="F15:G16"/>
    <mergeCell ref="C25:F25"/>
    <mergeCell ref="G25:I25"/>
    <mergeCell ref="H17:I17"/>
    <mergeCell ref="F18:G18"/>
    <mergeCell ref="H18:I18"/>
    <mergeCell ref="F19:G19"/>
    <mergeCell ref="H19:I19"/>
    <mergeCell ref="F20:G20"/>
    <mergeCell ref="H20:I20"/>
    <mergeCell ref="F17:G17"/>
    <mergeCell ref="B21:I21"/>
    <mergeCell ref="B23:B24"/>
    <mergeCell ref="C23:H24"/>
    <mergeCell ref="I23:J23"/>
    <mergeCell ref="I24:J24"/>
    <mergeCell ref="H28:I28"/>
    <mergeCell ref="F29:G29"/>
    <mergeCell ref="H29:I29"/>
    <mergeCell ref="B30:I30"/>
    <mergeCell ref="B26:B27"/>
    <mergeCell ref="C26:C27"/>
    <mergeCell ref="D26:D27"/>
    <mergeCell ref="E26:E27"/>
    <mergeCell ref="F26:G27"/>
    <mergeCell ref="F28:G28"/>
  </mergeCells>
  <dataValidations disablePrompts="1" count="2">
    <dataValidation type="list" allowBlank="1" showInputMessage="1" showErrorMessage="1" sqref="C17:C20 C28:C29" xr:uid="{00000000-0002-0000-2C00-000000000000}">
      <formula1>$L$1:$L$4</formula1>
    </dataValidation>
    <dataValidation type="list" allowBlank="1" showInputMessage="1" showErrorMessage="1" sqref="K17:K20 K28:K29" xr:uid="{00000000-0002-0000-2C00-000001000000}">
      <formula1>$L$1:$L$2</formula1>
    </dataValidation>
  </dataValidations>
  <printOptions horizontalCentered="1"/>
  <pageMargins left="0.78740157480314965" right="0.19685039370078741" top="0.39370078740157483" bottom="0.78740157480314965" header="0.11811023622047245" footer="0.31496062992125984"/>
  <pageSetup paperSize="9" scale="87" fitToHeight="100" orientation="landscape" r:id="rId1"/>
  <headerFooter scaleWithDoc="0">
    <oddHeader>&amp;RPágina &amp;P de &amp;N</oddHeader>
    <oddFooter>&amp;R&amp;G</oddFooter>
  </headerFooter>
  <drawing r:id="rId2"/>
  <legacyDrawingHF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Plan8"/>
  <dimension ref="A1:I5218"/>
  <sheetViews>
    <sheetView zoomScaleNormal="100" workbookViewId="0">
      <selection activeCell="F3" sqref="F3"/>
    </sheetView>
  </sheetViews>
  <sheetFormatPr defaultColWidth="9.140625" defaultRowHeight="15"/>
  <cols>
    <col min="1" max="1" width="10.7109375" style="1526" customWidth="1"/>
    <col min="2" max="2" width="120.7109375" style="1523" customWidth="1"/>
    <col min="3" max="3" width="10.7109375" style="1526" customWidth="1"/>
    <col min="4" max="4" width="12.7109375" style="1521" customWidth="1"/>
    <col min="5" max="5" width="9.140625" style="1521"/>
    <col min="6" max="6" width="16" style="1521" customWidth="1"/>
    <col min="7" max="7" width="20.140625" style="1521" bestFit="1" customWidth="1"/>
    <col min="8" max="8" width="9.140625" style="53"/>
    <col min="9" max="9" width="34.5703125" style="53" customWidth="1"/>
    <col min="10" max="16384" width="9.140625" style="53"/>
  </cols>
  <sheetData>
    <row r="1" spans="1:9" ht="16.5" thickBot="1">
      <c r="A1" s="1524" t="s">
        <v>28</v>
      </c>
      <c r="B1" s="1525" t="s">
        <v>29</v>
      </c>
      <c r="C1" s="1524" t="s">
        <v>30</v>
      </c>
      <c r="D1" s="1524" t="s">
        <v>70</v>
      </c>
      <c r="F1" s="1524" t="s">
        <v>3458</v>
      </c>
      <c r="G1" s="1524" t="s">
        <v>3459</v>
      </c>
    </row>
    <row r="2" spans="1:9" ht="30.75" thickBot="1">
      <c r="A2" s="1526">
        <v>2418</v>
      </c>
      <c r="B2" s="1523" t="s">
        <v>9475</v>
      </c>
      <c r="C2" s="1526" t="s">
        <v>2771</v>
      </c>
      <c r="D2" s="1534">
        <f>IF($I$2=$G$1,G2,F2)</f>
        <v>9.8000000000000007</v>
      </c>
      <c r="E2" s="1535"/>
      <c r="F2" s="1534">
        <v>9.8000000000000007</v>
      </c>
      <c r="G2" s="1534">
        <v>9.8000000000000007</v>
      </c>
      <c r="I2" s="1052" t="str">
        <f>ORÇAMENTO!K7</f>
        <v>NÃO DESONERADO</v>
      </c>
    </row>
    <row r="3" spans="1:9" ht="30">
      <c r="A3" s="1528">
        <v>3378</v>
      </c>
      <c r="B3" s="1529" t="s">
        <v>4358</v>
      </c>
      <c r="C3" s="1528" t="s">
        <v>2771</v>
      </c>
      <c r="D3" s="1536">
        <f t="shared" ref="D3:D66" si="0">IF($I$2=$G$1,G3,F3)</f>
        <v>70.319999999999993</v>
      </c>
      <c r="E3" s="1535"/>
      <c r="F3" s="1536">
        <v>70.319999999999993</v>
      </c>
      <c r="G3" s="1536">
        <v>70.319999999999993</v>
      </c>
    </row>
    <row r="4" spans="1:9" ht="30">
      <c r="A4" s="1526">
        <v>3380</v>
      </c>
      <c r="B4" s="1523" t="s">
        <v>4359</v>
      </c>
      <c r="C4" s="1526" t="s">
        <v>2771</v>
      </c>
      <c r="D4" s="1534">
        <f t="shared" si="0"/>
        <v>49.23</v>
      </c>
      <c r="E4" s="1535"/>
      <c r="F4" s="1534">
        <v>49.23</v>
      </c>
      <c r="G4" s="1534">
        <v>49.23</v>
      </c>
    </row>
    <row r="5" spans="1:9" ht="30">
      <c r="A5" s="1528">
        <v>3379</v>
      </c>
      <c r="B5" s="1529" t="s">
        <v>4360</v>
      </c>
      <c r="C5" s="1528" t="s">
        <v>2771</v>
      </c>
      <c r="D5" s="1536">
        <f t="shared" si="0"/>
        <v>47.53</v>
      </c>
      <c r="E5" s="1535"/>
      <c r="F5" s="1536">
        <v>47.53</v>
      </c>
      <c r="G5" s="1536">
        <v>47.53</v>
      </c>
    </row>
    <row r="6" spans="1:9">
      <c r="A6" s="1526">
        <v>615</v>
      </c>
      <c r="B6" s="1523" t="s">
        <v>9476</v>
      </c>
      <c r="C6" s="1526" t="s">
        <v>2773</v>
      </c>
      <c r="D6" s="1534">
        <f t="shared" si="0"/>
        <v>501.05</v>
      </c>
      <c r="E6" s="1535"/>
      <c r="F6" s="1534">
        <v>501.05</v>
      </c>
      <c r="G6" s="1534">
        <v>501.05</v>
      </c>
    </row>
    <row r="7" spans="1:9" ht="30">
      <c r="A7" s="1528">
        <v>606</v>
      </c>
      <c r="B7" s="1529" t="s">
        <v>9477</v>
      </c>
      <c r="C7" s="1528" t="s">
        <v>2773</v>
      </c>
      <c r="D7" s="1536">
        <f t="shared" si="0"/>
        <v>787.1</v>
      </c>
      <c r="E7" s="1535"/>
      <c r="F7" s="1536">
        <v>787.1</v>
      </c>
      <c r="G7" s="1536">
        <v>787.1</v>
      </c>
    </row>
    <row r="8" spans="1:9" ht="30">
      <c r="A8" s="1526">
        <v>13382</v>
      </c>
      <c r="B8" s="1523" t="s">
        <v>4361</v>
      </c>
      <c r="C8" s="1526" t="s">
        <v>2771</v>
      </c>
      <c r="D8" s="1534">
        <f t="shared" si="0"/>
        <v>535.04</v>
      </c>
      <c r="E8" s="1535"/>
      <c r="F8" s="1534">
        <v>535.04</v>
      </c>
      <c r="G8" s="1534">
        <v>535.04</v>
      </c>
    </row>
    <row r="9" spans="1:9" ht="30">
      <c r="A9" s="1528">
        <v>11199</v>
      </c>
      <c r="B9" s="1529" t="s">
        <v>9478</v>
      </c>
      <c r="C9" s="1528" t="s">
        <v>2771</v>
      </c>
      <c r="D9" s="1536">
        <f t="shared" si="0"/>
        <v>1129.4100000000001</v>
      </c>
      <c r="E9" s="1535"/>
      <c r="F9" s="1536">
        <v>1129.4100000000001</v>
      </c>
      <c r="G9" s="1536">
        <v>1129.4100000000001</v>
      </c>
    </row>
    <row r="10" spans="1:9">
      <c r="A10" s="1526">
        <v>21136</v>
      </c>
      <c r="B10" s="1523" t="s">
        <v>4362</v>
      </c>
      <c r="C10" s="1526" t="s">
        <v>2774</v>
      </c>
      <c r="D10" s="1534">
        <f t="shared" si="0"/>
        <v>14.29</v>
      </c>
      <c r="E10" s="1535"/>
      <c r="F10" s="1534">
        <v>14.29</v>
      </c>
      <c r="G10" s="1534">
        <v>14.29</v>
      </c>
    </row>
    <row r="11" spans="1:9">
      <c r="A11" s="1528">
        <v>21128</v>
      </c>
      <c r="B11" s="1529" t="s">
        <v>4363</v>
      </c>
      <c r="C11" s="1528" t="s">
        <v>2774</v>
      </c>
      <c r="D11" s="1536">
        <f t="shared" si="0"/>
        <v>11.06</v>
      </c>
      <c r="E11" s="1535"/>
      <c r="F11" s="1536">
        <v>11.06</v>
      </c>
      <c r="G11" s="1536">
        <v>11.06</v>
      </c>
    </row>
    <row r="12" spans="1:9" ht="30">
      <c r="A12" s="1526">
        <v>21130</v>
      </c>
      <c r="B12" s="1523" t="s">
        <v>4364</v>
      </c>
      <c r="C12" s="1526" t="s">
        <v>2774</v>
      </c>
      <c r="D12" s="1534">
        <f t="shared" si="0"/>
        <v>27.93</v>
      </c>
      <c r="E12" s="1535"/>
      <c r="F12" s="1534">
        <v>27.93</v>
      </c>
      <c r="G12" s="1534">
        <v>27.93</v>
      </c>
    </row>
    <row r="13" spans="1:9" ht="30">
      <c r="A13" s="1528">
        <v>21135</v>
      </c>
      <c r="B13" s="1529" t="s">
        <v>4365</v>
      </c>
      <c r="C13" s="1528" t="s">
        <v>2774</v>
      </c>
      <c r="D13" s="1536">
        <f t="shared" si="0"/>
        <v>27.5</v>
      </c>
      <c r="E13" s="1535"/>
      <c r="F13" s="1536">
        <v>27.5</v>
      </c>
      <c r="G13" s="1536">
        <v>27.5</v>
      </c>
    </row>
    <row r="14" spans="1:9">
      <c r="A14" s="1526">
        <v>38605</v>
      </c>
      <c r="B14" s="1523" t="s">
        <v>4366</v>
      </c>
      <c r="C14" s="1526" t="s">
        <v>2771</v>
      </c>
      <c r="D14" s="1534">
        <f t="shared" si="0"/>
        <v>143.04</v>
      </c>
      <c r="E14" s="1535"/>
      <c r="F14" s="1534">
        <v>143.04</v>
      </c>
      <c r="G14" s="1534">
        <v>143.04</v>
      </c>
    </row>
    <row r="15" spans="1:9">
      <c r="A15" s="1528">
        <v>11270</v>
      </c>
      <c r="B15" s="1529" t="s">
        <v>4367</v>
      </c>
      <c r="C15" s="1528" t="s">
        <v>2771</v>
      </c>
      <c r="D15" s="1536">
        <f t="shared" si="0"/>
        <v>2.7</v>
      </c>
      <c r="E15" s="1535"/>
      <c r="F15" s="1536">
        <v>2.7</v>
      </c>
      <c r="G15" s="1536">
        <v>2.7</v>
      </c>
    </row>
    <row r="16" spans="1:9">
      <c r="A16" s="1526">
        <v>412</v>
      </c>
      <c r="B16" s="1523" t="s">
        <v>4368</v>
      </c>
      <c r="C16" s="1526" t="s">
        <v>2771</v>
      </c>
      <c r="D16" s="1534">
        <f t="shared" si="0"/>
        <v>1.28</v>
      </c>
      <c r="E16" s="1535"/>
      <c r="F16" s="1534">
        <v>1.28</v>
      </c>
      <c r="G16" s="1534">
        <v>1.28</v>
      </c>
    </row>
    <row r="17" spans="1:7">
      <c r="A17" s="1528">
        <v>414</v>
      </c>
      <c r="B17" s="1529" t="s">
        <v>4369</v>
      </c>
      <c r="C17" s="1528" t="s">
        <v>2771</v>
      </c>
      <c r="D17" s="1536">
        <f t="shared" si="0"/>
        <v>0.08</v>
      </c>
      <c r="E17" s="1535"/>
      <c r="F17" s="1536">
        <v>0.08</v>
      </c>
      <c r="G17" s="1536">
        <v>0.08</v>
      </c>
    </row>
    <row r="18" spans="1:7">
      <c r="A18" s="1526">
        <v>410</v>
      </c>
      <c r="B18" s="1523" t="s">
        <v>4370</v>
      </c>
      <c r="C18" s="1526" t="s">
        <v>2771</v>
      </c>
      <c r="D18" s="1534">
        <f t="shared" si="0"/>
        <v>0.19</v>
      </c>
      <c r="E18" s="1535"/>
      <c r="F18" s="1534">
        <v>0.19</v>
      </c>
      <c r="G18" s="1534">
        <v>0.19</v>
      </c>
    </row>
    <row r="19" spans="1:7">
      <c r="A19" s="1528">
        <v>411</v>
      </c>
      <c r="B19" s="1529" t="s">
        <v>4371</v>
      </c>
      <c r="C19" s="1528" t="s">
        <v>2771</v>
      </c>
      <c r="D19" s="1536">
        <f t="shared" si="0"/>
        <v>0.25</v>
      </c>
      <c r="E19" s="1535"/>
      <c r="F19" s="1536">
        <v>0.25</v>
      </c>
      <c r="G19" s="1536">
        <v>0.25</v>
      </c>
    </row>
    <row r="20" spans="1:7">
      <c r="A20" s="1526">
        <v>408</v>
      </c>
      <c r="B20" s="1523" t="s">
        <v>4372</v>
      </c>
      <c r="C20" s="1526" t="s">
        <v>2771</v>
      </c>
      <c r="D20" s="1534">
        <f t="shared" si="0"/>
        <v>1.24</v>
      </c>
      <c r="E20" s="1535"/>
      <c r="F20" s="1534">
        <v>1.24</v>
      </c>
      <c r="G20" s="1534">
        <v>1.24</v>
      </c>
    </row>
    <row r="21" spans="1:7">
      <c r="A21" s="1528">
        <v>39131</v>
      </c>
      <c r="B21" s="1529" t="s">
        <v>4373</v>
      </c>
      <c r="C21" s="1528" t="s">
        <v>2771</v>
      </c>
      <c r="D21" s="1536">
        <f t="shared" si="0"/>
        <v>3.91</v>
      </c>
      <c r="E21" s="1535"/>
      <c r="F21" s="1536">
        <v>3.91</v>
      </c>
      <c r="G21" s="1536">
        <v>3.91</v>
      </c>
    </row>
    <row r="22" spans="1:7">
      <c r="A22" s="1526">
        <v>394</v>
      </c>
      <c r="B22" s="1523" t="s">
        <v>4374</v>
      </c>
      <c r="C22" s="1526" t="s">
        <v>2771</v>
      </c>
      <c r="D22" s="1534">
        <f t="shared" si="0"/>
        <v>3.96</v>
      </c>
      <c r="E22" s="1535"/>
      <c r="F22" s="1534">
        <v>3.96</v>
      </c>
      <c r="G22" s="1534">
        <v>3.96</v>
      </c>
    </row>
    <row r="23" spans="1:7">
      <c r="A23" s="1528">
        <v>39130</v>
      </c>
      <c r="B23" s="1529" t="s">
        <v>4375</v>
      </c>
      <c r="C23" s="1528" t="s">
        <v>2771</v>
      </c>
      <c r="D23" s="1536">
        <f t="shared" si="0"/>
        <v>3.57</v>
      </c>
      <c r="E23" s="1535"/>
      <c r="F23" s="1536">
        <v>3.57</v>
      </c>
      <c r="G23" s="1536">
        <v>3.57</v>
      </c>
    </row>
    <row r="24" spans="1:7">
      <c r="A24" s="1526">
        <v>395</v>
      </c>
      <c r="B24" s="1523" t="s">
        <v>4376</v>
      </c>
      <c r="C24" s="1526" t="s">
        <v>2771</v>
      </c>
      <c r="D24" s="1534">
        <f t="shared" si="0"/>
        <v>3.81</v>
      </c>
      <c r="E24" s="1535"/>
      <c r="F24" s="1534">
        <v>3.81</v>
      </c>
      <c r="G24" s="1534">
        <v>3.81</v>
      </c>
    </row>
    <row r="25" spans="1:7">
      <c r="A25" s="1528">
        <v>39127</v>
      </c>
      <c r="B25" s="1529" t="s">
        <v>4377</v>
      </c>
      <c r="C25" s="1528" t="s">
        <v>2771</v>
      </c>
      <c r="D25" s="1536">
        <f t="shared" si="0"/>
        <v>1.88</v>
      </c>
      <c r="E25" s="1535"/>
      <c r="F25" s="1536">
        <v>1.88</v>
      </c>
      <c r="G25" s="1536">
        <v>1.88</v>
      </c>
    </row>
    <row r="26" spans="1:7">
      <c r="A26" s="1526">
        <v>392</v>
      </c>
      <c r="B26" s="1523" t="s">
        <v>4378</v>
      </c>
      <c r="C26" s="1526" t="s">
        <v>2771</v>
      </c>
      <c r="D26" s="1534">
        <f t="shared" si="0"/>
        <v>1.93</v>
      </c>
      <c r="E26" s="1535"/>
      <c r="F26" s="1534">
        <v>1.93</v>
      </c>
      <c r="G26" s="1534">
        <v>1.93</v>
      </c>
    </row>
    <row r="27" spans="1:7">
      <c r="A27" s="1528">
        <v>39129</v>
      </c>
      <c r="B27" s="1529" t="s">
        <v>4379</v>
      </c>
      <c r="C27" s="1528" t="s">
        <v>2771</v>
      </c>
      <c r="D27" s="1536">
        <f t="shared" si="0"/>
        <v>2.2000000000000002</v>
      </c>
      <c r="E27" s="1535"/>
      <c r="F27" s="1536">
        <v>2.2000000000000002</v>
      </c>
      <c r="G27" s="1536">
        <v>2.2000000000000002</v>
      </c>
    </row>
    <row r="28" spans="1:7">
      <c r="A28" s="1526">
        <v>393</v>
      </c>
      <c r="B28" s="1523" t="s">
        <v>4380</v>
      </c>
      <c r="C28" s="1526" t="s">
        <v>2771</v>
      </c>
      <c r="D28" s="1534">
        <f t="shared" si="0"/>
        <v>2.2999999999999998</v>
      </c>
      <c r="E28" s="1535"/>
      <c r="F28" s="1534">
        <v>2.2999999999999998</v>
      </c>
      <c r="G28" s="1534">
        <v>2.2999999999999998</v>
      </c>
    </row>
    <row r="29" spans="1:7">
      <c r="A29" s="1528">
        <v>39133</v>
      </c>
      <c r="B29" s="1529" t="s">
        <v>4381</v>
      </c>
      <c r="C29" s="1528" t="s">
        <v>2771</v>
      </c>
      <c r="D29" s="1536">
        <f t="shared" si="0"/>
        <v>5.13</v>
      </c>
      <c r="E29" s="1535"/>
      <c r="F29" s="1536">
        <v>5.13</v>
      </c>
      <c r="G29" s="1536">
        <v>5.13</v>
      </c>
    </row>
    <row r="30" spans="1:7">
      <c r="A30" s="1526">
        <v>397</v>
      </c>
      <c r="B30" s="1523" t="s">
        <v>4382</v>
      </c>
      <c r="C30" s="1526" t="s">
        <v>2771</v>
      </c>
      <c r="D30" s="1534">
        <f t="shared" si="0"/>
        <v>5.67</v>
      </c>
      <c r="E30" s="1535"/>
      <c r="F30" s="1534">
        <v>5.67</v>
      </c>
      <c r="G30" s="1534">
        <v>5.67</v>
      </c>
    </row>
    <row r="31" spans="1:7">
      <c r="A31" s="1528">
        <v>39132</v>
      </c>
      <c r="B31" s="1529" t="s">
        <v>4383</v>
      </c>
      <c r="C31" s="1528" t="s">
        <v>2771</v>
      </c>
      <c r="D31" s="1536">
        <f t="shared" si="0"/>
        <v>4.1100000000000003</v>
      </c>
      <c r="E31" s="1535"/>
      <c r="F31" s="1536">
        <v>4.1100000000000003</v>
      </c>
      <c r="G31" s="1536">
        <v>4.1100000000000003</v>
      </c>
    </row>
    <row r="32" spans="1:7">
      <c r="A32" s="1526">
        <v>396</v>
      </c>
      <c r="B32" s="1523" t="s">
        <v>4384</v>
      </c>
      <c r="C32" s="1526" t="s">
        <v>2771</v>
      </c>
      <c r="D32" s="1534">
        <f t="shared" si="0"/>
        <v>4.4000000000000004</v>
      </c>
      <c r="E32" s="1535"/>
      <c r="F32" s="1534">
        <v>4.4000000000000004</v>
      </c>
      <c r="G32" s="1534">
        <v>4.4000000000000004</v>
      </c>
    </row>
    <row r="33" spans="1:7">
      <c r="A33" s="1528">
        <v>39135</v>
      </c>
      <c r="B33" s="1529" t="s">
        <v>4385</v>
      </c>
      <c r="C33" s="1528" t="s">
        <v>2771</v>
      </c>
      <c r="D33" s="1536">
        <f t="shared" si="0"/>
        <v>8.2200000000000006</v>
      </c>
      <c r="E33" s="1535"/>
      <c r="F33" s="1536">
        <v>8.2200000000000006</v>
      </c>
      <c r="G33" s="1536">
        <v>8.2200000000000006</v>
      </c>
    </row>
    <row r="34" spans="1:7">
      <c r="A34" s="1526">
        <v>39128</v>
      </c>
      <c r="B34" s="1523" t="s">
        <v>4386</v>
      </c>
      <c r="C34" s="1526" t="s">
        <v>2771</v>
      </c>
      <c r="D34" s="1534">
        <f t="shared" si="0"/>
        <v>2.0499999999999998</v>
      </c>
      <c r="E34" s="1535"/>
      <c r="F34" s="1534">
        <v>2.0499999999999998</v>
      </c>
      <c r="G34" s="1534">
        <v>2.0499999999999998</v>
      </c>
    </row>
    <row r="35" spans="1:7">
      <c r="A35" s="1528">
        <v>400</v>
      </c>
      <c r="B35" s="1529" t="s">
        <v>4387</v>
      </c>
      <c r="C35" s="1528" t="s">
        <v>2771</v>
      </c>
      <c r="D35" s="1536">
        <f t="shared" si="0"/>
        <v>2</v>
      </c>
      <c r="E35" s="1535"/>
      <c r="F35" s="1536">
        <v>2</v>
      </c>
      <c r="G35" s="1536">
        <v>2</v>
      </c>
    </row>
    <row r="36" spans="1:7">
      <c r="A36" s="1526">
        <v>39125</v>
      </c>
      <c r="B36" s="1523" t="s">
        <v>4388</v>
      </c>
      <c r="C36" s="1526" t="s">
        <v>2771</v>
      </c>
      <c r="D36" s="1534">
        <f t="shared" si="0"/>
        <v>2.0499999999999998</v>
      </c>
      <c r="E36" s="1535"/>
      <c r="F36" s="1534">
        <v>2.0499999999999998</v>
      </c>
      <c r="G36" s="1534">
        <v>2.0499999999999998</v>
      </c>
    </row>
    <row r="37" spans="1:7">
      <c r="A37" s="1528">
        <v>39134</v>
      </c>
      <c r="B37" s="1529" t="s">
        <v>4389</v>
      </c>
      <c r="C37" s="1528" t="s">
        <v>2771</v>
      </c>
      <c r="D37" s="1536">
        <f t="shared" si="0"/>
        <v>6.85</v>
      </c>
      <c r="E37" s="1535"/>
      <c r="F37" s="1536">
        <v>6.85</v>
      </c>
      <c r="G37" s="1536">
        <v>6.85</v>
      </c>
    </row>
    <row r="38" spans="1:7">
      <c r="A38" s="1526">
        <v>398</v>
      </c>
      <c r="B38" s="1523" t="s">
        <v>4390</v>
      </c>
      <c r="C38" s="1526" t="s">
        <v>2771</v>
      </c>
      <c r="D38" s="1534">
        <f t="shared" si="0"/>
        <v>6.31</v>
      </c>
      <c r="E38" s="1535"/>
      <c r="F38" s="1534">
        <v>6.31</v>
      </c>
      <c r="G38" s="1534">
        <v>6.31</v>
      </c>
    </row>
    <row r="39" spans="1:7">
      <c r="A39" s="1528">
        <v>39126</v>
      </c>
      <c r="B39" s="1529" t="s">
        <v>4391</v>
      </c>
      <c r="C39" s="1528" t="s">
        <v>2771</v>
      </c>
      <c r="D39" s="1536">
        <f t="shared" si="0"/>
        <v>9.24</v>
      </c>
      <c r="E39" s="1535"/>
      <c r="F39" s="1536">
        <v>9.24</v>
      </c>
      <c r="G39" s="1536">
        <v>9.24</v>
      </c>
    </row>
    <row r="40" spans="1:7">
      <c r="A40" s="1526">
        <v>399</v>
      </c>
      <c r="B40" s="1523" t="s">
        <v>4392</v>
      </c>
      <c r="C40" s="1526" t="s">
        <v>2771</v>
      </c>
      <c r="D40" s="1534">
        <f t="shared" si="0"/>
        <v>8.14</v>
      </c>
      <c r="E40" s="1535"/>
      <c r="F40" s="1534">
        <v>8.14</v>
      </c>
      <c r="G40" s="1534">
        <v>8.14</v>
      </c>
    </row>
    <row r="41" spans="1:7">
      <c r="A41" s="1528">
        <v>39158</v>
      </c>
      <c r="B41" s="1529" t="s">
        <v>4393</v>
      </c>
      <c r="C41" s="1528" t="s">
        <v>2771</v>
      </c>
      <c r="D41" s="1536">
        <f t="shared" si="0"/>
        <v>21.87</v>
      </c>
      <c r="E41" s="1535"/>
      <c r="F41" s="1536">
        <v>21.87</v>
      </c>
      <c r="G41" s="1536">
        <v>21.87</v>
      </c>
    </row>
    <row r="42" spans="1:7">
      <c r="A42" s="1526">
        <v>39141</v>
      </c>
      <c r="B42" s="1523" t="s">
        <v>4394</v>
      </c>
      <c r="C42" s="1526" t="s">
        <v>2771</v>
      </c>
      <c r="D42" s="1534">
        <f t="shared" si="0"/>
        <v>1.59</v>
      </c>
      <c r="E42" s="1535"/>
      <c r="F42" s="1534">
        <v>1.59</v>
      </c>
      <c r="G42" s="1534">
        <v>1.59</v>
      </c>
    </row>
    <row r="43" spans="1:7">
      <c r="A43" s="1528">
        <v>39140</v>
      </c>
      <c r="B43" s="1529" t="s">
        <v>4395</v>
      </c>
      <c r="C43" s="1528" t="s">
        <v>2771</v>
      </c>
      <c r="D43" s="1536">
        <f t="shared" si="0"/>
        <v>1.44</v>
      </c>
      <c r="E43" s="1535"/>
      <c r="F43" s="1536">
        <v>1.44</v>
      </c>
      <c r="G43" s="1536">
        <v>1.44</v>
      </c>
    </row>
    <row r="44" spans="1:7">
      <c r="A44" s="1526">
        <v>39137</v>
      </c>
      <c r="B44" s="1523" t="s">
        <v>4396</v>
      </c>
      <c r="C44" s="1526" t="s">
        <v>2771</v>
      </c>
      <c r="D44" s="1534">
        <f t="shared" si="0"/>
        <v>0.83</v>
      </c>
      <c r="E44" s="1535"/>
      <c r="F44" s="1534">
        <v>0.83</v>
      </c>
      <c r="G44" s="1534">
        <v>0.83</v>
      </c>
    </row>
    <row r="45" spans="1:7">
      <c r="A45" s="1528">
        <v>39139</v>
      </c>
      <c r="B45" s="1529" t="s">
        <v>4397</v>
      </c>
      <c r="C45" s="1528" t="s">
        <v>2771</v>
      </c>
      <c r="D45" s="1536">
        <f t="shared" si="0"/>
        <v>1.19</v>
      </c>
      <c r="E45" s="1535"/>
      <c r="F45" s="1536">
        <v>1.19</v>
      </c>
      <c r="G45" s="1536">
        <v>1.19</v>
      </c>
    </row>
    <row r="46" spans="1:7">
      <c r="A46" s="1526">
        <v>39143</v>
      </c>
      <c r="B46" s="1523" t="s">
        <v>4398</v>
      </c>
      <c r="C46" s="1526" t="s">
        <v>2771</v>
      </c>
      <c r="D46" s="1534">
        <f t="shared" si="0"/>
        <v>3.27</v>
      </c>
      <c r="E46" s="1535"/>
      <c r="F46" s="1534">
        <v>3.27</v>
      </c>
      <c r="G46" s="1534">
        <v>3.27</v>
      </c>
    </row>
    <row r="47" spans="1:7">
      <c r="A47" s="1528">
        <v>39142</v>
      </c>
      <c r="B47" s="1529" t="s">
        <v>4399</v>
      </c>
      <c r="C47" s="1528" t="s">
        <v>2771</v>
      </c>
      <c r="D47" s="1536">
        <f t="shared" si="0"/>
        <v>2.34</v>
      </c>
      <c r="E47" s="1535"/>
      <c r="F47" s="1536">
        <v>2.34</v>
      </c>
      <c r="G47" s="1536">
        <v>2.34</v>
      </c>
    </row>
    <row r="48" spans="1:7">
      <c r="A48" s="1526">
        <v>39138</v>
      </c>
      <c r="B48" s="1523" t="s">
        <v>4400</v>
      </c>
      <c r="C48" s="1526" t="s">
        <v>2771</v>
      </c>
      <c r="D48" s="1534">
        <f t="shared" si="0"/>
        <v>0.88</v>
      </c>
      <c r="E48" s="1535"/>
      <c r="F48" s="1534">
        <v>0.88</v>
      </c>
      <c r="G48" s="1534">
        <v>0.88</v>
      </c>
    </row>
    <row r="49" spans="1:7">
      <c r="A49" s="1528">
        <v>39136</v>
      </c>
      <c r="B49" s="1529" t="s">
        <v>4401</v>
      </c>
      <c r="C49" s="1528" t="s">
        <v>2771</v>
      </c>
      <c r="D49" s="1536">
        <f t="shared" si="0"/>
        <v>0.57999999999999996</v>
      </c>
      <c r="E49" s="1535"/>
      <c r="F49" s="1536">
        <v>0.57999999999999996</v>
      </c>
      <c r="G49" s="1536">
        <v>0.57999999999999996</v>
      </c>
    </row>
    <row r="50" spans="1:7">
      <c r="A50" s="1526">
        <v>39144</v>
      </c>
      <c r="B50" s="1523" t="s">
        <v>4402</v>
      </c>
      <c r="C50" s="1526" t="s">
        <v>2771</v>
      </c>
      <c r="D50" s="1534">
        <f t="shared" si="0"/>
        <v>3.81</v>
      </c>
      <c r="E50" s="1535"/>
      <c r="F50" s="1534">
        <v>3.81</v>
      </c>
      <c r="G50" s="1534">
        <v>3.81</v>
      </c>
    </row>
    <row r="51" spans="1:7">
      <c r="A51" s="1528">
        <v>39145</v>
      </c>
      <c r="B51" s="1529" t="s">
        <v>4403</v>
      </c>
      <c r="C51" s="1528" t="s">
        <v>2771</v>
      </c>
      <c r="D51" s="1536">
        <f t="shared" si="0"/>
        <v>6.28</v>
      </c>
      <c r="E51" s="1535"/>
      <c r="F51" s="1536">
        <v>6.28</v>
      </c>
      <c r="G51" s="1536">
        <v>6.28</v>
      </c>
    </row>
    <row r="52" spans="1:7">
      <c r="A52" s="1526">
        <v>12615</v>
      </c>
      <c r="B52" s="1523" t="s">
        <v>4404</v>
      </c>
      <c r="C52" s="1526" t="s">
        <v>2771</v>
      </c>
      <c r="D52" s="1534">
        <f t="shared" si="0"/>
        <v>3.99</v>
      </c>
      <c r="E52" s="1535"/>
      <c r="F52" s="1534">
        <v>3.99</v>
      </c>
      <c r="G52" s="1534">
        <v>3.99</v>
      </c>
    </row>
    <row r="53" spans="1:7">
      <c r="A53" s="1528">
        <v>11927</v>
      </c>
      <c r="B53" s="1529" t="s">
        <v>4405</v>
      </c>
      <c r="C53" s="1528" t="s">
        <v>2771</v>
      </c>
      <c r="D53" s="1536">
        <f t="shared" si="0"/>
        <v>8.06</v>
      </c>
      <c r="E53" s="1535"/>
      <c r="F53" s="1536">
        <v>8.06</v>
      </c>
      <c r="G53" s="1536">
        <v>8.06</v>
      </c>
    </row>
    <row r="54" spans="1:7">
      <c r="A54" s="1526">
        <v>11928</v>
      </c>
      <c r="B54" s="1523" t="s">
        <v>4406</v>
      </c>
      <c r="C54" s="1526" t="s">
        <v>2771</v>
      </c>
      <c r="D54" s="1534">
        <f t="shared" si="0"/>
        <v>9.23</v>
      </c>
      <c r="E54" s="1535"/>
      <c r="F54" s="1534">
        <v>9.23</v>
      </c>
      <c r="G54" s="1534">
        <v>9.23</v>
      </c>
    </row>
    <row r="55" spans="1:7">
      <c r="A55" s="1528">
        <v>11929</v>
      </c>
      <c r="B55" s="1529" t="s">
        <v>4407</v>
      </c>
      <c r="C55" s="1528" t="s">
        <v>2771</v>
      </c>
      <c r="D55" s="1536">
        <f t="shared" si="0"/>
        <v>14.28</v>
      </c>
      <c r="E55" s="1535"/>
      <c r="F55" s="1536">
        <v>14.28</v>
      </c>
      <c r="G55" s="1536">
        <v>14.28</v>
      </c>
    </row>
    <row r="56" spans="1:7">
      <c r="A56" s="1526">
        <v>36801</v>
      </c>
      <c r="B56" s="1523" t="s">
        <v>20509</v>
      </c>
      <c r="C56" s="1526" t="s">
        <v>2771</v>
      </c>
      <c r="D56" s="1534">
        <f t="shared" si="0"/>
        <v>28.7</v>
      </c>
      <c r="E56" s="1535"/>
      <c r="F56" s="1534">
        <v>28.7</v>
      </c>
      <c r="G56" s="1534">
        <v>28.7</v>
      </c>
    </row>
    <row r="57" spans="1:7">
      <c r="A57" s="1528">
        <v>36246</v>
      </c>
      <c r="B57" s="1529" t="s">
        <v>4408</v>
      </c>
      <c r="C57" s="1528" t="s">
        <v>2774</v>
      </c>
      <c r="D57" s="1536">
        <f t="shared" si="0"/>
        <v>5</v>
      </c>
      <c r="E57" s="1535"/>
      <c r="F57" s="1536">
        <v>5</v>
      </c>
      <c r="G57" s="1536">
        <v>5</v>
      </c>
    </row>
    <row r="58" spans="1:7">
      <c r="A58" s="1526">
        <v>37600</v>
      </c>
      <c r="B58" s="1523" t="s">
        <v>4409</v>
      </c>
      <c r="C58" s="1526" t="s">
        <v>2771</v>
      </c>
      <c r="D58" s="1534">
        <f t="shared" si="0"/>
        <v>123.71</v>
      </c>
      <c r="E58" s="1535"/>
      <c r="F58" s="1534">
        <v>123.71</v>
      </c>
      <c r="G58" s="1534">
        <v>123.71</v>
      </c>
    </row>
    <row r="59" spans="1:7">
      <c r="A59" s="1528">
        <v>37599</v>
      </c>
      <c r="B59" s="1529" t="s">
        <v>4410</v>
      </c>
      <c r="C59" s="1528" t="s">
        <v>2771</v>
      </c>
      <c r="D59" s="1536">
        <f t="shared" si="0"/>
        <v>115.15</v>
      </c>
      <c r="E59" s="1535"/>
      <c r="F59" s="1536">
        <v>115.15</v>
      </c>
      <c r="G59" s="1536">
        <v>115.15</v>
      </c>
    </row>
    <row r="60" spans="1:7">
      <c r="A60" s="1526">
        <v>1</v>
      </c>
      <c r="B60" s="1523" t="s">
        <v>4411</v>
      </c>
      <c r="C60" s="1526" t="s">
        <v>2775</v>
      </c>
      <c r="D60" s="1534">
        <f t="shared" si="0"/>
        <v>71.5</v>
      </c>
      <c r="E60" s="1535"/>
      <c r="F60" s="1534">
        <v>71.5</v>
      </c>
      <c r="G60" s="1534">
        <v>71.5</v>
      </c>
    </row>
    <row r="61" spans="1:7">
      <c r="A61" s="1528">
        <v>3</v>
      </c>
      <c r="B61" s="1529" t="s">
        <v>18826</v>
      </c>
      <c r="C61" s="1528" t="s">
        <v>2776</v>
      </c>
      <c r="D61" s="1536">
        <f t="shared" si="0"/>
        <v>10.63</v>
      </c>
      <c r="E61" s="1535"/>
      <c r="F61" s="1536">
        <v>10.63</v>
      </c>
      <c r="G61" s="1536">
        <v>10.63</v>
      </c>
    </row>
    <row r="62" spans="1:7">
      <c r="A62" s="1526">
        <v>43054</v>
      </c>
      <c r="B62" s="1523" t="s">
        <v>9479</v>
      </c>
      <c r="C62" s="1526" t="s">
        <v>2775</v>
      </c>
      <c r="D62" s="1534">
        <f t="shared" si="0"/>
        <v>13.09</v>
      </c>
      <c r="E62" s="1535"/>
      <c r="F62" s="1534">
        <v>13.09</v>
      </c>
      <c r="G62" s="1534">
        <v>13.09</v>
      </c>
    </row>
    <row r="63" spans="1:7">
      <c r="A63" s="1528">
        <v>42402</v>
      </c>
      <c r="B63" s="1529" t="s">
        <v>9661</v>
      </c>
      <c r="C63" s="1528" t="s">
        <v>2775</v>
      </c>
      <c r="D63" s="1536">
        <f t="shared" si="0"/>
        <v>12.51</v>
      </c>
      <c r="E63" s="1535"/>
      <c r="F63" s="1536">
        <v>12.51</v>
      </c>
      <c r="G63" s="1536">
        <v>12.51</v>
      </c>
    </row>
    <row r="64" spans="1:7">
      <c r="A64" s="1526">
        <v>42403</v>
      </c>
      <c r="B64" s="1523" t="s">
        <v>9480</v>
      </c>
      <c r="C64" s="1526" t="s">
        <v>2775</v>
      </c>
      <c r="D64" s="1534">
        <f t="shared" si="0"/>
        <v>16.04</v>
      </c>
      <c r="E64" s="1535"/>
      <c r="F64" s="1534">
        <v>16.04</v>
      </c>
      <c r="G64" s="1534">
        <v>16.04</v>
      </c>
    </row>
    <row r="65" spans="1:7">
      <c r="A65" s="1528">
        <v>42404</v>
      </c>
      <c r="B65" s="1529" t="s">
        <v>9481</v>
      </c>
      <c r="C65" s="1528" t="s">
        <v>2775</v>
      </c>
      <c r="D65" s="1536">
        <f t="shared" si="0"/>
        <v>15.95</v>
      </c>
      <c r="E65" s="1535"/>
      <c r="F65" s="1536">
        <v>15.95</v>
      </c>
      <c r="G65" s="1536">
        <v>15.95</v>
      </c>
    </row>
    <row r="66" spans="1:7">
      <c r="A66" s="1526">
        <v>42405</v>
      </c>
      <c r="B66" s="1523" t="s">
        <v>9482</v>
      </c>
      <c r="C66" s="1526" t="s">
        <v>2775</v>
      </c>
      <c r="D66" s="1534">
        <f t="shared" si="0"/>
        <v>16.989999999999998</v>
      </c>
      <c r="E66" s="1535"/>
      <c r="F66" s="1534">
        <v>16.989999999999998</v>
      </c>
      <c r="G66" s="1534">
        <v>16.989999999999998</v>
      </c>
    </row>
    <row r="67" spans="1:7">
      <c r="A67" s="1528">
        <v>34341</v>
      </c>
      <c r="B67" s="1529" t="s">
        <v>4412</v>
      </c>
      <c r="C67" s="1528" t="s">
        <v>2775</v>
      </c>
      <c r="D67" s="1536">
        <f t="shared" ref="D67:D130" si="1">IF($I$2=$G$1,G67,F67)</f>
        <v>14.75</v>
      </c>
      <c r="E67" s="1535"/>
      <c r="F67" s="1536">
        <v>14.75</v>
      </c>
      <c r="G67" s="1536">
        <v>14.75</v>
      </c>
    </row>
    <row r="68" spans="1:7">
      <c r="A68" s="1526">
        <v>43053</v>
      </c>
      <c r="B68" s="1523" t="s">
        <v>9483</v>
      </c>
      <c r="C68" s="1526" t="s">
        <v>2775</v>
      </c>
      <c r="D68" s="1534">
        <f t="shared" si="1"/>
        <v>11.69</v>
      </c>
      <c r="E68" s="1535"/>
      <c r="F68" s="1534">
        <v>11.69</v>
      </c>
      <c r="G68" s="1534">
        <v>11.69</v>
      </c>
    </row>
    <row r="69" spans="1:7">
      <c r="A69" s="1528">
        <v>43058</v>
      </c>
      <c r="B69" s="1529" t="s">
        <v>9484</v>
      </c>
      <c r="C69" s="1528" t="s">
        <v>2775</v>
      </c>
      <c r="D69" s="1536">
        <f t="shared" si="1"/>
        <v>12.12</v>
      </c>
      <c r="E69" s="1535"/>
      <c r="F69" s="1536">
        <v>12.12</v>
      </c>
      <c r="G69" s="1536">
        <v>12.12</v>
      </c>
    </row>
    <row r="70" spans="1:7">
      <c r="A70" s="1526">
        <v>34</v>
      </c>
      <c r="B70" s="1523" t="s">
        <v>4413</v>
      </c>
      <c r="C70" s="1526" t="s">
        <v>2775</v>
      </c>
      <c r="D70" s="1534">
        <f t="shared" si="1"/>
        <v>12.18</v>
      </c>
      <c r="E70" s="1535"/>
      <c r="F70" s="1534">
        <v>12.18</v>
      </c>
      <c r="G70" s="1534">
        <v>12.18</v>
      </c>
    </row>
    <row r="71" spans="1:7">
      <c r="A71" s="1528">
        <v>43055</v>
      </c>
      <c r="B71" s="1529" t="s">
        <v>9485</v>
      </c>
      <c r="C71" s="1528" t="s">
        <v>2775</v>
      </c>
      <c r="D71" s="1536">
        <f t="shared" si="1"/>
        <v>10.55</v>
      </c>
      <c r="E71" s="1535"/>
      <c r="F71" s="1536">
        <v>10.55</v>
      </c>
      <c r="G71" s="1536">
        <v>10.55</v>
      </c>
    </row>
    <row r="72" spans="1:7">
      <c r="A72" s="1526">
        <v>43056</v>
      </c>
      <c r="B72" s="1523" t="s">
        <v>9486</v>
      </c>
      <c r="C72" s="1526" t="s">
        <v>2775</v>
      </c>
      <c r="D72" s="1534">
        <f t="shared" si="1"/>
        <v>12.16</v>
      </c>
      <c r="E72" s="1535"/>
      <c r="F72" s="1534">
        <v>12.16</v>
      </c>
      <c r="G72" s="1534">
        <v>12.16</v>
      </c>
    </row>
    <row r="73" spans="1:7">
      <c r="A73" s="1528">
        <v>43057</v>
      </c>
      <c r="B73" s="1529" t="s">
        <v>9487</v>
      </c>
      <c r="C73" s="1528" t="s">
        <v>2775</v>
      </c>
      <c r="D73" s="1536">
        <f t="shared" si="1"/>
        <v>13.37</v>
      </c>
      <c r="E73" s="1535"/>
      <c r="F73" s="1536">
        <v>13.37</v>
      </c>
      <c r="G73" s="1536">
        <v>13.37</v>
      </c>
    </row>
    <row r="74" spans="1:7">
      <c r="A74" s="1526">
        <v>34449</v>
      </c>
      <c r="B74" s="1523" t="s">
        <v>4414</v>
      </c>
      <c r="C74" s="1526" t="s">
        <v>2775</v>
      </c>
      <c r="D74" s="1534">
        <f t="shared" si="1"/>
        <v>14.29</v>
      </c>
      <c r="E74" s="1535"/>
      <c r="F74" s="1534">
        <v>14.29</v>
      </c>
      <c r="G74" s="1534">
        <v>14.29</v>
      </c>
    </row>
    <row r="75" spans="1:7">
      <c r="A75" s="1528">
        <v>32</v>
      </c>
      <c r="B75" s="1529" t="s">
        <v>4415</v>
      </c>
      <c r="C75" s="1528" t="s">
        <v>2775</v>
      </c>
      <c r="D75" s="1536">
        <f t="shared" si="1"/>
        <v>12.85</v>
      </c>
      <c r="E75" s="1535"/>
      <c r="F75" s="1536">
        <v>12.85</v>
      </c>
      <c r="G75" s="1536">
        <v>12.85</v>
      </c>
    </row>
    <row r="76" spans="1:7">
      <c r="A76" s="1526">
        <v>33</v>
      </c>
      <c r="B76" s="1523" t="s">
        <v>4416</v>
      </c>
      <c r="C76" s="1526" t="s">
        <v>2775</v>
      </c>
      <c r="D76" s="1534">
        <f t="shared" si="1"/>
        <v>12.92</v>
      </c>
      <c r="E76" s="1535"/>
      <c r="F76" s="1534">
        <v>12.92</v>
      </c>
      <c r="G76" s="1534">
        <v>12.92</v>
      </c>
    </row>
    <row r="77" spans="1:7">
      <c r="A77" s="1528">
        <v>43061</v>
      </c>
      <c r="B77" s="1529" t="s">
        <v>9488</v>
      </c>
      <c r="C77" s="1528" t="s">
        <v>2775</v>
      </c>
      <c r="D77" s="1536">
        <f t="shared" si="1"/>
        <v>12.08</v>
      </c>
      <c r="E77" s="1535"/>
      <c r="F77" s="1536">
        <v>12.08</v>
      </c>
      <c r="G77" s="1536">
        <v>12.08</v>
      </c>
    </row>
    <row r="78" spans="1:7">
      <c r="A78" s="1526">
        <v>43059</v>
      </c>
      <c r="B78" s="1523" t="s">
        <v>9489</v>
      </c>
      <c r="C78" s="1526" t="s">
        <v>2775</v>
      </c>
      <c r="D78" s="1534">
        <f t="shared" si="1"/>
        <v>11.53</v>
      </c>
      <c r="E78" s="1535"/>
      <c r="F78" s="1534">
        <v>11.53</v>
      </c>
      <c r="G78" s="1534">
        <v>11.53</v>
      </c>
    </row>
    <row r="79" spans="1:7">
      <c r="A79" s="1528">
        <v>43062</v>
      </c>
      <c r="B79" s="1529" t="s">
        <v>9490</v>
      </c>
      <c r="C79" s="1528" t="s">
        <v>2775</v>
      </c>
      <c r="D79" s="1536">
        <f t="shared" si="1"/>
        <v>12.77</v>
      </c>
      <c r="E79" s="1535"/>
      <c r="F79" s="1536">
        <v>12.77</v>
      </c>
      <c r="G79" s="1536">
        <v>12.77</v>
      </c>
    </row>
    <row r="80" spans="1:7">
      <c r="A80" s="1526">
        <v>43060</v>
      </c>
      <c r="B80" s="1523" t="s">
        <v>9491</v>
      </c>
      <c r="C80" s="1526" t="s">
        <v>2775</v>
      </c>
      <c r="D80" s="1534">
        <f t="shared" si="1"/>
        <v>10.039999999999999</v>
      </c>
      <c r="E80" s="1535"/>
      <c r="F80" s="1534">
        <v>10.039999999999999</v>
      </c>
      <c r="G80" s="1534">
        <v>10.039999999999999</v>
      </c>
    </row>
    <row r="81" spans="1:7">
      <c r="A81" s="1528">
        <v>20063</v>
      </c>
      <c r="B81" s="1529" t="s">
        <v>4417</v>
      </c>
      <c r="C81" s="1528" t="s">
        <v>2771</v>
      </c>
      <c r="D81" s="1536">
        <f t="shared" si="1"/>
        <v>3.97</v>
      </c>
      <c r="E81" s="1535"/>
      <c r="F81" s="1536">
        <v>3.97</v>
      </c>
      <c r="G81" s="1536">
        <v>3.97</v>
      </c>
    </row>
    <row r="82" spans="1:7">
      <c r="A82" s="1526">
        <v>40410</v>
      </c>
      <c r="B82" s="1523" t="s">
        <v>4418</v>
      </c>
      <c r="C82" s="1526" t="s">
        <v>2771</v>
      </c>
      <c r="D82" s="1534">
        <f t="shared" si="1"/>
        <v>31.27</v>
      </c>
      <c r="E82" s="1535"/>
      <c r="F82" s="1534">
        <v>31.27</v>
      </c>
      <c r="G82" s="1534">
        <v>31.27</v>
      </c>
    </row>
    <row r="83" spans="1:7">
      <c r="A83" s="1528">
        <v>40411</v>
      </c>
      <c r="B83" s="1529" t="s">
        <v>4419</v>
      </c>
      <c r="C83" s="1528" t="s">
        <v>2771</v>
      </c>
      <c r="D83" s="1536">
        <f t="shared" si="1"/>
        <v>33.93</v>
      </c>
      <c r="E83" s="1535"/>
      <c r="F83" s="1536">
        <v>33.93</v>
      </c>
      <c r="G83" s="1536">
        <v>33.93</v>
      </c>
    </row>
    <row r="84" spans="1:7">
      <c r="A84" s="1526">
        <v>40412</v>
      </c>
      <c r="B84" s="1523" t="s">
        <v>4420</v>
      </c>
      <c r="C84" s="1526" t="s">
        <v>2771</v>
      </c>
      <c r="D84" s="1534">
        <f t="shared" si="1"/>
        <v>38.090000000000003</v>
      </c>
      <c r="E84" s="1535"/>
      <c r="F84" s="1534">
        <v>38.090000000000003</v>
      </c>
      <c r="G84" s="1534">
        <v>38.090000000000003</v>
      </c>
    </row>
    <row r="85" spans="1:7">
      <c r="A85" s="1528">
        <v>38838</v>
      </c>
      <c r="B85" s="1529" t="s">
        <v>4421</v>
      </c>
      <c r="C85" s="1528" t="s">
        <v>2771</v>
      </c>
      <c r="D85" s="1536">
        <f t="shared" si="1"/>
        <v>10.85</v>
      </c>
      <c r="E85" s="1535"/>
      <c r="F85" s="1536">
        <v>10.85</v>
      </c>
      <c r="G85" s="1536">
        <v>10.85</v>
      </c>
    </row>
    <row r="86" spans="1:7">
      <c r="A86" s="1526">
        <v>38839</v>
      </c>
      <c r="B86" s="1523" t="s">
        <v>4422</v>
      </c>
      <c r="C86" s="1526" t="s">
        <v>2771</v>
      </c>
      <c r="D86" s="1534">
        <f t="shared" si="1"/>
        <v>12.78</v>
      </c>
      <c r="E86" s="1535"/>
      <c r="F86" s="1534">
        <v>12.78</v>
      </c>
      <c r="G86" s="1534">
        <v>12.78</v>
      </c>
    </row>
    <row r="87" spans="1:7" ht="30">
      <c r="A87" s="1528">
        <v>55</v>
      </c>
      <c r="B87" s="1529" t="s">
        <v>4423</v>
      </c>
      <c r="C87" s="1528" t="s">
        <v>2771</v>
      </c>
      <c r="D87" s="1536">
        <f t="shared" si="1"/>
        <v>5</v>
      </c>
      <c r="E87" s="1535"/>
      <c r="F87" s="1536">
        <v>5</v>
      </c>
      <c r="G87" s="1536">
        <v>5</v>
      </c>
    </row>
    <row r="88" spans="1:7" ht="30">
      <c r="A88" s="1526">
        <v>61</v>
      </c>
      <c r="B88" s="1523" t="s">
        <v>4424</v>
      </c>
      <c r="C88" s="1526" t="s">
        <v>2771</v>
      </c>
      <c r="D88" s="1534">
        <f t="shared" si="1"/>
        <v>4.7300000000000004</v>
      </c>
      <c r="E88" s="1535"/>
      <c r="F88" s="1534">
        <v>4.7300000000000004</v>
      </c>
      <c r="G88" s="1534">
        <v>4.7300000000000004</v>
      </c>
    </row>
    <row r="89" spans="1:7" ht="30">
      <c r="A89" s="1528">
        <v>62</v>
      </c>
      <c r="B89" s="1529" t="s">
        <v>4425</v>
      </c>
      <c r="C89" s="1528" t="s">
        <v>2771</v>
      </c>
      <c r="D89" s="1536">
        <f t="shared" si="1"/>
        <v>9.8000000000000007</v>
      </c>
      <c r="E89" s="1535"/>
      <c r="F89" s="1536">
        <v>9.8000000000000007</v>
      </c>
      <c r="G89" s="1536">
        <v>9.8000000000000007</v>
      </c>
    </row>
    <row r="90" spans="1:7">
      <c r="A90" s="1526">
        <v>77</v>
      </c>
      <c r="B90" s="1523" t="s">
        <v>4426</v>
      </c>
      <c r="C90" s="1526" t="s">
        <v>2771</v>
      </c>
      <c r="D90" s="1534">
        <f t="shared" si="1"/>
        <v>1.22</v>
      </c>
      <c r="E90" s="1535"/>
      <c r="F90" s="1534">
        <v>1.22</v>
      </c>
      <c r="G90" s="1534">
        <v>1.22</v>
      </c>
    </row>
    <row r="91" spans="1:7">
      <c r="A91" s="1528">
        <v>76</v>
      </c>
      <c r="B91" s="1529" t="s">
        <v>4427</v>
      </c>
      <c r="C91" s="1528" t="s">
        <v>2771</v>
      </c>
      <c r="D91" s="1536">
        <f t="shared" si="1"/>
        <v>1.25</v>
      </c>
      <c r="E91" s="1535"/>
      <c r="F91" s="1536">
        <v>1.25</v>
      </c>
      <c r="G91" s="1536">
        <v>1.25</v>
      </c>
    </row>
    <row r="92" spans="1:7">
      <c r="A92" s="1526">
        <v>67</v>
      </c>
      <c r="B92" s="1523" t="s">
        <v>4428</v>
      </c>
      <c r="C92" s="1526" t="s">
        <v>2771</v>
      </c>
      <c r="D92" s="1534">
        <f t="shared" si="1"/>
        <v>12.03</v>
      </c>
      <c r="E92" s="1535"/>
      <c r="F92" s="1534">
        <v>12.03</v>
      </c>
      <c r="G92" s="1534">
        <v>12.03</v>
      </c>
    </row>
    <row r="93" spans="1:7">
      <c r="A93" s="1528">
        <v>71</v>
      </c>
      <c r="B93" s="1529" t="s">
        <v>4429</v>
      </c>
      <c r="C93" s="1528" t="s">
        <v>2771</v>
      </c>
      <c r="D93" s="1536">
        <f t="shared" si="1"/>
        <v>22.11</v>
      </c>
      <c r="E93" s="1535"/>
      <c r="F93" s="1536">
        <v>22.11</v>
      </c>
      <c r="G93" s="1536">
        <v>22.11</v>
      </c>
    </row>
    <row r="94" spans="1:7">
      <c r="A94" s="1526">
        <v>73</v>
      </c>
      <c r="B94" s="1523" t="s">
        <v>4430</v>
      </c>
      <c r="C94" s="1526" t="s">
        <v>2771</v>
      </c>
      <c r="D94" s="1534">
        <f t="shared" si="1"/>
        <v>16.510000000000002</v>
      </c>
      <c r="E94" s="1535"/>
      <c r="F94" s="1534">
        <v>16.510000000000002</v>
      </c>
      <c r="G94" s="1534">
        <v>16.510000000000002</v>
      </c>
    </row>
    <row r="95" spans="1:7">
      <c r="A95" s="1528">
        <v>103</v>
      </c>
      <c r="B95" s="1529" t="s">
        <v>4431</v>
      </c>
      <c r="C95" s="1528" t="s">
        <v>2771</v>
      </c>
      <c r="D95" s="1536">
        <f t="shared" si="1"/>
        <v>49.11</v>
      </c>
      <c r="E95" s="1535"/>
      <c r="F95" s="1536">
        <v>49.11</v>
      </c>
      <c r="G95" s="1536">
        <v>49.11</v>
      </c>
    </row>
    <row r="96" spans="1:7">
      <c r="A96" s="1526">
        <v>107</v>
      </c>
      <c r="B96" s="1523" t="s">
        <v>4432</v>
      </c>
      <c r="C96" s="1526" t="s">
        <v>2771</v>
      </c>
      <c r="D96" s="1534">
        <f t="shared" si="1"/>
        <v>0.77</v>
      </c>
      <c r="E96" s="1535"/>
      <c r="F96" s="1534">
        <v>0.77</v>
      </c>
      <c r="G96" s="1534">
        <v>0.77</v>
      </c>
    </row>
    <row r="97" spans="1:7">
      <c r="A97" s="1528">
        <v>65</v>
      </c>
      <c r="B97" s="1529" t="s">
        <v>4433</v>
      </c>
      <c r="C97" s="1528" t="s">
        <v>2771</v>
      </c>
      <c r="D97" s="1536">
        <f t="shared" si="1"/>
        <v>0.95</v>
      </c>
      <c r="E97" s="1535"/>
      <c r="F97" s="1536">
        <v>0.95</v>
      </c>
      <c r="G97" s="1536">
        <v>0.95</v>
      </c>
    </row>
    <row r="98" spans="1:7">
      <c r="A98" s="1526">
        <v>108</v>
      </c>
      <c r="B98" s="1523" t="s">
        <v>4434</v>
      </c>
      <c r="C98" s="1526" t="s">
        <v>2771</v>
      </c>
      <c r="D98" s="1534">
        <f t="shared" si="1"/>
        <v>1.96</v>
      </c>
      <c r="E98" s="1535"/>
      <c r="F98" s="1534">
        <v>1.96</v>
      </c>
      <c r="G98" s="1534">
        <v>1.96</v>
      </c>
    </row>
    <row r="99" spans="1:7">
      <c r="A99" s="1528">
        <v>110</v>
      </c>
      <c r="B99" s="1529" t="s">
        <v>4435</v>
      </c>
      <c r="C99" s="1528" t="s">
        <v>2771</v>
      </c>
      <c r="D99" s="1536">
        <f t="shared" si="1"/>
        <v>7.58</v>
      </c>
      <c r="E99" s="1535"/>
      <c r="F99" s="1536">
        <v>7.58</v>
      </c>
      <c r="G99" s="1536">
        <v>7.58</v>
      </c>
    </row>
    <row r="100" spans="1:7">
      <c r="A100" s="1526">
        <v>109</v>
      </c>
      <c r="B100" s="1523" t="s">
        <v>4436</v>
      </c>
      <c r="C100" s="1526" t="s">
        <v>2771</v>
      </c>
      <c r="D100" s="1534">
        <f t="shared" si="1"/>
        <v>3.74</v>
      </c>
      <c r="E100" s="1535"/>
      <c r="F100" s="1534">
        <v>3.74</v>
      </c>
      <c r="G100" s="1534">
        <v>3.74</v>
      </c>
    </row>
    <row r="101" spans="1:7">
      <c r="A101" s="1528">
        <v>111</v>
      </c>
      <c r="B101" s="1529" t="s">
        <v>4437</v>
      </c>
      <c r="C101" s="1528" t="s">
        <v>2771</v>
      </c>
      <c r="D101" s="1536">
        <f t="shared" si="1"/>
        <v>8.74</v>
      </c>
      <c r="E101" s="1535"/>
      <c r="F101" s="1536">
        <v>8.74</v>
      </c>
      <c r="G101" s="1536">
        <v>8.74</v>
      </c>
    </row>
    <row r="102" spans="1:7">
      <c r="A102" s="1526">
        <v>112</v>
      </c>
      <c r="B102" s="1523" t="s">
        <v>4438</v>
      </c>
      <c r="C102" s="1526" t="s">
        <v>2771</v>
      </c>
      <c r="D102" s="1534">
        <f t="shared" si="1"/>
        <v>4.76</v>
      </c>
      <c r="E102" s="1535"/>
      <c r="F102" s="1534">
        <v>4.76</v>
      </c>
      <c r="G102" s="1534">
        <v>4.76</v>
      </c>
    </row>
    <row r="103" spans="1:7">
      <c r="A103" s="1528">
        <v>113</v>
      </c>
      <c r="B103" s="1529" t="s">
        <v>4439</v>
      </c>
      <c r="C103" s="1528" t="s">
        <v>2771</v>
      </c>
      <c r="D103" s="1536">
        <f t="shared" si="1"/>
        <v>12.92</v>
      </c>
      <c r="E103" s="1535"/>
      <c r="F103" s="1536">
        <v>12.92</v>
      </c>
      <c r="G103" s="1536">
        <v>12.92</v>
      </c>
    </row>
    <row r="104" spans="1:7">
      <c r="A104" s="1526">
        <v>104</v>
      </c>
      <c r="B104" s="1523" t="s">
        <v>4440</v>
      </c>
      <c r="C104" s="1526" t="s">
        <v>2771</v>
      </c>
      <c r="D104" s="1534">
        <f t="shared" si="1"/>
        <v>18.79</v>
      </c>
      <c r="E104" s="1535"/>
      <c r="F104" s="1534">
        <v>18.79</v>
      </c>
      <c r="G104" s="1534">
        <v>18.79</v>
      </c>
    </row>
    <row r="105" spans="1:7">
      <c r="A105" s="1528">
        <v>102</v>
      </c>
      <c r="B105" s="1529" t="s">
        <v>4441</v>
      </c>
      <c r="C105" s="1528" t="s">
        <v>2771</v>
      </c>
      <c r="D105" s="1536">
        <f t="shared" si="1"/>
        <v>30.84</v>
      </c>
      <c r="E105" s="1535"/>
      <c r="F105" s="1536">
        <v>30.84</v>
      </c>
      <c r="G105" s="1536">
        <v>30.84</v>
      </c>
    </row>
    <row r="106" spans="1:7">
      <c r="A106" s="1526">
        <v>95</v>
      </c>
      <c r="B106" s="1523" t="s">
        <v>4442</v>
      </c>
      <c r="C106" s="1526" t="s">
        <v>2771</v>
      </c>
      <c r="D106" s="1534">
        <f t="shared" si="1"/>
        <v>10.44</v>
      </c>
      <c r="E106" s="1535"/>
      <c r="F106" s="1534">
        <v>10.44</v>
      </c>
      <c r="G106" s="1534">
        <v>10.44</v>
      </c>
    </row>
    <row r="107" spans="1:7">
      <c r="A107" s="1528">
        <v>96</v>
      </c>
      <c r="B107" s="1529" t="s">
        <v>4443</v>
      </c>
      <c r="C107" s="1528" t="s">
        <v>2771</v>
      </c>
      <c r="D107" s="1536">
        <f t="shared" si="1"/>
        <v>12.01</v>
      </c>
      <c r="E107" s="1535"/>
      <c r="F107" s="1536">
        <v>12.01</v>
      </c>
      <c r="G107" s="1536">
        <v>12.01</v>
      </c>
    </row>
    <row r="108" spans="1:7">
      <c r="A108" s="1526">
        <v>97</v>
      </c>
      <c r="B108" s="1523" t="s">
        <v>4444</v>
      </c>
      <c r="C108" s="1526" t="s">
        <v>2771</v>
      </c>
      <c r="D108" s="1534">
        <f t="shared" si="1"/>
        <v>15.59</v>
      </c>
      <c r="E108" s="1535"/>
      <c r="F108" s="1534">
        <v>15.59</v>
      </c>
      <c r="G108" s="1534">
        <v>15.59</v>
      </c>
    </row>
    <row r="109" spans="1:7">
      <c r="A109" s="1528">
        <v>98</v>
      </c>
      <c r="B109" s="1529" t="s">
        <v>4445</v>
      </c>
      <c r="C109" s="1528" t="s">
        <v>2771</v>
      </c>
      <c r="D109" s="1536">
        <f t="shared" si="1"/>
        <v>21.01</v>
      </c>
      <c r="E109" s="1535"/>
      <c r="F109" s="1536">
        <v>21.01</v>
      </c>
      <c r="G109" s="1536">
        <v>21.01</v>
      </c>
    </row>
    <row r="110" spans="1:7">
      <c r="A110" s="1526">
        <v>99</v>
      </c>
      <c r="B110" s="1523" t="s">
        <v>4446</v>
      </c>
      <c r="C110" s="1526" t="s">
        <v>2771</v>
      </c>
      <c r="D110" s="1534">
        <f t="shared" si="1"/>
        <v>25.49</v>
      </c>
      <c r="E110" s="1535"/>
      <c r="F110" s="1534">
        <v>25.49</v>
      </c>
      <c r="G110" s="1534">
        <v>25.49</v>
      </c>
    </row>
    <row r="111" spans="1:7">
      <c r="A111" s="1528">
        <v>100</v>
      </c>
      <c r="B111" s="1529" t="s">
        <v>4447</v>
      </c>
      <c r="C111" s="1528" t="s">
        <v>2771</v>
      </c>
      <c r="D111" s="1536">
        <f t="shared" si="1"/>
        <v>35.56</v>
      </c>
      <c r="E111" s="1535"/>
      <c r="F111" s="1536">
        <v>35.56</v>
      </c>
      <c r="G111" s="1536">
        <v>35.56</v>
      </c>
    </row>
    <row r="112" spans="1:7">
      <c r="A112" s="1526">
        <v>75</v>
      </c>
      <c r="B112" s="1523" t="s">
        <v>4448</v>
      </c>
      <c r="C112" s="1526" t="s">
        <v>2771</v>
      </c>
      <c r="D112" s="1534">
        <f t="shared" si="1"/>
        <v>370.58</v>
      </c>
      <c r="E112" s="1535"/>
      <c r="F112" s="1534">
        <v>370.58</v>
      </c>
      <c r="G112" s="1534">
        <v>370.58</v>
      </c>
    </row>
    <row r="113" spans="1:7">
      <c r="A113" s="1528">
        <v>114</v>
      </c>
      <c r="B113" s="1529" t="s">
        <v>4449</v>
      </c>
      <c r="C113" s="1528" t="s">
        <v>2771</v>
      </c>
      <c r="D113" s="1536">
        <f t="shared" si="1"/>
        <v>13.5</v>
      </c>
      <c r="E113" s="1535"/>
      <c r="F113" s="1536">
        <v>13.5</v>
      </c>
      <c r="G113" s="1536">
        <v>13.5</v>
      </c>
    </row>
    <row r="114" spans="1:7">
      <c r="A114" s="1526">
        <v>68</v>
      </c>
      <c r="B114" s="1523" t="s">
        <v>4450</v>
      </c>
      <c r="C114" s="1526" t="s">
        <v>2771</v>
      </c>
      <c r="D114" s="1534">
        <f t="shared" si="1"/>
        <v>20.65</v>
      </c>
      <c r="E114" s="1535"/>
      <c r="F114" s="1534">
        <v>20.65</v>
      </c>
      <c r="G114" s="1534">
        <v>20.65</v>
      </c>
    </row>
    <row r="115" spans="1:7">
      <c r="A115" s="1528">
        <v>86</v>
      </c>
      <c r="B115" s="1529" t="s">
        <v>4451</v>
      </c>
      <c r="C115" s="1528" t="s">
        <v>2771</v>
      </c>
      <c r="D115" s="1536">
        <f t="shared" si="1"/>
        <v>38.39</v>
      </c>
      <c r="E115" s="1535"/>
      <c r="F115" s="1536">
        <v>38.39</v>
      </c>
      <c r="G115" s="1536">
        <v>38.39</v>
      </c>
    </row>
    <row r="116" spans="1:7">
      <c r="A116" s="1526">
        <v>66</v>
      </c>
      <c r="B116" s="1523" t="s">
        <v>4452</v>
      </c>
      <c r="C116" s="1526" t="s">
        <v>2771</v>
      </c>
      <c r="D116" s="1534">
        <f t="shared" si="1"/>
        <v>38.520000000000003</v>
      </c>
      <c r="E116" s="1535"/>
      <c r="F116" s="1534">
        <v>38.520000000000003</v>
      </c>
      <c r="G116" s="1534">
        <v>38.520000000000003</v>
      </c>
    </row>
    <row r="117" spans="1:7">
      <c r="A117" s="1528">
        <v>69</v>
      </c>
      <c r="B117" s="1529" t="s">
        <v>4453</v>
      </c>
      <c r="C117" s="1528" t="s">
        <v>2771</v>
      </c>
      <c r="D117" s="1536">
        <f t="shared" si="1"/>
        <v>58.88</v>
      </c>
      <c r="E117" s="1535"/>
      <c r="F117" s="1536">
        <v>58.88</v>
      </c>
      <c r="G117" s="1536">
        <v>58.88</v>
      </c>
    </row>
    <row r="118" spans="1:7">
      <c r="A118" s="1526">
        <v>83</v>
      </c>
      <c r="B118" s="1523" t="s">
        <v>4454</v>
      </c>
      <c r="C118" s="1526" t="s">
        <v>2771</v>
      </c>
      <c r="D118" s="1534">
        <f t="shared" si="1"/>
        <v>188.07</v>
      </c>
      <c r="E118" s="1535"/>
      <c r="F118" s="1534">
        <v>188.07</v>
      </c>
      <c r="G118" s="1534">
        <v>188.07</v>
      </c>
    </row>
    <row r="119" spans="1:7">
      <c r="A119" s="1528">
        <v>74</v>
      </c>
      <c r="B119" s="1529" t="s">
        <v>4455</v>
      </c>
      <c r="C119" s="1528" t="s">
        <v>2771</v>
      </c>
      <c r="D119" s="1536">
        <f t="shared" si="1"/>
        <v>262.56</v>
      </c>
      <c r="E119" s="1535"/>
      <c r="F119" s="1536">
        <v>262.56</v>
      </c>
      <c r="G119" s="1536">
        <v>262.56</v>
      </c>
    </row>
    <row r="120" spans="1:7">
      <c r="A120" s="1526">
        <v>106</v>
      </c>
      <c r="B120" s="1523" t="s">
        <v>4456</v>
      </c>
      <c r="C120" s="1526" t="s">
        <v>2771</v>
      </c>
      <c r="D120" s="1534">
        <f t="shared" si="1"/>
        <v>398.88</v>
      </c>
      <c r="E120" s="1535"/>
      <c r="F120" s="1534">
        <v>398.88</v>
      </c>
      <c r="G120" s="1534">
        <v>398.88</v>
      </c>
    </row>
    <row r="121" spans="1:7">
      <c r="A121" s="1528">
        <v>87</v>
      </c>
      <c r="B121" s="1529" t="s">
        <v>4457</v>
      </c>
      <c r="C121" s="1528" t="s">
        <v>2771</v>
      </c>
      <c r="D121" s="1536">
        <f t="shared" si="1"/>
        <v>18.96</v>
      </c>
      <c r="E121" s="1535"/>
      <c r="F121" s="1536">
        <v>18.96</v>
      </c>
      <c r="G121" s="1536">
        <v>18.96</v>
      </c>
    </row>
    <row r="122" spans="1:7">
      <c r="A122" s="1526">
        <v>88</v>
      </c>
      <c r="B122" s="1523" t="s">
        <v>4458</v>
      </c>
      <c r="C122" s="1526" t="s">
        <v>2771</v>
      </c>
      <c r="D122" s="1534">
        <f t="shared" si="1"/>
        <v>21.16</v>
      </c>
      <c r="E122" s="1535"/>
      <c r="F122" s="1534">
        <v>21.16</v>
      </c>
      <c r="G122" s="1534">
        <v>21.16</v>
      </c>
    </row>
    <row r="123" spans="1:7">
      <c r="A123" s="1528">
        <v>89</v>
      </c>
      <c r="B123" s="1529" t="s">
        <v>4459</v>
      </c>
      <c r="C123" s="1528" t="s">
        <v>2771</v>
      </c>
      <c r="D123" s="1536">
        <f t="shared" si="1"/>
        <v>31.29</v>
      </c>
      <c r="E123" s="1535"/>
      <c r="F123" s="1536">
        <v>31.29</v>
      </c>
      <c r="G123" s="1536">
        <v>31.29</v>
      </c>
    </row>
    <row r="124" spans="1:7">
      <c r="A124" s="1526">
        <v>90</v>
      </c>
      <c r="B124" s="1523" t="s">
        <v>4460</v>
      </c>
      <c r="C124" s="1526" t="s">
        <v>2771</v>
      </c>
      <c r="D124" s="1534">
        <f t="shared" si="1"/>
        <v>35.840000000000003</v>
      </c>
      <c r="E124" s="1535"/>
      <c r="F124" s="1534">
        <v>35.840000000000003</v>
      </c>
      <c r="G124" s="1534">
        <v>35.840000000000003</v>
      </c>
    </row>
    <row r="125" spans="1:7">
      <c r="A125" s="1528">
        <v>81</v>
      </c>
      <c r="B125" s="1529" t="s">
        <v>4461</v>
      </c>
      <c r="C125" s="1528" t="s">
        <v>2771</v>
      </c>
      <c r="D125" s="1536">
        <f t="shared" si="1"/>
        <v>61.31</v>
      </c>
      <c r="E125" s="1535"/>
      <c r="F125" s="1536">
        <v>61.31</v>
      </c>
      <c r="G125" s="1536">
        <v>61.31</v>
      </c>
    </row>
    <row r="126" spans="1:7">
      <c r="A126" s="1526">
        <v>82</v>
      </c>
      <c r="B126" s="1523" t="s">
        <v>4462</v>
      </c>
      <c r="C126" s="1526" t="s">
        <v>2771</v>
      </c>
      <c r="D126" s="1534">
        <f t="shared" si="1"/>
        <v>238</v>
      </c>
      <c r="E126" s="1535"/>
      <c r="F126" s="1534">
        <v>238</v>
      </c>
      <c r="G126" s="1534">
        <v>238</v>
      </c>
    </row>
    <row r="127" spans="1:7">
      <c r="A127" s="1528">
        <v>105</v>
      </c>
      <c r="B127" s="1529" t="s">
        <v>4463</v>
      </c>
      <c r="C127" s="1528" t="s">
        <v>2771</v>
      </c>
      <c r="D127" s="1536">
        <f t="shared" si="1"/>
        <v>278.64</v>
      </c>
      <c r="E127" s="1535"/>
      <c r="F127" s="1536">
        <v>278.64</v>
      </c>
      <c r="G127" s="1536">
        <v>278.64</v>
      </c>
    </row>
    <row r="128" spans="1:7">
      <c r="A128" s="1526">
        <v>60</v>
      </c>
      <c r="B128" s="1523" t="s">
        <v>4464</v>
      </c>
      <c r="C128" s="1526" t="s">
        <v>2771</v>
      </c>
      <c r="D128" s="1534">
        <f t="shared" si="1"/>
        <v>6.49</v>
      </c>
      <c r="E128" s="1535"/>
      <c r="F128" s="1534">
        <v>6.49</v>
      </c>
      <c r="G128" s="1534">
        <v>6.49</v>
      </c>
    </row>
    <row r="129" spans="1:7">
      <c r="A129" s="1528">
        <v>72</v>
      </c>
      <c r="B129" s="1529" t="s">
        <v>4465</v>
      </c>
      <c r="C129" s="1528" t="s">
        <v>2771</v>
      </c>
      <c r="D129" s="1536">
        <f t="shared" si="1"/>
        <v>37.479999999999997</v>
      </c>
      <c r="E129" s="1535"/>
      <c r="F129" s="1536">
        <v>37.479999999999997</v>
      </c>
      <c r="G129" s="1536">
        <v>37.479999999999997</v>
      </c>
    </row>
    <row r="130" spans="1:7">
      <c r="A130" s="1526">
        <v>70</v>
      </c>
      <c r="B130" s="1523" t="s">
        <v>4466</v>
      </c>
      <c r="C130" s="1526" t="s">
        <v>2771</v>
      </c>
      <c r="D130" s="1534">
        <f t="shared" si="1"/>
        <v>31.34</v>
      </c>
      <c r="E130" s="1535"/>
      <c r="F130" s="1534">
        <v>31.34</v>
      </c>
      <c r="G130" s="1534">
        <v>31.34</v>
      </c>
    </row>
    <row r="131" spans="1:7">
      <c r="A131" s="1528">
        <v>85</v>
      </c>
      <c r="B131" s="1529" t="s">
        <v>4467</v>
      </c>
      <c r="C131" s="1528" t="s">
        <v>2771</v>
      </c>
      <c r="D131" s="1536">
        <f t="shared" ref="D131:D194" si="2">IF($I$2=$G$1,G131,F131)</f>
        <v>45.49</v>
      </c>
      <c r="E131" s="1535"/>
      <c r="F131" s="1536">
        <v>45.49</v>
      </c>
      <c r="G131" s="1536">
        <v>45.49</v>
      </c>
    </row>
    <row r="132" spans="1:7">
      <c r="A132" s="1526">
        <v>84</v>
      </c>
      <c r="B132" s="1523" t="s">
        <v>4468</v>
      </c>
      <c r="C132" s="1526" t="s">
        <v>2771</v>
      </c>
      <c r="D132" s="1534">
        <f t="shared" si="2"/>
        <v>0.52</v>
      </c>
      <c r="E132" s="1535"/>
      <c r="F132" s="1534">
        <v>0.52</v>
      </c>
      <c r="G132" s="1534">
        <v>0.52</v>
      </c>
    </row>
    <row r="133" spans="1:7">
      <c r="A133" s="1528">
        <v>37997</v>
      </c>
      <c r="B133" s="1529" t="s">
        <v>4469</v>
      </c>
      <c r="C133" s="1528" t="s">
        <v>2771</v>
      </c>
      <c r="D133" s="1536">
        <f t="shared" si="2"/>
        <v>8.9499999999999993</v>
      </c>
      <c r="E133" s="1535"/>
      <c r="F133" s="1536">
        <v>8.9499999999999993</v>
      </c>
      <c r="G133" s="1536">
        <v>8.9499999999999993</v>
      </c>
    </row>
    <row r="134" spans="1:7">
      <c r="A134" s="1526">
        <v>37998</v>
      </c>
      <c r="B134" s="1523" t="s">
        <v>4470</v>
      </c>
      <c r="C134" s="1526" t="s">
        <v>2771</v>
      </c>
      <c r="D134" s="1534">
        <f t="shared" si="2"/>
        <v>9.27</v>
      </c>
      <c r="E134" s="1535"/>
      <c r="F134" s="1534">
        <v>9.27</v>
      </c>
      <c r="G134" s="1534">
        <v>9.27</v>
      </c>
    </row>
    <row r="135" spans="1:7" ht="30">
      <c r="A135" s="1528">
        <v>10899</v>
      </c>
      <c r="B135" s="1529" t="s">
        <v>4471</v>
      </c>
      <c r="C135" s="1528" t="s">
        <v>2771</v>
      </c>
      <c r="D135" s="1536">
        <f t="shared" si="2"/>
        <v>67.44</v>
      </c>
      <c r="E135" s="1535"/>
      <c r="F135" s="1536">
        <v>67.44</v>
      </c>
      <c r="G135" s="1536">
        <v>67.44</v>
      </c>
    </row>
    <row r="136" spans="1:7" ht="30">
      <c r="A136" s="1526">
        <v>10900</v>
      </c>
      <c r="B136" s="1523" t="s">
        <v>4472</v>
      </c>
      <c r="C136" s="1526" t="s">
        <v>2771</v>
      </c>
      <c r="D136" s="1534">
        <f t="shared" si="2"/>
        <v>52.78</v>
      </c>
      <c r="E136" s="1535"/>
      <c r="F136" s="1534">
        <v>52.78</v>
      </c>
      <c r="G136" s="1534">
        <v>52.78</v>
      </c>
    </row>
    <row r="137" spans="1:7">
      <c r="A137" s="1528">
        <v>46</v>
      </c>
      <c r="B137" s="1529" t="s">
        <v>4473</v>
      </c>
      <c r="C137" s="1528" t="s">
        <v>2771</v>
      </c>
      <c r="D137" s="1536">
        <f t="shared" si="2"/>
        <v>62.95</v>
      </c>
      <c r="E137" s="1535"/>
      <c r="F137" s="1536">
        <v>62.95</v>
      </c>
      <c r="G137" s="1536">
        <v>62.95</v>
      </c>
    </row>
    <row r="138" spans="1:7">
      <c r="A138" s="1526">
        <v>51</v>
      </c>
      <c r="B138" s="1523" t="s">
        <v>4474</v>
      </c>
      <c r="C138" s="1526" t="s">
        <v>2771</v>
      </c>
      <c r="D138" s="1534">
        <f t="shared" si="2"/>
        <v>173.66</v>
      </c>
      <c r="E138" s="1535"/>
      <c r="F138" s="1534">
        <v>173.66</v>
      </c>
      <c r="G138" s="1534">
        <v>173.66</v>
      </c>
    </row>
    <row r="139" spans="1:7">
      <c r="A139" s="1528">
        <v>12863</v>
      </c>
      <c r="B139" s="1529" t="s">
        <v>4475</v>
      </c>
      <c r="C139" s="1528" t="s">
        <v>2771</v>
      </c>
      <c r="D139" s="1536">
        <f t="shared" si="2"/>
        <v>40</v>
      </c>
      <c r="E139" s="1535"/>
      <c r="F139" s="1536">
        <v>40</v>
      </c>
      <c r="G139" s="1536">
        <v>40</v>
      </c>
    </row>
    <row r="140" spans="1:7">
      <c r="A140" s="1526">
        <v>50</v>
      </c>
      <c r="B140" s="1523" t="s">
        <v>4476</v>
      </c>
      <c r="C140" s="1526" t="s">
        <v>2771</v>
      </c>
      <c r="D140" s="1534">
        <f t="shared" si="2"/>
        <v>90.68</v>
      </c>
      <c r="E140" s="1535"/>
      <c r="F140" s="1534">
        <v>90.68</v>
      </c>
      <c r="G140" s="1534">
        <v>90.68</v>
      </c>
    </row>
    <row r="141" spans="1:7">
      <c r="A141" s="1528">
        <v>47</v>
      </c>
      <c r="B141" s="1529" t="s">
        <v>4477</v>
      </c>
      <c r="C141" s="1528" t="s">
        <v>2771</v>
      </c>
      <c r="D141" s="1536">
        <f t="shared" si="2"/>
        <v>107.63</v>
      </c>
      <c r="E141" s="1535"/>
      <c r="F141" s="1536">
        <v>107.63</v>
      </c>
      <c r="G141" s="1536">
        <v>107.63</v>
      </c>
    </row>
    <row r="142" spans="1:7">
      <c r="A142" s="1526">
        <v>48</v>
      </c>
      <c r="B142" s="1523" t="s">
        <v>4478</v>
      </c>
      <c r="C142" s="1526" t="s">
        <v>2771</v>
      </c>
      <c r="D142" s="1534">
        <f t="shared" si="2"/>
        <v>28.08</v>
      </c>
      <c r="E142" s="1535"/>
      <c r="F142" s="1534">
        <v>28.08</v>
      </c>
      <c r="G142" s="1534">
        <v>28.08</v>
      </c>
    </row>
    <row r="143" spans="1:7">
      <c r="A143" s="1528">
        <v>52</v>
      </c>
      <c r="B143" s="1529" t="s">
        <v>4479</v>
      </c>
      <c r="C143" s="1528" t="s">
        <v>2771</v>
      </c>
      <c r="D143" s="1536">
        <f t="shared" si="2"/>
        <v>21.33</v>
      </c>
      <c r="E143" s="1535"/>
      <c r="F143" s="1536">
        <v>21.33</v>
      </c>
      <c r="G143" s="1536">
        <v>21.33</v>
      </c>
    </row>
    <row r="144" spans="1:7">
      <c r="A144" s="1526">
        <v>43</v>
      </c>
      <c r="B144" s="1523" t="s">
        <v>4480</v>
      </c>
      <c r="C144" s="1526" t="s">
        <v>2771</v>
      </c>
      <c r="D144" s="1534">
        <f t="shared" si="2"/>
        <v>71.989999999999995</v>
      </c>
      <c r="E144" s="1535"/>
      <c r="F144" s="1534">
        <v>71.989999999999995</v>
      </c>
      <c r="G144" s="1534">
        <v>71.989999999999995</v>
      </c>
    </row>
    <row r="145" spans="1:7">
      <c r="A145" s="1528">
        <v>39719</v>
      </c>
      <c r="B145" s="1529" t="s">
        <v>18827</v>
      </c>
      <c r="C145" s="1528" t="s">
        <v>2776</v>
      </c>
      <c r="D145" s="1536">
        <f t="shared" si="2"/>
        <v>179.94</v>
      </c>
      <c r="E145" s="1535"/>
      <c r="F145" s="1536">
        <v>179.94</v>
      </c>
      <c r="G145" s="1536">
        <v>179.94</v>
      </c>
    </row>
    <row r="146" spans="1:7">
      <c r="A146" s="1526">
        <v>3410</v>
      </c>
      <c r="B146" s="1523" t="s">
        <v>18828</v>
      </c>
      <c r="C146" s="1526" t="s">
        <v>2775</v>
      </c>
      <c r="D146" s="1534">
        <f t="shared" si="2"/>
        <v>40.47</v>
      </c>
      <c r="E146" s="1535"/>
      <c r="F146" s="1534">
        <v>40.47</v>
      </c>
      <c r="G146" s="1534">
        <v>40.47</v>
      </c>
    </row>
    <row r="147" spans="1:7">
      <c r="A147" s="1528">
        <v>4791</v>
      </c>
      <c r="B147" s="1529" t="s">
        <v>18829</v>
      </c>
      <c r="C147" s="1528" t="s">
        <v>2775</v>
      </c>
      <c r="D147" s="1536">
        <f t="shared" si="2"/>
        <v>18.440000000000001</v>
      </c>
      <c r="E147" s="1535"/>
      <c r="F147" s="1536">
        <v>18.440000000000001</v>
      </c>
      <c r="G147" s="1536">
        <v>18.440000000000001</v>
      </c>
    </row>
    <row r="148" spans="1:7">
      <c r="A148" s="1526">
        <v>157</v>
      </c>
      <c r="B148" s="1523" t="s">
        <v>4481</v>
      </c>
      <c r="C148" s="1526" t="s">
        <v>2775</v>
      </c>
      <c r="D148" s="1534">
        <f t="shared" si="2"/>
        <v>113.65</v>
      </c>
      <c r="E148" s="1535"/>
      <c r="F148" s="1534">
        <v>113.65</v>
      </c>
      <c r="G148" s="1534">
        <v>113.65</v>
      </c>
    </row>
    <row r="149" spans="1:7">
      <c r="A149" s="1528">
        <v>156</v>
      </c>
      <c r="B149" s="1529" t="s">
        <v>4482</v>
      </c>
      <c r="C149" s="1528" t="s">
        <v>2775</v>
      </c>
      <c r="D149" s="1536">
        <f t="shared" si="2"/>
        <v>40.46</v>
      </c>
      <c r="E149" s="1535"/>
      <c r="F149" s="1536">
        <v>40.46</v>
      </c>
      <c r="G149" s="1536">
        <v>40.46</v>
      </c>
    </row>
    <row r="150" spans="1:7">
      <c r="A150" s="1526">
        <v>131</v>
      </c>
      <c r="B150" s="1523" t="s">
        <v>4483</v>
      </c>
      <c r="C150" s="1526" t="s">
        <v>2775</v>
      </c>
      <c r="D150" s="1534">
        <f t="shared" si="2"/>
        <v>34.6</v>
      </c>
      <c r="E150" s="1535"/>
      <c r="F150" s="1534">
        <v>34.6</v>
      </c>
      <c r="G150" s="1534">
        <v>34.6</v>
      </c>
    </row>
    <row r="151" spans="1:7">
      <c r="A151" s="1528">
        <v>21114</v>
      </c>
      <c r="B151" s="1529" t="s">
        <v>4484</v>
      </c>
      <c r="C151" s="1528" t="s">
        <v>2771</v>
      </c>
      <c r="D151" s="1536">
        <f t="shared" si="2"/>
        <v>35.47</v>
      </c>
      <c r="E151" s="1535"/>
      <c r="F151" s="1536">
        <v>35.47</v>
      </c>
      <c r="G151" s="1536">
        <v>35.47</v>
      </c>
    </row>
    <row r="152" spans="1:7">
      <c r="A152" s="1526">
        <v>119</v>
      </c>
      <c r="B152" s="1523" t="s">
        <v>4485</v>
      </c>
      <c r="C152" s="1526" t="s">
        <v>2771</v>
      </c>
      <c r="D152" s="1534">
        <f t="shared" si="2"/>
        <v>8.99</v>
      </c>
      <c r="E152" s="1535"/>
      <c r="F152" s="1534">
        <v>8.99</v>
      </c>
      <c r="G152" s="1534">
        <v>8.99</v>
      </c>
    </row>
    <row r="153" spans="1:7">
      <c r="A153" s="1528">
        <v>122</v>
      </c>
      <c r="B153" s="1529" t="s">
        <v>18830</v>
      </c>
      <c r="C153" s="1528" t="s">
        <v>2771</v>
      </c>
      <c r="D153" s="1536">
        <f t="shared" si="2"/>
        <v>69.17</v>
      </c>
      <c r="E153" s="1535"/>
      <c r="F153" s="1536">
        <v>69.17</v>
      </c>
      <c r="G153" s="1536">
        <v>69.17</v>
      </c>
    </row>
    <row r="154" spans="1:7">
      <c r="A154" s="1526">
        <v>20080</v>
      </c>
      <c r="B154" s="1523" t="s">
        <v>4486</v>
      </c>
      <c r="C154" s="1526" t="s">
        <v>2771</v>
      </c>
      <c r="D154" s="1534">
        <f t="shared" si="2"/>
        <v>22.57</v>
      </c>
      <c r="E154" s="1535"/>
      <c r="F154" s="1534">
        <v>22.57</v>
      </c>
      <c r="G154" s="1534">
        <v>22.57</v>
      </c>
    </row>
    <row r="155" spans="1:7">
      <c r="A155" s="1528">
        <v>124</v>
      </c>
      <c r="B155" s="1529" t="s">
        <v>9492</v>
      </c>
      <c r="C155" s="1528" t="s">
        <v>2776</v>
      </c>
      <c r="D155" s="1536">
        <f t="shared" si="2"/>
        <v>13.34</v>
      </c>
      <c r="E155" s="1535"/>
      <c r="F155" s="1536">
        <v>13.34</v>
      </c>
      <c r="G155" s="1536">
        <v>13.34</v>
      </c>
    </row>
    <row r="156" spans="1:7">
      <c r="A156" s="1526">
        <v>7334</v>
      </c>
      <c r="B156" s="1523" t="s">
        <v>4487</v>
      </c>
      <c r="C156" s="1526" t="s">
        <v>2776</v>
      </c>
      <c r="D156" s="1534">
        <f t="shared" si="2"/>
        <v>26.6</v>
      </c>
      <c r="E156" s="1535"/>
      <c r="F156" s="1534">
        <v>26.6</v>
      </c>
      <c r="G156" s="1534">
        <v>26.6</v>
      </c>
    </row>
    <row r="157" spans="1:7">
      <c r="A157" s="1528">
        <v>123</v>
      </c>
      <c r="B157" s="1529" t="s">
        <v>9493</v>
      </c>
      <c r="C157" s="1528" t="s">
        <v>2776</v>
      </c>
      <c r="D157" s="1536">
        <f t="shared" si="2"/>
        <v>5.46</v>
      </c>
      <c r="E157" s="1535"/>
      <c r="F157" s="1536">
        <v>5.46</v>
      </c>
      <c r="G157" s="1536">
        <v>5.46</v>
      </c>
    </row>
    <row r="158" spans="1:7">
      <c r="A158" s="1526">
        <v>127</v>
      </c>
      <c r="B158" s="1523" t="s">
        <v>9494</v>
      </c>
      <c r="C158" s="1526" t="s">
        <v>2776</v>
      </c>
      <c r="D158" s="1534">
        <f t="shared" si="2"/>
        <v>13.03</v>
      </c>
      <c r="E158" s="1535"/>
      <c r="F158" s="1534">
        <v>13.03</v>
      </c>
      <c r="G158" s="1534">
        <v>13.03</v>
      </c>
    </row>
    <row r="159" spans="1:7">
      <c r="A159" s="1528">
        <v>41373</v>
      </c>
      <c r="B159" s="1529" t="s">
        <v>9495</v>
      </c>
      <c r="C159" s="1528" t="s">
        <v>2776</v>
      </c>
      <c r="D159" s="1536">
        <f t="shared" si="2"/>
        <v>18.16</v>
      </c>
      <c r="E159" s="1535"/>
      <c r="F159" s="1536">
        <v>18.16</v>
      </c>
      <c r="G159" s="1536">
        <v>18.16</v>
      </c>
    </row>
    <row r="160" spans="1:7">
      <c r="A160" s="1526">
        <v>133</v>
      </c>
      <c r="B160" s="1523" t="s">
        <v>9496</v>
      </c>
      <c r="C160" s="1526" t="s">
        <v>2776</v>
      </c>
      <c r="D160" s="1534">
        <f t="shared" si="2"/>
        <v>5.41</v>
      </c>
      <c r="E160" s="1535"/>
      <c r="F160" s="1534">
        <v>5.41</v>
      </c>
      <c r="G160" s="1534">
        <v>5.41</v>
      </c>
    </row>
    <row r="161" spans="1:7">
      <c r="A161" s="1528">
        <v>43617</v>
      </c>
      <c r="B161" s="1529" t="s">
        <v>9092</v>
      </c>
      <c r="C161" s="1528" t="s">
        <v>2776</v>
      </c>
      <c r="D161" s="1536">
        <f t="shared" si="2"/>
        <v>6.05</v>
      </c>
      <c r="E161" s="1535"/>
      <c r="F161" s="1536">
        <v>6.05</v>
      </c>
      <c r="G161" s="1536">
        <v>6.05</v>
      </c>
    </row>
    <row r="162" spans="1:7">
      <c r="A162" s="1526">
        <v>132</v>
      </c>
      <c r="B162" s="1523" t="s">
        <v>9497</v>
      </c>
      <c r="C162" s="1526" t="s">
        <v>2776</v>
      </c>
      <c r="D162" s="1534">
        <f t="shared" si="2"/>
        <v>5.61</v>
      </c>
      <c r="E162" s="1535"/>
      <c r="F162" s="1534">
        <v>5.61</v>
      </c>
      <c r="G162" s="1534">
        <v>5.61</v>
      </c>
    </row>
    <row r="163" spans="1:7">
      <c r="A163" s="1528">
        <v>43618</v>
      </c>
      <c r="B163" s="1529" t="s">
        <v>9093</v>
      </c>
      <c r="C163" s="1528" t="s">
        <v>2775</v>
      </c>
      <c r="D163" s="1536">
        <f t="shared" si="2"/>
        <v>14.13</v>
      </c>
      <c r="E163" s="1535"/>
      <c r="F163" s="1536">
        <v>14.13</v>
      </c>
      <c r="G163" s="1536">
        <v>14.13</v>
      </c>
    </row>
    <row r="164" spans="1:7" ht="30">
      <c r="A164" s="1526">
        <v>37476</v>
      </c>
      <c r="B164" s="1523" t="s">
        <v>18831</v>
      </c>
      <c r="C164" s="1526" t="s">
        <v>2771</v>
      </c>
      <c r="D164" s="1534">
        <f t="shared" si="2"/>
        <v>3577.31</v>
      </c>
      <c r="E164" s="1535"/>
      <c r="F164" s="1534">
        <v>3577.31</v>
      </c>
      <c r="G164" s="1534">
        <v>3577.31</v>
      </c>
    </row>
    <row r="165" spans="1:7" ht="30">
      <c r="A165" s="1528">
        <v>37478</v>
      </c>
      <c r="B165" s="1529" t="s">
        <v>18832</v>
      </c>
      <c r="C165" s="1528" t="s">
        <v>2771</v>
      </c>
      <c r="D165" s="1536">
        <f t="shared" si="2"/>
        <v>4480.67</v>
      </c>
      <c r="E165" s="1535"/>
      <c r="F165" s="1536">
        <v>4480.67</v>
      </c>
      <c r="G165" s="1536">
        <v>4480.67</v>
      </c>
    </row>
    <row r="166" spans="1:7" ht="30">
      <c r="A166" s="1526">
        <v>37477</v>
      </c>
      <c r="B166" s="1523" t="s">
        <v>18833</v>
      </c>
      <c r="C166" s="1526" t="s">
        <v>2771</v>
      </c>
      <c r="D166" s="1534">
        <f t="shared" si="2"/>
        <v>6070.58</v>
      </c>
      <c r="E166" s="1535"/>
      <c r="F166" s="1534">
        <v>6070.58</v>
      </c>
      <c r="G166" s="1534">
        <v>6070.58</v>
      </c>
    </row>
    <row r="167" spans="1:7" ht="30">
      <c r="A167" s="1528">
        <v>37479</v>
      </c>
      <c r="B167" s="1529" t="s">
        <v>18834</v>
      </c>
      <c r="C167" s="1528" t="s">
        <v>2771</v>
      </c>
      <c r="D167" s="1536">
        <f t="shared" si="2"/>
        <v>7199.78</v>
      </c>
      <c r="E167" s="1535"/>
      <c r="F167" s="1536">
        <v>7199.78</v>
      </c>
      <c r="G167" s="1536">
        <v>7199.78</v>
      </c>
    </row>
    <row r="168" spans="1:7">
      <c r="A168" s="1526">
        <v>4319</v>
      </c>
      <c r="B168" s="1523" t="s">
        <v>4488</v>
      </c>
      <c r="C168" s="1526" t="s">
        <v>2771</v>
      </c>
      <c r="D168" s="1534">
        <f t="shared" si="2"/>
        <v>1.71</v>
      </c>
      <c r="E168" s="1535"/>
      <c r="F168" s="1534">
        <v>1.71</v>
      </c>
      <c r="G168" s="1534">
        <v>1.71</v>
      </c>
    </row>
    <row r="169" spans="1:7">
      <c r="A169" s="1528">
        <v>42409</v>
      </c>
      <c r="B169" s="1529" t="s">
        <v>9498</v>
      </c>
      <c r="C169" s="1528" t="s">
        <v>2775</v>
      </c>
      <c r="D169" s="1536">
        <f t="shared" si="2"/>
        <v>8.89</v>
      </c>
      <c r="E169" s="1535"/>
      <c r="F169" s="1536">
        <v>8.89</v>
      </c>
      <c r="G169" s="1536">
        <v>8.89</v>
      </c>
    </row>
    <row r="170" spans="1:7">
      <c r="A170" s="1526">
        <v>40553</v>
      </c>
      <c r="B170" s="1523" t="s">
        <v>4489</v>
      </c>
      <c r="C170" s="1526" t="s">
        <v>2772</v>
      </c>
      <c r="D170" s="1534">
        <f t="shared" si="2"/>
        <v>36.58</v>
      </c>
      <c r="E170" s="1535"/>
      <c r="F170" s="1534">
        <v>36.58</v>
      </c>
      <c r="G170" s="1534">
        <v>36.58</v>
      </c>
    </row>
    <row r="171" spans="1:7">
      <c r="A171" s="1528">
        <v>6114</v>
      </c>
      <c r="B171" s="1529" t="s">
        <v>20510</v>
      </c>
      <c r="C171" s="1528" t="s">
        <v>2770</v>
      </c>
      <c r="D171" s="1536">
        <f t="shared" si="2"/>
        <v>11.83</v>
      </c>
      <c r="E171" s="1535"/>
      <c r="F171" s="1536">
        <v>10.199999999999999</v>
      </c>
      <c r="G171" s="1536">
        <v>11.83</v>
      </c>
    </row>
    <row r="172" spans="1:7">
      <c r="A172" s="1526">
        <v>40912</v>
      </c>
      <c r="B172" s="1523" t="s">
        <v>4490</v>
      </c>
      <c r="C172" s="1526" t="s">
        <v>2777</v>
      </c>
      <c r="D172" s="1534">
        <f t="shared" si="2"/>
        <v>2094.4499999999998</v>
      </c>
      <c r="E172" s="1535"/>
      <c r="F172" s="1534">
        <v>1803.89</v>
      </c>
      <c r="G172" s="1534">
        <v>2094.4499999999998</v>
      </c>
    </row>
    <row r="173" spans="1:7">
      <c r="A173" s="1528">
        <v>247</v>
      </c>
      <c r="B173" s="1529" t="s">
        <v>4491</v>
      </c>
      <c r="C173" s="1528" t="s">
        <v>2770</v>
      </c>
      <c r="D173" s="1536">
        <f t="shared" si="2"/>
        <v>11.58</v>
      </c>
      <c r="E173" s="1535"/>
      <c r="F173" s="1536">
        <v>9.9700000000000006</v>
      </c>
      <c r="G173" s="1536">
        <v>11.58</v>
      </c>
    </row>
    <row r="174" spans="1:7">
      <c r="A174" s="1526">
        <v>40919</v>
      </c>
      <c r="B174" s="1523" t="s">
        <v>4492</v>
      </c>
      <c r="C174" s="1526" t="s">
        <v>2777</v>
      </c>
      <c r="D174" s="1534">
        <f t="shared" si="2"/>
        <v>2046.78</v>
      </c>
      <c r="E174" s="1535"/>
      <c r="F174" s="1534">
        <v>1762.84</v>
      </c>
      <c r="G174" s="1534">
        <v>2046.78</v>
      </c>
    </row>
    <row r="175" spans="1:7">
      <c r="A175" s="1528">
        <v>40984</v>
      </c>
      <c r="B175" s="1529" t="s">
        <v>4493</v>
      </c>
      <c r="C175" s="1528" t="s">
        <v>2777</v>
      </c>
      <c r="D175" s="1536">
        <f t="shared" si="2"/>
        <v>1504.49</v>
      </c>
      <c r="E175" s="1535"/>
      <c r="F175" s="1536">
        <v>1295.78</v>
      </c>
      <c r="G175" s="1536">
        <v>1504.49</v>
      </c>
    </row>
    <row r="176" spans="1:7">
      <c r="A176" s="1526">
        <v>44499</v>
      </c>
      <c r="B176" s="1523" t="s">
        <v>18835</v>
      </c>
      <c r="C176" s="1526" t="s">
        <v>2770</v>
      </c>
      <c r="D176" s="1534">
        <f t="shared" si="2"/>
        <v>8.51</v>
      </c>
      <c r="E176" s="1535"/>
      <c r="F176" s="1534">
        <v>7.33</v>
      </c>
      <c r="G176" s="1534">
        <v>8.51</v>
      </c>
    </row>
    <row r="177" spans="1:7">
      <c r="A177" s="1528">
        <v>248</v>
      </c>
      <c r="B177" s="1529" t="s">
        <v>20511</v>
      </c>
      <c r="C177" s="1528" t="s">
        <v>2770</v>
      </c>
      <c r="D177" s="1536">
        <f t="shared" si="2"/>
        <v>11.83</v>
      </c>
      <c r="E177" s="1535"/>
      <c r="F177" s="1536">
        <v>10.199999999999999</v>
      </c>
      <c r="G177" s="1536">
        <v>11.83</v>
      </c>
    </row>
    <row r="178" spans="1:7">
      <c r="A178" s="1526">
        <v>41086</v>
      </c>
      <c r="B178" s="1523" t="s">
        <v>4494</v>
      </c>
      <c r="C178" s="1526" t="s">
        <v>2777</v>
      </c>
      <c r="D178" s="1534">
        <f t="shared" si="2"/>
        <v>2094.4499999999998</v>
      </c>
      <c r="E178" s="1535"/>
      <c r="F178" s="1534">
        <v>1803.89</v>
      </c>
      <c r="G178" s="1534">
        <v>2094.4499999999998</v>
      </c>
    </row>
    <row r="179" spans="1:7">
      <c r="A179" s="1528">
        <v>34466</v>
      </c>
      <c r="B179" s="1529" t="s">
        <v>4495</v>
      </c>
      <c r="C179" s="1528" t="s">
        <v>2770</v>
      </c>
      <c r="D179" s="1536">
        <f t="shared" si="2"/>
        <v>11.49</v>
      </c>
      <c r="E179" s="1535"/>
      <c r="F179" s="1536">
        <v>9.9</v>
      </c>
      <c r="G179" s="1536">
        <v>11.49</v>
      </c>
    </row>
    <row r="180" spans="1:7">
      <c r="A180" s="1526">
        <v>41083</v>
      </c>
      <c r="B180" s="1523" t="s">
        <v>4496</v>
      </c>
      <c r="C180" s="1526" t="s">
        <v>2777</v>
      </c>
      <c r="D180" s="1534">
        <f t="shared" si="2"/>
        <v>2031.88</v>
      </c>
      <c r="E180" s="1535"/>
      <c r="F180" s="1534">
        <v>1750.01</v>
      </c>
      <c r="G180" s="1534">
        <v>2031.88</v>
      </c>
    </row>
    <row r="181" spans="1:7">
      <c r="A181" s="1528">
        <v>252</v>
      </c>
      <c r="B181" s="1529" t="s">
        <v>20512</v>
      </c>
      <c r="C181" s="1528" t="s">
        <v>2770</v>
      </c>
      <c r="D181" s="1536">
        <f t="shared" si="2"/>
        <v>12.82</v>
      </c>
      <c r="E181" s="1535"/>
      <c r="F181" s="1536">
        <v>11.05</v>
      </c>
      <c r="G181" s="1536">
        <v>12.82</v>
      </c>
    </row>
    <row r="182" spans="1:7">
      <c r="A182" s="1526">
        <v>40909</v>
      </c>
      <c r="B182" s="1523" t="s">
        <v>4497</v>
      </c>
      <c r="C182" s="1526" t="s">
        <v>2777</v>
      </c>
      <c r="D182" s="1534">
        <f t="shared" si="2"/>
        <v>2268.0700000000002</v>
      </c>
      <c r="E182" s="1535"/>
      <c r="F182" s="1534">
        <v>1953.43</v>
      </c>
      <c r="G182" s="1534">
        <v>2268.0700000000002</v>
      </c>
    </row>
    <row r="183" spans="1:7">
      <c r="A183" s="1528">
        <v>242</v>
      </c>
      <c r="B183" s="1529" t="s">
        <v>4498</v>
      </c>
      <c r="C183" s="1528" t="s">
        <v>2770</v>
      </c>
      <c r="D183" s="1536">
        <f t="shared" si="2"/>
        <v>12.82</v>
      </c>
      <c r="E183" s="1535"/>
      <c r="F183" s="1536">
        <v>11.05</v>
      </c>
      <c r="G183" s="1536">
        <v>12.82</v>
      </c>
    </row>
    <row r="184" spans="1:7">
      <c r="A184" s="1526">
        <v>41085</v>
      </c>
      <c r="B184" s="1523" t="s">
        <v>4499</v>
      </c>
      <c r="C184" s="1526" t="s">
        <v>2777</v>
      </c>
      <c r="D184" s="1534">
        <f t="shared" si="2"/>
        <v>2266.7600000000002</v>
      </c>
      <c r="E184" s="1535"/>
      <c r="F184" s="1534">
        <v>1952.3</v>
      </c>
      <c r="G184" s="1534">
        <v>2266.7600000000002</v>
      </c>
    </row>
    <row r="185" spans="1:7">
      <c r="A185" s="1528">
        <v>427</v>
      </c>
      <c r="B185" s="1529" t="s">
        <v>4500</v>
      </c>
      <c r="C185" s="1528" t="s">
        <v>2771</v>
      </c>
      <c r="D185" s="1536">
        <f t="shared" si="2"/>
        <v>9.6</v>
      </c>
      <c r="E185" s="1535"/>
      <c r="F185" s="1536">
        <v>9.6</v>
      </c>
      <c r="G185" s="1536">
        <v>9.6</v>
      </c>
    </row>
    <row r="186" spans="1:7">
      <c r="A186" s="1526">
        <v>417</v>
      </c>
      <c r="B186" s="1523" t="s">
        <v>4501</v>
      </c>
      <c r="C186" s="1526" t="s">
        <v>2771</v>
      </c>
      <c r="D186" s="1534">
        <f t="shared" si="2"/>
        <v>4.5199999999999996</v>
      </c>
      <c r="E186" s="1535"/>
      <c r="F186" s="1534">
        <v>4.5199999999999996</v>
      </c>
      <c r="G186" s="1534">
        <v>4.5199999999999996</v>
      </c>
    </row>
    <row r="187" spans="1:7">
      <c r="A187" s="1528">
        <v>11273</v>
      </c>
      <c r="B187" s="1529" t="s">
        <v>4502</v>
      </c>
      <c r="C187" s="1528" t="s">
        <v>2771</v>
      </c>
      <c r="D187" s="1536">
        <f t="shared" si="2"/>
        <v>14.04</v>
      </c>
      <c r="E187" s="1535"/>
      <c r="F187" s="1536">
        <v>14.04</v>
      </c>
      <c r="G187" s="1536">
        <v>14.04</v>
      </c>
    </row>
    <row r="188" spans="1:7">
      <c r="A188" s="1526">
        <v>11272</v>
      </c>
      <c r="B188" s="1523" t="s">
        <v>4503</v>
      </c>
      <c r="C188" s="1526" t="s">
        <v>2771</v>
      </c>
      <c r="D188" s="1534">
        <f t="shared" si="2"/>
        <v>8.4700000000000006</v>
      </c>
      <c r="E188" s="1535"/>
      <c r="F188" s="1534">
        <v>8.4700000000000006</v>
      </c>
      <c r="G188" s="1534">
        <v>8.4700000000000006</v>
      </c>
    </row>
    <row r="189" spans="1:7">
      <c r="A189" s="1528">
        <v>11275</v>
      </c>
      <c r="B189" s="1529" t="s">
        <v>4504</v>
      </c>
      <c r="C189" s="1528" t="s">
        <v>2771</v>
      </c>
      <c r="D189" s="1536">
        <f t="shared" si="2"/>
        <v>3.4</v>
      </c>
      <c r="E189" s="1535"/>
      <c r="F189" s="1536">
        <v>3.4</v>
      </c>
      <c r="G189" s="1536">
        <v>3.4</v>
      </c>
    </row>
    <row r="190" spans="1:7">
      <c r="A190" s="1526">
        <v>11274</v>
      </c>
      <c r="B190" s="1523" t="s">
        <v>4505</v>
      </c>
      <c r="C190" s="1526" t="s">
        <v>2771</v>
      </c>
      <c r="D190" s="1534">
        <f t="shared" si="2"/>
        <v>2.59</v>
      </c>
      <c r="E190" s="1535"/>
      <c r="F190" s="1534">
        <v>2.59</v>
      </c>
      <c r="G190" s="1534">
        <v>2.59</v>
      </c>
    </row>
    <row r="191" spans="1:7">
      <c r="A191" s="1528">
        <v>38470</v>
      </c>
      <c r="B191" s="1529" t="s">
        <v>4506</v>
      </c>
      <c r="C191" s="1528" t="s">
        <v>2771</v>
      </c>
      <c r="D191" s="1536">
        <f t="shared" si="2"/>
        <v>37.9</v>
      </c>
      <c r="E191" s="1535"/>
      <c r="F191" s="1536">
        <v>37.9</v>
      </c>
      <c r="G191" s="1536">
        <v>37.9</v>
      </c>
    </row>
    <row r="192" spans="1:7">
      <c r="A192" s="1526">
        <v>38547</v>
      </c>
      <c r="B192" s="1523" t="s">
        <v>4507</v>
      </c>
      <c r="C192" s="1526" t="s">
        <v>2771</v>
      </c>
      <c r="D192" s="1534">
        <f t="shared" si="2"/>
        <v>103.42</v>
      </c>
      <c r="E192" s="1535"/>
      <c r="F192" s="1534">
        <v>103.42</v>
      </c>
      <c r="G192" s="1534">
        <v>103.42</v>
      </c>
    </row>
    <row r="193" spans="1:7">
      <c r="A193" s="1528">
        <v>38469</v>
      </c>
      <c r="B193" s="1529" t="s">
        <v>4508</v>
      </c>
      <c r="C193" s="1528" t="s">
        <v>2771</v>
      </c>
      <c r="D193" s="1536">
        <f t="shared" si="2"/>
        <v>111.2</v>
      </c>
      <c r="E193" s="1535"/>
      <c r="F193" s="1536">
        <v>111.2</v>
      </c>
      <c r="G193" s="1536">
        <v>111.2</v>
      </c>
    </row>
    <row r="194" spans="1:7">
      <c r="A194" s="1526">
        <v>38467</v>
      </c>
      <c r="B194" s="1523" t="s">
        <v>4509</v>
      </c>
      <c r="C194" s="1526" t="s">
        <v>2771</v>
      </c>
      <c r="D194" s="1534">
        <f t="shared" si="2"/>
        <v>62.57</v>
      </c>
      <c r="E194" s="1535"/>
      <c r="F194" s="1534">
        <v>62.57</v>
      </c>
      <c r="G194" s="1534">
        <v>62.57</v>
      </c>
    </row>
    <row r="195" spans="1:7">
      <c r="A195" s="1528">
        <v>38468</v>
      </c>
      <c r="B195" s="1529" t="s">
        <v>4510</v>
      </c>
      <c r="C195" s="1528" t="s">
        <v>2771</v>
      </c>
      <c r="D195" s="1536">
        <f t="shared" ref="D195:D258" si="3">IF($I$2=$G$1,G195,F195)</f>
        <v>68.849999999999994</v>
      </c>
      <c r="E195" s="1535"/>
      <c r="F195" s="1536">
        <v>68.849999999999994</v>
      </c>
      <c r="G195" s="1536">
        <v>68.849999999999994</v>
      </c>
    </row>
    <row r="196" spans="1:7">
      <c r="A196" s="1526">
        <v>38471</v>
      </c>
      <c r="B196" s="1523" t="s">
        <v>4511</v>
      </c>
      <c r="C196" s="1526" t="s">
        <v>2771</v>
      </c>
      <c r="D196" s="1534">
        <f t="shared" si="3"/>
        <v>89.42</v>
      </c>
      <c r="E196" s="1535"/>
      <c r="F196" s="1534">
        <v>89.42</v>
      </c>
      <c r="G196" s="1534">
        <v>89.42</v>
      </c>
    </row>
    <row r="197" spans="1:7">
      <c r="A197" s="1528">
        <v>37370</v>
      </c>
      <c r="B197" s="1529" t="s">
        <v>4512</v>
      </c>
      <c r="C197" s="1528" t="s">
        <v>2770</v>
      </c>
      <c r="D197" s="1536">
        <f t="shared" si="3"/>
        <v>1.52</v>
      </c>
      <c r="E197" s="1535"/>
      <c r="F197" s="1536">
        <v>1.52</v>
      </c>
      <c r="G197" s="1536">
        <v>1.52</v>
      </c>
    </row>
    <row r="198" spans="1:7">
      <c r="A198" s="1526">
        <v>40862</v>
      </c>
      <c r="B198" s="1523" t="s">
        <v>4513</v>
      </c>
      <c r="C198" s="1526" t="s">
        <v>2777</v>
      </c>
      <c r="D198" s="1534">
        <f t="shared" si="3"/>
        <v>286.18</v>
      </c>
      <c r="E198" s="1535"/>
      <c r="F198" s="1534">
        <v>286.18</v>
      </c>
      <c r="G198" s="1534">
        <v>286.18</v>
      </c>
    </row>
    <row r="199" spans="1:7">
      <c r="A199" s="1528">
        <v>10658</v>
      </c>
      <c r="B199" s="1529" t="s">
        <v>4514</v>
      </c>
      <c r="C199" s="1528" t="s">
        <v>2771</v>
      </c>
      <c r="D199" s="1536">
        <f t="shared" si="3"/>
        <v>7309.5</v>
      </c>
      <c r="E199" s="1535"/>
      <c r="F199" s="1536">
        <v>7309.5</v>
      </c>
      <c r="G199" s="1536">
        <v>7309.5</v>
      </c>
    </row>
    <row r="200" spans="1:7">
      <c r="A200" s="1526">
        <v>253</v>
      </c>
      <c r="B200" s="1523" t="s">
        <v>4515</v>
      </c>
      <c r="C200" s="1526" t="s">
        <v>2770</v>
      </c>
      <c r="D200" s="1534">
        <f t="shared" si="3"/>
        <v>15.93</v>
      </c>
      <c r="E200" s="1535"/>
      <c r="F200" s="1534">
        <v>13.73</v>
      </c>
      <c r="G200" s="1534">
        <v>15.93</v>
      </c>
    </row>
    <row r="201" spans="1:7">
      <c r="A201" s="1528">
        <v>40809</v>
      </c>
      <c r="B201" s="1529" t="s">
        <v>4516</v>
      </c>
      <c r="C201" s="1528" t="s">
        <v>2777</v>
      </c>
      <c r="D201" s="1536">
        <f t="shared" si="3"/>
        <v>2814.94</v>
      </c>
      <c r="E201" s="1535"/>
      <c r="F201" s="1536">
        <v>2424.4299999999998</v>
      </c>
      <c r="G201" s="1536">
        <v>2814.94</v>
      </c>
    </row>
    <row r="202" spans="1:7" ht="30">
      <c r="A202" s="1526">
        <v>42428</v>
      </c>
      <c r="B202" s="1523" t="s">
        <v>4517</v>
      </c>
      <c r="C202" s="1526" t="s">
        <v>2771</v>
      </c>
      <c r="D202" s="1534">
        <f t="shared" si="3"/>
        <v>1994</v>
      </c>
      <c r="E202" s="1535"/>
      <c r="F202" s="1534">
        <v>1994</v>
      </c>
      <c r="G202" s="1534">
        <v>1994</v>
      </c>
    </row>
    <row r="203" spans="1:7">
      <c r="A203" s="1528">
        <v>583</v>
      </c>
      <c r="B203" s="1529" t="s">
        <v>4518</v>
      </c>
      <c r="C203" s="1528" t="s">
        <v>2775</v>
      </c>
      <c r="D203" s="1536">
        <f t="shared" si="3"/>
        <v>43.47</v>
      </c>
      <c r="E203" s="1535"/>
      <c r="F203" s="1536">
        <v>43.47</v>
      </c>
      <c r="G203" s="1536">
        <v>43.47</v>
      </c>
    </row>
    <row r="204" spans="1:7">
      <c r="A204" s="1526">
        <v>301</v>
      </c>
      <c r="B204" s="1523" t="s">
        <v>4519</v>
      </c>
      <c r="C204" s="1526" t="s">
        <v>2771</v>
      </c>
      <c r="D204" s="1534">
        <f t="shared" si="3"/>
        <v>5.45</v>
      </c>
      <c r="E204" s="1535"/>
      <c r="F204" s="1534">
        <v>5.45</v>
      </c>
      <c r="G204" s="1534">
        <v>5.45</v>
      </c>
    </row>
    <row r="205" spans="1:7">
      <c r="A205" s="1528">
        <v>296</v>
      </c>
      <c r="B205" s="1529" t="s">
        <v>18836</v>
      </c>
      <c r="C205" s="1528" t="s">
        <v>2771</v>
      </c>
      <c r="D205" s="1536">
        <f t="shared" si="3"/>
        <v>3.08</v>
      </c>
      <c r="E205" s="1535"/>
      <c r="F205" s="1536">
        <v>3.08</v>
      </c>
      <c r="G205" s="1536">
        <v>3.08</v>
      </c>
    </row>
    <row r="206" spans="1:7">
      <c r="A206" s="1526">
        <v>297</v>
      </c>
      <c r="B206" s="1523" t="s">
        <v>18837</v>
      </c>
      <c r="C206" s="1526" t="s">
        <v>2771</v>
      </c>
      <c r="D206" s="1534">
        <f t="shared" si="3"/>
        <v>4.53</v>
      </c>
      <c r="E206" s="1535"/>
      <c r="F206" s="1534">
        <v>4.53</v>
      </c>
      <c r="G206" s="1534">
        <v>4.53</v>
      </c>
    </row>
    <row r="207" spans="1:7">
      <c r="A207" s="1528">
        <v>299</v>
      </c>
      <c r="B207" s="1529" t="s">
        <v>18838</v>
      </c>
      <c r="C207" s="1528" t="s">
        <v>2771</v>
      </c>
      <c r="D207" s="1536">
        <f t="shared" si="3"/>
        <v>6.39</v>
      </c>
      <c r="E207" s="1535"/>
      <c r="F207" s="1536">
        <v>6.39</v>
      </c>
      <c r="G207" s="1536">
        <v>6.39</v>
      </c>
    </row>
    <row r="208" spans="1:7">
      <c r="A208" s="1526">
        <v>300</v>
      </c>
      <c r="B208" s="1523" t="s">
        <v>4520</v>
      </c>
      <c r="C208" s="1526" t="s">
        <v>2771</v>
      </c>
      <c r="D208" s="1534">
        <f t="shared" si="3"/>
        <v>22.12</v>
      </c>
      <c r="E208" s="1535"/>
      <c r="F208" s="1534">
        <v>22.12</v>
      </c>
      <c r="G208" s="1534">
        <v>22.12</v>
      </c>
    </row>
    <row r="209" spans="1:7">
      <c r="A209" s="1528">
        <v>20085</v>
      </c>
      <c r="B209" s="1529" t="s">
        <v>4521</v>
      </c>
      <c r="C209" s="1528" t="s">
        <v>2771</v>
      </c>
      <c r="D209" s="1536">
        <f t="shared" si="3"/>
        <v>4.04</v>
      </c>
      <c r="E209" s="1535"/>
      <c r="F209" s="1536">
        <v>4.04</v>
      </c>
      <c r="G209" s="1536">
        <v>4.04</v>
      </c>
    </row>
    <row r="210" spans="1:7">
      <c r="A210" s="1526">
        <v>298</v>
      </c>
      <c r="B210" s="1523" t="s">
        <v>18839</v>
      </c>
      <c r="C210" s="1526" t="s">
        <v>2771</v>
      </c>
      <c r="D210" s="1534">
        <f t="shared" si="3"/>
        <v>4.92</v>
      </c>
      <c r="E210" s="1535"/>
      <c r="F210" s="1534">
        <v>4.92</v>
      </c>
      <c r="G210" s="1534">
        <v>4.92</v>
      </c>
    </row>
    <row r="211" spans="1:7">
      <c r="A211" s="1528">
        <v>311</v>
      </c>
      <c r="B211" s="1529" t="s">
        <v>4522</v>
      </c>
      <c r="C211" s="1528" t="s">
        <v>2771</v>
      </c>
      <c r="D211" s="1536">
        <f t="shared" si="3"/>
        <v>18.239999999999998</v>
      </c>
      <c r="E211" s="1535"/>
      <c r="F211" s="1536">
        <v>18.239999999999998</v>
      </c>
      <c r="G211" s="1536">
        <v>18.239999999999998</v>
      </c>
    </row>
    <row r="212" spans="1:7">
      <c r="A212" s="1526">
        <v>318</v>
      </c>
      <c r="B212" s="1523" t="s">
        <v>4523</v>
      </c>
      <c r="C212" s="1526" t="s">
        <v>2771</v>
      </c>
      <c r="D212" s="1534">
        <f t="shared" si="3"/>
        <v>36.74</v>
      </c>
      <c r="E212" s="1535"/>
      <c r="F212" s="1534">
        <v>36.74</v>
      </c>
      <c r="G212" s="1534">
        <v>36.74</v>
      </c>
    </row>
    <row r="213" spans="1:7">
      <c r="A213" s="1528">
        <v>319</v>
      </c>
      <c r="B213" s="1529" t="s">
        <v>4524</v>
      </c>
      <c r="C213" s="1528" t="s">
        <v>2771</v>
      </c>
      <c r="D213" s="1536">
        <f t="shared" si="3"/>
        <v>57.61</v>
      </c>
      <c r="E213" s="1535"/>
      <c r="F213" s="1536">
        <v>57.61</v>
      </c>
      <c r="G213" s="1536">
        <v>57.61</v>
      </c>
    </row>
    <row r="214" spans="1:7">
      <c r="A214" s="1526">
        <v>303</v>
      </c>
      <c r="B214" s="1523" t="s">
        <v>4525</v>
      </c>
      <c r="C214" s="1526" t="s">
        <v>2771</v>
      </c>
      <c r="D214" s="1534">
        <f t="shared" si="3"/>
        <v>6.04</v>
      </c>
      <c r="E214" s="1535"/>
      <c r="F214" s="1534">
        <v>6.04</v>
      </c>
      <c r="G214" s="1534">
        <v>6.04</v>
      </c>
    </row>
    <row r="215" spans="1:7">
      <c r="A215" s="1528">
        <v>305</v>
      </c>
      <c r="B215" s="1529" t="s">
        <v>4526</v>
      </c>
      <c r="C215" s="1528" t="s">
        <v>2771</v>
      </c>
      <c r="D215" s="1536">
        <f t="shared" si="3"/>
        <v>18.989999999999998</v>
      </c>
      <c r="E215" s="1535"/>
      <c r="F215" s="1536">
        <v>18.989999999999998</v>
      </c>
      <c r="G215" s="1536">
        <v>18.989999999999998</v>
      </c>
    </row>
    <row r="216" spans="1:7">
      <c r="A216" s="1526">
        <v>306</v>
      </c>
      <c r="B216" s="1523" t="s">
        <v>4527</v>
      </c>
      <c r="C216" s="1526" t="s">
        <v>2771</v>
      </c>
      <c r="D216" s="1534">
        <f t="shared" si="3"/>
        <v>28.8</v>
      </c>
      <c r="E216" s="1535"/>
      <c r="F216" s="1534">
        <v>28.8</v>
      </c>
      <c r="G216" s="1534">
        <v>28.8</v>
      </c>
    </row>
    <row r="217" spans="1:7">
      <c r="A217" s="1528">
        <v>307</v>
      </c>
      <c r="B217" s="1529" t="s">
        <v>4528</v>
      </c>
      <c r="C217" s="1528" t="s">
        <v>2771</v>
      </c>
      <c r="D217" s="1536">
        <f t="shared" si="3"/>
        <v>72.78</v>
      </c>
      <c r="E217" s="1535"/>
      <c r="F217" s="1536">
        <v>72.78</v>
      </c>
      <c r="G217" s="1536">
        <v>72.78</v>
      </c>
    </row>
    <row r="218" spans="1:7">
      <c r="A218" s="1526">
        <v>309</v>
      </c>
      <c r="B218" s="1523" t="s">
        <v>4529</v>
      </c>
      <c r="C218" s="1526" t="s">
        <v>2771</v>
      </c>
      <c r="D218" s="1534">
        <f t="shared" si="3"/>
        <v>119.21</v>
      </c>
      <c r="E218" s="1535"/>
      <c r="F218" s="1534">
        <v>119.21</v>
      </c>
      <c r="G218" s="1534">
        <v>119.21</v>
      </c>
    </row>
    <row r="219" spans="1:7">
      <c r="A219" s="1528">
        <v>310</v>
      </c>
      <c r="B219" s="1529" t="s">
        <v>4530</v>
      </c>
      <c r="C219" s="1528" t="s">
        <v>2771</v>
      </c>
      <c r="D219" s="1536">
        <f t="shared" si="3"/>
        <v>165.22</v>
      </c>
      <c r="E219" s="1535"/>
      <c r="F219" s="1536">
        <v>165.22</v>
      </c>
      <c r="G219" s="1536">
        <v>165.22</v>
      </c>
    </row>
    <row r="220" spans="1:7">
      <c r="A220" s="1526">
        <v>328</v>
      </c>
      <c r="B220" s="1523" t="s">
        <v>4531</v>
      </c>
      <c r="C220" s="1526" t="s">
        <v>2771</v>
      </c>
      <c r="D220" s="1534">
        <f t="shared" si="3"/>
        <v>14.45</v>
      </c>
      <c r="E220" s="1535"/>
      <c r="F220" s="1534">
        <v>14.45</v>
      </c>
      <c r="G220" s="1534">
        <v>14.45</v>
      </c>
    </row>
    <row r="221" spans="1:7">
      <c r="A221" s="1528">
        <v>325</v>
      </c>
      <c r="B221" s="1529" t="s">
        <v>4532</v>
      </c>
      <c r="C221" s="1528" t="s">
        <v>2771</v>
      </c>
      <c r="D221" s="1536">
        <f t="shared" si="3"/>
        <v>4.26</v>
      </c>
      <c r="E221" s="1535"/>
      <c r="F221" s="1536">
        <v>4.26</v>
      </c>
      <c r="G221" s="1536">
        <v>4.26</v>
      </c>
    </row>
    <row r="222" spans="1:7">
      <c r="A222" s="1526">
        <v>20326</v>
      </c>
      <c r="B222" s="1523" t="s">
        <v>4533</v>
      </c>
      <c r="C222" s="1526" t="s">
        <v>2771</v>
      </c>
      <c r="D222" s="1534">
        <f t="shared" si="3"/>
        <v>7.8</v>
      </c>
      <c r="E222" s="1535"/>
      <c r="F222" s="1534">
        <v>7.8</v>
      </c>
      <c r="G222" s="1534">
        <v>7.8</v>
      </c>
    </row>
    <row r="223" spans="1:7">
      <c r="A223" s="1528">
        <v>329</v>
      </c>
      <c r="B223" s="1529" t="s">
        <v>4534</v>
      </c>
      <c r="C223" s="1528" t="s">
        <v>2771</v>
      </c>
      <c r="D223" s="1536">
        <f t="shared" si="3"/>
        <v>12.08</v>
      </c>
      <c r="E223" s="1535"/>
      <c r="F223" s="1536">
        <v>12.08</v>
      </c>
      <c r="G223" s="1536">
        <v>12.08</v>
      </c>
    </row>
    <row r="224" spans="1:7">
      <c r="A224" s="1526">
        <v>308</v>
      </c>
      <c r="B224" s="1523" t="s">
        <v>4535</v>
      </c>
      <c r="C224" s="1526" t="s">
        <v>2771</v>
      </c>
      <c r="D224" s="1534">
        <f t="shared" si="3"/>
        <v>162.41999999999999</v>
      </c>
      <c r="E224" s="1535"/>
      <c r="F224" s="1534">
        <v>162.41999999999999</v>
      </c>
      <c r="G224" s="1534">
        <v>162.41999999999999</v>
      </c>
    </row>
    <row r="225" spans="1:7">
      <c r="A225" s="1528">
        <v>39642</v>
      </c>
      <c r="B225" s="1529" t="s">
        <v>18840</v>
      </c>
      <c r="C225" s="1528" t="s">
        <v>2771</v>
      </c>
      <c r="D225" s="1536">
        <f t="shared" si="3"/>
        <v>5.35</v>
      </c>
      <c r="E225" s="1535"/>
      <c r="F225" s="1536">
        <v>5.35</v>
      </c>
      <c r="G225" s="1536">
        <v>5.35</v>
      </c>
    </row>
    <row r="226" spans="1:7">
      <c r="A226" s="1526">
        <v>39641</v>
      </c>
      <c r="B226" s="1523" t="s">
        <v>18841</v>
      </c>
      <c r="C226" s="1526" t="s">
        <v>2771</v>
      </c>
      <c r="D226" s="1534">
        <f t="shared" si="3"/>
        <v>4.7</v>
      </c>
      <c r="E226" s="1535"/>
      <c r="F226" s="1534">
        <v>4.7</v>
      </c>
      <c r="G226" s="1534">
        <v>4.7</v>
      </c>
    </row>
    <row r="227" spans="1:7">
      <c r="A227" s="1528">
        <v>39643</v>
      </c>
      <c r="B227" s="1529" t="s">
        <v>18842</v>
      </c>
      <c r="C227" s="1528" t="s">
        <v>2771</v>
      </c>
      <c r="D227" s="1536">
        <f t="shared" si="3"/>
        <v>6.29</v>
      </c>
      <c r="E227" s="1535"/>
      <c r="F227" s="1536">
        <v>6.29</v>
      </c>
      <c r="G227" s="1536">
        <v>6.29</v>
      </c>
    </row>
    <row r="228" spans="1:7">
      <c r="A228" s="1526">
        <v>39644</v>
      </c>
      <c r="B228" s="1523" t="s">
        <v>18843</v>
      </c>
      <c r="C228" s="1526" t="s">
        <v>2771</v>
      </c>
      <c r="D228" s="1534">
        <f t="shared" si="3"/>
        <v>9.74</v>
      </c>
      <c r="E228" s="1535"/>
      <c r="F228" s="1534">
        <v>9.74</v>
      </c>
      <c r="G228" s="1534">
        <v>9.74</v>
      </c>
    </row>
    <row r="229" spans="1:7">
      <c r="A229" s="1528">
        <v>39645</v>
      </c>
      <c r="B229" s="1529" t="s">
        <v>18844</v>
      </c>
      <c r="C229" s="1528" t="s">
        <v>2771</v>
      </c>
      <c r="D229" s="1536">
        <f t="shared" si="3"/>
        <v>10.68</v>
      </c>
      <c r="E229" s="1535"/>
      <c r="F229" s="1536">
        <v>10.68</v>
      </c>
      <c r="G229" s="1536">
        <v>10.68</v>
      </c>
    </row>
    <row r="230" spans="1:7">
      <c r="A230" s="1526">
        <v>41610</v>
      </c>
      <c r="B230" s="1523" t="s">
        <v>10229</v>
      </c>
      <c r="C230" s="1526" t="s">
        <v>2771</v>
      </c>
      <c r="D230" s="1534">
        <f t="shared" si="3"/>
        <v>663.68</v>
      </c>
      <c r="E230" s="1535"/>
      <c r="F230" s="1534">
        <v>663.68</v>
      </c>
      <c r="G230" s="1534">
        <v>663.68</v>
      </c>
    </row>
    <row r="231" spans="1:7">
      <c r="A231" s="1528">
        <v>41611</v>
      </c>
      <c r="B231" s="1529" t="s">
        <v>10230</v>
      </c>
      <c r="C231" s="1528" t="s">
        <v>2771</v>
      </c>
      <c r="D231" s="1536">
        <f t="shared" si="3"/>
        <v>1046.0899999999999</v>
      </c>
      <c r="E231" s="1535"/>
      <c r="F231" s="1536">
        <v>1046.0899999999999</v>
      </c>
      <c r="G231" s="1536">
        <v>1046.0899999999999</v>
      </c>
    </row>
    <row r="232" spans="1:7">
      <c r="A232" s="1526">
        <v>41612</v>
      </c>
      <c r="B232" s="1523" t="s">
        <v>10231</v>
      </c>
      <c r="C232" s="1526" t="s">
        <v>2771</v>
      </c>
      <c r="D232" s="1534">
        <f t="shared" si="3"/>
        <v>1468.86</v>
      </c>
      <c r="E232" s="1535"/>
      <c r="F232" s="1534">
        <v>1468.86</v>
      </c>
      <c r="G232" s="1534">
        <v>1468.86</v>
      </c>
    </row>
    <row r="233" spans="1:7">
      <c r="A233" s="1528">
        <v>41637</v>
      </c>
      <c r="B233" s="1529" t="s">
        <v>10232</v>
      </c>
      <c r="C233" s="1528" t="s">
        <v>2771</v>
      </c>
      <c r="D233" s="1536">
        <f t="shared" si="3"/>
        <v>137.31</v>
      </c>
      <c r="E233" s="1535"/>
      <c r="F233" s="1536">
        <v>137.31</v>
      </c>
      <c r="G233" s="1536">
        <v>137.31</v>
      </c>
    </row>
    <row r="234" spans="1:7">
      <c r="A234" s="1526">
        <v>41638</v>
      </c>
      <c r="B234" s="1523" t="s">
        <v>10233</v>
      </c>
      <c r="C234" s="1526" t="s">
        <v>2771</v>
      </c>
      <c r="D234" s="1534">
        <f t="shared" si="3"/>
        <v>178.86</v>
      </c>
      <c r="E234" s="1535"/>
      <c r="F234" s="1534">
        <v>178.86</v>
      </c>
      <c r="G234" s="1534">
        <v>178.86</v>
      </c>
    </row>
    <row r="235" spans="1:7">
      <c r="A235" s="1528">
        <v>41639</v>
      </c>
      <c r="B235" s="1529" t="s">
        <v>10234</v>
      </c>
      <c r="C235" s="1528" t="s">
        <v>2771</v>
      </c>
      <c r="D235" s="1536">
        <f t="shared" si="3"/>
        <v>432.71</v>
      </c>
      <c r="E235" s="1535"/>
      <c r="F235" s="1536">
        <v>432.71</v>
      </c>
      <c r="G235" s="1536">
        <v>432.71</v>
      </c>
    </row>
    <row r="236" spans="1:7">
      <c r="A236" s="1526">
        <v>11789</v>
      </c>
      <c r="B236" s="1523" t="s">
        <v>4536</v>
      </c>
      <c r="C236" s="1526" t="s">
        <v>2771</v>
      </c>
      <c r="D236" s="1534">
        <f t="shared" si="3"/>
        <v>1.28</v>
      </c>
      <c r="E236" s="1535"/>
      <c r="F236" s="1534">
        <v>1.28</v>
      </c>
      <c r="G236" s="1534">
        <v>1.28</v>
      </c>
    </row>
    <row r="237" spans="1:7">
      <c r="A237" s="1528">
        <v>20975</v>
      </c>
      <c r="B237" s="1529" t="s">
        <v>4537</v>
      </c>
      <c r="C237" s="1528" t="s">
        <v>2771</v>
      </c>
      <c r="D237" s="1536">
        <f t="shared" si="3"/>
        <v>10.57</v>
      </c>
      <c r="E237" s="1535"/>
      <c r="F237" s="1536">
        <v>10.57</v>
      </c>
      <c r="G237" s="1536">
        <v>10.57</v>
      </c>
    </row>
    <row r="238" spans="1:7">
      <c r="A238" s="1526">
        <v>20976</v>
      </c>
      <c r="B238" s="1523" t="s">
        <v>4538</v>
      </c>
      <c r="C238" s="1526" t="s">
        <v>2771</v>
      </c>
      <c r="D238" s="1534">
        <f t="shared" si="3"/>
        <v>15.98</v>
      </c>
      <c r="E238" s="1535"/>
      <c r="F238" s="1534">
        <v>15.98</v>
      </c>
      <c r="G238" s="1534">
        <v>15.98</v>
      </c>
    </row>
    <row r="239" spans="1:7">
      <c r="A239" s="1528">
        <v>40340</v>
      </c>
      <c r="B239" s="1529" t="s">
        <v>18845</v>
      </c>
      <c r="C239" s="1528" t="s">
        <v>2771</v>
      </c>
      <c r="D239" s="1536">
        <f t="shared" si="3"/>
        <v>40.090000000000003</v>
      </c>
      <c r="E239" s="1535"/>
      <c r="F239" s="1536">
        <v>40.090000000000003</v>
      </c>
      <c r="G239" s="1536">
        <v>40.090000000000003</v>
      </c>
    </row>
    <row r="240" spans="1:7">
      <c r="A240" s="1526">
        <v>40341</v>
      </c>
      <c r="B240" s="1523" t="s">
        <v>18846</v>
      </c>
      <c r="C240" s="1526" t="s">
        <v>2771</v>
      </c>
      <c r="D240" s="1534">
        <f t="shared" si="3"/>
        <v>47.85</v>
      </c>
      <c r="E240" s="1535"/>
      <c r="F240" s="1534">
        <v>47.85</v>
      </c>
      <c r="G240" s="1534">
        <v>47.85</v>
      </c>
    </row>
    <row r="241" spans="1:7">
      <c r="A241" s="1528">
        <v>40342</v>
      </c>
      <c r="B241" s="1529" t="s">
        <v>18847</v>
      </c>
      <c r="C241" s="1528" t="s">
        <v>2771</v>
      </c>
      <c r="D241" s="1536">
        <f t="shared" si="3"/>
        <v>57.06</v>
      </c>
      <c r="E241" s="1535"/>
      <c r="F241" s="1536">
        <v>57.06</v>
      </c>
      <c r="G241" s="1536">
        <v>57.06</v>
      </c>
    </row>
    <row r="242" spans="1:7">
      <c r="A242" s="1526">
        <v>40343</v>
      </c>
      <c r="B242" s="1523" t="s">
        <v>18848</v>
      </c>
      <c r="C242" s="1526" t="s">
        <v>2771</v>
      </c>
      <c r="D242" s="1534">
        <f t="shared" si="3"/>
        <v>67.680000000000007</v>
      </c>
      <c r="E242" s="1535"/>
      <c r="F242" s="1534">
        <v>67.680000000000007</v>
      </c>
      <c r="G242" s="1534">
        <v>67.680000000000007</v>
      </c>
    </row>
    <row r="243" spans="1:7">
      <c r="A243" s="1528">
        <v>40344</v>
      </c>
      <c r="B243" s="1529" t="s">
        <v>18849</v>
      </c>
      <c r="C243" s="1528" t="s">
        <v>2771</v>
      </c>
      <c r="D243" s="1536">
        <f t="shared" si="3"/>
        <v>92.27</v>
      </c>
      <c r="E243" s="1535"/>
      <c r="F243" s="1536">
        <v>92.27</v>
      </c>
      <c r="G243" s="1536">
        <v>92.27</v>
      </c>
    </row>
    <row r="244" spans="1:7">
      <c r="A244" s="1526">
        <v>40345</v>
      </c>
      <c r="B244" s="1523" t="s">
        <v>18850</v>
      </c>
      <c r="C244" s="1526" t="s">
        <v>2771</v>
      </c>
      <c r="D244" s="1534">
        <f t="shared" si="3"/>
        <v>113.7</v>
      </c>
      <c r="E244" s="1535"/>
      <c r="F244" s="1534">
        <v>113.7</v>
      </c>
      <c r="G244" s="1534">
        <v>113.7</v>
      </c>
    </row>
    <row r="245" spans="1:7">
      <c r="A245" s="1528">
        <v>40346</v>
      </c>
      <c r="B245" s="1529" t="s">
        <v>18851</v>
      </c>
      <c r="C245" s="1528" t="s">
        <v>2771</v>
      </c>
      <c r="D245" s="1536">
        <f t="shared" si="3"/>
        <v>131.88999999999999</v>
      </c>
      <c r="E245" s="1535"/>
      <c r="F245" s="1536">
        <v>131.88999999999999</v>
      </c>
      <c r="G245" s="1536">
        <v>131.88999999999999</v>
      </c>
    </row>
    <row r="246" spans="1:7">
      <c r="A246" s="1526">
        <v>40347</v>
      </c>
      <c r="B246" s="1523" t="s">
        <v>18852</v>
      </c>
      <c r="C246" s="1526" t="s">
        <v>2771</v>
      </c>
      <c r="D246" s="1534">
        <f t="shared" si="3"/>
        <v>165.71</v>
      </c>
      <c r="E246" s="1535"/>
      <c r="F246" s="1534">
        <v>165.71</v>
      </c>
      <c r="G246" s="1534">
        <v>165.71</v>
      </c>
    </row>
    <row r="247" spans="1:7">
      <c r="A247" s="1528">
        <v>6138</v>
      </c>
      <c r="B247" s="1529" t="s">
        <v>18853</v>
      </c>
      <c r="C247" s="1528" t="s">
        <v>2771</v>
      </c>
      <c r="D247" s="1536">
        <f t="shared" si="3"/>
        <v>9.75</v>
      </c>
      <c r="E247" s="1535"/>
      <c r="F247" s="1536">
        <v>9.75</v>
      </c>
      <c r="G247" s="1536">
        <v>9.75</v>
      </c>
    </row>
    <row r="248" spans="1:7">
      <c r="A248" s="1526">
        <v>38840</v>
      </c>
      <c r="B248" s="1523" t="s">
        <v>4539</v>
      </c>
      <c r="C248" s="1526" t="s">
        <v>2771</v>
      </c>
      <c r="D248" s="1534">
        <f t="shared" si="3"/>
        <v>3.04</v>
      </c>
      <c r="E248" s="1535"/>
      <c r="F248" s="1534">
        <v>3.04</v>
      </c>
      <c r="G248" s="1534">
        <v>3.04</v>
      </c>
    </row>
    <row r="249" spans="1:7">
      <c r="A249" s="1528">
        <v>38841</v>
      </c>
      <c r="B249" s="1529" t="s">
        <v>4540</v>
      </c>
      <c r="C249" s="1528" t="s">
        <v>2771</v>
      </c>
      <c r="D249" s="1536">
        <f t="shared" si="3"/>
        <v>3.37</v>
      </c>
      <c r="E249" s="1535"/>
      <c r="F249" s="1536">
        <v>3.37</v>
      </c>
      <c r="G249" s="1536">
        <v>3.37</v>
      </c>
    </row>
    <row r="250" spans="1:7">
      <c r="A250" s="1526">
        <v>38842</v>
      </c>
      <c r="B250" s="1523" t="s">
        <v>4541</v>
      </c>
      <c r="C250" s="1526" t="s">
        <v>2771</v>
      </c>
      <c r="D250" s="1534">
        <f t="shared" si="3"/>
        <v>6.66</v>
      </c>
      <c r="E250" s="1535"/>
      <c r="F250" s="1534">
        <v>6.66</v>
      </c>
      <c r="G250" s="1534">
        <v>6.66</v>
      </c>
    </row>
    <row r="251" spans="1:7">
      <c r="A251" s="1528">
        <v>38843</v>
      </c>
      <c r="B251" s="1529" t="s">
        <v>4542</v>
      </c>
      <c r="C251" s="1528" t="s">
        <v>2771</v>
      </c>
      <c r="D251" s="1536">
        <f t="shared" si="3"/>
        <v>10.41</v>
      </c>
      <c r="E251" s="1535"/>
      <c r="F251" s="1536">
        <v>10.41</v>
      </c>
      <c r="G251" s="1536">
        <v>10.41</v>
      </c>
    </row>
    <row r="252" spans="1:7" ht="30">
      <c r="A252" s="1526">
        <v>43424</v>
      </c>
      <c r="B252" s="1523" t="s">
        <v>10235</v>
      </c>
      <c r="C252" s="1526" t="s">
        <v>2771</v>
      </c>
      <c r="D252" s="1534">
        <f t="shared" si="3"/>
        <v>556.04999999999995</v>
      </c>
      <c r="E252" s="1535"/>
      <c r="F252" s="1534">
        <v>556.04999999999995</v>
      </c>
      <c r="G252" s="1534">
        <v>556.04999999999995</v>
      </c>
    </row>
    <row r="253" spans="1:7" ht="30">
      <c r="A253" s="1528">
        <v>43426</v>
      </c>
      <c r="B253" s="1529" t="s">
        <v>10236</v>
      </c>
      <c r="C253" s="1528" t="s">
        <v>2771</v>
      </c>
      <c r="D253" s="1536">
        <f t="shared" si="3"/>
        <v>1917.83</v>
      </c>
      <c r="E253" s="1535"/>
      <c r="F253" s="1536">
        <v>1917.83</v>
      </c>
      <c r="G253" s="1536">
        <v>1917.83</v>
      </c>
    </row>
    <row r="254" spans="1:7" ht="30">
      <c r="A254" s="1526">
        <v>12565</v>
      </c>
      <c r="B254" s="1523" t="s">
        <v>10237</v>
      </c>
      <c r="C254" s="1526" t="s">
        <v>2771</v>
      </c>
      <c r="D254" s="1534">
        <f t="shared" si="3"/>
        <v>672.56</v>
      </c>
      <c r="E254" s="1535"/>
      <c r="F254" s="1534">
        <v>672.56</v>
      </c>
      <c r="G254" s="1534">
        <v>672.56</v>
      </c>
    </row>
    <row r="255" spans="1:7" ht="30">
      <c r="A255" s="1528">
        <v>12567</v>
      </c>
      <c r="B255" s="1529" t="s">
        <v>10238</v>
      </c>
      <c r="C255" s="1528" t="s">
        <v>2771</v>
      </c>
      <c r="D255" s="1536">
        <f t="shared" si="3"/>
        <v>903.36</v>
      </c>
      <c r="E255" s="1535"/>
      <c r="F255" s="1536">
        <v>903.36</v>
      </c>
      <c r="G255" s="1536">
        <v>903.36</v>
      </c>
    </row>
    <row r="256" spans="1:7" ht="30">
      <c r="A256" s="1526">
        <v>12568</v>
      </c>
      <c r="B256" s="1523" t="s">
        <v>10239</v>
      </c>
      <c r="C256" s="1526" t="s">
        <v>2771</v>
      </c>
      <c r="D256" s="1534">
        <f t="shared" si="3"/>
        <v>1264.7</v>
      </c>
      <c r="E256" s="1535"/>
      <c r="F256" s="1534">
        <v>1264.7</v>
      </c>
      <c r="G256" s="1534">
        <v>1264.7</v>
      </c>
    </row>
    <row r="257" spans="1:7">
      <c r="A257" s="1528">
        <v>43441</v>
      </c>
      <c r="B257" s="1529" t="s">
        <v>10240</v>
      </c>
      <c r="C257" s="1528" t="s">
        <v>2771</v>
      </c>
      <c r="D257" s="1536">
        <f t="shared" si="3"/>
        <v>162.6</v>
      </c>
      <c r="E257" s="1535"/>
      <c r="F257" s="1536">
        <v>162.6</v>
      </c>
      <c r="G257" s="1536">
        <v>162.6</v>
      </c>
    </row>
    <row r="258" spans="1:7">
      <c r="A258" s="1526">
        <v>43423</v>
      </c>
      <c r="B258" s="1523" t="s">
        <v>10241</v>
      </c>
      <c r="C258" s="1526" t="s">
        <v>2771</v>
      </c>
      <c r="D258" s="1534">
        <f t="shared" si="3"/>
        <v>75.88</v>
      </c>
      <c r="E258" s="1535"/>
      <c r="F258" s="1534">
        <v>75.88</v>
      </c>
      <c r="G258" s="1534">
        <v>75.88</v>
      </c>
    </row>
    <row r="259" spans="1:7">
      <c r="A259" s="1528">
        <v>12532</v>
      </c>
      <c r="B259" s="1529" t="s">
        <v>10242</v>
      </c>
      <c r="C259" s="1528" t="s">
        <v>2771</v>
      </c>
      <c r="D259" s="1536">
        <f t="shared" ref="D259:D322" si="4">IF($I$2=$G$1,G259,F259)</f>
        <v>117.03</v>
      </c>
      <c r="E259" s="1535"/>
      <c r="F259" s="1536">
        <v>117.03</v>
      </c>
      <c r="G259" s="1536">
        <v>117.03</v>
      </c>
    </row>
    <row r="260" spans="1:7" ht="30">
      <c r="A260" s="1526">
        <v>43444</v>
      </c>
      <c r="B260" s="1523" t="s">
        <v>10243</v>
      </c>
      <c r="C260" s="1526" t="s">
        <v>2771</v>
      </c>
      <c r="D260" s="1534">
        <f t="shared" si="4"/>
        <v>392.96</v>
      </c>
      <c r="E260" s="1535"/>
      <c r="F260" s="1534">
        <v>392.96</v>
      </c>
      <c r="G260" s="1534">
        <v>392.96</v>
      </c>
    </row>
    <row r="261" spans="1:7" ht="30">
      <c r="A261" s="1528">
        <v>12551</v>
      </c>
      <c r="B261" s="1529" t="s">
        <v>10244</v>
      </c>
      <c r="C261" s="1528" t="s">
        <v>2771</v>
      </c>
      <c r="D261" s="1536">
        <f t="shared" si="4"/>
        <v>280.36</v>
      </c>
      <c r="E261" s="1535"/>
      <c r="F261" s="1536">
        <v>280.36</v>
      </c>
      <c r="G261" s="1536">
        <v>280.36</v>
      </c>
    </row>
    <row r="262" spans="1:7" ht="30">
      <c r="A262" s="1526">
        <v>43442</v>
      </c>
      <c r="B262" s="1523" t="s">
        <v>10245</v>
      </c>
      <c r="C262" s="1526" t="s">
        <v>2771</v>
      </c>
      <c r="D262" s="1534">
        <f t="shared" si="4"/>
        <v>216.8</v>
      </c>
      <c r="E262" s="1535"/>
      <c r="F262" s="1534">
        <v>216.8</v>
      </c>
      <c r="G262" s="1534">
        <v>216.8</v>
      </c>
    </row>
    <row r="263" spans="1:7" ht="30">
      <c r="A263" s="1528">
        <v>43443</v>
      </c>
      <c r="B263" s="1529" t="s">
        <v>10246</v>
      </c>
      <c r="C263" s="1528" t="s">
        <v>2771</v>
      </c>
      <c r="D263" s="1536">
        <f t="shared" si="4"/>
        <v>284.55</v>
      </c>
      <c r="E263" s="1535"/>
      <c r="F263" s="1536">
        <v>284.55</v>
      </c>
      <c r="G263" s="1536">
        <v>284.55</v>
      </c>
    </row>
    <row r="264" spans="1:7" ht="30">
      <c r="A264" s="1526">
        <v>12544</v>
      </c>
      <c r="B264" s="1523" t="s">
        <v>10247</v>
      </c>
      <c r="C264" s="1526" t="s">
        <v>2771</v>
      </c>
      <c r="D264" s="1534">
        <f t="shared" si="4"/>
        <v>153.57</v>
      </c>
      <c r="E264" s="1535"/>
      <c r="F264" s="1534">
        <v>153.57</v>
      </c>
      <c r="G264" s="1534">
        <v>153.57</v>
      </c>
    </row>
    <row r="265" spans="1:7" ht="30">
      <c r="A265" s="1528">
        <v>12547</v>
      </c>
      <c r="B265" s="1529" t="s">
        <v>10248</v>
      </c>
      <c r="C265" s="1528" t="s">
        <v>2771</v>
      </c>
      <c r="D265" s="1536">
        <f t="shared" si="4"/>
        <v>206.54</v>
      </c>
      <c r="E265" s="1535"/>
      <c r="F265" s="1536">
        <v>206.54</v>
      </c>
      <c r="G265" s="1536">
        <v>206.54</v>
      </c>
    </row>
    <row r="266" spans="1:7" ht="30">
      <c r="A266" s="1526">
        <v>43445</v>
      </c>
      <c r="B266" s="1523" t="s">
        <v>10249</v>
      </c>
      <c r="C266" s="1526" t="s">
        <v>2771</v>
      </c>
      <c r="D266" s="1534">
        <f t="shared" si="4"/>
        <v>542.01</v>
      </c>
      <c r="E266" s="1535"/>
      <c r="F266" s="1534">
        <v>542.01</v>
      </c>
      <c r="G266" s="1534">
        <v>542.01</v>
      </c>
    </row>
    <row r="267" spans="1:7" ht="30">
      <c r="A267" s="1528">
        <v>12563</v>
      </c>
      <c r="B267" s="1529" t="s">
        <v>10250</v>
      </c>
      <c r="C267" s="1528" t="s">
        <v>2771</v>
      </c>
      <c r="D267" s="1536">
        <f t="shared" si="4"/>
        <v>387.79</v>
      </c>
      <c r="E267" s="1535"/>
      <c r="F267" s="1536">
        <v>387.79</v>
      </c>
      <c r="G267" s="1536">
        <v>387.79</v>
      </c>
    </row>
    <row r="268" spans="1:7" ht="30">
      <c r="A268" s="1526">
        <v>43425</v>
      </c>
      <c r="B268" s="1523" t="s">
        <v>10251</v>
      </c>
      <c r="C268" s="1526" t="s">
        <v>2771</v>
      </c>
      <c r="D268" s="1534">
        <f t="shared" si="4"/>
        <v>243.9</v>
      </c>
      <c r="E268" s="1535"/>
      <c r="F268" s="1534">
        <v>243.9</v>
      </c>
      <c r="G268" s="1534">
        <v>243.9</v>
      </c>
    </row>
    <row r="269" spans="1:7" ht="30">
      <c r="A269" s="1528">
        <v>43446</v>
      </c>
      <c r="B269" s="1529" t="s">
        <v>10252</v>
      </c>
      <c r="C269" s="1528" t="s">
        <v>2771</v>
      </c>
      <c r="D269" s="1536">
        <f t="shared" si="4"/>
        <v>514.91</v>
      </c>
      <c r="E269" s="1535"/>
      <c r="F269" s="1536">
        <v>514.91</v>
      </c>
      <c r="G269" s="1536">
        <v>514.91</v>
      </c>
    </row>
    <row r="270" spans="1:7" ht="30">
      <c r="A270" s="1526">
        <v>43447</v>
      </c>
      <c r="B270" s="1523" t="s">
        <v>10253</v>
      </c>
      <c r="C270" s="1526" t="s">
        <v>2771</v>
      </c>
      <c r="D270" s="1534">
        <f t="shared" si="4"/>
        <v>632.35</v>
      </c>
      <c r="E270" s="1535"/>
      <c r="F270" s="1534">
        <v>632.35</v>
      </c>
      <c r="G270" s="1534">
        <v>632.35</v>
      </c>
    </row>
    <row r="271" spans="1:7" ht="30">
      <c r="A271" s="1528">
        <v>43448</v>
      </c>
      <c r="B271" s="1529" t="s">
        <v>10254</v>
      </c>
      <c r="C271" s="1528" t="s">
        <v>2771</v>
      </c>
      <c r="D271" s="1536">
        <f t="shared" si="4"/>
        <v>885.29</v>
      </c>
      <c r="E271" s="1535"/>
      <c r="F271" s="1536">
        <v>885.29</v>
      </c>
      <c r="G271" s="1536">
        <v>885.29</v>
      </c>
    </row>
    <row r="272" spans="1:7" ht="30">
      <c r="A272" s="1526">
        <v>13761</v>
      </c>
      <c r="B272" s="1523" t="s">
        <v>4543</v>
      </c>
      <c r="C272" s="1526" t="s">
        <v>2771</v>
      </c>
      <c r="D272" s="1534">
        <f t="shared" si="4"/>
        <v>4179.6899999999996</v>
      </c>
      <c r="E272" s="1535"/>
      <c r="F272" s="1534">
        <v>4179.6899999999996</v>
      </c>
      <c r="G272" s="1534">
        <v>4179.6899999999996</v>
      </c>
    </row>
    <row r="273" spans="1:7" ht="30">
      <c r="A273" s="1528">
        <v>4814</v>
      </c>
      <c r="B273" s="1529" t="s">
        <v>4544</v>
      </c>
      <c r="C273" s="1528" t="s">
        <v>2771</v>
      </c>
      <c r="D273" s="1536">
        <f t="shared" si="4"/>
        <v>85.12</v>
      </c>
      <c r="E273" s="1535"/>
      <c r="F273" s="1536">
        <v>85.12</v>
      </c>
      <c r="G273" s="1536">
        <v>85.12</v>
      </c>
    </row>
    <row r="274" spans="1:7">
      <c r="A274" s="1526">
        <v>44473</v>
      </c>
      <c r="B274" s="1523" t="s">
        <v>18854</v>
      </c>
      <c r="C274" s="1526" t="s">
        <v>2771</v>
      </c>
      <c r="D274" s="1534">
        <f t="shared" si="4"/>
        <v>3113</v>
      </c>
      <c r="E274" s="1535"/>
      <c r="F274" s="1534">
        <v>3113</v>
      </c>
      <c r="G274" s="1534">
        <v>3113</v>
      </c>
    </row>
    <row r="275" spans="1:7">
      <c r="A275" s="1528">
        <v>6122</v>
      </c>
      <c r="B275" s="1529" t="s">
        <v>9499</v>
      </c>
      <c r="C275" s="1528" t="s">
        <v>2770</v>
      </c>
      <c r="D275" s="1536">
        <f t="shared" si="4"/>
        <v>15.31</v>
      </c>
      <c r="E275" s="1535"/>
      <c r="F275" s="1536">
        <v>13.19</v>
      </c>
      <c r="G275" s="1536">
        <v>15.31</v>
      </c>
    </row>
    <row r="276" spans="1:7">
      <c r="A276" s="1526">
        <v>40810</v>
      </c>
      <c r="B276" s="1523" t="s">
        <v>4545</v>
      </c>
      <c r="C276" s="1526" t="s">
        <v>2777</v>
      </c>
      <c r="D276" s="1534">
        <f t="shared" si="4"/>
        <v>2708.43</v>
      </c>
      <c r="E276" s="1535"/>
      <c r="F276" s="1534">
        <v>2332.6999999999998</v>
      </c>
      <c r="G276" s="1534">
        <v>2708.43</v>
      </c>
    </row>
    <row r="277" spans="1:7">
      <c r="A277" s="1528">
        <v>21100</v>
      </c>
      <c r="B277" s="1529" t="s">
        <v>4546</v>
      </c>
      <c r="C277" s="1528" t="s">
        <v>2771</v>
      </c>
      <c r="D277" s="1536">
        <f t="shared" si="4"/>
        <v>3047.95</v>
      </c>
      <c r="E277" s="1535"/>
      <c r="F277" s="1536">
        <v>3047.95</v>
      </c>
      <c r="G277" s="1536">
        <v>3047.95</v>
      </c>
    </row>
    <row r="278" spans="1:7" ht="30">
      <c r="A278" s="1526">
        <v>11816</v>
      </c>
      <c r="B278" s="1523" t="s">
        <v>4547</v>
      </c>
      <c r="C278" s="1526" t="s">
        <v>2771</v>
      </c>
      <c r="D278" s="1534">
        <f t="shared" si="4"/>
        <v>3250</v>
      </c>
      <c r="E278" s="1535"/>
      <c r="F278" s="1534">
        <v>3250</v>
      </c>
      <c r="G278" s="1534">
        <v>3250</v>
      </c>
    </row>
    <row r="279" spans="1:7" ht="30">
      <c r="A279" s="1528">
        <v>11814</v>
      </c>
      <c r="B279" s="1529" t="s">
        <v>4548</v>
      </c>
      <c r="C279" s="1528" t="s">
        <v>2771</v>
      </c>
      <c r="D279" s="1536">
        <f t="shared" si="4"/>
        <v>7074.43</v>
      </c>
      <c r="E279" s="1535"/>
      <c r="F279" s="1536">
        <v>7074.43</v>
      </c>
      <c r="G279" s="1536">
        <v>7074.43</v>
      </c>
    </row>
    <row r="280" spans="1:7" ht="30">
      <c r="A280" s="1526">
        <v>14186</v>
      </c>
      <c r="B280" s="1523" t="s">
        <v>4549</v>
      </c>
      <c r="C280" s="1526" t="s">
        <v>2771</v>
      </c>
      <c r="D280" s="1534">
        <f t="shared" si="4"/>
        <v>8882.91</v>
      </c>
      <c r="E280" s="1535"/>
      <c r="F280" s="1534">
        <v>8882.91</v>
      </c>
      <c r="G280" s="1534">
        <v>8882.91</v>
      </c>
    </row>
    <row r="281" spans="1:7" ht="30">
      <c r="A281" s="1528">
        <v>14185</v>
      </c>
      <c r="B281" s="1529" t="s">
        <v>4550</v>
      </c>
      <c r="C281" s="1528" t="s">
        <v>2771</v>
      </c>
      <c r="D281" s="1536">
        <f t="shared" si="4"/>
        <v>11506.83</v>
      </c>
      <c r="E281" s="1535"/>
      <c r="F281" s="1536">
        <v>11506.83</v>
      </c>
      <c r="G281" s="1536">
        <v>11506.83</v>
      </c>
    </row>
    <row r="282" spans="1:7" ht="30">
      <c r="A282" s="1526">
        <v>11811</v>
      </c>
      <c r="B282" s="1523" t="s">
        <v>4551</v>
      </c>
      <c r="C282" s="1526" t="s">
        <v>2771</v>
      </c>
      <c r="D282" s="1534">
        <f t="shared" si="4"/>
        <v>4399.7700000000004</v>
      </c>
      <c r="E282" s="1535"/>
      <c r="F282" s="1534">
        <v>4399.7700000000004</v>
      </c>
      <c r="G282" s="1534">
        <v>4399.7700000000004</v>
      </c>
    </row>
    <row r="283" spans="1:7">
      <c r="A283" s="1528">
        <v>44498</v>
      </c>
      <c r="B283" s="1529" t="s">
        <v>18855</v>
      </c>
      <c r="C283" s="1528" t="s">
        <v>2771</v>
      </c>
      <c r="D283" s="1536">
        <f t="shared" si="4"/>
        <v>298453.86</v>
      </c>
      <c r="E283" s="1535"/>
      <c r="F283" s="1536">
        <v>298453.86</v>
      </c>
      <c r="G283" s="1536">
        <v>298453.86</v>
      </c>
    </row>
    <row r="284" spans="1:7" ht="30">
      <c r="A284" s="1526">
        <v>34469</v>
      </c>
      <c r="B284" s="1523" t="s">
        <v>18856</v>
      </c>
      <c r="C284" s="1526" t="s">
        <v>2771</v>
      </c>
      <c r="D284" s="1534">
        <f t="shared" si="4"/>
        <v>10941.97</v>
      </c>
      <c r="E284" s="1535"/>
      <c r="F284" s="1534">
        <v>10941.97</v>
      </c>
      <c r="G284" s="1534">
        <v>10941.97</v>
      </c>
    </row>
    <row r="285" spans="1:7" ht="30">
      <c r="A285" s="1528">
        <v>34476</v>
      </c>
      <c r="B285" s="1529" t="s">
        <v>18857</v>
      </c>
      <c r="C285" s="1528" t="s">
        <v>2771</v>
      </c>
      <c r="D285" s="1536">
        <f t="shared" si="4"/>
        <v>5706.69</v>
      </c>
      <c r="E285" s="1535"/>
      <c r="F285" s="1536">
        <v>5706.69</v>
      </c>
      <c r="G285" s="1536">
        <v>5706.69</v>
      </c>
    </row>
    <row r="286" spans="1:7" ht="30">
      <c r="A286" s="1526">
        <v>34477</v>
      </c>
      <c r="B286" s="1523" t="s">
        <v>18858</v>
      </c>
      <c r="C286" s="1526" t="s">
        <v>2771</v>
      </c>
      <c r="D286" s="1534">
        <f t="shared" si="4"/>
        <v>7573.89</v>
      </c>
      <c r="E286" s="1535"/>
      <c r="F286" s="1534">
        <v>7573.89</v>
      </c>
      <c r="G286" s="1534">
        <v>7573.89</v>
      </c>
    </row>
    <row r="287" spans="1:7" ht="30">
      <c r="A287" s="1528">
        <v>34482</v>
      </c>
      <c r="B287" s="1529" t="s">
        <v>18859</v>
      </c>
      <c r="C287" s="1528" t="s">
        <v>2771</v>
      </c>
      <c r="D287" s="1536">
        <f t="shared" si="4"/>
        <v>7073.59</v>
      </c>
      <c r="E287" s="1535"/>
      <c r="F287" s="1536">
        <v>7073.59</v>
      </c>
      <c r="G287" s="1536">
        <v>7073.59</v>
      </c>
    </row>
    <row r="288" spans="1:7" ht="30">
      <c r="A288" s="1526">
        <v>34472</v>
      </c>
      <c r="B288" s="1523" t="s">
        <v>18860</v>
      </c>
      <c r="C288" s="1526" t="s">
        <v>2771</v>
      </c>
      <c r="D288" s="1534">
        <f t="shared" si="4"/>
        <v>3366.5</v>
      </c>
      <c r="E288" s="1535"/>
      <c r="F288" s="1534">
        <v>3366.5</v>
      </c>
      <c r="G288" s="1534">
        <v>3366.5</v>
      </c>
    </row>
    <row r="289" spans="1:7" ht="30">
      <c r="A289" s="1528">
        <v>42425</v>
      </c>
      <c r="B289" s="1529" t="s">
        <v>8371</v>
      </c>
      <c r="C289" s="1528" t="s">
        <v>2771</v>
      </c>
      <c r="D289" s="1536">
        <f t="shared" si="4"/>
        <v>2339.4499999999998</v>
      </c>
      <c r="E289" s="1535"/>
      <c r="F289" s="1536">
        <v>2339.4499999999998</v>
      </c>
      <c r="G289" s="1536">
        <v>2339.4499999999998</v>
      </c>
    </row>
    <row r="290" spans="1:7" ht="30">
      <c r="A290" s="1526">
        <v>42422</v>
      </c>
      <c r="B290" s="1523" t="s">
        <v>8372</v>
      </c>
      <c r="C290" s="1526" t="s">
        <v>2771</v>
      </c>
      <c r="D290" s="1534">
        <f t="shared" si="4"/>
        <v>3473</v>
      </c>
      <c r="E290" s="1535"/>
      <c r="F290" s="1534">
        <v>3473</v>
      </c>
      <c r="G290" s="1534">
        <v>3473</v>
      </c>
    </row>
    <row r="291" spans="1:7" ht="30">
      <c r="A291" s="1528">
        <v>43184</v>
      </c>
      <c r="B291" s="1529" t="s">
        <v>9500</v>
      </c>
      <c r="C291" s="1528" t="s">
        <v>2771</v>
      </c>
      <c r="D291" s="1536">
        <f t="shared" si="4"/>
        <v>4800.0200000000004</v>
      </c>
      <c r="E291" s="1535"/>
      <c r="F291" s="1536">
        <v>4800.0200000000004</v>
      </c>
      <c r="G291" s="1536">
        <v>4800.0200000000004</v>
      </c>
    </row>
    <row r="292" spans="1:7" ht="30">
      <c r="A292" s="1526">
        <v>42424</v>
      </c>
      <c r="B292" s="1523" t="s">
        <v>8373</v>
      </c>
      <c r="C292" s="1526" t="s">
        <v>2771</v>
      </c>
      <c r="D292" s="1534">
        <f t="shared" si="4"/>
        <v>2089.34</v>
      </c>
      <c r="E292" s="1535"/>
      <c r="F292" s="1534">
        <v>2089.34</v>
      </c>
      <c r="G292" s="1534">
        <v>2089.34</v>
      </c>
    </row>
    <row r="293" spans="1:7" ht="30">
      <c r="A293" s="1528">
        <v>42421</v>
      </c>
      <c r="B293" s="1529" t="s">
        <v>9501</v>
      </c>
      <c r="C293" s="1528" t="s">
        <v>2771</v>
      </c>
      <c r="D293" s="1536">
        <f t="shared" si="4"/>
        <v>19023.189999999999</v>
      </c>
      <c r="E293" s="1535"/>
      <c r="F293" s="1536">
        <v>19023.189999999999</v>
      </c>
      <c r="G293" s="1536">
        <v>19023.189999999999</v>
      </c>
    </row>
    <row r="294" spans="1:7" ht="30">
      <c r="A294" s="1526">
        <v>42416</v>
      </c>
      <c r="B294" s="1523" t="s">
        <v>8374</v>
      </c>
      <c r="C294" s="1526" t="s">
        <v>2771</v>
      </c>
      <c r="D294" s="1534">
        <f t="shared" si="4"/>
        <v>9006.89</v>
      </c>
      <c r="E294" s="1535"/>
      <c r="F294" s="1534">
        <v>9006.89</v>
      </c>
      <c r="G294" s="1534">
        <v>9006.89</v>
      </c>
    </row>
    <row r="295" spans="1:7" ht="30">
      <c r="A295" s="1528">
        <v>42417</v>
      </c>
      <c r="B295" s="1529" t="s">
        <v>8375</v>
      </c>
      <c r="C295" s="1528" t="s">
        <v>2771</v>
      </c>
      <c r="D295" s="1536">
        <f t="shared" si="4"/>
        <v>10097.459999999999</v>
      </c>
      <c r="E295" s="1535"/>
      <c r="F295" s="1536">
        <v>10097.459999999999</v>
      </c>
      <c r="G295" s="1536">
        <v>10097.459999999999</v>
      </c>
    </row>
    <row r="296" spans="1:7" ht="30">
      <c r="A296" s="1526">
        <v>42419</v>
      </c>
      <c r="B296" s="1523" t="s">
        <v>8376</v>
      </c>
      <c r="C296" s="1526" t="s">
        <v>2771</v>
      </c>
      <c r="D296" s="1534">
        <f t="shared" si="4"/>
        <v>11407.99</v>
      </c>
      <c r="E296" s="1535"/>
      <c r="F296" s="1534">
        <v>11407.99</v>
      </c>
      <c r="G296" s="1534">
        <v>11407.99</v>
      </c>
    </row>
    <row r="297" spans="1:7" ht="30">
      <c r="A297" s="1528">
        <v>42420</v>
      </c>
      <c r="B297" s="1529" t="s">
        <v>8377</v>
      </c>
      <c r="C297" s="1528" t="s">
        <v>2771</v>
      </c>
      <c r="D297" s="1536">
        <f t="shared" si="4"/>
        <v>15679.44</v>
      </c>
      <c r="E297" s="1535"/>
      <c r="F297" s="1536">
        <v>15679.44</v>
      </c>
      <c r="G297" s="1536">
        <v>15679.44</v>
      </c>
    </row>
    <row r="298" spans="1:7" ht="30">
      <c r="A298" s="1526">
        <v>43195</v>
      </c>
      <c r="B298" s="1523" t="s">
        <v>9502</v>
      </c>
      <c r="C298" s="1526" t="s">
        <v>2771</v>
      </c>
      <c r="D298" s="1534">
        <f t="shared" si="4"/>
        <v>5520.95</v>
      </c>
      <c r="E298" s="1535"/>
      <c r="F298" s="1534">
        <v>5520.95</v>
      </c>
      <c r="G298" s="1534">
        <v>5520.95</v>
      </c>
    </row>
    <row r="299" spans="1:7" ht="30">
      <c r="A299" s="1528">
        <v>43196</v>
      </c>
      <c r="B299" s="1529" t="s">
        <v>9503</v>
      </c>
      <c r="C299" s="1528" t="s">
        <v>2771</v>
      </c>
      <c r="D299" s="1536">
        <f t="shared" si="4"/>
        <v>6842.43</v>
      </c>
      <c r="E299" s="1535"/>
      <c r="F299" s="1536">
        <v>6842.43</v>
      </c>
      <c r="G299" s="1536">
        <v>6842.43</v>
      </c>
    </row>
    <row r="300" spans="1:7" ht="30">
      <c r="A300" s="1526">
        <v>43198</v>
      </c>
      <c r="B300" s="1523" t="s">
        <v>9504</v>
      </c>
      <c r="C300" s="1526" t="s">
        <v>2771</v>
      </c>
      <c r="D300" s="1534">
        <f t="shared" si="4"/>
        <v>10167.69</v>
      </c>
      <c r="E300" s="1535"/>
      <c r="F300" s="1534">
        <v>10167.69</v>
      </c>
      <c r="G300" s="1534">
        <v>10167.69</v>
      </c>
    </row>
    <row r="301" spans="1:7" ht="30">
      <c r="A301" s="1528">
        <v>43199</v>
      </c>
      <c r="B301" s="1529" t="s">
        <v>9505</v>
      </c>
      <c r="C301" s="1528" t="s">
        <v>2771</v>
      </c>
      <c r="D301" s="1536">
        <f t="shared" si="4"/>
        <v>10540.26</v>
      </c>
      <c r="E301" s="1535"/>
      <c r="F301" s="1536">
        <v>10540.26</v>
      </c>
      <c r="G301" s="1536">
        <v>10540.26</v>
      </c>
    </row>
    <row r="302" spans="1:7" ht="30">
      <c r="A302" s="1526">
        <v>43200</v>
      </c>
      <c r="B302" s="1523" t="s">
        <v>9506</v>
      </c>
      <c r="C302" s="1526" t="s">
        <v>2771</v>
      </c>
      <c r="D302" s="1534">
        <f t="shared" si="4"/>
        <v>12095.72</v>
      </c>
      <c r="E302" s="1535"/>
      <c r="F302" s="1534">
        <v>12095.72</v>
      </c>
      <c r="G302" s="1534">
        <v>12095.72</v>
      </c>
    </row>
    <row r="303" spans="1:7" ht="30">
      <c r="A303" s="1528">
        <v>39556</v>
      </c>
      <c r="B303" s="1529" t="s">
        <v>8378</v>
      </c>
      <c r="C303" s="1528" t="s">
        <v>2771</v>
      </c>
      <c r="D303" s="1536">
        <f t="shared" si="4"/>
        <v>6606.33</v>
      </c>
      <c r="E303" s="1535"/>
      <c r="F303" s="1536">
        <v>6606.33</v>
      </c>
      <c r="G303" s="1536">
        <v>6606.33</v>
      </c>
    </row>
    <row r="304" spans="1:7" ht="30">
      <c r="A304" s="1526">
        <v>39557</v>
      </c>
      <c r="B304" s="1523" t="s">
        <v>8379</v>
      </c>
      <c r="C304" s="1526" t="s">
        <v>2771</v>
      </c>
      <c r="D304" s="1534">
        <f t="shared" si="4"/>
        <v>7113.57</v>
      </c>
      <c r="E304" s="1535"/>
      <c r="F304" s="1534">
        <v>7113.57</v>
      </c>
      <c r="G304" s="1534">
        <v>7113.57</v>
      </c>
    </row>
    <row r="305" spans="1:7" ht="30">
      <c r="A305" s="1528">
        <v>39559</v>
      </c>
      <c r="B305" s="1529" t="s">
        <v>8380</v>
      </c>
      <c r="C305" s="1528" t="s">
        <v>2771</v>
      </c>
      <c r="D305" s="1536">
        <f t="shared" si="4"/>
        <v>10512.49</v>
      </c>
      <c r="E305" s="1535"/>
      <c r="F305" s="1536">
        <v>10512.49</v>
      </c>
      <c r="G305" s="1536">
        <v>10512.49</v>
      </c>
    </row>
    <row r="306" spans="1:7" ht="30">
      <c r="A306" s="1526">
        <v>39560</v>
      </c>
      <c r="B306" s="1523" t="s">
        <v>8381</v>
      </c>
      <c r="C306" s="1526" t="s">
        <v>2771</v>
      </c>
      <c r="D306" s="1534">
        <f t="shared" si="4"/>
        <v>12161.93</v>
      </c>
      <c r="E306" s="1535"/>
      <c r="F306" s="1534">
        <v>12161.93</v>
      </c>
      <c r="G306" s="1534">
        <v>12161.93</v>
      </c>
    </row>
    <row r="307" spans="1:7" ht="30">
      <c r="A307" s="1528">
        <v>39561</v>
      </c>
      <c r="B307" s="1529" t="s">
        <v>8382</v>
      </c>
      <c r="C307" s="1528" t="s">
        <v>2771</v>
      </c>
      <c r="D307" s="1536">
        <f t="shared" si="4"/>
        <v>12722.93</v>
      </c>
      <c r="E307" s="1535"/>
      <c r="F307" s="1536">
        <v>12722.93</v>
      </c>
      <c r="G307" s="1536">
        <v>12722.93</v>
      </c>
    </row>
    <row r="308" spans="1:7" ht="30">
      <c r="A308" s="1526">
        <v>43190</v>
      </c>
      <c r="B308" s="1523" t="s">
        <v>9507</v>
      </c>
      <c r="C308" s="1526" t="s">
        <v>2771</v>
      </c>
      <c r="D308" s="1534">
        <f t="shared" si="4"/>
        <v>1877.56</v>
      </c>
      <c r="E308" s="1535"/>
      <c r="F308" s="1534">
        <v>1877.56</v>
      </c>
      <c r="G308" s="1534">
        <v>1877.56</v>
      </c>
    </row>
    <row r="309" spans="1:7" ht="30">
      <c r="A309" s="1528">
        <v>39555</v>
      </c>
      <c r="B309" s="1529" t="s">
        <v>8383</v>
      </c>
      <c r="C309" s="1528" t="s">
        <v>2771</v>
      </c>
      <c r="D309" s="1536">
        <f t="shared" si="4"/>
        <v>2031.04</v>
      </c>
      <c r="E309" s="1535"/>
      <c r="F309" s="1536">
        <v>2031.04</v>
      </c>
      <c r="G309" s="1536">
        <v>2031.04</v>
      </c>
    </row>
    <row r="310" spans="1:7" ht="30">
      <c r="A310" s="1526">
        <v>43191</v>
      </c>
      <c r="B310" s="1523" t="s">
        <v>9508</v>
      </c>
      <c r="C310" s="1526" t="s">
        <v>2771</v>
      </c>
      <c r="D310" s="1534">
        <f t="shared" si="4"/>
        <v>2701.57</v>
      </c>
      <c r="E310" s="1535"/>
      <c r="F310" s="1534">
        <v>2701.57</v>
      </c>
      <c r="G310" s="1534">
        <v>2701.57</v>
      </c>
    </row>
    <row r="311" spans="1:7" ht="30">
      <c r="A311" s="1528">
        <v>39548</v>
      </c>
      <c r="B311" s="1529" t="s">
        <v>8384</v>
      </c>
      <c r="C311" s="1528" t="s">
        <v>2771</v>
      </c>
      <c r="D311" s="1536">
        <f t="shared" si="4"/>
        <v>3012.66</v>
      </c>
      <c r="E311" s="1535"/>
      <c r="F311" s="1536">
        <v>3012.66</v>
      </c>
      <c r="G311" s="1536">
        <v>3012.66</v>
      </c>
    </row>
    <row r="312" spans="1:7" ht="30">
      <c r="A312" s="1526">
        <v>43192</v>
      </c>
      <c r="B312" s="1523" t="s">
        <v>9509</v>
      </c>
      <c r="C312" s="1526" t="s">
        <v>2771</v>
      </c>
      <c r="D312" s="1534">
        <f t="shared" si="4"/>
        <v>3538.81</v>
      </c>
      <c r="E312" s="1535"/>
      <c r="F312" s="1534">
        <v>3538.81</v>
      </c>
      <c r="G312" s="1534">
        <v>3538.81</v>
      </c>
    </row>
    <row r="313" spans="1:7" ht="30">
      <c r="A313" s="1528">
        <v>39554</v>
      </c>
      <c r="B313" s="1529" t="s">
        <v>8385</v>
      </c>
      <c r="C313" s="1528" t="s">
        <v>2771</v>
      </c>
      <c r="D313" s="1536">
        <f t="shared" si="4"/>
        <v>3983.8</v>
      </c>
      <c r="E313" s="1535"/>
      <c r="F313" s="1536">
        <v>3983.8</v>
      </c>
      <c r="G313" s="1536">
        <v>3983.8</v>
      </c>
    </row>
    <row r="314" spans="1:7" ht="30">
      <c r="A314" s="1526">
        <v>43194</v>
      </c>
      <c r="B314" s="1523" t="s">
        <v>9510</v>
      </c>
      <c r="C314" s="1526" t="s">
        <v>2771</v>
      </c>
      <c r="D314" s="1534">
        <f t="shared" si="4"/>
        <v>1608.45</v>
      </c>
      <c r="E314" s="1535"/>
      <c r="F314" s="1534">
        <v>1608.45</v>
      </c>
      <c r="G314" s="1534">
        <v>1608.45</v>
      </c>
    </row>
    <row r="315" spans="1:7" ht="30">
      <c r="A315" s="1528">
        <v>39551</v>
      </c>
      <c r="B315" s="1529" t="s">
        <v>8386</v>
      </c>
      <c r="C315" s="1528" t="s">
        <v>2771</v>
      </c>
      <c r="D315" s="1536">
        <f t="shared" si="4"/>
        <v>1771.08</v>
      </c>
      <c r="E315" s="1535"/>
      <c r="F315" s="1536">
        <v>1771.08</v>
      </c>
      <c r="G315" s="1536">
        <v>1771.08</v>
      </c>
    </row>
    <row r="316" spans="1:7" ht="30">
      <c r="A316" s="1526">
        <v>43185</v>
      </c>
      <c r="B316" s="1523" t="s">
        <v>9511</v>
      </c>
      <c r="C316" s="1526" t="s">
        <v>2771</v>
      </c>
      <c r="D316" s="1534">
        <f t="shared" si="4"/>
        <v>5033.1000000000004</v>
      </c>
      <c r="E316" s="1535"/>
      <c r="F316" s="1534">
        <v>5033.1000000000004</v>
      </c>
      <c r="G316" s="1534">
        <v>5033.1000000000004</v>
      </c>
    </row>
    <row r="317" spans="1:7" ht="30">
      <c r="A317" s="1528">
        <v>43186</v>
      </c>
      <c r="B317" s="1529" t="s">
        <v>9512</v>
      </c>
      <c r="C317" s="1528" t="s">
        <v>2771</v>
      </c>
      <c r="D317" s="1536">
        <f t="shared" si="4"/>
        <v>5308.9</v>
      </c>
      <c r="E317" s="1535"/>
      <c r="F317" s="1536">
        <v>5308.9</v>
      </c>
      <c r="G317" s="1536">
        <v>5308.9</v>
      </c>
    </row>
    <row r="318" spans="1:7" ht="30">
      <c r="A318" s="1526">
        <v>43187</v>
      </c>
      <c r="B318" s="1523" t="s">
        <v>9513</v>
      </c>
      <c r="C318" s="1526" t="s">
        <v>2771</v>
      </c>
      <c r="D318" s="1534">
        <f t="shared" si="4"/>
        <v>7044.96</v>
      </c>
      <c r="E318" s="1535"/>
      <c r="F318" s="1534">
        <v>7044.96</v>
      </c>
      <c r="G318" s="1534">
        <v>7044.96</v>
      </c>
    </row>
    <row r="319" spans="1:7" ht="30">
      <c r="A319" s="1528">
        <v>43188</v>
      </c>
      <c r="B319" s="1529" t="s">
        <v>9514</v>
      </c>
      <c r="C319" s="1528" t="s">
        <v>2771</v>
      </c>
      <c r="D319" s="1536">
        <f t="shared" si="4"/>
        <v>8535.91</v>
      </c>
      <c r="E319" s="1535"/>
      <c r="F319" s="1536">
        <v>8535.91</v>
      </c>
      <c r="G319" s="1536">
        <v>8535.91</v>
      </c>
    </row>
    <row r="320" spans="1:7" ht="30">
      <c r="A320" s="1526">
        <v>43189</v>
      </c>
      <c r="B320" s="1523" t="s">
        <v>9515</v>
      </c>
      <c r="C320" s="1526" t="s">
        <v>2771</v>
      </c>
      <c r="D320" s="1534">
        <f t="shared" si="4"/>
        <v>9601.4699999999993</v>
      </c>
      <c r="E320" s="1535"/>
      <c r="F320" s="1534">
        <v>9601.4699999999993</v>
      </c>
      <c r="G320" s="1534">
        <v>9601.4699999999993</v>
      </c>
    </row>
    <row r="321" spans="1:7">
      <c r="A321" s="1528">
        <v>39580</v>
      </c>
      <c r="B321" s="1529" t="s">
        <v>4552</v>
      </c>
      <c r="C321" s="1528" t="s">
        <v>2771</v>
      </c>
      <c r="D321" s="1536">
        <f t="shared" si="4"/>
        <v>75663.539999999994</v>
      </c>
      <c r="E321" s="1535"/>
      <c r="F321" s="1536">
        <v>75663.539999999994</v>
      </c>
      <c r="G321" s="1536">
        <v>75663.539999999994</v>
      </c>
    </row>
    <row r="322" spans="1:7">
      <c r="A322" s="1526">
        <v>39577</v>
      </c>
      <c r="B322" s="1523" t="s">
        <v>4553</v>
      </c>
      <c r="C322" s="1526" t="s">
        <v>2771</v>
      </c>
      <c r="D322" s="1534">
        <f t="shared" si="4"/>
        <v>23682.53</v>
      </c>
      <c r="E322" s="1535"/>
      <c r="F322" s="1534">
        <v>23682.53</v>
      </c>
      <c r="G322" s="1534">
        <v>23682.53</v>
      </c>
    </row>
    <row r="323" spans="1:7">
      <c r="A323" s="1528">
        <v>39578</v>
      </c>
      <c r="B323" s="1529" t="s">
        <v>4554</v>
      </c>
      <c r="C323" s="1528" t="s">
        <v>2771</v>
      </c>
      <c r="D323" s="1536">
        <f t="shared" ref="D323:D386" si="5">IF($I$2=$G$1,G323,F323)</f>
        <v>30562.77</v>
      </c>
      <c r="E323" s="1535"/>
      <c r="F323" s="1536">
        <v>30562.77</v>
      </c>
      <c r="G323" s="1536">
        <v>30562.77</v>
      </c>
    </row>
    <row r="324" spans="1:7">
      <c r="A324" s="1526">
        <v>39579</v>
      </c>
      <c r="B324" s="1523" t="s">
        <v>4555</v>
      </c>
      <c r="C324" s="1526" t="s">
        <v>2771</v>
      </c>
      <c r="D324" s="1534">
        <f t="shared" si="5"/>
        <v>44466.44</v>
      </c>
      <c r="E324" s="1535"/>
      <c r="F324" s="1534">
        <v>44466.44</v>
      </c>
      <c r="G324" s="1534">
        <v>44466.44</v>
      </c>
    </row>
    <row r="325" spans="1:7" ht="30">
      <c r="A325" s="1528">
        <v>39826</v>
      </c>
      <c r="B325" s="1529" t="s">
        <v>8387</v>
      </c>
      <c r="C325" s="1528" t="s">
        <v>2771</v>
      </c>
      <c r="D325" s="1536">
        <f t="shared" si="5"/>
        <v>5461.29</v>
      </c>
      <c r="E325" s="1535"/>
      <c r="F325" s="1536">
        <v>5461.29</v>
      </c>
      <c r="G325" s="1536">
        <v>5461.29</v>
      </c>
    </row>
    <row r="326" spans="1:7">
      <c r="A326" s="1526">
        <v>10700</v>
      </c>
      <c r="B326" s="1523" t="s">
        <v>4556</v>
      </c>
      <c r="C326" s="1526" t="s">
        <v>2771</v>
      </c>
      <c r="D326" s="1534">
        <f t="shared" si="5"/>
        <v>28471.98</v>
      </c>
      <c r="E326" s="1535"/>
      <c r="F326" s="1534">
        <v>28471.98</v>
      </c>
      <c r="G326" s="1534">
        <v>28471.98</v>
      </c>
    </row>
    <row r="327" spans="1:7">
      <c r="A327" s="1528">
        <v>346</v>
      </c>
      <c r="B327" s="1529" t="s">
        <v>4557</v>
      </c>
      <c r="C327" s="1528" t="s">
        <v>2775</v>
      </c>
      <c r="D327" s="1536">
        <f t="shared" si="5"/>
        <v>23.68</v>
      </c>
      <c r="E327" s="1535"/>
      <c r="F327" s="1536">
        <v>23.68</v>
      </c>
      <c r="G327" s="1536">
        <v>23.68</v>
      </c>
    </row>
    <row r="328" spans="1:7">
      <c r="A328" s="1526">
        <v>3312</v>
      </c>
      <c r="B328" s="1523" t="s">
        <v>4558</v>
      </c>
      <c r="C328" s="1526" t="s">
        <v>2775</v>
      </c>
      <c r="D328" s="1534">
        <f t="shared" si="5"/>
        <v>23.27</v>
      </c>
      <c r="E328" s="1535"/>
      <c r="F328" s="1534">
        <v>23.27</v>
      </c>
      <c r="G328" s="1534">
        <v>23.27</v>
      </c>
    </row>
    <row r="329" spans="1:7">
      <c r="A329" s="1528">
        <v>339</v>
      </c>
      <c r="B329" s="1529" t="s">
        <v>9516</v>
      </c>
      <c r="C329" s="1528" t="s">
        <v>2774</v>
      </c>
      <c r="D329" s="1536">
        <f t="shared" si="5"/>
        <v>1.22</v>
      </c>
      <c r="E329" s="1535"/>
      <c r="F329" s="1536">
        <v>1.22</v>
      </c>
      <c r="G329" s="1536">
        <v>1.22</v>
      </c>
    </row>
    <row r="330" spans="1:7">
      <c r="A330" s="1526">
        <v>340</v>
      </c>
      <c r="B330" s="1523" t="s">
        <v>4559</v>
      </c>
      <c r="C330" s="1526" t="s">
        <v>2774</v>
      </c>
      <c r="D330" s="1534">
        <f t="shared" si="5"/>
        <v>1.1000000000000001</v>
      </c>
      <c r="E330" s="1535"/>
      <c r="F330" s="1534">
        <v>1.1000000000000001</v>
      </c>
      <c r="G330" s="1534">
        <v>1.1000000000000001</v>
      </c>
    </row>
    <row r="331" spans="1:7">
      <c r="A331" s="1528">
        <v>43130</v>
      </c>
      <c r="B331" s="1529" t="s">
        <v>9517</v>
      </c>
      <c r="C331" s="1528" t="s">
        <v>2775</v>
      </c>
      <c r="D331" s="1536">
        <f t="shared" si="5"/>
        <v>19.989999999999998</v>
      </c>
      <c r="E331" s="1535"/>
      <c r="F331" s="1536">
        <v>19.989999999999998</v>
      </c>
      <c r="G331" s="1536">
        <v>19.989999999999998</v>
      </c>
    </row>
    <row r="332" spans="1:7">
      <c r="A332" s="1526">
        <v>344</v>
      </c>
      <c r="B332" s="1523" t="s">
        <v>9518</v>
      </c>
      <c r="C332" s="1526" t="s">
        <v>2775</v>
      </c>
      <c r="D332" s="1534">
        <f t="shared" si="5"/>
        <v>26.28</v>
      </c>
      <c r="E332" s="1535"/>
      <c r="F332" s="1534">
        <v>26.28</v>
      </c>
      <c r="G332" s="1534">
        <v>26.28</v>
      </c>
    </row>
    <row r="333" spans="1:7">
      <c r="A333" s="1528">
        <v>345</v>
      </c>
      <c r="B333" s="1529" t="s">
        <v>9519</v>
      </c>
      <c r="C333" s="1528" t="s">
        <v>2775</v>
      </c>
      <c r="D333" s="1536">
        <f t="shared" si="5"/>
        <v>28.51</v>
      </c>
      <c r="E333" s="1535"/>
      <c r="F333" s="1536">
        <v>28.51</v>
      </c>
      <c r="G333" s="1536">
        <v>28.51</v>
      </c>
    </row>
    <row r="334" spans="1:7" ht="30">
      <c r="A334" s="1526">
        <v>43131</v>
      </c>
      <c r="B334" s="1523" t="s">
        <v>9520</v>
      </c>
      <c r="C334" s="1526" t="s">
        <v>2775</v>
      </c>
      <c r="D334" s="1534">
        <f t="shared" si="5"/>
        <v>23.22</v>
      </c>
      <c r="E334" s="1535"/>
      <c r="F334" s="1534">
        <v>23.22</v>
      </c>
      <c r="G334" s="1534">
        <v>23.22</v>
      </c>
    </row>
    <row r="335" spans="1:7">
      <c r="A335" s="1528">
        <v>3313</v>
      </c>
      <c r="B335" s="1529" t="s">
        <v>8388</v>
      </c>
      <c r="C335" s="1528" t="s">
        <v>2775</v>
      </c>
      <c r="D335" s="1536">
        <f t="shared" si="5"/>
        <v>29.95</v>
      </c>
      <c r="E335" s="1535"/>
      <c r="F335" s="1536">
        <v>29.95</v>
      </c>
      <c r="G335" s="1536">
        <v>29.95</v>
      </c>
    </row>
    <row r="336" spans="1:7">
      <c r="A336" s="1526">
        <v>43132</v>
      </c>
      <c r="B336" s="1523" t="s">
        <v>10255</v>
      </c>
      <c r="C336" s="1526" t="s">
        <v>2775</v>
      </c>
      <c r="D336" s="1534">
        <f t="shared" si="5"/>
        <v>19.989999999999998</v>
      </c>
      <c r="E336" s="1535"/>
      <c r="F336" s="1534">
        <v>19.989999999999998</v>
      </c>
      <c r="G336" s="1534">
        <v>19.989999999999998</v>
      </c>
    </row>
    <row r="337" spans="1:7">
      <c r="A337" s="1528">
        <v>366</v>
      </c>
      <c r="B337" s="1529" t="s">
        <v>4560</v>
      </c>
      <c r="C337" s="1528" t="s">
        <v>2772</v>
      </c>
      <c r="D337" s="1536">
        <f t="shared" si="5"/>
        <v>82</v>
      </c>
      <c r="E337" s="1535"/>
      <c r="F337" s="1536">
        <v>82</v>
      </c>
      <c r="G337" s="1536">
        <v>82</v>
      </c>
    </row>
    <row r="338" spans="1:7">
      <c r="A338" s="1526">
        <v>367</v>
      </c>
      <c r="B338" s="1523" t="s">
        <v>4561</v>
      </c>
      <c r="C338" s="1526" t="s">
        <v>2772</v>
      </c>
      <c r="D338" s="1534">
        <f t="shared" si="5"/>
        <v>83.07</v>
      </c>
      <c r="E338" s="1535"/>
      <c r="F338" s="1534">
        <v>83.07</v>
      </c>
      <c r="G338" s="1534">
        <v>83.07</v>
      </c>
    </row>
    <row r="339" spans="1:7">
      <c r="A339" s="1528">
        <v>370</v>
      </c>
      <c r="B339" s="1529" t="s">
        <v>4562</v>
      </c>
      <c r="C339" s="1528" t="s">
        <v>2772</v>
      </c>
      <c r="D339" s="1536">
        <f t="shared" si="5"/>
        <v>82</v>
      </c>
      <c r="E339" s="1535"/>
      <c r="F339" s="1536">
        <v>82</v>
      </c>
      <c r="G339" s="1536">
        <v>82</v>
      </c>
    </row>
    <row r="340" spans="1:7">
      <c r="A340" s="1526">
        <v>368</v>
      </c>
      <c r="B340" s="1523" t="s">
        <v>4563</v>
      </c>
      <c r="C340" s="1526" t="s">
        <v>2772</v>
      </c>
      <c r="D340" s="1534">
        <f t="shared" si="5"/>
        <v>41</v>
      </c>
      <c r="E340" s="1535"/>
      <c r="F340" s="1534">
        <v>41</v>
      </c>
      <c r="G340" s="1534">
        <v>41</v>
      </c>
    </row>
    <row r="341" spans="1:7">
      <c r="A341" s="1528">
        <v>11075</v>
      </c>
      <c r="B341" s="1529" t="s">
        <v>4564</v>
      </c>
      <c r="C341" s="1528" t="s">
        <v>2772</v>
      </c>
      <c r="D341" s="1536">
        <f t="shared" si="5"/>
        <v>941.1</v>
      </c>
      <c r="E341" s="1535"/>
      <c r="F341" s="1536">
        <v>941.1</v>
      </c>
      <c r="G341" s="1536">
        <v>941.1</v>
      </c>
    </row>
    <row r="342" spans="1:7">
      <c r="A342" s="1526">
        <v>1381</v>
      </c>
      <c r="B342" s="1523" t="s">
        <v>4565</v>
      </c>
      <c r="C342" s="1526" t="s">
        <v>2775</v>
      </c>
      <c r="D342" s="1534">
        <f t="shared" si="5"/>
        <v>0.82</v>
      </c>
      <c r="E342" s="1535"/>
      <c r="F342" s="1534">
        <v>0.82</v>
      </c>
      <c r="G342" s="1534">
        <v>0.82</v>
      </c>
    </row>
    <row r="343" spans="1:7">
      <c r="A343" s="1528">
        <v>34353</v>
      </c>
      <c r="B343" s="1529" t="s">
        <v>10256</v>
      </c>
      <c r="C343" s="1528" t="s">
        <v>2775</v>
      </c>
      <c r="D343" s="1536">
        <f t="shared" si="5"/>
        <v>1.52</v>
      </c>
      <c r="E343" s="1535"/>
      <c r="F343" s="1536">
        <v>1.52</v>
      </c>
      <c r="G343" s="1536">
        <v>1.52</v>
      </c>
    </row>
    <row r="344" spans="1:7">
      <c r="A344" s="1526">
        <v>37595</v>
      </c>
      <c r="B344" s="1523" t="s">
        <v>10257</v>
      </c>
      <c r="C344" s="1526" t="s">
        <v>2775</v>
      </c>
      <c r="D344" s="1534">
        <f t="shared" si="5"/>
        <v>2.52</v>
      </c>
      <c r="E344" s="1535"/>
      <c r="F344" s="1534">
        <v>2.52</v>
      </c>
      <c r="G344" s="1534">
        <v>2.52</v>
      </c>
    </row>
    <row r="345" spans="1:7">
      <c r="A345" s="1528">
        <v>37596</v>
      </c>
      <c r="B345" s="1529" t="s">
        <v>10258</v>
      </c>
      <c r="C345" s="1528" t="s">
        <v>2775</v>
      </c>
      <c r="D345" s="1536">
        <f t="shared" si="5"/>
        <v>2.89</v>
      </c>
      <c r="E345" s="1535"/>
      <c r="F345" s="1536">
        <v>2.89</v>
      </c>
      <c r="G345" s="1536">
        <v>2.89</v>
      </c>
    </row>
    <row r="346" spans="1:7">
      <c r="A346" s="1526">
        <v>371</v>
      </c>
      <c r="B346" s="1523" t="s">
        <v>4566</v>
      </c>
      <c r="C346" s="1526" t="s">
        <v>2775</v>
      </c>
      <c r="D346" s="1534">
        <f t="shared" si="5"/>
        <v>0.89</v>
      </c>
      <c r="E346" s="1535"/>
      <c r="F346" s="1534">
        <v>0.89</v>
      </c>
      <c r="G346" s="1534">
        <v>0.89</v>
      </c>
    </row>
    <row r="347" spans="1:7">
      <c r="A347" s="1528">
        <v>37553</v>
      </c>
      <c r="B347" s="1529" t="s">
        <v>4567</v>
      </c>
      <c r="C347" s="1528" t="s">
        <v>2775</v>
      </c>
      <c r="D347" s="1536">
        <f t="shared" si="5"/>
        <v>1.67</v>
      </c>
      <c r="E347" s="1535"/>
      <c r="F347" s="1536">
        <v>1.67</v>
      </c>
      <c r="G347" s="1536">
        <v>1.67</v>
      </c>
    </row>
    <row r="348" spans="1:7">
      <c r="A348" s="1526">
        <v>37552</v>
      </c>
      <c r="B348" s="1523" t="s">
        <v>4568</v>
      </c>
      <c r="C348" s="1526" t="s">
        <v>2775</v>
      </c>
      <c r="D348" s="1534">
        <f t="shared" si="5"/>
        <v>2.69</v>
      </c>
      <c r="E348" s="1535"/>
      <c r="F348" s="1534">
        <v>2.69</v>
      </c>
      <c r="G348" s="1534">
        <v>2.69</v>
      </c>
    </row>
    <row r="349" spans="1:7">
      <c r="A349" s="1528">
        <v>36880</v>
      </c>
      <c r="B349" s="1529" t="s">
        <v>10259</v>
      </c>
      <c r="C349" s="1528" t="s">
        <v>2775</v>
      </c>
      <c r="D349" s="1536">
        <f t="shared" si="5"/>
        <v>2.73</v>
      </c>
      <c r="E349" s="1535"/>
      <c r="F349" s="1536">
        <v>2.73</v>
      </c>
      <c r="G349" s="1536">
        <v>2.73</v>
      </c>
    </row>
    <row r="350" spans="1:7">
      <c r="A350" s="1526">
        <v>34355</v>
      </c>
      <c r="B350" s="1523" t="s">
        <v>4569</v>
      </c>
      <c r="C350" s="1526" t="s">
        <v>2775</v>
      </c>
      <c r="D350" s="1534">
        <f t="shared" si="5"/>
        <v>2.35</v>
      </c>
      <c r="E350" s="1535"/>
      <c r="F350" s="1534">
        <v>2.35</v>
      </c>
      <c r="G350" s="1534">
        <v>2.35</v>
      </c>
    </row>
    <row r="351" spans="1:7">
      <c r="A351" s="1528">
        <v>130</v>
      </c>
      <c r="B351" s="1529" t="s">
        <v>4570</v>
      </c>
      <c r="C351" s="1528" t="s">
        <v>2775</v>
      </c>
      <c r="D351" s="1536">
        <f t="shared" si="5"/>
        <v>3.11</v>
      </c>
      <c r="E351" s="1535"/>
      <c r="F351" s="1536">
        <v>3.11</v>
      </c>
      <c r="G351" s="1536">
        <v>3.11</v>
      </c>
    </row>
    <row r="352" spans="1:7">
      <c r="A352" s="1526">
        <v>135</v>
      </c>
      <c r="B352" s="1523" t="s">
        <v>4571</v>
      </c>
      <c r="C352" s="1526" t="s">
        <v>2775</v>
      </c>
      <c r="D352" s="1534">
        <f t="shared" si="5"/>
        <v>2.5</v>
      </c>
      <c r="E352" s="1535"/>
      <c r="F352" s="1534">
        <v>2.5</v>
      </c>
      <c r="G352" s="1534">
        <v>2.5</v>
      </c>
    </row>
    <row r="353" spans="1:7">
      <c r="A353" s="1528">
        <v>36886</v>
      </c>
      <c r="B353" s="1529" t="s">
        <v>4572</v>
      </c>
      <c r="C353" s="1528" t="s">
        <v>2775</v>
      </c>
      <c r="D353" s="1536">
        <f t="shared" si="5"/>
        <v>0.85</v>
      </c>
      <c r="E353" s="1535"/>
      <c r="F353" s="1536">
        <v>0.85</v>
      </c>
      <c r="G353" s="1536">
        <v>0.85</v>
      </c>
    </row>
    <row r="354" spans="1:7">
      <c r="A354" s="1526">
        <v>38546</v>
      </c>
      <c r="B354" s="1523" t="s">
        <v>4573</v>
      </c>
      <c r="C354" s="1526" t="s">
        <v>2772</v>
      </c>
      <c r="D354" s="1534">
        <f t="shared" si="5"/>
        <v>540.11</v>
      </c>
      <c r="E354" s="1535"/>
      <c r="F354" s="1534">
        <v>540.11</v>
      </c>
      <c r="G354" s="1534">
        <v>540.11</v>
      </c>
    </row>
    <row r="355" spans="1:7">
      <c r="A355" s="1528">
        <v>34549</v>
      </c>
      <c r="B355" s="1529" t="s">
        <v>4574</v>
      </c>
      <c r="C355" s="1528" t="s">
        <v>2772</v>
      </c>
      <c r="D355" s="1536">
        <f t="shared" si="5"/>
        <v>678.87</v>
      </c>
      <c r="E355" s="1535"/>
      <c r="F355" s="1536">
        <v>678.87</v>
      </c>
      <c r="G355" s="1536">
        <v>678.87</v>
      </c>
    </row>
    <row r="356" spans="1:7">
      <c r="A356" s="1526">
        <v>6081</v>
      </c>
      <c r="B356" s="1523" t="s">
        <v>4575</v>
      </c>
      <c r="C356" s="1526" t="s">
        <v>2772</v>
      </c>
      <c r="D356" s="1534">
        <f t="shared" si="5"/>
        <v>47.52</v>
      </c>
      <c r="E356" s="1535"/>
      <c r="F356" s="1534">
        <v>47.52</v>
      </c>
      <c r="G356" s="1534">
        <v>47.52</v>
      </c>
    </row>
    <row r="357" spans="1:7">
      <c r="A357" s="1528">
        <v>6077</v>
      </c>
      <c r="B357" s="1529" t="s">
        <v>4576</v>
      </c>
      <c r="C357" s="1528" t="s">
        <v>2772</v>
      </c>
      <c r="D357" s="1536">
        <f t="shared" si="5"/>
        <v>33.94</v>
      </c>
      <c r="E357" s="1535"/>
      <c r="F357" s="1536">
        <v>33.94</v>
      </c>
      <c r="G357" s="1536">
        <v>33.94</v>
      </c>
    </row>
    <row r="358" spans="1:7">
      <c r="A358" s="1526">
        <v>6079</v>
      </c>
      <c r="B358" s="1523" t="s">
        <v>4577</v>
      </c>
      <c r="C358" s="1526" t="s">
        <v>2772</v>
      </c>
      <c r="D358" s="1534">
        <f t="shared" si="5"/>
        <v>33.94</v>
      </c>
      <c r="E358" s="1535"/>
      <c r="F358" s="1534">
        <v>33.94</v>
      </c>
      <c r="G358" s="1534">
        <v>33.94</v>
      </c>
    </row>
    <row r="359" spans="1:7">
      <c r="A359" s="1528">
        <v>1091</v>
      </c>
      <c r="B359" s="1529" t="s">
        <v>4578</v>
      </c>
      <c r="C359" s="1528" t="s">
        <v>2771</v>
      </c>
      <c r="D359" s="1536">
        <f t="shared" si="5"/>
        <v>38.229999999999997</v>
      </c>
      <c r="E359" s="1535"/>
      <c r="F359" s="1536">
        <v>38.229999999999997</v>
      </c>
      <c r="G359" s="1536">
        <v>38.229999999999997</v>
      </c>
    </row>
    <row r="360" spans="1:7">
      <c r="A360" s="1526">
        <v>1094</v>
      </c>
      <c r="B360" s="1523" t="s">
        <v>4579</v>
      </c>
      <c r="C360" s="1526" t="s">
        <v>2771</v>
      </c>
      <c r="D360" s="1534">
        <f t="shared" si="5"/>
        <v>26.74</v>
      </c>
      <c r="E360" s="1535"/>
      <c r="F360" s="1534">
        <v>26.74</v>
      </c>
      <c r="G360" s="1534">
        <v>26.74</v>
      </c>
    </row>
    <row r="361" spans="1:7">
      <c r="A361" s="1528">
        <v>1095</v>
      </c>
      <c r="B361" s="1529" t="s">
        <v>4580</v>
      </c>
      <c r="C361" s="1528" t="s">
        <v>2771</v>
      </c>
      <c r="D361" s="1536">
        <f t="shared" si="5"/>
        <v>56.82</v>
      </c>
      <c r="E361" s="1535"/>
      <c r="F361" s="1536">
        <v>56.82</v>
      </c>
      <c r="G361" s="1536">
        <v>56.82</v>
      </c>
    </row>
    <row r="362" spans="1:7">
      <c r="A362" s="1526">
        <v>1092</v>
      </c>
      <c r="B362" s="1523" t="s">
        <v>4581</v>
      </c>
      <c r="C362" s="1526" t="s">
        <v>2771</v>
      </c>
      <c r="D362" s="1534">
        <f t="shared" si="5"/>
        <v>43.97</v>
      </c>
      <c r="E362" s="1535"/>
      <c r="F362" s="1534">
        <v>43.97</v>
      </c>
      <c r="G362" s="1534">
        <v>43.97</v>
      </c>
    </row>
    <row r="363" spans="1:7">
      <c r="A363" s="1528">
        <v>1093</v>
      </c>
      <c r="B363" s="1529" t="s">
        <v>4582</v>
      </c>
      <c r="C363" s="1528" t="s">
        <v>2771</v>
      </c>
      <c r="D363" s="1536">
        <f t="shared" si="5"/>
        <v>102.68</v>
      </c>
      <c r="E363" s="1535"/>
      <c r="F363" s="1536">
        <v>102.68</v>
      </c>
      <c r="G363" s="1536">
        <v>102.68</v>
      </c>
    </row>
    <row r="364" spans="1:7">
      <c r="A364" s="1526">
        <v>1090</v>
      </c>
      <c r="B364" s="1523" t="s">
        <v>4583</v>
      </c>
      <c r="C364" s="1526" t="s">
        <v>2771</v>
      </c>
      <c r="D364" s="1534">
        <f t="shared" si="5"/>
        <v>73.52</v>
      </c>
      <c r="E364" s="1535"/>
      <c r="F364" s="1534">
        <v>73.52</v>
      </c>
      <c r="G364" s="1534">
        <v>73.52</v>
      </c>
    </row>
    <row r="365" spans="1:7">
      <c r="A365" s="1528">
        <v>1096</v>
      </c>
      <c r="B365" s="1529" t="s">
        <v>4584</v>
      </c>
      <c r="C365" s="1528" t="s">
        <v>2771</v>
      </c>
      <c r="D365" s="1536">
        <f t="shared" si="5"/>
        <v>132.31</v>
      </c>
      <c r="E365" s="1535"/>
      <c r="F365" s="1536">
        <v>132.31</v>
      </c>
      <c r="G365" s="1536">
        <v>132.31</v>
      </c>
    </row>
    <row r="366" spans="1:7">
      <c r="A366" s="1526">
        <v>1097</v>
      </c>
      <c r="B366" s="1523" t="s">
        <v>4585</v>
      </c>
      <c r="C366" s="1526" t="s">
        <v>2771</v>
      </c>
      <c r="D366" s="1534">
        <f t="shared" si="5"/>
        <v>112.31</v>
      </c>
      <c r="E366" s="1535"/>
      <c r="F366" s="1534">
        <v>112.31</v>
      </c>
      <c r="G366" s="1534">
        <v>112.31</v>
      </c>
    </row>
    <row r="367" spans="1:7">
      <c r="A367" s="1528">
        <v>378</v>
      </c>
      <c r="B367" s="1529" t="s">
        <v>20513</v>
      </c>
      <c r="C367" s="1528" t="s">
        <v>2770</v>
      </c>
      <c r="D367" s="1536">
        <f t="shared" si="5"/>
        <v>15.93</v>
      </c>
      <c r="E367" s="1535"/>
      <c r="F367" s="1536">
        <v>13.73</v>
      </c>
      <c r="G367" s="1536">
        <v>15.93</v>
      </c>
    </row>
    <row r="368" spans="1:7">
      <c r="A368" s="1526">
        <v>40911</v>
      </c>
      <c r="B368" s="1523" t="s">
        <v>4587</v>
      </c>
      <c r="C368" s="1526" t="s">
        <v>2777</v>
      </c>
      <c r="D368" s="1534">
        <f t="shared" si="5"/>
        <v>2814.94</v>
      </c>
      <c r="E368" s="1535"/>
      <c r="F368" s="1534">
        <v>2424.4299999999998</v>
      </c>
      <c r="G368" s="1534">
        <v>2814.94</v>
      </c>
    </row>
    <row r="369" spans="1:7">
      <c r="A369" s="1528">
        <v>33939</v>
      </c>
      <c r="B369" s="1529" t="s">
        <v>4588</v>
      </c>
      <c r="C369" s="1528" t="s">
        <v>2770</v>
      </c>
      <c r="D369" s="1536">
        <f t="shared" si="5"/>
        <v>67.16</v>
      </c>
      <c r="E369" s="1535"/>
      <c r="F369" s="1536">
        <v>57.87</v>
      </c>
      <c r="G369" s="1536">
        <v>67.16</v>
      </c>
    </row>
    <row r="370" spans="1:7">
      <c r="A370" s="1526">
        <v>40815</v>
      </c>
      <c r="B370" s="1523" t="s">
        <v>4589</v>
      </c>
      <c r="C370" s="1526" t="s">
        <v>2777</v>
      </c>
      <c r="D370" s="1534">
        <f t="shared" si="5"/>
        <v>11868.52</v>
      </c>
      <c r="E370" s="1535"/>
      <c r="F370" s="1534">
        <v>10222.049999999999</v>
      </c>
      <c r="G370" s="1534">
        <v>11868.52</v>
      </c>
    </row>
    <row r="371" spans="1:7">
      <c r="A371" s="1528">
        <v>34760</v>
      </c>
      <c r="B371" s="1529" t="s">
        <v>4590</v>
      </c>
      <c r="C371" s="1528" t="s">
        <v>2770</v>
      </c>
      <c r="D371" s="1536">
        <f t="shared" si="5"/>
        <v>63.43</v>
      </c>
      <c r="E371" s="1535"/>
      <c r="F371" s="1536">
        <v>54.66</v>
      </c>
      <c r="G371" s="1536">
        <v>63.43</v>
      </c>
    </row>
    <row r="372" spans="1:7">
      <c r="A372" s="1526">
        <v>40935</v>
      </c>
      <c r="B372" s="1523" t="s">
        <v>4591</v>
      </c>
      <c r="C372" s="1526" t="s">
        <v>2777</v>
      </c>
      <c r="D372" s="1534">
        <f t="shared" si="5"/>
        <v>11206.77</v>
      </c>
      <c r="E372" s="1535"/>
      <c r="F372" s="1534">
        <v>9652.1</v>
      </c>
      <c r="G372" s="1534">
        <v>11206.77</v>
      </c>
    </row>
    <row r="373" spans="1:7">
      <c r="A373" s="1528">
        <v>33952</v>
      </c>
      <c r="B373" s="1529" t="s">
        <v>4592</v>
      </c>
      <c r="C373" s="1528" t="s">
        <v>2770</v>
      </c>
      <c r="D373" s="1536">
        <f t="shared" si="5"/>
        <v>95.4</v>
      </c>
      <c r="E373" s="1535"/>
      <c r="F373" s="1536">
        <v>82.21</v>
      </c>
      <c r="G373" s="1536">
        <v>95.4</v>
      </c>
    </row>
    <row r="374" spans="1:7">
      <c r="A374" s="1526">
        <v>40816</v>
      </c>
      <c r="B374" s="1523" t="s">
        <v>4593</v>
      </c>
      <c r="C374" s="1526" t="s">
        <v>2777</v>
      </c>
      <c r="D374" s="1534">
        <f t="shared" si="5"/>
        <v>16858.23</v>
      </c>
      <c r="E374" s="1535"/>
      <c r="F374" s="1534">
        <v>14519.56</v>
      </c>
      <c r="G374" s="1534">
        <v>16858.23</v>
      </c>
    </row>
    <row r="375" spans="1:7">
      <c r="A375" s="1528">
        <v>33953</v>
      </c>
      <c r="B375" s="1529" t="s">
        <v>4594</v>
      </c>
      <c r="C375" s="1528" t="s">
        <v>2770</v>
      </c>
      <c r="D375" s="1536">
        <f t="shared" si="5"/>
        <v>126.13</v>
      </c>
      <c r="E375" s="1535"/>
      <c r="F375" s="1536">
        <v>108.69</v>
      </c>
      <c r="G375" s="1536">
        <v>126.13</v>
      </c>
    </row>
    <row r="376" spans="1:7">
      <c r="A376" s="1526">
        <v>40817</v>
      </c>
      <c r="B376" s="1523" t="s">
        <v>4595</v>
      </c>
      <c r="C376" s="1526" t="s">
        <v>2777</v>
      </c>
      <c r="D376" s="1534">
        <f t="shared" si="5"/>
        <v>22288.080000000002</v>
      </c>
      <c r="E376" s="1535"/>
      <c r="F376" s="1534">
        <v>19196.150000000001</v>
      </c>
      <c r="G376" s="1534">
        <v>22288.080000000002</v>
      </c>
    </row>
    <row r="377" spans="1:7">
      <c r="A377" s="1528">
        <v>13348</v>
      </c>
      <c r="B377" s="1529" t="s">
        <v>4596</v>
      </c>
      <c r="C377" s="1528" t="s">
        <v>2771</v>
      </c>
      <c r="D377" s="1536">
        <f t="shared" si="5"/>
        <v>0.92</v>
      </c>
      <c r="E377" s="1535"/>
      <c r="F377" s="1536">
        <v>0.92</v>
      </c>
      <c r="G377" s="1536">
        <v>0.92</v>
      </c>
    </row>
    <row r="378" spans="1:7">
      <c r="A378" s="1526">
        <v>39211</v>
      </c>
      <c r="B378" s="1523" t="s">
        <v>4597</v>
      </c>
      <c r="C378" s="1526" t="s">
        <v>2771</v>
      </c>
      <c r="D378" s="1534">
        <f t="shared" si="5"/>
        <v>1.34</v>
      </c>
      <c r="E378" s="1535"/>
      <c r="F378" s="1534">
        <v>1.34</v>
      </c>
      <c r="G378" s="1534">
        <v>1.34</v>
      </c>
    </row>
    <row r="379" spans="1:7">
      <c r="A379" s="1528">
        <v>39212</v>
      </c>
      <c r="B379" s="1529" t="s">
        <v>4598</v>
      </c>
      <c r="C379" s="1528" t="s">
        <v>2771</v>
      </c>
      <c r="D379" s="1536">
        <f t="shared" si="5"/>
        <v>1.49</v>
      </c>
      <c r="E379" s="1535"/>
      <c r="F379" s="1536">
        <v>1.49</v>
      </c>
      <c r="G379" s="1536">
        <v>1.49</v>
      </c>
    </row>
    <row r="380" spans="1:7">
      <c r="A380" s="1526">
        <v>39208</v>
      </c>
      <c r="B380" s="1523" t="s">
        <v>4599</v>
      </c>
      <c r="C380" s="1526" t="s">
        <v>2771</v>
      </c>
      <c r="D380" s="1534">
        <f t="shared" si="5"/>
        <v>0.41</v>
      </c>
      <c r="E380" s="1535"/>
      <c r="F380" s="1534">
        <v>0.41</v>
      </c>
      <c r="G380" s="1534">
        <v>0.41</v>
      </c>
    </row>
    <row r="381" spans="1:7">
      <c r="A381" s="1528">
        <v>39210</v>
      </c>
      <c r="B381" s="1529" t="s">
        <v>4600</v>
      </c>
      <c r="C381" s="1528" t="s">
        <v>2771</v>
      </c>
      <c r="D381" s="1536">
        <f t="shared" si="5"/>
        <v>0.75</v>
      </c>
      <c r="E381" s="1535"/>
      <c r="F381" s="1536">
        <v>0.75</v>
      </c>
      <c r="G381" s="1536">
        <v>0.75</v>
      </c>
    </row>
    <row r="382" spans="1:7">
      <c r="A382" s="1526">
        <v>39214</v>
      </c>
      <c r="B382" s="1523" t="s">
        <v>4601</v>
      </c>
      <c r="C382" s="1526" t="s">
        <v>2771</v>
      </c>
      <c r="D382" s="1534">
        <f t="shared" si="5"/>
        <v>2.77</v>
      </c>
      <c r="E382" s="1535"/>
      <c r="F382" s="1534">
        <v>2.77</v>
      </c>
      <c r="G382" s="1534">
        <v>2.77</v>
      </c>
    </row>
    <row r="383" spans="1:7">
      <c r="A383" s="1528">
        <v>39213</v>
      </c>
      <c r="B383" s="1529" t="s">
        <v>4602</v>
      </c>
      <c r="C383" s="1528" t="s">
        <v>2771</v>
      </c>
      <c r="D383" s="1536">
        <f t="shared" si="5"/>
        <v>1.96</v>
      </c>
      <c r="E383" s="1535"/>
      <c r="F383" s="1536">
        <v>1.96</v>
      </c>
      <c r="G383" s="1536">
        <v>1.96</v>
      </c>
    </row>
    <row r="384" spans="1:7">
      <c r="A384" s="1526">
        <v>39209</v>
      </c>
      <c r="B384" s="1523" t="s">
        <v>4603</v>
      </c>
      <c r="C384" s="1526" t="s">
        <v>2771</v>
      </c>
      <c r="D384" s="1534">
        <f t="shared" si="5"/>
        <v>0.48</v>
      </c>
      <c r="E384" s="1535"/>
      <c r="F384" s="1534">
        <v>0.48</v>
      </c>
      <c r="G384" s="1534">
        <v>0.48</v>
      </c>
    </row>
    <row r="385" spans="1:7">
      <c r="A385" s="1528">
        <v>39207</v>
      </c>
      <c r="B385" s="1529" t="s">
        <v>4604</v>
      </c>
      <c r="C385" s="1528" t="s">
        <v>2771</v>
      </c>
      <c r="D385" s="1536">
        <f t="shared" si="5"/>
        <v>0.75</v>
      </c>
      <c r="E385" s="1535"/>
      <c r="F385" s="1536">
        <v>0.75</v>
      </c>
      <c r="G385" s="1536">
        <v>0.75</v>
      </c>
    </row>
    <row r="386" spans="1:7">
      <c r="A386" s="1526">
        <v>39215</v>
      </c>
      <c r="B386" s="1523" t="s">
        <v>4605</v>
      </c>
      <c r="C386" s="1526" t="s">
        <v>2771</v>
      </c>
      <c r="D386" s="1534">
        <f t="shared" si="5"/>
        <v>5.05</v>
      </c>
      <c r="E386" s="1535"/>
      <c r="F386" s="1534">
        <v>5.05</v>
      </c>
      <c r="G386" s="1534">
        <v>5.05</v>
      </c>
    </row>
    <row r="387" spans="1:7">
      <c r="A387" s="1528">
        <v>39216</v>
      </c>
      <c r="B387" s="1529" t="s">
        <v>4606</v>
      </c>
      <c r="C387" s="1528" t="s">
        <v>2771</v>
      </c>
      <c r="D387" s="1536">
        <f t="shared" ref="D387:D450" si="6">IF($I$2=$G$1,G387,F387)</f>
        <v>7.04</v>
      </c>
      <c r="E387" s="1535"/>
      <c r="F387" s="1536">
        <v>7.04</v>
      </c>
      <c r="G387" s="1536">
        <v>7.04</v>
      </c>
    </row>
    <row r="388" spans="1:7" ht="30">
      <c r="A388" s="1526">
        <v>11267</v>
      </c>
      <c r="B388" s="1523" t="s">
        <v>10260</v>
      </c>
      <c r="C388" s="1526" t="s">
        <v>2771</v>
      </c>
      <c r="D388" s="1534">
        <f t="shared" si="6"/>
        <v>0.8</v>
      </c>
      <c r="E388" s="1535"/>
      <c r="F388" s="1534">
        <v>0.8</v>
      </c>
      <c r="G388" s="1534">
        <v>0.8</v>
      </c>
    </row>
    <row r="389" spans="1:7">
      <c r="A389" s="1528">
        <v>379</v>
      </c>
      <c r="B389" s="1529" t="s">
        <v>4607</v>
      </c>
      <c r="C389" s="1528" t="s">
        <v>2771</v>
      </c>
      <c r="D389" s="1536">
        <f t="shared" si="6"/>
        <v>0.81</v>
      </c>
      <c r="E389" s="1535"/>
      <c r="F389" s="1536">
        <v>0.81</v>
      </c>
      <c r="G389" s="1536">
        <v>0.81</v>
      </c>
    </row>
    <row r="390" spans="1:7">
      <c r="A390" s="1526">
        <v>510</v>
      </c>
      <c r="B390" s="1523" t="s">
        <v>4608</v>
      </c>
      <c r="C390" s="1526" t="s">
        <v>2775</v>
      </c>
      <c r="D390" s="1534">
        <f t="shared" si="6"/>
        <v>13.66</v>
      </c>
      <c r="E390" s="1535"/>
      <c r="F390" s="1534">
        <v>13.66</v>
      </c>
      <c r="G390" s="1534">
        <v>13.66</v>
      </c>
    </row>
    <row r="391" spans="1:7">
      <c r="A391" s="1528">
        <v>516</v>
      </c>
      <c r="B391" s="1529" t="s">
        <v>4609</v>
      </c>
      <c r="C391" s="1528" t="s">
        <v>2775</v>
      </c>
      <c r="D391" s="1536">
        <f t="shared" si="6"/>
        <v>16.190000000000001</v>
      </c>
      <c r="E391" s="1535"/>
      <c r="F391" s="1536">
        <v>16.190000000000001</v>
      </c>
      <c r="G391" s="1536">
        <v>16.190000000000001</v>
      </c>
    </row>
    <row r="392" spans="1:7">
      <c r="A392" s="1526">
        <v>509</v>
      </c>
      <c r="B392" s="1523" t="s">
        <v>4610</v>
      </c>
      <c r="C392" s="1526" t="s">
        <v>2775</v>
      </c>
      <c r="D392" s="1534">
        <f t="shared" si="6"/>
        <v>18.16</v>
      </c>
      <c r="E392" s="1535"/>
      <c r="F392" s="1534">
        <v>18.16</v>
      </c>
      <c r="G392" s="1534">
        <v>18.16</v>
      </c>
    </row>
    <row r="393" spans="1:7">
      <c r="A393" s="1528">
        <v>40331</v>
      </c>
      <c r="B393" s="1529" t="s">
        <v>4611</v>
      </c>
      <c r="C393" s="1528" t="s">
        <v>2770</v>
      </c>
      <c r="D393" s="1536">
        <f t="shared" si="6"/>
        <v>13.83</v>
      </c>
      <c r="E393" s="1535"/>
      <c r="F393" s="1536">
        <v>11.91</v>
      </c>
      <c r="G393" s="1536">
        <v>13.83</v>
      </c>
    </row>
    <row r="394" spans="1:7">
      <c r="A394" s="1526">
        <v>40930</v>
      </c>
      <c r="B394" s="1523" t="s">
        <v>4612</v>
      </c>
      <c r="C394" s="1526" t="s">
        <v>2777</v>
      </c>
      <c r="D394" s="1534">
        <f t="shared" si="6"/>
        <v>2444.81</v>
      </c>
      <c r="E394" s="1535"/>
      <c r="F394" s="1534">
        <v>2105.65</v>
      </c>
      <c r="G394" s="1534">
        <v>2444.81</v>
      </c>
    </row>
    <row r="395" spans="1:7">
      <c r="A395" s="1528">
        <v>11761</v>
      </c>
      <c r="B395" s="1529" t="s">
        <v>4613</v>
      </c>
      <c r="C395" s="1528" t="s">
        <v>2771</v>
      </c>
      <c r="D395" s="1536">
        <f t="shared" si="6"/>
        <v>89.16</v>
      </c>
      <c r="E395" s="1535"/>
      <c r="F395" s="1536">
        <v>89.16</v>
      </c>
      <c r="G395" s="1536">
        <v>89.16</v>
      </c>
    </row>
    <row r="396" spans="1:7">
      <c r="A396" s="1526">
        <v>377</v>
      </c>
      <c r="B396" s="1523" t="s">
        <v>4614</v>
      </c>
      <c r="C396" s="1526" t="s">
        <v>2771</v>
      </c>
      <c r="D396" s="1534">
        <f t="shared" si="6"/>
        <v>41.9</v>
      </c>
      <c r="E396" s="1535"/>
      <c r="F396" s="1534">
        <v>41.9</v>
      </c>
      <c r="G396" s="1534">
        <v>41.9</v>
      </c>
    </row>
    <row r="397" spans="1:7">
      <c r="A397" s="1528">
        <v>7588</v>
      </c>
      <c r="B397" s="1529" t="s">
        <v>4615</v>
      </c>
      <c r="C397" s="1528" t="s">
        <v>2771</v>
      </c>
      <c r="D397" s="1536">
        <f t="shared" si="6"/>
        <v>47.6</v>
      </c>
      <c r="E397" s="1535"/>
      <c r="F397" s="1536">
        <v>47.6</v>
      </c>
      <c r="G397" s="1536">
        <v>47.6</v>
      </c>
    </row>
    <row r="398" spans="1:7">
      <c r="A398" s="1526">
        <v>34392</v>
      </c>
      <c r="B398" s="1523" t="s">
        <v>4616</v>
      </c>
      <c r="C398" s="1526" t="s">
        <v>2770</v>
      </c>
      <c r="D398" s="1534">
        <f t="shared" si="6"/>
        <v>12.2</v>
      </c>
      <c r="E398" s="1535"/>
      <c r="F398" s="1534">
        <v>10.51</v>
      </c>
      <c r="G398" s="1534">
        <v>12.2</v>
      </c>
    </row>
    <row r="399" spans="1:7">
      <c r="A399" s="1528">
        <v>40908</v>
      </c>
      <c r="B399" s="1529" t="s">
        <v>4617</v>
      </c>
      <c r="C399" s="1528" t="s">
        <v>2777</v>
      </c>
      <c r="D399" s="1536">
        <f t="shared" si="6"/>
        <v>2156.94</v>
      </c>
      <c r="E399" s="1535"/>
      <c r="F399" s="1536">
        <v>1857.72</v>
      </c>
      <c r="G399" s="1536">
        <v>2156.94</v>
      </c>
    </row>
    <row r="400" spans="1:7">
      <c r="A400" s="1526">
        <v>34551</v>
      </c>
      <c r="B400" s="1523" t="s">
        <v>20514</v>
      </c>
      <c r="C400" s="1526" t="s">
        <v>2770</v>
      </c>
      <c r="D400" s="1534">
        <f t="shared" si="6"/>
        <v>11.83</v>
      </c>
      <c r="E400" s="1535"/>
      <c r="F400" s="1534">
        <v>10.199999999999999</v>
      </c>
      <c r="G400" s="1534">
        <v>11.83</v>
      </c>
    </row>
    <row r="401" spans="1:7">
      <c r="A401" s="1528">
        <v>41078</v>
      </c>
      <c r="B401" s="1529" t="s">
        <v>4618</v>
      </c>
      <c r="C401" s="1528" t="s">
        <v>2777</v>
      </c>
      <c r="D401" s="1536">
        <f t="shared" si="6"/>
        <v>2094.4499999999998</v>
      </c>
      <c r="E401" s="1535"/>
      <c r="F401" s="1536">
        <v>1803.89</v>
      </c>
      <c r="G401" s="1536">
        <v>2094.4499999999998</v>
      </c>
    </row>
    <row r="402" spans="1:7">
      <c r="A402" s="1526">
        <v>246</v>
      </c>
      <c r="B402" s="1523" t="s">
        <v>4619</v>
      </c>
      <c r="C402" s="1526" t="s">
        <v>2770</v>
      </c>
      <c r="D402" s="1534">
        <f t="shared" si="6"/>
        <v>11.66</v>
      </c>
      <c r="E402" s="1535"/>
      <c r="F402" s="1534">
        <v>10.050000000000001</v>
      </c>
      <c r="G402" s="1534">
        <v>11.66</v>
      </c>
    </row>
    <row r="403" spans="1:7">
      <c r="A403" s="1528">
        <v>40927</v>
      </c>
      <c r="B403" s="1529" t="s">
        <v>4620</v>
      </c>
      <c r="C403" s="1528" t="s">
        <v>2777</v>
      </c>
      <c r="D403" s="1536">
        <f t="shared" si="6"/>
        <v>2062.9</v>
      </c>
      <c r="E403" s="1535"/>
      <c r="F403" s="1536">
        <v>1776.72</v>
      </c>
      <c r="G403" s="1536">
        <v>2062.9</v>
      </c>
    </row>
    <row r="404" spans="1:7">
      <c r="A404" s="1526">
        <v>2350</v>
      </c>
      <c r="B404" s="1523" t="s">
        <v>4621</v>
      </c>
      <c r="C404" s="1526" t="s">
        <v>2770</v>
      </c>
      <c r="D404" s="1534">
        <f t="shared" si="6"/>
        <v>12.84</v>
      </c>
      <c r="E404" s="1535"/>
      <c r="F404" s="1534">
        <v>11.06</v>
      </c>
      <c r="G404" s="1534">
        <v>12.84</v>
      </c>
    </row>
    <row r="405" spans="1:7">
      <c r="A405" s="1528">
        <v>40812</v>
      </c>
      <c r="B405" s="1529" t="s">
        <v>4622</v>
      </c>
      <c r="C405" s="1528" t="s">
        <v>2777</v>
      </c>
      <c r="D405" s="1536">
        <f t="shared" si="6"/>
        <v>2269.59</v>
      </c>
      <c r="E405" s="1535"/>
      <c r="F405" s="1536">
        <v>1954.73</v>
      </c>
      <c r="G405" s="1536">
        <v>2269.59</v>
      </c>
    </row>
    <row r="406" spans="1:7">
      <c r="A406" s="1526">
        <v>245</v>
      </c>
      <c r="B406" s="1523" t="s">
        <v>9521</v>
      </c>
      <c r="C406" s="1526" t="s">
        <v>2770</v>
      </c>
      <c r="D406" s="1534">
        <f t="shared" si="6"/>
        <v>21.85</v>
      </c>
      <c r="E406" s="1535"/>
      <c r="F406" s="1534">
        <v>18.829999999999998</v>
      </c>
      <c r="G406" s="1534">
        <v>21.85</v>
      </c>
    </row>
    <row r="407" spans="1:7">
      <c r="A407" s="1528">
        <v>41090</v>
      </c>
      <c r="B407" s="1529" t="s">
        <v>4623</v>
      </c>
      <c r="C407" s="1528" t="s">
        <v>2777</v>
      </c>
      <c r="D407" s="1536">
        <f t="shared" si="6"/>
        <v>3862.32</v>
      </c>
      <c r="E407" s="1535"/>
      <c r="F407" s="1536">
        <v>3326.52</v>
      </c>
      <c r="G407" s="1536">
        <v>3862.32</v>
      </c>
    </row>
    <row r="408" spans="1:7">
      <c r="A408" s="1526">
        <v>251</v>
      </c>
      <c r="B408" s="1523" t="s">
        <v>4624</v>
      </c>
      <c r="C408" s="1526" t="s">
        <v>2770</v>
      </c>
      <c r="D408" s="1534">
        <f t="shared" si="6"/>
        <v>10.31</v>
      </c>
      <c r="E408" s="1535"/>
      <c r="F408" s="1534">
        <v>8.8800000000000008</v>
      </c>
      <c r="G408" s="1534">
        <v>10.31</v>
      </c>
    </row>
    <row r="409" spans="1:7">
      <c r="A409" s="1528">
        <v>40975</v>
      </c>
      <c r="B409" s="1529" t="s">
        <v>4625</v>
      </c>
      <c r="C409" s="1528" t="s">
        <v>2777</v>
      </c>
      <c r="D409" s="1536">
        <f t="shared" si="6"/>
        <v>1825.02</v>
      </c>
      <c r="E409" s="1535"/>
      <c r="F409" s="1536">
        <v>1571.85</v>
      </c>
      <c r="G409" s="1536">
        <v>1825.02</v>
      </c>
    </row>
    <row r="410" spans="1:7">
      <c r="A410" s="1526">
        <v>6127</v>
      </c>
      <c r="B410" s="1523" t="s">
        <v>20515</v>
      </c>
      <c r="C410" s="1526" t="s">
        <v>2770</v>
      </c>
      <c r="D410" s="1534">
        <f t="shared" si="6"/>
        <v>11.83</v>
      </c>
      <c r="E410" s="1535"/>
      <c r="F410" s="1534">
        <v>10.199999999999999</v>
      </c>
      <c r="G410" s="1534">
        <v>11.83</v>
      </c>
    </row>
    <row r="411" spans="1:7">
      <c r="A411" s="1528">
        <v>41072</v>
      </c>
      <c r="B411" s="1529" t="s">
        <v>4626</v>
      </c>
      <c r="C411" s="1528" t="s">
        <v>2777</v>
      </c>
      <c r="D411" s="1536">
        <f t="shared" si="6"/>
        <v>2094.4499999999998</v>
      </c>
      <c r="E411" s="1535"/>
      <c r="F411" s="1536">
        <v>1803.89</v>
      </c>
      <c r="G411" s="1536">
        <v>2094.4499999999998</v>
      </c>
    </row>
    <row r="412" spans="1:7">
      <c r="A412" s="1526">
        <v>6121</v>
      </c>
      <c r="B412" s="1523" t="s">
        <v>4627</v>
      </c>
      <c r="C412" s="1526" t="s">
        <v>2770</v>
      </c>
      <c r="D412" s="1534">
        <f t="shared" si="6"/>
        <v>11.85</v>
      </c>
      <c r="E412" s="1535"/>
      <c r="F412" s="1534">
        <v>10.210000000000001</v>
      </c>
      <c r="G412" s="1534">
        <v>11.85</v>
      </c>
    </row>
    <row r="413" spans="1:7">
      <c r="A413" s="1528">
        <v>41071</v>
      </c>
      <c r="B413" s="1529" t="s">
        <v>4628</v>
      </c>
      <c r="C413" s="1528" t="s">
        <v>2777</v>
      </c>
      <c r="D413" s="1536">
        <f t="shared" si="6"/>
        <v>2095.1</v>
      </c>
      <c r="E413" s="1535"/>
      <c r="F413" s="1536">
        <v>1804.46</v>
      </c>
      <c r="G413" s="1536">
        <v>2095.1</v>
      </c>
    </row>
    <row r="414" spans="1:7">
      <c r="A414" s="1526">
        <v>244</v>
      </c>
      <c r="B414" s="1523" t="s">
        <v>4629</v>
      </c>
      <c r="C414" s="1526" t="s">
        <v>2770</v>
      </c>
      <c r="D414" s="1534">
        <f t="shared" si="6"/>
        <v>6.49</v>
      </c>
      <c r="E414" s="1535"/>
      <c r="F414" s="1534">
        <v>5.59</v>
      </c>
      <c r="G414" s="1534">
        <v>6.49</v>
      </c>
    </row>
    <row r="415" spans="1:7">
      <c r="A415" s="1528">
        <v>41093</v>
      </c>
      <c r="B415" s="1529" t="s">
        <v>4630</v>
      </c>
      <c r="C415" s="1528" t="s">
        <v>2777</v>
      </c>
      <c r="D415" s="1536">
        <f t="shared" si="6"/>
        <v>1149.8599999999999</v>
      </c>
      <c r="E415" s="1535"/>
      <c r="F415" s="1536">
        <v>990.34</v>
      </c>
      <c r="G415" s="1536">
        <v>1149.8599999999999</v>
      </c>
    </row>
    <row r="416" spans="1:7">
      <c r="A416" s="1526">
        <v>532</v>
      </c>
      <c r="B416" s="1523" t="s">
        <v>4631</v>
      </c>
      <c r="C416" s="1526" t="s">
        <v>2770</v>
      </c>
      <c r="D416" s="1534">
        <f t="shared" si="6"/>
        <v>23.52</v>
      </c>
      <c r="E416" s="1535"/>
      <c r="F416" s="1534">
        <v>20.27</v>
      </c>
      <c r="G416" s="1534">
        <v>23.52</v>
      </c>
    </row>
    <row r="417" spans="1:7">
      <c r="A417" s="1528">
        <v>40931</v>
      </c>
      <c r="B417" s="1529" t="s">
        <v>4632</v>
      </c>
      <c r="C417" s="1528" t="s">
        <v>2777</v>
      </c>
      <c r="D417" s="1536">
        <f t="shared" si="6"/>
        <v>4159.8500000000004</v>
      </c>
      <c r="E417" s="1535"/>
      <c r="F417" s="1536">
        <v>3582.77</v>
      </c>
      <c r="G417" s="1536">
        <v>4159.8500000000004</v>
      </c>
    </row>
    <row r="418" spans="1:7">
      <c r="A418" s="1526">
        <v>36150</v>
      </c>
      <c r="B418" s="1523" t="s">
        <v>4633</v>
      </c>
      <c r="C418" s="1526" t="s">
        <v>2771</v>
      </c>
      <c r="D418" s="1534">
        <f t="shared" si="6"/>
        <v>47.49</v>
      </c>
      <c r="E418" s="1535"/>
      <c r="F418" s="1534">
        <v>47.49</v>
      </c>
      <c r="G418" s="1534">
        <v>47.49</v>
      </c>
    </row>
    <row r="419" spans="1:7">
      <c r="A419" s="1528">
        <v>4760</v>
      </c>
      <c r="B419" s="1529" t="s">
        <v>20516</v>
      </c>
      <c r="C419" s="1528" t="s">
        <v>2770</v>
      </c>
      <c r="D419" s="1536">
        <f t="shared" si="6"/>
        <v>15.93</v>
      </c>
      <c r="E419" s="1535"/>
      <c r="F419" s="1536">
        <v>13.73</v>
      </c>
      <c r="G419" s="1536">
        <v>15.93</v>
      </c>
    </row>
    <row r="420" spans="1:7">
      <c r="A420" s="1526">
        <v>41069</v>
      </c>
      <c r="B420" s="1523" t="s">
        <v>4634</v>
      </c>
      <c r="C420" s="1526" t="s">
        <v>2777</v>
      </c>
      <c r="D420" s="1534">
        <f t="shared" si="6"/>
        <v>2814.94</v>
      </c>
      <c r="E420" s="1535"/>
      <c r="F420" s="1534">
        <v>2424.4299999999998</v>
      </c>
      <c r="G420" s="1534">
        <v>2814.94</v>
      </c>
    </row>
    <row r="421" spans="1:7">
      <c r="A421" s="1528">
        <v>10422</v>
      </c>
      <c r="B421" s="1529" t="s">
        <v>18861</v>
      </c>
      <c r="C421" s="1528" t="s">
        <v>2771</v>
      </c>
      <c r="D421" s="1536">
        <f t="shared" si="6"/>
        <v>331.69</v>
      </c>
      <c r="E421" s="1535"/>
      <c r="F421" s="1536">
        <v>331.69</v>
      </c>
      <c r="G421" s="1536">
        <v>331.69</v>
      </c>
    </row>
    <row r="422" spans="1:7">
      <c r="A422" s="1526">
        <v>44019</v>
      </c>
      <c r="B422" s="1523" t="s">
        <v>18862</v>
      </c>
      <c r="C422" s="1526" t="s">
        <v>2771</v>
      </c>
      <c r="D422" s="1534">
        <f t="shared" si="6"/>
        <v>459.14</v>
      </c>
      <c r="E422" s="1535"/>
      <c r="F422" s="1534">
        <v>459.14</v>
      </c>
      <c r="G422" s="1534">
        <v>459.14</v>
      </c>
    </row>
    <row r="423" spans="1:7">
      <c r="A423" s="1528">
        <v>36520</v>
      </c>
      <c r="B423" s="1529" t="s">
        <v>18863</v>
      </c>
      <c r="C423" s="1528" t="s">
        <v>2771</v>
      </c>
      <c r="D423" s="1536">
        <f t="shared" si="6"/>
        <v>558.26</v>
      </c>
      <c r="E423" s="1535"/>
      <c r="F423" s="1536">
        <v>558.26</v>
      </c>
      <c r="G423" s="1536">
        <v>558.26</v>
      </c>
    </row>
    <row r="424" spans="1:7" ht="30">
      <c r="A424" s="1526">
        <v>42319</v>
      </c>
      <c r="B424" s="1523" t="s">
        <v>18864</v>
      </c>
      <c r="C424" s="1526" t="s">
        <v>2771</v>
      </c>
      <c r="D424" s="1534">
        <f t="shared" si="6"/>
        <v>500.23</v>
      </c>
      <c r="E424" s="1535"/>
      <c r="F424" s="1534">
        <v>500.23</v>
      </c>
      <c r="G424" s="1534">
        <v>500.23</v>
      </c>
    </row>
    <row r="425" spans="1:7">
      <c r="A425" s="1528">
        <v>10420</v>
      </c>
      <c r="B425" s="1529" t="s">
        <v>18865</v>
      </c>
      <c r="C425" s="1528" t="s">
        <v>2771</v>
      </c>
      <c r="D425" s="1536">
        <f t="shared" si="6"/>
        <v>177.45</v>
      </c>
      <c r="E425" s="1535"/>
      <c r="F425" s="1536">
        <v>177.45</v>
      </c>
      <c r="G425" s="1536">
        <v>177.45</v>
      </c>
    </row>
    <row r="426" spans="1:7">
      <c r="A426" s="1526">
        <v>10421</v>
      </c>
      <c r="B426" s="1523" t="s">
        <v>18866</v>
      </c>
      <c r="C426" s="1526" t="s">
        <v>2771</v>
      </c>
      <c r="D426" s="1534">
        <f t="shared" si="6"/>
        <v>194.99</v>
      </c>
      <c r="E426" s="1535"/>
      <c r="F426" s="1534">
        <v>194.99</v>
      </c>
      <c r="G426" s="1534">
        <v>194.99</v>
      </c>
    </row>
    <row r="427" spans="1:7">
      <c r="A427" s="1528">
        <v>11786</v>
      </c>
      <c r="B427" s="1529" t="s">
        <v>18867</v>
      </c>
      <c r="C427" s="1528" t="s">
        <v>2771</v>
      </c>
      <c r="D427" s="1536">
        <f t="shared" si="6"/>
        <v>393.18</v>
      </c>
      <c r="E427" s="1535"/>
      <c r="F427" s="1536">
        <v>393.18</v>
      </c>
      <c r="G427" s="1536">
        <v>393.18</v>
      </c>
    </row>
    <row r="428" spans="1:7">
      <c r="A428" s="1526">
        <v>10</v>
      </c>
      <c r="B428" s="1523" t="s">
        <v>4635</v>
      </c>
      <c r="C428" s="1526" t="s">
        <v>2771</v>
      </c>
      <c r="D428" s="1534">
        <f t="shared" si="6"/>
        <v>16.739999999999998</v>
      </c>
      <c r="E428" s="1535"/>
      <c r="F428" s="1534">
        <v>16.739999999999998</v>
      </c>
      <c r="G428" s="1534">
        <v>16.739999999999998</v>
      </c>
    </row>
    <row r="429" spans="1:7">
      <c r="A429" s="1528">
        <v>4815</v>
      </c>
      <c r="B429" s="1529" t="s">
        <v>4636</v>
      </c>
      <c r="C429" s="1528" t="s">
        <v>2771</v>
      </c>
      <c r="D429" s="1536">
        <f t="shared" si="6"/>
        <v>6.71</v>
      </c>
      <c r="E429" s="1535"/>
      <c r="F429" s="1536">
        <v>6.71</v>
      </c>
      <c r="G429" s="1536">
        <v>6.71</v>
      </c>
    </row>
    <row r="430" spans="1:7">
      <c r="A430" s="1526">
        <v>541</v>
      </c>
      <c r="B430" s="1523" t="s">
        <v>4637</v>
      </c>
      <c r="C430" s="1526" t="s">
        <v>2771</v>
      </c>
      <c r="D430" s="1534">
        <f t="shared" si="6"/>
        <v>152.25</v>
      </c>
      <c r="E430" s="1535"/>
      <c r="F430" s="1534">
        <v>152.25</v>
      </c>
      <c r="G430" s="1534">
        <v>152.25</v>
      </c>
    </row>
    <row r="431" spans="1:7">
      <c r="A431" s="1528">
        <v>542</v>
      </c>
      <c r="B431" s="1529" t="s">
        <v>4638</v>
      </c>
      <c r="C431" s="1528" t="s">
        <v>2771</v>
      </c>
      <c r="D431" s="1536">
        <f t="shared" si="6"/>
        <v>190.84</v>
      </c>
      <c r="E431" s="1535"/>
      <c r="F431" s="1536">
        <v>190.84</v>
      </c>
      <c r="G431" s="1536">
        <v>190.84</v>
      </c>
    </row>
    <row r="432" spans="1:7">
      <c r="A432" s="1526">
        <v>540</v>
      </c>
      <c r="B432" s="1523" t="s">
        <v>4639</v>
      </c>
      <c r="C432" s="1526" t="s">
        <v>2771</v>
      </c>
      <c r="D432" s="1534">
        <f t="shared" si="6"/>
        <v>430.07</v>
      </c>
      <c r="E432" s="1535"/>
      <c r="F432" s="1534">
        <v>430.07</v>
      </c>
      <c r="G432" s="1534">
        <v>430.07</v>
      </c>
    </row>
    <row r="433" spans="1:7" ht="30">
      <c r="A433" s="1528">
        <v>38364</v>
      </c>
      <c r="B433" s="1529" t="s">
        <v>4640</v>
      </c>
      <c r="C433" s="1528" t="s">
        <v>2771</v>
      </c>
      <c r="D433" s="1536">
        <f t="shared" si="6"/>
        <v>807.12</v>
      </c>
      <c r="E433" s="1535"/>
      <c r="F433" s="1536">
        <v>807.12</v>
      </c>
      <c r="G433" s="1536">
        <v>807.12</v>
      </c>
    </row>
    <row r="434" spans="1:7">
      <c r="A434" s="1526">
        <v>11692</v>
      </c>
      <c r="B434" s="1523" t="s">
        <v>4641</v>
      </c>
      <c r="C434" s="1526" t="s">
        <v>2773</v>
      </c>
      <c r="D434" s="1534">
        <f t="shared" si="6"/>
        <v>484.14</v>
      </c>
      <c r="E434" s="1535"/>
      <c r="F434" s="1534">
        <v>484.14</v>
      </c>
      <c r="G434" s="1534">
        <v>484.14</v>
      </c>
    </row>
    <row r="435" spans="1:7" ht="30">
      <c r="A435" s="1528">
        <v>1746</v>
      </c>
      <c r="B435" s="1529" t="s">
        <v>4642</v>
      </c>
      <c r="C435" s="1528" t="s">
        <v>2771</v>
      </c>
      <c r="D435" s="1536">
        <f t="shared" si="6"/>
        <v>262.5</v>
      </c>
      <c r="E435" s="1535"/>
      <c r="F435" s="1536">
        <v>262.5</v>
      </c>
      <c r="G435" s="1536">
        <v>262.5</v>
      </c>
    </row>
    <row r="436" spans="1:7" ht="30">
      <c r="A436" s="1526">
        <v>1748</v>
      </c>
      <c r="B436" s="1523" t="s">
        <v>4643</v>
      </c>
      <c r="C436" s="1526" t="s">
        <v>2771</v>
      </c>
      <c r="D436" s="1534">
        <f t="shared" si="6"/>
        <v>349.06</v>
      </c>
      <c r="E436" s="1535"/>
      <c r="F436" s="1534">
        <v>349.06</v>
      </c>
      <c r="G436" s="1534">
        <v>349.06</v>
      </c>
    </row>
    <row r="437" spans="1:7" ht="30">
      <c r="A437" s="1528">
        <v>1749</v>
      </c>
      <c r="B437" s="1529" t="s">
        <v>4644</v>
      </c>
      <c r="C437" s="1528" t="s">
        <v>2771</v>
      </c>
      <c r="D437" s="1536">
        <f t="shared" si="6"/>
        <v>505.73</v>
      </c>
      <c r="E437" s="1535"/>
      <c r="F437" s="1536">
        <v>505.73</v>
      </c>
      <c r="G437" s="1536">
        <v>505.73</v>
      </c>
    </row>
    <row r="438" spans="1:7" ht="30">
      <c r="A438" s="1526">
        <v>37412</v>
      </c>
      <c r="B438" s="1523" t="s">
        <v>4645</v>
      </c>
      <c r="C438" s="1526" t="s">
        <v>2771</v>
      </c>
      <c r="D438" s="1534">
        <f t="shared" si="6"/>
        <v>256.58999999999997</v>
      </c>
      <c r="E438" s="1535"/>
      <c r="F438" s="1534">
        <v>256.58999999999997</v>
      </c>
      <c r="G438" s="1534">
        <v>256.58999999999997</v>
      </c>
    </row>
    <row r="439" spans="1:7">
      <c r="A439" s="1528">
        <v>1745</v>
      </c>
      <c r="B439" s="1529" t="s">
        <v>4646</v>
      </c>
      <c r="C439" s="1528" t="s">
        <v>2771</v>
      </c>
      <c r="D439" s="1536">
        <f t="shared" si="6"/>
        <v>305.12</v>
      </c>
      <c r="E439" s="1535"/>
      <c r="F439" s="1536">
        <v>305.12</v>
      </c>
      <c r="G439" s="1536">
        <v>305.12</v>
      </c>
    </row>
    <row r="440" spans="1:7">
      <c r="A440" s="1526">
        <v>1750</v>
      </c>
      <c r="B440" s="1523" t="s">
        <v>4647</v>
      </c>
      <c r="C440" s="1526" t="s">
        <v>2771</v>
      </c>
      <c r="D440" s="1534">
        <f t="shared" si="6"/>
        <v>713.03</v>
      </c>
      <c r="E440" s="1535"/>
      <c r="F440" s="1534">
        <v>713.03</v>
      </c>
      <c r="G440" s="1534">
        <v>713.03</v>
      </c>
    </row>
    <row r="441" spans="1:7">
      <c r="A441" s="1528">
        <v>11687</v>
      </c>
      <c r="B441" s="1529" t="s">
        <v>4648</v>
      </c>
      <c r="C441" s="1528" t="s">
        <v>2774</v>
      </c>
      <c r="D441" s="1536">
        <f t="shared" si="6"/>
        <v>1136.07</v>
      </c>
      <c r="E441" s="1535"/>
      <c r="F441" s="1536">
        <v>1136.07</v>
      </c>
      <c r="G441" s="1536">
        <v>1136.07</v>
      </c>
    </row>
    <row r="442" spans="1:7">
      <c r="A442" s="1526">
        <v>11689</v>
      </c>
      <c r="B442" s="1523" t="s">
        <v>4649</v>
      </c>
      <c r="C442" s="1526" t="s">
        <v>2774</v>
      </c>
      <c r="D442" s="1534">
        <f t="shared" si="6"/>
        <v>1423.43</v>
      </c>
      <c r="E442" s="1535"/>
      <c r="F442" s="1534">
        <v>1423.43</v>
      </c>
      <c r="G442" s="1534">
        <v>1423.43</v>
      </c>
    </row>
    <row r="443" spans="1:7">
      <c r="A443" s="1528">
        <v>11693</v>
      </c>
      <c r="B443" s="1529" t="s">
        <v>4650</v>
      </c>
      <c r="C443" s="1528" t="s">
        <v>2773</v>
      </c>
      <c r="D443" s="1536">
        <f t="shared" si="6"/>
        <v>168.81</v>
      </c>
      <c r="E443" s="1535"/>
      <c r="F443" s="1536">
        <v>168.81</v>
      </c>
      <c r="G443" s="1536">
        <v>168.81</v>
      </c>
    </row>
    <row r="444" spans="1:7">
      <c r="A444" s="1526">
        <v>36215</v>
      </c>
      <c r="B444" s="1523" t="s">
        <v>4651</v>
      </c>
      <c r="C444" s="1526" t="s">
        <v>2771</v>
      </c>
      <c r="D444" s="1534">
        <f t="shared" si="6"/>
        <v>1039.31</v>
      </c>
      <c r="E444" s="1535"/>
      <c r="F444" s="1534">
        <v>1039.31</v>
      </c>
      <c r="G444" s="1534">
        <v>1039.31</v>
      </c>
    </row>
    <row r="445" spans="1:7" ht="30">
      <c r="A445" s="1528">
        <v>42439</v>
      </c>
      <c r="B445" s="1529" t="s">
        <v>4652</v>
      </c>
      <c r="C445" s="1528" t="s">
        <v>2771</v>
      </c>
      <c r="D445" s="1536">
        <f t="shared" si="6"/>
        <v>1060.52</v>
      </c>
      <c r="E445" s="1535"/>
      <c r="F445" s="1536">
        <v>1060.52</v>
      </c>
      <c r="G445" s="1536">
        <v>1060.52</v>
      </c>
    </row>
    <row r="446" spans="1:7">
      <c r="A446" s="1526">
        <v>38381</v>
      </c>
      <c r="B446" s="1523" t="s">
        <v>4653</v>
      </c>
      <c r="C446" s="1526" t="s">
        <v>2771</v>
      </c>
      <c r="D446" s="1534">
        <f t="shared" si="6"/>
        <v>10.01</v>
      </c>
      <c r="E446" s="1535"/>
      <c r="F446" s="1534">
        <v>10.01</v>
      </c>
      <c r="G446" s="1534">
        <v>10.01</v>
      </c>
    </row>
    <row r="447" spans="1:7">
      <c r="A447" s="1528">
        <v>39621</v>
      </c>
      <c r="B447" s="1529" t="s">
        <v>16823</v>
      </c>
      <c r="C447" s="1528" t="s">
        <v>2778</v>
      </c>
      <c r="D447" s="1536">
        <f t="shared" si="6"/>
        <v>1042.1199999999999</v>
      </c>
      <c r="E447" s="1535"/>
      <c r="F447" s="1536">
        <v>1042.1199999999999</v>
      </c>
      <c r="G447" s="1536">
        <v>1042.1199999999999</v>
      </c>
    </row>
    <row r="448" spans="1:7">
      <c r="A448" s="1526">
        <v>39624</v>
      </c>
      <c r="B448" s="1523" t="s">
        <v>4654</v>
      </c>
      <c r="C448" s="1526" t="s">
        <v>2778</v>
      </c>
      <c r="D448" s="1534">
        <f t="shared" si="6"/>
        <v>1149.57</v>
      </c>
      <c r="E448" s="1535"/>
      <c r="F448" s="1534">
        <v>1149.57</v>
      </c>
      <c r="G448" s="1534">
        <v>1149.57</v>
      </c>
    </row>
    <row r="449" spans="1:7">
      <c r="A449" s="1528">
        <v>39615</v>
      </c>
      <c r="B449" s="1529" t="s">
        <v>16824</v>
      </c>
      <c r="C449" s="1528" t="s">
        <v>2771</v>
      </c>
      <c r="D449" s="1536">
        <f t="shared" si="6"/>
        <v>464.53</v>
      </c>
      <c r="E449" s="1535"/>
      <c r="F449" s="1536">
        <v>464.53</v>
      </c>
      <c r="G449" s="1536">
        <v>464.53</v>
      </c>
    </row>
    <row r="450" spans="1:7">
      <c r="A450" s="1526">
        <v>39620</v>
      </c>
      <c r="B450" s="1523" t="s">
        <v>4655</v>
      </c>
      <c r="C450" s="1526" t="s">
        <v>2771</v>
      </c>
      <c r="D450" s="1534">
        <f t="shared" si="6"/>
        <v>709.47</v>
      </c>
      <c r="E450" s="1535"/>
      <c r="F450" s="1534">
        <v>709.47</v>
      </c>
      <c r="G450" s="1534">
        <v>709.47</v>
      </c>
    </row>
    <row r="451" spans="1:7">
      <c r="A451" s="1528">
        <v>39623</v>
      </c>
      <c r="B451" s="1529" t="s">
        <v>4656</v>
      </c>
      <c r="C451" s="1528" t="s">
        <v>2771</v>
      </c>
      <c r="D451" s="1536">
        <f t="shared" ref="D451:D514" si="7">IF($I$2=$G$1,G451,F451)</f>
        <v>759.9</v>
      </c>
      <c r="E451" s="1535"/>
      <c r="F451" s="1536">
        <v>759.9</v>
      </c>
      <c r="G451" s="1536">
        <v>759.9</v>
      </c>
    </row>
    <row r="452" spans="1:7">
      <c r="A452" s="1526">
        <v>36207</v>
      </c>
      <c r="B452" s="1523" t="s">
        <v>4657</v>
      </c>
      <c r="C452" s="1526" t="s">
        <v>2771</v>
      </c>
      <c r="D452" s="1534">
        <f t="shared" si="7"/>
        <v>460.34</v>
      </c>
      <c r="E452" s="1535"/>
      <c r="F452" s="1534">
        <v>460.34</v>
      </c>
      <c r="G452" s="1534">
        <v>460.34</v>
      </c>
    </row>
    <row r="453" spans="1:7">
      <c r="A453" s="1528">
        <v>36209</v>
      </c>
      <c r="B453" s="1529" t="s">
        <v>4658</v>
      </c>
      <c r="C453" s="1528" t="s">
        <v>2771</v>
      </c>
      <c r="D453" s="1536">
        <f t="shared" si="7"/>
        <v>528.30999999999995</v>
      </c>
      <c r="E453" s="1535"/>
      <c r="F453" s="1536">
        <v>528.30999999999995</v>
      </c>
      <c r="G453" s="1536">
        <v>528.30999999999995</v>
      </c>
    </row>
    <row r="454" spans="1:7">
      <c r="A454" s="1526">
        <v>36210</v>
      </c>
      <c r="B454" s="1523" t="s">
        <v>4659</v>
      </c>
      <c r="C454" s="1526" t="s">
        <v>2771</v>
      </c>
      <c r="D454" s="1534">
        <f t="shared" si="7"/>
        <v>571.62</v>
      </c>
      <c r="E454" s="1535"/>
      <c r="F454" s="1534">
        <v>571.62</v>
      </c>
      <c r="G454" s="1534">
        <v>571.62</v>
      </c>
    </row>
    <row r="455" spans="1:7">
      <c r="A455" s="1528">
        <v>36204</v>
      </c>
      <c r="B455" s="1529" t="s">
        <v>4660</v>
      </c>
      <c r="C455" s="1528" t="s">
        <v>2771</v>
      </c>
      <c r="D455" s="1536">
        <f t="shared" si="7"/>
        <v>202.67</v>
      </c>
      <c r="E455" s="1535"/>
      <c r="F455" s="1536">
        <v>202.67</v>
      </c>
      <c r="G455" s="1536">
        <v>202.67</v>
      </c>
    </row>
    <row r="456" spans="1:7">
      <c r="A456" s="1526">
        <v>36205</v>
      </c>
      <c r="B456" s="1523" t="s">
        <v>4661</v>
      </c>
      <c r="C456" s="1526" t="s">
        <v>2771</v>
      </c>
      <c r="D456" s="1534">
        <f t="shared" si="7"/>
        <v>225.09</v>
      </c>
      <c r="E456" s="1535"/>
      <c r="F456" s="1534">
        <v>225.09</v>
      </c>
      <c r="G456" s="1534">
        <v>225.09</v>
      </c>
    </row>
    <row r="457" spans="1:7">
      <c r="A457" s="1528">
        <v>36081</v>
      </c>
      <c r="B457" s="1529" t="s">
        <v>4662</v>
      </c>
      <c r="C457" s="1528" t="s">
        <v>2771</v>
      </c>
      <c r="D457" s="1536">
        <f t="shared" si="7"/>
        <v>240</v>
      </c>
      <c r="E457" s="1535"/>
      <c r="F457" s="1536">
        <v>240</v>
      </c>
      <c r="G457" s="1536">
        <v>240</v>
      </c>
    </row>
    <row r="458" spans="1:7">
      <c r="A458" s="1526">
        <v>36206</v>
      </c>
      <c r="B458" s="1523" t="s">
        <v>4663</v>
      </c>
      <c r="C458" s="1526" t="s">
        <v>2771</v>
      </c>
      <c r="D458" s="1534">
        <f t="shared" si="7"/>
        <v>251.44</v>
      </c>
      <c r="E458" s="1535"/>
      <c r="F458" s="1534">
        <v>251.44</v>
      </c>
      <c r="G458" s="1534">
        <v>251.44</v>
      </c>
    </row>
    <row r="459" spans="1:7">
      <c r="A459" s="1528">
        <v>36218</v>
      </c>
      <c r="B459" s="1529" t="s">
        <v>4664</v>
      </c>
      <c r="C459" s="1528" t="s">
        <v>2771</v>
      </c>
      <c r="D459" s="1536">
        <f t="shared" si="7"/>
        <v>136.26</v>
      </c>
      <c r="E459" s="1535"/>
      <c r="F459" s="1536">
        <v>136.26</v>
      </c>
      <c r="G459" s="1536">
        <v>136.26</v>
      </c>
    </row>
    <row r="460" spans="1:7">
      <c r="A460" s="1526">
        <v>36220</v>
      </c>
      <c r="B460" s="1523" t="s">
        <v>4665</v>
      </c>
      <c r="C460" s="1526" t="s">
        <v>2771</v>
      </c>
      <c r="D460" s="1534">
        <f t="shared" si="7"/>
        <v>156.24</v>
      </c>
      <c r="E460" s="1535"/>
      <c r="F460" s="1534">
        <v>156.24</v>
      </c>
      <c r="G460" s="1534">
        <v>156.24</v>
      </c>
    </row>
    <row r="461" spans="1:7">
      <c r="A461" s="1528">
        <v>36080</v>
      </c>
      <c r="B461" s="1529" t="s">
        <v>4666</v>
      </c>
      <c r="C461" s="1528" t="s">
        <v>2771</v>
      </c>
      <c r="D461" s="1536">
        <f t="shared" si="7"/>
        <v>169</v>
      </c>
      <c r="E461" s="1535"/>
      <c r="F461" s="1536">
        <v>169</v>
      </c>
      <c r="G461" s="1536">
        <v>169</v>
      </c>
    </row>
    <row r="462" spans="1:7">
      <c r="A462" s="1526">
        <v>36223</v>
      </c>
      <c r="B462" s="1523" t="s">
        <v>4667</v>
      </c>
      <c r="C462" s="1526" t="s">
        <v>2771</v>
      </c>
      <c r="D462" s="1534">
        <f t="shared" si="7"/>
        <v>176.97</v>
      </c>
      <c r="E462" s="1535"/>
      <c r="F462" s="1534">
        <v>176.97</v>
      </c>
      <c r="G462" s="1534">
        <v>176.97</v>
      </c>
    </row>
    <row r="463" spans="1:7">
      <c r="A463" s="1528">
        <v>546</v>
      </c>
      <c r="B463" s="1529" t="s">
        <v>15820</v>
      </c>
      <c r="C463" s="1528" t="s">
        <v>2775</v>
      </c>
      <c r="D463" s="1536">
        <f t="shared" si="7"/>
        <v>11.9</v>
      </c>
      <c r="E463" s="1535"/>
      <c r="F463" s="1536">
        <v>11.9</v>
      </c>
      <c r="G463" s="1536">
        <v>11.9</v>
      </c>
    </row>
    <row r="464" spans="1:7">
      <c r="A464" s="1526">
        <v>566</v>
      </c>
      <c r="B464" s="1523" t="s">
        <v>15821</v>
      </c>
      <c r="C464" s="1526" t="s">
        <v>2774</v>
      </c>
      <c r="D464" s="1534">
        <f t="shared" si="7"/>
        <v>5.65</v>
      </c>
      <c r="E464" s="1535"/>
      <c r="F464" s="1534">
        <v>5.65</v>
      </c>
      <c r="G464" s="1534">
        <v>5.65</v>
      </c>
    </row>
    <row r="465" spans="1:7">
      <c r="A465" s="1528">
        <v>565</v>
      </c>
      <c r="B465" s="1529" t="s">
        <v>15822</v>
      </c>
      <c r="C465" s="1528" t="s">
        <v>2774</v>
      </c>
      <c r="D465" s="1536">
        <f t="shared" si="7"/>
        <v>20.58</v>
      </c>
      <c r="E465" s="1535"/>
      <c r="F465" s="1536">
        <v>20.58</v>
      </c>
      <c r="G465" s="1536">
        <v>20.58</v>
      </c>
    </row>
    <row r="466" spans="1:7">
      <c r="A466" s="1526">
        <v>555</v>
      </c>
      <c r="B466" s="1523" t="s">
        <v>15823</v>
      </c>
      <c r="C466" s="1526" t="s">
        <v>2774</v>
      </c>
      <c r="D466" s="1534">
        <f t="shared" si="7"/>
        <v>14.59</v>
      </c>
      <c r="E466" s="1535"/>
      <c r="F466" s="1534">
        <v>14.59</v>
      </c>
      <c r="G466" s="1534">
        <v>14.59</v>
      </c>
    </row>
    <row r="467" spans="1:7">
      <c r="A467" s="1528">
        <v>557</v>
      </c>
      <c r="B467" s="1529" t="s">
        <v>15824</v>
      </c>
      <c r="C467" s="1528" t="s">
        <v>2774</v>
      </c>
      <c r="D467" s="1536">
        <f t="shared" si="7"/>
        <v>45.79</v>
      </c>
      <c r="E467" s="1535"/>
      <c r="F467" s="1536">
        <v>45.79</v>
      </c>
      <c r="G467" s="1536">
        <v>45.79</v>
      </c>
    </row>
    <row r="468" spans="1:7">
      <c r="A468" s="1526">
        <v>552</v>
      </c>
      <c r="B468" s="1523" t="s">
        <v>15825</v>
      </c>
      <c r="C468" s="1526" t="s">
        <v>2774</v>
      </c>
      <c r="D468" s="1534">
        <f t="shared" si="7"/>
        <v>22.72</v>
      </c>
      <c r="E468" s="1535"/>
      <c r="F468" s="1534">
        <v>22.72</v>
      </c>
      <c r="G468" s="1534">
        <v>22.72</v>
      </c>
    </row>
    <row r="469" spans="1:7">
      <c r="A469" s="1528">
        <v>563</v>
      </c>
      <c r="B469" s="1529" t="s">
        <v>15826</v>
      </c>
      <c r="C469" s="1528" t="s">
        <v>2774</v>
      </c>
      <c r="D469" s="1536">
        <f t="shared" si="7"/>
        <v>34.14</v>
      </c>
      <c r="E469" s="1535"/>
      <c r="F469" s="1536">
        <v>34.14</v>
      </c>
      <c r="G469" s="1536">
        <v>34.14</v>
      </c>
    </row>
    <row r="470" spans="1:7">
      <c r="A470" s="1526">
        <v>549</v>
      </c>
      <c r="B470" s="1523" t="s">
        <v>15827</v>
      </c>
      <c r="C470" s="1526" t="s">
        <v>2774</v>
      </c>
      <c r="D470" s="1534">
        <f t="shared" si="7"/>
        <v>61.44</v>
      </c>
      <c r="E470" s="1535"/>
      <c r="F470" s="1534">
        <v>61.44</v>
      </c>
      <c r="G470" s="1534">
        <v>61.44</v>
      </c>
    </row>
    <row r="471" spans="1:7">
      <c r="A471" s="1528">
        <v>551</v>
      </c>
      <c r="B471" s="1529" t="s">
        <v>15828</v>
      </c>
      <c r="C471" s="1528" t="s">
        <v>2774</v>
      </c>
      <c r="D471" s="1536">
        <f t="shared" si="7"/>
        <v>121.65</v>
      </c>
      <c r="E471" s="1535"/>
      <c r="F471" s="1536">
        <v>121.65</v>
      </c>
      <c r="G471" s="1536">
        <v>121.65</v>
      </c>
    </row>
    <row r="472" spans="1:7">
      <c r="A472" s="1526">
        <v>559</v>
      </c>
      <c r="B472" s="1523" t="s">
        <v>15829</v>
      </c>
      <c r="C472" s="1526" t="s">
        <v>2774</v>
      </c>
      <c r="D472" s="1534">
        <f t="shared" si="7"/>
        <v>30.41</v>
      </c>
      <c r="E472" s="1535"/>
      <c r="F472" s="1534">
        <v>30.41</v>
      </c>
      <c r="G472" s="1534">
        <v>30.41</v>
      </c>
    </row>
    <row r="473" spans="1:7">
      <c r="A473" s="1528">
        <v>560</v>
      </c>
      <c r="B473" s="1529" t="s">
        <v>15830</v>
      </c>
      <c r="C473" s="1528" t="s">
        <v>2774</v>
      </c>
      <c r="D473" s="1536">
        <f t="shared" si="7"/>
        <v>38.049999999999997</v>
      </c>
      <c r="E473" s="1535"/>
      <c r="F473" s="1536">
        <v>38.049999999999997</v>
      </c>
      <c r="G473" s="1536">
        <v>38.049999999999997</v>
      </c>
    </row>
    <row r="474" spans="1:7">
      <c r="A474" s="1526">
        <v>547</v>
      </c>
      <c r="B474" s="1523" t="s">
        <v>15831</v>
      </c>
      <c r="C474" s="1526" t="s">
        <v>2774</v>
      </c>
      <c r="D474" s="1534">
        <f t="shared" si="7"/>
        <v>45.56</v>
      </c>
      <c r="E474" s="1535"/>
      <c r="F474" s="1534">
        <v>45.56</v>
      </c>
      <c r="G474" s="1534">
        <v>45.56</v>
      </c>
    </row>
    <row r="475" spans="1:7">
      <c r="A475" s="1528">
        <v>38127</v>
      </c>
      <c r="B475" s="1529" t="s">
        <v>18868</v>
      </c>
      <c r="C475" s="1528" t="s">
        <v>2771</v>
      </c>
      <c r="D475" s="1536">
        <f t="shared" si="7"/>
        <v>365.43</v>
      </c>
      <c r="E475" s="1535"/>
      <c r="F475" s="1536">
        <v>365.43</v>
      </c>
      <c r="G475" s="1536">
        <v>365.43</v>
      </c>
    </row>
    <row r="476" spans="1:7">
      <c r="A476" s="1526">
        <v>38060</v>
      </c>
      <c r="B476" s="1523" t="s">
        <v>4668</v>
      </c>
      <c r="C476" s="1526" t="s">
        <v>2771</v>
      </c>
      <c r="D476" s="1534">
        <f t="shared" si="7"/>
        <v>54.47</v>
      </c>
      <c r="E476" s="1535"/>
      <c r="F476" s="1534">
        <v>54.47</v>
      </c>
      <c r="G476" s="1534">
        <v>54.47</v>
      </c>
    </row>
    <row r="477" spans="1:7">
      <c r="A477" s="1528">
        <v>10956</v>
      </c>
      <c r="B477" s="1529" t="s">
        <v>4669</v>
      </c>
      <c r="C477" s="1528" t="s">
        <v>2771</v>
      </c>
      <c r="D477" s="1536">
        <f t="shared" si="7"/>
        <v>59.74</v>
      </c>
      <c r="E477" s="1535"/>
      <c r="F477" s="1536">
        <v>59.74</v>
      </c>
      <c r="G477" s="1536">
        <v>59.74</v>
      </c>
    </row>
    <row r="478" spans="1:7">
      <c r="A478" s="1526">
        <v>39380</v>
      </c>
      <c r="B478" s="1523" t="s">
        <v>4670</v>
      </c>
      <c r="C478" s="1526" t="s">
        <v>2771</v>
      </c>
      <c r="D478" s="1534">
        <f t="shared" si="7"/>
        <v>27.83</v>
      </c>
      <c r="E478" s="1535"/>
      <c r="F478" s="1534">
        <v>27.83</v>
      </c>
      <c r="G478" s="1534">
        <v>27.83</v>
      </c>
    </row>
    <row r="479" spans="1:7">
      <c r="A479" s="1528">
        <v>13374</v>
      </c>
      <c r="B479" s="1529" t="s">
        <v>4671</v>
      </c>
      <c r="C479" s="1528" t="s">
        <v>2771</v>
      </c>
      <c r="D479" s="1536">
        <f t="shared" si="7"/>
        <v>44.76</v>
      </c>
      <c r="E479" s="1535"/>
      <c r="F479" s="1536">
        <v>44.76</v>
      </c>
      <c r="G479" s="1536">
        <v>44.76</v>
      </c>
    </row>
    <row r="480" spans="1:7">
      <c r="A480" s="1526">
        <v>37597</v>
      </c>
      <c r="B480" s="1523" t="s">
        <v>4672</v>
      </c>
      <c r="C480" s="1526" t="s">
        <v>2771</v>
      </c>
      <c r="D480" s="1534">
        <f t="shared" si="7"/>
        <v>554625</v>
      </c>
      <c r="E480" s="1535"/>
      <c r="F480" s="1534">
        <v>554625</v>
      </c>
      <c r="G480" s="1534">
        <v>554625</v>
      </c>
    </row>
    <row r="481" spans="1:7" ht="45">
      <c r="A481" s="1528">
        <v>183</v>
      </c>
      <c r="B481" s="1529" t="s">
        <v>18869</v>
      </c>
      <c r="C481" s="1528" t="s">
        <v>2779</v>
      </c>
      <c r="D481" s="1536">
        <f t="shared" si="7"/>
        <v>122</v>
      </c>
      <c r="E481" s="1535"/>
      <c r="F481" s="1536">
        <v>122</v>
      </c>
      <c r="G481" s="1536">
        <v>122</v>
      </c>
    </row>
    <row r="482" spans="1:7" ht="30">
      <c r="A482" s="1526">
        <v>184</v>
      </c>
      <c r="B482" s="1523" t="s">
        <v>18870</v>
      </c>
      <c r="C482" s="1526" t="s">
        <v>2779</v>
      </c>
      <c r="D482" s="1534">
        <f t="shared" si="7"/>
        <v>75.56</v>
      </c>
      <c r="E482" s="1535"/>
      <c r="F482" s="1534">
        <v>75.56</v>
      </c>
      <c r="G482" s="1534">
        <v>75.56</v>
      </c>
    </row>
    <row r="483" spans="1:7" ht="45">
      <c r="A483" s="1528">
        <v>181</v>
      </c>
      <c r="B483" s="1529" t="s">
        <v>18871</v>
      </c>
      <c r="C483" s="1528" t="s">
        <v>2779</v>
      </c>
      <c r="D483" s="1536">
        <f t="shared" si="7"/>
        <v>162.91999999999999</v>
      </c>
      <c r="E483" s="1535"/>
      <c r="F483" s="1536">
        <v>162.91999999999999</v>
      </c>
      <c r="G483" s="1536">
        <v>162.91999999999999</v>
      </c>
    </row>
    <row r="484" spans="1:7" ht="30">
      <c r="A484" s="1526">
        <v>20001</v>
      </c>
      <c r="B484" s="1523" t="s">
        <v>18872</v>
      </c>
      <c r="C484" s="1526" t="s">
        <v>2779</v>
      </c>
      <c r="D484" s="1534">
        <f t="shared" si="7"/>
        <v>94.45</v>
      </c>
      <c r="E484" s="1535"/>
      <c r="F484" s="1534">
        <v>94.45</v>
      </c>
      <c r="G484" s="1534">
        <v>94.45</v>
      </c>
    </row>
    <row r="485" spans="1:7" ht="30">
      <c r="A485" s="1528">
        <v>39837</v>
      </c>
      <c r="B485" s="1529" t="s">
        <v>4673</v>
      </c>
      <c r="C485" s="1528" t="s">
        <v>2779</v>
      </c>
      <c r="D485" s="1536">
        <f t="shared" si="7"/>
        <v>349.21</v>
      </c>
      <c r="E485" s="1535"/>
      <c r="F485" s="1536">
        <v>349.21</v>
      </c>
      <c r="G485" s="1536">
        <v>349.21</v>
      </c>
    </row>
    <row r="486" spans="1:7">
      <c r="A486" s="1526">
        <v>43366</v>
      </c>
      <c r="B486" s="1523" t="s">
        <v>20517</v>
      </c>
      <c r="C486" s="1526" t="s">
        <v>2775</v>
      </c>
      <c r="D486" s="1534">
        <f t="shared" si="7"/>
        <v>1.43</v>
      </c>
      <c r="E486" s="1535"/>
      <c r="F486" s="1534">
        <v>1.43</v>
      </c>
      <c r="G486" s="1534">
        <v>1.43</v>
      </c>
    </row>
    <row r="487" spans="1:7" ht="30">
      <c r="A487" s="1528">
        <v>10535</v>
      </c>
      <c r="B487" s="1529" t="s">
        <v>4674</v>
      </c>
      <c r="C487" s="1528" t="s">
        <v>2771</v>
      </c>
      <c r="D487" s="1536">
        <f t="shared" si="7"/>
        <v>5170</v>
      </c>
      <c r="E487" s="1535"/>
      <c r="F487" s="1536">
        <v>5170</v>
      </c>
      <c r="G487" s="1536">
        <v>5170</v>
      </c>
    </row>
    <row r="488" spans="1:7">
      <c r="A488" s="1526">
        <v>10537</v>
      </c>
      <c r="B488" s="1523" t="s">
        <v>4675</v>
      </c>
      <c r="C488" s="1526" t="s">
        <v>2771</v>
      </c>
      <c r="D488" s="1534">
        <f t="shared" si="7"/>
        <v>7050.47</v>
      </c>
      <c r="E488" s="1535"/>
      <c r="F488" s="1534">
        <v>7050.47</v>
      </c>
      <c r="G488" s="1534">
        <v>7050.47</v>
      </c>
    </row>
    <row r="489" spans="1:7">
      <c r="A489" s="1528">
        <v>13891</v>
      </c>
      <c r="B489" s="1529" t="s">
        <v>4676</v>
      </c>
      <c r="C489" s="1528" t="s">
        <v>2771</v>
      </c>
      <c r="D489" s="1536">
        <f t="shared" si="7"/>
        <v>6466.88</v>
      </c>
      <c r="E489" s="1535"/>
      <c r="F489" s="1536">
        <v>6466.88</v>
      </c>
      <c r="G489" s="1536">
        <v>6466.88</v>
      </c>
    </row>
    <row r="490" spans="1:7">
      <c r="A490" s="1526">
        <v>44492</v>
      </c>
      <c r="B490" s="1523" t="s">
        <v>18873</v>
      </c>
      <c r="C490" s="1526" t="s">
        <v>2771</v>
      </c>
      <c r="D490" s="1534">
        <f t="shared" si="7"/>
        <v>28128.3</v>
      </c>
      <c r="E490" s="1535"/>
      <c r="F490" s="1534">
        <v>28128.3</v>
      </c>
      <c r="G490" s="1534">
        <v>28128.3</v>
      </c>
    </row>
    <row r="491" spans="1:7" ht="30">
      <c r="A491" s="1528">
        <v>36396</v>
      </c>
      <c r="B491" s="1529" t="s">
        <v>4677</v>
      </c>
      <c r="C491" s="1528" t="s">
        <v>2771</v>
      </c>
      <c r="D491" s="1536">
        <f t="shared" si="7"/>
        <v>5914.83</v>
      </c>
      <c r="E491" s="1535"/>
      <c r="F491" s="1536">
        <v>5914.83</v>
      </c>
      <c r="G491" s="1536">
        <v>5914.83</v>
      </c>
    </row>
    <row r="492" spans="1:7" ht="30">
      <c r="A492" s="1526">
        <v>36397</v>
      </c>
      <c r="B492" s="1523" t="s">
        <v>4678</v>
      </c>
      <c r="C492" s="1526" t="s">
        <v>2771</v>
      </c>
      <c r="D492" s="1534">
        <f t="shared" si="7"/>
        <v>21030.5</v>
      </c>
      <c r="E492" s="1535"/>
      <c r="F492" s="1534">
        <v>21030.5</v>
      </c>
      <c r="G492" s="1534">
        <v>21030.5</v>
      </c>
    </row>
    <row r="493" spans="1:7">
      <c r="A493" s="1528">
        <v>36398</v>
      </c>
      <c r="B493" s="1529" t="s">
        <v>4679</v>
      </c>
      <c r="C493" s="1528" t="s">
        <v>2771</v>
      </c>
      <c r="D493" s="1536">
        <f t="shared" si="7"/>
        <v>25560.83</v>
      </c>
      <c r="E493" s="1535"/>
      <c r="F493" s="1536">
        <v>25560.83</v>
      </c>
      <c r="G493" s="1536">
        <v>25560.83</v>
      </c>
    </row>
    <row r="494" spans="1:7">
      <c r="A494" s="1526">
        <v>647</v>
      </c>
      <c r="B494" s="1523" t="s">
        <v>4680</v>
      </c>
      <c r="C494" s="1526" t="s">
        <v>2770</v>
      </c>
      <c r="D494" s="1534">
        <f t="shared" si="7"/>
        <v>11.32</v>
      </c>
      <c r="E494" s="1535"/>
      <c r="F494" s="1534">
        <v>9.75</v>
      </c>
      <c r="G494" s="1534">
        <v>11.32</v>
      </c>
    </row>
    <row r="495" spans="1:7">
      <c r="A495" s="1528">
        <v>40920</v>
      </c>
      <c r="B495" s="1529" t="s">
        <v>4681</v>
      </c>
      <c r="C495" s="1528" t="s">
        <v>2777</v>
      </c>
      <c r="D495" s="1536">
        <f t="shared" si="7"/>
        <v>2002.33</v>
      </c>
      <c r="E495" s="1535"/>
      <c r="F495" s="1536">
        <v>1724.56</v>
      </c>
      <c r="G495" s="1536">
        <v>2002.33</v>
      </c>
    </row>
    <row r="496" spans="1:7">
      <c r="A496" s="1526">
        <v>715</v>
      </c>
      <c r="B496" s="1523" t="s">
        <v>18874</v>
      </c>
      <c r="C496" s="1526" t="s">
        <v>2771</v>
      </c>
      <c r="D496" s="1534">
        <f t="shared" si="7"/>
        <v>23.79</v>
      </c>
      <c r="E496" s="1535"/>
      <c r="F496" s="1534">
        <v>23.79</v>
      </c>
      <c r="G496" s="1534">
        <v>23.79</v>
      </c>
    </row>
    <row r="497" spans="1:7">
      <c r="A497" s="1528">
        <v>716</v>
      </c>
      <c r="B497" s="1529" t="s">
        <v>18875</v>
      </c>
      <c r="C497" s="1528" t="s">
        <v>2771</v>
      </c>
      <c r="D497" s="1536">
        <f t="shared" si="7"/>
        <v>26.9</v>
      </c>
      <c r="E497" s="1535"/>
      <c r="F497" s="1536">
        <v>26.9</v>
      </c>
      <c r="G497" s="1536">
        <v>26.9</v>
      </c>
    </row>
    <row r="498" spans="1:7">
      <c r="A498" s="1526">
        <v>38783</v>
      </c>
      <c r="B498" s="1523" t="s">
        <v>18876</v>
      </c>
      <c r="C498" s="1526" t="s">
        <v>2771</v>
      </c>
      <c r="D498" s="1534">
        <f t="shared" si="7"/>
        <v>1.19</v>
      </c>
      <c r="E498" s="1535"/>
      <c r="F498" s="1534">
        <v>1.19</v>
      </c>
      <c r="G498" s="1534">
        <v>1.19</v>
      </c>
    </row>
    <row r="499" spans="1:7">
      <c r="A499" s="1528">
        <v>37593</v>
      </c>
      <c r="B499" s="1529" t="s">
        <v>18877</v>
      </c>
      <c r="C499" s="1528" t="s">
        <v>2771</v>
      </c>
      <c r="D499" s="1536">
        <f t="shared" si="7"/>
        <v>2.91</v>
      </c>
      <c r="E499" s="1535"/>
      <c r="F499" s="1536">
        <v>2.91</v>
      </c>
      <c r="G499" s="1536">
        <v>2.91</v>
      </c>
    </row>
    <row r="500" spans="1:7">
      <c r="A500" s="1526">
        <v>37594</v>
      </c>
      <c r="B500" s="1523" t="s">
        <v>18878</v>
      </c>
      <c r="C500" s="1526" t="s">
        <v>2771</v>
      </c>
      <c r="D500" s="1534">
        <f t="shared" si="7"/>
        <v>3.63</v>
      </c>
      <c r="E500" s="1535"/>
      <c r="F500" s="1534">
        <v>3.63</v>
      </c>
      <c r="G500" s="1534">
        <v>3.63</v>
      </c>
    </row>
    <row r="501" spans="1:7">
      <c r="A501" s="1528">
        <v>37592</v>
      </c>
      <c r="B501" s="1529" t="s">
        <v>18879</v>
      </c>
      <c r="C501" s="1528" t="s">
        <v>2771</v>
      </c>
      <c r="D501" s="1536">
        <f t="shared" si="7"/>
        <v>2.2999999999999998</v>
      </c>
      <c r="E501" s="1535"/>
      <c r="F501" s="1536">
        <v>2.2999999999999998</v>
      </c>
      <c r="G501" s="1536">
        <v>2.2999999999999998</v>
      </c>
    </row>
    <row r="502" spans="1:7">
      <c r="A502" s="1526">
        <v>7270</v>
      </c>
      <c r="B502" s="1523" t="s">
        <v>18880</v>
      </c>
      <c r="C502" s="1526" t="s">
        <v>2771</v>
      </c>
      <c r="D502" s="1534">
        <f t="shared" si="7"/>
        <v>1.02</v>
      </c>
      <c r="E502" s="1535"/>
      <c r="F502" s="1534">
        <v>1.02</v>
      </c>
      <c r="G502" s="1534">
        <v>1.02</v>
      </c>
    </row>
    <row r="503" spans="1:7">
      <c r="A503" s="1528">
        <v>7267</v>
      </c>
      <c r="B503" s="1529" t="s">
        <v>18881</v>
      </c>
      <c r="C503" s="1528" t="s">
        <v>2771</v>
      </c>
      <c r="D503" s="1536">
        <f t="shared" si="7"/>
        <v>0.8</v>
      </c>
      <c r="E503" s="1535"/>
      <c r="F503" s="1536">
        <v>0.8</v>
      </c>
      <c r="G503" s="1536">
        <v>0.8</v>
      </c>
    </row>
    <row r="504" spans="1:7">
      <c r="A504" s="1526">
        <v>7271</v>
      </c>
      <c r="B504" s="1523" t="s">
        <v>18882</v>
      </c>
      <c r="C504" s="1526" t="s">
        <v>2771</v>
      </c>
      <c r="D504" s="1534">
        <f t="shared" si="7"/>
        <v>0.88</v>
      </c>
      <c r="E504" s="1535"/>
      <c r="F504" s="1534">
        <v>0.88</v>
      </c>
      <c r="G504" s="1534">
        <v>0.88</v>
      </c>
    </row>
    <row r="505" spans="1:7">
      <c r="A505" s="1528">
        <v>7266</v>
      </c>
      <c r="B505" s="1529" t="s">
        <v>18883</v>
      </c>
      <c r="C505" s="1528" t="s">
        <v>2780</v>
      </c>
      <c r="D505" s="1536">
        <f t="shared" si="7"/>
        <v>888.4</v>
      </c>
      <c r="E505" s="1535"/>
      <c r="F505" s="1536">
        <v>888.4</v>
      </c>
      <c r="G505" s="1536">
        <v>888.4</v>
      </c>
    </row>
    <row r="506" spans="1:7">
      <c r="A506" s="1526">
        <v>7268</v>
      </c>
      <c r="B506" s="1523" t="s">
        <v>18884</v>
      </c>
      <c r="C506" s="1526" t="s">
        <v>2771</v>
      </c>
      <c r="D506" s="1534">
        <f t="shared" si="7"/>
        <v>1.23</v>
      </c>
      <c r="E506" s="1535"/>
      <c r="F506" s="1534">
        <v>1.23</v>
      </c>
      <c r="G506" s="1534">
        <v>1.23</v>
      </c>
    </row>
    <row r="507" spans="1:7">
      <c r="A507" s="1528">
        <v>34556</v>
      </c>
      <c r="B507" s="1529" t="s">
        <v>10261</v>
      </c>
      <c r="C507" s="1528" t="s">
        <v>2771</v>
      </c>
      <c r="D507" s="1536">
        <f t="shared" si="7"/>
        <v>4.18</v>
      </c>
      <c r="E507" s="1535"/>
      <c r="F507" s="1536">
        <v>4.18</v>
      </c>
      <c r="G507" s="1536">
        <v>4.18</v>
      </c>
    </row>
    <row r="508" spans="1:7">
      <c r="A508" s="1526">
        <v>37873</v>
      </c>
      <c r="B508" s="1523" t="s">
        <v>10262</v>
      </c>
      <c r="C508" s="1526" t="s">
        <v>2771</v>
      </c>
      <c r="D508" s="1534">
        <f t="shared" si="7"/>
        <v>4.26</v>
      </c>
      <c r="E508" s="1535"/>
      <c r="F508" s="1534">
        <v>4.26</v>
      </c>
      <c r="G508" s="1534">
        <v>4.26</v>
      </c>
    </row>
    <row r="509" spans="1:7">
      <c r="A509" s="1528">
        <v>34564</v>
      </c>
      <c r="B509" s="1529" t="s">
        <v>10263</v>
      </c>
      <c r="C509" s="1528" t="s">
        <v>2771</v>
      </c>
      <c r="D509" s="1536">
        <f t="shared" si="7"/>
        <v>4.46</v>
      </c>
      <c r="E509" s="1535"/>
      <c r="F509" s="1536">
        <v>4.46</v>
      </c>
      <c r="G509" s="1536">
        <v>4.46</v>
      </c>
    </row>
    <row r="510" spans="1:7">
      <c r="A510" s="1526">
        <v>34565</v>
      </c>
      <c r="B510" s="1523" t="s">
        <v>10264</v>
      </c>
      <c r="C510" s="1526" t="s">
        <v>2771</v>
      </c>
      <c r="D510" s="1534">
        <f t="shared" si="7"/>
        <v>4.72</v>
      </c>
      <c r="E510" s="1535"/>
      <c r="F510" s="1534">
        <v>4.72</v>
      </c>
      <c r="G510" s="1534">
        <v>4.72</v>
      </c>
    </row>
    <row r="511" spans="1:7">
      <c r="A511" s="1528">
        <v>38590</v>
      </c>
      <c r="B511" s="1529" t="s">
        <v>10265</v>
      </c>
      <c r="C511" s="1528" t="s">
        <v>2771</v>
      </c>
      <c r="D511" s="1536">
        <f t="shared" si="7"/>
        <v>3.48</v>
      </c>
      <c r="E511" s="1535"/>
      <c r="F511" s="1536">
        <v>3.48</v>
      </c>
      <c r="G511" s="1536">
        <v>3.48</v>
      </c>
    </row>
    <row r="512" spans="1:7">
      <c r="A512" s="1526">
        <v>34566</v>
      </c>
      <c r="B512" s="1523" t="s">
        <v>10266</v>
      </c>
      <c r="C512" s="1526" t="s">
        <v>2771</v>
      </c>
      <c r="D512" s="1534">
        <f t="shared" si="7"/>
        <v>3.66</v>
      </c>
      <c r="E512" s="1535"/>
      <c r="F512" s="1534">
        <v>3.66</v>
      </c>
      <c r="G512" s="1534">
        <v>3.66</v>
      </c>
    </row>
    <row r="513" spans="1:7">
      <c r="A513" s="1528">
        <v>34567</v>
      </c>
      <c r="B513" s="1529" t="s">
        <v>10267</v>
      </c>
      <c r="C513" s="1528" t="s">
        <v>2771</v>
      </c>
      <c r="D513" s="1536">
        <f t="shared" si="7"/>
        <v>3.88</v>
      </c>
      <c r="E513" s="1535"/>
      <c r="F513" s="1536">
        <v>3.88</v>
      </c>
      <c r="G513" s="1536">
        <v>3.88</v>
      </c>
    </row>
    <row r="514" spans="1:7">
      <c r="A514" s="1526">
        <v>38591</v>
      </c>
      <c r="B514" s="1523" t="s">
        <v>10268</v>
      </c>
      <c r="C514" s="1526" t="s">
        <v>2771</v>
      </c>
      <c r="D514" s="1534">
        <f t="shared" si="7"/>
        <v>3.52</v>
      </c>
      <c r="E514" s="1535"/>
      <c r="F514" s="1534">
        <v>3.52</v>
      </c>
      <c r="G514" s="1534">
        <v>3.52</v>
      </c>
    </row>
    <row r="515" spans="1:7">
      <c r="A515" s="1528">
        <v>34568</v>
      </c>
      <c r="B515" s="1529" t="s">
        <v>10269</v>
      </c>
      <c r="C515" s="1528" t="s">
        <v>2771</v>
      </c>
      <c r="D515" s="1536">
        <f t="shared" ref="D515:D578" si="8">IF($I$2=$G$1,G515,F515)</f>
        <v>4.59</v>
      </c>
      <c r="E515" s="1535"/>
      <c r="F515" s="1536">
        <v>4.59</v>
      </c>
      <c r="G515" s="1536">
        <v>4.59</v>
      </c>
    </row>
    <row r="516" spans="1:7">
      <c r="A516" s="1526">
        <v>34569</v>
      </c>
      <c r="B516" s="1523" t="s">
        <v>10270</v>
      </c>
      <c r="C516" s="1526" t="s">
        <v>2771</v>
      </c>
      <c r="D516" s="1534">
        <f t="shared" si="8"/>
        <v>4.72</v>
      </c>
      <c r="E516" s="1535"/>
      <c r="F516" s="1534">
        <v>4.72</v>
      </c>
      <c r="G516" s="1534">
        <v>4.72</v>
      </c>
    </row>
    <row r="517" spans="1:7">
      <c r="A517" s="1528">
        <v>34570</v>
      </c>
      <c r="B517" s="1529" t="s">
        <v>10271</v>
      </c>
      <c r="C517" s="1528" t="s">
        <v>2771</v>
      </c>
      <c r="D517" s="1536">
        <f t="shared" si="8"/>
        <v>5.12</v>
      </c>
      <c r="E517" s="1535"/>
      <c r="F517" s="1536">
        <v>5.12</v>
      </c>
      <c r="G517" s="1536">
        <v>5.12</v>
      </c>
    </row>
    <row r="518" spans="1:7">
      <c r="A518" s="1526">
        <v>25070</v>
      </c>
      <c r="B518" s="1523" t="s">
        <v>10272</v>
      </c>
      <c r="C518" s="1526" t="s">
        <v>2771</v>
      </c>
      <c r="D518" s="1534">
        <f t="shared" si="8"/>
        <v>3.85</v>
      </c>
      <c r="E518" s="1535"/>
      <c r="F518" s="1534">
        <v>3.85</v>
      </c>
      <c r="G518" s="1534">
        <v>3.85</v>
      </c>
    </row>
    <row r="519" spans="1:7">
      <c r="A519" s="1528">
        <v>34571</v>
      </c>
      <c r="B519" s="1529" t="s">
        <v>10273</v>
      </c>
      <c r="C519" s="1528" t="s">
        <v>2771</v>
      </c>
      <c r="D519" s="1536">
        <f t="shared" si="8"/>
        <v>3.89</v>
      </c>
      <c r="E519" s="1535"/>
      <c r="F519" s="1536">
        <v>3.89</v>
      </c>
      <c r="G519" s="1536">
        <v>3.89</v>
      </c>
    </row>
    <row r="520" spans="1:7">
      <c r="A520" s="1526">
        <v>34573</v>
      </c>
      <c r="B520" s="1523" t="s">
        <v>10274</v>
      </c>
      <c r="C520" s="1526" t="s">
        <v>2771</v>
      </c>
      <c r="D520" s="1534">
        <f t="shared" si="8"/>
        <v>4.09</v>
      </c>
      <c r="E520" s="1535"/>
      <c r="F520" s="1534">
        <v>4.09</v>
      </c>
      <c r="G520" s="1534">
        <v>4.09</v>
      </c>
    </row>
    <row r="521" spans="1:7">
      <c r="A521" s="1528">
        <v>37107</v>
      </c>
      <c r="B521" s="1529" t="s">
        <v>10275</v>
      </c>
      <c r="C521" s="1528" t="s">
        <v>2771</v>
      </c>
      <c r="D521" s="1536">
        <f t="shared" si="8"/>
        <v>5.4</v>
      </c>
      <c r="E521" s="1535"/>
      <c r="F521" s="1536">
        <v>5.4</v>
      </c>
      <c r="G521" s="1536">
        <v>5.4</v>
      </c>
    </row>
    <row r="522" spans="1:7">
      <c r="A522" s="1526">
        <v>34576</v>
      </c>
      <c r="B522" s="1523" t="s">
        <v>10276</v>
      </c>
      <c r="C522" s="1526" t="s">
        <v>2771</v>
      </c>
      <c r="D522" s="1534">
        <f t="shared" si="8"/>
        <v>5.96</v>
      </c>
      <c r="E522" s="1535"/>
      <c r="F522" s="1534">
        <v>5.96</v>
      </c>
      <c r="G522" s="1534">
        <v>5.96</v>
      </c>
    </row>
    <row r="523" spans="1:7">
      <c r="A523" s="1528">
        <v>34577</v>
      </c>
      <c r="B523" s="1529" t="s">
        <v>10277</v>
      </c>
      <c r="C523" s="1528" t="s">
        <v>2771</v>
      </c>
      <c r="D523" s="1536">
        <f t="shared" si="8"/>
        <v>6.22</v>
      </c>
      <c r="E523" s="1535"/>
      <c r="F523" s="1536">
        <v>6.22</v>
      </c>
      <c r="G523" s="1536">
        <v>6.22</v>
      </c>
    </row>
    <row r="524" spans="1:7">
      <c r="A524" s="1526">
        <v>34578</v>
      </c>
      <c r="B524" s="1523" t="s">
        <v>10278</v>
      </c>
      <c r="C524" s="1526" t="s">
        <v>2771</v>
      </c>
      <c r="D524" s="1534">
        <f t="shared" si="8"/>
        <v>6.75</v>
      </c>
      <c r="E524" s="1535"/>
      <c r="F524" s="1534">
        <v>6.75</v>
      </c>
      <c r="G524" s="1534">
        <v>6.75</v>
      </c>
    </row>
    <row r="525" spans="1:7">
      <c r="A525" s="1528">
        <v>34579</v>
      </c>
      <c r="B525" s="1529" t="s">
        <v>10279</v>
      </c>
      <c r="C525" s="1528" t="s">
        <v>2771</v>
      </c>
      <c r="D525" s="1536">
        <f t="shared" si="8"/>
        <v>7.2</v>
      </c>
      <c r="E525" s="1535"/>
      <c r="F525" s="1536">
        <v>7.2</v>
      </c>
      <c r="G525" s="1536">
        <v>7.2</v>
      </c>
    </row>
    <row r="526" spans="1:7">
      <c r="A526" s="1526">
        <v>25067</v>
      </c>
      <c r="B526" s="1523" t="s">
        <v>10280</v>
      </c>
      <c r="C526" s="1526" t="s">
        <v>2771</v>
      </c>
      <c r="D526" s="1534">
        <f t="shared" si="8"/>
        <v>4.82</v>
      </c>
      <c r="E526" s="1535"/>
      <c r="F526" s="1534">
        <v>4.82</v>
      </c>
      <c r="G526" s="1534">
        <v>4.82</v>
      </c>
    </row>
    <row r="527" spans="1:7">
      <c r="A527" s="1528">
        <v>34580</v>
      </c>
      <c r="B527" s="1529" t="s">
        <v>10281</v>
      </c>
      <c r="C527" s="1528" t="s">
        <v>2771</v>
      </c>
      <c r="D527" s="1536">
        <f t="shared" si="8"/>
        <v>5.38</v>
      </c>
      <c r="E527" s="1535"/>
      <c r="F527" s="1536">
        <v>5.38</v>
      </c>
      <c r="G527" s="1536">
        <v>5.38</v>
      </c>
    </row>
    <row r="528" spans="1:7">
      <c r="A528" s="1526">
        <v>25071</v>
      </c>
      <c r="B528" s="1523" t="s">
        <v>10282</v>
      </c>
      <c r="C528" s="1526" t="s">
        <v>2771</v>
      </c>
      <c r="D528" s="1534">
        <f t="shared" si="8"/>
        <v>2.68</v>
      </c>
      <c r="E528" s="1535"/>
      <c r="F528" s="1534">
        <v>2.68</v>
      </c>
      <c r="G528" s="1534">
        <v>2.68</v>
      </c>
    </row>
    <row r="529" spans="1:7">
      <c r="A529" s="1528">
        <v>38395</v>
      </c>
      <c r="B529" s="1529" t="s">
        <v>4682</v>
      </c>
      <c r="C529" s="1528" t="s">
        <v>2771</v>
      </c>
      <c r="D529" s="1536">
        <f t="shared" si="8"/>
        <v>8.36</v>
      </c>
      <c r="E529" s="1535"/>
      <c r="F529" s="1536">
        <v>8.36</v>
      </c>
      <c r="G529" s="1536">
        <v>8.36</v>
      </c>
    </row>
    <row r="530" spans="1:7">
      <c r="A530" s="1526">
        <v>34583</v>
      </c>
      <c r="B530" s="1523" t="s">
        <v>15832</v>
      </c>
      <c r="C530" s="1526" t="s">
        <v>2773</v>
      </c>
      <c r="D530" s="1534">
        <f t="shared" si="8"/>
        <v>57.86</v>
      </c>
      <c r="E530" s="1535"/>
      <c r="F530" s="1534">
        <v>57.86</v>
      </c>
      <c r="G530" s="1534">
        <v>57.86</v>
      </c>
    </row>
    <row r="531" spans="1:7">
      <c r="A531" s="1528">
        <v>34584</v>
      </c>
      <c r="B531" s="1529" t="s">
        <v>15833</v>
      </c>
      <c r="C531" s="1528" t="s">
        <v>2773</v>
      </c>
      <c r="D531" s="1536">
        <f t="shared" si="8"/>
        <v>42.43</v>
      </c>
      <c r="E531" s="1535"/>
      <c r="F531" s="1536">
        <v>42.43</v>
      </c>
      <c r="G531" s="1536">
        <v>42.43</v>
      </c>
    </row>
    <row r="532" spans="1:7" ht="30">
      <c r="A532" s="1526">
        <v>709</v>
      </c>
      <c r="B532" s="1523" t="s">
        <v>4683</v>
      </c>
      <c r="C532" s="1526" t="s">
        <v>2773</v>
      </c>
      <c r="D532" s="1534">
        <f t="shared" si="8"/>
        <v>813.39</v>
      </c>
      <c r="E532" s="1535"/>
      <c r="F532" s="1534">
        <v>813.39</v>
      </c>
      <c r="G532" s="1534">
        <v>813.39</v>
      </c>
    </row>
    <row r="533" spans="1:7">
      <c r="A533" s="1528">
        <v>34599</v>
      </c>
      <c r="B533" s="1529" t="s">
        <v>10283</v>
      </c>
      <c r="C533" s="1528" t="s">
        <v>2771</v>
      </c>
      <c r="D533" s="1536">
        <f t="shared" si="8"/>
        <v>2.75</v>
      </c>
      <c r="E533" s="1535"/>
      <c r="F533" s="1536">
        <v>2.75</v>
      </c>
      <c r="G533" s="1536">
        <v>2.75</v>
      </c>
    </row>
    <row r="534" spans="1:7">
      <c r="A534" s="1526">
        <v>34592</v>
      </c>
      <c r="B534" s="1523" t="s">
        <v>10284</v>
      </c>
      <c r="C534" s="1526" t="s">
        <v>2771</v>
      </c>
      <c r="D534" s="1534">
        <f t="shared" si="8"/>
        <v>3.06</v>
      </c>
      <c r="E534" s="1535"/>
      <c r="F534" s="1534">
        <v>3.06</v>
      </c>
      <c r="G534" s="1534">
        <v>3.06</v>
      </c>
    </row>
    <row r="535" spans="1:7">
      <c r="A535" s="1528">
        <v>37103</v>
      </c>
      <c r="B535" s="1529" t="s">
        <v>10285</v>
      </c>
      <c r="C535" s="1528" t="s">
        <v>2771</v>
      </c>
      <c r="D535" s="1536">
        <f t="shared" si="8"/>
        <v>3.5</v>
      </c>
      <c r="E535" s="1535"/>
      <c r="F535" s="1536">
        <v>3.5</v>
      </c>
      <c r="G535" s="1536">
        <v>3.5</v>
      </c>
    </row>
    <row r="536" spans="1:7">
      <c r="A536" s="1526">
        <v>34555</v>
      </c>
      <c r="B536" s="1523" t="s">
        <v>10286</v>
      </c>
      <c r="C536" s="1526" t="s">
        <v>2771</v>
      </c>
      <c r="D536" s="1534">
        <f t="shared" si="8"/>
        <v>4.45</v>
      </c>
      <c r="E536" s="1535"/>
      <c r="F536" s="1534">
        <v>4.45</v>
      </c>
      <c r="G536" s="1534">
        <v>4.45</v>
      </c>
    </row>
    <row r="537" spans="1:7">
      <c r="A537" s="1528">
        <v>674</v>
      </c>
      <c r="B537" s="1529" t="s">
        <v>10287</v>
      </c>
      <c r="C537" s="1528" t="s">
        <v>2773</v>
      </c>
      <c r="D537" s="1536">
        <f t="shared" si="8"/>
        <v>72.680000000000007</v>
      </c>
      <c r="E537" s="1535"/>
      <c r="F537" s="1536">
        <v>72.680000000000007</v>
      </c>
      <c r="G537" s="1536">
        <v>72.680000000000007</v>
      </c>
    </row>
    <row r="538" spans="1:7">
      <c r="A538" s="1526">
        <v>34600</v>
      </c>
      <c r="B538" s="1523" t="s">
        <v>10288</v>
      </c>
      <c r="C538" s="1526" t="s">
        <v>2773</v>
      </c>
      <c r="D538" s="1534">
        <f t="shared" si="8"/>
        <v>106.76</v>
      </c>
      <c r="E538" s="1535"/>
      <c r="F538" s="1534">
        <v>106.76</v>
      </c>
      <c r="G538" s="1534">
        <v>106.76</v>
      </c>
    </row>
    <row r="539" spans="1:7">
      <c r="A539" s="1528">
        <v>652</v>
      </c>
      <c r="B539" s="1529" t="s">
        <v>10289</v>
      </c>
      <c r="C539" s="1528" t="s">
        <v>2773</v>
      </c>
      <c r="D539" s="1536">
        <f t="shared" si="8"/>
        <v>163.54</v>
      </c>
      <c r="E539" s="1535"/>
      <c r="F539" s="1536">
        <v>163.54</v>
      </c>
      <c r="G539" s="1536">
        <v>163.54</v>
      </c>
    </row>
    <row r="540" spans="1:7">
      <c r="A540" s="1526">
        <v>651</v>
      </c>
      <c r="B540" s="1523" t="s">
        <v>10290</v>
      </c>
      <c r="C540" s="1526" t="s">
        <v>2771</v>
      </c>
      <c r="D540" s="1534">
        <f t="shared" si="8"/>
        <v>3.37</v>
      </c>
      <c r="E540" s="1535"/>
      <c r="F540" s="1534">
        <v>3.37</v>
      </c>
      <c r="G540" s="1534">
        <v>3.37</v>
      </c>
    </row>
    <row r="541" spans="1:7">
      <c r="A541" s="1528">
        <v>654</v>
      </c>
      <c r="B541" s="1529" t="s">
        <v>10291</v>
      </c>
      <c r="C541" s="1528" t="s">
        <v>2771</v>
      </c>
      <c r="D541" s="1536">
        <f t="shared" si="8"/>
        <v>4.18</v>
      </c>
      <c r="E541" s="1535"/>
      <c r="F541" s="1536">
        <v>4.18</v>
      </c>
      <c r="G541" s="1536">
        <v>4.18</v>
      </c>
    </row>
    <row r="542" spans="1:7">
      <c r="A542" s="1526">
        <v>650</v>
      </c>
      <c r="B542" s="1523" t="s">
        <v>10292</v>
      </c>
      <c r="C542" s="1526" t="s">
        <v>2771</v>
      </c>
      <c r="D542" s="1534">
        <f t="shared" si="8"/>
        <v>2.7</v>
      </c>
      <c r="E542" s="1535"/>
      <c r="F542" s="1534">
        <v>2.7</v>
      </c>
      <c r="G542" s="1534">
        <v>2.7</v>
      </c>
    </row>
    <row r="543" spans="1:7">
      <c r="A543" s="1528">
        <v>718</v>
      </c>
      <c r="B543" s="1529" t="s">
        <v>18885</v>
      </c>
      <c r="C543" s="1528" t="s">
        <v>2771</v>
      </c>
      <c r="D543" s="1536">
        <f t="shared" si="8"/>
        <v>23.51</v>
      </c>
      <c r="E543" s="1535"/>
      <c r="F543" s="1536">
        <v>23.51</v>
      </c>
      <c r="G543" s="1536">
        <v>23.51</v>
      </c>
    </row>
    <row r="544" spans="1:7">
      <c r="A544" s="1526">
        <v>11981</v>
      </c>
      <c r="B544" s="1523" t="s">
        <v>18886</v>
      </c>
      <c r="C544" s="1526" t="s">
        <v>2771</v>
      </c>
      <c r="D544" s="1534">
        <f t="shared" si="8"/>
        <v>22.83</v>
      </c>
      <c r="E544" s="1535"/>
      <c r="F544" s="1534">
        <v>22.83</v>
      </c>
      <c r="G544" s="1534">
        <v>22.83</v>
      </c>
    </row>
    <row r="545" spans="1:7">
      <c r="A545" s="1528">
        <v>34586</v>
      </c>
      <c r="B545" s="1529" t="s">
        <v>4684</v>
      </c>
      <c r="C545" s="1528" t="s">
        <v>2771</v>
      </c>
      <c r="D545" s="1536">
        <f t="shared" si="8"/>
        <v>2.4900000000000002</v>
      </c>
      <c r="E545" s="1535"/>
      <c r="F545" s="1536">
        <v>2.4900000000000002</v>
      </c>
      <c r="G545" s="1536">
        <v>2.4900000000000002</v>
      </c>
    </row>
    <row r="546" spans="1:7">
      <c r="A546" s="1526">
        <v>38603</v>
      </c>
      <c r="B546" s="1523" t="s">
        <v>4685</v>
      </c>
      <c r="C546" s="1526" t="s">
        <v>2771</v>
      </c>
      <c r="D546" s="1534">
        <f t="shared" si="8"/>
        <v>3.02</v>
      </c>
      <c r="E546" s="1535"/>
      <c r="F546" s="1534">
        <v>3.02</v>
      </c>
      <c r="G546" s="1534">
        <v>3.02</v>
      </c>
    </row>
    <row r="547" spans="1:7">
      <c r="A547" s="1528">
        <v>34588</v>
      </c>
      <c r="B547" s="1529" t="s">
        <v>4686</v>
      </c>
      <c r="C547" s="1528" t="s">
        <v>2771</v>
      </c>
      <c r="D547" s="1536">
        <f t="shared" si="8"/>
        <v>3.25</v>
      </c>
      <c r="E547" s="1535"/>
      <c r="F547" s="1536">
        <v>3.25</v>
      </c>
      <c r="G547" s="1536">
        <v>3.25</v>
      </c>
    </row>
    <row r="548" spans="1:7">
      <c r="A548" s="1526">
        <v>34590</v>
      </c>
      <c r="B548" s="1523" t="s">
        <v>4687</v>
      </c>
      <c r="C548" s="1526" t="s">
        <v>2771</v>
      </c>
      <c r="D548" s="1534">
        <f t="shared" si="8"/>
        <v>2.97</v>
      </c>
      <c r="E548" s="1535"/>
      <c r="F548" s="1534">
        <v>2.97</v>
      </c>
      <c r="G548" s="1534">
        <v>2.97</v>
      </c>
    </row>
    <row r="549" spans="1:7">
      <c r="A549" s="1528">
        <v>34591</v>
      </c>
      <c r="B549" s="1529" t="s">
        <v>4688</v>
      </c>
      <c r="C549" s="1528" t="s">
        <v>2771</v>
      </c>
      <c r="D549" s="1536">
        <f t="shared" si="8"/>
        <v>4.03</v>
      </c>
      <c r="E549" s="1535"/>
      <c r="F549" s="1536">
        <v>4.03</v>
      </c>
      <c r="G549" s="1536">
        <v>4.03</v>
      </c>
    </row>
    <row r="550" spans="1:7">
      <c r="A550" s="1526">
        <v>41372</v>
      </c>
      <c r="B550" s="1523" t="s">
        <v>10293</v>
      </c>
      <c r="C550" s="1526" t="s">
        <v>2773</v>
      </c>
      <c r="D550" s="1534">
        <f t="shared" si="8"/>
        <v>102</v>
      </c>
      <c r="E550" s="1535"/>
      <c r="F550" s="1534">
        <v>102</v>
      </c>
      <c r="G550" s="1534">
        <v>102</v>
      </c>
    </row>
    <row r="551" spans="1:7">
      <c r="A551" s="1528">
        <v>41371</v>
      </c>
      <c r="B551" s="1529" t="s">
        <v>10294</v>
      </c>
      <c r="C551" s="1528" t="s">
        <v>2773</v>
      </c>
      <c r="D551" s="1536">
        <f t="shared" si="8"/>
        <v>60.29</v>
      </c>
      <c r="E551" s="1535"/>
      <c r="F551" s="1536">
        <v>60.29</v>
      </c>
      <c r="G551" s="1536">
        <v>60.29</v>
      </c>
    </row>
    <row r="552" spans="1:7" ht="30">
      <c r="A552" s="1526">
        <v>40517</v>
      </c>
      <c r="B552" s="1523" t="s">
        <v>9807</v>
      </c>
      <c r="C552" s="1526" t="s">
        <v>2773</v>
      </c>
      <c r="D552" s="1534">
        <f t="shared" si="8"/>
        <v>57.64</v>
      </c>
      <c r="E552" s="1535"/>
      <c r="F552" s="1534">
        <v>57.64</v>
      </c>
      <c r="G552" s="1534">
        <v>57.64</v>
      </c>
    </row>
    <row r="553" spans="1:7" ht="30">
      <c r="A553" s="1528">
        <v>40515</v>
      </c>
      <c r="B553" s="1529" t="s">
        <v>9808</v>
      </c>
      <c r="C553" s="1528" t="s">
        <v>2773</v>
      </c>
      <c r="D553" s="1536">
        <f t="shared" si="8"/>
        <v>129.69</v>
      </c>
      <c r="E553" s="1535"/>
      <c r="F553" s="1536">
        <v>129.69</v>
      </c>
      <c r="G553" s="1536">
        <v>129.69</v>
      </c>
    </row>
    <row r="554" spans="1:7" ht="45">
      <c r="A554" s="1526">
        <v>40529</v>
      </c>
      <c r="B554" s="1523" t="s">
        <v>4689</v>
      </c>
      <c r="C554" s="1526" t="s">
        <v>2773</v>
      </c>
      <c r="D554" s="1534">
        <f t="shared" si="8"/>
        <v>82.86</v>
      </c>
      <c r="E554" s="1535"/>
      <c r="F554" s="1534">
        <v>82.86</v>
      </c>
      <c r="G554" s="1534">
        <v>82.86</v>
      </c>
    </row>
    <row r="555" spans="1:7" ht="45">
      <c r="A555" s="1528">
        <v>36170</v>
      </c>
      <c r="B555" s="1529" t="s">
        <v>4690</v>
      </c>
      <c r="C555" s="1528" t="s">
        <v>2773</v>
      </c>
      <c r="D555" s="1536">
        <f t="shared" si="8"/>
        <v>68.75</v>
      </c>
      <c r="E555" s="1535"/>
      <c r="F555" s="1536">
        <v>68.75</v>
      </c>
      <c r="G555" s="1536">
        <v>68.75</v>
      </c>
    </row>
    <row r="556" spans="1:7" ht="45">
      <c r="A556" s="1526">
        <v>40524</v>
      </c>
      <c r="B556" s="1523" t="s">
        <v>4691</v>
      </c>
      <c r="C556" s="1526" t="s">
        <v>2773</v>
      </c>
      <c r="D556" s="1534">
        <f t="shared" si="8"/>
        <v>81.06</v>
      </c>
      <c r="E556" s="1535"/>
      <c r="F556" s="1534">
        <v>81.06</v>
      </c>
      <c r="G556" s="1534">
        <v>81.06</v>
      </c>
    </row>
    <row r="557" spans="1:7" ht="45">
      <c r="A557" s="1528">
        <v>36156</v>
      </c>
      <c r="B557" s="1529" t="s">
        <v>4692</v>
      </c>
      <c r="C557" s="1528" t="s">
        <v>2773</v>
      </c>
      <c r="D557" s="1536">
        <f t="shared" si="8"/>
        <v>63.04</v>
      </c>
      <c r="E557" s="1535"/>
      <c r="F557" s="1536">
        <v>63.04</v>
      </c>
      <c r="G557" s="1536">
        <v>63.04</v>
      </c>
    </row>
    <row r="558" spans="1:7" ht="45">
      <c r="A558" s="1526">
        <v>36155</v>
      </c>
      <c r="B558" s="1523" t="s">
        <v>4693</v>
      </c>
      <c r="C558" s="1526" t="s">
        <v>2773</v>
      </c>
      <c r="D558" s="1534">
        <f t="shared" si="8"/>
        <v>54.42</v>
      </c>
      <c r="E558" s="1535"/>
      <c r="F558" s="1534">
        <v>54.42</v>
      </c>
      <c r="G558" s="1534">
        <v>54.42</v>
      </c>
    </row>
    <row r="559" spans="1:7" ht="45">
      <c r="A559" s="1528">
        <v>36154</v>
      </c>
      <c r="B559" s="1529" t="s">
        <v>4694</v>
      </c>
      <c r="C559" s="1528" t="s">
        <v>2773</v>
      </c>
      <c r="D559" s="1536">
        <f t="shared" si="8"/>
        <v>75.650000000000006</v>
      </c>
      <c r="E559" s="1535"/>
      <c r="F559" s="1536">
        <v>75.650000000000006</v>
      </c>
      <c r="G559" s="1536">
        <v>75.650000000000006</v>
      </c>
    </row>
    <row r="560" spans="1:7" ht="30">
      <c r="A560" s="1526">
        <v>695</v>
      </c>
      <c r="B560" s="1523" t="s">
        <v>4695</v>
      </c>
      <c r="C560" s="1526" t="s">
        <v>2773</v>
      </c>
      <c r="D560" s="1534">
        <f t="shared" si="8"/>
        <v>55.57</v>
      </c>
      <c r="E560" s="1535"/>
      <c r="F560" s="1534">
        <v>55.57</v>
      </c>
      <c r="G560" s="1534">
        <v>55.57</v>
      </c>
    </row>
    <row r="561" spans="1:7" ht="30">
      <c r="A561" s="1528">
        <v>679</v>
      </c>
      <c r="B561" s="1529" t="s">
        <v>9809</v>
      </c>
      <c r="C561" s="1528" t="s">
        <v>2773</v>
      </c>
      <c r="D561" s="1536">
        <f t="shared" si="8"/>
        <v>82.86</v>
      </c>
      <c r="E561" s="1535"/>
      <c r="F561" s="1536">
        <v>82.86</v>
      </c>
      <c r="G561" s="1536">
        <v>82.86</v>
      </c>
    </row>
    <row r="562" spans="1:7" ht="30">
      <c r="A562" s="1526">
        <v>711</v>
      </c>
      <c r="B562" s="1523" t="s">
        <v>9810</v>
      </c>
      <c r="C562" s="1526" t="s">
        <v>2773</v>
      </c>
      <c r="D562" s="1534">
        <f t="shared" si="8"/>
        <v>54.81</v>
      </c>
      <c r="E562" s="1535"/>
      <c r="F562" s="1534">
        <v>54.81</v>
      </c>
      <c r="G562" s="1534">
        <v>54.81</v>
      </c>
    </row>
    <row r="563" spans="1:7" ht="30">
      <c r="A563" s="1528">
        <v>712</v>
      </c>
      <c r="B563" s="1529" t="s">
        <v>9811</v>
      </c>
      <c r="C563" s="1528" t="s">
        <v>2773</v>
      </c>
      <c r="D563" s="1536">
        <f t="shared" si="8"/>
        <v>69.040000000000006</v>
      </c>
      <c r="E563" s="1535"/>
      <c r="F563" s="1536">
        <v>69.040000000000006</v>
      </c>
      <c r="G563" s="1536">
        <v>69.040000000000006</v>
      </c>
    </row>
    <row r="564" spans="1:7">
      <c r="A564" s="1526">
        <v>12614</v>
      </c>
      <c r="B564" s="1523" t="s">
        <v>4696</v>
      </c>
      <c r="C564" s="1526" t="s">
        <v>2771</v>
      </c>
      <c r="D564" s="1534">
        <f t="shared" si="8"/>
        <v>18.559999999999999</v>
      </c>
      <c r="E564" s="1535"/>
      <c r="F564" s="1534">
        <v>18.559999999999999</v>
      </c>
      <c r="G564" s="1534">
        <v>18.559999999999999</v>
      </c>
    </row>
    <row r="565" spans="1:7">
      <c r="A565" s="1528">
        <v>6140</v>
      </c>
      <c r="B565" s="1529" t="s">
        <v>4697</v>
      </c>
      <c r="C565" s="1528" t="s">
        <v>2771</v>
      </c>
      <c r="D565" s="1536">
        <f t="shared" si="8"/>
        <v>3.48</v>
      </c>
      <c r="E565" s="1535"/>
      <c r="F565" s="1536">
        <v>3.48</v>
      </c>
      <c r="G565" s="1536">
        <v>3.48</v>
      </c>
    </row>
    <row r="566" spans="1:7">
      <c r="A566" s="1526">
        <v>38399</v>
      </c>
      <c r="B566" s="1523" t="s">
        <v>4698</v>
      </c>
      <c r="C566" s="1526" t="s">
        <v>2771</v>
      </c>
      <c r="D566" s="1534">
        <f t="shared" si="8"/>
        <v>229.16</v>
      </c>
      <c r="E566" s="1535"/>
      <c r="F566" s="1534">
        <v>229.16</v>
      </c>
      <c r="G566" s="1534">
        <v>229.16</v>
      </c>
    </row>
    <row r="567" spans="1:7" ht="30">
      <c r="A567" s="1528">
        <v>735</v>
      </c>
      <c r="B567" s="1529" t="s">
        <v>4699</v>
      </c>
      <c r="C567" s="1528" t="s">
        <v>2771</v>
      </c>
      <c r="D567" s="1536">
        <f t="shared" si="8"/>
        <v>2203.46</v>
      </c>
      <c r="E567" s="1535"/>
      <c r="F567" s="1536">
        <v>2203.46</v>
      </c>
      <c r="G567" s="1536">
        <v>2203.46</v>
      </c>
    </row>
    <row r="568" spans="1:7" ht="30">
      <c r="A568" s="1526">
        <v>736</v>
      </c>
      <c r="B568" s="1523" t="s">
        <v>4700</v>
      </c>
      <c r="C568" s="1526" t="s">
        <v>2771</v>
      </c>
      <c r="D568" s="1534">
        <f t="shared" si="8"/>
        <v>1852.71</v>
      </c>
      <c r="E568" s="1535"/>
      <c r="F568" s="1534">
        <v>1852.71</v>
      </c>
      <c r="G568" s="1534">
        <v>1852.71</v>
      </c>
    </row>
    <row r="569" spans="1:7" ht="30">
      <c r="A569" s="1528">
        <v>729</v>
      </c>
      <c r="B569" s="1529" t="s">
        <v>4701</v>
      </c>
      <c r="C569" s="1528" t="s">
        <v>2771</v>
      </c>
      <c r="D569" s="1536">
        <f t="shared" si="8"/>
        <v>755</v>
      </c>
      <c r="E569" s="1535"/>
      <c r="F569" s="1536">
        <v>755</v>
      </c>
      <c r="G569" s="1536">
        <v>755</v>
      </c>
    </row>
    <row r="570" spans="1:7" ht="30">
      <c r="A570" s="1526">
        <v>39925</v>
      </c>
      <c r="B570" s="1523" t="s">
        <v>4702</v>
      </c>
      <c r="C570" s="1526" t="s">
        <v>2771</v>
      </c>
      <c r="D570" s="1534">
        <f t="shared" si="8"/>
        <v>10909.68</v>
      </c>
      <c r="E570" s="1535"/>
      <c r="F570" s="1534">
        <v>10909.68</v>
      </c>
      <c r="G570" s="1534">
        <v>10909.68</v>
      </c>
    </row>
    <row r="571" spans="1:7" ht="30">
      <c r="A571" s="1528">
        <v>731</v>
      </c>
      <c r="B571" s="1529" t="s">
        <v>4703</v>
      </c>
      <c r="C571" s="1528" t="s">
        <v>2771</v>
      </c>
      <c r="D571" s="1536">
        <f t="shared" si="8"/>
        <v>734.8</v>
      </c>
      <c r="E571" s="1535"/>
      <c r="F571" s="1536">
        <v>734.8</v>
      </c>
      <c r="G571" s="1536">
        <v>734.8</v>
      </c>
    </row>
    <row r="572" spans="1:7" ht="30">
      <c r="A572" s="1526">
        <v>10575</v>
      </c>
      <c r="B572" s="1523" t="s">
        <v>4704</v>
      </c>
      <c r="C572" s="1526" t="s">
        <v>2771</v>
      </c>
      <c r="D572" s="1534">
        <f t="shared" si="8"/>
        <v>1146.71</v>
      </c>
      <c r="E572" s="1535"/>
      <c r="F572" s="1534">
        <v>1146.71</v>
      </c>
      <c r="G572" s="1534">
        <v>1146.71</v>
      </c>
    </row>
    <row r="573" spans="1:7" ht="30">
      <c r="A573" s="1528">
        <v>733</v>
      </c>
      <c r="B573" s="1529" t="s">
        <v>4705</v>
      </c>
      <c r="C573" s="1528" t="s">
        <v>2771</v>
      </c>
      <c r="D573" s="1536">
        <f t="shared" si="8"/>
        <v>1255.51</v>
      </c>
      <c r="E573" s="1535"/>
      <c r="F573" s="1536">
        <v>1255.51</v>
      </c>
      <c r="G573" s="1536">
        <v>1255.51</v>
      </c>
    </row>
    <row r="574" spans="1:7" ht="30">
      <c r="A574" s="1526">
        <v>732</v>
      </c>
      <c r="B574" s="1523" t="s">
        <v>4706</v>
      </c>
      <c r="C574" s="1526" t="s">
        <v>2771</v>
      </c>
      <c r="D574" s="1534">
        <f t="shared" si="8"/>
        <v>1238.6300000000001</v>
      </c>
      <c r="E574" s="1535"/>
      <c r="F574" s="1534">
        <v>1238.6300000000001</v>
      </c>
      <c r="G574" s="1534">
        <v>1238.6300000000001</v>
      </c>
    </row>
    <row r="575" spans="1:7" ht="30">
      <c r="A575" s="1528">
        <v>737</v>
      </c>
      <c r="B575" s="1529" t="s">
        <v>4707</v>
      </c>
      <c r="C575" s="1528" t="s">
        <v>2771</v>
      </c>
      <c r="D575" s="1536">
        <f t="shared" si="8"/>
        <v>6945.87</v>
      </c>
      <c r="E575" s="1535"/>
      <c r="F575" s="1536">
        <v>6945.87</v>
      </c>
      <c r="G575" s="1536">
        <v>6945.87</v>
      </c>
    </row>
    <row r="576" spans="1:7" ht="30">
      <c r="A576" s="1526">
        <v>738</v>
      </c>
      <c r="B576" s="1523" t="s">
        <v>4708</v>
      </c>
      <c r="C576" s="1526" t="s">
        <v>2771</v>
      </c>
      <c r="D576" s="1534">
        <f t="shared" si="8"/>
        <v>3220.75</v>
      </c>
      <c r="E576" s="1535"/>
      <c r="F576" s="1534">
        <v>3220.75</v>
      </c>
      <c r="G576" s="1534">
        <v>3220.75</v>
      </c>
    </row>
    <row r="577" spans="1:7" ht="30">
      <c r="A577" s="1528">
        <v>740</v>
      </c>
      <c r="B577" s="1529" t="s">
        <v>4709</v>
      </c>
      <c r="C577" s="1528" t="s">
        <v>2771</v>
      </c>
      <c r="D577" s="1536">
        <f t="shared" si="8"/>
        <v>6534.24</v>
      </c>
      <c r="E577" s="1535"/>
      <c r="F577" s="1536">
        <v>6534.24</v>
      </c>
      <c r="G577" s="1536">
        <v>6534.24</v>
      </c>
    </row>
    <row r="578" spans="1:7" ht="30">
      <c r="A578" s="1526">
        <v>734</v>
      </c>
      <c r="B578" s="1523" t="s">
        <v>4710</v>
      </c>
      <c r="C578" s="1526" t="s">
        <v>2771</v>
      </c>
      <c r="D578" s="1534">
        <f t="shared" si="8"/>
        <v>1327.81</v>
      </c>
      <c r="E578" s="1535"/>
      <c r="F578" s="1534">
        <v>1327.81</v>
      </c>
      <c r="G578" s="1534">
        <v>1327.81</v>
      </c>
    </row>
    <row r="579" spans="1:7">
      <c r="A579" s="1528">
        <v>39008</v>
      </c>
      <c r="B579" s="1529" t="s">
        <v>4711</v>
      </c>
      <c r="C579" s="1528" t="s">
        <v>2771</v>
      </c>
      <c r="D579" s="1536">
        <f t="shared" ref="D579:D642" si="9">IF($I$2=$G$1,G579,F579)</f>
        <v>63023.87</v>
      </c>
      <c r="E579" s="1535"/>
      <c r="F579" s="1536">
        <v>63023.87</v>
      </c>
      <c r="G579" s="1536">
        <v>63023.87</v>
      </c>
    </row>
    <row r="580" spans="1:7">
      <c r="A580" s="1526">
        <v>39009</v>
      </c>
      <c r="B580" s="1523" t="s">
        <v>4712</v>
      </c>
      <c r="C580" s="1526" t="s">
        <v>2771</v>
      </c>
      <c r="D580" s="1534">
        <f t="shared" si="9"/>
        <v>67522.27</v>
      </c>
      <c r="E580" s="1535"/>
      <c r="F580" s="1534">
        <v>67522.27</v>
      </c>
      <c r="G580" s="1534">
        <v>67522.27</v>
      </c>
    </row>
    <row r="581" spans="1:7" ht="30">
      <c r="A581" s="1528">
        <v>10587</v>
      </c>
      <c r="B581" s="1529" t="s">
        <v>4713</v>
      </c>
      <c r="C581" s="1528" t="s">
        <v>2771</v>
      </c>
      <c r="D581" s="1536">
        <f t="shared" si="9"/>
        <v>3108.65</v>
      </c>
      <c r="E581" s="1535"/>
      <c r="F581" s="1536">
        <v>3108.65</v>
      </c>
      <c r="G581" s="1536">
        <v>3108.65</v>
      </c>
    </row>
    <row r="582" spans="1:7" ht="30">
      <c r="A582" s="1526">
        <v>759</v>
      </c>
      <c r="B582" s="1523" t="s">
        <v>4714</v>
      </c>
      <c r="C582" s="1526" t="s">
        <v>2771</v>
      </c>
      <c r="D582" s="1534">
        <f t="shared" si="9"/>
        <v>4469.62</v>
      </c>
      <c r="E582" s="1535"/>
      <c r="F582" s="1534">
        <v>4469.62</v>
      </c>
      <c r="G582" s="1534">
        <v>4469.62</v>
      </c>
    </row>
    <row r="583" spans="1:7" ht="30">
      <c r="A583" s="1528">
        <v>761</v>
      </c>
      <c r="B583" s="1529" t="s">
        <v>4715</v>
      </c>
      <c r="C583" s="1528" t="s">
        <v>2771</v>
      </c>
      <c r="D583" s="1536">
        <f t="shared" si="9"/>
        <v>7576.39</v>
      </c>
      <c r="E583" s="1535"/>
      <c r="F583" s="1536">
        <v>7576.39</v>
      </c>
      <c r="G583" s="1536">
        <v>7576.39</v>
      </c>
    </row>
    <row r="584" spans="1:7" ht="30">
      <c r="A584" s="1526">
        <v>750</v>
      </c>
      <c r="B584" s="1523" t="s">
        <v>4716</v>
      </c>
      <c r="C584" s="1526" t="s">
        <v>2771</v>
      </c>
      <c r="D584" s="1534">
        <f t="shared" si="9"/>
        <v>7193.18</v>
      </c>
      <c r="E584" s="1535"/>
      <c r="F584" s="1534">
        <v>7193.18</v>
      </c>
      <c r="G584" s="1534">
        <v>7193.18</v>
      </c>
    </row>
    <row r="585" spans="1:7" ht="30">
      <c r="A585" s="1528">
        <v>755</v>
      </c>
      <c r="B585" s="1529" t="s">
        <v>4717</v>
      </c>
      <c r="C585" s="1528" t="s">
        <v>2771</v>
      </c>
      <c r="D585" s="1536">
        <f t="shared" si="9"/>
        <v>29517.33</v>
      </c>
      <c r="E585" s="1535"/>
      <c r="F585" s="1536">
        <v>29517.33</v>
      </c>
      <c r="G585" s="1536">
        <v>29517.33</v>
      </c>
    </row>
    <row r="586" spans="1:7" ht="30">
      <c r="A586" s="1526">
        <v>749</v>
      </c>
      <c r="B586" s="1523" t="s">
        <v>4718</v>
      </c>
      <c r="C586" s="1526" t="s">
        <v>2771</v>
      </c>
      <c r="D586" s="1534">
        <f t="shared" si="9"/>
        <v>10855.93</v>
      </c>
      <c r="E586" s="1535"/>
      <c r="F586" s="1534">
        <v>10855.93</v>
      </c>
      <c r="G586" s="1534">
        <v>10855.93</v>
      </c>
    </row>
    <row r="587" spans="1:7" ht="30">
      <c r="A587" s="1528">
        <v>756</v>
      </c>
      <c r="B587" s="1529" t="s">
        <v>4719</v>
      </c>
      <c r="C587" s="1528" t="s">
        <v>2771</v>
      </c>
      <c r="D587" s="1536">
        <f t="shared" si="9"/>
        <v>32192.6</v>
      </c>
      <c r="E587" s="1535"/>
      <c r="F587" s="1536">
        <v>32192.6</v>
      </c>
      <c r="G587" s="1536">
        <v>32192.6</v>
      </c>
    </row>
    <row r="588" spans="1:7" ht="30">
      <c r="A588" s="1526">
        <v>757</v>
      </c>
      <c r="B588" s="1523" t="s">
        <v>4720</v>
      </c>
      <c r="C588" s="1526" t="s">
        <v>2771</v>
      </c>
      <c r="D588" s="1534">
        <f t="shared" si="9"/>
        <v>14617.5</v>
      </c>
      <c r="E588" s="1535"/>
      <c r="F588" s="1534">
        <v>14617.5</v>
      </c>
      <c r="G588" s="1534">
        <v>14617.5</v>
      </c>
    </row>
    <row r="589" spans="1:7" ht="30">
      <c r="A589" s="1528">
        <v>10588</v>
      </c>
      <c r="B589" s="1529" t="s">
        <v>4721</v>
      </c>
      <c r="C589" s="1528" t="s">
        <v>2771</v>
      </c>
      <c r="D589" s="1536">
        <f t="shared" si="9"/>
        <v>3227.17</v>
      </c>
      <c r="E589" s="1535"/>
      <c r="F589" s="1536">
        <v>3227.17</v>
      </c>
      <c r="G589" s="1536">
        <v>3227.17</v>
      </c>
    </row>
    <row r="590" spans="1:7" ht="30">
      <c r="A590" s="1526">
        <v>10592</v>
      </c>
      <c r="B590" s="1523" t="s">
        <v>4722</v>
      </c>
      <c r="C590" s="1526" t="s">
        <v>2771</v>
      </c>
      <c r="D590" s="1534">
        <f t="shared" si="9"/>
        <v>3898</v>
      </c>
      <c r="E590" s="1535"/>
      <c r="F590" s="1534">
        <v>3898</v>
      </c>
      <c r="G590" s="1534">
        <v>3898</v>
      </c>
    </row>
    <row r="591" spans="1:7" ht="30">
      <c r="A591" s="1528">
        <v>10589</v>
      </c>
      <c r="B591" s="1529" t="s">
        <v>4723</v>
      </c>
      <c r="C591" s="1528" t="s">
        <v>2771</v>
      </c>
      <c r="D591" s="1536">
        <f t="shared" si="9"/>
        <v>5236.71</v>
      </c>
      <c r="E591" s="1535"/>
      <c r="F591" s="1536">
        <v>5236.71</v>
      </c>
      <c r="G591" s="1536">
        <v>5236.71</v>
      </c>
    </row>
    <row r="592" spans="1:7" ht="30">
      <c r="A592" s="1526">
        <v>760</v>
      </c>
      <c r="B592" s="1523" t="s">
        <v>4724</v>
      </c>
      <c r="C592" s="1526" t="s">
        <v>2771</v>
      </c>
      <c r="D592" s="1534">
        <f t="shared" si="9"/>
        <v>29235</v>
      </c>
      <c r="E592" s="1535"/>
      <c r="F592" s="1534">
        <v>29235</v>
      </c>
      <c r="G592" s="1534">
        <v>29235</v>
      </c>
    </row>
    <row r="593" spans="1:7" ht="30">
      <c r="A593" s="1528">
        <v>751</v>
      </c>
      <c r="B593" s="1529" t="s">
        <v>4725</v>
      </c>
      <c r="C593" s="1528" t="s">
        <v>2771</v>
      </c>
      <c r="D593" s="1536">
        <f t="shared" si="9"/>
        <v>4604.51</v>
      </c>
      <c r="E593" s="1535"/>
      <c r="F593" s="1536">
        <v>4604.51</v>
      </c>
      <c r="G593" s="1536">
        <v>4604.51</v>
      </c>
    </row>
    <row r="594" spans="1:7" ht="30">
      <c r="A594" s="1526">
        <v>754</v>
      </c>
      <c r="B594" s="1523" t="s">
        <v>4726</v>
      </c>
      <c r="C594" s="1526" t="s">
        <v>2771</v>
      </c>
      <c r="D594" s="1534">
        <f t="shared" si="9"/>
        <v>7308.75</v>
      </c>
      <c r="E594" s="1535"/>
      <c r="F594" s="1534">
        <v>7308.75</v>
      </c>
      <c r="G594" s="1534">
        <v>7308.75</v>
      </c>
    </row>
    <row r="595" spans="1:7">
      <c r="A595" s="1528">
        <v>44489</v>
      </c>
      <c r="B595" s="1529" t="s">
        <v>18887</v>
      </c>
      <c r="C595" s="1528" t="s">
        <v>2771</v>
      </c>
      <c r="D595" s="1536">
        <f t="shared" si="9"/>
        <v>187692.66</v>
      </c>
      <c r="E595" s="1535"/>
      <c r="F595" s="1536">
        <v>187692.66</v>
      </c>
      <c r="G595" s="1536">
        <v>187692.66</v>
      </c>
    </row>
    <row r="596" spans="1:7" ht="30">
      <c r="A596" s="1526">
        <v>39917</v>
      </c>
      <c r="B596" s="1523" t="s">
        <v>4727</v>
      </c>
      <c r="C596" s="1526" t="s">
        <v>2771</v>
      </c>
      <c r="D596" s="1534">
        <f t="shared" si="9"/>
        <v>96809.22</v>
      </c>
      <c r="E596" s="1535"/>
      <c r="F596" s="1534">
        <v>96809.22</v>
      </c>
      <c r="G596" s="1534">
        <v>96809.22</v>
      </c>
    </row>
    <row r="597" spans="1:7">
      <c r="A597" s="1528">
        <v>38167</v>
      </c>
      <c r="B597" s="1529" t="s">
        <v>16825</v>
      </c>
      <c r="C597" s="1528" t="s">
        <v>2778</v>
      </c>
      <c r="D597" s="1536">
        <f t="shared" si="9"/>
        <v>29.28</v>
      </c>
      <c r="E597" s="1535"/>
      <c r="F597" s="1536">
        <v>29.28</v>
      </c>
      <c r="G597" s="1536">
        <v>29.28</v>
      </c>
    </row>
    <row r="598" spans="1:7">
      <c r="A598" s="1526">
        <v>36145</v>
      </c>
      <c r="B598" s="1523" t="s">
        <v>4728</v>
      </c>
      <c r="C598" s="1526" t="s">
        <v>2778</v>
      </c>
      <c r="D598" s="1534">
        <f t="shared" si="9"/>
        <v>46.05</v>
      </c>
      <c r="E598" s="1535"/>
      <c r="F598" s="1534">
        <v>46.05</v>
      </c>
      <c r="G598" s="1534">
        <v>46.05</v>
      </c>
    </row>
    <row r="599" spans="1:7">
      <c r="A599" s="1528">
        <v>12893</v>
      </c>
      <c r="B599" s="1529" t="s">
        <v>4729</v>
      </c>
      <c r="C599" s="1528" t="s">
        <v>2778</v>
      </c>
      <c r="D599" s="1536">
        <f t="shared" si="9"/>
        <v>76.75</v>
      </c>
      <c r="E599" s="1535"/>
      <c r="F599" s="1536">
        <v>76.75</v>
      </c>
      <c r="G599" s="1536">
        <v>76.75</v>
      </c>
    </row>
    <row r="600" spans="1:7">
      <c r="A600" s="1526">
        <v>11685</v>
      </c>
      <c r="B600" s="1523" t="s">
        <v>4730</v>
      </c>
      <c r="C600" s="1526" t="s">
        <v>2771</v>
      </c>
      <c r="D600" s="1534">
        <f t="shared" si="9"/>
        <v>24.05</v>
      </c>
      <c r="E600" s="1535"/>
      <c r="F600" s="1534">
        <v>24.05</v>
      </c>
      <c r="G600" s="1534">
        <v>24.05</v>
      </c>
    </row>
    <row r="601" spans="1:7">
      <c r="A601" s="1528">
        <v>11680</v>
      </c>
      <c r="B601" s="1529" t="s">
        <v>4731</v>
      </c>
      <c r="C601" s="1528" t="s">
        <v>2771</v>
      </c>
      <c r="D601" s="1536">
        <f t="shared" si="9"/>
        <v>14.91</v>
      </c>
      <c r="E601" s="1535"/>
      <c r="F601" s="1536">
        <v>14.91</v>
      </c>
      <c r="G601" s="1536">
        <v>14.91</v>
      </c>
    </row>
    <row r="602" spans="1:7">
      <c r="A602" s="1526">
        <v>11679</v>
      </c>
      <c r="B602" s="1523" t="s">
        <v>18888</v>
      </c>
      <c r="C602" s="1526" t="s">
        <v>2771</v>
      </c>
      <c r="D602" s="1534">
        <f t="shared" si="9"/>
        <v>20.22</v>
      </c>
      <c r="E602" s="1535"/>
      <c r="F602" s="1534">
        <v>20.22</v>
      </c>
      <c r="G602" s="1534">
        <v>20.22</v>
      </c>
    </row>
    <row r="603" spans="1:7">
      <c r="A603" s="1528">
        <v>2512</v>
      </c>
      <c r="B603" s="1529" t="s">
        <v>4732</v>
      </c>
      <c r="C603" s="1528" t="s">
        <v>2771</v>
      </c>
      <c r="D603" s="1536">
        <f t="shared" si="9"/>
        <v>53.5</v>
      </c>
      <c r="E603" s="1535"/>
      <c r="F603" s="1536">
        <v>53.5</v>
      </c>
      <c r="G603" s="1536">
        <v>53.5</v>
      </c>
    </row>
    <row r="604" spans="1:7">
      <c r="A604" s="1526">
        <v>4374</v>
      </c>
      <c r="B604" s="1523" t="s">
        <v>4733</v>
      </c>
      <c r="C604" s="1526" t="s">
        <v>2771</v>
      </c>
      <c r="D604" s="1534">
        <f t="shared" si="9"/>
        <v>0.37</v>
      </c>
      <c r="E604" s="1535"/>
      <c r="F604" s="1534">
        <v>0.37</v>
      </c>
      <c r="G604" s="1534">
        <v>0.37</v>
      </c>
    </row>
    <row r="605" spans="1:7" ht="30">
      <c r="A605" s="1528">
        <v>7568</v>
      </c>
      <c r="B605" s="1529" t="s">
        <v>4734</v>
      </c>
      <c r="C605" s="1528" t="s">
        <v>2771</v>
      </c>
      <c r="D605" s="1536">
        <f t="shared" si="9"/>
        <v>0.61</v>
      </c>
      <c r="E605" s="1535"/>
      <c r="F605" s="1536">
        <v>0.61</v>
      </c>
      <c r="G605" s="1536">
        <v>0.61</v>
      </c>
    </row>
    <row r="606" spans="1:7">
      <c r="A606" s="1526">
        <v>7584</v>
      </c>
      <c r="B606" s="1523" t="s">
        <v>4735</v>
      </c>
      <c r="C606" s="1526" t="s">
        <v>2771</v>
      </c>
      <c r="D606" s="1534">
        <f t="shared" si="9"/>
        <v>0.93</v>
      </c>
      <c r="E606" s="1535"/>
      <c r="F606" s="1534">
        <v>0.93</v>
      </c>
      <c r="G606" s="1534">
        <v>0.93</v>
      </c>
    </row>
    <row r="607" spans="1:7">
      <c r="A607" s="1528">
        <v>11945</v>
      </c>
      <c r="B607" s="1529" t="s">
        <v>4736</v>
      </c>
      <c r="C607" s="1528" t="s">
        <v>2771</v>
      </c>
      <c r="D607" s="1536">
        <f t="shared" si="9"/>
        <v>0.06</v>
      </c>
      <c r="E607" s="1535"/>
      <c r="F607" s="1536">
        <v>0.06</v>
      </c>
      <c r="G607" s="1536">
        <v>0.06</v>
      </c>
    </row>
    <row r="608" spans="1:7">
      <c r="A608" s="1526">
        <v>11946</v>
      </c>
      <c r="B608" s="1523" t="s">
        <v>4737</v>
      </c>
      <c r="C608" s="1526" t="s">
        <v>2771</v>
      </c>
      <c r="D608" s="1534">
        <f t="shared" si="9"/>
        <v>0.06</v>
      </c>
      <c r="E608" s="1535"/>
      <c r="F608" s="1534">
        <v>0.06</v>
      </c>
      <c r="G608" s="1534">
        <v>0.06</v>
      </c>
    </row>
    <row r="609" spans="1:7">
      <c r="A609" s="1528">
        <v>4375</v>
      </c>
      <c r="B609" s="1529" t="s">
        <v>4738</v>
      </c>
      <c r="C609" s="1528" t="s">
        <v>2771</v>
      </c>
      <c r="D609" s="1536">
        <f t="shared" si="9"/>
        <v>0.1</v>
      </c>
      <c r="E609" s="1535"/>
      <c r="F609" s="1536">
        <v>0.1</v>
      </c>
      <c r="G609" s="1536">
        <v>0.1</v>
      </c>
    </row>
    <row r="610" spans="1:7" ht="30">
      <c r="A610" s="1526">
        <v>11950</v>
      </c>
      <c r="B610" s="1523" t="s">
        <v>4739</v>
      </c>
      <c r="C610" s="1526" t="s">
        <v>2771</v>
      </c>
      <c r="D610" s="1534">
        <f t="shared" si="9"/>
        <v>0.2</v>
      </c>
      <c r="E610" s="1535"/>
      <c r="F610" s="1534">
        <v>0.2</v>
      </c>
      <c r="G610" s="1534">
        <v>0.2</v>
      </c>
    </row>
    <row r="611" spans="1:7">
      <c r="A611" s="1528">
        <v>4376</v>
      </c>
      <c r="B611" s="1529" t="s">
        <v>4740</v>
      </c>
      <c r="C611" s="1528" t="s">
        <v>2771</v>
      </c>
      <c r="D611" s="1536">
        <f t="shared" si="9"/>
        <v>0.19</v>
      </c>
      <c r="E611" s="1535"/>
      <c r="F611" s="1536">
        <v>0.19</v>
      </c>
      <c r="G611" s="1536">
        <v>0.19</v>
      </c>
    </row>
    <row r="612" spans="1:7" ht="30">
      <c r="A612" s="1526">
        <v>7583</v>
      </c>
      <c r="B612" s="1523" t="s">
        <v>4741</v>
      </c>
      <c r="C612" s="1526" t="s">
        <v>2771</v>
      </c>
      <c r="D612" s="1534">
        <f t="shared" si="9"/>
        <v>0.41</v>
      </c>
      <c r="E612" s="1535"/>
      <c r="F612" s="1534">
        <v>0.41</v>
      </c>
      <c r="G612" s="1534">
        <v>0.41</v>
      </c>
    </row>
    <row r="613" spans="1:7" ht="30">
      <c r="A613" s="1528">
        <v>4350</v>
      </c>
      <c r="B613" s="1529" t="s">
        <v>4742</v>
      </c>
      <c r="C613" s="1528" t="s">
        <v>2771</v>
      </c>
      <c r="D613" s="1536">
        <f t="shared" si="9"/>
        <v>0.66</v>
      </c>
      <c r="E613" s="1535"/>
      <c r="F613" s="1536">
        <v>0.66</v>
      </c>
      <c r="G613" s="1536">
        <v>0.66</v>
      </c>
    </row>
    <row r="614" spans="1:7">
      <c r="A614" s="1526">
        <v>39886</v>
      </c>
      <c r="B614" s="1523" t="s">
        <v>4743</v>
      </c>
      <c r="C614" s="1526" t="s">
        <v>2771</v>
      </c>
      <c r="D614" s="1534">
        <f t="shared" si="9"/>
        <v>6.82</v>
      </c>
      <c r="E614" s="1535"/>
      <c r="F614" s="1534">
        <v>6.82</v>
      </c>
      <c r="G614" s="1534">
        <v>6.82</v>
      </c>
    </row>
    <row r="615" spans="1:7">
      <c r="A615" s="1528">
        <v>39887</v>
      </c>
      <c r="B615" s="1529" t="s">
        <v>4744</v>
      </c>
      <c r="C615" s="1528" t="s">
        <v>2771</v>
      </c>
      <c r="D615" s="1536">
        <f t="shared" si="9"/>
        <v>10.24</v>
      </c>
      <c r="E615" s="1535"/>
      <c r="F615" s="1536">
        <v>10.24</v>
      </c>
      <c r="G615" s="1536">
        <v>10.24</v>
      </c>
    </row>
    <row r="616" spans="1:7">
      <c r="A616" s="1526">
        <v>39888</v>
      </c>
      <c r="B616" s="1523" t="s">
        <v>4745</v>
      </c>
      <c r="C616" s="1526" t="s">
        <v>2771</v>
      </c>
      <c r="D616" s="1534">
        <f t="shared" si="9"/>
        <v>23.41</v>
      </c>
      <c r="E616" s="1535"/>
      <c r="F616" s="1534">
        <v>23.41</v>
      </c>
      <c r="G616" s="1534">
        <v>23.41</v>
      </c>
    </row>
    <row r="617" spans="1:7">
      <c r="A617" s="1528">
        <v>39890</v>
      </c>
      <c r="B617" s="1529" t="s">
        <v>4746</v>
      </c>
      <c r="C617" s="1528" t="s">
        <v>2771</v>
      </c>
      <c r="D617" s="1536">
        <f t="shared" si="9"/>
        <v>39.96</v>
      </c>
      <c r="E617" s="1535"/>
      <c r="F617" s="1536">
        <v>39.96</v>
      </c>
      <c r="G617" s="1536">
        <v>39.96</v>
      </c>
    </row>
    <row r="618" spans="1:7">
      <c r="A618" s="1526">
        <v>39891</v>
      </c>
      <c r="B618" s="1523" t="s">
        <v>4747</v>
      </c>
      <c r="C618" s="1526" t="s">
        <v>2771</v>
      </c>
      <c r="D618" s="1534">
        <f t="shared" si="9"/>
        <v>56.34</v>
      </c>
      <c r="E618" s="1535"/>
      <c r="F618" s="1534">
        <v>56.34</v>
      </c>
      <c r="G618" s="1534">
        <v>56.34</v>
      </c>
    </row>
    <row r="619" spans="1:7">
      <c r="A619" s="1528">
        <v>39892</v>
      </c>
      <c r="B619" s="1529" t="s">
        <v>4748</v>
      </c>
      <c r="C619" s="1528" t="s">
        <v>2771</v>
      </c>
      <c r="D619" s="1536">
        <f t="shared" si="9"/>
        <v>175.61</v>
      </c>
      <c r="E619" s="1535"/>
      <c r="F619" s="1536">
        <v>175.61</v>
      </c>
      <c r="G619" s="1536">
        <v>175.61</v>
      </c>
    </row>
    <row r="620" spans="1:7">
      <c r="A620" s="1526">
        <v>790</v>
      </c>
      <c r="B620" s="1523" t="s">
        <v>4749</v>
      </c>
      <c r="C620" s="1526" t="s">
        <v>2771</v>
      </c>
      <c r="D620" s="1534">
        <f t="shared" si="9"/>
        <v>16.53</v>
      </c>
      <c r="E620" s="1535"/>
      <c r="F620" s="1534">
        <v>16.53</v>
      </c>
      <c r="G620" s="1534">
        <v>16.53</v>
      </c>
    </row>
    <row r="621" spans="1:7">
      <c r="A621" s="1528">
        <v>766</v>
      </c>
      <c r="B621" s="1529" t="s">
        <v>4750</v>
      </c>
      <c r="C621" s="1528" t="s">
        <v>2771</v>
      </c>
      <c r="D621" s="1536">
        <f t="shared" si="9"/>
        <v>16.53</v>
      </c>
      <c r="E621" s="1535"/>
      <c r="F621" s="1536">
        <v>16.53</v>
      </c>
      <c r="G621" s="1536">
        <v>16.53</v>
      </c>
    </row>
    <row r="622" spans="1:7">
      <c r="A622" s="1526">
        <v>791</v>
      </c>
      <c r="B622" s="1523" t="s">
        <v>4751</v>
      </c>
      <c r="C622" s="1526" t="s">
        <v>2771</v>
      </c>
      <c r="D622" s="1534">
        <f t="shared" si="9"/>
        <v>16.53</v>
      </c>
      <c r="E622" s="1535"/>
      <c r="F622" s="1534">
        <v>16.53</v>
      </c>
      <c r="G622" s="1534">
        <v>16.53</v>
      </c>
    </row>
    <row r="623" spans="1:7">
      <c r="A623" s="1528">
        <v>767</v>
      </c>
      <c r="B623" s="1529" t="s">
        <v>4752</v>
      </c>
      <c r="C623" s="1528" t="s">
        <v>2771</v>
      </c>
      <c r="D623" s="1536">
        <f t="shared" si="9"/>
        <v>16.53</v>
      </c>
      <c r="E623" s="1535"/>
      <c r="F623" s="1536">
        <v>16.53</v>
      </c>
      <c r="G623" s="1536">
        <v>16.53</v>
      </c>
    </row>
    <row r="624" spans="1:7">
      <c r="A624" s="1526">
        <v>768</v>
      </c>
      <c r="B624" s="1523" t="s">
        <v>4753</v>
      </c>
      <c r="C624" s="1526" t="s">
        <v>2771</v>
      </c>
      <c r="D624" s="1534">
        <f t="shared" si="9"/>
        <v>12.98</v>
      </c>
      <c r="E624" s="1535"/>
      <c r="F624" s="1534">
        <v>12.98</v>
      </c>
      <c r="G624" s="1534">
        <v>12.98</v>
      </c>
    </row>
    <row r="625" spans="1:7">
      <c r="A625" s="1528">
        <v>789</v>
      </c>
      <c r="B625" s="1529" t="s">
        <v>4754</v>
      </c>
      <c r="C625" s="1528" t="s">
        <v>2771</v>
      </c>
      <c r="D625" s="1536">
        <f t="shared" si="9"/>
        <v>12.7</v>
      </c>
      <c r="E625" s="1535"/>
      <c r="F625" s="1536">
        <v>12.7</v>
      </c>
      <c r="G625" s="1536">
        <v>12.7</v>
      </c>
    </row>
    <row r="626" spans="1:7">
      <c r="A626" s="1526">
        <v>769</v>
      </c>
      <c r="B626" s="1523" t="s">
        <v>4755</v>
      </c>
      <c r="C626" s="1526" t="s">
        <v>2771</v>
      </c>
      <c r="D626" s="1534">
        <f t="shared" si="9"/>
        <v>12.98</v>
      </c>
      <c r="E626" s="1535"/>
      <c r="F626" s="1534">
        <v>12.98</v>
      </c>
      <c r="G626" s="1534">
        <v>12.98</v>
      </c>
    </row>
    <row r="627" spans="1:7">
      <c r="A627" s="1528">
        <v>770</v>
      </c>
      <c r="B627" s="1529" t="s">
        <v>4756</v>
      </c>
      <c r="C627" s="1528" t="s">
        <v>2771</v>
      </c>
      <c r="D627" s="1536">
        <f t="shared" si="9"/>
        <v>4.58</v>
      </c>
      <c r="E627" s="1535"/>
      <c r="F627" s="1536">
        <v>4.58</v>
      </c>
      <c r="G627" s="1536">
        <v>4.58</v>
      </c>
    </row>
    <row r="628" spans="1:7">
      <c r="A628" s="1526">
        <v>12394</v>
      </c>
      <c r="B628" s="1523" t="s">
        <v>4757</v>
      </c>
      <c r="C628" s="1526" t="s">
        <v>2771</v>
      </c>
      <c r="D628" s="1534">
        <f t="shared" si="9"/>
        <v>4.58</v>
      </c>
      <c r="E628" s="1535"/>
      <c r="F628" s="1534">
        <v>4.58</v>
      </c>
      <c r="G628" s="1534">
        <v>4.58</v>
      </c>
    </row>
    <row r="629" spans="1:7">
      <c r="A629" s="1528">
        <v>764</v>
      </c>
      <c r="B629" s="1529" t="s">
        <v>4758</v>
      </c>
      <c r="C629" s="1528" t="s">
        <v>2771</v>
      </c>
      <c r="D629" s="1536">
        <f t="shared" si="9"/>
        <v>7.99</v>
      </c>
      <c r="E629" s="1535"/>
      <c r="F629" s="1536">
        <v>7.99</v>
      </c>
      <c r="G629" s="1536">
        <v>7.99</v>
      </c>
    </row>
    <row r="630" spans="1:7">
      <c r="A630" s="1526">
        <v>765</v>
      </c>
      <c r="B630" s="1523" t="s">
        <v>4759</v>
      </c>
      <c r="C630" s="1526" t="s">
        <v>2771</v>
      </c>
      <c r="D630" s="1534">
        <f t="shared" si="9"/>
        <v>7.99</v>
      </c>
      <c r="E630" s="1535"/>
      <c r="F630" s="1534">
        <v>7.99</v>
      </c>
      <c r="G630" s="1534">
        <v>7.99</v>
      </c>
    </row>
    <row r="631" spans="1:7">
      <c r="A631" s="1528">
        <v>787</v>
      </c>
      <c r="B631" s="1529" t="s">
        <v>4760</v>
      </c>
      <c r="C631" s="1528" t="s">
        <v>2771</v>
      </c>
      <c r="D631" s="1536">
        <f t="shared" si="9"/>
        <v>35.69</v>
      </c>
      <c r="E631" s="1535"/>
      <c r="F631" s="1536">
        <v>35.69</v>
      </c>
      <c r="G631" s="1536">
        <v>35.69</v>
      </c>
    </row>
    <row r="632" spans="1:7">
      <c r="A632" s="1526">
        <v>774</v>
      </c>
      <c r="B632" s="1523" t="s">
        <v>4761</v>
      </c>
      <c r="C632" s="1526" t="s">
        <v>2771</v>
      </c>
      <c r="D632" s="1534">
        <f t="shared" si="9"/>
        <v>35.69</v>
      </c>
      <c r="E632" s="1535"/>
      <c r="F632" s="1534">
        <v>35.69</v>
      </c>
      <c r="G632" s="1534">
        <v>35.69</v>
      </c>
    </row>
    <row r="633" spans="1:7">
      <c r="A633" s="1528">
        <v>773</v>
      </c>
      <c r="B633" s="1529" t="s">
        <v>4762</v>
      </c>
      <c r="C633" s="1528" t="s">
        <v>2771</v>
      </c>
      <c r="D633" s="1536">
        <f t="shared" si="9"/>
        <v>35.69</v>
      </c>
      <c r="E633" s="1535"/>
      <c r="F633" s="1536">
        <v>35.69</v>
      </c>
      <c r="G633" s="1536">
        <v>35.69</v>
      </c>
    </row>
    <row r="634" spans="1:7">
      <c r="A634" s="1526">
        <v>775</v>
      </c>
      <c r="B634" s="1523" t="s">
        <v>4763</v>
      </c>
      <c r="C634" s="1526" t="s">
        <v>2771</v>
      </c>
      <c r="D634" s="1534">
        <f t="shared" si="9"/>
        <v>35.69</v>
      </c>
      <c r="E634" s="1535"/>
      <c r="F634" s="1534">
        <v>35.69</v>
      </c>
      <c r="G634" s="1534">
        <v>35.69</v>
      </c>
    </row>
    <row r="635" spans="1:7">
      <c r="A635" s="1528">
        <v>788</v>
      </c>
      <c r="B635" s="1529" t="s">
        <v>4764</v>
      </c>
      <c r="C635" s="1528" t="s">
        <v>2771</v>
      </c>
      <c r="D635" s="1536">
        <f t="shared" si="9"/>
        <v>22.18</v>
      </c>
      <c r="E635" s="1535"/>
      <c r="F635" s="1536">
        <v>22.18</v>
      </c>
      <c r="G635" s="1536">
        <v>22.18</v>
      </c>
    </row>
    <row r="636" spans="1:7">
      <c r="A636" s="1526">
        <v>772</v>
      </c>
      <c r="B636" s="1523" t="s">
        <v>4765</v>
      </c>
      <c r="C636" s="1526" t="s">
        <v>2771</v>
      </c>
      <c r="D636" s="1534">
        <f t="shared" si="9"/>
        <v>22.18</v>
      </c>
      <c r="E636" s="1535"/>
      <c r="F636" s="1534">
        <v>22.18</v>
      </c>
      <c r="G636" s="1534">
        <v>22.18</v>
      </c>
    </row>
    <row r="637" spans="1:7">
      <c r="A637" s="1528">
        <v>771</v>
      </c>
      <c r="B637" s="1529" t="s">
        <v>4766</v>
      </c>
      <c r="C637" s="1528" t="s">
        <v>2771</v>
      </c>
      <c r="D637" s="1536">
        <f t="shared" si="9"/>
        <v>22.18</v>
      </c>
      <c r="E637" s="1535"/>
      <c r="F637" s="1536">
        <v>22.18</v>
      </c>
      <c r="G637" s="1536">
        <v>22.18</v>
      </c>
    </row>
    <row r="638" spans="1:7">
      <c r="A638" s="1526">
        <v>779</v>
      </c>
      <c r="B638" s="1523" t="s">
        <v>4767</v>
      </c>
      <c r="C638" s="1526" t="s">
        <v>2771</v>
      </c>
      <c r="D638" s="1534">
        <f t="shared" si="9"/>
        <v>5.51</v>
      </c>
      <c r="E638" s="1535"/>
      <c r="F638" s="1534">
        <v>5.51</v>
      </c>
      <c r="G638" s="1534">
        <v>5.51</v>
      </c>
    </row>
    <row r="639" spans="1:7">
      <c r="A639" s="1528">
        <v>776</v>
      </c>
      <c r="B639" s="1529" t="s">
        <v>4768</v>
      </c>
      <c r="C639" s="1528" t="s">
        <v>2771</v>
      </c>
      <c r="D639" s="1536">
        <f t="shared" si="9"/>
        <v>52.61</v>
      </c>
      <c r="E639" s="1535"/>
      <c r="F639" s="1536">
        <v>52.61</v>
      </c>
      <c r="G639" s="1536">
        <v>52.61</v>
      </c>
    </row>
    <row r="640" spans="1:7">
      <c r="A640" s="1526">
        <v>777</v>
      </c>
      <c r="B640" s="1523" t="s">
        <v>4769</v>
      </c>
      <c r="C640" s="1526" t="s">
        <v>2771</v>
      </c>
      <c r="D640" s="1534">
        <f t="shared" si="9"/>
        <v>51.15</v>
      </c>
      <c r="E640" s="1535"/>
      <c r="F640" s="1534">
        <v>51.15</v>
      </c>
      <c r="G640" s="1534">
        <v>51.15</v>
      </c>
    </row>
    <row r="641" spans="1:7">
      <c r="A641" s="1528">
        <v>780</v>
      </c>
      <c r="B641" s="1529" t="s">
        <v>4770</v>
      </c>
      <c r="C641" s="1528" t="s">
        <v>2771</v>
      </c>
      <c r="D641" s="1536">
        <f t="shared" si="9"/>
        <v>51.4</v>
      </c>
      <c r="E641" s="1535"/>
      <c r="F641" s="1536">
        <v>51.4</v>
      </c>
      <c r="G641" s="1536">
        <v>51.4</v>
      </c>
    </row>
    <row r="642" spans="1:7">
      <c r="A642" s="1526">
        <v>778</v>
      </c>
      <c r="B642" s="1523" t="s">
        <v>4771</v>
      </c>
      <c r="C642" s="1526" t="s">
        <v>2771</v>
      </c>
      <c r="D642" s="1534">
        <f t="shared" si="9"/>
        <v>52.61</v>
      </c>
      <c r="E642" s="1535"/>
      <c r="F642" s="1534">
        <v>52.61</v>
      </c>
      <c r="G642" s="1534">
        <v>52.61</v>
      </c>
    </row>
    <row r="643" spans="1:7">
      <c r="A643" s="1528">
        <v>781</v>
      </c>
      <c r="B643" s="1529" t="s">
        <v>4772</v>
      </c>
      <c r="C643" s="1528" t="s">
        <v>2771</v>
      </c>
      <c r="D643" s="1536">
        <f t="shared" ref="D643:D706" si="10">IF($I$2=$G$1,G643,F643)</f>
        <v>97.21</v>
      </c>
      <c r="E643" s="1535"/>
      <c r="F643" s="1536">
        <v>97.21</v>
      </c>
      <c r="G643" s="1536">
        <v>97.21</v>
      </c>
    </row>
    <row r="644" spans="1:7">
      <c r="A644" s="1526">
        <v>786</v>
      </c>
      <c r="B644" s="1523" t="s">
        <v>4773</v>
      </c>
      <c r="C644" s="1526" t="s">
        <v>2771</v>
      </c>
      <c r="D644" s="1534">
        <f t="shared" si="10"/>
        <v>97.21</v>
      </c>
      <c r="E644" s="1535"/>
      <c r="F644" s="1534">
        <v>97.21</v>
      </c>
      <c r="G644" s="1534">
        <v>97.21</v>
      </c>
    </row>
    <row r="645" spans="1:7">
      <c r="A645" s="1528">
        <v>782</v>
      </c>
      <c r="B645" s="1529" t="s">
        <v>4774</v>
      </c>
      <c r="C645" s="1528" t="s">
        <v>2771</v>
      </c>
      <c r="D645" s="1536">
        <f t="shared" si="10"/>
        <v>97.21</v>
      </c>
      <c r="E645" s="1535"/>
      <c r="F645" s="1536">
        <v>97.21</v>
      </c>
      <c r="G645" s="1536">
        <v>97.21</v>
      </c>
    </row>
    <row r="646" spans="1:7">
      <c r="A646" s="1526">
        <v>783</v>
      </c>
      <c r="B646" s="1523" t="s">
        <v>4775</v>
      </c>
      <c r="C646" s="1526" t="s">
        <v>2771</v>
      </c>
      <c r="D646" s="1534">
        <f t="shared" si="10"/>
        <v>266.05</v>
      </c>
      <c r="E646" s="1535"/>
      <c r="F646" s="1534">
        <v>266.05</v>
      </c>
      <c r="G646" s="1534">
        <v>266.05</v>
      </c>
    </row>
    <row r="647" spans="1:7">
      <c r="A647" s="1528">
        <v>785</v>
      </c>
      <c r="B647" s="1529" t="s">
        <v>4776</v>
      </c>
      <c r="C647" s="1528" t="s">
        <v>2771</v>
      </c>
      <c r="D647" s="1536">
        <f t="shared" si="10"/>
        <v>281.11</v>
      </c>
      <c r="E647" s="1535"/>
      <c r="F647" s="1536">
        <v>281.11</v>
      </c>
      <c r="G647" s="1536">
        <v>281.11</v>
      </c>
    </row>
    <row r="648" spans="1:7">
      <c r="A648" s="1526">
        <v>784</v>
      </c>
      <c r="B648" s="1523" t="s">
        <v>4777</v>
      </c>
      <c r="C648" s="1526" t="s">
        <v>2771</v>
      </c>
      <c r="D648" s="1534">
        <f t="shared" si="10"/>
        <v>301.56</v>
      </c>
      <c r="E648" s="1535"/>
      <c r="F648" s="1534">
        <v>301.56</v>
      </c>
      <c r="G648" s="1534">
        <v>301.56</v>
      </c>
    </row>
    <row r="649" spans="1:7">
      <c r="A649" s="1528">
        <v>831</v>
      </c>
      <c r="B649" s="1529" t="s">
        <v>4778</v>
      </c>
      <c r="C649" s="1528" t="s">
        <v>2771</v>
      </c>
      <c r="D649" s="1536">
        <f t="shared" si="10"/>
        <v>80.38</v>
      </c>
      <c r="E649" s="1535"/>
      <c r="F649" s="1536">
        <v>80.38</v>
      </c>
      <c r="G649" s="1536">
        <v>80.38</v>
      </c>
    </row>
    <row r="650" spans="1:7">
      <c r="A650" s="1526">
        <v>828</v>
      </c>
      <c r="B650" s="1523" t="s">
        <v>4779</v>
      </c>
      <c r="C650" s="1526" t="s">
        <v>2771</v>
      </c>
      <c r="D650" s="1534">
        <f t="shared" si="10"/>
        <v>0.46</v>
      </c>
      <c r="E650" s="1535"/>
      <c r="F650" s="1534">
        <v>0.46</v>
      </c>
      <c r="G650" s="1534">
        <v>0.46</v>
      </c>
    </row>
    <row r="651" spans="1:7">
      <c r="A651" s="1528">
        <v>829</v>
      </c>
      <c r="B651" s="1529" t="s">
        <v>4780</v>
      </c>
      <c r="C651" s="1528" t="s">
        <v>2771</v>
      </c>
      <c r="D651" s="1536">
        <f t="shared" si="10"/>
        <v>0.97</v>
      </c>
      <c r="E651" s="1535"/>
      <c r="F651" s="1536">
        <v>0.97</v>
      </c>
      <c r="G651" s="1536">
        <v>0.97</v>
      </c>
    </row>
    <row r="652" spans="1:7">
      <c r="A652" s="1526">
        <v>812</v>
      </c>
      <c r="B652" s="1523" t="s">
        <v>4781</v>
      </c>
      <c r="C652" s="1526" t="s">
        <v>2771</v>
      </c>
      <c r="D652" s="1534">
        <f t="shared" si="10"/>
        <v>2.11</v>
      </c>
      <c r="E652" s="1535"/>
      <c r="F652" s="1534">
        <v>2.11</v>
      </c>
      <c r="G652" s="1534">
        <v>2.11</v>
      </c>
    </row>
    <row r="653" spans="1:7">
      <c r="A653" s="1528">
        <v>819</v>
      </c>
      <c r="B653" s="1529" t="s">
        <v>4782</v>
      </c>
      <c r="C653" s="1528" t="s">
        <v>2771</v>
      </c>
      <c r="D653" s="1536">
        <f t="shared" si="10"/>
        <v>3.47</v>
      </c>
      <c r="E653" s="1535"/>
      <c r="F653" s="1536">
        <v>3.47</v>
      </c>
      <c r="G653" s="1536">
        <v>3.47</v>
      </c>
    </row>
    <row r="654" spans="1:7">
      <c r="A654" s="1526">
        <v>818</v>
      </c>
      <c r="B654" s="1523" t="s">
        <v>4783</v>
      </c>
      <c r="C654" s="1526" t="s">
        <v>2771</v>
      </c>
      <c r="D654" s="1534">
        <f t="shared" si="10"/>
        <v>5.84</v>
      </c>
      <c r="E654" s="1535"/>
      <c r="F654" s="1534">
        <v>5.84</v>
      </c>
      <c r="G654" s="1534">
        <v>5.84</v>
      </c>
    </row>
    <row r="655" spans="1:7">
      <c r="A655" s="1528">
        <v>823</v>
      </c>
      <c r="B655" s="1529" t="s">
        <v>4784</v>
      </c>
      <c r="C655" s="1528" t="s">
        <v>2771</v>
      </c>
      <c r="D655" s="1536">
        <f t="shared" si="10"/>
        <v>17.579999999999998</v>
      </c>
      <c r="E655" s="1535"/>
      <c r="F655" s="1536">
        <v>17.579999999999998</v>
      </c>
      <c r="G655" s="1536">
        <v>17.579999999999998</v>
      </c>
    </row>
    <row r="656" spans="1:7">
      <c r="A656" s="1526">
        <v>830</v>
      </c>
      <c r="B656" s="1523" t="s">
        <v>4785</v>
      </c>
      <c r="C656" s="1526" t="s">
        <v>2771</v>
      </c>
      <c r="D656" s="1534">
        <f t="shared" si="10"/>
        <v>14.48</v>
      </c>
      <c r="E656" s="1535"/>
      <c r="F656" s="1534">
        <v>14.48</v>
      </c>
      <c r="G656" s="1534">
        <v>14.48</v>
      </c>
    </row>
    <row r="657" spans="1:7">
      <c r="A657" s="1528">
        <v>826</v>
      </c>
      <c r="B657" s="1529" t="s">
        <v>4786</v>
      </c>
      <c r="C657" s="1528" t="s">
        <v>2771</v>
      </c>
      <c r="D657" s="1536">
        <f t="shared" si="10"/>
        <v>45.08</v>
      </c>
      <c r="E657" s="1535"/>
      <c r="F657" s="1536">
        <v>45.08</v>
      </c>
      <c r="G657" s="1536">
        <v>45.08</v>
      </c>
    </row>
    <row r="658" spans="1:7">
      <c r="A658" s="1526">
        <v>827</v>
      </c>
      <c r="B658" s="1523" t="s">
        <v>4787</v>
      </c>
      <c r="C658" s="1526" t="s">
        <v>2771</v>
      </c>
      <c r="D658" s="1534">
        <f t="shared" si="10"/>
        <v>38.08</v>
      </c>
      <c r="E658" s="1535"/>
      <c r="F658" s="1534">
        <v>38.08</v>
      </c>
      <c r="G658" s="1534">
        <v>38.08</v>
      </c>
    </row>
    <row r="659" spans="1:7">
      <c r="A659" s="1528">
        <v>832</v>
      </c>
      <c r="B659" s="1529" t="s">
        <v>4788</v>
      </c>
      <c r="C659" s="1528" t="s">
        <v>2771</v>
      </c>
      <c r="D659" s="1536">
        <f t="shared" si="10"/>
        <v>2.63</v>
      </c>
      <c r="E659" s="1535"/>
      <c r="F659" s="1536">
        <v>2.63</v>
      </c>
      <c r="G659" s="1536">
        <v>2.63</v>
      </c>
    </row>
    <row r="660" spans="1:7">
      <c r="A660" s="1526">
        <v>833</v>
      </c>
      <c r="B660" s="1523" t="s">
        <v>4789</v>
      </c>
      <c r="C660" s="1526" t="s">
        <v>2771</v>
      </c>
      <c r="D660" s="1534">
        <f t="shared" si="10"/>
        <v>3.73</v>
      </c>
      <c r="E660" s="1535"/>
      <c r="F660" s="1534">
        <v>3.73</v>
      </c>
      <c r="G660" s="1534">
        <v>3.73</v>
      </c>
    </row>
    <row r="661" spans="1:7">
      <c r="A661" s="1528">
        <v>834</v>
      </c>
      <c r="B661" s="1529" t="s">
        <v>4790</v>
      </c>
      <c r="C661" s="1528" t="s">
        <v>2771</v>
      </c>
      <c r="D661" s="1536">
        <f t="shared" si="10"/>
        <v>4.0999999999999996</v>
      </c>
      <c r="E661" s="1535"/>
      <c r="F661" s="1536">
        <v>4.0999999999999996</v>
      </c>
      <c r="G661" s="1536">
        <v>4.0999999999999996</v>
      </c>
    </row>
    <row r="662" spans="1:7">
      <c r="A662" s="1526">
        <v>825</v>
      </c>
      <c r="B662" s="1523" t="s">
        <v>4791</v>
      </c>
      <c r="C662" s="1526" t="s">
        <v>2771</v>
      </c>
      <c r="D662" s="1534">
        <f t="shared" si="10"/>
        <v>4.57</v>
      </c>
      <c r="E662" s="1535"/>
      <c r="F662" s="1534">
        <v>4.57</v>
      </c>
      <c r="G662" s="1534">
        <v>4.57</v>
      </c>
    </row>
    <row r="663" spans="1:7">
      <c r="A663" s="1528">
        <v>813</v>
      </c>
      <c r="B663" s="1529" t="s">
        <v>4792</v>
      </c>
      <c r="C663" s="1528" t="s">
        <v>2771</v>
      </c>
      <c r="D663" s="1536">
        <f t="shared" si="10"/>
        <v>4.49</v>
      </c>
      <c r="E663" s="1535"/>
      <c r="F663" s="1536">
        <v>4.49</v>
      </c>
      <c r="G663" s="1536">
        <v>4.49</v>
      </c>
    </row>
    <row r="664" spans="1:7">
      <c r="A664" s="1526">
        <v>820</v>
      </c>
      <c r="B664" s="1523" t="s">
        <v>4793</v>
      </c>
      <c r="C664" s="1526" t="s">
        <v>2771</v>
      </c>
      <c r="D664" s="1534">
        <f t="shared" si="10"/>
        <v>5.7</v>
      </c>
      <c r="E664" s="1535"/>
      <c r="F664" s="1534">
        <v>5.7</v>
      </c>
      <c r="G664" s="1534">
        <v>5.7</v>
      </c>
    </row>
    <row r="665" spans="1:7">
      <c r="A665" s="1528">
        <v>816</v>
      </c>
      <c r="B665" s="1529" t="s">
        <v>4794</v>
      </c>
      <c r="C665" s="1528" t="s">
        <v>2771</v>
      </c>
      <c r="D665" s="1536">
        <f t="shared" si="10"/>
        <v>9.6999999999999993</v>
      </c>
      <c r="E665" s="1535"/>
      <c r="F665" s="1536">
        <v>9.6999999999999993</v>
      </c>
      <c r="G665" s="1536">
        <v>9.6999999999999993</v>
      </c>
    </row>
    <row r="666" spans="1:7">
      <c r="A666" s="1526">
        <v>814</v>
      </c>
      <c r="B666" s="1523" t="s">
        <v>4795</v>
      </c>
      <c r="C666" s="1526" t="s">
        <v>2771</v>
      </c>
      <c r="D666" s="1534">
        <f t="shared" si="10"/>
        <v>11.72</v>
      </c>
      <c r="E666" s="1535"/>
      <c r="F666" s="1534">
        <v>11.72</v>
      </c>
      <c r="G666" s="1534">
        <v>11.72</v>
      </c>
    </row>
    <row r="667" spans="1:7">
      <c r="A667" s="1528">
        <v>815</v>
      </c>
      <c r="B667" s="1529" t="s">
        <v>4796</v>
      </c>
      <c r="C667" s="1528" t="s">
        <v>2771</v>
      </c>
      <c r="D667" s="1536">
        <f t="shared" si="10"/>
        <v>12.67</v>
      </c>
      <c r="E667" s="1535"/>
      <c r="F667" s="1536">
        <v>12.67</v>
      </c>
      <c r="G667" s="1536">
        <v>12.67</v>
      </c>
    </row>
    <row r="668" spans="1:7">
      <c r="A668" s="1526">
        <v>822</v>
      </c>
      <c r="B668" s="1523" t="s">
        <v>4797</v>
      </c>
      <c r="C668" s="1526" t="s">
        <v>2771</v>
      </c>
      <c r="D668" s="1534">
        <f t="shared" si="10"/>
        <v>15.43</v>
      </c>
      <c r="E668" s="1535"/>
      <c r="F668" s="1534">
        <v>15.43</v>
      </c>
      <c r="G668" s="1534">
        <v>15.43</v>
      </c>
    </row>
    <row r="669" spans="1:7">
      <c r="A669" s="1528">
        <v>821</v>
      </c>
      <c r="B669" s="1529" t="s">
        <v>4798</v>
      </c>
      <c r="C669" s="1528" t="s">
        <v>2771</v>
      </c>
      <c r="D669" s="1536">
        <f t="shared" si="10"/>
        <v>18.04</v>
      </c>
      <c r="E669" s="1535"/>
      <c r="F669" s="1536">
        <v>18.04</v>
      </c>
      <c r="G669" s="1536">
        <v>18.04</v>
      </c>
    </row>
    <row r="670" spans="1:7">
      <c r="A670" s="1526">
        <v>817</v>
      </c>
      <c r="B670" s="1523" t="s">
        <v>4799</v>
      </c>
      <c r="C670" s="1526" t="s">
        <v>2771</v>
      </c>
      <c r="D670" s="1534">
        <f t="shared" si="10"/>
        <v>21.45</v>
      </c>
      <c r="E670" s="1535"/>
      <c r="F670" s="1534">
        <v>21.45</v>
      </c>
      <c r="G670" s="1534">
        <v>21.45</v>
      </c>
    </row>
    <row r="671" spans="1:7">
      <c r="A671" s="1528">
        <v>20086</v>
      </c>
      <c r="B671" s="1529" t="s">
        <v>4800</v>
      </c>
      <c r="C671" s="1528" t="s">
        <v>2771</v>
      </c>
      <c r="D671" s="1536">
        <f t="shared" si="10"/>
        <v>2.87</v>
      </c>
      <c r="E671" s="1535"/>
      <c r="F671" s="1536">
        <v>2.87</v>
      </c>
      <c r="G671" s="1536">
        <v>2.87</v>
      </c>
    </row>
    <row r="672" spans="1:7">
      <c r="A672" s="1526">
        <v>39191</v>
      </c>
      <c r="B672" s="1523" t="s">
        <v>4801</v>
      </c>
      <c r="C672" s="1526" t="s">
        <v>2771</v>
      </c>
      <c r="D672" s="1534">
        <f t="shared" si="10"/>
        <v>15.73</v>
      </c>
      <c r="E672" s="1535"/>
      <c r="F672" s="1534">
        <v>15.73</v>
      </c>
      <c r="G672" s="1534">
        <v>15.73</v>
      </c>
    </row>
    <row r="673" spans="1:7">
      <c r="A673" s="1528">
        <v>39190</v>
      </c>
      <c r="B673" s="1529" t="s">
        <v>4802</v>
      </c>
      <c r="C673" s="1528" t="s">
        <v>2771</v>
      </c>
      <c r="D673" s="1536">
        <f t="shared" si="10"/>
        <v>16.43</v>
      </c>
      <c r="E673" s="1535"/>
      <c r="F673" s="1536">
        <v>16.43</v>
      </c>
      <c r="G673" s="1536">
        <v>16.43</v>
      </c>
    </row>
    <row r="674" spans="1:7">
      <c r="A674" s="1526">
        <v>39189</v>
      </c>
      <c r="B674" s="1523" t="s">
        <v>4803</v>
      </c>
      <c r="C674" s="1526" t="s">
        <v>2771</v>
      </c>
      <c r="D674" s="1534">
        <f t="shared" si="10"/>
        <v>17.39</v>
      </c>
      <c r="E674" s="1535"/>
      <c r="F674" s="1534">
        <v>17.39</v>
      </c>
      <c r="G674" s="1534">
        <v>17.39</v>
      </c>
    </row>
    <row r="675" spans="1:7">
      <c r="A675" s="1528">
        <v>39186</v>
      </c>
      <c r="B675" s="1529" t="s">
        <v>4804</v>
      </c>
      <c r="C675" s="1528" t="s">
        <v>2771</v>
      </c>
      <c r="D675" s="1536">
        <f t="shared" si="10"/>
        <v>15.56</v>
      </c>
      <c r="E675" s="1535"/>
      <c r="F675" s="1536">
        <v>15.56</v>
      </c>
      <c r="G675" s="1536">
        <v>15.56</v>
      </c>
    </row>
    <row r="676" spans="1:7">
      <c r="A676" s="1526">
        <v>39188</v>
      </c>
      <c r="B676" s="1523" t="s">
        <v>4805</v>
      </c>
      <c r="C676" s="1526" t="s">
        <v>2771</v>
      </c>
      <c r="D676" s="1534">
        <f t="shared" si="10"/>
        <v>12.8</v>
      </c>
      <c r="E676" s="1535"/>
      <c r="F676" s="1534">
        <v>12.8</v>
      </c>
      <c r="G676" s="1534">
        <v>12.8</v>
      </c>
    </row>
    <row r="677" spans="1:7">
      <c r="A677" s="1528">
        <v>39187</v>
      </c>
      <c r="B677" s="1529" t="s">
        <v>4806</v>
      </c>
      <c r="C677" s="1528" t="s">
        <v>2771</v>
      </c>
      <c r="D677" s="1536">
        <f t="shared" si="10"/>
        <v>13.42</v>
      </c>
      <c r="E677" s="1535"/>
      <c r="F677" s="1536">
        <v>13.42</v>
      </c>
      <c r="G677" s="1536">
        <v>13.42</v>
      </c>
    </row>
    <row r="678" spans="1:7">
      <c r="A678" s="1526">
        <v>39184</v>
      </c>
      <c r="B678" s="1523" t="s">
        <v>4807</v>
      </c>
      <c r="C678" s="1526" t="s">
        <v>2771</v>
      </c>
      <c r="D678" s="1534">
        <f t="shared" si="10"/>
        <v>5.05</v>
      </c>
      <c r="E678" s="1535"/>
      <c r="F678" s="1534">
        <v>5.05</v>
      </c>
      <c r="G678" s="1534">
        <v>5.05</v>
      </c>
    </row>
    <row r="679" spans="1:7">
      <c r="A679" s="1528">
        <v>39185</v>
      </c>
      <c r="B679" s="1529" t="s">
        <v>4808</v>
      </c>
      <c r="C679" s="1528" t="s">
        <v>2771</v>
      </c>
      <c r="D679" s="1536">
        <f t="shared" si="10"/>
        <v>4.5999999999999996</v>
      </c>
      <c r="E679" s="1535"/>
      <c r="F679" s="1536">
        <v>4.5999999999999996</v>
      </c>
      <c r="G679" s="1536">
        <v>4.5999999999999996</v>
      </c>
    </row>
    <row r="680" spans="1:7">
      <c r="A680" s="1526">
        <v>39198</v>
      </c>
      <c r="B680" s="1523" t="s">
        <v>4809</v>
      </c>
      <c r="C680" s="1526" t="s">
        <v>2771</v>
      </c>
      <c r="D680" s="1534">
        <f t="shared" si="10"/>
        <v>51.62</v>
      </c>
      <c r="E680" s="1535"/>
      <c r="F680" s="1534">
        <v>51.62</v>
      </c>
      <c r="G680" s="1534">
        <v>51.62</v>
      </c>
    </row>
    <row r="681" spans="1:7">
      <c r="A681" s="1528">
        <v>39197</v>
      </c>
      <c r="B681" s="1529" t="s">
        <v>4810</v>
      </c>
      <c r="C681" s="1528" t="s">
        <v>2771</v>
      </c>
      <c r="D681" s="1536">
        <f t="shared" si="10"/>
        <v>53.92</v>
      </c>
      <c r="E681" s="1535"/>
      <c r="F681" s="1536">
        <v>53.92</v>
      </c>
      <c r="G681" s="1536">
        <v>53.92</v>
      </c>
    </row>
    <row r="682" spans="1:7">
      <c r="A682" s="1526">
        <v>39196</v>
      </c>
      <c r="B682" s="1523" t="s">
        <v>4811</v>
      </c>
      <c r="C682" s="1526" t="s">
        <v>2771</v>
      </c>
      <c r="D682" s="1534">
        <f t="shared" si="10"/>
        <v>55.61</v>
      </c>
      <c r="E682" s="1535"/>
      <c r="F682" s="1534">
        <v>55.61</v>
      </c>
      <c r="G682" s="1534">
        <v>55.61</v>
      </c>
    </row>
    <row r="683" spans="1:7">
      <c r="A683" s="1528">
        <v>39199</v>
      </c>
      <c r="B683" s="1529" t="s">
        <v>4812</v>
      </c>
      <c r="C683" s="1528" t="s">
        <v>2771</v>
      </c>
      <c r="D683" s="1536">
        <f t="shared" si="10"/>
        <v>49.67</v>
      </c>
      <c r="E683" s="1535"/>
      <c r="F683" s="1536">
        <v>49.67</v>
      </c>
      <c r="G683" s="1536">
        <v>49.67</v>
      </c>
    </row>
    <row r="684" spans="1:7">
      <c r="A684" s="1526">
        <v>39195</v>
      </c>
      <c r="B684" s="1523" t="s">
        <v>4813</v>
      </c>
      <c r="C684" s="1526" t="s">
        <v>2771</v>
      </c>
      <c r="D684" s="1534">
        <f t="shared" si="10"/>
        <v>28.67</v>
      </c>
      <c r="E684" s="1535"/>
      <c r="F684" s="1534">
        <v>28.67</v>
      </c>
      <c r="G684" s="1534">
        <v>28.67</v>
      </c>
    </row>
    <row r="685" spans="1:7">
      <c r="A685" s="1528">
        <v>39194</v>
      </c>
      <c r="B685" s="1529" t="s">
        <v>4814</v>
      </c>
      <c r="C685" s="1528" t="s">
        <v>2771</v>
      </c>
      <c r="D685" s="1536">
        <f t="shared" si="10"/>
        <v>30.68</v>
      </c>
      <c r="E685" s="1535"/>
      <c r="F685" s="1536">
        <v>30.68</v>
      </c>
      <c r="G685" s="1536">
        <v>30.68</v>
      </c>
    </row>
    <row r="686" spans="1:7">
      <c r="A686" s="1526">
        <v>39193</v>
      </c>
      <c r="B686" s="1523" t="s">
        <v>4815</v>
      </c>
      <c r="C686" s="1526" t="s">
        <v>2771</v>
      </c>
      <c r="D686" s="1534">
        <f t="shared" si="10"/>
        <v>33.630000000000003</v>
      </c>
      <c r="E686" s="1535"/>
      <c r="F686" s="1534">
        <v>33.630000000000003</v>
      </c>
      <c r="G686" s="1534">
        <v>33.630000000000003</v>
      </c>
    </row>
    <row r="687" spans="1:7">
      <c r="A687" s="1528">
        <v>39192</v>
      </c>
      <c r="B687" s="1529" t="s">
        <v>4816</v>
      </c>
      <c r="C687" s="1528" t="s">
        <v>2771</v>
      </c>
      <c r="D687" s="1536">
        <f t="shared" si="10"/>
        <v>34.979999999999997</v>
      </c>
      <c r="E687" s="1535"/>
      <c r="F687" s="1536">
        <v>34.979999999999997</v>
      </c>
      <c r="G687" s="1536">
        <v>34.979999999999997</v>
      </c>
    </row>
    <row r="688" spans="1:7">
      <c r="A688" s="1526">
        <v>39920</v>
      </c>
      <c r="B688" s="1523" t="s">
        <v>4817</v>
      </c>
      <c r="C688" s="1526" t="s">
        <v>2771</v>
      </c>
      <c r="D688" s="1534">
        <f t="shared" si="10"/>
        <v>4.2300000000000004</v>
      </c>
      <c r="E688" s="1535"/>
      <c r="F688" s="1534">
        <v>4.2300000000000004</v>
      </c>
      <c r="G688" s="1534">
        <v>4.2300000000000004</v>
      </c>
    </row>
    <row r="689" spans="1:7">
      <c r="A689" s="1528">
        <v>39201</v>
      </c>
      <c r="B689" s="1529" t="s">
        <v>4818</v>
      </c>
      <c r="C689" s="1528" t="s">
        <v>2771</v>
      </c>
      <c r="D689" s="1536">
        <f t="shared" si="10"/>
        <v>61.71</v>
      </c>
      <c r="E689" s="1535"/>
      <c r="F689" s="1536">
        <v>61.71</v>
      </c>
      <c r="G689" s="1536">
        <v>61.71</v>
      </c>
    </row>
    <row r="690" spans="1:7">
      <c r="A690" s="1526">
        <v>39200</v>
      </c>
      <c r="B690" s="1523" t="s">
        <v>4819</v>
      </c>
      <c r="C690" s="1526" t="s">
        <v>2771</v>
      </c>
      <c r="D690" s="1534">
        <f t="shared" si="10"/>
        <v>62.21</v>
      </c>
      <c r="E690" s="1535"/>
      <c r="F690" s="1534">
        <v>62.21</v>
      </c>
      <c r="G690" s="1534">
        <v>62.21</v>
      </c>
    </row>
    <row r="691" spans="1:7">
      <c r="A691" s="1528">
        <v>39203</v>
      </c>
      <c r="B691" s="1529" t="s">
        <v>4820</v>
      </c>
      <c r="C691" s="1528" t="s">
        <v>2771</v>
      </c>
      <c r="D691" s="1536">
        <f t="shared" si="10"/>
        <v>50.23</v>
      </c>
      <c r="E691" s="1535"/>
      <c r="F691" s="1536">
        <v>50.23</v>
      </c>
      <c r="G691" s="1536">
        <v>50.23</v>
      </c>
    </row>
    <row r="692" spans="1:7">
      <c r="A692" s="1526">
        <v>39202</v>
      </c>
      <c r="B692" s="1523" t="s">
        <v>4821</v>
      </c>
      <c r="C692" s="1526" t="s">
        <v>2771</v>
      </c>
      <c r="D692" s="1534">
        <f t="shared" si="10"/>
        <v>59.01</v>
      </c>
      <c r="E692" s="1535"/>
      <c r="F692" s="1534">
        <v>59.01</v>
      </c>
      <c r="G692" s="1534">
        <v>59.01</v>
      </c>
    </row>
    <row r="693" spans="1:7">
      <c r="A693" s="1528">
        <v>39205</v>
      </c>
      <c r="B693" s="1529" t="s">
        <v>4822</v>
      </c>
      <c r="C693" s="1528" t="s">
        <v>2771</v>
      </c>
      <c r="D693" s="1536">
        <f t="shared" si="10"/>
        <v>98.45</v>
      </c>
      <c r="E693" s="1535"/>
      <c r="F693" s="1536">
        <v>98.45</v>
      </c>
      <c r="G693" s="1536">
        <v>98.45</v>
      </c>
    </row>
    <row r="694" spans="1:7">
      <c r="A694" s="1526">
        <v>39204</v>
      </c>
      <c r="B694" s="1523" t="s">
        <v>4823</v>
      </c>
      <c r="C694" s="1526" t="s">
        <v>2771</v>
      </c>
      <c r="D694" s="1534">
        <f t="shared" si="10"/>
        <v>100.83</v>
      </c>
      <c r="E694" s="1535"/>
      <c r="F694" s="1534">
        <v>100.83</v>
      </c>
      <c r="G694" s="1534">
        <v>100.83</v>
      </c>
    </row>
    <row r="695" spans="1:7">
      <c r="A695" s="1528">
        <v>39206</v>
      </c>
      <c r="B695" s="1529" t="s">
        <v>4824</v>
      </c>
      <c r="C695" s="1528" t="s">
        <v>2771</v>
      </c>
      <c r="D695" s="1536">
        <f t="shared" si="10"/>
        <v>95.65</v>
      </c>
      <c r="E695" s="1535"/>
      <c r="F695" s="1536">
        <v>95.65</v>
      </c>
      <c r="G695" s="1536">
        <v>95.65</v>
      </c>
    </row>
    <row r="696" spans="1:7">
      <c r="A696" s="1526">
        <v>797</v>
      </c>
      <c r="B696" s="1523" t="s">
        <v>4825</v>
      </c>
      <c r="C696" s="1526" t="s">
        <v>2771</v>
      </c>
      <c r="D696" s="1534">
        <f t="shared" si="10"/>
        <v>8.39</v>
      </c>
      <c r="E696" s="1535"/>
      <c r="F696" s="1534">
        <v>8.39</v>
      </c>
      <c r="G696" s="1534">
        <v>8.39</v>
      </c>
    </row>
    <row r="697" spans="1:7">
      <c r="A697" s="1528">
        <v>798</v>
      </c>
      <c r="B697" s="1529" t="s">
        <v>4826</v>
      </c>
      <c r="C697" s="1528" t="s">
        <v>2771</v>
      </c>
      <c r="D697" s="1536">
        <f t="shared" si="10"/>
        <v>1.1499999999999999</v>
      </c>
      <c r="E697" s="1535"/>
      <c r="F697" s="1536">
        <v>1.1499999999999999</v>
      </c>
      <c r="G697" s="1536">
        <v>1.1499999999999999</v>
      </c>
    </row>
    <row r="698" spans="1:7">
      <c r="A698" s="1526">
        <v>796</v>
      </c>
      <c r="B698" s="1523" t="s">
        <v>4827</v>
      </c>
      <c r="C698" s="1526" t="s">
        <v>2771</v>
      </c>
      <c r="D698" s="1534">
        <f t="shared" si="10"/>
        <v>8.0399999999999991</v>
      </c>
      <c r="E698" s="1535"/>
      <c r="F698" s="1534">
        <v>8.0399999999999991</v>
      </c>
      <c r="G698" s="1534">
        <v>8.0399999999999991</v>
      </c>
    </row>
    <row r="699" spans="1:7">
      <c r="A699" s="1528">
        <v>799</v>
      </c>
      <c r="B699" s="1529" t="s">
        <v>4828</v>
      </c>
      <c r="C699" s="1528" t="s">
        <v>2771</v>
      </c>
      <c r="D699" s="1536">
        <f t="shared" si="10"/>
        <v>3.78</v>
      </c>
      <c r="E699" s="1535"/>
      <c r="F699" s="1536">
        <v>3.78</v>
      </c>
      <c r="G699" s="1536">
        <v>3.78</v>
      </c>
    </row>
    <row r="700" spans="1:7">
      <c r="A700" s="1526">
        <v>792</v>
      </c>
      <c r="B700" s="1523" t="s">
        <v>4829</v>
      </c>
      <c r="C700" s="1526" t="s">
        <v>2771</v>
      </c>
      <c r="D700" s="1534">
        <f t="shared" si="10"/>
        <v>3.84</v>
      </c>
      <c r="E700" s="1535"/>
      <c r="F700" s="1534">
        <v>3.84</v>
      </c>
      <c r="G700" s="1534">
        <v>3.84</v>
      </c>
    </row>
    <row r="701" spans="1:7">
      <c r="A701" s="1528">
        <v>804</v>
      </c>
      <c r="B701" s="1529" t="s">
        <v>4830</v>
      </c>
      <c r="C701" s="1528" t="s">
        <v>2771</v>
      </c>
      <c r="D701" s="1536">
        <f t="shared" si="10"/>
        <v>19.05</v>
      </c>
      <c r="E701" s="1535"/>
      <c r="F701" s="1536">
        <v>19.05</v>
      </c>
      <c r="G701" s="1536">
        <v>19.05</v>
      </c>
    </row>
    <row r="702" spans="1:7">
      <c r="A702" s="1526">
        <v>793</v>
      </c>
      <c r="B702" s="1523" t="s">
        <v>4831</v>
      </c>
      <c r="C702" s="1526" t="s">
        <v>2771</v>
      </c>
      <c r="D702" s="1534">
        <f t="shared" si="10"/>
        <v>8.18</v>
      </c>
      <c r="E702" s="1535"/>
      <c r="F702" s="1534">
        <v>8.18</v>
      </c>
      <c r="G702" s="1534">
        <v>8.18</v>
      </c>
    </row>
    <row r="703" spans="1:7">
      <c r="A703" s="1528">
        <v>801</v>
      </c>
      <c r="B703" s="1529" t="s">
        <v>4832</v>
      </c>
      <c r="C703" s="1528" t="s">
        <v>2771</v>
      </c>
      <c r="D703" s="1536">
        <f t="shared" si="10"/>
        <v>5.83</v>
      </c>
      <c r="E703" s="1535"/>
      <c r="F703" s="1536">
        <v>5.83</v>
      </c>
      <c r="G703" s="1536">
        <v>5.83</v>
      </c>
    </row>
    <row r="704" spans="1:7">
      <c r="A704" s="1526">
        <v>794</v>
      </c>
      <c r="B704" s="1523" t="s">
        <v>4833</v>
      </c>
      <c r="C704" s="1526" t="s">
        <v>2771</v>
      </c>
      <c r="D704" s="1534">
        <f t="shared" si="10"/>
        <v>6.02</v>
      </c>
      <c r="E704" s="1535"/>
      <c r="F704" s="1534">
        <v>6.02</v>
      </c>
      <c r="G704" s="1534">
        <v>6.02</v>
      </c>
    </row>
    <row r="705" spans="1:7">
      <c r="A705" s="1528">
        <v>802</v>
      </c>
      <c r="B705" s="1529" t="s">
        <v>4834</v>
      </c>
      <c r="C705" s="1528" t="s">
        <v>2771</v>
      </c>
      <c r="D705" s="1536">
        <f t="shared" si="10"/>
        <v>16.8</v>
      </c>
      <c r="E705" s="1535"/>
      <c r="F705" s="1536">
        <v>16.8</v>
      </c>
      <c r="G705" s="1536">
        <v>16.8</v>
      </c>
    </row>
    <row r="706" spans="1:7">
      <c r="A706" s="1526">
        <v>803</v>
      </c>
      <c r="B706" s="1523" t="s">
        <v>4835</v>
      </c>
      <c r="C706" s="1526" t="s">
        <v>2771</v>
      </c>
      <c r="D706" s="1534">
        <f t="shared" si="10"/>
        <v>14.65</v>
      </c>
      <c r="E706" s="1535"/>
      <c r="F706" s="1534">
        <v>14.65</v>
      </c>
      <c r="G706" s="1534">
        <v>14.65</v>
      </c>
    </row>
    <row r="707" spans="1:7">
      <c r="A707" s="1528">
        <v>38001</v>
      </c>
      <c r="B707" s="1529" t="s">
        <v>4836</v>
      </c>
      <c r="C707" s="1528" t="s">
        <v>2771</v>
      </c>
      <c r="D707" s="1536">
        <f t="shared" ref="D707:D770" si="11">IF($I$2=$G$1,G707,F707)</f>
        <v>1.47</v>
      </c>
      <c r="E707" s="1535"/>
      <c r="F707" s="1536">
        <v>1.47</v>
      </c>
      <c r="G707" s="1536">
        <v>1.47</v>
      </c>
    </row>
    <row r="708" spans="1:7">
      <c r="A708" s="1526">
        <v>38002</v>
      </c>
      <c r="B708" s="1523" t="s">
        <v>4837</v>
      </c>
      <c r="C708" s="1526" t="s">
        <v>2771</v>
      </c>
      <c r="D708" s="1534">
        <f t="shared" si="11"/>
        <v>2.73</v>
      </c>
      <c r="E708" s="1535"/>
      <c r="F708" s="1534">
        <v>2.73</v>
      </c>
      <c r="G708" s="1534">
        <v>2.73</v>
      </c>
    </row>
    <row r="709" spans="1:7">
      <c r="A709" s="1528">
        <v>38003</v>
      </c>
      <c r="B709" s="1529" t="s">
        <v>4838</v>
      </c>
      <c r="C709" s="1528" t="s">
        <v>2771</v>
      </c>
      <c r="D709" s="1536">
        <f t="shared" si="11"/>
        <v>32.74</v>
      </c>
      <c r="E709" s="1535"/>
      <c r="F709" s="1536">
        <v>32.74</v>
      </c>
      <c r="G709" s="1536">
        <v>32.74</v>
      </c>
    </row>
    <row r="710" spans="1:7">
      <c r="A710" s="1526">
        <v>38004</v>
      </c>
      <c r="B710" s="1523" t="s">
        <v>4839</v>
      </c>
      <c r="C710" s="1526" t="s">
        <v>2771</v>
      </c>
      <c r="D710" s="1534">
        <f t="shared" si="11"/>
        <v>43.78</v>
      </c>
      <c r="E710" s="1535"/>
      <c r="F710" s="1534">
        <v>43.78</v>
      </c>
      <c r="G710" s="1534">
        <v>43.78</v>
      </c>
    </row>
    <row r="711" spans="1:7">
      <c r="A711" s="1528">
        <v>36327</v>
      </c>
      <c r="B711" s="1529" t="s">
        <v>4840</v>
      </c>
      <c r="C711" s="1528" t="s">
        <v>2771</v>
      </c>
      <c r="D711" s="1536">
        <f t="shared" si="11"/>
        <v>2.76</v>
      </c>
      <c r="E711" s="1535"/>
      <c r="F711" s="1536">
        <v>2.76</v>
      </c>
      <c r="G711" s="1536">
        <v>2.76</v>
      </c>
    </row>
    <row r="712" spans="1:7">
      <c r="A712" s="1526">
        <v>38992</v>
      </c>
      <c r="B712" s="1523" t="s">
        <v>4841</v>
      </c>
      <c r="C712" s="1526" t="s">
        <v>2771</v>
      </c>
      <c r="D712" s="1534">
        <f t="shared" si="11"/>
        <v>4.42</v>
      </c>
      <c r="E712" s="1535"/>
      <c r="F712" s="1534">
        <v>4.42</v>
      </c>
      <c r="G712" s="1534">
        <v>4.42</v>
      </c>
    </row>
    <row r="713" spans="1:7">
      <c r="A713" s="1528">
        <v>38993</v>
      </c>
      <c r="B713" s="1529" t="s">
        <v>4842</v>
      </c>
      <c r="C713" s="1528" t="s">
        <v>2771</v>
      </c>
      <c r="D713" s="1536">
        <f t="shared" si="11"/>
        <v>12.6</v>
      </c>
      <c r="E713" s="1535"/>
      <c r="F713" s="1536">
        <v>12.6</v>
      </c>
      <c r="G713" s="1536">
        <v>12.6</v>
      </c>
    </row>
    <row r="714" spans="1:7">
      <c r="A714" s="1526">
        <v>38418</v>
      </c>
      <c r="B714" s="1523" t="s">
        <v>16950</v>
      </c>
      <c r="C714" s="1526" t="s">
        <v>2771</v>
      </c>
      <c r="D714" s="1534">
        <f t="shared" si="11"/>
        <v>8.34</v>
      </c>
      <c r="E714" s="1535"/>
      <c r="F714" s="1534">
        <v>8.34</v>
      </c>
      <c r="G714" s="1534">
        <v>8.34</v>
      </c>
    </row>
    <row r="715" spans="1:7">
      <c r="A715" s="1528">
        <v>39178</v>
      </c>
      <c r="B715" s="1529" t="s">
        <v>4843</v>
      </c>
      <c r="C715" s="1528" t="s">
        <v>2771</v>
      </c>
      <c r="D715" s="1536">
        <f t="shared" si="11"/>
        <v>1.7</v>
      </c>
      <c r="E715" s="1535"/>
      <c r="F715" s="1536">
        <v>1.7</v>
      </c>
      <c r="G715" s="1536">
        <v>1.7</v>
      </c>
    </row>
    <row r="716" spans="1:7">
      <c r="A716" s="1526">
        <v>39177</v>
      </c>
      <c r="B716" s="1523" t="s">
        <v>4844</v>
      </c>
      <c r="C716" s="1526" t="s">
        <v>2771</v>
      </c>
      <c r="D716" s="1534">
        <f t="shared" si="11"/>
        <v>1.54</v>
      </c>
      <c r="E716" s="1535"/>
      <c r="F716" s="1534">
        <v>1.54</v>
      </c>
      <c r="G716" s="1534">
        <v>1.54</v>
      </c>
    </row>
    <row r="717" spans="1:7">
      <c r="A717" s="1528">
        <v>39174</v>
      </c>
      <c r="B717" s="1529" t="s">
        <v>4845</v>
      </c>
      <c r="C717" s="1528" t="s">
        <v>2771</v>
      </c>
      <c r="D717" s="1536">
        <f t="shared" si="11"/>
        <v>0.77</v>
      </c>
      <c r="E717" s="1535"/>
      <c r="F717" s="1536">
        <v>0.77</v>
      </c>
      <c r="G717" s="1536">
        <v>0.77</v>
      </c>
    </row>
    <row r="718" spans="1:7">
      <c r="A718" s="1526">
        <v>39176</v>
      </c>
      <c r="B718" s="1523" t="s">
        <v>4846</v>
      </c>
      <c r="C718" s="1526" t="s">
        <v>2771</v>
      </c>
      <c r="D718" s="1534">
        <f t="shared" si="11"/>
        <v>1.01</v>
      </c>
      <c r="E718" s="1535"/>
      <c r="F718" s="1534">
        <v>1.01</v>
      </c>
      <c r="G718" s="1534">
        <v>1.01</v>
      </c>
    </row>
    <row r="719" spans="1:7">
      <c r="A719" s="1528">
        <v>39180</v>
      </c>
      <c r="B719" s="1529" t="s">
        <v>4847</v>
      </c>
      <c r="C719" s="1528" t="s">
        <v>2771</v>
      </c>
      <c r="D719" s="1536">
        <f t="shared" si="11"/>
        <v>4.62</v>
      </c>
      <c r="E719" s="1535"/>
      <c r="F719" s="1536">
        <v>4.62</v>
      </c>
      <c r="G719" s="1536">
        <v>4.62</v>
      </c>
    </row>
    <row r="720" spans="1:7">
      <c r="A720" s="1526">
        <v>39179</v>
      </c>
      <c r="B720" s="1523" t="s">
        <v>4848</v>
      </c>
      <c r="C720" s="1526" t="s">
        <v>2771</v>
      </c>
      <c r="D720" s="1534">
        <f t="shared" si="11"/>
        <v>4.09</v>
      </c>
      <c r="E720" s="1535"/>
      <c r="F720" s="1534">
        <v>4.09</v>
      </c>
      <c r="G720" s="1534">
        <v>4.09</v>
      </c>
    </row>
    <row r="721" spans="1:7">
      <c r="A721" s="1528">
        <v>39175</v>
      </c>
      <c r="B721" s="1529" t="s">
        <v>4849</v>
      </c>
      <c r="C721" s="1528" t="s">
        <v>2771</v>
      </c>
      <c r="D721" s="1536">
        <f t="shared" si="11"/>
        <v>0.94</v>
      </c>
      <c r="E721" s="1535"/>
      <c r="F721" s="1536">
        <v>0.94</v>
      </c>
      <c r="G721" s="1536">
        <v>0.94</v>
      </c>
    </row>
    <row r="722" spans="1:7">
      <c r="A722" s="1526">
        <v>39217</v>
      </c>
      <c r="B722" s="1523" t="s">
        <v>4850</v>
      </c>
      <c r="C722" s="1526" t="s">
        <v>2771</v>
      </c>
      <c r="D722" s="1534">
        <f t="shared" si="11"/>
        <v>0.72</v>
      </c>
      <c r="E722" s="1535"/>
      <c r="F722" s="1534">
        <v>0.72</v>
      </c>
      <c r="G722" s="1534">
        <v>0.72</v>
      </c>
    </row>
    <row r="723" spans="1:7">
      <c r="A723" s="1528">
        <v>39181</v>
      </c>
      <c r="B723" s="1529" t="s">
        <v>4851</v>
      </c>
      <c r="C723" s="1528" t="s">
        <v>2771</v>
      </c>
      <c r="D723" s="1536">
        <f t="shared" si="11"/>
        <v>6.19</v>
      </c>
      <c r="E723" s="1535"/>
      <c r="F723" s="1536">
        <v>6.19</v>
      </c>
      <c r="G723" s="1536">
        <v>6.19</v>
      </c>
    </row>
    <row r="724" spans="1:7">
      <c r="A724" s="1526">
        <v>39182</v>
      </c>
      <c r="B724" s="1523" t="s">
        <v>4852</v>
      </c>
      <c r="C724" s="1526" t="s">
        <v>2771</v>
      </c>
      <c r="D724" s="1534">
        <f t="shared" si="11"/>
        <v>8.7100000000000009</v>
      </c>
      <c r="E724" s="1535"/>
      <c r="F724" s="1534">
        <v>8.7100000000000009</v>
      </c>
      <c r="G724" s="1534">
        <v>8.7100000000000009</v>
      </c>
    </row>
    <row r="725" spans="1:7">
      <c r="A725" s="1528">
        <v>12616</v>
      </c>
      <c r="B725" s="1529" t="s">
        <v>4853</v>
      </c>
      <c r="C725" s="1528" t="s">
        <v>2771</v>
      </c>
      <c r="D725" s="1536">
        <f t="shared" si="11"/>
        <v>5.51</v>
      </c>
      <c r="E725" s="1535"/>
      <c r="F725" s="1536">
        <v>5.51</v>
      </c>
      <c r="G725" s="1536">
        <v>5.51</v>
      </c>
    </row>
    <row r="726" spans="1:7" ht="30">
      <c r="A726" s="1526">
        <v>1049</v>
      </c>
      <c r="B726" s="1523" t="s">
        <v>4854</v>
      </c>
      <c r="C726" s="1526" t="s">
        <v>2771</v>
      </c>
      <c r="D726" s="1534">
        <f t="shared" si="11"/>
        <v>7.29</v>
      </c>
      <c r="E726" s="1535"/>
      <c r="F726" s="1534">
        <v>7.29</v>
      </c>
      <c r="G726" s="1534">
        <v>7.29</v>
      </c>
    </row>
    <row r="727" spans="1:7" ht="30">
      <c r="A727" s="1528">
        <v>1099</v>
      </c>
      <c r="B727" s="1529" t="s">
        <v>4855</v>
      </c>
      <c r="C727" s="1528" t="s">
        <v>2771</v>
      </c>
      <c r="D727" s="1536">
        <f t="shared" si="11"/>
        <v>5.58</v>
      </c>
      <c r="E727" s="1535"/>
      <c r="F727" s="1536">
        <v>5.58</v>
      </c>
      <c r="G727" s="1536">
        <v>5.58</v>
      </c>
    </row>
    <row r="728" spans="1:7" ht="30">
      <c r="A728" s="1526">
        <v>39678</v>
      </c>
      <c r="B728" s="1523" t="s">
        <v>4856</v>
      </c>
      <c r="C728" s="1526" t="s">
        <v>2771</v>
      </c>
      <c r="D728" s="1534">
        <f t="shared" si="11"/>
        <v>2.25</v>
      </c>
      <c r="E728" s="1535"/>
      <c r="F728" s="1534">
        <v>2.25</v>
      </c>
      <c r="G728" s="1534">
        <v>2.25</v>
      </c>
    </row>
    <row r="729" spans="1:7" ht="30">
      <c r="A729" s="1528">
        <v>1050</v>
      </c>
      <c r="B729" s="1529" t="s">
        <v>4857</v>
      </c>
      <c r="C729" s="1528" t="s">
        <v>2771</v>
      </c>
      <c r="D729" s="1536">
        <f t="shared" si="11"/>
        <v>3.81</v>
      </c>
      <c r="E729" s="1535"/>
      <c r="F729" s="1536">
        <v>3.81</v>
      </c>
      <c r="G729" s="1536">
        <v>3.81</v>
      </c>
    </row>
    <row r="730" spans="1:7" ht="30">
      <c r="A730" s="1526">
        <v>1101</v>
      </c>
      <c r="B730" s="1523" t="s">
        <v>4858</v>
      </c>
      <c r="C730" s="1526" t="s">
        <v>2771</v>
      </c>
      <c r="D730" s="1534">
        <f t="shared" si="11"/>
        <v>24.06</v>
      </c>
      <c r="E730" s="1535"/>
      <c r="F730" s="1534">
        <v>24.06</v>
      </c>
      <c r="G730" s="1534">
        <v>24.06</v>
      </c>
    </row>
    <row r="731" spans="1:7" ht="30">
      <c r="A731" s="1528">
        <v>1100</v>
      </c>
      <c r="B731" s="1529" t="s">
        <v>4859</v>
      </c>
      <c r="C731" s="1528" t="s">
        <v>2771</v>
      </c>
      <c r="D731" s="1536">
        <f t="shared" si="11"/>
        <v>12.41</v>
      </c>
      <c r="E731" s="1535"/>
      <c r="F731" s="1536">
        <v>12.41</v>
      </c>
      <c r="G731" s="1536">
        <v>12.41</v>
      </c>
    </row>
    <row r="732" spans="1:7" ht="30">
      <c r="A732" s="1526">
        <v>39679</v>
      </c>
      <c r="B732" s="1523" t="s">
        <v>4860</v>
      </c>
      <c r="C732" s="1526" t="s">
        <v>2771</v>
      </c>
      <c r="D732" s="1534">
        <f t="shared" si="11"/>
        <v>47.94</v>
      </c>
      <c r="E732" s="1535"/>
      <c r="F732" s="1534">
        <v>47.94</v>
      </c>
      <c r="G732" s="1534">
        <v>47.94</v>
      </c>
    </row>
    <row r="733" spans="1:7" ht="30">
      <c r="A733" s="1528">
        <v>1098</v>
      </c>
      <c r="B733" s="1529" t="s">
        <v>4861</v>
      </c>
      <c r="C733" s="1528" t="s">
        <v>2771</v>
      </c>
      <c r="D733" s="1536">
        <f t="shared" si="11"/>
        <v>2.97</v>
      </c>
      <c r="E733" s="1535"/>
      <c r="F733" s="1536">
        <v>2.97</v>
      </c>
      <c r="G733" s="1536">
        <v>2.97</v>
      </c>
    </row>
    <row r="734" spans="1:7" ht="30">
      <c r="A734" s="1526">
        <v>1102</v>
      </c>
      <c r="B734" s="1523" t="s">
        <v>4862</v>
      </c>
      <c r="C734" s="1526" t="s">
        <v>2771</v>
      </c>
      <c r="D734" s="1534">
        <f t="shared" si="11"/>
        <v>35.869999999999997</v>
      </c>
      <c r="E734" s="1535"/>
      <c r="F734" s="1534">
        <v>35.869999999999997</v>
      </c>
      <c r="G734" s="1534">
        <v>35.869999999999997</v>
      </c>
    </row>
    <row r="735" spans="1:7" ht="30">
      <c r="A735" s="1528">
        <v>1051</v>
      </c>
      <c r="B735" s="1529" t="s">
        <v>4863</v>
      </c>
      <c r="C735" s="1528" t="s">
        <v>2771</v>
      </c>
      <c r="D735" s="1536">
        <f t="shared" si="11"/>
        <v>52.14</v>
      </c>
      <c r="E735" s="1535"/>
      <c r="F735" s="1536">
        <v>52.14</v>
      </c>
      <c r="G735" s="1536">
        <v>52.14</v>
      </c>
    </row>
    <row r="736" spans="1:7">
      <c r="A736" s="1526">
        <v>37399</v>
      </c>
      <c r="B736" s="1523" t="s">
        <v>4864</v>
      </c>
      <c r="C736" s="1526" t="s">
        <v>2771</v>
      </c>
      <c r="D736" s="1534">
        <f t="shared" si="11"/>
        <v>20.440000000000001</v>
      </c>
      <c r="E736" s="1535"/>
      <c r="F736" s="1534">
        <v>20.440000000000001</v>
      </c>
      <c r="G736" s="1534">
        <v>20.440000000000001</v>
      </c>
    </row>
    <row r="737" spans="1:7">
      <c r="A737" s="1528">
        <v>41955</v>
      </c>
      <c r="B737" s="1529" t="s">
        <v>9522</v>
      </c>
      <c r="C737" s="1528" t="s">
        <v>2775</v>
      </c>
      <c r="D737" s="1536">
        <f t="shared" si="11"/>
        <v>66.900000000000006</v>
      </c>
      <c r="E737" s="1535"/>
      <c r="F737" s="1536">
        <v>66.900000000000006</v>
      </c>
      <c r="G737" s="1536">
        <v>66.900000000000006</v>
      </c>
    </row>
    <row r="738" spans="1:7">
      <c r="A738" s="1526">
        <v>41953</v>
      </c>
      <c r="B738" s="1523" t="s">
        <v>9523</v>
      </c>
      <c r="C738" s="1526" t="s">
        <v>2775</v>
      </c>
      <c r="D738" s="1534">
        <f t="shared" si="11"/>
        <v>63.85</v>
      </c>
      <c r="E738" s="1535"/>
      <c r="F738" s="1534">
        <v>63.85</v>
      </c>
      <c r="G738" s="1534">
        <v>63.85</v>
      </c>
    </row>
    <row r="739" spans="1:7">
      <c r="A739" s="1528">
        <v>41954</v>
      </c>
      <c r="B739" s="1529" t="s">
        <v>9524</v>
      </c>
      <c r="C739" s="1528" t="s">
        <v>2775</v>
      </c>
      <c r="D739" s="1536">
        <f t="shared" si="11"/>
        <v>63.24</v>
      </c>
      <c r="E739" s="1535"/>
      <c r="F739" s="1536">
        <v>63.24</v>
      </c>
      <c r="G739" s="1536">
        <v>63.24</v>
      </c>
    </row>
    <row r="740" spans="1:7">
      <c r="A740" s="1526">
        <v>25004</v>
      </c>
      <c r="B740" s="1523" t="s">
        <v>4865</v>
      </c>
      <c r="C740" s="1526" t="s">
        <v>2775</v>
      </c>
      <c r="D740" s="1534">
        <f t="shared" si="11"/>
        <v>30.7</v>
      </c>
      <c r="E740" s="1535"/>
      <c r="F740" s="1534">
        <v>30.7</v>
      </c>
      <c r="G740" s="1534">
        <v>30.7</v>
      </c>
    </row>
    <row r="741" spans="1:7">
      <c r="A741" s="1528">
        <v>25002</v>
      </c>
      <c r="B741" s="1529" t="s">
        <v>4866</v>
      </c>
      <c r="C741" s="1528" t="s">
        <v>2775</v>
      </c>
      <c r="D741" s="1536">
        <f t="shared" si="11"/>
        <v>30.96</v>
      </c>
      <c r="E741" s="1535"/>
      <c r="F741" s="1536">
        <v>30.96</v>
      </c>
      <c r="G741" s="1536">
        <v>30.96</v>
      </c>
    </row>
    <row r="742" spans="1:7">
      <c r="A742" s="1526">
        <v>37409</v>
      </c>
      <c r="B742" s="1523" t="s">
        <v>4867</v>
      </c>
      <c r="C742" s="1526" t="s">
        <v>2775</v>
      </c>
      <c r="D742" s="1534">
        <f t="shared" si="11"/>
        <v>30.45</v>
      </c>
      <c r="E742" s="1535"/>
      <c r="F742" s="1534">
        <v>30.45</v>
      </c>
      <c r="G742" s="1534">
        <v>30.45</v>
      </c>
    </row>
    <row r="743" spans="1:7">
      <c r="A743" s="1528">
        <v>841</v>
      </c>
      <c r="B743" s="1529" t="s">
        <v>4868</v>
      </c>
      <c r="C743" s="1528" t="s">
        <v>2775</v>
      </c>
      <c r="D743" s="1536">
        <f t="shared" si="11"/>
        <v>31.45</v>
      </c>
      <c r="E743" s="1535"/>
      <c r="F743" s="1536">
        <v>31.45</v>
      </c>
      <c r="G743" s="1536">
        <v>31.45</v>
      </c>
    </row>
    <row r="744" spans="1:7">
      <c r="A744" s="1526">
        <v>25005</v>
      </c>
      <c r="B744" s="1523" t="s">
        <v>4869</v>
      </c>
      <c r="C744" s="1526" t="s">
        <v>2775</v>
      </c>
      <c r="D744" s="1534">
        <f t="shared" si="11"/>
        <v>34.479999999999997</v>
      </c>
      <c r="E744" s="1535"/>
      <c r="F744" s="1534">
        <v>34.479999999999997</v>
      </c>
      <c r="G744" s="1534">
        <v>34.479999999999997</v>
      </c>
    </row>
    <row r="745" spans="1:7">
      <c r="A745" s="1528">
        <v>25003</v>
      </c>
      <c r="B745" s="1529" t="s">
        <v>4870</v>
      </c>
      <c r="C745" s="1528" t="s">
        <v>2775</v>
      </c>
      <c r="D745" s="1536">
        <f t="shared" si="11"/>
        <v>36.83</v>
      </c>
      <c r="E745" s="1535"/>
      <c r="F745" s="1536">
        <v>36.83</v>
      </c>
      <c r="G745" s="1536">
        <v>36.83</v>
      </c>
    </row>
    <row r="746" spans="1:7">
      <c r="A746" s="1526">
        <v>37410</v>
      </c>
      <c r="B746" s="1523" t="s">
        <v>4871</v>
      </c>
      <c r="C746" s="1526" t="s">
        <v>2775</v>
      </c>
      <c r="D746" s="1534">
        <f t="shared" si="11"/>
        <v>34.479999999999997</v>
      </c>
      <c r="E746" s="1535"/>
      <c r="F746" s="1534">
        <v>34.479999999999997</v>
      </c>
      <c r="G746" s="1534">
        <v>34.479999999999997</v>
      </c>
    </row>
    <row r="747" spans="1:7">
      <c r="A747" s="1528">
        <v>842</v>
      </c>
      <c r="B747" s="1529" t="s">
        <v>4872</v>
      </c>
      <c r="C747" s="1528" t="s">
        <v>2775</v>
      </c>
      <c r="D747" s="1536">
        <f t="shared" si="11"/>
        <v>38.79</v>
      </c>
      <c r="E747" s="1535"/>
      <c r="F747" s="1536">
        <v>38.79</v>
      </c>
      <c r="G747" s="1536">
        <v>38.79</v>
      </c>
    </row>
    <row r="748" spans="1:7">
      <c r="A748" s="1526">
        <v>862</v>
      </c>
      <c r="B748" s="1523" t="s">
        <v>4873</v>
      </c>
      <c r="C748" s="1526" t="s">
        <v>2774</v>
      </c>
      <c r="D748" s="1534">
        <f t="shared" si="11"/>
        <v>8.7899999999999991</v>
      </c>
      <c r="E748" s="1535"/>
      <c r="F748" s="1534">
        <v>8.7899999999999991</v>
      </c>
      <c r="G748" s="1534">
        <v>8.7899999999999991</v>
      </c>
    </row>
    <row r="749" spans="1:7">
      <c r="A749" s="1528">
        <v>866</v>
      </c>
      <c r="B749" s="1529" t="s">
        <v>4874</v>
      </c>
      <c r="C749" s="1528" t="s">
        <v>2774</v>
      </c>
      <c r="D749" s="1536">
        <f t="shared" si="11"/>
        <v>108.14</v>
      </c>
      <c r="E749" s="1535"/>
      <c r="F749" s="1536">
        <v>108.14</v>
      </c>
      <c r="G749" s="1536">
        <v>108.14</v>
      </c>
    </row>
    <row r="750" spans="1:7">
      <c r="A750" s="1526">
        <v>892</v>
      </c>
      <c r="B750" s="1523" t="s">
        <v>4875</v>
      </c>
      <c r="C750" s="1526" t="s">
        <v>2774</v>
      </c>
      <c r="D750" s="1534">
        <f t="shared" si="11"/>
        <v>137.52000000000001</v>
      </c>
      <c r="E750" s="1535"/>
      <c r="F750" s="1534">
        <v>137.52000000000001</v>
      </c>
      <c r="G750" s="1534">
        <v>137.52000000000001</v>
      </c>
    </row>
    <row r="751" spans="1:7">
      <c r="A751" s="1528">
        <v>857</v>
      </c>
      <c r="B751" s="1529" t="s">
        <v>4876</v>
      </c>
      <c r="C751" s="1528" t="s">
        <v>2774</v>
      </c>
      <c r="D751" s="1536">
        <f t="shared" si="11"/>
        <v>14</v>
      </c>
      <c r="E751" s="1535"/>
      <c r="F751" s="1536">
        <v>14</v>
      </c>
      <c r="G751" s="1536">
        <v>14</v>
      </c>
    </row>
    <row r="752" spans="1:7">
      <c r="A752" s="1526">
        <v>37404</v>
      </c>
      <c r="B752" s="1523" t="s">
        <v>4877</v>
      </c>
      <c r="C752" s="1526" t="s">
        <v>2774</v>
      </c>
      <c r="D752" s="1534">
        <f t="shared" si="11"/>
        <v>165.37</v>
      </c>
      <c r="E752" s="1535"/>
      <c r="F752" s="1534">
        <v>165.37</v>
      </c>
      <c r="G752" s="1534">
        <v>165.37</v>
      </c>
    </row>
    <row r="753" spans="1:7">
      <c r="A753" s="1528">
        <v>868</v>
      </c>
      <c r="B753" s="1529" t="s">
        <v>4878</v>
      </c>
      <c r="C753" s="1528" t="s">
        <v>2774</v>
      </c>
      <c r="D753" s="1536">
        <f t="shared" si="11"/>
        <v>21.62</v>
      </c>
      <c r="E753" s="1535"/>
      <c r="F753" s="1536">
        <v>21.62</v>
      </c>
      <c r="G753" s="1536">
        <v>21.62</v>
      </c>
    </row>
    <row r="754" spans="1:7">
      <c r="A754" s="1526">
        <v>870</v>
      </c>
      <c r="B754" s="1523" t="s">
        <v>4879</v>
      </c>
      <c r="C754" s="1526" t="s">
        <v>2774</v>
      </c>
      <c r="D754" s="1534">
        <f t="shared" si="11"/>
        <v>284.95999999999998</v>
      </c>
      <c r="E754" s="1535"/>
      <c r="F754" s="1534">
        <v>284.95999999999998</v>
      </c>
      <c r="G754" s="1534">
        <v>284.95999999999998</v>
      </c>
    </row>
    <row r="755" spans="1:7">
      <c r="A755" s="1528">
        <v>863</v>
      </c>
      <c r="B755" s="1529" t="s">
        <v>4880</v>
      </c>
      <c r="C755" s="1528" t="s">
        <v>2774</v>
      </c>
      <c r="D755" s="1536">
        <f t="shared" si="11"/>
        <v>29.87</v>
      </c>
      <c r="E755" s="1535"/>
      <c r="F755" s="1536">
        <v>29.87</v>
      </c>
      <c r="G755" s="1536">
        <v>29.87</v>
      </c>
    </row>
    <row r="756" spans="1:7">
      <c r="A756" s="1526">
        <v>867</v>
      </c>
      <c r="B756" s="1523" t="s">
        <v>4881</v>
      </c>
      <c r="C756" s="1526" t="s">
        <v>2774</v>
      </c>
      <c r="D756" s="1534">
        <f t="shared" si="11"/>
        <v>41.6</v>
      </c>
      <c r="E756" s="1535"/>
      <c r="F756" s="1534">
        <v>41.6</v>
      </c>
      <c r="G756" s="1534">
        <v>41.6</v>
      </c>
    </row>
    <row r="757" spans="1:7">
      <c r="A757" s="1528">
        <v>891</v>
      </c>
      <c r="B757" s="1529" t="s">
        <v>4882</v>
      </c>
      <c r="C757" s="1528" t="s">
        <v>2774</v>
      </c>
      <c r="D757" s="1536">
        <f t="shared" si="11"/>
        <v>478.56</v>
      </c>
      <c r="E757" s="1535"/>
      <c r="F757" s="1536">
        <v>478.56</v>
      </c>
      <c r="G757" s="1536">
        <v>478.56</v>
      </c>
    </row>
    <row r="758" spans="1:7">
      <c r="A758" s="1526">
        <v>864</v>
      </c>
      <c r="B758" s="1523" t="s">
        <v>4883</v>
      </c>
      <c r="C758" s="1526" t="s">
        <v>2774</v>
      </c>
      <c r="D758" s="1534">
        <f t="shared" si="11"/>
        <v>58.61</v>
      </c>
      <c r="E758" s="1535"/>
      <c r="F758" s="1534">
        <v>58.61</v>
      </c>
      <c r="G758" s="1534">
        <v>58.61</v>
      </c>
    </row>
    <row r="759" spans="1:7">
      <c r="A759" s="1528">
        <v>865</v>
      </c>
      <c r="B759" s="1529" t="s">
        <v>4884</v>
      </c>
      <c r="C759" s="1528" t="s">
        <v>2774</v>
      </c>
      <c r="D759" s="1536">
        <f t="shared" si="11"/>
        <v>82.55</v>
      </c>
      <c r="E759" s="1535"/>
      <c r="F759" s="1536">
        <v>82.55</v>
      </c>
      <c r="G759" s="1536">
        <v>82.55</v>
      </c>
    </row>
    <row r="760" spans="1:7">
      <c r="A760" s="1526">
        <v>1006</v>
      </c>
      <c r="B760" s="1523" t="s">
        <v>4885</v>
      </c>
      <c r="C760" s="1526" t="s">
        <v>2774</v>
      </c>
      <c r="D760" s="1534">
        <f t="shared" si="11"/>
        <v>122.35</v>
      </c>
      <c r="E760" s="1535"/>
      <c r="F760" s="1534">
        <v>122.35</v>
      </c>
      <c r="G760" s="1534">
        <v>122.35</v>
      </c>
    </row>
    <row r="761" spans="1:7">
      <c r="A761" s="1528">
        <v>948</v>
      </c>
      <c r="B761" s="1529" t="s">
        <v>4886</v>
      </c>
      <c r="C761" s="1528" t="s">
        <v>2774</v>
      </c>
      <c r="D761" s="1536">
        <f t="shared" si="11"/>
        <v>63.71</v>
      </c>
      <c r="E761" s="1535"/>
      <c r="F761" s="1536">
        <v>63.71</v>
      </c>
      <c r="G761" s="1536">
        <v>63.71</v>
      </c>
    </row>
    <row r="762" spans="1:7">
      <c r="A762" s="1526">
        <v>947</v>
      </c>
      <c r="B762" s="1523" t="s">
        <v>4887</v>
      </c>
      <c r="C762" s="1526" t="s">
        <v>2774</v>
      </c>
      <c r="D762" s="1534">
        <f t="shared" si="11"/>
        <v>64.81</v>
      </c>
      <c r="E762" s="1535"/>
      <c r="F762" s="1534">
        <v>64.81</v>
      </c>
      <c r="G762" s="1534">
        <v>64.81</v>
      </c>
    </row>
    <row r="763" spans="1:7">
      <c r="A763" s="1528">
        <v>911</v>
      </c>
      <c r="B763" s="1529" t="s">
        <v>4888</v>
      </c>
      <c r="C763" s="1528" t="s">
        <v>2774</v>
      </c>
      <c r="D763" s="1536">
        <f t="shared" si="11"/>
        <v>94.24</v>
      </c>
      <c r="E763" s="1535"/>
      <c r="F763" s="1536">
        <v>94.24</v>
      </c>
      <c r="G763" s="1536">
        <v>94.24</v>
      </c>
    </row>
    <row r="764" spans="1:7">
      <c r="A764" s="1526">
        <v>925</v>
      </c>
      <c r="B764" s="1523" t="s">
        <v>4889</v>
      </c>
      <c r="C764" s="1526" t="s">
        <v>2774</v>
      </c>
      <c r="D764" s="1534">
        <f t="shared" si="11"/>
        <v>87.11</v>
      </c>
      <c r="E764" s="1535"/>
      <c r="F764" s="1534">
        <v>87.11</v>
      </c>
      <c r="G764" s="1534">
        <v>87.11</v>
      </c>
    </row>
    <row r="765" spans="1:7">
      <c r="A765" s="1528">
        <v>954</v>
      </c>
      <c r="B765" s="1529" t="s">
        <v>4890</v>
      </c>
      <c r="C765" s="1528" t="s">
        <v>2774</v>
      </c>
      <c r="D765" s="1536">
        <f t="shared" si="11"/>
        <v>96.24</v>
      </c>
      <c r="E765" s="1535"/>
      <c r="F765" s="1536">
        <v>96.24</v>
      </c>
      <c r="G765" s="1536">
        <v>96.24</v>
      </c>
    </row>
    <row r="766" spans="1:7">
      <c r="A766" s="1526">
        <v>901</v>
      </c>
      <c r="B766" s="1523" t="s">
        <v>4891</v>
      </c>
      <c r="C766" s="1526" t="s">
        <v>2774</v>
      </c>
      <c r="D766" s="1534">
        <f t="shared" si="11"/>
        <v>102.99</v>
      </c>
      <c r="E766" s="1535"/>
      <c r="F766" s="1534">
        <v>102.99</v>
      </c>
      <c r="G766" s="1534">
        <v>102.99</v>
      </c>
    </row>
    <row r="767" spans="1:7">
      <c r="A767" s="1528">
        <v>926</v>
      </c>
      <c r="B767" s="1529" t="s">
        <v>4892</v>
      </c>
      <c r="C767" s="1528" t="s">
        <v>2774</v>
      </c>
      <c r="D767" s="1536">
        <f t="shared" si="11"/>
        <v>108.85</v>
      </c>
      <c r="E767" s="1535"/>
      <c r="F767" s="1536">
        <v>108.85</v>
      </c>
      <c r="G767" s="1536">
        <v>108.85</v>
      </c>
    </row>
    <row r="768" spans="1:7">
      <c r="A768" s="1526">
        <v>912</v>
      </c>
      <c r="B768" s="1523" t="s">
        <v>4893</v>
      </c>
      <c r="C768" s="1526" t="s">
        <v>2774</v>
      </c>
      <c r="D768" s="1534">
        <f t="shared" si="11"/>
        <v>109.51</v>
      </c>
      <c r="E768" s="1535"/>
      <c r="F768" s="1534">
        <v>109.51</v>
      </c>
      <c r="G768" s="1534">
        <v>109.51</v>
      </c>
    </row>
    <row r="769" spans="1:7">
      <c r="A769" s="1528">
        <v>955</v>
      </c>
      <c r="B769" s="1529" t="s">
        <v>4894</v>
      </c>
      <c r="C769" s="1528" t="s">
        <v>2774</v>
      </c>
      <c r="D769" s="1536">
        <f t="shared" si="11"/>
        <v>130.72</v>
      </c>
      <c r="E769" s="1535"/>
      <c r="F769" s="1536">
        <v>130.72</v>
      </c>
      <c r="G769" s="1536">
        <v>130.72</v>
      </c>
    </row>
    <row r="770" spans="1:7">
      <c r="A770" s="1526">
        <v>946</v>
      </c>
      <c r="B770" s="1523" t="s">
        <v>4895</v>
      </c>
      <c r="C770" s="1526" t="s">
        <v>2774</v>
      </c>
      <c r="D770" s="1534">
        <f t="shared" si="11"/>
        <v>146.96</v>
      </c>
      <c r="E770" s="1535"/>
      <c r="F770" s="1534">
        <v>146.96</v>
      </c>
      <c r="G770" s="1534">
        <v>146.96</v>
      </c>
    </row>
    <row r="771" spans="1:7">
      <c r="A771" s="1528">
        <v>953</v>
      </c>
      <c r="B771" s="1529" t="s">
        <v>4896</v>
      </c>
      <c r="C771" s="1528" t="s">
        <v>2774</v>
      </c>
      <c r="D771" s="1536">
        <f t="shared" ref="D771:D834" si="12">IF($I$2=$G$1,G771,F771)</f>
        <v>133.74</v>
      </c>
      <c r="E771" s="1535"/>
      <c r="F771" s="1536">
        <v>133.74</v>
      </c>
      <c r="G771" s="1536">
        <v>133.74</v>
      </c>
    </row>
    <row r="772" spans="1:7">
      <c r="A772" s="1526">
        <v>902</v>
      </c>
      <c r="B772" s="1523" t="s">
        <v>4897</v>
      </c>
      <c r="C772" s="1526" t="s">
        <v>2774</v>
      </c>
      <c r="D772" s="1534">
        <f t="shared" si="12"/>
        <v>162.57</v>
      </c>
      <c r="E772" s="1535"/>
      <c r="F772" s="1534">
        <v>162.57</v>
      </c>
      <c r="G772" s="1534">
        <v>162.57</v>
      </c>
    </row>
    <row r="773" spans="1:7">
      <c r="A773" s="1528">
        <v>927</v>
      </c>
      <c r="B773" s="1529" t="s">
        <v>4898</v>
      </c>
      <c r="C773" s="1528" t="s">
        <v>2774</v>
      </c>
      <c r="D773" s="1536">
        <f t="shared" si="12"/>
        <v>157.58000000000001</v>
      </c>
      <c r="E773" s="1535"/>
      <c r="F773" s="1536">
        <v>157.58000000000001</v>
      </c>
      <c r="G773" s="1536">
        <v>157.58000000000001</v>
      </c>
    </row>
    <row r="774" spans="1:7">
      <c r="A774" s="1526">
        <v>913</v>
      </c>
      <c r="B774" s="1523" t="s">
        <v>4899</v>
      </c>
      <c r="C774" s="1526" t="s">
        <v>2774</v>
      </c>
      <c r="D774" s="1534">
        <f t="shared" si="12"/>
        <v>175.88</v>
      </c>
      <c r="E774" s="1535"/>
      <c r="F774" s="1534">
        <v>175.88</v>
      </c>
      <c r="G774" s="1534">
        <v>175.88</v>
      </c>
    </row>
    <row r="775" spans="1:7">
      <c r="A775" s="1528">
        <v>903</v>
      </c>
      <c r="B775" s="1529" t="s">
        <v>4900</v>
      </c>
      <c r="C775" s="1528" t="s">
        <v>2774</v>
      </c>
      <c r="D775" s="1536">
        <f t="shared" si="12"/>
        <v>199.05</v>
      </c>
      <c r="E775" s="1535"/>
      <c r="F775" s="1536">
        <v>199.05</v>
      </c>
      <c r="G775" s="1536">
        <v>199.05</v>
      </c>
    </row>
    <row r="776" spans="1:7">
      <c r="A776" s="1526">
        <v>945</v>
      </c>
      <c r="B776" s="1523" t="s">
        <v>4901</v>
      </c>
      <c r="C776" s="1526" t="s">
        <v>2774</v>
      </c>
      <c r="D776" s="1534">
        <f t="shared" si="12"/>
        <v>210.56</v>
      </c>
      <c r="E776" s="1535"/>
      <c r="F776" s="1534">
        <v>210.56</v>
      </c>
      <c r="G776" s="1534">
        <v>210.56</v>
      </c>
    </row>
    <row r="777" spans="1:7">
      <c r="A777" s="1528">
        <v>914</v>
      </c>
      <c r="B777" s="1529" t="s">
        <v>4902</v>
      </c>
      <c r="C777" s="1528" t="s">
        <v>2774</v>
      </c>
      <c r="D777" s="1536">
        <f t="shared" si="12"/>
        <v>215.71</v>
      </c>
      <c r="E777" s="1535"/>
      <c r="F777" s="1536">
        <v>215.71</v>
      </c>
      <c r="G777" s="1536">
        <v>215.71</v>
      </c>
    </row>
    <row r="778" spans="1:7" ht="30">
      <c r="A778" s="1526">
        <v>993</v>
      </c>
      <c r="B778" s="1523" t="s">
        <v>4903</v>
      </c>
      <c r="C778" s="1526" t="s">
        <v>2774</v>
      </c>
      <c r="D778" s="1534">
        <f t="shared" si="12"/>
        <v>2.63</v>
      </c>
      <c r="E778" s="1535"/>
      <c r="F778" s="1534">
        <v>2.63</v>
      </c>
      <c r="G778" s="1534">
        <v>2.63</v>
      </c>
    </row>
    <row r="779" spans="1:7" ht="30">
      <c r="A779" s="1528">
        <v>1020</v>
      </c>
      <c r="B779" s="1529" t="s">
        <v>4904</v>
      </c>
      <c r="C779" s="1528" t="s">
        <v>2774</v>
      </c>
      <c r="D779" s="1536">
        <f t="shared" si="12"/>
        <v>11.47</v>
      </c>
      <c r="E779" s="1535"/>
      <c r="F779" s="1536">
        <v>11.47</v>
      </c>
      <c r="G779" s="1536">
        <v>11.47</v>
      </c>
    </row>
    <row r="780" spans="1:7" ht="30">
      <c r="A780" s="1526">
        <v>1017</v>
      </c>
      <c r="B780" s="1523" t="s">
        <v>4905</v>
      </c>
      <c r="C780" s="1526" t="s">
        <v>2774</v>
      </c>
      <c r="D780" s="1534">
        <f t="shared" si="12"/>
        <v>126.04</v>
      </c>
      <c r="E780" s="1535"/>
      <c r="F780" s="1534">
        <v>126.04</v>
      </c>
      <c r="G780" s="1534">
        <v>126.04</v>
      </c>
    </row>
    <row r="781" spans="1:7" ht="30">
      <c r="A781" s="1528">
        <v>999</v>
      </c>
      <c r="B781" s="1529" t="s">
        <v>4906</v>
      </c>
      <c r="C781" s="1528" t="s">
        <v>2774</v>
      </c>
      <c r="D781" s="1536">
        <f t="shared" si="12"/>
        <v>156.16999999999999</v>
      </c>
      <c r="E781" s="1535"/>
      <c r="F781" s="1536">
        <v>156.16999999999999</v>
      </c>
      <c r="G781" s="1536">
        <v>156.16999999999999</v>
      </c>
    </row>
    <row r="782" spans="1:7" ht="30">
      <c r="A782" s="1526">
        <v>995</v>
      </c>
      <c r="B782" s="1523" t="s">
        <v>4907</v>
      </c>
      <c r="C782" s="1526" t="s">
        <v>2774</v>
      </c>
      <c r="D782" s="1534">
        <f t="shared" si="12"/>
        <v>17.59</v>
      </c>
      <c r="E782" s="1535"/>
      <c r="F782" s="1534">
        <v>17.59</v>
      </c>
      <c r="G782" s="1534">
        <v>17.59</v>
      </c>
    </row>
    <row r="783" spans="1:7" ht="30">
      <c r="A783" s="1528">
        <v>1000</v>
      </c>
      <c r="B783" s="1529" t="s">
        <v>4908</v>
      </c>
      <c r="C783" s="1528" t="s">
        <v>2774</v>
      </c>
      <c r="D783" s="1536">
        <f t="shared" si="12"/>
        <v>191.44</v>
      </c>
      <c r="E783" s="1535"/>
      <c r="F783" s="1536">
        <v>191.44</v>
      </c>
      <c r="G783" s="1536">
        <v>191.44</v>
      </c>
    </row>
    <row r="784" spans="1:7" ht="30">
      <c r="A784" s="1526">
        <v>1022</v>
      </c>
      <c r="B784" s="1523" t="s">
        <v>4909</v>
      </c>
      <c r="C784" s="1526" t="s">
        <v>2774</v>
      </c>
      <c r="D784" s="1534">
        <f t="shared" si="12"/>
        <v>3.66</v>
      </c>
      <c r="E784" s="1535"/>
      <c r="F784" s="1534">
        <v>3.66</v>
      </c>
      <c r="G784" s="1534">
        <v>3.66</v>
      </c>
    </row>
    <row r="785" spans="1:7" ht="30">
      <c r="A785" s="1528">
        <v>1015</v>
      </c>
      <c r="B785" s="1529" t="s">
        <v>4910</v>
      </c>
      <c r="C785" s="1528" t="s">
        <v>2774</v>
      </c>
      <c r="D785" s="1536">
        <f t="shared" si="12"/>
        <v>252.09</v>
      </c>
      <c r="E785" s="1535"/>
      <c r="F785" s="1536">
        <v>252.09</v>
      </c>
      <c r="G785" s="1536">
        <v>252.09</v>
      </c>
    </row>
    <row r="786" spans="1:7" ht="30">
      <c r="A786" s="1526">
        <v>996</v>
      </c>
      <c r="B786" s="1523" t="s">
        <v>4911</v>
      </c>
      <c r="C786" s="1526" t="s">
        <v>2774</v>
      </c>
      <c r="D786" s="1534">
        <f t="shared" si="12"/>
        <v>26.78</v>
      </c>
      <c r="E786" s="1535"/>
      <c r="F786" s="1534">
        <v>26.78</v>
      </c>
      <c r="G786" s="1534">
        <v>26.78</v>
      </c>
    </row>
    <row r="787" spans="1:7" ht="30">
      <c r="A787" s="1528">
        <v>1001</v>
      </c>
      <c r="B787" s="1529" t="s">
        <v>4912</v>
      </c>
      <c r="C787" s="1528" t="s">
        <v>2774</v>
      </c>
      <c r="D787" s="1536">
        <f t="shared" si="12"/>
        <v>315.48</v>
      </c>
      <c r="E787" s="1535"/>
      <c r="F787" s="1536">
        <v>315.48</v>
      </c>
      <c r="G787" s="1536">
        <v>315.48</v>
      </c>
    </row>
    <row r="788" spans="1:7" ht="30">
      <c r="A788" s="1526">
        <v>1019</v>
      </c>
      <c r="B788" s="1523" t="s">
        <v>4913</v>
      </c>
      <c r="C788" s="1526" t="s">
        <v>2774</v>
      </c>
      <c r="D788" s="1534">
        <f t="shared" si="12"/>
        <v>36.92</v>
      </c>
      <c r="E788" s="1535"/>
      <c r="F788" s="1534">
        <v>36.92</v>
      </c>
      <c r="G788" s="1534">
        <v>36.92</v>
      </c>
    </row>
    <row r="789" spans="1:7" ht="30">
      <c r="A789" s="1528">
        <v>1021</v>
      </c>
      <c r="B789" s="1529" t="s">
        <v>4914</v>
      </c>
      <c r="C789" s="1528" t="s">
        <v>2774</v>
      </c>
      <c r="D789" s="1536">
        <f t="shared" si="12"/>
        <v>5.24</v>
      </c>
      <c r="E789" s="1535"/>
      <c r="F789" s="1536">
        <v>5.24</v>
      </c>
      <c r="G789" s="1536">
        <v>5.24</v>
      </c>
    </row>
    <row r="790" spans="1:7" ht="30">
      <c r="A790" s="1526">
        <v>39249</v>
      </c>
      <c r="B790" s="1523" t="s">
        <v>4915</v>
      </c>
      <c r="C790" s="1526" t="s">
        <v>2774</v>
      </c>
      <c r="D790" s="1534">
        <f t="shared" si="12"/>
        <v>411.55</v>
      </c>
      <c r="E790" s="1535"/>
      <c r="F790" s="1534">
        <v>411.55</v>
      </c>
      <c r="G790" s="1534">
        <v>411.55</v>
      </c>
    </row>
    <row r="791" spans="1:7" ht="30">
      <c r="A791" s="1528">
        <v>1018</v>
      </c>
      <c r="B791" s="1529" t="s">
        <v>4916</v>
      </c>
      <c r="C791" s="1528" t="s">
        <v>2774</v>
      </c>
      <c r="D791" s="1536">
        <f t="shared" si="12"/>
        <v>52.62</v>
      </c>
      <c r="E791" s="1535"/>
      <c r="F791" s="1536">
        <v>52.62</v>
      </c>
      <c r="G791" s="1536">
        <v>52.62</v>
      </c>
    </row>
    <row r="792" spans="1:7" ht="30">
      <c r="A792" s="1526">
        <v>39250</v>
      </c>
      <c r="B792" s="1523" t="s">
        <v>4917</v>
      </c>
      <c r="C792" s="1526" t="s">
        <v>2774</v>
      </c>
      <c r="D792" s="1534">
        <f t="shared" si="12"/>
        <v>528.66999999999996</v>
      </c>
      <c r="E792" s="1535"/>
      <c r="F792" s="1534">
        <v>528.66999999999996</v>
      </c>
      <c r="G792" s="1534">
        <v>528.66999999999996</v>
      </c>
    </row>
    <row r="793" spans="1:7" ht="30">
      <c r="A793" s="1528">
        <v>994</v>
      </c>
      <c r="B793" s="1529" t="s">
        <v>4918</v>
      </c>
      <c r="C793" s="1528" t="s">
        <v>2774</v>
      </c>
      <c r="D793" s="1536">
        <f t="shared" si="12"/>
        <v>7.16</v>
      </c>
      <c r="E793" s="1535"/>
      <c r="F793" s="1536">
        <v>7.16</v>
      </c>
      <c r="G793" s="1536">
        <v>7.16</v>
      </c>
    </row>
    <row r="794" spans="1:7" ht="30">
      <c r="A794" s="1526">
        <v>977</v>
      </c>
      <c r="B794" s="1523" t="s">
        <v>4919</v>
      </c>
      <c r="C794" s="1526" t="s">
        <v>2774</v>
      </c>
      <c r="D794" s="1534">
        <f t="shared" si="12"/>
        <v>72.89</v>
      </c>
      <c r="E794" s="1535"/>
      <c r="F794" s="1534">
        <v>72.89</v>
      </c>
      <c r="G794" s="1534">
        <v>72.89</v>
      </c>
    </row>
    <row r="795" spans="1:7" ht="30">
      <c r="A795" s="1528">
        <v>998</v>
      </c>
      <c r="B795" s="1529" t="s">
        <v>4920</v>
      </c>
      <c r="C795" s="1528" t="s">
        <v>2774</v>
      </c>
      <c r="D795" s="1536">
        <f t="shared" si="12"/>
        <v>96.83</v>
      </c>
      <c r="E795" s="1535"/>
      <c r="F795" s="1536">
        <v>96.83</v>
      </c>
      <c r="G795" s="1536">
        <v>96.83</v>
      </c>
    </row>
    <row r="796" spans="1:7" ht="30">
      <c r="A796" s="1526">
        <v>39251</v>
      </c>
      <c r="B796" s="1523" t="s">
        <v>4921</v>
      </c>
      <c r="C796" s="1526" t="s">
        <v>2774</v>
      </c>
      <c r="D796" s="1534">
        <f t="shared" si="12"/>
        <v>0.7</v>
      </c>
      <c r="E796" s="1535"/>
      <c r="F796" s="1534">
        <v>0.7</v>
      </c>
      <c r="G796" s="1534">
        <v>0.7</v>
      </c>
    </row>
    <row r="797" spans="1:7" ht="30">
      <c r="A797" s="1528">
        <v>1011</v>
      </c>
      <c r="B797" s="1529" t="s">
        <v>4922</v>
      </c>
      <c r="C797" s="1528" t="s">
        <v>2774</v>
      </c>
      <c r="D797" s="1536">
        <f t="shared" si="12"/>
        <v>0.97</v>
      </c>
      <c r="E797" s="1535"/>
      <c r="F797" s="1536">
        <v>0.97</v>
      </c>
      <c r="G797" s="1536">
        <v>0.97</v>
      </c>
    </row>
    <row r="798" spans="1:7" ht="30">
      <c r="A798" s="1526">
        <v>39252</v>
      </c>
      <c r="B798" s="1523" t="s">
        <v>4923</v>
      </c>
      <c r="C798" s="1526" t="s">
        <v>2774</v>
      </c>
      <c r="D798" s="1534">
        <f t="shared" si="12"/>
        <v>1.1599999999999999</v>
      </c>
      <c r="E798" s="1535"/>
      <c r="F798" s="1534">
        <v>1.1599999999999999</v>
      </c>
      <c r="G798" s="1534">
        <v>1.1599999999999999</v>
      </c>
    </row>
    <row r="799" spans="1:7" ht="30">
      <c r="A799" s="1528">
        <v>1013</v>
      </c>
      <c r="B799" s="1529" t="s">
        <v>4924</v>
      </c>
      <c r="C799" s="1528" t="s">
        <v>2774</v>
      </c>
      <c r="D799" s="1536">
        <f t="shared" si="12"/>
        <v>1.54</v>
      </c>
      <c r="E799" s="1535"/>
      <c r="F799" s="1536">
        <v>1.54</v>
      </c>
      <c r="G799" s="1536">
        <v>1.54</v>
      </c>
    </row>
    <row r="800" spans="1:7" ht="30">
      <c r="A800" s="1526">
        <v>980</v>
      </c>
      <c r="B800" s="1523" t="s">
        <v>4925</v>
      </c>
      <c r="C800" s="1526" t="s">
        <v>2774</v>
      </c>
      <c r="D800" s="1534">
        <f t="shared" si="12"/>
        <v>10.52</v>
      </c>
      <c r="E800" s="1535"/>
      <c r="F800" s="1534">
        <v>10.52</v>
      </c>
      <c r="G800" s="1534">
        <v>10.52</v>
      </c>
    </row>
    <row r="801" spans="1:7" ht="30">
      <c r="A801" s="1528">
        <v>39237</v>
      </c>
      <c r="B801" s="1529" t="s">
        <v>4926</v>
      </c>
      <c r="C801" s="1528" t="s">
        <v>2774</v>
      </c>
      <c r="D801" s="1536">
        <f t="shared" si="12"/>
        <v>124.72</v>
      </c>
      <c r="E801" s="1535"/>
      <c r="F801" s="1536">
        <v>124.72</v>
      </c>
      <c r="G801" s="1536">
        <v>124.72</v>
      </c>
    </row>
    <row r="802" spans="1:7" ht="30">
      <c r="A802" s="1526">
        <v>39238</v>
      </c>
      <c r="B802" s="1523" t="s">
        <v>4927</v>
      </c>
      <c r="C802" s="1526" t="s">
        <v>2774</v>
      </c>
      <c r="D802" s="1534">
        <f t="shared" si="12"/>
        <v>155.72</v>
      </c>
      <c r="E802" s="1535"/>
      <c r="F802" s="1534">
        <v>155.72</v>
      </c>
      <c r="G802" s="1534">
        <v>155.72</v>
      </c>
    </row>
    <row r="803" spans="1:7" ht="30">
      <c r="A803" s="1528">
        <v>979</v>
      </c>
      <c r="B803" s="1529" t="s">
        <v>4928</v>
      </c>
      <c r="C803" s="1528" t="s">
        <v>2774</v>
      </c>
      <c r="D803" s="1536">
        <f t="shared" si="12"/>
        <v>16.21</v>
      </c>
      <c r="E803" s="1535"/>
      <c r="F803" s="1536">
        <v>16.21</v>
      </c>
      <c r="G803" s="1536">
        <v>16.21</v>
      </c>
    </row>
    <row r="804" spans="1:7" ht="30">
      <c r="A804" s="1526">
        <v>39239</v>
      </c>
      <c r="B804" s="1523" t="s">
        <v>4929</v>
      </c>
      <c r="C804" s="1526" t="s">
        <v>2774</v>
      </c>
      <c r="D804" s="1534">
        <f t="shared" si="12"/>
        <v>189.51</v>
      </c>
      <c r="E804" s="1535"/>
      <c r="F804" s="1534">
        <v>189.51</v>
      </c>
      <c r="G804" s="1534">
        <v>189.51</v>
      </c>
    </row>
    <row r="805" spans="1:7" ht="30">
      <c r="A805" s="1528">
        <v>1014</v>
      </c>
      <c r="B805" s="1529" t="s">
        <v>4930</v>
      </c>
      <c r="C805" s="1528" t="s">
        <v>2774</v>
      </c>
      <c r="D805" s="1536">
        <f t="shared" si="12"/>
        <v>2.46</v>
      </c>
      <c r="E805" s="1535"/>
      <c r="F805" s="1536">
        <v>2.46</v>
      </c>
      <c r="G805" s="1536">
        <v>2.46</v>
      </c>
    </row>
    <row r="806" spans="1:7" ht="30">
      <c r="A806" s="1526">
        <v>39240</v>
      </c>
      <c r="B806" s="1523" t="s">
        <v>4931</v>
      </c>
      <c r="C806" s="1526" t="s">
        <v>2774</v>
      </c>
      <c r="D806" s="1534">
        <f t="shared" si="12"/>
        <v>250.47</v>
      </c>
      <c r="E806" s="1535"/>
      <c r="F806" s="1534">
        <v>250.47</v>
      </c>
      <c r="G806" s="1534">
        <v>250.47</v>
      </c>
    </row>
    <row r="807" spans="1:7" ht="30">
      <c r="A807" s="1528">
        <v>39232</v>
      </c>
      <c r="B807" s="1529" t="s">
        <v>4932</v>
      </c>
      <c r="C807" s="1528" t="s">
        <v>2774</v>
      </c>
      <c r="D807" s="1536">
        <f t="shared" si="12"/>
        <v>26.01</v>
      </c>
      <c r="E807" s="1535"/>
      <c r="F807" s="1536">
        <v>26.01</v>
      </c>
      <c r="G807" s="1536">
        <v>26.01</v>
      </c>
    </row>
    <row r="808" spans="1:7" ht="30">
      <c r="A808" s="1526">
        <v>39233</v>
      </c>
      <c r="B808" s="1523" t="s">
        <v>4933</v>
      </c>
      <c r="C808" s="1526" t="s">
        <v>2774</v>
      </c>
      <c r="D808" s="1534">
        <f t="shared" si="12"/>
        <v>35.76</v>
      </c>
      <c r="E808" s="1535"/>
      <c r="F808" s="1534">
        <v>35.76</v>
      </c>
      <c r="G808" s="1534">
        <v>35.76</v>
      </c>
    </row>
    <row r="809" spans="1:7" ht="30">
      <c r="A809" s="1528">
        <v>981</v>
      </c>
      <c r="B809" s="1529" t="s">
        <v>4934</v>
      </c>
      <c r="C809" s="1528" t="s">
        <v>2774</v>
      </c>
      <c r="D809" s="1536">
        <f t="shared" si="12"/>
        <v>4.4000000000000004</v>
      </c>
      <c r="E809" s="1535"/>
      <c r="F809" s="1536">
        <v>4.4000000000000004</v>
      </c>
      <c r="G809" s="1536">
        <v>4.4000000000000004</v>
      </c>
    </row>
    <row r="810" spans="1:7" ht="30">
      <c r="A810" s="1526">
        <v>39234</v>
      </c>
      <c r="B810" s="1523" t="s">
        <v>4935</v>
      </c>
      <c r="C810" s="1526" t="s">
        <v>2774</v>
      </c>
      <c r="D810" s="1534">
        <f t="shared" si="12"/>
        <v>52.48</v>
      </c>
      <c r="E810" s="1535"/>
      <c r="F810" s="1534">
        <v>52.48</v>
      </c>
      <c r="G810" s="1534">
        <v>52.48</v>
      </c>
    </row>
    <row r="811" spans="1:7" ht="30">
      <c r="A811" s="1528">
        <v>982</v>
      </c>
      <c r="B811" s="1529" t="s">
        <v>4936</v>
      </c>
      <c r="C811" s="1528" t="s">
        <v>2774</v>
      </c>
      <c r="D811" s="1536">
        <f t="shared" si="12"/>
        <v>6.15</v>
      </c>
      <c r="E811" s="1535"/>
      <c r="F811" s="1536">
        <v>6.15</v>
      </c>
      <c r="G811" s="1536">
        <v>6.15</v>
      </c>
    </row>
    <row r="812" spans="1:7" ht="30">
      <c r="A812" s="1526">
        <v>39235</v>
      </c>
      <c r="B812" s="1523" t="s">
        <v>4937</v>
      </c>
      <c r="C812" s="1526" t="s">
        <v>2774</v>
      </c>
      <c r="D812" s="1534">
        <f t="shared" si="12"/>
        <v>73.81</v>
      </c>
      <c r="E812" s="1535"/>
      <c r="F812" s="1534">
        <v>73.81</v>
      </c>
      <c r="G812" s="1534">
        <v>73.81</v>
      </c>
    </row>
    <row r="813" spans="1:7" ht="30">
      <c r="A813" s="1528">
        <v>39236</v>
      </c>
      <c r="B813" s="1529" t="s">
        <v>4938</v>
      </c>
      <c r="C813" s="1528" t="s">
        <v>2774</v>
      </c>
      <c r="D813" s="1536">
        <f t="shared" si="12"/>
        <v>96.76</v>
      </c>
      <c r="E813" s="1535"/>
      <c r="F813" s="1536">
        <v>96.76</v>
      </c>
      <c r="G813" s="1536">
        <v>96.76</v>
      </c>
    </row>
    <row r="814" spans="1:7" ht="30">
      <c r="A814" s="1526">
        <v>876</v>
      </c>
      <c r="B814" s="1523" t="s">
        <v>4939</v>
      </c>
      <c r="C814" s="1526" t="s">
        <v>2774</v>
      </c>
      <c r="D814" s="1534">
        <f t="shared" si="12"/>
        <v>249.77</v>
      </c>
      <c r="E814" s="1535"/>
      <c r="F814" s="1534">
        <v>249.77</v>
      </c>
      <c r="G814" s="1534">
        <v>249.77</v>
      </c>
    </row>
    <row r="815" spans="1:7" ht="30">
      <c r="A815" s="1528">
        <v>877</v>
      </c>
      <c r="B815" s="1529" t="s">
        <v>4940</v>
      </c>
      <c r="C815" s="1528" t="s">
        <v>2774</v>
      </c>
      <c r="D815" s="1536">
        <f t="shared" si="12"/>
        <v>293.63</v>
      </c>
      <c r="E815" s="1535"/>
      <c r="F815" s="1536">
        <v>293.63</v>
      </c>
      <c r="G815" s="1536">
        <v>293.63</v>
      </c>
    </row>
    <row r="816" spans="1:7" ht="30">
      <c r="A816" s="1526">
        <v>882</v>
      </c>
      <c r="B816" s="1523" t="s">
        <v>4941</v>
      </c>
      <c r="C816" s="1526" t="s">
        <v>2774</v>
      </c>
      <c r="D816" s="1534">
        <f t="shared" si="12"/>
        <v>319.95999999999998</v>
      </c>
      <c r="E816" s="1535"/>
      <c r="F816" s="1534">
        <v>319.95999999999998</v>
      </c>
      <c r="G816" s="1534">
        <v>319.95999999999998</v>
      </c>
    </row>
    <row r="817" spans="1:7" ht="30">
      <c r="A817" s="1528">
        <v>878</v>
      </c>
      <c r="B817" s="1529" t="s">
        <v>4942</v>
      </c>
      <c r="C817" s="1528" t="s">
        <v>2774</v>
      </c>
      <c r="D817" s="1536">
        <f t="shared" si="12"/>
        <v>397.78</v>
      </c>
      <c r="E817" s="1535"/>
      <c r="F817" s="1536">
        <v>397.78</v>
      </c>
      <c r="G817" s="1536">
        <v>397.78</v>
      </c>
    </row>
    <row r="818" spans="1:7" ht="30">
      <c r="A818" s="1526">
        <v>879</v>
      </c>
      <c r="B818" s="1523" t="s">
        <v>4943</v>
      </c>
      <c r="C818" s="1526" t="s">
        <v>2774</v>
      </c>
      <c r="D818" s="1534">
        <f t="shared" si="12"/>
        <v>468.85</v>
      </c>
      <c r="E818" s="1535"/>
      <c r="F818" s="1534">
        <v>468.85</v>
      </c>
      <c r="G818" s="1534">
        <v>468.85</v>
      </c>
    </row>
    <row r="819" spans="1:7" ht="30">
      <c r="A819" s="1528">
        <v>880</v>
      </c>
      <c r="B819" s="1529" t="s">
        <v>4944</v>
      </c>
      <c r="C819" s="1528" t="s">
        <v>2774</v>
      </c>
      <c r="D819" s="1536">
        <f t="shared" si="12"/>
        <v>551.66</v>
      </c>
      <c r="E819" s="1535"/>
      <c r="F819" s="1536">
        <v>551.66</v>
      </c>
      <c r="G819" s="1536">
        <v>551.66</v>
      </c>
    </row>
    <row r="820" spans="1:7" ht="30">
      <c r="A820" s="1526">
        <v>873</v>
      </c>
      <c r="B820" s="1523" t="s">
        <v>4945</v>
      </c>
      <c r="C820" s="1526" t="s">
        <v>2774</v>
      </c>
      <c r="D820" s="1534">
        <f t="shared" si="12"/>
        <v>167.74</v>
      </c>
      <c r="E820" s="1535"/>
      <c r="F820" s="1534">
        <v>167.74</v>
      </c>
      <c r="G820" s="1534">
        <v>167.74</v>
      </c>
    </row>
    <row r="821" spans="1:7" ht="30">
      <c r="A821" s="1528">
        <v>881</v>
      </c>
      <c r="B821" s="1529" t="s">
        <v>4946</v>
      </c>
      <c r="C821" s="1528" t="s">
        <v>2774</v>
      </c>
      <c r="D821" s="1536">
        <f t="shared" si="12"/>
        <v>754.02</v>
      </c>
      <c r="E821" s="1535"/>
      <c r="F821" s="1536">
        <v>754.02</v>
      </c>
      <c r="G821" s="1536">
        <v>754.02</v>
      </c>
    </row>
    <row r="822" spans="1:7" ht="30">
      <c r="A822" s="1526">
        <v>874</v>
      </c>
      <c r="B822" s="1523" t="s">
        <v>4947</v>
      </c>
      <c r="C822" s="1526" t="s">
        <v>2774</v>
      </c>
      <c r="D822" s="1534">
        <f t="shared" si="12"/>
        <v>199.07</v>
      </c>
      <c r="E822" s="1535"/>
      <c r="F822" s="1534">
        <v>199.07</v>
      </c>
      <c r="G822" s="1534">
        <v>199.07</v>
      </c>
    </row>
    <row r="823" spans="1:7" ht="30">
      <c r="A823" s="1528">
        <v>875</v>
      </c>
      <c r="B823" s="1529" t="s">
        <v>4948</v>
      </c>
      <c r="C823" s="1528" t="s">
        <v>2774</v>
      </c>
      <c r="D823" s="1536">
        <f t="shared" si="12"/>
        <v>237.5</v>
      </c>
      <c r="E823" s="1535"/>
      <c r="F823" s="1536">
        <v>237.5</v>
      </c>
      <c r="G823" s="1536">
        <v>237.5</v>
      </c>
    </row>
    <row r="824" spans="1:7">
      <c r="A824" s="1526">
        <v>983</v>
      </c>
      <c r="B824" s="1523" t="s">
        <v>4949</v>
      </c>
      <c r="C824" s="1526" t="s">
        <v>2774</v>
      </c>
      <c r="D824" s="1534">
        <f t="shared" si="12"/>
        <v>1.49</v>
      </c>
      <c r="E824" s="1535"/>
      <c r="F824" s="1534">
        <v>1.49</v>
      </c>
      <c r="G824" s="1534">
        <v>1.49</v>
      </c>
    </row>
    <row r="825" spans="1:7">
      <c r="A825" s="1528">
        <v>985</v>
      </c>
      <c r="B825" s="1529" t="s">
        <v>4950</v>
      </c>
      <c r="C825" s="1528" t="s">
        <v>2774</v>
      </c>
      <c r="D825" s="1536">
        <f t="shared" si="12"/>
        <v>11.15</v>
      </c>
      <c r="E825" s="1535"/>
      <c r="F825" s="1536">
        <v>11.15</v>
      </c>
      <c r="G825" s="1536">
        <v>11.15</v>
      </c>
    </row>
    <row r="826" spans="1:7">
      <c r="A826" s="1526">
        <v>990</v>
      </c>
      <c r="B826" s="1523" t="s">
        <v>4951</v>
      </c>
      <c r="C826" s="1526" t="s">
        <v>2774</v>
      </c>
      <c r="D826" s="1534">
        <f t="shared" si="12"/>
        <v>152.68</v>
      </c>
      <c r="E826" s="1535"/>
      <c r="F826" s="1534">
        <v>152.68</v>
      </c>
      <c r="G826" s="1534">
        <v>152.68</v>
      </c>
    </row>
    <row r="827" spans="1:7">
      <c r="A827" s="1528">
        <v>39241</v>
      </c>
      <c r="B827" s="1529" t="s">
        <v>4952</v>
      </c>
      <c r="C827" s="1528" t="s">
        <v>2774</v>
      </c>
      <c r="D827" s="1536">
        <f t="shared" si="12"/>
        <v>17.45</v>
      </c>
      <c r="E827" s="1535"/>
      <c r="F827" s="1536">
        <v>17.45</v>
      </c>
      <c r="G827" s="1536">
        <v>17.45</v>
      </c>
    </row>
    <row r="828" spans="1:7">
      <c r="A828" s="1526">
        <v>1005</v>
      </c>
      <c r="B828" s="1523" t="s">
        <v>4953</v>
      </c>
      <c r="C828" s="1526" t="s">
        <v>2774</v>
      </c>
      <c r="D828" s="1534">
        <f t="shared" si="12"/>
        <v>187.4</v>
      </c>
      <c r="E828" s="1535"/>
      <c r="F828" s="1534">
        <v>187.4</v>
      </c>
      <c r="G828" s="1534">
        <v>187.4</v>
      </c>
    </row>
    <row r="829" spans="1:7">
      <c r="A829" s="1528">
        <v>984</v>
      </c>
      <c r="B829" s="1529" t="s">
        <v>4954</v>
      </c>
      <c r="C829" s="1528" t="s">
        <v>2774</v>
      </c>
      <c r="D829" s="1536">
        <f t="shared" si="12"/>
        <v>3.85</v>
      </c>
      <c r="E829" s="1535"/>
      <c r="F829" s="1536">
        <v>3.85</v>
      </c>
      <c r="G829" s="1536">
        <v>3.85</v>
      </c>
    </row>
    <row r="830" spans="1:7">
      <c r="A830" s="1526">
        <v>991</v>
      </c>
      <c r="B830" s="1523" t="s">
        <v>4955</v>
      </c>
      <c r="C830" s="1526" t="s">
        <v>2774</v>
      </c>
      <c r="D830" s="1534">
        <f t="shared" si="12"/>
        <v>247.62</v>
      </c>
      <c r="E830" s="1535"/>
      <c r="F830" s="1534">
        <v>247.62</v>
      </c>
      <c r="G830" s="1534">
        <v>247.62</v>
      </c>
    </row>
    <row r="831" spans="1:7">
      <c r="A831" s="1528">
        <v>986</v>
      </c>
      <c r="B831" s="1529" t="s">
        <v>4956</v>
      </c>
      <c r="C831" s="1528" t="s">
        <v>2774</v>
      </c>
      <c r="D831" s="1536">
        <f t="shared" si="12"/>
        <v>26.68</v>
      </c>
      <c r="E831" s="1535"/>
      <c r="F831" s="1536">
        <v>26.68</v>
      </c>
      <c r="G831" s="1536">
        <v>26.68</v>
      </c>
    </row>
    <row r="832" spans="1:7">
      <c r="A832" s="1526">
        <v>1024</v>
      </c>
      <c r="B832" s="1523" t="s">
        <v>4957</v>
      </c>
      <c r="C832" s="1526" t="s">
        <v>2774</v>
      </c>
      <c r="D832" s="1534">
        <f t="shared" si="12"/>
        <v>306.47000000000003</v>
      </c>
      <c r="E832" s="1535"/>
      <c r="F832" s="1534">
        <v>306.47000000000003</v>
      </c>
      <c r="G832" s="1534">
        <v>306.47000000000003</v>
      </c>
    </row>
    <row r="833" spans="1:7">
      <c r="A833" s="1528">
        <v>987</v>
      </c>
      <c r="B833" s="1529" t="s">
        <v>4958</v>
      </c>
      <c r="C833" s="1528" t="s">
        <v>2774</v>
      </c>
      <c r="D833" s="1536">
        <f t="shared" si="12"/>
        <v>36.25</v>
      </c>
      <c r="E833" s="1535"/>
      <c r="F833" s="1536">
        <v>36.25</v>
      </c>
      <c r="G833" s="1536">
        <v>36.25</v>
      </c>
    </row>
    <row r="834" spans="1:7">
      <c r="A834" s="1526">
        <v>1003</v>
      </c>
      <c r="B834" s="1523" t="s">
        <v>4959</v>
      </c>
      <c r="C834" s="1526" t="s">
        <v>2774</v>
      </c>
      <c r="D834" s="1534">
        <f t="shared" si="12"/>
        <v>5.64</v>
      </c>
      <c r="E834" s="1535"/>
      <c r="F834" s="1534">
        <v>5.64</v>
      </c>
      <c r="G834" s="1534">
        <v>5.64</v>
      </c>
    </row>
    <row r="835" spans="1:7">
      <c r="A835" s="1528">
        <v>992</v>
      </c>
      <c r="B835" s="1529" t="s">
        <v>4960</v>
      </c>
      <c r="C835" s="1528" t="s">
        <v>2774</v>
      </c>
      <c r="D835" s="1536">
        <f t="shared" ref="D835:D898" si="13">IF($I$2=$G$1,G835,F835)</f>
        <v>396.51</v>
      </c>
      <c r="E835" s="1535"/>
      <c r="F835" s="1536">
        <v>396.51</v>
      </c>
      <c r="G835" s="1536">
        <v>396.51</v>
      </c>
    </row>
    <row r="836" spans="1:7">
      <c r="A836" s="1526">
        <v>1007</v>
      </c>
      <c r="B836" s="1523" t="s">
        <v>4961</v>
      </c>
      <c r="C836" s="1526" t="s">
        <v>2774</v>
      </c>
      <c r="D836" s="1534">
        <f t="shared" si="13"/>
        <v>51.42</v>
      </c>
      <c r="E836" s="1535"/>
      <c r="F836" s="1534">
        <v>51.42</v>
      </c>
      <c r="G836" s="1534">
        <v>51.42</v>
      </c>
    </row>
    <row r="837" spans="1:7">
      <c r="A837" s="1528">
        <v>39242</v>
      </c>
      <c r="B837" s="1529" t="s">
        <v>4962</v>
      </c>
      <c r="C837" s="1528" t="s">
        <v>2774</v>
      </c>
      <c r="D837" s="1536">
        <f t="shared" si="13"/>
        <v>491.29</v>
      </c>
      <c r="E837" s="1535"/>
      <c r="F837" s="1536">
        <v>491.29</v>
      </c>
      <c r="G837" s="1536">
        <v>491.29</v>
      </c>
    </row>
    <row r="838" spans="1:7">
      <c r="A838" s="1526">
        <v>1008</v>
      </c>
      <c r="B838" s="1523" t="s">
        <v>4963</v>
      </c>
      <c r="C838" s="1526" t="s">
        <v>2774</v>
      </c>
      <c r="D838" s="1534">
        <f t="shared" si="13"/>
        <v>6.4</v>
      </c>
      <c r="E838" s="1535"/>
      <c r="F838" s="1534">
        <v>6.4</v>
      </c>
      <c r="G838" s="1534">
        <v>6.4</v>
      </c>
    </row>
    <row r="839" spans="1:7">
      <c r="A839" s="1528">
        <v>988</v>
      </c>
      <c r="B839" s="1529" t="s">
        <v>4964</v>
      </c>
      <c r="C839" s="1528" t="s">
        <v>2774</v>
      </c>
      <c r="D839" s="1536">
        <f t="shared" si="13"/>
        <v>71.03</v>
      </c>
      <c r="E839" s="1535"/>
      <c r="F839" s="1536">
        <v>71.03</v>
      </c>
      <c r="G839" s="1536">
        <v>71.03</v>
      </c>
    </row>
    <row r="840" spans="1:7">
      <c r="A840" s="1526">
        <v>989</v>
      </c>
      <c r="B840" s="1523" t="s">
        <v>4965</v>
      </c>
      <c r="C840" s="1526" t="s">
        <v>2774</v>
      </c>
      <c r="D840" s="1534">
        <f t="shared" si="13"/>
        <v>96.21</v>
      </c>
      <c r="E840" s="1535"/>
      <c r="F840" s="1534">
        <v>96.21</v>
      </c>
      <c r="G840" s="1534">
        <v>96.21</v>
      </c>
    </row>
    <row r="841" spans="1:7">
      <c r="A841" s="1528">
        <v>39598</v>
      </c>
      <c r="B841" s="1529" t="s">
        <v>4966</v>
      </c>
      <c r="C841" s="1528" t="s">
        <v>2774</v>
      </c>
      <c r="D841" s="1536">
        <f t="shared" si="13"/>
        <v>1.7</v>
      </c>
      <c r="E841" s="1535"/>
      <c r="F841" s="1536">
        <v>1.7</v>
      </c>
      <c r="G841" s="1536">
        <v>1.7</v>
      </c>
    </row>
    <row r="842" spans="1:7">
      <c r="A842" s="1526">
        <v>39599</v>
      </c>
      <c r="B842" s="1523" t="s">
        <v>4967</v>
      </c>
      <c r="C842" s="1526" t="s">
        <v>2774</v>
      </c>
      <c r="D842" s="1534">
        <f t="shared" si="13"/>
        <v>2.56</v>
      </c>
      <c r="E842" s="1535"/>
      <c r="F842" s="1534">
        <v>2.56</v>
      </c>
      <c r="G842" s="1534">
        <v>2.56</v>
      </c>
    </row>
    <row r="843" spans="1:7">
      <c r="A843" s="1528">
        <v>34602</v>
      </c>
      <c r="B843" s="1529" t="s">
        <v>4968</v>
      </c>
      <c r="C843" s="1528" t="s">
        <v>2774</v>
      </c>
      <c r="D843" s="1536">
        <f t="shared" si="13"/>
        <v>6</v>
      </c>
      <c r="E843" s="1535"/>
      <c r="F843" s="1536">
        <v>6</v>
      </c>
      <c r="G843" s="1536">
        <v>6</v>
      </c>
    </row>
    <row r="844" spans="1:7">
      <c r="A844" s="1526">
        <v>34603</v>
      </c>
      <c r="B844" s="1523" t="s">
        <v>4969</v>
      </c>
      <c r="C844" s="1526" t="s">
        <v>2774</v>
      </c>
      <c r="D844" s="1534">
        <f t="shared" si="13"/>
        <v>28.87</v>
      </c>
      <c r="E844" s="1535"/>
      <c r="F844" s="1534">
        <v>28.87</v>
      </c>
      <c r="G844" s="1534">
        <v>28.87</v>
      </c>
    </row>
    <row r="845" spans="1:7">
      <c r="A845" s="1528">
        <v>34607</v>
      </c>
      <c r="B845" s="1529" t="s">
        <v>4970</v>
      </c>
      <c r="C845" s="1528" t="s">
        <v>2774</v>
      </c>
      <c r="D845" s="1536">
        <f t="shared" si="13"/>
        <v>12.87</v>
      </c>
      <c r="E845" s="1535"/>
      <c r="F845" s="1536">
        <v>12.87</v>
      </c>
      <c r="G845" s="1536">
        <v>12.87</v>
      </c>
    </row>
    <row r="846" spans="1:7">
      <c r="A846" s="1526">
        <v>34609</v>
      </c>
      <c r="B846" s="1523" t="s">
        <v>4971</v>
      </c>
      <c r="C846" s="1526" t="s">
        <v>2774</v>
      </c>
      <c r="D846" s="1534">
        <f t="shared" si="13"/>
        <v>19.309999999999999</v>
      </c>
      <c r="E846" s="1535"/>
      <c r="F846" s="1534">
        <v>19.309999999999999</v>
      </c>
      <c r="G846" s="1534">
        <v>19.309999999999999</v>
      </c>
    </row>
    <row r="847" spans="1:7">
      <c r="A847" s="1528">
        <v>34618</v>
      </c>
      <c r="B847" s="1529" t="s">
        <v>4972</v>
      </c>
      <c r="C847" s="1528" t="s">
        <v>2774</v>
      </c>
      <c r="D847" s="1536">
        <f t="shared" si="13"/>
        <v>7.96</v>
      </c>
      <c r="E847" s="1535"/>
      <c r="F847" s="1536">
        <v>7.96</v>
      </c>
      <c r="G847" s="1536">
        <v>7.96</v>
      </c>
    </row>
    <row r="848" spans="1:7">
      <c r="A848" s="1526">
        <v>34620</v>
      </c>
      <c r="B848" s="1523" t="s">
        <v>4973</v>
      </c>
      <c r="C848" s="1526" t="s">
        <v>2774</v>
      </c>
      <c r="D848" s="1534">
        <f t="shared" si="13"/>
        <v>39.840000000000003</v>
      </c>
      <c r="E848" s="1535"/>
      <c r="F848" s="1534">
        <v>39.840000000000003</v>
      </c>
      <c r="G848" s="1534">
        <v>39.840000000000003</v>
      </c>
    </row>
    <row r="849" spans="1:7">
      <c r="A849" s="1528">
        <v>34621</v>
      </c>
      <c r="B849" s="1529" t="s">
        <v>4974</v>
      </c>
      <c r="C849" s="1528" t="s">
        <v>2774</v>
      </c>
      <c r="D849" s="1536">
        <f t="shared" si="13"/>
        <v>18.48</v>
      </c>
      <c r="E849" s="1535"/>
      <c r="F849" s="1536">
        <v>18.48</v>
      </c>
      <c r="G849" s="1536">
        <v>18.48</v>
      </c>
    </row>
    <row r="850" spans="1:7">
      <c r="A850" s="1526">
        <v>34622</v>
      </c>
      <c r="B850" s="1523" t="s">
        <v>4975</v>
      </c>
      <c r="C850" s="1526" t="s">
        <v>2774</v>
      </c>
      <c r="D850" s="1534">
        <f t="shared" si="13"/>
        <v>26.18</v>
      </c>
      <c r="E850" s="1535"/>
      <c r="F850" s="1534">
        <v>26.18</v>
      </c>
      <c r="G850" s="1534">
        <v>26.18</v>
      </c>
    </row>
    <row r="851" spans="1:7">
      <c r="A851" s="1528">
        <v>34624</v>
      </c>
      <c r="B851" s="1529" t="s">
        <v>4976</v>
      </c>
      <c r="C851" s="1528" t="s">
        <v>2774</v>
      </c>
      <c r="D851" s="1536">
        <f t="shared" si="13"/>
        <v>10.17</v>
      </c>
      <c r="E851" s="1535"/>
      <c r="F851" s="1536">
        <v>10.17</v>
      </c>
      <c r="G851" s="1536">
        <v>10.17</v>
      </c>
    </row>
    <row r="852" spans="1:7">
      <c r="A852" s="1526">
        <v>34626</v>
      </c>
      <c r="B852" s="1523" t="s">
        <v>4977</v>
      </c>
      <c r="C852" s="1526" t="s">
        <v>2774</v>
      </c>
      <c r="D852" s="1534">
        <f t="shared" si="13"/>
        <v>54.75</v>
      </c>
      <c r="E852" s="1535"/>
      <c r="F852" s="1534">
        <v>54.75</v>
      </c>
      <c r="G852" s="1534">
        <v>54.75</v>
      </c>
    </row>
    <row r="853" spans="1:7">
      <c r="A853" s="1528">
        <v>34627</v>
      </c>
      <c r="B853" s="1529" t="s">
        <v>4978</v>
      </c>
      <c r="C853" s="1528" t="s">
        <v>2774</v>
      </c>
      <c r="D853" s="1536">
        <f t="shared" si="13"/>
        <v>23.59</v>
      </c>
      <c r="E853" s="1535"/>
      <c r="F853" s="1536">
        <v>23.59</v>
      </c>
      <c r="G853" s="1536">
        <v>23.59</v>
      </c>
    </row>
    <row r="854" spans="1:7">
      <c r="A854" s="1526">
        <v>34629</v>
      </c>
      <c r="B854" s="1523" t="s">
        <v>4979</v>
      </c>
      <c r="C854" s="1526" t="s">
        <v>2774</v>
      </c>
      <c r="D854" s="1534">
        <f t="shared" si="13"/>
        <v>34.54</v>
      </c>
      <c r="E854" s="1535"/>
      <c r="F854" s="1534">
        <v>34.54</v>
      </c>
      <c r="G854" s="1534">
        <v>34.54</v>
      </c>
    </row>
    <row r="855" spans="1:7" ht="30">
      <c r="A855" s="1528">
        <v>39257</v>
      </c>
      <c r="B855" s="1529" t="s">
        <v>4980</v>
      </c>
      <c r="C855" s="1528" t="s">
        <v>2774</v>
      </c>
      <c r="D855" s="1536">
        <f t="shared" si="13"/>
        <v>6.72</v>
      </c>
      <c r="E855" s="1535"/>
      <c r="F855" s="1536">
        <v>6.72</v>
      </c>
      <c r="G855" s="1536">
        <v>6.72</v>
      </c>
    </row>
    <row r="856" spans="1:7" ht="30">
      <c r="A856" s="1526">
        <v>39261</v>
      </c>
      <c r="B856" s="1523" t="s">
        <v>4981</v>
      </c>
      <c r="C856" s="1526" t="s">
        <v>2774</v>
      </c>
      <c r="D856" s="1534">
        <f t="shared" si="13"/>
        <v>35.79</v>
      </c>
      <c r="E856" s="1535"/>
      <c r="F856" s="1534">
        <v>35.79</v>
      </c>
      <c r="G856" s="1534">
        <v>35.79</v>
      </c>
    </row>
    <row r="857" spans="1:7" ht="30">
      <c r="A857" s="1528">
        <v>39268</v>
      </c>
      <c r="B857" s="1529" t="s">
        <v>4982</v>
      </c>
      <c r="C857" s="1528" t="s">
        <v>2774</v>
      </c>
      <c r="D857" s="1536">
        <f t="shared" si="13"/>
        <v>412.95</v>
      </c>
      <c r="E857" s="1535"/>
      <c r="F857" s="1536">
        <v>412.95</v>
      </c>
      <c r="G857" s="1536">
        <v>412.95</v>
      </c>
    </row>
    <row r="858" spans="1:7" ht="30">
      <c r="A858" s="1526">
        <v>39262</v>
      </c>
      <c r="B858" s="1523" t="s">
        <v>4983</v>
      </c>
      <c r="C858" s="1526" t="s">
        <v>2774</v>
      </c>
      <c r="D858" s="1534">
        <f t="shared" si="13"/>
        <v>55.96</v>
      </c>
      <c r="E858" s="1535"/>
      <c r="F858" s="1534">
        <v>55.96</v>
      </c>
      <c r="G858" s="1534">
        <v>55.96</v>
      </c>
    </row>
    <row r="859" spans="1:7" ht="30">
      <c r="A859" s="1528">
        <v>39258</v>
      </c>
      <c r="B859" s="1529" t="s">
        <v>4984</v>
      </c>
      <c r="C859" s="1528" t="s">
        <v>2774</v>
      </c>
      <c r="D859" s="1536">
        <f t="shared" si="13"/>
        <v>9.9600000000000009</v>
      </c>
      <c r="E859" s="1535"/>
      <c r="F859" s="1536">
        <v>9.9600000000000009</v>
      </c>
      <c r="G859" s="1536">
        <v>9.9600000000000009</v>
      </c>
    </row>
    <row r="860" spans="1:7" ht="30">
      <c r="A860" s="1526">
        <v>39263</v>
      </c>
      <c r="B860" s="1523" t="s">
        <v>4985</v>
      </c>
      <c r="C860" s="1526" t="s">
        <v>2774</v>
      </c>
      <c r="D860" s="1534">
        <f t="shared" si="13"/>
        <v>86.59</v>
      </c>
      <c r="E860" s="1535"/>
      <c r="F860" s="1534">
        <v>86.59</v>
      </c>
      <c r="G860" s="1534">
        <v>86.59</v>
      </c>
    </row>
    <row r="861" spans="1:7" ht="30">
      <c r="A861" s="1528">
        <v>39264</v>
      </c>
      <c r="B861" s="1529" t="s">
        <v>4986</v>
      </c>
      <c r="C861" s="1528" t="s">
        <v>2774</v>
      </c>
      <c r="D861" s="1536">
        <f t="shared" si="13"/>
        <v>117.24</v>
      </c>
      <c r="E861" s="1535"/>
      <c r="F861" s="1536">
        <v>117.24</v>
      </c>
      <c r="G861" s="1536">
        <v>117.24</v>
      </c>
    </row>
    <row r="862" spans="1:7" ht="30">
      <c r="A862" s="1526">
        <v>39259</v>
      </c>
      <c r="B862" s="1523" t="s">
        <v>4987</v>
      </c>
      <c r="C862" s="1526" t="s">
        <v>2774</v>
      </c>
      <c r="D862" s="1534">
        <f t="shared" si="13"/>
        <v>15.17</v>
      </c>
      <c r="E862" s="1535"/>
      <c r="F862" s="1534">
        <v>15.17</v>
      </c>
      <c r="G862" s="1534">
        <v>15.17</v>
      </c>
    </row>
    <row r="863" spans="1:7" ht="30">
      <c r="A863" s="1528">
        <v>39265</v>
      </c>
      <c r="B863" s="1529" t="s">
        <v>4988</v>
      </c>
      <c r="C863" s="1528" t="s">
        <v>2774</v>
      </c>
      <c r="D863" s="1536">
        <f t="shared" si="13"/>
        <v>172.71</v>
      </c>
      <c r="E863" s="1535"/>
      <c r="F863" s="1536">
        <v>172.71</v>
      </c>
      <c r="G863" s="1536">
        <v>172.71</v>
      </c>
    </row>
    <row r="864" spans="1:7" ht="30">
      <c r="A864" s="1526">
        <v>39260</v>
      </c>
      <c r="B864" s="1523" t="s">
        <v>4989</v>
      </c>
      <c r="C864" s="1526" t="s">
        <v>2774</v>
      </c>
      <c r="D864" s="1534">
        <f t="shared" si="13"/>
        <v>21.59</v>
      </c>
      <c r="E864" s="1535"/>
      <c r="F864" s="1534">
        <v>21.59</v>
      </c>
      <c r="G864" s="1534">
        <v>21.59</v>
      </c>
    </row>
    <row r="865" spans="1:7" ht="30">
      <c r="A865" s="1528">
        <v>39266</v>
      </c>
      <c r="B865" s="1529" t="s">
        <v>4990</v>
      </c>
      <c r="C865" s="1528" t="s">
        <v>2774</v>
      </c>
      <c r="D865" s="1536">
        <f t="shared" si="13"/>
        <v>242.34</v>
      </c>
      <c r="E865" s="1535"/>
      <c r="F865" s="1536">
        <v>242.34</v>
      </c>
      <c r="G865" s="1536">
        <v>242.34</v>
      </c>
    </row>
    <row r="866" spans="1:7" ht="30">
      <c r="A866" s="1526">
        <v>39267</v>
      </c>
      <c r="B866" s="1523" t="s">
        <v>4991</v>
      </c>
      <c r="C866" s="1526" t="s">
        <v>2774</v>
      </c>
      <c r="D866" s="1534">
        <f t="shared" si="13"/>
        <v>317.67</v>
      </c>
      <c r="E866" s="1535"/>
      <c r="F866" s="1534">
        <v>317.67</v>
      </c>
      <c r="G866" s="1534">
        <v>317.67</v>
      </c>
    </row>
    <row r="867" spans="1:7">
      <c r="A867" s="1528">
        <v>11901</v>
      </c>
      <c r="B867" s="1529" t="s">
        <v>4992</v>
      </c>
      <c r="C867" s="1528" t="s">
        <v>2774</v>
      </c>
      <c r="D867" s="1536">
        <f t="shared" si="13"/>
        <v>1.08</v>
      </c>
      <c r="E867" s="1535"/>
      <c r="F867" s="1536">
        <v>1.08</v>
      </c>
      <c r="G867" s="1536">
        <v>1.08</v>
      </c>
    </row>
    <row r="868" spans="1:7">
      <c r="A868" s="1526">
        <v>11902</v>
      </c>
      <c r="B868" s="1523" t="s">
        <v>4993</v>
      </c>
      <c r="C868" s="1526" t="s">
        <v>2774</v>
      </c>
      <c r="D868" s="1534">
        <f t="shared" si="13"/>
        <v>1.88</v>
      </c>
      <c r="E868" s="1535"/>
      <c r="F868" s="1534">
        <v>1.88</v>
      </c>
      <c r="G868" s="1534">
        <v>1.88</v>
      </c>
    </row>
    <row r="869" spans="1:7">
      <c r="A869" s="1528">
        <v>11903</v>
      </c>
      <c r="B869" s="1529" t="s">
        <v>4994</v>
      </c>
      <c r="C869" s="1528" t="s">
        <v>2774</v>
      </c>
      <c r="D869" s="1536">
        <f t="shared" si="13"/>
        <v>2.91</v>
      </c>
      <c r="E869" s="1535"/>
      <c r="F869" s="1536">
        <v>2.91</v>
      </c>
      <c r="G869" s="1536">
        <v>2.91</v>
      </c>
    </row>
    <row r="870" spans="1:7">
      <c r="A870" s="1526">
        <v>11904</v>
      </c>
      <c r="B870" s="1523" t="s">
        <v>4995</v>
      </c>
      <c r="C870" s="1526" t="s">
        <v>2774</v>
      </c>
      <c r="D870" s="1534">
        <f t="shared" si="13"/>
        <v>3.7</v>
      </c>
      <c r="E870" s="1535"/>
      <c r="F870" s="1534">
        <v>3.7</v>
      </c>
      <c r="G870" s="1534">
        <v>3.7</v>
      </c>
    </row>
    <row r="871" spans="1:7">
      <c r="A871" s="1528">
        <v>11905</v>
      </c>
      <c r="B871" s="1529" t="s">
        <v>4996</v>
      </c>
      <c r="C871" s="1528" t="s">
        <v>2774</v>
      </c>
      <c r="D871" s="1536">
        <f t="shared" si="13"/>
        <v>4.9800000000000004</v>
      </c>
      <c r="E871" s="1535"/>
      <c r="F871" s="1536">
        <v>4.9800000000000004</v>
      </c>
      <c r="G871" s="1536">
        <v>4.9800000000000004</v>
      </c>
    </row>
    <row r="872" spans="1:7">
      <c r="A872" s="1526">
        <v>11906</v>
      </c>
      <c r="B872" s="1523" t="s">
        <v>4997</v>
      </c>
      <c r="C872" s="1526" t="s">
        <v>2774</v>
      </c>
      <c r="D872" s="1534">
        <f t="shared" si="13"/>
        <v>5.73</v>
      </c>
      <c r="E872" s="1535"/>
      <c r="F872" s="1534">
        <v>5.73</v>
      </c>
      <c r="G872" s="1534">
        <v>5.73</v>
      </c>
    </row>
    <row r="873" spans="1:7">
      <c r="A873" s="1528">
        <v>11919</v>
      </c>
      <c r="B873" s="1529" t="s">
        <v>4998</v>
      </c>
      <c r="C873" s="1528" t="s">
        <v>2774</v>
      </c>
      <c r="D873" s="1536">
        <f t="shared" si="13"/>
        <v>11.25</v>
      </c>
      <c r="E873" s="1535"/>
      <c r="F873" s="1536">
        <v>11.25</v>
      </c>
      <c r="G873" s="1536">
        <v>11.25</v>
      </c>
    </row>
    <row r="874" spans="1:7">
      <c r="A874" s="1526">
        <v>11920</v>
      </c>
      <c r="B874" s="1523" t="s">
        <v>4999</v>
      </c>
      <c r="C874" s="1526" t="s">
        <v>2774</v>
      </c>
      <c r="D874" s="1534">
        <f t="shared" si="13"/>
        <v>21.79</v>
      </c>
      <c r="E874" s="1535"/>
      <c r="F874" s="1534">
        <v>21.79</v>
      </c>
      <c r="G874" s="1534">
        <v>21.79</v>
      </c>
    </row>
    <row r="875" spans="1:7">
      <c r="A875" s="1528">
        <v>11924</v>
      </c>
      <c r="B875" s="1529" t="s">
        <v>5000</v>
      </c>
      <c r="C875" s="1528" t="s">
        <v>2774</v>
      </c>
      <c r="D875" s="1536">
        <f t="shared" si="13"/>
        <v>211.94</v>
      </c>
      <c r="E875" s="1535"/>
      <c r="F875" s="1536">
        <v>211.94</v>
      </c>
      <c r="G875" s="1536">
        <v>211.94</v>
      </c>
    </row>
    <row r="876" spans="1:7">
      <c r="A876" s="1526">
        <v>11921</v>
      </c>
      <c r="B876" s="1523" t="s">
        <v>5001</v>
      </c>
      <c r="C876" s="1526" t="s">
        <v>2774</v>
      </c>
      <c r="D876" s="1534">
        <f t="shared" si="13"/>
        <v>29.67</v>
      </c>
      <c r="E876" s="1535"/>
      <c r="F876" s="1534">
        <v>29.67</v>
      </c>
      <c r="G876" s="1534">
        <v>29.67</v>
      </c>
    </row>
    <row r="877" spans="1:7">
      <c r="A877" s="1528">
        <v>11922</v>
      </c>
      <c r="B877" s="1529" t="s">
        <v>5002</v>
      </c>
      <c r="C877" s="1528" t="s">
        <v>2774</v>
      </c>
      <c r="D877" s="1536">
        <f t="shared" si="13"/>
        <v>52.68</v>
      </c>
      <c r="E877" s="1535"/>
      <c r="F877" s="1536">
        <v>52.68</v>
      </c>
      <c r="G877" s="1536">
        <v>52.68</v>
      </c>
    </row>
    <row r="878" spans="1:7">
      <c r="A878" s="1526">
        <v>11923</v>
      </c>
      <c r="B878" s="1523" t="s">
        <v>5003</v>
      </c>
      <c r="C878" s="1526" t="s">
        <v>2774</v>
      </c>
      <c r="D878" s="1534">
        <f t="shared" si="13"/>
        <v>86.04</v>
      </c>
      <c r="E878" s="1535"/>
      <c r="F878" s="1534">
        <v>86.04</v>
      </c>
      <c r="G878" s="1534">
        <v>86.04</v>
      </c>
    </row>
    <row r="879" spans="1:7">
      <c r="A879" s="1528">
        <v>11916</v>
      </c>
      <c r="B879" s="1529" t="s">
        <v>5004</v>
      </c>
      <c r="C879" s="1528" t="s">
        <v>2774</v>
      </c>
      <c r="D879" s="1536">
        <f t="shared" si="13"/>
        <v>14.6</v>
      </c>
      <c r="E879" s="1535"/>
      <c r="F879" s="1536">
        <v>14.6</v>
      </c>
      <c r="G879" s="1536">
        <v>14.6</v>
      </c>
    </row>
    <row r="880" spans="1:7">
      <c r="A880" s="1526">
        <v>11914</v>
      </c>
      <c r="B880" s="1523" t="s">
        <v>5005</v>
      </c>
      <c r="C880" s="1526" t="s">
        <v>2774</v>
      </c>
      <c r="D880" s="1534">
        <f t="shared" si="13"/>
        <v>106</v>
      </c>
      <c r="E880" s="1535"/>
      <c r="F880" s="1534">
        <v>106</v>
      </c>
      <c r="G880" s="1534">
        <v>106</v>
      </c>
    </row>
    <row r="881" spans="1:7">
      <c r="A881" s="1528">
        <v>11917</v>
      </c>
      <c r="B881" s="1529" t="s">
        <v>5006</v>
      </c>
      <c r="C881" s="1528" t="s">
        <v>2774</v>
      </c>
      <c r="D881" s="1536">
        <f t="shared" si="13"/>
        <v>25.41</v>
      </c>
      <c r="E881" s="1535"/>
      <c r="F881" s="1536">
        <v>25.41</v>
      </c>
      <c r="G881" s="1536">
        <v>25.41</v>
      </c>
    </row>
    <row r="882" spans="1:7">
      <c r="A882" s="1526">
        <v>11918</v>
      </c>
      <c r="B882" s="1523" t="s">
        <v>5007</v>
      </c>
      <c r="C882" s="1526" t="s">
        <v>2774</v>
      </c>
      <c r="D882" s="1534">
        <f t="shared" si="13"/>
        <v>34.47</v>
      </c>
      <c r="E882" s="1535"/>
      <c r="F882" s="1534">
        <v>34.47</v>
      </c>
      <c r="G882" s="1534">
        <v>34.47</v>
      </c>
    </row>
    <row r="883" spans="1:7">
      <c r="A883" s="1528">
        <v>37734</v>
      </c>
      <c r="B883" s="1529" t="s">
        <v>5008</v>
      </c>
      <c r="C883" s="1528" t="s">
        <v>2771</v>
      </c>
      <c r="D883" s="1536">
        <f t="shared" si="13"/>
        <v>74596.399999999994</v>
      </c>
      <c r="E883" s="1535"/>
      <c r="F883" s="1536">
        <v>74596.399999999994</v>
      </c>
      <c r="G883" s="1536">
        <v>74596.399999999994</v>
      </c>
    </row>
    <row r="884" spans="1:7">
      <c r="A884" s="1526">
        <v>42251</v>
      </c>
      <c r="B884" s="1523" t="s">
        <v>5009</v>
      </c>
      <c r="C884" s="1526" t="s">
        <v>2771</v>
      </c>
      <c r="D884" s="1534">
        <f t="shared" si="13"/>
        <v>84708.77</v>
      </c>
      <c r="E884" s="1535"/>
      <c r="F884" s="1534">
        <v>84708.77</v>
      </c>
      <c r="G884" s="1534">
        <v>84708.77</v>
      </c>
    </row>
    <row r="885" spans="1:7">
      <c r="A885" s="1528">
        <v>37733</v>
      </c>
      <c r="B885" s="1529" t="s">
        <v>5010</v>
      </c>
      <c r="C885" s="1528" t="s">
        <v>2771</v>
      </c>
      <c r="D885" s="1536">
        <f t="shared" si="13"/>
        <v>55932.1</v>
      </c>
      <c r="E885" s="1535"/>
      <c r="F885" s="1536">
        <v>55932.1</v>
      </c>
      <c r="G885" s="1536">
        <v>55932.1</v>
      </c>
    </row>
    <row r="886" spans="1:7">
      <c r="A886" s="1526">
        <v>37735</v>
      </c>
      <c r="B886" s="1523" t="s">
        <v>5011</v>
      </c>
      <c r="C886" s="1526" t="s">
        <v>2771</v>
      </c>
      <c r="D886" s="1534">
        <f t="shared" si="13"/>
        <v>67398.19</v>
      </c>
      <c r="E886" s="1535"/>
      <c r="F886" s="1534">
        <v>67398.19</v>
      </c>
      <c r="G886" s="1534">
        <v>67398.19</v>
      </c>
    </row>
    <row r="887" spans="1:7" ht="30">
      <c r="A887" s="1528">
        <v>5090</v>
      </c>
      <c r="B887" s="1529" t="s">
        <v>16826</v>
      </c>
      <c r="C887" s="1528" t="s">
        <v>2771</v>
      </c>
      <c r="D887" s="1536">
        <f t="shared" si="13"/>
        <v>21.49</v>
      </c>
      <c r="E887" s="1535"/>
      <c r="F887" s="1536">
        <v>21.49</v>
      </c>
      <c r="G887" s="1536">
        <v>21.49</v>
      </c>
    </row>
    <row r="888" spans="1:7" ht="30">
      <c r="A888" s="1526">
        <v>5085</v>
      </c>
      <c r="B888" s="1523" t="s">
        <v>16827</v>
      </c>
      <c r="C888" s="1526" t="s">
        <v>2771</v>
      </c>
      <c r="D888" s="1534">
        <f t="shared" si="13"/>
        <v>31.99</v>
      </c>
      <c r="E888" s="1535"/>
      <c r="F888" s="1534">
        <v>31.99</v>
      </c>
      <c r="G888" s="1534">
        <v>31.99</v>
      </c>
    </row>
    <row r="889" spans="1:7" ht="30">
      <c r="A889" s="1528">
        <v>43603</v>
      </c>
      <c r="B889" s="1529" t="s">
        <v>16828</v>
      </c>
      <c r="C889" s="1528" t="s">
        <v>2771</v>
      </c>
      <c r="D889" s="1536">
        <f t="shared" si="13"/>
        <v>45.7</v>
      </c>
      <c r="E889" s="1535"/>
      <c r="F889" s="1536">
        <v>45.7</v>
      </c>
      <c r="G889" s="1536">
        <v>45.7</v>
      </c>
    </row>
    <row r="890" spans="1:7">
      <c r="A890" s="1526">
        <v>38374</v>
      </c>
      <c r="B890" s="1523" t="s">
        <v>5012</v>
      </c>
      <c r="C890" s="1526" t="s">
        <v>2771</v>
      </c>
      <c r="D890" s="1534">
        <f t="shared" si="13"/>
        <v>1154.4000000000001</v>
      </c>
      <c r="E890" s="1535"/>
      <c r="F890" s="1534">
        <v>1154.4000000000001</v>
      </c>
      <c r="G890" s="1534">
        <v>1154.4000000000001</v>
      </c>
    </row>
    <row r="891" spans="1:7">
      <c r="A891" s="1528">
        <v>20209</v>
      </c>
      <c r="B891" s="1529" t="s">
        <v>16951</v>
      </c>
      <c r="C891" s="1528" t="s">
        <v>2774</v>
      </c>
      <c r="D891" s="1536">
        <f t="shared" si="13"/>
        <v>21.22</v>
      </c>
      <c r="E891" s="1535"/>
      <c r="F891" s="1536">
        <v>21.22</v>
      </c>
      <c r="G891" s="1536">
        <v>21.22</v>
      </c>
    </row>
    <row r="892" spans="1:7">
      <c r="A892" s="1526">
        <v>20212</v>
      </c>
      <c r="B892" s="1523" t="s">
        <v>16952</v>
      </c>
      <c r="C892" s="1526" t="s">
        <v>2774</v>
      </c>
      <c r="D892" s="1534">
        <f t="shared" si="13"/>
        <v>17.77</v>
      </c>
      <c r="E892" s="1535"/>
      <c r="F892" s="1534">
        <v>17.77</v>
      </c>
      <c r="G892" s="1534">
        <v>17.77</v>
      </c>
    </row>
    <row r="893" spans="1:7">
      <c r="A893" s="1528">
        <v>4433</v>
      </c>
      <c r="B893" s="1529" t="s">
        <v>16953</v>
      </c>
      <c r="C893" s="1528" t="s">
        <v>2774</v>
      </c>
      <c r="D893" s="1536">
        <f t="shared" si="13"/>
        <v>20.329999999999998</v>
      </c>
      <c r="E893" s="1535"/>
      <c r="F893" s="1536">
        <v>20.329999999999998</v>
      </c>
      <c r="G893" s="1536">
        <v>20.329999999999998</v>
      </c>
    </row>
    <row r="894" spans="1:7">
      <c r="A894" s="1526">
        <v>4430</v>
      </c>
      <c r="B894" s="1523" t="s">
        <v>16954</v>
      </c>
      <c r="C894" s="1526" t="s">
        <v>2774</v>
      </c>
      <c r="D894" s="1534">
        <f t="shared" si="13"/>
        <v>10.4</v>
      </c>
      <c r="E894" s="1535"/>
      <c r="F894" s="1534">
        <v>10.4</v>
      </c>
      <c r="G894" s="1534">
        <v>10.4</v>
      </c>
    </row>
    <row r="895" spans="1:7">
      <c r="A895" s="1528">
        <v>4400</v>
      </c>
      <c r="B895" s="1529" t="s">
        <v>16955</v>
      </c>
      <c r="C895" s="1528" t="s">
        <v>2774</v>
      </c>
      <c r="D895" s="1536">
        <f t="shared" si="13"/>
        <v>16.55</v>
      </c>
      <c r="E895" s="1535"/>
      <c r="F895" s="1536">
        <v>16.55</v>
      </c>
      <c r="G895" s="1536">
        <v>16.55</v>
      </c>
    </row>
    <row r="896" spans="1:7">
      <c r="A896" s="1526">
        <v>2729</v>
      </c>
      <c r="B896" s="1523" t="s">
        <v>15834</v>
      </c>
      <c r="C896" s="1526" t="s">
        <v>2771</v>
      </c>
      <c r="D896" s="1534">
        <f t="shared" si="13"/>
        <v>29.43</v>
      </c>
      <c r="E896" s="1535"/>
      <c r="F896" s="1534">
        <v>29.43</v>
      </c>
      <c r="G896" s="1534">
        <v>29.43</v>
      </c>
    </row>
    <row r="897" spans="1:7">
      <c r="A897" s="1528">
        <v>4513</v>
      </c>
      <c r="B897" s="1529" t="s">
        <v>15835</v>
      </c>
      <c r="C897" s="1528" t="s">
        <v>2774</v>
      </c>
      <c r="D897" s="1536">
        <f t="shared" si="13"/>
        <v>6.36</v>
      </c>
      <c r="E897" s="1535"/>
      <c r="F897" s="1536">
        <v>6.36</v>
      </c>
      <c r="G897" s="1536">
        <v>6.36</v>
      </c>
    </row>
    <row r="898" spans="1:7">
      <c r="A898" s="1526">
        <v>11871</v>
      </c>
      <c r="B898" s="1523" t="s">
        <v>5013</v>
      </c>
      <c r="C898" s="1526" t="s">
        <v>2771</v>
      </c>
      <c r="D898" s="1534">
        <f t="shared" si="13"/>
        <v>384.26</v>
      </c>
      <c r="E898" s="1535"/>
      <c r="F898" s="1534">
        <v>384.26</v>
      </c>
      <c r="G898" s="1534">
        <v>384.26</v>
      </c>
    </row>
    <row r="899" spans="1:7">
      <c r="A899" s="1528">
        <v>34636</v>
      </c>
      <c r="B899" s="1529" t="s">
        <v>5014</v>
      </c>
      <c r="C899" s="1528" t="s">
        <v>2771</v>
      </c>
      <c r="D899" s="1536">
        <f t="shared" ref="D899:D962" si="14">IF($I$2=$G$1,G899,F899)</f>
        <v>432</v>
      </c>
      <c r="E899" s="1535"/>
      <c r="F899" s="1536">
        <v>432</v>
      </c>
      <c r="G899" s="1536">
        <v>432</v>
      </c>
    </row>
    <row r="900" spans="1:7">
      <c r="A900" s="1526">
        <v>34639</v>
      </c>
      <c r="B900" s="1523" t="s">
        <v>5015</v>
      </c>
      <c r="C900" s="1526" t="s">
        <v>2771</v>
      </c>
      <c r="D900" s="1534">
        <f t="shared" si="14"/>
        <v>877.39</v>
      </c>
      <c r="E900" s="1535"/>
      <c r="F900" s="1534">
        <v>877.39</v>
      </c>
      <c r="G900" s="1534">
        <v>877.39</v>
      </c>
    </row>
    <row r="901" spans="1:7">
      <c r="A901" s="1528">
        <v>34640</v>
      </c>
      <c r="B901" s="1529" t="s">
        <v>5016</v>
      </c>
      <c r="C901" s="1528" t="s">
        <v>2771</v>
      </c>
      <c r="D901" s="1536">
        <f t="shared" si="14"/>
        <v>985.53</v>
      </c>
      <c r="E901" s="1535"/>
      <c r="F901" s="1536">
        <v>985.53</v>
      </c>
      <c r="G901" s="1536">
        <v>985.53</v>
      </c>
    </row>
    <row r="902" spans="1:7">
      <c r="A902" s="1526">
        <v>34637</v>
      </c>
      <c r="B902" s="1523" t="s">
        <v>5017</v>
      </c>
      <c r="C902" s="1526" t="s">
        <v>2771</v>
      </c>
      <c r="D902" s="1534">
        <f t="shared" si="14"/>
        <v>248.03</v>
      </c>
      <c r="E902" s="1535"/>
      <c r="F902" s="1534">
        <v>248.03</v>
      </c>
      <c r="G902" s="1534">
        <v>248.03</v>
      </c>
    </row>
    <row r="903" spans="1:7">
      <c r="A903" s="1528">
        <v>34638</v>
      </c>
      <c r="B903" s="1529" t="s">
        <v>5018</v>
      </c>
      <c r="C903" s="1528" t="s">
        <v>2771</v>
      </c>
      <c r="D903" s="1536">
        <f t="shared" si="14"/>
        <v>425.34</v>
      </c>
      <c r="E903" s="1535"/>
      <c r="F903" s="1536">
        <v>425.34</v>
      </c>
      <c r="G903" s="1536">
        <v>425.34</v>
      </c>
    </row>
    <row r="904" spans="1:7">
      <c r="A904" s="1526">
        <v>11868</v>
      </c>
      <c r="B904" s="1523" t="s">
        <v>5019</v>
      </c>
      <c r="C904" s="1526" t="s">
        <v>2771</v>
      </c>
      <c r="D904" s="1534">
        <f t="shared" si="14"/>
        <v>528.11</v>
      </c>
      <c r="E904" s="1535"/>
      <c r="F904" s="1534">
        <v>528.11</v>
      </c>
      <c r="G904" s="1534">
        <v>528.11</v>
      </c>
    </row>
    <row r="905" spans="1:7">
      <c r="A905" s="1528">
        <v>37106</v>
      </c>
      <c r="B905" s="1529" t="s">
        <v>5020</v>
      </c>
      <c r="C905" s="1528" t="s">
        <v>2771</v>
      </c>
      <c r="D905" s="1536">
        <f t="shared" si="14"/>
        <v>5100.97</v>
      </c>
      <c r="E905" s="1535"/>
      <c r="F905" s="1536">
        <v>5100.97</v>
      </c>
      <c r="G905" s="1536">
        <v>5100.97</v>
      </c>
    </row>
    <row r="906" spans="1:7">
      <c r="A906" s="1526">
        <v>11869</v>
      </c>
      <c r="B906" s="1523" t="s">
        <v>5021</v>
      </c>
      <c r="C906" s="1526" t="s">
        <v>2771</v>
      </c>
      <c r="D906" s="1534">
        <f t="shared" si="14"/>
        <v>856.85</v>
      </c>
      <c r="E906" s="1535"/>
      <c r="F906" s="1534">
        <v>856.85</v>
      </c>
      <c r="G906" s="1534">
        <v>856.85</v>
      </c>
    </row>
    <row r="907" spans="1:7">
      <c r="A907" s="1528">
        <v>37104</v>
      </c>
      <c r="B907" s="1529" t="s">
        <v>5022</v>
      </c>
      <c r="C907" s="1528" t="s">
        <v>2771</v>
      </c>
      <c r="D907" s="1536">
        <f t="shared" si="14"/>
        <v>1104.54</v>
      </c>
      <c r="E907" s="1535"/>
      <c r="F907" s="1536">
        <v>1104.54</v>
      </c>
      <c r="G907" s="1536">
        <v>1104.54</v>
      </c>
    </row>
    <row r="908" spans="1:7">
      <c r="A908" s="1526">
        <v>37105</v>
      </c>
      <c r="B908" s="1523" t="s">
        <v>5023</v>
      </c>
      <c r="C908" s="1526" t="s">
        <v>2771</v>
      </c>
      <c r="D908" s="1534">
        <f t="shared" si="14"/>
        <v>2459.98</v>
      </c>
      <c r="E908" s="1535"/>
      <c r="F908" s="1534">
        <v>2459.98</v>
      </c>
      <c r="G908" s="1534">
        <v>2459.98</v>
      </c>
    </row>
    <row r="909" spans="1:7">
      <c r="A909" s="1528">
        <v>34641</v>
      </c>
      <c r="B909" s="1529" t="s">
        <v>10295</v>
      </c>
      <c r="C909" s="1528" t="s">
        <v>2771</v>
      </c>
      <c r="D909" s="1536">
        <f t="shared" si="14"/>
        <v>100.26</v>
      </c>
      <c r="E909" s="1535"/>
      <c r="F909" s="1536">
        <v>100.26</v>
      </c>
      <c r="G909" s="1536">
        <v>100.26</v>
      </c>
    </row>
    <row r="910" spans="1:7">
      <c r="A910" s="1526">
        <v>43434</v>
      </c>
      <c r="B910" s="1523" t="s">
        <v>15836</v>
      </c>
      <c r="C910" s="1526" t="s">
        <v>2771</v>
      </c>
      <c r="D910" s="1534">
        <f t="shared" si="14"/>
        <v>108.4</v>
      </c>
      <c r="E910" s="1535"/>
      <c r="F910" s="1534">
        <v>108.4</v>
      </c>
      <c r="G910" s="1534">
        <v>108.4</v>
      </c>
    </row>
    <row r="911" spans="1:7">
      <c r="A911" s="1528">
        <v>43435</v>
      </c>
      <c r="B911" s="1529" t="s">
        <v>15837</v>
      </c>
      <c r="C911" s="1528" t="s">
        <v>2771</v>
      </c>
      <c r="D911" s="1536">
        <f t="shared" si="14"/>
        <v>198.73</v>
      </c>
      <c r="E911" s="1535"/>
      <c r="F911" s="1536">
        <v>198.73</v>
      </c>
      <c r="G911" s="1536">
        <v>198.73</v>
      </c>
    </row>
    <row r="912" spans="1:7">
      <c r="A912" s="1526">
        <v>43436</v>
      </c>
      <c r="B912" s="1523" t="s">
        <v>15838</v>
      </c>
      <c r="C912" s="1526" t="s">
        <v>2771</v>
      </c>
      <c r="D912" s="1534">
        <f t="shared" si="14"/>
        <v>347.79</v>
      </c>
      <c r="E912" s="1535"/>
      <c r="F912" s="1534">
        <v>347.79</v>
      </c>
      <c r="G912" s="1534">
        <v>347.79</v>
      </c>
    </row>
    <row r="913" spans="1:7">
      <c r="A913" s="1528">
        <v>43437</v>
      </c>
      <c r="B913" s="1529" t="s">
        <v>15839</v>
      </c>
      <c r="C913" s="1528" t="s">
        <v>2771</v>
      </c>
      <c r="D913" s="1536">
        <f t="shared" si="14"/>
        <v>630.54</v>
      </c>
      <c r="E913" s="1535"/>
      <c r="F913" s="1536">
        <v>630.54</v>
      </c>
      <c r="G913" s="1536">
        <v>630.54</v>
      </c>
    </row>
    <row r="914" spans="1:7">
      <c r="A914" s="1526">
        <v>43438</v>
      </c>
      <c r="B914" s="1523" t="s">
        <v>15840</v>
      </c>
      <c r="C914" s="1526" t="s">
        <v>2771</v>
      </c>
      <c r="D914" s="1534">
        <f t="shared" si="14"/>
        <v>1129.2</v>
      </c>
      <c r="E914" s="1535"/>
      <c r="F914" s="1534">
        <v>1129.2</v>
      </c>
      <c r="G914" s="1534">
        <v>1129.2</v>
      </c>
    </row>
    <row r="915" spans="1:7">
      <c r="A915" s="1528">
        <v>41627</v>
      </c>
      <c r="B915" s="1529" t="s">
        <v>15841</v>
      </c>
      <c r="C915" s="1528" t="s">
        <v>2771</v>
      </c>
      <c r="D915" s="1536">
        <f t="shared" si="14"/>
        <v>167.12</v>
      </c>
      <c r="E915" s="1535"/>
      <c r="F915" s="1536">
        <v>167.12</v>
      </c>
      <c r="G915" s="1536">
        <v>167.12</v>
      </c>
    </row>
    <row r="916" spans="1:7">
      <c r="A916" s="1526">
        <v>41628</v>
      </c>
      <c r="B916" s="1523" t="s">
        <v>15842</v>
      </c>
      <c r="C916" s="1526" t="s">
        <v>2771</v>
      </c>
      <c r="D916" s="1534">
        <f t="shared" si="14"/>
        <v>307.14</v>
      </c>
      <c r="E916" s="1535"/>
      <c r="F916" s="1534">
        <v>307.14</v>
      </c>
      <c r="G916" s="1534">
        <v>307.14</v>
      </c>
    </row>
    <row r="917" spans="1:7">
      <c r="A917" s="1528">
        <v>41629</v>
      </c>
      <c r="B917" s="1529" t="s">
        <v>15843</v>
      </c>
      <c r="C917" s="1528" t="s">
        <v>2771</v>
      </c>
      <c r="D917" s="1536">
        <f t="shared" si="14"/>
        <v>390.25</v>
      </c>
      <c r="E917" s="1535"/>
      <c r="F917" s="1536">
        <v>390.25</v>
      </c>
      <c r="G917" s="1536">
        <v>390.25</v>
      </c>
    </row>
    <row r="918" spans="1:7">
      <c r="A918" s="1526">
        <v>43429</v>
      </c>
      <c r="B918" s="1523" t="s">
        <v>15844</v>
      </c>
      <c r="C918" s="1526" t="s">
        <v>2771</v>
      </c>
      <c r="D918" s="1534">
        <f t="shared" si="14"/>
        <v>86.46</v>
      </c>
      <c r="E918" s="1535"/>
      <c r="F918" s="1534">
        <v>86.46</v>
      </c>
      <c r="G918" s="1534">
        <v>86.46</v>
      </c>
    </row>
    <row r="919" spans="1:7">
      <c r="A919" s="1528">
        <v>43430</v>
      </c>
      <c r="B919" s="1529" t="s">
        <v>15845</v>
      </c>
      <c r="C919" s="1528" t="s">
        <v>2771</v>
      </c>
      <c r="D919" s="1536">
        <f t="shared" si="14"/>
        <v>143.63</v>
      </c>
      <c r="E919" s="1535"/>
      <c r="F919" s="1536">
        <v>143.63</v>
      </c>
      <c r="G919" s="1536">
        <v>143.63</v>
      </c>
    </row>
    <row r="920" spans="1:7">
      <c r="A920" s="1526">
        <v>43431</v>
      </c>
      <c r="B920" s="1523" t="s">
        <v>15846</v>
      </c>
      <c r="C920" s="1526" t="s">
        <v>2771</v>
      </c>
      <c r="D920" s="1534">
        <f t="shared" si="14"/>
        <v>278.23</v>
      </c>
      <c r="E920" s="1535"/>
      <c r="F920" s="1534">
        <v>278.23</v>
      </c>
      <c r="G920" s="1534">
        <v>278.23</v>
      </c>
    </row>
    <row r="921" spans="1:7">
      <c r="A921" s="1528">
        <v>43432</v>
      </c>
      <c r="B921" s="1529" t="s">
        <v>15847</v>
      </c>
      <c r="C921" s="1528" t="s">
        <v>2771</v>
      </c>
      <c r="D921" s="1536">
        <f t="shared" si="14"/>
        <v>578.15</v>
      </c>
      <c r="E921" s="1535"/>
      <c r="F921" s="1536">
        <v>578.15</v>
      </c>
      <c r="G921" s="1536">
        <v>578.15</v>
      </c>
    </row>
    <row r="922" spans="1:7">
      <c r="A922" s="1526">
        <v>43433</v>
      </c>
      <c r="B922" s="1523" t="s">
        <v>15848</v>
      </c>
      <c r="C922" s="1526" t="s">
        <v>2771</v>
      </c>
      <c r="D922" s="1534">
        <f t="shared" si="14"/>
        <v>911.49</v>
      </c>
      <c r="E922" s="1535"/>
      <c r="F922" s="1534">
        <v>911.49</v>
      </c>
      <c r="G922" s="1534">
        <v>911.49</v>
      </c>
    </row>
    <row r="923" spans="1:7" ht="30">
      <c r="A923" s="1528">
        <v>43094</v>
      </c>
      <c r="B923" s="1529" t="s">
        <v>9525</v>
      </c>
      <c r="C923" s="1528" t="s">
        <v>2771</v>
      </c>
      <c r="D923" s="1536">
        <f t="shared" si="14"/>
        <v>215.68</v>
      </c>
      <c r="E923" s="1535"/>
      <c r="F923" s="1536">
        <v>215.68</v>
      </c>
      <c r="G923" s="1536">
        <v>215.68</v>
      </c>
    </row>
    <row r="924" spans="1:7" ht="30">
      <c r="A924" s="1526">
        <v>43093</v>
      </c>
      <c r="B924" s="1523" t="s">
        <v>9526</v>
      </c>
      <c r="C924" s="1526" t="s">
        <v>2771</v>
      </c>
      <c r="D924" s="1534">
        <f t="shared" si="14"/>
        <v>229.2</v>
      </c>
      <c r="E924" s="1535"/>
      <c r="F924" s="1534">
        <v>229.2</v>
      </c>
      <c r="G924" s="1534">
        <v>229.2</v>
      </c>
    </row>
    <row r="925" spans="1:7">
      <c r="A925" s="1528">
        <v>1030</v>
      </c>
      <c r="B925" s="1529" t="s">
        <v>5024</v>
      </c>
      <c r="C925" s="1528" t="s">
        <v>2771</v>
      </c>
      <c r="D925" s="1536">
        <f t="shared" si="14"/>
        <v>39.99</v>
      </c>
      <c r="E925" s="1535"/>
      <c r="F925" s="1536">
        <v>39.99</v>
      </c>
      <c r="G925" s="1536">
        <v>39.99</v>
      </c>
    </row>
    <row r="926" spans="1:7">
      <c r="A926" s="1526">
        <v>11694</v>
      </c>
      <c r="B926" s="1523" t="s">
        <v>5025</v>
      </c>
      <c r="C926" s="1526" t="s">
        <v>2771</v>
      </c>
      <c r="D926" s="1534">
        <f t="shared" si="14"/>
        <v>883.98</v>
      </c>
      <c r="E926" s="1535"/>
      <c r="F926" s="1534">
        <v>883.98</v>
      </c>
      <c r="G926" s="1534">
        <v>883.98</v>
      </c>
    </row>
    <row r="927" spans="1:7" ht="30">
      <c r="A927" s="1528">
        <v>11881</v>
      </c>
      <c r="B927" s="1529" t="s">
        <v>10296</v>
      </c>
      <c r="C927" s="1528" t="s">
        <v>2771</v>
      </c>
      <c r="D927" s="1536">
        <f t="shared" si="14"/>
        <v>153.57</v>
      </c>
      <c r="E927" s="1535"/>
      <c r="F927" s="1536">
        <v>153.57</v>
      </c>
      <c r="G927" s="1536">
        <v>153.57</v>
      </c>
    </row>
    <row r="928" spans="1:7" ht="30">
      <c r="A928" s="1526">
        <v>35277</v>
      </c>
      <c r="B928" s="1523" t="s">
        <v>18889</v>
      </c>
      <c r="C928" s="1526" t="s">
        <v>2771</v>
      </c>
      <c r="D928" s="1534">
        <f t="shared" si="14"/>
        <v>319.88</v>
      </c>
      <c r="E928" s="1535"/>
      <c r="F928" s="1534">
        <v>319.88</v>
      </c>
      <c r="G928" s="1534">
        <v>319.88</v>
      </c>
    </row>
    <row r="929" spans="1:7" ht="45">
      <c r="A929" s="1528">
        <v>10521</v>
      </c>
      <c r="B929" s="1529" t="s">
        <v>5026</v>
      </c>
      <c r="C929" s="1528" t="s">
        <v>2771</v>
      </c>
      <c r="D929" s="1536">
        <f t="shared" si="14"/>
        <v>285.39999999999998</v>
      </c>
      <c r="E929" s="1535"/>
      <c r="F929" s="1536">
        <v>285.39999999999998</v>
      </c>
      <c r="G929" s="1536">
        <v>285.39999999999998</v>
      </c>
    </row>
    <row r="930" spans="1:7" ht="45">
      <c r="A930" s="1526">
        <v>10885</v>
      </c>
      <c r="B930" s="1523" t="s">
        <v>5027</v>
      </c>
      <c r="C930" s="1526" t="s">
        <v>2771</v>
      </c>
      <c r="D930" s="1534">
        <f t="shared" si="14"/>
        <v>361</v>
      </c>
      <c r="E930" s="1535"/>
      <c r="F930" s="1534">
        <v>361</v>
      </c>
      <c r="G930" s="1534">
        <v>361</v>
      </c>
    </row>
    <row r="931" spans="1:7" ht="45">
      <c r="A931" s="1528">
        <v>20962</v>
      </c>
      <c r="B931" s="1529" t="s">
        <v>5028</v>
      </c>
      <c r="C931" s="1528" t="s">
        <v>2771</v>
      </c>
      <c r="D931" s="1536">
        <f t="shared" si="14"/>
        <v>299</v>
      </c>
      <c r="E931" s="1535"/>
      <c r="F931" s="1536">
        <v>299</v>
      </c>
      <c r="G931" s="1536">
        <v>299</v>
      </c>
    </row>
    <row r="932" spans="1:7" ht="45">
      <c r="A932" s="1526">
        <v>20963</v>
      </c>
      <c r="B932" s="1523" t="s">
        <v>5029</v>
      </c>
      <c r="C932" s="1526" t="s">
        <v>2771</v>
      </c>
      <c r="D932" s="1534">
        <f t="shared" si="14"/>
        <v>365.25</v>
      </c>
      <c r="E932" s="1535"/>
      <c r="F932" s="1534">
        <v>365.25</v>
      </c>
      <c r="G932" s="1534">
        <v>365.25</v>
      </c>
    </row>
    <row r="933" spans="1:7">
      <c r="A933" s="1528">
        <v>34643</v>
      </c>
      <c r="B933" s="1529" t="s">
        <v>18890</v>
      </c>
      <c r="C933" s="1528" t="s">
        <v>2771</v>
      </c>
      <c r="D933" s="1536">
        <f t="shared" si="14"/>
        <v>36.840000000000003</v>
      </c>
      <c r="E933" s="1535"/>
      <c r="F933" s="1536">
        <v>36.840000000000003</v>
      </c>
      <c r="G933" s="1536">
        <v>36.840000000000003</v>
      </c>
    </row>
    <row r="934" spans="1:7">
      <c r="A934" s="1526">
        <v>41480</v>
      </c>
      <c r="B934" s="1523" t="s">
        <v>18891</v>
      </c>
      <c r="C934" s="1526" t="s">
        <v>2771</v>
      </c>
      <c r="D934" s="1534">
        <f t="shared" si="14"/>
        <v>42.71</v>
      </c>
      <c r="E934" s="1535"/>
      <c r="F934" s="1534">
        <v>42.71</v>
      </c>
      <c r="G934" s="1534">
        <v>42.71</v>
      </c>
    </row>
    <row r="935" spans="1:7">
      <c r="A935" s="1528">
        <v>41474</v>
      </c>
      <c r="B935" s="1529" t="s">
        <v>18892</v>
      </c>
      <c r="C935" s="1528" t="s">
        <v>2771</v>
      </c>
      <c r="D935" s="1536">
        <f t="shared" si="14"/>
        <v>68.23</v>
      </c>
      <c r="E935" s="1535"/>
      <c r="F935" s="1536">
        <v>68.23</v>
      </c>
      <c r="G935" s="1536">
        <v>68.23</v>
      </c>
    </row>
    <row r="936" spans="1:7">
      <c r="A936" s="1526">
        <v>41475</v>
      </c>
      <c r="B936" s="1523" t="s">
        <v>18893</v>
      </c>
      <c r="C936" s="1526" t="s">
        <v>2771</v>
      </c>
      <c r="D936" s="1534">
        <f t="shared" si="14"/>
        <v>58.22</v>
      </c>
      <c r="E936" s="1535"/>
      <c r="F936" s="1534">
        <v>58.22</v>
      </c>
      <c r="G936" s="1534">
        <v>58.22</v>
      </c>
    </row>
    <row r="937" spans="1:7">
      <c r="A937" s="1528">
        <v>41476</v>
      </c>
      <c r="B937" s="1529" t="s">
        <v>18894</v>
      </c>
      <c r="C937" s="1528" t="s">
        <v>2771</v>
      </c>
      <c r="D937" s="1536">
        <f t="shared" si="14"/>
        <v>127.47</v>
      </c>
      <c r="E937" s="1535"/>
      <c r="F937" s="1536">
        <v>127.47</v>
      </c>
      <c r="G937" s="1536">
        <v>127.47</v>
      </c>
    </row>
    <row r="938" spans="1:7">
      <c r="A938" s="1526">
        <v>2555</v>
      </c>
      <c r="B938" s="1523" t="s">
        <v>5030</v>
      </c>
      <c r="C938" s="1526" t="s">
        <v>2771</v>
      </c>
      <c r="D938" s="1534">
        <f t="shared" si="14"/>
        <v>1.7</v>
      </c>
      <c r="E938" s="1535"/>
      <c r="F938" s="1534">
        <v>1.7</v>
      </c>
      <c r="G938" s="1534">
        <v>1.7</v>
      </c>
    </row>
    <row r="939" spans="1:7">
      <c r="A939" s="1528">
        <v>2556</v>
      </c>
      <c r="B939" s="1529" t="s">
        <v>5031</v>
      </c>
      <c r="C939" s="1528" t="s">
        <v>2771</v>
      </c>
      <c r="D939" s="1536">
        <f t="shared" si="14"/>
        <v>1.75</v>
      </c>
      <c r="E939" s="1535"/>
      <c r="F939" s="1536">
        <v>1.75</v>
      </c>
      <c r="G939" s="1536">
        <v>1.75</v>
      </c>
    </row>
    <row r="940" spans="1:7">
      <c r="A940" s="1526">
        <v>2557</v>
      </c>
      <c r="B940" s="1523" t="s">
        <v>5032</v>
      </c>
      <c r="C940" s="1526" t="s">
        <v>2771</v>
      </c>
      <c r="D940" s="1534">
        <f t="shared" si="14"/>
        <v>3.71</v>
      </c>
      <c r="E940" s="1535"/>
      <c r="F940" s="1534">
        <v>3.71</v>
      </c>
      <c r="G940" s="1534">
        <v>3.71</v>
      </c>
    </row>
    <row r="941" spans="1:7">
      <c r="A941" s="1528">
        <v>10569</v>
      </c>
      <c r="B941" s="1529" t="s">
        <v>9527</v>
      </c>
      <c r="C941" s="1528" t="s">
        <v>2771</v>
      </c>
      <c r="D941" s="1536">
        <f t="shared" si="14"/>
        <v>3.71</v>
      </c>
      <c r="E941" s="1535"/>
      <c r="F941" s="1536">
        <v>3.71</v>
      </c>
      <c r="G941" s="1536">
        <v>3.71</v>
      </c>
    </row>
    <row r="942" spans="1:7">
      <c r="A942" s="1526">
        <v>39810</v>
      </c>
      <c r="B942" s="1523" t="s">
        <v>9528</v>
      </c>
      <c r="C942" s="1526" t="s">
        <v>2771</v>
      </c>
      <c r="D942" s="1534">
        <f t="shared" si="14"/>
        <v>29.1</v>
      </c>
      <c r="E942" s="1535"/>
      <c r="F942" s="1534">
        <v>29.1</v>
      </c>
      <c r="G942" s="1534">
        <v>29.1</v>
      </c>
    </row>
    <row r="943" spans="1:7">
      <c r="A943" s="1528">
        <v>39811</v>
      </c>
      <c r="B943" s="1529" t="s">
        <v>9529</v>
      </c>
      <c r="C943" s="1528" t="s">
        <v>2771</v>
      </c>
      <c r="D943" s="1536">
        <f t="shared" si="14"/>
        <v>35.6</v>
      </c>
      <c r="E943" s="1535"/>
      <c r="F943" s="1536">
        <v>35.6</v>
      </c>
      <c r="G943" s="1536">
        <v>35.6</v>
      </c>
    </row>
    <row r="944" spans="1:7">
      <c r="A944" s="1526">
        <v>39812</v>
      </c>
      <c r="B944" s="1523" t="s">
        <v>9530</v>
      </c>
      <c r="C944" s="1526" t="s">
        <v>2771</v>
      </c>
      <c r="D944" s="1534">
        <f t="shared" si="14"/>
        <v>58.54</v>
      </c>
      <c r="E944" s="1535"/>
      <c r="F944" s="1534">
        <v>58.54</v>
      </c>
      <c r="G944" s="1534">
        <v>58.54</v>
      </c>
    </row>
    <row r="945" spans="1:7" ht="30">
      <c r="A945" s="1528">
        <v>43096</v>
      </c>
      <c r="B945" s="1529" t="s">
        <v>9531</v>
      </c>
      <c r="C945" s="1528" t="s">
        <v>2771</v>
      </c>
      <c r="D945" s="1536">
        <f t="shared" si="14"/>
        <v>194.04</v>
      </c>
      <c r="E945" s="1535"/>
      <c r="F945" s="1536">
        <v>194.04</v>
      </c>
      <c r="G945" s="1536">
        <v>194.04</v>
      </c>
    </row>
    <row r="946" spans="1:7">
      <c r="A946" s="1526">
        <v>43102</v>
      </c>
      <c r="B946" s="1523" t="s">
        <v>9532</v>
      </c>
      <c r="C946" s="1526" t="s">
        <v>2771</v>
      </c>
      <c r="D946" s="1534">
        <f t="shared" si="14"/>
        <v>117.99</v>
      </c>
      <c r="E946" s="1535"/>
      <c r="F946" s="1534">
        <v>117.99</v>
      </c>
      <c r="G946" s="1534">
        <v>117.99</v>
      </c>
    </row>
    <row r="947" spans="1:7">
      <c r="A947" s="1528">
        <v>43103</v>
      </c>
      <c r="B947" s="1529" t="s">
        <v>9533</v>
      </c>
      <c r="C947" s="1528" t="s">
        <v>2771</v>
      </c>
      <c r="D947" s="1536">
        <f t="shared" si="14"/>
        <v>173.74</v>
      </c>
      <c r="E947" s="1535"/>
      <c r="F947" s="1536">
        <v>173.74</v>
      </c>
      <c r="G947" s="1536">
        <v>173.74</v>
      </c>
    </row>
    <row r="948" spans="1:7" ht="30">
      <c r="A948" s="1526">
        <v>43098</v>
      </c>
      <c r="B948" s="1523" t="s">
        <v>9534</v>
      </c>
      <c r="C948" s="1526" t="s">
        <v>2771</v>
      </c>
      <c r="D948" s="1534">
        <f t="shared" si="14"/>
        <v>65.73</v>
      </c>
      <c r="E948" s="1535"/>
      <c r="F948" s="1534">
        <v>65.73</v>
      </c>
      <c r="G948" s="1534">
        <v>65.73</v>
      </c>
    </row>
    <row r="949" spans="1:7" ht="30">
      <c r="A949" s="1528">
        <v>43097</v>
      </c>
      <c r="B949" s="1529" t="s">
        <v>9535</v>
      </c>
      <c r="C949" s="1528" t="s">
        <v>2771</v>
      </c>
      <c r="D949" s="1536">
        <f t="shared" si="14"/>
        <v>38.94</v>
      </c>
      <c r="E949" s="1535"/>
      <c r="F949" s="1536">
        <v>38.94</v>
      </c>
      <c r="G949" s="1536">
        <v>38.94</v>
      </c>
    </row>
    <row r="950" spans="1:7">
      <c r="A950" s="1526">
        <v>43104</v>
      </c>
      <c r="B950" s="1523" t="s">
        <v>9536</v>
      </c>
      <c r="C950" s="1526" t="s">
        <v>2771</v>
      </c>
      <c r="D950" s="1534">
        <f t="shared" si="14"/>
        <v>460.64</v>
      </c>
      <c r="E950" s="1535"/>
      <c r="F950" s="1534">
        <v>460.64</v>
      </c>
      <c r="G950" s="1534">
        <v>460.64</v>
      </c>
    </row>
    <row r="951" spans="1:7">
      <c r="A951" s="1528">
        <v>39771</v>
      </c>
      <c r="B951" s="1529" t="s">
        <v>5033</v>
      </c>
      <c r="C951" s="1528" t="s">
        <v>2771</v>
      </c>
      <c r="D951" s="1536">
        <f t="shared" si="14"/>
        <v>35.64</v>
      </c>
      <c r="E951" s="1535"/>
      <c r="F951" s="1536">
        <v>35.64</v>
      </c>
      <c r="G951" s="1536">
        <v>35.64</v>
      </c>
    </row>
    <row r="952" spans="1:7">
      <c r="A952" s="1526">
        <v>39772</v>
      </c>
      <c r="B952" s="1523" t="s">
        <v>5034</v>
      </c>
      <c r="C952" s="1526" t="s">
        <v>2771</v>
      </c>
      <c r="D952" s="1534">
        <f t="shared" si="14"/>
        <v>70.06</v>
      </c>
      <c r="E952" s="1535"/>
      <c r="F952" s="1534">
        <v>70.06</v>
      </c>
      <c r="G952" s="1534">
        <v>70.06</v>
      </c>
    </row>
    <row r="953" spans="1:7">
      <c r="A953" s="1528">
        <v>39773</v>
      </c>
      <c r="B953" s="1529" t="s">
        <v>5035</v>
      </c>
      <c r="C953" s="1528" t="s">
        <v>2771</v>
      </c>
      <c r="D953" s="1536">
        <f t="shared" si="14"/>
        <v>112.6</v>
      </c>
      <c r="E953" s="1535"/>
      <c r="F953" s="1536">
        <v>112.6</v>
      </c>
      <c r="G953" s="1536">
        <v>112.6</v>
      </c>
    </row>
    <row r="954" spans="1:7">
      <c r="A954" s="1526">
        <v>39774</v>
      </c>
      <c r="B954" s="1523" t="s">
        <v>5036</v>
      </c>
      <c r="C954" s="1526" t="s">
        <v>2771</v>
      </c>
      <c r="D954" s="1534">
        <f t="shared" si="14"/>
        <v>168.43</v>
      </c>
      <c r="E954" s="1535"/>
      <c r="F954" s="1534">
        <v>168.43</v>
      </c>
      <c r="G954" s="1534">
        <v>168.43</v>
      </c>
    </row>
    <row r="955" spans="1:7">
      <c r="A955" s="1528">
        <v>39775</v>
      </c>
      <c r="B955" s="1529" t="s">
        <v>5037</v>
      </c>
      <c r="C955" s="1528" t="s">
        <v>2771</v>
      </c>
      <c r="D955" s="1536">
        <f t="shared" si="14"/>
        <v>224.79</v>
      </c>
      <c r="E955" s="1535"/>
      <c r="F955" s="1536">
        <v>224.79</v>
      </c>
      <c r="G955" s="1536">
        <v>224.79</v>
      </c>
    </row>
    <row r="956" spans="1:7">
      <c r="A956" s="1526">
        <v>39776</v>
      </c>
      <c r="B956" s="1523" t="s">
        <v>5038</v>
      </c>
      <c r="C956" s="1526" t="s">
        <v>2771</v>
      </c>
      <c r="D956" s="1534">
        <f t="shared" si="14"/>
        <v>271.66000000000003</v>
      </c>
      <c r="E956" s="1535"/>
      <c r="F956" s="1534">
        <v>271.66000000000003</v>
      </c>
      <c r="G956" s="1534">
        <v>271.66000000000003</v>
      </c>
    </row>
    <row r="957" spans="1:7">
      <c r="A957" s="1528">
        <v>39777</v>
      </c>
      <c r="B957" s="1529" t="s">
        <v>5039</v>
      </c>
      <c r="C957" s="1528" t="s">
        <v>2771</v>
      </c>
      <c r="D957" s="1536">
        <f t="shared" si="14"/>
        <v>344.32</v>
      </c>
      <c r="E957" s="1535"/>
      <c r="F957" s="1536">
        <v>344.32</v>
      </c>
      <c r="G957" s="1536">
        <v>344.32</v>
      </c>
    </row>
    <row r="958" spans="1:7">
      <c r="A958" s="1526">
        <v>20254</v>
      </c>
      <c r="B958" s="1523" t="s">
        <v>9537</v>
      </c>
      <c r="C958" s="1526" t="s">
        <v>2771</v>
      </c>
      <c r="D958" s="1534">
        <f t="shared" si="14"/>
        <v>24.99</v>
      </c>
      <c r="E958" s="1535"/>
      <c r="F958" s="1534">
        <v>24.99</v>
      </c>
      <c r="G958" s="1534">
        <v>24.99</v>
      </c>
    </row>
    <row r="959" spans="1:7">
      <c r="A959" s="1528">
        <v>20253</v>
      </c>
      <c r="B959" s="1529" t="s">
        <v>9538</v>
      </c>
      <c r="C959" s="1528" t="s">
        <v>2771</v>
      </c>
      <c r="D959" s="1536">
        <f t="shared" si="14"/>
        <v>82.07</v>
      </c>
      <c r="E959" s="1535"/>
      <c r="F959" s="1536">
        <v>82.07</v>
      </c>
      <c r="G959" s="1536">
        <v>82.07</v>
      </c>
    </row>
    <row r="960" spans="1:7" ht="30">
      <c r="A960" s="1526">
        <v>11247</v>
      </c>
      <c r="B960" s="1523" t="s">
        <v>9539</v>
      </c>
      <c r="C960" s="1526" t="s">
        <v>2771</v>
      </c>
      <c r="D960" s="1534">
        <f t="shared" si="14"/>
        <v>1578.02</v>
      </c>
      <c r="E960" s="1535"/>
      <c r="F960" s="1534">
        <v>1578.02</v>
      </c>
      <c r="G960" s="1534">
        <v>1578.02</v>
      </c>
    </row>
    <row r="961" spans="1:7" ht="30">
      <c r="A961" s="1528">
        <v>11250</v>
      </c>
      <c r="B961" s="1529" t="s">
        <v>9540</v>
      </c>
      <c r="C961" s="1528" t="s">
        <v>2771</v>
      </c>
      <c r="D961" s="1536">
        <f t="shared" si="14"/>
        <v>67.94</v>
      </c>
      <c r="E961" s="1535"/>
      <c r="F961" s="1536">
        <v>67.94</v>
      </c>
      <c r="G961" s="1536">
        <v>67.94</v>
      </c>
    </row>
    <row r="962" spans="1:7" ht="30">
      <c r="A962" s="1526">
        <v>11249</v>
      </c>
      <c r="B962" s="1523" t="s">
        <v>9541</v>
      </c>
      <c r="C962" s="1526" t="s">
        <v>2771</v>
      </c>
      <c r="D962" s="1534">
        <f t="shared" si="14"/>
        <v>3082.43</v>
      </c>
      <c r="E962" s="1535"/>
      <c r="F962" s="1534">
        <v>3082.43</v>
      </c>
      <c r="G962" s="1534">
        <v>3082.43</v>
      </c>
    </row>
    <row r="963" spans="1:7" ht="30">
      <c r="A963" s="1528">
        <v>11251</v>
      </c>
      <c r="B963" s="1529" t="s">
        <v>9542</v>
      </c>
      <c r="C963" s="1528" t="s">
        <v>2771</v>
      </c>
      <c r="D963" s="1536">
        <f t="shared" ref="D963:D1026" si="15">IF($I$2=$G$1,G963,F963)</f>
        <v>150.47999999999999</v>
      </c>
      <c r="E963" s="1535"/>
      <c r="F963" s="1536">
        <v>150.47999999999999</v>
      </c>
      <c r="G963" s="1536">
        <v>150.47999999999999</v>
      </c>
    </row>
    <row r="964" spans="1:7" ht="30">
      <c r="A964" s="1526">
        <v>11253</v>
      </c>
      <c r="B964" s="1523" t="s">
        <v>9543</v>
      </c>
      <c r="C964" s="1526" t="s">
        <v>2771</v>
      </c>
      <c r="D964" s="1534">
        <f t="shared" si="15"/>
        <v>249.36</v>
      </c>
      <c r="E964" s="1535"/>
      <c r="F964" s="1534">
        <v>249.36</v>
      </c>
      <c r="G964" s="1534">
        <v>249.36</v>
      </c>
    </row>
    <row r="965" spans="1:7" ht="30">
      <c r="A965" s="1528">
        <v>11255</v>
      </c>
      <c r="B965" s="1529" t="s">
        <v>9544</v>
      </c>
      <c r="C965" s="1528" t="s">
        <v>2771</v>
      </c>
      <c r="D965" s="1536">
        <f t="shared" si="15"/>
        <v>372.79</v>
      </c>
      <c r="E965" s="1535"/>
      <c r="F965" s="1536">
        <v>372.79</v>
      </c>
      <c r="G965" s="1536">
        <v>372.79</v>
      </c>
    </row>
    <row r="966" spans="1:7" ht="30">
      <c r="A966" s="1526">
        <v>14055</v>
      </c>
      <c r="B966" s="1523" t="s">
        <v>9545</v>
      </c>
      <c r="C966" s="1526" t="s">
        <v>2771</v>
      </c>
      <c r="D966" s="1534">
        <f t="shared" si="15"/>
        <v>749.93</v>
      </c>
      <c r="E966" s="1535"/>
      <c r="F966" s="1534">
        <v>749.93</v>
      </c>
      <c r="G966" s="1534">
        <v>749.93</v>
      </c>
    </row>
    <row r="967" spans="1:7" ht="30">
      <c r="A967" s="1528">
        <v>11256</v>
      </c>
      <c r="B967" s="1529" t="s">
        <v>9546</v>
      </c>
      <c r="C967" s="1528" t="s">
        <v>2771</v>
      </c>
      <c r="D967" s="1536">
        <f t="shared" si="15"/>
        <v>466.96</v>
      </c>
      <c r="E967" s="1535"/>
      <c r="F967" s="1536">
        <v>466.96</v>
      </c>
      <c r="G967" s="1536">
        <v>466.96</v>
      </c>
    </row>
    <row r="968" spans="1:7">
      <c r="A968" s="1526">
        <v>1872</v>
      </c>
      <c r="B968" s="1523" t="s">
        <v>5040</v>
      </c>
      <c r="C968" s="1526" t="s">
        <v>2771</v>
      </c>
      <c r="D968" s="1534">
        <f t="shared" si="15"/>
        <v>2.23</v>
      </c>
      <c r="E968" s="1535"/>
      <c r="F968" s="1534">
        <v>2.23</v>
      </c>
      <c r="G968" s="1534">
        <v>2.23</v>
      </c>
    </row>
    <row r="969" spans="1:7">
      <c r="A969" s="1528">
        <v>1873</v>
      </c>
      <c r="B969" s="1529" t="s">
        <v>5041</v>
      </c>
      <c r="C969" s="1528" t="s">
        <v>2771</v>
      </c>
      <c r="D969" s="1536">
        <f t="shared" si="15"/>
        <v>4.43</v>
      </c>
      <c r="E969" s="1535"/>
      <c r="F969" s="1536">
        <v>4.43</v>
      </c>
      <c r="G969" s="1536">
        <v>4.43</v>
      </c>
    </row>
    <row r="970" spans="1:7" ht="30">
      <c r="A970" s="1526">
        <v>39693</v>
      </c>
      <c r="B970" s="1523" t="s">
        <v>5042</v>
      </c>
      <c r="C970" s="1526" t="s">
        <v>2771</v>
      </c>
      <c r="D970" s="1534">
        <f t="shared" si="15"/>
        <v>2932.75</v>
      </c>
      <c r="E970" s="1535"/>
      <c r="F970" s="1534">
        <v>2932.75</v>
      </c>
      <c r="G970" s="1534">
        <v>2932.75</v>
      </c>
    </row>
    <row r="971" spans="1:7">
      <c r="A971" s="1528">
        <v>39692</v>
      </c>
      <c r="B971" s="1529" t="s">
        <v>5043</v>
      </c>
      <c r="C971" s="1528" t="s">
        <v>2771</v>
      </c>
      <c r="D971" s="1536">
        <f t="shared" si="15"/>
        <v>938.41</v>
      </c>
      <c r="E971" s="1535"/>
      <c r="F971" s="1536">
        <v>938.41</v>
      </c>
      <c r="G971" s="1536">
        <v>938.41</v>
      </c>
    </row>
    <row r="972" spans="1:7" ht="30">
      <c r="A972" s="1526">
        <v>1062</v>
      </c>
      <c r="B972" s="1523" t="s">
        <v>9547</v>
      </c>
      <c r="C972" s="1526" t="s">
        <v>2771</v>
      </c>
      <c r="D972" s="1534">
        <f t="shared" si="15"/>
        <v>297.39999999999998</v>
      </c>
      <c r="E972" s="1535"/>
      <c r="F972" s="1534">
        <v>297.39999999999998</v>
      </c>
      <c r="G972" s="1534">
        <v>297.39999999999998</v>
      </c>
    </row>
    <row r="973" spans="1:7" ht="30">
      <c r="A973" s="1528">
        <v>39686</v>
      </c>
      <c r="B973" s="1529" t="s">
        <v>9548</v>
      </c>
      <c r="C973" s="1528" t="s">
        <v>2771</v>
      </c>
      <c r="D973" s="1536">
        <f t="shared" si="15"/>
        <v>481.55</v>
      </c>
      <c r="E973" s="1535"/>
      <c r="F973" s="1536">
        <v>481.55</v>
      </c>
      <c r="G973" s="1536">
        <v>481.55</v>
      </c>
    </row>
    <row r="974" spans="1:7" ht="30">
      <c r="A974" s="1526">
        <v>43095</v>
      </c>
      <c r="B974" s="1523" t="s">
        <v>9549</v>
      </c>
      <c r="C974" s="1526" t="s">
        <v>2771</v>
      </c>
      <c r="D974" s="1534">
        <f t="shared" si="15"/>
        <v>127.87</v>
      </c>
      <c r="E974" s="1535"/>
      <c r="F974" s="1534">
        <v>127.87</v>
      </c>
      <c r="G974" s="1534">
        <v>127.87</v>
      </c>
    </row>
    <row r="975" spans="1:7">
      <c r="A975" s="1528">
        <v>1871</v>
      </c>
      <c r="B975" s="1529" t="s">
        <v>5044</v>
      </c>
      <c r="C975" s="1528" t="s">
        <v>2771</v>
      </c>
      <c r="D975" s="1536">
        <f t="shared" si="15"/>
        <v>3.99</v>
      </c>
      <c r="E975" s="1535"/>
      <c r="F975" s="1536">
        <v>3.99</v>
      </c>
      <c r="G975" s="1536">
        <v>3.99</v>
      </c>
    </row>
    <row r="976" spans="1:7">
      <c r="A976" s="1526">
        <v>12001</v>
      </c>
      <c r="B976" s="1523" t="s">
        <v>5045</v>
      </c>
      <c r="C976" s="1526" t="s">
        <v>2771</v>
      </c>
      <c r="D976" s="1534">
        <f t="shared" si="15"/>
        <v>5.76</v>
      </c>
      <c r="E976" s="1535"/>
      <c r="F976" s="1534">
        <v>5.76</v>
      </c>
      <c r="G976" s="1534">
        <v>5.76</v>
      </c>
    </row>
    <row r="977" spans="1:7">
      <c r="A977" s="1528">
        <v>11882</v>
      </c>
      <c r="B977" s="1529" t="s">
        <v>10297</v>
      </c>
      <c r="C977" s="1528" t="s">
        <v>2771</v>
      </c>
      <c r="D977" s="1536">
        <f t="shared" si="15"/>
        <v>110.21</v>
      </c>
      <c r="E977" s="1535"/>
      <c r="F977" s="1536">
        <v>110.21</v>
      </c>
      <c r="G977" s="1536">
        <v>110.21</v>
      </c>
    </row>
    <row r="978" spans="1:7" ht="30">
      <c r="A978" s="1526">
        <v>1068</v>
      </c>
      <c r="B978" s="1523" t="s">
        <v>9550</v>
      </c>
      <c r="C978" s="1526" t="s">
        <v>2771</v>
      </c>
      <c r="D978" s="1534">
        <f t="shared" si="15"/>
        <v>1961.66</v>
      </c>
      <c r="E978" s="1535"/>
      <c r="F978" s="1534">
        <v>1961.66</v>
      </c>
      <c r="G978" s="1534">
        <v>1961.66</v>
      </c>
    </row>
    <row r="979" spans="1:7" ht="30">
      <c r="A979" s="1528">
        <v>39690</v>
      </c>
      <c r="B979" s="1529" t="s">
        <v>9551</v>
      </c>
      <c r="C979" s="1528" t="s">
        <v>2771</v>
      </c>
      <c r="D979" s="1536">
        <f t="shared" si="15"/>
        <v>3291.01</v>
      </c>
      <c r="E979" s="1535"/>
      <c r="F979" s="1536">
        <v>3291.01</v>
      </c>
      <c r="G979" s="1536">
        <v>3291.01</v>
      </c>
    </row>
    <row r="980" spans="1:7" ht="30">
      <c r="A980" s="1526">
        <v>39691</v>
      </c>
      <c r="B980" s="1523" t="s">
        <v>9552</v>
      </c>
      <c r="C980" s="1526" t="s">
        <v>2771</v>
      </c>
      <c r="D980" s="1534">
        <f t="shared" si="15"/>
        <v>4139.17</v>
      </c>
      <c r="E980" s="1535"/>
      <c r="F980" s="1534">
        <v>4139.17</v>
      </c>
      <c r="G980" s="1534">
        <v>4139.17</v>
      </c>
    </row>
    <row r="981" spans="1:7" ht="30">
      <c r="A981" s="1528">
        <v>39808</v>
      </c>
      <c r="B981" s="1529" t="s">
        <v>10298</v>
      </c>
      <c r="C981" s="1528" t="s">
        <v>2771</v>
      </c>
      <c r="D981" s="1536">
        <f t="shared" si="15"/>
        <v>66.760000000000005</v>
      </c>
      <c r="E981" s="1535"/>
      <c r="F981" s="1536">
        <v>66.760000000000005</v>
      </c>
      <c r="G981" s="1536">
        <v>66.760000000000005</v>
      </c>
    </row>
    <row r="982" spans="1:7" ht="30">
      <c r="A982" s="1526">
        <v>39809</v>
      </c>
      <c r="B982" s="1523" t="s">
        <v>10299</v>
      </c>
      <c r="C982" s="1526" t="s">
        <v>2771</v>
      </c>
      <c r="D982" s="1534">
        <f t="shared" si="15"/>
        <v>158.34</v>
      </c>
      <c r="E982" s="1535"/>
      <c r="F982" s="1534">
        <v>158.34</v>
      </c>
      <c r="G982" s="1534">
        <v>158.34</v>
      </c>
    </row>
    <row r="983" spans="1:7" ht="30">
      <c r="A983" s="1528">
        <v>43439</v>
      </c>
      <c r="B983" s="1529" t="s">
        <v>10300</v>
      </c>
      <c r="C983" s="1528" t="s">
        <v>2771</v>
      </c>
      <c r="D983" s="1536">
        <f t="shared" si="15"/>
        <v>505.88</v>
      </c>
      <c r="E983" s="1535"/>
      <c r="F983" s="1536">
        <v>505.88</v>
      </c>
      <c r="G983" s="1536">
        <v>505.88</v>
      </c>
    </row>
    <row r="984" spans="1:7">
      <c r="A984" s="1526">
        <v>5103</v>
      </c>
      <c r="B984" s="1523" t="s">
        <v>18895</v>
      </c>
      <c r="C984" s="1526" t="s">
        <v>2771</v>
      </c>
      <c r="D984" s="1534">
        <f t="shared" si="15"/>
        <v>20.25</v>
      </c>
      <c r="E984" s="1535"/>
      <c r="F984" s="1534">
        <v>20.25</v>
      </c>
      <c r="G984" s="1534">
        <v>20.25</v>
      </c>
    </row>
    <row r="985" spans="1:7">
      <c r="A985" s="1528">
        <v>11880</v>
      </c>
      <c r="B985" s="1529" t="s">
        <v>18896</v>
      </c>
      <c r="C985" s="1528" t="s">
        <v>2771</v>
      </c>
      <c r="D985" s="1536">
        <f t="shared" si="15"/>
        <v>85.17</v>
      </c>
      <c r="E985" s="1535"/>
      <c r="F985" s="1536">
        <v>85.17</v>
      </c>
      <c r="G985" s="1536">
        <v>85.17</v>
      </c>
    </row>
    <row r="986" spans="1:7">
      <c r="A986" s="1526">
        <v>11714</v>
      </c>
      <c r="B986" s="1523" t="s">
        <v>18897</v>
      </c>
      <c r="C986" s="1526" t="s">
        <v>2771</v>
      </c>
      <c r="D986" s="1534">
        <f t="shared" si="15"/>
        <v>58.02</v>
      </c>
      <c r="E986" s="1535"/>
      <c r="F986" s="1534">
        <v>58.02</v>
      </c>
      <c r="G986" s="1534">
        <v>58.02</v>
      </c>
    </row>
    <row r="987" spans="1:7">
      <c r="A987" s="1528">
        <v>11712</v>
      </c>
      <c r="B987" s="1529" t="s">
        <v>18898</v>
      </c>
      <c r="C987" s="1528" t="s">
        <v>2771</v>
      </c>
      <c r="D987" s="1536">
        <f t="shared" si="15"/>
        <v>37.89</v>
      </c>
      <c r="E987" s="1535"/>
      <c r="F987" s="1536">
        <v>37.89</v>
      </c>
      <c r="G987" s="1536">
        <v>37.89</v>
      </c>
    </row>
    <row r="988" spans="1:7">
      <c r="A988" s="1526">
        <v>11717</v>
      </c>
      <c r="B988" s="1523" t="s">
        <v>18899</v>
      </c>
      <c r="C988" s="1526" t="s">
        <v>2771</v>
      </c>
      <c r="D988" s="1534">
        <f t="shared" si="15"/>
        <v>45.67</v>
      </c>
      <c r="E988" s="1535"/>
      <c r="F988" s="1534">
        <v>45.67</v>
      </c>
      <c r="G988" s="1534">
        <v>45.67</v>
      </c>
    </row>
    <row r="989" spans="1:7">
      <c r="A989" s="1528">
        <v>1106</v>
      </c>
      <c r="B989" s="1529" t="s">
        <v>5046</v>
      </c>
      <c r="C989" s="1528" t="s">
        <v>2775</v>
      </c>
      <c r="D989" s="1536">
        <f t="shared" si="15"/>
        <v>0.75</v>
      </c>
      <c r="E989" s="1535"/>
      <c r="F989" s="1536">
        <v>0.75</v>
      </c>
      <c r="G989" s="1536">
        <v>0.75</v>
      </c>
    </row>
    <row r="990" spans="1:7">
      <c r="A990" s="1526">
        <v>11161</v>
      </c>
      <c r="B990" s="1523" t="s">
        <v>5047</v>
      </c>
      <c r="C990" s="1526" t="s">
        <v>2775</v>
      </c>
      <c r="D990" s="1534">
        <f t="shared" si="15"/>
        <v>1.25</v>
      </c>
      <c r="E990" s="1535"/>
      <c r="F990" s="1534">
        <v>1.25</v>
      </c>
      <c r="G990" s="1534">
        <v>1.25</v>
      </c>
    </row>
    <row r="991" spans="1:7">
      <c r="A991" s="1528">
        <v>1107</v>
      </c>
      <c r="B991" s="1529" t="s">
        <v>5048</v>
      </c>
      <c r="C991" s="1528" t="s">
        <v>2775</v>
      </c>
      <c r="D991" s="1536">
        <f t="shared" si="15"/>
        <v>0.63</v>
      </c>
      <c r="E991" s="1535"/>
      <c r="F991" s="1536">
        <v>0.63</v>
      </c>
      <c r="G991" s="1536">
        <v>0.63</v>
      </c>
    </row>
    <row r="992" spans="1:7">
      <c r="A992" s="1526">
        <v>44479</v>
      </c>
      <c r="B992" s="1523" t="s">
        <v>18900</v>
      </c>
      <c r="C992" s="1526" t="s">
        <v>2775</v>
      </c>
      <c r="D992" s="1534">
        <f t="shared" si="15"/>
        <v>0.13</v>
      </c>
      <c r="E992" s="1535"/>
      <c r="F992" s="1534">
        <v>0.13</v>
      </c>
      <c r="G992" s="1534">
        <v>0.13</v>
      </c>
    </row>
    <row r="993" spans="1:7">
      <c r="A993" s="1528">
        <v>41068</v>
      </c>
      <c r="B993" s="1529" t="s">
        <v>5049</v>
      </c>
      <c r="C993" s="1528" t="s">
        <v>2777</v>
      </c>
      <c r="D993" s="1536">
        <f t="shared" si="15"/>
        <v>2549.6</v>
      </c>
      <c r="E993" s="1535"/>
      <c r="F993" s="1536">
        <v>2195.9</v>
      </c>
      <c r="G993" s="1536">
        <v>2549.6</v>
      </c>
    </row>
    <row r="994" spans="1:7">
      <c r="A994" s="1526">
        <v>4759</v>
      </c>
      <c r="B994" s="1523" t="s">
        <v>20518</v>
      </c>
      <c r="C994" s="1526" t="s">
        <v>2770</v>
      </c>
      <c r="D994" s="1534">
        <f t="shared" si="15"/>
        <v>14.41</v>
      </c>
      <c r="E994" s="1535"/>
      <c r="F994" s="1534">
        <v>12.41</v>
      </c>
      <c r="G994" s="1534">
        <v>14.41</v>
      </c>
    </row>
    <row r="995" spans="1:7">
      <c r="A995" s="1528">
        <v>1108</v>
      </c>
      <c r="B995" s="1529" t="s">
        <v>5050</v>
      </c>
      <c r="C995" s="1528" t="s">
        <v>2774</v>
      </c>
      <c r="D995" s="1536">
        <f t="shared" si="15"/>
        <v>31.99</v>
      </c>
      <c r="E995" s="1535"/>
      <c r="F995" s="1536">
        <v>31.99</v>
      </c>
      <c r="G995" s="1536">
        <v>31.99</v>
      </c>
    </row>
    <row r="996" spans="1:7">
      <c r="A996" s="1526">
        <v>1117</v>
      </c>
      <c r="B996" s="1523" t="s">
        <v>5051</v>
      </c>
      <c r="C996" s="1526" t="s">
        <v>2774</v>
      </c>
      <c r="D996" s="1534">
        <f t="shared" si="15"/>
        <v>32.24</v>
      </c>
      <c r="E996" s="1535"/>
      <c r="F996" s="1534">
        <v>32.24</v>
      </c>
      <c r="G996" s="1534">
        <v>32.24</v>
      </c>
    </row>
    <row r="997" spans="1:7">
      <c r="A997" s="1528">
        <v>1118</v>
      </c>
      <c r="B997" s="1529" t="s">
        <v>5052</v>
      </c>
      <c r="C997" s="1528" t="s">
        <v>2774</v>
      </c>
      <c r="D997" s="1536">
        <f t="shared" si="15"/>
        <v>38.1</v>
      </c>
      <c r="E997" s="1535"/>
      <c r="F997" s="1536">
        <v>38.1</v>
      </c>
      <c r="G997" s="1536">
        <v>38.1</v>
      </c>
    </row>
    <row r="998" spans="1:7">
      <c r="A998" s="1526">
        <v>1110</v>
      </c>
      <c r="B998" s="1523" t="s">
        <v>5053</v>
      </c>
      <c r="C998" s="1526" t="s">
        <v>2774</v>
      </c>
      <c r="D998" s="1534">
        <f t="shared" si="15"/>
        <v>38.1</v>
      </c>
      <c r="E998" s="1535"/>
      <c r="F998" s="1534">
        <v>38.1</v>
      </c>
      <c r="G998" s="1534">
        <v>38.1</v>
      </c>
    </row>
    <row r="999" spans="1:7">
      <c r="A999" s="1528">
        <v>12618</v>
      </c>
      <c r="B999" s="1529" t="s">
        <v>5054</v>
      </c>
      <c r="C999" s="1528" t="s">
        <v>2771</v>
      </c>
      <c r="D999" s="1536">
        <f t="shared" si="15"/>
        <v>44.27</v>
      </c>
      <c r="E999" s="1535"/>
      <c r="F999" s="1536">
        <v>44.27</v>
      </c>
      <c r="G999" s="1536">
        <v>44.27</v>
      </c>
    </row>
    <row r="1000" spans="1:7">
      <c r="A1000" s="1526">
        <v>40784</v>
      </c>
      <c r="B1000" s="1523" t="s">
        <v>9553</v>
      </c>
      <c r="C1000" s="1526" t="s">
        <v>2774</v>
      </c>
      <c r="D1000" s="1534">
        <f t="shared" si="15"/>
        <v>105.11</v>
      </c>
      <c r="E1000" s="1535"/>
      <c r="F1000" s="1534">
        <v>105.11</v>
      </c>
      <c r="G1000" s="1534">
        <v>105.11</v>
      </c>
    </row>
    <row r="1001" spans="1:7">
      <c r="A1001" s="1528">
        <v>40782</v>
      </c>
      <c r="B1001" s="1529" t="s">
        <v>9554</v>
      </c>
      <c r="C1001" s="1528" t="s">
        <v>2774</v>
      </c>
      <c r="D1001" s="1536">
        <f t="shared" si="15"/>
        <v>41.24</v>
      </c>
      <c r="E1001" s="1535"/>
      <c r="F1001" s="1536">
        <v>41.24</v>
      </c>
      <c r="G1001" s="1536">
        <v>41.24</v>
      </c>
    </row>
    <row r="1002" spans="1:7">
      <c r="A1002" s="1526">
        <v>40783</v>
      </c>
      <c r="B1002" s="1523" t="s">
        <v>9555</v>
      </c>
      <c r="C1002" s="1526" t="s">
        <v>2774</v>
      </c>
      <c r="D1002" s="1534">
        <f t="shared" si="15"/>
        <v>53.73</v>
      </c>
      <c r="E1002" s="1535"/>
      <c r="F1002" s="1534">
        <v>53.73</v>
      </c>
      <c r="G1002" s="1534">
        <v>53.73</v>
      </c>
    </row>
    <row r="1003" spans="1:7">
      <c r="A1003" s="1528">
        <v>1109</v>
      </c>
      <c r="B1003" s="1529" t="s">
        <v>5055</v>
      </c>
      <c r="C1003" s="1528" t="s">
        <v>2774</v>
      </c>
      <c r="D1003" s="1536">
        <f t="shared" si="15"/>
        <v>31.99</v>
      </c>
      <c r="E1003" s="1535"/>
      <c r="F1003" s="1536">
        <v>31.99</v>
      </c>
      <c r="G1003" s="1536">
        <v>31.99</v>
      </c>
    </row>
    <row r="1004" spans="1:7">
      <c r="A1004" s="1526">
        <v>1119</v>
      </c>
      <c r="B1004" s="1523" t="s">
        <v>5056</v>
      </c>
      <c r="C1004" s="1526" t="s">
        <v>2774</v>
      </c>
      <c r="D1004" s="1534">
        <f t="shared" si="15"/>
        <v>20.62</v>
      </c>
      <c r="E1004" s="1535"/>
      <c r="F1004" s="1534">
        <v>20.62</v>
      </c>
      <c r="G1004" s="1534">
        <v>20.62</v>
      </c>
    </row>
    <row r="1005" spans="1:7">
      <c r="A1005" s="1528">
        <v>13115</v>
      </c>
      <c r="B1005" s="1529" t="s">
        <v>10301</v>
      </c>
      <c r="C1005" s="1528" t="s">
        <v>2774</v>
      </c>
      <c r="D1005" s="1536">
        <f t="shared" si="15"/>
        <v>17.02</v>
      </c>
      <c r="E1005" s="1535"/>
      <c r="F1005" s="1536">
        <v>17.02</v>
      </c>
      <c r="G1005" s="1536">
        <v>17.02</v>
      </c>
    </row>
    <row r="1006" spans="1:7">
      <c r="A1006" s="1526">
        <v>10541</v>
      </c>
      <c r="B1006" s="1523" t="s">
        <v>10302</v>
      </c>
      <c r="C1006" s="1526" t="s">
        <v>2774</v>
      </c>
      <c r="D1006" s="1534">
        <f t="shared" si="15"/>
        <v>20.8</v>
      </c>
      <c r="E1006" s="1535"/>
      <c r="F1006" s="1534">
        <v>20.8</v>
      </c>
      <c r="G1006" s="1534">
        <v>20.8</v>
      </c>
    </row>
    <row r="1007" spans="1:7">
      <c r="A1007" s="1528">
        <v>10542</v>
      </c>
      <c r="B1007" s="1529" t="s">
        <v>10303</v>
      </c>
      <c r="C1007" s="1528" t="s">
        <v>2774</v>
      </c>
      <c r="D1007" s="1536">
        <f t="shared" si="15"/>
        <v>27.2</v>
      </c>
      <c r="E1007" s="1535"/>
      <c r="F1007" s="1536">
        <v>27.2</v>
      </c>
      <c r="G1007" s="1536">
        <v>27.2</v>
      </c>
    </row>
    <row r="1008" spans="1:7">
      <c r="A1008" s="1526">
        <v>10543</v>
      </c>
      <c r="B1008" s="1523" t="s">
        <v>10304</v>
      </c>
      <c r="C1008" s="1526" t="s">
        <v>2774</v>
      </c>
      <c r="D1008" s="1534">
        <f t="shared" si="15"/>
        <v>44.13</v>
      </c>
      <c r="E1008" s="1535"/>
      <c r="F1008" s="1534">
        <v>44.13</v>
      </c>
      <c r="G1008" s="1534">
        <v>44.13</v>
      </c>
    </row>
    <row r="1009" spans="1:7">
      <c r="A1009" s="1528">
        <v>10544</v>
      </c>
      <c r="B1009" s="1529" t="s">
        <v>10305</v>
      </c>
      <c r="C1009" s="1528" t="s">
        <v>2774</v>
      </c>
      <c r="D1009" s="1536">
        <f t="shared" si="15"/>
        <v>57.08</v>
      </c>
      <c r="E1009" s="1535"/>
      <c r="F1009" s="1536">
        <v>57.08</v>
      </c>
      <c r="G1009" s="1536">
        <v>57.08</v>
      </c>
    </row>
    <row r="1010" spans="1:7">
      <c r="A1010" s="1526">
        <v>10545</v>
      </c>
      <c r="B1010" s="1523" t="s">
        <v>10306</v>
      </c>
      <c r="C1010" s="1526" t="s">
        <v>2774</v>
      </c>
      <c r="D1010" s="1534">
        <f t="shared" si="15"/>
        <v>106.67</v>
      </c>
      <c r="E1010" s="1535"/>
      <c r="F1010" s="1534">
        <v>106.67</v>
      </c>
      <c r="G1010" s="1534">
        <v>106.67</v>
      </c>
    </row>
    <row r="1011" spans="1:7">
      <c r="A1011" s="1528">
        <v>38365</v>
      </c>
      <c r="B1011" s="1529" t="s">
        <v>5057</v>
      </c>
      <c r="C1011" s="1528" t="s">
        <v>2773</v>
      </c>
      <c r="D1011" s="1536">
        <f t="shared" si="15"/>
        <v>1.98</v>
      </c>
      <c r="E1011" s="1535"/>
      <c r="F1011" s="1536">
        <v>1.98</v>
      </c>
      <c r="G1011" s="1536">
        <v>1.98</v>
      </c>
    </row>
    <row r="1012" spans="1:7" ht="30">
      <c r="A1012" s="1526">
        <v>37745</v>
      </c>
      <c r="B1012" s="1523" t="s">
        <v>5058</v>
      </c>
      <c r="C1012" s="1526" t="s">
        <v>2771</v>
      </c>
      <c r="D1012" s="1534">
        <f t="shared" si="15"/>
        <v>390089</v>
      </c>
      <c r="E1012" s="1535"/>
      <c r="F1012" s="1534">
        <v>390089</v>
      </c>
      <c r="G1012" s="1534">
        <v>390089</v>
      </c>
    </row>
    <row r="1013" spans="1:7" ht="30">
      <c r="A1013" s="1528">
        <v>37754</v>
      </c>
      <c r="B1013" s="1529" t="s">
        <v>5059</v>
      </c>
      <c r="C1013" s="1528" t="s">
        <v>2771</v>
      </c>
      <c r="D1013" s="1536">
        <f t="shared" si="15"/>
        <v>407371.42</v>
      </c>
      <c r="E1013" s="1535"/>
      <c r="F1013" s="1536">
        <v>407371.42</v>
      </c>
      <c r="G1013" s="1536">
        <v>407371.42</v>
      </c>
    </row>
    <row r="1014" spans="1:7" ht="30">
      <c r="A1014" s="1526">
        <v>37748</v>
      </c>
      <c r="B1014" s="1523" t="s">
        <v>5060</v>
      </c>
      <c r="C1014" s="1526" t="s">
        <v>2771</v>
      </c>
      <c r="D1014" s="1534">
        <f t="shared" si="15"/>
        <v>414716.44</v>
      </c>
      <c r="E1014" s="1535"/>
      <c r="F1014" s="1534">
        <v>414716.44</v>
      </c>
      <c r="G1014" s="1534">
        <v>414716.44</v>
      </c>
    </row>
    <row r="1015" spans="1:7" ht="30">
      <c r="A1015" s="1528">
        <v>37761</v>
      </c>
      <c r="B1015" s="1529" t="s">
        <v>5061</v>
      </c>
      <c r="C1015" s="1528" t="s">
        <v>2771</v>
      </c>
      <c r="D1015" s="1536">
        <f t="shared" si="15"/>
        <v>343179.54</v>
      </c>
      <c r="E1015" s="1535"/>
      <c r="F1015" s="1536">
        <v>343179.54</v>
      </c>
      <c r="G1015" s="1536">
        <v>343179.54</v>
      </c>
    </row>
    <row r="1016" spans="1:7" ht="30">
      <c r="A1016" s="1526">
        <v>37757</v>
      </c>
      <c r="B1016" s="1523" t="s">
        <v>5062</v>
      </c>
      <c r="C1016" s="1526" t="s">
        <v>2771</v>
      </c>
      <c r="D1016" s="1534">
        <f t="shared" si="15"/>
        <v>477735.56</v>
      </c>
      <c r="E1016" s="1535"/>
      <c r="F1016" s="1534">
        <v>477735.56</v>
      </c>
      <c r="G1016" s="1534">
        <v>477735.56</v>
      </c>
    </row>
    <row r="1017" spans="1:7" ht="30">
      <c r="A1017" s="1528">
        <v>37759</v>
      </c>
      <c r="B1017" s="1529" t="s">
        <v>5063</v>
      </c>
      <c r="C1017" s="1528" t="s">
        <v>2771</v>
      </c>
      <c r="D1017" s="1536">
        <f t="shared" si="15"/>
        <v>479587.27</v>
      </c>
      <c r="E1017" s="1535"/>
      <c r="F1017" s="1536">
        <v>479587.27</v>
      </c>
      <c r="G1017" s="1536">
        <v>479587.27</v>
      </c>
    </row>
    <row r="1018" spans="1:7" ht="30">
      <c r="A1018" s="1526">
        <v>37766</v>
      </c>
      <c r="B1018" s="1523" t="s">
        <v>5064</v>
      </c>
      <c r="C1018" s="1526" t="s">
        <v>2771</v>
      </c>
      <c r="D1018" s="1534">
        <f t="shared" si="15"/>
        <v>479587.23</v>
      </c>
      <c r="E1018" s="1535"/>
      <c r="F1018" s="1534">
        <v>479587.23</v>
      </c>
      <c r="G1018" s="1534">
        <v>479587.23</v>
      </c>
    </row>
    <row r="1019" spans="1:7" ht="30">
      <c r="A1019" s="1528">
        <v>37752</v>
      </c>
      <c r="B1019" s="1529" t="s">
        <v>5065</v>
      </c>
      <c r="C1019" s="1528" t="s">
        <v>2771</v>
      </c>
      <c r="D1019" s="1536">
        <f t="shared" si="15"/>
        <v>434899.84</v>
      </c>
      <c r="E1019" s="1535"/>
      <c r="F1019" s="1536">
        <v>434899.84</v>
      </c>
      <c r="G1019" s="1536">
        <v>434899.84</v>
      </c>
    </row>
    <row r="1020" spans="1:7" ht="30">
      <c r="A1020" s="1526">
        <v>37760</v>
      </c>
      <c r="B1020" s="1523" t="s">
        <v>5066</v>
      </c>
      <c r="C1020" s="1526" t="s">
        <v>2771</v>
      </c>
      <c r="D1020" s="1534">
        <f t="shared" si="15"/>
        <v>457984.22</v>
      </c>
      <c r="E1020" s="1535"/>
      <c r="F1020" s="1534">
        <v>457984.22</v>
      </c>
      <c r="G1020" s="1534">
        <v>457984.22</v>
      </c>
    </row>
    <row r="1021" spans="1:7" ht="30">
      <c r="A1021" s="1528">
        <v>37765</v>
      </c>
      <c r="B1021" s="1529" t="s">
        <v>5067</v>
      </c>
      <c r="C1021" s="1528" t="s">
        <v>2771</v>
      </c>
      <c r="D1021" s="1536">
        <f t="shared" si="15"/>
        <v>319724.86</v>
      </c>
      <c r="E1021" s="1535"/>
      <c r="F1021" s="1536">
        <v>319724.86</v>
      </c>
      <c r="G1021" s="1536">
        <v>319724.86</v>
      </c>
    </row>
    <row r="1022" spans="1:7" ht="30">
      <c r="A1022" s="1526">
        <v>37746</v>
      </c>
      <c r="B1022" s="1523" t="s">
        <v>5068</v>
      </c>
      <c r="C1022" s="1526" t="s">
        <v>2771</v>
      </c>
      <c r="D1022" s="1534">
        <f t="shared" si="15"/>
        <v>350524.57</v>
      </c>
      <c r="E1022" s="1535"/>
      <c r="F1022" s="1534">
        <v>350524.57</v>
      </c>
      <c r="G1022" s="1534">
        <v>350524.57</v>
      </c>
    </row>
    <row r="1023" spans="1:7" ht="30">
      <c r="A1023" s="1528">
        <v>37750</v>
      </c>
      <c r="B1023" s="1529" t="s">
        <v>5069</v>
      </c>
      <c r="C1023" s="1528" t="s">
        <v>2771</v>
      </c>
      <c r="D1023" s="1536">
        <f t="shared" si="15"/>
        <v>349290.13</v>
      </c>
      <c r="E1023" s="1535"/>
      <c r="F1023" s="1536">
        <v>349290.13</v>
      </c>
      <c r="G1023" s="1536">
        <v>349290.13</v>
      </c>
    </row>
    <row r="1024" spans="1:7" ht="30">
      <c r="A1024" s="1526">
        <v>37753</v>
      </c>
      <c r="B1024" s="1523" t="s">
        <v>5070</v>
      </c>
      <c r="C1024" s="1526" t="s">
        <v>2771</v>
      </c>
      <c r="D1024" s="1534">
        <f t="shared" si="15"/>
        <v>348055.66</v>
      </c>
      <c r="E1024" s="1535"/>
      <c r="F1024" s="1534">
        <v>348055.66</v>
      </c>
      <c r="G1024" s="1534">
        <v>348055.66</v>
      </c>
    </row>
    <row r="1025" spans="1:7" ht="30">
      <c r="A1025" s="1528">
        <v>37756</v>
      </c>
      <c r="B1025" s="1529" t="s">
        <v>5071</v>
      </c>
      <c r="C1025" s="1528" t="s">
        <v>2771</v>
      </c>
      <c r="D1025" s="1536">
        <f t="shared" si="15"/>
        <v>343179.54</v>
      </c>
      <c r="E1025" s="1535"/>
      <c r="F1025" s="1536">
        <v>343179.54</v>
      </c>
      <c r="G1025" s="1536">
        <v>343179.54</v>
      </c>
    </row>
    <row r="1026" spans="1:7" ht="30">
      <c r="A1026" s="1526">
        <v>37755</v>
      </c>
      <c r="B1026" s="1523" t="s">
        <v>5072</v>
      </c>
      <c r="C1026" s="1526" t="s">
        <v>2771</v>
      </c>
      <c r="D1026" s="1534">
        <f t="shared" si="15"/>
        <v>498721.37</v>
      </c>
      <c r="E1026" s="1535"/>
      <c r="F1026" s="1534">
        <v>498721.37</v>
      </c>
      <c r="G1026" s="1534">
        <v>498721.37</v>
      </c>
    </row>
    <row r="1027" spans="1:7" ht="30">
      <c r="A1027" s="1528">
        <v>37758</v>
      </c>
      <c r="B1027" s="1529" t="s">
        <v>5073</v>
      </c>
      <c r="C1027" s="1528" t="s">
        <v>2771</v>
      </c>
      <c r="D1027" s="1536">
        <f t="shared" ref="D1027:D1090" si="16">IF($I$2=$G$1,G1027,F1027)</f>
        <v>562913.25</v>
      </c>
      <c r="E1027" s="1535"/>
      <c r="F1027" s="1536">
        <v>562913.25</v>
      </c>
      <c r="G1027" s="1536">
        <v>562913.25</v>
      </c>
    </row>
    <row r="1028" spans="1:7" ht="30">
      <c r="A1028" s="1526">
        <v>37747</v>
      </c>
      <c r="B1028" s="1523" t="s">
        <v>5074</v>
      </c>
      <c r="C1028" s="1526" t="s">
        <v>2771</v>
      </c>
      <c r="D1028" s="1534">
        <f t="shared" si="16"/>
        <v>506498.46</v>
      </c>
      <c r="E1028" s="1535"/>
      <c r="F1028" s="1534">
        <v>506498.46</v>
      </c>
      <c r="G1028" s="1534">
        <v>506498.46</v>
      </c>
    </row>
    <row r="1029" spans="1:7" ht="30">
      <c r="A1029" s="1528">
        <v>37767</v>
      </c>
      <c r="B1029" s="1529" t="s">
        <v>5075</v>
      </c>
      <c r="C1029" s="1528" t="s">
        <v>2771</v>
      </c>
      <c r="D1029" s="1536">
        <f t="shared" si="16"/>
        <v>534520.69999999995</v>
      </c>
      <c r="E1029" s="1535"/>
      <c r="F1029" s="1536">
        <v>534520.69999999995</v>
      </c>
      <c r="G1029" s="1536">
        <v>534520.69999999995</v>
      </c>
    </row>
    <row r="1030" spans="1:7" ht="30">
      <c r="A1030" s="1526">
        <v>37751</v>
      </c>
      <c r="B1030" s="1523" t="s">
        <v>5076</v>
      </c>
      <c r="C1030" s="1526" t="s">
        <v>2771</v>
      </c>
      <c r="D1030" s="1534">
        <f t="shared" si="16"/>
        <v>534520.69999999995</v>
      </c>
      <c r="E1030" s="1535"/>
      <c r="F1030" s="1534">
        <v>534520.69999999995</v>
      </c>
      <c r="G1030" s="1534">
        <v>534520.69999999995</v>
      </c>
    </row>
    <row r="1031" spans="1:7" ht="30">
      <c r="A1031" s="1528">
        <v>37749</v>
      </c>
      <c r="B1031" s="1529" t="s">
        <v>5077</v>
      </c>
      <c r="C1031" s="1528" t="s">
        <v>2771</v>
      </c>
      <c r="D1031" s="1536">
        <f t="shared" si="16"/>
        <v>528348.4</v>
      </c>
      <c r="E1031" s="1535"/>
      <c r="F1031" s="1536">
        <v>528348.4</v>
      </c>
      <c r="G1031" s="1536">
        <v>528348.4</v>
      </c>
    </row>
    <row r="1032" spans="1:7">
      <c r="A1032" s="1526">
        <v>1159</v>
      </c>
      <c r="B1032" s="1523" t="s">
        <v>8389</v>
      </c>
      <c r="C1032" s="1526" t="s">
        <v>2771</v>
      </c>
      <c r="D1032" s="1534">
        <f t="shared" si="16"/>
        <v>243581</v>
      </c>
      <c r="E1032" s="1535"/>
      <c r="F1032" s="1534">
        <v>243581</v>
      </c>
      <c r="G1032" s="1534">
        <v>243581</v>
      </c>
    </row>
    <row r="1033" spans="1:7">
      <c r="A1033" s="1528">
        <v>12114</v>
      </c>
      <c r="B1033" s="1529" t="s">
        <v>5078</v>
      </c>
      <c r="C1033" s="1528" t="s">
        <v>2771</v>
      </c>
      <c r="D1033" s="1536">
        <f t="shared" si="16"/>
        <v>117.82</v>
      </c>
      <c r="E1033" s="1535"/>
      <c r="F1033" s="1536">
        <v>117.82</v>
      </c>
      <c r="G1033" s="1536">
        <v>117.82</v>
      </c>
    </row>
    <row r="1034" spans="1:7">
      <c r="A1034" s="1526">
        <v>38106</v>
      </c>
      <c r="B1034" s="1523" t="s">
        <v>5079</v>
      </c>
      <c r="C1034" s="1526" t="s">
        <v>2771</v>
      </c>
      <c r="D1034" s="1534">
        <f t="shared" si="16"/>
        <v>16.010000000000002</v>
      </c>
      <c r="E1034" s="1535"/>
      <c r="F1034" s="1534">
        <v>16.010000000000002</v>
      </c>
      <c r="G1034" s="1534">
        <v>16.010000000000002</v>
      </c>
    </row>
    <row r="1035" spans="1:7">
      <c r="A1035" s="1528">
        <v>38085</v>
      </c>
      <c r="B1035" s="1529" t="s">
        <v>5080</v>
      </c>
      <c r="C1035" s="1528" t="s">
        <v>2771</v>
      </c>
      <c r="D1035" s="1536">
        <f t="shared" si="16"/>
        <v>18.91</v>
      </c>
      <c r="E1035" s="1535"/>
      <c r="F1035" s="1536">
        <v>18.91</v>
      </c>
      <c r="G1035" s="1536">
        <v>18.91</v>
      </c>
    </row>
    <row r="1036" spans="1:7">
      <c r="A1036" s="1526">
        <v>38599</v>
      </c>
      <c r="B1036" s="1523" t="s">
        <v>10307</v>
      </c>
      <c r="C1036" s="1526" t="s">
        <v>2771</v>
      </c>
      <c r="D1036" s="1534">
        <f t="shared" si="16"/>
        <v>5.19</v>
      </c>
      <c r="E1036" s="1535"/>
      <c r="F1036" s="1534">
        <v>5.19</v>
      </c>
      <c r="G1036" s="1534">
        <v>5.19</v>
      </c>
    </row>
    <row r="1037" spans="1:7">
      <c r="A1037" s="1528">
        <v>38596</v>
      </c>
      <c r="B1037" s="1529" t="s">
        <v>10308</v>
      </c>
      <c r="C1037" s="1528" t="s">
        <v>2771</v>
      </c>
      <c r="D1037" s="1536">
        <f t="shared" si="16"/>
        <v>4.3099999999999996</v>
      </c>
      <c r="E1037" s="1535"/>
      <c r="F1037" s="1536">
        <v>4.3099999999999996</v>
      </c>
      <c r="G1037" s="1536">
        <v>4.3099999999999996</v>
      </c>
    </row>
    <row r="1038" spans="1:7">
      <c r="A1038" s="1526">
        <v>38600</v>
      </c>
      <c r="B1038" s="1523" t="s">
        <v>10309</v>
      </c>
      <c r="C1038" s="1526" t="s">
        <v>2771</v>
      </c>
      <c r="D1038" s="1534">
        <f t="shared" si="16"/>
        <v>5.51</v>
      </c>
      <c r="E1038" s="1535"/>
      <c r="F1038" s="1534">
        <v>5.51</v>
      </c>
      <c r="G1038" s="1534">
        <v>5.51</v>
      </c>
    </row>
    <row r="1039" spans="1:7">
      <c r="A1039" s="1528">
        <v>38597</v>
      </c>
      <c r="B1039" s="1529" t="s">
        <v>10310</v>
      </c>
      <c r="C1039" s="1528" t="s">
        <v>2771</v>
      </c>
      <c r="D1039" s="1536">
        <f t="shared" si="16"/>
        <v>4.34</v>
      </c>
      <c r="E1039" s="1535"/>
      <c r="F1039" s="1536">
        <v>4.34</v>
      </c>
      <c r="G1039" s="1536">
        <v>4.34</v>
      </c>
    </row>
    <row r="1040" spans="1:7">
      <c r="A1040" s="1526">
        <v>659</v>
      </c>
      <c r="B1040" s="1523" t="s">
        <v>10311</v>
      </c>
      <c r="C1040" s="1526" t="s">
        <v>2771</v>
      </c>
      <c r="D1040" s="1534">
        <f t="shared" si="16"/>
        <v>2.4900000000000002</v>
      </c>
      <c r="E1040" s="1535"/>
      <c r="F1040" s="1534">
        <v>2.4900000000000002</v>
      </c>
      <c r="G1040" s="1534">
        <v>2.4900000000000002</v>
      </c>
    </row>
    <row r="1041" spans="1:7">
      <c r="A1041" s="1528">
        <v>660</v>
      </c>
      <c r="B1041" s="1529" t="s">
        <v>10312</v>
      </c>
      <c r="C1041" s="1528" t="s">
        <v>2771</v>
      </c>
      <c r="D1041" s="1536">
        <f t="shared" si="16"/>
        <v>2.99</v>
      </c>
      <c r="E1041" s="1535"/>
      <c r="F1041" s="1536">
        <v>2.99</v>
      </c>
      <c r="G1041" s="1536">
        <v>2.99</v>
      </c>
    </row>
    <row r="1042" spans="1:7">
      <c r="A1042" s="1526">
        <v>658</v>
      </c>
      <c r="B1042" s="1523" t="s">
        <v>10313</v>
      </c>
      <c r="C1042" s="1526" t="s">
        <v>2771</v>
      </c>
      <c r="D1042" s="1534">
        <f t="shared" si="16"/>
        <v>1.68</v>
      </c>
      <c r="E1042" s="1535"/>
      <c r="F1042" s="1534">
        <v>1.68</v>
      </c>
      <c r="G1042" s="1534">
        <v>1.68</v>
      </c>
    </row>
    <row r="1043" spans="1:7">
      <c r="A1043" s="1528">
        <v>38548</v>
      </c>
      <c r="B1043" s="1529" t="s">
        <v>5081</v>
      </c>
      <c r="C1043" s="1528" t="s">
        <v>2771</v>
      </c>
      <c r="D1043" s="1536">
        <f t="shared" si="16"/>
        <v>2.17</v>
      </c>
      <c r="E1043" s="1535"/>
      <c r="F1043" s="1536">
        <v>2.17</v>
      </c>
      <c r="G1043" s="1536">
        <v>2.17</v>
      </c>
    </row>
    <row r="1044" spans="1:7">
      <c r="A1044" s="1526">
        <v>34649</v>
      </c>
      <c r="B1044" s="1523" t="s">
        <v>5082</v>
      </c>
      <c r="C1044" s="1526" t="s">
        <v>2771</v>
      </c>
      <c r="D1044" s="1534">
        <f t="shared" si="16"/>
        <v>2.92</v>
      </c>
      <c r="E1044" s="1535"/>
      <c r="F1044" s="1534">
        <v>2.92</v>
      </c>
      <c r="G1044" s="1534">
        <v>2.92</v>
      </c>
    </row>
    <row r="1045" spans="1:7">
      <c r="A1045" s="1528">
        <v>34655</v>
      </c>
      <c r="B1045" s="1529" t="s">
        <v>5083</v>
      </c>
      <c r="C1045" s="1528" t="s">
        <v>2771</v>
      </c>
      <c r="D1045" s="1536">
        <f t="shared" si="16"/>
        <v>3.88</v>
      </c>
      <c r="E1045" s="1535"/>
      <c r="F1045" s="1536">
        <v>3.88</v>
      </c>
      <c r="G1045" s="1536">
        <v>3.88</v>
      </c>
    </row>
    <row r="1046" spans="1:7">
      <c r="A1046" s="1526">
        <v>40607</v>
      </c>
      <c r="B1046" s="1523" t="s">
        <v>5084</v>
      </c>
      <c r="C1046" s="1526" t="s">
        <v>2771</v>
      </c>
      <c r="D1046" s="1534">
        <f t="shared" si="16"/>
        <v>4.74</v>
      </c>
      <c r="E1046" s="1535"/>
      <c r="F1046" s="1534">
        <v>4.74</v>
      </c>
      <c r="G1046" s="1534">
        <v>4.74</v>
      </c>
    </row>
    <row r="1047" spans="1:7">
      <c r="A1047" s="1528">
        <v>567</v>
      </c>
      <c r="B1047" s="1529" t="s">
        <v>15849</v>
      </c>
      <c r="C1047" s="1528" t="s">
        <v>2774</v>
      </c>
      <c r="D1047" s="1536">
        <f t="shared" si="16"/>
        <v>15.09</v>
      </c>
      <c r="E1047" s="1535"/>
      <c r="F1047" s="1536">
        <v>15.09</v>
      </c>
      <c r="G1047" s="1536">
        <v>15.09</v>
      </c>
    </row>
    <row r="1048" spans="1:7">
      <c r="A1048" s="1526">
        <v>574</v>
      </c>
      <c r="B1048" s="1523" t="s">
        <v>15850</v>
      </c>
      <c r="C1048" s="1526" t="s">
        <v>2774</v>
      </c>
      <c r="D1048" s="1534">
        <f t="shared" si="16"/>
        <v>39.67</v>
      </c>
      <c r="E1048" s="1535"/>
      <c r="F1048" s="1534">
        <v>39.67</v>
      </c>
      <c r="G1048" s="1534">
        <v>39.67</v>
      </c>
    </row>
    <row r="1049" spans="1:7">
      <c r="A1049" s="1528">
        <v>568</v>
      </c>
      <c r="B1049" s="1529" t="s">
        <v>15851</v>
      </c>
      <c r="C1049" s="1528" t="s">
        <v>2774</v>
      </c>
      <c r="D1049" s="1536">
        <f t="shared" si="16"/>
        <v>83.6</v>
      </c>
      <c r="E1049" s="1535"/>
      <c r="F1049" s="1536">
        <v>83.6</v>
      </c>
      <c r="G1049" s="1536">
        <v>83.6</v>
      </c>
    </row>
    <row r="1050" spans="1:7">
      <c r="A1050" s="1526">
        <v>585</v>
      </c>
      <c r="B1050" s="1523" t="s">
        <v>5085</v>
      </c>
      <c r="C1050" s="1526" t="s">
        <v>2775</v>
      </c>
      <c r="D1050" s="1534">
        <f t="shared" si="16"/>
        <v>35.270000000000003</v>
      </c>
      <c r="E1050" s="1535"/>
      <c r="F1050" s="1534">
        <v>35.270000000000003</v>
      </c>
      <c r="G1050" s="1534">
        <v>35.270000000000003</v>
      </c>
    </row>
    <row r="1051" spans="1:7">
      <c r="A1051" s="1528">
        <v>4777</v>
      </c>
      <c r="B1051" s="1529" t="s">
        <v>5086</v>
      </c>
      <c r="C1051" s="1528" t="s">
        <v>2775</v>
      </c>
      <c r="D1051" s="1536">
        <f t="shared" si="16"/>
        <v>10.65</v>
      </c>
      <c r="E1051" s="1535"/>
      <c r="F1051" s="1536">
        <v>10.65</v>
      </c>
      <c r="G1051" s="1536">
        <v>10.65</v>
      </c>
    </row>
    <row r="1052" spans="1:7">
      <c r="A1052" s="1526">
        <v>587</v>
      </c>
      <c r="B1052" s="1523" t="s">
        <v>5087</v>
      </c>
      <c r="C1052" s="1526" t="s">
        <v>2775</v>
      </c>
      <c r="D1052" s="1534">
        <f t="shared" si="16"/>
        <v>37.799999999999997</v>
      </c>
      <c r="E1052" s="1535"/>
      <c r="F1052" s="1534">
        <v>37.799999999999997</v>
      </c>
      <c r="G1052" s="1534">
        <v>37.799999999999997</v>
      </c>
    </row>
    <row r="1053" spans="1:7">
      <c r="A1053" s="1528">
        <v>590</v>
      </c>
      <c r="B1053" s="1529" t="s">
        <v>5088</v>
      </c>
      <c r="C1053" s="1528" t="s">
        <v>2775</v>
      </c>
      <c r="D1053" s="1536">
        <f t="shared" si="16"/>
        <v>36.53</v>
      </c>
      <c r="E1053" s="1535"/>
      <c r="F1053" s="1536">
        <v>36.53</v>
      </c>
      <c r="G1053" s="1536">
        <v>36.53</v>
      </c>
    </row>
    <row r="1054" spans="1:7">
      <c r="A1054" s="1526">
        <v>592</v>
      </c>
      <c r="B1054" s="1523" t="s">
        <v>5089</v>
      </c>
      <c r="C1054" s="1526" t="s">
        <v>2775</v>
      </c>
      <c r="D1054" s="1534">
        <f t="shared" si="16"/>
        <v>37.799999999999997</v>
      </c>
      <c r="E1054" s="1535"/>
      <c r="F1054" s="1534">
        <v>37.799999999999997</v>
      </c>
      <c r="G1054" s="1534">
        <v>37.799999999999997</v>
      </c>
    </row>
    <row r="1055" spans="1:7">
      <c r="A1055" s="1528">
        <v>586</v>
      </c>
      <c r="B1055" s="1529" t="s">
        <v>5090</v>
      </c>
      <c r="C1055" s="1528" t="s">
        <v>2774</v>
      </c>
      <c r="D1055" s="1536">
        <f t="shared" si="16"/>
        <v>22.22</v>
      </c>
      <c r="E1055" s="1535"/>
      <c r="F1055" s="1536">
        <v>22.22</v>
      </c>
      <c r="G1055" s="1536">
        <v>22.22</v>
      </c>
    </row>
    <row r="1056" spans="1:7">
      <c r="A1056" s="1526">
        <v>591</v>
      </c>
      <c r="B1056" s="1523" t="s">
        <v>5091</v>
      </c>
      <c r="C1056" s="1526" t="s">
        <v>2775</v>
      </c>
      <c r="D1056" s="1534">
        <f t="shared" si="16"/>
        <v>35.270000000000003</v>
      </c>
      <c r="E1056" s="1535"/>
      <c r="F1056" s="1534">
        <v>35.270000000000003</v>
      </c>
      <c r="G1056" s="1534">
        <v>35.270000000000003</v>
      </c>
    </row>
    <row r="1057" spans="1:7">
      <c r="A1057" s="1528">
        <v>588</v>
      </c>
      <c r="B1057" s="1529" t="s">
        <v>5092</v>
      </c>
      <c r="C1057" s="1528" t="s">
        <v>2774</v>
      </c>
      <c r="D1057" s="1536">
        <f t="shared" si="16"/>
        <v>35.15</v>
      </c>
      <c r="E1057" s="1535"/>
      <c r="F1057" s="1536">
        <v>35.15</v>
      </c>
      <c r="G1057" s="1536">
        <v>35.15</v>
      </c>
    </row>
    <row r="1058" spans="1:7">
      <c r="A1058" s="1526">
        <v>589</v>
      </c>
      <c r="B1058" s="1523" t="s">
        <v>5093</v>
      </c>
      <c r="C1058" s="1526" t="s">
        <v>2774</v>
      </c>
      <c r="D1058" s="1534">
        <f t="shared" si="16"/>
        <v>59.42</v>
      </c>
      <c r="E1058" s="1535"/>
      <c r="F1058" s="1534">
        <v>59.42</v>
      </c>
      <c r="G1058" s="1534">
        <v>59.42</v>
      </c>
    </row>
    <row r="1059" spans="1:7">
      <c r="A1059" s="1528">
        <v>584</v>
      </c>
      <c r="B1059" s="1529" t="s">
        <v>5094</v>
      </c>
      <c r="C1059" s="1528" t="s">
        <v>2774</v>
      </c>
      <c r="D1059" s="1536">
        <f t="shared" si="16"/>
        <v>37.54</v>
      </c>
      <c r="E1059" s="1535"/>
      <c r="F1059" s="1536">
        <v>37.54</v>
      </c>
      <c r="G1059" s="1536">
        <v>37.54</v>
      </c>
    </row>
    <row r="1060" spans="1:7">
      <c r="A1060" s="1526">
        <v>1165</v>
      </c>
      <c r="B1060" s="1523" t="s">
        <v>5095</v>
      </c>
      <c r="C1060" s="1526" t="s">
        <v>2771</v>
      </c>
      <c r="D1060" s="1534">
        <f t="shared" si="16"/>
        <v>15.32</v>
      </c>
      <c r="E1060" s="1535"/>
      <c r="F1060" s="1534">
        <v>15.32</v>
      </c>
      <c r="G1060" s="1534">
        <v>15.32</v>
      </c>
    </row>
    <row r="1061" spans="1:7">
      <c r="A1061" s="1528">
        <v>1164</v>
      </c>
      <c r="B1061" s="1529" t="s">
        <v>5096</v>
      </c>
      <c r="C1061" s="1528" t="s">
        <v>2771</v>
      </c>
      <c r="D1061" s="1536">
        <f t="shared" si="16"/>
        <v>12.41</v>
      </c>
      <c r="E1061" s="1535"/>
      <c r="F1061" s="1536">
        <v>12.41</v>
      </c>
      <c r="G1061" s="1536">
        <v>12.41</v>
      </c>
    </row>
    <row r="1062" spans="1:7">
      <c r="A1062" s="1526">
        <v>1162</v>
      </c>
      <c r="B1062" s="1523" t="s">
        <v>5097</v>
      </c>
      <c r="C1062" s="1526" t="s">
        <v>2771</v>
      </c>
      <c r="D1062" s="1534">
        <f t="shared" si="16"/>
        <v>4.3099999999999996</v>
      </c>
      <c r="E1062" s="1535"/>
      <c r="F1062" s="1534">
        <v>4.3099999999999996</v>
      </c>
      <c r="G1062" s="1534">
        <v>4.3099999999999996</v>
      </c>
    </row>
    <row r="1063" spans="1:7">
      <c r="A1063" s="1528">
        <v>12395</v>
      </c>
      <c r="B1063" s="1529" t="s">
        <v>5098</v>
      </c>
      <c r="C1063" s="1528" t="s">
        <v>2771</v>
      </c>
      <c r="D1063" s="1536">
        <f t="shared" si="16"/>
        <v>4.1900000000000004</v>
      </c>
      <c r="E1063" s="1535"/>
      <c r="F1063" s="1536">
        <v>4.1900000000000004</v>
      </c>
      <c r="G1063" s="1536">
        <v>4.1900000000000004</v>
      </c>
    </row>
    <row r="1064" spans="1:7">
      <c r="A1064" s="1526">
        <v>1170</v>
      </c>
      <c r="B1064" s="1523" t="s">
        <v>5099</v>
      </c>
      <c r="C1064" s="1526" t="s">
        <v>2771</v>
      </c>
      <c r="D1064" s="1534">
        <f t="shared" si="16"/>
        <v>8.1300000000000008</v>
      </c>
      <c r="E1064" s="1535"/>
      <c r="F1064" s="1534">
        <v>8.1300000000000008</v>
      </c>
      <c r="G1064" s="1534">
        <v>8.1300000000000008</v>
      </c>
    </row>
    <row r="1065" spans="1:7">
      <c r="A1065" s="1528">
        <v>1169</v>
      </c>
      <c r="B1065" s="1529" t="s">
        <v>5100</v>
      </c>
      <c r="C1065" s="1528" t="s">
        <v>2771</v>
      </c>
      <c r="D1065" s="1536">
        <f t="shared" si="16"/>
        <v>39.909999999999997</v>
      </c>
      <c r="E1065" s="1535"/>
      <c r="F1065" s="1536">
        <v>39.909999999999997</v>
      </c>
      <c r="G1065" s="1536">
        <v>39.909999999999997</v>
      </c>
    </row>
    <row r="1066" spans="1:7">
      <c r="A1066" s="1526">
        <v>1166</v>
      </c>
      <c r="B1066" s="1523" t="s">
        <v>5101</v>
      </c>
      <c r="C1066" s="1526" t="s">
        <v>2771</v>
      </c>
      <c r="D1066" s="1534">
        <f t="shared" si="16"/>
        <v>22.13</v>
      </c>
      <c r="E1066" s="1535"/>
      <c r="F1066" s="1534">
        <v>22.13</v>
      </c>
      <c r="G1066" s="1534">
        <v>22.13</v>
      </c>
    </row>
    <row r="1067" spans="1:7">
      <c r="A1067" s="1528">
        <v>1163</v>
      </c>
      <c r="B1067" s="1529" t="s">
        <v>5102</v>
      </c>
      <c r="C1067" s="1528" t="s">
        <v>2771</v>
      </c>
      <c r="D1067" s="1536">
        <f t="shared" si="16"/>
        <v>5.57</v>
      </c>
      <c r="E1067" s="1535"/>
      <c r="F1067" s="1536">
        <v>5.57</v>
      </c>
      <c r="G1067" s="1536">
        <v>5.57</v>
      </c>
    </row>
    <row r="1068" spans="1:7">
      <c r="A1068" s="1526">
        <v>12396</v>
      </c>
      <c r="B1068" s="1523" t="s">
        <v>5103</v>
      </c>
      <c r="C1068" s="1526" t="s">
        <v>2771</v>
      </c>
      <c r="D1068" s="1534">
        <f t="shared" si="16"/>
        <v>4.1900000000000004</v>
      </c>
      <c r="E1068" s="1535"/>
      <c r="F1068" s="1534">
        <v>4.1900000000000004</v>
      </c>
      <c r="G1068" s="1534">
        <v>4.1900000000000004</v>
      </c>
    </row>
    <row r="1069" spans="1:7">
      <c r="A1069" s="1528">
        <v>1168</v>
      </c>
      <c r="B1069" s="1529" t="s">
        <v>5104</v>
      </c>
      <c r="C1069" s="1528" t="s">
        <v>2771</v>
      </c>
      <c r="D1069" s="1536">
        <f t="shared" si="16"/>
        <v>56.9</v>
      </c>
      <c r="E1069" s="1535"/>
      <c r="F1069" s="1536">
        <v>56.9</v>
      </c>
      <c r="G1069" s="1536">
        <v>56.9</v>
      </c>
    </row>
    <row r="1070" spans="1:7">
      <c r="A1070" s="1526">
        <v>1167</v>
      </c>
      <c r="B1070" s="1523" t="s">
        <v>5105</v>
      </c>
      <c r="C1070" s="1526" t="s">
        <v>2771</v>
      </c>
      <c r="D1070" s="1534">
        <f t="shared" si="16"/>
        <v>95.18</v>
      </c>
      <c r="E1070" s="1535"/>
      <c r="F1070" s="1534">
        <v>95.18</v>
      </c>
      <c r="G1070" s="1534">
        <v>95.18</v>
      </c>
    </row>
    <row r="1071" spans="1:7">
      <c r="A1071" s="1528">
        <v>36331</v>
      </c>
      <c r="B1071" s="1529" t="s">
        <v>5106</v>
      </c>
      <c r="C1071" s="1528" t="s">
        <v>2771</v>
      </c>
      <c r="D1071" s="1536">
        <f t="shared" si="16"/>
        <v>2.13</v>
      </c>
      <c r="E1071" s="1535"/>
      <c r="F1071" s="1536">
        <v>2.13</v>
      </c>
      <c r="G1071" s="1536">
        <v>2.13</v>
      </c>
    </row>
    <row r="1072" spans="1:7">
      <c r="A1072" s="1526">
        <v>36346</v>
      </c>
      <c r="B1072" s="1523" t="s">
        <v>5107</v>
      </c>
      <c r="C1072" s="1526" t="s">
        <v>2771</v>
      </c>
      <c r="D1072" s="1534">
        <f t="shared" si="16"/>
        <v>3.66</v>
      </c>
      <c r="E1072" s="1535"/>
      <c r="F1072" s="1534">
        <v>3.66</v>
      </c>
      <c r="G1072" s="1534">
        <v>3.66</v>
      </c>
    </row>
    <row r="1073" spans="1:7">
      <c r="A1073" s="1528">
        <v>1210</v>
      </c>
      <c r="B1073" s="1529" t="s">
        <v>5108</v>
      </c>
      <c r="C1073" s="1528" t="s">
        <v>2771</v>
      </c>
      <c r="D1073" s="1536">
        <f t="shared" si="16"/>
        <v>12.98</v>
      </c>
      <c r="E1073" s="1535"/>
      <c r="F1073" s="1536">
        <v>12.98</v>
      </c>
      <c r="G1073" s="1536">
        <v>12.98</v>
      </c>
    </row>
    <row r="1074" spans="1:7">
      <c r="A1074" s="1526">
        <v>1203</v>
      </c>
      <c r="B1074" s="1523" t="s">
        <v>5109</v>
      </c>
      <c r="C1074" s="1526" t="s">
        <v>2771</v>
      </c>
      <c r="D1074" s="1534">
        <f t="shared" si="16"/>
        <v>12.58</v>
      </c>
      <c r="E1074" s="1535"/>
      <c r="F1074" s="1534">
        <v>12.58</v>
      </c>
      <c r="G1074" s="1534">
        <v>12.58</v>
      </c>
    </row>
    <row r="1075" spans="1:7">
      <c r="A1075" s="1528">
        <v>1197</v>
      </c>
      <c r="B1075" s="1529" t="s">
        <v>5110</v>
      </c>
      <c r="C1075" s="1528" t="s">
        <v>2771</v>
      </c>
      <c r="D1075" s="1536">
        <f t="shared" si="16"/>
        <v>1.61</v>
      </c>
      <c r="E1075" s="1535"/>
      <c r="F1075" s="1536">
        <v>1.61</v>
      </c>
      <c r="G1075" s="1536">
        <v>1.61</v>
      </c>
    </row>
    <row r="1076" spans="1:7">
      <c r="A1076" s="1526">
        <v>1202</v>
      </c>
      <c r="B1076" s="1523" t="s">
        <v>5111</v>
      </c>
      <c r="C1076" s="1526" t="s">
        <v>2771</v>
      </c>
      <c r="D1076" s="1534">
        <f t="shared" si="16"/>
        <v>4.33</v>
      </c>
      <c r="E1076" s="1535"/>
      <c r="F1076" s="1534">
        <v>4.33</v>
      </c>
      <c r="G1076" s="1534">
        <v>4.33</v>
      </c>
    </row>
    <row r="1077" spans="1:7">
      <c r="A1077" s="1528">
        <v>1188</v>
      </c>
      <c r="B1077" s="1529" t="s">
        <v>5112</v>
      </c>
      <c r="C1077" s="1528" t="s">
        <v>2771</v>
      </c>
      <c r="D1077" s="1536">
        <f t="shared" si="16"/>
        <v>25.58</v>
      </c>
      <c r="E1077" s="1535"/>
      <c r="F1077" s="1536">
        <v>25.58</v>
      </c>
      <c r="G1077" s="1536">
        <v>25.58</v>
      </c>
    </row>
    <row r="1078" spans="1:7">
      <c r="A1078" s="1526">
        <v>1211</v>
      </c>
      <c r="B1078" s="1523" t="s">
        <v>5113</v>
      </c>
      <c r="C1078" s="1526" t="s">
        <v>2771</v>
      </c>
      <c r="D1078" s="1534">
        <f t="shared" si="16"/>
        <v>13.2</v>
      </c>
      <c r="E1078" s="1535"/>
      <c r="F1078" s="1534">
        <v>13.2</v>
      </c>
      <c r="G1078" s="1534">
        <v>13.2</v>
      </c>
    </row>
    <row r="1079" spans="1:7">
      <c r="A1079" s="1528">
        <v>1198</v>
      </c>
      <c r="B1079" s="1529" t="s">
        <v>5114</v>
      </c>
      <c r="C1079" s="1528" t="s">
        <v>2771</v>
      </c>
      <c r="D1079" s="1536">
        <f t="shared" si="16"/>
        <v>2.38</v>
      </c>
      <c r="E1079" s="1535"/>
      <c r="F1079" s="1536">
        <v>2.38</v>
      </c>
      <c r="G1079" s="1536">
        <v>2.38</v>
      </c>
    </row>
    <row r="1080" spans="1:7">
      <c r="A1080" s="1526">
        <v>1199</v>
      </c>
      <c r="B1080" s="1523" t="s">
        <v>5115</v>
      </c>
      <c r="C1080" s="1526" t="s">
        <v>2771</v>
      </c>
      <c r="D1080" s="1534">
        <f t="shared" si="16"/>
        <v>33.409999999999997</v>
      </c>
      <c r="E1080" s="1535"/>
      <c r="F1080" s="1534">
        <v>33.409999999999997</v>
      </c>
      <c r="G1080" s="1534">
        <v>33.409999999999997</v>
      </c>
    </row>
    <row r="1081" spans="1:7">
      <c r="A1081" s="1528">
        <v>20088</v>
      </c>
      <c r="B1081" s="1529" t="s">
        <v>16956</v>
      </c>
      <c r="C1081" s="1528" t="s">
        <v>2771</v>
      </c>
      <c r="D1081" s="1536">
        <f t="shared" si="16"/>
        <v>19.2</v>
      </c>
      <c r="E1081" s="1535"/>
      <c r="F1081" s="1536">
        <v>19.2</v>
      </c>
      <c r="G1081" s="1536">
        <v>19.2</v>
      </c>
    </row>
    <row r="1082" spans="1:7">
      <c r="A1082" s="1526">
        <v>20089</v>
      </c>
      <c r="B1082" s="1523" t="s">
        <v>16957</v>
      </c>
      <c r="C1082" s="1526" t="s">
        <v>2771</v>
      </c>
      <c r="D1082" s="1534">
        <f t="shared" si="16"/>
        <v>91.54</v>
      </c>
      <c r="E1082" s="1535"/>
      <c r="F1082" s="1534">
        <v>91.54</v>
      </c>
      <c r="G1082" s="1534">
        <v>91.54</v>
      </c>
    </row>
    <row r="1083" spans="1:7">
      <c r="A1083" s="1528">
        <v>20087</v>
      </c>
      <c r="B1083" s="1529" t="s">
        <v>16958</v>
      </c>
      <c r="C1083" s="1528" t="s">
        <v>2771</v>
      </c>
      <c r="D1083" s="1536">
        <f t="shared" si="16"/>
        <v>13.83</v>
      </c>
      <c r="E1083" s="1535"/>
      <c r="F1083" s="1536">
        <v>13.83</v>
      </c>
      <c r="G1083" s="1536">
        <v>13.83</v>
      </c>
    </row>
    <row r="1084" spans="1:7">
      <c r="A1084" s="1526">
        <v>1200</v>
      </c>
      <c r="B1084" s="1523" t="s">
        <v>5116</v>
      </c>
      <c r="C1084" s="1526" t="s">
        <v>2771</v>
      </c>
      <c r="D1084" s="1534">
        <f t="shared" si="16"/>
        <v>11.23</v>
      </c>
      <c r="E1084" s="1535"/>
      <c r="F1084" s="1534">
        <v>11.23</v>
      </c>
      <c r="G1084" s="1534">
        <v>11.23</v>
      </c>
    </row>
    <row r="1085" spans="1:7">
      <c r="A1085" s="1528">
        <v>12909</v>
      </c>
      <c r="B1085" s="1529" t="s">
        <v>5117</v>
      </c>
      <c r="C1085" s="1528" t="s">
        <v>2771</v>
      </c>
      <c r="D1085" s="1536">
        <f t="shared" si="16"/>
        <v>5.09</v>
      </c>
      <c r="E1085" s="1535"/>
      <c r="F1085" s="1536">
        <v>5.09</v>
      </c>
      <c r="G1085" s="1536">
        <v>5.09</v>
      </c>
    </row>
    <row r="1086" spans="1:7">
      <c r="A1086" s="1526">
        <v>12910</v>
      </c>
      <c r="B1086" s="1523" t="s">
        <v>5118</v>
      </c>
      <c r="C1086" s="1526" t="s">
        <v>2771</v>
      </c>
      <c r="D1086" s="1534">
        <f t="shared" si="16"/>
        <v>8.5</v>
      </c>
      <c r="E1086" s="1535"/>
      <c r="F1086" s="1534">
        <v>8.5</v>
      </c>
      <c r="G1086" s="1534">
        <v>8.5</v>
      </c>
    </row>
    <row r="1087" spans="1:7">
      <c r="A1087" s="1528">
        <v>1184</v>
      </c>
      <c r="B1087" s="1529" t="s">
        <v>5119</v>
      </c>
      <c r="C1087" s="1528" t="s">
        <v>2771</v>
      </c>
      <c r="D1087" s="1536">
        <f t="shared" si="16"/>
        <v>82.15</v>
      </c>
      <c r="E1087" s="1535"/>
      <c r="F1087" s="1536">
        <v>82.15</v>
      </c>
      <c r="G1087" s="1536">
        <v>82.15</v>
      </c>
    </row>
    <row r="1088" spans="1:7">
      <c r="A1088" s="1526">
        <v>1191</v>
      </c>
      <c r="B1088" s="1523" t="s">
        <v>5120</v>
      </c>
      <c r="C1088" s="1526" t="s">
        <v>2771</v>
      </c>
      <c r="D1088" s="1534">
        <f t="shared" si="16"/>
        <v>1.17</v>
      </c>
      <c r="E1088" s="1535"/>
      <c r="F1088" s="1534">
        <v>1.17</v>
      </c>
      <c r="G1088" s="1534">
        <v>1.17</v>
      </c>
    </row>
    <row r="1089" spans="1:7">
      <c r="A1089" s="1528">
        <v>1185</v>
      </c>
      <c r="B1089" s="1529" t="s">
        <v>5121</v>
      </c>
      <c r="C1089" s="1528" t="s">
        <v>2771</v>
      </c>
      <c r="D1089" s="1536">
        <f t="shared" si="16"/>
        <v>1.33</v>
      </c>
      <c r="E1089" s="1535"/>
      <c r="F1089" s="1536">
        <v>1.33</v>
      </c>
      <c r="G1089" s="1536">
        <v>1.33</v>
      </c>
    </row>
    <row r="1090" spans="1:7">
      <c r="A1090" s="1526">
        <v>1189</v>
      </c>
      <c r="B1090" s="1523" t="s">
        <v>5122</v>
      </c>
      <c r="C1090" s="1526" t="s">
        <v>2771</v>
      </c>
      <c r="D1090" s="1534">
        <f t="shared" si="16"/>
        <v>2.31</v>
      </c>
      <c r="E1090" s="1535"/>
      <c r="F1090" s="1534">
        <v>2.31</v>
      </c>
      <c r="G1090" s="1534">
        <v>2.31</v>
      </c>
    </row>
    <row r="1091" spans="1:7">
      <c r="A1091" s="1528">
        <v>1193</v>
      </c>
      <c r="B1091" s="1529" t="s">
        <v>5123</v>
      </c>
      <c r="C1091" s="1528" t="s">
        <v>2771</v>
      </c>
      <c r="D1091" s="1536">
        <f t="shared" ref="D1091:D1154" si="17">IF($I$2=$G$1,G1091,F1091)</f>
        <v>4.45</v>
      </c>
      <c r="E1091" s="1535"/>
      <c r="F1091" s="1536">
        <v>4.45</v>
      </c>
      <c r="G1091" s="1536">
        <v>4.45</v>
      </c>
    </row>
    <row r="1092" spans="1:7">
      <c r="A1092" s="1526">
        <v>1194</v>
      </c>
      <c r="B1092" s="1523" t="s">
        <v>5124</v>
      </c>
      <c r="C1092" s="1526" t="s">
        <v>2771</v>
      </c>
      <c r="D1092" s="1534">
        <f t="shared" si="17"/>
        <v>8.42</v>
      </c>
      <c r="E1092" s="1535"/>
      <c r="F1092" s="1534">
        <v>8.42</v>
      </c>
      <c r="G1092" s="1534">
        <v>8.42</v>
      </c>
    </row>
    <row r="1093" spans="1:7">
      <c r="A1093" s="1528">
        <v>1195</v>
      </c>
      <c r="B1093" s="1529" t="s">
        <v>5125</v>
      </c>
      <c r="C1093" s="1528" t="s">
        <v>2771</v>
      </c>
      <c r="D1093" s="1536">
        <f t="shared" si="17"/>
        <v>12.67</v>
      </c>
      <c r="E1093" s="1535"/>
      <c r="F1093" s="1536">
        <v>12.67</v>
      </c>
      <c r="G1093" s="1536">
        <v>12.67</v>
      </c>
    </row>
    <row r="1094" spans="1:7">
      <c r="A1094" s="1526">
        <v>1204</v>
      </c>
      <c r="B1094" s="1523" t="s">
        <v>5126</v>
      </c>
      <c r="C1094" s="1526" t="s">
        <v>2771</v>
      </c>
      <c r="D1094" s="1534">
        <f t="shared" si="17"/>
        <v>23.04</v>
      </c>
      <c r="E1094" s="1535"/>
      <c r="F1094" s="1534">
        <v>23.04</v>
      </c>
      <c r="G1094" s="1534">
        <v>23.04</v>
      </c>
    </row>
    <row r="1095" spans="1:7">
      <c r="A1095" s="1528">
        <v>1205</v>
      </c>
      <c r="B1095" s="1529" t="s">
        <v>5127</v>
      </c>
      <c r="C1095" s="1528" t="s">
        <v>2771</v>
      </c>
      <c r="D1095" s="1536">
        <f t="shared" si="17"/>
        <v>54.66</v>
      </c>
      <c r="E1095" s="1535"/>
      <c r="F1095" s="1536">
        <v>54.66</v>
      </c>
      <c r="G1095" s="1536">
        <v>54.66</v>
      </c>
    </row>
    <row r="1096" spans="1:7">
      <c r="A1096" s="1526">
        <v>1207</v>
      </c>
      <c r="B1096" s="1523" t="s">
        <v>5128</v>
      </c>
      <c r="C1096" s="1526" t="s">
        <v>2771</v>
      </c>
      <c r="D1096" s="1534">
        <f t="shared" si="17"/>
        <v>44.09</v>
      </c>
      <c r="E1096" s="1535"/>
      <c r="F1096" s="1534">
        <v>44.09</v>
      </c>
      <c r="G1096" s="1534">
        <v>44.09</v>
      </c>
    </row>
    <row r="1097" spans="1:7">
      <c r="A1097" s="1528">
        <v>1206</v>
      </c>
      <c r="B1097" s="1529" t="s">
        <v>5129</v>
      </c>
      <c r="C1097" s="1528" t="s">
        <v>2771</v>
      </c>
      <c r="D1097" s="1536">
        <f t="shared" si="17"/>
        <v>11.05</v>
      </c>
      <c r="E1097" s="1535"/>
      <c r="F1097" s="1536">
        <v>11.05</v>
      </c>
      <c r="G1097" s="1536">
        <v>11.05</v>
      </c>
    </row>
    <row r="1098" spans="1:7">
      <c r="A1098" s="1526">
        <v>1183</v>
      </c>
      <c r="B1098" s="1523" t="s">
        <v>5130</v>
      </c>
      <c r="C1098" s="1526" t="s">
        <v>2771</v>
      </c>
      <c r="D1098" s="1534">
        <f t="shared" si="17"/>
        <v>28.79</v>
      </c>
      <c r="E1098" s="1535"/>
      <c r="F1098" s="1534">
        <v>28.79</v>
      </c>
      <c r="G1098" s="1534">
        <v>28.79</v>
      </c>
    </row>
    <row r="1099" spans="1:7">
      <c r="A1099" s="1528">
        <v>42685</v>
      </c>
      <c r="B1099" s="1529" t="s">
        <v>5131</v>
      </c>
      <c r="C1099" s="1528" t="s">
        <v>2771</v>
      </c>
      <c r="D1099" s="1536">
        <f t="shared" si="17"/>
        <v>99.27</v>
      </c>
      <c r="E1099" s="1535"/>
      <c r="F1099" s="1536">
        <v>99.27</v>
      </c>
      <c r="G1099" s="1536">
        <v>99.27</v>
      </c>
    </row>
    <row r="1100" spans="1:7">
      <c r="A1100" s="1526">
        <v>42686</v>
      </c>
      <c r="B1100" s="1523" t="s">
        <v>5132</v>
      </c>
      <c r="C1100" s="1526" t="s">
        <v>2771</v>
      </c>
      <c r="D1100" s="1534">
        <f t="shared" si="17"/>
        <v>154.55000000000001</v>
      </c>
      <c r="E1100" s="1535"/>
      <c r="F1100" s="1534">
        <v>154.55000000000001</v>
      </c>
      <c r="G1100" s="1534">
        <v>154.55000000000001</v>
      </c>
    </row>
    <row r="1101" spans="1:7">
      <c r="A1101" s="1528">
        <v>12894</v>
      </c>
      <c r="B1101" s="1529" t="s">
        <v>5133</v>
      </c>
      <c r="C1101" s="1528" t="s">
        <v>2771</v>
      </c>
      <c r="D1101" s="1536">
        <f t="shared" si="17"/>
        <v>20.78</v>
      </c>
      <c r="E1101" s="1535"/>
      <c r="F1101" s="1536">
        <v>20.78</v>
      </c>
      <c r="G1101" s="1536">
        <v>20.78</v>
      </c>
    </row>
    <row r="1102" spans="1:7">
      <c r="A1102" s="1526">
        <v>12895</v>
      </c>
      <c r="B1102" s="1523" t="s">
        <v>5134</v>
      </c>
      <c r="C1102" s="1526" t="s">
        <v>2771</v>
      </c>
      <c r="D1102" s="1534">
        <f t="shared" si="17"/>
        <v>15.99</v>
      </c>
      <c r="E1102" s="1535"/>
      <c r="F1102" s="1534">
        <v>15.99</v>
      </c>
      <c r="G1102" s="1534">
        <v>15.99</v>
      </c>
    </row>
    <row r="1103" spans="1:7" ht="30">
      <c r="A1103" s="1528">
        <v>1631</v>
      </c>
      <c r="B1103" s="1529" t="s">
        <v>5135</v>
      </c>
      <c r="C1103" s="1528" t="s">
        <v>2771</v>
      </c>
      <c r="D1103" s="1536">
        <f t="shared" si="17"/>
        <v>168.45</v>
      </c>
      <c r="E1103" s="1535"/>
      <c r="F1103" s="1536">
        <v>168.45</v>
      </c>
      <c r="G1103" s="1536">
        <v>168.45</v>
      </c>
    </row>
    <row r="1104" spans="1:7" ht="30">
      <c r="A1104" s="1526">
        <v>1633</v>
      </c>
      <c r="B1104" s="1523" t="s">
        <v>5136</v>
      </c>
      <c r="C1104" s="1526" t="s">
        <v>2771</v>
      </c>
      <c r="D1104" s="1534">
        <f t="shared" si="17"/>
        <v>286.2</v>
      </c>
      <c r="E1104" s="1535"/>
      <c r="F1104" s="1534">
        <v>286.2</v>
      </c>
      <c r="G1104" s="1534">
        <v>286.2</v>
      </c>
    </row>
    <row r="1105" spans="1:7">
      <c r="A1105" s="1528">
        <v>10818</v>
      </c>
      <c r="B1105" s="1529" t="s">
        <v>5137</v>
      </c>
      <c r="C1105" s="1528" t="s">
        <v>2775</v>
      </c>
      <c r="D1105" s="1536">
        <f t="shared" si="17"/>
        <v>42.71</v>
      </c>
      <c r="E1105" s="1535"/>
      <c r="F1105" s="1536">
        <v>42.71</v>
      </c>
      <c r="G1105" s="1536">
        <v>42.71</v>
      </c>
    </row>
    <row r="1106" spans="1:7">
      <c r="A1106" s="1526">
        <v>41410</v>
      </c>
      <c r="B1106" s="1523" t="s">
        <v>18901</v>
      </c>
      <c r="C1106" s="1526" t="s">
        <v>2771</v>
      </c>
      <c r="D1106" s="1534">
        <f t="shared" si="17"/>
        <v>76.989999999999995</v>
      </c>
      <c r="E1106" s="1535"/>
      <c r="F1106" s="1534">
        <v>76.989999999999995</v>
      </c>
      <c r="G1106" s="1534">
        <v>76.989999999999995</v>
      </c>
    </row>
    <row r="1107" spans="1:7">
      <c r="A1107" s="1528">
        <v>41411</v>
      </c>
      <c r="B1107" s="1529" t="s">
        <v>18902</v>
      </c>
      <c r="C1107" s="1528" t="s">
        <v>2771</v>
      </c>
      <c r="D1107" s="1536">
        <f t="shared" si="17"/>
        <v>69.8</v>
      </c>
      <c r="E1107" s="1535"/>
      <c r="F1107" s="1536">
        <v>69.8</v>
      </c>
      <c r="G1107" s="1536">
        <v>69.8</v>
      </c>
    </row>
    <row r="1108" spans="1:7">
      <c r="A1108" s="1526">
        <v>41412</v>
      </c>
      <c r="B1108" s="1523" t="s">
        <v>18903</v>
      </c>
      <c r="C1108" s="1526" t="s">
        <v>2771</v>
      </c>
      <c r="D1108" s="1534">
        <f t="shared" si="17"/>
        <v>135</v>
      </c>
      <c r="E1108" s="1535"/>
      <c r="F1108" s="1534">
        <v>135</v>
      </c>
      <c r="G1108" s="1534">
        <v>135</v>
      </c>
    </row>
    <row r="1109" spans="1:7">
      <c r="A1109" s="1528">
        <v>41413</v>
      </c>
      <c r="B1109" s="1529" t="s">
        <v>18904</v>
      </c>
      <c r="C1109" s="1528" t="s">
        <v>2771</v>
      </c>
      <c r="D1109" s="1536">
        <f t="shared" si="17"/>
        <v>121.48</v>
      </c>
      <c r="E1109" s="1535"/>
      <c r="F1109" s="1536">
        <v>121.48</v>
      </c>
      <c r="G1109" s="1536">
        <v>121.48</v>
      </c>
    </row>
    <row r="1110" spans="1:7" ht="30">
      <c r="A1110" s="1526">
        <v>39359</v>
      </c>
      <c r="B1110" s="1523" t="s">
        <v>5138</v>
      </c>
      <c r="C1110" s="1526" t="s">
        <v>2771</v>
      </c>
      <c r="D1110" s="1534">
        <f t="shared" si="17"/>
        <v>34.36</v>
      </c>
      <c r="E1110" s="1535"/>
      <c r="F1110" s="1534">
        <v>34.36</v>
      </c>
      <c r="G1110" s="1534">
        <v>34.36</v>
      </c>
    </row>
    <row r="1111" spans="1:7" ht="30">
      <c r="A1111" s="1528">
        <v>39360</v>
      </c>
      <c r="B1111" s="1529" t="s">
        <v>5139</v>
      </c>
      <c r="C1111" s="1528" t="s">
        <v>2771</v>
      </c>
      <c r="D1111" s="1536">
        <f t="shared" si="17"/>
        <v>31.23</v>
      </c>
      <c r="E1111" s="1535"/>
      <c r="F1111" s="1536">
        <v>31.23</v>
      </c>
      <c r="G1111" s="1536">
        <v>31.23</v>
      </c>
    </row>
    <row r="1112" spans="1:7">
      <c r="A1112" s="1526">
        <v>10710</v>
      </c>
      <c r="B1112" s="1523" t="s">
        <v>5140</v>
      </c>
      <c r="C1112" s="1526" t="s">
        <v>2773</v>
      </c>
      <c r="D1112" s="1534">
        <f t="shared" si="17"/>
        <v>140</v>
      </c>
      <c r="E1112" s="1535"/>
      <c r="F1112" s="1534">
        <v>140</v>
      </c>
      <c r="G1112" s="1534">
        <v>140</v>
      </c>
    </row>
    <row r="1113" spans="1:7">
      <c r="A1113" s="1528">
        <v>10709</v>
      </c>
      <c r="B1113" s="1529" t="s">
        <v>5141</v>
      </c>
      <c r="C1113" s="1528" t="s">
        <v>2773</v>
      </c>
      <c r="D1113" s="1536">
        <f t="shared" si="17"/>
        <v>171.99</v>
      </c>
      <c r="E1113" s="1535"/>
      <c r="F1113" s="1536">
        <v>171.99</v>
      </c>
      <c r="G1113" s="1536">
        <v>171.99</v>
      </c>
    </row>
    <row r="1114" spans="1:7">
      <c r="A1114" s="1526">
        <v>39636</v>
      </c>
      <c r="B1114" s="1523" t="s">
        <v>5142</v>
      </c>
      <c r="C1114" s="1526" t="s">
        <v>2773</v>
      </c>
      <c r="D1114" s="1534">
        <f t="shared" si="17"/>
        <v>175.63</v>
      </c>
      <c r="E1114" s="1535"/>
      <c r="F1114" s="1534">
        <v>175.63</v>
      </c>
      <c r="G1114" s="1534">
        <v>175.63</v>
      </c>
    </row>
    <row r="1115" spans="1:7">
      <c r="A1115" s="1528">
        <v>10708</v>
      </c>
      <c r="B1115" s="1529" t="s">
        <v>5143</v>
      </c>
      <c r="C1115" s="1528" t="s">
        <v>2773</v>
      </c>
      <c r="D1115" s="1536">
        <f t="shared" si="17"/>
        <v>54.19</v>
      </c>
      <c r="E1115" s="1535"/>
      <c r="F1115" s="1536">
        <v>54.19</v>
      </c>
      <c r="G1115" s="1536">
        <v>54.19</v>
      </c>
    </row>
    <row r="1116" spans="1:7">
      <c r="A1116" s="1526">
        <v>39635</v>
      </c>
      <c r="B1116" s="1523" t="s">
        <v>5144</v>
      </c>
      <c r="C1116" s="1526" t="s">
        <v>2773</v>
      </c>
      <c r="D1116" s="1534">
        <f t="shared" si="17"/>
        <v>92.27</v>
      </c>
      <c r="E1116" s="1535"/>
      <c r="F1116" s="1534">
        <v>92.27</v>
      </c>
      <c r="G1116" s="1534">
        <v>92.27</v>
      </c>
    </row>
    <row r="1117" spans="1:7">
      <c r="A1117" s="1528">
        <v>6117</v>
      </c>
      <c r="B1117" s="1529" t="s">
        <v>5145</v>
      </c>
      <c r="C1117" s="1528" t="s">
        <v>2770</v>
      </c>
      <c r="D1117" s="1536">
        <f t="shared" si="17"/>
        <v>12.54</v>
      </c>
      <c r="E1117" s="1535"/>
      <c r="F1117" s="1536">
        <v>10.81</v>
      </c>
      <c r="G1117" s="1536">
        <v>12.54</v>
      </c>
    </row>
    <row r="1118" spans="1:7">
      <c r="A1118" s="1526">
        <v>40913</v>
      </c>
      <c r="B1118" s="1523" t="s">
        <v>5146</v>
      </c>
      <c r="C1118" s="1526" t="s">
        <v>2777</v>
      </c>
      <c r="D1118" s="1534">
        <f t="shared" si="17"/>
        <v>2217.77</v>
      </c>
      <c r="E1118" s="1535"/>
      <c r="F1118" s="1534">
        <v>1910.1</v>
      </c>
      <c r="G1118" s="1534">
        <v>2217.77</v>
      </c>
    </row>
    <row r="1119" spans="1:7">
      <c r="A1119" s="1528">
        <v>1214</v>
      </c>
      <c r="B1119" s="1529" t="s">
        <v>5147</v>
      </c>
      <c r="C1119" s="1528" t="s">
        <v>2770</v>
      </c>
      <c r="D1119" s="1536">
        <f t="shared" si="17"/>
        <v>17.39</v>
      </c>
      <c r="E1119" s="1535"/>
      <c r="F1119" s="1536">
        <v>14.98</v>
      </c>
      <c r="G1119" s="1536">
        <v>17.39</v>
      </c>
    </row>
    <row r="1120" spans="1:7">
      <c r="A1120" s="1526">
        <v>40915</v>
      </c>
      <c r="B1120" s="1523" t="s">
        <v>5148</v>
      </c>
      <c r="C1120" s="1526" t="s">
        <v>2777</v>
      </c>
      <c r="D1120" s="1534">
        <f t="shared" si="17"/>
        <v>3073.67</v>
      </c>
      <c r="E1120" s="1535"/>
      <c r="F1120" s="1534">
        <v>2647.27</v>
      </c>
      <c r="G1120" s="1534">
        <v>3073.67</v>
      </c>
    </row>
    <row r="1121" spans="1:7">
      <c r="A1121" s="1528">
        <v>1213</v>
      </c>
      <c r="B1121" s="1529" t="s">
        <v>5149</v>
      </c>
      <c r="C1121" s="1528" t="s">
        <v>2770</v>
      </c>
      <c r="D1121" s="1536">
        <f t="shared" si="17"/>
        <v>15.93</v>
      </c>
      <c r="E1121" s="1535"/>
      <c r="F1121" s="1536">
        <v>13.73</v>
      </c>
      <c r="G1121" s="1536">
        <v>15.93</v>
      </c>
    </row>
    <row r="1122" spans="1:7">
      <c r="A1122" s="1526">
        <v>40914</v>
      </c>
      <c r="B1122" s="1523" t="s">
        <v>5150</v>
      </c>
      <c r="C1122" s="1526" t="s">
        <v>2777</v>
      </c>
      <c r="D1122" s="1534">
        <f t="shared" si="17"/>
        <v>2814.94</v>
      </c>
      <c r="E1122" s="1535"/>
      <c r="F1122" s="1534">
        <v>2424.4299999999998</v>
      </c>
      <c r="G1122" s="1534">
        <v>2814.94</v>
      </c>
    </row>
    <row r="1123" spans="1:7">
      <c r="A1123" s="1528">
        <v>5091</v>
      </c>
      <c r="B1123" s="1529" t="s">
        <v>5151</v>
      </c>
      <c r="C1123" s="1528" t="s">
        <v>2771</v>
      </c>
      <c r="D1123" s="1536">
        <f t="shared" si="17"/>
        <v>20.98</v>
      </c>
      <c r="E1123" s="1535"/>
      <c r="F1123" s="1536">
        <v>20.98</v>
      </c>
      <c r="G1123" s="1536">
        <v>20.98</v>
      </c>
    </row>
    <row r="1124" spans="1:7" ht="30">
      <c r="A1124" s="1526">
        <v>14615</v>
      </c>
      <c r="B1124" s="1523" t="s">
        <v>5152</v>
      </c>
      <c r="C1124" s="1526" t="s">
        <v>2771</v>
      </c>
      <c r="D1124" s="1534">
        <f t="shared" si="17"/>
        <v>4042.13</v>
      </c>
      <c r="E1124" s="1535"/>
      <c r="F1124" s="1534">
        <v>4042.13</v>
      </c>
      <c r="G1124" s="1534">
        <v>4042.13</v>
      </c>
    </row>
    <row r="1125" spans="1:7">
      <c r="A1125" s="1528">
        <v>2711</v>
      </c>
      <c r="B1125" s="1529" t="s">
        <v>5153</v>
      </c>
      <c r="C1125" s="1528" t="s">
        <v>2771</v>
      </c>
      <c r="D1125" s="1536">
        <f t="shared" si="17"/>
        <v>185.45</v>
      </c>
      <c r="E1125" s="1535"/>
      <c r="F1125" s="1536">
        <v>185.45</v>
      </c>
      <c r="G1125" s="1536">
        <v>185.45</v>
      </c>
    </row>
    <row r="1126" spans="1:7" ht="30">
      <c r="A1126" s="1526">
        <v>37727</v>
      </c>
      <c r="B1126" s="1523" t="s">
        <v>5154</v>
      </c>
      <c r="C1126" s="1526" t="s">
        <v>2771</v>
      </c>
      <c r="D1126" s="1534">
        <f t="shared" si="17"/>
        <v>17387.59</v>
      </c>
      <c r="E1126" s="1535"/>
      <c r="F1126" s="1534">
        <v>17387.59</v>
      </c>
      <c r="G1126" s="1534">
        <v>17387.59</v>
      </c>
    </row>
    <row r="1127" spans="1:7" ht="30">
      <c r="A1127" s="1528">
        <v>37728</v>
      </c>
      <c r="B1127" s="1529" t="s">
        <v>5155</v>
      </c>
      <c r="C1127" s="1528" t="s">
        <v>2771</v>
      </c>
      <c r="D1127" s="1536">
        <f t="shared" si="17"/>
        <v>23588.75</v>
      </c>
      <c r="E1127" s="1535"/>
      <c r="F1127" s="1536">
        <v>23588.75</v>
      </c>
      <c r="G1127" s="1536">
        <v>23588.75</v>
      </c>
    </row>
    <row r="1128" spans="1:7" ht="30">
      <c r="A1128" s="1526">
        <v>37729</v>
      </c>
      <c r="B1128" s="1523" t="s">
        <v>5156</v>
      </c>
      <c r="C1128" s="1526" t="s">
        <v>2771</v>
      </c>
      <c r="D1128" s="1534">
        <f t="shared" si="17"/>
        <v>25534.22</v>
      </c>
      <c r="E1128" s="1535"/>
      <c r="F1128" s="1534">
        <v>25534.22</v>
      </c>
      <c r="G1128" s="1534">
        <v>25534.22</v>
      </c>
    </row>
    <row r="1129" spans="1:7" ht="30">
      <c r="A1129" s="1528">
        <v>37730</v>
      </c>
      <c r="B1129" s="1529" t="s">
        <v>5157</v>
      </c>
      <c r="C1129" s="1528" t="s">
        <v>2771</v>
      </c>
      <c r="D1129" s="1536">
        <f t="shared" si="17"/>
        <v>27479.68</v>
      </c>
      <c r="E1129" s="1535"/>
      <c r="F1129" s="1536">
        <v>27479.68</v>
      </c>
      <c r="G1129" s="1536">
        <v>27479.68</v>
      </c>
    </row>
    <row r="1130" spans="1:7" ht="30">
      <c r="A1130" s="1526">
        <v>37731</v>
      </c>
      <c r="B1130" s="1523" t="s">
        <v>5158</v>
      </c>
      <c r="C1130" s="1526" t="s">
        <v>2771</v>
      </c>
      <c r="D1130" s="1534">
        <f t="shared" si="17"/>
        <v>29425.15</v>
      </c>
      <c r="E1130" s="1535"/>
      <c r="F1130" s="1534">
        <v>29425.15</v>
      </c>
      <c r="G1130" s="1534">
        <v>29425.15</v>
      </c>
    </row>
    <row r="1131" spans="1:7" ht="30">
      <c r="A1131" s="1528">
        <v>37732</v>
      </c>
      <c r="B1131" s="1529" t="s">
        <v>5159</v>
      </c>
      <c r="C1131" s="1528" t="s">
        <v>2771</v>
      </c>
      <c r="D1131" s="1536">
        <f t="shared" si="17"/>
        <v>33559.26</v>
      </c>
      <c r="E1131" s="1535"/>
      <c r="F1131" s="1536">
        <v>33559.26</v>
      </c>
      <c r="G1131" s="1536">
        <v>33559.26</v>
      </c>
    </row>
    <row r="1132" spans="1:7" ht="30">
      <c r="A1132" s="1526">
        <v>42256</v>
      </c>
      <c r="B1132" s="1523" t="s">
        <v>5160</v>
      </c>
      <c r="C1132" s="1526" t="s">
        <v>2775</v>
      </c>
      <c r="D1132" s="1534">
        <f t="shared" si="17"/>
        <v>6.38</v>
      </c>
      <c r="E1132" s="1535"/>
      <c r="F1132" s="1534">
        <v>6.38</v>
      </c>
      <c r="G1132" s="1534">
        <v>6.38</v>
      </c>
    </row>
    <row r="1133" spans="1:7" ht="30">
      <c r="A1133" s="1528">
        <v>42250</v>
      </c>
      <c r="B1133" s="1529" t="s">
        <v>20519</v>
      </c>
      <c r="C1133" s="1528" t="s">
        <v>2781</v>
      </c>
      <c r="D1133" s="1536">
        <f t="shared" si="17"/>
        <v>2873.71</v>
      </c>
      <c r="E1133" s="1535"/>
      <c r="F1133" s="1536">
        <v>2873.71</v>
      </c>
      <c r="G1133" s="1536">
        <v>2873.71</v>
      </c>
    </row>
    <row r="1134" spans="1:7">
      <c r="A1134" s="1526">
        <v>4743</v>
      </c>
      <c r="B1134" s="1523" t="s">
        <v>5161</v>
      </c>
      <c r="C1134" s="1526" t="s">
        <v>2772</v>
      </c>
      <c r="D1134" s="1534">
        <f t="shared" si="17"/>
        <v>49.21</v>
      </c>
      <c r="E1134" s="1535"/>
      <c r="F1134" s="1534">
        <v>49.21</v>
      </c>
      <c r="G1134" s="1534">
        <v>49.21</v>
      </c>
    </row>
    <row r="1135" spans="1:7">
      <c r="A1135" s="1528">
        <v>4744</v>
      </c>
      <c r="B1135" s="1529" t="s">
        <v>5162</v>
      </c>
      <c r="C1135" s="1528" t="s">
        <v>2772</v>
      </c>
      <c r="D1135" s="1536">
        <f t="shared" si="17"/>
        <v>78.739999999999995</v>
      </c>
      <c r="E1135" s="1535"/>
      <c r="F1135" s="1536">
        <v>78.739999999999995</v>
      </c>
      <c r="G1135" s="1536">
        <v>78.739999999999995</v>
      </c>
    </row>
    <row r="1136" spans="1:7">
      <c r="A1136" s="1526">
        <v>4745</v>
      </c>
      <c r="B1136" s="1523" t="s">
        <v>5163</v>
      </c>
      <c r="C1136" s="1526" t="s">
        <v>2772</v>
      </c>
      <c r="D1136" s="1534">
        <f t="shared" si="17"/>
        <v>94.44</v>
      </c>
      <c r="E1136" s="1535"/>
      <c r="F1136" s="1534">
        <v>94.44</v>
      </c>
      <c r="G1136" s="1534">
        <v>94.44</v>
      </c>
    </row>
    <row r="1137" spans="1:7" ht="30">
      <c r="A1137" s="1528">
        <v>36496</v>
      </c>
      <c r="B1137" s="1529" t="s">
        <v>5164</v>
      </c>
      <c r="C1137" s="1528" t="s">
        <v>2771</v>
      </c>
      <c r="D1137" s="1536">
        <f t="shared" si="17"/>
        <v>10262.9</v>
      </c>
      <c r="E1137" s="1535"/>
      <c r="F1137" s="1536">
        <v>10262.9</v>
      </c>
      <c r="G1137" s="1536">
        <v>10262.9</v>
      </c>
    </row>
    <row r="1138" spans="1:7" ht="30">
      <c r="A1138" s="1526">
        <v>10630</v>
      </c>
      <c r="B1138" s="1523" t="s">
        <v>5165</v>
      </c>
      <c r="C1138" s="1526" t="s">
        <v>2771</v>
      </c>
      <c r="D1138" s="1534">
        <f t="shared" si="17"/>
        <v>656950.32999999996</v>
      </c>
      <c r="E1138" s="1535"/>
      <c r="F1138" s="1534">
        <v>656950.32999999996</v>
      </c>
      <c r="G1138" s="1534">
        <v>656950.32999999996</v>
      </c>
    </row>
    <row r="1139" spans="1:7" ht="30">
      <c r="A1139" s="1528">
        <v>37762</v>
      </c>
      <c r="B1139" s="1529" t="s">
        <v>5166</v>
      </c>
      <c r="C1139" s="1528" t="s">
        <v>2771</v>
      </c>
      <c r="D1139" s="1536">
        <f t="shared" si="17"/>
        <v>563426.27</v>
      </c>
      <c r="E1139" s="1535"/>
      <c r="F1139" s="1536">
        <v>563426.27</v>
      </c>
      <c r="G1139" s="1536">
        <v>563426.27</v>
      </c>
    </row>
    <row r="1140" spans="1:7" ht="30">
      <c r="A1140" s="1526">
        <v>37763</v>
      </c>
      <c r="B1140" s="1523" t="s">
        <v>5167</v>
      </c>
      <c r="C1140" s="1526" t="s">
        <v>2771</v>
      </c>
      <c r="D1140" s="1534">
        <f t="shared" si="17"/>
        <v>570269.41</v>
      </c>
      <c r="E1140" s="1535"/>
      <c r="F1140" s="1534">
        <v>570269.41</v>
      </c>
      <c r="G1140" s="1534">
        <v>570269.41</v>
      </c>
    </row>
    <row r="1141" spans="1:7" ht="30">
      <c r="A1141" s="1528">
        <v>41992</v>
      </c>
      <c r="B1141" s="1529" t="s">
        <v>5168</v>
      </c>
      <c r="C1141" s="1528" t="s">
        <v>2771</v>
      </c>
      <c r="D1141" s="1536">
        <f t="shared" si="17"/>
        <v>648282.35</v>
      </c>
      <c r="E1141" s="1535"/>
      <c r="F1141" s="1536">
        <v>648282.35</v>
      </c>
      <c r="G1141" s="1536">
        <v>648282.35</v>
      </c>
    </row>
    <row r="1142" spans="1:7" ht="30">
      <c r="A1142" s="1526">
        <v>13215</v>
      </c>
      <c r="B1142" s="1523" t="s">
        <v>5169</v>
      </c>
      <c r="C1142" s="1526" t="s">
        <v>2771</v>
      </c>
      <c r="D1142" s="1534">
        <f t="shared" si="17"/>
        <v>794955.58</v>
      </c>
      <c r="E1142" s="1535"/>
      <c r="F1142" s="1534">
        <v>794955.58</v>
      </c>
      <c r="G1142" s="1534">
        <v>794955.58</v>
      </c>
    </row>
    <row r="1143" spans="1:7">
      <c r="A1143" s="1528">
        <v>4235</v>
      </c>
      <c r="B1143" s="1529" t="s">
        <v>5170</v>
      </c>
      <c r="C1143" s="1528" t="s">
        <v>2770</v>
      </c>
      <c r="D1143" s="1536">
        <f t="shared" si="17"/>
        <v>9.8000000000000007</v>
      </c>
      <c r="E1143" s="1535"/>
      <c r="F1143" s="1536">
        <v>8.44</v>
      </c>
      <c r="G1143" s="1536">
        <v>9.8000000000000007</v>
      </c>
    </row>
    <row r="1144" spans="1:7">
      <c r="A1144" s="1526">
        <v>40976</v>
      </c>
      <c r="B1144" s="1523" t="s">
        <v>5171</v>
      </c>
      <c r="C1144" s="1526" t="s">
        <v>2777</v>
      </c>
      <c r="D1144" s="1534">
        <f t="shared" si="17"/>
        <v>1732.43</v>
      </c>
      <c r="E1144" s="1535"/>
      <c r="F1144" s="1534">
        <v>1492.09</v>
      </c>
      <c r="G1144" s="1534">
        <v>1732.43</v>
      </c>
    </row>
    <row r="1145" spans="1:7">
      <c r="A1145" s="1528">
        <v>39013</v>
      </c>
      <c r="B1145" s="1529" t="s">
        <v>5172</v>
      </c>
      <c r="C1145" s="1528" t="s">
        <v>2771</v>
      </c>
      <c r="D1145" s="1536">
        <f t="shared" si="17"/>
        <v>1.48</v>
      </c>
      <c r="E1145" s="1535"/>
      <c r="F1145" s="1536">
        <v>1.48</v>
      </c>
      <c r="G1145" s="1536">
        <v>1.48</v>
      </c>
    </row>
    <row r="1146" spans="1:7" ht="30">
      <c r="A1146" s="1526">
        <v>43091</v>
      </c>
      <c r="B1146" s="1523" t="s">
        <v>9556</v>
      </c>
      <c r="C1146" s="1526" t="s">
        <v>2771</v>
      </c>
      <c r="D1146" s="1534">
        <f t="shared" si="17"/>
        <v>5340.81</v>
      </c>
      <c r="E1146" s="1535"/>
      <c r="F1146" s="1534">
        <v>5340.81</v>
      </c>
      <c r="G1146" s="1534">
        <v>5340.81</v>
      </c>
    </row>
    <row r="1147" spans="1:7" ht="30">
      <c r="A1147" s="1528">
        <v>43092</v>
      </c>
      <c r="B1147" s="1529" t="s">
        <v>9557</v>
      </c>
      <c r="C1147" s="1528" t="s">
        <v>2771</v>
      </c>
      <c r="D1147" s="1536">
        <f t="shared" si="17"/>
        <v>7121.08</v>
      </c>
      <c r="E1147" s="1535"/>
      <c r="F1147" s="1536">
        <v>7121.08</v>
      </c>
      <c r="G1147" s="1536">
        <v>7121.08</v>
      </c>
    </row>
    <row r="1148" spans="1:7" ht="30">
      <c r="A1148" s="1526">
        <v>43089</v>
      </c>
      <c r="B1148" s="1523" t="s">
        <v>9558</v>
      </c>
      <c r="C1148" s="1526" t="s">
        <v>2771</v>
      </c>
      <c r="D1148" s="1534">
        <f t="shared" si="17"/>
        <v>1241.05</v>
      </c>
      <c r="E1148" s="1535"/>
      <c r="F1148" s="1534">
        <v>1241.05</v>
      </c>
      <c r="G1148" s="1534">
        <v>1241.05</v>
      </c>
    </row>
    <row r="1149" spans="1:7" ht="30">
      <c r="A1149" s="1528">
        <v>43090</v>
      </c>
      <c r="B1149" s="1529" t="s">
        <v>9559</v>
      </c>
      <c r="C1149" s="1528" t="s">
        <v>2771</v>
      </c>
      <c r="D1149" s="1536">
        <f t="shared" si="17"/>
        <v>2738.87</v>
      </c>
      <c r="E1149" s="1535"/>
      <c r="F1149" s="1536">
        <v>2738.87</v>
      </c>
      <c r="G1149" s="1536">
        <v>2738.87</v>
      </c>
    </row>
    <row r="1150" spans="1:7">
      <c r="A1150" s="1526">
        <v>41967</v>
      </c>
      <c r="B1150" s="1523" t="s">
        <v>18905</v>
      </c>
      <c r="C1150" s="1526" t="s">
        <v>2776</v>
      </c>
      <c r="D1150" s="1534">
        <f t="shared" si="17"/>
        <v>14.61</v>
      </c>
      <c r="E1150" s="1535"/>
      <c r="F1150" s="1534">
        <v>14.61</v>
      </c>
      <c r="G1150" s="1534">
        <v>14.61</v>
      </c>
    </row>
    <row r="1151" spans="1:7">
      <c r="A1151" s="1528">
        <v>12760</v>
      </c>
      <c r="B1151" s="1529" t="s">
        <v>5173</v>
      </c>
      <c r="C1151" s="1528" t="s">
        <v>2773</v>
      </c>
      <c r="D1151" s="1536">
        <f t="shared" si="17"/>
        <v>1526.43</v>
      </c>
      <c r="E1151" s="1535"/>
      <c r="F1151" s="1536">
        <v>1526.43</v>
      </c>
      <c r="G1151" s="1536">
        <v>1526.43</v>
      </c>
    </row>
    <row r="1152" spans="1:7">
      <c r="A1152" s="1526">
        <v>12759</v>
      </c>
      <c r="B1152" s="1523" t="s">
        <v>5174</v>
      </c>
      <c r="C1152" s="1526" t="s">
        <v>2773</v>
      </c>
      <c r="D1152" s="1534">
        <f t="shared" si="17"/>
        <v>1017.61</v>
      </c>
      <c r="E1152" s="1535"/>
      <c r="F1152" s="1534">
        <v>1017.61</v>
      </c>
      <c r="G1152" s="1534">
        <v>1017.61</v>
      </c>
    </row>
    <row r="1153" spans="1:7" ht="30">
      <c r="A1153" s="1528">
        <v>43105</v>
      </c>
      <c r="B1153" s="1529" t="s">
        <v>9560</v>
      </c>
      <c r="C1153" s="1528" t="s">
        <v>2775</v>
      </c>
      <c r="D1153" s="1536">
        <f t="shared" si="17"/>
        <v>41.6</v>
      </c>
      <c r="E1153" s="1535"/>
      <c r="F1153" s="1536">
        <v>41.6</v>
      </c>
      <c r="G1153" s="1536">
        <v>41.6</v>
      </c>
    </row>
    <row r="1154" spans="1:7">
      <c r="A1154" s="1526">
        <v>40424</v>
      </c>
      <c r="B1154" s="1523" t="s">
        <v>5175</v>
      </c>
      <c r="C1154" s="1526" t="s">
        <v>2775</v>
      </c>
      <c r="D1154" s="1534">
        <f t="shared" si="17"/>
        <v>10.57</v>
      </c>
      <c r="E1154" s="1535"/>
      <c r="F1154" s="1534">
        <v>10.57</v>
      </c>
      <c r="G1154" s="1534">
        <v>10.57</v>
      </c>
    </row>
    <row r="1155" spans="1:7">
      <c r="A1155" s="1528">
        <v>1325</v>
      </c>
      <c r="B1155" s="1529" t="s">
        <v>5176</v>
      </c>
      <c r="C1155" s="1528" t="s">
        <v>2775</v>
      </c>
      <c r="D1155" s="1536">
        <f t="shared" ref="D1155:D1218" si="18">IF($I$2=$G$1,G1155,F1155)</f>
        <v>11.57</v>
      </c>
      <c r="E1155" s="1535"/>
      <c r="F1155" s="1536">
        <v>11.57</v>
      </c>
      <c r="G1155" s="1536">
        <v>11.57</v>
      </c>
    </row>
    <row r="1156" spans="1:7">
      <c r="A1156" s="1526">
        <v>1327</v>
      </c>
      <c r="B1156" s="1523" t="s">
        <v>5177</v>
      </c>
      <c r="C1156" s="1526" t="s">
        <v>2775</v>
      </c>
      <c r="D1156" s="1534">
        <f t="shared" si="18"/>
        <v>12.33</v>
      </c>
      <c r="E1156" s="1535"/>
      <c r="F1156" s="1534">
        <v>12.33</v>
      </c>
      <c r="G1156" s="1534">
        <v>12.33</v>
      </c>
    </row>
    <row r="1157" spans="1:7">
      <c r="A1157" s="1528">
        <v>1328</v>
      </c>
      <c r="B1157" s="1529" t="s">
        <v>5178</v>
      </c>
      <c r="C1157" s="1528" t="s">
        <v>2775</v>
      </c>
      <c r="D1157" s="1536">
        <f t="shared" si="18"/>
        <v>11.6</v>
      </c>
      <c r="E1157" s="1535"/>
      <c r="F1157" s="1536">
        <v>11.6</v>
      </c>
      <c r="G1157" s="1536">
        <v>11.6</v>
      </c>
    </row>
    <row r="1158" spans="1:7">
      <c r="A1158" s="1526">
        <v>1321</v>
      </c>
      <c r="B1158" s="1523" t="s">
        <v>5179</v>
      </c>
      <c r="C1158" s="1526" t="s">
        <v>2775</v>
      </c>
      <c r="D1158" s="1534">
        <f t="shared" si="18"/>
        <v>10.74</v>
      </c>
      <c r="E1158" s="1535"/>
      <c r="F1158" s="1534">
        <v>10.74</v>
      </c>
      <c r="G1158" s="1534">
        <v>10.74</v>
      </c>
    </row>
    <row r="1159" spans="1:7">
      <c r="A1159" s="1528">
        <v>1318</v>
      </c>
      <c r="B1159" s="1529" t="s">
        <v>5180</v>
      </c>
      <c r="C1159" s="1528" t="s">
        <v>2775</v>
      </c>
      <c r="D1159" s="1536">
        <f t="shared" si="18"/>
        <v>10.75</v>
      </c>
      <c r="E1159" s="1535"/>
      <c r="F1159" s="1536">
        <v>10.75</v>
      </c>
      <c r="G1159" s="1536">
        <v>10.75</v>
      </c>
    </row>
    <row r="1160" spans="1:7">
      <c r="A1160" s="1526">
        <v>1322</v>
      </c>
      <c r="B1160" s="1523" t="s">
        <v>5181</v>
      </c>
      <c r="C1160" s="1526" t="s">
        <v>2775</v>
      </c>
      <c r="D1160" s="1534">
        <f t="shared" si="18"/>
        <v>11.36</v>
      </c>
      <c r="E1160" s="1535"/>
      <c r="F1160" s="1534">
        <v>11.36</v>
      </c>
      <c r="G1160" s="1534">
        <v>11.36</v>
      </c>
    </row>
    <row r="1161" spans="1:7">
      <c r="A1161" s="1528">
        <v>1323</v>
      </c>
      <c r="B1161" s="1529" t="s">
        <v>5182</v>
      </c>
      <c r="C1161" s="1528" t="s">
        <v>2775</v>
      </c>
      <c r="D1161" s="1536">
        <f t="shared" si="18"/>
        <v>11.36</v>
      </c>
      <c r="E1161" s="1535"/>
      <c r="F1161" s="1536">
        <v>11.36</v>
      </c>
      <c r="G1161" s="1536">
        <v>11.36</v>
      </c>
    </row>
    <row r="1162" spans="1:7">
      <c r="A1162" s="1526">
        <v>1319</v>
      </c>
      <c r="B1162" s="1523" t="s">
        <v>5183</v>
      </c>
      <c r="C1162" s="1526" t="s">
        <v>2775</v>
      </c>
      <c r="D1162" s="1534">
        <f t="shared" si="18"/>
        <v>9.57</v>
      </c>
      <c r="E1162" s="1535"/>
      <c r="F1162" s="1534">
        <v>9.57</v>
      </c>
      <c r="G1162" s="1534">
        <v>9.57</v>
      </c>
    </row>
    <row r="1163" spans="1:7">
      <c r="A1163" s="1528">
        <v>11026</v>
      </c>
      <c r="B1163" s="1529" t="s">
        <v>5184</v>
      </c>
      <c r="C1163" s="1528" t="s">
        <v>2775</v>
      </c>
      <c r="D1163" s="1536">
        <f t="shared" si="18"/>
        <v>13.17</v>
      </c>
      <c r="E1163" s="1535"/>
      <c r="F1163" s="1536">
        <v>13.17</v>
      </c>
      <c r="G1163" s="1536">
        <v>13.17</v>
      </c>
    </row>
    <row r="1164" spans="1:7">
      <c r="A1164" s="1526">
        <v>11027</v>
      </c>
      <c r="B1164" s="1523" t="s">
        <v>5185</v>
      </c>
      <c r="C1164" s="1526" t="s">
        <v>2775</v>
      </c>
      <c r="D1164" s="1534">
        <f t="shared" si="18"/>
        <v>13.7</v>
      </c>
      <c r="E1164" s="1535"/>
      <c r="F1164" s="1534">
        <v>13.7</v>
      </c>
      <c r="G1164" s="1534">
        <v>13.7</v>
      </c>
    </row>
    <row r="1165" spans="1:7">
      <c r="A1165" s="1528">
        <v>11046</v>
      </c>
      <c r="B1165" s="1529" t="s">
        <v>5186</v>
      </c>
      <c r="C1165" s="1528" t="s">
        <v>2775</v>
      </c>
      <c r="D1165" s="1536">
        <f t="shared" si="18"/>
        <v>13.13</v>
      </c>
      <c r="E1165" s="1535"/>
      <c r="F1165" s="1536">
        <v>13.13</v>
      </c>
      <c r="G1165" s="1536">
        <v>13.13</v>
      </c>
    </row>
    <row r="1166" spans="1:7">
      <c r="A1166" s="1526">
        <v>11047</v>
      </c>
      <c r="B1166" s="1523" t="s">
        <v>5187</v>
      </c>
      <c r="C1166" s="1526" t="s">
        <v>2775</v>
      </c>
      <c r="D1166" s="1534">
        <f t="shared" si="18"/>
        <v>14.31</v>
      </c>
      <c r="E1166" s="1535"/>
      <c r="F1166" s="1534">
        <v>14.31</v>
      </c>
      <c r="G1166" s="1534">
        <v>14.31</v>
      </c>
    </row>
    <row r="1167" spans="1:7">
      <c r="A1167" s="1528">
        <v>43668</v>
      </c>
      <c r="B1167" s="1529" t="s">
        <v>5188</v>
      </c>
      <c r="C1167" s="1528" t="s">
        <v>2775</v>
      </c>
      <c r="D1167" s="1536">
        <f t="shared" si="18"/>
        <v>12.63</v>
      </c>
      <c r="E1167" s="1535"/>
      <c r="F1167" s="1536">
        <v>12.63</v>
      </c>
      <c r="G1167" s="1536">
        <v>12.63</v>
      </c>
    </row>
    <row r="1168" spans="1:7">
      <c r="A1168" s="1526">
        <v>11049</v>
      </c>
      <c r="B1168" s="1523" t="s">
        <v>5189</v>
      </c>
      <c r="C1168" s="1526" t="s">
        <v>2775</v>
      </c>
      <c r="D1168" s="1534">
        <f t="shared" si="18"/>
        <v>13.68</v>
      </c>
      <c r="E1168" s="1535"/>
      <c r="F1168" s="1534">
        <v>13.68</v>
      </c>
      <c r="G1168" s="1534">
        <v>13.68</v>
      </c>
    </row>
    <row r="1169" spans="1:7">
      <c r="A1169" s="1528">
        <v>43106</v>
      </c>
      <c r="B1169" s="1529" t="s">
        <v>9561</v>
      </c>
      <c r="C1169" s="1528" t="s">
        <v>2775</v>
      </c>
      <c r="D1169" s="1536">
        <f t="shared" si="18"/>
        <v>13.76</v>
      </c>
      <c r="E1169" s="1535"/>
      <c r="F1169" s="1536">
        <v>13.76</v>
      </c>
      <c r="G1169" s="1536">
        <v>13.76</v>
      </c>
    </row>
    <row r="1170" spans="1:7">
      <c r="A1170" s="1526">
        <v>11051</v>
      </c>
      <c r="B1170" s="1523" t="s">
        <v>5190</v>
      </c>
      <c r="C1170" s="1526" t="s">
        <v>2775</v>
      </c>
      <c r="D1170" s="1534">
        <f t="shared" si="18"/>
        <v>14.36</v>
      </c>
      <c r="E1170" s="1535"/>
      <c r="F1170" s="1534">
        <v>14.36</v>
      </c>
      <c r="G1170" s="1534">
        <v>14.36</v>
      </c>
    </row>
    <row r="1171" spans="1:7">
      <c r="A1171" s="1528">
        <v>11061</v>
      </c>
      <c r="B1171" s="1529" t="s">
        <v>5191</v>
      </c>
      <c r="C1171" s="1528" t="s">
        <v>2775</v>
      </c>
      <c r="D1171" s="1536">
        <f t="shared" si="18"/>
        <v>17.23</v>
      </c>
      <c r="E1171" s="1535"/>
      <c r="F1171" s="1536">
        <v>17.23</v>
      </c>
      <c r="G1171" s="1536">
        <v>17.23</v>
      </c>
    </row>
    <row r="1172" spans="1:7">
      <c r="A1172" s="1526">
        <v>43667</v>
      </c>
      <c r="B1172" s="1523" t="s">
        <v>5192</v>
      </c>
      <c r="C1172" s="1526" t="s">
        <v>2775</v>
      </c>
      <c r="D1172" s="1534">
        <f t="shared" si="18"/>
        <v>12.52</v>
      </c>
      <c r="E1172" s="1535"/>
      <c r="F1172" s="1534">
        <v>12.52</v>
      </c>
      <c r="G1172" s="1534">
        <v>12.52</v>
      </c>
    </row>
    <row r="1173" spans="1:7">
      <c r="A1173" s="1528">
        <v>1333</v>
      </c>
      <c r="B1173" s="1529" t="s">
        <v>5193</v>
      </c>
      <c r="C1173" s="1528" t="s">
        <v>2775</v>
      </c>
      <c r="D1173" s="1536">
        <f t="shared" si="18"/>
        <v>10.43</v>
      </c>
      <c r="E1173" s="1535"/>
      <c r="F1173" s="1536">
        <v>10.43</v>
      </c>
      <c r="G1173" s="1536">
        <v>10.43</v>
      </c>
    </row>
    <row r="1174" spans="1:7">
      <c r="A1174" s="1526">
        <v>1330</v>
      </c>
      <c r="B1174" s="1523" t="s">
        <v>5194</v>
      </c>
      <c r="C1174" s="1526" t="s">
        <v>2775</v>
      </c>
      <c r="D1174" s="1534">
        <f t="shared" si="18"/>
        <v>10.33</v>
      </c>
      <c r="E1174" s="1535"/>
      <c r="F1174" s="1534">
        <v>10.33</v>
      </c>
      <c r="G1174" s="1534">
        <v>10.33</v>
      </c>
    </row>
    <row r="1175" spans="1:7">
      <c r="A1175" s="1528">
        <v>10957</v>
      </c>
      <c r="B1175" s="1529" t="s">
        <v>5195</v>
      </c>
      <c r="C1175" s="1528" t="s">
        <v>2775</v>
      </c>
      <c r="D1175" s="1536">
        <f t="shared" si="18"/>
        <v>11.92</v>
      </c>
      <c r="E1175" s="1535"/>
      <c r="F1175" s="1536">
        <v>11.92</v>
      </c>
      <c r="G1175" s="1536">
        <v>11.92</v>
      </c>
    </row>
    <row r="1176" spans="1:7">
      <c r="A1176" s="1526">
        <v>1332</v>
      </c>
      <c r="B1176" s="1523" t="s">
        <v>5196</v>
      </c>
      <c r="C1176" s="1526" t="s">
        <v>2775</v>
      </c>
      <c r="D1176" s="1534">
        <f t="shared" si="18"/>
        <v>10.6</v>
      </c>
      <c r="E1176" s="1535"/>
      <c r="F1176" s="1534">
        <v>10.6</v>
      </c>
      <c r="G1176" s="1534">
        <v>10.6</v>
      </c>
    </row>
    <row r="1177" spans="1:7">
      <c r="A1177" s="1528">
        <v>1334</v>
      </c>
      <c r="B1177" s="1529" t="s">
        <v>5197</v>
      </c>
      <c r="C1177" s="1528" t="s">
        <v>2775</v>
      </c>
      <c r="D1177" s="1536">
        <f t="shared" si="18"/>
        <v>11.75</v>
      </c>
      <c r="E1177" s="1535"/>
      <c r="F1177" s="1536">
        <v>11.75</v>
      </c>
      <c r="G1177" s="1536">
        <v>11.75</v>
      </c>
    </row>
    <row r="1178" spans="1:7">
      <c r="A1178" s="1526">
        <v>1335</v>
      </c>
      <c r="B1178" s="1523" t="s">
        <v>5198</v>
      </c>
      <c r="C1178" s="1526" t="s">
        <v>2775</v>
      </c>
      <c r="D1178" s="1534">
        <f t="shared" si="18"/>
        <v>12.14</v>
      </c>
      <c r="E1178" s="1535"/>
      <c r="F1178" s="1534">
        <v>12.14</v>
      </c>
      <c r="G1178" s="1534">
        <v>12.14</v>
      </c>
    </row>
    <row r="1179" spans="1:7">
      <c r="A1179" s="1528">
        <v>40425</v>
      </c>
      <c r="B1179" s="1529" t="s">
        <v>5199</v>
      </c>
      <c r="C1179" s="1528" t="s">
        <v>2775</v>
      </c>
      <c r="D1179" s="1536">
        <f t="shared" si="18"/>
        <v>10.39</v>
      </c>
      <c r="E1179" s="1535"/>
      <c r="F1179" s="1536">
        <v>10.39</v>
      </c>
      <c r="G1179" s="1536">
        <v>10.39</v>
      </c>
    </row>
    <row r="1180" spans="1:7">
      <c r="A1180" s="1526">
        <v>1337</v>
      </c>
      <c r="B1180" s="1523" t="s">
        <v>5200</v>
      </c>
      <c r="C1180" s="1526" t="s">
        <v>2775</v>
      </c>
      <c r="D1180" s="1534">
        <f t="shared" si="18"/>
        <v>11.92</v>
      </c>
      <c r="E1180" s="1535"/>
      <c r="F1180" s="1534">
        <v>11.92</v>
      </c>
      <c r="G1180" s="1534">
        <v>11.92</v>
      </c>
    </row>
    <row r="1181" spans="1:7">
      <c r="A1181" s="1528">
        <v>1338</v>
      </c>
      <c r="B1181" s="1529" t="s">
        <v>5201</v>
      </c>
      <c r="C1181" s="1528" t="s">
        <v>2773</v>
      </c>
      <c r="D1181" s="1536">
        <f t="shared" si="18"/>
        <v>43.71</v>
      </c>
      <c r="E1181" s="1535"/>
      <c r="F1181" s="1536">
        <v>43.71</v>
      </c>
      <c r="G1181" s="1536">
        <v>43.71</v>
      </c>
    </row>
    <row r="1182" spans="1:7">
      <c r="A1182" s="1526">
        <v>1340</v>
      </c>
      <c r="B1182" s="1523" t="s">
        <v>5202</v>
      </c>
      <c r="C1182" s="1526" t="s">
        <v>2773</v>
      </c>
      <c r="D1182" s="1534">
        <f t="shared" si="18"/>
        <v>50.53</v>
      </c>
      <c r="E1182" s="1535"/>
      <c r="F1182" s="1534">
        <v>50.53</v>
      </c>
      <c r="G1182" s="1534">
        <v>50.53</v>
      </c>
    </row>
    <row r="1183" spans="1:7">
      <c r="A1183" s="1528">
        <v>1341</v>
      </c>
      <c r="B1183" s="1529" t="s">
        <v>5203</v>
      </c>
      <c r="C1183" s="1528" t="s">
        <v>2773</v>
      </c>
      <c r="D1183" s="1536">
        <f t="shared" si="18"/>
        <v>48.67</v>
      </c>
      <c r="E1183" s="1535"/>
      <c r="F1183" s="1536">
        <v>48.67</v>
      </c>
      <c r="G1183" s="1536">
        <v>48.67</v>
      </c>
    </row>
    <row r="1184" spans="1:7">
      <c r="A1184" s="1526">
        <v>34659</v>
      </c>
      <c r="B1184" s="1523" t="s">
        <v>5204</v>
      </c>
      <c r="C1184" s="1526" t="s">
        <v>2773</v>
      </c>
      <c r="D1184" s="1534">
        <f t="shared" si="18"/>
        <v>50.74</v>
      </c>
      <c r="E1184" s="1535"/>
      <c r="F1184" s="1534">
        <v>50.74</v>
      </c>
      <c r="G1184" s="1534">
        <v>50.74</v>
      </c>
    </row>
    <row r="1185" spans="1:7">
      <c r="A1185" s="1528">
        <v>34514</v>
      </c>
      <c r="B1185" s="1529" t="s">
        <v>5205</v>
      </c>
      <c r="C1185" s="1528" t="s">
        <v>2773</v>
      </c>
      <c r="D1185" s="1536">
        <f t="shared" si="18"/>
        <v>56.2</v>
      </c>
      <c r="E1185" s="1535"/>
      <c r="F1185" s="1536">
        <v>56.2</v>
      </c>
      <c r="G1185" s="1536">
        <v>56.2</v>
      </c>
    </row>
    <row r="1186" spans="1:7">
      <c r="A1186" s="1526">
        <v>34660</v>
      </c>
      <c r="B1186" s="1523" t="s">
        <v>5206</v>
      </c>
      <c r="C1186" s="1526" t="s">
        <v>2773</v>
      </c>
      <c r="D1186" s="1534">
        <f t="shared" si="18"/>
        <v>71.319999999999993</v>
      </c>
      <c r="E1186" s="1535"/>
      <c r="F1186" s="1534">
        <v>71.319999999999993</v>
      </c>
      <c r="G1186" s="1534">
        <v>71.319999999999993</v>
      </c>
    </row>
    <row r="1187" spans="1:7">
      <c r="A1187" s="1528">
        <v>34661</v>
      </c>
      <c r="B1187" s="1529" t="s">
        <v>5207</v>
      </c>
      <c r="C1187" s="1528" t="s">
        <v>2773</v>
      </c>
      <c r="D1187" s="1536">
        <f t="shared" si="18"/>
        <v>102.44</v>
      </c>
      <c r="E1187" s="1535"/>
      <c r="F1187" s="1536">
        <v>102.44</v>
      </c>
      <c r="G1187" s="1536">
        <v>102.44</v>
      </c>
    </row>
    <row r="1188" spans="1:7">
      <c r="A1188" s="1526">
        <v>34667</v>
      </c>
      <c r="B1188" s="1523" t="s">
        <v>5208</v>
      </c>
      <c r="C1188" s="1526" t="s">
        <v>2773</v>
      </c>
      <c r="D1188" s="1534">
        <f t="shared" si="18"/>
        <v>37.090000000000003</v>
      </c>
      <c r="E1188" s="1535"/>
      <c r="F1188" s="1534">
        <v>37.090000000000003</v>
      </c>
      <c r="G1188" s="1534">
        <v>37.090000000000003</v>
      </c>
    </row>
    <row r="1189" spans="1:7">
      <c r="A1189" s="1528">
        <v>34668</v>
      </c>
      <c r="B1189" s="1529" t="s">
        <v>5209</v>
      </c>
      <c r="C1189" s="1528" t="s">
        <v>2773</v>
      </c>
      <c r="D1189" s="1536">
        <f t="shared" si="18"/>
        <v>48.48</v>
      </c>
      <c r="E1189" s="1535"/>
      <c r="F1189" s="1536">
        <v>48.48</v>
      </c>
      <c r="G1189" s="1536">
        <v>48.48</v>
      </c>
    </row>
    <row r="1190" spans="1:7">
      <c r="A1190" s="1526">
        <v>34741</v>
      </c>
      <c r="B1190" s="1523" t="s">
        <v>5210</v>
      </c>
      <c r="C1190" s="1526" t="s">
        <v>2773</v>
      </c>
      <c r="D1190" s="1534">
        <f t="shared" si="18"/>
        <v>53.34</v>
      </c>
      <c r="E1190" s="1535"/>
      <c r="F1190" s="1534">
        <v>53.34</v>
      </c>
      <c r="G1190" s="1534">
        <v>53.34</v>
      </c>
    </row>
    <row r="1191" spans="1:7">
      <c r="A1191" s="1528">
        <v>34664</v>
      </c>
      <c r="B1191" s="1529" t="s">
        <v>5211</v>
      </c>
      <c r="C1191" s="1528" t="s">
        <v>2773</v>
      </c>
      <c r="D1191" s="1536">
        <f t="shared" si="18"/>
        <v>58.21</v>
      </c>
      <c r="E1191" s="1535"/>
      <c r="F1191" s="1536">
        <v>58.21</v>
      </c>
      <c r="G1191" s="1536">
        <v>58.21</v>
      </c>
    </row>
    <row r="1192" spans="1:7">
      <c r="A1192" s="1526">
        <v>34665</v>
      </c>
      <c r="B1192" s="1523" t="s">
        <v>5212</v>
      </c>
      <c r="C1192" s="1526" t="s">
        <v>2773</v>
      </c>
      <c r="D1192" s="1534">
        <f t="shared" si="18"/>
        <v>72.260000000000005</v>
      </c>
      <c r="E1192" s="1535"/>
      <c r="F1192" s="1534">
        <v>72.260000000000005</v>
      </c>
      <c r="G1192" s="1534">
        <v>72.260000000000005</v>
      </c>
    </row>
    <row r="1193" spans="1:7">
      <c r="A1193" s="1528">
        <v>34666</v>
      </c>
      <c r="B1193" s="1529" t="s">
        <v>5213</v>
      </c>
      <c r="C1193" s="1528" t="s">
        <v>2773</v>
      </c>
      <c r="D1193" s="1536">
        <f t="shared" si="18"/>
        <v>109.14</v>
      </c>
      <c r="E1193" s="1535"/>
      <c r="F1193" s="1536">
        <v>109.14</v>
      </c>
      <c r="G1193" s="1536">
        <v>109.14</v>
      </c>
    </row>
    <row r="1194" spans="1:7">
      <c r="A1194" s="1526">
        <v>34669</v>
      </c>
      <c r="B1194" s="1523" t="s">
        <v>5214</v>
      </c>
      <c r="C1194" s="1526" t="s">
        <v>2773</v>
      </c>
      <c r="D1194" s="1534">
        <f t="shared" si="18"/>
        <v>40.01</v>
      </c>
      <c r="E1194" s="1535"/>
      <c r="F1194" s="1534">
        <v>40.01</v>
      </c>
      <c r="G1194" s="1534">
        <v>40.01</v>
      </c>
    </row>
    <row r="1195" spans="1:7">
      <c r="A1195" s="1528">
        <v>34670</v>
      </c>
      <c r="B1195" s="1529" t="s">
        <v>5215</v>
      </c>
      <c r="C1195" s="1528" t="s">
        <v>2773</v>
      </c>
      <c r="D1195" s="1536">
        <f t="shared" si="18"/>
        <v>48.94</v>
      </c>
      <c r="E1195" s="1535"/>
      <c r="F1195" s="1536">
        <v>48.94</v>
      </c>
      <c r="G1195" s="1536">
        <v>48.94</v>
      </c>
    </row>
    <row r="1196" spans="1:7">
      <c r="A1196" s="1526">
        <v>34671</v>
      </c>
      <c r="B1196" s="1523" t="s">
        <v>5216</v>
      </c>
      <c r="C1196" s="1526" t="s">
        <v>2773</v>
      </c>
      <c r="D1196" s="1534">
        <f t="shared" si="18"/>
        <v>40.85</v>
      </c>
      <c r="E1196" s="1535"/>
      <c r="F1196" s="1534">
        <v>40.85</v>
      </c>
      <c r="G1196" s="1534">
        <v>40.85</v>
      </c>
    </row>
    <row r="1197" spans="1:7">
      <c r="A1197" s="1528">
        <v>34672</v>
      </c>
      <c r="B1197" s="1529" t="s">
        <v>5217</v>
      </c>
      <c r="C1197" s="1528" t="s">
        <v>2773</v>
      </c>
      <c r="D1197" s="1536">
        <f t="shared" si="18"/>
        <v>43.08</v>
      </c>
      <c r="E1197" s="1535"/>
      <c r="F1197" s="1536">
        <v>43.08</v>
      </c>
      <c r="G1197" s="1536">
        <v>43.08</v>
      </c>
    </row>
    <row r="1198" spans="1:7">
      <c r="A1198" s="1526">
        <v>34673</v>
      </c>
      <c r="B1198" s="1523" t="s">
        <v>5218</v>
      </c>
      <c r="C1198" s="1526" t="s">
        <v>2773</v>
      </c>
      <c r="D1198" s="1534">
        <f t="shared" si="18"/>
        <v>52.57</v>
      </c>
      <c r="E1198" s="1535"/>
      <c r="F1198" s="1534">
        <v>52.57</v>
      </c>
      <c r="G1198" s="1534">
        <v>52.57</v>
      </c>
    </row>
    <row r="1199" spans="1:7">
      <c r="A1199" s="1528">
        <v>34674</v>
      </c>
      <c r="B1199" s="1529" t="s">
        <v>5219</v>
      </c>
      <c r="C1199" s="1528" t="s">
        <v>2773</v>
      </c>
      <c r="D1199" s="1536">
        <f t="shared" si="18"/>
        <v>69.89</v>
      </c>
      <c r="E1199" s="1535"/>
      <c r="F1199" s="1536">
        <v>69.89</v>
      </c>
      <c r="G1199" s="1536">
        <v>69.89</v>
      </c>
    </row>
    <row r="1200" spans="1:7">
      <c r="A1200" s="1526">
        <v>34675</v>
      </c>
      <c r="B1200" s="1523" t="s">
        <v>5220</v>
      </c>
      <c r="C1200" s="1526" t="s">
        <v>2773</v>
      </c>
      <c r="D1200" s="1534">
        <f t="shared" si="18"/>
        <v>85.2</v>
      </c>
      <c r="E1200" s="1535"/>
      <c r="F1200" s="1534">
        <v>85.2</v>
      </c>
      <c r="G1200" s="1534">
        <v>85.2</v>
      </c>
    </row>
    <row r="1201" spans="1:7">
      <c r="A1201" s="1528">
        <v>34676</v>
      </c>
      <c r="B1201" s="1529" t="s">
        <v>5221</v>
      </c>
      <c r="C1201" s="1528" t="s">
        <v>2773</v>
      </c>
      <c r="D1201" s="1536">
        <f t="shared" si="18"/>
        <v>24.53</v>
      </c>
      <c r="E1201" s="1535"/>
      <c r="F1201" s="1536">
        <v>24.53</v>
      </c>
      <c r="G1201" s="1536">
        <v>24.53</v>
      </c>
    </row>
    <row r="1202" spans="1:7">
      <c r="A1202" s="1526">
        <v>34677</v>
      </c>
      <c r="B1202" s="1523" t="s">
        <v>5222</v>
      </c>
      <c r="C1202" s="1526" t="s">
        <v>2773</v>
      </c>
      <c r="D1202" s="1534">
        <f t="shared" si="18"/>
        <v>32.979999999999997</v>
      </c>
      <c r="E1202" s="1535"/>
      <c r="F1202" s="1534">
        <v>32.979999999999997</v>
      </c>
      <c r="G1202" s="1534">
        <v>32.979999999999997</v>
      </c>
    </row>
    <row r="1203" spans="1:7" ht="30">
      <c r="A1203" s="1528">
        <v>43126</v>
      </c>
      <c r="B1203" s="1529" t="s">
        <v>9562</v>
      </c>
      <c r="C1203" s="1528" t="s">
        <v>2773</v>
      </c>
      <c r="D1203" s="1536">
        <f t="shared" si="18"/>
        <v>118.18</v>
      </c>
      <c r="E1203" s="1535"/>
      <c r="F1203" s="1536">
        <v>118.18</v>
      </c>
      <c r="G1203" s="1536">
        <v>118.18</v>
      </c>
    </row>
    <row r="1204" spans="1:7" ht="30">
      <c r="A1204" s="1526">
        <v>43124</v>
      </c>
      <c r="B1204" s="1523" t="s">
        <v>9563</v>
      </c>
      <c r="C1204" s="1526" t="s">
        <v>2773</v>
      </c>
      <c r="D1204" s="1534">
        <f t="shared" si="18"/>
        <v>137.99</v>
      </c>
      <c r="E1204" s="1535"/>
      <c r="F1204" s="1534">
        <v>137.99</v>
      </c>
      <c r="G1204" s="1534">
        <v>137.99</v>
      </c>
    </row>
    <row r="1205" spans="1:7" ht="30">
      <c r="A1205" s="1528">
        <v>43125</v>
      </c>
      <c r="B1205" s="1529" t="s">
        <v>9564</v>
      </c>
      <c r="C1205" s="1528" t="s">
        <v>2773</v>
      </c>
      <c r="D1205" s="1536">
        <f t="shared" si="18"/>
        <v>178.95</v>
      </c>
      <c r="E1205" s="1535"/>
      <c r="F1205" s="1536">
        <v>178.95</v>
      </c>
      <c r="G1205" s="1536">
        <v>178.95</v>
      </c>
    </row>
    <row r="1206" spans="1:7" ht="30">
      <c r="A1206" s="1526">
        <v>40623</v>
      </c>
      <c r="B1206" s="1523" t="s">
        <v>5223</v>
      </c>
      <c r="C1206" s="1526" t="s">
        <v>2778</v>
      </c>
      <c r="D1206" s="1534">
        <f t="shared" si="18"/>
        <v>116.03</v>
      </c>
      <c r="E1206" s="1535"/>
      <c r="F1206" s="1534">
        <v>116.03</v>
      </c>
      <c r="G1206" s="1534">
        <v>116.03</v>
      </c>
    </row>
    <row r="1207" spans="1:7">
      <c r="A1207" s="1528">
        <v>43701</v>
      </c>
      <c r="B1207" s="1529" t="s">
        <v>9662</v>
      </c>
      <c r="C1207" s="1528" t="s">
        <v>2775</v>
      </c>
      <c r="D1207" s="1536">
        <f t="shared" si="18"/>
        <v>46.14</v>
      </c>
      <c r="E1207" s="1535"/>
      <c r="F1207" s="1536">
        <v>46.14</v>
      </c>
      <c r="G1207" s="1536">
        <v>46.14</v>
      </c>
    </row>
    <row r="1208" spans="1:7" ht="30">
      <c r="A1208" s="1526">
        <v>1345</v>
      </c>
      <c r="B1208" s="1523" t="s">
        <v>18906</v>
      </c>
      <c r="C1208" s="1526" t="s">
        <v>2773</v>
      </c>
      <c r="D1208" s="1534">
        <f t="shared" si="18"/>
        <v>96.07</v>
      </c>
      <c r="E1208" s="1535"/>
      <c r="F1208" s="1534">
        <v>96.07</v>
      </c>
      <c r="G1208" s="1534">
        <v>96.07</v>
      </c>
    </row>
    <row r="1209" spans="1:7" ht="30">
      <c r="A1209" s="1528">
        <v>1346</v>
      </c>
      <c r="B1209" s="1529" t="s">
        <v>18907</v>
      </c>
      <c r="C1209" s="1528" t="s">
        <v>2773</v>
      </c>
      <c r="D1209" s="1536">
        <f t="shared" si="18"/>
        <v>55.88</v>
      </c>
      <c r="E1209" s="1535"/>
      <c r="F1209" s="1536">
        <v>55.88</v>
      </c>
      <c r="G1209" s="1536">
        <v>55.88</v>
      </c>
    </row>
    <row r="1210" spans="1:7" ht="30">
      <c r="A1210" s="1526">
        <v>1347</v>
      </c>
      <c r="B1210" s="1523" t="s">
        <v>18908</v>
      </c>
      <c r="C1210" s="1526" t="s">
        <v>2773</v>
      </c>
      <c r="D1210" s="1534">
        <f t="shared" si="18"/>
        <v>69.239999999999995</v>
      </c>
      <c r="E1210" s="1535"/>
      <c r="F1210" s="1534">
        <v>69.239999999999995</v>
      </c>
      <c r="G1210" s="1534">
        <v>69.239999999999995</v>
      </c>
    </row>
    <row r="1211" spans="1:7" ht="30">
      <c r="A1211" s="1528">
        <v>43678</v>
      </c>
      <c r="B1211" s="1529" t="s">
        <v>18909</v>
      </c>
      <c r="C1211" s="1528" t="s">
        <v>2773</v>
      </c>
      <c r="D1211" s="1536">
        <f t="shared" si="18"/>
        <v>80.31</v>
      </c>
      <c r="E1211" s="1535"/>
      <c r="F1211" s="1536">
        <v>80.31</v>
      </c>
      <c r="G1211" s="1536">
        <v>80.31</v>
      </c>
    </row>
    <row r="1212" spans="1:7" ht="30">
      <c r="A1212" s="1526">
        <v>43680</v>
      </c>
      <c r="B1212" s="1523" t="s">
        <v>18910</v>
      </c>
      <c r="C1212" s="1526" t="s">
        <v>2773</v>
      </c>
      <c r="D1212" s="1534">
        <f t="shared" si="18"/>
        <v>115.7</v>
      </c>
      <c r="E1212" s="1535"/>
      <c r="F1212" s="1534">
        <v>115.7</v>
      </c>
      <c r="G1212" s="1534">
        <v>115.7</v>
      </c>
    </row>
    <row r="1213" spans="1:7" ht="30">
      <c r="A1213" s="1528">
        <v>43679</v>
      </c>
      <c r="B1213" s="1529" t="s">
        <v>18911</v>
      </c>
      <c r="C1213" s="1528" t="s">
        <v>2773</v>
      </c>
      <c r="D1213" s="1536">
        <f t="shared" si="18"/>
        <v>40.6</v>
      </c>
      <c r="E1213" s="1535"/>
      <c r="F1213" s="1536">
        <v>40.6</v>
      </c>
      <c r="G1213" s="1536">
        <v>40.6</v>
      </c>
    </row>
    <row r="1214" spans="1:7" ht="30">
      <c r="A1214" s="1526">
        <v>1355</v>
      </c>
      <c r="B1214" s="1523" t="s">
        <v>18912</v>
      </c>
      <c r="C1214" s="1526" t="s">
        <v>2773</v>
      </c>
      <c r="D1214" s="1534">
        <f t="shared" si="18"/>
        <v>46.21</v>
      </c>
      <c r="E1214" s="1535"/>
      <c r="F1214" s="1534">
        <v>46.21</v>
      </c>
      <c r="G1214" s="1534">
        <v>46.21</v>
      </c>
    </row>
    <row r="1215" spans="1:7" ht="30">
      <c r="A1215" s="1528">
        <v>1358</v>
      </c>
      <c r="B1215" s="1529" t="s">
        <v>18913</v>
      </c>
      <c r="C1215" s="1528" t="s">
        <v>2773</v>
      </c>
      <c r="D1215" s="1536">
        <f t="shared" si="18"/>
        <v>56.73</v>
      </c>
      <c r="E1215" s="1535"/>
      <c r="F1215" s="1536">
        <v>56.73</v>
      </c>
      <c r="G1215" s="1536">
        <v>56.73</v>
      </c>
    </row>
    <row r="1216" spans="1:7" ht="30">
      <c r="A1216" s="1526">
        <v>43681</v>
      </c>
      <c r="B1216" s="1523" t="s">
        <v>18914</v>
      </c>
      <c r="C1216" s="1526" t="s">
        <v>2773</v>
      </c>
      <c r="D1216" s="1534">
        <f t="shared" si="18"/>
        <v>35.74</v>
      </c>
      <c r="E1216" s="1535"/>
      <c r="F1216" s="1534">
        <v>35.74</v>
      </c>
      <c r="G1216" s="1534">
        <v>35.74</v>
      </c>
    </row>
    <row r="1217" spans="1:7" ht="30">
      <c r="A1217" s="1528">
        <v>43677</v>
      </c>
      <c r="B1217" s="1529" t="s">
        <v>18915</v>
      </c>
      <c r="C1217" s="1528" t="s">
        <v>2773</v>
      </c>
      <c r="D1217" s="1536">
        <f t="shared" si="18"/>
        <v>70.38</v>
      </c>
      <c r="E1217" s="1535"/>
      <c r="F1217" s="1536">
        <v>70.38</v>
      </c>
      <c r="G1217" s="1536">
        <v>70.38</v>
      </c>
    </row>
    <row r="1218" spans="1:7" ht="30">
      <c r="A1218" s="1526">
        <v>43682</v>
      </c>
      <c r="B1218" s="1523" t="s">
        <v>18916</v>
      </c>
      <c r="C1218" s="1526" t="s">
        <v>2773</v>
      </c>
      <c r="D1218" s="1534">
        <f t="shared" si="18"/>
        <v>21.57</v>
      </c>
      <c r="E1218" s="1535"/>
      <c r="F1218" s="1534">
        <v>21.57</v>
      </c>
      <c r="G1218" s="1534">
        <v>21.57</v>
      </c>
    </row>
    <row r="1219" spans="1:7" ht="30">
      <c r="A1219" s="1528">
        <v>12083</v>
      </c>
      <c r="B1219" s="1529" t="s">
        <v>5224</v>
      </c>
      <c r="C1219" s="1528" t="s">
        <v>2771</v>
      </c>
      <c r="D1219" s="1536">
        <f t="shared" ref="D1219:D1282" si="19">IF($I$2=$G$1,G1219,F1219)</f>
        <v>316.41000000000003</v>
      </c>
      <c r="E1219" s="1535"/>
      <c r="F1219" s="1536">
        <v>316.41000000000003</v>
      </c>
      <c r="G1219" s="1536">
        <v>316.41000000000003</v>
      </c>
    </row>
    <row r="1220" spans="1:7" ht="30">
      <c r="A1220" s="1526">
        <v>12081</v>
      </c>
      <c r="B1220" s="1523" t="s">
        <v>5225</v>
      </c>
      <c r="C1220" s="1526" t="s">
        <v>2771</v>
      </c>
      <c r="D1220" s="1534">
        <f t="shared" si="19"/>
        <v>107</v>
      </c>
      <c r="E1220" s="1535"/>
      <c r="F1220" s="1534">
        <v>107</v>
      </c>
      <c r="G1220" s="1534">
        <v>107</v>
      </c>
    </row>
    <row r="1221" spans="1:7" ht="30">
      <c r="A1221" s="1528">
        <v>12082</v>
      </c>
      <c r="B1221" s="1529" t="s">
        <v>5226</v>
      </c>
      <c r="C1221" s="1528" t="s">
        <v>2771</v>
      </c>
      <c r="D1221" s="1536">
        <f t="shared" si="19"/>
        <v>168.16</v>
      </c>
      <c r="E1221" s="1535"/>
      <c r="F1221" s="1536">
        <v>168.16</v>
      </c>
      <c r="G1221" s="1536">
        <v>168.16</v>
      </c>
    </row>
    <row r="1222" spans="1:7" ht="30">
      <c r="A1222" s="1526">
        <v>13354</v>
      </c>
      <c r="B1222" s="1523" t="s">
        <v>5227</v>
      </c>
      <c r="C1222" s="1526" t="s">
        <v>2771</v>
      </c>
      <c r="D1222" s="1534">
        <f t="shared" si="19"/>
        <v>251.15</v>
      </c>
      <c r="E1222" s="1535"/>
      <c r="F1222" s="1534">
        <v>251.15</v>
      </c>
      <c r="G1222" s="1534">
        <v>251.15</v>
      </c>
    </row>
    <row r="1223" spans="1:7" ht="30">
      <c r="A1223" s="1528">
        <v>14057</v>
      </c>
      <c r="B1223" s="1529" t="s">
        <v>5228</v>
      </c>
      <c r="C1223" s="1528" t="s">
        <v>2771</v>
      </c>
      <c r="D1223" s="1536">
        <f t="shared" si="19"/>
        <v>140.22</v>
      </c>
      <c r="E1223" s="1535"/>
      <c r="F1223" s="1536">
        <v>140.22</v>
      </c>
      <c r="G1223" s="1536">
        <v>140.22</v>
      </c>
    </row>
    <row r="1224" spans="1:7" ht="30">
      <c r="A1224" s="1526">
        <v>14058</v>
      </c>
      <c r="B1224" s="1523" t="s">
        <v>5229</v>
      </c>
      <c r="C1224" s="1526" t="s">
        <v>2771</v>
      </c>
      <c r="D1224" s="1534">
        <f t="shared" si="19"/>
        <v>221.2</v>
      </c>
      <c r="E1224" s="1535"/>
      <c r="F1224" s="1534">
        <v>221.2</v>
      </c>
      <c r="G1224" s="1534">
        <v>221.2</v>
      </c>
    </row>
    <row r="1225" spans="1:7" ht="30">
      <c r="A1225" s="1528">
        <v>20971</v>
      </c>
      <c r="B1225" s="1529" t="s">
        <v>5230</v>
      </c>
      <c r="C1225" s="1528" t="s">
        <v>2771</v>
      </c>
      <c r="D1225" s="1536">
        <f t="shared" si="19"/>
        <v>14.66</v>
      </c>
      <c r="E1225" s="1535"/>
      <c r="F1225" s="1536">
        <v>14.66</v>
      </c>
      <c r="G1225" s="1536">
        <v>14.66</v>
      </c>
    </row>
    <row r="1226" spans="1:7" ht="30">
      <c r="A1226" s="1526">
        <v>5047</v>
      </c>
      <c r="B1226" s="1523" t="s">
        <v>5231</v>
      </c>
      <c r="C1226" s="1526" t="s">
        <v>2771</v>
      </c>
      <c r="D1226" s="1534">
        <f t="shared" si="19"/>
        <v>150.69999999999999</v>
      </c>
      <c r="E1226" s="1535"/>
      <c r="F1226" s="1534">
        <v>150.69999999999999</v>
      </c>
      <c r="G1226" s="1534">
        <v>150.69999999999999</v>
      </c>
    </row>
    <row r="1227" spans="1:7" ht="30">
      <c r="A1227" s="1528">
        <v>13369</v>
      </c>
      <c r="B1227" s="1529" t="s">
        <v>5232</v>
      </c>
      <c r="C1227" s="1528" t="s">
        <v>2771</v>
      </c>
      <c r="D1227" s="1536">
        <f t="shared" si="19"/>
        <v>163.47</v>
      </c>
      <c r="E1227" s="1535"/>
      <c r="F1227" s="1536">
        <v>163.47</v>
      </c>
      <c r="G1227" s="1536">
        <v>163.47</v>
      </c>
    </row>
    <row r="1228" spans="1:7" ht="30">
      <c r="A1228" s="1526">
        <v>13370</v>
      </c>
      <c r="B1228" s="1523" t="s">
        <v>5233</v>
      </c>
      <c r="C1228" s="1526" t="s">
        <v>2771</v>
      </c>
      <c r="D1228" s="1534">
        <f t="shared" si="19"/>
        <v>226.61</v>
      </c>
      <c r="E1228" s="1535"/>
      <c r="F1228" s="1534">
        <v>226.61</v>
      </c>
      <c r="G1228" s="1534">
        <v>226.61</v>
      </c>
    </row>
    <row r="1229" spans="1:7">
      <c r="A1229" s="1528">
        <v>13279</v>
      </c>
      <c r="B1229" s="1529" t="s">
        <v>5234</v>
      </c>
      <c r="C1229" s="1528" t="s">
        <v>2775</v>
      </c>
      <c r="D1229" s="1536">
        <f t="shared" si="19"/>
        <v>21.52</v>
      </c>
      <c r="E1229" s="1535"/>
      <c r="F1229" s="1536">
        <v>21.52</v>
      </c>
      <c r="G1229" s="1536">
        <v>21.52</v>
      </c>
    </row>
    <row r="1230" spans="1:7">
      <c r="A1230" s="1526">
        <v>11977</v>
      </c>
      <c r="B1230" s="1523" t="s">
        <v>5235</v>
      </c>
      <c r="C1230" s="1526" t="s">
        <v>2771</v>
      </c>
      <c r="D1230" s="1534">
        <f t="shared" si="19"/>
        <v>11.15</v>
      </c>
      <c r="E1230" s="1535"/>
      <c r="F1230" s="1534">
        <v>11.15</v>
      </c>
      <c r="G1230" s="1534">
        <v>11.15</v>
      </c>
    </row>
    <row r="1231" spans="1:7">
      <c r="A1231" s="1528">
        <v>11975</v>
      </c>
      <c r="B1231" s="1529" t="s">
        <v>5236</v>
      </c>
      <c r="C1231" s="1528" t="s">
        <v>2771</v>
      </c>
      <c r="D1231" s="1536">
        <f t="shared" si="19"/>
        <v>24.43</v>
      </c>
      <c r="E1231" s="1535"/>
      <c r="F1231" s="1536">
        <v>24.43</v>
      </c>
      <c r="G1231" s="1536">
        <v>24.43</v>
      </c>
    </row>
    <row r="1232" spans="1:7">
      <c r="A1232" s="1526">
        <v>39746</v>
      </c>
      <c r="B1232" s="1523" t="s">
        <v>5237</v>
      </c>
      <c r="C1232" s="1526" t="s">
        <v>2771</v>
      </c>
      <c r="D1232" s="1534">
        <f t="shared" si="19"/>
        <v>271.89999999999998</v>
      </c>
      <c r="E1232" s="1535"/>
      <c r="F1232" s="1534">
        <v>271.89999999999998</v>
      </c>
      <c r="G1232" s="1534">
        <v>271.89999999999998</v>
      </c>
    </row>
    <row r="1233" spans="1:7">
      <c r="A1233" s="1528">
        <v>11976</v>
      </c>
      <c r="B1233" s="1529" t="s">
        <v>5238</v>
      </c>
      <c r="C1233" s="1528" t="s">
        <v>2771</v>
      </c>
      <c r="D1233" s="1536">
        <f t="shared" si="19"/>
        <v>1.25</v>
      </c>
      <c r="E1233" s="1535"/>
      <c r="F1233" s="1536">
        <v>1.25</v>
      </c>
      <c r="G1233" s="1536">
        <v>1.25</v>
      </c>
    </row>
    <row r="1234" spans="1:7">
      <c r="A1234" s="1526">
        <v>1368</v>
      </c>
      <c r="B1234" s="1523" t="s">
        <v>5239</v>
      </c>
      <c r="C1234" s="1526" t="s">
        <v>2771</v>
      </c>
      <c r="D1234" s="1534">
        <f t="shared" si="19"/>
        <v>72.45</v>
      </c>
      <c r="E1234" s="1535"/>
      <c r="F1234" s="1534">
        <v>72.45</v>
      </c>
      <c r="G1234" s="1534">
        <v>72.45</v>
      </c>
    </row>
    <row r="1235" spans="1:7">
      <c r="A1235" s="1528">
        <v>1367</v>
      </c>
      <c r="B1235" s="1529" t="s">
        <v>5240</v>
      </c>
      <c r="C1235" s="1528" t="s">
        <v>2771</v>
      </c>
      <c r="D1235" s="1536">
        <f t="shared" si="19"/>
        <v>234.35</v>
      </c>
      <c r="E1235" s="1535"/>
      <c r="F1235" s="1536">
        <v>234.35</v>
      </c>
      <c r="G1235" s="1536">
        <v>234.35</v>
      </c>
    </row>
    <row r="1236" spans="1:7">
      <c r="A1236" s="1526">
        <v>41899</v>
      </c>
      <c r="B1236" s="1523" t="s">
        <v>5241</v>
      </c>
      <c r="C1236" s="1526" t="s">
        <v>2781</v>
      </c>
      <c r="D1236" s="1534">
        <f t="shared" si="19"/>
        <v>4999.08</v>
      </c>
      <c r="E1236" s="1535"/>
      <c r="F1236" s="1534">
        <v>4999.08</v>
      </c>
      <c r="G1236" s="1534">
        <v>4999.08</v>
      </c>
    </row>
    <row r="1237" spans="1:7">
      <c r="A1237" s="1528">
        <v>1380</v>
      </c>
      <c r="B1237" s="1529" t="s">
        <v>5242</v>
      </c>
      <c r="C1237" s="1528" t="s">
        <v>2775</v>
      </c>
      <c r="D1237" s="1536">
        <f t="shared" si="19"/>
        <v>2.17</v>
      </c>
      <c r="E1237" s="1535"/>
      <c r="F1237" s="1536">
        <v>2.17</v>
      </c>
      <c r="G1237" s="1536">
        <v>2.17</v>
      </c>
    </row>
    <row r="1238" spans="1:7">
      <c r="A1238" s="1526">
        <v>1375</v>
      </c>
      <c r="B1238" s="1523" t="s">
        <v>5243</v>
      </c>
      <c r="C1238" s="1526" t="s">
        <v>2775</v>
      </c>
      <c r="D1238" s="1534">
        <f t="shared" si="19"/>
        <v>12.86</v>
      </c>
      <c r="E1238" s="1535"/>
      <c r="F1238" s="1534">
        <v>12.86</v>
      </c>
      <c r="G1238" s="1534">
        <v>12.86</v>
      </c>
    </row>
    <row r="1239" spans="1:7">
      <c r="A1239" s="1528">
        <v>1379</v>
      </c>
      <c r="B1239" s="1529" t="s">
        <v>3767</v>
      </c>
      <c r="C1239" s="1528" t="s">
        <v>2775</v>
      </c>
      <c r="D1239" s="1536">
        <f t="shared" si="19"/>
        <v>0.69</v>
      </c>
      <c r="E1239" s="1535"/>
      <c r="F1239" s="1536">
        <v>0.69</v>
      </c>
      <c r="G1239" s="1536">
        <v>0.69</v>
      </c>
    </row>
    <row r="1240" spans="1:7">
      <c r="A1240" s="1526">
        <v>13284</v>
      </c>
      <c r="B1240" s="1523" t="s">
        <v>17997</v>
      </c>
      <c r="C1240" s="1526" t="s">
        <v>2775</v>
      </c>
      <c r="D1240" s="1534">
        <f t="shared" si="19"/>
        <v>0.69</v>
      </c>
      <c r="E1240" s="1535"/>
      <c r="F1240" s="1534">
        <v>0.69</v>
      </c>
      <c r="G1240" s="1534">
        <v>0.69</v>
      </c>
    </row>
    <row r="1241" spans="1:7">
      <c r="A1241" s="1528">
        <v>44528</v>
      </c>
      <c r="B1241" s="1529" t="s">
        <v>18917</v>
      </c>
      <c r="C1241" s="1528" t="s">
        <v>2775</v>
      </c>
      <c r="D1241" s="1536">
        <f t="shared" si="19"/>
        <v>2.6</v>
      </c>
      <c r="E1241" s="1535"/>
      <c r="F1241" s="1536">
        <v>2.6</v>
      </c>
      <c r="G1241" s="1536">
        <v>2.6</v>
      </c>
    </row>
    <row r="1242" spans="1:7">
      <c r="A1242" s="1526">
        <v>34753</v>
      </c>
      <c r="B1242" s="1523" t="s">
        <v>5244</v>
      </c>
      <c r="C1242" s="1526" t="s">
        <v>2775</v>
      </c>
      <c r="D1242" s="1534">
        <f t="shared" si="19"/>
        <v>0.75</v>
      </c>
      <c r="E1242" s="1535"/>
      <c r="F1242" s="1534">
        <v>0.75</v>
      </c>
      <c r="G1242" s="1534">
        <v>0.75</v>
      </c>
    </row>
    <row r="1243" spans="1:7">
      <c r="A1243" s="1528">
        <v>420</v>
      </c>
      <c r="B1243" s="1529" t="s">
        <v>5245</v>
      </c>
      <c r="C1243" s="1528" t="s">
        <v>2771</v>
      </c>
      <c r="D1243" s="1536">
        <f t="shared" si="19"/>
        <v>39.869999999999997</v>
      </c>
      <c r="E1243" s="1535"/>
      <c r="F1243" s="1536">
        <v>39.869999999999997</v>
      </c>
      <c r="G1243" s="1536">
        <v>39.869999999999997</v>
      </c>
    </row>
    <row r="1244" spans="1:7" ht="30">
      <c r="A1244" s="1526">
        <v>12327</v>
      </c>
      <c r="B1244" s="1523" t="s">
        <v>5246</v>
      </c>
      <c r="C1244" s="1526" t="s">
        <v>2771</v>
      </c>
      <c r="D1244" s="1534">
        <f t="shared" si="19"/>
        <v>47.5</v>
      </c>
      <c r="E1244" s="1535"/>
      <c r="F1244" s="1534">
        <v>47.5</v>
      </c>
      <c r="G1244" s="1534">
        <v>47.5</v>
      </c>
    </row>
    <row r="1245" spans="1:7">
      <c r="A1245" s="1528">
        <v>36148</v>
      </c>
      <c r="B1245" s="1529" t="s">
        <v>5247</v>
      </c>
      <c r="C1245" s="1528" t="s">
        <v>2771</v>
      </c>
      <c r="D1245" s="1536">
        <f t="shared" si="19"/>
        <v>76.75</v>
      </c>
      <c r="E1245" s="1535"/>
      <c r="F1245" s="1536">
        <v>76.75</v>
      </c>
      <c r="G1245" s="1536">
        <v>76.75</v>
      </c>
    </row>
    <row r="1246" spans="1:7">
      <c r="A1246" s="1526">
        <v>12329</v>
      </c>
      <c r="B1246" s="1523" t="s">
        <v>5248</v>
      </c>
      <c r="C1246" s="1526" t="s">
        <v>2775</v>
      </c>
      <c r="D1246" s="1534">
        <f t="shared" si="19"/>
        <v>128.41</v>
      </c>
      <c r="E1246" s="1535"/>
      <c r="F1246" s="1534">
        <v>128.41</v>
      </c>
      <c r="G1246" s="1534">
        <v>128.41</v>
      </c>
    </row>
    <row r="1247" spans="1:7">
      <c r="A1247" s="1528">
        <v>1339</v>
      </c>
      <c r="B1247" s="1529" t="s">
        <v>5249</v>
      </c>
      <c r="C1247" s="1528" t="s">
        <v>2775</v>
      </c>
      <c r="D1247" s="1536">
        <f t="shared" si="19"/>
        <v>43.82</v>
      </c>
      <c r="E1247" s="1535"/>
      <c r="F1247" s="1536">
        <v>43.82</v>
      </c>
      <c r="G1247" s="1536">
        <v>43.82</v>
      </c>
    </row>
    <row r="1248" spans="1:7">
      <c r="A1248" s="1526">
        <v>44396</v>
      </c>
      <c r="B1248" s="1523" t="s">
        <v>5250</v>
      </c>
      <c r="C1248" s="1526" t="s">
        <v>2775</v>
      </c>
      <c r="D1248" s="1534">
        <f t="shared" si="19"/>
        <v>16.66</v>
      </c>
      <c r="E1248" s="1535"/>
      <c r="F1248" s="1534">
        <v>16.66</v>
      </c>
      <c r="G1248" s="1534">
        <v>16.66</v>
      </c>
    </row>
    <row r="1249" spans="1:7">
      <c r="A1249" s="1528">
        <v>44327</v>
      </c>
      <c r="B1249" s="1529" t="s">
        <v>18918</v>
      </c>
      <c r="C1249" s="1528" t="s">
        <v>2776</v>
      </c>
      <c r="D1249" s="1536">
        <f t="shared" si="19"/>
        <v>56.68</v>
      </c>
      <c r="E1249" s="1535"/>
      <c r="F1249" s="1536">
        <v>56.68</v>
      </c>
      <c r="G1249" s="1536">
        <v>56.68</v>
      </c>
    </row>
    <row r="1250" spans="1:7">
      <c r="A1250" s="1526">
        <v>37418</v>
      </c>
      <c r="B1250" s="1523" t="s">
        <v>5251</v>
      </c>
      <c r="C1250" s="1526" t="s">
        <v>2771</v>
      </c>
      <c r="D1250" s="1534">
        <f t="shared" si="19"/>
        <v>19.899999999999999</v>
      </c>
      <c r="E1250" s="1535"/>
      <c r="F1250" s="1534">
        <v>19.899999999999999</v>
      </c>
      <c r="G1250" s="1534">
        <v>19.899999999999999</v>
      </c>
    </row>
    <row r="1251" spans="1:7">
      <c r="A1251" s="1528">
        <v>37419</v>
      </c>
      <c r="B1251" s="1529" t="s">
        <v>5252</v>
      </c>
      <c r="C1251" s="1528" t="s">
        <v>2771</v>
      </c>
      <c r="D1251" s="1536">
        <f t="shared" si="19"/>
        <v>20.43</v>
      </c>
      <c r="E1251" s="1535"/>
      <c r="F1251" s="1536">
        <v>20.43</v>
      </c>
      <c r="G1251" s="1536">
        <v>20.43</v>
      </c>
    </row>
    <row r="1252" spans="1:7">
      <c r="A1252" s="1526">
        <v>1427</v>
      </c>
      <c r="B1252" s="1523" t="s">
        <v>5253</v>
      </c>
      <c r="C1252" s="1526" t="s">
        <v>2771</v>
      </c>
      <c r="D1252" s="1534">
        <f t="shared" si="19"/>
        <v>25.93</v>
      </c>
      <c r="E1252" s="1535"/>
      <c r="F1252" s="1534">
        <v>25.93</v>
      </c>
      <c r="G1252" s="1534">
        <v>25.93</v>
      </c>
    </row>
    <row r="1253" spans="1:7">
      <c r="A1253" s="1528">
        <v>1402</v>
      </c>
      <c r="B1253" s="1529" t="s">
        <v>5254</v>
      </c>
      <c r="C1253" s="1528" t="s">
        <v>2771</v>
      </c>
      <c r="D1253" s="1536">
        <f t="shared" si="19"/>
        <v>8.9700000000000006</v>
      </c>
      <c r="E1253" s="1535"/>
      <c r="F1253" s="1536">
        <v>8.9700000000000006</v>
      </c>
      <c r="G1253" s="1536">
        <v>8.9700000000000006</v>
      </c>
    </row>
    <row r="1254" spans="1:7">
      <c r="A1254" s="1526">
        <v>1420</v>
      </c>
      <c r="B1254" s="1523" t="s">
        <v>5255</v>
      </c>
      <c r="C1254" s="1526" t="s">
        <v>2771</v>
      </c>
      <c r="D1254" s="1534">
        <f t="shared" si="19"/>
        <v>11.54</v>
      </c>
      <c r="E1254" s="1535"/>
      <c r="F1254" s="1534">
        <v>11.54</v>
      </c>
      <c r="G1254" s="1534">
        <v>11.54</v>
      </c>
    </row>
    <row r="1255" spans="1:7">
      <c r="A1255" s="1528">
        <v>1419</v>
      </c>
      <c r="B1255" s="1529" t="s">
        <v>5256</v>
      </c>
      <c r="C1255" s="1528" t="s">
        <v>2771</v>
      </c>
      <c r="D1255" s="1536">
        <f t="shared" si="19"/>
        <v>13.94</v>
      </c>
      <c r="E1255" s="1535"/>
      <c r="F1255" s="1536">
        <v>13.94</v>
      </c>
      <c r="G1255" s="1536">
        <v>13.94</v>
      </c>
    </row>
    <row r="1256" spans="1:7">
      <c r="A1256" s="1526">
        <v>1414</v>
      </c>
      <c r="B1256" s="1523" t="s">
        <v>5257</v>
      </c>
      <c r="C1256" s="1526" t="s">
        <v>2771</v>
      </c>
      <c r="D1256" s="1534">
        <f t="shared" si="19"/>
        <v>13.64</v>
      </c>
      <c r="E1256" s="1535"/>
      <c r="F1256" s="1534">
        <v>13.64</v>
      </c>
      <c r="G1256" s="1534">
        <v>13.64</v>
      </c>
    </row>
    <row r="1257" spans="1:7">
      <c r="A1257" s="1528">
        <v>1413</v>
      </c>
      <c r="B1257" s="1529" t="s">
        <v>5258</v>
      </c>
      <c r="C1257" s="1528" t="s">
        <v>2771</v>
      </c>
      <c r="D1257" s="1536">
        <f t="shared" si="19"/>
        <v>20.14</v>
      </c>
      <c r="E1257" s="1535"/>
      <c r="F1257" s="1536">
        <v>20.14</v>
      </c>
      <c r="G1257" s="1536">
        <v>20.14</v>
      </c>
    </row>
    <row r="1258" spans="1:7">
      <c r="A1258" s="1526">
        <v>1412</v>
      </c>
      <c r="B1258" s="1523" t="s">
        <v>5259</v>
      </c>
      <c r="C1258" s="1526" t="s">
        <v>2771</v>
      </c>
      <c r="D1258" s="1534">
        <f t="shared" si="19"/>
        <v>17.07</v>
      </c>
      <c r="E1258" s="1535"/>
      <c r="F1258" s="1534">
        <v>17.07</v>
      </c>
      <c r="G1258" s="1534">
        <v>17.07</v>
      </c>
    </row>
    <row r="1259" spans="1:7" ht="30">
      <c r="A1259" s="1528">
        <v>1411</v>
      </c>
      <c r="B1259" s="1529" t="s">
        <v>5260</v>
      </c>
      <c r="C1259" s="1528" t="s">
        <v>2771</v>
      </c>
      <c r="D1259" s="1536">
        <f t="shared" si="19"/>
        <v>31.05</v>
      </c>
      <c r="E1259" s="1535"/>
      <c r="F1259" s="1536">
        <v>31.05</v>
      </c>
      <c r="G1259" s="1536">
        <v>31.05</v>
      </c>
    </row>
    <row r="1260" spans="1:7" ht="30">
      <c r="A1260" s="1526">
        <v>1406</v>
      </c>
      <c r="B1260" s="1523" t="s">
        <v>5261</v>
      </c>
      <c r="C1260" s="1526" t="s">
        <v>2771</v>
      </c>
      <c r="D1260" s="1534">
        <f t="shared" si="19"/>
        <v>20.59</v>
      </c>
      <c r="E1260" s="1535"/>
      <c r="F1260" s="1534">
        <v>20.59</v>
      </c>
      <c r="G1260" s="1534">
        <v>20.59</v>
      </c>
    </row>
    <row r="1261" spans="1:7" ht="30">
      <c r="A1261" s="1528">
        <v>1407</v>
      </c>
      <c r="B1261" s="1529" t="s">
        <v>5262</v>
      </c>
      <c r="C1261" s="1528" t="s">
        <v>2771</v>
      </c>
      <c r="D1261" s="1536">
        <f t="shared" si="19"/>
        <v>25.68</v>
      </c>
      <c r="E1261" s="1535"/>
      <c r="F1261" s="1536">
        <v>25.68</v>
      </c>
      <c r="G1261" s="1536">
        <v>25.68</v>
      </c>
    </row>
    <row r="1262" spans="1:7" ht="30">
      <c r="A1262" s="1526">
        <v>1404</v>
      </c>
      <c r="B1262" s="1523" t="s">
        <v>5263</v>
      </c>
      <c r="C1262" s="1526" t="s">
        <v>2771</v>
      </c>
      <c r="D1262" s="1534">
        <f t="shared" si="19"/>
        <v>27.3</v>
      </c>
      <c r="E1262" s="1535"/>
      <c r="F1262" s="1534">
        <v>27.3</v>
      </c>
      <c r="G1262" s="1534">
        <v>27.3</v>
      </c>
    </row>
    <row r="1263" spans="1:7" ht="45">
      <c r="A1263" s="1528">
        <v>11281</v>
      </c>
      <c r="B1263" s="1529" t="s">
        <v>5264</v>
      </c>
      <c r="C1263" s="1528" t="s">
        <v>2771</v>
      </c>
      <c r="D1263" s="1536">
        <f t="shared" si="19"/>
        <v>10900</v>
      </c>
      <c r="E1263" s="1535"/>
      <c r="F1263" s="1536">
        <v>10900</v>
      </c>
      <c r="G1263" s="1536">
        <v>10900</v>
      </c>
    </row>
    <row r="1264" spans="1:7" ht="45">
      <c r="A1264" s="1526">
        <v>1442</v>
      </c>
      <c r="B1264" s="1523" t="s">
        <v>8755</v>
      </c>
      <c r="C1264" s="1526" t="s">
        <v>2771</v>
      </c>
      <c r="D1264" s="1534">
        <f t="shared" si="19"/>
        <v>9150.4699999999993</v>
      </c>
      <c r="E1264" s="1535"/>
      <c r="F1264" s="1534">
        <v>9150.4699999999993</v>
      </c>
      <c r="G1264" s="1534">
        <v>9150.4699999999993</v>
      </c>
    </row>
    <row r="1265" spans="1:7" ht="45">
      <c r="A1265" s="1528">
        <v>13457</v>
      </c>
      <c r="B1265" s="1529" t="s">
        <v>8756</v>
      </c>
      <c r="C1265" s="1528" t="s">
        <v>2771</v>
      </c>
      <c r="D1265" s="1536">
        <f t="shared" si="19"/>
        <v>7898.54</v>
      </c>
      <c r="E1265" s="1535"/>
      <c r="F1265" s="1536">
        <v>7898.54</v>
      </c>
      <c r="G1265" s="1536">
        <v>7898.54</v>
      </c>
    </row>
    <row r="1266" spans="1:7" ht="45">
      <c r="A1266" s="1526">
        <v>40699</v>
      </c>
      <c r="B1266" s="1523" t="s">
        <v>5265</v>
      </c>
      <c r="C1266" s="1526" t="s">
        <v>2771</v>
      </c>
      <c r="D1266" s="1534">
        <f t="shared" si="19"/>
        <v>6105.88</v>
      </c>
      <c r="E1266" s="1535"/>
      <c r="F1266" s="1534">
        <v>6105.88</v>
      </c>
      <c r="G1266" s="1534">
        <v>6105.88</v>
      </c>
    </row>
    <row r="1267" spans="1:7" ht="45">
      <c r="A1267" s="1528">
        <v>40701</v>
      </c>
      <c r="B1267" s="1529" t="s">
        <v>5266</v>
      </c>
      <c r="C1267" s="1528" t="s">
        <v>2771</v>
      </c>
      <c r="D1267" s="1536">
        <f t="shared" si="19"/>
        <v>107960.3</v>
      </c>
      <c r="E1267" s="1535"/>
      <c r="F1267" s="1536">
        <v>107960.3</v>
      </c>
      <c r="G1267" s="1536">
        <v>107960.3</v>
      </c>
    </row>
    <row r="1268" spans="1:7" ht="45">
      <c r="A1268" s="1526">
        <v>40700</v>
      </c>
      <c r="B1268" s="1523" t="s">
        <v>5267</v>
      </c>
      <c r="C1268" s="1526" t="s">
        <v>2771</v>
      </c>
      <c r="D1268" s="1534">
        <f t="shared" si="19"/>
        <v>14213.69</v>
      </c>
      <c r="E1268" s="1535"/>
      <c r="F1268" s="1534">
        <v>14213.69</v>
      </c>
      <c r="G1268" s="1534">
        <v>14213.69</v>
      </c>
    </row>
    <row r="1269" spans="1:7">
      <c r="A1269" s="1528">
        <v>13458</v>
      </c>
      <c r="B1269" s="1529" t="s">
        <v>5268</v>
      </c>
      <c r="C1269" s="1528" t="s">
        <v>2771</v>
      </c>
      <c r="D1269" s="1536">
        <f t="shared" si="19"/>
        <v>13506.52</v>
      </c>
      <c r="E1269" s="1535"/>
      <c r="F1269" s="1536">
        <v>13506.52</v>
      </c>
      <c r="G1269" s="1536">
        <v>13506.52</v>
      </c>
    </row>
    <row r="1270" spans="1:7">
      <c r="A1270" s="1526">
        <v>11134</v>
      </c>
      <c r="B1270" s="1523" t="s">
        <v>18919</v>
      </c>
      <c r="C1270" s="1526" t="s">
        <v>2773</v>
      </c>
      <c r="D1270" s="1534">
        <f t="shared" si="19"/>
        <v>79.599999999999994</v>
      </c>
      <c r="E1270" s="1535"/>
      <c r="F1270" s="1534">
        <v>79.599999999999994</v>
      </c>
      <c r="G1270" s="1534">
        <v>79.599999999999994</v>
      </c>
    </row>
    <row r="1271" spans="1:7">
      <c r="A1271" s="1528">
        <v>11135</v>
      </c>
      <c r="B1271" s="1529" t="s">
        <v>18920</v>
      </c>
      <c r="C1271" s="1528" t="s">
        <v>2773</v>
      </c>
      <c r="D1271" s="1536">
        <f t="shared" si="19"/>
        <v>85.95</v>
      </c>
      <c r="E1271" s="1535"/>
      <c r="F1271" s="1536">
        <v>85.95</v>
      </c>
      <c r="G1271" s="1536">
        <v>85.95</v>
      </c>
    </row>
    <row r="1272" spans="1:7">
      <c r="A1272" s="1526">
        <v>11136</v>
      </c>
      <c r="B1272" s="1523" t="s">
        <v>18921</v>
      </c>
      <c r="C1272" s="1526" t="s">
        <v>2773</v>
      </c>
      <c r="D1272" s="1534">
        <f t="shared" si="19"/>
        <v>98.41</v>
      </c>
      <c r="E1272" s="1535"/>
      <c r="F1272" s="1534">
        <v>98.41</v>
      </c>
      <c r="G1272" s="1534">
        <v>98.41</v>
      </c>
    </row>
    <row r="1273" spans="1:7">
      <c r="A1273" s="1528">
        <v>34743</v>
      </c>
      <c r="B1273" s="1529" t="s">
        <v>18922</v>
      </c>
      <c r="C1273" s="1528" t="s">
        <v>2773</v>
      </c>
      <c r="D1273" s="1536">
        <f t="shared" si="19"/>
        <v>118.74</v>
      </c>
      <c r="E1273" s="1535"/>
      <c r="F1273" s="1536">
        <v>118.74</v>
      </c>
      <c r="G1273" s="1536">
        <v>118.74</v>
      </c>
    </row>
    <row r="1274" spans="1:7">
      <c r="A1274" s="1526">
        <v>11137</v>
      </c>
      <c r="B1274" s="1523" t="s">
        <v>18923</v>
      </c>
      <c r="C1274" s="1526" t="s">
        <v>2773</v>
      </c>
      <c r="D1274" s="1534">
        <f t="shared" si="19"/>
        <v>134.86000000000001</v>
      </c>
      <c r="E1274" s="1535"/>
      <c r="F1274" s="1534">
        <v>134.86000000000001</v>
      </c>
      <c r="G1274" s="1534">
        <v>134.86000000000001</v>
      </c>
    </row>
    <row r="1275" spans="1:7">
      <c r="A1275" s="1528">
        <v>34745</v>
      </c>
      <c r="B1275" s="1529" t="s">
        <v>18924</v>
      </c>
      <c r="C1275" s="1528" t="s">
        <v>2773</v>
      </c>
      <c r="D1275" s="1536">
        <f t="shared" si="19"/>
        <v>160.38</v>
      </c>
      <c r="E1275" s="1535"/>
      <c r="F1275" s="1536">
        <v>160.38</v>
      </c>
      <c r="G1275" s="1536">
        <v>160.38</v>
      </c>
    </row>
    <row r="1276" spans="1:7">
      <c r="A1276" s="1526">
        <v>34746</v>
      </c>
      <c r="B1276" s="1523" t="s">
        <v>18925</v>
      </c>
      <c r="C1276" s="1526" t="s">
        <v>2773</v>
      </c>
      <c r="D1276" s="1534">
        <f t="shared" si="19"/>
        <v>43.74</v>
      </c>
      <c r="E1276" s="1535"/>
      <c r="F1276" s="1534">
        <v>43.74</v>
      </c>
      <c r="G1276" s="1534">
        <v>43.74</v>
      </c>
    </row>
    <row r="1277" spans="1:7">
      <c r="A1277" s="1528">
        <v>1360</v>
      </c>
      <c r="B1277" s="1529" t="s">
        <v>18926</v>
      </c>
      <c r="C1277" s="1528" t="s">
        <v>2773</v>
      </c>
      <c r="D1277" s="1536">
        <f t="shared" si="19"/>
        <v>51.03</v>
      </c>
      <c r="E1277" s="1535"/>
      <c r="F1277" s="1536">
        <v>51.03</v>
      </c>
      <c r="G1277" s="1536">
        <v>51.03</v>
      </c>
    </row>
    <row r="1278" spans="1:7">
      <c r="A1278" s="1526">
        <v>36524</v>
      </c>
      <c r="B1278" s="1523" t="s">
        <v>5269</v>
      </c>
      <c r="C1278" s="1526" t="s">
        <v>2771</v>
      </c>
      <c r="D1278" s="1534">
        <f t="shared" si="19"/>
        <v>143089.99</v>
      </c>
      <c r="E1278" s="1535"/>
      <c r="F1278" s="1534">
        <v>143089.99</v>
      </c>
      <c r="G1278" s="1534">
        <v>143089.99</v>
      </c>
    </row>
    <row r="1279" spans="1:7">
      <c r="A1279" s="1528">
        <v>36526</v>
      </c>
      <c r="B1279" s="1529" t="s">
        <v>5270</v>
      </c>
      <c r="C1279" s="1528" t="s">
        <v>2771</v>
      </c>
      <c r="D1279" s="1536">
        <f t="shared" si="19"/>
        <v>115307.74</v>
      </c>
      <c r="E1279" s="1535"/>
      <c r="F1279" s="1536">
        <v>115307.74</v>
      </c>
      <c r="G1279" s="1536">
        <v>115307.74</v>
      </c>
    </row>
    <row r="1280" spans="1:7">
      <c r="A1280" s="1526">
        <v>36523</v>
      </c>
      <c r="B1280" s="1523" t="s">
        <v>5271</v>
      </c>
      <c r="C1280" s="1526" t="s">
        <v>2771</v>
      </c>
      <c r="D1280" s="1534">
        <f t="shared" si="19"/>
        <v>246858.32</v>
      </c>
      <c r="E1280" s="1535"/>
      <c r="F1280" s="1534">
        <v>246858.32</v>
      </c>
      <c r="G1280" s="1534">
        <v>246858.32</v>
      </c>
    </row>
    <row r="1281" spans="1:7">
      <c r="A1281" s="1528">
        <v>36527</v>
      </c>
      <c r="B1281" s="1529" t="s">
        <v>5272</v>
      </c>
      <c r="C1281" s="1528" t="s">
        <v>2771</v>
      </c>
      <c r="D1281" s="1536">
        <f t="shared" si="19"/>
        <v>268138.98</v>
      </c>
      <c r="E1281" s="1535"/>
      <c r="F1281" s="1536">
        <v>268138.98</v>
      </c>
      <c r="G1281" s="1536">
        <v>268138.98</v>
      </c>
    </row>
    <row r="1282" spans="1:7">
      <c r="A1282" s="1526">
        <v>13803</v>
      </c>
      <c r="B1282" s="1523" t="s">
        <v>5273</v>
      </c>
      <c r="C1282" s="1526" t="s">
        <v>2771</v>
      </c>
      <c r="D1282" s="1534">
        <f t="shared" si="19"/>
        <v>96956.72</v>
      </c>
      <c r="E1282" s="1535"/>
      <c r="F1282" s="1534">
        <v>96956.72</v>
      </c>
      <c r="G1282" s="1534">
        <v>96956.72</v>
      </c>
    </row>
    <row r="1283" spans="1:7">
      <c r="A1283" s="1528">
        <v>38642</v>
      </c>
      <c r="B1283" s="1529" t="s">
        <v>5274</v>
      </c>
      <c r="C1283" s="1528" t="s">
        <v>2771</v>
      </c>
      <c r="D1283" s="1536">
        <f t="shared" ref="D1283:D1346" si="20">IF($I$2=$G$1,G1283,F1283)</f>
        <v>62429.63</v>
      </c>
      <c r="E1283" s="1535"/>
      <c r="F1283" s="1536">
        <v>62429.63</v>
      </c>
      <c r="G1283" s="1536">
        <v>62429.63</v>
      </c>
    </row>
    <row r="1284" spans="1:7">
      <c r="A1284" s="1526">
        <v>36522</v>
      </c>
      <c r="B1284" s="1523" t="s">
        <v>5275</v>
      </c>
      <c r="C1284" s="1526" t="s">
        <v>2771</v>
      </c>
      <c r="D1284" s="1534">
        <f t="shared" si="20"/>
        <v>72604.92</v>
      </c>
      <c r="E1284" s="1535"/>
      <c r="F1284" s="1534">
        <v>72604.92</v>
      </c>
      <c r="G1284" s="1534">
        <v>72604.92</v>
      </c>
    </row>
    <row r="1285" spans="1:7">
      <c r="A1285" s="1528">
        <v>36525</v>
      </c>
      <c r="B1285" s="1529" t="s">
        <v>5276</v>
      </c>
      <c r="C1285" s="1528" t="s">
        <v>2771</v>
      </c>
      <c r="D1285" s="1536">
        <f t="shared" si="20"/>
        <v>97234.94</v>
      </c>
      <c r="E1285" s="1535"/>
      <c r="F1285" s="1536">
        <v>97234.94</v>
      </c>
      <c r="G1285" s="1536">
        <v>97234.94</v>
      </c>
    </row>
    <row r="1286" spans="1:7">
      <c r="A1286" s="1526">
        <v>34348</v>
      </c>
      <c r="B1286" s="1523" t="s">
        <v>5277</v>
      </c>
      <c r="C1286" s="1526" t="s">
        <v>2774</v>
      </c>
      <c r="D1286" s="1534">
        <f t="shared" si="20"/>
        <v>20.94</v>
      </c>
      <c r="E1286" s="1535"/>
      <c r="F1286" s="1534">
        <v>20.94</v>
      </c>
      <c r="G1286" s="1534">
        <v>20.94</v>
      </c>
    </row>
    <row r="1287" spans="1:7">
      <c r="A1287" s="1528">
        <v>34347</v>
      </c>
      <c r="B1287" s="1529" t="s">
        <v>5278</v>
      </c>
      <c r="C1287" s="1528" t="s">
        <v>2774</v>
      </c>
      <c r="D1287" s="1536">
        <f t="shared" si="20"/>
        <v>14.97</v>
      </c>
      <c r="E1287" s="1535"/>
      <c r="F1287" s="1536">
        <v>14.97</v>
      </c>
      <c r="G1287" s="1536">
        <v>14.97</v>
      </c>
    </row>
    <row r="1288" spans="1:7" ht="30">
      <c r="A1288" s="1526">
        <v>11146</v>
      </c>
      <c r="B1288" s="1523" t="s">
        <v>5279</v>
      </c>
      <c r="C1288" s="1526" t="s">
        <v>2772</v>
      </c>
      <c r="D1288" s="1534">
        <f t="shared" si="20"/>
        <v>557</v>
      </c>
      <c r="E1288" s="1535"/>
      <c r="F1288" s="1534">
        <v>557</v>
      </c>
      <c r="G1288" s="1534">
        <v>557</v>
      </c>
    </row>
    <row r="1289" spans="1:7" ht="30">
      <c r="A1289" s="1528">
        <v>11147</v>
      </c>
      <c r="B1289" s="1529" t="s">
        <v>5280</v>
      </c>
      <c r="C1289" s="1528" t="s">
        <v>2772</v>
      </c>
      <c r="D1289" s="1536">
        <f t="shared" si="20"/>
        <v>578.79</v>
      </c>
      <c r="E1289" s="1535"/>
      <c r="F1289" s="1536">
        <v>578.79</v>
      </c>
      <c r="G1289" s="1536">
        <v>578.79</v>
      </c>
    </row>
    <row r="1290" spans="1:7" ht="30">
      <c r="A1290" s="1526">
        <v>34872</v>
      </c>
      <c r="B1290" s="1523" t="s">
        <v>5281</v>
      </c>
      <c r="C1290" s="1526" t="s">
        <v>2772</v>
      </c>
      <c r="D1290" s="1534">
        <f t="shared" si="20"/>
        <v>585.29</v>
      </c>
      <c r="E1290" s="1535"/>
      <c r="F1290" s="1534">
        <v>585.29</v>
      </c>
      <c r="G1290" s="1534">
        <v>585.29</v>
      </c>
    </row>
    <row r="1291" spans="1:7" ht="30">
      <c r="A1291" s="1528">
        <v>34491</v>
      </c>
      <c r="B1291" s="1529" t="s">
        <v>5282</v>
      </c>
      <c r="C1291" s="1528" t="s">
        <v>2772</v>
      </c>
      <c r="D1291" s="1536">
        <f t="shared" si="20"/>
        <v>602.25</v>
      </c>
      <c r="E1291" s="1535"/>
      <c r="F1291" s="1536">
        <v>602.25</v>
      </c>
      <c r="G1291" s="1536">
        <v>602.25</v>
      </c>
    </row>
    <row r="1292" spans="1:7" ht="30">
      <c r="A1292" s="1526">
        <v>34770</v>
      </c>
      <c r="B1292" s="1523" t="s">
        <v>5283</v>
      </c>
      <c r="C1292" s="1526" t="s">
        <v>2781</v>
      </c>
      <c r="D1292" s="1534">
        <f t="shared" si="20"/>
        <v>442.71</v>
      </c>
      <c r="E1292" s="1535"/>
      <c r="F1292" s="1534">
        <v>442.71</v>
      </c>
      <c r="G1292" s="1534">
        <v>442.71</v>
      </c>
    </row>
    <row r="1293" spans="1:7" ht="30">
      <c r="A1293" s="1528">
        <v>1518</v>
      </c>
      <c r="B1293" s="1529" t="s">
        <v>5284</v>
      </c>
      <c r="C1293" s="1528" t="s">
        <v>2781</v>
      </c>
      <c r="D1293" s="1536">
        <f t="shared" si="20"/>
        <v>451.34</v>
      </c>
      <c r="E1293" s="1535"/>
      <c r="F1293" s="1536">
        <v>451.34</v>
      </c>
      <c r="G1293" s="1536">
        <v>451.34</v>
      </c>
    </row>
    <row r="1294" spans="1:7" ht="30">
      <c r="A1294" s="1526">
        <v>41965</v>
      </c>
      <c r="B1294" s="1523" t="s">
        <v>5285</v>
      </c>
      <c r="C1294" s="1526" t="s">
        <v>2781</v>
      </c>
      <c r="D1294" s="1534">
        <f t="shared" si="20"/>
        <v>395.75</v>
      </c>
      <c r="E1294" s="1535"/>
      <c r="F1294" s="1534">
        <v>395.75</v>
      </c>
      <c r="G1294" s="1534">
        <v>395.75</v>
      </c>
    </row>
    <row r="1295" spans="1:7" ht="30">
      <c r="A1295" s="1528">
        <v>34492</v>
      </c>
      <c r="B1295" s="1529" t="s">
        <v>5286</v>
      </c>
      <c r="C1295" s="1528" t="s">
        <v>2772</v>
      </c>
      <c r="D1295" s="1536">
        <f t="shared" si="20"/>
        <v>495</v>
      </c>
      <c r="E1295" s="1535"/>
      <c r="F1295" s="1536">
        <v>495</v>
      </c>
      <c r="G1295" s="1536">
        <v>495</v>
      </c>
    </row>
    <row r="1296" spans="1:7" ht="30">
      <c r="A1296" s="1526">
        <v>1524</v>
      </c>
      <c r="B1296" s="1523" t="s">
        <v>5287</v>
      </c>
      <c r="C1296" s="1526" t="s">
        <v>2772</v>
      </c>
      <c r="D1296" s="1534">
        <f t="shared" si="20"/>
        <v>534.4</v>
      </c>
      <c r="E1296" s="1535"/>
      <c r="F1296" s="1534">
        <v>534.4</v>
      </c>
      <c r="G1296" s="1534">
        <v>534.4</v>
      </c>
    </row>
    <row r="1297" spans="1:7" ht="30">
      <c r="A1297" s="1528">
        <v>38404</v>
      </c>
      <c r="B1297" s="1529" t="s">
        <v>5288</v>
      </c>
      <c r="C1297" s="1528" t="s">
        <v>2772</v>
      </c>
      <c r="D1297" s="1536">
        <f t="shared" si="20"/>
        <v>512.72</v>
      </c>
      <c r="E1297" s="1535"/>
      <c r="F1297" s="1536">
        <v>512.72</v>
      </c>
      <c r="G1297" s="1536">
        <v>512.72</v>
      </c>
    </row>
    <row r="1298" spans="1:7" ht="30">
      <c r="A1298" s="1526">
        <v>39849</v>
      </c>
      <c r="B1298" s="1523" t="s">
        <v>5289</v>
      </c>
      <c r="C1298" s="1526" t="s">
        <v>2772</v>
      </c>
      <c r="D1298" s="1534">
        <f t="shared" si="20"/>
        <v>587.58000000000004</v>
      </c>
      <c r="E1298" s="1535"/>
      <c r="F1298" s="1534">
        <v>587.58000000000004</v>
      </c>
      <c r="G1298" s="1534">
        <v>587.58000000000004</v>
      </c>
    </row>
    <row r="1299" spans="1:7" ht="30">
      <c r="A1299" s="1528">
        <v>38464</v>
      </c>
      <c r="B1299" s="1529" t="s">
        <v>5290</v>
      </c>
      <c r="C1299" s="1528" t="s">
        <v>2772</v>
      </c>
      <c r="D1299" s="1536">
        <f t="shared" si="20"/>
        <v>596.11</v>
      </c>
      <c r="E1299" s="1535"/>
      <c r="F1299" s="1536">
        <v>596.11</v>
      </c>
      <c r="G1299" s="1536">
        <v>596.11</v>
      </c>
    </row>
    <row r="1300" spans="1:7" ht="30">
      <c r="A1300" s="1526">
        <v>34493</v>
      </c>
      <c r="B1300" s="1523" t="s">
        <v>5291</v>
      </c>
      <c r="C1300" s="1526" t="s">
        <v>2772</v>
      </c>
      <c r="D1300" s="1534">
        <f t="shared" si="20"/>
        <v>508.95</v>
      </c>
      <c r="E1300" s="1535"/>
      <c r="F1300" s="1534">
        <v>508.95</v>
      </c>
      <c r="G1300" s="1534">
        <v>508.95</v>
      </c>
    </row>
    <row r="1301" spans="1:7" ht="30">
      <c r="A1301" s="1528">
        <v>1527</v>
      </c>
      <c r="B1301" s="1529" t="s">
        <v>5292</v>
      </c>
      <c r="C1301" s="1528" t="s">
        <v>2772</v>
      </c>
      <c r="D1301" s="1536">
        <f t="shared" si="20"/>
        <v>551.36</v>
      </c>
      <c r="E1301" s="1535"/>
      <c r="F1301" s="1536">
        <v>551.36</v>
      </c>
      <c r="G1301" s="1536">
        <v>551.36</v>
      </c>
    </row>
    <row r="1302" spans="1:7" ht="30">
      <c r="A1302" s="1526">
        <v>38405</v>
      </c>
      <c r="B1302" s="1523" t="s">
        <v>5293</v>
      </c>
      <c r="C1302" s="1526" t="s">
        <v>2772</v>
      </c>
      <c r="D1302" s="1534">
        <f t="shared" si="20"/>
        <v>528.53</v>
      </c>
      <c r="E1302" s="1535"/>
      <c r="F1302" s="1534">
        <v>528.53</v>
      </c>
      <c r="G1302" s="1534">
        <v>528.53</v>
      </c>
    </row>
    <row r="1303" spans="1:7" ht="30">
      <c r="A1303" s="1528">
        <v>38408</v>
      </c>
      <c r="B1303" s="1529" t="s">
        <v>5294</v>
      </c>
      <c r="C1303" s="1528" t="s">
        <v>2772</v>
      </c>
      <c r="D1303" s="1536">
        <f t="shared" si="20"/>
        <v>585.04</v>
      </c>
      <c r="E1303" s="1535"/>
      <c r="F1303" s="1536">
        <v>585.04</v>
      </c>
      <c r="G1303" s="1536">
        <v>585.04</v>
      </c>
    </row>
    <row r="1304" spans="1:7" ht="30">
      <c r="A1304" s="1526">
        <v>34494</v>
      </c>
      <c r="B1304" s="1523" t="s">
        <v>5295</v>
      </c>
      <c r="C1304" s="1526" t="s">
        <v>2772</v>
      </c>
      <c r="D1304" s="1534">
        <f t="shared" si="20"/>
        <v>525.91999999999996</v>
      </c>
      <c r="E1304" s="1535"/>
      <c r="F1304" s="1534">
        <v>525.91999999999996</v>
      </c>
      <c r="G1304" s="1534">
        <v>525.91999999999996</v>
      </c>
    </row>
    <row r="1305" spans="1:7" ht="30">
      <c r="A1305" s="1528">
        <v>1525</v>
      </c>
      <c r="B1305" s="1529" t="s">
        <v>5296</v>
      </c>
      <c r="C1305" s="1528" t="s">
        <v>2772</v>
      </c>
      <c r="D1305" s="1536">
        <f t="shared" si="20"/>
        <v>568.33000000000004</v>
      </c>
      <c r="E1305" s="1535"/>
      <c r="F1305" s="1536">
        <v>568.33000000000004</v>
      </c>
      <c r="G1305" s="1536">
        <v>568.33000000000004</v>
      </c>
    </row>
    <row r="1306" spans="1:7" ht="30">
      <c r="A1306" s="1526">
        <v>38406</v>
      </c>
      <c r="B1306" s="1523" t="s">
        <v>5297</v>
      </c>
      <c r="C1306" s="1526" t="s">
        <v>2772</v>
      </c>
      <c r="D1306" s="1534">
        <f t="shared" si="20"/>
        <v>558.1</v>
      </c>
      <c r="E1306" s="1535"/>
      <c r="F1306" s="1534">
        <v>558.1</v>
      </c>
      <c r="G1306" s="1534">
        <v>558.1</v>
      </c>
    </row>
    <row r="1307" spans="1:7" ht="30">
      <c r="A1307" s="1528">
        <v>38409</v>
      </c>
      <c r="B1307" s="1529" t="s">
        <v>5298</v>
      </c>
      <c r="C1307" s="1528" t="s">
        <v>2772</v>
      </c>
      <c r="D1307" s="1536">
        <f t="shared" si="20"/>
        <v>589.02</v>
      </c>
      <c r="E1307" s="1535"/>
      <c r="F1307" s="1536">
        <v>589.02</v>
      </c>
      <c r="G1307" s="1536">
        <v>589.02</v>
      </c>
    </row>
    <row r="1308" spans="1:7" ht="30">
      <c r="A1308" s="1526">
        <v>43360</v>
      </c>
      <c r="B1308" s="1523" t="s">
        <v>10314</v>
      </c>
      <c r="C1308" s="1526" t="s">
        <v>2772</v>
      </c>
      <c r="D1308" s="1534">
        <f t="shared" si="20"/>
        <v>614.17999999999995</v>
      </c>
      <c r="E1308" s="1535"/>
      <c r="F1308" s="1534">
        <v>614.17999999999995</v>
      </c>
      <c r="G1308" s="1534">
        <v>614.17999999999995</v>
      </c>
    </row>
    <row r="1309" spans="1:7" ht="30">
      <c r="A1309" s="1528">
        <v>34495</v>
      </c>
      <c r="B1309" s="1529" t="s">
        <v>5299</v>
      </c>
      <c r="C1309" s="1528" t="s">
        <v>2772</v>
      </c>
      <c r="D1309" s="1536">
        <f t="shared" si="20"/>
        <v>542.88</v>
      </c>
      <c r="E1309" s="1535"/>
      <c r="F1309" s="1536">
        <v>542.88</v>
      </c>
      <c r="G1309" s="1536">
        <v>542.88</v>
      </c>
    </row>
    <row r="1310" spans="1:7" ht="30">
      <c r="A1310" s="1526">
        <v>11145</v>
      </c>
      <c r="B1310" s="1523" t="s">
        <v>5300</v>
      </c>
      <c r="C1310" s="1526" t="s">
        <v>2772</v>
      </c>
      <c r="D1310" s="1534">
        <f t="shared" si="20"/>
        <v>585.29</v>
      </c>
      <c r="E1310" s="1535"/>
      <c r="F1310" s="1534">
        <v>585.29</v>
      </c>
      <c r="G1310" s="1534">
        <v>585.29</v>
      </c>
    </row>
    <row r="1311" spans="1:7" ht="30">
      <c r="A1311" s="1528">
        <v>34496</v>
      </c>
      <c r="B1311" s="1529" t="s">
        <v>5301</v>
      </c>
      <c r="C1311" s="1528" t="s">
        <v>2772</v>
      </c>
      <c r="D1311" s="1536">
        <f t="shared" si="20"/>
        <v>566.32000000000005</v>
      </c>
      <c r="E1311" s="1535"/>
      <c r="F1311" s="1536">
        <v>566.32000000000005</v>
      </c>
      <c r="G1311" s="1536">
        <v>566.32000000000005</v>
      </c>
    </row>
    <row r="1312" spans="1:7" ht="30">
      <c r="A1312" s="1526">
        <v>34479</v>
      </c>
      <c r="B1312" s="1523" t="s">
        <v>5302</v>
      </c>
      <c r="C1312" s="1526" t="s">
        <v>2772</v>
      </c>
      <c r="D1312" s="1534">
        <f t="shared" si="20"/>
        <v>602.25</v>
      </c>
      <c r="E1312" s="1535"/>
      <c r="F1312" s="1534">
        <v>602.25</v>
      </c>
      <c r="G1312" s="1534">
        <v>602.25</v>
      </c>
    </row>
    <row r="1313" spans="1:7" ht="30">
      <c r="A1313" s="1528">
        <v>34481</v>
      </c>
      <c r="B1313" s="1529" t="s">
        <v>5303</v>
      </c>
      <c r="C1313" s="1528" t="s">
        <v>2772</v>
      </c>
      <c r="D1313" s="1536">
        <f t="shared" si="20"/>
        <v>629.28</v>
      </c>
      <c r="E1313" s="1535"/>
      <c r="F1313" s="1536">
        <v>629.28</v>
      </c>
      <c r="G1313" s="1536">
        <v>629.28</v>
      </c>
    </row>
    <row r="1314" spans="1:7" ht="30">
      <c r="A1314" s="1526">
        <v>34483</v>
      </c>
      <c r="B1314" s="1523" t="s">
        <v>5304</v>
      </c>
      <c r="C1314" s="1526" t="s">
        <v>2772</v>
      </c>
      <c r="D1314" s="1534">
        <f t="shared" si="20"/>
        <v>672.35</v>
      </c>
      <c r="E1314" s="1535"/>
      <c r="F1314" s="1534">
        <v>672.35</v>
      </c>
      <c r="G1314" s="1534">
        <v>672.35</v>
      </c>
    </row>
    <row r="1315" spans="1:7" ht="30">
      <c r="A1315" s="1528">
        <v>34485</v>
      </c>
      <c r="B1315" s="1529" t="s">
        <v>5305</v>
      </c>
      <c r="C1315" s="1528" t="s">
        <v>2772</v>
      </c>
      <c r="D1315" s="1536">
        <f t="shared" si="20"/>
        <v>719</v>
      </c>
      <c r="E1315" s="1535"/>
      <c r="F1315" s="1536">
        <v>719</v>
      </c>
      <c r="G1315" s="1536">
        <v>719</v>
      </c>
    </row>
    <row r="1316" spans="1:7" ht="30">
      <c r="A1316" s="1526">
        <v>14041</v>
      </c>
      <c r="B1316" s="1523" t="s">
        <v>5306</v>
      </c>
      <c r="C1316" s="1526" t="s">
        <v>2772</v>
      </c>
      <c r="D1316" s="1534">
        <f t="shared" si="20"/>
        <v>467.38</v>
      </c>
      <c r="E1316" s="1535"/>
      <c r="F1316" s="1534">
        <v>467.38</v>
      </c>
      <c r="G1316" s="1534">
        <v>467.38</v>
      </c>
    </row>
    <row r="1317" spans="1:7" ht="30">
      <c r="A1317" s="1528">
        <v>1523</v>
      </c>
      <c r="B1317" s="1529" t="s">
        <v>5307</v>
      </c>
      <c r="C1317" s="1528" t="s">
        <v>2772</v>
      </c>
      <c r="D1317" s="1536">
        <f t="shared" si="20"/>
        <v>475.02</v>
      </c>
      <c r="E1317" s="1535"/>
      <c r="F1317" s="1536">
        <v>475.02</v>
      </c>
      <c r="G1317" s="1536">
        <v>475.02</v>
      </c>
    </row>
    <row r="1318" spans="1:7">
      <c r="A1318" s="1526">
        <v>14052</v>
      </c>
      <c r="B1318" s="1523" t="s">
        <v>5308</v>
      </c>
      <c r="C1318" s="1526" t="s">
        <v>2771</v>
      </c>
      <c r="D1318" s="1534">
        <f t="shared" si="20"/>
        <v>10.07</v>
      </c>
      <c r="E1318" s="1535"/>
      <c r="F1318" s="1534">
        <v>10.07</v>
      </c>
      <c r="G1318" s="1534">
        <v>10.07</v>
      </c>
    </row>
    <row r="1319" spans="1:7">
      <c r="A1319" s="1528">
        <v>14054</v>
      </c>
      <c r="B1319" s="1529" t="s">
        <v>5309</v>
      </c>
      <c r="C1319" s="1528" t="s">
        <v>2771</v>
      </c>
      <c r="D1319" s="1536">
        <f t="shared" si="20"/>
        <v>13.1</v>
      </c>
      <c r="E1319" s="1535"/>
      <c r="F1319" s="1536">
        <v>13.1</v>
      </c>
      <c r="G1319" s="1536">
        <v>13.1</v>
      </c>
    </row>
    <row r="1320" spans="1:7">
      <c r="A1320" s="1526">
        <v>14053</v>
      </c>
      <c r="B1320" s="1523" t="s">
        <v>5310</v>
      </c>
      <c r="C1320" s="1526" t="s">
        <v>2771</v>
      </c>
      <c r="D1320" s="1534">
        <f t="shared" si="20"/>
        <v>10.23</v>
      </c>
      <c r="E1320" s="1535"/>
      <c r="F1320" s="1534">
        <v>10.23</v>
      </c>
      <c r="G1320" s="1534">
        <v>10.23</v>
      </c>
    </row>
    <row r="1321" spans="1:7">
      <c r="A1321" s="1528">
        <v>2558</v>
      </c>
      <c r="B1321" s="1529" t="s">
        <v>5311</v>
      </c>
      <c r="C1321" s="1528" t="s">
        <v>2771</v>
      </c>
      <c r="D1321" s="1536">
        <f t="shared" si="20"/>
        <v>7.7</v>
      </c>
      <c r="E1321" s="1535"/>
      <c r="F1321" s="1536">
        <v>7.7</v>
      </c>
      <c r="G1321" s="1536">
        <v>7.7</v>
      </c>
    </row>
    <row r="1322" spans="1:7">
      <c r="A1322" s="1526">
        <v>2560</v>
      </c>
      <c r="B1322" s="1523" t="s">
        <v>5312</v>
      </c>
      <c r="C1322" s="1526" t="s">
        <v>2771</v>
      </c>
      <c r="D1322" s="1534">
        <f t="shared" si="20"/>
        <v>13.55</v>
      </c>
      <c r="E1322" s="1535"/>
      <c r="F1322" s="1534">
        <v>13.55</v>
      </c>
      <c r="G1322" s="1534">
        <v>13.55</v>
      </c>
    </row>
    <row r="1323" spans="1:7">
      <c r="A1323" s="1528">
        <v>2559</v>
      </c>
      <c r="B1323" s="1529" t="s">
        <v>5313</v>
      </c>
      <c r="C1323" s="1528" t="s">
        <v>2771</v>
      </c>
      <c r="D1323" s="1536">
        <f t="shared" si="20"/>
        <v>10.84</v>
      </c>
      <c r="E1323" s="1535"/>
      <c r="F1323" s="1536">
        <v>10.84</v>
      </c>
      <c r="G1323" s="1536">
        <v>10.84</v>
      </c>
    </row>
    <row r="1324" spans="1:7">
      <c r="A1324" s="1526">
        <v>2592</v>
      </c>
      <c r="B1324" s="1523" t="s">
        <v>5314</v>
      </c>
      <c r="C1324" s="1526" t="s">
        <v>2771</v>
      </c>
      <c r="D1324" s="1534">
        <f t="shared" si="20"/>
        <v>179.7</v>
      </c>
      <c r="E1324" s="1535"/>
      <c r="F1324" s="1534">
        <v>179.7</v>
      </c>
      <c r="G1324" s="1534">
        <v>179.7</v>
      </c>
    </row>
    <row r="1325" spans="1:7">
      <c r="A1325" s="1528">
        <v>2566</v>
      </c>
      <c r="B1325" s="1529" t="s">
        <v>5315</v>
      </c>
      <c r="C1325" s="1528" t="s">
        <v>2771</v>
      </c>
      <c r="D1325" s="1536">
        <f t="shared" si="20"/>
        <v>18.079999999999998</v>
      </c>
      <c r="E1325" s="1535"/>
      <c r="F1325" s="1536">
        <v>18.079999999999998</v>
      </c>
      <c r="G1325" s="1536">
        <v>18.079999999999998</v>
      </c>
    </row>
    <row r="1326" spans="1:7">
      <c r="A1326" s="1526">
        <v>2589</v>
      </c>
      <c r="B1326" s="1523" t="s">
        <v>5316</v>
      </c>
      <c r="C1326" s="1526" t="s">
        <v>2771</v>
      </c>
      <c r="D1326" s="1534">
        <f t="shared" si="20"/>
        <v>24.03</v>
      </c>
      <c r="E1326" s="1535"/>
      <c r="F1326" s="1534">
        <v>24.03</v>
      </c>
      <c r="G1326" s="1534">
        <v>24.03</v>
      </c>
    </row>
    <row r="1327" spans="1:7">
      <c r="A1327" s="1528">
        <v>2591</v>
      </c>
      <c r="B1327" s="1529" t="s">
        <v>5317</v>
      </c>
      <c r="C1327" s="1528" t="s">
        <v>2771</v>
      </c>
      <c r="D1327" s="1536">
        <f t="shared" si="20"/>
        <v>8.76</v>
      </c>
      <c r="E1327" s="1535"/>
      <c r="F1327" s="1536">
        <v>8.76</v>
      </c>
      <c r="G1327" s="1536">
        <v>8.76</v>
      </c>
    </row>
    <row r="1328" spans="1:7">
      <c r="A1328" s="1526">
        <v>2590</v>
      </c>
      <c r="B1328" s="1523" t="s">
        <v>5318</v>
      </c>
      <c r="C1328" s="1526" t="s">
        <v>2771</v>
      </c>
      <c r="D1328" s="1534">
        <f t="shared" si="20"/>
        <v>14.75</v>
      </c>
      <c r="E1328" s="1535"/>
      <c r="F1328" s="1534">
        <v>14.75</v>
      </c>
      <c r="G1328" s="1534">
        <v>14.75</v>
      </c>
    </row>
    <row r="1329" spans="1:7">
      <c r="A1329" s="1528">
        <v>2567</v>
      </c>
      <c r="B1329" s="1529" t="s">
        <v>5319</v>
      </c>
      <c r="C1329" s="1528" t="s">
        <v>2771</v>
      </c>
      <c r="D1329" s="1536">
        <f t="shared" si="20"/>
        <v>35.26</v>
      </c>
      <c r="E1329" s="1535"/>
      <c r="F1329" s="1536">
        <v>35.26</v>
      </c>
      <c r="G1329" s="1536">
        <v>35.26</v>
      </c>
    </row>
    <row r="1330" spans="1:7">
      <c r="A1330" s="1526">
        <v>2565</v>
      </c>
      <c r="B1330" s="1523" t="s">
        <v>5320</v>
      </c>
      <c r="C1330" s="1526" t="s">
        <v>2771</v>
      </c>
      <c r="D1330" s="1534">
        <f t="shared" si="20"/>
        <v>8.7799999999999994</v>
      </c>
      <c r="E1330" s="1535"/>
      <c r="F1330" s="1534">
        <v>8.7799999999999994</v>
      </c>
      <c r="G1330" s="1534">
        <v>8.7799999999999994</v>
      </c>
    </row>
    <row r="1331" spans="1:7">
      <c r="A1331" s="1528">
        <v>2568</v>
      </c>
      <c r="B1331" s="1529" t="s">
        <v>5321</v>
      </c>
      <c r="C1331" s="1528" t="s">
        <v>2771</v>
      </c>
      <c r="D1331" s="1536">
        <f t="shared" si="20"/>
        <v>97.91</v>
      </c>
      <c r="E1331" s="1535"/>
      <c r="F1331" s="1536">
        <v>97.91</v>
      </c>
      <c r="G1331" s="1536">
        <v>97.91</v>
      </c>
    </row>
    <row r="1332" spans="1:7">
      <c r="A1332" s="1526">
        <v>2594</v>
      </c>
      <c r="B1332" s="1523" t="s">
        <v>5322</v>
      </c>
      <c r="C1332" s="1526" t="s">
        <v>2771</v>
      </c>
      <c r="D1332" s="1534">
        <f t="shared" si="20"/>
        <v>163.11000000000001</v>
      </c>
      <c r="E1332" s="1535"/>
      <c r="F1332" s="1534">
        <v>163.11000000000001</v>
      </c>
      <c r="G1332" s="1534">
        <v>163.11000000000001</v>
      </c>
    </row>
    <row r="1333" spans="1:7">
      <c r="A1333" s="1528">
        <v>2587</v>
      </c>
      <c r="B1333" s="1529" t="s">
        <v>5323</v>
      </c>
      <c r="C1333" s="1528" t="s">
        <v>2771</v>
      </c>
      <c r="D1333" s="1536">
        <f t="shared" si="20"/>
        <v>27.8</v>
      </c>
      <c r="E1333" s="1535"/>
      <c r="F1333" s="1536">
        <v>27.8</v>
      </c>
      <c r="G1333" s="1536">
        <v>27.8</v>
      </c>
    </row>
    <row r="1334" spans="1:7">
      <c r="A1334" s="1526">
        <v>2588</v>
      </c>
      <c r="B1334" s="1523" t="s">
        <v>5324</v>
      </c>
      <c r="C1334" s="1526" t="s">
        <v>2771</v>
      </c>
      <c r="D1334" s="1534">
        <f t="shared" si="20"/>
        <v>22.08</v>
      </c>
      <c r="E1334" s="1535"/>
      <c r="F1334" s="1534">
        <v>22.08</v>
      </c>
      <c r="G1334" s="1534">
        <v>22.08</v>
      </c>
    </row>
    <row r="1335" spans="1:7">
      <c r="A1335" s="1528">
        <v>2569</v>
      </c>
      <c r="B1335" s="1529" t="s">
        <v>5325</v>
      </c>
      <c r="C1335" s="1528" t="s">
        <v>2771</v>
      </c>
      <c r="D1335" s="1536">
        <f t="shared" si="20"/>
        <v>8.51</v>
      </c>
      <c r="E1335" s="1535"/>
      <c r="F1335" s="1536">
        <v>8.51</v>
      </c>
      <c r="G1335" s="1536">
        <v>8.51</v>
      </c>
    </row>
    <row r="1336" spans="1:7">
      <c r="A1336" s="1526">
        <v>2570</v>
      </c>
      <c r="B1336" s="1523" t="s">
        <v>5326</v>
      </c>
      <c r="C1336" s="1526" t="s">
        <v>2771</v>
      </c>
      <c r="D1336" s="1534">
        <f t="shared" si="20"/>
        <v>14.26</v>
      </c>
      <c r="E1336" s="1535"/>
      <c r="F1336" s="1534">
        <v>14.26</v>
      </c>
      <c r="G1336" s="1534">
        <v>14.26</v>
      </c>
    </row>
    <row r="1337" spans="1:7">
      <c r="A1337" s="1528">
        <v>2571</v>
      </c>
      <c r="B1337" s="1529" t="s">
        <v>5327</v>
      </c>
      <c r="C1337" s="1528" t="s">
        <v>2771</v>
      </c>
      <c r="D1337" s="1536">
        <f t="shared" si="20"/>
        <v>42.33</v>
      </c>
      <c r="E1337" s="1535"/>
      <c r="F1337" s="1536">
        <v>42.33</v>
      </c>
      <c r="G1337" s="1536">
        <v>42.33</v>
      </c>
    </row>
    <row r="1338" spans="1:7">
      <c r="A1338" s="1526">
        <v>2593</v>
      </c>
      <c r="B1338" s="1523" t="s">
        <v>5328</v>
      </c>
      <c r="C1338" s="1526" t="s">
        <v>2771</v>
      </c>
      <c r="D1338" s="1534">
        <f t="shared" si="20"/>
        <v>9.07</v>
      </c>
      <c r="E1338" s="1535"/>
      <c r="F1338" s="1534">
        <v>9.07</v>
      </c>
      <c r="G1338" s="1534">
        <v>9.07</v>
      </c>
    </row>
    <row r="1339" spans="1:7">
      <c r="A1339" s="1528">
        <v>2572</v>
      </c>
      <c r="B1339" s="1529" t="s">
        <v>5329</v>
      </c>
      <c r="C1339" s="1528" t="s">
        <v>2771</v>
      </c>
      <c r="D1339" s="1536">
        <f t="shared" si="20"/>
        <v>125.2</v>
      </c>
      <c r="E1339" s="1535"/>
      <c r="F1339" s="1536">
        <v>125.2</v>
      </c>
      <c r="G1339" s="1536">
        <v>125.2</v>
      </c>
    </row>
    <row r="1340" spans="1:7">
      <c r="A1340" s="1526">
        <v>2595</v>
      </c>
      <c r="B1340" s="1523" t="s">
        <v>5330</v>
      </c>
      <c r="C1340" s="1526" t="s">
        <v>2771</v>
      </c>
      <c r="D1340" s="1534">
        <f t="shared" si="20"/>
        <v>195.34</v>
      </c>
      <c r="E1340" s="1535"/>
      <c r="F1340" s="1534">
        <v>195.34</v>
      </c>
      <c r="G1340" s="1534">
        <v>195.34</v>
      </c>
    </row>
    <row r="1341" spans="1:7">
      <c r="A1341" s="1528">
        <v>2576</v>
      </c>
      <c r="B1341" s="1529" t="s">
        <v>5331</v>
      </c>
      <c r="C1341" s="1528" t="s">
        <v>2771</v>
      </c>
      <c r="D1341" s="1536">
        <f t="shared" si="20"/>
        <v>33.299999999999997</v>
      </c>
      <c r="E1341" s="1535"/>
      <c r="F1341" s="1536">
        <v>33.299999999999997</v>
      </c>
      <c r="G1341" s="1536">
        <v>33.299999999999997</v>
      </c>
    </row>
    <row r="1342" spans="1:7">
      <c r="A1342" s="1526">
        <v>2575</v>
      </c>
      <c r="B1342" s="1523" t="s">
        <v>5332</v>
      </c>
      <c r="C1342" s="1526" t="s">
        <v>2771</v>
      </c>
      <c r="D1342" s="1534">
        <f t="shared" si="20"/>
        <v>25.03</v>
      </c>
      <c r="E1342" s="1535"/>
      <c r="F1342" s="1534">
        <v>25.03</v>
      </c>
      <c r="G1342" s="1534">
        <v>25.03</v>
      </c>
    </row>
    <row r="1343" spans="1:7">
      <c r="A1343" s="1528">
        <v>2573</v>
      </c>
      <c r="B1343" s="1529" t="s">
        <v>5333</v>
      </c>
      <c r="C1343" s="1528" t="s">
        <v>2771</v>
      </c>
      <c r="D1343" s="1536">
        <f t="shared" si="20"/>
        <v>10.39</v>
      </c>
      <c r="E1343" s="1535"/>
      <c r="F1343" s="1536">
        <v>10.39</v>
      </c>
      <c r="G1343" s="1536">
        <v>10.39</v>
      </c>
    </row>
    <row r="1344" spans="1:7">
      <c r="A1344" s="1526">
        <v>2586</v>
      </c>
      <c r="B1344" s="1523" t="s">
        <v>5334</v>
      </c>
      <c r="C1344" s="1526" t="s">
        <v>2771</v>
      </c>
      <c r="D1344" s="1534">
        <f t="shared" si="20"/>
        <v>16.850000000000001</v>
      </c>
      <c r="E1344" s="1535"/>
      <c r="F1344" s="1534">
        <v>16.850000000000001</v>
      </c>
      <c r="G1344" s="1534">
        <v>16.850000000000001</v>
      </c>
    </row>
    <row r="1345" spans="1:7">
      <c r="A1345" s="1528">
        <v>2577</v>
      </c>
      <c r="B1345" s="1529" t="s">
        <v>5335</v>
      </c>
      <c r="C1345" s="1528" t="s">
        <v>2771</v>
      </c>
      <c r="D1345" s="1536">
        <f t="shared" si="20"/>
        <v>45.12</v>
      </c>
      <c r="E1345" s="1535"/>
      <c r="F1345" s="1536">
        <v>45.12</v>
      </c>
      <c r="G1345" s="1536">
        <v>45.12</v>
      </c>
    </row>
    <row r="1346" spans="1:7">
      <c r="A1346" s="1526">
        <v>2574</v>
      </c>
      <c r="B1346" s="1523" t="s">
        <v>5336</v>
      </c>
      <c r="C1346" s="1526" t="s">
        <v>2771</v>
      </c>
      <c r="D1346" s="1534">
        <f t="shared" si="20"/>
        <v>10.46</v>
      </c>
      <c r="E1346" s="1535"/>
      <c r="F1346" s="1534">
        <v>10.46</v>
      </c>
      <c r="G1346" s="1534">
        <v>10.46</v>
      </c>
    </row>
    <row r="1347" spans="1:7">
      <c r="A1347" s="1528">
        <v>2578</v>
      </c>
      <c r="B1347" s="1529" t="s">
        <v>5337</v>
      </c>
      <c r="C1347" s="1528" t="s">
        <v>2771</v>
      </c>
      <c r="D1347" s="1536">
        <f t="shared" ref="D1347:D1410" si="21">IF($I$2=$G$1,G1347,F1347)</f>
        <v>140.88</v>
      </c>
      <c r="E1347" s="1535"/>
      <c r="F1347" s="1536">
        <v>140.88</v>
      </c>
      <c r="G1347" s="1536">
        <v>140.88</v>
      </c>
    </row>
    <row r="1348" spans="1:7">
      <c r="A1348" s="1526">
        <v>2585</v>
      </c>
      <c r="B1348" s="1523" t="s">
        <v>5338</v>
      </c>
      <c r="C1348" s="1526" t="s">
        <v>2771</v>
      </c>
      <c r="D1348" s="1534">
        <f t="shared" si="21"/>
        <v>193.32</v>
      </c>
      <c r="E1348" s="1535"/>
      <c r="F1348" s="1534">
        <v>193.32</v>
      </c>
      <c r="G1348" s="1534">
        <v>193.32</v>
      </c>
    </row>
    <row r="1349" spans="1:7">
      <c r="A1349" s="1528">
        <v>12008</v>
      </c>
      <c r="B1349" s="1529" t="s">
        <v>5339</v>
      </c>
      <c r="C1349" s="1528" t="s">
        <v>2771</v>
      </c>
      <c r="D1349" s="1536">
        <f t="shared" si="21"/>
        <v>103.72</v>
      </c>
      <c r="E1349" s="1535"/>
      <c r="F1349" s="1536">
        <v>103.72</v>
      </c>
      <c r="G1349" s="1536">
        <v>103.72</v>
      </c>
    </row>
    <row r="1350" spans="1:7">
      <c r="A1350" s="1526">
        <v>2582</v>
      </c>
      <c r="B1350" s="1523" t="s">
        <v>5340</v>
      </c>
      <c r="C1350" s="1526" t="s">
        <v>2771</v>
      </c>
      <c r="D1350" s="1534">
        <f t="shared" si="21"/>
        <v>30.89</v>
      </c>
      <c r="E1350" s="1535"/>
      <c r="F1350" s="1534">
        <v>30.89</v>
      </c>
      <c r="G1350" s="1534">
        <v>30.89</v>
      </c>
    </row>
    <row r="1351" spans="1:7">
      <c r="A1351" s="1528">
        <v>2597</v>
      </c>
      <c r="B1351" s="1529" t="s">
        <v>5341</v>
      </c>
      <c r="C1351" s="1528" t="s">
        <v>2771</v>
      </c>
      <c r="D1351" s="1536">
        <f t="shared" si="21"/>
        <v>26.47</v>
      </c>
      <c r="E1351" s="1535"/>
      <c r="F1351" s="1536">
        <v>26.47</v>
      </c>
      <c r="G1351" s="1536">
        <v>26.47</v>
      </c>
    </row>
    <row r="1352" spans="1:7">
      <c r="A1352" s="1526">
        <v>2579</v>
      </c>
      <c r="B1352" s="1523" t="s">
        <v>5342</v>
      </c>
      <c r="C1352" s="1526" t="s">
        <v>2771</v>
      </c>
      <c r="D1352" s="1534">
        <f t="shared" si="21"/>
        <v>12.6</v>
      </c>
      <c r="E1352" s="1535"/>
      <c r="F1352" s="1534">
        <v>12.6</v>
      </c>
      <c r="G1352" s="1534">
        <v>12.6</v>
      </c>
    </row>
    <row r="1353" spans="1:7">
      <c r="A1353" s="1528">
        <v>2581</v>
      </c>
      <c r="B1353" s="1529" t="s">
        <v>5343</v>
      </c>
      <c r="C1353" s="1528" t="s">
        <v>2771</v>
      </c>
      <c r="D1353" s="1536">
        <f t="shared" si="21"/>
        <v>16.13</v>
      </c>
      <c r="E1353" s="1535"/>
      <c r="F1353" s="1536">
        <v>16.13</v>
      </c>
      <c r="G1353" s="1536">
        <v>16.13</v>
      </c>
    </row>
    <row r="1354" spans="1:7">
      <c r="A1354" s="1526">
        <v>2596</v>
      </c>
      <c r="B1354" s="1523" t="s">
        <v>5344</v>
      </c>
      <c r="C1354" s="1526" t="s">
        <v>2771</v>
      </c>
      <c r="D1354" s="1534">
        <f t="shared" si="21"/>
        <v>47.69</v>
      </c>
      <c r="E1354" s="1535"/>
      <c r="F1354" s="1534">
        <v>47.69</v>
      </c>
      <c r="G1354" s="1534">
        <v>47.69</v>
      </c>
    </row>
    <row r="1355" spans="1:7">
      <c r="A1355" s="1528">
        <v>2580</v>
      </c>
      <c r="B1355" s="1529" t="s">
        <v>5345</v>
      </c>
      <c r="C1355" s="1528" t="s">
        <v>2771</v>
      </c>
      <c r="D1355" s="1536">
        <f t="shared" si="21"/>
        <v>13.81</v>
      </c>
      <c r="E1355" s="1535"/>
      <c r="F1355" s="1536">
        <v>13.81</v>
      </c>
      <c r="G1355" s="1536">
        <v>13.81</v>
      </c>
    </row>
    <row r="1356" spans="1:7">
      <c r="A1356" s="1526">
        <v>2583</v>
      </c>
      <c r="B1356" s="1523" t="s">
        <v>5346</v>
      </c>
      <c r="C1356" s="1526" t="s">
        <v>2771</v>
      </c>
      <c r="D1356" s="1534">
        <f t="shared" si="21"/>
        <v>116.01</v>
      </c>
      <c r="E1356" s="1535"/>
      <c r="F1356" s="1534">
        <v>116.01</v>
      </c>
      <c r="G1356" s="1534">
        <v>116.01</v>
      </c>
    </row>
    <row r="1357" spans="1:7">
      <c r="A1357" s="1528">
        <v>2584</v>
      </c>
      <c r="B1357" s="1529" t="s">
        <v>5347</v>
      </c>
      <c r="C1357" s="1528" t="s">
        <v>2771</v>
      </c>
      <c r="D1357" s="1536">
        <f t="shared" si="21"/>
        <v>193.12</v>
      </c>
      <c r="E1357" s="1535"/>
      <c r="F1357" s="1536">
        <v>193.12</v>
      </c>
      <c r="G1357" s="1536">
        <v>193.12</v>
      </c>
    </row>
    <row r="1358" spans="1:7">
      <c r="A1358" s="1526">
        <v>12010</v>
      </c>
      <c r="B1358" s="1523" t="s">
        <v>5348</v>
      </c>
      <c r="C1358" s="1526" t="s">
        <v>2771</v>
      </c>
      <c r="D1358" s="1534">
        <f t="shared" si="21"/>
        <v>9.3699999999999992</v>
      </c>
      <c r="E1358" s="1535"/>
      <c r="F1358" s="1534">
        <v>9.3699999999999992</v>
      </c>
      <c r="G1358" s="1534">
        <v>9.3699999999999992</v>
      </c>
    </row>
    <row r="1359" spans="1:7">
      <c r="A1359" s="1528">
        <v>39329</v>
      </c>
      <c r="B1359" s="1529" t="s">
        <v>5349</v>
      </c>
      <c r="C1359" s="1528" t="s">
        <v>2771</v>
      </c>
      <c r="D1359" s="1536">
        <f t="shared" si="21"/>
        <v>9.8000000000000007</v>
      </c>
      <c r="E1359" s="1535"/>
      <c r="F1359" s="1536">
        <v>9.8000000000000007</v>
      </c>
      <c r="G1359" s="1536">
        <v>9.8000000000000007</v>
      </c>
    </row>
    <row r="1360" spans="1:7">
      <c r="A1360" s="1526">
        <v>39330</v>
      </c>
      <c r="B1360" s="1523" t="s">
        <v>5350</v>
      </c>
      <c r="C1360" s="1526" t="s">
        <v>2771</v>
      </c>
      <c r="D1360" s="1534">
        <f t="shared" si="21"/>
        <v>10.31</v>
      </c>
      <c r="E1360" s="1535"/>
      <c r="F1360" s="1534">
        <v>10.31</v>
      </c>
      <c r="G1360" s="1534">
        <v>10.31</v>
      </c>
    </row>
    <row r="1361" spans="1:7">
      <c r="A1361" s="1528">
        <v>39332</v>
      </c>
      <c r="B1361" s="1529" t="s">
        <v>5351</v>
      </c>
      <c r="C1361" s="1528" t="s">
        <v>2771</v>
      </c>
      <c r="D1361" s="1536">
        <f t="shared" si="21"/>
        <v>11.52</v>
      </c>
      <c r="E1361" s="1535"/>
      <c r="F1361" s="1536">
        <v>11.52</v>
      </c>
      <c r="G1361" s="1536">
        <v>11.52</v>
      </c>
    </row>
    <row r="1362" spans="1:7">
      <c r="A1362" s="1526">
        <v>39331</v>
      </c>
      <c r="B1362" s="1523" t="s">
        <v>5352</v>
      </c>
      <c r="C1362" s="1526" t="s">
        <v>2771</v>
      </c>
      <c r="D1362" s="1534">
        <f t="shared" si="21"/>
        <v>9.17</v>
      </c>
      <c r="E1362" s="1535"/>
      <c r="F1362" s="1534">
        <v>9.17</v>
      </c>
      <c r="G1362" s="1534">
        <v>9.17</v>
      </c>
    </row>
    <row r="1363" spans="1:7">
      <c r="A1363" s="1528">
        <v>39333</v>
      </c>
      <c r="B1363" s="1529" t="s">
        <v>5353</v>
      </c>
      <c r="C1363" s="1528" t="s">
        <v>2771</v>
      </c>
      <c r="D1363" s="1536">
        <f t="shared" si="21"/>
        <v>8.94</v>
      </c>
      <c r="E1363" s="1535"/>
      <c r="F1363" s="1536">
        <v>8.94</v>
      </c>
      <c r="G1363" s="1536">
        <v>8.94</v>
      </c>
    </row>
    <row r="1364" spans="1:7">
      <c r="A1364" s="1526">
        <v>39335</v>
      </c>
      <c r="B1364" s="1523" t="s">
        <v>5354</v>
      </c>
      <c r="C1364" s="1526" t="s">
        <v>2771</v>
      </c>
      <c r="D1364" s="1534">
        <f t="shared" si="21"/>
        <v>10.34</v>
      </c>
      <c r="E1364" s="1535"/>
      <c r="F1364" s="1534">
        <v>10.34</v>
      </c>
      <c r="G1364" s="1534">
        <v>10.34</v>
      </c>
    </row>
    <row r="1365" spans="1:7">
      <c r="A1365" s="1528">
        <v>39334</v>
      </c>
      <c r="B1365" s="1529" t="s">
        <v>5355</v>
      </c>
      <c r="C1365" s="1528" t="s">
        <v>2771</v>
      </c>
      <c r="D1365" s="1536">
        <f t="shared" si="21"/>
        <v>8.2200000000000006</v>
      </c>
      <c r="E1365" s="1535"/>
      <c r="F1365" s="1536">
        <v>8.2200000000000006</v>
      </c>
      <c r="G1365" s="1536">
        <v>8.2200000000000006</v>
      </c>
    </row>
    <row r="1366" spans="1:7">
      <c r="A1366" s="1526">
        <v>12016</v>
      </c>
      <c r="B1366" s="1523" t="s">
        <v>5356</v>
      </c>
      <c r="C1366" s="1526" t="s">
        <v>2771</v>
      </c>
      <c r="D1366" s="1534">
        <f t="shared" si="21"/>
        <v>10.32</v>
      </c>
      <c r="E1366" s="1535"/>
      <c r="F1366" s="1534">
        <v>10.32</v>
      </c>
      <c r="G1366" s="1534">
        <v>10.32</v>
      </c>
    </row>
    <row r="1367" spans="1:7">
      <c r="A1367" s="1528">
        <v>12015</v>
      </c>
      <c r="B1367" s="1529" t="s">
        <v>5357</v>
      </c>
      <c r="C1367" s="1528" t="s">
        <v>2771</v>
      </c>
      <c r="D1367" s="1536">
        <f t="shared" si="21"/>
        <v>12.01</v>
      </c>
      <c r="E1367" s="1535"/>
      <c r="F1367" s="1536">
        <v>12.01</v>
      </c>
      <c r="G1367" s="1536">
        <v>12.01</v>
      </c>
    </row>
    <row r="1368" spans="1:7">
      <c r="A1368" s="1526">
        <v>12020</v>
      </c>
      <c r="B1368" s="1523" t="s">
        <v>5358</v>
      </c>
      <c r="C1368" s="1526" t="s">
        <v>2771</v>
      </c>
      <c r="D1368" s="1534">
        <f t="shared" si="21"/>
        <v>10.32</v>
      </c>
      <c r="E1368" s="1535"/>
      <c r="F1368" s="1534">
        <v>10.32</v>
      </c>
      <c r="G1368" s="1534">
        <v>10.32</v>
      </c>
    </row>
    <row r="1369" spans="1:7">
      <c r="A1369" s="1528">
        <v>12019</v>
      </c>
      <c r="B1369" s="1529" t="s">
        <v>5359</v>
      </c>
      <c r="C1369" s="1528" t="s">
        <v>2771</v>
      </c>
      <c r="D1369" s="1536">
        <f t="shared" si="21"/>
        <v>12.01</v>
      </c>
      <c r="E1369" s="1535"/>
      <c r="F1369" s="1536">
        <v>12.01</v>
      </c>
      <c r="G1369" s="1536">
        <v>12.01</v>
      </c>
    </row>
    <row r="1370" spans="1:7">
      <c r="A1370" s="1526">
        <v>39336</v>
      </c>
      <c r="B1370" s="1523" t="s">
        <v>5360</v>
      </c>
      <c r="C1370" s="1526" t="s">
        <v>2771</v>
      </c>
      <c r="D1370" s="1534">
        <f t="shared" si="21"/>
        <v>10.31</v>
      </c>
      <c r="E1370" s="1535"/>
      <c r="F1370" s="1534">
        <v>10.31</v>
      </c>
      <c r="G1370" s="1534">
        <v>10.31</v>
      </c>
    </row>
    <row r="1371" spans="1:7">
      <c r="A1371" s="1528">
        <v>39338</v>
      </c>
      <c r="B1371" s="1529" t="s">
        <v>5361</v>
      </c>
      <c r="C1371" s="1528" t="s">
        <v>2771</v>
      </c>
      <c r="D1371" s="1536">
        <f t="shared" si="21"/>
        <v>11.52</v>
      </c>
      <c r="E1371" s="1535"/>
      <c r="F1371" s="1536">
        <v>11.52</v>
      </c>
      <c r="G1371" s="1536">
        <v>11.52</v>
      </c>
    </row>
    <row r="1372" spans="1:7">
      <c r="A1372" s="1526">
        <v>39337</v>
      </c>
      <c r="B1372" s="1523" t="s">
        <v>5362</v>
      </c>
      <c r="C1372" s="1526" t="s">
        <v>2771</v>
      </c>
      <c r="D1372" s="1534">
        <f t="shared" si="21"/>
        <v>9.17</v>
      </c>
      <c r="E1372" s="1535"/>
      <c r="F1372" s="1534">
        <v>9.17</v>
      </c>
      <c r="G1372" s="1534">
        <v>9.17</v>
      </c>
    </row>
    <row r="1373" spans="1:7">
      <c r="A1373" s="1528">
        <v>39341</v>
      </c>
      <c r="B1373" s="1529" t="s">
        <v>5363</v>
      </c>
      <c r="C1373" s="1528" t="s">
        <v>2771</v>
      </c>
      <c r="D1373" s="1536">
        <f t="shared" si="21"/>
        <v>15.01</v>
      </c>
      <c r="E1373" s="1535"/>
      <c r="F1373" s="1536">
        <v>15.01</v>
      </c>
      <c r="G1373" s="1536">
        <v>15.01</v>
      </c>
    </row>
    <row r="1374" spans="1:7">
      <c r="A1374" s="1526">
        <v>39340</v>
      </c>
      <c r="B1374" s="1523" t="s">
        <v>5364</v>
      </c>
      <c r="C1374" s="1526" t="s">
        <v>2771</v>
      </c>
      <c r="D1374" s="1534">
        <f t="shared" si="21"/>
        <v>11.02</v>
      </c>
      <c r="E1374" s="1535"/>
      <c r="F1374" s="1534">
        <v>11.02</v>
      </c>
      <c r="G1374" s="1534">
        <v>11.02</v>
      </c>
    </row>
    <row r="1375" spans="1:7">
      <c r="A1375" s="1528">
        <v>12025</v>
      </c>
      <c r="B1375" s="1529" t="s">
        <v>5365</v>
      </c>
      <c r="C1375" s="1528" t="s">
        <v>2771</v>
      </c>
      <c r="D1375" s="1536">
        <f t="shared" si="21"/>
        <v>11.39</v>
      </c>
      <c r="E1375" s="1535"/>
      <c r="F1375" s="1536">
        <v>11.39</v>
      </c>
      <c r="G1375" s="1536">
        <v>11.39</v>
      </c>
    </row>
    <row r="1376" spans="1:7">
      <c r="A1376" s="1526">
        <v>39342</v>
      </c>
      <c r="B1376" s="1523" t="s">
        <v>5366</v>
      </c>
      <c r="C1376" s="1526" t="s">
        <v>2771</v>
      </c>
      <c r="D1376" s="1534">
        <f t="shared" si="21"/>
        <v>15.01</v>
      </c>
      <c r="E1376" s="1535"/>
      <c r="F1376" s="1534">
        <v>15.01</v>
      </c>
      <c r="G1376" s="1534">
        <v>15.01</v>
      </c>
    </row>
    <row r="1377" spans="1:7">
      <c r="A1377" s="1528">
        <v>39343</v>
      </c>
      <c r="B1377" s="1529" t="s">
        <v>5367</v>
      </c>
      <c r="C1377" s="1528" t="s">
        <v>2771</v>
      </c>
      <c r="D1377" s="1536">
        <f t="shared" si="21"/>
        <v>12.68</v>
      </c>
      <c r="E1377" s="1535"/>
      <c r="F1377" s="1536">
        <v>12.68</v>
      </c>
      <c r="G1377" s="1536">
        <v>12.68</v>
      </c>
    </row>
    <row r="1378" spans="1:7">
      <c r="A1378" s="1526">
        <v>39345</v>
      </c>
      <c r="B1378" s="1523" t="s">
        <v>5368</v>
      </c>
      <c r="C1378" s="1526" t="s">
        <v>2771</v>
      </c>
      <c r="D1378" s="1534">
        <f t="shared" si="21"/>
        <v>17.16</v>
      </c>
      <c r="E1378" s="1535"/>
      <c r="F1378" s="1534">
        <v>17.16</v>
      </c>
      <c r="G1378" s="1534">
        <v>17.16</v>
      </c>
    </row>
    <row r="1379" spans="1:7">
      <c r="A1379" s="1528">
        <v>39344</v>
      </c>
      <c r="B1379" s="1529" t="s">
        <v>5369</v>
      </c>
      <c r="C1379" s="1528" t="s">
        <v>2771</v>
      </c>
      <c r="D1379" s="1536">
        <f t="shared" si="21"/>
        <v>12.26</v>
      </c>
      <c r="E1379" s="1535"/>
      <c r="F1379" s="1536">
        <v>12.26</v>
      </c>
      <c r="G1379" s="1536">
        <v>12.26</v>
      </c>
    </row>
    <row r="1380" spans="1:7">
      <c r="A1380" s="1526">
        <v>12623</v>
      </c>
      <c r="B1380" s="1523" t="s">
        <v>5370</v>
      </c>
      <c r="C1380" s="1526" t="s">
        <v>2774</v>
      </c>
      <c r="D1380" s="1534">
        <f t="shared" si="21"/>
        <v>11.53</v>
      </c>
      <c r="E1380" s="1535"/>
      <c r="F1380" s="1534">
        <v>11.53</v>
      </c>
      <c r="G1380" s="1534">
        <v>11.53</v>
      </c>
    </row>
    <row r="1381" spans="1:7">
      <c r="A1381" s="1528">
        <v>34498</v>
      </c>
      <c r="B1381" s="1529" t="s">
        <v>5371</v>
      </c>
      <c r="C1381" s="1528" t="s">
        <v>2771</v>
      </c>
      <c r="D1381" s="1536">
        <f t="shared" si="21"/>
        <v>94.52</v>
      </c>
      <c r="E1381" s="1535"/>
      <c r="F1381" s="1536">
        <v>94.52</v>
      </c>
      <c r="G1381" s="1536">
        <v>94.52</v>
      </c>
    </row>
    <row r="1382" spans="1:7">
      <c r="A1382" s="1526">
        <v>13244</v>
      </c>
      <c r="B1382" s="1523" t="s">
        <v>5372</v>
      </c>
      <c r="C1382" s="1526" t="s">
        <v>2771</v>
      </c>
      <c r="D1382" s="1534">
        <f t="shared" si="21"/>
        <v>39.79</v>
      </c>
      <c r="E1382" s="1535"/>
      <c r="F1382" s="1534">
        <v>39.79</v>
      </c>
      <c r="G1382" s="1534">
        <v>39.79</v>
      </c>
    </row>
    <row r="1383" spans="1:7">
      <c r="A1383" s="1528">
        <v>38998</v>
      </c>
      <c r="B1383" s="1529" t="s">
        <v>5373</v>
      </c>
      <c r="C1383" s="1528" t="s">
        <v>2771</v>
      </c>
      <c r="D1383" s="1536">
        <f t="shared" si="21"/>
        <v>15.48</v>
      </c>
      <c r="E1383" s="1535"/>
      <c r="F1383" s="1536">
        <v>15.48</v>
      </c>
      <c r="G1383" s="1536">
        <v>15.48</v>
      </c>
    </row>
    <row r="1384" spans="1:7">
      <c r="A1384" s="1526">
        <v>38999</v>
      </c>
      <c r="B1384" s="1523" t="s">
        <v>5374</v>
      </c>
      <c r="C1384" s="1526" t="s">
        <v>2771</v>
      </c>
      <c r="D1384" s="1534">
        <f t="shared" si="21"/>
        <v>25.62</v>
      </c>
      <c r="E1384" s="1535"/>
      <c r="F1384" s="1534">
        <v>25.62</v>
      </c>
      <c r="G1384" s="1534">
        <v>25.62</v>
      </c>
    </row>
    <row r="1385" spans="1:7">
      <c r="A1385" s="1528">
        <v>38996</v>
      </c>
      <c r="B1385" s="1529" t="s">
        <v>5375</v>
      </c>
      <c r="C1385" s="1528" t="s">
        <v>2771</v>
      </c>
      <c r="D1385" s="1536">
        <f t="shared" si="21"/>
        <v>22.37</v>
      </c>
      <c r="E1385" s="1535"/>
      <c r="F1385" s="1536">
        <v>22.37</v>
      </c>
      <c r="G1385" s="1536">
        <v>22.37</v>
      </c>
    </row>
    <row r="1386" spans="1:7">
      <c r="A1386" s="1526">
        <v>38997</v>
      </c>
      <c r="B1386" s="1523" t="s">
        <v>5376</v>
      </c>
      <c r="C1386" s="1526" t="s">
        <v>2771</v>
      </c>
      <c r="D1386" s="1534">
        <f t="shared" si="21"/>
        <v>36.200000000000003</v>
      </c>
      <c r="E1386" s="1535"/>
      <c r="F1386" s="1534">
        <v>36.200000000000003</v>
      </c>
      <c r="G1386" s="1534">
        <v>36.200000000000003</v>
      </c>
    </row>
    <row r="1387" spans="1:7">
      <c r="A1387" s="1528">
        <v>39862</v>
      </c>
      <c r="B1387" s="1529" t="s">
        <v>5377</v>
      </c>
      <c r="C1387" s="1528" t="s">
        <v>2771</v>
      </c>
      <c r="D1387" s="1536">
        <f t="shared" si="21"/>
        <v>15.95</v>
      </c>
      <c r="E1387" s="1535"/>
      <c r="F1387" s="1536">
        <v>15.95</v>
      </c>
      <c r="G1387" s="1536">
        <v>15.95</v>
      </c>
    </row>
    <row r="1388" spans="1:7">
      <c r="A1388" s="1526">
        <v>39863</v>
      </c>
      <c r="B1388" s="1523" t="s">
        <v>5378</v>
      </c>
      <c r="C1388" s="1526" t="s">
        <v>2771</v>
      </c>
      <c r="D1388" s="1534">
        <f t="shared" si="21"/>
        <v>16.170000000000002</v>
      </c>
      <c r="E1388" s="1535"/>
      <c r="F1388" s="1534">
        <v>16.170000000000002</v>
      </c>
      <c r="G1388" s="1534">
        <v>16.170000000000002</v>
      </c>
    </row>
    <row r="1389" spans="1:7">
      <c r="A1389" s="1528">
        <v>39864</v>
      </c>
      <c r="B1389" s="1529" t="s">
        <v>5379</v>
      </c>
      <c r="C1389" s="1528" t="s">
        <v>2771</v>
      </c>
      <c r="D1389" s="1536">
        <f t="shared" si="21"/>
        <v>20.07</v>
      </c>
      <c r="E1389" s="1535"/>
      <c r="F1389" s="1536">
        <v>20.07</v>
      </c>
      <c r="G1389" s="1536">
        <v>20.07</v>
      </c>
    </row>
    <row r="1390" spans="1:7">
      <c r="A1390" s="1526">
        <v>39865</v>
      </c>
      <c r="B1390" s="1523" t="s">
        <v>5380</v>
      </c>
      <c r="C1390" s="1526" t="s">
        <v>2771</v>
      </c>
      <c r="D1390" s="1534">
        <f t="shared" si="21"/>
        <v>28.29</v>
      </c>
      <c r="E1390" s="1535"/>
      <c r="F1390" s="1534">
        <v>28.29</v>
      </c>
      <c r="G1390" s="1534">
        <v>28.29</v>
      </c>
    </row>
    <row r="1391" spans="1:7" ht="30">
      <c r="A1391" s="1528">
        <v>2517</v>
      </c>
      <c r="B1391" s="1529" t="s">
        <v>5381</v>
      </c>
      <c r="C1391" s="1528" t="s">
        <v>2771</v>
      </c>
      <c r="D1391" s="1536">
        <f t="shared" si="21"/>
        <v>19.239999999999998</v>
      </c>
      <c r="E1391" s="1535"/>
      <c r="F1391" s="1536">
        <v>19.239999999999998</v>
      </c>
      <c r="G1391" s="1536">
        <v>19.239999999999998</v>
      </c>
    </row>
    <row r="1392" spans="1:7" ht="30">
      <c r="A1392" s="1526">
        <v>2522</v>
      </c>
      <c r="B1392" s="1523" t="s">
        <v>5382</v>
      </c>
      <c r="C1392" s="1526" t="s">
        <v>2771</v>
      </c>
      <c r="D1392" s="1534">
        <f t="shared" si="21"/>
        <v>12.43</v>
      </c>
      <c r="E1392" s="1535"/>
      <c r="F1392" s="1534">
        <v>12.43</v>
      </c>
      <c r="G1392" s="1534">
        <v>12.43</v>
      </c>
    </row>
    <row r="1393" spans="1:7" ht="30">
      <c r="A1393" s="1528">
        <v>2548</v>
      </c>
      <c r="B1393" s="1529" t="s">
        <v>5383</v>
      </c>
      <c r="C1393" s="1528" t="s">
        <v>2771</v>
      </c>
      <c r="D1393" s="1536">
        <f t="shared" si="21"/>
        <v>7.65</v>
      </c>
      <c r="E1393" s="1535"/>
      <c r="F1393" s="1536">
        <v>7.65</v>
      </c>
      <c r="G1393" s="1536">
        <v>7.65</v>
      </c>
    </row>
    <row r="1394" spans="1:7">
      <c r="A1394" s="1526">
        <v>2516</v>
      </c>
      <c r="B1394" s="1523" t="s">
        <v>5384</v>
      </c>
      <c r="C1394" s="1526" t="s">
        <v>2771</v>
      </c>
      <c r="D1394" s="1534">
        <f t="shared" si="21"/>
        <v>9.98</v>
      </c>
      <c r="E1394" s="1535"/>
      <c r="F1394" s="1534">
        <v>9.98</v>
      </c>
      <c r="G1394" s="1534">
        <v>9.98</v>
      </c>
    </row>
    <row r="1395" spans="1:7" ht="30">
      <c r="A1395" s="1528">
        <v>2518</v>
      </c>
      <c r="B1395" s="1529" t="s">
        <v>5385</v>
      </c>
      <c r="C1395" s="1528" t="s">
        <v>2771</v>
      </c>
      <c r="D1395" s="1536">
        <f t="shared" si="21"/>
        <v>91.59</v>
      </c>
      <c r="E1395" s="1535"/>
      <c r="F1395" s="1536">
        <v>91.59</v>
      </c>
      <c r="G1395" s="1536">
        <v>91.59</v>
      </c>
    </row>
    <row r="1396" spans="1:7">
      <c r="A1396" s="1526">
        <v>2521</v>
      </c>
      <c r="B1396" s="1523" t="s">
        <v>5386</v>
      </c>
      <c r="C1396" s="1526" t="s">
        <v>2771</v>
      </c>
      <c r="D1396" s="1534">
        <f t="shared" si="21"/>
        <v>38.99</v>
      </c>
      <c r="E1396" s="1535"/>
      <c r="F1396" s="1534">
        <v>38.99</v>
      </c>
      <c r="G1396" s="1534">
        <v>38.99</v>
      </c>
    </row>
    <row r="1397" spans="1:7" ht="30">
      <c r="A1397" s="1528">
        <v>2515</v>
      </c>
      <c r="B1397" s="1529" t="s">
        <v>5387</v>
      </c>
      <c r="C1397" s="1528" t="s">
        <v>2771</v>
      </c>
      <c r="D1397" s="1536">
        <f t="shared" si="21"/>
        <v>8.31</v>
      </c>
      <c r="E1397" s="1535"/>
      <c r="F1397" s="1536">
        <v>8.31</v>
      </c>
      <c r="G1397" s="1536">
        <v>8.31</v>
      </c>
    </row>
    <row r="1398" spans="1:7">
      <c r="A1398" s="1526">
        <v>2519</v>
      </c>
      <c r="B1398" s="1523" t="s">
        <v>5388</v>
      </c>
      <c r="C1398" s="1526" t="s">
        <v>2771</v>
      </c>
      <c r="D1398" s="1534">
        <f t="shared" si="21"/>
        <v>110.44</v>
      </c>
      <c r="E1398" s="1535"/>
      <c r="F1398" s="1534">
        <v>110.44</v>
      </c>
      <c r="G1398" s="1534">
        <v>110.44</v>
      </c>
    </row>
    <row r="1399" spans="1:7">
      <c r="A1399" s="1528">
        <v>2520</v>
      </c>
      <c r="B1399" s="1529" t="s">
        <v>5389</v>
      </c>
      <c r="C1399" s="1528" t="s">
        <v>2771</v>
      </c>
      <c r="D1399" s="1536">
        <f t="shared" si="21"/>
        <v>203.26</v>
      </c>
      <c r="E1399" s="1535"/>
      <c r="F1399" s="1536">
        <v>203.26</v>
      </c>
      <c r="G1399" s="1536">
        <v>203.26</v>
      </c>
    </row>
    <row r="1400" spans="1:7">
      <c r="A1400" s="1526">
        <v>1602</v>
      </c>
      <c r="B1400" s="1523" t="s">
        <v>5390</v>
      </c>
      <c r="C1400" s="1526" t="s">
        <v>2771</v>
      </c>
      <c r="D1400" s="1534">
        <f t="shared" si="21"/>
        <v>40.39</v>
      </c>
      <c r="E1400" s="1535"/>
      <c r="F1400" s="1534">
        <v>40.39</v>
      </c>
      <c r="G1400" s="1534">
        <v>40.39</v>
      </c>
    </row>
    <row r="1401" spans="1:7">
      <c r="A1401" s="1528">
        <v>1601</v>
      </c>
      <c r="B1401" s="1529" t="s">
        <v>5391</v>
      </c>
      <c r="C1401" s="1528" t="s">
        <v>2771</v>
      </c>
      <c r="D1401" s="1536">
        <f t="shared" si="21"/>
        <v>36</v>
      </c>
      <c r="E1401" s="1535"/>
      <c r="F1401" s="1536">
        <v>36</v>
      </c>
      <c r="G1401" s="1536">
        <v>36</v>
      </c>
    </row>
    <row r="1402" spans="1:7">
      <c r="A1402" s="1526">
        <v>1598</v>
      </c>
      <c r="B1402" s="1523" t="s">
        <v>5392</v>
      </c>
      <c r="C1402" s="1526" t="s">
        <v>2771</v>
      </c>
      <c r="D1402" s="1534">
        <f t="shared" si="21"/>
        <v>10.65</v>
      </c>
      <c r="E1402" s="1535"/>
      <c r="F1402" s="1534">
        <v>10.65</v>
      </c>
      <c r="G1402" s="1534">
        <v>10.65</v>
      </c>
    </row>
    <row r="1403" spans="1:7">
      <c r="A1403" s="1528">
        <v>1600</v>
      </c>
      <c r="B1403" s="1529" t="s">
        <v>5393</v>
      </c>
      <c r="C1403" s="1528" t="s">
        <v>2771</v>
      </c>
      <c r="D1403" s="1536">
        <f t="shared" si="21"/>
        <v>15.72</v>
      </c>
      <c r="E1403" s="1535"/>
      <c r="F1403" s="1536">
        <v>15.72</v>
      </c>
      <c r="G1403" s="1536">
        <v>15.72</v>
      </c>
    </row>
    <row r="1404" spans="1:7">
      <c r="A1404" s="1526">
        <v>1603</v>
      </c>
      <c r="B1404" s="1523" t="s">
        <v>5394</v>
      </c>
      <c r="C1404" s="1526" t="s">
        <v>2771</v>
      </c>
      <c r="D1404" s="1534">
        <f t="shared" si="21"/>
        <v>60.98</v>
      </c>
      <c r="E1404" s="1535"/>
      <c r="F1404" s="1534">
        <v>60.98</v>
      </c>
      <c r="G1404" s="1534">
        <v>60.98</v>
      </c>
    </row>
    <row r="1405" spans="1:7">
      <c r="A1405" s="1528">
        <v>1599</v>
      </c>
      <c r="B1405" s="1529" t="s">
        <v>5395</v>
      </c>
      <c r="C1405" s="1528" t="s">
        <v>2771</v>
      </c>
      <c r="D1405" s="1536">
        <f t="shared" si="21"/>
        <v>12.36</v>
      </c>
      <c r="E1405" s="1535"/>
      <c r="F1405" s="1536">
        <v>12.36</v>
      </c>
      <c r="G1405" s="1536">
        <v>12.36</v>
      </c>
    </row>
    <row r="1406" spans="1:7">
      <c r="A1406" s="1526">
        <v>1597</v>
      </c>
      <c r="B1406" s="1523" t="s">
        <v>5396</v>
      </c>
      <c r="C1406" s="1526" t="s">
        <v>2771</v>
      </c>
      <c r="D1406" s="1534">
        <f t="shared" si="21"/>
        <v>10.01</v>
      </c>
      <c r="E1406" s="1535"/>
      <c r="F1406" s="1534">
        <v>10.01</v>
      </c>
      <c r="G1406" s="1534">
        <v>10.01</v>
      </c>
    </row>
    <row r="1407" spans="1:7">
      <c r="A1407" s="1528">
        <v>39600</v>
      </c>
      <c r="B1407" s="1529" t="s">
        <v>5397</v>
      </c>
      <c r="C1407" s="1528" t="s">
        <v>2771</v>
      </c>
      <c r="D1407" s="1536">
        <f t="shared" si="21"/>
        <v>14.51</v>
      </c>
      <c r="E1407" s="1535"/>
      <c r="F1407" s="1536">
        <v>14.51</v>
      </c>
      <c r="G1407" s="1536">
        <v>14.51</v>
      </c>
    </row>
    <row r="1408" spans="1:7">
      <c r="A1408" s="1526">
        <v>39601</v>
      </c>
      <c r="B1408" s="1523" t="s">
        <v>5398</v>
      </c>
      <c r="C1408" s="1526" t="s">
        <v>2771</v>
      </c>
      <c r="D1408" s="1534">
        <f t="shared" si="21"/>
        <v>25.23</v>
      </c>
      <c r="E1408" s="1535"/>
      <c r="F1408" s="1534">
        <v>25.23</v>
      </c>
      <c r="G1408" s="1534">
        <v>25.23</v>
      </c>
    </row>
    <row r="1409" spans="1:7">
      <c r="A1409" s="1528">
        <v>39602</v>
      </c>
      <c r="B1409" s="1529" t="s">
        <v>5399</v>
      </c>
      <c r="C1409" s="1528" t="s">
        <v>2771</v>
      </c>
      <c r="D1409" s="1536">
        <f t="shared" si="21"/>
        <v>1.66</v>
      </c>
      <c r="E1409" s="1535"/>
      <c r="F1409" s="1536">
        <v>1.66</v>
      </c>
      <c r="G1409" s="1536">
        <v>1.66</v>
      </c>
    </row>
    <row r="1410" spans="1:7">
      <c r="A1410" s="1526">
        <v>39603</v>
      </c>
      <c r="B1410" s="1523" t="s">
        <v>5400</v>
      </c>
      <c r="C1410" s="1526" t="s">
        <v>2771</v>
      </c>
      <c r="D1410" s="1534">
        <f t="shared" si="21"/>
        <v>2.84</v>
      </c>
      <c r="E1410" s="1535"/>
      <c r="F1410" s="1534">
        <v>2.84</v>
      </c>
      <c r="G1410" s="1534">
        <v>2.84</v>
      </c>
    </row>
    <row r="1411" spans="1:7">
      <c r="A1411" s="1528">
        <v>11821</v>
      </c>
      <c r="B1411" s="1529" t="s">
        <v>5401</v>
      </c>
      <c r="C1411" s="1528" t="s">
        <v>2771</v>
      </c>
      <c r="D1411" s="1536">
        <f t="shared" ref="D1411:D1474" si="22">IF($I$2=$G$1,G1411,F1411)</f>
        <v>8.2200000000000006</v>
      </c>
      <c r="E1411" s="1535"/>
      <c r="F1411" s="1536">
        <v>8.2200000000000006</v>
      </c>
      <c r="G1411" s="1536">
        <v>8.2200000000000006</v>
      </c>
    </row>
    <row r="1412" spans="1:7">
      <c r="A1412" s="1526">
        <v>1562</v>
      </c>
      <c r="B1412" s="1523" t="s">
        <v>5402</v>
      </c>
      <c r="C1412" s="1526" t="s">
        <v>2771</v>
      </c>
      <c r="D1412" s="1534">
        <f t="shared" si="22"/>
        <v>13.47</v>
      </c>
      <c r="E1412" s="1535"/>
      <c r="F1412" s="1534">
        <v>13.47</v>
      </c>
      <c r="G1412" s="1534">
        <v>13.47</v>
      </c>
    </row>
    <row r="1413" spans="1:7">
      <c r="A1413" s="1528">
        <v>1563</v>
      </c>
      <c r="B1413" s="1529" t="s">
        <v>5403</v>
      </c>
      <c r="C1413" s="1528" t="s">
        <v>2771</v>
      </c>
      <c r="D1413" s="1536">
        <f t="shared" si="22"/>
        <v>18.079999999999998</v>
      </c>
      <c r="E1413" s="1535"/>
      <c r="F1413" s="1536">
        <v>18.079999999999998</v>
      </c>
      <c r="G1413" s="1536">
        <v>18.079999999999998</v>
      </c>
    </row>
    <row r="1414" spans="1:7">
      <c r="A1414" s="1526">
        <v>11856</v>
      </c>
      <c r="B1414" s="1523" t="s">
        <v>5404</v>
      </c>
      <c r="C1414" s="1526" t="s">
        <v>2771</v>
      </c>
      <c r="D1414" s="1534">
        <f t="shared" si="22"/>
        <v>5.39</v>
      </c>
      <c r="E1414" s="1535"/>
      <c r="F1414" s="1534">
        <v>5.39</v>
      </c>
      <c r="G1414" s="1534">
        <v>5.39</v>
      </c>
    </row>
    <row r="1415" spans="1:7">
      <c r="A1415" s="1528">
        <v>11857</v>
      </c>
      <c r="B1415" s="1529" t="s">
        <v>5405</v>
      </c>
      <c r="C1415" s="1528" t="s">
        <v>2771</v>
      </c>
      <c r="D1415" s="1536">
        <f t="shared" si="22"/>
        <v>28.36</v>
      </c>
      <c r="E1415" s="1535"/>
      <c r="F1415" s="1536">
        <v>28.36</v>
      </c>
      <c r="G1415" s="1536">
        <v>28.36</v>
      </c>
    </row>
    <row r="1416" spans="1:7">
      <c r="A1416" s="1526">
        <v>11858</v>
      </c>
      <c r="B1416" s="1523" t="s">
        <v>5406</v>
      </c>
      <c r="C1416" s="1526" t="s">
        <v>2771</v>
      </c>
      <c r="D1416" s="1534">
        <f t="shared" si="22"/>
        <v>35.200000000000003</v>
      </c>
      <c r="E1416" s="1535"/>
      <c r="F1416" s="1534">
        <v>35.200000000000003</v>
      </c>
      <c r="G1416" s="1534">
        <v>35.200000000000003</v>
      </c>
    </row>
    <row r="1417" spans="1:7">
      <c r="A1417" s="1528">
        <v>1539</v>
      </c>
      <c r="B1417" s="1529" t="s">
        <v>5407</v>
      </c>
      <c r="C1417" s="1528" t="s">
        <v>2771</v>
      </c>
      <c r="D1417" s="1536">
        <f t="shared" si="22"/>
        <v>6.33</v>
      </c>
      <c r="E1417" s="1535"/>
      <c r="F1417" s="1536">
        <v>6.33</v>
      </c>
      <c r="G1417" s="1536">
        <v>6.33</v>
      </c>
    </row>
    <row r="1418" spans="1:7">
      <c r="A1418" s="1526">
        <v>11859</v>
      </c>
      <c r="B1418" s="1523" t="s">
        <v>5408</v>
      </c>
      <c r="C1418" s="1526" t="s">
        <v>2771</v>
      </c>
      <c r="D1418" s="1534">
        <f t="shared" si="22"/>
        <v>47.9</v>
      </c>
      <c r="E1418" s="1535"/>
      <c r="F1418" s="1534">
        <v>47.9</v>
      </c>
      <c r="G1418" s="1534">
        <v>47.9</v>
      </c>
    </row>
    <row r="1419" spans="1:7">
      <c r="A1419" s="1528">
        <v>1550</v>
      </c>
      <c r="B1419" s="1529" t="s">
        <v>5409</v>
      </c>
      <c r="C1419" s="1528" t="s">
        <v>2771</v>
      </c>
      <c r="D1419" s="1536">
        <f t="shared" si="22"/>
        <v>6.68</v>
      </c>
      <c r="E1419" s="1535"/>
      <c r="F1419" s="1536">
        <v>6.68</v>
      </c>
      <c r="G1419" s="1536">
        <v>6.68</v>
      </c>
    </row>
    <row r="1420" spans="1:7">
      <c r="A1420" s="1526">
        <v>11854</v>
      </c>
      <c r="B1420" s="1523" t="s">
        <v>5410</v>
      </c>
      <c r="C1420" s="1526" t="s">
        <v>2771</v>
      </c>
      <c r="D1420" s="1534">
        <f t="shared" si="22"/>
        <v>8.35</v>
      </c>
      <c r="E1420" s="1535"/>
      <c r="F1420" s="1534">
        <v>8.35</v>
      </c>
      <c r="G1420" s="1534">
        <v>8.35</v>
      </c>
    </row>
    <row r="1421" spans="1:7">
      <c r="A1421" s="1528">
        <v>11862</v>
      </c>
      <c r="B1421" s="1529" t="s">
        <v>5411</v>
      </c>
      <c r="C1421" s="1528" t="s">
        <v>2771</v>
      </c>
      <c r="D1421" s="1536">
        <f t="shared" si="22"/>
        <v>11.71</v>
      </c>
      <c r="E1421" s="1535"/>
      <c r="F1421" s="1536">
        <v>11.71</v>
      </c>
      <c r="G1421" s="1536">
        <v>11.71</v>
      </c>
    </row>
    <row r="1422" spans="1:7">
      <c r="A1422" s="1526">
        <v>11863</v>
      </c>
      <c r="B1422" s="1523" t="s">
        <v>5412</v>
      </c>
      <c r="C1422" s="1526" t="s">
        <v>2771</v>
      </c>
      <c r="D1422" s="1534">
        <f t="shared" si="22"/>
        <v>4.7300000000000004</v>
      </c>
      <c r="E1422" s="1535"/>
      <c r="F1422" s="1534">
        <v>4.7300000000000004</v>
      </c>
      <c r="G1422" s="1534">
        <v>4.7300000000000004</v>
      </c>
    </row>
    <row r="1423" spans="1:7">
      <c r="A1423" s="1528">
        <v>11855</v>
      </c>
      <c r="B1423" s="1529" t="s">
        <v>5413</v>
      </c>
      <c r="C1423" s="1528" t="s">
        <v>2771</v>
      </c>
      <c r="D1423" s="1536">
        <f t="shared" si="22"/>
        <v>17.48</v>
      </c>
      <c r="E1423" s="1535"/>
      <c r="F1423" s="1536">
        <v>17.48</v>
      </c>
      <c r="G1423" s="1536">
        <v>17.48</v>
      </c>
    </row>
    <row r="1424" spans="1:7">
      <c r="A1424" s="1526">
        <v>11864</v>
      </c>
      <c r="B1424" s="1523" t="s">
        <v>5414</v>
      </c>
      <c r="C1424" s="1526" t="s">
        <v>2771</v>
      </c>
      <c r="D1424" s="1534">
        <f t="shared" si="22"/>
        <v>26.43</v>
      </c>
      <c r="E1424" s="1535"/>
      <c r="F1424" s="1534">
        <v>26.43</v>
      </c>
      <c r="G1424" s="1534">
        <v>26.43</v>
      </c>
    </row>
    <row r="1425" spans="1:7" ht="30">
      <c r="A1425" s="1528">
        <v>2527</v>
      </c>
      <c r="B1425" s="1529" t="s">
        <v>5415</v>
      </c>
      <c r="C1425" s="1528" t="s">
        <v>2771</v>
      </c>
      <c r="D1425" s="1536">
        <f t="shared" si="22"/>
        <v>6.88</v>
      </c>
      <c r="E1425" s="1535"/>
      <c r="F1425" s="1536">
        <v>6.88</v>
      </c>
      <c r="G1425" s="1536">
        <v>6.88</v>
      </c>
    </row>
    <row r="1426" spans="1:7" ht="30">
      <c r="A1426" s="1526">
        <v>2526</v>
      </c>
      <c r="B1426" s="1523" t="s">
        <v>5416</v>
      </c>
      <c r="C1426" s="1526" t="s">
        <v>2771</v>
      </c>
      <c r="D1426" s="1534">
        <f t="shared" si="22"/>
        <v>4.41</v>
      </c>
      <c r="E1426" s="1535"/>
      <c r="F1426" s="1534">
        <v>4.41</v>
      </c>
      <c r="G1426" s="1534">
        <v>4.41</v>
      </c>
    </row>
    <row r="1427" spans="1:7" ht="30">
      <c r="A1427" s="1528">
        <v>2487</v>
      </c>
      <c r="B1427" s="1529" t="s">
        <v>5417</v>
      </c>
      <c r="C1427" s="1528" t="s">
        <v>2771</v>
      </c>
      <c r="D1427" s="1536">
        <f t="shared" si="22"/>
        <v>1.5</v>
      </c>
      <c r="E1427" s="1535"/>
      <c r="F1427" s="1536">
        <v>1.5</v>
      </c>
      <c r="G1427" s="1536">
        <v>1.5</v>
      </c>
    </row>
    <row r="1428" spans="1:7" ht="30">
      <c r="A1428" s="1526">
        <v>2483</v>
      </c>
      <c r="B1428" s="1523" t="s">
        <v>5418</v>
      </c>
      <c r="C1428" s="1526" t="s">
        <v>2771</v>
      </c>
      <c r="D1428" s="1534">
        <f t="shared" si="22"/>
        <v>3.14</v>
      </c>
      <c r="E1428" s="1535"/>
      <c r="F1428" s="1534">
        <v>3.14</v>
      </c>
      <c r="G1428" s="1534">
        <v>3.14</v>
      </c>
    </row>
    <row r="1429" spans="1:7" ht="30">
      <c r="A1429" s="1528">
        <v>2528</v>
      </c>
      <c r="B1429" s="1529" t="s">
        <v>5419</v>
      </c>
      <c r="C1429" s="1528" t="s">
        <v>2771</v>
      </c>
      <c r="D1429" s="1536">
        <f t="shared" si="22"/>
        <v>17.329999999999998</v>
      </c>
      <c r="E1429" s="1535"/>
      <c r="F1429" s="1536">
        <v>17.329999999999998</v>
      </c>
      <c r="G1429" s="1536">
        <v>17.329999999999998</v>
      </c>
    </row>
    <row r="1430" spans="1:7" ht="30">
      <c r="A1430" s="1526">
        <v>2489</v>
      </c>
      <c r="B1430" s="1523" t="s">
        <v>5420</v>
      </c>
      <c r="C1430" s="1526" t="s">
        <v>2771</v>
      </c>
      <c r="D1430" s="1534">
        <f t="shared" si="22"/>
        <v>7.63</v>
      </c>
      <c r="E1430" s="1535"/>
      <c r="F1430" s="1534">
        <v>7.63</v>
      </c>
      <c r="G1430" s="1534">
        <v>7.63</v>
      </c>
    </row>
    <row r="1431" spans="1:7" ht="30">
      <c r="A1431" s="1528">
        <v>2488</v>
      </c>
      <c r="B1431" s="1529" t="s">
        <v>5421</v>
      </c>
      <c r="C1431" s="1528" t="s">
        <v>2771</v>
      </c>
      <c r="D1431" s="1536">
        <f t="shared" si="22"/>
        <v>1.76</v>
      </c>
      <c r="E1431" s="1535"/>
      <c r="F1431" s="1536">
        <v>1.76</v>
      </c>
      <c r="G1431" s="1536">
        <v>1.76</v>
      </c>
    </row>
    <row r="1432" spans="1:7" ht="30">
      <c r="A1432" s="1526">
        <v>2484</v>
      </c>
      <c r="B1432" s="1523" t="s">
        <v>5422</v>
      </c>
      <c r="C1432" s="1526" t="s">
        <v>2771</v>
      </c>
      <c r="D1432" s="1534">
        <f t="shared" si="22"/>
        <v>25.17</v>
      </c>
      <c r="E1432" s="1535"/>
      <c r="F1432" s="1534">
        <v>25.17</v>
      </c>
      <c r="G1432" s="1534">
        <v>25.17</v>
      </c>
    </row>
    <row r="1433" spans="1:7" ht="30">
      <c r="A1433" s="1528">
        <v>2485</v>
      </c>
      <c r="B1433" s="1529" t="s">
        <v>5423</v>
      </c>
      <c r="C1433" s="1528" t="s">
        <v>2771</v>
      </c>
      <c r="D1433" s="1536">
        <f t="shared" si="22"/>
        <v>39.450000000000003</v>
      </c>
      <c r="E1433" s="1535"/>
      <c r="F1433" s="1536">
        <v>39.450000000000003</v>
      </c>
      <c r="G1433" s="1536">
        <v>39.450000000000003</v>
      </c>
    </row>
    <row r="1434" spans="1:7">
      <c r="A1434" s="1526">
        <v>38005</v>
      </c>
      <c r="B1434" s="1523" t="s">
        <v>5424</v>
      </c>
      <c r="C1434" s="1526" t="s">
        <v>2771</v>
      </c>
      <c r="D1434" s="1534">
        <f t="shared" si="22"/>
        <v>26.88</v>
      </c>
      <c r="E1434" s="1535"/>
      <c r="F1434" s="1534">
        <v>26.88</v>
      </c>
      <c r="G1434" s="1534">
        <v>26.88</v>
      </c>
    </row>
    <row r="1435" spans="1:7">
      <c r="A1435" s="1528">
        <v>38006</v>
      </c>
      <c r="B1435" s="1529" t="s">
        <v>5425</v>
      </c>
      <c r="C1435" s="1528" t="s">
        <v>2771</v>
      </c>
      <c r="D1435" s="1536">
        <f t="shared" si="22"/>
        <v>32.99</v>
      </c>
      <c r="E1435" s="1535"/>
      <c r="F1435" s="1536">
        <v>32.99</v>
      </c>
      <c r="G1435" s="1536">
        <v>32.99</v>
      </c>
    </row>
    <row r="1436" spans="1:7">
      <c r="A1436" s="1526">
        <v>38428</v>
      </c>
      <c r="B1436" s="1523" t="s">
        <v>5426</v>
      </c>
      <c r="C1436" s="1526" t="s">
        <v>2771</v>
      </c>
      <c r="D1436" s="1534">
        <f t="shared" si="22"/>
        <v>30.91</v>
      </c>
      <c r="E1436" s="1535"/>
      <c r="F1436" s="1534">
        <v>30.91</v>
      </c>
      <c r="G1436" s="1534">
        <v>30.91</v>
      </c>
    </row>
    <row r="1437" spans="1:7">
      <c r="A1437" s="1528">
        <v>38007</v>
      </c>
      <c r="B1437" s="1529" t="s">
        <v>5427</v>
      </c>
      <c r="C1437" s="1528" t="s">
        <v>2771</v>
      </c>
      <c r="D1437" s="1536">
        <f t="shared" si="22"/>
        <v>50.5</v>
      </c>
      <c r="E1437" s="1535"/>
      <c r="F1437" s="1536">
        <v>50.5</v>
      </c>
      <c r="G1437" s="1536">
        <v>50.5</v>
      </c>
    </row>
    <row r="1438" spans="1:7">
      <c r="A1438" s="1526">
        <v>38008</v>
      </c>
      <c r="B1438" s="1523" t="s">
        <v>5428</v>
      </c>
      <c r="C1438" s="1526" t="s">
        <v>2771</v>
      </c>
      <c r="D1438" s="1534">
        <f t="shared" si="22"/>
        <v>203.38</v>
      </c>
      <c r="E1438" s="1535"/>
      <c r="F1438" s="1534">
        <v>203.38</v>
      </c>
      <c r="G1438" s="1534">
        <v>203.38</v>
      </c>
    </row>
    <row r="1439" spans="1:7">
      <c r="A1439" s="1528">
        <v>38009</v>
      </c>
      <c r="B1439" s="1529" t="s">
        <v>5429</v>
      </c>
      <c r="C1439" s="1528" t="s">
        <v>2771</v>
      </c>
      <c r="D1439" s="1536">
        <f t="shared" si="22"/>
        <v>248.56</v>
      </c>
      <c r="E1439" s="1535"/>
      <c r="F1439" s="1536">
        <v>248.56</v>
      </c>
      <c r="G1439" s="1536">
        <v>248.56</v>
      </c>
    </row>
    <row r="1440" spans="1:7">
      <c r="A1440" s="1526">
        <v>39279</v>
      </c>
      <c r="B1440" s="1523" t="s">
        <v>5430</v>
      </c>
      <c r="C1440" s="1526" t="s">
        <v>2771</v>
      </c>
      <c r="D1440" s="1534">
        <f t="shared" si="22"/>
        <v>15.27</v>
      </c>
      <c r="E1440" s="1535"/>
      <c r="F1440" s="1534">
        <v>15.27</v>
      </c>
      <c r="G1440" s="1534">
        <v>15.27</v>
      </c>
    </row>
    <row r="1441" spans="1:7">
      <c r="A1441" s="1528">
        <v>38845</v>
      </c>
      <c r="B1441" s="1529" t="s">
        <v>5431</v>
      </c>
      <c r="C1441" s="1528" t="s">
        <v>2771</v>
      </c>
      <c r="D1441" s="1536">
        <f t="shared" si="22"/>
        <v>22.1</v>
      </c>
      <c r="E1441" s="1535"/>
      <c r="F1441" s="1536">
        <v>22.1</v>
      </c>
      <c r="G1441" s="1536">
        <v>22.1</v>
      </c>
    </row>
    <row r="1442" spans="1:7">
      <c r="A1442" s="1526">
        <v>39280</v>
      </c>
      <c r="B1442" s="1523" t="s">
        <v>5432</v>
      </c>
      <c r="C1442" s="1526" t="s">
        <v>2771</v>
      </c>
      <c r="D1442" s="1534">
        <f t="shared" si="22"/>
        <v>19.8</v>
      </c>
      <c r="E1442" s="1535"/>
      <c r="F1442" s="1534">
        <v>19.8</v>
      </c>
      <c r="G1442" s="1534">
        <v>19.8</v>
      </c>
    </row>
    <row r="1443" spans="1:7">
      <c r="A1443" s="1528">
        <v>39281</v>
      </c>
      <c r="B1443" s="1529" t="s">
        <v>5433</v>
      </c>
      <c r="C1443" s="1528" t="s">
        <v>2771</v>
      </c>
      <c r="D1443" s="1536">
        <f t="shared" si="22"/>
        <v>26.07</v>
      </c>
      <c r="E1443" s="1535"/>
      <c r="F1443" s="1536">
        <v>26.07</v>
      </c>
      <c r="G1443" s="1536">
        <v>26.07</v>
      </c>
    </row>
    <row r="1444" spans="1:7">
      <c r="A1444" s="1526">
        <v>38849</v>
      </c>
      <c r="B1444" s="1523" t="s">
        <v>5434</v>
      </c>
      <c r="C1444" s="1526" t="s">
        <v>2771</v>
      </c>
      <c r="D1444" s="1534">
        <f t="shared" si="22"/>
        <v>22.33</v>
      </c>
      <c r="E1444" s="1535"/>
      <c r="F1444" s="1534">
        <v>22.33</v>
      </c>
      <c r="G1444" s="1534">
        <v>22.33</v>
      </c>
    </row>
    <row r="1445" spans="1:7">
      <c r="A1445" s="1528">
        <v>39282</v>
      </c>
      <c r="B1445" s="1529" t="s">
        <v>5435</v>
      </c>
      <c r="C1445" s="1528" t="s">
        <v>2771</v>
      </c>
      <c r="D1445" s="1536">
        <f t="shared" si="22"/>
        <v>26.69</v>
      </c>
      <c r="E1445" s="1535"/>
      <c r="F1445" s="1536">
        <v>26.69</v>
      </c>
      <c r="G1445" s="1536">
        <v>26.69</v>
      </c>
    </row>
    <row r="1446" spans="1:7">
      <c r="A1446" s="1526">
        <v>38852</v>
      </c>
      <c r="B1446" s="1523" t="s">
        <v>5436</v>
      </c>
      <c r="C1446" s="1526" t="s">
        <v>2771</v>
      </c>
      <c r="D1446" s="1534">
        <f t="shared" si="22"/>
        <v>36.32</v>
      </c>
      <c r="E1446" s="1535"/>
      <c r="F1446" s="1534">
        <v>36.32</v>
      </c>
      <c r="G1446" s="1534">
        <v>36.32</v>
      </c>
    </row>
    <row r="1447" spans="1:7">
      <c r="A1447" s="1528">
        <v>38844</v>
      </c>
      <c r="B1447" s="1529" t="s">
        <v>5437</v>
      </c>
      <c r="C1447" s="1528" t="s">
        <v>2771</v>
      </c>
      <c r="D1447" s="1536">
        <f t="shared" si="22"/>
        <v>11.16</v>
      </c>
      <c r="E1447" s="1535"/>
      <c r="F1447" s="1536">
        <v>11.16</v>
      </c>
      <c r="G1447" s="1536">
        <v>11.16</v>
      </c>
    </row>
    <row r="1448" spans="1:7">
      <c r="A1448" s="1526">
        <v>38846</v>
      </c>
      <c r="B1448" s="1523" t="s">
        <v>5438</v>
      </c>
      <c r="C1448" s="1526" t="s">
        <v>2771</v>
      </c>
      <c r="D1448" s="1534">
        <f t="shared" si="22"/>
        <v>12.21</v>
      </c>
      <c r="E1448" s="1535"/>
      <c r="F1448" s="1534">
        <v>12.21</v>
      </c>
      <c r="G1448" s="1534">
        <v>12.21</v>
      </c>
    </row>
    <row r="1449" spans="1:7">
      <c r="A1449" s="1528">
        <v>38847</v>
      </c>
      <c r="B1449" s="1529" t="s">
        <v>5439</v>
      </c>
      <c r="C1449" s="1528" t="s">
        <v>2771</v>
      </c>
      <c r="D1449" s="1536">
        <f t="shared" si="22"/>
        <v>15.02</v>
      </c>
      <c r="E1449" s="1535"/>
      <c r="F1449" s="1536">
        <v>15.02</v>
      </c>
      <c r="G1449" s="1536">
        <v>15.02</v>
      </c>
    </row>
    <row r="1450" spans="1:7">
      <c r="A1450" s="1526">
        <v>38850</v>
      </c>
      <c r="B1450" s="1523" t="s">
        <v>5440</v>
      </c>
      <c r="C1450" s="1526" t="s">
        <v>2771</v>
      </c>
      <c r="D1450" s="1534">
        <f t="shared" si="22"/>
        <v>20.87</v>
      </c>
      <c r="E1450" s="1535"/>
      <c r="F1450" s="1534">
        <v>20.87</v>
      </c>
      <c r="G1450" s="1534">
        <v>20.87</v>
      </c>
    </row>
    <row r="1451" spans="1:7">
      <c r="A1451" s="1528">
        <v>38848</v>
      </c>
      <c r="B1451" s="1529" t="s">
        <v>5441</v>
      </c>
      <c r="C1451" s="1528" t="s">
        <v>2771</v>
      </c>
      <c r="D1451" s="1536">
        <f t="shared" si="22"/>
        <v>17.46</v>
      </c>
      <c r="E1451" s="1535"/>
      <c r="F1451" s="1536">
        <v>17.46</v>
      </c>
      <c r="G1451" s="1536">
        <v>17.46</v>
      </c>
    </row>
    <row r="1452" spans="1:7">
      <c r="A1452" s="1526">
        <v>38851</v>
      </c>
      <c r="B1452" s="1523" t="s">
        <v>5442</v>
      </c>
      <c r="C1452" s="1526" t="s">
        <v>2771</v>
      </c>
      <c r="D1452" s="1534">
        <f t="shared" si="22"/>
        <v>31.73</v>
      </c>
      <c r="E1452" s="1535"/>
      <c r="F1452" s="1534">
        <v>31.73</v>
      </c>
      <c r="G1452" s="1534">
        <v>31.73</v>
      </c>
    </row>
    <row r="1453" spans="1:7">
      <c r="A1453" s="1528">
        <v>38860</v>
      </c>
      <c r="B1453" s="1529" t="s">
        <v>5443</v>
      </c>
      <c r="C1453" s="1528" t="s">
        <v>2771</v>
      </c>
      <c r="D1453" s="1536">
        <f t="shared" si="22"/>
        <v>8.9700000000000006</v>
      </c>
      <c r="E1453" s="1535"/>
      <c r="F1453" s="1536">
        <v>8.9700000000000006</v>
      </c>
      <c r="G1453" s="1536">
        <v>8.9700000000000006</v>
      </c>
    </row>
    <row r="1454" spans="1:7">
      <c r="A1454" s="1526">
        <v>38861</v>
      </c>
      <c r="B1454" s="1523" t="s">
        <v>5444</v>
      </c>
      <c r="C1454" s="1526" t="s">
        <v>2771</v>
      </c>
      <c r="D1454" s="1534">
        <f t="shared" si="22"/>
        <v>12.07</v>
      </c>
      <c r="E1454" s="1535"/>
      <c r="F1454" s="1534">
        <v>12.07</v>
      </c>
      <c r="G1454" s="1534">
        <v>12.07</v>
      </c>
    </row>
    <row r="1455" spans="1:7">
      <c r="A1455" s="1528">
        <v>38862</v>
      </c>
      <c r="B1455" s="1529" t="s">
        <v>5445</v>
      </c>
      <c r="C1455" s="1528" t="s">
        <v>2771</v>
      </c>
      <c r="D1455" s="1536">
        <f t="shared" si="22"/>
        <v>10.17</v>
      </c>
      <c r="E1455" s="1535"/>
      <c r="F1455" s="1536">
        <v>10.17</v>
      </c>
      <c r="G1455" s="1536">
        <v>10.17</v>
      </c>
    </row>
    <row r="1456" spans="1:7">
      <c r="A1456" s="1526">
        <v>38863</v>
      </c>
      <c r="B1456" s="1523" t="s">
        <v>5446</v>
      </c>
      <c r="C1456" s="1526" t="s">
        <v>2771</v>
      </c>
      <c r="D1456" s="1534">
        <f t="shared" si="22"/>
        <v>11.69</v>
      </c>
      <c r="E1456" s="1535"/>
      <c r="F1456" s="1534">
        <v>11.69</v>
      </c>
      <c r="G1456" s="1534">
        <v>11.69</v>
      </c>
    </row>
    <row r="1457" spans="1:7">
      <c r="A1457" s="1528">
        <v>38865</v>
      </c>
      <c r="B1457" s="1529" t="s">
        <v>5447</v>
      </c>
      <c r="C1457" s="1528" t="s">
        <v>2771</v>
      </c>
      <c r="D1457" s="1536">
        <f t="shared" si="22"/>
        <v>15.87</v>
      </c>
      <c r="E1457" s="1535"/>
      <c r="F1457" s="1536">
        <v>15.87</v>
      </c>
      <c r="G1457" s="1536">
        <v>15.87</v>
      </c>
    </row>
    <row r="1458" spans="1:7">
      <c r="A1458" s="1526">
        <v>38864</v>
      </c>
      <c r="B1458" s="1523" t="s">
        <v>5448</v>
      </c>
      <c r="C1458" s="1526" t="s">
        <v>2771</v>
      </c>
      <c r="D1458" s="1534">
        <f t="shared" si="22"/>
        <v>24.26</v>
      </c>
      <c r="E1458" s="1535"/>
      <c r="F1458" s="1534">
        <v>24.26</v>
      </c>
      <c r="G1458" s="1534">
        <v>24.26</v>
      </c>
    </row>
    <row r="1459" spans="1:7">
      <c r="A1459" s="1528">
        <v>38866</v>
      </c>
      <c r="B1459" s="1529" t="s">
        <v>5449</v>
      </c>
      <c r="C1459" s="1528" t="s">
        <v>2771</v>
      </c>
      <c r="D1459" s="1536">
        <f t="shared" si="22"/>
        <v>17.079999999999998</v>
      </c>
      <c r="E1459" s="1535"/>
      <c r="F1459" s="1536">
        <v>17.079999999999998</v>
      </c>
      <c r="G1459" s="1536">
        <v>17.079999999999998</v>
      </c>
    </row>
    <row r="1460" spans="1:7">
      <c r="A1460" s="1526">
        <v>38868</v>
      </c>
      <c r="B1460" s="1523" t="s">
        <v>5450</v>
      </c>
      <c r="C1460" s="1526" t="s">
        <v>2771</v>
      </c>
      <c r="D1460" s="1534">
        <f t="shared" si="22"/>
        <v>28.47</v>
      </c>
      <c r="E1460" s="1535"/>
      <c r="F1460" s="1534">
        <v>28.47</v>
      </c>
      <c r="G1460" s="1534">
        <v>28.47</v>
      </c>
    </row>
    <row r="1461" spans="1:7">
      <c r="A1461" s="1528">
        <v>38853</v>
      </c>
      <c r="B1461" s="1529" t="s">
        <v>5451</v>
      </c>
      <c r="C1461" s="1528" t="s">
        <v>2771</v>
      </c>
      <c r="D1461" s="1536">
        <f t="shared" si="22"/>
        <v>9.1999999999999993</v>
      </c>
      <c r="E1461" s="1535"/>
      <c r="F1461" s="1536">
        <v>9.1999999999999993</v>
      </c>
      <c r="G1461" s="1536">
        <v>9.1999999999999993</v>
      </c>
    </row>
    <row r="1462" spans="1:7">
      <c r="A1462" s="1526">
        <v>38854</v>
      </c>
      <c r="B1462" s="1523" t="s">
        <v>5452</v>
      </c>
      <c r="C1462" s="1526" t="s">
        <v>2771</v>
      </c>
      <c r="D1462" s="1534">
        <f t="shared" si="22"/>
        <v>12.58</v>
      </c>
      <c r="E1462" s="1535"/>
      <c r="F1462" s="1534">
        <v>12.58</v>
      </c>
      <c r="G1462" s="1534">
        <v>12.58</v>
      </c>
    </row>
    <row r="1463" spans="1:7">
      <c r="A1463" s="1528">
        <v>38855</v>
      </c>
      <c r="B1463" s="1529" t="s">
        <v>5453</v>
      </c>
      <c r="C1463" s="1528" t="s">
        <v>2771</v>
      </c>
      <c r="D1463" s="1536">
        <f t="shared" si="22"/>
        <v>9.33</v>
      </c>
      <c r="E1463" s="1535"/>
      <c r="F1463" s="1536">
        <v>9.33</v>
      </c>
      <c r="G1463" s="1536">
        <v>9.33</v>
      </c>
    </row>
    <row r="1464" spans="1:7">
      <c r="A1464" s="1526">
        <v>38856</v>
      </c>
      <c r="B1464" s="1523" t="s">
        <v>5454</v>
      </c>
      <c r="C1464" s="1526" t="s">
        <v>2771</v>
      </c>
      <c r="D1464" s="1534">
        <f t="shared" si="22"/>
        <v>14.98</v>
      </c>
      <c r="E1464" s="1535"/>
      <c r="F1464" s="1534">
        <v>14.98</v>
      </c>
      <c r="G1464" s="1534">
        <v>14.98</v>
      </c>
    </row>
    <row r="1465" spans="1:7">
      <c r="A1465" s="1528">
        <v>38857</v>
      </c>
      <c r="B1465" s="1529" t="s">
        <v>5455</v>
      </c>
      <c r="C1465" s="1528" t="s">
        <v>2771</v>
      </c>
      <c r="D1465" s="1536">
        <f t="shared" si="22"/>
        <v>19.809999999999999</v>
      </c>
      <c r="E1465" s="1535"/>
      <c r="F1465" s="1536">
        <v>19.809999999999999</v>
      </c>
      <c r="G1465" s="1536">
        <v>19.809999999999999</v>
      </c>
    </row>
    <row r="1466" spans="1:7">
      <c r="A1466" s="1526">
        <v>38858</v>
      </c>
      <c r="B1466" s="1523" t="s">
        <v>5456</v>
      </c>
      <c r="C1466" s="1526" t="s">
        <v>2771</v>
      </c>
      <c r="D1466" s="1534">
        <f t="shared" si="22"/>
        <v>18.010000000000002</v>
      </c>
      <c r="E1466" s="1535"/>
      <c r="F1466" s="1534">
        <v>18.010000000000002</v>
      </c>
      <c r="G1466" s="1534">
        <v>18.010000000000002</v>
      </c>
    </row>
    <row r="1467" spans="1:7">
      <c r="A1467" s="1528">
        <v>38859</v>
      </c>
      <c r="B1467" s="1529" t="s">
        <v>5457</v>
      </c>
      <c r="C1467" s="1528" t="s">
        <v>2771</v>
      </c>
      <c r="D1467" s="1536">
        <f t="shared" si="22"/>
        <v>29.17</v>
      </c>
      <c r="E1467" s="1535"/>
      <c r="F1467" s="1536">
        <v>29.17</v>
      </c>
      <c r="G1467" s="1536">
        <v>29.17</v>
      </c>
    </row>
    <row r="1468" spans="1:7" ht="45">
      <c r="A1468" s="1526">
        <v>3104</v>
      </c>
      <c r="B1468" s="1523" t="s">
        <v>20520</v>
      </c>
      <c r="C1468" s="1526" t="s">
        <v>2782</v>
      </c>
      <c r="D1468" s="1534">
        <f t="shared" si="22"/>
        <v>138.27000000000001</v>
      </c>
      <c r="E1468" s="1535"/>
      <c r="F1468" s="1534">
        <v>138.27000000000001</v>
      </c>
      <c r="G1468" s="1534">
        <v>138.27000000000001</v>
      </c>
    </row>
    <row r="1469" spans="1:7">
      <c r="A1469" s="1528">
        <v>1607</v>
      </c>
      <c r="B1469" s="1529" t="s">
        <v>5458</v>
      </c>
      <c r="C1469" s="1528" t="s">
        <v>2782</v>
      </c>
      <c r="D1469" s="1536">
        <f t="shared" si="22"/>
        <v>0.25</v>
      </c>
      <c r="E1469" s="1535"/>
      <c r="F1469" s="1536">
        <v>0.25</v>
      </c>
      <c r="G1469" s="1536">
        <v>0.25</v>
      </c>
    </row>
    <row r="1470" spans="1:7" ht="30">
      <c r="A1470" s="1526">
        <v>38169</v>
      </c>
      <c r="B1470" s="1523" t="s">
        <v>5459</v>
      </c>
      <c r="C1470" s="1526" t="s">
        <v>2782</v>
      </c>
      <c r="D1470" s="1534">
        <f t="shared" si="22"/>
        <v>84.93</v>
      </c>
      <c r="E1470" s="1535"/>
      <c r="F1470" s="1534">
        <v>84.93</v>
      </c>
      <c r="G1470" s="1534">
        <v>84.93</v>
      </c>
    </row>
    <row r="1471" spans="1:7">
      <c r="A1471" s="1528">
        <v>6142</v>
      </c>
      <c r="B1471" s="1529" t="s">
        <v>5460</v>
      </c>
      <c r="C1471" s="1528" t="s">
        <v>2771</v>
      </c>
      <c r="D1471" s="1536">
        <f t="shared" si="22"/>
        <v>7.56</v>
      </c>
      <c r="E1471" s="1535"/>
      <c r="F1471" s="1536">
        <v>7.56</v>
      </c>
      <c r="G1471" s="1536">
        <v>7.56</v>
      </c>
    </row>
    <row r="1472" spans="1:7" ht="30">
      <c r="A1472" s="1526">
        <v>11686</v>
      </c>
      <c r="B1472" s="1523" t="s">
        <v>5461</v>
      </c>
      <c r="C1472" s="1526" t="s">
        <v>2771</v>
      </c>
      <c r="D1472" s="1534">
        <f t="shared" si="22"/>
        <v>10.5</v>
      </c>
      <c r="E1472" s="1535"/>
      <c r="F1472" s="1534">
        <v>10.5</v>
      </c>
      <c r="G1472" s="1534">
        <v>10.5</v>
      </c>
    </row>
    <row r="1473" spans="1:7">
      <c r="A1473" s="1528">
        <v>37598</v>
      </c>
      <c r="B1473" s="1529" t="s">
        <v>5462</v>
      </c>
      <c r="C1473" s="1528" t="s">
        <v>2771</v>
      </c>
      <c r="D1473" s="1536">
        <f t="shared" si="22"/>
        <v>44.96</v>
      </c>
      <c r="E1473" s="1535"/>
      <c r="F1473" s="1536">
        <v>44.96</v>
      </c>
      <c r="G1473" s="1536">
        <v>44.96</v>
      </c>
    </row>
    <row r="1474" spans="1:7" ht="30">
      <c r="A1474" s="1526">
        <v>25398</v>
      </c>
      <c r="B1474" s="1523" t="s">
        <v>5463</v>
      </c>
      <c r="C1474" s="1526" t="s">
        <v>2771</v>
      </c>
      <c r="D1474" s="1534">
        <f t="shared" si="22"/>
        <v>5328.75</v>
      </c>
      <c r="E1474" s="1535"/>
      <c r="F1474" s="1534">
        <v>5328.75</v>
      </c>
      <c r="G1474" s="1534">
        <v>5328.75</v>
      </c>
    </row>
    <row r="1475" spans="1:7" ht="30">
      <c r="A1475" s="1528">
        <v>25399</v>
      </c>
      <c r="B1475" s="1529" t="s">
        <v>5464</v>
      </c>
      <c r="C1475" s="1528" t="s">
        <v>2771</v>
      </c>
      <c r="D1475" s="1536">
        <f t="shared" ref="D1475:D1538" si="23">IF($I$2=$G$1,G1475,F1475)</f>
        <v>3235.02</v>
      </c>
      <c r="E1475" s="1535"/>
      <c r="F1475" s="1536">
        <v>3235.02</v>
      </c>
      <c r="G1475" s="1536">
        <v>3235.02</v>
      </c>
    </row>
    <row r="1476" spans="1:7" ht="30">
      <c r="A1476" s="1526">
        <v>43440</v>
      </c>
      <c r="B1476" s="1523" t="s">
        <v>10315</v>
      </c>
      <c r="C1476" s="1526" t="s">
        <v>2771</v>
      </c>
      <c r="D1476" s="1534">
        <f t="shared" si="23"/>
        <v>436.32</v>
      </c>
      <c r="E1476" s="1535"/>
      <c r="F1476" s="1534">
        <v>436.32</v>
      </c>
      <c r="G1476" s="1534">
        <v>436.32</v>
      </c>
    </row>
    <row r="1477" spans="1:7" ht="30">
      <c r="A1477" s="1528">
        <v>10667</v>
      </c>
      <c r="B1477" s="1529" t="s">
        <v>5465</v>
      </c>
      <c r="C1477" s="1528" t="s">
        <v>2771</v>
      </c>
      <c r="D1477" s="1536">
        <f t="shared" si="23"/>
        <v>15000</v>
      </c>
      <c r="E1477" s="1535"/>
      <c r="F1477" s="1536">
        <v>15000</v>
      </c>
      <c r="G1477" s="1536">
        <v>15000</v>
      </c>
    </row>
    <row r="1478" spans="1:7">
      <c r="A1478" s="1526">
        <v>1613</v>
      </c>
      <c r="B1478" s="1523" t="s">
        <v>5466</v>
      </c>
      <c r="C1478" s="1526" t="s">
        <v>2771</v>
      </c>
      <c r="D1478" s="1534">
        <f t="shared" si="23"/>
        <v>1690.65</v>
      </c>
      <c r="E1478" s="1535"/>
      <c r="F1478" s="1534">
        <v>1690.65</v>
      </c>
      <c r="G1478" s="1534">
        <v>1690.65</v>
      </c>
    </row>
    <row r="1479" spans="1:7">
      <c r="A1479" s="1528">
        <v>1626</v>
      </c>
      <c r="B1479" s="1529" t="s">
        <v>5467</v>
      </c>
      <c r="C1479" s="1528" t="s">
        <v>2771</v>
      </c>
      <c r="D1479" s="1536">
        <f t="shared" si="23"/>
        <v>2528.5700000000002</v>
      </c>
      <c r="E1479" s="1535"/>
      <c r="F1479" s="1536">
        <v>2528.5700000000002</v>
      </c>
      <c r="G1479" s="1536">
        <v>2528.5700000000002</v>
      </c>
    </row>
    <row r="1480" spans="1:7">
      <c r="A1480" s="1526">
        <v>1625</v>
      </c>
      <c r="B1480" s="1523" t="s">
        <v>5468</v>
      </c>
      <c r="C1480" s="1526" t="s">
        <v>2771</v>
      </c>
      <c r="D1480" s="1534">
        <f t="shared" si="23"/>
        <v>176.61</v>
      </c>
      <c r="E1480" s="1535"/>
      <c r="F1480" s="1534">
        <v>176.61</v>
      </c>
      <c r="G1480" s="1534">
        <v>176.61</v>
      </c>
    </row>
    <row r="1481" spans="1:7">
      <c r="A1481" s="1528">
        <v>1622</v>
      </c>
      <c r="B1481" s="1529" t="s">
        <v>5469</v>
      </c>
      <c r="C1481" s="1528" t="s">
        <v>2771</v>
      </c>
      <c r="D1481" s="1536">
        <f t="shared" si="23"/>
        <v>5705.96</v>
      </c>
      <c r="E1481" s="1535"/>
      <c r="F1481" s="1536">
        <v>5705.96</v>
      </c>
      <c r="G1481" s="1536">
        <v>5705.96</v>
      </c>
    </row>
    <row r="1482" spans="1:7">
      <c r="A1482" s="1526">
        <v>1620</v>
      </c>
      <c r="B1482" s="1523" t="s">
        <v>5470</v>
      </c>
      <c r="C1482" s="1526" t="s">
        <v>2771</v>
      </c>
      <c r="D1482" s="1534">
        <f t="shared" si="23"/>
        <v>372.04</v>
      </c>
      <c r="E1482" s="1535"/>
      <c r="F1482" s="1534">
        <v>372.04</v>
      </c>
      <c r="G1482" s="1534">
        <v>372.04</v>
      </c>
    </row>
    <row r="1483" spans="1:7">
      <c r="A1483" s="1528">
        <v>1629</v>
      </c>
      <c r="B1483" s="1529" t="s">
        <v>5471</v>
      </c>
      <c r="C1483" s="1528" t="s">
        <v>2771</v>
      </c>
      <c r="D1483" s="1536">
        <f t="shared" si="23"/>
        <v>13886.95</v>
      </c>
      <c r="E1483" s="1535"/>
      <c r="F1483" s="1536">
        <v>13886.95</v>
      </c>
      <c r="G1483" s="1536">
        <v>13886.95</v>
      </c>
    </row>
    <row r="1484" spans="1:7">
      <c r="A1484" s="1526">
        <v>1627</v>
      </c>
      <c r="B1484" s="1523" t="s">
        <v>5472</v>
      </c>
      <c r="C1484" s="1526" t="s">
        <v>2771</v>
      </c>
      <c r="D1484" s="1534">
        <f t="shared" si="23"/>
        <v>711.14</v>
      </c>
      <c r="E1484" s="1535"/>
      <c r="F1484" s="1534">
        <v>711.14</v>
      </c>
      <c r="G1484" s="1534">
        <v>711.14</v>
      </c>
    </row>
    <row r="1485" spans="1:7">
      <c r="A1485" s="1528">
        <v>1623</v>
      </c>
      <c r="B1485" s="1529" t="s">
        <v>5473</v>
      </c>
      <c r="C1485" s="1528" t="s">
        <v>2771</v>
      </c>
      <c r="D1485" s="1536">
        <f t="shared" si="23"/>
        <v>144.03</v>
      </c>
      <c r="E1485" s="1535"/>
      <c r="F1485" s="1536">
        <v>144.03</v>
      </c>
      <c r="G1485" s="1536">
        <v>144.03</v>
      </c>
    </row>
    <row r="1486" spans="1:7">
      <c r="A1486" s="1526">
        <v>1619</v>
      </c>
      <c r="B1486" s="1523" t="s">
        <v>5474</v>
      </c>
      <c r="C1486" s="1526" t="s">
        <v>2771</v>
      </c>
      <c r="D1486" s="1534">
        <f t="shared" si="23"/>
        <v>198.13</v>
      </c>
      <c r="E1486" s="1535"/>
      <c r="F1486" s="1534">
        <v>198.13</v>
      </c>
      <c r="G1486" s="1534">
        <v>198.13</v>
      </c>
    </row>
    <row r="1487" spans="1:7">
      <c r="A1487" s="1528">
        <v>1630</v>
      </c>
      <c r="B1487" s="1529" t="s">
        <v>5475</v>
      </c>
      <c r="C1487" s="1528" t="s">
        <v>2771</v>
      </c>
      <c r="D1487" s="1536">
        <f t="shared" si="23"/>
        <v>4362.32</v>
      </c>
      <c r="E1487" s="1535"/>
      <c r="F1487" s="1536">
        <v>4362.32</v>
      </c>
      <c r="G1487" s="1536">
        <v>4362.32</v>
      </c>
    </row>
    <row r="1488" spans="1:7">
      <c r="A1488" s="1526">
        <v>1616</v>
      </c>
      <c r="B1488" s="1523" t="s">
        <v>5476</v>
      </c>
      <c r="C1488" s="1526" t="s">
        <v>2771</v>
      </c>
      <c r="D1488" s="1534">
        <f t="shared" si="23"/>
        <v>6709.33</v>
      </c>
      <c r="E1488" s="1535"/>
      <c r="F1488" s="1534">
        <v>6709.33</v>
      </c>
      <c r="G1488" s="1534">
        <v>6709.33</v>
      </c>
    </row>
    <row r="1489" spans="1:7">
      <c r="A1489" s="1528">
        <v>1614</v>
      </c>
      <c r="B1489" s="1529" t="s">
        <v>5477</v>
      </c>
      <c r="C1489" s="1528" t="s">
        <v>2771</v>
      </c>
      <c r="D1489" s="1536">
        <f t="shared" si="23"/>
        <v>306.64</v>
      </c>
      <c r="E1489" s="1535"/>
      <c r="F1489" s="1536">
        <v>306.64</v>
      </c>
      <c r="G1489" s="1536">
        <v>306.64</v>
      </c>
    </row>
    <row r="1490" spans="1:7">
      <c r="A1490" s="1526">
        <v>1617</v>
      </c>
      <c r="B1490" s="1523" t="s">
        <v>5478</v>
      </c>
      <c r="C1490" s="1526" t="s">
        <v>2771</v>
      </c>
      <c r="D1490" s="1534">
        <f t="shared" si="23"/>
        <v>8009.49</v>
      </c>
      <c r="E1490" s="1535"/>
      <c r="F1490" s="1534">
        <v>8009.49</v>
      </c>
      <c r="G1490" s="1534">
        <v>8009.49</v>
      </c>
    </row>
    <row r="1491" spans="1:7">
      <c r="A1491" s="1528">
        <v>1621</v>
      </c>
      <c r="B1491" s="1529" t="s">
        <v>5479</v>
      </c>
      <c r="C1491" s="1528" t="s">
        <v>2771</v>
      </c>
      <c r="D1491" s="1536">
        <f t="shared" si="23"/>
        <v>548.41999999999996</v>
      </c>
      <c r="E1491" s="1535"/>
      <c r="F1491" s="1536">
        <v>548.41999999999996</v>
      </c>
      <c r="G1491" s="1536">
        <v>548.41999999999996</v>
      </c>
    </row>
    <row r="1492" spans="1:7">
      <c r="A1492" s="1526">
        <v>1624</v>
      </c>
      <c r="B1492" s="1523" t="s">
        <v>5480</v>
      </c>
      <c r="C1492" s="1526" t="s">
        <v>2771</v>
      </c>
      <c r="D1492" s="1534">
        <f t="shared" si="23"/>
        <v>19687.71</v>
      </c>
      <c r="E1492" s="1535"/>
      <c r="F1492" s="1534">
        <v>19687.71</v>
      </c>
      <c r="G1492" s="1534">
        <v>19687.71</v>
      </c>
    </row>
    <row r="1493" spans="1:7">
      <c r="A1493" s="1528">
        <v>1615</v>
      </c>
      <c r="B1493" s="1529" t="s">
        <v>5481</v>
      </c>
      <c r="C1493" s="1528" t="s">
        <v>2771</v>
      </c>
      <c r="D1493" s="1536">
        <f t="shared" si="23"/>
        <v>1029.8399999999999</v>
      </c>
      <c r="E1493" s="1535"/>
      <c r="F1493" s="1536">
        <v>1029.8399999999999</v>
      </c>
      <c r="G1493" s="1536">
        <v>1029.8399999999999</v>
      </c>
    </row>
    <row r="1494" spans="1:7">
      <c r="A1494" s="1526">
        <v>1612</v>
      </c>
      <c r="B1494" s="1523" t="s">
        <v>5482</v>
      </c>
      <c r="C1494" s="1526" t="s">
        <v>2771</v>
      </c>
      <c r="D1494" s="1534">
        <f t="shared" si="23"/>
        <v>135.63999999999999</v>
      </c>
      <c r="E1494" s="1535"/>
      <c r="F1494" s="1534">
        <v>135.63999999999999</v>
      </c>
      <c r="G1494" s="1534">
        <v>135.63999999999999</v>
      </c>
    </row>
    <row r="1495" spans="1:7">
      <c r="A1495" s="1528">
        <v>1618</v>
      </c>
      <c r="B1495" s="1529" t="s">
        <v>5483</v>
      </c>
      <c r="C1495" s="1528" t="s">
        <v>2771</v>
      </c>
      <c r="D1495" s="1536">
        <f t="shared" si="23"/>
        <v>1415.16</v>
      </c>
      <c r="E1495" s="1535"/>
      <c r="F1495" s="1536">
        <v>1415.16</v>
      </c>
      <c r="G1495" s="1536">
        <v>1415.16</v>
      </c>
    </row>
    <row r="1496" spans="1:7">
      <c r="A1496" s="1526">
        <v>14211</v>
      </c>
      <c r="B1496" s="1523" t="s">
        <v>5484</v>
      </c>
      <c r="C1496" s="1526" t="s">
        <v>2771</v>
      </c>
      <c r="D1496" s="1534">
        <f t="shared" si="23"/>
        <v>46.56</v>
      </c>
      <c r="E1496" s="1535"/>
      <c r="F1496" s="1534">
        <v>46.56</v>
      </c>
      <c r="G1496" s="1534">
        <v>46.56</v>
      </c>
    </row>
    <row r="1497" spans="1:7" ht="30">
      <c r="A1497" s="1528">
        <v>43657</v>
      </c>
      <c r="B1497" s="1529" t="s">
        <v>18927</v>
      </c>
      <c r="C1497" s="1528" t="s">
        <v>2774</v>
      </c>
      <c r="D1497" s="1536">
        <f t="shared" si="23"/>
        <v>10.29</v>
      </c>
      <c r="E1497" s="1535"/>
      <c r="F1497" s="1536">
        <v>10.29</v>
      </c>
      <c r="G1497" s="1536">
        <v>10.29</v>
      </c>
    </row>
    <row r="1498" spans="1:7">
      <c r="A1498" s="1526">
        <v>34500</v>
      </c>
      <c r="B1498" s="1523" t="s">
        <v>5485</v>
      </c>
      <c r="C1498" s="1526" t="s">
        <v>2770</v>
      </c>
      <c r="D1498" s="1534">
        <f t="shared" si="23"/>
        <v>133.6</v>
      </c>
      <c r="E1498" s="1535"/>
      <c r="F1498" s="1534">
        <v>115.13</v>
      </c>
      <c r="G1498" s="1534">
        <v>133.6</v>
      </c>
    </row>
    <row r="1499" spans="1:7">
      <c r="A1499" s="1528">
        <v>40934</v>
      </c>
      <c r="B1499" s="1529" t="s">
        <v>5486</v>
      </c>
      <c r="C1499" s="1528" t="s">
        <v>2777</v>
      </c>
      <c r="D1499" s="1536">
        <f t="shared" si="23"/>
        <v>23603.53</v>
      </c>
      <c r="E1499" s="1535"/>
      <c r="F1499" s="1536">
        <v>20329.11</v>
      </c>
      <c r="G1499" s="1536">
        <v>23603.53</v>
      </c>
    </row>
    <row r="1500" spans="1:7">
      <c r="A1500" s="1526">
        <v>38200</v>
      </c>
      <c r="B1500" s="1523" t="s">
        <v>5487</v>
      </c>
      <c r="C1500" s="1526" t="s">
        <v>2783</v>
      </c>
      <c r="D1500" s="1534">
        <f t="shared" si="23"/>
        <v>682.49</v>
      </c>
      <c r="E1500" s="1535"/>
      <c r="F1500" s="1534">
        <v>682.49</v>
      </c>
      <c r="G1500" s="1534">
        <v>682.49</v>
      </c>
    </row>
    <row r="1501" spans="1:7">
      <c r="A1501" s="1528">
        <v>39269</v>
      </c>
      <c r="B1501" s="1529" t="s">
        <v>5488</v>
      </c>
      <c r="C1501" s="1528" t="s">
        <v>2774</v>
      </c>
      <c r="D1501" s="1536">
        <f t="shared" si="23"/>
        <v>1.48</v>
      </c>
      <c r="E1501" s="1535"/>
      <c r="F1501" s="1536">
        <v>1.48</v>
      </c>
      <c r="G1501" s="1536">
        <v>1.48</v>
      </c>
    </row>
    <row r="1502" spans="1:7">
      <c r="A1502" s="1526">
        <v>11889</v>
      </c>
      <c r="B1502" s="1523" t="s">
        <v>5489</v>
      </c>
      <c r="C1502" s="1526" t="s">
        <v>2774</v>
      </c>
      <c r="D1502" s="1534">
        <f t="shared" si="23"/>
        <v>2.06</v>
      </c>
      <c r="E1502" s="1535"/>
      <c r="F1502" s="1534">
        <v>2.06</v>
      </c>
      <c r="G1502" s="1534">
        <v>2.06</v>
      </c>
    </row>
    <row r="1503" spans="1:7">
      <c r="A1503" s="1528">
        <v>39270</v>
      </c>
      <c r="B1503" s="1529" t="s">
        <v>5490</v>
      </c>
      <c r="C1503" s="1528" t="s">
        <v>2774</v>
      </c>
      <c r="D1503" s="1536">
        <f t="shared" si="23"/>
        <v>2.46</v>
      </c>
      <c r="E1503" s="1535"/>
      <c r="F1503" s="1536">
        <v>2.46</v>
      </c>
      <c r="G1503" s="1536">
        <v>2.46</v>
      </c>
    </row>
    <row r="1504" spans="1:7">
      <c r="A1504" s="1526">
        <v>11890</v>
      </c>
      <c r="B1504" s="1523" t="s">
        <v>5491</v>
      </c>
      <c r="C1504" s="1526" t="s">
        <v>2774</v>
      </c>
      <c r="D1504" s="1534">
        <f t="shared" si="23"/>
        <v>3.2</v>
      </c>
      <c r="E1504" s="1535"/>
      <c r="F1504" s="1534">
        <v>3.2</v>
      </c>
      <c r="G1504" s="1534">
        <v>3.2</v>
      </c>
    </row>
    <row r="1505" spans="1:7">
      <c r="A1505" s="1528">
        <v>11891</v>
      </c>
      <c r="B1505" s="1529" t="s">
        <v>5492</v>
      </c>
      <c r="C1505" s="1528" t="s">
        <v>2774</v>
      </c>
      <c r="D1505" s="1536">
        <f t="shared" si="23"/>
        <v>5.27</v>
      </c>
      <c r="E1505" s="1535"/>
      <c r="F1505" s="1536">
        <v>5.27</v>
      </c>
      <c r="G1505" s="1536">
        <v>5.27</v>
      </c>
    </row>
    <row r="1506" spans="1:7">
      <c r="A1506" s="1526">
        <v>11892</v>
      </c>
      <c r="B1506" s="1523" t="s">
        <v>5493</v>
      </c>
      <c r="C1506" s="1526" t="s">
        <v>2774</v>
      </c>
      <c r="D1506" s="1534">
        <f t="shared" si="23"/>
        <v>8.1300000000000008</v>
      </c>
      <c r="E1506" s="1535"/>
      <c r="F1506" s="1534">
        <v>8.1300000000000008</v>
      </c>
      <c r="G1506" s="1534">
        <v>8.1300000000000008</v>
      </c>
    </row>
    <row r="1507" spans="1:7">
      <c r="A1507" s="1528">
        <v>37601</v>
      </c>
      <c r="B1507" s="1529" t="s">
        <v>5494</v>
      </c>
      <c r="C1507" s="1528" t="s">
        <v>2774</v>
      </c>
      <c r="D1507" s="1536">
        <f t="shared" si="23"/>
        <v>9.99</v>
      </c>
      <c r="E1507" s="1535"/>
      <c r="F1507" s="1536">
        <v>9.99</v>
      </c>
      <c r="G1507" s="1536">
        <v>9.99</v>
      </c>
    </row>
    <row r="1508" spans="1:7">
      <c r="A1508" s="1526">
        <v>1634</v>
      </c>
      <c r="B1508" s="1523" t="s">
        <v>5495</v>
      </c>
      <c r="C1508" s="1526" t="s">
        <v>2774</v>
      </c>
      <c r="D1508" s="1534">
        <f t="shared" si="23"/>
        <v>10.32</v>
      </c>
      <c r="E1508" s="1535"/>
      <c r="F1508" s="1534">
        <v>10.32</v>
      </c>
      <c r="G1508" s="1534">
        <v>10.32</v>
      </c>
    </row>
    <row r="1509" spans="1:7">
      <c r="A1509" s="1528">
        <v>5086</v>
      </c>
      <c r="B1509" s="1529" t="s">
        <v>5496</v>
      </c>
      <c r="C1509" s="1528" t="s">
        <v>2775</v>
      </c>
      <c r="D1509" s="1536">
        <f t="shared" si="23"/>
        <v>35.159999999999997</v>
      </c>
      <c r="E1509" s="1535"/>
      <c r="F1509" s="1536">
        <v>35.159999999999997</v>
      </c>
      <c r="G1509" s="1536">
        <v>35.159999999999997</v>
      </c>
    </row>
    <row r="1510" spans="1:7" ht="30">
      <c r="A1510" s="1526">
        <v>11280</v>
      </c>
      <c r="B1510" s="1523" t="s">
        <v>5497</v>
      </c>
      <c r="C1510" s="1526" t="s">
        <v>2771</v>
      </c>
      <c r="D1510" s="1534">
        <f t="shared" si="23"/>
        <v>16026.05</v>
      </c>
      <c r="E1510" s="1535"/>
      <c r="F1510" s="1534">
        <v>16026.05</v>
      </c>
      <c r="G1510" s="1534">
        <v>16026.05</v>
      </c>
    </row>
    <row r="1511" spans="1:7" ht="30">
      <c r="A1511" s="1528">
        <v>40519</v>
      </c>
      <c r="B1511" s="1529" t="s">
        <v>5498</v>
      </c>
      <c r="C1511" s="1528" t="s">
        <v>2771</v>
      </c>
      <c r="D1511" s="1536">
        <f t="shared" si="23"/>
        <v>132113.26999999999</v>
      </c>
      <c r="E1511" s="1535"/>
      <c r="F1511" s="1536">
        <v>132113.26999999999</v>
      </c>
      <c r="G1511" s="1536">
        <v>132113.26999999999</v>
      </c>
    </row>
    <row r="1512" spans="1:7">
      <c r="A1512" s="1526">
        <v>39869</v>
      </c>
      <c r="B1512" s="1523" t="s">
        <v>5499</v>
      </c>
      <c r="C1512" s="1526" t="s">
        <v>2771</v>
      </c>
      <c r="D1512" s="1534">
        <f t="shared" si="23"/>
        <v>15.84</v>
      </c>
      <c r="E1512" s="1535"/>
      <c r="F1512" s="1534">
        <v>15.84</v>
      </c>
      <c r="G1512" s="1534">
        <v>15.84</v>
      </c>
    </row>
    <row r="1513" spans="1:7">
      <c r="A1513" s="1528">
        <v>39870</v>
      </c>
      <c r="B1513" s="1529" t="s">
        <v>5500</v>
      </c>
      <c r="C1513" s="1528" t="s">
        <v>2771</v>
      </c>
      <c r="D1513" s="1536">
        <f t="shared" si="23"/>
        <v>24.22</v>
      </c>
      <c r="E1513" s="1535"/>
      <c r="F1513" s="1536">
        <v>24.22</v>
      </c>
      <c r="G1513" s="1536">
        <v>24.22</v>
      </c>
    </row>
    <row r="1514" spans="1:7">
      <c r="A1514" s="1526">
        <v>39871</v>
      </c>
      <c r="B1514" s="1523" t="s">
        <v>5501</v>
      </c>
      <c r="C1514" s="1526" t="s">
        <v>2771</v>
      </c>
      <c r="D1514" s="1534">
        <f t="shared" si="23"/>
        <v>27.16</v>
      </c>
      <c r="E1514" s="1535"/>
      <c r="F1514" s="1534">
        <v>27.16</v>
      </c>
      <c r="G1514" s="1534">
        <v>27.16</v>
      </c>
    </row>
    <row r="1515" spans="1:7">
      <c r="A1515" s="1528">
        <v>12722</v>
      </c>
      <c r="B1515" s="1529" t="s">
        <v>5502</v>
      </c>
      <c r="C1515" s="1528" t="s">
        <v>2771</v>
      </c>
      <c r="D1515" s="1536">
        <f t="shared" si="23"/>
        <v>908.73</v>
      </c>
      <c r="E1515" s="1535"/>
      <c r="F1515" s="1536">
        <v>908.73</v>
      </c>
      <c r="G1515" s="1536">
        <v>908.73</v>
      </c>
    </row>
    <row r="1516" spans="1:7">
      <c r="A1516" s="1526">
        <v>12714</v>
      </c>
      <c r="B1516" s="1523" t="s">
        <v>5503</v>
      </c>
      <c r="C1516" s="1526" t="s">
        <v>2771</v>
      </c>
      <c r="D1516" s="1534">
        <f t="shared" si="23"/>
        <v>5.93</v>
      </c>
      <c r="E1516" s="1535"/>
      <c r="F1516" s="1534">
        <v>5.93</v>
      </c>
      <c r="G1516" s="1534">
        <v>5.93</v>
      </c>
    </row>
    <row r="1517" spans="1:7">
      <c r="A1517" s="1528">
        <v>12715</v>
      </c>
      <c r="B1517" s="1529" t="s">
        <v>5504</v>
      </c>
      <c r="C1517" s="1528" t="s">
        <v>2771</v>
      </c>
      <c r="D1517" s="1536">
        <f t="shared" si="23"/>
        <v>13.39</v>
      </c>
      <c r="E1517" s="1535"/>
      <c r="F1517" s="1536">
        <v>13.39</v>
      </c>
      <c r="G1517" s="1536">
        <v>13.39</v>
      </c>
    </row>
    <row r="1518" spans="1:7">
      <c r="A1518" s="1526">
        <v>12716</v>
      </c>
      <c r="B1518" s="1523" t="s">
        <v>5505</v>
      </c>
      <c r="C1518" s="1526" t="s">
        <v>2771</v>
      </c>
      <c r="D1518" s="1534">
        <f t="shared" si="23"/>
        <v>23</v>
      </c>
      <c r="E1518" s="1535"/>
      <c r="F1518" s="1534">
        <v>23</v>
      </c>
      <c r="G1518" s="1534">
        <v>23</v>
      </c>
    </row>
    <row r="1519" spans="1:7">
      <c r="A1519" s="1528">
        <v>12717</v>
      </c>
      <c r="B1519" s="1529" t="s">
        <v>5506</v>
      </c>
      <c r="C1519" s="1528" t="s">
        <v>2771</v>
      </c>
      <c r="D1519" s="1536">
        <f t="shared" si="23"/>
        <v>45.21</v>
      </c>
      <c r="E1519" s="1535"/>
      <c r="F1519" s="1536">
        <v>45.21</v>
      </c>
      <c r="G1519" s="1536">
        <v>45.21</v>
      </c>
    </row>
    <row r="1520" spans="1:7">
      <c r="A1520" s="1526">
        <v>12718</v>
      </c>
      <c r="B1520" s="1523" t="s">
        <v>5507</v>
      </c>
      <c r="C1520" s="1526" t="s">
        <v>2771</v>
      </c>
      <c r="D1520" s="1534">
        <f t="shared" si="23"/>
        <v>69.38</v>
      </c>
      <c r="E1520" s="1535"/>
      <c r="F1520" s="1534">
        <v>69.38</v>
      </c>
      <c r="G1520" s="1534">
        <v>69.38</v>
      </c>
    </row>
    <row r="1521" spans="1:7">
      <c r="A1521" s="1528">
        <v>12719</v>
      </c>
      <c r="B1521" s="1529" t="s">
        <v>5508</v>
      </c>
      <c r="C1521" s="1528" t="s">
        <v>2771</v>
      </c>
      <c r="D1521" s="1536">
        <f t="shared" si="23"/>
        <v>110.14</v>
      </c>
      <c r="E1521" s="1535"/>
      <c r="F1521" s="1536">
        <v>110.14</v>
      </c>
      <c r="G1521" s="1536">
        <v>110.14</v>
      </c>
    </row>
    <row r="1522" spans="1:7">
      <c r="A1522" s="1526">
        <v>12720</v>
      </c>
      <c r="B1522" s="1523" t="s">
        <v>5509</v>
      </c>
      <c r="C1522" s="1526" t="s">
        <v>2771</v>
      </c>
      <c r="D1522" s="1534">
        <f t="shared" si="23"/>
        <v>383.51</v>
      </c>
      <c r="E1522" s="1535"/>
      <c r="F1522" s="1534">
        <v>383.51</v>
      </c>
      <c r="G1522" s="1534">
        <v>383.51</v>
      </c>
    </row>
    <row r="1523" spans="1:7">
      <c r="A1523" s="1528">
        <v>12721</v>
      </c>
      <c r="B1523" s="1529" t="s">
        <v>5510</v>
      </c>
      <c r="C1523" s="1528" t="s">
        <v>2771</v>
      </c>
      <c r="D1523" s="1536">
        <f t="shared" si="23"/>
        <v>367.76</v>
      </c>
      <c r="E1523" s="1535"/>
      <c r="F1523" s="1536">
        <v>367.76</v>
      </c>
      <c r="G1523" s="1536">
        <v>367.76</v>
      </c>
    </row>
    <row r="1524" spans="1:7">
      <c r="A1524" s="1526">
        <v>3468</v>
      </c>
      <c r="B1524" s="1523" t="s">
        <v>5511</v>
      </c>
      <c r="C1524" s="1526" t="s">
        <v>2771</v>
      </c>
      <c r="D1524" s="1534">
        <f t="shared" si="23"/>
        <v>33.89</v>
      </c>
      <c r="E1524" s="1535"/>
      <c r="F1524" s="1534">
        <v>33.89</v>
      </c>
      <c r="G1524" s="1534">
        <v>33.89</v>
      </c>
    </row>
    <row r="1525" spans="1:7">
      <c r="A1525" s="1528">
        <v>3465</v>
      </c>
      <c r="B1525" s="1529" t="s">
        <v>5512</v>
      </c>
      <c r="C1525" s="1528" t="s">
        <v>2771</v>
      </c>
      <c r="D1525" s="1536">
        <f t="shared" si="23"/>
        <v>33.880000000000003</v>
      </c>
      <c r="E1525" s="1535"/>
      <c r="F1525" s="1536">
        <v>33.880000000000003</v>
      </c>
      <c r="G1525" s="1536">
        <v>33.880000000000003</v>
      </c>
    </row>
    <row r="1526" spans="1:7">
      <c r="A1526" s="1526">
        <v>12403</v>
      </c>
      <c r="B1526" s="1523" t="s">
        <v>5513</v>
      </c>
      <c r="C1526" s="1526" t="s">
        <v>2771</v>
      </c>
      <c r="D1526" s="1534">
        <f t="shared" si="23"/>
        <v>24.15</v>
      </c>
      <c r="E1526" s="1535"/>
      <c r="F1526" s="1534">
        <v>24.15</v>
      </c>
      <c r="G1526" s="1534">
        <v>24.15</v>
      </c>
    </row>
    <row r="1527" spans="1:7">
      <c r="A1527" s="1528">
        <v>3463</v>
      </c>
      <c r="B1527" s="1529" t="s">
        <v>5514</v>
      </c>
      <c r="C1527" s="1528" t="s">
        <v>2771</v>
      </c>
      <c r="D1527" s="1536">
        <f t="shared" si="23"/>
        <v>14.11</v>
      </c>
      <c r="E1527" s="1535"/>
      <c r="F1527" s="1536">
        <v>14.11</v>
      </c>
      <c r="G1527" s="1536">
        <v>14.11</v>
      </c>
    </row>
    <row r="1528" spans="1:7">
      <c r="A1528" s="1526">
        <v>3464</v>
      </c>
      <c r="B1528" s="1523" t="s">
        <v>5515</v>
      </c>
      <c r="C1528" s="1526" t="s">
        <v>2771</v>
      </c>
      <c r="D1528" s="1534">
        <f t="shared" si="23"/>
        <v>14.11</v>
      </c>
      <c r="E1528" s="1535"/>
      <c r="F1528" s="1534">
        <v>14.11</v>
      </c>
      <c r="G1528" s="1534">
        <v>14.11</v>
      </c>
    </row>
    <row r="1529" spans="1:7">
      <c r="A1529" s="1528">
        <v>3466</v>
      </c>
      <c r="B1529" s="1529" t="s">
        <v>5516</v>
      </c>
      <c r="C1529" s="1528" t="s">
        <v>2771</v>
      </c>
      <c r="D1529" s="1536">
        <f t="shared" si="23"/>
        <v>86.06</v>
      </c>
      <c r="E1529" s="1535"/>
      <c r="F1529" s="1536">
        <v>86.06</v>
      </c>
      <c r="G1529" s="1536">
        <v>86.06</v>
      </c>
    </row>
    <row r="1530" spans="1:7">
      <c r="A1530" s="1526">
        <v>3467</v>
      </c>
      <c r="B1530" s="1523" t="s">
        <v>5517</v>
      </c>
      <c r="C1530" s="1526" t="s">
        <v>2771</v>
      </c>
      <c r="D1530" s="1534">
        <f t="shared" si="23"/>
        <v>48.6</v>
      </c>
      <c r="E1530" s="1535"/>
      <c r="F1530" s="1534">
        <v>48.6</v>
      </c>
      <c r="G1530" s="1534">
        <v>48.6</v>
      </c>
    </row>
    <row r="1531" spans="1:7">
      <c r="A1531" s="1528">
        <v>3462</v>
      </c>
      <c r="B1531" s="1529" t="s">
        <v>5518</v>
      </c>
      <c r="C1531" s="1528" t="s">
        <v>2771</v>
      </c>
      <c r="D1531" s="1536">
        <f t="shared" si="23"/>
        <v>9.31</v>
      </c>
      <c r="E1531" s="1535"/>
      <c r="F1531" s="1536">
        <v>9.31</v>
      </c>
      <c r="G1531" s="1536">
        <v>9.31</v>
      </c>
    </row>
    <row r="1532" spans="1:7">
      <c r="A1532" s="1526">
        <v>3446</v>
      </c>
      <c r="B1532" s="1523" t="s">
        <v>5519</v>
      </c>
      <c r="C1532" s="1526" t="s">
        <v>2771</v>
      </c>
      <c r="D1532" s="1534">
        <f t="shared" si="23"/>
        <v>28.65</v>
      </c>
      <c r="E1532" s="1535"/>
      <c r="F1532" s="1534">
        <v>28.65</v>
      </c>
      <c r="G1532" s="1534">
        <v>28.65</v>
      </c>
    </row>
    <row r="1533" spans="1:7">
      <c r="A1533" s="1528">
        <v>3445</v>
      </c>
      <c r="B1533" s="1529" t="s">
        <v>5520</v>
      </c>
      <c r="C1533" s="1528" t="s">
        <v>2771</v>
      </c>
      <c r="D1533" s="1536">
        <f t="shared" si="23"/>
        <v>23.39</v>
      </c>
      <c r="E1533" s="1535"/>
      <c r="F1533" s="1536">
        <v>23.39</v>
      </c>
      <c r="G1533" s="1536">
        <v>23.39</v>
      </c>
    </row>
    <row r="1534" spans="1:7">
      <c r="A1534" s="1526">
        <v>3441</v>
      </c>
      <c r="B1534" s="1523" t="s">
        <v>5521</v>
      </c>
      <c r="C1534" s="1526" t="s">
        <v>2771</v>
      </c>
      <c r="D1534" s="1534">
        <f t="shared" si="23"/>
        <v>6.6</v>
      </c>
      <c r="E1534" s="1535"/>
      <c r="F1534" s="1534">
        <v>6.6</v>
      </c>
      <c r="G1534" s="1534">
        <v>6.6</v>
      </c>
    </row>
    <row r="1535" spans="1:7">
      <c r="A1535" s="1528">
        <v>3444</v>
      </c>
      <c r="B1535" s="1529" t="s">
        <v>5522</v>
      </c>
      <c r="C1535" s="1528" t="s">
        <v>2771</v>
      </c>
      <c r="D1535" s="1536">
        <f t="shared" si="23"/>
        <v>14.4</v>
      </c>
      <c r="E1535" s="1535"/>
      <c r="F1535" s="1536">
        <v>14.4</v>
      </c>
      <c r="G1535" s="1536">
        <v>14.4</v>
      </c>
    </row>
    <row r="1536" spans="1:7">
      <c r="A1536" s="1526">
        <v>12402</v>
      </c>
      <c r="B1536" s="1523" t="s">
        <v>5523</v>
      </c>
      <c r="C1536" s="1526" t="s">
        <v>2771</v>
      </c>
      <c r="D1536" s="1534">
        <f t="shared" si="23"/>
        <v>80.540000000000006</v>
      </c>
      <c r="E1536" s="1535"/>
      <c r="F1536" s="1534">
        <v>80.540000000000006</v>
      </c>
      <c r="G1536" s="1534">
        <v>80.540000000000006</v>
      </c>
    </row>
    <row r="1537" spans="1:7">
      <c r="A1537" s="1528">
        <v>3447</v>
      </c>
      <c r="B1537" s="1529" t="s">
        <v>5524</v>
      </c>
      <c r="C1537" s="1528" t="s">
        <v>2771</v>
      </c>
      <c r="D1537" s="1536">
        <f t="shared" si="23"/>
        <v>41.67</v>
      </c>
      <c r="E1537" s="1535"/>
      <c r="F1537" s="1536">
        <v>41.67</v>
      </c>
      <c r="G1537" s="1536">
        <v>41.67</v>
      </c>
    </row>
    <row r="1538" spans="1:7">
      <c r="A1538" s="1526">
        <v>3442</v>
      </c>
      <c r="B1538" s="1523" t="s">
        <v>5525</v>
      </c>
      <c r="C1538" s="1526" t="s">
        <v>2771</v>
      </c>
      <c r="D1538" s="1534">
        <f t="shared" si="23"/>
        <v>9.8699999999999992</v>
      </c>
      <c r="E1538" s="1535"/>
      <c r="F1538" s="1534">
        <v>9.8699999999999992</v>
      </c>
      <c r="G1538" s="1534">
        <v>9.8699999999999992</v>
      </c>
    </row>
    <row r="1539" spans="1:7">
      <c r="A1539" s="1528">
        <v>3448</v>
      </c>
      <c r="B1539" s="1529" t="s">
        <v>5526</v>
      </c>
      <c r="C1539" s="1528" t="s">
        <v>2771</v>
      </c>
      <c r="D1539" s="1536">
        <f t="shared" ref="D1539:D1602" si="24">IF($I$2=$G$1,G1539,F1539)</f>
        <v>117.75</v>
      </c>
      <c r="E1539" s="1535"/>
      <c r="F1539" s="1536">
        <v>117.75</v>
      </c>
      <c r="G1539" s="1536">
        <v>117.75</v>
      </c>
    </row>
    <row r="1540" spans="1:7">
      <c r="A1540" s="1526">
        <v>3449</v>
      </c>
      <c r="B1540" s="1523" t="s">
        <v>5527</v>
      </c>
      <c r="C1540" s="1526" t="s">
        <v>2771</v>
      </c>
      <c r="D1540" s="1534">
        <f t="shared" si="24"/>
        <v>206.33</v>
      </c>
      <c r="E1540" s="1535"/>
      <c r="F1540" s="1534">
        <v>206.33</v>
      </c>
      <c r="G1540" s="1534">
        <v>206.33</v>
      </c>
    </row>
    <row r="1541" spans="1:7">
      <c r="A1541" s="1528">
        <v>37438</v>
      </c>
      <c r="B1541" s="1529" t="s">
        <v>5528</v>
      </c>
      <c r="C1541" s="1528" t="s">
        <v>2771</v>
      </c>
      <c r="D1541" s="1536">
        <f t="shared" si="24"/>
        <v>255.01</v>
      </c>
      <c r="E1541" s="1535"/>
      <c r="F1541" s="1536">
        <v>255.01</v>
      </c>
      <c r="G1541" s="1536">
        <v>255.01</v>
      </c>
    </row>
    <row r="1542" spans="1:7">
      <c r="A1542" s="1526">
        <v>37439</v>
      </c>
      <c r="B1542" s="1523" t="s">
        <v>5529</v>
      </c>
      <c r="C1542" s="1526" t="s">
        <v>2771</v>
      </c>
      <c r="D1542" s="1534">
        <f t="shared" si="24"/>
        <v>1667.24</v>
      </c>
      <c r="E1542" s="1535"/>
      <c r="F1542" s="1534">
        <v>1667.24</v>
      </c>
      <c r="G1542" s="1534">
        <v>1667.24</v>
      </c>
    </row>
    <row r="1543" spans="1:7">
      <c r="A1543" s="1528">
        <v>37435</v>
      </c>
      <c r="B1543" s="1529" t="s">
        <v>5530</v>
      </c>
      <c r="C1543" s="1528" t="s">
        <v>2771</v>
      </c>
      <c r="D1543" s="1536">
        <f t="shared" si="24"/>
        <v>29.97</v>
      </c>
      <c r="E1543" s="1535"/>
      <c r="F1543" s="1536">
        <v>29.97</v>
      </c>
      <c r="G1543" s="1536">
        <v>29.97</v>
      </c>
    </row>
    <row r="1544" spans="1:7">
      <c r="A1544" s="1526">
        <v>37436</v>
      </c>
      <c r="B1544" s="1523" t="s">
        <v>5531</v>
      </c>
      <c r="C1544" s="1526" t="s">
        <v>2771</v>
      </c>
      <c r="D1544" s="1534">
        <f t="shared" si="24"/>
        <v>35.369999999999997</v>
      </c>
      <c r="E1544" s="1535"/>
      <c r="F1544" s="1534">
        <v>35.369999999999997</v>
      </c>
      <c r="G1544" s="1534">
        <v>35.369999999999997</v>
      </c>
    </row>
    <row r="1545" spans="1:7">
      <c r="A1545" s="1528">
        <v>37437</v>
      </c>
      <c r="B1545" s="1529" t="s">
        <v>5532</v>
      </c>
      <c r="C1545" s="1528" t="s">
        <v>2771</v>
      </c>
      <c r="D1545" s="1536">
        <f t="shared" si="24"/>
        <v>51.15</v>
      </c>
      <c r="E1545" s="1535"/>
      <c r="F1545" s="1536">
        <v>51.15</v>
      </c>
      <c r="G1545" s="1536">
        <v>51.15</v>
      </c>
    </row>
    <row r="1546" spans="1:7">
      <c r="A1546" s="1526">
        <v>3473</v>
      </c>
      <c r="B1546" s="1523" t="s">
        <v>5533</v>
      </c>
      <c r="C1546" s="1526" t="s">
        <v>2771</v>
      </c>
      <c r="D1546" s="1534">
        <f t="shared" si="24"/>
        <v>32.4</v>
      </c>
      <c r="E1546" s="1535"/>
      <c r="F1546" s="1534">
        <v>32.4</v>
      </c>
      <c r="G1546" s="1534">
        <v>32.4</v>
      </c>
    </row>
    <row r="1547" spans="1:7">
      <c r="A1547" s="1528">
        <v>3474</v>
      </c>
      <c r="B1547" s="1529" t="s">
        <v>5534</v>
      </c>
      <c r="C1547" s="1528" t="s">
        <v>2771</v>
      </c>
      <c r="D1547" s="1536">
        <f t="shared" si="24"/>
        <v>26.7</v>
      </c>
      <c r="E1547" s="1535"/>
      <c r="F1547" s="1536">
        <v>26.7</v>
      </c>
      <c r="G1547" s="1536">
        <v>26.7</v>
      </c>
    </row>
    <row r="1548" spans="1:7">
      <c r="A1548" s="1526">
        <v>3450</v>
      </c>
      <c r="B1548" s="1523" t="s">
        <v>5535</v>
      </c>
      <c r="C1548" s="1526" t="s">
        <v>2771</v>
      </c>
      <c r="D1548" s="1534">
        <f t="shared" si="24"/>
        <v>7.74</v>
      </c>
      <c r="E1548" s="1535"/>
      <c r="F1548" s="1534">
        <v>7.74</v>
      </c>
      <c r="G1548" s="1534">
        <v>7.74</v>
      </c>
    </row>
    <row r="1549" spans="1:7">
      <c r="A1549" s="1528">
        <v>3443</v>
      </c>
      <c r="B1549" s="1529" t="s">
        <v>5536</v>
      </c>
      <c r="C1549" s="1528" t="s">
        <v>2771</v>
      </c>
      <c r="D1549" s="1536">
        <f t="shared" si="24"/>
        <v>16.61</v>
      </c>
      <c r="E1549" s="1535"/>
      <c r="F1549" s="1536">
        <v>16.61</v>
      </c>
      <c r="G1549" s="1536">
        <v>16.61</v>
      </c>
    </row>
    <row r="1550" spans="1:7">
      <c r="A1550" s="1526">
        <v>3453</v>
      </c>
      <c r="B1550" s="1523" t="s">
        <v>5537</v>
      </c>
      <c r="C1550" s="1526" t="s">
        <v>2771</v>
      </c>
      <c r="D1550" s="1534">
        <f t="shared" si="24"/>
        <v>94.56</v>
      </c>
      <c r="E1550" s="1535"/>
      <c r="F1550" s="1534">
        <v>94.56</v>
      </c>
      <c r="G1550" s="1534">
        <v>94.56</v>
      </c>
    </row>
    <row r="1551" spans="1:7">
      <c r="A1551" s="1528">
        <v>3452</v>
      </c>
      <c r="B1551" s="1529" t="s">
        <v>5538</v>
      </c>
      <c r="C1551" s="1528" t="s">
        <v>2771</v>
      </c>
      <c r="D1551" s="1536">
        <f t="shared" si="24"/>
        <v>46.67</v>
      </c>
      <c r="E1551" s="1535"/>
      <c r="F1551" s="1536">
        <v>46.67</v>
      </c>
      <c r="G1551" s="1536">
        <v>46.67</v>
      </c>
    </row>
    <row r="1552" spans="1:7">
      <c r="A1552" s="1526">
        <v>3451</v>
      </c>
      <c r="B1552" s="1523" t="s">
        <v>5539</v>
      </c>
      <c r="C1552" s="1526" t="s">
        <v>2771</v>
      </c>
      <c r="D1552" s="1534">
        <f t="shared" si="24"/>
        <v>9.26</v>
      </c>
      <c r="E1552" s="1535"/>
      <c r="F1552" s="1534">
        <v>9.26</v>
      </c>
      <c r="G1552" s="1534">
        <v>9.26</v>
      </c>
    </row>
    <row r="1553" spans="1:7">
      <c r="A1553" s="1528">
        <v>3454</v>
      </c>
      <c r="B1553" s="1529" t="s">
        <v>5540</v>
      </c>
      <c r="C1553" s="1528" t="s">
        <v>2771</v>
      </c>
      <c r="D1553" s="1536">
        <f t="shared" si="24"/>
        <v>143.83000000000001</v>
      </c>
      <c r="E1553" s="1535"/>
      <c r="F1553" s="1536">
        <v>143.83000000000001</v>
      </c>
      <c r="G1553" s="1536">
        <v>143.83000000000001</v>
      </c>
    </row>
    <row r="1554" spans="1:7">
      <c r="A1554" s="1526">
        <v>3458</v>
      </c>
      <c r="B1554" s="1523" t="s">
        <v>5541</v>
      </c>
      <c r="C1554" s="1526" t="s">
        <v>2771</v>
      </c>
      <c r="D1554" s="1534">
        <f t="shared" si="24"/>
        <v>25.97</v>
      </c>
      <c r="E1554" s="1535"/>
      <c r="F1554" s="1534">
        <v>25.97</v>
      </c>
      <c r="G1554" s="1534">
        <v>25.97</v>
      </c>
    </row>
    <row r="1555" spans="1:7">
      <c r="A1555" s="1528">
        <v>3457</v>
      </c>
      <c r="B1555" s="1529" t="s">
        <v>5542</v>
      </c>
      <c r="C1555" s="1528" t="s">
        <v>2771</v>
      </c>
      <c r="D1555" s="1536">
        <f t="shared" si="24"/>
        <v>19.489999999999998</v>
      </c>
      <c r="E1555" s="1535"/>
      <c r="F1555" s="1536">
        <v>19.489999999999998</v>
      </c>
      <c r="G1555" s="1536">
        <v>19.489999999999998</v>
      </c>
    </row>
    <row r="1556" spans="1:7">
      <c r="A1556" s="1526">
        <v>3455</v>
      </c>
      <c r="B1556" s="1523" t="s">
        <v>5543</v>
      </c>
      <c r="C1556" s="1526" t="s">
        <v>2771</v>
      </c>
      <c r="D1556" s="1534">
        <f t="shared" si="24"/>
        <v>5.53</v>
      </c>
      <c r="E1556" s="1535"/>
      <c r="F1556" s="1534">
        <v>5.53</v>
      </c>
      <c r="G1556" s="1534">
        <v>5.53</v>
      </c>
    </row>
    <row r="1557" spans="1:7">
      <c r="A1557" s="1528">
        <v>3472</v>
      </c>
      <c r="B1557" s="1529" t="s">
        <v>5544</v>
      </c>
      <c r="C1557" s="1528" t="s">
        <v>2771</v>
      </c>
      <c r="D1557" s="1536">
        <f t="shared" si="24"/>
        <v>12.44</v>
      </c>
      <c r="E1557" s="1535"/>
      <c r="F1557" s="1536">
        <v>12.44</v>
      </c>
      <c r="G1557" s="1536">
        <v>12.44</v>
      </c>
    </row>
    <row r="1558" spans="1:7">
      <c r="A1558" s="1526">
        <v>3470</v>
      </c>
      <c r="B1558" s="1523" t="s">
        <v>5545</v>
      </c>
      <c r="C1558" s="1526" t="s">
        <v>2771</v>
      </c>
      <c r="D1558" s="1534">
        <f t="shared" si="24"/>
        <v>72.510000000000005</v>
      </c>
      <c r="E1558" s="1535"/>
      <c r="F1558" s="1534">
        <v>72.510000000000005</v>
      </c>
      <c r="G1558" s="1534">
        <v>72.510000000000005</v>
      </c>
    </row>
    <row r="1559" spans="1:7">
      <c r="A1559" s="1528">
        <v>3471</v>
      </c>
      <c r="B1559" s="1529" t="s">
        <v>5546</v>
      </c>
      <c r="C1559" s="1528" t="s">
        <v>2771</v>
      </c>
      <c r="D1559" s="1536">
        <f t="shared" si="24"/>
        <v>39.840000000000003</v>
      </c>
      <c r="E1559" s="1535"/>
      <c r="F1559" s="1536">
        <v>39.840000000000003</v>
      </c>
      <c r="G1559" s="1536">
        <v>39.840000000000003</v>
      </c>
    </row>
    <row r="1560" spans="1:7">
      <c r="A1560" s="1526">
        <v>3456</v>
      </c>
      <c r="B1560" s="1523" t="s">
        <v>5547</v>
      </c>
      <c r="C1560" s="1526" t="s">
        <v>2771</v>
      </c>
      <c r="D1560" s="1534">
        <f t="shared" si="24"/>
        <v>8.2799999999999994</v>
      </c>
      <c r="E1560" s="1535"/>
      <c r="F1560" s="1534">
        <v>8.2799999999999994</v>
      </c>
      <c r="G1560" s="1534">
        <v>8.2799999999999994</v>
      </c>
    </row>
    <row r="1561" spans="1:7">
      <c r="A1561" s="1528">
        <v>3459</v>
      </c>
      <c r="B1561" s="1529" t="s">
        <v>5548</v>
      </c>
      <c r="C1561" s="1528" t="s">
        <v>2771</v>
      </c>
      <c r="D1561" s="1536">
        <f t="shared" si="24"/>
        <v>102.28</v>
      </c>
      <c r="E1561" s="1535"/>
      <c r="F1561" s="1536">
        <v>102.28</v>
      </c>
      <c r="G1561" s="1536">
        <v>102.28</v>
      </c>
    </row>
    <row r="1562" spans="1:7">
      <c r="A1562" s="1526">
        <v>3469</v>
      </c>
      <c r="B1562" s="1523" t="s">
        <v>5549</v>
      </c>
      <c r="C1562" s="1526" t="s">
        <v>2771</v>
      </c>
      <c r="D1562" s="1534">
        <f t="shared" si="24"/>
        <v>194.5</v>
      </c>
      <c r="E1562" s="1535"/>
      <c r="F1562" s="1534">
        <v>194.5</v>
      </c>
      <c r="G1562" s="1534">
        <v>194.5</v>
      </c>
    </row>
    <row r="1563" spans="1:7">
      <c r="A1563" s="1528">
        <v>3460</v>
      </c>
      <c r="B1563" s="1529" t="s">
        <v>5550</v>
      </c>
      <c r="C1563" s="1528" t="s">
        <v>2771</v>
      </c>
      <c r="D1563" s="1536">
        <f t="shared" si="24"/>
        <v>283.81</v>
      </c>
      <c r="E1563" s="1535"/>
      <c r="F1563" s="1536">
        <v>283.81</v>
      </c>
      <c r="G1563" s="1536">
        <v>283.81</v>
      </c>
    </row>
    <row r="1564" spans="1:7">
      <c r="A1564" s="1526">
        <v>3461</v>
      </c>
      <c r="B1564" s="1523" t="s">
        <v>5551</v>
      </c>
      <c r="C1564" s="1526" t="s">
        <v>2771</v>
      </c>
      <c r="D1564" s="1534">
        <f t="shared" si="24"/>
        <v>725.4</v>
      </c>
      <c r="E1564" s="1535"/>
      <c r="F1564" s="1534">
        <v>725.4</v>
      </c>
      <c r="G1564" s="1534">
        <v>725.4</v>
      </c>
    </row>
    <row r="1565" spans="1:7">
      <c r="A1565" s="1528">
        <v>37433</v>
      </c>
      <c r="B1565" s="1529" t="s">
        <v>5552</v>
      </c>
      <c r="C1565" s="1528" t="s">
        <v>2771</v>
      </c>
      <c r="D1565" s="1536">
        <f t="shared" si="24"/>
        <v>255.01</v>
      </c>
      <c r="E1565" s="1535"/>
      <c r="F1565" s="1536">
        <v>255.01</v>
      </c>
      <c r="G1565" s="1536">
        <v>255.01</v>
      </c>
    </row>
    <row r="1566" spans="1:7">
      <c r="A1566" s="1526">
        <v>37430</v>
      </c>
      <c r="B1566" s="1523" t="s">
        <v>5553</v>
      </c>
      <c r="C1566" s="1526" t="s">
        <v>2771</v>
      </c>
      <c r="D1566" s="1534">
        <f t="shared" si="24"/>
        <v>31.96</v>
      </c>
      <c r="E1566" s="1535"/>
      <c r="F1566" s="1534">
        <v>31.96</v>
      </c>
      <c r="G1566" s="1534">
        <v>31.96</v>
      </c>
    </row>
    <row r="1567" spans="1:7">
      <c r="A1567" s="1528">
        <v>37434</v>
      </c>
      <c r="B1567" s="1529" t="s">
        <v>5554</v>
      </c>
      <c r="C1567" s="1528" t="s">
        <v>2771</v>
      </c>
      <c r="D1567" s="1536">
        <f t="shared" si="24"/>
        <v>2377.71</v>
      </c>
      <c r="E1567" s="1535"/>
      <c r="F1567" s="1536">
        <v>2377.71</v>
      </c>
      <c r="G1567" s="1536">
        <v>2377.71</v>
      </c>
    </row>
    <row r="1568" spans="1:7">
      <c r="A1568" s="1526">
        <v>37431</v>
      </c>
      <c r="B1568" s="1523" t="s">
        <v>5555</v>
      </c>
      <c r="C1568" s="1526" t="s">
        <v>2771</v>
      </c>
      <c r="D1568" s="1534">
        <f t="shared" si="24"/>
        <v>43.35</v>
      </c>
      <c r="E1568" s="1535"/>
      <c r="F1568" s="1534">
        <v>43.35</v>
      </c>
      <c r="G1568" s="1534">
        <v>43.35</v>
      </c>
    </row>
    <row r="1569" spans="1:7">
      <c r="A1569" s="1528">
        <v>37432</v>
      </c>
      <c r="B1569" s="1529" t="s">
        <v>5556</v>
      </c>
      <c r="C1569" s="1528" t="s">
        <v>2771</v>
      </c>
      <c r="D1569" s="1536">
        <f t="shared" si="24"/>
        <v>79.959999999999994</v>
      </c>
      <c r="E1569" s="1535"/>
      <c r="F1569" s="1536">
        <v>79.959999999999994</v>
      </c>
      <c r="G1569" s="1536">
        <v>79.959999999999994</v>
      </c>
    </row>
    <row r="1570" spans="1:7" ht="30">
      <c r="A1570" s="1526">
        <v>37413</v>
      </c>
      <c r="B1570" s="1523" t="s">
        <v>5557</v>
      </c>
      <c r="C1570" s="1526" t="s">
        <v>2771</v>
      </c>
      <c r="D1570" s="1534">
        <f t="shared" si="24"/>
        <v>4.5599999999999996</v>
      </c>
      <c r="E1570" s="1535"/>
      <c r="F1570" s="1534">
        <v>4.5599999999999996</v>
      </c>
      <c r="G1570" s="1534">
        <v>4.5599999999999996</v>
      </c>
    </row>
    <row r="1571" spans="1:7" ht="30">
      <c r="A1571" s="1528">
        <v>37414</v>
      </c>
      <c r="B1571" s="1529" t="s">
        <v>5558</v>
      </c>
      <c r="C1571" s="1528" t="s">
        <v>2771</v>
      </c>
      <c r="D1571" s="1536">
        <f t="shared" si="24"/>
        <v>5.17</v>
      </c>
      <c r="E1571" s="1535"/>
      <c r="F1571" s="1536">
        <v>5.17</v>
      </c>
      <c r="G1571" s="1536">
        <v>5.17</v>
      </c>
    </row>
    <row r="1572" spans="1:7" ht="30">
      <c r="A1572" s="1526">
        <v>37415</v>
      </c>
      <c r="B1572" s="1523" t="s">
        <v>5559</v>
      </c>
      <c r="C1572" s="1526" t="s">
        <v>2771</v>
      </c>
      <c r="D1572" s="1534">
        <f t="shared" si="24"/>
        <v>9.41</v>
      </c>
      <c r="E1572" s="1535"/>
      <c r="F1572" s="1534">
        <v>9.41</v>
      </c>
      <c r="G1572" s="1534">
        <v>9.41</v>
      </c>
    </row>
    <row r="1573" spans="1:7">
      <c r="A1573" s="1528">
        <v>37416</v>
      </c>
      <c r="B1573" s="1529" t="s">
        <v>5560</v>
      </c>
      <c r="C1573" s="1528" t="s">
        <v>2771</v>
      </c>
      <c r="D1573" s="1536">
        <f t="shared" si="24"/>
        <v>4.26</v>
      </c>
      <c r="E1573" s="1535"/>
      <c r="F1573" s="1536">
        <v>4.26</v>
      </c>
      <c r="G1573" s="1536">
        <v>4.26</v>
      </c>
    </row>
    <row r="1574" spans="1:7">
      <c r="A1574" s="1526">
        <v>37417</v>
      </c>
      <c r="B1574" s="1523" t="s">
        <v>5561</v>
      </c>
      <c r="C1574" s="1526" t="s">
        <v>2771</v>
      </c>
      <c r="D1574" s="1534">
        <f t="shared" si="24"/>
        <v>6.13</v>
      </c>
      <c r="E1574" s="1535"/>
      <c r="F1574" s="1534">
        <v>6.13</v>
      </c>
      <c r="G1574" s="1534">
        <v>6.13</v>
      </c>
    </row>
    <row r="1575" spans="1:7" ht="30">
      <c r="A1575" s="1528">
        <v>43590</v>
      </c>
      <c r="B1575" s="1529" t="s">
        <v>16829</v>
      </c>
      <c r="C1575" s="1528" t="s">
        <v>2771</v>
      </c>
      <c r="D1575" s="1536">
        <f t="shared" si="24"/>
        <v>163.46</v>
      </c>
      <c r="E1575" s="1535"/>
      <c r="F1575" s="1536">
        <v>163.46</v>
      </c>
      <c r="G1575" s="1536">
        <v>163.46</v>
      </c>
    </row>
    <row r="1576" spans="1:7" ht="30">
      <c r="A1576" s="1526">
        <v>43589</v>
      </c>
      <c r="B1576" s="1523" t="s">
        <v>16830</v>
      </c>
      <c r="C1576" s="1526" t="s">
        <v>2771</v>
      </c>
      <c r="D1576" s="1534">
        <f t="shared" si="24"/>
        <v>29.57</v>
      </c>
      <c r="E1576" s="1535"/>
      <c r="F1576" s="1534">
        <v>29.57</v>
      </c>
      <c r="G1576" s="1534">
        <v>29.57</v>
      </c>
    </row>
    <row r="1577" spans="1:7">
      <c r="A1577" s="1528">
        <v>34519</v>
      </c>
      <c r="B1577" s="1529" t="s">
        <v>5562</v>
      </c>
      <c r="C1577" s="1528" t="s">
        <v>2771</v>
      </c>
      <c r="D1577" s="1536">
        <f t="shared" si="24"/>
        <v>80.41</v>
      </c>
      <c r="E1577" s="1535"/>
      <c r="F1577" s="1536">
        <v>80.41</v>
      </c>
      <c r="G1577" s="1536">
        <v>80.41</v>
      </c>
    </row>
    <row r="1578" spans="1:7">
      <c r="A1578" s="1526">
        <v>1649</v>
      </c>
      <c r="B1578" s="1523" t="s">
        <v>5563</v>
      </c>
      <c r="C1578" s="1526" t="s">
        <v>2771</v>
      </c>
      <c r="D1578" s="1534">
        <f t="shared" si="24"/>
        <v>61.24</v>
      </c>
      <c r="E1578" s="1535"/>
      <c r="F1578" s="1534">
        <v>61.24</v>
      </c>
      <c r="G1578" s="1534">
        <v>61.24</v>
      </c>
    </row>
    <row r="1579" spans="1:7">
      <c r="A1579" s="1528">
        <v>1653</v>
      </c>
      <c r="B1579" s="1529" t="s">
        <v>5564</v>
      </c>
      <c r="C1579" s="1528" t="s">
        <v>2771</v>
      </c>
      <c r="D1579" s="1536">
        <f t="shared" si="24"/>
        <v>47.97</v>
      </c>
      <c r="E1579" s="1535"/>
      <c r="F1579" s="1536">
        <v>47.97</v>
      </c>
      <c r="G1579" s="1536">
        <v>47.97</v>
      </c>
    </row>
    <row r="1580" spans="1:7">
      <c r="A1580" s="1526">
        <v>1647</v>
      </c>
      <c r="B1580" s="1523" t="s">
        <v>5565</v>
      </c>
      <c r="C1580" s="1526" t="s">
        <v>2771</v>
      </c>
      <c r="D1580" s="1534">
        <f t="shared" si="24"/>
        <v>17.18</v>
      </c>
      <c r="E1580" s="1535"/>
      <c r="F1580" s="1534">
        <v>17.18</v>
      </c>
      <c r="G1580" s="1534">
        <v>17.18</v>
      </c>
    </row>
    <row r="1581" spans="1:7">
      <c r="A1581" s="1528">
        <v>1648</v>
      </c>
      <c r="B1581" s="1529" t="s">
        <v>5566</v>
      </c>
      <c r="C1581" s="1528" t="s">
        <v>2771</v>
      </c>
      <c r="D1581" s="1536">
        <f t="shared" si="24"/>
        <v>32.979999999999997</v>
      </c>
      <c r="E1581" s="1535"/>
      <c r="F1581" s="1536">
        <v>32.979999999999997</v>
      </c>
      <c r="G1581" s="1536">
        <v>32.979999999999997</v>
      </c>
    </row>
    <row r="1582" spans="1:7">
      <c r="A1582" s="1526">
        <v>1651</v>
      </c>
      <c r="B1582" s="1523" t="s">
        <v>5567</v>
      </c>
      <c r="C1582" s="1526" t="s">
        <v>2771</v>
      </c>
      <c r="D1582" s="1534">
        <f t="shared" si="24"/>
        <v>153.01</v>
      </c>
      <c r="E1582" s="1535"/>
      <c r="F1582" s="1534">
        <v>153.01</v>
      </c>
      <c r="G1582" s="1534">
        <v>153.01</v>
      </c>
    </row>
    <row r="1583" spans="1:7">
      <c r="A1583" s="1528">
        <v>1650</v>
      </c>
      <c r="B1583" s="1529" t="s">
        <v>5568</v>
      </c>
      <c r="C1583" s="1528" t="s">
        <v>2771</v>
      </c>
      <c r="D1583" s="1536">
        <f t="shared" si="24"/>
        <v>84.57</v>
      </c>
      <c r="E1583" s="1535"/>
      <c r="F1583" s="1536">
        <v>84.57</v>
      </c>
      <c r="G1583" s="1536">
        <v>84.57</v>
      </c>
    </row>
    <row r="1584" spans="1:7">
      <c r="A1584" s="1526">
        <v>1654</v>
      </c>
      <c r="B1584" s="1523" t="s">
        <v>5569</v>
      </c>
      <c r="C1584" s="1526" t="s">
        <v>2771</v>
      </c>
      <c r="D1584" s="1534">
        <f t="shared" si="24"/>
        <v>23.58</v>
      </c>
      <c r="E1584" s="1535"/>
      <c r="F1584" s="1534">
        <v>23.58</v>
      </c>
      <c r="G1584" s="1534">
        <v>23.58</v>
      </c>
    </row>
    <row r="1585" spans="1:7">
      <c r="A1585" s="1528">
        <v>1652</v>
      </c>
      <c r="B1585" s="1529" t="s">
        <v>5570</v>
      </c>
      <c r="C1585" s="1528" t="s">
        <v>2771</v>
      </c>
      <c r="D1585" s="1536">
        <f t="shared" si="24"/>
        <v>219.6</v>
      </c>
      <c r="E1585" s="1535"/>
      <c r="F1585" s="1536">
        <v>219.6</v>
      </c>
      <c r="G1585" s="1536">
        <v>219.6</v>
      </c>
    </row>
    <row r="1586" spans="1:7">
      <c r="A1586" s="1526">
        <v>10510</v>
      </c>
      <c r="B1586" s="1523" t="s">
        <v>15852</v>
      </c>
      <c r="C1586" s="1526" t="s">
        <v>2771</v>
      </c>
      <c r="D1586" s="1534">
        <f t="shared" si="24"/>
        <v>152.43</v>
      </c>
      <c r="E1586" s="1535"/>
      <c r="F1586" s="1534">
        <v>152.43</v>
      </c>
      <c r="G1586" s="1534">
        <v>152.43</v>
      </c>
    </row>
    <row r="1587" spans="1:7">
      <c r="A1587" s="1528">
        <v>1747</v>
      </c>
      <c r="B1587" s="1529" t="s">
        <v>5571</v>
      </c>
      <c r="C1587" s="1528" t="s">
        <v>2771</v>
      </c>
      <c r="D1587" s="1536">
        <f t="shared" si="24"/>
        <v>209.39</v>
      </c>
      <c r="E1587" s="1535"/>
      <c r="F1587" s="1536">
        <v>209.39</v>
      </c>
      <c r="G1587" s="1536">
        <v>209.39</v>
      </c>
    </row>
    <row r="1588" spans="1:7">
      <c r="A1588" s="1526">
        <v>1744</v>
      </c>
      <c r="B1588" s="1523" t="s">
        <v>5572</v>
      </c>
      <c r="C1588" s="1526" t="s">
        <v>2771</v>
      </c>
      <c r="D1588" s="1534">
        <f t="shared" si="24"/>
        <v>145.03</v>
      </c>
      <c r="E1588" s="1535"/>
      <c r="F1588" s="1534">
        <v>145.03</v>
      </c>
      <c r="G1588" s="1534">
        <v>145.03</v>
      </c>
    </row>
    <row r="1589" spans="1:7">
      <c r="A1589" s="1528">
        <v>1743</v>
      </c>
      <c r="B1589" s="1529" t="s">
        <v>5573</v>
      </c>
      <c r="C1589" s="1528" t="s">
        <v>2771</v>
      </c>
      <c r="D1589" s="1536">
        <f t="shared" si="24"/>
        <v>190.45</v>
      </c>
      <c r="E1589" s="1535"/>
      <c r="F1589" s="1536">
        <v>190.45</v>
      </c>
      <c r="G1589" s="1536">
        <v>190.45</v>
      </c>
    </row>
    <row r="1590" spans="1:7" ht="30">
      <c r="A1590" s="1526">
        <v>39640</v>
      </c>
      <c r="B1590" s="1523" t="s">
        <v>5574</v>
      </c>
      <c r="C1590" s="1526" t="s">
        <v>2771</v>
      </c>
      <c r="D1590" s="1534">
        <f t="shared" si="24"/>
        <v>12.57</v>
      </c>
      <c r="E1590" s="1535"/>
      <c r="F1590" s="1534">
        <v>12.57</v>
      </c>
      <c r="G1590" s="1534">
        <v>12.57</v>
      </c>
    </row>
    <row r="1591" spans="1:7">
      <c r="A1591" s="1528">
        <v>7216</v>
      </c>
      <c r="B1591" s="1529" t="s">
        <v>5575</v>
      </c>
      <c r="C1591" s="1528" t="s">
        <v>2771</v>
      </c>
      <c r="D1591" s="1536">
        <f t="shared" si="24"/>
        <v>67.55</v>
      </c>
      <c r="E1591" s="1535"/>
      <c r="F1591" s="1536">
        <v>67.55</v>
      </c>
      <c r="G1591" s="1536">
        <v>67.55</v>
      </c>
    </row>
    <row r="1592" spans="1:7">
      <c r="A1592" s="1526">
        <v>20235</v>
      </c>
      <c r="B1592" s="1523" t="s">
        <v>5576</v>
      </c>
      <c r="C1592" s="1526" t="s">
        <v>2771</v>
      </c>
      <c r="D1592" s="1534">
        <f t="shared" si="24"/>
        <v>54.31</v>
      </c>
      <c r="E1592" s="1535"/>
      <c r="F1592" s="1534">
        <v>54.31</v>
      </c>
      <c r="G1592" s="1534">
        <v>54.31</v>
      </c>
    </row>
    <row r="1593" spans="1:7">
      <c r="A1593" s="1528">
        <v>7181</v>
      </c>
      <c r="B1593" s="1529" t="s">
        <v>5577</v>
      </c>
      <c r="C1593" s="1528" t="s">
        <v>2771</v>
      </c>
      <c r="D1593" s="1536">
        <f t="shared" si="24"/>
        <v>4.63</v>
      </c>
      <c r="E1593" s="1535"/>
      <c r="F1593" s="1536">
        <v>4.63</v>
      </c>
      <c r="G1593" s="1536">
        <v>4.63</v>
      </c>
    </row>
    <row r="1594" spans="1:7">
      <c r="A1594" s="1526">
        <v>40742</v>
      </c>
      <c r="B1594" s="1523" t="s">
        <v>10316</v>
      </c>
      <c r="C1594" s="1526" t="s">
        <v>2771</v>
      </c>
      <c r="D1594" s="1534">
        <f t="shared" si="24"/>
        <v>10.1</v>
      </c>
      <c r="E1594" s="1535"/>
      <c r="F1594" s="1534">
        <v>10.1</v>
      </c>
      <c r="G1594" s="1534">
        <v>10.1</v>
      </c>
    </row>
    <row r="1595" spans="1:7">
      <c r="A1595" s="1528">
        <v>7214</v>
      </c>
      <c r="B1595" s="1529" t="s">
        <v>5578</v>
      </c>
      <c r="C1595" s="1528" t="s">
        <v>2771</v>
      </c>
      <c r="D1595" s="1536">
        <f t="shared" si="24"/>
        <v>65.959999999999994</v>
      </c>
      <c r="E1595" s="1535"/>
      <c r="F1595" s="1536">
        <v>65.959999999999994</v>
      </c>
      <c r="G1595" s="1536">
        <v>65.959999999999994</v>
      </c>
    </row>
    <row r="1596" spans="1:7" ht="30">
      <c r="A1596" s="1526">
        <v>7219</v>
      </c>
      <c r="B1596" s="1523" t="s">
        <v>5579</v>
      </c>
      <c r="C1596" s="1526" t="s">
        <v>2771</v>
      </c>
      <c r="D1596" s="1534">
        <f t="shared" si="24"/>
        <v>58.51</v>
      </c>
      <c r="E1596" s="1535"/>
      <c r="F1596" s="1534">
        <v>58.51</v>
      </c>
      <c r="G1596" s="1534">
        <v>58.51</v>
      </c>
    </row>
    <row r="1597" spans="1:7">
      <c r="A1597" s="1528">
        <v>37972</v>
      </c>
      <c r="B1597" s="1529" t="s">
        <v>5580</v>
      </c>
      <c r="C1597" s="1528" t="s">
        <v>2771</v>
      </c>
      <c r="D1597" s="1536">
        <f t="shared" si="24"/>
        <v>9.6300000000000008</v>
      </c>
      <c r="E1597" s="1535"/>
      <c r="F1597" s="1536">
        <v>9.6300000000000008</v>
      </c>
      <c r="G1597" s="1536">
        <v>9.6300000000000008</v>
      </c>
    </row>
    <row r="1598" spans="1:7">
      <c r="A1598" s="1526">
        <v>37973</v>
      </c>
      <c r="B1598" s="1523" t="s">
        <v>5581</v>
      </c>
      <c r="C1598" s="1526" t="s">
        <v>2771</v>
      </c>
      <c r="D1598" s="1534">
        <f t="shared" si="24"/>
        <v>15.42</v>
      </c>
      <c r="E1598" s="1535"/>
      <c r="F1598" s="1534">
        <v>15.42</v>
      </c>
      <c r="G1598" s="1534">
        <v>15.42</v>
      </c>
    </row>
    <row r="1599" spans="1:7">
      <c r="A1599" s="1528">
        <v>37971</v>
      </c>
      <c r="B1599" s="1529" t="s">
        <v>5582</v>
      </c>
      <c r="C1599" s="1528" t="s">
        <v>2771</v>
      </c>
      <c r="D1599" s="1536">
        <f t="shared" si="24"/>
        <v>5.78</v>
      </c>
      <c r="E1599" s="1535"/>
      <c r="F1599" s="1536">
        <v>5.78</v>
      </c>
      <c r="G1599" s="1536">
        <v>5.78</v>
      </c>
    </row>
    <row r="1600" spans="1:7">
      <c r="A1600" s="1526">
        <v>20094</v>
      </c>
      <c r="B1600" s="1523" t="s">
        <v>5583</v>
      </c>
      <c r="C1600" s="1526" t="s">
        <v>2771</v>
      </c>
      <c r="D1600" s="1534">
        <f t="shared" si="24"/>
        <v>32.08</v>
      </c>
      <c r="E1600" s="1535"/>
      <c r="F1600" s="1534">
        <v>32.08</v>
      </c>
      <c r="G1600" s="1534">
        <v>32.08</v>
      </c>
    </row>
    <row r="1601" spans="1:7">
      <c r="A1601" s="1528">
        <v>20095</v>
      </c>
      <c r="B1601" s="1529" t="s">
        <v>5584</v>
      </c>
      <c r="C1601" s="1528" t="s">
        <v>2771</v>
      </c>
      <c r="D1601" s="1536">
        <f t="shared" si="24"/>
        <v>40.86</v>
      </c>
      <c r="E1601" s="1535"/>
      <c r="F1601" s="1536">
        <v>40.86</v>
      </c>
      <c r="G1601" s="1536">
        <v>40.86</v>
      </c>
    </row>
    <row r="1602" spans="1:7">
      <c r="A1602" s="1526">
        <v>1954</v>
      </c>
      <c r="B1602" s="1523" t="s">
        <v>5585</v>
      </c>
      <c r="C1602" s="1526" t="s">
        <v>2771</v>
      </c>
      <c r="D1602" s="1534">
        <f t="shared" si="24"/>
        <v>146.52000000000001</v>
      </c>
      <c r="E1602" s="1535"/>
      <c r="F1602" s="1534">
        <v>146.52000000000001</v>
      </c>
      <c r="G1602" s="1534">
        <v>146.52000000000001</v>
      </c>
    </row>
    <row r="1603" spans="1:7">
      <c r="A1603" s="1528">
        <v>1926</v>
      </c>
      <c r="B1603" s="1529" t="s">
        <v>5586</v>
      </c>
      <c r="C1603" s="1528" t="s">
        <v>2771</v>
      </c>
      <c r="D1603" s="1536">
        <f t="shared" ref="D1603:D1666" si="25">IF($I$2=$G$1,G1603,F1603)</f>
        <v>1.93</v>
      </c>
      <c r="E1603" s="1535"/>
      <c r="F1603" s="1536">
        <v>1.93</v>
      </c>
      <c r="G1603" s="1536">
        <v>1.93</v>
      </c>
    </row>
    <row r="1604" spans="1:7">
      <c r="A1604" s="1526">
        <v>1927</v>
      </c>
      <c r="B1604" s="1523" t="s">
        <v>5587</v>
      </c>
      <c r="C1604" s="1526" t="s">
        <v>2771</v>
      </c>
      <c r="D1604" s="1534">
        <f t="shared" si="25"/>
        <v>2.5499999999999998</v>
      </c>
      <c r="E1604" s="1535"/>
      <c r="F1604" s="1534">
        <v>2.5499999999999998</v>
      </c>
      <c r="G1604" s="1534">
        <v>2.5499999999999998</v>
      </c>
    </row>
    <row r="1605" spans="1:7">
      <c r="A1605" s="1528">
        <v>1923</v>
      </c>
      <c r="B1605" s="1529" t="s">
        <v>5588</v>
      </c>
      <c r="C1605" s="1528" t="s">
        <v>2771</v>
      </c>
      <c r="D1605" s="1536">
        <f t="shared" si="25"/>
        <v>4.18</v>
      </c>
      <c r="E1605" s="1535"/>
      <c r="F1605" s="1536">
        <v>4.18</v>
      </c>
      <c r="G1605" s="1536">
        <v>4.18</v>
      </c>
    </row>
    <row r="1606" spans="1:7">
      <c r="A1606" s="1526">
        <v>1929</v>
      </c>
      <c r="B1606" s="1523" t="s">
        <v>5589</v>
      </c>
      <c r="C1606" s="1526" t="s">
        <v>2771</v>
      </c>
      <c r="D1606" s="1534">
        <f t="shared" si="25"/>
        <v>6.84</v>
      </c>
      <c r="E1606" s="1535"/>
      <c r="F1606" s="1534">
        <v>6.84</v>
      </c>
      <c r="G1606" s="1534">
        <v>6.84</v>
      </c>
    </row>
    <row r="1607" spans="1:7">
      <c r="A1607" s="1528">
        <v>1930</v>
      </c>
      <c r="B1607" s="1529" t="s">
        <v>5590</v>
      </c>
      <c r="C1607" s="1528" t="s">
        <v>2771</v>
      </c>
      <c r="D1607" s="1536">
        <f t="shared" si="25"/>
        <v>13.27</v>
      </c>
      <c r="E1607" s="1535"/>
      <c r="F1607" s="1536">
        <v>13.27</v>
      </c>
      <c r="G1607" s="1536">
        <v>13.27</v>
      </c>
    </row>
    <row r="1608" spans="1:7">
      <c r="A1608" s="1526">
        <v>1924</v>
      </c>
      <c r="B1608" s="1523" t="s">
        <v>5591</v>
      </c>
      <c r="C1608" s="1526" t="s">
        <v>2771</v>
      </c>
      <c r="D1608" s="1534">
        <f t="shared" si="25"/>
        <v>22.87</v>
      </c>
      <c r="E1608" s="1535"/>
      <c r="F1608" s="1534">
        <v>22.87</v>
      </c>
      <c r="G1608" s="1534">
        <v>22.87</v>
      </c>
    </row>
    <row r="1609" spans="1:7">
      <c r="A1609" s="1528">
        <v>1922</v>
      </c>
      <c r="B1609" s="1529" t="s">
        <v>5592</v>
      </c>
      <c r="C1609" s="1528" t="s">
        <v>2771</v>
      </c>
      <c r="D1609" s="1536">
        <f t="shared" si="25"/>
        <v>33.97</v>
      </c>
      <c r="E1609" s="1535"/>
      <c r="F1609" s="1536">
        <v>33.97</v>
      </c>
      <c r="G1609" s="1536">
        <v>33.97</v>
      </c>
    </row>
    <row r="1610" spans="1:7">
      <c r="A1610" s="1526">
        <v>1953</v>
      </c>
      <c r="B1610" s="1523" t="s">
        <v>5593</v>
      </c>
      <c r="C1610" s="1526" t="s">
        <v>2771</v>
      </c>
      <c r="D1610" s="1534">
        <f t="shared" si="25"/>
        <v>59.36</v>
      </c>
      <c r="E1610" s="1535"/>
      <c r="F1610" s="1534">
        <v>59.36</v>
      </c>
      <c r="G1610" s="1534">
        <v>59.36</v>
      </c>
    </row>
    <row r="1611" spans="1:7">
      <c r="A1611" s="1528">
        <v>1962</v>
      </c>
      <c r="B1611" s="1529" t="s">
        <v>5594</v>
      </c>
      <c r="C1611" s="1528" t="s">
        <v>2771</v>
      </c>
      <c r="D1611" s="1536">
        <f t="shared" si="25"/>
        <v>194.23</v>
      </c>
      <c r="E1611" s="1535"/>
      <c r="F1611" s="1536">
        <v>194.23</v>
      </c>
      <c r="G1611" s="1536">
        <v>194.23</v>
      </c>
    </row>
    <row r="1612" spans="1:7">
      <c r="A1612" s="1526">
        <v>1955</v>
      </c>
      <c r="B1612" s="1523" t="s">
        <v>5595</v>
      </c>
      <c r="C1612" s="1526" t="s">
        <v>2771</v>
      </c>
      <c r="D1612" s="1534">
        <f t="shared" si="25"/>
        <v>2.56</v>
      </c>
      <c r="E1612" s="1535"/>
      <c r="F1612" s="1534">
        <v>2.56</v>
      </c>
      <c r="G1612" s="1534">
        <v>2.56</v>
      </c>
    </row>
    <row r="1613" spans="1:7">
      <c r="A1613" s="1528">
        <v>1956</v>
      </c>
      <c r="B1613" s="1529" t="s">
        <v>5596</v>
      </c>
      <c r="C1613" s="1528" t="s">
        <v>2771</v>
      </c>
      <c r="D1613" s="1536">
        <f t="shared" si="25"/>
        <v>3.31</v>
      </c>
      <c r="E1613" s="1535"/>
      <c r="F1613" s="1536">
        <v>3.31</v>
      </c>
      <c r="G1613" s="1536">
        <v>3.31</v>
      </c>
    </row>
    <row r="1614" spans="1:7">
      <c r="A1614" s="1526">
        <v>1957</v>
      </c>
      <c r="B1614" s="1523" t="s">
        <v>5597</v>
      </c>
      <c r="C1614" s="1526" t="s">
        <v>2771</v>
      </c>
      <c r="D1614" s="1534">
        <f t="shared" si="25"/>
        <v>7.53</v>
      </c>
      <c r="E1614" s="1535"/>
      <c r="F1614" s="1534">
        <v>7.53</v>
      </c>
      <c r="G1614" s="1534">
        <v>7.53</v>
      </c>
    </row>
    <row r="1615" spans="1:7">
      <c r="A1615" s="1528">
        <v>1958</v>
      </c>
      <c r="B1615" s="1529" t="s">
        <v>5598</v>
      </c>
      <c r="C1615" s="1528" t="s">
        <v>2771</v>
      </c>
      <c r="D1615" s="1536">
        <f t="shared" si="25"/>
        <v>13.36</v>
      </c>
      <c r="E1615" s="1535"/>
      <c r="F1615" s="1536">
        <v>13.36</v>
      </c>
      <c r="G1615" s="1536">
        <v>13.36</v>
      </c>
    </row>
    <row r="1616" spans="1:7">
      <c r="A1616" s="1526">
        <v>1959</v>
      </c>
      <c r="B1616" s="1523" t="s">
        <v>5599</v>
      </c>
      <c r="C1616" s="1526" t="s">
        <v>2771</v>
      </c>
      <c r="D1616" s="1534">
        <f t="shared" si="25"/>
        <v>16.29</v>
      </c>
      <c r="E1616" s="1535"/>
      <c r="F1616" s="1534">
        <v>16.29</v>
      </c>
      <c r="G1616" s="1534">
        <v>16.29</v>
      </c>
    </row>
    <row r="1617" spans="1:7">
      <c r="A1617" s="1528">
        <v>1925</v>
      </c>
      <c r="B1617" s="1529" t="s">
        <v>5600</v>
      </c>
      <c r="C1617" s="1528" t="s">
        <v>2771</v>
      </c>
      <c r="D1617" s="1536">
        <f t="shared" si="25"/>
        <v>40.270000000000003</v>
      </c>
      <c r="E1617" s="1535"/>
      <c r="F1617" s="1536">
        <v>40.270000000000003</v>
      </c>
      <c r="G1617" s="1536">
        <v>40.270000000000003</v>
      </c>
    </row>
    <row r="1618" spans="1:7">
      <c r="A1618" s="1526">
        <v>1960</v>
      </c>
      <c r="B1618" s="1523" t="s">
        <v>5601</v>
      </c>
      <c r="C1618" s="1526" t="s">
        <v>2771</v>
      </c>
      <c r="D1618" s="1534">
        <f t="shared" si="25"/>
        <v>57.26</v>
      </c>
      <c r="E1618" s="1535"/>
      <c r="F1618" s="1534">
        <v>57.26</v>
      </c>
      <c r="G1618" s="1534">
        <v>57.26</v>
      </c>
    </row>
    <row r="1619" spans="1:7">
      <c r="A1619" s="1528">
        <v>1961</v>
      </c>
      <c r="B1619" s="1529" t="s">
        <v>5602</v>
      </c>
      <c r="C1619" s="1528" t="s">
        <v>2771</v>
      </c>
      <c r="D1619" s="1536">
        <f t="shared" si="25"/>
        <v>82.27</v>
      </c>
      <c r="E1619" s="1535"/>
      <c r="F1619" s="1536">
        <v>82.27</v>
      </c>
      <c r="G1619" s="1536">
        <v>82.27</v>
      </c>
    </row>
    <row r="1620" spans="1:7">
      <c r="A1620" s="1526">
        <v>38426</v>
      </c>
      <c r="B1620" s="1523" t="s">
        <v>16959</v>
      </c>
      <c r="C1620" s="1526" t="s">
        <v>2771</v>
      </c>
      <c r="D1620" s="1534">
        <f t="shared" si="25"/>
        <v>31.45</v>
      </c>
      <c r="E1620" s="1535"/>
      <c r="F1620" s="1534">
        <v>31.45</v>
      </c>
      <c r="G1620" s="1534">
        <v>31.45</v>
      </c>
    </row>
    <row r="1621" spans="1:7">
      <c r="A1621" s="1528">
        <v>38423</v>
      </c>
      <c r="B1621" s="1529" t="s">
        <v>16960</v>
      </c>
      <c r="C1621" s="1528" t="s">
        <v>2771</v>
      </c>
      <c r="D1621" s="1536">
        <f t="shared" si="25"/>
        <v>71.33</v>
      </c>
      <c r="E1621" s="1535"/>
      <c r="F1621" s="1536">
        <v>71.33</v>
      </c>
      <c r="G1621" s="1536">
        <v>71.33</v>
      </c>
    </row>
    <row r="1622" spans="1:7">
      <c r="A1622" s="1526">
        <v>38421</v>
      </c>
      <c r="B1622" s="1523" t="s">
        <v>16961</v>
      </c>
      <c r="C1622" s="1526" t="s">
        <v>2771</v>
      </c>
      <c r="D1622" s="1534">
        <f t="shared" si="25"/>
        <v>33.67</v>
      </c>
      <c r="E1622" s="1535"/>
      <c r="F1622" s="1534">
        <v>33.67</v>
      </c>
      <c r="G1622" s="1534">
        <v>33.67</v>
      </c>
    </row>
    <row r="1623" spans="1:7">
      <c r="A1623" s="1528">
        <v>38422</v>
      </c>
      <c r="B1623" s="1529" t="s">
        <v>16962</v>
      </c>
      <c r="C1623" s="1528" t="s">
        <v>2771</v>
      </c>
      <c r="D1623" s="1536">
        <f t="shared" si="25"/>
        <v>49.22</v>
      </c>
      <c r="E1623" s="1535"/>
      <c r="F1623" s="1536">
        <v>49.22</v>
      </c>
      <c r="G1623" s="1536">
        <v>49.22</v>
      </c>
    </row>
    <row r="1624" spans="1:7">
      <c r="A1624" s="1526">
        <v>39866</v>
      </c>
      <c r="B1624" s="1523" t="s">
        <v>5603</v>
      </c>
      <c r="C1624" s="1526" t="s">
        <v>2771</v>
      </c>
      <c r="D1624" s="1534">
        <f t="shared" si="25"/>
        <v>20.98</v>
      </c>
      <c r="E1624" s="1535"/>
      <c r="F1624" s="1534">
        <v>20.98</v>
      </c>
      <c r="G1624" s="1534">
        <v>20.98</v>
      </c>
    </row>
    <row r="1625" spans="1:7">
      <c r="A1625" s="1528">
        <v>39867</v>
      </c>
      <c r="B1625" s="1529" t="s">
        <v>5604</v>
      </c>
      <c r="C1625" s="1528" t="s">
        <v>2771</v>
      </c>
      <c r="D1625" s="1536">
        <f t="shared" si="25"/>
        <v>46.64</v>
      </c>
      <c r="E1625" s="1535"/>
      <c r="F1625" s="1536">
        <v>46.64</v>
      </c>
      <c r="G1625" s="1536">
        <v>46.64</v>
      </c>
    </row>
    <row r="1626" spans="1:7">
      <c r="A1626" s="1526">
        <v>39868</v>
      </c>
      <c r="B1626" s="1523" t="s">
        <v>5605</v>
      </c>
      <c r="C1626" s="1526" t="s">
        <v>2771</v>
      </c>
      <c r="D1626" s="1534">
        <f t="shared" si="25"/>
        <v>84.02</v>
      </c>
      <c r="E1626" s="1535"/>
      <c r="F1626" s="1534">
        <v>84.02</v>
      </c>
      <c r="G1626" s="1534">
        <v>84.02</v>
      </c>
    </row>
    <row r="1627" spans="1:7">
      <c r="A1627" s="1528">
        <v>37999</v>
      </c>
      <c r="B1627" s="1529" t="s">
        <v>5606</v>
      </c>
      <c r="C1627" s="1528" t="s">
        <v>2771</v>
      </c>
      <c r="D1627" s="1536">
        <f t="shared" si="25"/>
        <v>9.23</v>
      </c>
      <c r="E1627" s="1535"/>
      <c r="F1627" s="1536">
        <v>9.23</v>
      </c>
      <c r="G1627" s="1536">
        <v>9.23</v>
      </c>
    </row>
    <row r="1628" spans="1:7">
      <c r="A1628" s="1526">
        <v>38000</v>
      </c>
      <c r="B1628" s="1523" t="s">
        <v>5607</v>
      </c>
      <c r="C1628" s="1526" t="s">
        <v>2771</v>
      </c>
      <c r="D1628" s="1534">
        <f t="shared" si="25"/>
        <v>12.22</v>
      </c>
      <c r="E1628" s="1535"/>
      <c r="F1628" s="1534">
        <v>12.22</v>
      </c>
      <c r="G1628" s="1534">
        <v>12.22</v>
      </c>
    </row>
    <row r="1629" spans="1:7">
      <c r="A1629" s="1528">
        <v>38129</v>
      </c>
      <c r="B1629" s="1529" t="s">
        <v>5608</v>
      </c>
      <c r="C1629" s="1528" t="s">
        <v>2771</v>
      </c>
      <c r="D1629" s="1536">
        <f t="shared" si="25"/>
        <v>4.45</v>
      </c>
      <c r="E1629" s="1535"/>
      <c r="F1629" s="1536">
        <v>4.45</v>
      </c>
      <c r="G1629" s="1536">
        <v>4.45</v>
      </c>
    </row>
    <row r="1630" spans="1:7">
      <c r="A1630" s="1526">
        <v>38025</v>
      </c>
      <c r="B1630" s="1523" t="s">
        <v>5609</v>
      </c>
      <c r="C1630" s="1526" t="s">
        <v>2771</v>
      </c>
      <c r="D1630" s="1534">
        <f t="shared" si="25"/>
        <v>7.43</v>
      </c>
      <c r="E1630" s="1535"/>
      <c r="F1630" s="1534">
        <v>7.43</v>
      </c>
      <c r="G1630" s="1534">
        <v>7.43</v>
      </c>
    </row>
    <row r="1631" spans="1:7">
      <c r="A1631" s="1528">
        <v>38026</v>
      </c>
      <c r="B1631" s="1529" t="s">
        <v>5610</v>
      </c>
      <c r="C1631" s="1528" t="s">
        <v>2771</v>
      </c>
      <c r="D1631" s="1536">
        <f t="shared" si="25"/>
        <v>19.91</v>
      </c>
      <c r="E1631" s="1535"/>
      <c r="F1631" s="1536">
        <v>19.91</v>
      </c>
      <c r="G1631" s="1536">
        <v>19.91</v>
      </c>
    </row>
    <row r="1632" spans="1:7">
      <c r="A1632" s="1526">
        <v>1858</v>
      </c>
      <c r="B1632" s="1523" t="s">
        <v>5611</v>
      </c>
      <c r="C1632" s="1526" t="s">
        <v>2771</v>
      </c>
      <c r="D1632" s="1534">
        <f t="shared" si="25"/>
        <v>44.92</v>
      </c>
      <c r="E1632" s="1535"/>
      <c r="F1632" s="1534">
        <v>44.92</v>
      </c>
      <c r="G1632" s="1534">
        <v>44.92</v>
      </c>
    </row>
    <row r="1633" spans="1:7">
      <c r="A1633" s="1528">
        <v>1844</v>
      </c>
      <c r="B1633" s="1529" t="s">
        <v>5612</v>
      </c>
      <c r="C1633" s="1528" t="s">
        <v>2771</v>
      </c>
      <c r="D1633" s="1536">
        <f t="shared" si="25"/>
        <v>165.62</v>
      </c>
      <c r="E1633" s="1535"/>
      <c r="F1633" s="1536">
        <v>165.62</v>
      </c>
      <c r="G1633" s="1536">
        <v>165.62</v>
      </c>
    </row>
    <row r="1634" spans="1:7">
      <c r="A1634" s="1526">
        <v>1863</v>
      </c>
      <c r="B1634" s="1523" t="s">
        <v>5613</v>
      </c>
      <c r="C1634" s="1526" t="s">
        <v>2771</v>
      </c>
      <c r="D1634" s="1534">
        <f t="shared" si="25"/>
        <v>65.19</v>
      </c>
      <c r="E1634" s="1535"/>
      <c r="F1634" s="1534">
        <v>65.19</v>
      </c>
      <c r="G1634" s="1534">
        <v>65.19</v>
      </c>
    </row>
    <row r="1635" spans="1:7">
      <c r="A1635" s="1528">
        <v>1865</v>
      </c>
      <c r="B1635" s="1529" t="s">
        <v>5614</v>
      </c>
      <c r="C1635" s="1528" t="s">
        <v>2771</v>
      </c>
      <c r="D1635" s="1536">
        <f t="shared" si="25"/>
        <v>237.83</v>
      </c>
      <c r="E1635" s="1535"/>
      <c r="F1635" s="1536">
        <v>237.83</v>
      </c>
      <c r="G1635" s="1536">
        <v>237.83</v>
      </c>
    </row>
    <row r="1636" spans="1:7">
      <c r="A1636" s="1526">
        <v>36355</v>
      </c>
      <c r="B1636" s="1523" t="s">
        <v>5615</v>
      </c>
      <c r="C1636" s="1526" t="s">
        <v>2771</v>
      </c>
      <c r="D1636" s="1534">
        <f t="shared" si="25"/>
        <v>8.57</v>
      </c>
      <c r="E1636" s="1535"/>
      <c r="F1636" s="1534">
        <v>8.57</v>
      </c>
      <c r="G1636" s="1534">
        <v>8.57</v>
      </c>
    </row>
    <row r="1637" spans="1:7">
      <c r="A1637" s="1528">
        <v>36356</v>
      </c>
      <c r="B1637" s="1529" t="s">
        <v>5616</v>
      </c>
      <c r="C1637" s="1528" t="s">
        <v>2771</v>
      </c>
      <c r="D1637" s="1536">
        <f t="shared" si="25"/>
        <v>14.4</v>
      </c>
      <c r="E1637" s="1535"/>
      <c r="F1637" s="1536">
        <v>14.4</v>
      </c>
      <c r="G1637" s="1536">
        <v>14.4</v>
      </c>
    </row>
    <row r="1638" spans="1:7">
      <c r="A1638" s="1526">
        <v>1932</v>
      </c>
      <c r="B1638" s="1523" t="s">
        <v>5617</v>
      </c>
      <c r="C1638" s="1526" t="s">
        <v>2771</v>
      </c>
      <c r="D1638" s="1534">
        <f t="shared" si="25"/>
        <v>12.15</v>
      </c>
      <c r="E1638" s="1535"/>
      <c r="F1638" s="1534">
        <v>12.15</v>
      </c>
      <c r="G1638" s="1534">
        <v>12.15</v>
      </c>
    </row>
    <row r="1639" spans="1:7">
      <c r="A1639" s="1528">
        <v>1933</v>
      </c>
      <c r="B1639" s="1529" t="s">
        <v>5618</v>
      </c>
      <c r="C1639" s="1528" t="s">
        <v>2771</v>
      </c>
      <c r="D1639" s="1536">
        <f t="shared" si="25"/>
        <v>5.35</v>
      </c>
      <c r="E1639" s="1535"/>
      <c r="F1639" s="1536">
        <v>5.35</v>
      </c>
      <c r="G1639" s="1536">
        <v>5.35</v>
      </c>
    </row>
    <row r="1640" spans="1:7">
      <c r="A1640" s="1526">
        <v>1951</v>
      </c>
      <c r="B1640" s="1523" t="s">
        <v>5619</v>
      </c>
      <c r="C1640" s="1526" t="s">
        <v>2771</v>
      </c>
      <c r="D1640" s="1534">
        <f t="shared" si="25"/>
        <v>23.77</v>
      </c>
      <c r="E1640" s="1535"/>
      <c r="F1640" s="1534">
        <v>23.77</v>
      </c>
      <c r="G1640" s="1534">
        <v>23.77</v>
      </c>
    </row>
    <row r="1641" spans="1:7">
      <c r="A1641" s="1528">
        <v>1966</v>
      </c>
      <c r="B1641" s="1529" t="s">
        <v>5620</v>
      </c>
      <c r="C1641" s="1528" t="s">
        <v>2771</v>
      </c>
      <c r="D1641" s="1536">
        <f t="shared" si="25"/>
        <v>27.35</v>
      </c>
      <c r="E1641" s="1535"/>
      <c r="F1641" s="1536">
        <v>27.35</v>
      </c>
      <c r="G1641" s="1536">
        <v>27.35</v>
      </c>
    </row>
    <row r="1642" spans="1:7">
      <c r="A1642" s="1526">
        <v>1952</v>
      </c>
      <c r="B1642" s="1523" t="s">
        <v>5621</v>
      </c>
      <c r="C1642" s="1526" t="s">
        <v>2771</v>
      </c>
      <c r="D1642" s="1534">
        <f t="shared" si="25"/>
        <v>102.7</v>
      </c>
      <c r="E1642" s="1535"/>
      <c r="F1642" s="1534">
        <v>102.7</v>
      </c>
      <c r="G1642" s="1534">
        <v>102.7</v>
      </c>
    </row>
    <row r="1643" spans="1:7">
      <c r="A1643" s="1528">
        <v>20104</v>
      </c>
      <c r="B1643" s="1529" t="s">
        <v>5622</v>
      </c>
      <c r="C1643" s="1528" t="s">
        <v>2771</v>
      </c>
      <c r="D1643" s="1536">
        <f t="shared" si="25"/>
        <v>758.86</v>
      </c>
      <c r="E1643" s="1535"/>
      <c r="F1643" s="1536">
        <v>758.86</v>
      </c>
      <c r="G1643" s="1536">
        <v>758.86</v>
      </c>
    </row>
    <row r="1644" spans="1:7">
      <c r="A1644" s="1526">
        <v>20105</v>
      </c>
      <c r="B1644" s="1523" t="s">
        <v>5623</v>
      </c>
      <c r="C1644" s="1526" t="s">
        <v>2771</v>
      </c>
      <c r="D1644" s="1534">
        <f t="shared" si="25"/>
        <v>1181.99</v>
      </c>
      <c r="E1644" s="1535"/>
      <c r="F1644" s="1534">
        <v>1181.99</v>
      </c>
      <c r="G1644" s="1534">
        <v>1181.99</v>
      </c>
    </row>
    <row r="1645" spans="1:7">
      <c r="A1645" s="1528">
        <v>1965</v>
      </c>
      <c r="B1645" s="1529" t="s">
        <v>5624</v>
      </c>
      <c r="C1645" s="1528" t="s">
        <v>2771</v>
      </c>
      <c r="D1645" s="1536">
        <f t="shared" si="25"/>
        <v>55.44</v>
      </c>
      <c r="E1645" s="1535"/>
      <c r="F1645" s="1536">
        <v>55.44</v>
      </c>
      <c r="G1645" s="1536">
        <v>55.44</v>
      </c>
    </row>
    <row r="1646" spans="1:7">
      <c r="A1646" s="1526">
        <v>10765</v>
      </c>
      <c r="B1646" s="1523" t="s">
        <v>5625</v>
      </c>
      <c r="C1646" s="1526" t="s">
        <v>2771</v>
      </c>
      <c r="D1646" s="1534">
        <f t="shared" si="25"/>
        <v>14.01</v>
      </c>
      <c r="E1646" s="1535"/>
      <c r="F1646" s="1534">
        <v>14.01</v>
      </c>
      <c r="G1646" s="1534">
        <v>14.01</v>
      </c>
    </row>
    <row r="1647" spans="1:7">
      <c r="A1647" s="1528">
        <v>10767</v>
      </c>
      <c r="B1647" s="1529" t="s">
        <v>5626</v>
      </c>
      <c r="C1647" s="1528" t="s">
        <v>2771</v>
      </c>
      <c r="D1647" s="1536">
        <f t="shared" si="25"/>
        <v>45.92</v>
      </c>
      <c r="E1647" s="1535"/>
      <c r="F1647" s="1536">
        <v>45.92</v>
      </c>
      <c r="G1647" s="1536">
        <v>45.92</v>
      </c>
    </row>
    <row r="1648" spans="1:7">
      <c r="A1648" s="1526">
        <v>1970</v>
      </c>
      <c r="B1648" s="1523" t="s">
        <v>5627</v>
      </c>
      <c r="C1648" s="1526" t="s">
        <v>2771</v>
      </c>
      <c r="D1648" s="1534">
        <f t="shared" si="25"/>
        <v>57.54</v>
      </c>
      <c r="E1648" s="1535"/>
      <c r="F1648" s="1534">
        <v>57.54</v>
      </c>
      <c r="G1648" s="1534">
        <v>57.54</v>
      </c>
    </row>
    <row r="1649" spans="1:7">
      <c r="A1649" s="1528">
        <v>1967</v>
      </c>
      <c r="B1649" s="1529" t="s">
        <v>5628</v>
      </c>
      <c r="C1649" s="1528" t="s">
        <v>2771</v>
      </c>
      <c r="D1649" s="1536">
        <f t="shared" si="25"/>
        <v>6.4</v>
      </c>
      <c r="E1649" s="1535"/>
      <c r="F1649" s="1536">
        <v>6.4</v>
      </c>
      <c r="G1649" s="1536">
        <v>6.4</v>
      </c>
    </row>
    <row r="1650" spans="1:7">
      <c r="A1650" s="1526">
        <v>1968</v>
      </c>
      <c r="B1650" s="1523" t="s">
        <v>5629</v>
      </c>
      <c r="C1650" s="1526" t="s">
        <v>2771</v>
      </c>
      <c r="D1650" s="1534">
        <f t="shared" si="25"/>
        <v>13.41</v>
      </c>
      <c r="E1650" s="1535"/>
      <c r="F1650" s="1534">
        <v>13.41</v>
      </c>
      <c r="G1650" s="1534">
        <v>13.41</v>
      </c>
    </row>
    <row r="1651" spans="1:7">
      <c r="A1651" s="1528">
        <v>1969</v>
      </c>
      <c r="B1651" s="1529" t="s">
        <v>5630</v>
      </c>
      <c r="C1651" s="1528" t="s">
        <v>2771</v>
      </c>
      <c r="D1651" s="1536">
        <f t="shared" si="25"/>
        <v>39.47</v>
      </c>
      <c r="E1651" s="1535"/>
      <c r="F1651" s="1536">
        <v>39.47</v>
      </c>
      <c r="G1651" s="1536">
        <v>39.47</v>
      </c>
    </row>
    <row r="1652" spans="1:7">
      <c r="A1652" s="1526">
        <v>1839</v>
      </c>
      <c r="B1652" s="1523" t="s">
        <v>5631</v>
      </c>
      <c r="C1652" s="1526" t="s">
        <v>2771</v>
      </c>
      <c r="D1652" s="1534">
        <f t="shared" si="25"/>
        <v>185.82</v>
      </c>
      <c r="E1652" s="1535"/>
      <c r="F1652" s="1534">
        <v>185.82</v>
      </c>
      <c r="G1652" s="1534">
        <v>185.82</v>
      </c>
    </row>
    <row r="1653" spans="1:7">
      <c r="A1653" s="1528">
        <v>1835</v>
      </c>
      <c r="B1653" s="1529" t="s">
        <v>5632</v>
      </c>
      <c r="C1653" s="1528" t="s">
        <v>2771</v>
      </c>
      <c r="D1653" s="1536">
        <f t="shared" si="25"/>
        <v>39.5</v>
      </c>
      <c r="E1653" s="1535"/>
      <c r="F1653" s="1536">
        <v>39.5</v>
      </c>
      <c r="G1653" s="1536">
        <v>39.5</v>
      </c>
    </row>
    <row r="1654" spans="1:7">
      <c r="A1654" s="1526">
        <v>1823</v>
      </c>
      <c r="B1654" s="1523" t="s">
        <v>5633</v>
      </c>
      <c r="C1654" s="1526" t="s">
        <v>2771</v>
      </c>
      <c r="D1654" s="1534">
        <f t="shared" si="25"/>
        <v>76.38</v>
      </c>
      <c r="E1654" s="1535"/>
      <c r="F1654" s="1534">
        <v>76.38</v>
      </c>
      <c r="G1654" s="1534">
        <v>76.38</v>
      </c>
    </row>
    <row r="1655" spans="1:7">
      <c r="A1655" s="1528">
        <v>1827</v>
      </c>
      <c r="B1655" s="1529" t="s">
        <v>5634</v>
      </c>
      <c r="C1655" s="1528" t="s">
        <v>2771</v>
      </c>
      <c r="D1655" s="1536">
        <f t="shared" si="25"/>
        <v>184.01</v>
      </c>
      <c r="E1655" s="1535"/>
      <c r="F1655" s="1536">
        <v>184.01</v>
      </c>
      <c r="G1655" s="1536">
        <v>184.01</v>
      </c>
    </row>
    <row r="1656" spans="1:7">
      <c r="A1656" s="1526">
        <v>1831</v>
      </c>
      <c r="B1656" s="1523" t="s">
        <v>5635</v>
      </c>
      <c r="C1656" s="1526" t="s">
        <v>2771</v>
      </c>
      <c r="D1656" s="1534">
        <f t="shared" si="25"/>
        <v>40.17</v>
      </c>
      <c r="E1656" s="1535"/>
      <c r="F1656" s="1534">
        <v>40.17</v>
      </c>
      <c r="G1656" s="1534">
        <v>40.17</v>
      </c>
    </row>
    <row r="1657" spans="1:7">
      <c r="A1657" s="1528">
        <v>1825</v>
      </c>
      <c r="B1657" s="1529" t="s">
        <v>5636</v>
      </c>
      <c r="C1657" s="1528" t="s">
        <v>2771</v>
      </c>
      <c r="D1657" s="1536">
        <f t="shared" si="25"/>
        <v>99.13</v>
      </c>
      <c r="E1657" s="1535"/>
      <c r="F1657" s="1536">
        <v>99.13</v>
      </c>
      <c r="G1657" s="1536">
        <v>99.13</v>
      </c>
    </row>
    <row r="1658" spans="1:7">
      <c r="A1658" s="1526">
        <v>1828</v>
      </c>
      <c r="B1658" s="1523" t="s">
        <v>5637</v>
      </c>
      <c r="C1658" s="1526" t="s">
        <v>2771</v>
      </c>
      <c r="D1658" s="1534">
        <f t="shared" si="25"/>
        <v>224.55</v>
      </c>
      <c r="E1658" s="1535"/>
      <c r="F1658" s="1534">
        <v>224.55</v>
      </c>
      <c r="G1658" s="1534">
        <v>224.55</v>
      </c>
    </row>
    <row r="1659" spans="1:7">
      <c r="A1659" s="1528">
        <v>1845</v>
      </c>
      <c r="B1659" s="1529" t="s">
        <v>5638</v>
      </c>
      <c r="C1659" s="1528" t="s">
        <v>2771</v>
      </c>
      <c r="D1659" s="1536">
        <f t="shared" si="25"/>
        <v>50.34</v>
      </c>
      <c r="E1659" s="1535"/>
      <c r="F1659" s="1536">
        <v>50.34</v>
      </c>
      <c r="G1659" s="1536">
        <v>50.34</v>
      </c>
    </row>
    <row r="1660" spans="1:7">
      <c r="A1660" s="1526">
        <v>1824</v>
      </c>
      <c r="B1660" s="1523" t="s">
        <v>5639</v>
      </c>
      <c r="C1660" s="1526" t="s">
        <v>2771</v>
      </c>
      <c r="D1660" s="1534">
        <f t="shared" si="25"/>
        <v>118.84</v>
      </c>
      <c r="E1660" s="1535"/>
      <c r="F1660" s="1534">
        <v>118.84</v>
      </c>
      <c r="G1660" s="1534">
        <v>118.84</v>
      </c>
    </row>
    <row r="1661" spans="1:7">
      <c r="A1661" s="1528">
        <v>1941</v>
      </c>
      <c r="B1661" s="1529" t="s">
        <v>5640</v>
      </c>
      <c r="C1661" s="1528" t="s">
        <v>2771</v>
      </c>
      <c r="D1661" s="1536">
        <f t="shared" si="25"/>
        <v>28.7</v>
      </c>
      <c r="E1661" s="1535"/>
      <c r="F1661" s="1536">
        <v>28.7</v>
      </c>
      <c r="G1661" s="1536">
        <v>28.7</v>
      </c>
    </row>
    <row r="1662" spans="1:7">
      <c r="A1662" s="1526">
        <v>1940</v>
      </c>
      <c r="B1662" s="1523" t="s">
        <v>5641</v>
      </c>
      <c r="C1662" s="1526" t="s">
        <v>2771</v>
      </c>
      <c r="D1662" s="1534">
        <f t="shared" si="25"/>
        <v>21.69</v>
      </c>
      <c r="E1662" s="1535"/>
      <c r="F1662" s="1534">
        <v>21.69</v>
      </c>
      <c r="G1662" s="1534">
        <v>21.69</v>
      </c>
    </row>
    <row r="1663" spans="1:7">
      <c r="A1663" s="1528">
        <v>1937</v>
      </c>
      <c r="B1663" s="1529" t="s">
        <v>5642</v>
      </c>
      <c r="C1663" s="1528" t="s">
        <v>2771</v>
      </c>
      <c r="D1663" s="1536">
        <f t="shared" si="25"/>
        <v>4.5</v>
      </c>
      <c r="E1663" s="1535"/>
      <c r="F1663" s="1536">
        <v>4.5</v>
      </c>
      <c r="G1663" s="1536">
        <v>4.5</v>
      </c>
    </row>
    <row r="1664" spans="1:7">
      <c r="A1664" s="1526">
        <v>1939</v>
      </c>
      <c r="B1664" s="1523" t="s">
        <v>5643</v>
      </c>
      <c r="C1664" s="1526" t="s">
        <v>2771</v>
      </c>
      <c r="D1664" s="1534">
        <f t="shared" si="25"/>
        <v>8.92</v>
      </c>
      <c r="E1664" s="1535"/>
      <c r="F1664" s="1534">
        <v>8.92</v>
      </c>
      <c r="G1664" s="1534">
        <v>8.92</v>
      </c>
    </row>
    <row r="1665" spans="1:7">
      <c r="A1665" s="1528">
        <v>1942</v>
      </c>
      <c r="B1665" s="1529" t="s">
        <v>5644</v>
      </c>
      <c r="C1665" s="1528" t="s">
        <v>2771</v>
      </c>
      <c r="D1665" s="1536">
        <f t="shared" si="25"/>
        <v>40.96</v>
      </c>
      <c r="E1665" s="1535"/>
      <c r="F1665" s="1536">
        <v>40.96</v>
      </c>
      <c r="G1665" s="1536">
        <v>40.96</v>
      </c>
    </row>
    <row r="1666" spans="1:7">
      <c r="A1666" s="1526">
        <v>1938</v>
      </c>
      <c r="B1666" s="1523" t="s">
        <v>5645</v>
      </c>
      <c r="C1666" s="1526" t="s">
        <v>2771</v>
      </c>
      <c r="D1666" s="1534">
        <f t="shared" si="25"/>
        <v>5.7</v>
      </c>
      <c r="E1666" s="1535"/>
      <c r="F1666" s="1534">
        <v>5.7</v>
      </c>
      <c r="G1666" s="1534">
        <v>5.7</v>
      </c>
    </row>
    <row r="1667" spans="1:7">
      <c r="A1667" s="1528">
        <v>42692</v>
      </c>
      <c r="B1667" s="1529" t="s">
        <v>5646</v>
      </c>
      <c r="C1667" s="1528" t="s">
        <v>2771</v>
      </c>
      <c r="D1667" s="1536">
        <f t="shared" ref="D1667:D1730" si="26">IF($I$2=$G$1,G1667,F1667)</f>
        <v>527.66</v>
      </c>
      <c r="E1667" s="1535"/>
      <c r="F1667" s="1536">
        <v>527.66</v>
      </c>
      <c r="G1667" s="1536">
        <v>527.66</v>
      </c>
    </row>
    <row r="1668" spans="1:7">
      <c r="A1668" s="1526">
        <v>42693</v>
      </c>
      <c r="B1668" s="1523" t="s">
        <v>5647</v>
      </c>
      <c r="C1668" s="1526" t="s">
        <v>2771</v>
      </c>
      <c r="D1668" s="1534">
        <f t="shared" si="26"/>
        <v>867.96</v>
      </c>
      <c r="E1668" s="1535"/>
      <c r="F1668" s="1534">
        <v>867.96</v>
      </c>
      <c r="G1668" s="1534">
        <v>867.96</v>
      </c>
    </row>
    <row r="1669" spans="1:7">
      <c r="A1669" s="1528">
        <v>42695</v>
      </c>
      <c r="B1669" s="1529" t="s">
        <v>5648</v>
      </c>
      <c r="C1669" s="1528" t="s">
        <v>2771</v>
      </c>
      <c r="D1669" s="1536">
        <f t="shared" si="26"/>
        <v>659.96</v>
      </c>
      <c r="E1669" s="1535"/>
      <c r="F1669" s="1536">
        <v>659.96</v>
      </c>
      <c r="G1669" s="1536">
        <v>659.96</v>
      </c>
    </row>
    <row r="1670" spans="1:7">
      <c r="A1670" s="1526">
        <v>42694</v>
      </c>
      <c r="B1670" s="1523" t="s">
        <v>5649</v>
      </c>
      <c r="C1670" s="1526" t="s">
        <v>2771</v>
      </c>
      <c r="D1670" s="1534">
        <f t="shared" si="26"/>
        <v>975.67</v>
      </c>
      <c r="E1670" s="1535"/>
      <c r="F1670" s="1534">
        <v>975.67</v>
      </c>
      <c r="G1670" s="1534">
        <v>975.67</v>
      </c>
    </row>
    <row r="1671" spans="1:7">
      <c r="A1671" s="1528">
        <v>20097</v>
      </c>
      <c r="B1671" s="1529" t="s">
        <v>16963</v>
      </c>
      <c r="C1671" s="1528" t="s">
        <v>2771</v>
      </c>
      <c r="D1671" s="1536">
        <f t="shared" si="26"/>
        <v>54.36</v>
      </c>
      <c r="E1671" s="1535"/>
      <c r="F1671" s="1536">
        <v>54.36</v>
      </c>
      <c r="G1671" s="1536">
        <v>54.36</v>
      </c>
    </row>
    <row r="1672" spans="1:7">
      <c r="A1672" s="1526">
        <v>20098</v>
      </c>
      <c r="B1672" s="1523" t="s">
        <v>16964</v>
      </c>
      <c r="C1672" s="1526" t="s">
        <v>2771</v>
      </c>
      <c r="D1672" s="1534">
        <f t="shared" si="26"/>
        <v>183.3</v>
      </c>
      <c r="E1672" s="1535"/>
      <c r="F1672" s="1534">
        <v>183.3</v>
      </c>
      <c r="G1672" s="1534">
        <v>183.3</v>
      </c>
    </row>
    <row r="1673" spans="1:7">
      <c r="A1673" s="1528">
        <v>20096</v>
      </c>
      <c r="B1673" s="1529" t="s">
        <v>16965</v>
      </c>
      <c r="C1673" s="1528" t="s">
        <v>2771</v>
      </c>
      <c r="D1673" s="1536">
        <f t="shared" si="26"/>
        <v>35.57</v>
      </c>
      <c r="E1673" s="1535"/>
      <c r="F1673" s="1536">
        <v>35.57</v>
      </c>
      <c r="G1673" s="1536">
        <v>35.57</v>
      </c>
    </row>
    <row r="1674" spans="1:7">
      <c r="A1674" s="1526">
        <v>1964</v>
      </c>
      <c r="B1674" s="1523" t="s">
        <v>5650</v>
      </c>
      <c r="C1674" s="1526" t="s">
        <v>2771</v>
      </c>
      <c r="D1674" s="1534">
        <f t="shared" si="26"/>
        <v>32.880000000000003</v>
      </c>
      <c r="E1674" s="1535"/>
      <c r="F1674" s="1534">
        <v>32.880000000000003</v>
      </c>
      <c r="G1674" s="1534">
        <v>32.880000000000003</v>
      </c>
    </row>
    <row r="1675" spans="1:7">
      <c r="A1675" s="1528">
        <v>1880</v>
      </c>
      <c r="B1675" s="1529" t="s">
        <v>5651</v>
      </c>
      <c r="C1675" s="1528" t="s">
        <v>2771</v>
      </c>
      <c r="D1675" s="1536">
        <f t="shared" si="26"/>
        <v>3.06</v>
      </c>
      <c r="E1675" s="1535"/>
      <c r="F1675" s="1536">
        <v>3.06</v>
      </c>
      <c r="G1675" s="1536">
        <v>3.06</v>
      </c>
    </row>
    <row r="1676" spans="1:7">
      <c r="A1676" s="1526">
        <v>39274</v>
      </c>
      <c r="B1676" s="1523" t="s">
        <v>5652</v>
      </c>
      <c r="C1676" s="1526" t="s">
        <v>2771</v>
      </c>
      <c r="D1676" s="1534">
        <f t="shared" si="26"/>
        <v>2.37</v>
      </c>
      <c r="E1676" s="1535"/>
      <c r="F1676" s="1534">
        <v>2.37</v>
      </c>
      <c r="G1676" s="1534">
        <v>2.37</v>
      </c>
    </row>
    <row r="1677" spans="1:7">
      <c r="A1677" s="1528">
        <v>2628</v>
      </c>
      <c r="B1677" s="1529" t="s">
        <v>5653</v>
      </c>
      <c r="C1677" s="1528" t="s">
        <v>2771</v>
      </c>
      <c r="D1677" s="1536">
        <f t="shared" si="26"/>
        <v>238.94</v>
      </c>
      <c r="E1677" s="1535"/>
      <c r="F1677" s="1536">
        <v>238.94</v>
      </c>
      <c r="G1677" s="1536">
        <v>238.94</v>
      </c>
    </row>
    <row r="1678" spans="1:7">
      <c r="A1678" s="1526">
        <v>2622</v>
      </c>
      <c r="B1678" s="1523" t="s">
        <v>5654</v>
      </c>
      <c r="C1678" s="1526" t="s">
        <v>2771</v>
      </c>
      <c r="D1678" s="1534">
        <f t="shared" si="26"/>
        <v>5.67</v>
      </c>
      <c r="E1678" s="1535"/>
      <c r="F1678" s="1534">
        <v>5.67</v>
      </c>
      <c r="G1678" s="1534">
        <v>5.67</v>
      </c>
    </row>
    <row r="1679" spans="1:7">
      <c r="A1679" s="1528">
        <v>2623</v>
      </c>
      <c r="B1679" s="1529" t="s">
        <v>5655</v>
      </c>
      <c r="C1679" s="1528" t="s">
        <v>2771</v>
      </c>
      <c r="D1679" s="1536">
        <f t="shared" si="26"/>
        <v>6.83</v>
      </c>
      <c r="E1679" s="1535"/>
      <c r="F1679" s="1536">
        <v>6.83</v>
      </c>
      <c r="G1679" s="1536">
        <v>6.83</v>
      </c>
    </row>
    <row r="1680" spans="1:7">
      <c r="A1680" s="1526">
        <v>2624</v>
      </c>
      <c r="B1680" s="1523" t="s">
        <v>5656</v>
      </c>
      <c r="C1680" s="1526" t="s">
        <v>2771</v>
      </c>
      <c r="D1680" s="1534">
        <f t="shared" si="26"/>
        <v>10.86</v>
      </c>
      <c r="E1680" s="1535"/>
      <c r="F1680" s="1534">
        <v>10.86</v>
      </c>
      <c r="G1680" s="1534">
        <v>10.86</v>
      </c>
    </row>
    <row r="1681" spans="1:7">
      <c r="A1681" s="1528">
        <v>2625</v>
      </c>
      <c r="B1681" s="1529" t="s">
        <v>5657</v>
      </c>
      <c r="C1681" s="1528" t="s">
        <v>2771</v>
      </c>
      <c r="D1681" s="1536">
        <f t="shared" si="26"/>
        <v>22.93</v>
      </c>
      <c r="E1681" s="1535"/>
      <c r="F1681" s="1536">
        <v>22.93</v>
      </c>
      <c r="G1681" s="1536">
        <v>22.93</v>
      </c>
    </row>
    <row r="1682" spans="1:7">
      <c r="A1682" s="1526">
        <v>2626</v>
      </c>
      <c r="B1682" s="1523" t="s">
        <v>5658</v>
      </c>
      <c r="C1682" s="1526" t="s">
        <v>2771</v>
      </c>
      <c r="D1682" s="1534">
        <f t="shared" si="26"/>
        <v>33.590000000000003</v>
      </c>
      <c r="E1682" s="1535"/>
      <c r="F1682" s="1534">
        <v>33.590000000000003</v>
      </c>
      <c r="G1682" s="1534">
        <v>33.590000000000003</v>
      </c>
    </row>
    <row r="1683" spans="1:7">
      <c r="A1683" s="1528">
        <v>2630</v>
      </c>
      <c r="B1683" s="1529" t="s">
        <v>5659</v>
      </c>
      <c r="C1683" s="1528" t="s">
        <v>2771</v>
      </c>
      <c r="D1683" s="1536">
        <f t="shared" si="26"/>
        <v>51.09</v>
      </c>
      <c r="E1683" s="1535"/>
      <c r="F1683" s="1536">
        <v>51.09</v>
      </c>
      <c r="G1683" s="1536">
        <v>51.09</v>
      </c>
    </row>
    <row r="1684" spans="1:7">
      <c r="A1684" s="1526">
        <v>2627</v>
      </c>
      <c r="B1684" s="1523" t="s">
        <v>5660</v>
      </c>
      <c r="C1684" s="1526" t="s">
        <v>2771</v>
      </c>
      <c r="D1684" s="1534">
        <f t="shared" si="26"/>
        <v>90</v>
      </c>
      <c r="E1684" s="1535"/>
      <c r="F1684" s="1534">
        <v>90</v>
      </c>
      <c r="G1684" s="1534">
        <v>90</v>
      </c>
    </row>
    <row r="1685" spans="1:7">
      <c r="A1685" s="1528">
        <v>2629</v>
      </c>
      <c r="B1685" s="1529" t="s">
        <v>5661</v>
      </c>
      <c r="C1685" s="1528" t="s">
        <v>2771</v>
      </c>
      <c r="D1685" s="1536">
        <f t="shared" si="26"/>
        <v>121.73</v>
      </c>
      <c r="E1685" s="1535"/>
      <c r="F1685" s="1536">
        <v>121.73</v>
      </c>
      <c r="G1685" s="1536">
        <v>121.73</v>
      </c>
    </row>
    <row r="1686" spans="1:7">
      <c r="A1686" s="1526">
        <v>12033</v>
      </c>
      <c r="B1686" s="1523" t="s">
        <v>5662</v>
      </c>
      <c r="C1686" s="1526" t="s">
        <v>2771</v>
      </c>
      <c r="D1686" s="1534">
        <f t="shared" si="26"/>
        <v>9.7799999999999994</v>
      </c>
      <c r="E1686" s="1535"/>
      <c r="F1686" s="1534">
        <v>9.7799999999999994</v>
      </c>
      <c r="G1686" s="1534">
        <v>9.7799999999999994</v>
      </c>
    </row>
    <row r="1687" spans="1:7">
      <c r="A1687" s="1528">
        <v>40408</v>
      </c>
      <c r="B1687" s="1529" t="s">
        <v>5663</v>
      </c>
      <c r="C1687" s="1528" t="s">
        <v>2771</v>
      </c>
      <c r="D1687" s="1536">
        <f t="shared" si="26"/>
        <v>6.43</v>
      </c>
      <c r="E1687" s="1535"/>
      <c r="F1687" s="1536">
        <v>6.43</v>
      </c>
      <c r="G1687" s="1536">
        <v>6.43</v>
      </c>
    </row>
    <row r="1688" spans="1:7">
      <c r="A1688" s="1526">
        <v>40409</v>
      </c>
      <c r="B1688" s="1523" t="s">
        <v>5664</v>
      </c>
      <c r="C1688" s="1526" t="s">
        <v>2771</v>
      </c>
      <c r="D1688" s="1534">
        <f t="shared" si="26"/>
        <v>2.27</v>
      </c>
      <c r="E1688" s="1535"/>
      <c r="F1688" s="1534">
        <v>2.27</v>
      </c>
      <c r="G1688" s="1534">
        <v>2.27</v>
      </c>
    </row>
    <row r="1689" spans="1:7">
      <c r="A1689" s="1528">
        <v>39276</v>
      </c>
      <c r="B1689" s="1529" t="s">
        <v>5665</v>
      </c>
      <c r="C1689" s="1528" t="s">
        <v>2771</v>
      </c>
      <c r="D1689" s="1536">
        <f t="shared" si="26"/>
        <v>5.79</v>
      </c>
      <c r="E1689" s="1535"/>
      <c r="F1689" s="1536">
        <v>5.79</v>
      </c>
      <c r="G1689" s="1536">
        <v>5.79</v>
      </c>
    </row>
    <row r="1690" spans="1:7">
      <c r="A1690" s="1526">
        <v>39277</v>
      </c>
      <c r="B1690" s="1523" t="s">
        <v>5666</v>
      </c>
      <c r="C1690" s="1526" t="s">
        <v>2771</v>
      </c>
      <c r="D1690" s="1534">
        <f t="shared" si="26"/>
        <v>15.63</v>
      </c>
      <c r="E1690" s="1535"/>
      <c r="F1690" s="1534">
        <v>15.63</v>
      </c>
      <c r="G1690" s="1534">
        <v>15.63</v>
      </c>
    </row>
    <row r="1691" spans="1:7">
      <c r="A1691" s="1528">
        <v>12034</v>
      </c>
      <c r="B1691" s="1529" t="s">
        <v>5667</v>
      </c>
      <c r="C1691" s="1528" t="s">
        <v>2771</v>
      </c>
      <c r="D1691" s="1536">
        <f t="shared" si="26"/>
        <v>4.43</v>
      </c>
      <c r="E1691" s="1535"/>
      <c r="F1691" s="1536">
        <v>4.43</v>
      </c>
      <c r="G1691" s="1536">
        <v>4.43</v>
      </c>
    </row>
    <row r="1692" spans="1:7">
      <c r="A1692" s="1526">
        <v>39879</v>
      </c>
      <c r="B1692" s="1523" t="s">
        <v>5668</v>
      </c>
      <c r="C1692" s="1526" t="s">
        <v>2771</v>
      </c>
      <c r="D1692" s="1534">
        <f t="shared" si="26"/>
        <v>5.89</v>
      </c>
      <c r="E1692" s="1535"/>
      <c r="F1692" s="1534">
        <v>5.89</v>
      </c>
      <c r="G1692" s="1534">
        <v>5.89</v>
      </c>
    </row>
    <row r="1693" spans="1:7">
      <c r="A1693" s="1528">
        <v>39880</v>
      </c>
      <c r="B1693" s="1529" t="s">
        <v>5669</v>
      </c>
      <c r="C1693" s="1528" t="s">
        <v>2771</v>
      </c>
      <c r="D1693" s="1536">
        <f t="shared" si="26"/>
        <v>13.06</v>
      </c>
      <c r="E1693" s="1535"/>
      <c r="F1693" s="1536">
        <v>13.06</v>
      </c>
      <c r="G1693" s="1536">
        <v>13.06</v>
      </c>
    </row>
    <row r="1694" spans="1:7">
      <c r="A1694" s="1526">
        <v>39881</v>
      </c>
      <c r="B1694" s="1523" t="s">
        <v>5670</v>
      </c>
      <c r="C1694" s="1526" t="s">
        <v>2771</v>
      </c>
      <c r="D1694" s="1534">
        <f t="shared" si="26"/>
        <v>20.96</v>
      </c>
      <c r="E1694" s="1535"/>
      <c r="F1694" s="1534">
        <v>20.96</v>
      </c>
      <c r="G1694" s="1534">
        <v>20.96</v>
      </c>
    </row>
    <row r="1695" spans="1:7">
      <c r="A1695" s="1528">
        <v>39882</v>
      </c>
      <c r="B1695" s="1529" t="s">
        <v>5671</v>
      </c>
      <c r="C1695" s="1528" t="s">
        <v>2771</v>
      </c>
      <c r="D1695" s="1536">
        <f t="shared" si="26"/>
        <v>55.21</v>
      </c>
      <c r="E1695" s="1535"/>
      <c r="F1695" s="1536">
        <v>55.21</v>
      </c>
      <c r="G1695" s="1536">
        <v>55.21</v>
      </c>
    </row>
    <row r="1696" spans="1:7">
      <c r="A1696" s="1526">
        <v>39883</v>
      </c>
      <c r="B1696" s="1523" t="s">
        <v>5672</v>
      </c>
      <c r="C1696" s="1526" t="s">
        <v>2771</v>
      </c>
      <c r="D1696" s="1534">
        <f t="shared" si="26"/>
        <v>88.16</v>
      </c>
      <c r="E1696" s="1535"/>
      <c r="F1696" s="1534">
        <v>88.16</v>
      </c>
      <c r="G1696" s="1534">
        <v>88.16</v>
      </c>
    </row>
    <row r="1697" spans="1:7">
      <c r="A1697" s="1528">
        <v>39884</v>
      </c>
      <c r="B1697" s="1529" t="s">
        <v>5673</v>
      </c>
      <c r="C1697" s="1528" t="s">
        <v>2771</v>
      </c>
      <c r="D1697" s="1536">
        <f t="shared" si="26"/>
        <v>130.94</v>
      </c>
      <c r="E1697" s="1535"/>
      <c r="F1697" s="1536">
        <v>130.94</v>
      </c>
      <c r="G1697" s="1536">
        <v>130.94</v>
      </c>
    </row>
    <row r="1698" spans="1:7">
      <c r="A1698" s="1526">
        <v>39885</v>
      </c>
      <c r="B1698" s="1523" t="s">
        <v>5674</v>
      </c>
      <c r="C1698" s="1526" t="s">
        <v>2771</v>
      </c>
      <c r="D1698" s="1534">
        <f t="shared" si="26"/>
        <v>311.19</v>
      </c>
      <c r="E1698" s="1535"/>
      <c r="F1698" s="1534">
        <v>311.19</v>
      </c>
      <c r="G1698" s="1534">
        <v>311.19</v>
      </c>
    </row>
    <row r="1699" spans="1:7">
      <c r="A1699" s="1528">
        <v>1777</v>
      </c>
      <c r="B1699" s="1529" t="s">
        <v>5675</v>
      </c>
      <c r="C1699" s="1528" t="s">
        <v>2771</v>
      </c>
      <c r="D1699" s="1536">
        <f t="shared" si="26"/>
        <v>66.03</v>
      </c>
      <c r="E1699" s="1535"/>
      <c r="F1699" s="1536">
        <v>66.03</v>
      </c>
      <c r="G1699" s="1536">
        <v>66.03</v>
      </c>
    </row>
    <row r="1700" spans="1:7">
      <c r="A1700" s="1526">
        <v>1819</v>
      </c>
      <c r="B1700" s="1523" t="s">
        <v>5676</v>
      </c>
      <c r="C1700" s="1526" t="s">
        <v>2771</v>
      </c>
      <c r="D1700" s="1534">
        <f t="shared" si="26"/>
        <v>48.04</v>
      </c>
      <c r="E1700" s="1535"/>
      <c r="F1700" s="1534">
        <v>48.04</v>
      </c>
      <c r="G1700" s="1534">
        <v>48.04</v>
      </c>
    </row>
    <row r="1701" spans="1:7">
      <c r="A1701" s="1528">
        <v>1775</v>
      </c>
      <c r="B1701" s="1529" t="s">
        <v>5677</v>
      </c>
      <c r="C1701" s="1528" t="s">
        <v>2771</v>
      </c>
      <c r="D1701" s="1536">
        <f t="shared" si="26"/>
        <v>14.36</v>
      </c>
      <c r="E1701" s="1535"/>
      <c r="F1701" s="1536">
        <v>14.36</v>
      </c>
      <c r="G1701" s="1536">
        <v>14.36</v>
      </c>
    </row>
    <row r="1702" spans="1:7">
      <c r="A1702" s="1526">
        <v>1776</v>
      </c>
      <c r="B1702" s="1523" t="s">
        <v>5678</v>
      </c>
      <c r="C1702" s="1526" t="s">
        <v>2771</v>
      </c>
      <c r="D1702" s="1534">
        <f t="shared" si="26"/>
        <v>39.08</v>
      </c>
      <c r="E1702" s="1535"/>
      <c r="F1702" s="1534">
        <v>39.08</v>
      </c>
      <c r="G1702" s="1534">
        <v>39.08</v>
      </c>
    </row>
    <row r="1703" spans="1:7">
      <c r="A1703" s="1528">
        <v>1778</v>
      </c>
      <c r="B1703" s="1529" t="s">
        <v>5679</v>
      </c>
      <c r="C1703" s="1528" t="s">
        <v>2771</v>
      </c>
      <c r="D1703" s="1536">
        <f t="shared" si="26"/>
        <v>159.83000000000001</v>
      </c>
      <c r="E1703" s="1535"/>
      <c r="F1703" s="1536">
        <v>159.83000000000001</v>
      </c>
      <c r="G1703" s="1536">
        <v>159.83000000000001</v>
      </c>
    </row>
    <row r="1704" spans="1:7">
      <c r="A1704" s="1526">
        <v>1818</v>
      </c>
      <c r="B1704" s="1523" t="s">
        <v>5680</v>
      </c>
      <c r="C1704" s="1526" t="s">
        <v>2771</v>
      </c>
      <c r="D1704" s="1534">
        <f t="shared" si="26"/>
        <v>106.09</v>
      </c>
      <c r="E1704" s="1535"/>
      <c r="F1704" s="1534">
        <v>106.09</v>
      </c>
      <c r="G1704" s="1534">
        <v>106.09</v>
      </c>
    </row>
    <row r="1705" spans="1:7">
      <c r="A1705" s="1528">
        <v>1820</v>
      </c>
      <c r="B1705" s="1529" t="s">
        <v>5681</v>
      </c>
      <c r="C1705" s="1528" t="s">
        <v>2771</v>
      </c>
      <c r="D1705" s="1536">
        <f t="shared" si="26"/>
        <v>20.74</v>
      </c>
      <c r="E1705" s="1535"/>
      <c r="F1705" s="1536">
        <v>20.74</v>
      </c>
      <c r="G1705" s="1536">
        <v>20.74</v>
      </c>
    </row>
    <row r="1706" spans="1:7">
      <c r="A1706" s="1526">
        <v>1779</v>
      </c>
      <c r="B1706" s="1523" t="s">
        <v>5682</v>
      </c>
      <c r="C1706" s="1526" t="s">
        <v>2771</v>
      </c>
      <c r="D1706" s="1534">
        <f t="shared" si="26"/>
        <v>232.44</v>
      </c>
      <c r="E1706" s="1535"/>
      <c r="F1706" s="1534">
        <v>232.44</v>
      </c>
      <c r="G1706" s="1534">
        <v>232.44</v>
      </c>
    </row>
    <row r="1707" spans="1:7">
      <c r="A1707" s="1528">
        <v>1780</v>
      </c>
      <c r="B1707" s="1529" t="s">
        <v>5683</v>
      </c>
      <c r="C1707" s="1528" t="s">
        <v>2771</v>
      </c>
      <c r="D1707" s="1536">
        <f t="shared" si="26"/>
        <v>479.19</v>
      </c>
      <c r="E1707" s="1535"/>
      <c r="F1707" s="1536">
        <v>479.19</v>
      </c>
      <c r="G1707" s="1536">
        <v>479.19</v>
      </c>
    </row>
    <row r="1708" spans="1:7">
      <c r="A1708" s="1526">
        <v>1783</v>
      </c>
      <c r="B1708" s="1523" t="s">
        <v>5684</v>
      </c>
      <c r="C1708" s="1526" t="s">
        <v>2771</v>
      </c>
      <c r="D1708" s="1534">
        <f t="shared" si="26"/>
        <v>50.66</v>
      </c>
      <c r="E1708" s="1535"/>
      <c r="F1708" s="1534">
        <v>50.66</v>
      </c>
      <c r="G1708" s="1534">
        <v>50.66</v>
      </c>
    </row>
    <row r="1709" spans="1:7">
      <c r="A1709" s="1528">
        <v>1782</v>
      </c>
      <c r="B1709" s="1529" t="s">
        <v>5685</v>
      </c>
      <c r="C1709" s="1528" t="s">
        <v>2771</v>
      </c>
      <c r="D1709" s="1536">
        <f t="shared" si="26"/>
        <v>40.06</v>
      </c>
      <c r="E1709" s="1535"/>
      <c r="F1709" s="1536">
        <v>40.06</v>
      </c>
      <c r="G1709" s="1536">
        <v>40.06</v>
      </c>
    </row>
    <row r="1710" spans="1:7">
      <c r="A1710" s="1526">
        <v>1817</v>
      </c>
      <c r="B1710" s="1523" t="s">
        <v>5686</v>
      </c>
      <c r="C1710" s="1526" t="s">
        <v>2771</v>
      </c>
      <c r="D1710" s="1534">
        <f t="shared" si="26"/>
        <v>11.93</v>
      </c>
      <c r="E1710" s="1535"/>
      <c r="F1710" s="1534">
        <v>11.93</v>
      </c>
      <c r="G1710" s="1534">
        <v>11.93</v>
      </c>
    </row>
    <row r="1711" spans="1:7">
      <c r="A1711" s="1528">
        <v>1781</v>
      </c>
      <c r="B1711" s="1529" t="s">
        <v>5687</v>
      </c>
      <c r="C1711" s="1528" t="s">
        <v>2771</v>
      </c>
      <c r="D1711" s="1536">
        <f t="shared" si="26"/>
        <v>26.1</v>
      </c>
      <c r="E1711" s="1535"/>
      <c r="F1711" s="1536">
        <v>26.1</v>
      </c>
      <c r="G1711" s="1536">
        <v>26.1</v>
      </c>
    </row>
    <row r="1712" spans="1:7">
      <c r="A1712" s="1526">
        <v>1784</v>
      </c>
      <c r="B1712" s="1523" t="s">
        <v>5688</v>
      </c>
      <c r="C1712" s="1526" t="s">
        <v>2771</v>
      </c>
      <c r="D1712" s="1534">
        <f t="shared" si="26"/>
        <v>143.07</v>
      </c>
      <c r="E1712" s="1535"/>
      <c r="F1712" s="1534">
        <v>143.07</v>
      </c>
      <c r="G1712" s="1534">
        <v>143.07</v>
      </c>
    </row>
    <row r="1713" spans="1:7">
      <c r="A1713" s="1528">
        <v>1810</v>
      </c>
      <c r="B1713" s="1529" t="s">
        <v>5689</v>
      </c>
      <c r="C1713" s="1528" t="s">
        <v>2771</v>
      </c>
      <c r="D1713" s="1536">
        <f t="shared" si="26"/>
        <v>79.349999999999994</v>
      </c>
      <c r="E1713" s="1535"/>
      <c r="F1713" s="1536">
        <v>79.349999999999994</v>
      </c>
      <c r="G1713" s="1536">
        <v>79.349999999999994</v>
      </c>
    </row>
    <row r="1714" spans="1:7">
      <c r="A1714" s="1526">
        <v>1811</v>
      </c>
      <c r="B1714" s="1523" t="s">
        <v>5690</v>
      </c>
      <c r="C1714" s="1526" t="s">
        <v>2771</v>
      </c>
      <c r="D1714" s="1534">
        <f t="shared" si="26"/>
        <v>17.16</v>
      </c>
      <c r="E1714" s="1535"/>
      <c r="F1714" s="1534">
        <v>17.16</v>
      </c>
      <c r="G1714" s="1534">
        <v>17.16</v>
      </c>
    </row>
    <row r="1715" spans="1:7">
      <c r="A1715" s="1528">
        <v>1812</v>
      </c>
      <c r="B1715" s="1529" t="s">
        <v>5691</v>
      </c>
      <c r="C1715" s="1528" t="s">
        <v>2771</v>
      </c>
      <c r="D1715" s="1536">
        <f t="shared" si="26"/>
        <v>200.32</v>
      </c>
      <c r="E1715" s="1535"/>
      <c r="F1715" s="1536">
        <v>200.32</v>
      </c>
      <c r="G1715" s="1536">
        <v>200.32</v>
      </c>
    </row>
    <row r="1716" spans="1:7">
      <c r="A1716" s="1526">
        <v>40386</v>
      </c>
      <c r="B1716" s="1523" t="s">
        <v>5692</v>
      </c>
      <c r="C1716" s="1526" t="s">
        <v>2771</v>
      </c>
      <c r="D1716" s="1534">
        <f t="shared" si="26"/>
        <v>87.29</v>
      </c>
      <c r="E1716" s="1535"/>
      <c r="F1716" s="1534">
        <v>87.29</v>
      </c>
      <c r="G1716" s="1534">
        <v>87.29</v>
      </c>
    </row>
    <row r="1717" spans="1:7">
      <c r="A1717" s="1528">
        <v>40384</v>
      </c>
      <c r="B1717" s="1529" t="s">
        <v>5693</v>
      </c>
      <c r="C1717" s="1528" t="s">
        <v>2771</v>
      </c>
      <c r="D1717" s="1536">
        <f t="shared" si="26"/>
        <v>59.76</v>
      </c>
      <c r="E1717" s="1535"/>
      <c r="F1717" s="1536">
        <v>59.76</v>
      </c>
      <c r="G1717" s="1536">
        <v>59.76</v>
      </c>
    </row>
    <row r="1718" spans="1:7">
      <c r="A1718" s="1526">
        <v>40379</v>
      </c>
      <c r="B1718" s="1523" t="s">
        <v>5694</v>
      </c>
      <c r="C1718" s="1526" t="s">
        <v>2771</v>
      </c>
      <c r="D1718" s="1534">
        <f t="shared" si="26"/>
        <v>20.66</v>
      </c>
      <c r="E1718" s="1535"/>
      <c r="F1718" s="1534">
        <v>20.66</v>
      </c>
      <c r="G1718" s="1534">
        <v>20.66</v>
      </c>
    </row>
    <row r="1719" spans="1:7">
      <c r="A1719" s="1528">
        <v>40423</v>
      </c>
      <c r="B1719" s="1529" t="s">
        <v>5695</v>
      </c>
      <c r="C1719" s="1528" t="s">
        <v>2771</v>
      </c>
      <c r="D1719" s="1536">
        <f t="shared" si="26"/>
        <v>39.1</v>
      </c>
      <c r="E1719" s="1535"/>
      <c r="F1719" s="1536">
        <v>39.1</v>
      </c>
      <c r="G1719" s="1536">
        <v>39.1</v>
      </c>
    </row>
    <row r="1720" spans="1:7">
      <c r="A1720" s="1526">
        <v>40389</v>
      </c>
      <c r="B1720" s="1523" t="s">
        <v>5696</v>
      </c>
      <c r="C1720" s="1526" t="s">
        <v>2771</v>
      </c>
      <c r="D1720" s="1534">
        <f t="shared" si="26"/>
        <v>247.95</v>
      </c>
      <c r="E1720" s="1535"/>
      <c r="F1720" s="1534">
        <v>247.95</v>
      </c>
      <c r="G1720" s="1534">
        <v>247.95</v>
      </c>
    </row>
    <row r="1721" spans="1:7">
      <c r="A1721" s="1528">
        <v>40388</v>
      </c>
      <c r="B1721" s="1529" t="s">
        <v>5697</v>
      </c>
      <c r="C1721" s="1528" t="s">
        <v>2771</v>
      </c>
      <c r="D1721" s="1536">
        <f t="shared" si="26"/>
        <v>124.11</v>
      </c>
      <c r="E1721" s="1535"/>
      <c r="F1721" s="1536">
        <v>124.11</v>
      </c>
      <c r="G1721" s="1536">
        <v>124.11</v>
      </c>
    </row>
    <row r="1722" spans="1:7">
      <c r="A1722" s="1526">
        <v>40381</v>
      </c>
      <c r="B1722" s="1523" t="s">
        <v>5698</v>
      </c>
      <c r="C1722" s="1526" t="s">
        <v>2771</v>
      </c>
      <c r="D1722" s="1534">
        <f t="shared" si="26"/>
        <v>27.55</v>
      </c>
      <c r="E1722" s="1535"/>
      <c r="F1722" s="1534">
        <v>27.55</v>
      </c>
      <c r="G1722" s="1534">
        <v>27.55</v>
      </c>
    </row>
    <row r="1723" spans="1:7">
      <c r="A1723" s="1528">
        <v>40391</v>
      </c>
      <c r="B1723" s="1529" t="s">
        <v>5699</v>
      </c>
      <c r="C1723" s="1528" t="s">
        <v>2771</v>
      </c>
      <c r="D1723" s="1536">
        <f t="shared" si="26"/>
        <v>643.57000000000005</v>
      </c>
      <c r="E1723" s="1535"/>
      <c r="F1723" s="1536">
        <v>643.57000000000005</v>
      </c>
      <c r="G1723" s="1536">
        <v>643.57000000000005</v>
      </c>
    </row>
    <row r="1724" spans="1:7">
      <c r="A1724" s="1526">
        <v>40414</v>
      </c>
      <c r="B1724" s="1523" t="s">
        <v>5700</v>
      </c>
      <c r="C1724" s="1526" t="s">
        <v>2771</v>
      </c>
      <c r="D1724" s="1534">
        <f t="shared" si="26"/>
        <v>27.37</v>
      </c>
      <c r="E1724" s="1535"/>
      <c r="F1724" s="1534">
        <v>27.37</v>
      </c>
      <c r="G1724" s="1534">
        <v>27.37</v>
      </c>
    </row>
    <row r="1725" spans="1:7">
      <c r="A1725" s="1528">
        <v>40416</v>
      </c>
      <c r="B1725" s="1529" t="s">
        <v>5701</v>
      </c>
      <c r="C1725" s="1528" t="s">
        <v>2771</v>
      </c>
      <c r="D1725" s="1536">
        <f t="shared" si="26"/>
        <v>37.840000000000003</v>
      </c>
      <c r="E1725" s="1535"/>
      <c r="F1725" s="1536">
        <v>37.840000000000003</v>
      </c>
      <c r="G1725" s="1536">
        <v>37.840000000000003</v>
      </c>
    </row>
    <row r="1726" spans="1:7">
      <c r="A1726" s="1526">
        <v>40418</v>
      </c>
      <c r="B1726" s="1523" t="s">
        <v>5702</v>
      </c>
      <c r="C1726" s="1526" t="s">
        <v>2771</v>
      </c>
      <c r="D1726" s="1534">
        <f t="shared" si="26"/>
        <v>45.13</v>
      </c>
      <c r="E1726" s="1535"/>
      <c r="F1726" s="1534">
        <v>45.13</v>
      </c>
      <c r="G1726" s="1534">
        <v>45.13</v>
      </c>
    </row>
    <row r="1727" spans="1:7">
      <c r="A1727" s="1528">
        <v>2609</v>
      </c>
      <c r="B1727" s="1529" t="s">
        <v>5703</v>
      </c>
      <c r="C1727" s="1528" t="s">
        <v>2771</v>
      </c>
      <c r="D1727" s="1536">
        <f t="shared" si="26"/>
        <v>5.33</v>
      </c>
      <c r="E1727" s="1535"/>
      <c r="F1727" s="1536">
        <v>5.33</v>
      </c>
      <c r="G1727" s="1536">
        <v>5.33</v>
      </c>
    </row>
    <row r="1728" spans="1:7">
      <c r="A1728" s="1526">
        <v>2634</v>
      </c>
      <c r="B1728" s="1523" t="s">
        <v>5704</v>
      </c>
      <c r="C1728" s="1526" t="s">
        <v>2771</v>
      </c>
      <c r="D1728" s="1534">
        <f t="shared" si="26"/>
        <v>7</v>
      </c>
      <c r="E1728" s="1535"/>
      <c r="F1728" s="1534">
        <v>7</v>
      </c>
      <c r="G1728" s="1534">
        <v>7</v>
      </c>
    </row>
    <row r="1729" spans="1:7">
      <c r="A1729" s="1528">
        <v>2611</v>
      </c>
      <c r="B1729" s="1529" t="s">
        <v>5705</v>
      </c>
      <c r="C1729" s="1528" t="s">
        <v>2771</v>
      </c>
      <c r="D1729" s="1536">
        <f t="shared" si="26"/>
        <v>19.73</v>
      </c>
      <c r="E1729" s="1535"/>
      <c r="F1729" s="1536">
        <v>19.73</v>
      </c>
      <c r="G1729" s="1536">
        <v>19.73</v>
      </c>
    </row>
    <row r="1730" spans="1:7">
      <c r="A1730" s="1526">
        <v>34359</v>
      </c>
      <c r="B1730" s="1523" t="s">
        <v>5706</v>
      </c>
      <c r="C1730" s="1526" t="s">
        <v>2771</v>
      </c>
      <c r="D1730" s="1534">
        <f t="shared" si="26"/>
        <v>11.21</v>
      </c>
      <c r="E1730" s="1535"/>
      <c r="F1730" s="1534">
        <v>11.21</v>
      </c>
      <c r="G1730" s="1534">
        <v>11.21</v>
      </c>
    </row>
    <row r="1731" spans="1:7">
      <c r="A1731" s="1528">
        <v>1789</v>
      </c>
      <c r="B1731" s="1529" t="s">
        <v>5707</v>
      </c>
      <c r="C1731" s="1528" t="s">
        <v>2771</v>
      </c>
      <c r="D1731" s="1536">
        <f t="shared" ref="D1731:D1794" si="27">IF($I$2=$G$1,G1731,F1731)</f>
        <v>63.37</v>
      </c>
      <c r="E1731" s="1535"/>
      <c r="F1731" s="1536">
        <v>63.37</v>
      </c>
      <c r="G1731" s="1536">
        <v>63.37</v>
      </c>
    </row>
    <row r="1732" spans="1:7">
      <c r="A1732" s="1526">
        <v>1788</v>
      </c>
      <c r="B1732" s="1523" t="s">
        <v>5708</v>
      </c>
      <c r="C1732" s="1526" t="s">
        <v>2771</v>
      </c>
      <c r="D1732" s="1534">
        <f t="shared" si="27"/>
        <v>50.8</v>
      </c>
      <c r="E1732" s="1535"/>
      <c r="F1732" s="1534">
        <v>50.8</v>
      </c>
      <c r="G1732" s="1534">
        <v>50.8</v>
      </c>
    </row>
    <row r="1733" spans="1:7">
      <c r="A1733" s="1528">
        <v>1786</v>
      </c>
      <c r="B1733" s="1529" t="s">
        <v>5709</v>
      </c>
      <c r="C1733" s="1528" t="s">
        <v>2771</v>
      </c>
      <c r="D1733" s="1536">
        <f t="shared" si="27"/>
        <v>12.61</v>
      </c>
      <c r="E1733" s="1535"/>
      <c r="F1733" s="1536">
        <v>12.61</v>
      </c>
      <c r="G1733" s="1536">
        <v>12.61</v>
      </c>
    </row>
    <row r="1734" spans="1:7">
      <c r="A1734" s="1526">
        <v>1787</v>
      </c>
      <c r="B1734" s="1523" t="s">
        <v>5710</v>
      </c>
      <c r="C1734" s="1526" t="s">
        <v>2771</v>
      </c>
      <c r="D1734" s="1534">
        <f t="shared" si="27"/>
        <v>30.2</v>
      </c>
      <c r="E1734" s="1535"/>
      <c r="F1734" s="1534">
        <v>30.2</v>
      </c>
      <c r="G1734" s="1534">
        <v>30.2</v>
      </c>
    </row>
    <row r="1735" spans="1:7">
      <c r="A1735" s="1528">
        <v>1791</v>
      </c>
      <c r="B1735" s="1529" t="s">
        <v>5711</v>
      </c>
      <c r="C1735" s="1528" t="s">
        <v>2771</v>
      </c>
      <c r="D1735" s="1536">
        <f t="shared" si="27"/>
        <v>183.15</v>
      </c>
      <c r="E1735" s="1535"/>
      <c r="F1735" s="1536">
        <v>183.15</v>
      </c>
      <c r="G1735" s="1536">
        <v>183.15</v>
      </c>
    </row>
    <row r="1736" spans="1:7">
      <c r="A1736" s="1526">
        <v>1790</v>
      </c>
      <c r="B1736" s="1523" t="s">
        <v>5712</v>
      </c>
      <c r="C1736" s="1526" t="s">
        <v>2771</v>
      </c>
      <c r="D1736" s="1534">
        <f t="shared" si="27"/>
        <v>105.54</v>
      </c>
      <c r="E1736" s="1535"/>
      <c r="F1736" s="1534">
        <v>105.54</v>
      </c>
      <c r="G1736" s="1534">
        <v>105.54</v>
      </c>
    </row>
    <row r="1737" spans="1:7">
      <c r="A1737" s="1528">
        <v>1813</v>
      </c>
      <c r="B1737" s="1529" t="s">
        <v>5713</v>
      </c>
      <c r="C1737" s="1528" t="s">
        <v>2771</v>
      </c>
      <c r="D1737" s="1536">
        <f t="shared" si="27"/>
        <v>20.02</v>
      </c>
      <c r="E1737" s="1535"/>
      <c r="F1737" s="1536">
        <v>20.02</v>
      </c>
      <c r="G1737" s="1536">
        <v>20.02</v>
      </c>
    </row>
    <row r="1738" spans="1:7">
      <c r="A1738" s="1526">
        <v>1792</v>
      </c>
      <c r="B1738" s="1523" t="s">
        <v>5714</v>
      </c>
      <c r="C1738" s="1526" t="s">
        <v>2771</v>
      </c>
      <c r="D1738" s="1534">
        <f t="shared" si="27"/>
        <v>247.22</v>
      </c>
      <c r="E1738" s="1535"/>
      <c r="F1738" s="1534">
        <v>247.22</v>
      </c>
      <c r="G1738" s="1534">
        <v>247.22</v>
      </c>
    </row>
    <row r="1739" spans="1:7">
      <c r="A1739" s="1528">
        <v>1793</v>
      </c>
      <c r="B1739" s="1529" t="s">
        <v>5715</v>
      </c>
      <c r="C1739" s="1528" t="s">
        <v>2771</v>
      </c>
      <c r="D1739" s="1536">
        <f t="shared" si="27"/>
        <v>499.56</v>
      </c>
      <c r="E1739" s="1535"/>
      <c r="F1739" s="1536">
        <v>499.56</v>
      </c>
      <c r="G1739" s="1536">
        <v>499.56</v>
      </c>
    </row>
    <row r="1740" spans="1:7">
      <c r="A1740" s="1526">
        <v>1809</v>
      </c>
      <c r="B1740" s="1523" t="s">
        <v>5716</v>
      </c>
      <c r="C1740" s="1526" t="s">
        <v>2771</v>
      </c>
      <c r="D1740" s="1534">
        <f t="shared" si="27"/>
        <v>59.41</v>
      </c>
      <c r="E1740" s="1535"/>
      <c r="F1740" s="1534">
        <v>59.41</v>
      </c>
      <c r="G1740" s="1534">
        <v>59.41</v>
      </c>
    </row>
    <row r="1741" spans="1:7">
      <c r="A1741" s="1528">
        <v>1814</v>
      </c>
      <c r="B1741" s="1529" t="s">
        <v>5717</v>
      </c>
      <c r="C1741" s="1528" t="s">
        <v>2771</v>
      </c>
      <c r="D1741" s="1536">
        <f t="shared" si="27"/>
        <v>48.81</v>
      </c>
      <c r="E1741" s="1535"/>
      <c r="F1741" s="1536">
        <v>48.81</v>
      </c>
      <c r="G1741" s="1536">
        <v>48.81</v>
      </c>
    </row>
    <row r="1742" spans="1:7">
      <c r="A1742" s="1526">
        <v>1803</v>
      </c>
      <c r="B1742" s="1523" t="s">
        <v>5718</v>
      </c>
      <c r="C1742" s="1526" t="s">
        <v>2771</v>
      </c>
      <c r="D1742" s="1534">
        <f t="shared" si="27"/>
        <v>12.33</v>
      </c>
      <c r="E1742" s="1535"/>
      <c r="F1742" s="1534">
        <v>12.33</v>
      </c>
      <c r="G1742" s="1534">
        <v>12.33</v>
      </c>
    </row>
    <row r="1743" spans="1:7">
      <c r="A1743" s="1528">
        <v>1805</v>
      </c>
      <c r="B1743" s="1529" t="s">
        <v>5719</v>
      </c>
      <c r="C1743" s="1528" t="s">
        <v>2771</v>
      </c>
      <c r="D1743" s="1536">
        <f t="shared" si="27"/>
        <v>28.32</v>
      </c>
      <c r="E1743" s="1535"/>
      <c r="F1743" s="1536">
        <v>28.32</v>
      </c>
      <c r="G1743" s="1536">
        <v>28.32</v>
      </c>
    </row>
    <row r="1744" spans="1:7">
      <c r="A1744" s="1526">
        <v>1821</v>
      </c>
      <c r="B1744" s="1523" t="s">
        <v>5720</v>
      </c>
      <c r="C1744" s="1526" t="s">
        <v>2771</v>
      </c>
      <c r="D1744" s="1534">
        <f t="shared" si="27"/>
        <v>167.33</v>
      </c>
      <c r="E1744" s="1535"/>
      <c r="F1744" s="1534">
        <v>167.33</v>
      </c>
      <c r="G1744" s="1534">
        <v>167.33</v>
      </c>
    </row>
    <row r="1745" spans="1:7">
      <c r="A1745" s="1528">
        <v>1806</v>
      </c>
      <c r="B1745" s="1529" t="s">
        <v>5721</v>
      </c>
      <c r="C1745" s="1528" t="s">
        <v>2771</v>
      </c>
      <c r="D1745" s="1536">
        <f t="shared" si="27"/>
        <v>99.6</v>
      </c>
      <c r="E1745" s="1535"/>
      <c r="F1745" s="1536">
        <v>99.6</v>
      </c>
      <c r="G1745" s="1536">
        <v>99.6</v>
      </c>
    </row>
    <row r="1746" spans="1:7">
      <c r="A1746" s="1526">
        <v>1804</v>
      </c>
      <c r="B1746" s="1523" t="s">
        <v>5722</v>
      </c>
      <c r="C1746" s="1526" t="s">
        <v>2771</v>
      </c>
      <c r="D1746" s="1534">
        <f t="shared" si="27"/>
        <v>17.55</v>
      </c>
      <c r="E1746" s="1535"/>
      <c r="F1746" s="1534">
        <v>17.55</v>
      </c>
      <c r="G1746" s="1534">
        <v>17.55</v>
      </c>
    </row>
    <row r="1747" spans="1:7">
      <c r="A1747" s="1528">
        <v>1807</v>
      </c>
      <c r="B1747" s="1529" t="s">
        <v>5723</v>
      </c>
      <c r="C1747" s="1528" t="s">
        <v>2771</v>
      </c>
      <c r="D1747" s="1536">
        <f t="shared" si="27"/>
        <v>239.32</v>
      </c>
      <c r="E1747" s="1535"/>
      <c r="F1747" s="1536">
        <v>239.32</v>
      </c>
      <c r="G1747" s="1536">
        <v>239.32</v>
      </c>
    </row>
    <row r="1748" spans="1:7">
      <c r="A1748" s="1526">
        <v>1808</v>
      </c>
      <c r="B1748" s="1523" t="s">
        <v>5724</v>
      </c>
      <c r="C1748" s="1526" t="s">
        <v>2771</v>
      </c>
      <c r="D1748" s="1534">
        <f t="shared" si="27"/>
        <v>479.78</v>
      </c>
      <c r="E1748" s="1535"/>
      <c r="F1748" s="1534">
        <v>479.78</v>
      </c>
      <c r="G1748" s="1534">
        <v>479.78</v>
      </c>
    </row>
    <row r="1749" spans="1:7">
      <c r="A1749" s="1528">
        <v>1797</v>
      </c>
      <c r="B1749" s="1529" t="s">
        <v>5725</v>
      </c>
      <c r="C1749" s="1528" t="s">
        <v>2771</v>
      </c>
      <c r="D1749" s="1536">
        <f t="shared" si="27"/>
        <v>71.959999999999994</v>
      </c>
      <c r="E1749" s="1535"/>
      <c r="F1749" s="1536">
        <v>71.959999999999994</v>
      </c>
      <c r="G1749" s="1536">
        <v>71.959999999999994</v>
      </c>
    </row>
    <row r="1750" spans="1:7">
      <c r="A1750" s="1526">
        <v>1796</v>
      </c>
      <c r="B1750" s="1523" t="s">
        <v>5726</v>
      </c>
      <c r="C1750" s="1526" t="s">
        <v>2771</v>
      </c>
      <c r="D1750" s="1534">
        <f t="shared" si="27"/>
        <v>55.2</v>
      </c>
      <c r="E1750" s="1535"/>
      <c r="F1750" s="1534">
        <v>55.2</v>
      </c>
      <c r="G1750" s="1534">
        <v>55.2</v>
      </c>
    </row>
    <row r="1751" spans="1:7">
      <c r="A1751" s="1528">
        <v>1794</v>
      </c>
      <c r="B1751" s="1529" t="s">
        <v>5727</v>
      </c>
      <c r="C1751" s="1528" t="s">
        <v>2771</v>
      </c>
      <c r="D1751" s="1536">
        <f t="shared" si="27"/>
        <v>13.17</v>
      </c>
      <c r="E1751" s="1535"/>
      <c r="F1751" s="1536">
        <v>13.17</v>
      </c>
      <c r="G1751" s="1536">
        <v>13.17</v>
      </c>
    </row>
    <row r="1752" spans="1:7">
      <c r="A1752" s="1526">
        <v>1816</v>
      </c>
      <c r="B1752" s="1523" t="s">
        <v>5728</v>
      </c>
      <c r="C1752" s="1526" t="s">
        <v>2771</v>
      </c>
      <c r="D1752" s="1534">
        <f t="shared" si="27"/>
        <v>29.71</v>
      </c>
      <c r="E1752" s="1535"/>
      <c r="F1752" s="1534">
        <v>29.71</v>
      </c>
      <c r="G1752" s="1534">
        <v>29.71</v>
      </c>
    </row>
    <row r="1753" spans="1:7">
      <c r="A1753" s="1528">
        <v>1815</v>
      </c>
      <c r="B1753" s="1529" t="s">
        <v>5729</v>
      </c>
      <c r="C1753" s="1528" t="s">
        <v>2771</v>
      </c>
      <c r="D1753" s="1536">
        <f t="shared" si="27"/>
        <v>228.16</v>
      </c>
      <c r="E1753" s="1535"/>
      <c r="F1753" s="1536">
        <v>228.16</v>
      </c>
      <c r="G1753" s="1536">
        <v>228.16</v>
      </c>
    </row>
    <row r="1754" spans="1:7">
      <c r="A1754" s="1526">
        <v>1798</v>
      </c>
      <c r="B1754" s="1523" t="s">
        <v>5730</v>
      </c>
      <c r="C1754" s="1526" t="s">
        <v>2771</v>
      </c>
      <c r="D1754" s="1534">
        <f t="shared" si="27"/>
        <v>102.09</v>
      </c>
      <c r="E1754" s="1535"/>
      <c r="F1754" s="1534">
        <v>102.09</v>
      </c>
      <c r="G1754" s="1534">
        <v>102.09</v>
      </c>
    </row>
    <row r="1755" spans="1:7">
      <c r="A1755" s="1528">
        <v>1795</v>
      </c>
      <c r="B1755" s="1529" t="s">
        <v>5731</v>
      </c>
      <c r="C1755" s="1528" t="s">
        <v>2771</v>
      </c>
      <c r="D1755" s="1536">
        <f t="shared" si="27"/>
        <v>18.25</v>
      </c>
      <c r="E1755" s="1535"/>
      <c r="F1755" s="1536">
        <v>18.25</v>
      </c>
      <c r="G1755" s="1536">
        <v>18.25</v>
      </c>
    </row>
    <row r="1756" spans="1:7">
      <c r="A1756" s="1526">
        <v>1799</v>
      </c>
      <c r="B1756" s="1523" t="s">
        <v>5732</v>
      </c>
      <c r="C1756" s="1526" t="s">
        <v>2771</v>
      </c>
      <c r="D1756" s="1534">
        <f t="shared" si="27"/>
        <v>297.14999999999998</v>
      </c>
      <c r="E1756" s="1535"/>
      <c r="F1756" s="1534">
        <v>297.14999999999998</v>
      </c>
      <c r="G1756" s="1534">
        <v>297.14999999999998</v>
      </c>
    </row>
    <row r="1757" spans="1:7">
      <c r="A1757" s="1528">
        <v>1800</v>
      </c>
      <c r="B1757" s="1529" t="s">
        <v>5733</v>
      </c>
      <c r="C1757" s="1528" t="s">
        <v>2771</v>
      </c>
      <c r="D1757" s="1536">
        <f t="shared" si="27"/>
        <v>567.32000000000005</v>
      </c>
      <c r="E1757" s="1535"/>
      <c r="F1757" s="1536">
        <v>567.32000000000005</v>
      </c>
      <c r="G1757" s="1536">
        <v>567.32000000000005</v>
      </c>
    </row>
    <row r="1758" spans="1:7">
      <c r="A1758" s="1526">
        <v>1802</v>
      </c>
      <c r="B1758" s="1523" t="s">
        <v>5734</v>
      </c>
      <c r="C1758" s="1526" t="s">
        <v>2771</v>
      </c>
      <c r="D1758" s="1534">
        <f t="shared" si="27"/>
        <v>1419.09</v>
      </c>
      <c r="E1758" s="1535"/>
      <c r="F1758" s="1534">
        <v>1419.09</v>
      </c>
      <c r="G1758" s="1534">
        <v>1419.09</v>
      </c>
    </row>
    <row r="1759" spans="1:7">
      <c r="A1759" s="1528">
        <v>40385</v>
      </c>
      <c r="B1759" s="1529" t="s">
        <v>5735</v>
      </c>
      <c r="C1759" s="1528" t="s">
        <v>2771</v>
      </c>
      <c r="D1759" s="1536">
        <f t="shared" si="27"/>
        <v>87.29</v>
      </c>
      <c r="E1759" s="1535"/>
      <c r="F1759" s="1536">
        <v>87.29</v>
      </c>
      <c r="G1759" s="1536">
        <v>87.29</v>
      </c>
    </row>
    <row r="1760" spans="1:7">
      <c r="A1760" s="1526">
        <v>40383</v>
      </c>
      <c r="B1760" s="1523" t="s">
        <v>5736</v>
      </c>
      <c r="C1760" s="1526" t="s">
        <v>2771</v>
      </c>
      <c r="D1760" s="1534">
        <f t="shared" si="27"/>
        <v>59.76</v>
      </c>
      <c r="E1760" s="1535"/>
      <c r="F1760" s="1534">
        <v>59.76</v>
      </c>
      <c r="G1760" s="1534">
        <v>59.76</v>
      </c>
    </row>
    <row r="1761" spans="1:7">
      <c r="A1761" s="1528">
        <v>40378</v>
      </c>
      <c r="B1761" s="1529" t="s">
        <v>5737</v>
      </c>
      <c r="C1761" s="1528" t="s">
        <v>2771</v>
      </c>
      <c r="D1761" s="1536">
        <f t="shared" si="27"/>
        <v>20.66</v>
      </c>
      <c r="E1761" s="1535"/>
      <c r="F1761" s="1536">
        <v>20.66</v>
      </c>
      <c r="G1761" s="1536">
        <v>20.66</v>
      </c>
    </row>
    <row r="1762" spans="1:7">
      <c r="A1762" s="1526">
        <v>40382</v>
      </c>
      <c r="B1762" s="1523" t="s">
        <v>5738</v>
      </c>
      <c r="C1762" s="1526" t="s">
        <v>2771</v>
      </c>
      <c r="D1762" s="1534">
        <f t="shared" si="27"/>
        <v>39.1</v>
      </c>
      <c r="E1762" s="1535"/>
      <c r="F1762" s="1534">
        <v>39.1</v>
      </c>
      <c r="G1762" s="1534">
        <v>39.1</v>
      </c>
    </row>
    <row r="1763" spans="1:7">
      <c r="A1763" s="1528">
        <v>40422</v>
      </c>
      <c r="B1763" s="1529" t="s">
        <v>5739</v>
      </c>
      <c r="C1763" s="1528" t="s">
        <v>2771</v>
      </c>
      <c r="D1763" s="1536">
        <f t="shared" si="27"/>
        <v>266.36</v>
      </c>
      <c r="E1763" s="1535"/>
      <c r="F1763" s="1536">
        <v>266.36</v>
      </c>
      <c r="G1763" s="1536">
        <v>266.36</v>
      </c>
    </row>
    <row r="1764" spans="1:7">
      <c r="A1764" s="1526">
        <v>40387</v>
      </c>
      <c r="B1764" s="1523" t="s">
        <v>5740</v>
      </c>
      <c r="C1764" s="1526" t="s">
        <v>2771</v>
      </c>
      <c r="D1764" s="1534">
        <f t="shared" si="27"/>
        <v>135.62</v>
      </c>
      <c r="E1764" s="1535"/>
      <c r="F1764" s="1534">
        <v>135.62</v>
      </c>
      <c r="G1764" s="1534">
        <v>135.62</v>
      </c>
    </row>
    <row r="1765" spans="1:7">
      <c r="A1765" s="1528">
        <v>40380</v>
      </c>
      <c r="B1765" s="1529" t="s">
        <v>5741</v>
      </c>
      <c r="C1765" s="1528" t="s">
        <v>2771</v>
      </c>
      <c r="D1765" s="1536">
        <f t="shared" si="27"/>
        <v>27.55</v>
      </c>
      <c r="E1765" s="1535"/>
      <c r="F1765" s="1536">
        <v>27.55</v>
      </c>
      <c r="G1765" s="1536">
        <v>27.55</v>
      </c>
    </row>
    <row r="1766" spans="1:7">
      <c r="A1766" s="1526">
        <v>40390</v>
      </c>
      <c r="B1766" s="1523" t="s">
        <v>5742</v>
      </c>
      <c r="C1766" s="1526" t="s">
        <v>2771</v>
      </c>
      <c r="D1766" s="1534">
        <f t="shared" si="27"/>
        <v>560.99</v>
      </c>
      <c r="E1766" s="1535"/>
      <c r="F1766" s="1534">
        <v>560.99</v>
      </c>
      <c r="G1766" s="1534">
        <v>560.99</v>
      </c>
    </row>
    <row r="1767" spans="1:7">
      <c r="A1767" s="1528">
        <v>40413</v>
      </c>
      <c r="B1767" s="1529" t="s">
        <v>5743</v>
      </c>
      <c r="C1767" s="1528" t="s">
        <v>2771</v>
      </c>
      <c r="D1767" s="1536">
        <f t="shared" si="27"/>
        <v>29.74</v>
      </c>
      <c r="E1767" s="1535"/>
      <c r="F1767" s="1536">
        <v>29.74</v>
      </c>
      <c r="G1767" s="1536">
        <v>29.74</v>
      </c>
    </row>
    <row r="1768" spans="1:7">
      <c r="A1768" s="1526">
        <v>40415</v>
      </c>
      <c r="B1768" s="1523" t="s">
        <v>5744</v>
      </c>
      <c r="C1768" s="1526" t="s">
        <v>2771</v>
      </c>
      <c r="D1768" s="1534">
        <f t="shared" si="27"/>
        <v>42.38</v>
      </c>
      <c r="E1768" s="1535"/>
      <c r="F1768" s="1534">
        <v>42.38</v>
      </c>
      <c r="G1768" s="1534">
        <v>42.38</v>
      </c>
    </row>
    <row r="1769" spans="1:7">
      <c r="A1769" s="1528">
        <v>40417</v>
      </c>
      <c r="B1769" s="1529" t="s">
        <v>5745</v>
      </c>
      <c r="C1769" s="1528" t="s">
        <v>2771</v>
      </c>
      <c r="D1769" s="1536">
        <f t="shared" si="27"/>
        <v>49.99</v>
      </c>
      <c r="E1769" s="1535"/>
      <c r="F1769" s="1536">
        <v>49.99</v>
      </c>
      <c r="G1769" s="1536">
        <v>49.99</v>
      </c>
    </row>
    <row r="1770" spans="1:7">
      <c r="A1770" s="1526">
        <v>39271</v>
      </c>
      <c r="B1770" s="1523" t="s">
        <v>5746</v>
      </c>
      <c r="C1770" s="1526" t="s">
        <v>2771</v>
      </c>
      <c r="D1770" s="1534">
        <f t="shared" si="27"/>
        <v>1.97</v>
      </c>
      <c r="E1770" s="1535"/>
      <c r="F1770" s="1534">
        <v>1.97</v>
      </c>
      <c r="G1770" s="1534">
        <v>1.97</v>
      </c>
    </row>
    <row r="1771" spans="1:7">
      <c r="A1771" s="1528">
        <v>39273</v>
      </c>
      <c r="B1771" s="1529" t="s">
        <v>5747</v>
      </c>
      <c r="C1771" s="1528" t="s">
        <v>2771</v>
      </c>
      <c r="D1771" s="1536">
        <f t="shared" si="27"/>
        <v>3.34</v>
      </c>
      <c r="E1771" s="1535"/>
      <c r="F1771" s="1536">
        <v>3.34</v>
      </c>
      <c r="G1771" s="1536">
        <v>3.34</v>
      </c>
    </row>
    <row r="1772" spans="1:7">
      <c r="A1772" s="1526">
        <v>39272</v>
      </c>
      <c r="B1772" s="1523" t="s">
        <v>5748</v>
      </c>
      <c r="C1772" s="1526" t="s">
        <v>2771</v>
      </c>
      <c r="D1772" s="1534">
        <f t="shared" si="27"/>
        <v>2.42</v>
      </c>
      <c r="E1772" s="1535"/>
      <c r="F1772" s="1534">
        <v>2.42</v>
      </c>
      <c r="G1772" s="1534">
        <v>2.42</v>
      </c>
    </row>
    <row r="1773" spans="1:7">
      <c r="A1773" s="1528">
        <v>1875</v>
      </c>
      <c r="B1773" s="1529" t="s">
        <v>5749</v>
      </c>
      <c r="C1773" s="1528" t="s">
        <v>2771</v>
      </c>
      <c r="D1773" s="1536">
        <f t="shared" si="27"/>
        <v>5.35</v>
      </c>
      <c r="E1773" s="1535"/>
      <c r="F1773" s="1536">
        <v>5.35</v>
      </c>
      <c r="G1773" s="1536">
        <v>5.35</v>
      </c>
    </row>
    <row r="1774" spans="1:7">
      <c r="A1774" s="1526">
        <v>1874</v>
      </c>
      <c r="B1774" s="1523" t="s">
        <v>5750</v>
      </c>
      <c r="C1774" s="1526" t="s">
        <v>2771</v>
      </c>
      <c r="D1774" s="1534">
        <f t="shared" si="27"/>
        <v>4.41</v>
      </c>
      <c r="E1774" s="1535"/>
      <c r="F1774" s="1534">
        <v>4.41</v>
      </c>
      <c r="G1774" s="1534">
        <v>4.41</v>
      </c>
    </row>
    <row r="1775" spans="1:7">
      <c r="A1775" s="1528">
        <v>1870</v>
      </c>
      <c r="B1775" s="1529" t="s">
        <v>5751</v>
      </c>
      <c r="C1775" s="1528" t="s">
        <v>2771</v>
      </c>
      <c r="D1775" s="1536">
        <f t="shared" si="27"/>
        <v>2.5499999999999998</v>
      </c>
      <c r="E1775" s="1535"/>
      <c r="F1775" s="1536">
        <v>2.5499999999999998</v>
      </c>
      <c r="G1775" s="1536">
        <v>2.5499999999999998</v>
      </c>
    </row>
    <row r="1776" spans="1:7">
      <c r="A1776" s="1526">
        <v>1884</v>
      </c>
      <c r="B1776" s="1523" t="s">
        <v>5752</v>
      </c>
      <c r="C1776" s="1526" t="s">
        <v>2771</v>
      </c>
      <c r="D1776" s="1534">
        <f t="shared" si="27"/>
        <v>3.91</v>
      </c>
      <c r="E1776" s="1535"/>
      <c r="F1776" s="1534">
        <v>3.91</v>
      </c>
      <c r="G1776" s="1534">
        <v>3.91</v>
      </c>
    </row>
    <row r="1777" spans="1:7">
      <c r="A1777" s="1528">
        <v>1887</v>
      </c>
      <c r="B1777" s="1529" t="s">
        <v>5753</v>
      </c>
      <c r="C1777" s="1528" t="s">
        <v>2771</v>
      </c>
      <c r="D1777" s="1536">
        <f t="shared" si="27"/>
        <v>22.17</v>
      </c>
      <c r="E1777" s="1535"/>
      <c r="F1777" s="1536">
        <v>22.17</v>
      </c>
      <c r="G1777" s="1536">
        <v>22.17</v>
      </c>
    </row>
    <row r="1778" spans="1:7">
      <c r="A1778" s="1526">
        <v>1876</v>
      </c>
      <c r="B1778" s="1523" t="s">
        <v>5754</v>
      </c>
      <c r="C1778" s="1526" t="s">
        <v>2771</v>
      </c>
      <c r="D1778" s="1534">
        <f t="shared" si="27"/>
        <v>8.69</v>
      </c>
      <c r="E1778" s="1535"/>
      <c r="F1778" s="1534">
        <v>8.69</v>
      </c>
      <c r="G1778" s="1534">
        <v>8.69</v>
      </c>
    </row>
    <row r="1779" spans="1:7">
      <c r="A1779" s="1528">
        <v>1879</v>
      </c>
      <c r="B1779" s="1529" t="s">
        <v>5755</v>
      </c>
      <c r="C1779" s="1528" t="s">
        <v>2771</v>
      </c>
      <c r="D1779" s="1536">
        <f t="shared" si="27"/>
        <v>2.58</v>
      </c>
      <c r="E1779" s="1535"/>
      <c r="F1779" s="1536">
        <v>2.58</v>
      </c>
      <c r="G1779" s="1536">
        <v>2.58</v>
      </c>
    </row>
    <row r="1780" spans="1:7">
      <c r="A1780" s="1526">
        <v>1877</v>
      </c>
      <c r="B1780" s="1523" t="s">
        <v>5756</v>
      </c>
      <c r="C1780" s="1526" t="s">
        <v>2771</v>
      </c>
      <c r="D1780" s="1534">
        <f t="shared" si="27"/>
        <v>22.2</v>
      </c>
      <c r="E1780" s="1535"/>
      <c r="F1780" s="1534">
        <v>22.2</v>
      </c>
      <c r="G1780" s="1534">
        <v>22.2</v>
      </c>
    </row>
    <row r="1781" spans="1:7">
      <c r="A1781" s="1528">
        <v>1878</v>
      </c>
      <c r="B1781" s="1529" t="s">
        <v>5757</v>
      </c>
      <c r="C1781" s="1528" t="s">
        <v>2771</v>
      </c>
      <c r="D1781" s="1536">
        <f t="shared" si="27"/>
        <v>44.6</v>
      </c>
      <c r="E1781" s="1535"/>
      <c r="F1781" s="1536">
        <v>44.6</v>
      </c>
      <c r="G1781" s="1536">
        <v>44.6</v>
      </c>
    </row>
    <row r="1782" spans="1:7">
      <c r="A1782" s="1526">
        <v>2621</v>
      </c>
      <c r="B1782" s="1523" t="s">
        <v>5758</v>
      </c>
      <c r="C1782" s="1526" t="s">
        <v>2771</v>
      </c>
      <c r="D1782" s="1534">
        <f t="shared" si="27"/>
        <v>168.82</v>
      </c>
      <c r="E1782" s="1535"/>
      <c r="F1782" s="1534">
        <v>168.82</v>
      </c>
      <c r="G1782" s="1534">
        <v>168.82</v>
      </c>
    </row>
    <row r="1783" spans="1:7">
      <c r="A1783" s="1528">
        <v>2616</v>
      </c>
      <c r="B1783" s="1529" t="s">
        <v>5759</v>
      </c>
      <c r="C1783" s="1528" t="s">
        <v>2771</v>
      </c>
      <c r="D1783" s="1536">
        <f t="shared" si="27"/>
        <v>4.78</v>
      </c>
      <c r="E1783" s="1535"/>
      <c r="F1783" s="1536">
        <v>4.78</v>
      </c>
      <c r="G1783" s="1536">
        <v>4.78</v>
      </c>
    </row>
    <row r="1784" spans="1:7">
      <c r="A1784" s="1526">
        <v>2633</v>
      </c>
      <c r="B1784" s="1523" t="s">
        <v>5760</v>
      </c>
      <c r="C1784" s="1526" t="s">
        <v>2771</v>
      </c>
      <c r="D1784" s="1534">
        <f t="shared" si="27"/>
        <v>5.4</v>
      </c>
      <c r="E1784" s="1535"/>
      <c r="F1784" s="1534">
        <v>5.4</v>
      </c>
      <c r="G1784" s="1534">
        <v>5.4</v>
      </c>
    </row>
    <row r="1785" spans="1:7">
      <c r="A1785" s="1528">
        <v>2617</v>
      </c>
      <c r="B1785" s="1529" t="s">
        <v>5761</v>
      </c>
      <c r="C1785" s="1528" t="s">
        <v>2771</v>
      </c>
      <c r="D1785" s="1536">
        <f t="shared" si="27"/>
        <v>7.34</v>
      </c>
      <c r="E1785" s="1535"/>
      <c r="F1785" s="1536">
        <v>7.34</v>
      </c>
      <c r="G1785" s="1536">
        <v>7.34</v>
      </c>
    </row>
    <row r="1786" spans="1:7">
      <c r="A1786" s="1526">
        <v>2618</v>
      </c>
      <c r="B1786" s="1523" t="s">
        <v>5762</v>
      </c>
      <c r="C1786" s="1526" t="s">
        <v>2771</v>
      </c>
      <c r="D1786" s="1534">
        <f t="shared" si="27"/>
        <v>16.72</v>
      </c>
      <c r="E1786" s="1535"/>
      <c r="F1786" s="1534">
        <v>16.72</v>
      </c>
      <c r="G1786" s="1534">
        <v>16.72</v>
      </c>
    </row>
    <row r="1787" spans="1:7">
      <c r="A1787" s="1528">
        <v>2632</v>
      </c>
      <c r="B1787" s="1529" t="s">
        <v>5763</v>
      </c>
      <c r="C1787" s="1528" t="s">
        <v>2771</v>
      </c>
      <c r="D1787" s="1536">
        <f t="shared" si="27"/>
        <v>20.39</v>
      </c>
      <c r="E1787" s="1535"/>
      <c r="F1787" s="1536">
        <v>20.39</v>
      </c>
      <c r="G1787" s="1536">
        <v>20.39</v>
      </c>
    </row>
    <row r="1788" spans="1:7">
      <c r="A1788" s="1526">
        <v>2631</v>
      </c>
      <c r="B1788" s="1523" t="s">
        <v>5764</v>
      </c>
      <c r="C1788" s="1526" t="s">
        <v>2771</v>
      </c>
      <c r="D1788" s="1534">
        <f t="shared" si="27"/>
        <v>29.94</v>
      </c>
      <c r="E1788" s="1535"/>
      <c r="F1788" s="1534">
        <v>29.94</v>
      </c>
      <c r="G1788" s="1534">
        <v>29.94</v>
      </c>
    </row>
    <row r="1789" spans="1:7">
      <c r="A1789" s="1528">
        <v>2619</v>
      </c>
      <c r="B1789" s="1529" t="s">
        <v>5765</v>
      </c>
      <c r="C1789" s="1528" t="s">
        <v>2771</v>
      </c>
      <c r="D1789" s="1536">
        <f t="shared" si="27"/>
        <v>75.819999999999993</v>
      </c>
      <c r="E1789" s="1535"/>
      <c r="F1789" s="1536">
        <v>75.819999999999993</v>
      </c>
      <c r="G1789" s="1536">
        <v>75.819999999999993</v>
      </c>
    </row>
    <row r="1790" spans="1:7">
      <c r="A1790" s="1526">
        <v>2620</v>
      </c>
      <c r="B1790" s="1523" t="s">
        <v>5766</v>
      </c>
      <c r="C1790" s="1526" t="s">
        <v>2771</v>
      </c>
      <c r="D1790" s="1534">
        <f t="shared" si="27"/>
        <v>99.54</v>
      </c>
      <c r="E1790" s="1535"/>
      <c r="F1790" s="1534">
        <v>99.54</v>
      </c>
      <c r="G1790" s="1534">
        <v>99.54</v>
      </c>
    </row>
    <row r="1791" spans="1:7">
      <c r="A1791" s="1528">
        <v>44472</v>
      </c>
      <c r="B1791" s="1529" t="s">
        <v>18928</v>
      </c>
      <c r="C1791" s="1528" t="s">
        <v>2771</v>
      </c>
      <c r="D1791" s="1536">
        <f t="shared" si="27"/>
        <v>70.38</v>
      </c>
      <c r="E1791" s="1535"/>
      <c r="F1791" s="1536">
        <v>70.38</v>
      </c>
      <c r="G1791" s="1536">
        <v>70.38</v>
      </c>
    </row>
    <row r="1792" spans="1:7">
      <c r="A1792" s="1526">
        <v>38369</v>
      </c>
      <c r="B1792" s="1523" t="s">
        <v>5767</v>
      </c>
      <c r="C1792" s="1526" t="s">
        <v>2771</v>
      </c>
      <c r="D1792" s="1534">
        <f t="shared" si="27"/>
        <v>18.559999999999999</v>
      </c>
      <c r="E1792" s="1535"/>
      <c r="F1792" s="1534">
        <v>18.559999999999999</v>
      </c>
      <c r="G1792" s="1534">
        <v>18.559999999999999</v>
      </c>
    </row>
    <row r="1793" spans="1:7">
      <c r="A1793" s="1528">
        <v>38370</v>
      </c>
      <c r="B1793" s="1529" t="s">
        <v>5768</v>
      </c>
      <c r="C1793" s="1528" t="s">
        <v>2771</v>
      </c>
      <c r="D1793" s="1536">
        <f t="shared" si="27"/>
        <v>18.559999999999999</v>
      </c>
      <c r="E1793" s="1535"/>
      <c r="F1793" s="1536">
        <v>18.559999999999999</v>
      </c>
      <c r="G1793" s="1536">
        <v>18.559999999999999</v>
      </c>
    </row>
    <row r="1794" spans="1:7">
      <c r="A1794" s="1526">
        <v>38372</v>
      </c>
      <c r="B1794" s="1523" t="s">
        <v>5769</v>
      </c>
      <c r="C1794" s="1526" t="s">
        <v>2771</v>
      </c>
      <c r="D1794" s="1534">
        <f t="shared" si="27"/>
        <v>20.29</v>
      </c>
      <c r="E1794" s="1535"/>
      <c r="F1794" s="1534">
        <v>20.29</v>
      </c>
      <c r="G1794" s="1534">
        <v>20.29</v>
      </c>
    </row>
    <row r="1795" spans="1:7">
      <c r="A1795" s="1528">
        <v>2357</v>
      </c>
      <c r="B1795" s="1529" t="s">
        <v>5770</v>
      </c>
      <c r="C1795" s="1528" t="s">
        <v>2770</v>
      </c>
      <c r="D1795" s="1536">
        <f t="shared" ref="D1795:D1858" si="28">IF($I$2=$G$1,G1795,F1795)</f>
        <v>18.7</v>
      </c>
      <c r="E1795" s="1535"/>
      <c r="F1795" s="1536">
        <v>16.11</v>
      </c>
      <c r="G1795" s="1536">
        <v>18.7</v>
      </c>
    </row>
    <row r="1796" spans="1:7">
      <c r="A1796" s="1526">
        <v>40806</v>
      </c>
      <c r="B1796" s="1523" t="s">
        <v>5771</v>
      </c>
      <c r="C1796" s="1526" t="s">
        <v>2777</v>
      </c>
      <c r="D1796" s="1534">
        <f t="shared" si="28"/>
        <v>3303.91</v>
      </c>
      <c r="E1796" s="1535"/>
      <c r="F1796" s="1534">
        <v>2845.57</v>
      </c>
      <c r="G1796" s="1534">
        <v>3303.91</v>
      </c>
    </row>
    <row r="1797" spans="1:7">
      <c r="A1797" s="1528">
        <v>2355</v>
      </c>
      <c r="B1797" s="1529" t="s">
        <v>5772</v>
      </c>
      <c r="C1797" s="1528" t="s">
        <v>2770</v>
      </c>
      <c r="D1797" s="1536">
        <f t="shared" si="28"/>
        <v>24.79</v>
      </c>
      <c r="E1797" s="1535"/>
      <c r="F1797" s="1536">
        <v>21.36</v>
      </c>
      <c r="G1797" s="1536">
        <v>24.79</v>
      </c>
    </row>
    <row r="1798" spans="1:7">
      <c r="A1798" s="1526">
        <v>40805</v>
      </c>
      <c r="B1798" s="1523" t="s">
        <v>5773</v>
      </c>
      <c r="C1798" s="1526" t="s">
        <v>2777</v>
      </c>
      <c r="D1798" s="1534">
        <f t="shared" si="28"/>
        <v>4380.12</v>
      </c>
      <c r="E1798" s="1535"/>
      <c r="F1798" s="1534">
        <v>3772.48</v>
      </c>
      <c r="G1798" s="1534">
        <v>4380.12</v>
      </c>
    </row>
    <row r="1799" spans="1:7">
      <c r="A1799" s="1528">
        <v>2358</v>
      </c>
      <c r="B1799" s="1529" t="s">
        <v>5774</v>
      </c>
      <c r="C1799" s="1528" t="s">
        <v>2770</v>
      </c>
      <c r="D1799" s="1536">
        <f t="shared" si="28"/>
        <v>19.809999999999999</v>
      </c>
      <c r="E1799" s="1535"/>
      <c r="F1799" s="1536">
        <v>17.07</v>
      </c>
      <c r="G1799" s="1536">
        <v>19.809999999999999</v>
      </c>
    </row>
    <row r="1800" spans="1:7">
      <c r="A1800" s="1526">
        <v>40807</v>
      </c>
      <c r="B1800" s="1523" t="s">
        <v>5775</v>
      </c>
      <c r="C1800" s="1526" t="s">
        <v>2777</v>
      </c>
      <c r="D1800" s="1534">
        <f t="shared" si="28"/>
        <v>3501.16</v>
      </c>
      <c r="E1800" s="1535"/>
      <c r="F1800" s="1534">
        <v>3015.46</v>
      </c>
      <c r="G1800" s="1534">
        <v>3501.16</v>
      </c>
    </row>
    <row r="1801" spans="1:7">
      <c r="A1801" s="1528">
        <v>2359</v>
      </c>
      <c r="B1801" s="1529" t="s">
        <v>5776</v>
      </c>
      <c r="C1801" s="1528" t="s">
        <v>2770</v>
      </c>
      <c r="D1801" s="1536">
        <f t="shared" si="28"/>
        <v>19.79</v>
      </c>
      <c r="E1801" s="1535"/>
      <c r="F1801" s="1536">
        <v>17.05</v>
      </c>
      <c r="G1801" s="1536">
        <v>19.79</v>
      </c>
    </row>
    <row r="1802" spans="1:7">
      <c r="A1802" s="1526">
        <v>40808</v>
      </c>
      <c r="B1802" s="1523" t="s">
        <v>5777</v>
      </c>
      <c r="C1802" s="1526" t="s">
        <v>2777</v>
      </c>
      <c r="D1802" s="1534">
        <f t="shared" si="28"/>
        <v>3500.18</v>
      </c>
      <c r="E1802" s="1535"/>
      <c r="F1802" s="1534">
        <v>3014.61</v>
      </c>
      <c r="G1802" s="1534">
        <v>3500.18</v>
      </c>
    </row>
    <row r="1803" spans="1:7">
      <c r="A1803" s="1528">
        <v>44330</v>
      </c>
      <c r="B1803" s="1529" t="s">
        <v>18929</v>
      </c>
      <c r="C1803" s="1528" t="s">
        <v>2776</v>
      </c>
      <c r="D1803" s="1536">
        <f t="shared" si="28"/>
        <v>6.6</v>
      </c>
      <c r="E1803" s="1535"/>
      <c r="F1803" s="1536">
        <v>6.6</v>
      </c>
      <c r="G1803" s="1536">
        <v>6.6</v>
      </c>
    </row>
    <row r="1804" spans="1:7">
      <c r="A1804" s="1526">
        <v>43144</v>
      </c>
      <c r="B1804" s="1523" t="s">
        <v>9565</v>
      </c>
      <c r="C1804" s="1526" t="s">
        <v>2775</v>
      </c>
      <c r="D1804" s="1534">
        <f t="shared" si="28"/>
        <v>28.53</v>
      </c>
      <c r="E1804" s="1535"/>
      <c r="F1804" s="1534">
        <v>28.53</v>
      </c>
      <c r="G1804" s="1534">
        <v>28.53</v>
      </c>
    </row>
    <row r="1805" spans="1:7">
      <c r="A1805" s="1528">
        <v>39397</v>
      </c>
      <c r="B1805" s="1529" t="s">
        <v>5778</v>
      </c>
      <c r="C1805" s="1528" t="s">
        <v>2776</v>
      </c>
      <c r="D1805" s="1536">
        <f t="shared" si="28"/>
        <v>13</v>
      </c>
      <c r="E1805" s="1535"/>
      <c r="F1805" s="1536">
        <v>13</v>
      </c>
      <c r="G1805" s="1536">
        <v>13</v>
      </c>
    </row>
    <row r="1806" spans="1:7">
      <c r="A1806" s="1526">
        <v>2692</v>
      </c>
      <c r="B1806" s="1523" t="s">
        <v>5779</v>
      </c>
      <c r="C1806" s="1526" t="s">
        <v>2776</v>
      </c>
      <c r="D1806" s="1534">
        <f t="shared" si="28"/>
        <v>5.24</v>
      </c>
      <c r="E1806" s="1535"/>
      <c r="F1806" s="1534">
        <v>5.24</v>
      </c>
      <c r="G1806" s="1534">
        <v>5.24</v>
      </c>
    </row>
    <row r="1807" spans="1:7">
      <c r="A1807" s="1528">
        <v>44329</v>
      </c>
      <c r="B1807" s="1529" t="s">
        <v>18930</v>
      </c>
      <c r="C1807" s="1528" t="s">
        <v>2776</v>
      </c>
      <c r="D1807" s="1536">
        <f t="shared" si="28"/>
        <v>8.66</v>
      </c>
      <c r="E1807" s="1535"/>
      <c r="F1807" s="1536">
        <v>8.66</v>
      </c>
      <c r="G1807" s="1536">
        <v>8.66</v>
      </c>
    </row>
    <row r="1808" spans="1:7">
      <c r="A1808" s="1526">
        <v>5318</v>
      </c>
      <c r="B1808" s="1523" t="s">
        <v>18931</v>
      </c>
      <c r="C1808" s="1526" t="s">
        <v>2776</v>
      </c>
      <c r="D1808" s="1534">
        <f t="shared" si="28"/>
        <v>14</v>
      </c>
      <c r="E1808" s="1535"/>
      <c r="F1808" s="1534">
        <v>14</v>
      </c>
      <c r="G1808" s="1534">
        <v>14</v>
      </c>
    </row>
    <row r="1809" spans="1:7">
      <c r="A1809" s="1528">
        <v>5330</v>
      </c>
      <c r="B1809" s="1529" t="s">
        <v>5780</v>
      </c>
      <c r="C1809" s="1528" t="s">
        <v>2776</v>
      </c>
      <c r="D1809" s="1536">
        <f t="shared" si="28"/>
        <v>31.91</v>
      </c>
      <c r="E1809" s="1535"/>
      <c r="F1809" s="1536">
        <v>31.91</v>
      </c>
      <c r="G1809" s="1536">
        <v>31.91</v>
      </c>
    </row>
    <row r="1810" spans="1:7">
      <c r="A1810" s="1526">
        <v>44532</v>
      </c>
      <c r="B1810" s="1523" t="s">
        <v>18932</v>
      </c>
      <c r="C1810" s="1526" t="s">
        <v>2771</v>
      </c>
      <c r="D1810" s="1534">
        <f t="shared" si="28"/>
        <v>36.909999999999997</v>
      </c>
      <c r="E1810" s="1535"/>
      <c r="F1810" s="1534">
        <v>36.909999999999997</v>
      </c>
      <c r="G1810" s="1534">
        <v>36.909999999999997</v>
      </c>
    </row>
    <row r="1811" spans="1:7">
      <c r="A1811" s="1528">
        <v>44531</v>
      </c>
      <c r="B1811" s="1529" t="s">
        <v>18933</v>
      </c>
      <c r="C1811" s="1528" t="s">
        <v>2771</v>
      </c>
      <c r="D1811" s="1536">
        <f t="shared" si="28"/>
        <v>117.31</v>
      </c>
      <c r="E1811" s="1535"/>
      <c r="F1811" s="1536">
        <v>117.31</v>
      </c>
      <c r="G1811" s="1536">
        <v>117.31</v>
      </c>
    </row>
    <row r="1812" spans="1:7">
      <c r="A1812" s="1526">
        <v>38140</v>
      </c>
      <c r="B1812" s="1523" t="s">
        <v>5781</v>
      </c>
      <c r="C1812" s="1526" t="s">
        <v>2771</v>
      </c>
      <c r="D1812" s="1534">
        <f t="shared" si="28"/>
        <v>28.45</v>
      </c>
      <c r="E1812" s="1535"/>
      <c r="F1812" s="1534">
        <v>28.45</v>
      </c>
      <c r="G1812" s="1534">
        <v>28.45</v>
      </c>
    </row>
    <row r="1813" spans="1:7">
      <c r="A1813" s="1528">
        <v>13887</v>
      </c>
      <c r="B1813" s="1529" t="s">
        <v>5782</v>
      </c>
      <c r="C1813" s="1528" t="s">
        <v>2771</v>
      </c>
      <c r="D1813" s="1536">
        <f t="shared" si="28"/>
        <v>673.57</v>
      </c>
      <c r="E1813" s="1535"/>
      <c r="F1813" s="1536">
        <v>673.57</v>
      </c>
      <c r="G1813" s="1536">
        <v>673.57</v>
      </c>
    </row>
    <row r="1814" spans="1:7">
      <c r="A1814" s="1526">
        <v>44495</v>
      </c>
      <c r="B1814" s="1523" t="s">
        <v>18934</v>
      </c>
      <c r="C1814" s="1526" t="s">
        <v>2771</v>
      </c>
      <c r="D1814" s="1534">
        <f t="shared" si="28"/>
        <v>29.98</v>
      </c>
      <c r="E1814" s="1535"/>
      <c r="F1814" s="1534">
        <v>29.98</v>
      </c>
      <c r="G1814" s="1534">
        <v>29.98</v>
      </c>
    </row>
    <row r="1815" spans="1:7">
      <c r="A1815" s="1528">
        <v>44533</v>
      </c>
      <c r="B1815" s="1529" t="s">
        <v>18935</v>
      </c>
      <c r="C1815" s="1528" t="s">
        <v>2771</v>
      </c>
      <c r="D1815" s="1536">
        <f t="shared" si="28"/>
        <v>28.31</v>
      </c>
      <c r="E1815" s="1535"/>
      <c r="F1815" s="1536">
        <v>28.31</v>
      </c>
      <c r="G1815" s="1536">
        <v>28.31</v>
      </c>
    </row>
    <row r="1816" spans="1:7">
      <c r="A1816" s="1526">
        <v>44534</v>
      </c>
      <c r="B1816" s="1523" t="s">
        <v>18936</v>
      </c>
      <c r="C1816" s="1526" t="s">
        <v>2771</v>
      </c>
      <c r="D1816" s="1534">
        <f t="shared" si="28"/>
        <v>7.38</v>
      </c>
      <c r="E1816" s="1535"/>
      <c r="F1816" s="1534">
        <v>7.38</v>
      </c>
      <c r="G1816" s="1534">
        <v>7.38</v>
      </c>
    </row>
    <row r="1817" spans="1:7">
      <c r="A1817" s="1528">
        <v>34544</v>
      </c>
      <c r="B1817" s="1529" t="s">
        <v>5783</v>
      </c>
      <c r="C1817" s="1528" t="s">
        <v>2771</v>
      </c>
      <c r="D1817" s="1536">
        <f t="shared" si="28"/>
        <v>1532.29</v>
      </c>
      <c r="E1817" s="1535"/>
      <c r="F1817" s="1536">
        <v>1532.29</v>
      </c>
      <c r="G1817" s="1536">
        <v>1532.29</v>
      </c>
    </row>
    <row r="1818" spans="1:7">
      <c r="A1818" s="1526">
        <v>34729</v>
      </c>
      <c r="B1818" s="1523" t="s">
        <v>5784</v>
      </c>
      <c r="C1818" s="1526" t="s">
        <v>2771</v>
      </c>
      <c r="D1818" s="1534">
        <f t="shared" si="28"/>
        <v>1205.3800000000001</v>
      </c>
      <c r="E1818" s="1535"/>
      <c r="F1818" s="1534">
        <v>1205.3800000000001</v>
      </c>
      <c r="G1818" s="1534">
        <v>1205.3800000000001</v>
      </c>
    </row>
    <row r="1819" spans="1:7">
      <c r="A1819" s="1528">
        <v>34734</v>
      </c>
      <c r="B1819" s="1529" t="s">
        <v>5785</v>
      </c>
      <c r="C1819" s="1528" t="s">
        <v>2771</v>
      </c>
      <c r="D1819" s="1536">
        <f t="shared" si="28"/>
        <v>1866.32</v>
      </c>
      <c r="E1819" s="1535"/>
      <c r="F1819" s="1536">
        <v>1866.32</v>
      </c>
      <c r="G1819" s="1536">
        <v>1866.32</v>
      </c>
    </row>
    <row r="1820" spans="1:7">
      <c r="A1820" s="1526">
        <v>34738</v>
      </c>
      <c r="B1820" s="1523" t="s">
        <v>5786</v>
      </c>
      <c r="C1820" s="1526" t="s">
        <v>2771</v>
      </c>
      <c r="D1820" s="1534">
        <f t="shared" si="28"/>
        <v>4360.3</v>
      </c>
      <c r="E1820" s="1535"/>
      <c r="F1820" s="1534">
        <v>4360.3</v>
      </c>
      <c r="G1820" s="1534">
        <v>4360.3</v>
      </c>
    </row>
    <row r="1821" spans="1:7">
      <c r="A1821" s="1528">
        <v>2391</v>
      </c>
      <c r="B1821" s="1529" t="s">
        <v>5787</v>
      </c>
      <c r="C1821" s="1528" t="s">
        <v>2771</v>
      </c>
      <c r="D1821" s="1536">
        <f t="shared" si="28"/>
        <v>354.63</v>
      </c>
      <c r="E1821" s="1535"/>
      <c r="F1821" s="1536">
        <v>354.63</v>
      </c>
      <c r="G1821" s="1536">
        <v>354.63</v>
      </c>
    </row>
    <row r="1822" spans="1:7">
      <c r="A1822" s="1526">
        <v>2374</v>
      </c>
      <c r="B1822" s="1523" t="s">
        <v>5788</v>
      </c>
      <c r="C1822" s="1526" t="s">
        <v>2771</v>
      </c>
      <c r="D1822" s="1534">
        <f t="shared" si="28"/>
        <v>402.32</v>
      </c>
      <c r="E1822" s="1535"/>
      <c r="F1822" s="1534">
        <v>402.32</v>
      </c>
      <c r="G1822" s="1534">
        <v>402.32</v>
      </c>
    </row>
    <row r="1823" spans="1:7">
      <c r="A1823" s="1528">
        <v>2377</v>
      </c>
      <c r="B1823" s="1529" t="s">
        <v>5789</v>
      </c>
      <c r="C1823" s="1528" t="s">
        <v>2771</v>
      </c>
      <c r="D1823" s="1536">
        <f t="shared" si="28"/>
        <v>564.62</v>
      </c>
      <c r="E1823" s="1535"/>
      <c r="F1823" s="1536">
        <v>564.62</v>
      </c>
      <c r="G1823" s="1536">
        <v>564.62</v>
      </c>
    </row>
    <row r="1824" spans="1:7">
      <c r="A1824" s="1526">
        <v>2393</v>
      </c>
      <c r="B1824" s="1523" t="s">
        <v>5790</v>
      </c>
      <c r="C1824" s="1526" t="s">
        <v>2771</v>
      </c>
      <c r="D1824" s="1534">
        <f t="shared" si="28"/>
        <v>945.53</v>
      </c>
      <c r="E1824" s="1535"/>
      <c r="F1824" s="1534">
        <v>945.53</v>
      </c>
      <c r="G1824" s="1534">
        <v>945.53</v>
      </c>
    </row>
    <row r="1825" spans="1:7">
      <c r="A1825" s="1528">
        <v>34705</v>
      </c>
      <c r="B1825" s="1529" t="s">
        <v>5791</v>
      </c>
      <c r="C1825" s="1528" t="s">
        <v>2771</v>
      </c>
      <c r="D1825" s="1536">
        <f t="shared" si="28"/>
        <v>827</v>
      </c>
      <c r="E1825" s="1535"/>
      <c r="F1825" s="1536">
        <v>827</v>
      </c>
      <c r="G1825" s="1536">
        <v>827</v>
      </c>
    </row>
    <row r="1826" spans="1:7">
      <c r="A1826" s="1526">
        <v>34707</v>
      </c>
      <c r="B1826" s="1523" t="s">
        <v>5792</v>
      </c>
      <c r="C1826" s="1526" t="s">
        <v>2771</v>
      </c>
      <c r="D1826" s="1534">
        <f t="shared" si="28"/>
        <v>1532.45</v>
      </c>
      <c r="E1826" s="1535"/>
      <c r="F1826" s="1534">
        <v>1532.45</v>
      </c>
      <c r="G1826" s="1534">
        <v>1532.45</v>
      </c>
    </row>
    <row r="1827" spans="1:7">
      <c r="A1827" s="1528">
        <v>2378</v>
      </c>
      <c r="B1827" s="1529" t="s">
        <v>5793</v>
      </c>
      <c r="C1827" s="1528" t="s">
        <v>2771</v>
      </c>
      <c r="D1827" s="1536">
        <f t="shared" si="28"/>
        <v>1298.81</v>
      </c>
      <c r="E1827" s="1535"/>
      <c r="F1827" s="1536">
        <v>1298.81</v>
      </c>
      <c r="G1827" s="1536">
        <v>1298.81</v>
      </c>
    </row>
    <row r="1828" spans="1:7">
      <c r="A1828" s="1526">
        <v>2379</v>
      </c>
      <c r="B1828" s="1523" t="s">
        <v>5794</v>
      </c>
      <c r="C1828" s="1526" t="s">
        <v>2771</v>
      </c>
      <c r="D1828" s="1534">
        <f t="shared" si="28"/>
        <v>1298.81</v>
      </c>
      <c r="E1828" s="1535"/>
      <c r="F1828" s="1534">
        <v>1298.81</v>
      </c>
      <c r="G1828" s="1534">
        <v>1298.81</v>
      </c>
    </row>
    <row r="1829" spans="1:7">
      <c r="A1829" s="1528">
        <v>2376</v>
      </c>
      <c r="B1829" s="1529" t="s">
        <v>5795</v>
      </c>
      <c r="C1829" s="1528" t="s">
        <v>2771</v>
      </c>
      <c r="D1829" s="1536">
        <f t="shared" si="28"/>
        <v>2139.13</v>
      </c>
      <c r="E1829" s="1535"/>
      <c r="F1829" s="1536">
        <v>2139.13</v>
      </c>
      <c r="G1829" s="1536">
        <v>2139.13</v>
      </c>
    </row>
    <row r="1830" spans="1:7">
      <c r="A1830" s="1526">
        <v>2394</v>
      </c>
      <c r="B1830" s="1523" t="s">
        <v>5796</v>
      </c>
      <c r="C1830" s="1526" t="s">
        <v>2771</v>
      </c>
      <c r="D1830" s="1534">
        <f t="shared" si="28"/>
        <v>4573.08</v>
      </c>
      <c r="E1830" s="1535"/>
      <c r="F1830" s="1534">
        <v>4573.08</v>
      </c>
      <c r="G1830" s="1534">
        <v>4573.08</v>
      </c>
    </row>
    <row r="1831" spans="1:7">
      <c r="A1831" s="1528">
        <v>34686</v>
      </c>
      <c r="B1831" s="1529" t="s">
        <v>5797</v>
      </c>
      <c r="C1831" s="1528" t="s">
        <v>2771</v>
      </c>
      <c r="D1831" s="1536">
        <f t="shared" si="28"/>
        <v>13.73</v>
      </c>
      <c r="E1831" s="1535"/>
      <c r="F1831" s="1536">
        <v>13.73</v>
      </c>
      <c r="G1831" s="1536">
        <v>13.73</v>
      </c>
    </row>
    <row r="1832" spans="1:7">
      <c r="A1832" s="1526">
        <v>34616</v>
      </c>
      <c r="B1832" s="1523" t="s">
        <v>5798</v>
      </c>
      <c r="C1832" s="1526" t="s">
        <v>2771</v>
      </c>
      <c r="D1832" s="1534">
        <f t="shared" si="28"/>
        <v>53.06</v>
      </c>
      <c r="E1832" s="1535"/>
      <c r="F1832" s="1534">
        <v>53.06</v>
      </c>
      <c r="G1832" s="1534">
        <v>53.06</v>
      </c>
    </row>
    <row r="1833" spans="1:7">
      <c r="A1833" s="1528">
        <v>34623</v>
      </c>
      <c r="B1833" s="1529" t="s">
        <v>5799</v>
      </c>
      <c r="C1833" s="1528" t="s">
        <v>2771</v>
      </c>
      <c r="D1833" s="1536">
        <f t="shared" si="28"/>
        <v>52.25</v>
      </c>
      <c r="E1833" s="1535"/>
      <c r="F1833" s="1536">
        <v>52.25</v>
      </c>
      <c r="G1833" s="1536">
        <v>52.25</v>
      </c>
    </row>
    <row r="1834" spans="1:7">
      <c r="A1834" s="1526">
        <v>34628</v>
      </c>
      <c r="B1834" s="1523" t="s">
        <v>5800</v>
      </c>
      <c r="C1834" s="1526" t="s">
        <v>2771</v>
      </c>
      <c r="D1834" s="1534">
        <f t="shared" si="28"/>
        <v>74.84</v>
      </c>
      <c r="E1834" s="1535"/>
      <c r="F1834" s="1534">
        <v>74.84</v>
      </c>
      <c r="G1834" s="1534">
        <v>74.84</v>
      </c>
    </row>
    <row r="1835" spans="1:7">
      <c r="A1835" s="1528">
        <v>34653</v>
      </c>
      <c r="B1835" s="1529" t="s">
        <v>5801</v>
      </c>
      <c r="C1835" s="1528" t="s">
        <v>2771</v>
      </c>
      <c r="D1835" s="1536">
        <f t="shared" si="28"/>
        <v>9.25</v>
      </c>
      <c r="E1835" s="1535"/>
      <c r="F1835" s="1536">
        <v>9.25</v>
      </c>
      <c r="G1835" s="1536">
        <v>9.25</v>
      </c>
    </row>
    <row r="1836" spans="1:7">
      <c r="A1836" s="1526">
        <v>34688</v>
      </c>
      <c r="B1836" s="1523" t="s">
        <v>5802</v>
      </c>
      <c r="C1836" s="1526" t="s">
        <v>2771</v>
      </c>
      <c r="D1836" s="1534">
        <f t="shared" si="28"/>
        <v>16.77</v>
      </c>
      <c r="E1836" s="1535"/>
      <c r="F1836" s="1534">
        <v>16.77</v>
      </c>
      <c r="G1836" s="1534">
        <v>16.77</v>
      </c>
    </row>
    <row r="1837" spans="1:7">
      <c r="A1837" s="1528">
        <v>34709</v>
      </c>
      <c r="B1837" s="1529" t="s">
        <v>5803</v>
      </c>
      <c r="C1837" s="1528" t="s">
        <v>2771</v>
      </c>
      <c r="D1837" s="1536">
        <f t="shared" si="28"/>
        <v>65.010000000000005</v>
      </c>
      <c r="E1837" s="1535"/>
      <c r="F1837" s="1536">
        <v>65.010000000000005</v>
      </c>
      <c r="G1837" s="1536">
        <v>65.010000000000005</v>
      </c>
    </row>
    <row r="1838" spans="1:7">
      <c r="A1838" s="1526">
        <v>34714</v>
      </c>
      <c r="B1838" s="1523" t="s">
        <v>5804</v>
      </c>
      <c r="C1838" s="1526" t="s">
        <v>2771</v>
      </c>
      <c r="D1838" s="1534">
        <f t="shared" si="28"/>
        <v>77.650000000000006</v>
      </c>
      <c r="E1838" s="1535"/>
      <c r="F1838" s="1534">
        <v>77.650000000000006</v>
      </c>
      <c r="G1838" s="1534">
        <v>77.650000000000006</v>
      </c>
    </row>
    <row r="1839" spans="1:7">
      <c r="A1839" s="1528">
        <v>2388</v>
      </c>
      <c r="B1839" s="1529" t="s">
        <v>5805</v>
      </c>
      <c r="C1839" s="1528" t="s">
        <v>2771</v>
      </c>
      <c r="D1839" s="1536">
        <f t="shared" si="28"/>
        <v>64.53</v>
      </c>
      <c r="E1839" s="1535"/>
      <c r="F1839" s="1536">
        <v>64.53</v>
      </c>
      <c r="G1839" s="1536">
        <v>64.53</v>
      </c>
    </row>
    <row r="1840" spans="1:7">
      <c r="A1840" s="1526">
        <v>34606</v>
      </c>
      <c r="B1840" s="1523" t="s">
        <v>5806</v>
      </c>
      <c r="C1840" s="1526" t="s">
        <v>2771</v>
      </c>
      <c r="D1840" s="1534">
        <f t="shared" si="28"/>
        <v>98.98</v>
      </c>
      <c r="E1840" s="1535"/>
      <c r="F1840" s="1534">
        <v>98.98</v>
      </c>
      <c r="G1840" s="1534">
        <v>98.98</v>
      </c>
    </row>
    <row r="1841" spans="1:7">
      <c r="A1841" s="1528">
        <v>34689</v>
      </c>
      <c r="B1841" s="1529" t="s">
        <v>5807</v>
      </c>
      <c r="C1841" s="1528" t="s">
        <v>2771</v>
      </c>
      <c r="D1841" s="1536">
        <f t="shared" si="28"/>
        <v>31.51</v>
      </c>
      <c r="E1841" s="1535"/>
      <c r="F1841" s="1536">
        <v>31.51</v>
      </c>
      <c r="G1841" s="1536">
        <v>31.51</v>
      </c>
    </row>
    <row r="1842" spans="1:7">
      <c r="A1842" s="1526">
        <v>2370</v>
      </c>
      <c r="B1842" s="1523" t="s">
        <v>5808</v>
      </c>
      <c r="C1842" s="1526" t="s">
        <v>2771</v>
      </c>
      <c r="D1842" s="1534">
        <f t="shared" si="28"/>
        <v>11.99</v>
      </c>
      <c r="E1842" s="1535"/>
      <c r="F1842" s="1534">
        <v>11.99</v>
      </c>
      <c r="G1842" s="1534">
        <v>11.99</v>
      </c>
    </row>
    <row r="1843" spans="1:7">
      <c r="A1843" s="1528">
        <v>2386</v>
      </c>
      <c r="B1843" s="1529" t="s">
        <v>5809</v>
      </c>
      <c r="C1843" s="1528" t="s">
        <v>2771</v>
      </c>
      <c r="D1843" s="1536">
        <f t="shared" si="28"/>
        <v>20.11</v>
      </c>
      <c r="E1843" s="1535"/>
      <c r="F1843" s="1536">
        <v>20.11</v>
      </c>
      <c r="G1843" s="1536">
        <v>20.11</v>
      </c>
    </row>
    <row r="1844" spans="1:7">
      <c r="A1844" s="1526">
        <v>2392</v>
      </c>
      <c r="B1844" s="1523" t="s">
        <v>5810</v>
      </c>
      <c r="C1844" s="1526" t="s">
        <v>2771</v>
      </c>
      <c r="D1844" s="1534">
        <f t="shared" si="28"/>
        <v>80.48</v>
      </c>
      <c r="E1844" s="1535"/>
      <c r="F1844" s="1534">
        <v>80.48</v>
      </c>
      <c r="G1844" s="1534">
        <v>80.48</v>
      </c>
    </row>
    <row r="1845" spans="1:7">
      <c r="A1845" s="1528">
        <v>2373</v>
      </c>
      <c r="B1845" s="1529" t="s">
        <v>5811</v>
      </c>
      <c r="C1845" s="1528" t="s">
        <v>2771</v>
      </c>
      <c r="D1845" s="1536">
        <f t="shared" si="28"/>
        <v>113.4</v>
      </c>
      <c r="E1845" s="1535"/>
      <c r="F1845" s="1536">
        <v>113.4</v>
      </c>
      <c r="G1845" s="1536">
        <v>113.4</v>
      </c>
    </row>
    <row r="1846" spans="1:7">
      <c r="A1846" s="1526">
        <v>39465</v>
      </c>
      <c r="B1846" s="1523" t="s">
        <v>5812</v>
      </c>
      <c r="C1846" s="1526" t="s">
        <v>2771</v>
      </c>
      <c r="D1846" s="1534">
        <f t="shared" si="28"/>
        <v>69.27</v>
      </c>
      <c r="E1846" s="1535"/>
      <c r="F1846" s="1534">
        <v>69.27</v>
      </c>
      <c r="G1846" s="1534">
        <v>69.27</v>
      </c>
    </row>
    <row r="1847" spans="1:7">
      <c r="A1847" s="1528">
        <v>39466</v>
      </c>
      <c r="B1847" s="1529" t="s">
        <v>5813</v>
      </c>
      <c r="C1847" s="1528" t="s">
        <v>2771</v>
      </c>
      <c r="D1847" s="1536">
        <f t="shared" si="28"/>
        <v>77.930000000000007</v>
      </c>
      <c r="E1847" s="1535"/>
      <c r="F1847" s="1536">
        <v>77.930000000000007</v>
      </c>
      <c r="G1847" s="1536">
        <v>77.930000000000007</v>
      </c>
    </row>
    <row r="1848" spans="1:7">
      <c r="A1848" s="1526">
        <v>39467</v>
      </c>
      <c r="B1848" s="1523" t="s">
        <v>5814</v>
      </c>
      <c r="C1848" s="1526" t="s">
        <v>2771</v>
      </c>
      <c r="D1848" s="1534">
        <f t="shared" si="28"/>
        <v>99.69</v>
      </c>
      <c r="E1848" s="1535"/>
      <c r="F1848" s="1534">
        <v>99.69</v>
      </c>
      <c r="G1848" s="1534">
        <v>99.69</v>
      </c>
    </row>
    <row r="1849" spans="1:7">
      <c r="A1849" s="1528">
        <v>39468</v>
      </c>
      <c r="B1849" s="1529" t="s">
        <v>5815</v>
      </c>
      <c r="C1849" s="1528" t="s">
        <v>2771</v>
      </c>
      <c r="D1849" s="1536">
        <f t="shared" si="28"/>
        <v>177.19</v>
      </c>
      <c r="E1849" s="1535"/>
      <c r="F1849" s="1536">
        <v>177.19</v>
      </c>
      <c r="G1849" s="1536">
        <v>177.19</v>
      </c>
    </row>
    <row r="1850" spans="1:7">
      <c r="A1850" s="1526">
        <v>39469</v>
      </c>
      <c r="B1850" s="1523" t="s">
        <v>5816</v>
      </c>
      <c r="C1850" s="1526" t="s">
        <v>2771</v>
      </c>
      <c r="D1850" s="1534">
        <f t="shared" si="28"/>
        <v>72.17</v>
      </c>
      <c r="E1850" s="1535"/>
      <c r="F1850" s="1534">
        <v>72.17</v>
      </c>
      <c r="G1850" s="1534">
        <v>72.17</v>
      </c>
    </row>
    <row r="1851" spans="1:7">
      <c r="A1851" s="1528">
        <v>39470</v>
      </c>
      <c r="B1851" s="1529" t="s">
        <v>5817</v>
      </c>
      <c r="C1851" s="1528" t="s">
        <v>2771</v>
      </c>
      <c r="D1851" s="1536">
        <f t="shared" si="28"/>
        <v>88.68</v>
      </c>
      <c r="E1851" s="1535"/>
      <c r="F1851" s="1536">
        <v>88.68</v>
      </c>
      <c r="G1851" s="1536">
        <v>88.68</v>
      </c>
    </row>
    <row r="1852" spans="1:7">
      <c r="A1852" s="1526">
        <v>39471</v>
      </c>
      <c r="B1852" s="1523" t="s">
        <v>5818</v>
      </c>
      <c r="C1852" s="1526" t="s">
        <v>2771</v>
      </c>
      <c r="D1852" s="1534">
        <f t="shared" si="28"/>
        <v>106.57</v>
      </c>
      <c r="E1852" s="1535"/>
      <c r="F1852" s="1534">
        <v>106.57</v>
      </c>
      <c r="G1852" s="1534">
        <v>106.57</v>
      </c>
    </row>
    <row r="1853" spans="1:7">
      <c r="A1853" s="1528">
        <v>39472</v>
      </c>
      <c r="B1853" s="1529" t="s">
        <v>5819</v>
      </c>
      <c r="C1853" s="1528" t="s">
        <v>2771</v>
      </c>
      <c r="D1853" s="1536">
        <f t="shared" si="28"/>
        <v>185.17</v>
      </c>
      <c r="E1853" s="1535"/>
      <c r="F1853" s="1536">
        <v>185.17</v>
      </c>
      <c r="G1853" s="1536">
        <v>185.17</v>
      </c>
    </row>
    <row r="1854" spans="1:7">
      <c r="A1854" s="1526">
        <v>39473</v>
      </c>
      <c r="B1854" s="1523" t="s">
        <v>5820</v>
      </c>
      <c r="C1854" s="1526" t="s">
        <v>2771</v>
      </c>
      <c r="D1854" s="1534">
        <f t="shared" si="28"/>
        <v>119.62</v>
      </c>
      <c r="E1854" s="1535"/>
      <c r="F1854" s="1534">
        <v>119.62</v>
      </c>
      <c r="G1854" s="1534">
        <v>119.62</v>
      </c>
    </row>
    <row r="1855" spans="1:7">
      <c r="A1855" s="1528">
        <v>39474</v>
      </c>
      <c r="B1855" s="1529" t="s">
        <v>5821</v>
      </c>
      <c r="C1855" s="1528" t="s">
        <v>2771</v>
      </c>
      <c r="D1855" s="1536">
        <f t="shared" si="28"/>
        <v>127.52</v>
      </c>
      <c r="E1855" s="1535"/>
      <c r="F1855" s="1536">
        <v>127.52</v>
      </c>
      <c r="G1855" s="1536">
        <v>127.52</v>
      </c>
    </row>
    <row r="1856" spans="1:7">
      <c r="A1856" s="1526">
        <v>39475</v>
      </c>
      <c r="B1856" s="1523" t="s">
        <v>5822</v>
      </c>
      <c r="C1856" s="1526" t="s">
        <v>2771</v>
      </c>
      <c r="D1856" s="1534">
        <f t="shared" si="28"/>
        <v>144.69</v>
      </c>
      <c r="E1856" s="1535"/>
      <c r="F1856" s="1534">
        <v>144.69</v>
      </c>
      <c r="G1856" s="1534">
        <v>144.69</v>
      </c>
    </row>
    <row r="1857" spans="1:7">
      <c r="A1857" s="1528">
        <v>39476</v>
      </c>
      <c r="B1857" s="1529" t="s">
        <v>5823</v>
      </c>
      <c r="C1857" s="1528" t="s">
        <v>2771</v>
      </c>
      <c r="D1857" s="1536">
        <f t="shared" si="28"/>
        <v>272.37</v>
      </c>
      <c r="E1857" s="1535"/>
      <c r="F1857" s="1536">
        <v>272.37</v>
      </c>
      <c r="G1857" s="1536">
        <v>272.37</v>
      </c>
    </row>
    <row r="1858" spans="1:7">
      <c r="A1858" s="1526">
        <v>39477</v>
      </c>
      <c r="B1858" s="1523" t="s">
        <v>5824</v>
      </c>
      <c r="C1858" s="1526" t="s">
        <v>2771</v>
      </c>
      <c r="D1858" s="1534">
        <f t="shared" si="28"/>
        <v>133.44999999999999</v>
      </c>
      <c r="E1858" s="1535"/>
      <c r="F1858" s="1534">
        <v>133.44999999999999</v>
      </c>
      <c r="G1858" s="1534">
        <v>133.44999999999999</v>
      </c>
    </row>
    <row r="1859" spans="1:7">
      <c r="A1859" s="1528">
        <v>39478</v>
      </c>
      <c r="B1859" s="1529" t="s">
        <v>5825</v>
      </c>
      <c r="C1859" s="1528" t="s">
        <v>2771</v>
      </c>
      <c r="D1859" s="1536">
        <f t="shared" ref="D1859:D1922" si="29">IF($I$2=$G$1,G1859,F1859)</f>
        <v>137.58000000000001</v>
      </c>
      <c r="E1859" s="1535"/>
      <c r="F1859" s="1536">
        <v>137.58000000000001</v>
      </c>
      <c r="G1859" s="1536">
        <v>137.58000000000001</v>
      </c>
    </row>
    <row r="1860" spans="1:7">
      <c r="A1860" s="1526">
        <v>39479</v>
      </c>
      <c r="B1860" s="1523" t="s">
        <v>5826</v>
      </c>
      <c r="C1860" s="1526" t="s">
        <v>2771</v>
      </c>
      <c r="D1860" s="1534">
        <f t="shared" si="29"/>
        <v>162.1</v>
      </c>
      <c r="E1860" s="1535"/>
      <c r="F1860" s="1534">
        <v>162.1</v>
      </c>
      <c r="G1860" s="1534">
        <v>162.1</v>
      </c>
    </row>
    <row r="1861" spans="1:7">
      <c r="A1861" s="1528">
        <v>39480</v>
      </c>
      <c r="B1861" s="1529" t="s">
        <v>5827</v>
      </c>
      <c r="C1861" s="1528" t="s">
        <v>2771</v>
      </c>
      <c r="D1861" s="1536">
        <f t="shared" si="29"/>
        <v>334.49</v>
      </c>
      <c r="E1861" s="1535"/>
      <c r="F1861" s="1536">
        <v>334.49</v>
      </c>
      <c r="G1861" s="1536">
        <v>334.49</v>
      </c>
    </row>
    <row r="1862" spans="1:7">
      <c r="A1862" s="1526">
        <v>39459</v>
      </c>
      <c r="B1862" s="1523" t="s">
        <v>5828</v>
      </c>
      <c r="C1862" s="1526" t="s">
        <v>2771</v>
      </c>
      <c r="D1862" s="1534">
        <f t="shared" si="29"/>
        <v>283.89999999999998</v>
      </c>
      <c r="E1862" s="1535"/>
      <c r="F1862" s="1534">
        <v>283.89999999999998</v>
      </c>
      <c r="G1862" s="1534">
        <v>283.89999999999998</v>
      </c>
    </row>
    <row r="1863" spans="1:7">
      <c r="A1863" s="1528">
        <v>39445</v>
      </c>
      <c r="B1863" s="1529" t="s">
        <v>5829</v>
      </c>
      <c r="C1863" s="1528" t="s">
        <v>2771</v>
      </c>
      <c r="D1863" s="1536">
        <f t="shared" si="29"/>
        <v>142.54</v>
      </c>
      <c r="E1863" s="1535"/>
      <c r="F1863" s="1536">
        <v>142.54</v>
      </c>
      <c r="G1863" s="1536">
        <v>142.54</v>
      </c>
    </row>
    <row r="1864" spans="1:7">
      <c r="A1864" s="1526">
        <v>39446</v>
      </c>
      <c r="B1864" s="1523" t="s">
        <v>5830</v>
      </c>
      <c r="C1864" s="1526" t="s">
        <v>2771</v>
      </c>
      <c r="D1864" s="1534">
        <f t="shared" si="29"/>
        <v>145.08000000000001</v>
      </c>
      <c r="E1864" s="1535"/>
      <c r="F1864" s="1534">
        <v>145.08000000000001</v>
      </c>
      <c r="G1864" s="1534">
        <v>145.08000000000001</v>
      </c>
    </row>
    <row r="1865" spans="1:7">
      <c r="A1865" s="1528">
        <v>39447</v>
      </c>
      <c r="B1865" s="1529" t="s">
        <v>5831</v>
      </c>
      <c r="C1865" s="1528" t="s">
        <v>2771</v>
      </c>
      <c r="D1865" s="1536">
        <f t="shared" si="29"/>
        <v>155.15</v>
      </c>
      <c r="E1865" s="1535"/>
      <c r="F1865" s="1536">
        <v>155.15</v>
      </c>
      <c r="G1865" s="1536">
        <v>155.15</v>
      </c>
    </row>
    <row r="1866" spans="1:7">
      <c r="A1866" s="1526">
        <v>39448</v>
      </c>
      <c r="B1866" s="1523" t="s">
        <v>5832</v>
      </c>
      <c r="C1866" s="1526" t="s">
        <v>2771</v>
      </c>
      <c r="D1866" s="1534">
        <f t="shared" si="29"/>
        <v>264.55</v>
      </c>
      <c r="E1866" s="1535"/>
      <c r="F1866" s="1534">
        <v>264.55</v>
      </c>
      <c r="G1866" s="1534">
        <v>264.55</v>
      </c>
    </row>
    <row r="1867" spans="1:7">
      <c r="A1867" s="1528">
        <v>39450</v>
      </c>
      <c r="B1867" s="1529" t="s">
        <v>5833</v>
      </c>
      <c r="C1867" s="1528" t="s">
        <v>2771</v>
      </c>
      <c r="D1867" s="1536">
        <f t="shared" si="29"/>
        <v>161.41</v>
      </c>
      <c r="E1867" s="1535"/>
      <c r="F1867" s="1536">
        <v>161.41</v>
      </c>
      <c r="G1867" s="1536">
        <v>161.41</v>
      </c>
    </row>
    <row r="1868" spans="1:7">
      <c r="A1868" s="1526">
        <v>39451</v>
      </c>
      <c r="B1868" s="1523" t="s">
        <v>5834</v>
      </c>
      <c r="C1868" s="1526" t="s">
        <v>2771</v>
      </c>
      <c r="D1868" s="1534">
        <f t="shared" si="29"/>
        <v>176.05</v>
      </c>
      <c r="E1868" s="1535"/>
      <c r="F1868" s="1534">
        <v>176.05</v>
      </c>
      <c r="G1868" s="1534">
        <v>176.05</v>
      </c>
    </row>
    <row r="1869" spans="1:7">
      <c r="A1869" s="1528">
        <v>39452</v>
      </c>
      <c r="B1869" s="1529" t="s">
        <v>5835</v>
      </c>
      <c r="C1869" s="1528" t="s">
        <v>2771</v>
      </c>
      <c r="D1869" s="1536">
        <f t="shared" si="29"/>
        <v>177.1</v>
      </c>
      <c r="E1869" s="1535"/>
      <c r="F1869" s="1536">
        <v>177.1</v>
      </c>
      <c r="G1869" s="1536">
        <v>177.1</v>
      </c>
    </row>
    <row r="1870" spans="1:7">
      <c r="A1870" s="1526">
        <v>39523</v>
      </c>
      <c r="B1870" s="1523" t="s">
        <v>5836</v>
      </c>
      <c r="C1870" s="1526" t="s">
        <v>2771</v>
      </c>
      <c r="D1870" s="1534">
        <f t="shared" si="29"/>
        <v>296.37</v>
      </c>
      <c r="E1870" s="1535"/>
      <c r="F1870" s="1534">
        <v>296.37</v>
      </c>
      <c r="G1870" s="1534">
        <v>296.37</v>
      </c>
    </row>
    <row r="1871" spans="1:7">
      <c r="A1871" s="1528">
        <v>39449</v>
      </c>
      <c r="B1871" s="1529" t="s">
        <v>5837</v>
      </c>
      <c r="C1871" s="1528" t="s">
        <v>2771</v>
      </c>
      <c r="D1871" s="1536">
        <f t="shared" si="29"/>
        <v>328.21</v>
      </c>
      <c r="E1871" s="1535"/>
      <c r="F1871" s="1536">
        <v>328.21</v>
      </c>
      <c r="G1871" s="1536">
        <v>328.21</v>
      </c>
    </row>
    <row r="1872" spans="1:7">
      <c r="A1872" s="1526">
        <v>39455</v>
      </c>
      <c r="B1872" s="1523" t="s">
        <v>5838</v>
      </c>
      <c r="C1872" s="1526" t="s">
        <v>2771</v>
      </c>
      <c r="D1872" s="1534">
        <f t="shared" si="29"/>
        <v>162.41</v>
      </c>
      <c r="E1872" s="1535"/>
      <c r="F1872" s="1534">
        <v>162.41</v>
      </c>
      <c r="G1872" s="1534">
        <v>162.41</v>
      </c>
    </row>
    <row r="1873" spans="1:7">
      <c r="A1873" s="1528">
        <v>39456</v>
      </c>
      <c r="B1873" s="1529" t="s">
        <v>5839</v>
      </c>
      <c r="C1873" s="1528" t="s">
        <v>2771</v>
      </c>
      <c r="D1873" s="1536">
        <f t="shared" si="29"/>
        <v>162.53</v>
      </c>
      <c r="E1873" s="1535"/>
      <c r="F1873" s="1536">
        <v>162.53</v>
      </c>
      <c r="G1873" s="1536">
        <v>162.53</v>
      </c>
    </row>
    <row r="1874" spans="1:7">
      <c r="A1874" s="1526">
        <v>39457</v>
      </c>
      <c r="B1874" s="1523" t="s">
        <v>5840</v>
      </c>
      <c r="C1874" s="1526" t="s">
        <v>2771</v>
      </c>
      <c r="D1874" s="1534">
        <f t="shared" si="29"/>
        <v>177.18</v>
      </c>
      <c r="E1874" s="1535"/>
      <c r="F1874" s="1534">
        <v>177.18</v>
      </c>
      <c r="G1874" s="1534">
        <v>177.18</v>
      </c>
    </row>
    <row r="1875" spans="1:7">
      <c r="A1875" s="1528">
        <v>39458</v>
      </c>
      <c r="B1875" s="1529" t="s">
        <v>5841</v>
      </c>
      <c r="C1875" s="1528" t="s">
        <v>2771</v>
      </c>
      <c r="D1875" s="1536">
        <f t="shared" si="29"/>
        <v>330.63</v>
      </c>
      <c r="E1875" s="1535"/>
      <c r="F1875" s="1536">
        <v>330.63</v>
      </c>
      <c r="G1875" s="1536">
        <v>330.63</v>
      </c>
    </row>
    <row r="1876" spans="1:7">
      <c r="A1876" s="1526">
        <v>39464</v>
      </c>
      <c r="B1876" s="1523" t="s">
        <v>5842</v>
      </c>
      <c r="C1876" s="1526" t="s">
        <v>2771</v>
      </c>
      <c r="D1876" s="1534">
        <f t="shared" si="29"/>
        <v>531.67999999999995</v>
      </c>
      <c r="E1876" s="1535"/>
      <c r="F1876" s="1534">
        <v>531.67999999999995</v>
      </c>
      <c r="G1876" s="1534">
        <v>531.67999999999995</v>
      </c>
    </row>
    <row r="1877" spans="1:7">
      <c r="A1877" s="1528">
        <v>39460</v>
      </c>
      <c r="B1877" s="1529" t="s">
        <v>5843</v>
      </c>
      <c r="C1877" s="1528" t="s">
        <v>2771</v>
      </c>
      <c r="D1877" s="1536">
        <f t="shared" si="29"/>
        <v>201.65</v>
      </c>
      <c r="E1877" s="1535"/>
      <c r="F1877" s="1536">
        <v>201.65</v>
      </c>
      <c r="G1877" s="1536">
        <v>201.65</v>
      </c>
    </row>
    <row r="1878" spans="1:7">
      <c r="A1878" s="1526">
        <v>39461</v>
      </c>
      <c r="B1878" s="1523" t="s">
        <v>5844</v>
      </c>
      <c r="C1878" s="1526" t="s">
        <v>2771</v>
      </c>
      <c r="D1878" s="1534">
        <f t="shared" si="29"/>
        <v>236.29</v>
      </c>
      <c r="E1878" s="1535"/>
      <c r="F1878" s="1534">
        <v>236.29</v>
      </c>
      <c r="G1878" s="1534">
        <v>236.29</v>
      </c>
    </row>
    <row r="1879" spans="1:7">
      <c r="A1879" s="1528">
        <v>39462</v>
      </c>
      <c r="B1879" s="1529" t="s">
        <v>5845</v>
      </c>
      <c r="C1879" s="1528" t="s">
        <v>2771</v>
      </c>
      <c r="D1879" s="1536">
        <f t="shared" si="29"/>
        <v>227.73</v>
      </c>
      <c r="E1879" s="1535"/>
      <c r="F1879" s="1536">
        <v>227.73</v>
      </c>
      <c r="G1879" s="1536">
        <v>227.73</v>
      </c>
    </row>
    <row r="1880" spans="1:7">
      <c r="A1880" s="1526">
        <v>39463</v>
      </c>
      <c r="B1880" s="1523" t="s">
        <v>5846</v>
      </c>
      <c r="C1880" s="1526" t="s">
        <v>2771</v>
      </c>
      <c r="D1880" s="1534">
        <f t="shared" si="29"/>
        <v>527.55999999999995</v>
      </c>
      <c r="E1880" s="1535"/>
      <c r="F1880" s="1534">
        <v>527.55999999999995</v>
      </c>
      <c r="G1880" s="1534">
        <v>527.55999999999995</v>
      </c>
    </row>
    <row r="1881" spans="1:7">
      <c r="A1881" s="1528">
        <v>26039</v>
      </c>
      <c r="B1881" s="1529" t="s">
        <v>5847</v>
      </c>
      <c r="C1881" s="1528" t="s">
        <v>2771</v>
      </c>
      <c r="D1881" s="1536">
        <f t="shared" si="29"/>
        <v>366962.58</v>
      </c>
      <c r="E1881" s="1535"/>
      <c r="F1881" s="1536">
        <v>366962.58</v>
      </c>
      <c r="G1881" s="1536">
        <v>366962.58</v>
      </c>
    </row>
    <row r="1882" spans="1:7">
      <c r="A1882" s="1526">
        <v>2401</v>
      </c>
      <c r="B1882" s="1523" t="s">
        <v>5848</v>
      </c>
      <c r="C1882" s="1526" t="s">
        <v>2771</v>
      </c>
      <c r="D1882" s="1534">
        <f t="shared" si="29"/>
        <v>84405.46</v>
      </c>
      <c r="E1882" s="1535"/>
      <c r="F1882" s="1534">
        <v>84405.46</v>
      </c>
      <c r="G1882" s="1534">
        <v>84405.46</v>
      </c>
    </row>
    <row r="1883" spans="1:7">
      <c r="A1883" s="1528">
        <v>38870</v>
      </c>
      <c r="B1883" s="1529" t="s">
        <v>5849</v>
      </c>
      <c r="C1883" s="1528" t="s">
        <v>2771</v>
      </c>
      <c r="D1883" s="1536">
        <f t="shared" si="29"/>
        <v>52.22</v>
      </c>
      <c r="E1883" s="1535"/>
      <c r="F1883" s="1536">
        <v>52.22</v>
      </c>
      <c r="G1883" s="1536">
        <v>52.22</v>
      </c>
    </row>
    <row r="1884" spans="1:7">
      <c r="A1884" s="1526">
        <v>38869</v>
      </c>
      <c r="B1884" s="1523" t="s">
        <v>5850</v>
      </c>
      <c r="C1884" s="1526" t="s">
        <v>2771</v>
      </c>
      <c r="D1884" s="1534">
        <f t="shared" si="29"/>
        <v>46.07</v>
      </c>
      <c r="E1884" s="1535"/>
      <c r="F1884" s="1534">
        <v>46.07</v>
      </c>
      <c r="G1884" s="1534">
        <v>46.07</v>
      </c>
    </row>
    <row r="1885" spans="1:7">
      <c r="A1885" s="1528">
        <v>38872</v>
      </c>
      <c r="B1885" s="1529" t="s">
        <v>5851</v>
      </c>
      <c r="C1885" s="1528" t="s">
        <v>2771</v>
      </c>
      <c r="D1885" s="1536">
        <f t="shared" si="29"/>
        <v>71.33</v>
      </c>
      <c r="E1885" s="1535"/>
      <c r="F1885" s="1536">
        <v>71.33</v>
      </c>
      <c r="G1885" s="1536">
        <v>71.33</v>
      </c>
    </row>
    <row r="1886" spans="1:7">
      <c r="A1886" s="1526">
        <v>38871</v>
      </c>
      <c r="B1886" s="1523" t="s">
        <v>5852</v>
      </c>
      <c r="C1886" s="1526" t="s">
        <v>2771</v>
      </c>
      <c r="D1886" s="1534">
        <f t="shared" si="29"/>
        <v>57.38</v>
      </c>
      <c r="E1886" s="1535"/>
      <c r="F1886" s="1534">
        <v>57.38</v>
      </c>
      <c r="G1886" s="1534">
        <v>57.38</v>
      </c>
    </row>
    <row r="1887" spans="1:7">
      <c r="A1887" s="1528">
        <v>39283</v>
      </c>
      <c r="B1887" s="1529" t="s">
        <v>5853</v>
      </c>
      <c r="C1887" s="1528" t="s">
        <v>2771</v>
      </c>
      <c r="D1887" s="1536">
        <f t="shared" si="29"/>
        <v>178.73</v>
      </c>
      <c r="E1887" s="1535"/>
      <c r="F1887" s="1536">
        <v>178.73</v>
      </c>
      <c r="G1887" s="1536">
        <v>178.73</v>
      </c>
    </row>
    <row r="1888" spans="1:7">
      <c r="A1888" s="1526">
        <v>39284</v>
      </c>
      <c r="B1888" s="1523" t="s">
        <v>5854</v>
      </c>
      <c r="C1888" s="1526" t="s">
        <v>2771</v>
      </c>
      <c r="D1888" s="1534">
        <f t="shared" si="29"/>
        <v>193.68</v>
      </c>
      <c r="E1888" s="1535"/>
      <c r="F1888" s="1534">
        <v>193.68</v>
      </c>
      <c r="G1888" s="1534">
        <v>193.68</v>
      </c>
    </row>
    <row r="1889" spans="1:7">
      <c r="A1889" s="1528">
        <v>39285</v>
      </c>
      <c r="B1889" s="1529" t="s">
        <v>5855</v>
      </c>
      <c r="C1889" s="1528" t="s">
        <v>2771</v>
      </c>
      <c r="D1889" s="1536">
        <f t="shared" si="29"/>
        <v>196.48</v>
      </c>
      <c r="E1889" s="1535"/>
      <c r="F1889" s="1536">
        <v>196.48</v>
      </c>
      <c r="G1889" s="1536">
        <v>196.48</v>
      </c>
    </row>
    <row r="1890" spans="1:7">
      <c r="A1890" s="1526">
        <v>39286</v>
      </c>
      <c r="B1890" s="1523" t="s">
        <v>5856</v>
      </c>
      <c r="C1890" s="1526" t="s">
        <v>2771</v>
      </c>
      <c r="D1890" s="1534">
        <f t="shared" si="29"/>
        <v>192.2</v>
      </c>
      <c r="E1890" s="1535"/>
      <c r="F1890" s="1534">
        <v>192.2</v>
      </c>
      <c r="G1890" s="1534">
        <v>192.2</v>
      </c>
    </row>
    <row r="1891" spans="1:7">
      <c r="A1891" s="1528">
        <v>39287</v>
      </c>
      <c r="B1891" s="1529" t="s">
        <v>5857</v>
      </c>
      <c r="C1891" s="1528" t="s">
        <v>2771</v>
      </c>
      <c r="D1891" s="1536">
        <f t="shared" si="29"/>
        <v>225.68</v>
      </c>
      <c r="E1891" s="1535"/>
      <c r="F1891" s="1536">
        <v>225.68</v>
      </c>
      <c r="G1891" s="1536">
        <v>225.68</v>
      </c>
    </row>
    <row r="1892" spans="1:7">
      <c r="A1892" s="1526">
        <v>39288</v>
      </c>
      <c r="B1892" s="1523" t="s">
        <v>5858</v>
      </c>
      <c r="C1892" s="1526" t="s">
        <v>2771</v>
      </c>
      <c r="D1892" s="1534">
        <f t="shared" si="29"/>
        <v>240.84</v>
      </c>
      <c r="E1892" s="1535"/>
      <c r="F1892" s="1534">
        <v>240.84</v>
      </c>
      <c r="G1892" s="1534">
        <v>240.84</v>
      </c>
    </row>
    <row r="1893" spans="1:7" ht="30">
      <c r="A1893" s="1528">
        <v>44476</v>
      </c>
      <c r="B1893" s="1529" t="s">
        <v>18937</v>
      </c>
      <c r="C1893" s="1528" t="s">
        <v>2773</v>
      </c>
      <c r="D1893" s="1536">
        <f t="shared" si="29"/>
        <v>644.08000000000004</v>
      </c>
      <c r="E1893" s="1535"/>
      <c r="F1893" s="1536">
        <v>644.08000000000004</v>
      </c>
      <c r="G1893" s="1536">
        <v>644.08000000000004</v>
      </c>
    </row>
    <row r="1894" spans="1:7">
      <c r="A1894" s="1526">
        <v>10629</v>
      </c>
      <c r="B1894" s="1523" t="s">
        <v>5859</v>
      </c>
      <c r="C1894" s="1526" t="s">
        <v>2773</v>
      </c>
      <c r="D1894" s="1534">
        <f t="shared" si="29"/>
        <v>613.53</v>
      </c>
      <c r="E1894" s="1535"/>
      <c r="F1894" s="1534">
        <v>613.53</v>
      </c>
      <c r="G1894" s="1534">
        <v>613.53</v>
      </c>
    </row>
    <row r="1895" spans="1:7">
      <c r="A1895" s="1528">
        <v>10698</v>
      </c>
      <c r="B1895" s="1529" t="s">
        <v>5860</v>
      </c>
      <c r="C1895" s="1528" t="s">
        <v>2773</v>
      </c>
      <c r="D1895" s="1536">
        <f t="shared" si="29"/>
        <v>151.13</v>
      </c>
      <c r="E1895" s="1535"/>
      <c r="F1895" s="1536">
        <v>151.13</v>
      </c>
      <c r="G1895" s="1536">
        <v>151.13</v>
      </c>
    </row>
    <row r="1896" spans="1:7" ht="30">
      <c r="A1896" s="1526">
        <v>40521</v>
      </c>
      <c r="B1896" s="1523" t="s">
        <v>5861</v>
      </c>
      <c r="C1896" s="1526" t="s">
        <v>2771</v>
      </c>
      <c r="D1896" s="1534">
        <f t="shared" si="29"/>
        <v>140018.82</v>
      </c>
      <c r="E1896" s="1535"/>
      <c r="F1896" s="1534">
        <v>140018.82</v>
      </c>
      <c r="G1896" s="1534">
        <v>140018.82</v>
      </c>
    </row>
    <row r="1897" spans="1:7">
      <c r="A1897" s="1528">
        <v>2432</v>
      </c>
      <c r="B1897" s="1529" t="s">
        <v>5862</v>
      </c>
      <c r="C1897" s="1528" t="s">
        <v>2771</v>
      </c>
      <c r="D1897" s="1536">
        <f t="shared" si="29"/>
        <v>21.12</v>
      </c>
      <c r="E1897" s="1535"/>
      <c r="F1897" s="1536">
        <v>21.12</v>
      </c>
      <c r="G1897" s="1536">
        <v>21.12</v>
      </c>
    </row>
    <row r="1898" spans="1:7">
      <c r="A1898" s="1526">
        <v>2433</v>
      </c>
      <c r="B1898" s="1523" t="s">
        <v>5863</v>
      </c>
      <c r="C1898" s="1526" t="s">
        <v>2771</v>
      </c>
      <c r="D1898" s="1534">
        <f t="shared" si="29"/>
        <v>7.15</v>
      </c>
      <c r="E1898" s="1535"/>
      <c r="F1898" s="1534">
        <v>7.15</v>
      </c>
      <c r="G1898" s="1534">
        <v>7.15</v>
      </c>
    </row>
    <row r="1899" spans="1:7">
      <c r="A1899" s="1528">
        <v>2420</v>
      </c>
      <c r="B1899" s="1529" t="s">
        <v>5864</v>
      </c>
      <c r="C1899" s="1528" t="s">
        <v>2771</v>
      </c>
      <c r="D1899" s="1536">
        <f t="shared" si="29"/>
        <v>12.29</v>
      </c>
      <c r="E1899" s="1535"/>
      <c r="F1899" s="1536">
        <v>12.29</v>
      </c>
      <c r="G1899" s="1536">
        <v>12.29</v>
      </c>
    </row>
    <row r="1900" spans="1:7">
      <c r="A1900" s="1526">
        <v>11447</v>
      </c>
      <c r="B1900" s="1523" t="s">
        <v>5865</v>
      </c>
      <c r="C1900" s="1526" t="s">
        <v>2771</v>
      </c>
      <c r="D1900" s="1534">
        <f t="shared" si="29"/>
        <v>24.29</v>
      </c>
      <c r="E1900" s="1535"/>
      <c r="F1900" s="1534">
        <v>24.29</v>
      </c>
      <c r="G1900" s="1534">
        <v>24.29</v>
      </c>
    </row>
    <row r="1901" spans="1:7">
      <c r="A1901" s="1528">
        <v>11451</v>
      </c>
      <c r="B1901" s="1529" t="s">
        <v>5866</v>
      </c>
      <c r="C1901" s="1528" t="s">
        <v>2771</v>
      </c>
      <c r="D1901" s="1536">
        <f t="shared" si="29"/>
        <v>65.12</v>
      </c>
      <c r="E1901" s="1535"/>
      <c r="F1901" s="1536">
        <v>65.12</v>
      </c>
      <c r="G1901" s="1536">
        <v>65.12</v>
      </c>
    </row>
    <row r="1902" spans="1:7">
      <c r="A1902" s="1526">
        <v>11116</v>
      </c>
      <c r="B1902" s="1523" t="s">
        <v>5867</v>
      </c>
      <c r="C1902" s="1526" t="s">
        <v>2771</v>
      </c>
      <c r="D1902" s="1534">
        <f t="shared" si="29"/>
        <v>569.80999999999995</v>
      </c>
      <c r="E1902" s="1535"/>
      <c r="F1902" s="1534">
        <v>569.80999999999995</v>
      </c>
      <c r="G1902" s="1534">
        <v>569.80999999999995</v>
      </c>
    </row>
    <row r="1903" spans="1:7">
      <c r="A1903" s="1528">
        <v>38411</v>
      </c>
      <c r="B1903" s="1529" t="s">
        <v>5868</v>
      </c>
      <c r="C1903" s="1528" t="s">
        <v>2771</v>
      </c>
      <c r="D1903" s="1536">
        <f t="shared" si="29"/>
        <v>1712.87</v>
      </c>
      <c r="E1903" s="1535"/>
      <c r="F1903" s="1536">
        <v>1712.87</v>
      </c>
      <c r="G1903" s="1536">
        <v>1712.87</v>
      </c>
    </row>
    <row r="1904" spans="1:7">
      <c r="A1904" s="1526">
        <v>38189</v>
      </c>
      <c r="B1904" s="1523" t="s">
        <v>18938</v>
      </c>
      <c r="C1904" s="1526" t="s">
        <v>2771</v>
      </c>
      <c r="D1904" s="1534">
        <f t="shared" si="29"/>
        <v>142.44999999999999</v>
      </c>
      <c r="E1904" s="1535"/>
      <c r="F1904" s="1534">
        <v>142.44999999999999</v>
      </c>
      <c r="G1904" s="1534">
        <v>142.44999999999999</v>
      </c>
    </row>
    <row r="1905" spans="1:7">
      <c r="A1905" s="1528">
        <v>38190</v>
      </c>
      <c r="B1905" s="1529" t="s">
        <v>18939</v>
      </c>
      <c r="C1905" s="1528" t="s">
        <v>2771</v>
      </c>
      <c r="D1905" s="1536">
        <f t="shared" si="29"/>
        <v>300.10000000000002</v>
      </c>
      <c r="E1905" s="1535"/>
      <c r="F1905" s="1536">
        <v>300.10000000000002</v>
      </c>
      <c r="G1905" s="1536">
        <v>300.10000000000002</v>
      </c>
    </row>
    <row r="1906" spans="1:7">
      <c r="A1906" s="1526">
        <v>7608</v>
      </c>
      <c r="B1906" s="1523" t="s">
        <v>18940</v>
      </c>
      <c r="C1906" s="1526" t="s">
        <v>2771</v>
      </c>
      <c r="D1906" s="1534">
        <f t="shared" si="29"/>
        <v>10.36</v>
      </c>
      <c r="E1906" s="1535"/>
      <c r="F1906" s="1534">
        <v>10.36</v>
      </c>
      <c r="G1906" s="1534">
        <v>10.36</v>
      </c>
    </row>
    <row r="1907" spans="1:7">
      <c r="A1907" s="1528">
        <v>1370</v>
      </c>
      <c r="B1907" s="1529" t="s">
        <v>5869</v>
      </c>
      <c r="C1907" s="1528" t="s">
        <v>2771</v>
      </c>
      <c r="D1907" s="1536">
        <f t="shared" si="29"/>
        <v>98.66</v>
      </c>
      <c r="E1907" s="1535"/>
      <c r="F1907" s="1536">
        <v>98.66</v>
      </c>
      <c r="G1907" s="1536">
        <v>98.66</v>
      </c>
    </row>
    <row r="1908" spans="1:7">
      <c r="A1908" s="1526">
        <v>36516</v>
      </c>
      <c r="B1908" s="1523" t="s">
        <v>5870</v>
      </c>
      <c r="C1908" s="1526" t="s">
        <v>2771</v>
      </c>
      <c r="D1908" s="1534">
        <f t="shared" si="29"/>
        <v>126200.91</v>
      </c>
      <c r="E1908" s="1535"/>
      <c r="F1908" s="1534">
        <v>126200.91</v>
      </c>
      <c r="G1908" s="1534">
        <v>126200.91</v>
      </c>
    </row>
    <row r="1909" spans="1:7">
      <c r="A1909" s="1528">
        <v>34777</v>
      </c>
      <c r="B1909" s="1529" t="s">
        <v>10317</v>
      </c>
      <c r="C1909" s="1528" t="s">
        <v>2771</v>
      </c>
      <c r="D1909" s="1536">
        <f t="shared" si="29"/>
        <v>3.31</v>
      </c>
      <c r="E1909" s="1535"/>
      <c r="F1909" s="1536">
        <v>3.31</v>
      </c>
      <c r="G1909" s="1536">
        <v>3.31</v>
      </c>
    </row>
    <row r="1910" spans="1:7">
      <c r="A1910" s="1526">
        <v>7272</v>
      </c>
      <c r="B1910" s="1523" t="s">
        <v>18941</v>
      </c>
      <c r="C1910" s="1526" t="s">
        <v>2771</v>
      </c>
      <c r="D1910" s="1534">
        <f t="shared" si="29"/>
        <v>2.79</v>
      </c>
      <c r="E1910" s="1535"/>
      <c r="F1910" s="1534">
        <v>2.79</v>
      </c>
      <c r="G1910" s="1534">
        <v>2.79</v>
      </c>
    </row>
    <row r="1911" spans="1:7">
      <c r="A1911" s="1528">
        <v>10605</v>
      </c>
      <c r="B1911" s="1529" t="s">
        <v>5871</v>
      </c>
      <c r="C1911" s="1528" t="s">
        <v>2771</v>
      </c>
      <c r="D1911" s="1536">
        <f t="shared" si="29"/>
        <v>4.72</v>
      </c>
      <c r="E1911" s="1535"/>
      <c r="F1911" s="1536">
        <v>4.72</v>
      </c>
      <c r="G1911" s="1536">
        <v>4.72</v>
      </c>
    </row>
    <row r="1912" spans="1:7">
      <c r="A1912" s="1526">
        <v>10604</v>
      </c>
      <c r="B1912" s="1523" t="s">
        <v>5872</v>
      </c>
      <c r="C1912" s="1526" t="s">
        <v>2771</v>
      </c>
      <c r="D1912" s="1534">
        <f t="shared" si="29"/>
        <v>11.02</v>
      </c>
      <c r="E1912" s="1535"/>
      <c r="F1912" s="1534">
        <v>11.02</v>
      </c>
      <c r="G1912" s="1534">
        <v>11.02</v>
      </c>
    </row>
    <row r="1913" spans="1:7">
      <c r="A1913" s="1528">
        <v>672</v>
      </c>
      <c r="B1913" s="1529" t="s">
        <v>5873</v>
      </c>
      <c r="C1913" s="1528" t="s">
        <v>2771</v>
      </c>
      <c r="D1913" s="1536">
        <f t="shared" si="29"/>
        <v>15.15</v>
      </c>
      <c r="E1913" s="1535"/>
      <c r="F1913" s="1536">
        <v>15.15</v>
      </c>
      <c r="G1913" s="1536">
        <v>15.15</v>
      </c>
    </row>
    <row r="1914" spans="1:7">
      <c r="A1914" s="1526">
        <v>668</v>
      </c>
      <c r="B1914" s="1523" t="s">
        <v>5874</v>
      </c>
      <c r="C1914" s="1526" t="s">
        <v>2771</v>
      </c>
      <c r="D1914" s="1534">
        <f t="shared" si="29"/>
        <v>18.29</v>
      </c>
      <c r="E1914" s="1535"/>
      <c r="F1914" s="1534">
        <v>18.29</v>
      </c>
      <c r="G1914" s="1534">
        <v>18.29</v>
      </c>
    </row>
    <row r="1915" spans="1:7">
      <c r="A1915" s="1528">
        <v>10578</v>
      </c>
      <c r="B1915" s="1529" t="s">
        <v>5875</v>
      </c>
      <c r="C1915" s="1528" t="s">
        <v>2771</v>
      </c>
      <c r="D1915" s="1536">
        <f t="shared" si="29"/>
        <v>21.3</v>
      </c>
      <c r="E1915" s="1535"/>
      <c r="F1915" s="1536">
        <v>21.3</v>
      </c>
      <c r="G1915" s="1536">
        <v>21.3</v>
      </c>
    </row>
    <row r="1916" spans="1:7">
      <c r="A1916" s="1526">
        <v>666</v>
      </c>
      <c r="B1916" s="1523" t="s">
        <v>5876</v>
      </c>
      <c r="C1916" s="1526" t="s">
        <v>2771</v>
      </c>
      <c r="D1916" s="1534">
        <f t="shared" si="29"/>
        <v>23.69</v>
      </c>
      <c r="E1916" s="1535"/>
      <c r="F1916" s="1534">
        <v>23.69</v>
      </c>
      <c r="G1916" s="1534">
        <v>23.69</v>
      </c>
    </row>
    <row r="1917" spans="1:7">
      <c r="A1917" s="1528">
        <v>665</v>
      </c>
      <c r="B1917" s="1529" t="s">
        <v>5877</v>
      </c>
      <c r="C1917" s="1528" t="s">
        <v>2771</v>
      </c>
      <c r="D1917" s="1536">
        <f t="shared" si="29"/>
        <v>31.68</v>
      </c>
      <c r="E1917" s="1535"/>
      <c r="F1917" s="1536">
        <v>31.68</v>
      </c>
      <c r="G1917" s="1536">
        <v>31.68</v>
      </c>
    </row>
    <row r="1918" spans="1:7">
      <c r="A1918" s="1526">
        <v>10577</v>
      </c>
      <c r="B1918" s="1523" t="s">
        <v>5878</v>
      </c>
      <c r="C1918" s="1526" t="s">
        <v>2771</v>
      </c>
      <c r="D1918" s="1534">
        <f t="shared" si="29"/>
        <v>28.1</v>
      </c>
      <c r="E1918" s="1535"/>
      <c r="F1918" s="1534">
        <v>28.1</v>
      </c>
      <c r="G1918" s="1534">
        <v>28.1</v>
      </c>
    </row>
    <row r="1919" spans="1:7">
      <c r="A1919" s="1528">
        <v>10583</v>
      </c>
      <c r="B1919" s="1529" t="s">
        <v>5879</v>
      </c>
      <c r="C1919" s="1528" t="s">
        <v>2771</v>
      </c>
      <c r="D1919" s="1536">
        <f t="shared" si="29"/>
        <v>14.6</v>
      </c>
      <c r="E1919" s="1535"/>
      <c r="F1919" s="1536">
        <v>14.6</v>
      </c>
      <c r="G1919" s="1536">
        <v>14.6</v>
      </c>
    </row>
    <row r="1920" spans="1:7">
      <c r="A1920" s="1526">
        <v>10579</v>
      </c>
      <c r="B1920" s="1523" t="s">
        <v>5880</v>
      </c>
      <c r="C1920" s="1526" t="s">
        <v>2771</v>
      </c>
      <c r="D1920" s="1534">
        <f t="shared" si="29"/>
        <v>25.44</v>
      </c>
      <c r="E1920" s="1535"/>
      <c r="F1920" s="1534">
        <v>25.44</v>
      </c>
      <c r="G1920" s="1534">
        <v>25.44</v>
      </c>
    </row>
    <row r="1921" spans="1:7">
      <c r="A1921" s="1528">
        <v>10582</v>
      </c>
      <c r="B1921" s="1529" t="s">
        <v>5881</v>
      </c>
      <c r="C1921" s="1528" t="s">
        <v>2771</v>
      </c>
      <c r="D1921" s="1536">
        <f t="shared" si="29"/>
        <v>12.85</v>
      </c>
      <c r="E1921" s="1535"/>
      <c r="F1921" s="1536">
        <v>12.85</v>
      </c>
      <c r="G1921" s="1536">
        <v>12.85</v>
      </c>
    </row>
    <row r="1922" spans="1:7">
      <c r="A1922" s="1526">
        <v>2436</v>
      </c>
      <c r="B1922" s="1523" t="s">
        <v>5882</v>
      </c>
      <c r="C1922" s="1526" t="s">
        <v>2770</v>
      </c>
      <c r="D1922" s="1534">
        <f t="shared" si="29"/>
        <v>16.46</v>
      </c>
      <c r="E1922" s="1535"/>
      <c r="F1922" s="1534">
        <v>14.19</v>
      </c>
      <c r="G1922" s="1534">
        <v>16.46</v>
      </c>
    </row>
    <row r="1923" spans="1:7">
      <c r="A1923" s="1528">
        <v>40918</v>
      </c>
      <c r="B1923" s="1529" t="s">
        <v>5883</v>
      </c>
      <c r="C1923" s="1528" t="s">
        <v>2777</v>
      </c>
      <c r="D1923" s="1536">
        <f t="shared" ref="D1923:D1986" si="30">IF($I$2=$G$1,G1923,F1923)</f>
        <v>2909.66</v>
      </c>
      <c r="E1923" s="1535"/>
      <c r="F1923" s="1536">
        <v>2506.0100000000002</v>
      </c>
      <c r="G1923" s="1536">
        <v>2909.66</v>
      </c>
    </row>
    <row r="1924" spans="1:7">
      <c r="A1924" s="1526">
        <v>2439</v>
      </c>
      <c r="B1924" s="1523" t="s">
        <v>5884</v>
      </c>
      <c r="C1924" s="1526" t="s">
        <v>2770</v>
      </c>
      <c r="D1924" s="1534">
        <f t="shared" si="30"/>
        <v>16.46</v>
      </c>
      <c r="E1924" s="1535"/>
      <c r="F1924" s="1534">
        <v>14.19</v>
      </c>
      <c r="G1924" s="1534">
        <v>16.46</v>
      </c>
    </row>
    <row r="1925" spans="1:7">
      <c r="A1925" s="1528">
        <v>40923</v>
      </c>
      <c r="B1925" s="1529" t="s">
        <v>5885</v>
      </c>
      <c r="C1925" s="1528" t="s">
        <v>2777</v>
      </c>
      <c r="D1925" s="1536">
        <f t="shared" si="30"/>
        <v>2909.66</v>
      </c>
      <c r="E1925" s="1535"/>
      <c r="F1925" s="1536">
        <v>2506.0100000000002</v>
      </c>
      <c r="G1925" s="1536">
        <v>2909.66</v>
      </c>
    </row>
    <row r="1926" spans="1:7">
      <c r="A1926" s="1526">
        <v>10998</v>
      </c>
      <c r="B1926" s="1523" t="s">
        <v>5886</v>
      </c>
      <c r="C1926" s="1526" t="s">
        <v>2775</v>
      </c>
      <c r="D1926" s="1534">
        <f t="shared" si="30"/>
        <v>28.67</v>
      </c>
      <c r="E1926" s="1535"/>
      <c r="F1926" s="1534">
        <v>28.67</v>
      </c>
      <c r="G1926" s="1534">
        <v>28.67</v>
      </c>
    </row>
    <row r="1927" spans="1:7">
      <c r="A1927" s="1528">
        <v>11002</v>
      </c>
      <c r="B1927" s="1529" t="s">
        <v>5887</v>
      </c>
      <c r="C1927" s="1528" t="s">
        <v>2775</v>
      </c>
      <c r="D1927" s="1536">
        <f t="shared" si="30"/>
        <v>26.26</v>
      </c>
      <c r="E1927" s="1535"/>
      <c r="F1927" s="1536">
        <v>26.26</v>
      </c>
      <c r="G1927" s="1536">
        <v>26.26</v>
      </c>
    </row>
    <row r="1928" spans="1:7">
      <c r="A1928" s="1526">
        <v>10999</v>
      </c>
      <c r="B1928" s="1523" t="s">
        <v>5888</v>
      </c>
      <c r="C1928" s="1526" t="s">
        <v>2775</v>
      </c>
      <c r="D1928" s="1534">
        <f t="shared" si="30"/>
        <v>25.23</v>
      </c>
      <c r="E1928" s="1535"/>
      <c r="F1928" s="1534">
        <v>25.23</v>
      </c>
      <c r="G1928" s="1534">
        <v>25.23</v>
      </c>
    </row>
    <row r="1929" spans="1:7">
      <c r="A1929" s="1528">
        <v>10997</v>
      </c>
      <c r="B1929" s="1529" t="s">
        <v>5889</v>
      </c>
      <c r="C1929" s="1528" t="s">
        <v>2775</v>
      </c>
      <c r="D1929" s="1536">
        <f t="shared" si="30"/>
        <v>27.35</v>
      </c>
      <c r="E1929" s="1535"/>
      <c r="F1929" s="1536">
        <v>27.35</v>
      </c>
      <c r="G1929" s="1536">
        <v>27.35</v>
      </c>
    </row>
    <row r="1930" spans="1:7">
      <c r="A1930" s="1526">
        <v>2685</v>
      </c>
      <c r="B1930" s="1523" t="s">
        <v>5890</v>
      </c>
      <c r="C1930" s="1526" t="s">
        <v>2774</v>
      </c>
      <c r="D1930" s="1534">
        <f t="shared" si="30"/>
        <v>6.42</v>
      </c>
      <c r="E1930" s="1535"/>
      <c r="F1930" s="1534">
        <v>6.42</v>
      </c>
      <c r="G1930" s="1534">
        <v>6.42</v>
      </c>
    </row>
    <row r="1931" spans="1:7">
      <c r="A1931" s="1528">
        <v>2680</v>
      </c>
      <c r="B1931" s="1529" t="s">
        <v>5891</v>
      </c>
      <c r="C1931" s="1528" t="s">
        <v>2774</v>
      </c>
      <c r="D1931" s="1536">
        <f t="shared" si="30"/>
        <v>9.39</v>
      </c>
      <c r="E1931" s="1535"/>
      <c r="F1931" s="1536">
        <v>9.39</v>
      </c>
      <c r="G1931" s="1536">
        <v>9.39</v>
      </c>
    </row>
    <row r="1932" spans="1:7">
      <c r="A1932" s="1526">
        <v>2684</v>
      </c>
      <c r="B1932" s="1523" t="s">
        <v>5892</v>
      </c>
      <c r="C1932" s="1526" t="s">
        <v>2774</v>
      </c>
      <c r="D1932" s="1534">
        <f t="shared" si="30"/>
        <v>8.5500000000000007</v>
      </c>
      <c r="E1932" s="1535"/>
      <c r="F1932" s="1534">
        <v>8.5500000000000007</v>
      </c>
      <c r="G1932" s="1534">
        <v>8.5500000000000007</v>
      </c>
    </row>
    <row r="1933" spans="1:7">
      <c r="A1933" s="1528">
        <v>2673</v>
      </c>
      <c r="B1933" s="1529" t="s">
        <v>5893</v>
      </c>
      <c r="C1933" s="1528" t="s">
        <v>2774</v>
      </c>
      <c r="D1933" s="1536">
        <f t="shared" si="30"/>
        <v>3.3</v>
      </c>
      <c r="E1933" s="1535"/>
      <c r="F1933" s="1536">
        <v>3.3</v>
      </c>
      <c r="G1933" s="1536">
        <v>3.3</v>
      </c>
    </row>
    <row r="1934" spans="1:7">
      <c r="A1934" s="1526">
        <v>2681</v>
      </c>
      <c r="B1934" s="1523" t="s">
        <v>5894</v>
      </c>
      <c r="C1934" s="1526" t="s">
        <v>2774</v>
      </c>
      <c r="D1934" s="1534">
        <f t="shared" si="30"/>
        <v>15.35</v>
      </c>
      <c r="E1934" s="1535"/>
      <c r="F1934" s="1534">
        <v>15.35</v>
      </c>
      <c r="G1934" s="1534">
        <v>15.35</v>
      </c>
    </row>
    <row r="1935" spans="1:7">
      <c r="A1935" s="1528">
        <v>2682</v>
      </c>
      <c r="B1935" s="1529" t="s">
        <v>5895</v>
      </c>
      <c r="C1935" s="1528" t="s">
        <v>2774</v>
      </c>
      <c r="D1935" s="1536">
        <f t="shared" si="30"/>
        <v>22.4</v>
      </c>
      <c r="E1935" s="1535"/>
      <c r="F1935" s="1536">
        <v>22.4</v>
      </c>
      <c r="G1935" s="1536">
        <v>22.4</v>
      </c>
    </row>
    <row r="1936" spans="1:7">
      <c r="A1936" s="1526">
        <v>2686</v>
      </c>
      <c r="B1936" s="1523" t="s">
        <v>5896</v>
      </c>
      <c r="C1936" s="1526" t="s">
        <v>2774</v>
      </c>
      <c r="D1936" s="1534">
        <f t="shared" si="30"/>
        <v>28.09</v>
      </c>
      <c r="E1936" s="1535"/>
      <c r="F1936" s="1534">
        <v>28.09</v>
      </c>
      <c r="G1936" s="1534">
        <v>28.09</v>
      </c>
    </row>
    <row r="1937" spans="1:7">
      <c r="A1937" s="1528">
        <v>2674</v>
      </c>
      <c r="B1937" s="1529" t="s">
        <v>5897</v>
      </c>
      <c r="C1937" s="1528" t="s">
        <v>2774</v>
      </c>
      <c r="D1937" s="1536">
        <f t="shared" si="30"/>
        <v>4.1100000000000003</v>
      </c>
      <c r="E1937" s="1535"/>
      <c r="F1937" s="1536">
        <v>4.1100000000000003</v>
      </c>
      <c r="G1937" s="1536">
        <v>4.1100000000000003</v>
      </c>
    </row>
    <row r="1938" spans="1:7">
      <c r="A1938" s="1526">
        <v>2683</v>
      </c>
      <c r="B1938" s="1523" t="s">
        <v>5898</v>
      </c>
      <c r="C1938" s="1526" t="s">
        <v>2774</v>
      </c>
      <c r="D1938" s="1534">
        <f t="shared" si="30"/>
        <v>44.27</v>
      </c>
      <c r="E1938" s="1535"/>
      <c r="F1938" s="1534">
        <v>44.27</v>
      </c>
      <c r="G1938" s="1534">
        <v>44.27</v>
      </c>
    </row>
    <row r="1939" spans="1:7">
      <c r="A1939" s="1528">
        <v>2676</v>
      </c>
      <c r="B1939" s="1529" t="s">
        <v>5899</v>
      </c>
      <c r="C1939" s="1528" t="s">
        <v>2774</v>
      </c>
      <c r="D1939" s="1536">
        <f t="shared" si="30"/>
        <v>1.92</v>
      </c>
      <c r="E1939" s="1535"/>
      <c r="F1939" s="1536">
        <v>1.92</v>
      </c>
      <c r="G1939" s="1536">
        <v>1.92</v>
      </c>
    </row>
    <row r="1940" spans="1:7">
      <c r="A1940" s="1526">
        <v>2678</v>
      </c>
      <c r="B1940" s="1523" t="s">
        <v>5900</v>
      </c>
      <c r="C1940" s="1526" t="s">
        <v>2774</v>
      </c>
      <c r="D1940" s="1534">
        <f t="shared" si="30"/>
        <v>2.4</v>
      </c>
      <c r="E1940" s="1535"/>
      <c r="F1940" s="1534">
        <v>2.4</v>
      </c>
      <c r="G1940" s="1534">
        <v>2.4</v>
      </c>
    </row>
    <row r="1941" spans="1:7">
      <c r="A1941" s="1528">
        <v>2679</v>
      </c>
      <c r="B1941" s="1529" t="s">
        <v>5901</v>
      </c>
      <c r="C1941" s="1528" t="s">
        <v>2774</v>
      </c>
      <c r="D1941" s="1536">
        <f t="shared" si="30"/>
        <v>3.7</v>
      </c>
      <c r="E1941" s="1535"/>
      <c r="F1941" s="1536">
        <v>3.7</v>
      </c>
      <c r="G1941" s="1536">
        <v>3.7</v>
      </c>
    </row>
    <row r="1942" spans="1:7">
      <c r="A1942" s="1526">
        <v>12070</v>
      </c>
      <c r="B1942" s="1523" t="s">
        <v>5902</v>
      </c>
      <c r="C1942" s="1526" t="s">
        <v>2774</v>
      </c>
      <c r="D1942" s="1534">
        <f t="shared" si="30"/>
        <v>5.15</v>
      </c>
      <c r="E1942" s="1535"/>
      <c r="F1942" s="1534">
        <v>5.15</v>
      </c>
      <c r="G1942" s="1534">
        <v>5.15</v>
      </c>
    </row>
    <row r="1943" spans="1:7">
      <c r="A1943" s="1528">
        <v>2675</v>
      </c>
      <c r="B1943" s="1529" t="s">
        <v>5903</v>
      </c>
      <c r="C1943" s="1528" t="s">
        <v>2774</v>
      </c>
      <c r="D1943" s="1536">
        <f t="shared" si="30"/>
        <v>6.7</v>
      </c>
      <c r="E1943" s="1535"/>
      <c r="F1943" s="1536">
        <v>6.7</v>
      </c>
      <c r="G1943" s="1536">
        <v>6.7</v>
      </c>
    </row>
    <row r="1944" spans="1:7">
      <c r="A1944" s="1526">
        <v>12067</v>
      </c>
      <c r="B1944" s="1523" t="s">
        <v>5904</v>
      </c>
      <c r="C1944" s="1526" t="s">
        <v>2774</v>
      </c>
      <c r="D1944" s="1534">
        <f t="shared" si="30"/>
        <v>9.09</v>
      </c>
      <c r="E1944" s="1535"/>
      <c r="F1944" s="1534">
        <v>9.09</v>
      </c>
      <c r="G1944" s="1534">
        <v>9.09</v>
      </c>
    </row>
    <row r="1945" spans="1:7">
      <c r="A1945" s="1528">
        <v>40401</v>
      </c>
      <c r="B1945" s="1529" t="s">
        <v>5905</v>
      </c>
      <c r="C1945" s="1528" t="s">
        <v>2774</v>
      </c>
      <c r="D1945" s="1536">
        <f t="shared" si="30"/>
        <v>2.0099999999999998</v>
      </c>
      <c r="E1945" s="1535"/>
      <c r="F1945" s="1536">
        <v>2.0099999999999998</v>
      </c>
      <c r="G1945" s="1536">
        <v>2.0099999999999998</v>
      </c>
    </row>
    <row r="1946" spans="1:7">
      <c r="A1946" s="1526">
        <v>40402</v>
      </c>
      <c r="B1946" s="1523" t="s">
        <v>5906</v>
      </c>
      <c r="C1946" s="1526" t="s">
        <v>2774</v>
      </c>
      <c r="D1946" s="1534">
        <f t="shared" si="30"/>
        <v>2.57</v>
      </c>
      <c r="E1946" s="1535"/>
      <c r="F1946" s="1534">
        <v>2.57</v>
      </c>
      <c r="G1946" s="1534">
        <v>2.57</v>
      </c>
    </row>
    <row r="1947" spans="1:7">
      <c r="A1947" s="1528">
        <v>40400</v>
      </c>
      <c r="B1947" s="1529" t="s">
        <v>5907</v>
      </c>
      <c r="C1947" s="1528" t="s">
        <v>2774</v>
      </c>
      <c r="D1947" s="1536">
        <f t="shared" si="30"/>
        <v>1.36</v>
      </c>
      <c r="E1947" s="1535"/>
      <c r="F1947" s="1536">
        <v>1.36</v>
      </c>
      <c r="G1947" s="1536">
        <v>1.36</v>
      </c>
    </row>
    <row r="1948" spans="1:7" ht="30">
      <c r="A1948" s="1526">
        <v>2504</v>
      </c>
      <c r="B1948" s="1523" t="s">
        <v>5908</v>
      </c>
      <c r="C1948" s="1526" t="s">
        <v>2774</v>
      </c>
      <c r="D1948" s="1534">
        <f t="shared" si="30"/>
        <v>12.27</v>
      </c>
      <c r="E1948" s="1535"/>
      <c r="F1948" s="1534">
        <v>12.27</v>
      </c>
      <c r="G1948" s="1534">
        <v>12.27</v>
      </c>
    </row>
    <row r="1949" spans="1:7" ht="30">
      <c r="A1949" s="1528">
        <v>2501</v>
      </c>
      <c r="B1949" s="1529" t="s">
        <v>5909</v>
      </c>
      <c r="C1949" s="1528" t="s">
        <v>2774</v>
      </c>
      <c r="D1949" s="1536">
        <f t="shared" si="30"/>
        <v>16.09</v>
      </c>
      <c r="E1949" s="1535"/>
      <c r="F1949" s="1536">
        <v>16.09</v>
      </c>
      <c r="G1949" s="1536">
        <v>16.09</v>
      </c>
    </row>
    <row r="1950" spans="1:7" ht="30">
      <c r="A1950" s="1526">
        <v>2502</v>
      </c>
      <c r="B1950" s="1523" t="s">
        <v>5910</v>
      </c>
      <c r="C1950" s="1526" t="s">
        <v>2774</v>
      </c>
      <c r="D1950" s="1534">
        <f t="shared" si="30"/>
        <v>24.28</v>
      </c>
      <c r="E1950" s="1535"/>
      <c r="F1950" s="1534">
        <v>24.28</v>
      </c>
      <c r="G1950" s="1534">
        <v>24.28</v>
      </c>
    </row>
    <row r="1951" spans="1:7" ht="30">
      <c r="A1951" s="1528">
        <v>2503</v>
      </c>
      <c r="B1951" s="1529" t="s">
        <v>5911</v>
      </c>
      <c r="C1951" s="1528" t="s">
        <v>2774</v>
      </c>
      <c r="D1951" s="1536">
        <f t="shared" si="30"/>
        <v>31.25</v>
      </c>
      <c r="E1951" s="1535"/>
      <c r="F1951" s="1536">
        <v>31.25</v>
      </c>
      <c r="G1951" s="1536">
        <v>31.25</v>
      </c>
    </row>
    <row r="1952" spans="1:7" ht="30">
      <c r="A1952" s="1526">
        <v>2500</v>
      </c>
      <c r="B1952" s="1523" t="s">
        <v>5912</v>
      </c>
      <c r="C1952" s="1526" t="s">
        <v>2774</v>
      </c>
      <c r="D1952" s="1534">
        <f t="shared" si="30"/>
        <v>41.63</v>
      </c>
      <c r="E1952" s="1535"/>
      <c r="F1952" s="1534">
        <v>41.63</v>
      </c>
      <c r="G1952" s="1534">
        <v>41.63</v>
      </c>
    </row>
    <row r="1953" spans="1:7" ht="30">
      <c r="A1953" s="1528">
        <v>2505</v>
      </c>
      <c r="B1953" s="1529" t="s">
        <v>5913</v>
      </c>
      <c r="C1953" s="1528" t="s">
        <v>2774</v>
      </c>
      <c r="D1953" s="1536">
        <f t="shared" si="30"/>
        <v>64.87</v>
      </c>
      <c r="E1953" s="1535"/>
      <c r="F1953" s="1536">
        <v>64.87</v>
      </c>
      <c r="G1953" s="1536">
        <v>64.87</v>
      </c>
    </row>
    <row r="1954" spans="1:7">
      <c r="A1954" s="1526">
        <v>12056</v>
      </c>
      <c r="B1954" s="1523" t="s">
        <v>5914</v>
      </c>
      <c r="C1954" s="1526" t="s">
        <v>2774</v>
      </c>
      <c r="D1954" s="1534">
        <f t="shared" si="30"/>
        <v>26.21</v>
      </c>
      <c r="E1954" s="1535"/>
      <c r="F1954" s="1534">
        <v>26.21</v>
      </c>
      <c r="G1954" s="1534">
        <v>26.21</v>
      </c>
    </row>
    <row r="1955" spans="1:7">
      <c r="A1955" s="1528">
        <v>12057</v>
      </c>
      <c r="B1955" s="1529" t="s">
        <v>5915</v>
      </c>
      <c r="C1955" s="1528" t="s">
        <v>2774</v>
      </c>
      <c r="D1955" s="1536">
        <f t="shared" si="30"/>
        <v>22.26</v>
      </c>
      <c r="E1955" s="1535"/>
      <c r="F1955" s="1536">
        <v>22.26</v>
      </c>
      <c r="G1955" s="1536">
        <v>22.26</v>
      </c>
    </row>
    <row r="1956" spans="1:7">
      <c r="A1956" s="1526">
        <v>12059</v>
      </c>
      <c r="B1956" s="1523" t="s">
        <v>5916</v>
      </c>
      <c r="C1956" s="1526" t="s">
        <v>2774</v>
      </c>
      <c r="D1956" s="1534">
        <f t="shared" si="30"/>
        <v>7.81</v>
      </c>
      <c r="E1956" s="1535"/>
      <c r="F1956" s="1534">
        <v>7.81</v>
      </c>
      <c r="G1956" s="1534">
        <v>7.81</v>
      </c>
    </row>
    <row r="1957" spans="1:7">
      <c r="A1957" s="1528">
        <v>12058</v>
      </c>
      <c r="B1957" s="1529" t="s">
        <v>5917</v>
      </c>
      <c r="C1957" s="1528" t="s">
        <v>2774</v>
      </c>
      <c r="D1957" s="1536">
        <f t="shared" si="30"/>
        <v>13.88</v>
      </c>
      <c r="E1957" s="1535"/>
      <c r="F1957" s="1536">
        <v>13.88</v>
      </c>
      <c r="G1957" s="1536">
        <v>13.88</v>
      </c>
    </row>
    <row r="1958" spans="1:7">
      <c r="A1958" s="1526">
        <v>12060</v>
      </c>
      <c r="B1958" s="1523" t="s">
        <v>5918</v>
      </c>
      <c r="C1958" s="1526" t="s">
        <v>2774</v>
      </c>
      <c r="D1958" s="1534">
        <f t="shared" si="30"/>
        <v>57.85</v>
      </c>
      <c r="E1958" s="1535"/>
      <c r="F1958" s="1534">
        <v>57.85</v>
      </c>
      <c r="G1958" s="1534">
        <v>57.85</v>
      </c>
    </row>
    <row r="1959" spans="1:7">
      <c r="A1959" s="1528">
        <v>12061</v>
      </c>
      <c r="B1959" s="1529" t="s">
        <v>5919</v>
      </c>
      <c r="C1959" s="1528" t="s">
        <v>2774</v>
      </c>
      <c r="D1959" s="1536">
        <f t="shared" si="30"/>
        <v>35.32</v>
      </c>
      <c r="E1959" s="1535"/>
      <c r="F1959" s="1536">
        <v>35.32</v>
      </c>
      <c r="G1959" s="1536">
        <v>35.32</v>
      </c>
    </row>
    <row r="1960" spans="1:7">
      <c r="A1960" s="1526">
        <v>12062</v>
      </c>
      <c r="B1960" s="1523" t="s">
        <v>5920</v>
      </c>
      <c r="C1960" s="1526" t="s">
        <v>2774</v>
      </c>
      <c r="D1960" s="1534">
        <f t="shared" si="30"/>
        <v>65.14</v>
      </c>
      <c r="E1960" s="1535"/>
      <c r="F1960" s="1534">
        <v>65.14</v>
      </c>
      <c r="G1960" s="1534">
        <v>65.14</v>
      </c>
    </row>
    <row r="1961" spans="1:7">
      <c r="A1961" s="1528">
        <v>21137</v>
      </c>
      <c r="B1961" s="1529" t="s">
        <v>5921</v>
      </c>
      <c r="C1961" s="1528" t="s">
        <v>2774</v>
      </c>
      <c r="D1961" s="1536">
        <f t="shared" si="30"/>
        <v>11.32</v>
      </c>
      <c r="E1961" s="1535"/>
      <c r="F1961" s="1536">
        <v>11.32</v>
      </c>
      <c r="G1961" s="1536">
        <v>11.32</v>
      </c>
    </row>
    <row r="1962" spans="1:7">
      <c r="A1962" s="1526">
        <v>2687</v>
      </c>
      <c r="B1962" s="1523" t="s">
        <v>5922</v>
      </c>
      <c r="C1962" s="1526" t="s">
        <v>2774</v>
      </c>
      <c r="D1962" s="1534">
        <f t="shared" si="30"/>
        <v>1.67</v>
      </c>
      <c r="E1962" s="1535"/>
      <c r="F1962" s="1534">
        <v>1.67</v>
      </c>
      <c r="G1962" s="1534">
        <v>1.67</v>
      </c>
    </row>
    <row r="1963" spans="1:7">
      <c r="A1963" s="1528">
        <v>2689</v>
      </c>
      <c r="B1963" s="1529" t="s">
        <v>5923</v>
      </c>
      <c r="C1963" s="1528" t="s">
        <v>2774</v>
      </c>
      <c r="D1963" s="1536">
        <f t="shared" si="30"/>
        <v>1.99</v>
      </c>
      <c r="E1963" s="1535"/>
      <c r="F1963" s="1536">
        <v>1.99</v>
      </c>
      <c r="G1963" s="1536">
        <v>1.99</v>
      </c>
    </row>
    <row r="1964" spans="1:7">
      <c r="A1964" s="1526">
        <v>2688</v>
      </c>
      <c r="B1964" s="1523" t="s">
        <v>5924</v>
      </c>
      <c r="C1964" s="1526" t="s">
        <v>2774</v>
      </c>
      <c r="D1964" s="1534">
        <f t="shared" si="30"/>
        <v>2.16</v>
      </c>
      <c r="E1964" s="1535"/>
      <c r="F1964" s="1534">
        <v>2.16</v>
      </c>
      <c r="G1964" s="1534">
        <v>2.16</v>
      </c>
    </row>
    <row r="1965" spans="1:7">
      <c r="A1965" s="1528">
        <v>2690</v>
      </c>
      <c r="B1965" s="1529" t="s">
        <v>5925</v>
      </c>
      <c r="C1965" s="1528" t="s">
        <v>2774</v>
      </c>
      <c r="D1965" s="1536">
        <f t="shared" si="30"/>
        <v>3.69</v>
      </c>
      <c r="E1965" s="1535"/>
      <c r="F1965" s="1536">
        <v>3.69</v>
      </c>
      <c r="G1965" s="1536">
        <v>3.69</v>
      </c>
    </row>
    <row r="1966" spans="1:7">
      <c r="A1966" s="1526">
        <v>39243</v>
      </c>
      <c r="B1966" s="1523" t="s">
        <v>5926</v>
      </c>
      <c r="C1966" s="1526" t="s">
        <v>2774</v>
      </c>
      <c r="D1966" s="1534">
        <f t="shared" si="30"/>
        <v>2.4300000000000002</v>
      </c>
      <c r="E1966" s="1535"/>
      <c r="F1966" s="1534">
        <v>2.4300000000000002</v>
      </c>
      <c r="G1966" s="1534">
        <v>2.4300000000000002</v>
      </c>
    </row>
    <row r="1967" spans="1:7">
      <c r="A1967" s="1528">
        <v>39244</v>
      </c>
      <c r="B1967" s="1529" t="s">
        <v>5927</v>
      </c>
      <c r="C1967" s="1528" t="s">
        <v>2774</v>
      </c>
      <c r="D1967" s="1536">
        <f t="shared" si="30"/>
        <v>3.29</v>
      </c>
      <c r="E1967" s="1535"/>
      <c r="F1967" s="1536">
        <v>3.29</v>
      </c>
      <c r="G1967" s="1536">
        <v>3.29</v>
      </c>
    </row>
    <row r="1968" spans="1:7">
      <c r="A1968" s="1526">
        <v>39245</v>
      </c>
      <c r="B1968" s="1523" t="s">
        <v>5928</v>
      </c>
      <c r="C1968" s="1526" t="s">
        <v>2774</v>
      </c>
      <c r="D1968" s="1534">
        <f t="shared" si="30"/>
        <v>6.33</v>
      </c>
      <c r="E1968" s="1535"/>
      <c r="F1968" s="1534">
        <v>6.33</v>
      </c>
      <c r="G1968" s="1534">
        <v>6.33</v>
      </c>
    </row>
    <row r="1969" spans="1:7">
      <c r="A1969" s="1528">
        <v>39254</v>
      </c>
      <c r="B1969" s="1529" t="s">
        <v>5929</v>
      </c>
      <c r="C1969" s="1528" t="s">
        <v>2774</v>
      </c>
      <c r="D1969" s="1536">
        <f t="shared" si="30"/>
        <v>9.48</v>
      </c>
      <c r="E1969" s="1535"/>
      <c r="F1969" s="1536">
        <v>9.48</v>
      </c>
      <c r="G1969" s="1536">
        <v>9.48</v>
      </c>
    </row>
    <row r="1970" spans="1:7">
      <c r="A1970" s="1526">
        <v>39255</v>
      </c>
      <c r="B1970" s="1523" t="s">
        <v>5930</v>
      </c>
      <c r="C1970" s="1526" t="s">
        <v>2774</v>
      </c>
      <c r="D1970" s="1534">
        <f t="shared" si="30"/>
        <v>17.54</v>
      </c>
      <c r="E1970" s="1535"/>
      <c r="F1970" s="1534">
        <v>17.54</v>
      </c>
      <c r="G1970" s="1534">
        <v>17.54</v>
      </c>
    </row>
    <row r="1971" spans="1:7">
      <c r="A1971" s="1528">
        <v>39253</v>
      </c>
      <c r="B1971" s="1529" t="s">
        <v>5931</v>
      </c>
      <c r="C1971" s="1528" t="s">
        <v>2774</v>
      </c>
      <c r="D1971" s="1536">
        <f t="shared" si="30"/>
        <v>12.08</v>
      </c>
      <c r="E1971" s="1535"/>
      <c r="F1971" s="1536">
        <v>12.08</v>
      </c>
      <c r="G1971" s="1536">
        <v>12.08</v>
      </c>
    </row>
    <row r="1972" spans="1:7" ht="30">
      <c r="A1972" s="1526">
        <v>39246</v>
      </c>
      <c r="B1972" s="1523" t="s">
        <v>18942</v>
      </c>
      <c r="C1972" s="1526" t="s">
        <v>2774</v>
      </c>
      <c r="D1972" s="1534">
        <f t="shared" si="30"/>
        <v>3.49</v>
      </c>
      <c r="E1972" s="1535"/>
      <c r="F1972" s="1534">
        <v>3.49</v>
      </c>
      <c r="G1972" s="1534">
        <v>3.49</v>
      </c>
    </row>
    <row r="1973" spans="1:7" ht="30">
      <c r="A1973" s="1528">
        <v>39247</v>
      </c>
      <c r="B1973" s="1529" t="s">
        <v>18943</v>
      </c>
      <c r="C1973" s="1528" t="s">
        <v>2774</v>
      </c>
      <c r="D1973" s="1536">
        <f t="shared" si="30"/>
        <v>3.04</v>
      </c>
      <c r="E1973" s="1535"/>
      <c r="F1973" s="1536">
        <v>3.04</v>
      </c>
      <c r="G1973" s="1536">
        <v>3.04</v>
      </c>
    </row>
    <row r="1974" spans="1:7" ht="30">
      <c r="A1974" s="1526">
        <v>2446</v>
      </c>
      <c r="B1974" s="1523" t="s">
        <v>5932</v>
      </c>
      <c r="C1974" s="1526" t="s">
        <v>2774</v>
      </c>
      <c r="D1974" s="1534">
        <f t="shared" si="30"/>
        <v>5.01</v>
      </c>
      <c r="E1974" s="1535"/>
      <c r="F1974" s="1534">
        <v>5.01</v>
      </c>
      <c r="G1974" s="1534">
        <v>5.01</v>
      </c>
    </row>
    <row r="1975" spans="1:7" ht="30">
      <c r="A1975" s="1528">
        <v>2442</v>
      </c>
      <c r="B1975" s="1529" t="s">
        <v>5933</v>
      </c>
      <c r="C1975" s="1528" t="s">
        <v>2774</v>
      </c>
      <c r="D1975" s="1536">
        <f t="shared" si="30"/>
        <v>7.02</v>
      </c>
      <c r="E1975" s="1535"/>
      <c r="F1975" s="1536">
        <v>7.02</v>
      </c>
      <c r="G1975" s="1536">
        <v>7.02</v>
      </c>
    </row>
    <row r="1976" spans="1:7" ht="30">
      <c r="A1976" s="1526">
        <v>39248</v>
      </c>
      <c r="B1976" s="1523" t="s">
        <v>18944</v>
      </c>
      <c r="C1976" s="1526" t="s">
        <v>2774</v>
      </c>
      <c r="D1976" s="1534">
        <f t="shared" si="30"/>
        <v>9.7799999999999994</v>
      </c>
      <c r="E1976" s="1535"/>
      <c r="F1976" s="1534">
        <v>9.7799999999999994</v>
      </c>
      <c r="G1976" s="1534">
        <v>9.7799999999999994</v>
      </c>
    </row>
    <row r="1977" spans="1:7">
      <c r="A1977" s="1528">
        <v>2438</v>
      </c>
      <c r="B1977" s="1529" t="s">
        <v>5934</v>
      </c>
      <c r="C1977" s="1528" t="s">
        <v>2770</v>
      </c>
      <c r="D1977" s="1536">
        <f t="shared" si="30"/>
        <v>16.64</v>
      </c>
      <c r="E1977" s="1535"/>
      <c r="F1977" s="1536">
        <v>14.34</v>
      </c>
      <c r="G1977" s="1536">
        <v>16.64</v>
      </c>
    </row>
    <row r="1978" spans="1:7">
      <c r="A1978" s="1526">
        <v>40922</v>
      </c>
      <c r="B1978" s="1523" t="s">
        <v>5935</v>
      </c>
      <c r="C1978" s="1526" t="s">
        <v>2777</v>
      </c>
      <c r="D1978" s="1534">
        <f t="shared" si="30"/>
        <v>2942</v>
      </c>
      <c r="E1978" s="1535"/>
      <c r="F1978" s="1534">
        <v>2533.86</v>
      </c>
      <c r="G1978" s="1534">
        <v>2942</v>
      </c>
    </row>
    <row r="1979" spans="1:7" ht="30">
      <c r="A1979" s="1528">
        <v>36486</v>
      </c>
      <c r="B1979" s="1529" t="s">
        <v>5936</v>
      </c>
      <c r="C1979" s="1528" t="s">
        <v>2771</v>
      </c>
      <c r="D1979" s="1536">
        <f t="shared" si="30"/>
        <v>61475.87</v>
      </c>
      <c r="E1979" s="1535"/>
      <c r="F1979" s="1536">
        <v>61475.87</v>
      </c>
      <c r="G1979" s="1536">
        <v>61475.87</v>
      </c>
    </row>
    <row r="1980" spans="1:7" ht="30">
      <c r="A1980" s="1526">
        <v>37777</v>
      </c>
      <c r="B1980" s="1523" t="s">
        <v>5937</v>
      </c>
      <c r="C1980" s="1526" t="s">
        <v>2771</v>
      </c>
      <c r="D1980" s="1534">
        <f t="shared" si="30"/>
        <v>289427.23</v>
      </c>
      <c r="E1980" s="1535"/>
      <c r="F1980" s="1534">
        <v>289427.23</v>
      </c>
      <c r="G1980" s="1534">
        <v>289427.23</v>
      </c>
    </row>
    <row r="1981" spans="1:7">
      <c r="A1981" s="1528">
        <v>12624</v>
      </c>
      <c r="B1981" s="1529" t="s">
        <v>5938</v>
      </c>
      <c r="C1981" s="1528" t="s">
        <v>2771</v>
      </c>
      <c r="D1981" s="1536">
        <f t="shared" si="30"/>
        <v>11.07</v>
      </c>
      <c r="E1981" s="1535"/>
      <c r="F1981" s="1536">
        <v>11.07</v>
      </c>
      <c r="G1981" s="1536">
        <v>11.07</v>
      </c>
    </row>
    <row r="1982" spans="1:7">
      <c r="A1982" s="1526">
        <v>517</v>
      </c>
      <c r="B1982" s="1523" t="s">
        <v>5939</v>
      </c>
      <c r="C1982" s="1526" t="s">
        <v>2776</v>
      </c>
      <c r="D1982" s="1534">
        <f t="shared" si="30"/>
        <v>9.43</v>
      </c>
      <c r="E1982" s="1535"/>
      <c r="F1982" s="1534">
        <v>9.43</v>
      </c>
      <c r="G1982" s="1534">
        <v>9.43</v>
      </c>
    </row>
    <row r="1983" spans="1:7">
      <c r="A1983" s="1528">
        <v>41904</v>
      </c>
      <c r="B1983" s="1529" t="s">
        <v>5940</v>
      </c>
      <c r="C1983" s="1528" t="s">
        <v>2781</v>
      </c>
      <c r="D1983" s="1536">
        <f t="shared" si="30"/>
        <v>2774.34</v>
      </c>
      <c r="E1983" s="1535"/>
      <c r="F1983" s="1536">
        <v>2774.34</v>
      </c>
      <c r="G1983" s="1536">
        <v>2774.34</v>
      </c>
    </row>
    <row r="1984" spans="1:7">
      <c r="A1984" s="1526">
        <v>41903</v>
      </c>
      <c r="B1984" s="1523" t="s">
        <v>5941</v>
      </c>
      <c r="C1984" s="1526" t="s">
        <v>2775</v>
      </c>
      <c r="D1984" s="1534">
        <f t="shared" si="30"/>
        <v>3.88</v>
      </c>
      <c r="E1984" s="1535"/>
      <c r="F1984" s="1534">
        <v>3.88</v>
      </c>
      <c r="G1984" s="1534">
        <v>3.88</v>
      </c>
    </row>
    <row r="1985" spans="1:7">
      <c r="A1985" s="1528">
        <v>37534</v>
      </c>
      <c r="B1985" s="1529" t="s">
        <v>5942</v>
      </c>
      <c r="C1985" s="1528" t="s">
        <v>2775</v>
      </c>
      <c r="D1985" s="1536">
        <f t="shared" si="30"/>
        <v>26.03</v>
      </c>
      <c r="E1985" s="1535"/>
      <c r="F1985" s="1536">
        <v>26.03</v>
      </c>
      <c r="G1985" s="1536">
        <v>26.03</v>
      </c>
    </row>
    <row r="1986" spans="1:7">
      <c r="A1986" s="1526">
        <v>37535</v>
      </c>
      <c r="B1986" s="1523" t="s">
        <v>5943</v>
      </c>
      <c r="C1986" s="1526" t="s">
        <v>2775</v>
      </c>
      <c r="D1986" s="1534">
        <f t="shared" si="30"/>
        <v>26.03</v>
      </c>
      <c r="E1986" s="1535"/>
      <c r="F1986" s="1534">
        <v>26.03</v>
      </c>
      <c r="G1986" s="1534">
        <v>26.03</v>
      </c>
    </row>
    <row r="1987" spans="1:7">
      <c r="A1987" s="1528">
        <v>37533</v>
      </c>
      <c r="B1987" s="1529" t="s">
        <v>5944</v>
      </c>
      <c r="C1987" s="1528" t="s">
        <v>2775</v>
      </c>
      <c r="D1987" s="1536">
        <f t="shared" ref="D1987:D2050" si="31">IF($I$2=$G$1,G1987,F1987)</f>
        <v>26.03</v>
      </c>
      <c r="E1987" s="1535"/>
      <c r="F1987" s="1536">
        <v>26.03</v>
      </c>
      <c r="G1987" s="1536">
        <v>26.03</v>
      </c>
    </row>
    <row r="1988" spans="1:7">
      <c r="A1988" s="1526">
        <v>37537</v>
      </c>
      <c r="B1988" s="1523" t="s">
        <v>5945</v>
      </c>
      <c r="C1988" s="1526" t="s">
        <v>2775</v>
      </c>
      <c r="D1988" s="1534">
        <f t="shared" si="31"/>
        <v>19.7</v>
      </c>
      <c r="E1988" s="1535"/>
      <c r="F1988" s="1534">
        <v>19.7</v>
      </c>
      <c r="G1988" s="1534">
        <v>19.7</v>
      </c>
    </row>
    <row r="1989" spans="1:7">
      <c r="A1989" s="1528">
        <v>37536</v>
      </c>
      <c r="B1989" s="1529" t="s">
        <v>5946</v>
      </c>
      <c r="C1989" s="1528" t="s">
        <v>2775</v>
      </c>
      <c r="D1989" s="1536">
        <f t="shared" si="31"/>
        <v>19.7</v>
      </c>
      <c r="E1989" s="1535"/>
      <c r="F1989" s="1536">
        <v>19.7</v>
      </c>
      <c r="G1989" s="1536">
        <v>19.7</v>
      </c>
    </row>
    <row r="1990" spans="1:7">
      <c r="A1990" s="1526">
        <v>37532</v>
      </c>
      <c r="B1990" s="1523" t="s">
        <v>5947</v>
      </c>
      <c r="C1990" s="1526" t="s">
        <v>2775</v>
      </c>
      <c r="D1990" s="1534">
        <f t="shared" si="31"/>
        <v>19.7</v>
      </c>
      <c r="E1990" s="1535"/>
      <c r="F1990" s="1534">
        <v>19.7</v>
      </c>
      <c r="G1990" s="1534">
        <v>19.7</v>
      </c>
    </row>
    <row r="1991" spans="1:7">
      <c r="A1991" s="1528">
        <v>2696</v>
      </c>
      <c r="B1991" s="1529" t="s">
        <v>5948</v>
      </c>
      <c r="C1991" s="1528" t="s">
        <v>2770</v>
      </c>
      <c r="D1991" s="1536">
        <f t="shared" si="31"/>
        <v>16.46</v>
      </c>
      <c r="E1991" s="1535"/>
      <c r="F1991" s="1536">
        <v>14.19</v>
      </c>
      <c r="G1991" s="1536">
        <v>16.46</v>
      </c>
    </row>
    <row r="1992" spans="1:7">
      <c r="A1992" s="1526">
        <v>40928</v>
      </c>
      <c r="B1992" s="1523" t="s">
        <v>5949</v>
      </c>
      <c r="C1992" s="1526" t="s">
        <v>2777</v>
      </c>
      <c r="D1992" s="1534">
        <f t="shared" si="31"/>
        <v>2909.66</v>
      </c>
      <c r="E1992" s="1535"/>
      <c r="F1992" s="1534">
        <v>2506.0100000000002</v>
      </c>
      <c r="G1992" s="1534">
        <v>2909.66</v>
      </c>
    </row>
    <row r="1993" spans="1:7">
      <c r="A1993" s="1528">
        <v>4083</v>
      </c>
      <c r="B1993" s="1529" t="s">
        <v>5950</v>
      </c>
      <c r="C1993" s="1528" t="s">
        <v>2770</v>
      </c>
      <c r="D1993" s="1536">
        <f t="shared" si="31"/>
        <v>21.31</v>
      </c>
      <c r="E1993" s="1535"/>
      <c r="F1993" s="1536">
        <v>18.36</v>
      </c>
      <c r="G1993" s="1536">
        <v>21.31</v>
      </c>
    </row>
    <row r="1994" spans="1:7">
      <c r="A1994" s="1526">
        <v>40818</v>
      </c>
      <c r="B1994" s="1523" t="s">
        <v>5951</v>
      </c>
      <c r="C1994" s="1526" t="s">
        <v>2777</v>
      </c>
      <c r="D1994" s="1534">
        <f t="shared" si="31"/>
        <v>3765.88</v>
      </c>
      <c r="E1994" s="1535"/>
      <c r="F1994" s="1534">
        <v>3243.46</v>
      </c>
      <c r="G1994" s="1534">
        <v>3765.88</v>
      </c>
    </row>
    <row r="1995" spans="1:7">
      <c r="A1995" s="1528">
        <v>43146</v>
      </c>
      <c r="B1995" s="1529" t="s">
        <v>9566</v>
      </c>
      <c r="C1995" s="1528" t="s">
        <v>2775</v>
      </c>
      <c r="D1995" s="1536">
        <f t="shared" si="31"/>
        <v>6.72</v>
      </c>
      <c r="E1995" s="1535"/>
      <c r="F1995" s="1536">
        <v>6.72</v>
      </c>
      <c r="G1995" s="1536">
        <v>6.72</v>
      </c>
    </row>
    <row r="1996" spans="1:7">
      <c r="A1996" s="1526">
        <v>2705</v>
      </c>
      <c r="B1996" s="1523" t="s">
        <v>5952</v>
      </c>
      <c r="C1996" s="1526" t="s">
        <v>2784</v>
      </c>
      <c r="D1996" s="1534">
        <f t="shared" si="31"/>
        <v>0.91</v>
      </c>
      <c r="E1996" s="1535"/>
      <c r="F1996" s="1534">
        <v>0.91</v>
      </c>
      <c r="G1996" s="1534">
        <v>0.91</v>
      </c>
    </row>
    <row r="1997" spans="1:7">
      <c r="A1997" s="1528">
        <v>14250</v>
      </c>
      <c r="B1997" s="1529" t="s">
        <v>5953</v>
      </c>
      <c r="C1997" s="1528" t="s">
        <v>2784</v>
      </c>
      <c r="D1997" s="1536">
        <f t="shared" si="31"/>
        <v>0.93</v>
      </c>
      <c r="E1997" s="1535"/>
      <c r="F1997" s="1536">
        <v>0.93</v>
      </c>
      <c r="G1997" s="1536">
        <v>0.93</v>
      </c>
    </row>
    <row r="1998" spans="1:7">
      <c r="A1998" s="1526">
        <v>11683</v>
      </c>
      <c r="B1998" s="1523" t="s">
        <v>5954</v>
      </c>
      <c r="C1998" s="1526" t="s">
        <v>2771</v>
      </c>
      <c r="D1998" s="1534">
        <f t="shared" si="31"/>
        <v>34.11</v>
      </c>
      <c r="E1998" s="1535"/>
      <c r="F1998" s="1534">
        <v>34.11</v>
      </c>
      <c r="G1998" s="1534">
        <v>34.11</v>
      </c>
    </row>
    <row r="1999" spans="1:7">
      <c r="A1999" s="1528">
        <v>11684</v>
      </c>
      <c r="B1999" s="1529" t="s">
        <v>5955</v>
      </c>
      <c r="C1999" s="1528" t="s">
        <v>2771</v>
      </c>
      <c r="D1999" s="1536">
        <f t="shared" si="31"/>
        <v>37.33</v>
      </c>
      <c r="E1999" s="1535"/>
      <c r="F1999" s="1536">
        <v>37.33</v>
      </c>
      <c r="G1999" s="1536">
        <v>37.33</v>
      </c>
    </row>
    <row r="2000" spans="1:7">
      <c r="A2000" s="1526">
        <v>6141</v>
      </c>
      <c r="B2000" s="1523" t="s">
        <v>5956</v>
      </c>
      <c r="C2000" s="1526" t="s">
        <v>2771</v>
      </c>
      <c r="D2000" s="1534">
        <f t="shared" si="31"/>
        <v>6.07</v>
      </c>
      <c r="E2000" s="1535"/>
      <c r="F2000" s="1534">
        <v>6.07</v>
      </c>
      <c r="G2000" s="1534">
        <v>6.07</v>
      </c>
    </row>
    <row r="2001" spans="1:7">
      <c r="A2001" s="1528">
        <v>11681</v>
      </c>
      <c r="B2001" s="1529" t="s">
        <v>5957</v>
      </c>
      <c r="C2001" s="1528" t="s">
        <v>2771</v>
      </c>
      <c r="D2001" s="1536">
        <f t="shared" si="31"/>
        <v>10.15</v>
      </c>
      <c r="E2001" s="1535"/>
      <c r="F2001" s="1536">
        <v>10.15</v>
      </c>
      <c r="G2001" s="1536">
        <v>10.15</v>
      </c>
    </row>
    <row r="2002" spans="1:7">
      <c r="A2002" s="1526">
        <v>2706</v>
      </c>
      <c r="B2002" s="1523" t="s">
        <v>5958</v>
      </c>
      <c r="C2002" s="1526" t="s">
        <v>2770</v>
      </c>
      <c r="D2002" s="1534">
        <f t="shared" si="31"/>
        <v>91.14</v>
      </c>
      <c r="E2002" s="1535"/>
      <c r="F2002" s="1534">
        <v>78.540000000000006</v>
      </c>
      <c r="G2002" s="1534">
        <v>91.14</v>
      </c>
    </row>
    <row r="2003" spans="1:7">
      <c r="A2003" s="1528">
        <v>40811</v>
      </c>
      <c r="B2003" s="1529" t="s">
        <v>5959</v>
      </c>
      <c r="C2003" s="1528" t="s">
        <v>2777</v>
      </c>
      <c r="D2003" s="1536">
        <f t="shared" si="31"/>
        <v>16101.63</v>
      </c>
      <c r="E2003" s="1535"/>
      <c r="F2003" s="1536">
        <v>13867.92</v>
      </c>
      <c r="G2003" s="1536">
        <v>16101.63</v>
      </c>
    </row>
    <row r="2004" spans="1:7">
      <c r="A2004" s="1526">
        <v>2707</v>
      </c>
      <c r="B2004" s="1523" t="s">
        <v>5960</v>
      </c>
      <c r="C2004" s="1526" t="s">
        <v>2770</v>
      </c>
      <c r="D2004" s="1534">
        <f t="shared" si="31"/>
        <v>103.72</v>
      </c>
      <c r="E2004" s="1535"/>
      <c r="F2004" s="1534">
        <v>89.38</v>
      </c>
      <c r="G2004" s="1534">
        <v>103.72</v>
      </c>
    </row>
    <row r="2005" spans="1:7">
      <c r="A2005" s="1528">
        <v>40813</v>
      </c>
      <c r="B2005" s="1529" t="s">
        <v>5961</v>
      </c>
      <c r="C2005" s="1528" t="s">
        <v>2777</v>
      </c>
      <c r="D2005" s="1536">
        <f t="shared" si="31"/>
        <v>18326.96</v>
      </c>
      <c r="E2005" s="1535"/>
      <c r="F2005" s="1536">
        <v>15784.54</v>
      </c>
      <c r="G2005" s="1536">
        <v>18326.96</v>
      </c>
    </row>
    <row r="2006" spans="1:7">
      <c r="A2006" s="1526">
        <v>2708</v>
      </c>
      <c r="B2006" s="1523" t="s">
        <v>5962</v>
      </c>
      <c r="C2006" s="1526" t="s">
        <v>2770</v>
      </c>
      <c r="D2006" s="1534">
        <f t="shared" si="31"/>
        <v>141.79</v>
      </c>
      <c r="E2006" s="1535"/>
      <c r="F2006" s="1534">
        <v>122.18</v>
      </c>
      <c r="G2006" s="1534">
        <v>141.79</v>
      </c>
    </row>
    <row r="2007" spans="1:7">
      <c r="A2007" s="1528">
        <v>40814</v>
      </c>
      <c r="B2007" s="1529" t="s">
        <v>5963</v>
      </c>
      <c r="C2007" s="1528" t="s">
        <v>2777</v>
      </c>
      <c r="D2007" s="1536">
        <f t="shared" si="31"/>
        <v>25052.47</v>
      </c>
      <c r="E2007" s="1535"/>
      <c r="F2007" s="1536">
        <v>21577.040000000001</v>
      </c>
      <c r="G2007" s="1536">
        <v>25052.47</v>
      </c>
    </row>
    <row r="2008" spans="1:7">
      <c r="A2008" s="1526">
        <v>34779</v>
      </c>
      <c r="B2008" s="1523" t="s">
        <v>5964</v>
      </c>
      <c r="C2008" s="1526" t="s">
        <v>2770</v>
      </c>
      <c r="D2008" s="1534">
        <f t="shared" si="31"/>
        <v>92.47</v>
      </c>
      <c r="E2008" s="1535"/>
      <c r="F2008" s="1534">
        <v>79.680000000000007</v>
      </c>
      <c r="G2008" s="1534">
        <v>92.47</v>
      </c>
    </row>
    <row r="2009" spans="1:7">
      <c r="A2009" s="1528">
        <v>40936</v>
      </c>
      <c r="B2009" s="1529" t="s">
        <v>5965</v>
      </c>
      <c r="C2009" s="1528" t="s">
        <v>2777</v>
      </c>
      <c r="D2009" s="1536">
        <f t="shared" si="31"/>
        <v>16336.52</v>
      </c>
      <c r="E2009" s="1535"/>
      <c r="F2009" s="1536">
        <v>14070.22</v>
      </c>
      <c r="G2009" s="1536">
        <v>16336.52</v>
      </c>
    </row>
    <row r="2010" spans="1:7">
      <c r="A2010" s="1526">
        <v>34780</v>
      </c>
      <c r="B2010" s="1523" t="s">
        <v>5966</v>
      </c>
      <c r="C2010" s="1526" t="s">
        <v>2770</v>
      </c>
      <c r="D2010" s="1534">
        <f t="shared" si="31"/>
        <v>104.3</v>
      </c>
      <c r="E2010" s="1535"/>
      <c r="F2010" s="1534">
        <v>89.88</v>
      </c>
      <c r="G2010" s="1534">
        <v>104.3</v>
      </c>
    </row>
    <row r="2011" spans="1:7">
      <c r="A2011" s="1528">
        <v>40937</v>
      </c>
      <c r="B2011" s="1529" t="s">
        <v>5967</v>
      </c>
      <c r="C2011" s="1528" t="s">
        <v>2777</v>
      </c>
      <c r="D2011" s="1536">
        <f t="shared" si="31"/>
        <v>18430.82</v>
      </c>
      <c r="E2011" s="1535"/>
      <c r="F2011" s="1536">
        <v>15873.99</v>
      </c>
      <c r="G2011" s="1536">
        <v>18430.82</v>
      </c>
    </row>
    <row r="2012" spans="1:7">
      <c r="A2012" s="1526">
        <v>34782</v>
      </c>
      <c r="B2012" s="1523" t="s">
        <v>5968</v>
      </c>
      <c r="C2012" s="1526" t="s">
        <v>2770</v>
      </c>
      <c r="D2012" s="1534">
        <f t="shared" si="31"/>
        <v>142.94999999999999</v>
      </c>
      <c r="E2012" s="1535"/>
      <c r="F2012" s="1534">
        <v>123.18</v>
      </c>
      <c r="G2012" s="1534">
        <v>142.94999999999999</v>
      </c>
    </row>
    <row r="2013" spans="1:7">
      <c r="A2013" s="1528">
        <v>40938</v>
      </c>
      <c r="B2013" s="1529" t="s">
        <v>5969</v>
      </c>
      <c r="C2013" s="1528" t="s">
        <v>2777</v>
      </c>
      <c r="D2013" s="1536">
        <f t="shared" si="31"/>
        <v>25257.69</v>
      </c>
      <c r="E2013" s="1535"/>
      <c r="F2013" s="1536">
        <v>21753.79</v>
      </c>
      <c r="G2013" s="1536">
        <v>25257.69</v>
      </c>
    </row>
    <row r="2014" spans="1:7">
      <c r="A2014" s="1526">
        <v>34783</v>
      </c>
      <c r="B2014" s="1523" t="s">
        <v>5970</v>
      </c>
      <c r="C2014" s="1526" t="s">
        <v>2770</v>
      </c>
      <c r="D2014" s="1534">
        <f t="shared" si="31"/>
        <v>86.91</v>
      </c>
      <c r="E2014" s="1535"/>
      <c r="F2014" s="1534">
        <v>74.89</v>
      </c>
      <c r="G2014" s="1534">
        <v>86.91</v>
      </c>
    </row>
    <row r="2015" spans="1:7">
      <c r="A2015" s="1528">
        <v>40939</v>
      </c>
      <c r="B2015" s="1529" t="s">
        <v>5971</v>
      </c>
      <c r="C2015" s="1528" t="s">
        <v>2777</v>
      </c>
      <c r="D2015" s="1536">
        <f t="shared" si="31"/>
        <v>15358.34</v>
      </c>
      <c r="E2015" s="1535"/>
      <c r="F2015" s="1536">
        <v>13227.74</v>
      </c>
      <c r="G2015" s="1536">
        <v>15358.34</v>
      </c>
    </row>
    <row r="2016" spans="1:7">
      <c r="A2016" s="1526">
        <v>34785</v>
      </c>
      <c r="B2016" s="1523" t="s">
        <v>5972</v>
      </c>
      <c r="C2016" s="1526" t="s">
        <v>2770</v>
      </c>
      <c r="D2016" s="1534">
        <f t="shared" si="31"/>
        <v>86.05</v>
      </c>
      <c r="E2016" s="1535"/>
      <c r="F2016" s="1534">
        <v>74.16</v>
      </c>
      <c r="G2016" s="1534">
        <v>86.05</v>
      </c>
    </row>
    <row r="2017" spans="1:7">
      <c r="A2017" s="1528">
        <v>40940</v>
      </c>
      <c r="B2017" s="1529" t="s">
        <v>5973</v>
      </c>
      <c r="C2017" s="1528" t="s">
        <v>2777</v>
      </c>
      <c r="D2017" s="1536">
        <f t="shared" si="31"/>
        <v>15207.09</v>
      </c>
      <c r="E2017" s="1535"/>
      <c r="F2017" s="1536">
        <v>13097.47</v>
      </c>
      <c r="G2017" s="1536">
        <v>15207.09</v>
      </c>
    </row>
    <row r="2018" spans="1:7">
      <c r="A2018" s="1526">
        <v>38403</v>
      </c>
      <c r="B2018" s="1523" t="s">
        <v>5974</v>
      </c>
      <c r="C2018" s="1526" t="s">
        <v>2771</v>
      </c>
      <c r="D2018" s="1534">
        <f t="shared" si="31"/>
        <v>45.94</v>
      </c>
      <c r="E2018" s="1535"/>
      <c r="F2018" s="1534">
        <v>45.94</v>
      </c>
      <c r="G2018" s="1534">
        <v>45.94</v>
      </c>
    </row>
    <row r="2019" spans="1:7">
      <c r="A2019" s="1528">
        <v>43482</v>
      </c>
      <c r="B2019" s="1529" t="s">
        <v>8757</v>
      </c>
      <c r="C2019" s="1528" t="s">
        <v>2770</v>
      </c>
      <c r="D2019" s="1536">
        <f t="shared" si="31"/>
        <v>0.69</v>
      </c>
      <c r="E2019" s="1535"/>
      <c r="F2019" s="1536">
        <v>0.69</v>
      </c>
      <c r="G2019" s="1536">
        <v>0.69</v>
      </c>
    </row>
    <row r="2020" spans="1:7">
      <c r="A2020" s="1526">
        <v>43494</v>
      </c>
      <c r="B2020" s="1523" t="s">
        <v>9567</v>
      </c>
      <c r="C2020" s="1526" t="s">
        <v>2777</v>
      </c>
      <c r="D2020" s="1534">
        <f t="shared" si="31"/>
        <v>130.43</v>
      </c>
      <c r="E2020" s="1535"/>
      <c r="F2020" s="1534">
        <v>130.43</v>
      </c>
      <c r="G2020" s="1534">
        <v>130.43</v>
      </c>
    </row>
    <row r="2021" spans="1:7">
      <c r="A2021" s="1528">
        <v>43483</v>
      </c>
      <c r="B2021" s="1529" t="s">
        <v>8758</v>
      </c>
      <c r="C2021" s="1528" t="s">
        <v>2770</v>
      </c>
      <c r="D2021" s="1536">
        <f t="shared" si="31"/>
        <v>1.26</v>
      </c>
      <c r="E2021" s="1535"/>
      <c r="F2021" s="1536">
        <v>1.26</v>
      </c>
      <c r="G2021" s="1536">
        <v>1.26</v>
      </c>
    </row>
    <row r="2022" spans="1:7">
      <c r="A2022" s="1526">
        <v>43495</v>
      </c>
      <c r="B2022" s="1523" t="s">
        <v>8759</v>
      </c>
      <c r="C2022" s="1526" t="s">
        <v>2777</v>
      </c>
      <c r="D2022" s="1534">
        <f t="shared" si="31"/>
        <v>238.17</v>
      </c>
      <c r="E2022" s="1535"/>
      <c r="F2022" s="1534">
        <v>238.17</v>
      </c>
      <c r="G2022" s="1534">
        <v>238.17</v>
      </c>
    </row>
    <row r="2023" spans="1:7">
      <c r="A2023" s="1528">
        <v>43484</v>
      </c>
      <c r="B2023" s="1529" t="s">
        <v>8760</v>
      </c>
      <c r="C2023" s="1528" t="s">
        <v>2770</v>
      </c>
      <c r="D2023" s="1536">
        <f t="shared" si="31"/>
        <v>1.07</v>
      </c>
      <c r="E2023" s="1535"/>
      <c r="F2023" s="1536">
        <v>1.07</v>
      </c>
      <c r="G2023" s="1536">
        <v>1.07</v>
      </c>
    </row>
    <row r="2024" spans="1:7">
      <c r="A2024" s="1526">
        <v>43496</v>
      </c>
      <c r="B2024" s="1523" t="s">
        <v>8761</v>
      </c>
      <c r="C2024" s="1526" t="s">
        <v>2777</v>
      </c>
      <c r="D2024" s="1534">
        <f t="shared" si="31"/>
        <v>201.65</v>
      </c>
      <c r="E2024" s="1535"/>
      <c r="F2024" s="1534">
        <v>201.65</v>
      </c>
      <c r="G2024" s="1534">
        <v>201.65</v>
      </c>
    </row>
    <row r="2025" spans="1:7">
      <c r="A2025" s="1528">
        <v>43485</v>
      </c>
      <c r="B2025" s="1529" t="s">
        <v>8762</v>
      </c>
      <c r="C2025" s="1528" t="s">
        <v>2770</v>
      </c>
      <c r="D2025" s="1536">
        <f t="shared" si="31"/>
        <v>0.94</v>
      </c>
      <c r="E2025" s="1535"/>
      <c r="F2025" s="1536">
        <v>0.94</v>
      </c>
      <c r="G2025" s="1536">
        <v>0.94</v>
      </c>
    </row>
    <row r="2026" spans="1:7">
      <c r="A2026" s="1526">
        <v>43497</v>
      </c>
      <c r="B2026" s="1523" t="s">
        <v>8763</v>
      </c>
      <c r="C2026" s="1526" t="s">
        <v>2777</v>
      </c>
      <c r="D2026" s="1534">
        <f t="shared" si="31"/>
        <v>177.43</v>
      </c>
      <c r="E2026" s="1535"/>
      <c r="F2026" s="1534">
        <v>177.43</v>
      </c>
      <c r="G2026" s="1534">
        <v>177.43</v>
      </c>
    </row>
    <row r="2027" spans="1:7">
      <c r="A2027" s="1528">
        <v>43487</v>
      </c>
      <c r="B2027" s="1529" t="s">
        <v>8764</v>
      </c>
      <c r="C2027" s="1528" t="s">
        <v>2770</v>
      </c>
      <c r="D2027" s="1536">
        <f t="shared" si="31"/>
        <v>1.08</v>
      </c>
      <c r="E2027" s="1535"/>
      <c r="F2027" s="1536">
        <v>1.08</v>
      </c>
      <c r="G2027" s="1536">
        <v>1.08</v>
      </c>
    </row>
    <row r="2028" spans="1:7">
      <c r="A2028" s="1526">
        <v>43499</v>
      </c>
      <c r="B2028" s="1523" t="s">
        <v>9568</v>
      </c>
      <c r="C2028" s="1526" t="s">
        <v>2777</v>
      </c>
      <c r="D2028" s="1534">
        <f t="shared" si="31"/>
        <v>202.94</v>
      </c>
      <c r="E2028" s="1535"/>
      <c r="F2028" s="1534">
        <v>202.94</v>
      </c>
      <c r="G2028" s="1534">
        <v>202.94</v>
      </c>
    </row>
    <row r="2029" spans="1:7">
      <c r="A2029" s="1528">
        <v>43486</v>
      </c>
      <c r="B2029" s="1529" t="s">
        <v>8765</v>
      </c>
      <c r="C2029" s="1528" t="s">
        <v>2770</v>
      </c>
      <c r="D2029" s="1536">
        <f t="shared" si="31"/>
        <v>0.66</v>
      </c>
      <c r="E2029" s="1535"/>
      <c r="F2029" s="1536">
        <v>0.66</v>
      </c>
      <c r="G2029" s="1536">
        <v>0.66</v>
      </c>
    </row>
    <row r="2030" spans="1:7">
      <c r="A2030" s="1526">
        <v>43498</v>
      </c>
      <c r="B2030" s="1523" t="s">
        <v>8766</v>
      </c>
      <c r="C2030" s="1526" t="s">
        <v>2777</v>
      </c>
      <c r="D2030" s="1534">
        <f t="shared" si="31"/>
        <v>123.54</v>
      </c>
      <c r="E2030" s="1535"/>
      <c r="F2030" s="1534">
        <v>123.54</v>
      </c>
      <c r="G2030" s="1534">
        <v>123.54</v>
      </c>
    </row>
    <row r="2031" spans="1:7">
      <c r="A2031" s="1528">
        <v>43488</v>
      </c>
      <c r="B2031" s="1529" t="s">
        <v>8767</v>
      </c>
      <c r="C2031" s="1528" t="s">
        <v>2770</v>
      </c>
      <c r="D2031" s="1536">
        <f t="shared" si="31"/>
        <v>0.76</v>
      </c>
      <c r="E2031" s="1535"/>
      <c r="F2031" s="1536">
        <v>0.76</v>
      </c>
      <c r="G2031" s="1536">
        <v>0.76</v>
      </c>
    </row>
    <row r="2032" spans="1:7">
      <c r="A2032" s="1526">
        <v>43500</v>
      </c>
      <c r="B2032" s="1523" t="s">
        <v>8768</v>
      </c>
      <c r="C2032" s="1526" t="s">
        <v>2777</v>
      </c>
      <c r="D2032" s="1534">
        <f t="shared" si="31"/>
        <v>143.59</v>
      </c>
      <c r="E2032" s="1535"/>
      <c r="F2032" s="1534">
        <v>143.59</v>
      </c>
      <c r="G2032" s="1534">
        <v>143.59</v>
      </c>
    </row>
    <row r="2033" spans="1:7">
      <c r="A2033" s="1528">
        <v>43489</v>
      </c>
      <c r="B2033" s="1529" t="s">
        <v>8769</v>
      </c>
      <c r="C2033" s="1528" t="s">
        <v>2770</v>
      </c>
      <c r="D2033" s="1536">
        <f t="shared" si="31"/>
        <v>1.0900000000000001</v>
      </c>
      <c r="E2033" s="1535"/>
      <c r="F2033" s="1536">
        <v>1.0900000000000001</v>
      </c>
      <c r="G2033" s="1536">
        <v>1.0900000000000001</v>
      </c>
    </row>
    <row r="2034" spans="1:7">
      <c r="A2034" s="1526">
        <v>43501</v>
      </c>
      <c r="B2034" s="1523" t="s">
        <v>8770</v>
      </c>
      <c r="C2034" s="1526" t="s">
        <v>2777</v>
      </c>
      <c r="D2034" s="1534">
        <f t="shared" si="31"/>
        <v>204.95</v>
      </c>
      <c r="E2034" s="1535"/>
      <c r="F2034" s="1534">
        <v>204.95</v>
      </c>
      <c r="G2034" s="1534">
        <v>204.95</v>
      </c>
    </row>
    <row r="2035" spans="1:7">
      <c r="A2035" s="1528">
        <v>43490</v>
      </c>
      <c r="B2035" s="1529" t="s">
        <v>8771</v>
      </c>
      <c r="C2035" s="1528" t="s">
        <v>2770</v>
      </c>
      <c r="D2035" s="1536">
        <f t="shared" si="31"/>
        <v>1.5</v>
      </c>
      <c r="E2035" s="1535"/>
      <c r="F2035" s="1536">
        <v>1.5</v>
      </c>
      <c r="G2035" s="1536">
        <v>1.5</v>
      </c>
    </row>
    <row r="2036" spans="1:7">
      <c r="A2036" s="1526">
        <v>43502</v>
      </c>
      <c r="B2036" s="1523" t="s">
        <v>8772</v>
      </c>
      <c r="C2036" s="1526" t="s">
        <v>2777</v>
      </c>
      <c r="D2036" s="1534">
        <f t="shared" si="31"/>
        <v>283.14999999999998</v>
      </c>
      <c r="E2036" s="1535"/>
      <c r="F2036" s="1534">
        <v>283.14999999999998</v>
      </c>
      <c r="G2036" s="1534">
        <v>283.14999999999998</v>
      </c>
    </row>
    <row r="2037" spans="1:7">
      <c r="A2037" s="1528">
        <v>43491</v>
      </c>
      <c r="B2037" s="1529" t="s">
        <v>8773</v>
      </c>
      <c r="C2037" s="1528" t="s">
        <v>2770</v>
      </c>
      <c r="D2037" s="1536">
        <f t="shared" si="31"/>
        <v>1.1499999999999999</v>
      </c>
      <c r="E2037" s="1535"/>
      <c r="F2037" s="1536">
        <v>1.1499999999999999</v>
      </c>
      <c r="G2037" s="1536">
        <v>1.1499999999999999</v>
      </c>
    </row>
    <row r="2038" spans="1:7">
      <c r="A2038" s="1526">
        <v>43503</v>
      </c>
      <c r="B2038" s="1523" t="s">
        <v>8774</v>
      </c>
      <c r="C2038" s="1526" t="s">
        <v>2777</v>
      </c>
      <c r="D2038" s="1534">
        <f t="shared" si="31"/>
        <v>216.6</v>
      </c>
      <c r="E2038" s="1535"/>
      <c r="F2038" s="1534">
        <v>216.6</v>
      </c>
      <c r="G2038" s="1534">
        <v>216.6</v>
      </c>
    </row>
    <row r="2039" spans="1:7">
      <c r="A2039" s="1528">
        <v>43492</v>
      </c>
      <c r="B2039" s="1529" t="s">
        <v>8775</v>
      </c>
      <c r="C2039" s="1528" t="s">
        <v>2770</v>
      </c>
      <c r="D2039" s="1536">
        <f t="shared" si="31"/>
        <v>1.58</v>
      </c>
      <c r="E2039" s="1535"/>
      <c r="F2039" s="1536">
        <v>1.58</v>
      </c>
      <c r="G2039" s="1536">
        <v>1.58</v>
      </c>
    </row>
    <row r="2040" spans="1:7">
      <c r="A2040" s="1526">
        <v>43504</v>
      </c>
      <c r="B2040" s="1523" t="s">
        <v>8776</v>
      </c>
      <c r="C2040" s="1526" t="s">
        <v>2777</v>
      </c>
      <c r="D2040" s="1534">
        <f t="shared" si="31"/>
        <v>297.7</v>
      </c>
      <c r="E2040" s="1535"/>
      <c r="F2040" s="1534">
        <v>297.7</v>
      </c>
      <c r="G2040" s="1534">
        <v>297.7</v>
      </c>
    </row>
    <row r="2041" spans="1:7">
      <c r="A2041" s="1528">
        <v>43493</v>
      </c>
      <c r="B2041" s="1529" t="s">
        <v>8777</v>
      </c>
      <c r="C2041" s="1528" t="s">
        <v>2770</v>
      </c>
      <c r="D2041" s="1536">
        <f t="shared" si="31"/>
        <v>0.62</v>
      </c>
      <c r="E2041" s="1535"/>
      <c r="F2041" s="1536">
        <v>0.62</v>
      </c>
      <c r="G2041" s="1536">
        <v>0.62</v>
      </c>
    </row>
    <row r="2042" spans="1:7">
      <c r="A2042" s="1526">
        <v>43505</v>
      </c>
      <c r="B2042" s="1523" t="s">
        <v>8778</v>
      </c>
      <c r="C2042" s="1526" t="s">
        <v>2777</v>
      </c>
      <c r="D2042" s="1534">
        <f t="shared" si="31"/>
        <v>117.12</v>
      </c>
      <c r="E2042" s="1535"/>
      <c r="F2042" s="1534">
        <v>117.12</v>
      </c>
      <c r="G2042" s="1534">
        <v>117.12</v>
      </c>
    </row>
    <row r="2043" spans="1:7" ht="30">
      <c r="A2043" s="1528">
        <v>37774</v>
      </c>
      <c r="B2043" s="1529" t="s">
        <v>5975</v>
      </c>
      <c r="C2043" s="1528" t="s">
        <v>2771</v>
      </c>
      <c r="D2043" s="1536">
        <f t="shared" si="31"/>
        <v>414744.07</v>
      </c>
      <c r="E2043" s="1535"/>
      <c r="F2043" s="1536">
        <v>414744.07</v>
      </c>
      <c r="G2043" s="1536">
        <v>414744.07</v>
      </c>
    </row>
    <row r="2044" spans="1:7" ht="30">
      <c r="A2044" s="1526">
        <v>38630</v>
      </c>
      <c r="B2044" s="1523" t="s">
        <v>5976</v>
      </c>
      <c r="C2044" s="1526" t="s">
        <v>2771</v>
      </c>
      <c r="D2044" s="1534">
        <f t="shared" si="31"/>
        <v>1779511.16</v>
      </c>
      <c r="E2044" s="1535"/>
      <c r="F2044" s="1534">
        <v>1779511.16</v>
      </c>
      <c r="G2044" s="1534">
        <v>1779511.16</v>
      </c>
    </row>
    <row r="2045" spans="1:7" ht="45">
      <c r="A2045" s="1528">
        <v>38629</v>
      </c>
      <c r="B2045" s="1529" t="s">
        <v>5977</v>
      </c>
      <c r="C2045" s="1528" t="s">
        <v>2771</v>
      </c>
      <c r="D2045" s="1536">
        <f t="shared" si="31"/>
        <v>2648890.66</v>
      </c>
      <c r="E2045" s="1535"/>
      <c r="F2045" s="1536">
        <v>2648890.66</v>
      </c>
      <c r="G2045" s="1536">
        <v>2648890.66</v>
      </c>
    </row>
    <row r="2046" spans="1:7">
      <c r="A2046" s="1526">
        <v>38476</v>
      </c>
      <c r="B2046" s="1523" t="s">
        <v>5978</v>
      </c>
      <c r="C2046" s="1526" t="s">
        <v>2771</v>
      </c>
      <c r="D2046" s="1534">
        <f t="shared" si="31"/>
        <v>345.28</v>
      </c>
      <c r="E2046" s="1535"/>
      <c r="F2046" s="1534">
        <v>345.28</v>
      </c>
      <c r="G2046" s="1534">
        <v>345.28</v>
      </c>
    </row>
    <row r="2047" spans="1:7">
      <c r="A2047" s="1528">
        <v>38477</v>
      </c>
      <c r="B2047" s="1529" t="s">
        <v>5979</v>
      </c>
      <c r="C2047" s="1528" t="s">
        <v>2771</v>
      </c>
      <c r="D2047" s="1536">
        <f t="shared" si="31"/>
        <v>977.83</v>
      </c>
      <c r="E2047" s="1535"/>
      <c r="F2047" s="1536">
        <v>977.83</v>
      </c>
      <c r="G2047" s="1536">
        <v>977.83</v>
      </c>
    </row>
    <row r="2048" spans="1:7" ht="30">
      <c r="A2048" s="1526">
        <v>40635</v>
      </c>
      <c r="B2048" s="1523" t="s">
        <v>5980</v>
      </c>
      <c r="C2048" s="1526" t="s">
        <v>2771</v>
      </c>
      <c r="D2048" s="1534">
        <f t="shared" si="31"/>
        <v>938024</v>
      </c>
      <c r="E2048" s="1535"/>
      <c r="F2048" s="1534">
        <v>938024</v>
      </c>
      <c r="G2048" s="1534">
        <v>938024</v>
      </c>
    </row>
    <row r="2049" spans="1:7">
      <c r="A2049" s="1528">
        <v>36483</v>
      </c>
      <c r="B2049" s="1529" t="s">
        <v>5981</v>
      </c>
      <c r="C2049" s="1528" t="s">
        <v>2771</v>
      </c>
      <c r="D2049" s="1536">
        <f t="shared" si="31"/>
        <v>850000</v>
      </c>
      <c r="E2049" s="1535"/>
      <c r="F2049" s="1536">
        <v>850000</v>
      </c>
      <c r="G2049" s="1536">
        <v>850000</v>
      </c>
    </row>
    <row r="2050" spans="1:7">
      <c r="A2050" s="1526">
        <v>14525</v>
      </c>
      <c r="B2050" s="1523" t="s">
        <v>5982</v>
      </c>
      <c r="C2050" s="1526" t="s">
        <v>2771</v>
      </c>
      <c r="D2050" s="1534">
        <f t="shared" si="31"/>
        <v>890000</v>
      </c>
      <c r="E2050" s="1535"/>
      <c r="F2050" s="1534">
        <v>890000</v>
      </c>
      <c r="G2050" s="1534">
        <v>890000</v>
      </c>
    </row>
    <row r="2051" spans="1:7">
      <c r="A2051" s="1528">
        <v>36482</v>
      </c>
      <c r="B2051" s="1529" t="s">
        <v>5983</v>
      </c>
      <c r="C2051" s="1528" t="s">
        <v>2771</v>
      </c>
      <c r="D2051" s="1536">
        <f t="shared" ref="D2051:D2114" si="32">IF($I$2=$G$1,G2051,F2051)</f>
        <v>763298.96</v>
      </c>
      <c r="E2051" s="1535"/>
      <c r="F2051" s="1536">
        <v>763298.96</v>
      </c>
      <c r="G2051" s="1536">
        <v>763298.96</v>
      </c>
    </row>
    <row r="2052" spans="1:7">
      <c r="A2052" s="1526">
        <v>36408</v>
      </c>
      <c r="B2052" s="1523" t="s">
        <v>5984</v>
      </c>
      <c r="C2052" s="1526" t="s">
        <v>2771</v>
      </c>
      <c r="D2052" s="1534">
        <f t="shared" si="32"/>
        <v>912000</v>
      </c>
      <c r="E2052" s="1535"/>
      <c r="F2052" s="1534">
        <v>912000</v>
      </c>
      <c r="G2052" s="1534">
        <v>912000</v>
      </c>
    </row>
    <row r="2053" spans="1:7">
      <c r="A2053" s="1528">
        <v>2723</v>
      </c>
      <c r="B2053" s="1529" t="s">
        <v>5985</v>
      </c>
      <c r="C2053" s="1528" t="s">
        <v>2771</v>
      </c>
      <c r="D2053" s="1536">
        <f t="shared" si="32"/>
        <v>700000</v>
      </c>
      <c r="E2053" s="1535"/>
      <c r="F2053" s="1536">
        <v>700000</v>
      </c>
      <c r="G2053" s="1536">
        <v>700000</v>
      </c>
    </row>
    <row r="2054" spans="1:7">
      <c r="A2054" s="1526">
        <v>36481</v>
      </c>
      <c r="B2054" s="1523" t="s">
        <v>5986</v>
      </c>
      <c r="C2054" s="1526" t="s">
        <v>2771</v>
      </c>
      <c r="D2054" s="1534">
        <f t="shared" si="32"/>
        <v>835000</v>
      </c>
      <c r="E2054" s="1535"/>
      <c r="F2054" s="1534">
        <v>835000</v>
      </c>
      <c r="G2054" s="1534">
        <v>835000</v>
      </c>
    </row>
    <row r="2055" spans="1:7">
      <c r="A2055" s="1528">
        <v>10685</v>
      </c>
      <c r="B2055" s="1529" t="s">
        <v>5987</v>
      </c>
      <c r="C2055" s="1528" t="s">
        <v>2771</v>
      </c>
      <c r="D2055" s="1536">
        <f t="shared" si="32"/>
        <v>800000</v>
      </c>
      <c r="E2055" s="1535"/>
      <c r="F2055" s="1536">
        <v>800000</v>
      </c>
      <c r="G2055" s="1536">
        <v>800000</v>
      </c>
    </row>
    <row r="2056" spans="1:7" ht="30">
      <c r="A2056" s="1526">
        <v>40636</v>
      </c>
      <c r="B2056" s="1523" t="s">
        <v>5988</v>
      </c>
      <c r="C2056" s="1526" t="s">
        <v>2771</v>
      </c>
      <c r="D2056" s="1534">
        <f t="shared" si="32"/>
        <v>903024</v>
      </c>
      <c r="E2056" s="1535"/>
      <c r="F2056" s="1534">
        <v>903024</v>
      </c>
      <c r="G2056" s="1534">
        <v>903024</v>
      </c>
    </row>
    <row r="2057" spans="1:7">
      <c r="A2057" s="1528">
        <v>4111</v>
      </c>
      <c r="B2057" s="1529" t="s">
        <v>5989</v>
      </c>
      <c r="C2057" s="1528" t="s">
        <v>2771</v>
      </c>
      <c r="D2057" s="1536">
        <f t="shared" si="32"/>
        <v>49.49</v>
      </c>
      <c r="E2057" s="1535"/>
      <c r="F2057" s="1536">
        <v>49.49</v>
      </c>
      <c r="G2057" s="1536">
        <v>49.49</v>
      </c>
    </row>
    <row r="2058" spans="1:7">
      <c r="A2058" s="1526">
        <v>44538</v>
      </c>
      <c r="B2058" s="1523" t="s">
        <v>18945</v>
      </c>
      <c r="C2058" s="1526" t="s">
        <v>2771</v>
      </c>
      <c r="D2058" s="1534">
        <f t="shared" si="32"/>
        <v>68.16</v>
      </c>
      <c r="E2058" s="1535"/>
      <c r="F2058" s="1534">
        <v>68.16</v>
      </c>
      <c r="G2058" s="1534">
        <v>68.16</v>
      </c>
    </row>
    <row r="2059" spans="1:7">
      <c r="A2059" s="1528">
        <v>12</v>
      </c>
      <c r="B2059" s="1529" t="s">
        <v>5990</v>
      </c>
      <c r="C2059" s="1528" t="s">
        <v>2771</v>
      </c>
      <c r="D2059" s="1536">
        <f t="shared" si="32"/>
        <v>16.38</v>
      </c>
      <c r="E2059" s="1535"/>
      <c r="F2059" s="1536">
        <v>16.38</v>
      </c>
      <c r="G2059" s="1536">
        <v>16.38</v>
      </c>
    </row>
    <row r="2060" spans="1:7">
      <c r="A2060" s="1526">
        <v>37554</v>
      </c>
      <c r="B2060" s="1523" t="s">
        <v>5991</v>
      </c>
      <c r="C2060" s="1526" t="s">
        <v>2771</v>
      </c>
      <c r="D2060" s="1534">
        <f t="shared" si="32"/>
        <v>180.79</v>
      </c>
      <c r="E2060" s="1535"/>
      <c r="F2060" s="1534">
        <v>180.79</v>
      </c>
      <c r="G2060" s="1534">
        <v>180.79</v>
      </c>
    </row>
    <row r="2061" spans="1:7">
      <c r="A2061" s="1528">
        <v>37555</v>
      </c>
      <c r="B2061" s="1529" t="s">
        <v>5992</v>
      </c>
      <c r="C2061" s="1528" t="s">
        <v>2771</v>
      </c>
      <c r="D2061" s="1536">
        <f t="shared" si="32"/>
        <v>219.92</v>
      </c>
      <c r="E2061" s="1535"/>
      <c r="F2061" s="1536">
        <v>219.92</v>
      </c>
      <c r="G2061" s="1536">
        <v>219.92</v>
      </c>
    </row>
    <row r="2062" spans="1:7" ht="30">
      <c r="A2062" s="1526">
        <v>10902</v>
      </c>
      <c r="B2062" s="1523" t="s">
        <v>5993</v>
      </c>
      <c r="C2062" s="1526" t="s">
        <v>2771</v>
      </c>
      <c r="D2062" s="1534">
        <f t="shared" si="32"/>
        <v>55.18</v>
      </c>
      <c r="E2062" s="1535"/>
      <c r="F2062" s="1534">
        <v>55.18</v>
      </c>
      <c r="G2062" s="1534">
        <v>55.18</v>
      </c>
    </row>
    <row r="2063" spans="1:7" ht="30">
      <c r="A2063" s="1528">
        <v>20965</v>
      </c>
      <c r="B2063" s="1529" t="s">
        <v>5994</v>
      </c>
      <c r="C2063" s="1528" t="s">
        <v>2771</v>
      </c>
      <c r="D2063" s="1536">
        <f t="shared" si="32"/>
        <v>55.7</v>
      </c>
      <c r="E2063" s="1535"/>
      <c r="F2063" s="1536">
        <v>55.7</v>
      </c>
      <c r="G2063" s="1536">
        <v>55.7</v>
      </c>
    </row>
    <row r="2064" spans="1:7" ht="30">
      <c r="A2064" s="1526">
        <v>20966</v>
      </c>
      <c r="B2064" s="1523" t="s">
        <v>5995</v>
      </c>
      <c r="C2064" s="1526" t="s">
        <v>2771</v>
      </c>
      <c r="D2064" s="1534">
        <f t="shared" si="32"/>
        <v>59.97</v>
      </c>
      <c r="E2064" s="1535"/>
      <c r="F2064" s="1534">
        <v>59.97</v>
      </c>
      <c r="G2064" s="1534">
        <v>59.97</v>
      </c>
    </row>
    <row r="2065" spans="1:7" ht="30">
      <c r="A2065" s="1528">
        <v>10903</v>
      </c>
      <c r="B2065" s="1529" t="s">
        <v>5996</v>
      </c>
      <c r="C2065" s="1528" t="s">
        <v>2771</v>
      </c>
      <c r="D2065" s="1536">
        <f t="shared" si="32"/>
        <v>90.9</v>
      </c>
      <c r="E2065" s="1535"/>
      <c r="F2065" s="1536">
        <v>90.9</v>
      </c>
      <c r="G2065" s="1536">
        <v>90.9</v>
      </c>
    </row>
    <row r="2066" spans="1:7" ht="30">
      <c r="A2066" s="1526">
        <v>20967</v>
      </c>
      <c r="B2066" s="1523" t="s">
        <v>5997</v>
      </c>
      <c r="C2066" s="1526" t="s">
        <v>2771</v>
      </c>
      <c r="D2066" s="1534">
        <f t="shared" si="32"/>
        <v>90.9</v>
      </c>
      <c r="E2066" s="1535"/>
      <c r="F2066" s="1534">
        <v>90.9</v>
      </c>
      <c r="G2066" s="1534">
        <v>90.9</v>
      </c>
    </row>
    <row r="2067" spans="1:7" ht="30">
      <c r="A2067" s="1528">
        <v>20968</v>
      </c>
      <c r="B2067" s="1529" t="s">
        <v>5998</v>
      </c>
      <c r="C2067" s="1528" t="s">
        <v>2771</v>
      </c>
      <c r="D2067" s="1536">
        <f t="shared" si="32"/>
        <v>99.7</v>
      </c>
      <c r="E2067" s="1535"/>
      <c r="F2067" s="1536">
        <v>99.7</v>
      </c>
      <c r="G2067" s="1536">
        <v>99.7</v>
      </c>
    </row>
    <row r="2068" spans="1:7">
      <c r="A2068" s="1526">
        <v>11359</v>
      </c>
      <c r="B2068" s="1523" t="s">
        <v>5999</v>
      </c>
      <c r="C2068" s="1526" t="s">
        <v>2771</v>
      </c>
      <c r="D2068" s="1534">
        <f t="shared" si="32"/>
        <v>1160</v>
      </c>
      <c r="E2068" s="1535"/>
      <c r="F2068" s="1534">
        <v>1160</v>
      </c>
      <c r="G2068" s="1534">
        <v>1160</v>
      </c>
    </row>
    <row r="2069" spans="1:7" ht="30">
      <c r="A2069" s="1528">
        <v>39017</v>
      </c>
      <c r="B2069" s="1529" t="s">
        <v>6000</v>
      </c>
      <c r="C2069" s="1528" t="s">
        <v>2771</v>
      </c>
      <c r="D2069" s="1536">
        <f t="shared" si="32"/>
        <v>0.22</v>
      </c>
      <c r="E2069" s="1535"/>
      <c r="F2069" s="1536">
        <v>0.22</v>
      </c>
      <c r="G2069" s="1536">
        <v>0.22</v>
      </c>
    </row>
    <row r="2070" spans="1:7" ht="30">
      <c r="A2070" s="1526">
        <v>39315</v>
      </c>
      <c r="B2070" s="1523" t="s">
        <v>6001</v>
      </c>
      <c r="C2070" s="1526" t="s">
        <v>2771</v>
      </c>
      <c r="D2070" s="1534">
        <f t="shared" si="32"/>
        <v>0.35</v>
      </c>
      <c r="E2070" s="1535"/>
      <c r="F2070" s="1534">
        <v>0.35</v>
      </c>
      <c r="G2070" s="1534">
        <v>0.35</v>
      </c>
    </row>
    <row r="2071" spans="1:7">
      <c r="A2071" s="1528">
        <v>39016</v>
      </c>
      <c r="B2071" s="1529" t="s">
        <v>6002</v>
      </c>
      <c r="C2071" s="1528" t="s">
        <v>2771</v>
      </c>
      <c r="D2071" s="1536">
        <f t="shared" si="32"/>
        <v>0.36</v>
      </c>
      <c r="E2071" s="1535"/>
      <c r="F2071" s="1536">
        <v>0.36</v>
      </c>
      <c r="G2071" s="1536">
        <v>0.36</v>
      </c>
    </row>
    <row r="2072" spans="1:7">
      <c r="A2072" s="1526">
        <v>40432</v>
      </c>
      <c r="B2072" s="1523" t="s">
        <v>6003</v>
      </c>
      <c r="C2072" s="1526" t="s">
        <v>2771</v>
      </c>
      <c r="D2072" s="1534">
        <f t="shared" si="32"/>
        <v>2.77</v>
      </c>
      <c r="E2072" s="1535"/>
      <c r="F2072" s="1534">
        <v>2.77</v>
      </c>
      <c r="G2072" s="1534">
        <v>2.77</v>
      </c>
    </row>
    <row r="2073" spans="1:7" ht="30">
      <c r="A2073" s="1528">
        <v>39481</v>
      </c>
      <c r="B2073" s="1529" t="s">
        <v>6004</v>
      </c>
      <c r="C2073" s="1528" t="s">
        <v>2771</v>
      </c>
      <c r="D2073" s="1536">
        <f t="shared" si="32"/>
        <v>1.74</v>
      </c>
      <c r="E2073" s="1535"/>
      <c r="F2073" s="1536">
        <v>1.74</v>
      </c>
      <c r="G2073" s="1536">
        <v>1.74</v>
      </c>
    </row>
    <row r="2074" spans="1:7">
      <c r="A2074" s="1526">
        <v>40433</v>
      </c>
      <c r="B2074" s="1523" t="s">
        <v>6005</v>
      </c>
      <c r="C2074" s="1526" t="s">
        <v>2771</v>
      </c>
      <c r="D2074" s="1534">
        <f t="shared" si="32"/>
        <v>1.53</v>
      </c>
      <c r="E2074" s="1535"/>
      <c r="F2074" s="1534">
        <v>1.53</v>
      </c>
      <c r="G2074" s="1534">
        <v>1.53</v>
      </c>
    </row>
    <row r="2075" spans="1:7">
      <c r="A2075" s="1528">
        <v>20219</v>
      </c>
      <c r="B2075" s="1529" t="s">
        <v>6006</v>
      </c>
      <c r="C2075" s="1528" t="s">
        <v>2771</v>
      </c>
      <c r="D2075" s="1536">
        <f t="shared" si="32"/>
        <v>108800</v>
      </c>
      <c r="E2075" s="1535"/>
      <c r="F2075" s="1536">
        <v>108800</v>
      </c>
      <c r="G2075" s="1536">
        <v>108800</v>
      </c>
    </row>
    <row r="2076" spans="1:7" ht="30">
      <c r="A2076" s="1526">
        <v>36484</v>
      </c>
      <c r="B2076" s="1523" t="s">
        <v>6007</v>
      </c>
      <c r="C2076" s="1526" t="s">
        <v>2771</v>
      </c>
      <c r="D2076" s="1534">
        <f t="shared" si="32"/>
        <v>230962.58</v>
      </c>
      <c r="E2076" s="1535"/>
      <c r="F2076" s="1534">
        <v>230962.58</v>
      </c>
      <c r="G2076" s="1534">
        <v>230962.58</v>
      </c>
    </row>
    <row r="2077" spans="1:7">
      <c r="A2077" s="1528">
        <v>38367</v>
      </c>
      <c r="B2077" s="1529" t="s">
        <v>6008</v>
      </c>
      <c r="C2077" s="1528" t="s">
        <v>2771</v>
      </c>
      <c r="D2077" s="1536">
        <f t="shared" si="32"/>
        <v>18.55</v>
      </c>
      <c r="E2077" s="1535"/>
      <c r="F2077" s="1536">
        <v>18.55</v>
      </c>
      <c r="G2077" s="1536">
        <v>18.55</v>
      </c>
    </row>
    <row r="2078" spans="1:7">
      <c r="A2078" s="1526">
        <v>38368</v>
      </c>
      <c r="B2078" s="1523" t="s">
        <v>6009</v>
      </c>
      <c r="C2078" s="1526" t="s">
        <v>2771</v>
      </c>
      <c r="D2078" s="1534">
        <f t="shared" si="32"/>
        <v>7.89</v>
      </c>
      <c r="E2078" s="1535"/>
      <c r="F2078" s="1534">
        <v>7.89</v>
      </c>
      <c r="G2078" s="1534">
        <v>7.89</v>
      </c>
    </row>
    <row r="2079" spans="1:7">
      <c r="A2079" s="1528">
        <v>38091</v>
      </c>
      <c r="B2079" s="1529" t="s">
        <v>6010</v>
      </c>
      <c r="C2079" s="1528" t="s">
        <v>2771</v>
      </c>
      <c r="D2079" s="1536">
        <f t="shared" si="32"/>
        <v>2.11</v>
      </c>
      <c r="E2079" s="1535"/>
      <c r="F2079" s="1536">
        <v>2.11</v>
      </c>
      <c r="G2079" s="1536">
        <v>2.11</v>
      </c>
    </row>
    <row r="2080" spans="1:7">
      <c r="A2080" s="1526">
        <v>38095</v>
      </c>
      <c r="B2080" s="1523" t="s">
        <v>6011</v>
      </c>
      <c r="C2080" s="1526" t="s">
        <v>2771</v>
      </c>
      <c r="D2080" s="1534">
        <f t="shared" si="32"/>
        <v>4.46</v>
      </c>
      <c r="E2080" s="1535"/>
      <c r="F2080" s="1534">
        <v>4.46</v>
      </c>
      <c r="G2080" s="1534">
        <v>4.46</v>
      </c>
    </row>
    <row r="2081" spans="1:7">
      <c r="A2081" s="1528">
        <v>38092</v>
      </c>
      <c r="B2081" s="1529" t="s">
        <v>6012</v>
      </c>
      <c r="C2081" s="1528" t="s">
        <v>2771</v>
      </c>
      <c r="D2081" s="1536">
        <f t="shared" si="32"/>
        <v>2</v>
      </c>
      <c r="E2081" s="1535"/>
      <c r="F2081" s="1536">
        <v>2</v>
      </c>
      <c r="G2081" s="1536">
        <v>2</v>
      </c>
    </row>
    <row r="2082" spans="1:7">
      <c r="A2082" s="1526">
        <v>38093</v>
      </c>
      <c r="B2082" s="1523" t="s">
        <v>6013</v>
      </c>
      <c r="C2082" s="1526" t="s">
        <v>2771</v>
      </c>
      <c r="D2082" s="1534">
        <f t="shared" si="32"/>
        <v>2.06</v>
      </c>
      <c r="E2082" s="1535"/>
      <c r="F2082" s="1534">
        <v>2.06</v>
      </c>
      <c r="G2082" s="1534">
        <v>2.06</v>
      </c>
    </row>
    <row r="2083" spans="1:7">
      <c r="A2083" s="1528">
        <v>38096</v>
      </c>
      <c r="B2083" s="1529" t="s">
        <v>6014</v>
      </c>
      <c r="C2083" s="1528" t="s">
        <v>2771</v>
      </c>
      <c r="D2083" s="1536">
        <f t="shared" si="32"/>
        <v>4.8</v>
      </c>
      <c r="E2083" s="1535"/>
      <c r="F2083" s="1536">
        <v>4.8</v>
      </c>
      <c r="G2083" s="1536">
        <v>4.8</v>
      </c>
    </row>
    <row r="2084" spans="1:7">
      <c r="A2084" s="1526">
        <v>38094</v>
      </c>
      <c r="B2084" s="1523" t="s">
        <v>6015</v>
      </c>
      <c r="C2084" s="1526" t="s">
        <v>2771</v>
      </c>
      <c r="D2084" s="1534">
        <f t="shared" si="32"/>
        <v>2.5299999999999998</v>
      </c>
      <c r="E2084" s="1535"/>
      <c r="F2084" s="1534">
        <v>2.5299999999999998</v>
      </c>
      <c r="G2084" s="1534">
        <v>2.5299999999999998</v>
      </c>
    </row>
    <row r="2085" spans="1:7">
      <c r="A2085" s="1528">
        <v>38097</v>
      </c>
      <c r="B2085" s="1529" t="s">
        <v>6016</v>
      </c>
      <c r="C2085" s="1528" t="s">
        <v>2771</v>
      </c>
      <c r="D2085" s="1536">
        <f t="shared" si="32"/>
        <v>5.14</v>
      </c>
      <c r="E2085" s="1535"/>
      <c r="F2085" s="1536">
        <v>5.14</v>
      </c>
      <c r="G2085" s="1536">
        <v>5.14</v>
      </c>
    </row>
    <row r="2086" spans="1:7">
      <c r="A2086" s="1526">
        <v>38098</v>
      </c>
      <c r="B2086" s="1523" t="s">
        <v>6017</v>
      </c>
      <c r="C2086" s="1526" t="s">
        <v>2771</v>
      </c>
      <c r="D2086" s="1534">
        <f t="shared" si="32"/>
        <v>5.14</v>
      </c>
      <c r="E2086" s="1535"/>
      <c r="F2086" s="1534">
        <v>5.14</v>
      </c>
      <c r="G2086" s="1534">
        <v>5.14</v>
      </c>
    </row>
    <row r="2087" spans="1:7">
      <c r="A2087" s="1528">
        <v>11186</v>
      </c>
      <c r="B2087" s="1529" t="s">
        <v>6018</v>
      </c>
      <c r="C2087" s="1528" t="s">
        <v>2773</v>
      </c>
      <c r="D2087" s="1536">
        <f t="shared" si="32"/>
        <v>677.6</v>
      </c>
      <c r="E2087" s="1535"/>
      <c r="F2087" s="1536">
        <v>677.6</v>
      </c>
      <c r="G2087" s="1536">
        <v>677.6</v>
      </c>
    </row>
    <row r="2088" spans="1:7" ht="30">
      <c r="A2088" s="1526">
        <v>11558</v>
      </c>
      <c r="B2088" s="1523" t="s">
        <v>6019</v>
      </c>
      <c r="C2088" s="1526" t="s">
        <v>2778</v>
      </c>
      <c r="D2088" s="1534">
        <f t="shared" si="32"/>
        <v>15.4</v>
      </c>
      <c r="E2088" s="1535"/>
      <c r="F2088" s="1534">
        <v>15.4</v>
      </c>
      <c r="G2088" s="1534">
        <v>15.4</v>
      </c>
    </row>
    <row r="2089" spans="1:7" ht="30">
      <c r="A2089" s="1528">
        <v>11557</v>
      </c>
      <c r="B2089" s="1529" t="s">
        <v>6020</v>
      </c>
      <c r="C2089" s="1528" t="s">
        <v>2778</v>
      </c>
      <c r="D2089" s="1536">
        <f t="shared" si="32"/>
        <v>39</v>
      </c>
      <c r="E2089" s="1535"/>
      <c r="F2089" s="1536">
        <v>39</v>
      </c>
      <c r="G2089" s="1536">
        <v>39</v>
      </c>
    </row>
    <row r="2090" spans="1:7">
      <c r="A2090" s="1526">
        <v>2759</v>
      </c>
      <c r="B2090" s="1523" t="s">
        <v>6021</v>
      </c>
      <c r="C2090" s="1526" t="s">
        <v>2771</v>
      </c>
      <c r="D2090" s="1534">
        <f t="shared" si="32"/>
        <v>11.42</v>
      </c>
      <c r="E2090" s="1535"/>
      <c r="F2090" s="1534">
        <v>11.42</v>
      </c>
      <c r="G2090" s="1534">
        <v>11.42</v>
      </c>
    </row>
    <row r="2091" spans="1:7">
      <c r="A2091" s="1528">
        <v>38124</v>
      </c>
      <c r="B2091" s="1529" t="s">
        <v>6022</v>
      </c>
      <c r="C2091" s="1528" t="s">
        <v>2771</v>
      </c>
      <c r="D2091" s="1536">
        <f t="shared" si="32"/>
        <v>29.95</v>
      </c>
      <c r="E2091" s="1535"/>
      <c r="F2091" s="1536">
        <v>29.95</v>
      </c>
      <c r="G2091" s="1536">
        <v>29.95</v>
      </c>
    </row>
    <row r="2092" spans="1:7">
      <c r="A2092" s="1526">
        <v>38380</v>
      </c>
      <c r="B2092" s="1523" t="s">
        <v>6023</v>
      </c>
      <c r="C2092" s="1526" t="s">
        <v>2771</v>
      </c>
      <c r="D2092" s="1534">
        <f t="shared" si="32"/>
        <v>29.47</v>
      </c>
      <c r="E2092" s="1535"/>
      <c r="F2092" s="1534">
        <v>29.47</v>
      </c>
      <c r="G2092" s="1534">
        <v>29.47</v>
      </c>
    </row>
    <row r="2093" spans="1:7">
      <c r="A2093" s="1528">
        <v>20059</v>
      </c>
      <c r="B2093" s="1529" t="s">
        <v>6024</v>
      </c>
      <c r="C2093" s="1528" t="s">
        <v>2771</v>
      </c>
      <c r="D2093" s="1536">
        <f t="shared" si="32"/>
        <v>15.71</v>
      </c>
      <c r="E2093" s="1535"/>
      <c r="F2093" s="1536">
        <v>15.71</v>
      </c>
      <c r="G2093" s="1536">
        <v>15.71</v>
      </c>
    </row>
    <row r="2094" spans="1:7" ht="30">
      <c r="A2094" s="1526">
        <v>42429</v>
      </c>
      <c r="B2094" s="1523" t="s">
        <v>6025</v>
      </c>
      <c r="C2094" s="1526" t="s">
        <v>2771</v>
      </c>
      <c r="D2094" s="1534">
        <f t="shared" si="32"/>
        <v>5290.2</v>
      </c>
      <c r="E2094" s="1535"/>
      <c r="F2094" s="1534">
        <v>5290.2</v>
      </c>
      <c r="G2094" s="1534">
        <v>5290.2</v>
      </c>
    </row>
    <row r="2095" spans="1:7">
      <c r="A2095" s="1528">
        <v>39616</v>
      </c>
      <c r="B2095" s="1529" t="s">
        <v>9569</v>
      </c>
      <c r="C2095" s="1528" t="s">
        <v>2771</v>
      </c>
      <c r="D2095" s="1536">
        <f t="shared" si="32"/>
        <v>306.89999999999998</v>
      </c>
      <c r="E2095" s="1535"/>
      <c r="F2095" s="1536">
        <v>306.89999999999998</v>
      </c>
      <c r="G2095" s="1536">
        <v>306.89999999999998</v>
      </c>
    </row>
    <row r="2096" spans="1:7">
      <c r="A2096" s="1526">
        <v>39618</v>
      </c>
      <c r="B2096" s="1523" t="s">
        <v>9570</v>
      </c>
      <c r="C2096" s="1526" t="s">
        <v>2771</v>
      </c>
      <c r="D2096" s="1534">
        <f t="shared" si="32"/>
        <v>556.66</v>
      </c>
      <c r="E2096" s="1535"/>
      <c r="F2096" s="1534">
        <v>556.66</v>
      </c>
      <c r="G2096" s="1534">
        <v>556.66</v>
      </c>
    </row>
    <row r="2097" spans="1:7">
      <c r="A2097" s="1528">
        <v>39619</v>
      </c>
      <c r="B2097" s="1529" t="s">
        <v>9571</v>
      </c>
      <c r="C2097" s="1528" t="s">
        <v>2771</v>
      </c>
      <c r="D2097" s="1536">
        <f t="shared" si="32"/>
        <v>762.4</v>
      </c>
      <c r="E2097" s="1535"/>
      <c r="F2097" s="1536">
        <v>762.4</v>
      </c>
      <c r="G2097" s="1536">
        <v>762.4</v>
      </c>
    </row>
    <row r="2098" spans="1:7">
      <c r="A2098" s="1526">
        <v>39613</v>
      </c>
      <c r="B2098" s="1523" t="s">
        <v>9572</v>
      </c>
      <c r="C2098" s="1526" t="s">
        <v>2771</v>
      </c>
      <c r="D2098" s="1534">
        <f t="shared" si="32"/>
        <v>121.9</v>
      </c>
      <c r="E2098" s="1535"/>
      <c r="F2098" s="1534">
        <v>121.9</v>
      </c>
      <c r="G2098" s="1534">
        <v>121.9</v>
      </c>
    </row>
    <row r="2099" spans="1:7">
      <c r="A2099" s="1528">
        <v>39614</v>
      </c>
      <c r="B2099" s="1529" t="s">
        <v>9573</v>
      </c>
      <c r="C2099" s="1528" t="s">
        <v>2771</v>
      </c>
      <c r="D2099" s="1536">
        <f t="shared" si="32"/>
        <v>177.85</v>
      </c>
      <c r="E2099" s="1535"/>
      <c r="F2099" s="1536">
        <v>177.85</v>
      </c>
      <c r="G2099" s="1536">
        <v>177.85</v>
      </c>
    </row>
    <row r="2100" spans="1:7" ht="30">
      <c r="A2100" s="1526">
        <v>38538</v>
      </c>
      <c r="B2100" s="1523" t="s">
        <v>6026</v>
      </c>
      <c r="C2100" s="1526" t="s">
        <v>2774</v>
      </c>
      <c r="D2100" s="1534">
        <f t="shared" si="32"/>
        <v>44.9</v>
      </c>
      <c r="E2100" s="1535"/>
      <c r="F2100" s="1534">
        <v>44.9</v>
      </c>
      <c r="G2100" s="1534">
        <v>44.9</v>
      </c>
    </row>
    <row r="2101" spans="1:7" ht="30">
      <c r="A2101" s="1528">
        <v>38539</v>
      </c>
      <c r="B2101" s="1529" t="s">
        <v>6027</v>
      </c>
      <c r="C2101" s="1528" t="s">
        <v>2774</v>
      </c>
      <c r="D2101" s="1536">
        <f t="shared" si="32"/>
        <v>61.05</v>
      </c>
      <c r="E2101" s="1535"/>
      <c r="F2101" s="1536">
        <v>61.05</v>
      </c>
      <c r="G2101" s="1536">
        <v>61.05</v>
      </c>
    </row>
    <row r="2102" spans="1:7" ht="30">
      <c r="A2102" s="1526">
        <v>38540</v>
      </c>
      <c r="B2102" s="1523" t="s">
        <v>6028</v>
      </c>
      <c r="C2102" s="1526" t="s">
        <v>2774</v>
      </c>
      <c r="D2102" s="1534">
        <f t="shared" si="32"/>
        <v>156.47</v>
      </c>
      <c r="E2102" s="1535"/>
      <c r="F2102" s="1534">
        <v>156.47</v>
      </c>
      <c r="G2102" s="1534">
        <v>156.47</v>
      </c>
    </row>
    <row r="2103" spans="1:7">
      <c r="A2103" s="1528">
        <v>38384</v>
      </c>
      <c r="B2103" s="1529" t="s">
        <v>6029</v>
      </c>
      <c r="C2103" s="1528" t="s">
        <v>2771</v>
      </c>
      <c r="D2103" s="1536">
        <f t="shared" si="32"/>
        <v>20.440000000000001</v>
      </c>
      <c r="E2103" s="1535"/>
      <c r="F2103" s="1536">
        <v>20.440000000000001</v>
      </c>
      <c r="G2103" s="1536">
        <v>20.440000000000001</v>
      </c>
    </row>
    <row r="2104" spans="1:7">
      <c r="A2104" s="1526">
        <v>13</v>
      </c>
      <c r="B2104" s="1523" t="s">
        <v>6030</v>
      </c>
      <c r="C2104" s="1526" t="s">
        <v>2775</v>
      </c>
      <c r="D2104" s="1534">
        <f t="shared" si="32"/>
        <v>25.22</v>
      </c>
      <c r="E2104" s="1535"/>
      <c r="F2104" s="1534">
        <v>25.22</v>
      </c>
      <c r="G2104" s="1534">
        <v>25.22</v>
      </c>
    </row>
    <row r="2105" spans="1:7">
      <c r="A2105" s="1528">
        <v>2762</v>
      </c>
      <c r="B2105" s="1529" t="s">
        <v>6031</v>
      </c>
      <c r="C2105" s="1528" t="s">
        <v>2774</v>
      </c>
      <c r="D2105" s="1536">
        <f t="shared" si="32"/>
        <v>14.27</v>
      </c>
      <c r="E2105" s="1535"/>
      <c r="F2105" s="1536">
        <v>14.27</v>
      </c>
      <c r="G2105" s="1536">
        <v>14.27</v>
      </c>
    </row>
    <row r="2106" spans="1:7">
      <c r="A2106" s="1526">
        <v>21142</v>
      </c>
      <c r="B2106" s="1523" t="s">
        <v>6032</v>
      </c>
      <c r="C2106" s="1526" t="s">
        <v>2771</v>
      </c>
      <c r="D2106" s="1534">
        <f t="shared" si="32"/>
        <v>31.35</v>
      </c>
      <c r="E2106" s="1535"/>
      <c r="F2106" s="1534">
        <v>31.35</v>
      </c>
      <c r="G2106" s="1534">
        <v>31.35</v>
      </c>
    </row>
    <row r="2107" spans="1:7">
      <c r="A2107" s="1528">
        <v>4223</v>
      </c>
      <c r="B2107" s="1529" t="s">
        <v>6033</v>
      </c>
      <c r="C2107" s="1528" t="s">
        <v>2776</v>
      </c>
      <c r="D2107" s="1536">
        <f t="shared" si="32"/>
        <v>4.75</v>
      </c>
      <c r="E2107" s="1535"/>
      <c r="F2107" s="1536">
        <v>4.75</v>
      </c>
      <c r="G2107" s="1536">
        <v>4.75</v>
      </c>
    </row>
    <row r="2108" spans="1:7">
      <c r="A2108" s="1526">
        <v>37372</v>
      </c>
      <c r="B2108" s="1523" t="s">
        <v>6034</v>
      </c>
      <c r="C2108" s="1526" t="s">
        <v>2770</v>
      </c>
      <c r="D2108" s="1534">
        <f t="shared" si="32"/>
        <v>0.81</v>
      </c>
      <c r="E2108" s="1535"/>
      <c r="F2108" s="1534">
        <v>0.81</v>
      </c>
      <c r="G2108" s="1534">
        <v>0.81</v>
      </c>
    </row>
    <row r="2109" spans="1:7">
      <c r="A2109" s="1528">
        <v>40863</v>
      </c>
      <c r="B2109" s="1529" t="s">
        <v>6035</v>
      </c>
      <c r="C2109" s="1528" t="s">
        <v>2777</v>
      </c>
      <c r="D2109" s="1536">
        <f t="shared" si="32"/>
        <v>152.35</v>
      </c>
      <c r="E2109" s="1535"/>
      <c r="F2109" s="1536">
        <v>152.35</v>
      </c>
      <c r="G2109" s="1536">
        <v>152.35</v>
      </c>
    </row>
    <row r="2110" spans="1:7">
      <c r="A2110" s="1526">
        <v>38475</v>
      </c>
      <c r="B2110" s="1523" t="s">
        <v>6036</v>
      </c>
      <c r="C2110" s="1526" t="s">
        <v>2771</v>
      </c>
      <c r="D2110" s="1534">
        <f t="shared" si="32"/>
        <v>28.57</v>
      </c>
      <c r="E2110" s="1535"/>
      <c r="F2110" s="1534">
        <v>28.57</v>
      </c>
      <c r="G2110" s="1534">
        <v>28.57</v>
      </c>
    </row>
    <row r="2111" spans="1:7">
      <c r="A2111" s="1528">
        <v>38474</v>
      </c>
      <c r="B2111" s="1529" t="s">
        <v>6037</v>
      </c>
      <c r="C2111" s="1528" t="s">
        <v>2771</v>
      </c>
      <c r="D2111" s="1536">
        <f t="shared" si="32"/>
        <v>35.32</v>
      </c>
      <c r="E2111" s="1535"/>
      <c r="F2111" s="1536">
        <v>35.32</v>
      </c>
      <c r="G2111" s="1536">
        <v>35.32</v>
      </c>
    </row>
    <row r="2112" spans="1:7">
      <c r="A2112" s="1526">
        <v>10886</v>
      </c>
      <c r="B2112" s="1523" t="s">
        <v>6038</v>
      </c>
      <c r="C2112" s="1526" t="s">
        <v>2771</v>
      </c>
      <c r="D2112" s="1534">
        <f t="shared" si="32"/>
        <v>160.87</v>
      </c>
      <c r="E2112" s="1535"/>
      <c r="F2112" s="1534">
        <v>160.87</v>
      </c>
      <c r="G2112" s="1534">
        <v>160.87</v>
      </c>
    </row>
    <row r="2113" spans="1:7">
      <c r="A2113" s="1528">
        <v>10888</v>
      </c>
      <c r="B2113" s="1529" t="s">
        <v>6039</v>
      </c>
      <c r="C2113" s="1528" t="s">
        <v>2771</v>
      </c>
      <c r="D2113" s="1536">
        <f t="shared" si="32"/>
        <v>509.15</v>
      </c>
      <c r="E2113" s="1535"/>
      <c r="F2113" s="1536">
        <v>509.15</v>
      </c>
      <c r="G2113" s="1536">
        <v>509.15</v>
      </c>
    </row>
    <row r="2114" spans="1:7">
      <c r="A2114" s="1526">
        <v>10889</v>
      </c>
      <c r="B2114" s="1523" t="s">
        <v>6040</v>
      </c>
      <c r="C2114" s="1526" t="s">
        <v>2771</v>
      </c>
      <c r="D2114" s="1534">
        <f t="shared" si="32"/>
        <v>551.58000000000004</v>
      </c>
      <c r="E2114" s="1535"/>
      <c r="F2114" s="1534">
        <v>551.58000000000004</v>
      </c>
      <c r="G2114" s="1534">
        <v>551.58000000000004</v>
      </c>
    </row>
    <row r="2115" spans="1:7">
      <c r="A2115" s="1528">
        <v>10890</v>
      </c>
      <c r="B2115" s="1529" t="s">
        <v>6041</v>
      </c>
      <c r="C2115" s="1528" t="s">
        <v>2771</v>
      </c>
      <c r="D2115" s="1536">
        <f t="shared" ref="D2115:D2178" si="33">IF($I$2=$G$1,G2115,F2115)</f>
        <v>254.57</v>
      </c>
      <c r="E2115" s="1535"/>
      <c r="F2115" s="1536">
        <v>254.57</v>
      </c>
      <c r="G2115" s="1536">
        <v>254.57</v>
      </c>
    </row>
    <row r="2116" spans="1:7">
      <c r="A2116" s="1526">
        <v>10891</v>
      </c>
      <c r="B2116" s="1523" t="s">
        <v>6042</v>
      </c>
      <c r="C2116" s="1526" t="s">
        <v>2771</v>
      </c>
      <c r="D2116" s="1534">
        <f t="shared" si="33"/>
        <v>155.57</v>
      </c>
      <c r="E2116" s="1535"/>
      <c r="F2116" s="1534">
        <v>155.57</v>
      </c>
      <c r="G2116" s="1534">
        <v>155.57</v>
      </c>
    </row>
    <row r="2117" spans="1:7">
      <c r="A2117" s="1528">
        <v>10892</v>
      </c>
      <c r="B2117" s="1529" t="s">
        <v>6043</v>
      </c>
      <c r="C2117" s="1528" t="s">
        <v>2771</v>
      </c>
      <c r="D2117" s="1536">
        <f t="shared" si="33"/>
        <v>183.86</v>
      </c>
      <c r="E2117" s="1535"/>
      <c r="F2117" s="1536">
        <v>183.86</v>
      </c>
      <c r="G2117" s="1536">
        <v>183.86</v>
      </c>
    </row>
    <row r="2118" spans="1:7">
      <c r="A2118" s="1526">
        <v>20977</v>
      </c>
      <c r="B2118" s="1523" t="s">
        <v>6044</v>
      </c>
      <c r="C2118" s="1526" t="s">
        <v>2771</v>
      </c>
      <c r="D2118" s="1534">
        <f t="shared" si="33"/>
        <v>219.21</v>
      </c>
      <c r="E2118" s="1535"/>
      <c r="F2118" s="1534">
        <v>219.21</v>
      </c>
      <c r="G2118" s="1534">
        <v>219.21</v>
      </c>
    </row>
    <row r="2119" spans="1:7">
      <c r="A2119" s="1528">
        <v>3073</v>
      </c>
      <c r="B2119" s="1529" t="s">
        <v>6045</v>
      </c>
      <c r="C2119" s="1528" t="s">
        <v>2771</v>
      </c>
      <c r="D2119" s="1536">
        <f t="shared" si="33"/>
        <v>270.64</v>
      </c>
      <c r="E2119" s="1535"/>
      <c r="F2119" s="1536">
        <v>270.64</v>
      </c>
      <c r="G2119" s="1536">
        <v>270.64</v>
      </c>
    </row>
    <row r="2120" spans="1:7">
      <c r="A2120" s="1526">
        <v>3068</v>
      </c>
      <c r="B2120" s="1523" t="s">
        <v>6046</v>
      </c>
      <c r="C2120" s="1526" t="s">
        <v>2771</v>
      </c>
      <c r="D2120" s="1534">
        <f t="shared" si="33"/>
        <v>54.1</v>
      </c>
      <c r="E2120" s="1535"/>
      <c r="F2120" s="1534">
        <v>54.1</v>
      </c>
      <c r="G2120" s="1534">
        <v>54.1</v>
      </c>
    </row>
    <row r="2121" spans="1:7">
      <c r="A2121" s="1528">
        <v>3074</v>
      </c>
      <c r="B2121" s="1529" t="s">
        <v>6047</v>
      </c>
      <c r="C2121" s="1528" t="s">
        <v>2771</v>
      </c>
      <c r="D2121" s="1536">
        <f t="shared" si="33"/>
        <v>170.86</v>
      </c>
      <c r="E2121" s="1535"/>
      <c r="F2121" s="1536">
        <v>170.86</v>
      </c>
      <c r="G2121" s="1536">
        <v>170.86</v>
      </c>
    </row>
    <row r="2122" spans="1:7">
      <c r="A2122" s="1526">
        <v>3076</v>
      </c>
      <c r="B2122" s="1523" t="s">
        <v>6048</v>
      </c>
      <c r="C2122" s="1526" t="s">
        <v>2771</v>
      </c>
      <c r="D2122" s="1534">
        <f t="shared" si="33"/>
        <v>222.49</v>
      </c>
      <c r="E2122" s="1535"/>
      <c r="F2122" s="1534">
        <v>222.49</v>
      </c>
      <c r="G2122" s="1534">
        <v>222.49</v>
      </c>
    </row>
    <row r="2123" spans="1:7">
      <c r="A2123" s="1528">
        <v>3072</v>
      </c>
      <c r="B2123" s="1529" t="s">
        <v>6049</v>
      </c>
      <c r="C2123" s="1528" t="s">
        <v>2771</v>
      </c>
      <c r="D2123" s="1536">
        <f t="shared" si="33"/>
        <v>56.05</v>
      </c>
      <c r="E2123" s="1535"/>
      <c r="F2123" s="1536">
        <v>56.05</v>
      </c>
      <c r="G2123" s="1536">
        <v>56.05</v>
      </c>
    </row>
    <row r="2124" spans="1:7">
      <c r="A2124" s="1526">
        <v>3075</v>
      </c>
      <c r="B2124" s="1523" t="s">
        <v>6050</v>
      </c>
      <c r="C2124" s="1526" t="s">
        <v>2771</v>
      </c>
      <c r="D2124" s="1534">
        <f t="shared" si="33"/>
        <v>140.6</v>
      </c>
      <c r="E2124" s="1535"/>
      <c r="F2124" s="1534">
        <v>140.6</v>
      </c>
      <c r="G2124" s="1534">
        <v>140.6</v>
      </c>
    </row>
    <row r="2125" spans="1:7">
      <c r="A2125" s="1528">
        <v>10780</v>
      </c>
      <c r="B2125" s="1529" t="s">
        <v>6051</v>
      </c>
      <c r="C2125" s="1528" t="s">
        <v>2771</v>
      </c>
      <c r="D2125" s="1536">
        <f t="shared" si="33"/>
        <v>11.88</v>
      </c>
      <c r="E2125" s="1535"/>
      <c r="F2125" s="1536">
        <v>11.88</v>
      </c>
      <c r="G2125" s="1536">
        <v>11.88</v>
      </c>
    </row>
    <row r="2126" spans="1:7">
      <c r="A2126" s="1526">
        <v>10781</v>
      </c>
      <c r="B2126" s="1523" t="s">
        <v>6052</v>
      </c>
      <c r="C2126" s="1526" t="s">
        <v>2771</v>
      </c>
      <c r="D2126" s="1534">
        <f t="shared" si="33"/>
        <v>19.07</v>
      </c>
      <c r="E2126" s="1535"/>
      <c r="F2126" s="1534">
        <v>19.07</v>
      </c>
      <c r="G2126" s="1534">
        <v>19.07</v>
      </c>
    </row>
    <row r="2127" spans="1:7">
      <c r="A2127" s="1528">
        <v>20106</v>
      </c>
      <c r="B2127" s="1529" t="s">
        <v>6053</v>
      </c>
      <c r="C2127" s="1528" t="s">
        <v>2771</v>
      </c>
      <c r="D2127" s="1536">
        <f t="shared" si="33"/>
        <v>6.28</v>
      </c>
      <c r="E2127" s="1535"/>
      <c r="F2127" s="1536">
        <v>6.28</v>
      </c>
      <c r="G2127" s="1536">
        <v>6.28</v>
      </c>
    </row>
    <row r="2128" spans="1:7">
      <c r="A2128" s="1526">
        <v>20107</v>
      </c>
      <c r="B2128" s="1523" t="s">
        <v>6054</v>
      </c>
      <c r="C2128" s="1526" t="s">
        <v>2771</v>
      </c>
      <c r="D2128" s="1534">
        <f t="shared" si="33"/>
        <v>7.2</v>
      </c>
      <c r="E2128" s="1535"/>
      <c r="F2128" s="1534">
        <v>7.2</v>
      </c>
      <c r="G2128" s="1534">
        <v>7.2</v>
      </c>
    </row>
    <row r="2129" spans="1:7">
      <c r="A2129" s="1528">
        <v>20108</v>
      </c>
      <c r="B2129" s="1529" t="s">
        <v>6055</v>
      </c>
      <c r="C2129" s="1528" t="s">
        <v>2771</v>
      </c>
      <c r="D2129" s="1536">
        <f t="shared" si="33"/>
        <v>9.5</v>
      </c>
      <c r="E2129" s="1535"/>
      <c r="F2129" s="1536">
        <v>9.5</v>
      </c>
      <c r="G2129" s="1536">
        <v>9.5</v>
      </c>
    </row>
    <row r="2130" spans="1:7">
      <c r="A2130" s="1526">
        <v>20109</v>
      </c>
      <c r="B2130" s="1523" t="s">
        <v>6056</v>
      </c>
      <c r="C2130" s="1526" t="s">
        <v>2771</v>
      </c>
      <c r="D2130" s="1534">
        <f t="shared" si="33"/>
        <v>11.88</v>
      </c>
      <c r="E2130" s="1535"/>
      <c r="F2130" s="1534">
        <v>11.88</v>
      </c>
      <c r="G2130" s="1534">
        <v>11.88</v>
      </c>
    </row>
    <row r="2131" spans="1:7" ht="30">
      <c r="A2131" s="1528">
        <v>43612</v>
      </c>
      <c r="B2131" s="1529" t="s">
        <v>16831</v>
      </c>
      <c r="C2131" s="1528" t="s">
        <v>2782</v>
      </c>
      <c r="D2131" s="1536">
        <f t="shared" si="33"/>
        <v>87.33</v>
      </c>
      <c r="E2131" s="1535"/>
      <c r="F2131" s="1536">
        <v>87.33</v>
      </c>
      <c r="G2131" s="1536">
        <v>87.33</v>
      </c>
    </row>
    <row r="2132" spans="1:7" ht="30">
      <c r="A2132" s="1526">
        <v>43613</v>
      </c>
      <c r="B2132" s="1523" t="s">
        <v>16832</v>
      </c>
      <c r="C2132" s="1526" t="s">
        <v>2782</v>
      </c>
      <c r="D2132" s="1534">
        <f t="shared" si="33"/>
        <v>72.3</v>
      </c>
      <c r="E2132" s="1535"/>
      <c r="F2132" s="1534">
        <v>72.3</v>
      </c>
      <c r="G2132" s="1534">
        <v>72.3</v>
      </c>
    </row>
    <row r="2133" spans="1:7" ht="30">
      <c r="A2133" s="1528">
        <v>11480</v>
      </c>
      <c r="B2133" s="1529" t="s">
        <v>18946</v>
      </c>
      <c r="C2133" s="1528" t="s">
        <v>2782</v>
      </c>
      <c r="D2133" s="1536">
        <f t="shared" si="33"/>
        <v>110.96</v>
      </c>
      <c r="E2133" s="1535"/>
      <c r="F2133" s="1536">
        <v>110.96</v>
      </c>
      <c r="G2133" s="1536">
        <v>110.96</v>
      </c>
    </row>
    <row r="2134" spans="1:7" ht="30">
      <c r="A2134" s="1526">
        <v>11469</v>
      </c>
      <c r="B2134" s="1523" t="s">
        <v>16833</v>
      </c>
      <c r="C2134" s="1526" t="s">
        <v>2771</v>
      </c>
      <c r="D2134" s="1534">
        <f t="shared" si="33"/>
        <v>11.84</v>
      </c>
      <c r="E2134" s="1535"/>
      <c r="F2134" s="1534">
        <v>11.84</v>
      </c>
      <c r="G2134" s="1534">
        <v>11.84</v>
      </c>
    </row>
    <row r="2135" spans="1:7" ht="30">
      <c r="A2135" s="1528">
        <v>11468</v>
      </c>
      <c r="B2135" s="1529" t="s">
        <v>16834</v>
      </c>
      <c r="C2135" s="1528" t="s">
        <v>2771</v>
      </c>
      <c r="D2135" s="1536">
        <f t="shared" si="33"/>
        <v>11.85</v>
      </c>
      <c r="E2135" s="1535"/>
      <c r="F2135" s="1536">
        <v>11.85</v>
      </c>
      <c r="G2135" s="1536">
        <v>11.85</v>
      </c>
    </row>
    <row r="2136" spans="1:7" ht="30">
      <c r="A2136" s="1526">
        <v>11484</v>
      </c>
      <c r="B2136" s="1523" t="s">
        <v>16835</v>
      </c>
      <c r="C2136" s="1526" t="s">
        <v>2771</v>
      </c>
      <c r="D2136" s="1534">
        <f t="shared" si="33"/>
        <v>52.05</v>
      </c>
      <c r="E2136" s="1535"/>
      <c r="F2136" s="1534">
        <v>52.05</v>
      </c>
      <c r="G2136" s="1534">
        <v>52.05</v>
      </c>
    </row>
    <row r="2137" spans="1:7" ht="30">
      <c r="A2137" s="1528">
        <v>38155</v>
      </c>
      <c r="B2137" s="1529" t="s">
        <v>16836</v>
      </c>
      <c r="C2137" s="1528" t="s">
        <v>2771</v>
      </c>
      <c r="D2137" s="1536">
        <f t="shared" si="33"/>
        <v>80.819999999999993</v>
      </c>
      <c r="E2137" s="1535"/>
      <c r="F2137" s="1536">
        <v>80.819999999999993</v>
      </c>
      <c r="G2137" s="1536">
        <v>80.819999999999993</v>
      </c>
    </row>
    <row r="2138" spans="1:7" ht="30">
      <c r="A2138" s="1526">
        <v>11467</v>
      </c>
      <c r="B2138" s="1523" t="s">
        <v>16837</v>
      </c>
      <c r="C2138" s="1526" t="s">
        <v>2771</v>
      </c>
      <c r="D2138" s="1534">
        <f t="shared" si="33"/>
        <v>18.46</v>
      </c>
      <c r="E2138" s="1535"/>
      <c r="F2138" s="1534">
        <v>18.46</v>
      </c>
      <c r="G2138" s="1534">
        <v>18.46</v>
      </c>
    </row>
    <row r="2139" spans="1:7" ht="30">
      <c r="A2139" s="1528">
        <v>38153</v>
      </c>
      <c r="B2139" s="1529" t="s">
        <v>16838</v>
      </c>
      <c r="C2139" s="1528" t="s">
        <v>2782</v>
      </c>
      <c r="D2139" s="1536">
        <f t="shared" si="33"/>
        <v>47.17</v>
      </c>
      <c r="E2139" s="1535"/>
      <c r="F2139" s="1536">
        <v>47.17</v>
      </c>
      <c r="G2139" s="1536">
        <v>47.17</v>
      </c>
    </row>
    <row r="2140" spans="1:7" ht="45">
      <c r="A2140" s="1526">
        <v>43607</v>
      </c>
      <c r="B2140" s="1523" t="s">
        <v>18947</v>
      </c>
      <c r="C2140" s="1526" t="s">
        <v>2782</v>
      </c>
      <c r="D2140" s="1534">
        <f t="shared" si="33"/>
        <v>89.22</v>
      </c>
      <c r="E2140" s="1535"/>
      <c r="F2140" s="1534">
        <v>89.22</v>
      </c>
      <c r="G2140" s="1534">
        <v>89.22</v>
      </c>
    </row>
    <row r="2141" spans="1:7" ht="30">
      <c r="A2141" s="1528">
        <v>3080</v>
      </c>
      <c r="B2141" s="1529" t="s">
        <v>16839</v>
      </c>
      <c r="C2141" s="1528" t="s">
        <v>2782</v>
      </c>
      <c r="D2141" s="1536">
        <f t="shared" si="33"/>
        <v>59.99</v>
      </c>
      <c r="E2141" s="1535"/>
      <c r="F2141" s="1536">
        <v>59.99</v>
      </c>
      <c r="G2141" s="1536">
        <v>59.99</v>
      </c>
    </row>
    <row r="2142" spans="1:7" ht="30">
      <c r="A2142" s="1526">
        <v>3081</v>
      </c>
      <c r="B2142" s="1523" t="s">
        <v>16840</v>
      </c>
      <c r="C2142" s="1526" t="s">
        <v>2782</v>
      </c>
      <c r="D2142" s="1534">
        <f t="shared" si="33"/>
        <v>118.69</v>
      </c>
      <c r="E2142" s="1535"/>
      <c r="F2142" s="1534">
        <v>118.69</v>
      </c>
      <c r="G2142" s="1534">
        <v>118.69</v>
      </c>
    </row>
    <row r="2143" spans="1:7" ht="30">
      <c r="A2143" s="1528">
        <v>3090</v>
      </c>
      <c r="B2143" s="1529" t="s">
        <v>16841</v>
      </c>
      <c r="C2143" s="1528" t="s">
        <v>2782</v>
      </c>
      <c r="D2143" s="1536">
        <f t="shared" si="33"/>
        <v>53.54</v>
      </c>
      <c r="E2143" s="1535"/>
      <c r="F2143" s="1536">
        <v>53.54</v>
      </c>
      <c r="G2143" s="1536">
        <v>53.54</v>
      </c>
    </row>
    <row r="2144" spans="1:7" ht="30">
      <c r="A2144" s="1526">
        <v>43611</v>
      </c>
      <c r="B2144" s="1523" t="s">
        <v>16842</v>
      </c>
      <c r="C2144" s="1526" t="s">
        <v>2782</v>
      </c>
      <c r="D2144" s="1534">
        <f t="shared" si="33"/>
        <v>88.85</v>
      </c>
      <c r="E2144" s="1535"/>
      <c r="F2144" s="1534">
        <v>88.85</v>
      </c>
      <c r="G2144" s="1534">
        <v>88.85</v>
      </c>
    </row>
    <row r="2145" spans="1:7" ht="30">
      <c r="A2145" s="1528">
        <v>3103</v>
      </c>
      <c r="B2145" s="1529" t="s">
        <v>16843</v>
      </c>
      <c r="C2145" s="1528" t="s">
        <v>2771</v>
      </c>
      <c r="D2145" s="1536">
        <f t="shared" si="33"/>
        <v>44.39</v>
      </c>
      <c r="E2145" s="1535"/>
      <c r="F2145" s="1536">
        <v>44.39</v>
      </c>
      <c r="G2145" s="1536">
        <v>44.39</v>
      </c>
    </row>
    <row r="2146" spans="1:7" ht="30">
      <c r="A2146" s="1526">
        <v>3097</v>
      </c>
      <c r="B2146" s="1523" t="s">
        <v>16844</v>
      </c>
      <c r="C2146" s="1526" t="s">
        <v>2782</v>
      </c>
      <c r="D2146" s="1534">
        <f t="shared" si="33"/>
        <v>67.17</v>
      </c>
      <c r="E2146" s="1535"/>
      <c r="F2146" s="1534">
        <v>67.17</v>
      </c>
      <c r="G2146" s="1534">
        <v>67.17</v>
      </c>
    </row>
    <row r="2147" spans="1:7" ht="30">
      <c r="A2147" s="1528">
        <v>3099</v>
      </c>
      <c r="B2147" s="1529" t="s">
        <v>16845</v>
      </c>
      <c r="C2147" s="1528" t="s">
        <v>2782</v>
      </c>
      <c r="D2147" s="1536">
        <f t="shared" si="33"/>
        <v>107.55</v>
      </c>
      <c r="E2147" s="1535"/>
      <c r="F2147" s="1536">
        <v>107.55</v>
      </c>
      <c r="G2147" s="1536">
        <v>107.55</v>
      </c>
    </row>
    <row r="2148" spans="1:7" ht="30">
      <c r="A2148" s="1526">
        <v>38151</v>
      </c>
      <c r="B2148" s="1523" t="s">
        <v>16846</v>
      </c>
      <c r="C2148" s="1526" t="s">
        <v>2782</v>
      </c>
      <c r="D2148" s="1534">
        <f t="shared" si="33"/>
        <v>77.97</v>
      </c>
      <c r="E2148" s="1535"/>
      <c r="F2148" s="1534">
        <v>77.97</v>
      </c>
      <c r="G2148" s="1534">
        <v>77.97</v>
      </c>
    </row>
    <row r="2149" spans="1:7" ht="30">
      <c r="A2149" s="1528">
        <v>38152</v>
      </c>
      <c r="B2149" s="1529" t="s">
        <v>16847</v>
      </c>
      <c r="C2149" s="1528" t="s">
        <v>2782</v>
      </c>
      <c r="D2149" s="1536">
        <f t="shared" si="33"/>
        <v>125.77</v>
      </c>
      <c r="E2149" s="1535"/>
      <c r="F2149" s="1536">
        <v>125.77</v>
      </c>
      <c r="G2149" s="1536">
        <v>125.77</v>
      </c>
    </row>
    <row r="2150" spans="1:7" ht="45">
      <c r="A2150" s="1526">
        <v>43610</v>
      </c>
      <c r="B2150" s="1523" t="s">
        <v>18948</v>
      </c>
      <c r="C2150" s="1526" t="s">
        <v>2782</v>
      </c>
      <c r="D2150" s="1534">
        <f t="shared" si="33"/>
        <v>66.64</v>
      </c>
      <c r="E2150" s="1535"/>
      <c r="F2150" s="1534">
        <v>66.64</v>
      </c>
      <c r="G2150" s="1534">
        <v>66.64</v>
      </c>
    </row>
    <row r="2151" spans="1:7" ht="30">
      <c r="A2151" s="1528">
        <v>3093</v>
      </c>
      <c r="B2151" s="1529" t="s">
        <v>16848</v>
      </c>
      <c r="C2151" s="1528" t="s">
        <v>2782</v>
      </c>
      <c r="D2151" s="1536">
        <f t="shared" si="33"/>
        <v>107.55</v>
      </c>
      <c r="E2151" s="1535"/>
      <c r="F2151" s="1536">
        <v>107.55</v>
      </c>
      <c r="G2151" s="1536">
        <v>107.55</v>
      </c>
    </row>
    <row r="2152" spans="1:7" ht="30">
      <c r="A2152" s="1526">
        <v>38165</v>
      </c>
      <c r="B2152" s="1523" t="s">
        <v>6057</v>
      </c>
      <c r="C2152" s="1526" t="s">
        <v>2782</v>
      </c>
      <c r="D2152" s="1534">
        <f t="shared" si="33"/>
        <v>74.11</v>
      </c>
      <c r="E2152" s="1535"/>
      <c r="F2152" s="1534">
        <v>74.11</v>
      </c>
      <c r="G2152" s="1534">
        <v>74.11</v>
      </c>
    </row>
    <row r="2153" spans="1:7">
      <c r="A2153" s="1528">
        <v>38177</v>
      </c>
      <c r="B2153" s="1529" t="s">
        <v>16849</v>
      </c>
      <c r="C2153" s="1528" t="s">
        <v>2771</v>
      </c>
      <c r="D2153" s="1536">
        <f t="shared" si="33"/>
        <v>22.02</v>
      </c>
      <c r="E2153" s="1535"/>
      <c r="F2153" s="1536">
        <v>22.02</v>
      </c>
      <c r="G2153" s="1536">
        <v>22.02</v>
      </c>
    </row>
    <row r="2154" spans="1:7">
      <c r="A2154" s="1526">
        <v>11458</v>
      </c>
      <c r="B2154" s="1523" t="s">
        <v>6058</v>
      </c>
      <c r="C2154" s="1526" t="s">
        <v>2771</v>
      </c>
      <c r="D2154" s="1534">
        <f t="shared" si="33"/>
        <v>26.29</v>
      </c>
      <c r="E2154" s="1535"/>
      <c r="F2154" s="1534">
        <v>26.29</v>
      </c>
      <c r="G2154" s="1534">
        <v>26.29</v>
      </c>
    </row>
    <row r="2155" spans="1:7" ht="30">
      <c r="A2155" s="1528">
        <v>3108</v>
      </c>
      <c r="B2155" s="1529" t="s">
        <v>16850</v>
      </c>
      <c r="C2155" s="1528" t="s">
        <v>2771</v>
      </c>
      <c r="D2155" s="1536">
        <f t="shared" si="33"/>
        <v>111.76</v>
      </c>
      <c r="E2155" s="1535"/>
      <c r="F2155" s="1536">
        <v>111.76</v>
      </c>
      <c r="G2155" s="1536">
        <v>111.76</v>
      </c>
    </row>
    <row r="2156" spans="1:7" ht="30">
      <c r="A2156" s="1526">
        <v>3105</v>
      </c>
      <c r="B2156" s="1523" t="s">
        <v>16851</v>
      </c>
      <c r="C2156" s="1526" t="s">
        <v>2771</v>
      </c>
      <c r="D2156" s="1534">
        <f t="shared" si="33"/>
        <v>146.18</v>
      </c>
      <c r="E2156" s="1535"/>
      <c r="F2156" s="1534">
        <v>146.18</v>
      </c>
      <c r="G2156" s="1534">
        <v>146.18</v>
      </c>
    </row>
    <row r="2157" spans="1:7" ht="30">
      <c r="A2157" s="1528">
        <v>38178</v>
      </c>
      <c r="B2157" s="1529" t="s">
        <v>16852</v>
      </c>
      <c r="C2157" s="1528" t="s">
        <v>2771</v>
      </c>
      <c r="D2157" s="1536">
        <f t="shared" si="33"/>
        <v>24.23</v>
      </c>
      <c r="E2157" s="1535"/>
      <c r="F2157" s="1536">
        <v>24.23</v>
      </c>
      <c r="G2157" s="1536">
        <v>24.23</v>
      </c>
    </row>
    <row r="2158" spans="1:7" ht="30">
      <c r="A2158" s="1526">
        <v>43575</v>
      </c>
      <c r="B2158" s="1523" t="s">
        <v>16853</v>
      </c>
      <c r="C2158" s="1526" t="s">
        <v>2771</v>
      </c>
      <c r="D2158" s="1534">
        <f t="shared" si="33"/>
        <v>52.5</v>
      </c>
      <c r="E2158" s="1535"/>
      <c r="F2158" s="1534">
        <v>52.5</v>
      </c>
      <c r="G2158" s="1534">
        <v>52.5</v>
      </c>
    </row>
    <row r="2159" spans="1:7" ht="30">
      <c r="A2159" s="1528">
        <v>43577</v>
      </c>
      <c r="B2159" s="1529" t="s">
        <v>16854</v>
      </c>
      <c r="C2159" s="1528" t="s">
        <v>2771</v>
      </c>
      <c r="D2159" s="1536">
        <f t="shared" si="33"/>
        <v>91.27</v>
      </c>
      <c r="E2159" s="1535"/>
      <c r="F2159" s="1536">
        <v>91.27</v>
      </c>
      <c r="G2159" s="1536">
        <v>91.27</v>
      </c>
    </row>
    <row r="2160" spans="1:7">
      <c r="A2160" s="1526">
        <v>43458</v>
      </c>
      <c r="B2160" s="1523" t="s">
        <v>8779</v>
      </c>
      <c r="C2160" s="1526" t="s">
        <v>2770</v>
      </c>
      <c r="D2160" s="1534">
        <f t="shared" si="33"/>
        <v>0.05</v>
      </c>
      <c r="E2160" s="1535"/>
      <c r="F2160" s="1534">
        <v>0.05</v>
      </c>
      <c r="G2160" s="1534">
        <v>0.05</v>
      </c>
    </row>
    <row r="2161" spans="1:7">
      <c r="A2161" s="1528">
        <v>43470</v>
      </c>
      <c r="B2161" s="1529" t="s">
        <v>8780</v>
      </c>
      <c r="C2161" s="1528" t="s">
        <v>2777</v>
      </c>
      <c r="D2161" s="1536">
        <f t="shared" si="33"/>
        <v>9.2100000000000009</v>
      </c>
      <c r="E2161" s="1535"/>
      <c r="F2161" s="1536">
        <v>9.2100000000000009</v>
      </c>
      <c r="G2161" s="1536">
        <v>9.2100000000000009</v>
      </c>
    </row>
    <row r="2162" spans="1:7">
      <c r="A2162" s="1526">
        <v>43459</v>
      </c>
      <c r="B2162" s="1523" t="s">
        <v>8781</v>
      </c>
      <c r="C2162" s="1526" t="s">
        <v>2770</v>
      </c>
      <c r="D2162" s="1534">
        <f t="shared" si="33"/>
        <v>0.45</v>
      </c>
      <c r="E2162" s="1535"/>
      <c r="F2162" s="1534">
        <v>0.45</v>
      </c>
      <c r="G2162" s="1534">
        <v>0.45</v>
      </c>
    </row>
    <row r="2163" spans="1:7">
      <c r="A2163" s="1528">
        <v>43471</v>
      </c>
      <c r="B2163" s="1529" t="s">
        <v>8782</v>
      </c>
      <c r="C2163" s="1528" t="s">
        <v>2777</v>
      </c>
      <c r="D2163" s="1536">
        <f t="shared" si="33"/>
        <v>84.46</v>
      </c>
      <c r="E2163" s="1535"/>
      <c r="F2163" s="1536">
        <v>84.46</v>
      </c>
      <c r="G2163" s="1536">
        <v>84.46</v>
      </c>
    </row>
    <row r="2164" spans="1:7">
      <c r="A2164" s="1526">
        <v>43460</v>
      </c>
      <c r="B2164" s="1523" t="s">
        <v>8783</v>
      </c>
      <c r="C2164" s="1526" t="s">
        <v>2770</v>
      </c>
      <c r="D2164" s="1534">
        <f t="shared" si="33"/>
        <v>0.78</v>
      </c>
      <c r="E2164" s="1535"/>
      <c r="F2164" s="1534">
        <v>0.78</v>
      </c>
      <c r="G2164" s="1534">
        <v>0.78</v>
      </c>
    </row>
    <row r="2165" spans="1:7">
      <c r="A2165" s="1528">
        <v>43472</v>
      </c>
      <c r="B2165" s="1529" t="s">
        <v>8784</v>
      </c>
      <c r="C2165" s="1528" t="s">
        <v>2777</v>
      </c>
      <c r="D2165" s="1536">
        <f t="shared" si="33"/>
        <v>147.22999999999999</v>
      </c>
      <c r="E2165" s="1535"/>
      <c r="F2165" s="1536">
        <v>147.22999999999999</v>
      </c>
      <c r="G2165" s="1536">
        <v>147.22999999999999</v>
      </c>
    </row>
    <row r="2166" spans="1:7">
      <c r="A2166" s="1526">
        <v>43461</v>
      </c>
      <c r="B2166" s="1523" t="s">
        <v>8785</v>
      </c>
      <c r="C2166" s="1526" t="s">
        <v>2770</v>
      </c>
      <c r="D2166" s="1534">
        <f t="shared" si="33"/>
        <v>0.32</v>
      </c>
      <c r="E2166" s="1535"/>
      <c r="F2166" s="1534">
        <v>0.32</v>
      </c>
      <c r="G2166" s="1534">
        <v>0.32</v>
      </c>
    </row>
    <row r="2167" spans="1:7">
      <c r="A2167" s="1528">
        <v>43473</v>
      </c>
      <c r="B2167" s="1529" t="s">
        <v>8786</v>
      </c>
      <c r="C2167" s="1528" t="s">
        <v>2777</v>
      </c>
      <c r="D2167" s="1536">
        <f t="shared" si="33"/>
        <v>60.93</v>
      </c>
      <c r="E2167" s="1535"/>
      <c r="F2167" s="1536">
        <v>60.93</v>
      </c>
      <c r="G2167" s="1536">
        <v>60.93</v>
      </c>
    </row>
    <row r="2168" spans="1:7">
      <c r="A2168" s="1526">
        <v>43463</v>
      </c>
      <c r="B2168" s="1523" t="s">
        <v>8787</v>
      </c>
      <c r="C2168" s="1526" t="s">
        <v>2770</v>
      </c>
      <c r="D2168" s="1534">
        <f t="shared" si="33"/>
        <v>0.1</v>
      </c>
      <c r="E2168" s="1535"/>
      <c r="F2168" s="1534">
        <v>0.1</v>
      </c>
      <c r="G2168" s="1534">
        <v>0.1</v>
      </c>
    </row>
    <row r="2169" spans="1:7">
      <c r="A2169" s="1528">
        <v>43475</v>
      </c>
      <c r="B2169" s="1529" t="s">
        <v>9574</v>
      </c>
      <c r="C2169" s="1528" t="s">
        <v>2777</v>
      </c>
      <c r="D2169" s="1536">
        <f t="shared" si="33"/>
        <v>18.579999999999998</v>
      </c>
      <c r="E2169" s="1535"/>
      <c r="F2169" s="1536">
        <v>18.579999999999998</v>
      </c>
      <c r="G2169" s="1536">
        <v>18.579999999999998</v>
      </c>
    </row>
    <row r="2170" spans="1:7">
      <c r="A2170" s="1526">
        <v>43462</v>
      </c>
      <c r="B2170" s="1523" t="s">
        <v>8788</v>
      </c>
      <c r="C2170" s="1526" t="s">
        <v>2770</v>
      </c>
      <c r="D2170" s="1534">
        <f t="shared" si="33"/>
        <v>0.01</v>
      </c>
      <c r="E2170" s="1535"/>
      <c r="F2170" s="1534">
        <v>0.01</v>
      </c>
      <c r="G2170" s="1534">
        <v>0.01</v>
      </c>
    </row>
    <row r="2171" spans="1:7">
      <c r="A2171" s="1528">
        <v>43474</v>
      </c>
      <c r="B2171" s="1529" t="s">
        <v>8789</v>
      </c>
      <c r="C2171" s="1528" t="s">
        <v>2777</v>
      </c>
      <c r="D2171" s="1536">
        <f t="shared" si="33"/>
        <v>1.9</v>
      </c>
      <c r="E2171" s="1535"/>
      <c r="F2171" s="1536">
        <v>1.9</v>
      </c>
      <c r="G2171" s="1536">
        <v>1.9</v>
      </c>
    </row>
    <row r="2172" spans="1:7">
      <c r="A2172" s="1526">
        <v>43464</v>
      </c>
      <c r="B2172" s="1523" t="s">
        <v>8790</v>
      </c>
      <c r="C2172" s="1526" t="s">
        <v>2770</v>
      </c>
      <c r="D2172" s="1534">
        <f t="shared" si="33"/>
        <v>0.01</v>
      </c>
      <c r="E2172" s="1535"/>
      <c r="F2172" s="1534">
        <v>0.01</v>
      </c>
      <c r="G2172" s="1534">
        <v>0.01</v>
      </c>
    </row>
    <row r="2173" spans="1:7">
      <c r="A2173" s="1528">
        <v>43476</v>
      </c>
      <c r="B2173" s="1529" t="s">
        <v>8791</v>
      </c>
      <c r="C2173" s="1528" t="s">
        <v>2777</v>
      </c>
      <c r="D2173" s="1536">
        <f t="shared" si="33"/>
        <v>0.01</v>
      </c>
      <c r="E2173" s="1535"/>
      <c r="F2173" s="1536">
        <v>0.01</v>
      </c>
      <c r="G2173" s="1536">
        <v>0.01</v>
      </c>
    </row>
    <row r="2174" spans="1:7">
      <c r="A2174" s="1526">
        <v>43465</v>
      </c>
      <c r="B2174" s="1523" t="s">
        <v>8792</v>
      </c>
      <c r="C2174" s="1526" t="s">
        <v>2770</v>
      </c>
      <c r="D2174" s="1534">
        <f t="shared" si="33"/>
        <v>0.74</v>
      </c>
      <c r="E2174" s="1535"/>
      <c r="F2174" s="1534">
        <v>0.74</v>
      </c>
      <c r="G2174" s="1534">
        <v>0.74</v>
      </c>
    </row>
    <row r="2175" spans="1:7">
      <c r="A2175" s="1528">
        <v>43477</v>
      </c>
      <c r="B2175" s="1529" t="s">
        <v>8793</v>
      </c>
      <c r="C2175" s="1528" t="s">
        <v>2777</v>
      </c>
      <c r="D2175" s="1536">
        <f t="shared" si="33"/>
        <v>139.44</v>
      </c>
      <c r="E2175" s="1535"/>
      <c r="F2175" s="1536">
        <v>139.44</v>
      </c>
      <c r="G2175" s="1536">
        <v>139.44</v>
      </c>
    </row>
    <row r="2176" spans="1:7">
      <c r="A2176" s="1526">
        <v>43466</v>
      </c>
      <c r="B2176" s="1523" t="s">
        <v>8794</v>
      </c>
      <c r="C2176" s="1526" t="s">
        <v>2770</v>
      </c>
      <c r="D2176" s="1534">
        <f t="shared" si="33"/>
        <v>1.48</v>
      </c>
      <c r="E2176" s="1535"/>
      <c r="F2176" s="1534">
        <v>1.48</v>
      </c>
      <c r="G2176" s="1534">
        <v>1.48</v>
      </c>
    </row>
    <row r="2177" spans="1:7">
      <c r="A2177" s="1528">
        <v>43478</v>
      </c>
      <c r="B2177" s="1529" t="s">
        <v>8795</v>
      </c>
      <c r="C2177" s="1528" t="s">
        <v>2777</v>
      </c>
      <c r="D2177" s="1536">
        <f t="shared" si="33"/>
        <v>279.08999999999997</v>
      </c>
      <c r="E2177" s="1535"/>
      <c r="F2177" s="1536">
        <v>279.08999999999997</v>
      </c>
      <c r="G2177" s="1536">
        <v>279.08999999999997</v>
      </c>
    </row>
    <row r="2178" spans="1:7">
      <c r="A2178" s="1526">
        <v>43467</v>
      </c>
      <c r="B2178" s="1523" t="s">
        <v>8796</v>
      </c>
      <c r="C2178" s="1526" t="s">
        <v>2770</v>
      </c>
      <c r="D2178" s="1534">
        <f t="shared" si="33"/>
        <v>0.56000000000000005</v>
      </c>
      <c r="E2178" s="1535"/>
      <c r="F2178" s="1534">
        <v>0.56000000000000005</v>
      </c>
      <c r="G2178" s="1534">
        <v>0.56000000000000005</v>
      </c>
    </row>
    <row r="2179" spans="1:7">
      <c r="A2179" s="1528">
        <v>43479</v>
      </c>
      <c r="B2179" s="1529" t="s">
        <v>8797</v>
      </c>
      <c r="C2179" s="1528" t="s">
        <v>2777</v>
      </c>
      <c r="D2179" s="1536">
        <f t="shared" ref="D2179:D2242" si="34">IF($I$2=$G$1,G2179,F2179)</f>
        <v>106.33</v>
      </c>
      <c r="E2179" s="1535"/>
      <c r="F2179" s="1536">
        <v>106.33</v>
      </c>
      <c r="G2179" s="1536">
        <v>106.33</v>
      </c>
    </row>
    <row r="2180" spans="1:7">
      <c r="A2180" s="1526">
        <v>43468</v>
      </c>
      <c r="B2180" s="1523" t="s">
        <v>8798</v>
      </c>
      <c r="C2180" s="1526" t="s">
        <v>2770</v>
      </c>
      <c r="D2180" s="1534">
        <f t="shared" si="34"/>
        <v>1.07</v>
      </c>
      <c r="E2180" s="1535"/>
      <c r="F2180" s="1534">
        <v>1.07</v>
      </c>
      <c r="G2180" s="1534">
        <v>1.07</v>
      </c>
    </row>
    <row r="2181" spans="1:7">
      <c r="A2181" s="1528">
        <v>43480</v>
      </c>
      <c r="B2181" s="1529" t="s">
        <v>8799</v>
      </c>
      <c r="C2181" s="1528" t="s">
        <v>2777</v>
      </c>
      <c r="D2181" s="1536">
        <f t="shared" si="34"/>
        <v>201.56</v>
      </c>
      <c r="E2181" s="1535"/>
      <c r="F2181" s="1536">
        <v>201.56</v>
      </c>
      <c r="G2181" s="1536">
        <v>201.56</v>
      </c>
    </row>
    <row r="2182" spans="1:7">
      <c r="A2182" s="1526">
        <v>43469</v>
      </c>
      <c r="B2182" s="1523" t="s">
        <v>8800</v>
      </c>
      <c r="C2182" s="1526" t="s">
        <v>2770</v>
      </c>
      <c r="D2182" s="1534">
        <f t="shared" si="34"/>
        <v>7.0000000000000007E-2</v>
      </c>
      <c r="E2182" s="1535"/>
      <c r="F2182" s="1534">
        <v>7.0000000000000007E-2</v>
      </c>
      <c r="G2182" s="1534">
        <v>7.0000000000000007E-2</v>
      </c>
    </row>
    <row r="2183" spans="1:7">
      <c r="A2183" s="1528">
        <v>43481</v>
      </c>
      <c r="B2183" s="1529" t="s">
        <v>8801</v>
      </c>
      <c r="C2183" s="1528" t="s">
        <v>2777</v>
      </c>
      <c r="D2183" s="1536">
        <f t="shared" si="34"/>
        <v>13.21</v>
      </c>
      <c r="E2183" s="1535"/>
      <c r="F2183" s="1536">
        <v>13.21</v>
      </c>
      <c r="G2183" s="1536">
        <v>13.21</v>
      </c>
    </row>
    <row r="2184" spans="1:7" ht="30">
      <c r="A2184" s="1526">
        <v>3119</v>
      </c>
      <c r="B2184" s="1523" t="s">
        <v>16855</v>
      </c>
      <c r="C2184" s="1526" t="s">
        <v>2771</v>
      </c>
      <c r="D2184" s="1534">
        <f t="shared" si="34"/>
        <v>2.84</v>
      </c>
      <c r="E2184" s="1535"/>
      <c r="F2184" s="1534">
        <v>2.84</v>
      </c>
      <c r="G2184" s="1534">
        <v>2.84</v>
      </c>
    </row>
    <row r="2185" spans="1:7" ht="30">
      <c r="A2185" s="1528">
        <v>3122</v>
      </c>
      <c r="B2185" s="1529" t="s">
        <v>16856</v>
      </c>
      <c r="C2185" s="1528" t="s">
        <v>2771</v>
      </c>
      <c r="D2185" s="1536">
        <f t="shared" si="34"/>
        <v>5.79</v>
      </c>
      <c r="E2185" s="1535"/>
      <c r="F2185" s="1536">
        <v>5.79</v>
      </c>
      <c r="G2185" s="1536">
        <v>5.79</v>
      </c>
    </row>
    <row r="2186" spans="1:7" ht="30">
      <c r="A2186" s="1526">
        <v>3121</v>
      </c>
      <c r="B2186" s="1523" t="s">
        <v>16857</v>
      </c>
      <c r="C2186" s="1526" t="s">
        <v>2771</v>
      </c>
      <c r="D2186" s="1534">
        <f t="shared" si="34"/>
        <v>6.56</v>
      </c>
      <c r="E2186" s="1535"/>
      <c r="F2186" s="1534">
        <v>6.56</v>
      </c>
      <c r="G2186" s="1534">
        <v>6.56</v>
      </c>
    </row>
    <row r="2187" spans="1:7" ht="30">
      <c r="A2187" s="1528">
        <v>3120</v>
      </c>
      <c r="B2187" s="1529" t="s">
        <v>16858</v>
      </c>
      <c r="C2187" s="1528" t="s">
        <v>2771</v>
      </c>
      <c r="D2187" s="1536">
        <f t="shared" si="34"/>
        <v>12.44</v>
      </c>
      <c r="E2187" s="1535"/>
      <c r="F2187" s="1536">
        <v>12.44</v>
      </c>
      <c r="G2187" s="1536">
        <v>12.44</v>
      </c>
    </row>
    <row r="2188" spans="1:7" ht="30">
      <c r="A2188" s="1526">
        <v>11455</v>
      </c>
      <c r="B2188" s="1523" t="s">
        <v>16859</v>
      </c>
      <c r="C2188" s="1526" t="s">
        <v>2771</v>
      </c>
      <c r="D2188" s="1534">
        <f t="shared" si="34"/>
        <v>18</v>
      </c>
      <c r="E2188" s="1535"/>
      <c r="F2188" s="1534">
        <v>18</v>
      </c>
      <c r="G2188" s="1534">
        <v>18</v>
      </c>
    </row>
    <row r="2189" spans="1:7" ht="30">
      <c r="A2189" s="1528">
        <v>11456</v>
      </c>
      <c r="B2189" s="1529" t="s">
        <v>16860</v>
      </c>
      <c r="C2189" s="1528" t="s">
        <v>2771</v>
      </c>
      <c r="D2189" s="1536">
        <f t="shared" si="34"/>
        <v>21.51</v>
      </c>
      <c r="E2189" s="1535"/>
      <c r="F2189" s="1536">
        <v>21.51</v>
      </c>
      <c r="G2189" s="1536">
        <v>21.51</v>
      </c>
    </row>
    <row r="2190" spans="1:7" ht="30">
      <c r="A2190" s="1526">
        <v>3107</v>
      </c>
      <c r="B2190" s="1523" t="s">
        <v>16861</v>
      </c>
      <c r="C2190" s="1526" t="s">
        <v>2771</v>
      </c>
      <c r="D2190" s="1534">
        <f t="shared" si="34"/>
        <v>9.07</v>
      </c>
      <c r="E2190" s="1535"/>
      <c r="F2190" s="1534">
        <v>9.07</v>
      </c>
      <c r="G2190" s="1534">
        <v>9.07</v>
      </c>
    </row>
    <row r="2191" spans="1:7" ht="30">
      <c r="A2191" s="1528">
        <v>43583</v>
      </c>
      <c r="B2191" s="1529" t="s">
        <v>16862</v>
      </c>
      <c r="C2191" s="1528" t="s">
        <v>2771</v>
      </c>
      <c r="D2191" s="1536">
        <f t="shared" si="34"/>
        <v>10.23</v>
      </c>
      <c r="E2191" s="1535"/>
      <c r="F2191" s="1536">
        <v>10.23</v>
      </c>
      <c r="G2191" s="1536">
        <v>10.23</v>
      </c>
    </row>
    <row r="2192" spans="1:7" ht="30">
      <c r="A2192" s="1526">
        <v>43586</v>
      </c>
      <c r="B2192" s="1523" t="s">
        <v>16863</v>
      </c>
      <c r="C2192" s="1526" t="s">
        <v>2771</v>
      </c>
      <c r="D2192" s="1534">
        <f t="shared" si="34"/>
        <v>10.49</v>
      </c>
      <c r="E2192" s="1535"/>
      <c r="F2192" s="1534">
        <v>10.49</v>
      </c>
      <c r="G2192" s="1534">
        <v>10.49</v>
      </c>
    </row>
    <row r="2193" spans="1:7" ht="30">
      <c r="A2193" s="1528">
        <v>11461</v>
      </c>
      <c r="B2193" s="1529" t="s">
        <v>16864</v>
      </c>
      <c r="C2193" s="1528" t="s">
        <v>2771</v>
      </c>
      <c r="D2193" s="1536">
        <f t="shared" si="34"/>
        <v>11.43</v>
      </c>
      <c r="E2193" s="1535"/>
      <c r="F2193" s="1536">
        <v>11.43</v>
      </c>
      <c r="G2193" s="1536">
        <v>11.43</v>
      </c>
    </row>
    <row r="2194" spans="1:7" ht="30">
      <c r="A2194" s="1526">
        <v>43587</v>
      </c>
      <c r="B2194" s="1523" t="s">
        <v>16865</v>
      </c>
      <c r="C2194" s="1526" t="s">
        <v>2771</v>
      </c>
      <c r="D2194" s="1534">
        <f t="shared" si="34"/>
        <v>13.19</v>
      </c>
      <c r="E2194" s="1535"/>
      <c r="F2194" s="1534">
        <v>13.19</v>
      </c>
      <c r="G2194" s="1534">
        <v>13.19</v>
      </c>
    </row>
    <row r="2195" spans="1:7" ht="30">
      <c r="A2195" s="1528">
        <v>3106</v>
      </c>
      <c r="B2195" s="1529" t="s">
        <v>16866</v>
      </c>
      <c r="C2195" s="1528" t="s">
        <v>2771</v>
      </c>
      <c r="D2195" s="1536">
        <f t="shared" si="34"/>
        <v>16.73</v>
      </c>
      <c r="E2195" s="1535"/>
      <c r="F2195" s="1536">
        <v>16.73</v>
      </c>
      <c r="G2195" s="1536">
        <v>16.73</v>
      </c>
    </row>
    <row r="2196" spans="1:7">
      <c r="A2196" s="1526">
        <v>44539</v>
      </c>
      <c r="B2196" s="1523" t="s">
        <v>18949</v>
      </c>
      <c r="C2196" s="1526" t="s">
        <v>2775</v>
      </c>
      <c r="D2196" s="1534">
        <f t="shared" si="34"/>
        <v>3.75</v>
      </c>
      <c r="E2196" s="1535"/>
      <c r="F2196" s="1534">
        <v>3.75</v>
      </c>
      <c r="G2196" s="1534">
        <v>3.75</v>
      </c>
    </row>
    <row r="2197" spans="1:7">
      <c r="A2197" s="1528">
        <v>3123</v>
      </c>
      <c r="B2197" s="1529" t="s">
        <v>6059</v>
      </c>
      <c r="C2197" s="1528" t="s">
        <v>2775</v>
      </c>
      <c r="D2197" s="1536">
        <f t="shared" si="34"/>
        <v>3.5</v>
      </c>
      <c r="E2197" s="1535"/>
      <c r="F2197" s="1536">
        <v>3.5</v>
      </c>
      <c r="G2197" s="1536">
        <v>3.5</v>
      </c>
    </row>
    <row r="2198" spans="1:7">
      <c r="A2198" s="1526">
        <v>38125</v>
      </c>
      <c r="B2198" s="1523" t="s">
        <v>6060</v>
      </c>
      <c r="C2198" s="1526" t="s">
        <v>2775</v>
      </c>
      <c r="D2198" s="1534">
        <f t="shared" si="34"/>
        <v>1.1399999999999999</v>
      </c>
      <c r="E2198" s="1535"/>
      <c r="F2198" s="1534">
        <v>1.1399999999999999</v>
      </c>
      <c r="G2198" s="1534">
        <v>1.1399999999999999</v>
      </c>
    </row>
    <row r="2199" spans="1:7" ht="30">
      <c r="A2199" s="1528">
        <v>39014</v>
      </c>
      <c r="B2199" s="1529" t="s">
        <v>6061</v>
      </c>
      <c r="C2199" s="1528" t="s">
        <v>2775</v>
      </c>
      <c r="D2199" s="1536">
        <f t="shared" si="34"/>
        <v>10.210000000000001</v>
      </c>
      <c r="E2199" s="1535"/>
      <c r="F2199" s="1536">
        <v>10.210000000000001</v>
      </c>
      <c r="G2199" s="1536">
        <v>10.210000000000001</v>
      </c>
    </row>
    <row r="2200" spans="1:7">
      <c r="A2200" s="1526">
        <v>39365</v>
      </c>
      <c r="B2200" s="1523" t="s">
        <v>6062</v>
      </c>
      <c r="C2200" s="1526" t="s">
        <v>2771</v>
      </c>
      <c r="D2200" s="1534">
        <f t="shared" si="34"/>
        <v>1161.3800000000001</v>
      </c>
      <c r="E2200" s="1535"/>
      <c r="F2200" s="1534">
        <v>1161.3800000000001</v>
      </c>
      <c r="G2200" s="1534">
        <v>1161.3800000000001</v>
      </c>
    </row>
    <row r="2201" spans="1:7">
      <c r="A2201" s="1528">
        <v>39366</v>
      </c>
      <c r="B2201" s="1529" t="s">
        <v>6063</v>
      </c>
      <c r="C2201" s="1528" t="s">
        <v>2771</v>
      </c>
      <c r="D2201" s="1536">
        <f t="shared" si="34"/>
        <v>2973.62</v>
      </c>
      <c r="E2201" s="1535"/>
      <c r="F2201" s="1536">
        <v>2973.62</v>
      </c>
      <c r="G2201" s="1536">
        <v>2973.62</v>
      </c>
    </row>
    <row r="2202" spans="1:7">
      <c r="A2202" s="1526">
        <v>39367</v>
      </c>
      <c r="B2202" s="1523" t="s">
        <v>6064</v>
      </c>
      <c r="C2202" s="1526" t="s">
        <v>2771</v>
      </c>
      <c r="D2202" s="1534">
        <f t="shared" si="34"/>
        <v>4064.4</v>
      </c>
      <c r="E2202" s="1535"/>
      <c r="F2202" s="1534">
        <v>4064.4</v>
      </c>
      <c r="G2202" s="1534">
        <v>4064.4</v>
      </c>
    </row>
    <row r="2203" spans="1:7">
      <c r="A2203" s="1528">
        <v>37394</v>
      </c>
      <c r="B2203" s="1529" t="s">
        <v>6065</v>
      </c>
      <c r="C2203" s="1528" t="s">
        <v>2785</v>
      </c>
      <c r="D2203" s="1536">
        <f t="shared" si="34"/>
        <v>42.12</v>
      </c>
      <c r="E2203" s="1535"/>
      <c r="F2203" s="1536">
        <v>42.12</v>
      </c>
      <c r="G2203" s="1536">
        <v>42.12</v>
      </c>
    </row>
    <row r="2204" spans="1:7">
      <c r="A2204" s="1526">
        <v>14146</v>
      </c>
      <c r="B2204" s="1523" t="s">
        <v>6066</v>
      </c>
      <c r="C2204" s="1526" t="s">
        <v>2785</v>
      </c>
      <c r="D2204" s="1534">
        <f t="shared" si="34"/>
        <v>67.739999999999995</v>
      </c>
      <c r="E2204" s="1535"/>
      <c r="F2204" s="1534">
        <v>67.739999999999995</v>
      </c>
      <c r="G2204" s="1534">
        <v>67.739999999999995</v>
      </c>
    </row>
    <row r="2205" spans="1:7">
      <c r="A2205" s="1528">
        <v>38134</v>
      </c>
      <c r="B2205" s="1529" t="s">
        <v>6067</v>
      </c>
      <c r="C2205" s="1528" t="s">
        <v>2775</v>
      </c>
      <c r="D2205" s="1536">
        <f t="shared" si="34"/>
        <v>90.98</v>
      </c>
      <c r="E2205" s="1535"/>
      <c r="F2205" s="1536">
        <v>90.98</v>
      </c>
      <c r="G2205" s="1536">
        <v>90.98</v>
      </c>
    </row>
    <row r="2206" spans="1:7">
      <c r="A2206" s="1526">
        <v>38132</v>
      </c>
      <c r="B2206" s="1523" t="s">
        <v>6068</v>
      </c>
      <c r="C2206" s="1526" t="s">
        <v>2775</v>
      </c>
      <c r="D2206" s="1534">
        <f t="shared" si="34"/>
        <v>92.8</v>
      </c>
      <c r="E2206" s="1535"/>
      <c r="F2206" s="1534">
        <v>92.8</v>
      </c>
      <c r="G2206" s="1534">
        <v>92.8</v>
      </c>
    </row>
    <row r="2207" spans="1:7">
      <c r="A2207" s="1528">
        <v>38133</v>
      </c>
      <c r="B2207" s="1529" t="s">
        <v>6069</v>
      </c>
      <c r="C2207" s="1528" t="s">
        <v>2775</v>
      </c>
      <c r="D2207" s="1536">
        <f t="shared" si="34"/>
        <v>89.76</v>
      </c>
      <c r="E2207" s="1535"/>
      <c r="F2207" s="1536">
        <v>89.76</v>
      </c>
      <c r="G2207" s="1536">
        <v>89.76</v>
      </c>
    </row>
    <row r="2208" spans="1:7">
      <c r="A2208" s="1526">
        <v>938</v>
      </c>
      <c r="B2208" s="1523" t="s">
        <v>6070</v>
      </c>
      <c r="C2208" s="1526" t="s">
        <v>2774</v>
      </c>
      <c r="D2208" s="1534">
        <f t="shared" si="34"/>
        <v>1.58</v>
      </c>
      <c r="E2208" s="1535"/>
      <c r="F2208" s="1534">
        <v>1.58</v>
      </c>
      <c r="G2208" s="1534">
        <v>1.58</v>
      </c>
    </row>
    <row r="2209" spans="1:7">
      <c r="A2209" s="1528">
        <v>937</v>
      </c>
      <c r="B2209" s="1529" t="s">
        <v>6071</v>
      </c>
      <c r="C2209" s="1528" t="s">
        <v>2774</v>
      </c>
      <c r="D2209" s="1536">
        <f t="shared" si="34"/>
        <v>9.7799999999999994</v>
      </c>
      <c r="E2209" s="1535"/>
      <c r="F2209" s="1536">
        <v>9.7799999999999994</v>
      </c>
      <c r="G2209" s="1536">
        <v>9.7799999999999994</v>
      </c>
    </row>
    <row r="2210" spans="1:7">
      <c r="A2210" s="1526">
        <v>939</v>
      </c>
      <c r="B2210" s="1523" t="s">
        <v>6072</v>
      </c>
      <c r="C2210" s="1526" t="s">
        <v>2774</v>
      </c>
      <c r="D2210" s="1534">
        <f t="shared" si="34"/>
        <v>2.5299999999999998</v>
      </c>
      <c r="E2210" s="1535"/>
      <c r="F2210" s="1534">
        <v>2.5299999999999998</v>
      </c>
      <c r="G2210" s="1534">
        <v>2.5299999999999998</v>
      </c>
    </row>
    <row r="2211" spans="1:7">
      <c r="A2211" s="1528">
        <v>944</v>
      </c>
      <c r="B2211" s="1529" t="s">
        <v>6073</v>
      </c>
      <c r="C2211" s="1528" t="s">
        <v>2774</v>
      </c>
      <c r="D2211" s="1536">
        <f t="shared" si="34"/>
        <v>4.32</v>
      </c>
      <c r="E2211" s="1535"/>
      <c r="F2211" s="1536">
        <v>4.32</v>
      </c>
      <c r="G2211" s="1536">
        <v>4.32</v>
      </c>
    </row>
    <row r="2212" spans="1:7">
      <c r="A2212" s="1526">
        <v>940</v>
      </c>
      <c r="B2212" s="1523" t="s">
        <v>6074</v>
      </c>
      <c r="C2212" s="1526" t="s">
        <v>2774</v>
      </c>
      <c r="D2212" s="1534">
        <f t="shared" si="34"/>
        <v>5.98</v>
      </c>
      <c r="E2212" s="1535"/>
      <c r="F2212" s="1534">
        <v>5.98</v>
      </c>
      <c r="G2212" s="1534">
        <v>5.98</v>
      </c>
    </row>
    <row r="2213" spans="1:7">
      <c r="A2213" s="1528">
        <v>936</v>
      </c>
      <c r="B2213" s="1529" t="s">
        <v>6075</v>
      </c>
      <c r="C2213" s="1528" t="s">
        <v>2774</v>
      </c>
      <c r="D2213" s="1536">
        <f t="shared" si="34"/>
        <v>2.31</v>
      </c>
      <c r="E2213" s="1535"/>
      <c r="F2213" s="1536">
        <v>2.31</v>
      </c>
      <c r="G2213" s="1536">
        <v>2.31</v>
      </c>
    </row>
    <row r="2214" spans="1:7">
      <c r="A2214" s="1526">
        <v>935</v>
      </c>
      <c r="B2214" s="1523" t="s">
        <v>6076</v>
      </c>
      <c r="C2214" s="1526" t="s">
        <v>2774</v>
      </c>
      <c r="D2214" s="1534">
        <f t="shared" si="34"/>
        <v>1.76</v>
      </c>
      <c r="E2214" s="1535"/>
      <c r="F2214" s="1534">
        <v>1.76</v>
      </c>
      <c r="G2214" s="1534">
        <v>1.76</v>
      </c>
    </row>
    <row r="2215" spans="1:7">
      <c r="A2215" s="1528">
        <v>44397</v>
      </c>
      <c r="B2215" s="1529" t="s">
        <v>18950</v>
      </c>
      <c r="C2215" s="1528" t="s">
        <v>2774</v>
      </c>
      <c r="D2215" s="1536">
        <f t="shared" si="34"/>
        <v>1.46</v>
      </c>
      <c r="E2215" s="1535"/>
      <c r="F2215" s="1536">
        <v>1.46</v>
      </c>
      <c r="G2215" s="1536">
        <v>1.46</v>
      </c>
    </row>
    <row r="2216" spans="1:7">
      <c r="A2216" s="1526">
        <v>406</v>
      </c>
      <c r="B2216" s="1523" t="s">
        <v>6077</v>
      </c>
      <c r="C2216" s="1526" t="s">
        <v>2771</v>
      </c>
      <c r="D2216" s="1534">
        <f t="shared" si="34"/>
        <v>90.48</v>
      </c>
      <c r="E2216" s="1535"/>
      <c r="F2216" s="1534">
        <v>90.48</v>
      </c>
      <c r="G2216" s="1534">
        <v>90.48</v>
      </c>
    </row>
    <row r="2217" spans="1:7">
      <c r="A2217" s="1528">
        <v>42529</v>
      </c>
      <c r="B2217" s="1529" t="s">
        <v>6078</v>
      </c>
      <c r="C2217" s="1528" t="s">
        <v>2774</v>
      </c>
      <c r="D2217" s="1536">
        <f t="shared" si="34"/>
        <v>1.33</v>
      </c>
      <c r="E2217" s="1535"/>
      <c r="F2217" s="1536">
        <v>1.33</v>
      </c>
      <c r="G2217" s="1536">
        <v>1.33</v>
      </c>
    </row>
    <row r="2218" spans="1:7">
      <c r="A2218" s="1526">
        <v>39634</v>
      </c>
      <c r="B2218" s="1523" t="s">
        <v>6079</v>
      </c>
      <c r="C2218" s="1526" t="s">
        <v>2774</v>
      </c>
      <c r="D2218" s="1534">
        <f t="shared" si="34"/>
        <v>9.74</v>
      </c>
      <c r="E2218" s="1535"/>
      <c r="F2218" s="1534">
        <v>9.74</v>
      </c>
      <c r="G2218" s="1534">
        <v>9.74</v>
      </c>
    </row>
    <row r="2219" spans="1:7">
      <c r="A2219" s="1528">
        <v>39701</v>
      </c>
      <c r="B2219" s="1529" t="s">
        <v>6080</v>
      </c>
      <c r="C2219" s="1528" t="s">
        <v>2771</v>
      </c>
      <c r="D2219" s="1536">
        <f t="shared" si="34"/>
        <v>91.95</v>
      </c>
      <c r="E2219" s="1535"/>
      <c r="F2219" s="1536">
        <v>91.95</v>
      </c>
      <c r="G2219" s="1536">
        <v>91.95</v>
      </c>
    </row>
    <row r="2220" spans="1:7">
      <c r="A2220" s="1526">
        <v>12815</v>
      </c>
      <c r="B2220" s="1523" t="s">
        <v>6081</v>
      </c>
      <c r="C2220" s="1526" t="s">
        <v>2771</v>
      </c>
      <c r="D2220" s="1534">
        <f t="shared" si="34"/>
        <v>9</v>
      </c>
      <c r="E2220" s="1535"/>
      <c r="F2220" s="1534">
        <v>9</v>
      </c>
      <c r="G2220" s="1534">
        <v>9</v>
      </c>
    </row>
    <row r="2221" spans="1:7">
      <c r="A2221" s="1528">
        <v>407</v>
      </c>
      <c r="B2221" s="1529" t="s">
        <v>6082</v>
      </c>
      <c r="C2221" s="1528" t="s">
        <v>2775</v>
      </c>
      <c r="D2221" s="1536">
        <f t="shared" si="34"/>
        <v>60.48</v>
      </c>
      <c r="E2221" s="1535"/>
      <c r="F2221" s="1536">
        <v>60.48</v>
      </c>
      <c r="G2221" s="1536">
        <v>60.48</v>
      </c>
    </row>
    <row r="2222" spans="1:7">
      <c r="A2222" s="1526">
        <v>39431</v>
      </c>
      <c r="B2222" s="1523" t="s">
        <v>6083</v>
      </c>
      <c r="C2222" s="1526" t="s">
        <v>2774</v>
      </c>
      <c r="D2222" s="1534">
        <f t="shared" si="34"/>
        <v>0.31</v>
      </c>
      <c r="E2222" s="1535"/>
      <c r="F2222" s="1534">
        <v>0.31</v>
      </c>
      <c r="G2222" s="1534">
        <v>0.31</v>
      </c>
    </row>
    <row r="2223" spans="1:7">
      <c r="A2223" s="1528">
        <v>39432</v>
      </c>
      <c r="B2223" s="1529" t="s">
        <v>6084</v>
      </c>
      <c r="C2223" s="1528" t="s">
        <v>2774</v>
      </c>
      <c r="D2223" s="1536">
        <f t="shared" si="34"/>
        <v>2.8</v>
      </c>
      <c r="E2223" s="1535"/>
      <c r="F2223" s="1536">
        <v>2.8</v>
      </c>
      <c r="G2223" s="1536">
        <v>2.8</v>
      </c>
    </row>
    <row r="2224" spans="1:7">
      <c r="A2224" s="1526">
        <v>20111</v>
      </c>
      <c r="B2224" s="1523" t="s">
        <v>6085</v>
      </c>
      <c r="C2224" s="1526" t="s">
        <v>2771</v>
      </c>
      <c r="D2224" s="1534">
        <f t="shared" si="34"/>
        <v>9.99</v>
      </c>
      <c r="E2224" s="1535"/>
      <c r="F2224" s="1534">
        <v>9.99</v>
      </c>
      <c r="G2224" s="1534">
        <v>9.99</v>
      </c>
    </row>
    <row r="2225" spans="1:7">
      <c r="A2225" s="1528">
        <v>21127</v>
      </c>
      <c r="B2225" s="1529" t="s">
        <v>6086</v>
      </c>
      <c r="C2225" s="1528" t="s">
        <v>2771</v>
      </c>
      <c r="D2225" s="1536">
        <f t="shared" si="34"/>
        <v>3.77</v>
      </c>
      <c r="E2225" s="1535"/>
      <c r="F2225" s="1536">
        <v>3.77</v>
      </c>
      <c r="G2225" s="1536">
        <v>3.77</v>
      </c>
    </row>
    <row r="2226" spans="1:7">
      <c r="A2226" s="1526">
        <v>404</v>
      </c>
      <c r="B2226" s="1523" t="s">
        <v>6087</v>
      </c>
      <c r="C2226" s="1526" t="s">
        <v>2774</v>
      </c>
      <c r="D2226" s="1534">
        <f t="shared" si="34"/>
        <v>1.36</v>
      </c>
      <c r="E2226" s="1535"/>
      <c r="F2226" s="1534">
        <v>1.36</v>
      </c>
      <c r="G2226" s="1534">
        <v>1.36</v>
      </c>
    </row>
    <row r="2227" spans="1:7">
      <c r="A2227" s="1528">
        <v>14151</v>
      </c>
      <c r="B2227" s="1529" t="s">
        <v>6088</v>
      </c>
      <c r="C2227" s="1528" t="s">
        <v>2771</v>
      </c>
      <c r="D2227" s="1536">
        <f t="shared" si="34"/>
        <v>48.68</v>
      </c>
      <c r="E2227" s="1535"/>
      <c r="F2227" s="1536">
        <v>48.68</v>
      </c>
      <c r="G2227" s="1536">
        <v>48.68</v>
      </c>
    </row>
    <row r="2228" spans="1:7">
      <c r="A2228" s="1526">
        <v>14153</v>
      </c>
      <c r="B2228" s="1523" t="s">
        <v>6089</v>
      </c>
      <c r="C2228" s="1526" t="s">
        <v>2771</v>
      </c>
      <c r="D2228" s="1534">
        <f t="shared" si="34"/>
        <v>55.03</v>
      </c>
      <c r="E2228" s="1535"/>
      <c r="F2228" s="1534">
        <v>55.03</v>
      </c>
      <c r="G2228" s="1534">
        <v>55.03</v>
      </c>
    </row>
    <row r="2229" spans="1:7">
      <c r="A2229" s="1528">
        <v>14152</v>
      </c>
      <c r="B2229" s="1529" t="s">
        <v>6090</v>
      </c>
      <c r="C2229" s="1528" t="s">
        <v>2771</v>
      </c>
      <c r="D2229" s="1536">
        <f t="shared" si="34"/>
        <v>42.25</v>
      </c>
      <c r="E2229" s="1535"/>
      <c r="F2229" s="1536">
        <v>42.25</v>
      </c>
      <c r="G2229" s="1536">
        <v>42.25</v>
      </c>
    </row>
    <row r="2230" spans="1:7">
      <c r="A2230" s="1526">
        <v>14154</v>
      </c>
      <c r="B2230" s="1523" t="s">
        <v>6091</v>
      </c>
      <c r="C2230" s="1526" t="s">
        <v>2771</v>
      </c>
      <c r="D2230" s="1534">
        <f t="shared" si="34"/>
        <v>147.88</v>
      </c>
      <c r="E2230" s="1535"/>
      <c r="F2230" s="1534">
        <v>147.88</v>
      </c>
      <c r="G2230" s="1534">
        <v>147.88</v>
      </c>
    </row>
    <row r="2231" spans="1:7">
      <c r="A2231" s="1528">
        <v>3146</v>
      </c>
      <c r="B2231" s="1529" t="s">
        <v>6092</v>
      </c>
      <c r="C2231" s="1528" t="s">
        <v>2771</v>
      </c>
      <c r="D2231" s="1536">
        <f t="shared" si="34"/>
        <v>5</v>
      </c>
      <c r="E2231" s="1535"/>
      <c r="F2231" s="1536">
        <v>5</v>
      </c>
      <c r="G2231" s="1536">
        <v>5</v>
      </c>
    </row>
    <row r="2232" spans="1:7">
      <c r="A2232" s="1526">
        <v>3143</v>
      </c>
      <c r="B2232" s="1523" t="s">
        <v>6093</v>
      </c>
      <c r="C2232" s="1526" t="s">
        <v>2771</v>
      </c>
      <c r="D2232" s="1534">
        <f t="shared" si="34"/>
        <v>11.37</v>
      </c>
      <c r="E2232" s="1535"/>
      <c r="F2232" s="1534">
        <v>11.37</v>
      </c>
      <c r="G2232" s="1534">
        <v>11.37</v>
      </c>
    </row>
    <row r="2233" spans="1:7">
      <c r="A2233" s="1528">
        <v>3148</v>
      </c>
      <c r="B2233" s="1529" t="s">
        <v>6094</v>
      </c>
      <c r="C2233" s="1528" t="s">
        <v>2771</v>
      </c>
      <c r="D2233" s="1536">
        <f t="shared" si="34"/>
        <v>18.440000000000001</v>
      </c>
      <c r="E2233" s="1535"/>
      <c r="F2233" s="1536">
        <v>18.440000000000001</v>
      </c>
      <c r="G2233" s="1536">
        <v>18.440000000000001</v>
      </c>
    </row>
    <row r="2234" spans="1:7">
      <c r="A2234" s="1526">
        <v>4310</v>
      </c>
      <c r="B2234" s="1523" t="s">
        <v>6095</v>
      </c>
      <c r="C2234" s="1526" t="s">
        <v>2771</v>
      </c>
      <c r="D2234" s="1534">
        <f t="shared" si="34"/>
        <v>2.99</v>
      </c>
      <c r="E2234" s="1535"/>
      <c r="F2234" s="1534">
        <v>2.99</v>
      </c>
      <c r="G2234" s="1534">
        <v>2.99</v>
      </c>
    </row>
    <row r="2235" spans="1:7">
      <c r="A2235" s="1528">
        <v>4311</v>
      </c>
      <c r="B2235" s="1529" t="s">
        <v>6096</v>
      </c>
      <c r="C2235" s="1528" t="s">
        <v>2771</v>
      </c>
      <c r="D2235" s="1536">
        <f t="shared" si="34"/>
        <v>2.11</v>
      </c>
      <c r="E2235" s="1535"/>
      <c r="F2235" s="1536">
        <v>2.11</v>
      </c>
      <c r="G2235" s="1536">
        <v>2.11</v>
      </c>
    </row>
    <row r="2236" spans="1:7">
      <c r="A2236" s="1526">
        <v>4312</v>
      </c>
      <c r="B2236" s="1523" t="s">
        <v>6097</v>
      </c>
      <c r="C2236" s="1526" t="s">
        <v>2771</v>
      </c>
      <c r="D2236" s="1534">
        <f t="shared" si="34"/>
        <v>2.95</v>
      </c>
      <c r="E2236" s="1535"/>
      <c r="F2236" s="1534">
        <v>2.95</v>
      </c>
      <c r="G2236" s="1534">
        <v>2.95</v>
      </c>
    </row>
    <row r="2237" spans="1:7">
      <c r="A2237" s="1528">
        <v>13261</v>
      </c>
      <c r="B2237" s="1529" t="s">
        <v>6098</v>
      </c>
      <c r="C2237" s="1528" t="s">
        <v>2771</v>
      </c>
      <c r="D2237" s="1536">
        <f t="shared" si="34"/>
        <v>3.88</v>
      </c>
      <c r="E2237" s="1535"/>
      <c r="F2237" s="1536">
        <v>3.88</v>
      </c>
      <c r="G2237" s="1536">
        <v>3.88</v>
      </c>
    </row>
    <row r="2238" spans="1:7">
      <c r="A2238" s="1526">
        <v>3255</v>
      </c>
      <c r="B2238" s="1523" t="s">
        <v>6099</v>
      </c>
      <c r="C2238" s="1526" t="s">
        <v>2771</v>
      </c>
      <c r="D2238" s="1534">
        <f t="shared" si="34"/>
        <v>8.19</v>
      </c>
      <c r="E2238" s="1535"/>
      <c r="F2238" s="1534">
        <v>8.19</v>
      </c>
      <c r="G2238" s="1534">
        <v>8.19</v>
      </c>
    </row>
    <row r="2239" spans="1:7">
      <c r="A2239" s="1528">
        <v>3254</v>
      </c>
      <c r="B2239" s="1529" t="s">
        <v>6100</v>
      </c>
      <c r="C2239" s="1528" t="s">
        <v>2771</v>
      </c>
      <c r="D2239" s="1536">
        <f t="shared" si="34"/>
        <v>133.01</v>
      </c>
      <c r="E2239" s="1535"/>
      <c r="F2239" s="1536">
        <v>133.01</v>
      </c>
      <c r="G2239" s="1536">
        <v>133.01</v>
      </c>
    </row>
    <row r="2240" spans="1:7">
      <c r="A2240" s="1526">
        <v>3259</v>
      </c>
      <c r="B2240" s="1523" t="s">
        <v>6101</v>
      </c>
      <c r="C2240" s="1526" t="s">
        <v>2771</v>
      </c>
      <c r="D2240" s="1534">
        <f t="shared" si="34"/>
        <v>15.98</v>
      </c>
      <c r="E2240" s="1535"/>
      <c r="F2240" s="1534">
        <v>15.98</v>
      </c>
      <c r="G2240" s="1534">
        <v>15.98</v>
      </c>
    </row>
    <row r="2241" spans="1:7">
      <c r="A2241" s="1528">
        <v>3258</v>
      </c>
      <c r="B2241" s="1529" t="s">
        <v>6102</v>
      </c>
      <c r="C2241" s="1528" t="s">
        <v>2771</v>
      </c>
      <c r="D2241" s="1536">
        <f t="shared" si="34"/>
        <v>9.66</v>
      </c>
      <c r="E2241" s="1535"/>
      <c r="F2241" s="1536">
        <v>9.66</v>
      </c>
      <c r="G2241" s="1536">
        <v>9.66</v>
      </c>
    </row>
    <row r="2242" spans="1:7">
      <c r="A2242" s="1526">
        <v>3251</v>
      </c>
      <c r="B2242" s="1523" t="s">
        <v>6103</v>
      </c>
      <c r="C2242" s="1526" t="s">
        <v>2771</v>
      </c>
      <c r="D2242" s="1534">
        <f t="shared" si="34"/>
        <v>5.69</v>
      </c>
      <c r="E2242" s="1535"/>
      <c r="F2242" s="1534">
        <v>5.69</v>
      </c>
      <c r="G2242" s="1534">
        <v>5.69</v>
      </c>
    </row>
    <row r="2243" spans="1:7">
      <c r="A2243" s="1528">
        <v>3256</v>
      </c>
      <c r="B2243" s="1529" t="s">
        <v>6104</v>
      </c>
      <c r="C2243" s="1528" t="s">
        <v>2771</v>
      </c>
      <c r="D2243" s="1536">
        <f t="shared" ref="D2243:D2306" si="35">IF($I$2=$G$1,G2243,F2243)</f>
        <v>10.78</v>
      </c>
      <c r="E2243" s="1535"/>
      <c r="F2243" s="1536">
        <v>10.78</v>
      </c>
      <c r="G2243" s="1536">
        <v>10.78</v>
      </c>
    </row>
    <row r="2244" spans="1:7">
      <c r="A2244" s="1526">
        <v>3261</v>
      </c>
      <c r="B2244" s="1523" t="s">
        <v>6105</v>
      </c>
      <c r="C2244" s="1526" t="s">
        <v>2771</v>
      </c>
      <c r="D2244" s="1534">
        <f t="shared" si="35"/>
        <v>117.63</v>
      </c>
      <c r="E2244" s="1535"/>
      <c r="F2244" s="1534">
        <v>117.63</v>
      </c>
      <c r="G2244" s="1534">
        <v>117.63</v>
      </c>
    </row>
    <row r="2245" spans="1:7">
      <c r="A2245" s="1528">
        <v>3260</v>
      </c>
      <c r="B2245" s="1529" t="s">
        <v>6106</v>
      </c>
      <c r="C2245" s="1528" t="s">
        <v>2771</v>
      </c>
      <c r="D2245" s="1536">
        <f t="shared" si="35"/>
        <v>20.21</v>
      </c>
      <c r="E2245" s="1535"/>
      <c r="F2245" s="1536">
        <v>20.21</v>
      </c>
      <c r="G2245" s="1536">
        <v>20.21</v>
      </c>
    </row>
    <row r="2246" spans="1:7">
      <c r="A2246" s="1526">
        <v>3272</v>
      </c>
      <c r="B2246" s="1523" t="s">
        <v>6107</v>
      </c>
      <c r="C2246" s="1526" t="s">
        <v>2771</v>
      </c>
      <c r="D2246" s="1534">
        <f t="shared" si="35"/>
        <v>42.22</v>
      </c>
      <c r="E2246" s="1535"/>
      <c r="F2246" s="1534">
        <v>42.22</v>
      </c>
      <c r="G2246" s="1534">
        <v>42.22</v>
      </c>
    </row>
    <row r="2247" spans="1:7">
      <c r="A2247" s="1528">
        <v>3265</v>
      </c>
      <c r="B2247" s="1529" t="s">
        <v>6108</v>
      </c>
      <c r="C2247" s="1528" t="s">
        <v>2771</v>
      </c>
      <c r="D2247" s="1536">
        <f t="shared" si="35"/>
        <v>33.54</v>
      </c>
      <c r="E2247" s="1535"/>
      <c r="F2247" s="1536">
        <v>33.54</v>
      </c>
      <c r="G2247" s="1536">
        <v>33.54</v>
      </c>
    </row>
    <row r="2248" spans="1:7">
      <c r="A2248" s="1526">
        <v>3262</v>
      </c>
      <c r="B2248" s="1523" t="s">
        <v>6109</v>
      </c>
      <c r="C2248" s="1526" t="s">
        <v>2771</v>
      </c>
      <c r="D2248" s="1534">
        <f t="shared" si="35"/>
        <v>14.68</v>
      </c>
      <c r="E2248" s="1535"/>
      <c r="F2248" s="1534">
        <v>14.68</v>
      </c>
      <c r="G2248" s="1534">
        <v>14.68</v>
      </c>
    </row>
    <row r="2249" spans="1:7">
      <c r="A2249" s="1528">
        <v>3264</v>
      </c>
      <c r="B2249" s="1529" t="s">
        <v>6110</v>
      </c>
      <c r="C2249" s="1528" t="s">
        <v>2771</v>
      </c>
      <c r="D2249" s="1536">
        <f t="shared" si="35"/>
        <v>24.12</v>
      </c>
      <c r="E2249" s="1535"/>
      <c r="F2249" s="1536">
        <v>24.12</v>
      </c>
      <c r="G2249" s="1536">
        <v>24.12</v>
      </c>
    </row>
    <row r="2250" spans="1:7">
      <c r="A2250" s="1526">
        <v>3267</v>
      </c>
      <c r="B2250" s="1523" t="s">
        <v>6111</v>
      </c>
      <c r="C2250" s="1526" t="s">
        <v>2771</v>
      </c>
      <c r="D2250" s="1534">
        <f t="shared" si="35"/>
        <v>78.78</v>
      </c>
      <c r="E2250" s="1535"/>
      <c r="F2250" s="1534">
        <v>78.78</v>
      </c>
      <c r="G2250" s="1534">
        <v>78.78</v>
      </c>
    </row>
    <row r="2251" spans="1:7">
      <c r="A2251" s="1528">
        <v>3266</v>
      </c>
      <c r="B2251" s="1529" t="s">
        <v>6112</v>
      </c>
      <c r="C2251" s="1528" t="s">
        <v>2771</v>
      </c>
      <c r="D2251" s="1536">
        <f t="shared" si="35"/>
        <v>50.12</v>
      </c>
      <c r="E2251" s="1535"/>
      <c r="F2251" s="1536">
        <v>50.12</v>
      </c>
      <c r="G2251" s="1536">
        <v>50.12</v>
      </c>
    </row>
    <row r="2252" spans="1:7">
      <c r="A2252" s="1526">
        <v>3263</v>
      </c>
      <c r="B2252" s="1523" t="s">
        <v>6113</v>
      </c>
      <c r="C2252" s="1526" t="s">
        <v>2771</v>
      </c>
      <c r="D2252" s="1534">
        <f t="shared" si="35"/>
        <v>20.059999999999999</v>
      </c>
      <c r="E2252" s="1535"/>
      <c r="F2252" s="1534">
        <v>20.059999999999999</v>
      </c>
      <c r="G2252" s="1534">
        <v>20.059999999999999</v>
      </c>
    </row>
    <row r="2253" spans="1:7">
      <c r="A2253" s="1528">
        <v>3268</v>
      </c>
      <c r="B2253" s="1529" t="s">
        <v>6114</v>
      </c>
      <c r="C2253" s="1528" t="s">
        <v>2771</v>
      </c>
      <c r="D2253" s="1536">
        <f t="shared" si="35"/>
        <v>106.51</v>
      </c>
      <c r="E2253" s="1535"/>
      <c r="F2253" s="1536">
        <v>106.51</v>
      </c>
      <c r="G2253" s="1536">
        <v>106.51</v>
      </c>
    </row>
    <row r="2254" spans="1:7">
      <c r="A2254" s="1526">
        <v>3271</v>
      </c>
      <c r="B2254" s="1523" t="s">
        <v>6115</v>
      </c>
      <c r="C2254" s="1526" t="s">
        <v>2771</v>
      </c>
      <c r="D2254" s="1534">
        <f t="shared" si="35"/>
        <v>157.47</v>
      </c>
      <c r="E2254" s="1535"/>
      <c r="F2254" s="1534">
        <v>157.47</v>
      </c>
      <c r="G2254" s="1534">
        <v>157.47</v>
      </c>
    </row>
    <row r="2255" spans="1:7">
      <c r="A2255" s="1528">
        <v>3270</v>
      </c>
      <c r="B2255" s="1529" t="s">
        <v>6116</v>
      </c>
      <c r="C2255" s="1528" t="s">
        <v>2771</v>
      </c>
      <c r="D2255" s="1536">
        <f t="shared" si="35"/>
        <v>264.56</v>
      </c>
      <c r="E2255" s="1535"/>
      <c r="F2255" s="1536">
        <v>264.56</v>
      </c>
      <c r="G2255" s="1536">
        <v>264.56</v>
      </c>
    </row>
    <row r="2256" spans="1:7" ht="30">
      <c r="A2256" s="1526">
        <v>3275</v>
      </c>
      <c r="B2256" s="1523" t="s">
        <v>6117</v>
      </c>
      <c r="C2256" s="1526" t="s">
        <v>2773</v>
      </c>
      <c r="D2256" s="1534">
        <f t="shared" si="35"/>
        <v>149.22999999999999</v>
      </c>
      <c r="E2256" s="1535"/>
      <c r="F2256" s="1534">
        <v>149.22999999999999</v>
      </c>
      <c r="G2256" s="1534">
        <v>149.22999999999999</v>
      </c>
    </row>
    <row r="2257" spans="1:7" ht="30">
      <c r="A2257" s="1528">
        <v>39512</v>
      </c>
      <c r="B2257" s="1529" t="s">
        <v>6118</v>
      </c>
      <c r="C2257" s="1528" t="s">
        <v>2773</v>
      </c>
      <c r="D2257" s="1536">
        <f t="shared" si="35"/>
        <v>135.12</v>
      </c>
      <c r="E2257" s="1535"/>
      <c r="F2257" s="1536">
        <v>135.12</v>
      </c>
      <c r="G2257" s="1536">
        <v>135.12</v>
      </c>
    </row>
    <row r="2258" spans="1:7" ht="30">
      <c r="A2258" s="1526">
        <v>39511</v>
      </c>
      <c r="B2258" s="1523" t="s">
        <v>6119</v>
      </c>
      <c r="C2258" s="1526" t="s">
        <v>2773</v>
      </c>
      <c r="D2258" s="1534">
        <f t="shared" si="35"/>
        <v>147.38</v>
      </c>
      <c r="E2258" s="1535"/>
      <c r="F2258" s="1534">
        <v>147.38</v>
      </c>
      <c r="G2258" s="1534">
        <v>147.38</v>
      </c>
    </row>
    <row r="2259" spans="1:7" ht="30">
      <c r="A2259" s="1528">
        <v>39513</v>
      </c>
      <c r="B2259" s="1529" t="s">
        <v>6120</v>
      </c>
      <c r="C2259" s="1528" t="s">
        <v>2773</v>
      </c>
      <c r="D2259" s="1536">
        <f t="shared" si="35"/>
        <v>158.08000000000001</v>
      </c>
      <c r="E2259" s="1535"/>
      <c r="F2259" s="1536">
        <v>158.08000000000001</v>
      </c>
      <c r="G2259" s="1536">
        <v>158.08000000000001</v>
      </c>
    </row>
    <row r="2260" spans="1:7">
      <c r="A2260" s="1526">
        <v>3286</v>
      </c>
      <c r="B2260" s="1523" t="s">
        <v>6121</v>
      </c>
      <c r="C2260" s="1526" t="s">
        <v>2773</v>
      </c>
      <c r="D2260" s="1534">
        <f t="shared" si="35"/>
        <v>79.41</v>
      </c>
      <c r="E2260" s="1535"/>
      <c r="F2260" s="1534">
        <v>79.41</v>
      </c>
      <c r="G2260" s="1534">
        <v>79.41</v>
      </c>
    </row>
    <row r="2261" spans="1:7" ht="30">
      <c r="A2261" s="1528">
        <v>3287</v>
      </c>
      <c r="B2261" s="1529" t="s">
        <v>6122</v>
      </c>
      <c r="C2261" s="1528" t="s">
        <v>2773</v>
      </c>
      <c r="D2261" s="1536">
        <f t="shared" si="35"/>
        <v>120</v>
      </c>
      <c r="E2261" s="1535"/>
      <c r="F2261" s="1536">
        <v>120</v>
      </c>
      <c r="G2261" s="1536">
        <v>120</v>
      </c>
    </row>
    <row r="2262" spans="1:7">
      <c r="A2262" s="1526">
        <v>3283</v>
      </c>
      <c r="B2262" s="1523" t="s">
        <v>6123</v>
      </c>
      <c r="C2262" s="1526" t="s">
        <v>2773</v>
      </c>
      <c r="D2262" s="1534">
        <f t="shared" si="35"/>
        <v>25.2</v>
      </c>
      <c r="E2262" s="1535"/>
      <c r="F2262" s="1534">
        <v>25.2</v>
      </c>
      <c r="G2262" s="1534">
        <v>25.2</v>
      </c>
    </row>
    <row r="2263" spans="1:7">
      <c r="A2263" s="1528">
        <v>11587</v>
      </c>
      <c r="B2263" s="1529" t="s">
        <v>6124</v>
      </c>
      <c r="C2263" s="1528" t="s">
        <v>2773</v>
      </c>
      <c r="D2263" s="1536">
        <f t="shared" si="35"/>
        <v>102.33</v>
      </c>
      <c r="E2263" s="1535"/>
      <c r="F2263" s="1536">
        <v>102.33</v>
      </c>
      <c r="G2263" s="1536">
        <v>102.33</v>
      </c>
    </row>
    <row r="2264" spans="1:7">
      <c r="A2264" s="1526">
        <v>36225</v>
      </c>
      <c r="B2264" s="1523" t="s">
        <v>6125</v>
      </c>
      <c r="C2264" s="1526" t="s">
        <v>2773</v>
      </c>
      <c r="D2264" s="1534">
        <f t="shared" si="35"/>
        <v>41.57</v>
      </c>
      <c r="E2264" s="1535"/>
      <c r="F2264" s="1534">
        <v>41.57</v>
      </c>
      <c r="G2264" s="1534">
        <v>41.57</v>
      </c>
    </row>
    <row r="2265" spans="1:7">
      <c r="A2265" s="1528">
        <v>36230</v>
      </c>
      <c r="B2265" s="1529" t="s">
        <v>6126</v>
      </c>
      <c r="C2265" s="1528" t="s">
        <v>2773</v>
      </c>
      <c r="D2265" s="1536">
        <f t="shared" si="35"/>
        <v>30.54</v>
      </c>
      <c r="E2265" s="1535"/>
      <c r="F2265" s="1536">
        <v>30.54</v>
      </c>
      <c r="G2265" s="1536">
        <v>30.54</v>
      </c>
    </row>
    <row r="2266" spans="1:7">
      <c r="A2266" s="1526">
        <v>36238</v>
      </c>
      <c r="B2266" s="1523" t="s">
        <v>6127</v>
      </c>
      <c r="C2266" s="1526" t="s">
        <v>2773</v>
      </c>
      <c r="D2266" s="1534">
        <f t="shared" si="35"/>
        <v>29.84</v>
      </c>
      <c r="E2266" s="1535"/>
      <c r="F2266" s="1534">
        <v>29.84</v>
      </c>
      <c r="G2266" s="1534">
        <v>29.84</v>
      </c>
    </row>
    <row r="2267" spans="1:7" ht="30">
      <c r="A2267" s="1528">
        <v>39363</v>
      </c>
      <c r="B2267" s="1529" t="s">
        <v>6128</v>
      </c>
      <c r="C2267" s="1528" t="s">
        <v>2771</v>
      </c>
      <c r="D2267" s="1536">
        <f t="shared" si="35"/>
        <v>4730.76</v>
      </c>
      <c r="E2267" s="1535"/>
      <c r="F2267" s="1536">
        <v>4730.76</v>
      </c>
      <c r="G2267" s="1536">
        <v>4730.76</v>
      </c>
    </row>
    <row r="2268" spans="1:7" ht="30">
      <c r="A2268" s="1526">
        <v>39361</v>
      </c>
      <c r="B2268" s="1523" t="s">
        <v>6129</v>
      </c>
      <c r="C2268" s="1526" t="s">
        <v>2771</v>
      </c>
      <c r="D2268" s="1534">
        <f t="shared" si="35"/>
        <v>1216.48</v>
      </c>
      <c r="E2268" s="1535"/>
      <c r="F2268" s="1534">
        <v>1216.48</v>
      </c>
      <c r="G2268" s="1534">
        <v>1216.48</v>
      </c>
    </row>
    <row r="2269" spans="1:7" ht="30">
      <c r="A2269" s="1528">
        <v>39362</v>
      </c>
      <c r="B2269" s="1529" t="s">
        <v>6130</v>
      </c>
      <c r="C2269" s="1528" t="s">
        <v>2771</v>
      </c>
      <c r="D2269" s="1536">
        <f t="shared" si="35"/>
        <v>3743.42</v>
      </c>
      <c r="E2269" s="1535"/>
      <c r="F2269" s="1536">
        <v>3743.42</v>
      </c>
      <c r="G2269" s="1536">
        <v>3743.42</v>
      </c>
    </row>
    <row r="2270" spans="1:7" ht="30">
      <c r="A2270" s="1526">
        <v>39364</v>
      </c>
      <c r="B2270" s="1523" t="s">
        <v>6131</v>
      </c>
      <c r="C2270" s="1526" t="s">
        <v>2771</v>
      </c>
      <c r="D2270" s="1534">
        <f t="shared" si="35"/>
        <v>10813.17</v>
      </c>
      <c r="E2270" s="1535"/>
      <c r="F2270" s="1534">
        <v>10813.17</v>
      </c>
      <c r="G2270" s="1534">
        <v>10813.17</v>
      </c>
    </row>
    <row r="2271" spans="1:7">
      <c r="A2271" s="1528">
        <v>14576</v>
      </c>
      <c r="B2271" s="1529" t="s">
        <v>6132</v>
      </c>
      <c r="C2271" s="1528" t="s">
        <v>2771</v>
      </c>
      <c r="D2271" s="1536">
        <f t="shared" si="35"/>
        <v>7703087.96</v>
      </c>
      <c r="E2271" s="1535"/>
      <c r="F2271" s="1536">
        <v>7703087.96</v>
      </c>
      <c r="G2271" s="1536">
        <v>7703087.96</v>
      </c>
    </row>
    <row r="2272" spans="1:7">
      <c r="A2272" s="1526">
        <v>13877</v>
      </c>
      <c r="B2272" s="1523" t="s">
        <v>6133</v>
      </c>
      <c r="C2272" s="1526" t="s">
        <v>2771</v>
      </c>
      <c r="D2272" s="1534">
        <f t="shared" si="35"/>
        <v>3297577.06</v>
      </c>
      <c r="E2272" s="1535"/>
      <c r="F2272" s="1534">
        <v>3297577.06</v>
      </c>
      <c r="G2272" s="1534">
        <v>3297577.06</v>
      </c>
    </row>
    <row r="2273" spans="1:7">
      <c r="A2273" s="1528">
        <v>7307</v>
      </c>
      <c r="B2273" s="1529" t="s">
        <v>6134</v>
      </c>
      <c r="C2273" s="1528" t="s">
        <v>2776</v>
      </c>
      <c r="D2273" s="1536">
        <f t="shared" si="35"/>
        <v>29.66</v>
      </c>
      <c r="E2273" s="1535"/>
      <c r="F2273" s="1536">
        <v>29.66</v>
      </c>
      <c r="G2273" s="1536">
        <v>29.66</v>
      </c>
    </row>
    <row r="2274" spans="1:7">
      <c r="A2274" s="1526">
        <v>38122</v>
      </c>
      <c r="B2274" s="1523" t="s">
        <v>6135</v>
      </c>
      <c r="C2274" s="1526" t="s">
        <v>2776</v>
      </c>
      <c r="D2274" s="1534">
        <f t="shared" si="35"/>
        <v>7.66</v>
      </c>
      <c r="E2274" s="1535"/>
      <c r="F2274" s="1534">
        <v>7.66</v>
      </c>
      <c r="G2274" s="1534">
        <v>7.66</v>
      </c>
    </row>
    <row r="2275" spans="1:7">
      <c r="A2275" s="1528">
        <v>43653</v>
      </c>
      <c r="B2275" s="1529" t="s">
        <v>18951</v>
      </c>
      <c r="C2275" s="1528" t="s">
        <v>2776</v>
      </c>
      <c r="D2275" s="1536">
        <f t="shared" si="35"/>
        <v>32.76</v>
      </c>
      <c r="E2275" s="1535"/>
      <c r="F2275" s="1536">
        <v>32.76</v>
      </c>
      <c r="G2275" s="1536">
        <v>32.76</v>
      </c>
    </row>
    <row r="2276" spans="1:7">
      <c r="A2276" s="1526">
        <v>38633</v>
      </c>
      <c r="B2276" s="1523" t="s">
        <v>6136</v>
      </c>
      <c r="C2276" s="1526" t="s">
        <v>2771</v>
      </c>
      <c r="D2276" s="1534">
        <f t="shared" si="35"/>
        <v>21.45</v>
      </c>
      <c r="E2276" s="1535"/>
      <c r="F2276" s="1534">
        <v>21.45</v>
      </c>
      <c r="G2276" s="1534">
        <v>21.45</v>
      </c>
    </row>
    <row r="2277" spans="1:7">
      <c r="A2277" s="1528">
        <v>12344</v>
      </c>
      <c r="B2277" s="1529" t="s">
        <v>6137</v>
      </c>
      <c r="C2277" s="1528" t="s">
        <v>2771</v>
      </c>
      <c r="D2277" s="1536">
        <f t="shared" si="35"/>
        <v>5.2</v>
      </c>
      <c r="E2277" s="1535"/>
      <c r="F2277" s="1536">
        <v>5.2</v>
      </c>
      <c r="G2277" s="1536">
        <v>5.2</v>
      </c>
    </row>
    <row r="2278" spans="1:7">
      <c r="A2278" s="1526">
        <v>12343</v>
      </c>
      <c r="B2278" s="1523" t="s">
        <v>6138</v>
      </c>
      <c r="C2278" s="1526" t="s">
        <v>2771</v>
      </c>
      <c r="D2278" s="1534">
        <f t="shared" si="35"/>
        <v>8.07</v>
      </c>
      <c r="E2278" s="1535"/>
      <c r="F2278" s="1534">
        <v>8.07</v>
      </c>
      <c r="G2278" s="1534">
        <v>8.07</v>
      </c>
    </row>
    <row r="2279" spans="1:7">
      <c r="A2279" s="1528">
        <v>3295</v>
      </c>
      <c r="B2279" s="1529" t="s">
        <v>6139</v>
      </c>
      <c r="C2279" s="1528" t="s">
        <v>2771</v>
      </c>
      <c r="D2279" s="1536">
        <f t="shared" si="35"/>
        <v>28.18</v>
      </c>
      <c r="E2279" s="1535"/>
      <c r="F2279" s="1536">
        <v>28.18</v>
      </c>
      <c r="G2279" s="1536">
        <v>28.18</v>
      </c>
    </row>
    <row r="2280" spans="1:7">
      <c r="A2280" s="1526">
        <v>3302</v>
      </c>
      <c r="B2280" s="1523" t="s">
        <v>6140</v>
      </c>
      <c r="C2280" s="1526" t="s">
        <v>2771</v>
      </c>
      <c r="D2280" s="1534">
        <f t="shared" si="35"/>
        <v>29.46</v>
      </c>
      <c r="E2280" s="1535"/>
      <c r="F2280" s="1534">
        <v>29.46</v>
      </c>
      <c r="G2280" s="1534">
        <v>29.46</v>
      </c>
    </row>
    <row r="2281" spans="1:7">
      <c r="A2281" s="1528">
        <v>3297</v>
      </c>
      <c r="B2281" s="1529" t="s">
        <v>6141</v>
      </c>
      <c r="C2281" s="1528" t="s">
        <v>2771</v>
      </c>
      <c r="D2281" s="1536">
        <f t="shared" si="35"/>
        <v>31.45</v>
      </c>
      <c r="E2281" s="1535"/>
      <c r="F2281" s="1536">
        <v>31.45</v>
      </c>
      <c r="G2281" s="1536">
        <v>31.45</v>
      </c>
    </row>
    <row r="2282" spans="1:7">
      <c r="A2282" s="1526">
        <v>3294</v>
      </c>
      <c r="B2282" s="1523" t="s">
        <v>6142</v>
      </c>
      <c r="C2282" s="1526" t="s">
        <v>2771</v>
      </c>
      <c r="D2282" s="1534">
        <f t="shared" si="35"/>
        <v>31.93</v>
      </c>
      <c r="E2282" s="1535"/>
      <c r="F2282" s="1534">
        <v>31.93</v>
      </c>
      <c r="G2282" s="1534">
        <v>31.93</v>
      </c>
    </row>
    <row r="2283" spans="1:7">
      <c r="A2283" s="1528">
        <v>3292</v>
      </c>
      <c r="B2283" s="1529" t="s">
        <v>6143</v>
      </c>
      <c r="C2283" s="1528" t="s">
        <v>2771</v>
      </c>
      <c r="D2283" s="1536">
        <f t="shared" si="35"/>
        <v>30</v>
      </c>
      <c r="E2283" s="1535"/>
      <c r="F2283" s="1536">
        <v>30</v>
      </c>
      <c r="G2283" s="1536">
        <v>30</v>
      </c>
    </row>
    <row r="2284" spans="1:7">
      <c r="A2284" s="1526">
        <v>3298</v>
      </c>
      <c r="B2284" s="1523" t="s">
        <v>6144</v>
      </c>
      <c r="C2284" s="1526" t="s">
        <v>2771</v>
      </c>
      <c r="D2284" s="1534">
        <f t="shared" si="35"/>
        <v>70.31</v>
      </c>
      <c r="E2284" s="1535"/>
      <c r="F2284" s="1534">
        <v>70.31</v>
      </c>
      <c r="G2284" s="1534">
        <v>70.31</v>
      </c>
    </row>
    <row r="2285" spans="1:7">
      <c r="A2285" s="1528">
        <v>11596</v>
      </c>
      <c r="B2285" s="1529" t="s">
        <v>6145</v>
      </c>
      <c r="C2285" s="1528" t="s">
        <v>2771</v>
      </c>
      <c r="D2285" s="1536">
        <f t="shared" si="35"/>
        <v>471.02</v>
      </c>
      <c r="E2285" s="1535"/>
      <c r="F2285" s="1536">
        <v>471.02</v>
      </c>
      <c r="G2285" s="1536">
        <v>471.02</v>
      </c>
    </row>
    <row r="2286" spans="1:7" ht="30">
      <c r="A2286" s="1526">
        <v>34802</v>
      </c>
      <c r="B2286" s="1523" t="s">
        <v>8390</v>
      </c>
      <c r="C2286" s="1526" t="s">
        <v>2771</v>
      </c>
      <c r="D2286" s="1534">
        <f t="shared" si="35"/>
        <v>1293.57</v>
      </c>
      <c r="E2286" s="1535"/>
      <c r="F2286" s="1534">
        <v>1293.57</v>
      </c>
      <c r="G2286" s="1534">
        <v>1293.57</v>
      </c>
    </row>
    <row r="2287" spans="1:7" ht="30">
      <c r="A2287" s="1528">
        <v>11588</v>
      </c>
      <c r="B2287" s="1529" t="s">
        <v>8391</v>
      </c>
      <c r="C2287" s="1528" t="s">
        <v>2771</v>
      </c>
      <c r="D2287" s="1536">
        <f t="shared" si="35"/>
        <v>1395.55</v>
      </c>
      <c r="E2287" s="1535"/>
      <c r="F2287" s="1536">
        <v>1395.55</v>
      </c>
      <c r="G2287" s="1536">
        <v>1395.55</v>
      </c>
    </row>
    <row r="2288" spans="1:7" ht="30">
      <c r="A2288" s="1526">
        <v>34383</v>
      </c>
      <c r="B2288" s="1523" t="s">
        <v>8392</v>
      </c>
      <c r="C2288" s="1526" t="s">
        <v>2771</v>
      </c>
      <c r="D2288" s="1534">
        <f t="shared" si="35"/>
        <v>1535.21</v>
      </c>
      <c r="E2288" s="1535"/>
      <c r="F2288" s="1534">
        <v>1535.21</v>
      </c>
      <c r="G2288" s="1534">
        <v>1535.21</v>
      </c>
    </row>
    <row r="2289" spans="1:7" ht="30">
      <c r="A2289" s="1528">
        <v>40451</v>
      </c>
      <c r="B2289" s="1529" t="s">
        <v>8393</v>
      </c>
      <c r="C2289" s="1528" t="s">
        <v>2773</v>
      </c>
      <c r="D2289" s="1536">
        <f t="shared" si="35"/>
        <v>124.1</v>
      </c>
      <c r="E2289" s="1535"/>
      <c r="F2289" s="1536">
        <v>124.1</v>
      </c>
      <c r="G2289" s="1536">
        <v>124.1</v>
      </c>
    </row>
    <row r="2290" spans="1:7" ht="30">
      <c r="A2290" s="1526">
        <v>40453</v>
      </c>
      <c r="B2290" s="1523" t="s">
        <v>8394</v>
      </c>
      <c r="C2290" s="1526" t="s">
        <v>2773</v>
      </c>
      <c r="D2290" s="1534">
        <f t="shared" si="35"/>
        <v>134.27000000000001</v>
      </c>
      <c r="E2290" s="1535"/>
      <c r="F2290" s="1534">
        <v>134.27000000000001</v>
      </c>
      <c r="G2290" s="1534">
        <v>134.27000000000001</v>
      </c>
    </row>
    <row r="2291" spans="1:7" ht="30">
      <c r="A2291" s="1528">
        <v>40452</v>
      </c>
      <c r="B2291" s="1529" t="s">
        <v>8395</v>
      </c>
      <c r="C2291" s="1528" t="s">
        <v>2773</v>
      </c>
      <c r="D2291" s="1536">
        <f t="shared" si="35"/>
        <v>147.28</v>
      </c>
      <c r="E2291" s="1535"/>
      <c r="F2291" s="1536">
        <v>147.28</v>
      </c>
      <c r="G2291" s="1536">
        <v>147.28</v>
      </c>
    </row>
    <row r="2292" spans="1:7">
      <c r="A2292" s="1526">
        <v>11594</v>
      </c>
      <c r="B2292" s="1523" t="s">
        <v>8396</v>
      </c>
      <c r="C2292" s="1526" t="s">
        <v>2771</v>
      </c>
      <c r="D2292" s="1534">
        <f t="shared" si="35"/>
        <v>444.8</v>
      </c>
      <c r="E2292" s="1535"/>
      <c r="F2292" s="1534">
        <v>444.8</v>
      </c>
      <c r="G2292" s="1534">
        <v>444.8</v>
      </c>
    </row>
    <row r="2293" spans="1:7">
      <c r="A2293" s="1528">
        <v>3311</v>
      </c>
      <c r="B2293" s="1529" t="s">
        <v>8397</v>
      </c>
      <c r="C2293" s="1528" t="s">
        <v>2772</v>
      </c>
      <c r="D2293" s="1536">
        <f t="shared" si="35"/>
        <v>444.8</v>
      </c>
      <c r="E2293" s="1535"/>
      <c r="F2293" s="1536">
        <v>444.8</v>
      </c>
      <c r="G2293" s="1536">
        <v>444.8</v>
      </c>
    </row>
    <row r="2294" spans="1:7">
      <c r="A2294" s="1526">
        <v>11599</v>
      </c>
      <c r="B2294" s="1523" t="s">
        <v>6146</v>
      </c>
      <c r="C2294" s="1526" t="s">
        <v>2771</v>
      </c>
      <c r="D2294" s="1534">
        <f t="shared" si="35"/>
        <v>591.54</v>
      </c>
      <c r="E2294" s="1535"/>
      <c r="F2294" s="1534">
        <v>591.54</v>
      </c>
      <c r="G2294" s="1534">
        <v>591.54</v>
      </c>
    </row>
    <row r="2295" spans="1:7" ht="30">
      <c r="A2295" s="1528">
        <v>11593</v>
      </c>
      <c r="B2295" s="1529" t="s">
        <v>8398</v>
      </c>
      <c r="C2295" s="1528" t="s">
        <v>2771</v>
      </c>
      <c r="D2295" s="1536">
        <f t="shared" si="35"/>
        <v>829.3</v>
      </c>
      <c r="E2295" s="1535"/>
      <c r="F2295" s="1536">
        <v>829.3</v>
      </c>
      <c r="G2295" s="1536">
        <v>829.3</v>
      </c>
    </row>
    <row r="2296" spans="1:7">
      <c r="A2296" s="1526">
        <v>3314</v>
      </c>
      <c r="B2296" s="1523" t="s">
        <v>8399</v>
      </c>
      <c r="C2296" s="1526" t="s">
        <v>2772</v>
      </c>
      <c r="D2296" s="1534">
        <f t="shared" si="35"/>
        <v>593.12</v>
      </c>
      <c r="E2296" s="1535"/>
      <c r="F2296" s="1534">
        <v>593.12</v>
      </c>
      <c r="G2296" s="1534">
        <v>593.12</v>
      </c>
    </row>
    <row r="2297" spans="1:7">
      <c r="A2297" s="1528">
        <v>11597</v>
      </c>
      <c r="B2297" s="1529" t="s">
        <v>6147</v>
      </c>
      <c r="C2297" s="1528" t="s">
        <v>2771</v>
      </c>
      <c r="D2297" s="1536">
        <f t="shared" si="35"/>
        <v>689.72</v>
      </c>
      <c r="E2297" s="1535"/>
      <c r="F2297" s="1536">
        <v>689.72</v>
      </c>
      <c r="G2297" s="1536">
        <v>689.72</v>
      </c>
    </row>
    <row r="2298" spans="1:7">
      <c r="A2298" s="1526">
        <v>3309</v>
      </c>
      <c r="B2298" s="1523" t="s">
        <v>6148</v>
      </c>
      <c r="C2298" s="1526" t="s">
        <v>2772</v>
      </c>
      <c r="D2298" s="1534">
        <f t="shared" si="35"/>
        <v>471.02</v>
      </c>
      <c r="E2298" s="1535"/>
      <c r="F2298" s="1534">
        <v>471.02</v>
      </c>
      <c r="G2298" s="1534">
        <v>471.02</v>
      </c>
    </row>
    <row r="2299" spans="1:7" ht="30">
      <c r="A2299" s="1528">
        <v>34612</v>
      </c>
      <c r="B2299" s="1529" t="s">
        <v>8400</v>
      </c>
      <c r="C2299" s="1528" t="s">
        <v>2771</v>
      </c>
      <c r="D2299" s="1536">
        <f t="shared" si="35"/>
        <v>853.07</v>
      </c>
      <c r="E2299" s="1535"/>
      <c r="F2299" s="1536">
        <v>853.07</v>
      </c>
      <c r="G2299" s="1536">
        <v>853.07</v>
      </c>
    </row>
    <row r="2300" spans="1:7" ht="30">
      <c r="A2300" s="1526">
        <v>34635</v>
      </c>
      <c r="B2300" s="1523" t="s">
        <v>8401</v>
      </c>
      <c r="C2300" s="1526" t="s">
        <v>2771</v>
      </c>
      <c r="D2300" s="1534">
        <f t="shared" si="35"/>
        <v>1097</v>
      </c>
      <c r="E2300" s="1535"/>
      <c r="F2300" s="1534">
        <v>1097</v>
      </c>
      <c r="G2300" s="1534">
        <v>1097</v>
      </c>
    </row>
    <row r="2301" spans="1:7" ht="30">
      <c r="A2301" s="1528">
        <v>34633</v>
      </c>
      <c r="B2301" s="1529" t="s">
        <v>8402</v>
      </c>
      <c r="C2301" s="1528" t="s">
        <v>2771</v>
      </c>
      <c r="D2301" s="1536">
        <f t="shared" si="35"/>
        <v>1209.18</v>
      </c>
      <c r="E2301" s="1535"/>
      <c r="F2301" s="1536">
        <v>1209.18</v>
      </c>
      <c r="G2301" s="1536">
        <v>1209.18</v>
      </c>
    </row>
    <row r="2302" spans="1:7" ht="30">
      <c r="A2302" s="1526">
        <v>40440</v>
      </c>
      <c r="B2302" s="1523" t="s">
        <v>8403</v>
      </c>
      <c r="C2302" s="1526" t="s">
        <v>2772</v>
      </c>
      <c r="D2302" s="1534">
        <f t="shared" si="35"/>
        <v>617.79</v>
      </c>
      <c r="E2302" s="1535"/>
      <c r="F2302" s="1534">
        <v>617.79</v>
      </c>
      <c r="G2302" s="1534">
        <v>617.79</v>
      </c>
    </row>
    <row r="2303" spans="1:7" ht="30">
      <c r="A2303" s="1528">
        <v>40441</v>
      </c>
      <c r="B2303" s="1529" t="s">
        <v>8404</v>
      </c>
      <c r="C2303" s="1528" t="s">
        <v>2772</v>
      </c>
      <c r="D2303" s="1536">
        <f t="shared" si="35"/>
        <v>394.42</v>
      </c>
      <c r="E2303" s="1535"/>
      <c r="F2303" s="1536">
        <v>394.42</v>
      </c>
      <c r="G2303" s="1536">
        <v>394.42</v>
      </c>
    </row>
    <row r="2304" spans="1:7" ht="30">
      <c r="A2304" s="1526">
        <v>40449</v>
      </c>
      <c r="B2304" s="1523" t="s">
        <v>8405</v>
      </c>
      <c r="C2304" s="1526" t="s">
        <v>2772</v>
      </c>
      <c r="D2304" s="1534">
        <f t="shared" si="35"/>
        <v>331.58</v>
      </c>
      <c r="E2304" s="1535"/>
      <c r="F2304" s="1534">
        <v>331.58</v>
      </c>
      <c r="G2304" s="1534">
        <v>331.58</v>
      </c>
    </row>
    <row r="2305" spans="1:7" ht="30">
      <c r="A2305" s="1528">
        <v>34800</v>
      </c>
      <c r="B2305" s="1529" t="s">
        <v>8406</v>
      </c>
      <c r="C2305" s="1528" t="s">
        <v>2772</v>
      </c>
      <c r="D2305" s="1536">
        <f t="shared" si="35"/>
        <v>414.65</v>
      </c>
      <c r="E2305" s="1535"/>
      <c r="F2305" s="1536">
        <v>414.65</v>
      </c>
      <c r="G2305" s="1536">
        <v>414.65</v>
      </c>
    </row>
    <row r="2306" spans="1:7" ht="30">
      <c r="A2306" s="1526">
        <v>11592</v>
      </c>
      <c r="B2306" s="1523" t="s">
        <v>8407</v>
      </c>
      <c r="C2306" s="1526" t="s">
        <v>2771</v>
      </c>
      <c r="D2306" s="1534">
        <f t="shared" si="35"/>
        <v>593.12</v>
      </c>
      <c r="E2306" s="1535"/>
      <c r="F2306" s="1534">
        <v>593.12</v>
      </c>
      <c r="G2306" s="1534">
        <v>593.12</v>
      </c>
    </row>
    <row r="2307" spans="1:7">
      <c r="A2307" s="1528">
        <v>40438</v>
      </c>
      <c r="B2307" s="1529" t="s">
        <v>6149</v>
      </c>
      <c r="C2307" s="1528" t="s">
        <v>2772</v>
      </c>
      <c r="D2307" s="1536">
        <f t="shared" ref="D2307:D2370" si="36">IF($I$2=$G$1,G2307,F2307)</f>
        <v>276.24</v>
      </c>
      <c r="E2307" s="1535"/>
      <c r="F2307" s="1536">
        <v>276.24</v>
      </c>
      <c r="G2307" s="1536">
        <v>276.24</v>
      </c>
    </row>
    <row r="2308" spans="1:7">
      <c r="A2308" s="1526">
        <v>40436</v>
      </c>
      <c r="B2308" s="1523" t="s">
        <v>6150</v>
      </c>
      <c r="C2308" s="1526" t="s">
        <v>2772</v>
      </c>
      <c r="D2308" s="1534">
        <f t="shared" si="36"/>
        <v>344.45</v>
      </c>
      <c r="E2308" s="1535"/>
      <c r="F2308" s="1534">
        <v>344.45</v>
      </c>
      <c r="G2308" s="1534">
        <v>344.45</v>
      </c>
    </row>
    <row r="2309" spans="1:7" ht="30">
      <c r="A2309" s="1528">
        <v>4315</v>
      </c>
      <c r="B2309" s="1529" t="s">
        <v>6151</v>
      </c>
      <c r="C2309" s="1528" t="s">
        <v>2771</v>
      </c>
      <c r="D2309" s="1536">
        <f t="shared" si="36"/>
        <v>2.17</v>
      </c>
      <c r="E2309" s="1535"/>
      <c r="F2309" s="1536">
        <v>2.17</v>
      </c>
      <c r="G2309" s="1536">
        <v>2.17</v>
      </c>
    </row>
    <row r="2310" spans="1:7">
      <c r="A2310" s="1526">
        <v>402</v>
      </c>
      <c r="B2310" s="1523" t="s">
        <v>6152</v>
      </c>
      <c r="C2310" s="1526" t="s">
        <v>2771</v>
      </c>
      <c r="D2310" s="1534">
        <f t="shared" si="36"/>
        <v>17.760000000000002</v>
      </c>
      <c r="E2310" s="1535"/>
      <c r="F2310" s="1534">
        <v>17.760000000000002</v>
      </c>
      <c r="G2310" s="1534">
        <v>17.760000000000002</v>
      </c>
    </row>
    <row r="2311" spans="1:7">
      <c r="A2311" s="1528">
        <v>4226</v>
      </c>
      <c r="B2311" s="1529" t="s">
        <v>6153</v>
      </c>
      <c r="C2311" s="1528" t="s">
        <v>2775</v>
      </c>
      <c r="D2311" s="1536">
        <f t="shared" si="36"/>
        <v>9.51</v>
      </c>
      <c r="E2311" s="1535"/>
      <c r="F2311" s="1536">
        <v>9.51</v>
      </c>
      <c r="G2311" s="1536">
        <v>9.51</v>
      </c>
    </row>
    <row r="2312" spans="1:7">
      <c r="A2312" s="1526">
        <v>4222</v>
      </c>
      <c r="B2312" s="1523" t="s">
        <v>6154</v>
      </c>
      <c r="C2312" s="1526" t="s">
        <v>2776</v>
      </c>
      <c r="D2312" s="1534">
        <f t="shared" si="36"/>
        <v>6.56</v>
      </c>
      <c r="E2312" s="1535"/>
      <c r="F2312" s="1534">
        <v>6.56</v>
      </c>
      <c r="G2312" s="1534">
        <v>6.56</v>
      </c>
    </row>
    <row r="2313" spans="1:7" ht="30">
      <c r="A2313" s="1528">
        <v>34804</v>
      </c>
      <c r="B2313" s="1529" t="s">
        <v>6155</v>
      </c>
      <c r="C2313" s="1528" t="s">
        <v>2773</v>
      </c>
      <c r="D2313" s="1536">
        <f t="shared" si="36"/>
        <v>50.07</v>
      </c>
      <c r="E2313" s="1535"/>
      <c r="F2313" s="1536">
        <v>50.07</v>
      </c>
      <c r="G2313" s="1536">
        <v>50.07</v>
      </c>
    </row>
    <row r="2314" spans="1:7">
      <c r="A2314" s="1526">
        <v>4013</v>
      </c>
      <c r="B2314" s="1523" t="s">
        <v>6156</v>
      </c>
      <c r="C2314" s="1526" t="s">
        <v>2773</v>
      </c>
      <c r="D2314" s="1534">
        <f t="shared" si="36"/>
        <v>6.48</v>
      </c>
      <c r="E2314" s="1535"/>
      <c r="F2314" s="1534">
        <v>6.48</v>
      </c>
      <c r="G2314" s="1534">
        <v>6.48</v>
      </c>
    </row>
    <row r="2315" spans="1:7">
      <c r="A2315" s="1528">
        <v>4011</v>
      </c>
      <c r="B2315" s="1529" t="s">
        <v>6157</v>
      </c>
      <c r="C2315" s="1528" t="s">
        <v>2773</v>
      </c>
      <c r="D2315" s="1536">
        <f t="shared" si="36"/>
        <v>7.24</v>
      </c>
      <c r="E2315" s="1535"/>
      <c r="F2315" s="1536">
        <v>7.24</v>
      </c>
      <c r="G2315" s="1536">
        <v>7.24</v>
      </c>
    </row>
    <row r="2316" spans="1:7">
      <c r="A2316" s="1526">
        <v>4021</v>
      </c>
      <c r="B2316" s="1523" t="s">
        <v>6158</v>
      </c>
      <c r="C2316" s="1526" t="s">
        <v>2773</v>
      </c>
      <c r="D2316" s="1534">
        <f t="shared" si="36"/>
        <v>9.0299999999999994</v>
      </c>
      <c r="E2316" s="1535"/>
      <c r="F2316" s="1534">
        <v>9.0299999999999994</v>
      </c>
      <c r="G2316" s="1534">
        <v>9.0299999999999994</v>
      </c>
    </row>
    <row r="2317" spans="1:7">
      <c r="A2317" s="1528">
        <v>4019</v>
      </c>
      <c r="B2317" s="1529" t="s">
        <v>6159</v>
      </c>
      <c r="C2317" s="1528" t="s">
        <v>2773</v>
      </c>
      <c r="D2317" s="1536">
        <f t="shared" si="36"/>
        <v>10.84</v>
      </c>
      <c r="E2317" s="1535"/>
      <c r="F2317" s="1536">
        <v>10.84</v>
      </c>
      <c r="G2317" s="1536">
        <v>10.84</v>
      </c>
    </row>
    <row r="2318" spans="1:7">
      <c r="A2318" s="1526">
        <v>4012</v>
      </c>
      <c r="B2318" s="1523" t="s">
        <v>6160</v>
      </c>
      <c r="C2318" s="1526" t="s">
        <v>2773</v>
      </c>
      <c r="D2318" s="1534">
        <f t="shared" si="36"/>
        <v>14.53</v>
      </c>
      <c r="E2318" s="1535"/>
      <c r="F2318" s="1534">
        <v>14.53</v>
      </c>
      <c r="G2318" s="1534">
        <v>14.53</v>
      </c>
    </row>
    <row r="2319" spans="1:7">
      <c r="A2319" s="1528">
        <v>4020</v>
      </c>
      <c r="B2319" s="1529" t="s">
        <v>6161</v>
      </c>
      <c r="C2319" s="1528" t="s">
        <v>2773</v>
      </c>
      <c r="D2319" s="1536">
        <f t="shared" si="36"/>
        <v>18.2</v>
      </c>
      <c r="E2319" s="1535"/>
      <c r="F2319" s="1536">
        <v>18.2</v>
      </c>
      <c r="G2319" s="1536">
        <v>18.2</v>
      </c>
    </row>
    <row r="2320" spans="1:7">
      <c r="A2320" s="1526">
        <v>4018</v>
      </c>
      <c r="B2320" s="1523" t="s">
        <v>6162</v>
      </c>
      <c r="C2320" s="1526" t="s">
        <v>2773</v>
      </c>
      <c r="D2320" s="1534">
        <f t="shared" si="36"/>
        <v>21.8</v>
      </c>
      <c r="E2320" s="1535"/>
      <c r="F2320" s="1534">
        <v>21.8</v>
      </c>
      <c r="G2320" s="1534">
        <v>21.8</v>
      </c>
    </row>
    <row r="2321" spans="1:7">
      <c r="A2321" s="1528">
        <v>36498</v>
      </c>
      <c r="B2321" s="1529" t="s">
        <v>6163</v>
      </c>
      <c r="C2321" s="1528" t="s">
        <v>2771</v>
      </c>
      <c r="D2321" s="1536">
        <f t="shared" si="36"/>
        <v>6439.45</v>
      </c>
      <c r="E2321" s="1535"/>
      <c r="F2321" s="1536">
        <v>6439.45</v>
      </c>
      <c r="G2321" s="1536">
        <v>6439.45</v>
      </c>
    </row>
    <row r="2322" spans="1:7">
      <c r="A2322" s="1526">
        <v>12872</v>
      </c>
      <c r="B2322" s="1523" t="s">
        <v>20521</v>
      </c>
      <c r="C2322" s="1526" t="s">
        <v>2770</v>
      </c>
      <c r="D2322" s="1534">
        <f t="shared" si="36"/>
        <v>15.22</v>
      </c>
      <c r="E2322" s="1535"/>
      <c r="F2322" s="1534">
        <v>13.12</v>
      </c>
      <c r="G2322" s="1534">
        <v>15.22</v>
      </c>
    </row>
    <row r="2323" spans="1:7">
      <c r="A2323" s="1528">
        <v>41075</v>
      </c>
      <c r="B2323" s="1529" t="s">
        <v>6164</v>
      </c>
      <c r="C2323" s="1528" t="s">
        <v>2777</v>
      </c>
      <c r="D2323" s="1536">
        <f t="shared" si="36"/>
        <v>2690.62</v>
      </c>
      <c r="E2323" s="1535"/>
      <c r="F2323" s="1536">
        <v>2317.36</v>
      </c>
      <c r="G2323" s="1536">
        <v>2690.62</v>
      </c>
    </row>
    <row r="2324" spans="1:7">
      <c r="A2324" s="1526">
        <v>44324</v>
      </c>
      <c r="B2324" s="1523" t="s">
        <v>18952</v>
      </c>
      <c r="C2324" s="1526" t="s">
        <v>2775</v>
      </c>
      <c r="D2324" s="1534">
        <f t="shared" si="36"/>
        <v>2.78</v>
      </c>
      <c r="E2324" s="1535"/>
      <c r="F2324" s="1534">
        <v>2.78</v>
      </c>
      <c r="G2324" s="1534">
        <v>2.78</v>
      </c>
    </row>
    <row r="2325" spans="1:7">
      <c r="A2325" s="1528">
        <v>3315</v>
      </c>
      <c r="B2325" s="1529" t="s">
        <v>15853</v>
      </c>
      <c r="C2325" s="1528" t="s">
        <v>2775</v>
      </c>
      <c r="D2325" s="1536">
        <f t="shared" si="36"/>
        <v>0.8</v>
      </c>
      <c r="E2325" s="1535"/>
      <c r="F2325" s="1536">
        <v>0.8</v>
      </c>
      <c r="G2325" s="1536">
        <v>0.8</v>
      </c>
    </row>
    <row r="2326" spans="1:7">
      <c r="A2326" s="1526">
        <v>36870</v>
      </c>
      <c r="B2326" s="1523" t="s">
        <v>6165</v>
      </c>
      <c r="C2326" s="1526" t="s">
        <v>2775</v>
      </c>
      <c r="D2326" s="1534">
        <f t="shared" si="36"/>
        <v>0.62</v>
      </c>
      <c r="E2326" s="1535"/>
      <c r="F2326" s="1534">
        <v>0.62</v>
      </c>
      <c r="G2326" s="1534">
        <v>0.62</v>
      </c>
    </row>
    <row r="2327" spans="1:7" ht="30">
      <c r="A2327" s="1528">
        <v>5092</v>
      </c>
      <c r="B2327" s="1529" t="s">
        <v>18953</v>
      </c>
      <c r="C2327" s="1528" t="s">
        <v>2778</v>
      </c>
      <c r="D2327" s="1536">
        <f t="shared" si="36"/>
        <v>18.850000000000001</v>
      </c>
      <c r="E2327" s="1535"/>
      <c r="F2327" s="1536">
        <v>18.850000000000001</v>
      </c>
      <c r="G2327" s="1536">
        <v>18.850000000000001</v>
      </c>
    </row>
    <row r="2328" spans="1:7">
      <c r="A2328" s="1526">
        <v>11462</v>
      </c>
      <c r="B2328" s="1523" t="s">
        <v>6166</v>
      </c>
      <c r="C2328" s="1526" t="s">
        <v>2778</v>
      </c>
      <c r="D2328" s="1534">
        <f t="shared" si="36"/>
        <v>19.28</v>
      </c>
      <c r="E2328" s="1535"/>
      <c r="F2328" s="1534">
        <v>19.28</v>
      </c>
      <c r="G2328" s="1534">
        <v>19.28</v>
      </c>
    </row>
    <row r="2329" spans="1:7">
      <c r="A2329" s="1528">
        <v>36529</v>
      </c>
      <c r="B2329" s="1529" t="s">
        <v>6167</v>
      </c>
      <c r="C2329" s="1528" t="s">
        <v>2771</v>
      </c>
      <c r="D2329" s="1536">
        <f t="shared" si="36"/>
        <v>78443.87</v>
      </c>
      <c r="E2329" s="1535"/>
      <c r="F2329" s="1536">
        <v>78443.87</v>
      </c>
      <c r="G2329" s="1536">
        <v>78443.87</v>
      </c>
    </row>
    <row r="2330" spans="1:7">
      <c r="A2330" s="1526">
        <v>3318</v>
      </c>
      <c r="B2330" s="1523" t="s">
        <v>6168</v>
      </c>
      <c r="C2330" s="1526" t="s">
        <v>2771</v>
      </c>
      <c r="D2330" s="1534">
        <f t="shared" si="36"/>
        <v>61500</v>
      </c>
      <c r="E2330" s="1535"/>
      <c r="F2330" s="1534">
        <v>61500</v>
      </c>
      <c r="G2330" s="1534">
        <v>61500</v>
      </c>
    </row>
    <row r="2331" spans="1:7">
      <c r="A2331" s="1528">
        <v>3324</v>
      </c>
      <c r="B2331" s="1529" t="s">
        <v>6169</v>
      </c>
      <c r="C2331" s="1528" t="s">
        <v>2773</v>
      </c>
      <c r="D2331" s="1536">
        <f t="shared" si="36"/>
        <v>9.2799999999999994</v>
      </c>
      <c r="E2331" s="1535"/>
      <c r="F2331" s="1536">
        <v>9.2799999999999994</v>
      </c>
      <c r="G2331" s="1536">
        <v>9.2799999999999994</v>
      </c>
    </row>
    <row r="2332" spans="1:7">
      <c r="A2332" s="1526">
        <v>3322</v>
      </c>
      <c r="B2332" s="1523" t="s">
        <v>6170</v>
      </c>
      <c r="C2332" s="1526" t="s">
        <v>2773</v>
      </c>
      <c r="D2332" s="1534">
        <f t="shared" si="36"/>
        <v>13</v>
      </c>
      <c r="E2332" s="1535"/>
      <c r="F2332" s="1534">
        <v>13</v>
      </c>
      <c r="G2332" s="1534">
        <v>13</v>
      </c>
    </row>
    <row r="2333" spans="1:7">
      <c r="A2333" s="1528">
        <v>5076</v>
      </c>
      <c r="B2333" s="1529" t="s">
        <v>6171</v>
      </c>
      <c r="C2333" s="1528" t="s">
        <v>2775</v>
      </c>
      <c r="D2333" s="1536">
        <f t="shared" si="36"/>
        <v>24.28</v>
      </c>
      <c r="E2333" s="1535"/>
      <c r="F2333" s="1536">
        <v>24.28</v>
      </c>
      <c r="G2333" s="1536">
        <v>24.28</v>
      </c>
    </row>
    <row r="2334" spans="1:7">
      <c r="A2334" s="1526">
        <v>5077</v>
      </c>
      <c r="B2334" s="1523" t="s">
        <v>6172</v>
      </c>
      <c r="C2334" s="1526" t="s">
        <v>2775</v>
      </c>
      <c r="D2334" s="1534">
        <f t="shared" si="36"/>
        <v>26.83</v>
      </c>
      <c r="E2334" s="1535"/>
      <c r="F2334" s="1534">
        <v>26.83</v>
      </c>
      <c r="G2334" s="1534">
        <v>26.83</v>
      </c>
    </row>
    <row r="2335" spans="1:7" ht="30">
      <c r="A2335" s="1528">
        <v>11837</v>
      </c>
      <c r="B2335" s="1529" t="s">
        <v>6173</v>
      </c>
      <c r="C2335" s="1528" t="s">
        <v>2771</v>
      </c>
      <c r="D2335" s="1536">
        <f t="shared" si="36"/>
        <v>48.45</v>
      </c>
      <c r="E2335" s="1535"/>
      <c r="F2335" s="1536">
        <v>48.45</v>
      </c>
      <c r="G2335" s="1536">
        <v>48.45</v>
      </c>
    </row>
    <row r="2336" spans="1:7">
      <c r="A2336" s="1526">
        <v>38055</v>
      </c>
      <c r="B2336" s="1523" t="s">
        <v>6174</v>
      </c>
      <c r="C2336" s="1526" t="s">
        <v>2771</v>
      </c>
      <c r="D2336" s="1534">
        <f t="shared" si="36"/>
        <v>4.3899999999999997</v>
      </c>
      <c r="E2336" s="1535"/>
      <c r="F2336" s="1534">
        <v>4.3899999999999997</v>
      </c>
      <c r="G2336" s="1534">
        <v>4.3899999999999997</v>
      </c>
    </row>
    <row r="2337" spans="1:7">
      <c r="A2337" s="1528">
        <v>415</v>
      </c>
      <c r="B2337" s="1529" t="s">
        <v>6175</v>
      </c>
      <c r="C2337" s="1528" t="s">
        <v>2771</v>
      </c>
      <c r="D2337" s="1536">
        <f t="shared" si="36"/>
        <v>19.86</v>
      </c>
      <c r="E2337" s="1535"/>
      <c r="F2337" s="1536">
        <v>19.86</v>
      </c>
      <c r="G2337" s="1536">
        <v>19.86</v>
      </c>
    </row>
    <row r="2338" spans="1:7">
      <c r="A2338" s="1526">
        <v>416</v>
      </c>
      <c r="B2338" s="1523" t="s">
        <v>6176</v>
      </c>
      <c r="C2338" s="1526" t="s">
        <v>2771</v>
      </c>
      <c r="D2338" s="1534">
        <f t="shared" si="36"/>
        <v>7.27</v>
      </c>
      <c r="E2338" s="1535"/>
      <c r="F2338" s="1534">
        <v>7.27</v>
      </c>
      <c r="G2338" s="1534">
        <v>7.27</v>
      </c>
    </row>
    <row r="2339" spans="1:7">
      <c r="A2339" s="1528">
        <v>425</v>
      </c>
      <c r="B2339" s="1529" t="s">
        <v>6177</v>
      </c>
      <c r="C2339" s="1528" t="s">
        <v>2771</v>
      </c>
      <c r="D2339" s="1536">
        <f t="shared" si="36"/>
        <v>4.51</v>
      </c>
      <c r="E2339" s="1535"/>
      <c r="F2339" s="1536">
        <v>4.51</v>
      </c>
      <c r="G2339" s="1536">
        <v>4.51</v>
      </c>
    </row>
    <row r="2340" spans="1:7">
      <c r="A2340" s="1526">
        <v>426</v>
      </c>
      <c r="B2340" s="1523" t="s">
        <v>6178</v>
      </c>
      <c r="C2340" s="1526" t="s">
        <v>2771</v>
      </c>
      <c r="D2340" s="1534">
        <f t="shared" si="36"/>
        <v>24.83</v>
      </c>
      <c r="E2340" s="1535"/>
      <c r="F2340" s="1534">
        <v>24.83</v>
      </c>
      <c r="G2340" s="1534">
        <v>24.83</v>
      </c>
    </row>
    <row r="2341" spans="1:7">
      <c r="A2341" s="1528">
        <v>38056</v>
      </c>
      <c r="B2341" s="1529" t="s">
        <v>6179</v>
      </c>
      <c r="C2341" s="1528" t="s">
        <v>2771</v>
      </c>
      <c r="D2341" s="1536">
        <f t="shared" si="36"/>
        <v>24.25</v>
      </c>
      <c r="E2341" s="1535"/>
      <c r="F2341" s="1536">
        <v>24.25</v>
      </c>
      <c r="G2341" s="1536">
        <v>24.25</v>
      </c>
    </row>
    <row r="2342" spans="1:7">
      <c r="A2342" s="1526">
        <v>1564</v>
      </c>
      <c r="B2342" s="1523" t="s">
        <v>6180</v>
      </c>
      <c r="C2342" s="1526" t="s">
        <v>2771</v>
      </c>
      <c r="D2342" s="1534">
        <f t="shared" si="36"/>
        <v>9.25</v>
      </c>
      <c r="E2342" s="1535"/>
      <c r="F2342" s="1534">
        <v>9.25</v>
      </c>
      <c r="G2342" s="1534">
        <v>9.25</v>
      </c>
    </row>
    <row r="2343" spans="1:7">
      <c r="A2343" s="1528">
        <v>11032</v>
      </c>
      <c r="B2343" s="1529" t="s">
        <v>6181</v>
      </c>
      <c r="C2343" s="1528" t="s">
        <v>2771</v>
      </c>
      <c r="D2343" s="1536">
        <f t="shared" si="36"/>
        <v>12.24</v>
      </c>
      <c r="E2343" s="1535"/>
      <c r="F2343" s="1536">
        <v>12.24</v>
      </c>
      <c r="G2343" s="1536">
        <v>12.24</v>
      </c>
    </row>
    <row r="2344" spans="1:7">
      <c r="A2344" s="1526">
        <v>36786</v>
      </c>
      <c r="B2344" s="1523" t="s">
        <v>6182</v>
      </c>
      <c r="C2344" s="1526" t="s">
        <v>2786</v>
      </c>
      <c r="D2344" s="1534">
        <f t="shared" si="36"/>
        <v>150.97999999999999</v>
      </c>
      <c r="E2344" s="1535"/>
      <c r="F2344" s="1534">
        <v>150.97999999999999</v>
      </c>
      <c r="G2344" s="1534">
        <v>150.97999999999999</v>
      </c>
    </row>
    <row r="2345" spans="1:7">
      <c r="A2345" s="1528">
        <v>36785</v>
      </c>
      <c r="B2345" s="1529" t="s">
        <v>6183</v>
      </c>
      <c r="C2345" s="1528" t="s">
        <v>2786</v>
      </c>
      <c r="D2345" s="1536">
        <f t="shared" si="36"/>
        <v>131.19</v>
      </c>
      <c r="E2345" s="1535"/>
      <c r="F2345" s="1536">
        <v>131.19</v>
      </c>
      <c r="G2345" s="1536">
        <v>131.19</v>
      </c>
    </row>
    <row r="2346" spans="1:7">
      <c r="A2346" s="1526">
        <v>36782</v>
      </c>
      <c r="B2346" s="1523" t="s">
        <v>6184</v>
      </c>
      <c r="C2346" s="1526" t="s">
        <v>2786</v>
      </c>
      <c r="D2346" s="1534">
        <f t="shared" si="36"/>
        <v>156.6</v>
      </c>
      <c r="E2346" s="1535"/>
      <c r="F2346" s="1534">
        <v>156.6</v>
      </c>
      <c r="G2346" s="1534">
        <v>156.6</v>
      </c>
    </row>
    <row r="2347" spans="1:7">
      <c r="A2347" s="1528">
        <v>44481</v>
      </c>
      <c r="B2347" s="1529" t="s">
        <v>18954</v>
      </c>
      <c r="C2347" s="1528" t="s">
        <v>2786</v>
      </c>
      <c r="D2347" s="1536">
        <f t="shared" si="36"/>
        <v>176.4</v>
      </c>
      <c r="E2347" s="1535"/>
      <c r="F2347" s="1536">
        <v>176.4</v>
      </c>
      <c r="G2347" s="1536">
        <v>176.4</v>
      </c>
    </row>
    <row r="2348" spans="1:7">
      <c r="A2348" s="1526">
        <v>4824</v>
      </c>
      <c r="B2348" s="1523" t="s">
        <v>6185</v>
      </c>
      <c r="C2348" s="1526" t="s">
        <v>2775</v>
      </c>
      <c r="D2348" s="1534">
        <f t="shared" si="36"/>
        <v>0.56999999999999995</v>
      </c>
      <c r="E2348" s="1535"/>
      <c r="F2348" s="1534">
        <v>0.56999999999999995</v>
      </c>
      <c r="G2348" s="1534">
        <v>0.56999999999999995</v>
      </c>
    </row>
    <row r="2349" spans="1:7" ht="30">
      <c r="A2349" s="1528">
        <v>11795</v>
      </c>
      <c r="B2349" s="1529" t="s">
        <v>6186</v>
      </c>
      <c r="C2349" s="1528" t="s">
        <v>2773</v>
      </c>
      <c r="D2349" s="1536">
        <f t="shared" si="36"/>
        <v>581.13</v>
      </c>
      <c r="E2349" s="1535"/>
      <c r="F2349" s="1536">
        <v>581.13</v>
      </c>
      <c r="G2349" s="1536">
        <v>581.13</v>
      </c>
    </row>
    <row r="2350" spans="1:7">
      <c r="A2350" s="1526">
        <v>134</v>
      </c>
      <c r="B2350" s="1523" t="s">
        <v>6187</v>
      </c>
      <c r="C2350" s="1526" t="s">
        <v>2775</v>
      </c>
      <c r="D2350" s="1534">
        <f t="shared" si="36"/>
        <v>1.28</v>
      </c>
      <c r="E2350" s="1535"/>
      <c r="F2350" s="1534">
        <v>1.28</v>
      </c>
      <c r="G2350" s="1534">
        <v>1.28</v>
      </c>
    </row>
    <row r="2351" spans="1:7">
      <c r="A2351" s="1528">
        <v>4229</v>
      </c>
      <c r="B2351" s="1529" t="s">
        <v>6188</v>
      </c>
      <c r="C2351" s="1528" t="s">
        <v>2775</v>
      </c>
      <c r="D2351" s="1536">
        <f t="shared" si="36"/>
        <v>32.409999999999997</v>
      </c>
      <c r="E2351" s="1535"/>
      <c r="F2351" s="1536">
        <v>32.409999999999997</v>
      </c>
      <c r="G2351" s="1536">
        <v>32.409999999999997</v>
      </c>
    </row>
    <row r="2352" spans="1:7">
      <c r="A2352" s="1526">
        <v>11731</v>
      </c>
      <c r="B2352" s="1523" t="s">
        <v>18955</v>
      </c>
      <c r="C2352" s="1526" t="s">
        <v>2771</v>
      </c>
      <c r="D2352" s="1534">
        <f t="shared" si="36"/>
        <v>8.65</v>
      </c>
      <c r="E2352" s="1535"/>
      <c r="F2352" s="1534">
        <v>8.65</v>
      </c>
      <c r="G2352" s="1534">
        <v>8.65</v>
      </c>
    </row>
    <row r="2353" spans="1:7">
      <c r="A2353" s="1528">
        <v>11732</v>
      </c>
      <c r="B2353" s="1529" t="s">
        <v>18956</v>
      </c>
      <c r="C2353" s="1528" t="s">
        <v>2771</v>
      </c>
      <c r="D2353" s="1536">
        <f t="shared" si="36"/>
        <v>22.68</v>
      </c>
      <c r="E2353" s="1535"/>
      <c r="F2353" s="1536">
        <v>22.68</v>
      </c>
      <c r="G2353" s="1536">
        <v>22.68</v>
      </c>
    </row>
    <row r="2354" spans="1:7">
      <c r="A2354" s="1526">
        <v>11244</v>
      </c>
      <c r="B2354" s="1523" t="s">
        <v>6189</v>
      </c>
      <c r="C2354" s="1526" t="s">
        <v>2771</v>
      </c>
      <c r="D2354" s="1534">
        <f t="shared" si="36"/>
        <v>292.55</v>
      </c>
      <c r="E2354" s="1535"/>
      <c r="F2354" s="1534">
        <v>292.55</v>
      </c>
      <c r="G2354" s="1534">
        <v>292.55</v>
      </c>
    </row>
    <row r="2355" spans="1:7" ht="30">
      <c r="A2355" s="1528">
        <v>11245</v>
      </c>
      <c r="B2355" s="1529" t="s">
        <v>6190</v>
      </c>
      <c r="C2355" s="1528" t="s">
        <v>2771</v>
      </c>
      <c r="D2355" s="1536">
        <f t="shared" si="36"/>
        <v>404.65</v>
      </c>
      <c r="E2355" s="1535"/>
      <c r="F2355" s="1536">
        <v>404.65</v>
      </c>
      <c r="G2355" s="1536">
        <v>404.65</v>
      </c>
    </row>
    <row r="2356" spans="1:7">
      <c r="A2356" s="1526">
        <v>11235</v>
      </c>
      <c r="B2356" s="1523" t="s">
        <v>6191</v>
      </c>
      <c r="C2356" s="1526" t="s">
        <v>2771</v>
      </c>
      <c r="D2356" s="1534">
        <f t="shared" si="36"/>
        <v>223.25</v>
      </c>
      <c r="E2356" s="1535"/>
      <c r="F2356" s="1534">
        <v>223.25</v>
      </c>
      <c r="G2356" s="1534">
        <v>223.25</v>
      </c>
    </row>
    <row r="2357" spans="1:7">
      <c r="A2357" s="1528">
        <v>11236</v>
      </c>
      <c r="B2357" s="1529" t="s">
        <v>6192</v>
      </c>
      <c r="C2357" s="1528" t="s">
        <v>2771</v>
      </c>
      <c r="D2357" s="1536">
        <f t="shared" si="36"/>
        <v>283.72000000000003</v>
      </c>
      <c r="E2357" s="1535"/>
      <c r="F2357" s="1536">
        <v>283.72000000000003</v>
      </c>
      <c r="G2357" s="1536">
        <v>283.72000000000003</v>
      </c>
    </row>
    <row r="2358" spans="1:7">
      <c r="A2358" s="1526">
        <v>36494</v>
      </c>
      <c r="B2358" s="1523" t="s">
        <v>6193</v>
      </c>
      <c r="C2358" s="1526" t="s">
        <v>2771</v>
      </c>
      <c r="D2358" s="1534">
        <f t="shared" si="36"/>
        <v>630742.5</v>
      </c>
      <c r="E2358" s="1535"/>
      <c r="F2358" s="1534">
        <v>630742.5</v>
      </c>
      <c r="G2358" s="1534">
        <v>630742.5</v>
      </c>
    </row>
    <row r="2359" spans="1:7">
      <c r="A2359" s="1528">
        <v>36493</v>
      </c>
      <c r="B2359" s="1529" t="s">
        <v>6194</v>
      </c>
      <c r="C2359" s="1528" t="s">
        <v>2771</v>
      </c>
      <c r="D2359" s="1536">
        <f t="shared" si="36"/>
        <v>714605.63</v>
      </c>
      <c r="E2359" s="1535"/>
      <c r="F2359" s="1536">
        <v>714605.63</v>
      </c>
      <c r="G2359" s="1536">
        <v>714605.63</v>
      </c>
    </row>
    <row r="2360" spans="1:7">
      <c r="A2360" s="1526">
        <v>36492</v>
      </c>
      <c r="B2360" s="1523" t="s">
        <v>6195</v>
      </c>
      <c r="C2360" s="1526" t="s">
        <v>2771</v>
      </c>
      <c r="D2360" s="1534">
        <f t="shared" si="36"/>
        <v>1327466.25</v>
      </c>
      <c r="E2360" s="1535"/>
      <c r="F2360" s="1534">
        <v>1327466.25</v>
      </c>
      <c r="G2360" s="1534">
        <v>1327466.25</v>
      </c>
    </row>
    <row r="2361" spans="1:7">
      <c r="A2361" s="1528">
        <v>13333</v>
      </c>
      <c r="B2361" s="1529" t="s">
        <v>6196</v>
      </c>
      <c r="C2361" s="1528" t="s">
        <v>2771</v>
      </c>
      <c r="D2361" s="1536">
        <f t="shared" si="36"/>
        <v>178323.18</v>
      </c>
      <c r="E2361" s="1535"/>
      <c r="F2361" s="1536">
        <v>178323.18</v>
      </c>
      <c r="G2361" s="1536">
        <v>178323.18</v>
      </c>
    </row>
    <row r="2362" spans="1:7">
      <c r="A2362" s="1526">
        <v>13533</v>
      </c>
      <c r="B2362" s="1523" t="s">
        <v>6197</v>
      </c>
      <c r="C2362" s="1526" t="s">
        <v>2771</v>
      </c>
      <c r="D2362" s="1534">
        <f t="shared" si="36"/>
        <v>159401.10999999999</v>
      </c>
      <c r="E2362" s="1535"/>
      <c r="F2362" s="1534">
        <v>159401.10999999999</v>
      </c>
      <c r="G2362" s="1534">
        <v>159401.10999999999</v>
      </c>
    </row>
    <row r="2363" spans="1:7">
      <c r="A2363" s="1528">
        <v>36499</v>
      </c>
      <c r="B2363" s="1529" t="s">
        <v>6198</v>
      </c>
      <c r="C2363" s="1528" t="s">
        <v>2771</v>
      </c>
      <c r="D2363" s="1536">
        <f t="shared" si="36"/>
        <v>3477.3</v>
      </c>
      <c r="E2363" s="1535"/>
      <c r="F2363" s="1536">
        <v>3477.3</v>
      </c>
      <c r="G2363" s="1536">
        <v>3477.3</v>
      </c>
    </row>
    <row r="2364" spans="1:7" ht="30">
      <c r="A2364" s="1526">
        <v>39585</v>
      </c>
      <c r="B2364" s="1523" t="s">
        <v>6199</v>
      </c>
      <c r="C2364" s="1526" t="s">
        <v>2771</v>
      </c>
      <c r="D2364" s="1534">
        <f t="shared" si="36"/>
        <v>115143.27</v>
      </c>
      <c r="E2364" s="1535"/>
      <c r="F2364" s="1534">
        <v>115143.27</v>
      </c>
      <c r="G2364" s="1534">
        <v>115143.27</v>
      </c>
    </row>
    <row r="2365" spans="1:7" ht="30">
      <c r="A2365" s="1528">
        <v>39586</v>
      </c>
      <c r="B2365" s="1529" t="s">
        <v>6200</v>
      </c>
      <c r="C2365" s="1528" t="s">
        <v>2771</v>
      </c>
      <c r="D2365" s="1536">
        <f t="shared" si="36"/>
        <v>135055.26</v>
      </c>
      <c r="E2365" s="1535"/>
      <c r="F2365" s="1536">
        <v>135055.26</v>
      </c>
      <c r="G2365" s="1536">
        <v>135055.26</v>
      </c>
    </row>
    <row r="2366" spans="1:7" ht="30">
      <c r="A2366" s="1526">
        <v>39587</v>
      </c>
      <c r="B2366" s="1523" t="s">
        <v>6201</v>
      </c>
      <c r="C2366" s="1526" t="s">
        <v>2771</v>
      </c>
      <c r="D2366" s="1534">
        <f t="shared" si="36"/>
        <v>164490.39000000001</v>
      </c>
      <c r="E2366" s="1535"/>
      <c r="F2366" s="1534">
        <v>164490.39000000001</v>
      </c>
      <c r="G2366" s="1534">
        <v>164490.39000000001</v>
      </c>
    </row>
    <row r="2367" spans="1:7" ht="30">
      <c r="A2367" s="1528">
        <v>39588</v>
      </c>
      <c r="B2367" s="1529" t="s">
        <v>6202</v>
      </c>
      <c r="C2367" s="1528" t="s">
        <v>2771</v>
      </c>
      <c r="D2367" s="1536">
        <f t="shared" si="36"/>
        <v>190462.55</v>
      </c>
      <c r="E2367" s="1535"/>
      <c r="F2367" s="1536">
        <v>190462.55</v>
      </c>
      <c r="G2367" s="1536">
        <v>190462.55</v>
      </c>
    </row>
    <row r="2368" spans="1:7" ht="30">
      <c r="A2368" s="1526">
        <v>39584</v>
      </c>
      <c r="B2368" s="1523" t="s">
        <v>6203</v>
      </c>
      <c r="C2368" s="1526" t="s">
        <v>2771</v>
      </c>
      <c r="D2368" s="1534">
        <f t="shared" si="36"/>
        <v>102538.11</v>
      </c>
      <c r="E2368" s="1535"/>
      <c r="F2368" s="1534">
        <v>102538.11</v>
      </c>
      <c r="G2368" s="1534">
        <v>102538.11</v>
      </c>
    </row>
    <row r="2369" spans="1:7" ht="30">
      <c r="A2369" s="1528">
        <v>39590</v>
      </c>
      <c r="B2369" s="1529" t="s">
        <v>6204</v>
      </c>
      <c r="C2369" s="1528" t="s">
        <v>2771</v>
      </c>
      <c r="D2369" s="1536">
        <f t="shared" si="36"/>
        <v>100079.41</v>
      </c>
      <c r="E2369" s="1535"/>
      <c r="F2369" s="1536">
        <v>100079.41</v>
      </c>
      <c r="G2369" s="1536">
        <v>100079.41</v>
      </c>
    </row>
    <row r="2370" spans="1:7" ht="30">
      <c r="A2370" s="1526">
        <v>39592</v>
      </c>
      <c r="B2370" s="1523" t="s">
        <v>6205</v>
      </c>
      <c r="C2370" s="1526" t="s">
        <v>2771</v>
      </c>
      <c r="D2370" s="1534">
        <f t="shared" si="36"/>
        <v>143816.53</v>
      </c>
      <c r="E2370" s="1535"/>
      <c r="F2370" s="1534">
        <v>143816.53</v>
      </c>
      <c r="G2370" s="1534">
        <v>143816.53</v>
      </c>
    </row>
    <row r="2371" spans="1:7" ht="30">
      <c r="A2371" s="1528">
        <v>39593</v>
      </c>
      <c r="B2371" s="1529" t="s">
        <v>6206</v>
      </c>
      <c r="C2371" s="1528" t="s">
        <v>2771</v>
      </c>
      <c r="D2371" s="1536">
        <f t="shared" ref="D2371:D2434" si="37">IF($I$2=$G$1,G2371,F2371)</f>
        <v>164490.39000000001</v>
      </c>
      <c r="E2371" s="1535"/>
      <c r="F2371" s="1536">
        <v>164490.39000000001</v>
      </c>
      <c r="G2371" s="1536">
        <v>164490.39000000001</v>
      </c>
    </row>
    <row r="2372" spans="1:7" ht="30">
      <c r="A2372" s="1526">
        <v>14254</v>
      </c>
      <c r="B2372" s="1523" t="s">
        <v>6207</v>
      </c>
      <c r="C2372" s="1526" t="s">
        <v>2771</v>
      </c>
      <c r="D2372" s="1534">
        <f t="shared" si="37"/>
        <v>93499.8</v>
      </c>
      <c r="E2372" s="1535"/>
      <c r="F2372" s="1534">
        <v>93499.8</v>
      </c>
      <c r="G2372" s="1534">
        <v>93499.8</v>
      </c>
    </row>
    <row r="2373" spans="1:7">
      <c r="A2373" s="1528">
        <v>44494</v>
      </c>
      <c r="B2373" s="1529" t="s">
        <v>18957</v>
      </c>
      <c r="C2373" s="1528" t="s">
        <v>2771</v>
      </c>
      <c r="D2373" s="1536">
        <f t="shared" si="37"/>
        <v>78079.789999999994</v>
      </c>
      <c r="E2373" s="1535"/>
      <c r="F2373" s="1536">
        <v>78079.789999999994</v>
      </c>
      <c r="G2373" s="1536">
        <v>78079.789999999994</v>
      </c>
    </row>
    <row r="2374" spans="1:7">
      <c r="A2374" s="1526">
        <v>25019</v>
      </c>
      <c r="B2374" s="1523" t="s">
        <v>6208</v>
      </c>
      <c r="C2374" s="1526" t="s">
        <v>2771</v>
      </c>
      <c r="D2374" s="1534">
        <f t="shared" si="37"/>
        <v>133837.49</v>
      </c>
      <c r="E2374" s="1535"/>
      <c r="F2374" s="1534">
        <v>133837.49</v>
      </c>
      <c r="G2374" s="1534">
        <v>133837.49</v>
      </c>
    </row>
    <row r="2375" spans="1:7">
      <c r="A2375" s="1528">
        <v>36501</v>
      </c>
      <c r="B2375" s="1529" t="s">
        <v>6209</v>
      </c>
      <c r="C2375" s="1528" t="s">
        <v>2771</v>
      </c>
      <c r="D2375" s="1536">
        <f t="shared" si="37"/>
        <v>119161.49</v>
      </c>
      <c r="E2375" s="1535"/>
      <c r="F2375" s="1536">
        <v>119161.49</v>
      </c>
      <c r="G2375" s="1536">
        <v>119161.49</v>
      </c>
    </row>
    <row r="2376" spans="1:7">
      <c r="A2376" s="1526">
        <v>44493</v>
      </c>
      <c r="B2376" s="1523" t="s">
        <v>18958</v>
      </c>
      <c r="C2376" s="1526" t="s">
        <v>2771</v>
      </c>
      <c r="D2376" s="1534">
        <f t="shared" si="37"/>
        <v>143254.94</v>
      </c>
      <c r="E2376" s="1535"/>
      <c r="F2376" s="1534">
        <v>143254.94</v>
      </c>
      <c r="G2376" s="1534">
        <v>143254.94</v>
      </c>
    </row>
    <row r="2377" spans="1:7">
      <c r="A2377" s="1528">
        <v>36500</v>
      </c>
      <c r="B2377" s="1529" t="s">
        <v>6210</v>
      </c>
      <c r="C2377" s="1528" t="s">
        <v>2771</v>
      </c>
      <c r="D2377" s="1536">
        <f t="shared" si="37"/>
        <v>84208.17</v>
      </c>
      <c r="E2377" s="1535"/>
      <c r="F2377" s="1536">
        <v>84208.17</v>
      </c>
      <c r="G2377" s="1536">
        <v>84208.17</v>
      </c>
    </row>
    <row r="2378" spans="1:7" ht="30">
      <c r="A2378" s="1526">
        <v>20017</v>
      </c>
      <c r="B2378" s="1523" t="s">
        <v>18959</v>
      </c>
      <c r="C2378" s="1526" t="s">
        <v>2774</v>
      </c>
      <c r="D2378" s="1534">
        <f t="shared" si="37"/>
        <v>4.43</v>
      </c>
      <c r="E2378" s="1535"/>
      <c r="F2378" s="1534">
        <v>4.43</v>
      </c>
      <c r="G2378" s="1534">
        <v>4.43</v>
      </c>
    </row>
    <row r="2379" spans="1:7" ht="30">
      <c r="A2379" s="1528">
        <v>20007</v>
      </c>
      <c r="B2379" s="1529" t="s">
        <v>18960</v>
      </c>
      <c r="C2379" s="1528" t="s">
        <v>2774</v>
      </c>
      <c r="D2379" s="1536">
        <f t="shared" si="37"/>
        <v>2.64</v>
      </c>
      <c r="E2379" s="1535"/>
      <c r="F2379" s="1536">
        <v>2.64</v>
      </c>
      <c r="G2379" s="1536">
        <v>2.64</v>
      </c>
    </row>
    <row r="2380" spans="1:7">
      <c r="A2380" s="1526">
        <v>39831</v>
      </c>
      <c r="B2380" s="1523" t="s">
        <v>18961</v>
      </c>
      <c r="C2380" s="1526" t="s">
        <v>2779</v>
      </c>
      <c r="D2380" s="1534">
        <f t="shared" si="37"/>
        <v>273.31</v>
      </c>
      <c r="E2380" s="1535"/>
      <c r="F2380" s="1534">
        <v>273.31</v>
      </c>
      <c r="G2380" s="1534">
        <v>273.31</v>
      </c>
    </row>
    <row r="2381" spans="1:7" ht="30">
      <c r="A2381" s="1528">
        <v>36888</v>
      </c>
      <c r="B2381" s="1529" t="s">
        <v>18962</v>
      </c>
      <c r="C2381" s="1528" t="s">
        <v>2774</v>
      </c>
      <c r="D2381" s="1536">
        <f t="shared" si="37"/>
        <v>39.229999999999997</v>
      </c>
      <c r="E2381" s="1535"/>
      <c r="F2381" s="1536">
        <v>39.229999999999997</v>
      </c>
      <c r="G2381" s="1536">
        <v>39.229999999999997</v>
      </c>
    </row>
    <row r="2382" spans="1:7" ht="30">
      <c r="A2382" s="1526">
        <v>39836</v>
      </c>
      <c r="B2382" s="1523" t="s">
        <v>18963</v>
      </c>
      <c r="C2382" s="1526" t="s">
        <v>2779</v>
      </c>
      <c r="D2382" s="1534">
        <f t="shared" si="37"/>
        <v>240.15</v>
      </c>
      <c r="E2382" s="1535"/>
      <c r="F2382" s="1534">
        <v>240.15</v>
      </c>
      <c r="G2382" s="1534">
        <v>240.15</v>
      </c>
    </row>
    <row r="2383" spans="1:7">
      <c r="A2383" s="1528">
        <v>39830</v>
      </c>
      <c r="B2383" s="1529" t="s">
        <v>18964</v>
      </c>
      <c r="C2383" s="1528" t="s">
        <v>2779</v>
      </c>
      <c r="D2383" s="1536">
        <f t="shared" si="37"/>
        <v>273.89</v>
      </c>
      <c r="E2383" s="1535"/>
      <c r="F2383" s="1536">
        <v>273.89</v>
      </c>
      <c r="G2383" s="1536">
        <v>273.89</v>
      </c>
    </row>
    <row r="2384" spans="1:7">
      <c r="A2384" s="1526">
        <v>40527</v>
      </c>
      <c r="B2384" s="1523" t="s">
        <v>6211</v>
      </c>
      <c r="C2384" s="1526" t="s">
        <v>2771</v>
      </c>
      <c r="D2384" s="1534">
        <f t="shared" si="37"/>
        <v>2638.34</v>
      </c>
      <c r="E2384" s="1535"/>
      <c r="F2384" s="1534">
        <v>2638.34</v>
      </c>
      <c r="G2384" s="1534">
        <v>2638.34</v>
      </c>
    </row>
    <row r="2385" spans="1:7">
      <c r="A2385" s="1528">
        <v>36497</v>
      </c>
      <c r="B2385" s="1529" t="s">
        <v>6212</v>
      </c>
      <c r="C2385" s="1528" t="s">
        <v>2771</v>
      </c>
      <c r="D2385" s="1536">
        <f t="shared" si="37"/>
        <v>3011.95</v>
      </c>
      <c r="E2385" s="1535"/>
      <c r="F2385" s="1536">
        <v>3011.95</v>
      </c>
      <c r="G2385" s="1536">
        <v>3011.95</v>
      </c>
    </row>
    <row r="2386" spans="1:7">
      <c r="A2386" s="1526">
        <v>36487</v>
      </c>
      <c r="B2386" s="1523" t="s">
        <v>6213</v>
      </c>
      <c r="C2386" s="1526" t="s">
        <v>2771</v>
      </c>
      <c r="D2386" s="1534">
        <f t="shared" si="37"/>
        <v>5244.27</v>
      </c>
      <c r="E2386" s="1535"/>
      <c r="F2386" s="1534">
        <v>5244.27</v>
      </c>
      <c r="G2386" s="1534">
        <v>5244.27</v>
      </c>
    </row>
    <row r="2387" spans="1:7" ht="30">
      <c r="A2387" s="1528">
        <v>44475</v>
      </c>
      <c r="B2387" s="1529" t="s">
        <v>18965</v>
      </c>
      <c r="C2387" s="1528" t="s">
        <v>2771</v>
      </c>
      <c r="D2387" s="1536">
        <f t="shared" si="37"/>
        <v>1102950.23</v>
      </c>
      <c r="E2387" s="1535"/>
      <c r="F2387" s="1536">
        <v>1102950.23</v>
      </c>
      <c r="G2387" s="1536">
        <v>1102950.23</v>
      </c>
    </row>
    <row r="2388" spans="1:7" ht="30">
      <c r="A2388" s="1526">
        <v>44474</v>
      </c>
      <c r="B2388" s="1523" t="s">
        <v>18966</v>
      </c>
      <c r="C2388" s="1526" t="s">
        <v>2771</v>
      </c>
      <c r="D2388" s="1534">
        <f t="shared" si="37"/>
        <v>2121058.13</v>
      </c>
      <c r="E2388" s="1535"/>
      <c r="F2388" s="1534">
        <v>2121058.13</v>
      </c>
      <c r="G2388" s="1534">
        <v>2121058.13</v>
      </c>
    </row>
    <row r="2389" spans="1:7" ht="30">
      <c r="A2389" s="1528">
        <v>44490</v>
      </c>
      <c r="B2389" s="1529" t="s">
        <v>18967</v>
      </c>
      <c r="C2389" s="1528" t="s">
        <v>2771</v>
      </c>
      <c r="D2389" s="1536">
        <f t="shared" si="37"/>
        <v>3605798.8</v>
      </c>
      <c r="E2389" s="1535"/>
      <c r="F2389" s="1536">
        <v>3605798.8</v>
      </c>
      <c r="G2389" s="1536">
        <v>3605798.8</v>
      </c>
    </row>
    <row r="2390" spans="1:7" ht="45">
      <c r="A2390" s="1526">
        <v>37776</v>
      </c>
      <c r="B2390" s="1523" t="s">
        <v>6214</v>
      </c>
      <c r="C2390" s="1526" t="s">
        <v>2771</v>
      </c>
      <c r="D2390" s="1534">
        <f t="shared" si="37"/>
        <v>220989.38</v>
      </c>
      <c r="E2390" s="1535"/>
      <c r="F2390" s="1534">
        <v>220989.38</v>
      </c>
      <c r="G2390" s="1534">
        <v>220989.38</v>
      </c>
    </row>
    <row r="2391" spans="1:7" ht="45">
      <c r="A2391" s="1528">
        <v>37775</v>
      </c>
      <c r="B2391" s="1529" t="s">
        <v>6215</v>
      </c>
      <c r="C2391" s="1528" t="s">
        <v>2771</v>
      </c>
      <c r="D2391" s="1536">
        <f t="shared" si="37"/>
        <v>348075</v>
      </c>
      <c r="E2391" s="1535"/>
      <c r="F2391" s="1536">
        <v>348075</v>
      </c>
      <c r="G2391" s="1536">
        <v>348075</v>
      </c>
    </row>
    <row r="2392" spans="1:7" ht="45">
      <c r="A2392" s="1526">
        <v>36491</v>
      </c>
      <c r="B2392" s="1523" t="s">
        <v>6216</v>
      </c>
      <c r="C2392" s="1526" t="s">
        <v>2771</v>
      </c>
      <c r="D2392" s="1534">
        <f t="shared" si="37"/>
        <v>1289025</v>
      </c>
      <c r="E2392" s="1535"/>
      <c r="F2392" s="1534">
        <v>1289025</v>
      </c>
      <c r="G2392" s="1534">
        <v>1289025</v>
      </c>
    </row>
    <row r="2393" spans="1:7" ht="45">
      <c r="A2393" s="1528">
        <v>10712</v>
      </c>
      <c r="B2393" s="1529" t="s">
        <v>6217</v>
      </c>
      <c r="C2393" s="1528" t="s">
        <v>2771</v>
      </c>
      <c r="D2393" s="1536">
        <f t="shared" si="37"/>
        <v>87018.75</v>
      </c>
      <c r="E2393" s="1535"/>
      <c r="F2393" s="1536">
        <v>87018.75</v>
      </c>
      <c r="G2393" s="1536">
        <v>87018.75</v>
      </c>
    </row>
    <row r="2394" spans="1:7" ht="45">
      <c r="A2394" s="1526">
        <v>3363</v>
      </c>
      <c r="B2394" s="1523" t="s">
        <v>6218</v>
      </c>
      <c r="C2394" s="1526" t="s">
        <v>2771</v>
      </c>
      <c r="D2394" s="1534">
        <f t="shared" si="37"/>
        <v>122400</v>
      </c>
      <c r="E2394" s="1535"/>
      <c r="F2394" s="1534">
        <v>122400</v>
      </c>
      <c r="G2394" s="1534">
        <v>122400</v>
      </c>
    </row>
    <row r="2395" spans="1:7" ht="45">
      <c r="A2395" s="1528">
        <v>3365</v>
      </c>
      <c r="B2395" s="1529" t="s">
        <v>6219</v>
      </c>
      <c r="C2395" s="1528" t="s">
        <v>2771</v>
      </c>
      <c r="D2395" s="1536">
        <f t="shared" si="37"/>
        <v>286110</v>
      </c>
      <c r="E2395" s="1535"/>
      <c r="F2395" s="1536">
        <v>286110</v>
      </c>
      <c r="G2395" s="1536">
        <v>286110</v>
      </c>
    </row>
    <row r="2396" spans="1:7">
      <c r="A2396" s="1526">
        <v>7569</v>
      </c>
      <c r="B2396" s="1523" t="s">
        <v>6220</v>
      </c>
      <c r="C2396" s="1526" t="s">
        <v>2771</v>
      </c>
      <c r="D2396" s="1534">
        <f t="shared" si="37"/>
        <v>82.93</v>
      </c>
      <c r="E2396" s="1535"/>
      <c r="F2396" s="1534">
        <v>82.93</v>
      </c>
      <c r="G2396" s="1534">
        <v>82.93</v>
      </c>
    </row>
    <row r="2397" spans="1:7">
      <c r="A2397" s="1528">
        <v>34349</v>
      </c>
      <c r="B2397" s="1529" t="s">
        <v>6221</v>
      </c>
      <c r="C2397" s="1528" t="s">
        <v>2771</v>
      </c>
      <c r="D2397" s="1536">
        <f t="shared" si="37"/>
        <v>25.63</v>
      </c>
      <c r="E2397" s="1535"/>
      <c r="F2397" s="1536">
        <v>25.63</v>
      </c>
      <c r="G2397" s="1536">
        <v>25.63</v>
      </c>
    </row>
    <row r="2398" spans="1:7">
      <c r="A2398" s="1526">
        <v>11991</v>
      </c>
      <c r="B2398" s="1523" t="s">
        <v>6222</v>
      </c>
      <c r="C2398" s="1526" t="s">
        <v>2771</v>
      </c>
      <c r="D2398" s="1534">
        <f t="shared" si="37"/>
        <v>55.18</v>
      </c>
      <c r="E2398" s="1535"/>
      <c r="F2398" s="1534">
        <v>55.18</v>
      </c>
      <c r="G2398" s="1534">
        <v>55.18</v>
      </c>
    </row>
    <row r="2399" spans="1:7">
      <c r="A2399" s="1528">
        <v>20062</v>
      </c>
      <c r="B2399" s="1529" t="s">
        <v>6223</v>
      </c>
      <c r="C2399" s="1528" t="s">
        <v>2771</v>
      </c>
      <c r="D2399" s="1536">
        <f t="shared" si="37"/>
        <v>13.75</v>
      </c>
      <c r="E2399" s="1535"/>
      <c r="F2399" s="1536">
        <v>13.75</v>
      </c>
      <c r="G2399" s="1536">
        <v>13.75</v>
      </c>
    </row>
    <row r="2400" spans="1:7" ht="30">
      <c r="A2400" s="1526">
        <v>11029</v>
      </c>
      <c r="B2400" s="1523" t="s">
        <v>6224</v>
      </c>
      <c r="C2400" s="1526" t="s">
        <v>2782</v>
      </c>
      <c r="D2400" s="1534">
        <f t="shared" si="37"/>
        <v>1.87</v>
      </c>
      <c r="E2400" s="1535"/>
      <c r="F2400" s="1534">
        <v>1.87</v>
      </c>
      <c r="G2400" s="1534">
        <v>1.87</v>
      </c>
    </row>
    <row r="2401" spans="1:7" ht="30">
      <c r="A2401" s="1528">
        <v>4316</v>
      </c>
      <c r="B2401" s="1529" t="s">
        <v>6225</v>
      </c>
      <c r="C2401" s="1528" t="s">
        <v>2771</v>
      </c>
      <c r="D2401" s="1536">
        <f t="shared" si="37"/>
        <v>1.89</v>
      </c>
      <c r="E2401" s="1535"/>
      <c r="F2401" s="1536">
        <v>1.89</v>
      </c>
      <c r="G2401" s="1536">
        <v>1.89</v>
      </c>
    </row>
    <row r="2402" spans="1:7" ht="30">
      <c r="A2402" s="1526">
        <v>4313</v>
      </c>
      <c r="B2402" s="1523" t="s">
        <v>6226</v>
      </c>
      <c r="C2402" s="1526" t="s">
        <v>2782</v>
      </c>
      <c r="D2402" s="1534">
        <f t="shared" si="37"/>
        <v>2.72</v>
      </c>
      <c r="E2402" s="1535"/>
      <c r="F2402" s="1534">
        <v>2.72</v>
      </c>
      <c r="G2402" s="1534">
        <v>2.72</v>
      </c>
    </row>
    <row r="2403" spans="1:7" ht="30">
      <c r="A2403" s="1528">
        <v>4317</v>
      </c>
      <c r="B2403" s="1529" t="s">
        <v>6227</v>
      </c>
      <c r="C2403" s="1528" t="s">
        <v>2771</v>
      </c>
      <c r="D2403" s="1536">
        <f t="shared" si="37"/>
        <v>3.1</v>
      </c>
      <c r="E2403" s="1535"/>
      <c r="F2403" s="1536">
        <v>3.1</v>
      </c>
      <c r="G2403" s="1536">
        <v>3.1</v>
      </c>
    </row>
    <row r="2404" spans="1:7" ht="30">
      <c r="A2404" s="1526">
        <v>4314</v>
      </c>
      <c r="B2404" s="1523" t="s">
        <v>6228</v>
      </c>
      <c r="C2404" s="1526" t="s">
        <v>2782</v>
      </c>
      <c r="D2404" s="1534">
        <f t="shared" si="37"/>
        <v>3.63</v>
      </c>
      <c r="E2404" s="1535"/>
      <c r="F2404" s="1534">
        <v>3.63</v>
      </c>
      <c r="G2404" s="1534">
        <v>3.63</v>
      </c>
    </row>
    <row r="2405" spans="1:7" ht="30">
      <c r="A2405" s="1528">
        <v>10921</v>
      </c>
      <c r="B2405" s="1529" t="s">
        <v>6229</v>
      </c>
      <c r="C2405" s="1528" t="s">
        <v>2771</v>
      </c>
      <c r="D2405" s="1536">
        <f t="shared" si="37"/>
        <v>4915.55</v>
      </c>
      <c r="E2405" s="1535"/>
      <c r="F2405" s="1536">
        <v>4915.55</v>
      </c>
      <c r="G2405" s="1536">
        <v>4915.55</v>
      </c>
    </row>
    <row r="2406" spans="1:7" ht="30">
      <c r="A2406" s="1526">
        <v>10922</v>
      </c>
      <c r="B2406" s="1523" t="s">
        <v>6230</v>
      </c>
      <c r="C2406" s="1526" t="s">
        <v>2771</v>
      </c>
      <c r="D2406" s="1534">
        <f t="shared" si="37"/>
        <v>4452.38</v>
      </c>
      <c r="E2406" s="1535"/>
      <c r="F2406" s="1534">
        <v>4452.38</v>
      </c>
      <c r="G2406" s="1534">
        <v>4452.38</v>
      </c>
    </row>
    <row r="2407" spans="1:7">
      <c r="A2407" s="1528">
        <v>10923</v>
      </c>
      <c r="B2407" s="1529" t="s">
        <v>6231</v>
      </c>
      <c r="C2407" s="1528" t="s">
        <v>2771</v>
      </c>
      <c r="D2407" s="1536">
        <f t="shared" si="37"/>
        <v>2631.55</v>
      </c>
      <c r="E2407" s="1535"/>
      <c r="F2407" s="1536">
        <v>2631.55</v>
      </c>
      <c r="G2407" s="1536">
        <v>2631.55</v>
      </c>
    </row>
    <row r="2408" spans="1:7">
      <c r="A2408" s="1526">
        <v>10924</v>
      </c>
      <c r="B2408" s="1523" t="s">
        <v>6232</v>
      </c>
      <c r="C2408" s="1526" t="s">
        <v>2771</v>
      </c>
      <c r="D2408" s="1534">
        <f t="shared" si="37"/>
        <v>2771.53</v>
      </c>
      <c r="E2408" s="1535"/>
      <c r="F2408" s="1534">
        <v>2771.53</v>
      </c>
      <c r="G2408" s="1534">
        <v>2771.53</v>
      </c>
    </row>
    <row r="2409" spans="1:7" ht="30">
      <c r="A2409" s="1528">
        <v>37772</v>
      </c>
      <c r="B2409" s="1529" t="s">
        <v>6233</v>
      </c>
      <c r="C2409" s="1528" t="s">
        <v>2771</v>
      </c>
      <c r="D2409" s="1536">
        <f t="shared" si="37"/>
        <v>251726.23</v>
      </c>
      <c r="E2409" s="1535"/>
      <c r="F2409" s="1536">
        <v>251726.23</v>
      </c>
      <c r="G2409" s="1536">
        <v>251726.23</v>
      </c>
    </row>
    <row r="2410" spans="1:7" ht="30">
      <c r="A2410" s="1526">
        <v>37771</v>
      </c>
      <c r="B2410" s="1523" t="s">
        <v>6234</v>
      </c>
      <c r="C2410" s="1526" t="s">
        <v>2771</v>
      </c>
      <c r="D2410" s="1534">
        <f t="shared" si="37"/>
        <v>267796.62</v>
      </c>
      <c r="E2410" s="1535"/>
      <c r="F2410" s="1534">
        <v>267796.62</v>
      </c>
      <c r="G2410" s="1534">
        <v>267796.62</v>
      </c>
    </row>
    <row r="2411" spans="1:7" ht="30">
      <c r="A2411" s="1528">
        <v>12772</v>
      </c>
      <c r="B2411" s="1529" t="s">
        <v>18968</v>
      </c>
      <c r="C2411" s="1528" t="s">
        <v>2771</v>
      </c>
      <c r="D2411" s="1536">
        <f t="shared" si="37"/>
        <v>945.73</v>
      </c>
      <c r="E2411" s="1535"/>
      <c r="F2411" s="1536">
        <v>945.73</v>
      </c>
      <c r="G2411" s="1536">
        <v>945.73</v>
      </c>
    </row>
    <row r="2412" spans="1:7" ht="30">
      <c r="A2412" s="1526">
        <v>12770</v>
      </c>
      <c r="B2412" s="1523" t="s">
        <v>18969</v>
      </c>
      <c r="C2412" s="1526" t="s">
        <v>2771</v>
      </c>
      <c r="D2412" s="1534">
        <f t="shared" si="37"/>
        <v>569.04</v>
      </c>
      <c r="E2412" s="1535"/>
      <c r="F2412" s="1534">
        <v>569.04</v>
      </c>
      <c r="G2412" s="1534">
        <v>569.04</v>
      </c>
    </row>
    <row r="2413" spans="1:7" ht="30">
      <c r="A2413" s="1528">
        <v>12775</v>
      </c>
      <c r="B2413" s="1529" t="s">
        <v>18970</v>
      </c>
      <c r="C2413" s="1528" t="s">
        <v>2771</v>
      </c>
      <c r="D2413" s="1536">
        <f t="shared" si="37"/>
        <v>416.76</v>
      </c>
      <c r="E2413" s="1535"/>
      <c r="F2413" s="1536">
        <v>416.76</v>
      </c>
      <c r="G2413" s="1536">
        <v>416.76</v>
      </c>
    </row>
    <row r="2414" spans="1:7" ht="30">
      <c r="A2414" s="1526">
        <v>12768</v>
      </c>
      <c r="B2414" s="1523" t="s">
        <v>18971</v>
      </c>
      <c r="C2414" s="1526" t="s">
        <v>2771</v>
      </c>
      <c r="D2414" s="1534">
        <f t="shared" si="37"/>
        <v>1330.44</v>
      </c>
      <c r="E2414" s="1535"/>
      <c r="F2414" s="1534">
        <v>1330.44</v>
      </c>
      <c r="G2414" s="1534">
        <v>1330.44</v>
      </c>
    </row>
    <row r="2415" spans="1:7" ht="30">
      <c r="A2415" s="1528">
        <v>12769</v>
      </c>
      <c r="B2415" s="1529" t="s">
        <v>18972</v>
      </c>
      <c r="C2415" s="1528" t="s">
        <v>2771</v>
      </c>
      <c r="D2415" s="1536">
        <f t="shared" si="37"/>
        <v>109</v>
      </c>
      <c r="E2415" s="1535"/>
      <c r="F2415" s="1536">
        <v>109</v>
      </c>
      <c r="G2415" s="1536">
        <v>109</v>
      </c>
    </row>
    <row r="2416" spans="1:7" ht="30">
      <c r="A2416" s="1526">
        <v>12773</v>
      </c>
      <c r="B2416" s="1523" t="s">
        <v>18973</v>
      </c>
      <c r="C2416" s="1526" t="s">
        <v>2771</v>
      </c>
      <c r="D2416" s="1534">
        <f t="shared" si="37"/>
        <v>117.01</v>
      </c>
      <c r="E2416" s="1535"/>
      <c r="F2416" s="1534">
        <v>117.01</v>
      </c>
      <c r="G2416" s="1534">
        <v>117.01</v>
      </c>
    </row>
    <row r="2417" spans="1:7" ht="30">
      <c r="A2417" s="1528">
        <v>12774</v>
      </c>
      <c r="B2417" s="1529" t="s">
        <v>18974</v>
      </c>
      <c r="C2417" s="1528" t="s">
        <v>2771</v>
      </c>
      <c r="D2417" s="1536">
        <f t="shared" si="37"/>
        <v>144.26</v>
      </c>
      <c r="E2417" s="1535"/>
      <c r="F2417" s="1536">
        <v>144.26</v>
      </c>
      <c r="G2417" s="1536">
        <v>144.26</v>
      </c>
    </row>
    <row r="2418" spans="1:7" ht="30">
      <c r="A2418" s="1526">
        <v>12776</v>
      </c>
      <c r="B2418" s="1523" t="s">
        <v>18975</v>
      </c>
      <c r="C2418" s="1526" t="s">
        <v>2771</v>
      </c>
      <c r="D2418" s="1534">
        <f t="shared" si="37"/>
        <v>2147.94</v>
      </c>
      <c r="E2418" s="1535"/>
      <c r="F2418" s="1534">
        <v>2147.94</v>
      </c>
      <c r="G2418" s="1534">
        <v>2147.94</v>
      </c>
    </row>
    <row r="2419" spans="1:7" ht="30">
      <c r="A2419" s="1528">
        <v>12777</v>
      </c>
      <c r="B2419" s="1529" t="s">
        <v>18976</v>
      </c>
      <c r="C2419" s="1528" t="s">
        <v>2771</v>
      </c>
      <c r="D2419" s="1536">
        <f t="shared" si="37"/>
        <v>2805.14</v>
      </c>
      <c r="E2419" s="1535"/>
      <c r="F2419" s="1536">
        <v>2805.14</v>
      </c>
      <c r="G2419" s="1536">
        <v>2805.14</v>
      </c>
    </row>
    <row r="2420" spans="1:7">
      <c r="A2420" s="1526">
        <v>3391</v>
      </c>
      <c r="B2420" s="1523" t="s">
        <v>6235</v>
      </c>
      <c r="C2420" s="1526" t="s">
        <v>2771</v>
      </c>
      <c r="D2420" s="1534">
        <f t="shared" si="37"/>
        <v>36.369999999999997</v>
      </c>
      <c r="E2420" s="1535"/>
      <c r="F2420" s="1534">
        <v>36.369999999999997</v>
      </c>
      <c r="G2420" s="1534">
        <v>36.369999999999997</v>
      </c>
    </row>
    <row r="2421" spans="1:7">
      <c r="A2421" s="1528">
        <v>3389</v>
      </c>
      <c r="B2421" s="1529" t="s">
        <v>6236</v>
      </c>
      <c r="C2421" s="1528" t="s">
        <v>2771</v>
      </c>
      <c r="D2421" s="1536">
        <f t="shared" si="37"/>
        <v>18.87</v>
      </c>
      <c r="E2421" s="1535"/>
      <c r="F2421" s="1536">
        <v>18.87</v>
      </c>
      <c r="G2421" s="1536">
        <v>18.87</v>
      </c>
    </row>
    <row r="2422" spans="1:7">
      <c r="A2422" s="1526">
        <v>3390</v>
      </c>
      <c r="B2422" s="1523" t="s">
        <v>6237</v>
      </c>
      <c r="C2422" s="1526" t="s">
        <v>2771</v>
      </c>
      <c r="D2422" s="1534">
        <f t="shared" si="37"/>
        <v>21.23</v>
      </c>
      <c r="E2422" s="1535"/>
      <c r="F2422" s="1534">
        <v>21.23</v>
      </c>
      <c r="G2422" s="1534">
        <v>21.23</v>
      </c>
    </row>
    <row r="2423" spans="1:7">
      <c r="A2423" s="1528">
        <v>12873</v>
      </c>
      <c r="B2423" s="1529" t="s">
        <v>20522</v>
      </c>
      <c r="C2423" s="1528" t="s">
        <v>2770</v>
      </c>
      <c r="D2423" s="1536">
        <f t="shared" si="37"/>
        <v>13.98</v>
      </c>
      <c r="E2423" s="1535"/>
      <c r="F2423" s="1536">
        <v>12.04</v>
      </c>
      <c r="G2423" s="1536">
        <v>13.98</v>
      </c>
    </row>
    <row r="2424" spans="1:7">
      <c r="A2424" s="1526">
        <v>41076</v>
      </c>
      <c r="B2424" s="1523" t="s">
        <v>6238</v>
      </c>
      <c r="C2424" s="1526" t="s">
        <v>2777</v>
      </c>
      <c r="D2424" s="1534">
        <f t="shared" si="37"/>
        <v>2471.64</v>
      </c>
      <c r="E2424" s="1535"/>
      <c r="F2424" s="1534">
        <v>2128.7600000000002</v>
      </c>
      <c r="G2424" s="1534">
        <v>2471.64</v>
      </c>
    </row>
    <row r="2425" spans="1:7">
      <c r="A2425" s="1528">
        <v>140</v>
      </c>
      <c r="B2425" s="1529" t="s">
        <v>6239</v>
      </c>
      <c r="C2425" s="1528" t="s">
        <v>2775</v>
      </c>
      <c r="D2425" s="1536">
        <f t="shared" si="37"/>
        <v>14.35</v>
      </c>
      <c r="E2425" s="1535"/>
      <c r="F2425" s="1536">
        <v>14.35</v>
      </c>
      <c r="G2425" s="1536">
        <v>14.35</v>
      </c>
    </row>
    <row r="2426" spans="1:7">
      <c r="A2426" s="1526">
        <v>151</v>
      </c>
      <c r="B2426" s="1523" t="s">
        <v>18977</v>
      </c>
      <c r="C2426" s="1526" t="s">
        <v>2776</v>
      </c>
      <c r="D2426" s="1534">
        <f t="shared" si="37"/>
        <v>21.18</v>
      </c>
      <c r="E2426" s="1535"/>
      <c r="F2426" s="1534">
        <v>21.18</v>
      </c>
      <c r="G2426" s="1534">
        <v>21.18</v>
      </c>
    </row>
    <row r="2427" spans="1:7">
      <c r="A2427" s="1528">
        <v>7340</v>
      </c>
      <c r="B2427" s="1529" t="s">
        <v>6240</v>
      </c>
      <c r="C2427" s="1528" t="s">
        <v>2776</v>
      </c>
      <c r="D2427" s="1536">
        <f t="shared" si="37"/>
        <v>49.65</v>
      </c>
      <c r="E2427" s="1535"/>
      <c r="F2427" s="1536">
        <v>49.65</v>
      </c>
      <c r="G2427" s="1536">
        <v>49.65</v>
      </c>
    </row>
    <row r="2428" spans="1:7">
      <c r="A2428" s="1526">
        <v>2701</v>
      </c>
      <c r="B2428" s="1523" t="s">
        <v>6241</v>
      </c>
      <c r="C2428" s="1526" t="s">
        <v>2770</v>
      </c>
      <c r="D2428" s="1534">
        <f t="shared" si="37"/>
        <v>12.22</v>
      </c>
      <c r="E2428" s="1535"/>
      <c r="F2428" s="1534">
        <v>10.53</v>
      </c>
      <c r="G2428" s="1534">
        <v>12.22</v>
      </c>
    </row>
    <row r="2429" spans="1:7">
      <c r="A2429" s="1528">
        <v>40929</v>
      </c>
      <c r="B2429" s="1529" t="s">
        <v>6242</v>
      </c>
      <c r="C2429" s="1528" t="s">
        <v>2777</v>
      </c>
      <c r="D2429" s="1536">
        <f t="shared" si="37"/>
        <v>2162.71</v>
      </c>
      <c r="E2429" s="1535"/>
      <c r="F2429" s="1536">
        <v>1862.69</v>
      </c>
      <c r="G2429" s="1536">
        <v>2162.71</v>
      </c>
    </row>
    <row r="2430" spans="1:7">
      <c r="A2430" s="1526">
        <v>38114</v>
      </c>
      <c r="B2430" s="1523" t="s">
        <v>6243</v>
      </c>
      <c r="C2430" s="1526" t="s">
        <v>2771</v>
      </c>
      <c r="D2430" s="1534">
        <f t="shared" si="37"/>
        <v>15.48</v>
      </c>
      <c r="E2430" s="1535"/>
      <c r="F2430" s="1534">
        <v>15.48</v>
      </c>
      <c r="G2430" s="1534">
        <v>15.48</v>
      </c>
    </row>
    <row r="2431" spans="1:7">
      <c r="A2431" s="1528">
        <v>38064</v>
      </c>
      <c r="B2431" s="1529" t="s">
        <v>6244</v>
      </c>
      <c r="C2431" s="1528" t="s">
        <v>2771</v>
      </c>
      <c r="D2431" s="1536">
        <f t="shared" si="37"/>
        <v>17.309999999999999</v>
      </c>
      <c r="E2431" s="1535"/>
      <c r="F2431" s="1536">
        <v>17.309999999999999</v>
      </c>
      <c r="G2431" s="1536">
        <v>17.309999999999999</v>
      </c>
    </row>
    <row r="2432" spans="1:7">
      <c r="A2432" s="1526">
        <v>38115</v>
      </c>
      <c r="B2432" s="1523" t="s">
        <v>6245</v>
      </c>
      <c r="C2432" s="1526" t="s">
        <v>2771</v>
      </c>
      <c r="D2432" s="1534">
        <f t="shared" si="37"/>
        <v>16.53</v>
      </c>
      <c r="E2432" s="1535"/>
      <c r="F2432" s="1534">
        <v>16.53</v>
      </c>
      <c r="G2432" s="1534">
        <v>16.53</v>
      </c>
    </row>
    <row r="2433" spans="1:7">
      <c r="A2433" s="1528">
        <v>38065</v>
      </c>
      <c r="B2433" s="1529" t="s">
        <v>6246</v>
      </c>
      <c r="C2433" s="1528" t="s">
        <v>2771</v>
      </c>
      <c r="D2433" s="1536">
        <f t="shared" si="37"/>
        <v>24.56</v>
      </c>
      <c r="E2433" s="1535"/>
      <c r="F2433" s="1536">
        <v>24.56</v>
      </c>
      <c r="G2433" s="1536">
        <v>24.56</v>
      </c>
    </row>
    <row r="2434" spans="1:7">
      <c r="A2434" s="1526">
        <v>38078</v>
      </c>
      <c r="B2434" s="1523" t="s">
        <v>6247</v>
      </c>
      <c r="C2434" s="1526" t="s">
        <v>2771</v>
      </c>
      <c r="D2434" s="1534">
        <f t="shared" si="37"/>
        <v>14.33</v>
      </c>
      <c r="E2434" s="1535"/>
      <c r="F2434" s="1534">
        <v>14.33</v>
      </c>
      <c r="G2434" s="1534">
        <v>14.33</v>
      </c>
    </row>
    <row r="2435" spans="1:7">
      <c r="A2435" s="1528">
        <v>38113</v>
      </c>
      <c r="B2435" s="1529" t="s">
        <v>6248</v>
      </c>
      <c r="C2435" s="1528" t="s">
        <v>2771</v>
      </c>
      <c r="D2435" s="1536">
        <f t="shared" ref="D2435:D2498" si="38">IF($I$2=$G$1,G2435,F2435)</f>
        <v>7.78</v>
      </c>
      <c r="E2435" s="1535"/>
      <c r="F2435" s="1536">
        <v>7.78</v>
      </c>
      <c r="G2435" s="1536">
        <v>7.78</v>
      </c>
    </row>
    <row r="2436" spans="1:7">
      <c r="A2436" s="1526">
        <v>38063</v>
      </c>
      <c r="B2436" s="1523" t="s">
        <v>6249</v>
      </c>
      <c r="C2436" s="1526" t="s">
        <v>2771</v>
      </c>
      <c r="D2436" s="1534">
        <f t="shared" si="38"/>
        <v>8.35</v>
      </c>
      <c r="E2436" s="1535"/>
      <c r="F2436" s="1534">
        <v>8.35</v>
      </c>
      <c r="G2436" s="1534">
        <v>8.35</v>
      </c>
    </row>
    <row r="2437" spans="1:7" ht="30">
      <c r="A2437" s="1528">
        <v>38080</v>
      </c>
      <c r="B2437" s="1529" t="s">
        <v>6250</v>
      </c>
      <c r="C2437" s="1528" t="s">
        <v>2771</v>
      </c>
      <c r="D2437" s="1536">
        <f t="shared" si="38"/>
        <v>24.88</v>
      </c>
      <c r="E2437" s="1535"/>
      <c r="F2437" s="1536">
        <v>24.88</v>
      </c>
      <c r="G2437" s="1536">
        <v>24.88</v>
      </c>
    </row>
    <row r="2438" spans="1:7" ht="30">
      <c r="A2438" s="1526">
        <v>38069</v>
      </c>
      <c r="B2438" s="1523" t="s">
        <v>6251</v>
      </c>
      <c r="C2438" s="1526" t="s">
        <v>2771</v>
      </c>
      <c r="D2438" s="1534">
        <f t="shared" si="38"/>
        <v>13.61</v>
      </c>
      <c r="E2438" s="1535"/>
      <c r="F2438" s="1534">
        <v>13.61</v>
      </c>
      <c r="G2438" s="1534">
        <v>13.61</v>
      </c>
    </row>
    <row r="2439" spans="1:7">
      <c r="A2439" s="1528">
        <v>38077</v>
      </c>
      <c r="B2439" s="1529" t="s">
        <v>6252</v>
      </c>
      <c r="C2439" s="1528" t="s">
        <v>2771</v>
      </c>
      <c r="D2439" s="1536">
        <f t="shared" si="38"/>
        <v>13.3</v>
      </c>
      <c r="E2439" s="1535"/>
      <c r="F2439" s="1536">
        <v>13.3</v>
      </c>
      <c r="G2439" s="1536">
        <v>13.3</v>
      </c>
    </row>
    <row r="2440" spans="1:7" ht="30">
      <c r="A2440" s="1526">
        <v>38073</v>
      </c>
      <c r="B2440" s="1523" t="s">
        <v>6253</v>
      </c>
      <c r="C2440" s="1526" t="s">
        <v>2771</v>
      </c>
      <c r="D2440" s="1534">
        <f t="shared" si="38"/>
        <v>20.260000000000002</v>
      </c>
      <c r="E2440" s="1535"/>
      <c r="F2440" s="1534">
        <v>20.260000000000002</v>
      </c>
      <c r="G2440" s="1534">
        <v>20.260000000000002</v>
      </c>
    </row>
    <row r="2441" spans="1:7">
      <c r="A2441" s="1528">
        <v>38112</v>
      </c>
      <c r="B2441" s="1529" t="s">
        <v>6254</v>
      </c>
      <c r="C2441" s="1528" t="s">
        <v>2771</v>
      </c>
      <c r="D2441" s="1536">
        <f t="shared" si="38"/>
        <v>5.97</v>
      </c>
      <c r="E2441" s="1535"/>
      <c r="F2441" s="1536">
        <v>5.97</v>
      </c>
      <c r="G2441" s="1536">
        <v>5.97</v>
      </c>
    </row>
    <row r="2442" spans="1:7">
      <c r="A2442" s="1526">
        <v>38062</v>
      </c>
      <c r="B2442" s="1523" t="s">
        <v>6255</v>
      </c>
      <c r="C2442" s="1526" t="s">
        <v>2771</v>
      </c>
      <c r="D2442" s="1534">
        <f t="shared" si="38"/>
        <v>6.13</v>
      </c>
      <c r="E2442" s="1535"/>
      <c r="F2442" s="1534">
        <v>6.13</v>
      </c>
      <c r="G2442" s="1534">
        <v>6.13</v>
      </c>
    </row>
    <row r="2443" spans="1:7">
      <c r="A2443" s="1528">
        <v>12128</v>
      </c>
      <c r="B2443" s="1529" t="s">
        <v>6256</v>
      </c>
      <c r="C2443" s="1528" t="s">
        <v>2771</v>
      </c>
      <c r="D2443" s="1536">
        <f t="shared" si="38"/>
        <v>8.1999999999999993</v>
      </c>
      <c r="E2443" s="1535"/>
      <c r="F2443" s="1536">
        <v>8.1999999999999993</v>
      </c>
      <c r="G2443" s="1536">
        <v>8.1999999999999993</v>
      </c>
    </row>
    <row r="2444" spans="1:7">
      <c r="A2444" s="1526">
        <v>12129</v>
      </c>
      <c r="B2444" s="1523" t="s">
        <v>6257</v>
      </c>
      <c r="C2444" s="1526" t="s">
        <v>2771</v>
      </c>
      <c r="D2444" s="1534">
        <f t="shared" si="38"/>
        <v>10.83</v>
      </c>
      <c r="E2444" s="1535"/>
      <c r="F2444" s="1534">
        <v>10.83</v>
      </c>
      <c r="G2444" s="1534">
        <v>10.83</v>
      </c>
    </row>
    <row r="2445" spans="1:7" ht="30">
      <c r="A2445" s="1528">
        <v>38081</v>
      </c>
      <c r="B2445" s="1529" t="s">
        <v>6258</v>
      </c>
      <c r="C2445" s="1528" t="s">
        <v>2771</v>
      </c>
      <c r="D2445" s="1536">
        <f t="shared" si="38"/>
        <v>21.1</v>
      </c>
      <c r="E2445" s="1535"/>
      <c r="F2445" s="1536">
        <v>21.1</v>
      </c>
      <c r="G2445" s="1536">
        <v>21.1</v>
      </c>
    </row>
    <row r="2446" spans="1:7">
      <c r="A2446" s="1526">
        <v>38070</v>
      </c>
      <c r="B2446" s="1523" t="s">
        <v>6259</v>
      </c>
      <c r="C2446" s="1526" t="s">
        <v>2771</v>
      </c>
      <c r="D2446" s="1534">
        <f t="shared" si="38"/>
        <v>14.54</v>
      </c>
      <c r="E2446" s="1535"/>
      <c r="F2446" s="1534">
        <v>14.54</v>
      </c>
      <c r="G2446" s="1534">
        <v>14.54</v>
      </c>
    </row>
    <row r="2447" spans="1:7">
      <c r="A2447" s="1528">
        <v>38074</v>
      </c>
      <c r="B2447" s="1529" t="s">
        <v>6260</v>
      </c>
      <c r="C2447" s="1528" t="s">
        <v>2771</v>
      </c>
      <c r="D2447" s="1536">
        <f t="shared" si="38"/>
        <v>22.11</v>
      </c>
      <c r="E2447" s="1535"/>
      <c r="F2447" s="1536">
        <v>22.11</v>
      </c>
      <c r="G2447" s="1536">
        <v>22.11</v>
      </c>
    </row>
    <row r="2448" spans="1:7" ht="30">
      <c r="A2448" s="1526">
        <v>38079</v>
      </c>
      <c r="B2448" s="1523" t="s">
        <v>6261</v>
      </c>
      <c r="C2448" s="1526" t="s">
        <v>2771</v>
      </c>
      <c r="D2448" s="1534">
        <f t="shared" si="38"/>
        <v>18.98</v>
      </c>
      <c r="E2448" s="1535"/>
      <c r="F2448" s="1534">
        <v>18.98</v>
      </c>
      <c r="G2448" s="1534">
        <v>18.98</v>
      </c>
    </row>
    <row r="2449" spans="1:7" ht="30">
      <c r="A2449" s="1528">
        <v>38072</v>
      </c>
      <c r="B2449" s="1529" t="s">
        <v>6262</v>
      </c>
      <c r="C2449" s="1528" t="s">
        <v>2771</v>
      </c>
      <c r="D2449" s="1536">
        <f t="shared" si="38"/>
        <v>18.239999999999998</v>
      </c>
      <c r="E2449" s="1535"/>
      <c r="F2449" s="1536">
        <v>18.239999999999998</v>
      </c>
      <c r="G2449" s="1536">
        <v>18.239999999999998</v>
      </c>
    </row>
    <row r="2450" spans="1:7">
      <c r="A2450" s="1526">
        <v>38068</v>
      </c>
      <c r="B2450" s="1523" t="s">
        <v>6263</v>
      </c>
      <c r="C2450" s="1526" t="s">
        <v>2771</v>
      </c>
      <c r="D2450" s="1534">
        <f t="shared" si="38"/>
        <v>12.59</v>
      </c>
      <c r="E2450" s="1535"/>
      <c r="F2450" s="1534">
        <v>12.59</v>
      </c>
      <c r="G2450" s="1534">
        <v>12.59</v>
      </c>
    </row>
    <row r="2451" spans="1:7">
      <c r="A2451" s="1528">
        <v>38071</v>
      </c>
      <c r="B2451" s="1529" t="s">
        <v>6264</v>
      </c>
      <c r="C2451" s="1528" t="s">
        <v>2771</v>
      </c>
      <c r="D2451" s="1536">
        <f t="shared" si="38"/>
        <v>15.05</v>
      </c>
      <c r="E2451" s="1535"/>
      <c r="F2451" s="1536">
        <v>15.05</v>
      </c>
      <c r="G2451" s="1536">
        <v>15.05</v>
      </c>
    </row>
    <row r="2452" spans="1:7" ht="30">
      <c r="A2452" s="1526">
        <v>38412</v>
      </c>
      <c r="B2452" s="1523" t="s">
        <v>6265</v>
      </c>
      <c r="C2452" s="1526" t="s">
        <v>2771</v>
      </c>
      <c r="D2452" s="1534">
        <f t="shared" si="38"/>
        <v>1590.2</v>
      </c>
      <c r="E2452" s="1535"/>
      <c r="F2452" s="1534">
        <v>1590.2</v>
      </c>
      <c r="G2452" s="1534">
        <v>1590.2</v>
      </c>
    </row>
    <row r="2453" spans="1:7">
      <c r="A2453" s="1528">
        <v>3405</v>
      </c>
      <c r="B2453" s="1529" t="s">
        <v>6266</v>
      </c>
      <c r="C2453" s="1528" t="s">
        <v>2771</v>
      </c>
      <c r="D2453" s="1536">
        <f t="shared" si="38"/>
        <v>101.27</v>
      </c>
      <c r="E2453" s="1535"/>
      <c r="F2453" s="1536">
        <v>101.27</v>
      </c>
      <c r="G2453" s="1536">
        <v>101.27</v>
      </c>
    </row>
    <row r="2454" spans="1:7">
      <c r="A2454" s="1526">
        <v>3394</v>
      </c>
      <c r="B2454" s="1523" t="s">
        <v>6267</v>
      </c>
      <c r="C2454" s="1526" t="s">
        <v>2771</v>
      </c>
      <c r="D2454" s="1534">
        <f t="shared" si="38"/>
        <v>534.61</v>
      </c>
      <c r="E2454" s="1535"/>
      <c r="F2454" s="1534">
        <v>534.61</v>
      </c>
      <c r="G2454" s="1534">
        <v>534.61</v>
      </c>
    </row>
    <row r="2455" spans="1:7">
      <c r="A2455" s="1528">
        <v>3393</v>
      </c>
      <c r="B2455" s="1529" t="s">
        <v>6268</v>
      </c>
      <c r="C2455" s="1528" t="s">
        <v>2771</v>
      </c>
      <c r="D2455" s="1536">
        <f t="shared" si="38"/>
        <v>910.23</v>
      </c>
      <c r="E2455" s="1535"/>
      <c r="F2455" s="1536">
        <v>910.23</v>
      </c>
      <c r="G2455" s="1536">
        <v>910.23</v>
      </c>
    </row>
    <row r="2456" spans="1:7">
      <c r="A2456" s="1526">
        <v>3406</v>
      </c>
      <c r="B2456" s="1523" t="s">
        <v>6269</v>
      </c>
      <c r="C2456" s="1526" t="s">
        <v>2771</v>
      </c>
      <c r="D2456" s="1534">
        <f t="shared" si="38"/>
        <v>31</v>
      </c>
      <c r="E2456" s="1535"/>
      <c r="F2456" s="1534">
        <v>31</v>
      </c>
      <c r="G2456" s="1534">
        <v>31</v>
      </c>
    </row>
    <row r="2457" spans="1:7">
      <c r="A2457" s="1528">
        <v>3395</v>
      </c>
      <c r="B2457" s="1529" t="s">
        <v>6270</v>
      </c>
      <c r="C2457" s="1528" t="s">
        <v>2771</v>
      </c>
      <c r="D2457" s="1536">
        <f t="shared" si="38"/>
        <v>130.77000000000001</v>
      </c>
      <c r="E2457" s="1535"/>
      <c r="F2457" s="1536">
        <v>130.77000000000001</v>
      </c>
      <c r="G2457" s="1536">
        <v>130.77000000000001</v>
      </c>
    </row>
    <row r="2458" spans="1:7">
      <c r="A2458" s="1526">
        <v>3398</v>
      </c>
      <c r="B2458" s="1523" t="s">
        <v>6271</v>
      </c>
      <c r="C2458" s="1526" t="s">
        <v>2771</v>
      </c>
      <c r="D2458" s="1534">
        <f t="shared" si="38"/>
        <v>6.21</v>
      </c>
      <c r="E2458" s="1535"/>
      <c r="F2458" s="1534">
        <v>6.21</v>
      </c>
      <c r="G2458" s="1534">
        <v>6.21</v>
      </c>
    </row>
    <row r="2459" spans="1:7" ht="45">
      <c r="A2459" s="1528">
        <v>40662</v>
      </c>
      <c r="B2459" s="1529" t="s">
        <v>6272</v>
      </c>
      <c r="C2459" s="1528" t="s">
        <v>2771</v>
      </c>
      <c r="D2459" s="1536">
        <f t="shared" si="38"/>
        <v>246.87</v>
      </c>
      <c r="E2459" s="1535"/>
      <c r="F2459" s="1536">
        <v>246.87</v>
      </c>
      <c r="G2459" s="1536">
        <v>246.87</v>
      </c>
    </row>
    <row r="2460" spans="1:7" ht="30">
      <c r="A2460" s="1526">
        <v>3437</v>
      </c>
      <c r="B2460" s="1523" t="s">
        <v>6273</v>
      </c>
      <c r="C2460" s="1526" t="s">
        <v>2773</v>
      </c>
      <c r="D2460" s="1534">
        <f t="shared" si="38"/>
        <v>685.76</v>
      </c>
      <c r="E2460" s="1535"/>
      <c r="F2460" s="1534">
        <v>685.76</v>
      </c>
      <c r="G2460" s="1534">
        <v>685.76</v>
      </c>
    </row>
    <row r="2461" spans="1:7">
      <c r="A2461" s="1528">
        <v>11190</v>
      </c>
      <c r="B2461" s="1529" t="s">
        <v>6274</v>
      </c>
      <c r="C2461" s="1528" t="s">
        <v>2771</v>
      </c>
      <c r="D2461" s="1536">
        <f t="shared" si="38"/>
        <v>204.5</v>
      </c>
      <c r="E2461" s="1535"/>
      <c r="F2461" s="1536">
        <v>204.5</v>
      </c>
      <c r="G2461" s="1536">
        <v>204.5</v>
      </c>
    </row>
    <row r="2462" spans="1:7" ht="30">
      <c r="A2462" s="1526">
        <v>34377</v>
      </c>
      <c r="B2462" s="1523" t="s">
        <v>18978</v>
      </c>
      <c r="C2462" s="1526" t="s">
        <v>2771</v>
      </c>
      <c r="D2462" s="1534">
        <f t="shared" si="38"/>
        <v>276.23</v>
      </c>
      <c r="E2462" s="1535"/>
      <c r="F2462" s="1534">
        <v>276.23</v>
      </c>
      <c r="G2462" s="1534">
        <v>276.23</v>
      </c>
    </row>
    <row r="2463" spans="1:7" ht="45">
      <c r="A2463" s="1528">
        <v>3428</v>
      </c>
      <c r="B2463" s="1529" t="s">
        <v>6275</v>
      </c>
      <c r="C2463" s="1528" t="s">
        <v>2773</v>
      </c>
      <c r="D2463" s="1536">
        <f t="shared" si="38"/>
        <v>1017.21</v>
      </c>
      <c r="E2463" s="1535"/>
      <c r="F2463" s="1536">
        <v>1017.21</v>
      </c>
      <c r="G2463" s="1536">
        <v>1017.21</v>
      </c>
    </row>
    <row r="2464" spans="1:7" ht="45">
      <c r="A2464" s="1526">
        <v>3429</v>
      </c>
      <c r="B2464" s="1523" t="s">
        <v>6276</v>
      </c>
      <c r="C2464" s="1526" t="s">
        <v>2773</v>
      </c>
      <c r="D2464" s="1534">
        <f t="shared" si="38"/>
        <v>581.17999999999995</v>
      </c>
      <c r="E2464" s="1535"/>
      <c r="F2464" s="1534">
        <v>581.17999999999995</v>
      </c>
      <c r="G2464" s="1534">
        <v>581.17999999999995</v>
      </c>
    </row>
    <row r="2465" spans="1:7" ht="30">
      <c r="A2465" s="1528">
        <v>34364</v>
      </c>
      <c r="B2465" s="1529" t="s">
        <v>18979</v>
      </c>
      <c r="C2465" s="1528" t="s">
        <v>2771</v>
      </c>
      <c r="D2465" s="1536">
        <f t="shared" si="38"/>
        <v>906.37</v>
      </c>
      <c r="E2465" s="1535"/>
      <c r="F2465" s="1536">
        <v>906.37</v>
      </c>
      <c r="G2465" s="1536">
        <v>906.37</v>
      </c>
    </row>
    <row r="2466" spans="1:7" ht="30">
      <c r="A2466" s="1526">
        <v>34369</v>
      </c>
      <c r="B2466" s="1523" t="s">
        <v>18980</v>
      </c>
      <c r="C2466" s="1526" t="s">
        <v>2771</v>
      </c>
      <c r="D2466" s="1534">
        <f t="shared" si="38"/>
        <v>960.76</v>
      </c>
      <c r="E2466" s="1535"/>
      <c r="F2466" s="1534">
        <v>960.76</v>
      </c>
      <c r="G2466" s="1534">
        <v>960.76</v>
      </c>
    </row>
    <row r="2467" spans="1:7" ht="30">
      <c r="A2467" s="1528">
        <v>36896</v>
      </c>
      <c r="B2467" s="1529" t="s">
        <v>18981</v>
      </c>
      <c r="C2467" s="1528" t="s">
        <v>2771</v>
      </c>
      <c r="D2467" s="1536">
        <f t="shared" si="38"/>
        <v>535</v>
      </c>
      <c r="E2467" s="1535"/>
      <c r="F2467" s="1536">
        <v>535</v>
      </c>
      <c r="G2467" s="1536">
        <v>535</v>
      </c>
    </row>
    <row r="2468" spans="1:7" ht="30">
      <c r="A2468" s="1526">
        <v>34367</v>
      </c>
      <c r="B2468" s="1523" t="s">
        <v>18982</v>
      </c>
      <c r="C2468" s="1526" t="s">
        <v>2771</v>
      </c>
      <c r="D2468" s="1534">
        <f t="shared" si="38"/>
        <v>689.53</v>
      </c>
      <c r="E2468" s="1535"/>
      <c r="F2468" s="1534">
        <v>689.53</v>
      </c>
      <c r="G2468" s="1534">
        <v>689.53</v>
      </c>
    </row>
    <row r="2469" spans="1:7" ht="30">
      <c r="A2469" s="1528">
        <v>36897</v>
      </c>
      <c r="B2469" s="1529" t="s">
        <v>18983</v>
      </c>
      <c r="C2469" s="1528" t="s">
        <v>2771</v>
      </c>
      <c r="D2469" s="1536">
        <f t="shared" si="38"/>
        <v>834.85</v>
      </c>
      <c r="E2469" s="1535"/>
      <c r="F2469" s="1536">
        <v>834.85</v>
      </c>
      <c r="G2469" s="1536">
        <v>834.85</v>
      </c>
    </row>
    <row r="2470" spans="1:7" ht="45">
      <c r="A2470" s="1526">
        <v>40659</v>
      </c>
      <c r="B2470" s="1523" t="s">
        <v>6277</v>
      </c>
      <c r="C2470" s="1526" t="s">
        <v>2773</v>
      </c>
      <c r="D2470" s="1534">
        <f t="shared" si="38"/>
        <v>970.25</v>
      </c>
      <c r="E2470" s="1535"/>
      <c r="F2470" s="1534">
        <v>970.25</v>
      </c>
      <c r="G2470" s="1534">
        <v>970.25</v>
      </c>
    </row>
    <row r="2471" spans="1:7" ht="45">
      <c r="A2471" s="1528">
        <v>40660</v>
      </c>
      <c r="B2471" s="1529" t="s">
        <v>6278</v>
      </c>
      <c r="C2471" s="1528" t="s">
        <v>2773</v>
      </c>
      <c r="D2471" s="1536">
        <f t="shared" si="38"/>
        <v>1229.68</v>
      </c>
      <c r="E2471" s="1535"/>
      <c r="F2471" s="1536">
        <v>1229.68</v>
      </c>
      <c r="G2471" s="1536">
        <v>1229.68</v>
      </c>
    </row>
    <row r="2472" spans="1:7" ht="45">
      <c r="A2472" s="1526">
        <v>40661</v>
      </c>
      <c r="B2472" s="1523" t="s">
        <v>6279</v>
      </c>
      <c r="C2472" s="1526" t="s">
        <v>2773</v>
      </c>
      <c r="D2472" s="1534">
        <f t="shared" si="38"/>
        <v>756.04</v>
      </c>
      <c r="E2472" s="1535"/>
      <c r="F2472" s="1534">
        <v>756.04</v>
      </c>
      <c r="G2472" s="1534">
        <v>756.04</v>
      </c>
    </row>
    <row r="2473" spans="1:7" ht="45">
      <c r="A2473" s="1528">
        <v>3421</v>
      </c>
      <c r="B2473" s="1529" t="s">
        <v>6280</v>
      </c>
      <c r="C2473" s="1528" t="s">
        <v>2773</v>
      </c>
      <c r="D2473" s="1536">
        <f t="shared" si="38"/>
        <v>761.82</v>
      </c>
      <c r="E2473" s="1535"/>
      <c r="F2473" s="1536">
        <v>761.82</v>
      </c>
      <c r="G2473" s="1536">
        <v>761.82</v>
      </c>
    </row>
    <row r="2474" spans="1:7" ht="30">
      <c r="A2474" s="1526">
        <v>599</v>
      </c>
      <c r="B2474" s="1523" t="s">
        <v>18984</v>
      </c>
      <c r="C2474" s="1526" t="s">
        <v>2773</v>
      </c>
      <c r="D2474" s="1534">
        <f t="shared" si="38"/>
        <v>975.72</v>
      </c>
      <c r="E2474" s="1535"/>
      <c r="F2474" s="1534">
        <v>975.72</v>
      </c>
      <c r="G2474" s="1534">
        <v>975.72</v>
      </c>
    </row>
    <row r="2475" spans="1:7" ht="30">
      <c r="A2475" s="1528">
        <v>44053</v>
      </c>
      <c r="B2475" s="1529" t="s">
        <v>18985</v>
      </c>
      <c r="C2475" s="1528" t="s">
        <v>2771</v>
      </c>
      <c r="D2475" s="1536">
        <f t="shared" si="38"/>
        <v>2165.65</v>
      </c>
      <c r="E2475" s="1535"/>
      <c r="F2475" s="1536">
        <v>2165.65</v>
      </c>
      <c r="G2475" s="1536">
        <v>2165.65</v>
      </c>
    </row>
    <row r="2476" spans="1:7" ht="30">
      <c r="A2476" s="1526">
        <v>3423</v>
      </c>
      <c r="B2476" s="1523" t="s">
        <v>6281</v>
      </c>
      <c r="C2476" s="1526" t="s">
        <v>2773</v>
      </c>
      <c r="D2476" s="1534">
        <f t="shared" si="38"/>
        <v>1074.3599999999999</v>
      </c>
      <c r="E2476" s="1535"/>
      <c r="F2476" s="1534">
        <v>1074.3599999999999</v>
      </c>
      <c r="G2476" s="1534">
        <v>1074.3599999999999</v>
      </c>
    </row>
    <row r="2477" spans="1:7" ht="30">
      <c r="A2477" s="1528">
        <v>34381</v>
      </c>
      <c r="B2477" s="1529" t="s">
        <v>18986</v>
      </c>
      <c r="C2477" s="1528" t="s">
        <v>2771</v>
      </c>
      <c r="D2477" s="1536">
        <f t="shared" si="38"/>
        <v>393.98</v>
      </c>
      <c r="E2477" s="1535"/>
      <c r="F2477" s="1536">
        <v>393.98</v>
      </c>
      <c r="G2477" s="1536">
        <v>393.98</v>
      </c>
    </row>
    <row r="2478" spans="1:7" ht="30">
      <c r="A2478" s="1526">
        <v>34797</v>
      </c>
      <c r="B2478" s="1523" t="s">
        <v>6282</v>
      </c>
      <c r="C2478" s="1526" t="s">
        <v>2771</v>
      </c>
      <c r="D2478" s="1534">
        <f t="shared" si="38"/>
        <v>445.43</v>
      </c>
      <c r="E2478" s="1535"/>
      <c r="F2478" s="1534">
        <v>445.43</v>
      </c>
      <c r="G2478" s="1534">
        <v>445.43</v>
      </c>
    </row>
    <row r="2479" spans="1:7" ht="30">
      <c r="A2479" s="1528">
        <v>44054</v>
      </c>
      <c r="B2479" s="1529" t="s">
        <v>18987</v>
      </c>
      <c r="C2479" s="1528" t="s">
        <v>2771</v>
      </c>
      <c r="D2479" s="1536">
        <f t="shared" si="38"/>
        <v>776.9</v>
      </c>
      <c r="E2479" s="1535"/>
      <c r="F2479" s="1536">
        <v>776.9</v>
      </c>
      <c r="G2479" s="1536">
        <v>776.9</v>
      </c>
    </row>
    <row r="2480" spans="1:7" ht="30">
      <c r="A2480" s="1526">
        <v>44399</v>
      </c>
      <c r="B2480" s="1523" t="s">
        <v>18988</v>
      </c>
      <c r="C2480" s="1526" t="s">
        <v>2771</v>
      </c>
      <c r="D2480" s="1534">
        <f t="shared" si="38"/>
        <v>1061.5</v>
      </c>
      <c r="E2480" s="1535"/>
      <c r="F2480" s="1534">
        <v>1061.5</v>
      </c>
      <c r="G2480" s="1534">
        <v>1061.5</v>
      </c>
    </row>
    <row r="2481" spans="1:7">
      <c r="A2481" s="1528">
        <v>44503</v>
      </c>
      <c r="B2481" s="1529" t="s">
        <v>20523</v>
      </c>
      <c r="C2481" s="1528" t="s">
        <v>2770</v>
      </c>
      <c r="D2481" s="1536">
        <f t="shared" si="38"/>
        <v>13.31</v>
      </c>
      <c r="E2481" s="1535"/>
      <c r="F2481" s="1536">
        <v>11.47</v>
      </c>
      <c r="G2481" s="1536">
        <v>13.31</v>
      </c>
    </row>
    <row r="2482" spans="1:7">
      <c r="A2482" s="1526">
        <v>41077</v>
      </c>
      <c r="B2482" s="1523" t="s">
        <v>6284</v>
      </c>
      <c r="C2482" s="1526" t="s">
        <v>2777</v>
      </c>
      <c r="D2482" s="1534">
        <f t="shared" si="38"/>
        <v>2356.09</v>
      </c>
      <c r="E2482" s="1535"/>
      <c r="F2482" s="1534">
        <v>2029.24</v>
      </c>
      <c r="G2482" s="1534">
        <v>2356.09</v>
      </c>
    </row>
    <row r="2483" spans="1:7">
      <c r="A2483" s="1528">
        <v>20159</v>
      </c>
      <c r="B2483" s="1529" t="s">
        <v>16966</v>
      </c>
      <c r="C2483" s="1528" t="s">
        <v>2771</v>
      </c>
      <c r="D2483" s="1536">
        <f t="shared" si="38"/>
        <v>67.87</v>
      </c>
      <c r="E2483" s="1535"/>
      <c r="F2483" s="1536">
        <v>67.87</v>
      </c>
      <c r="G2483" s="1536">
        <v>67.87</v>
      </c>
    </row>
    <row r="2484" spans="1:7">
      <c r="A2484" s="1526">
        <v>37963</v>
      </c>
      <c r="B2484" s="1523" t="s">
        <v>6285</v>
      </c>
      <c r="C2484" s="1526" t="s">
        <v>2771</v>
      </c>
      <c r="D2484" s="1534">
        <f t="shared" si="38"/>
        <v>5.28</v>
      </c>
      <c r="E2484" s="1535"/>
      <c r="F2484" s="1534">
        <v>5.28</v>
      </c>
      <c r="G2484" s="1534">
        <v>5.28</v>
      </c>
    </row>
    <row r="2485" spans="1:7">
      <c r="A2485" s="1528">
        <v>37964</v>
      </c>
      <c r="B2485" s="1529" t="s">
        <v>6286</v>
      </c>
      <c r="C2485" s="1528" t="s">
        <v>2771</v>
      </c>
      <c r="D2485" s="1536">
        <f t="shared" si="38"/>
        <v>8.8000000000000007</v>
      </c>
      <c r="E2485" s="1535"/>
      <c r="F2485" s="1536">
        <v>8.8000000000000007</v>
      </c>
      <c r="G2485" s="1536">
        <v>8.8000000000000007</v>
      </c>
    </row>
    <row r="2486" spans="1:7">
      <c r="A2486" s="1526">
        <v>37965</v>
      </c>
      <c r="B2486" s="1523" t="s">
        <v>6287</v>
      </c>
      <c r="C2486" s="1526" t="s">
        <v>2771</v>
      </c>
      <c r="D2486" s="1534">
        <f t="shared" si="38"/>
        <v>12.76</v>
      </c>
      <c r="E2486" s="1535"/>
      <c r="F2486" s="1534">
        <v>12.76</v>
      </c>
      <c r="G2486" s="1534">
        <v>12.76</v>
      </c>
    </row>
    <row r="2487" spans="1:7">
      <c r="A2487" s="1528">
        <v>37966</v>
      </c>
      <c r="B2487" s="1529" t="s">
        <v>6288</v>
      </c>
      <c r="C2487" s="1528" t="s">
        <v>2771</v>
      </c>
      <c r="D2487" s="1536">
        <f t="shared" si="38"/>
        <v>23.11</v>
      </c>
      <c r="E2487" s="1535"/>
      <c r="F2487" s="1536">
        <v>23.11</v>
      </c>
      <c r="G2487" s="1536">
        <v>23.11</v>
      </c>
    </row>
    <row r="2488" spans="1:7">
      <c r="A2488" s="1526">
        <v>37967</v>
      </c>
      <c r="B2488" s="1523" t="s">
        <v>6289</v>
      </c>
      <c r="C2488" s="1526" t="s">
        <v>2771</v>
      </c>
      <c r="D2488" s="1534">
        <f t="shared" si="38"/>
        <v>37.06</v>
      </c>
      <c r="E2488" s="1535"/>
      <c r="F2488" s="1534">
        <v>37.06</v>
      </c>
      <c r="G2488" s="1534">
        <v>37.06</v>
      </c>
    </row>
    <row r="2489" spans="1:7">
      <c r="A2489" s="1528">
        <v>37968</v>
      </c>
      <c r="B2489" s="1529" t="s">
        <v>6290</v>
      </c>
      <c r="C2489" s="1528" t="s">
        <v>2771</v>
      </c>
      <c r="D2489" s="1536">
        <f t="shared" si="38"/>
        <v>81.27</v>
      </c>
      <c r="E2489" s="1535"/>
      <c r="F2489" s="1536">
        <v>81.27</v>
      </c>
      <c r="G2489" s="1536">
        <v>81.27</v>
      </c>
    </row>
    <row r="2490" spans="1:7">
      <c r="A2490" s="1526">
        <v>37969</v>
      </c>
      <c r="B2490" s="1523" t="s">
        <v>6291</v>
      </c>
      <c r="C2490" s="1526" t="s">
        <v>2771</v>
      </c>
      <c r="D2490" s="1534">
        <f t="shared" si="38"/>
        <v>217.11</v>
      </c>
      <c r="E2490" s="1535"/>
      <c r="F2490" s="1534">
        <v>217.11</v>
      </c>
      <c r="G2490" s="1534">
        <v>217.11</v>
      </c>
    </row>
    <row r="2491" spans="1:7">
      <c r="A2491" s="1528">
        <v>37970</v>
      </c>
      <c r="B2491" s="1529" t="s">
        <v>6292</v>
      </c>
      <c r="C2491" s="1528" t="s">
        <v>2771</v>
      </c>
      <c r="D2491" s="1536">
        <f t="shared" si="38"/>
        <v>253.27</v>
      </c>
      <c r="E2491" s="1535"/>
      <c r="F2491" s="1536">
        <v>253.27</v>
      </c>
      <c r="G2491" s="1536">
        <v>253.27</v>
      </c>
    </row>
    <row r="2492" spans="1:7">
      <c r="A2492" s="1526">
        <v>21118</v>
      </c>
      <c r="B2492" s="1523" t="s">
        <v>6293</v>
      </c>
      <c r="C2492" s="1526" t="s">
        <v>2771</v>
      </c>
      <c r="D2492" s="1534">
        <f t="shared" si="38"/>
        <v>3.99</v>
      </c>
      <c r="E2492" s="1535"/>
      <c r="F2492" s="1534">
        <v>3.99</v>
      </c>
      <c r="G2492" s="1534">
        <v>3.99</v>
      </c>
    </row>
    <row r="2493" spans="1:7">
      <c r="A2493" s="1528">
        <v>37956</v>
      </c>
      <c r="B2493" s="1529" t="s">
        <v>6294</v>
      </c>
      <c r="C2493" s="1528" t="s">
        <v>2771</v>
      </c>
      <c r="D2493" s="1536">
        <f t="shared" si="38"/>
        <v>6.32</v>
      </c>
      <c r="E2493" s="1535"/>
      <c r="F2493" s="1536">
        <v>6.32</v>
      </c>
      <c r="G2493" s="1536">
        <v>6.32</v>
      </c>
    </row>
    <row r="2494" spans="1:7">
      <c r="A2494" s="1526">
        <v>37957</v>
      </c>
      <c r="B2494" s="1523" t="s">
        <v>6295</v>
      </c>
      <c r="C2494" s="1526" t="s">
        <v>2771</v>
      </c>
      <c r="D2494" s="1534">
        <f t="shared" si="38"/>
        <v>13.33</v>
      </c>
      <c r="E2494" s="1535"/>
      <c r="F2494" s="1534">
        <v>13.33</v>
      </c>
      <c r="G2494" s="1534">
        <v>13.33</v>
      </c>
    </row>
    <row r="2495" spans="1:7">
      <c r="A2495" s="1528">
        <v>37958</v>
      </c>
      <c r="B2495" s="1529" t="s">
        <v>6296</v>
      </c>
      <c r="C2495" s="1528" t="s">
        <v>2771</v>
      </c>
      <c r="D2495" s="1536">
        <f t="shared" si="38"/>
        <v>23.11</v>
      </c>
      <c r="E2495" s="1535"/>
      <c r="F2495" s="1536">
        <v>23.11</v>
      </c>
      <c r="G2495" s="1536">
        <v>23.11</v>
      </c>
    </row>
    <row r="2496" spans="1:7">
      <c r="A2496" s="1526">
        <v>37959</v>
      </c>
      <c r="B2496" s="1523" t="s">
        <v>6297</v>
      </c>
      <c r="C2496" s="1526" t="s">
        <v>2771</v>
      </c>
      <c r="D2496" s="1534">
        <f t="shared" si="38"/>
        <v>37.06</v>
      </c>
      <c r="E2496" s="1535"/>
      <c r="F2496" s="1534">
        <v>37.06</v>
      </c>
      <c r="G2496" s="1534">
        <v>37.06</v>
      </c>
    </row>
    <row r="2497" spans="1:7">
      <c r="A2497" s="1528">
        <v>37960</v>
      </c>
      <c r="B2497" s="1529" t="s">
        <v>6298</v>
      </c>
      <c r="C2497" s="1528" t="s">
        <v>2771</v>
      </c>
      <c r="D2497" s="1536">
        <f t="shared" si="38"/>
        <v>79.8</v>
      </c>
      <c r="E2497" s="1535"/>
      <c r="F2497" s="1536">
        <v>79.8</v>
      </c>
      <c r="G2497" s="1536">
        <v>79.8</v>
      </c>
    </row>
    <row r="2498" spans="1:7">
      <c r="A2498" s="1526">
        <v>37961</v>
      </c>
      <c r="B2498" s="1523" t="s">
        <v>6299</v>
      </c>
      <c r="C2498" s="1526" t="s">
        <v>2771</v>
      </c>
      <c r="D2498" s="1534">
        <f t="shared" si="38"/>
        <v>211.72</v>
      </c>
      <c r="E2498" s="1535"/>
      <c r="F2498" s="1534">
        <v>211.72</v>
      </c>
      <c r="G2498" s="1534">
        <v>211.72</v>
      </c>
    </row>
    <row r="2499" spans="1:7">
      <c r="A2499" s="1528">
        <v>37962</v>
      </c>
      <c r="B2499" s="1529" t="s">
        <v>6300</v>
      </c>
      <c r="C2499" s="1528" t="s">
        <v>2771</v>
      </c>
      <c r="D2499" s="1536">
        <f t="shared" ref="D2499:D2562" si="39">IF($I$2=$G$1,G2499,F2499)</f>
        <v>246.01</v>
      </c>
      <c r="E2499" s="1535"/>
      <c r="F2499" s="1536">
        <v>246.01</v>
      </c>
      <c r="G2499" s="1536">
        <v>246.01</v>
      </c>
    </row>
    <row r="2500" spans="1:7">
      <c r="A2500" s="1526">
        <v>3533</v>
      </c>
      <c r="B2500" s="1523" t="s">
        <v>6301</v>
      </c>
      <c r="C2500" s="1526" t="s">
        <v>2771</v>
      </c>
      <c r="D2500" s="1534">
        <f t="shared" si="39"/>
        <v>2.4500000000000002</v>
      </c>
      <c r="E2500" s="1535"/>
      <c r="F2500" s="1534">
        <v>2.4500000000000002</v>
      </c>
      <c r="G2500" s="1534">
        <v>2.4500000000000002</v>
      </c>
    </row>
    <row r="2501" spans="1:7">
      <c r="A2501" s="1528">
        <v>3538</v>
      </c>
      <c r="B2501" s="1529" t="s">
        <v>6302</v>
      </c>
      <c r="C2501" s="1528" t="s">
        <v>2771</v>
      </c>
      <c r="D2501" s="1536">
        <f t="shared" si="39"/>
        <v>4.2300000000000004</v>
      </c>
      <c r="E2501" s="1535"/>
      <c r="F2501" s="1536">
        <v>4.2300000000000004</v>
      </c>
      <c r="G2501" s="1536">
        <v>4.2300000000000004</v>
      </c>
    </row>
    <row r="2502" spans="1:7">
      <c r="A2502" s="1526">
        <v>3497</v>
      </c>
      <c r="B2502" s="1523" t="s">
        <v>6303</v>
      </c>
      <c r="C2502" s="1526" t="s">
        <v>2771</v>
      </c>
      <c r="D2502" s="1534">
        <f t="shared" si="39"/>
        <v>15.81</v>
      </c>
      <c r="E2502" s="1535"/>
      <c r="F2502" s="1534">
        <v>15.81</v>
      </c>
      <c r="G2502" s="1534">
        <v>15.81</v>
      </c>
    </row>
    <row r="2503" spans="1:7">
      <c r="A2503" s="1528">
        <v>3498</v>
      </c>
      <c r="B2503" s="1529" t="s">
        <v>6304</v>
      </c>
      <c r="C2503" s="1528" t="s">
        <v>2771</v>
      </c>
      <c r="D2503" s="1536">
        <f t="shared" si="39"/>
        <v>5.0199999999999996</v>
      </c>
      <c r="E2503" s="1535"/>
      <c r="F2503" s="1536">
        <v>5.0199999999999996</v>
      </c>
      <c r="G2503" s="1536">
        <v>5.0199999999999996</v>
      </c>
    </row>
    <row r="2504" spans="1:7">
      <c r="A2504" s="1526">
        <v>3496</v>
      </c>
      <c r="B2504" s="1523" t="s">
        <v>6305</v>
      </c>
      <c r="C2504" s="1526" t="s">
        <v>2771</v>
      </c>
      <c r="D2504" s="1534">
        <f t="shared" si="39"/>
        <v>4.05</v>
      </c>
      <c r="E2504" s="1535"/>
      <c r="F2504" s="1534">
        <v>4.05</v>
      </c>
      <c r="G2504" s="1534">
        <v>4.05</v>
      </c>
    </row>
    <row r="2505" spans="1:7">
      <c r="A2505" s="1528">
        <v>38429</v>
      </c>
      <c r="B2505" s="1529" t="s">
        <v>6306</v>
      </c>
      <c r="C2505" s="1528" t="s">
        <v>2771</v>
      </c>
      <c r="D2505" s="1536">
        <f t="shared" si="39"/>
        <v>13.47</v>
      </c>
      <c r="E2505" s="1535"/>
      <c r="F2505" s="1536">
        <v>13.47</v>
      </c>
      <c r="G2505" s="1536">
        <v>13.47</v>
      </c>
    </row>
    <row r="2506" spans="1:7">
      <c r="A2506" s="1526">
        <v>38431</v>
      </c>
      <c r="B2506" s="1523" t="s">
        <v>6307</v>
      </c>
      <c r="C2506" s="1526" t="s">
        <v>2771</v>
      </c>
      <c r="D2506" s="1534">
        <f t="shared" si="39"/>
        <v>21.35</v>
      </c>
      <c r="E2506" s="1535"/>
      <c r="F2506" s="1534">
        <v>21.35</v>
      </c>
      <c r="G2506" s="1534">
        <v>21.35</v>
      </c>
    </row>
    <row r="2507" spans="1:7">
      <c r="A2507" s="1528">
        <v>38430</v>
      </c>
      <c r="B2507" s="1529" t="s">
        <v>6308</v>
      </c>
      <c r="C2507" s="1528" t="s">
        <v>2771</v>
      </c>
      <c r="D2507" s="1536">
        <f t="shared" si="39"/>
        <v>27.28</v>
      </c>
      <c r="E2507" s="1535"/>
      <c r="F2507" s="1536">
        <v>27.28</v>
      </c>
      <c r="G2507" s="1536">
        <v>27.28</v>
      </c>
    </row>
    <row r="2508" spans="1:7">
      <c r="A2508" s="1526">
        <v>36348</v>
      </c>
      <c r="B2508" s="1523" t="s">
        <v>6309</v>
      </c>
      <c r="C2508" s="1526" t="s">
        <v>2771</v>
      </c>
      <c r="D2508" s="1534">
        <f t="shared" si="39"/>
        <v>2.04</v>
      </c>
      <c r="E2508" s="1535"/>
      <c r="F2508" s="1534">
        <v>2.04</v>
      </c>
      <c r="G2508" s="1534">
        <v>2.04</v>
      </c>
    </row>
    <row r="2509" spans="1:7">
      <c r="A2509" s="1528">
        <v>36349</v>
      </c>
      <c r="B2509" s="1529" t="s">
        <v>6310</v>
      </c>
      <c r="C2509" s="1528" t="s">
        <v>2771</v>
      </c>
      <c r="D2509" s="1536">
        <f t="shared" si="39"/>
        <v>3.06</v>
      </c>
      <c r="E2509" s="1535"/>
      <c r="F2509" s="1536">
        <v>3.06</v>
      </c>
      <c r="G2509" s="1536">
        <v>3.06</v>
      </c>
    </row>
    <row r="2510" spans="1:7">
      <c r="A2510" s="1526">
        <v>38433</v>
      </c>
      <c r="B2510" s="1523" t="s">
        <v>6311</v>
      </c>
      <c r="C2510" s="1526" t="s">
        <v>2771</v>
      </c>
      <c r="D2510" s="1534">
        <f t="shared" si="39"/>
        <v>5.68</v>
      </c>
      <c r="E2510" s="1535"/>
      <c r="F2510" s="1534">
        <v>5.68</v>
      </c>
      <c r="G2510" s="1534">
        <v>5.68</v>
      </c>
    </row>
    <row r="2511" spans="1:7">
      <c r="A2511" s="1528">
        <v>38440</v>
      </c>
      <c r="B2511" s="1529" t="s">
        <v>6312</v>
      </c>
      <c r="C2511" s="1528" t="s">
        <v>2771</v>
      </c>
      <c r="D2511" s="1536">
        <f t="shared" si="39"/>
        <v>195.77</v>
      </c>
      <c r="E2511" s="1535"/>
      <c r="F2511" s="1536">
        <v>195.77</v>
      </c>
      <c r="G2511" s="1536">
        <v>195.77</v>
      </c>
    </row>
    <row r="2512" spans="1:7">
      <c r="A2512" s="1526">
        <v>36359</v>
      </c>
      <c r="B2512" s="1523" t="s">
        <v>6313</v>
      </c>
      <c r="C2512" s="1526" t="s">
        <v>2771</v>
      </c>
      <c r="D2512" s="1534">
        <f t="shared" si="39"/>
        <v>2.4300000000000002</v>
      </c>
      <c r="E2512" s="1535"/>
      <c r="F2512" s="1534">
        <v>2.4300000000000002</v>
      </c>
      <c r="G2512" s="1534">
        <v>2.4300000000000002</v>
      </c>
    </row>
    <row r="2513" spans="1:7">
      <c r="A2513" s="1528">
        <v>36360</v>
      </c>
      <c r="B2513" s="1529" t="s">
        <v>6314</v>
      </c>
      <c r="C2513" s="1528" t="s">
        <v>2771</v>
      </c>
      <c r="D2513" s="1536">
        <f t="shared" si="39"/>
        <v>3.75</v>
      </c>
      <c r="E2513" s="1535"/>
      <c r="F2513" s="1536">
        <v>3.75</v>
      </c>
      <c r="G2513" s="1536">
        <v>3.75</v>
      </c>
    </row>
    <row r="2514" spans="1:7">
      <c r="A2514" s="1526">
        <v>38434</v>
      </c>
      <c r="B2514" s="1523" t="s">
        <v>6315</v>
      </c>
      <c r="C2514" s="1526" t="s">
        <v>2771</v>
      </c>
      <c r="D2514" s="1534">
        <f t="shared" si="39"/>
        <v>5.75</v>
      </c>
      <c r="E2514" s="1535"/>
      <c r="F2514" s="1534">
        <v>5.75</v>
      </c>
      <c r="G2514" s="1534">
        <v>5.75</v>
      </c>
    </row>
    <row r="2515" spans="1:7">
      <c r="A2515" s="1528">
        <v>38435</v>
      </c>
      <c r="B2515" s="1529" t="s">
        <v>6316</v>
      </c>
      <c r="C2515" s="1528" t="s">
        <v>2771</v>
      </c>
      <c r="D2515" s="1536">
        <f t="shared" si="39"/>
        <v>10.92</v>
      </c>
      <c r="E2515" s="1535"/>
      <c r="F2515" s="1536">
        <v>10.92</v>
      </c>
      <c r="G2515" s="1536">
        <v>10.92</v>
      </c>
    </row>
    <row r="2516" spans="1:7">
      <c r="A2516" s="1526">
        <v>38436</v>
      </c>
      <c r="B2516" s="1523" t="s">
        <v>6317</v>
      </c>
      <c r="C2516" s="1526" t="s">
        <v>2771</v>
      </c>
      <c r="D2516" s="1534">
        <f t="shared" si="39"/>
        <v>22.57</v>
      </c>
      <c r="E2516" s="1535"/>
      <c r="F2516" s="1534">
        <v>22.57</v>
      </c>
      <c r="G2516" s="1534">
        <v>22.57</v>
      </c>
    </row>
    <row r="2517" spans="1:7">
      <c r="A2517" s="1528">
        <v>38437</v>
      </c>
      <c r="B2517" s="1529" t="s">
        <v>6318</v>
      </c>
      <c r="C2517" s="1528" t="s">
        <v>2771</v>
      </c>
      <c r="D2517" s="1536">
        <f t="shared" si="39"/>
        <v>33.89</v>
      </c>
      <c r="E2517" s="1535"/>
      <c r="F2517" s="1536">
        <v>33.89</v>
      </c>
      <c r="G2517" s="1536">
        <v>33.89</v>
      </c>
    </row>
    <row r="2518" spans="1:7">
      <c r="A2518" s="1526">
        <v>38438</v>
      </c>
      <c r="B2518" s="1523" t="s">
        <v>6319</v>
      </c>
      <c r="C2518" s="1526" t="s">
        <v>2771</v>
      </c>
      <c r="D2518" s="1534">
        <f t="shared" si="39"/>
        <v>85.64</v>
      </c>
      <c r="E2518" s="1535"/>
      <c r="F2518" s="1534">
        <v>85.64</v>
      </c>
      <c r="G2518" s="1534">
        <v>85.64</v>
      </c>
    </row>
    <row r="2519" spans="1:7">
      <c r="A2519" s="1528">
        <v>38439</v>
      </c>
      <c r="B2519" s="1529" t="s">
        <v>6320</v>
      </c>
      <c r="C2519" s="1528" t="s">
        <v>2771</v>
      </c>
      <c r="D2519" s="1536">
        <f t="shared" si="39"/>
        <v>130.54</v>
      </c>
      <c r="E2519" s="1535"/>
      <c r="F2519" s="1536">
        <v>130.54</v>
      </c>
      <c r="G2519" s="1536">
        <v>130.54</v>
      </c>
    </row>
    <row r="2520" spans="1:7">
      <c r="A2520" s="1526">
        <v>10836</v>
      </c>
      <c r="B2520" s="1523" t="s">
        <v>6321</v>
      </c>
      <c r="C2520" s="1526" t="s">
        <v>2771</v>
      </c>
      <c r="D2520" s="1534">
        <f t="shared" si="39"/>
        <v>23.79</v>
      </c>
      <c r="E2520" s="1535"/>
      <c r="F2520" s="1534">
        <v>23.79</v>
      </c>
      <c r="G2520" s="1534">
        <v>23.79</v>
      </c>
    </row>
    <row r="2521" spans="1:7">
      <c r="A2521" s="1528">
        <v>20128</v>
      </c>
      <c r="B2521" s="1529" t="s">
        <v>6322</v>
      </c>
      <c r="C2521" s="1528" t="s">
        <v>2771</v>
      </c>
      <c r="D2521" s="1536">
        <f t="shared" si="39"/>
        <v>69.73</v>
      </c>
      <c r="E2521" s="1535"/>
      <c r="F2521" s="1536">
        <v>69.73</v>
      </c>
      <c r="G2521" s="1536">
        <v>69.73</v>
      </c>
    </row>
    <row r="2522" spans="1:7">
      <c r="A2522" s="1526">
        <v>20131</v>
      </c>
      <c r="B2522" s="1523" t="s">
        <v>6323</v>
      </c>
      <c r="C2522" s="1526" t="s">
        <v>2771</v>
      </c>
      <c r="D2522" s="1534">
        <f t="shared" si="39"/>
        <v>63.64</v>
      </c>
      <c r="E2522" s="1535"/>
      <c r="F2522" s="1534">
        <v>63.64</v>
      </c>
      <c r="G2522" s="1534">
        <v>63.64</v>
      </c>
    </row>
    <row r="2523" spans="1:7">
      <c r="A2523" s="1528">
        <v>3521</v>
      </c>
      <c r="B2523" s="1529" t="s">
        <v>6324</v>
      </c>
      <c r="C2523" s="1528" t="s">
        <v>2771</v>
      </c>
      <c r="D2523" s="1536">
        <f t="shared" si="39"/>
        <v>2.13</v>
      </c>
      <c r="E2523" s="1535"/>
      <c r="F2523" s="1536">
        <v>2.13</v>
      </c>
      <c r="G2523" s="1536">
        <v>2.13</v>
      </c>
    </row>
    <row r="2524" spans="1:7">
      <c r="A2524" s="1526">
        <v>3531</v>
      </c>
      <c r="B2524" s="1523" t="s">
        <v>6325</v>
      </c>
      <c r="C2524" s="1526" t="s">
        <v>2771</v>
      </c>
      <c r="D2524" s="1534">
        <f t="shared" si="39"/>
        <v>2.41</v>
      </c>
      <c r="E2524" s="1535"/>
      <c r="F2524" s="1534">
        <v>2.41</v>
      </c>
      <c r="G2524" s="1534">
        <v>2.41</v>
      </c>
    </row>
    <row r="2525" spans="1:7">
      <c r="A2525" s="1528">
        <v>3522</v>
      </c>
      <c r="B2525" s="1529" t="s">
        <v>6326</v>
      </c>
      <c r="C2525" s="1528" t="s">
        <v>2771</v>
      </c>
      <c r="D2525" s="1536">
        <f t="shared" si="39"/>
        <v>3.59</v>
      </c>
      <c r="E2525" s="1535"/>
      <c r="F2525" s="1536">
        <v>3.59</v>
      </c>
      <c r="G2525" s="1536">
        <v>3.59</v>
      </c>
    </row>
    <row r="2526" spans="1:7">
      <c r="A2526" s="1526">
        <v>3527</v>
      </c>
      <c r="B2526" s="1523" t="s">
        <v>6327</v>
      </c>
      <c r="C2526" s="1526" t="s">
        <v>2771</v>
      </c>
      <c r="D2526" s="1534">
        <f t="shared" si="39"/>
        <v>12.34</v>
      </c>
      <c r="E2526" s="1535"/>
      <c r="F2526" s="1534">
        <v>12.34</v>
      </c>
      <c r="G2526" s="1534">
        <v>12.34</v>
      </c>
    </row>
    <row r="2527" spans="1:7">
      <c r="A2527" s="1528">
        <v>10835</v>
      </c>
      <c r="B2527" s="1529" t="s">
        <v>6328</v>
      </c>
      <c r="C2527" s="1528" t="s">
        <v>2771</v>
      </c>
      <c r="D2527" s="1536">
        <f t="shared" si="39"/>
        <v>4.9800000000000004</v>
      </c>
      <c r="E2527" s="1535"/>
      <c r="F2527" s="1536">
        <v>4.9800000000000004</v>
      </c>
      <c r="G2527" s="1536">
        <v>4.9800000000000004</v>
      </c>
    </row>
    <row r="2528" spans="1:7">
      <c r="A2528" s="1526">
        <v>3475</v>
      </c>
      <c r="B2528" s="1523" t="s">
        <v>6329</v>
      </c>
      <c r="C2528" s="1526" t="s">
        <v>2771</v>
      </c>
      <c r="D2528" s="1534">
        <f t="shared" si="39"/>
        <v>4.1500000000000004</v>
      </c>
      <c r="E2528" s="1535"/>
      <c r="F2528" s="1534">
        <v>4.1500000000000004</v>
      </c>
      <c r="G2528" s="1534">
        <v>4.1500000000000004</v>
      </c>
    </row>
    <row r="2529" spans="1:7">
      <c r="A2529" s="1528">
        <v>3485</v>
      </c>
      <c r="B2529" s="1529" t="s">
        <v>6330</v>
      </c>
      <c r="C2529" s="1528" t="s">
        <v>2771</v>
      </c>
      <c r="D2529" s="1536">
        <f t="shared" si="39"/>
        <v>13.25</v>
      </c>
      <c r="E2529" s="1535"/>
      <c r="F2529" s="1536">
        <v>13.25</v>
      </c>
      <c r="G2529" s="1536">
        <v>13.25</v>
      </c>
    </row>
    <row r="2530" spans="1:7">
      <c r="A2530" s="1526">
        <v>3534</v>
      </c>
      <c r="B2530" s="1523" t="s">
        <v>6331</v>
      </c>
      <c r="C2530" s="1526" t="s">
        <v>2771</v>
      </c>
      <c r="D2530" s="1534">
        <f t="shared" si="39"/>
        <v>5.24</v>
      </c>
      <c r="E2530" s="1535"/>
      <c r="F2530" s="1534">
        <v>5.24</v>
      </c>
      <c r="G2530" s="1534">
        <v>5.24</v>
      </c>
    </row>
    <row r="2531" spans="1:7">
      <c r="A2531" s="1528">
        <v>3543</v>
      </c>
      <c r="B2531" s="1529" t="s">
        <v>6332</v>
      </c>
      <c r="C2531" s="1528" t="s">
        <v>2771</v>
      </c>
      <c r="D2531" s="1536">
        <f t="shared" si="39"/>
        <v>2.63</v>
      </c>
      <c r="E2531" s="1535"/>
      <c r="F2531" s="1536">
        <v>2.63</v>
      </c>
      <c r="G2531" s="1536">
        <v>2.63</v>
      </c>
    </row>
    <row r="2532" spans="1:7">
      <c r="A2532" s="1526">
        <v>3482</v>
      </c>
      <c r="B2532" s="1523" t="s">
        <v>6333</v>
      </c>
      <c r="C2532" s="1526" t="s">
        <v>2771</v>
      </c>
      <c r="D2532" s="1534">
        <f t="shared" si="39"/>
        <v>6.66</v>
      </c>
      <c r="E2532" s="1535"/>
      <c r="F2532" s="1534">
        <v>6.66</v>
      </c>
      <c r="G2532" s="1534">
        <v>6.66</v>
      </c>
    </row>
    <row r="2533" spans="1:7">
      <c r="A2533" s="1528">
        <v>3505</v>
      </c>
      <c r="B2533" s="1529" t="s">
        <v>6334</v>
      </c>
      <c r="C2533" s="1528" t="s">
        <v>2771</v>
      </c>
      <c r="D2533" s="1536">
        <f t="shared" si="39"/>
        <v>3.78</v>
      </c>
      <c r="E2533" s="1535"/>
      <c r="F2533" s="1536">
        <v>3.78</v>
      </c>
      <c r="G2533" s="1536">
        <v>3.78</v>
      </c>
    </row>
    <row r="2534" spans="1:7">
      <c r="A2534" s="1526">
        <v>3516</v>
      </c>
      <c r="B2534" s="1523" t="s">
        <v>6335</v>
      </c>
      <c r="C2534" s="1526" t="s">
        <v>2771</v>
      </c>
      <c r="D2534" s="1534">
        <f t="shared" si="39"/>
        <v>1.3</v>
      </c>
      <c r="E2534" s="1535"/>
      <c r="F2534" s="1534">
        <v>1.3</v>
      </c>
      <c r="G2534" s="1534">
        <v>1.3</v>
      </c>
    </row>
    <row r="2535" spans="1:7">
      <c r="A2535" s="1528">
        <v>3517</v>
      </c>
      <c r="B2535" s="1529" t="s">
        <v>6336</v>
      </c>
      <c r="C2535" s="1528" t="s">
        <v>2771</v>
      </c>
      <c r="D2535" s="1536">
        <f t="shared" si="39"/>
        <v>4.54</v>
      </c>
      <c r="E2535" s="1535"/>
      <c r="F2535" s="1536">
        <v>4.54</v>
      </c>
      <c r="G2535" s="1536">
        <v>4.54</v>
      </c>
    </row>
    <row r="2536" spans="1:7">
      <c r="A2536" s="1526">
        <v>3515</v>
      </c>
      <c r="B2536" s="1523" t="s">
        <v>6337</v>
      </c>
      <c r="C2536" s="1526" t="s">
        <v>2771</v>
      </c>
      <c r="D2536" s="1534">
        <f t="shared" si="39"/>
        <v>6.12</v>
      </c>
      <c r="E2536" s="1535"/>
      <c r="F2536" s="1534">
        <v>6.12</v>
      </c>
      <c r="G2536" s="1534">
        <v>6.12</v>
      </c>
    </row>
    <row r="2537" spans="1:7">
      <c r="A2537" s="1528">
        <v>20147</v>
      </c>
      <c r="B2537" s="1529" t="s">
        <v>6338</v>
      </c>
      <c r="C2537" s="1528" t="s">
        <v>2771</v>
      </c>
      <c r="D2537" s="1536">
        <f t="shared" si="39"/>
        <v>6.58</v>
      </c>
      <c r="E2537" s="1535"/>
      <c r="F2537" s="1536">
        <v>6.58</v>
      </c>
      <c r="G2537" s="1536">
        <v>6.58</v>
      </c>
    </row>
    <row r="2538" spans="1:7">
      <c r="A2538" s="1526">
        <v>3524</v>
      </c>
      <c r="B2538" s="1523" t="s">
        <v>6339</v>
      </c>
      <c r="C2538" s="1526" t="s">
        <v>2771</v>
      </c>
      <c r="D2538" s="1534">
        <f t="shared" si="39"/>
        <v>7.81</v>
      </c>
      <c r="E2538" s="1535"/>
      <c r="F2538" s="1534">
        <v>7.81</v>
      </c>
      <c r="G2538" s="1534">
        <v>7.81</v>
      </c>
    </row>
    <row r="2539" spans="1:7">
      <c r="A2539" s="1528">
        <v>3532</v>
      </c>
      <c r="B2539" s="1529" t="s">
        <v>6340</v>
      </c>
      <c r="C2539" s="1528" t="s">
        <v>2771</v>
      </c>
      <c r="D2539" s="1536">
        <f t="shared" si="39"/>
        <v>14.29</v>
      </c>
      <c r="E2539" s="1535"/>
      <c r="F2539" s="1536">
        <v>14.29</v>
      </c>
      <c r="G2539" s="1536">
        <v>14.29</v>
      </c>
    </row>
    <row r="2540" spans="1:7">
      <c r="A2540" s="1526">
        <v>3528</v>
      </c>
      <c r="B2540" s="1523" t="s">
        <v>6341</v>
      </c>
      <c r="C2540" s="1526" t="s">
        <v>2771</v>
      </c>
      <c r="D2540" s="1534">
        <f t="shared" si="39"/>
        <v>10.26</v>
      </c>
      <c r="E2540" s="1535"/>
      <c r="F2540" s="1534">
        <v>10.26</v>
      </c>
      <c r="G2540" s="1534">
        <v>10.26</v>
      </c>
    </row>
    <row r="2541" spans="1:7">
      <c r="A2541" s="1528">
        <v>37952</v>
      </c>
      <c r="B2541" s="1529" t="s">
        <v>6342</v>
      </c>
      <c r="C2541" s="1528" t="s">
        <v>2771</v>
      </c>
      <c r="D2541" s="1536">
        <f t="shared" si="39"/>
        <v>73.099999999999994</v>
      </c>
      <c r="E2541" s="1535"/>
      <c r="F2541" s="1536">
        <v>73.099999999999994</v>
      </c>
      <c r="G2541" s="1536">
        <v>73.099999999999994</v>
      </c>
    </row>
    <row r="2542" spans="1:7">
      <c r="A2542" s="1526">
        <v>37951</v>
      </c>
      <c r="B2542" s="1523" t="s">
        <v>6343</v>
      </c>
      <c r="C2542" s="1526" t="s">
        <v>2771</v>
      </c>
      <c r="D2542" s="1534">
        <f t="shared" si="39"/>
        <v>2.66</v>
      </c>
      <c r="E2542" s="1535"/>
      <c r="F2542" s="1534">
        <v>2.66</v>
      </c>
      <c r="G2542" s="1534">
        <v>2.66</v>
      </c>
    </row>
    <row r="2543" spans="1:7">
      <c r="A2543" s="1528">
        <v>3518</v>
      </c>
      <c r="B2543" s="1529" t="s">
        <v>6344</v>
      </c>
      <c r="C2543" s="1528" t="s">
        <v>2771</v>
      </c>
      <c r="D2543" s="1536">
        <f t="shared" si="39"/>
        <v>3.89</v>
      </c>
      <c r="E2543" s="1535"/>
      <c r="F2543" s="1536">
        <v>3.89</v>
      </c>
      <c r="G2543" s="1536">
        <v>3.89</v>
      </c>
    </row>
    <row r="2544" spans="1:7">
      <c r="A2544" s="1526">
        <v>3519</v>
      </c>
      <c r="B2544" s="1523" t="s">
        <v>6345</v>
      </c>
      <c r="C2544" s="1526" t="s">
        <v>2771</v>
      </c>
      <c r="D2544" s="1534">
        <f t="shared" si="39"/>
        <v>9.2200000000000006</v>
      </c>
      <c r="E2544" s="1535"/>
      <c r="F2544" s="1534">
        <v>9.2200000000000006</v>
      </c>
      <c r="G2544" s="1534">
        <v>9.2200000000000006</v>
      </c>
    </row>
    <row r="2545" spans="1:7">
      <c r="A2545" s="1528">
        <v>3520</v>
      </c>
      <c r="B2545" s="1529" t="s">
        <v>6346</v>
      </c>
      <c r="C2545" s="1528" t="s">
        <v>2771</v>
      </c>
      <c r="D2545" s="1536">
        <f t="shared" si="39"/>
        <v>10.33</v>
      </c>
      <c r="E2545" s="1535"/>
      <c r="F2545" s="1536">
        <v>10.33</v>
      </c>
      <c r="G2545" s="1536">
        <v>10.33</v>
      </c>
    </row>
    <row r="2546" spans="1:7">
      <c r="A2546" s="1526">
        <v>37950</v>
      </c>
      <c r="B2546" s="1523" t="s">
        <v>6347</v>
      </c>
      <c r="C2546" s="1526" t="s">
        <v>2771</v>
      </c>
      <c r="D2546" s="1534">
        <f t="shared" si="39"/>
        <v>63.64</v>
      </c>
      <c r="E2546" s="1535"/>
      <c r="F2546" s="1534">
        <v>63.64</v>
      </c>
      <c r="G2546" s="1534">
        <v>63.64</v>
      </c>
    </row>
    <row r="2547" spans="1:7">
      <c r="A2547" s="1528">
        <v>37949</v>
      </c>
      <c r="B2547" s="1529" t="s">
        <v>6348</v>
      </c>
      <c r="C2547" s="1528" t="s">
        <v>2771</v>
      </c>
      <c r="D2547" s="1536">
        <f t="shared" si="39"/>
        <v>2.33</v>
      </c>
      <c r="E2547" s="1535"/>
      <c r="F2547" s="1536">
        <v>2.33</v>
      </c>
      <c r="G2547" s="1536">
        <v>2.33</v>
      </c>
    </row>
    <row r="2548" spans="1:7">
      <c r="A2548" s="1526">
        <v>3526</v>
      </c>
      <c r="B2548" s="1523" t="s">
        <v>6349</v>
      </c>
      <c r="C2548" s="1526" t="s">
        <v>2771</v>
      </c>
      <c r="D2548" s="1534">
        <f t="shared" si="39"/>
        <v>3.12</v>
      </c>
      <c r="E2548" s="1535"/>
      <c r="F2548" s="1534">
        <v>3.12</v>
      </c>
      <c r="G2548" s="1534">
        <v>3.12</v>
      </c>
    </row>
    <row r="2549" spans="1:7">
      <c r="A2549" s="1528">
        <v>3509</v>
      </c>
      <c r="B2549" s="1529" t="s">
        <v>6350</v>
      </c>
      <c r="C2549" s="1528" t="s">
        <v>2771</v>
      </c>
      <c r="D2549" s="1536">
        <f t="shared" si="39"/>
        <v>8.1199999999999992</v>
      </c>
      <c r="E2549" s="1535"/>
      <c r="F2549" s="1536">
        <v>8.1199999999999992</v>
      </c>
      <c r="G2549" s="1536">
        <v>8.1199999999999992</v>
      </c>
    </row>
    <row r="2550" spans="1:7">
      <c r="A2550" s="1526">
        <v>3530</v>
      </c>
      <c r="B2550" s="1523" t="s">
        <v>6351</v>
      </c>
      <c r="C2550" s="1526" t="s">
        <v>2771</v>
      </c>
      <c r="D2550" s="1534">
        <f t="shared" si="39"/>
        <v>245.95</v>
      </c>
      <c r="E2550" s="1535"/>
      <c r="F2550" s="1534">
        <v>245.95</v>
      </c>
      <c r="G2550" s="1534">
        <v>245.95</v>
      </c>
    </row>
    <row r="2551" spans="1:7">
      <c r="A2551" s="1528">
        <v>3542</v>
      </c>
      <c r="B2551" s="1529" t="s">
        <v>6352</v>
      </c>
      <c r="C2551" s="1528" t="s">
        <v>2771</v>
      </c>
      <c r="D2551" s="1536">
        <f t="shared" si="39"/>
        <v>0.56999999999999995</v>
      </c>
      <c r="E2551" s="1535"/>
      <c r="F2551" s="1536">
        <v>0.56999999999999995</v>
      </c>
      <c r="G2551" s="1536">
        <v>0.56999999999999995</v>
      </c>
    </row>
    <row r="2552" spans="1:7">
      <c r="A2552" s="1526">
        <v>3529</v>
      </c>
      <c r="B2552" s="1523" t="s">
        <v>6353</v>
      </c>
      <c r="C2552" s="1526" t="s">
        <v>2771</v>
      </c>
      <c r="D2552" s="1534">
        <f t="shared" si="39"/>
        <v>0.79</v>
      </c>
      <c r="E2552" s="1535"/>
      <c r="F2552" s="1534">
        <v>0.79</v>
      </c>
      <c r="G2552" s="1534">
        <v>0.79</v>
      </c>
    </row>
    <row r="2553" spans="1:7">
      <c r="A2553" s="1528">
        <v>3536</v>
      </c>
      <c r="B2553" s="1529" t="s">
        <v>6354</v>
      </c>
      <c r="C2553" s="1528" t="s">
        <v>2771</v>
      </c>
      <c r="D2553" s="1536">
        <f t="shared" si="39"/>
        <v>2.35</v>
      </c>
      <c r="E2553" s="1535"/>
      <c r="F2553" s="1536">
        <v>2.35</v>
      </c>
      <c r="G2553" s="1536">
        <v>2.35</v>
      </c>
    </row>
    <row r="2554" spans="1:7">
      <c r="A2554" s="1526">
        <v>3535</v>
      </c>
      <c r="B2554" s="1523" t="s">
        <v>6355</v>
      </c>
      <c r="C2554" s="1526" t="s">
        <v>2771</v>
      </c>
      <c r="D2554" s="1534">
        <f t="shared" si="39"/>
        <v>5.58</v>
      </c>
      <c r="E2554" s="1535"/>
      <c r="F2554" s="1534">
        <v>5.58</v>
      </c>
      <c r="G2554" s="1534">
        <v>5.58</v>
      </c>
    </row>
    <row r="2555" spans="1:7">
      <c r="A2555" s="1528">
        <v>3540</v>
      </c>
      <c r="B2555" s="1529" t="s">
        <v>6356</v>
      </c>
      <c r="C2555" s="1528" t="s">
        <v>2771</v>
      </c>
      <c r="D2555" s="1536">
        <f t="shared" si="39"/>
        <v>6.04</v>
      </c>
      <c r="E2555" s="1535"/>
      <c r="F2555" s="1536">
        <v>6.04</v>
      </c>
      <c r="G2555" s="1536">
        <v>6.04</v>
      </c>
    </row>
    <row r="2556" spans="1:7">
      <c r="A2556" s="1526">
        <v>3539</v>
      </c>
      <c r="B2556" s="1523" t="s">
        <v>6357</v>
      </c>
      <c r="C2556" s="1526" t="s">
        <v>2771</v>
      </c>
      <c r="D2556" s="1534">
        <f t="shared" si="39"/>
        <v>26.23</v>
      </c>
      <c r="E2556" s="1535"/>
      <c r="F2556" s="1534">
        <v>26.23</v>
      </c>
      <c r="G2556" s="1534">
        <v>26.23</v>
      </c>
    </row>
    <row r="2557" spans="1:7">
      <c r="A2557" s="1528">
        <v>3513</v>
      </c>
      <c r="B2557" s="1529" t="s">
        <v>6358</v>
      </c>
      <c r="C2557" s="1528" t="s">
        <v>2771</v>
      </c>
      <c r="D2557" s="1536">
        <f t="shared" si="39"/>
        <v>116.59</v>
      </c>
      <c r="E2557" s="1535"/>
      <c r="F2557" s="1536">
        <v>116.59</v>
      </c>
      <c r="G2557" s="1536">
        <v>116.59</v>
      </c>
    </row>
    <row r="2558" spans="1:7">
      <c r="A2558" s="1526">
        <v>3492</v>
      </c>
      <c r="B2558" s="1523" t="s">
        <v>6359</v>
      </c>
      <c r="C2558" s="1526" t="s">
        <v>2771</v>
      </c>
      <c r="D2558" s="1534">
        <f t="shared" si="39"/>
        <v>22.44</v>
      </c>
      <c r="E2558" s="1535"/>
      <c r="F2558" s="1534">
        <v>22.44</v>
      </c>
      <c r="G2558" s="1534">
        <v>22.44</v>
      </c>
    </row>
    <row r="2559" spans="1:7">
      <c r="A2559" s="1528">
        <v>3491</v>
      </c>
      <c r="B2559" s="1529" t="s">
        <v>6360</v>
      </c>
      <c r="C2559" s="1528" t="s">
        <v>2771</v>
      </c>
      <c r="D2559" s="1536">
        <f t="shared" si="39"/>
        <v>12.8</v>
      </c>
      <c r="E2559" s="1535"/>
      <c r="F2559" s="1536">
        <v>12.8</v>
      </c>
      <c r="G2559" s="1536">
        <v>12.8</v>
      </c>
    </row>
    <row r="2560" spans="1:7">
      <c r="A2560" s="1526">
        <v>3493</v>
      </c>
      <c r="B2560" s="1523" t="s">
        <v>6361</v>
      </c>
      <c r="C2560" s="1526" t="s">
        <v>2771</v>
      </c>
      <c r="D2560" s="1534">
        <f t="shared" si="39"/>
        <v>30.68</v>
      </c>
      <c r="E2560" s="1535"/>
      <c r="F2560" s="1534">
        <v>30.68</v>
      </c>
      <c r="G2560" s="1534">
        <v>30.68</v>
      </c>
    </row>
    <row r="2561" spans="1:7">
      <c r="A2561" s="1528">
        <v>12628</v>
      </c>
      <c r="B2561" s="1529" t="s">
        <v>6362</v>
      </c>
      <c r="C2561" s="1528" t="s">
        <v>2771</v>
      </c>
      <c r="D2561" s="1536">
        <f t="shared" si="39"/>
        <v>6.97</v>
      </c>
      <c r="E2561" s="1535"/>
      <c r="F2561" s="1536">
        <v>6.97</v>
      </c>
      <c r="G2561" s="1536">
        <v>6.97</v>
      </c>
    </row>
    <row r="2562" spans="1:7">
      <c r="A2562" s="1526">
        <v>12629</v>
      </c>
      <c r="B2562" s="1523" t="s">
        <v>6363</v>
      </c>
      <c r="C2562" s="1526" t="s">
        <v>2771</v>
      </c>
      <c r="D2562" s="1534">
        <f t="shared" si="39"/>
        <v>7.56</v>
      </c>
      <c r="E2562" s="1535"/>
      <c r="F2562" s="1534">
        <v>7.56</v>
      </c>
      <c r="G2562" s="1534">
        <v>7.56</v>
      </c>
    </row>
    <row r="2563" spans="1:7">
      <c r="A2563" s="1528">
        <v>3481</v>
      </c>
      <c r="B2563" s="1529" t="s">
        <v>6364</v>
      </c>
      <c r="C2563" s="1528" t="s">
        <v>2771</v>
      </c>
      <c r="D2563" s="1536">
        <f t="shared" ref="D2563:D2626" si="40">IF($I$2=$G$1,G2563,F2563)</f>
        <v>15.54</v>
      </c>
      <c r="E2563" s="1535"/>
      <c r="F2563" s="1536">
        <v>15.54</v>
      </c>
      <c r="G2563" s="1536">
        <v>15.54</v>
      </c>
    </row>
    <row r="2564" spans="1:7">
      <c r="A2564" s="1526">
        <v>3510</v>
      </c>
      <c r="B2564" s="1523" t="s">
        <v>6365</v>
      </c>
      <c r="C2564" s="1526" t="s">
        <v>2771</v>
      </c>
      <c r="D2564" s="1534">
        <f t="shared" si="40"/>
        <v>14.52</v>
      </c>
      <c r="E2564" s="1535"/>
      <c r="F2564" s="1534">
        <v>14.52</v>
      </c>
      <c r="G2564" s="1534">
        <v>14.52</v>
      </c>
    </row>
    <row r="2565" spans="1:7">
      <c r="A2565" s="1528">
        <v>3508</v>
      </c>
      <c r="B2565" s="1529" t="s">
        <v>6366</v>
      </c>
      <c r="C2565" s="1528" t="s">
        <v>2771</v>
      </c>
      <c r="D2565" s="1536">
        <f t="shared" si="40"/>
        <v>37.97</v>
      </c>
      <c r="E2565" s="1535"/>
      <c r="F2565" s="1536">
        <v>37.97</v>
      </c>
      <c r="G2565" s="1536">
        <v>37.97</v>
      </c>
    </row>
    <row r="2566" spans="1:7">
      <c r="A2566" s="1526">
        <v>38939</v>
      </c>
      <c r="B2566" s="1523" t="s">
        <v>6367</v>
      </c>
      <c r="C2566" s="1526" t="s">
        <v>2771</v>
      </c>
      <c r="D2566" s="1534">
        <f t="shared" si="40"/>
        <v>18.489999999999998</v>
      </c>
      <c r="E2566" s="1535"/>
      <c r="F2566" s="1534">
        <v>18.489999999999998</v>
      </c>
      <c r="G2566" s="1534">
        <v>18.489999999999998</v>
      </c>
    </row>
    <row r="2567" spans="1:7">
      <c r="A2567" s="1528">
        <v>38940</v>
      </c>
      <c r="B2567" s="1529" t="s">
        <v>6368</v>
      </c>
      <c r="C2567" s="1528" t="s">
        <v>2771</v>
      </c>
      <c r="D2567" s="1536">
        <f t="shared" si="40"/>
        <v>28.23</v>
      </c>
      <c r="E2567" s="1535"/>
      <c r="F2567" s="1536">
        <v>28.23</v>
      </c>
      <c r="G2567" s="1536">
        <v>28.23</v>
      </c>
    </row>
    <row r="2568" spans="1:7">
      <c r="A2568" s="1526">
        <v>38941</v>
      </c>
      <c r="B2568" s="1523" t="s">
        <v>6369</v>
      </c>
      <c r="C2568" s="1526" t="s">
        <v>2771</v>
      </c>
      <c r="D2568" s="1534">
        <f t="shared" si="40"/>
        <v>33.35</v>
      </c>
      <c r="E2568" s="1535"/>
      <c r="F2568" s="1534">
        <v>33.35</v>
      </c>
      <c r="G2568" s="1534">
        <v>33.35</v>
      </c>
    </row>
    <row r="2569" spans="1:7">
      <c r="A2569" s="1528">
        <v>38942</v>
      </c>
      <c r="B2569" s="1529" t="s">
        <v>6370</v>
      </c>
      <c r="C2569" s="1528" t="s">
        <v>2771</v>
      </c>
      <c r="D2569" s="1536">
        <f t="shared" si="40"/>
        <v>37.36</v>
      </c>
      <c r="E2569" s="1535"/>
      <c r="F2569" s="1536">
        <v>37.36</v>
      </c>
      <c r="G2569" s="1536">
        <v>37.36</v>
      </c>
    </row>
    <row r="2570" spans="1:7">
      <c r="A2570" s="1526">
        <v>38987</v>
      </c>
      <c r="B2570" s="1523" t="s">
        <v>6371</v>
      </c>
      <c r="C2570" s="1526" t="s">
        <v>2771</v>
      </c>
      <c r="D2570" s="1534">
        <f t="shared" si="40"/>
        <v>10.16</v>
      </c>
      <c r="E2570" s="1535"/>
      <c r="F2570" s="1534">
        <v>10.16</v>
      </c>
      <c r="G2570" s="1534">
        <v>10.16</v>
      </c>
    </row>
    <row r="2571" spans="1:7">
      <c r="A2571" s="1528">
        <v>38988</v>
      </c>
      <c r="B2571" s="1529" t="s">
        <v>6372</v>
      </c>
      <c r="C2571" s="1528" t="s">
        <v>2771</v>
      </c>
      <c r="D2571" s="1536">
        <f t="shared" si="40"/>
        <v>23.6</v>
      </c>
      <c r="E2571" s="1535"/>
      <c r="F2571" s="1536">
        <v>23.6</v>
      </c>
      <c r="G2571" s="1536">
        <v>23.6</v>
      </c>
    </row>
    <row r="2572" spans="1:7">
      <c r="A2572" s="1526">
        <v>38989</v>
      </c>
      <c r="B2572" s="1523" t="s">
        <v>6373</v>
      </c>
      <c r="C2572" s="1526" t="s">
        <v>2771</v>
      </c>
      <c r="D2572" s="1534">
        <f t="shared" si="40"/>
        <v>31.36</v>
      </c>
      <c r="E2572" s="1535"/>
      <c r="F2572" s="1534">
        <v>31.36</v>
      </c>
      <c r="G2572" s="1534">
        <v>31.36</v>
      </c>
    </row>
    <row r="2573" spans="1:7">
      <c r="A2573" s="1528">
        <v>38990</v>
      </c>
      <c r="B2573" s="1529" t="s">
        <v>6374</v>
      </c>
      <c r="C2573" s="1528" t="s">
        <v>2771</v>
      </c>
      <c r="D2573" s="1536">
        <f t="shared" si="40"/>
        <v>82.67</v>
      </c>
      <c r="E2573" s="1535"/>
      <c r="F2573" s="1536">
        <v>82.67</v>
      </c>
      <c r="G2573" s="1536">
        <v>82.67</v>
      </c>
    </row>
    <row r="2574" spans="1:7">
      <c r="A2574" s="1526">
        <v>38991</v>
      </c>
      <c r="B2574" s="1523" t="s">
        <v>6375</v>
      </c>
      <c r="C2574" s="1526" t="s">
        <v>2771</v>
      </c>
      <c r="D2574" s="1534">
        <f t="shared" si="40"/>
        <v>167.03</v>
      </c>
      <c r="E2574" s="1535"/>
      <c r="F2574" s="1534">
        <v>167.03</v>
      </c>
      <c r="G2574" s="1534">
        <v>167.03</v>
      </c>
    </row>
    <row r="2575" spans="1:7">
      <c r="A2575" s="1528">
        <v>38913</v>
      </c>
      <c r="B2575" s="1529" t="s">
        <v>6376</v>
      </c>
      <c r="C2575" s="1528" t="s">
        <v>2771</v>
      </c>
      <c r="D2575" s="1536">
        <f t="shared" si="40"/>
        <v>17.16</v>
      </c>
      <c r="E2575" s="1535"/>
      <c r="F2575" s="1536">
        <v>17.16</v>
      </c>
      <c r="G2575" s="1536">
        <v>17.16</v>
      </c>
    </row>
    <row r="2576" spans="1:7">
      <c r="A2576" s="1526">
        <v>38914</v>
      </c>
      <c r="B2576" s="1523" t="s">
        <v>6377</v>
      </c>
      <c r="C2576" s="1526" t="s">
        <v>2771</v>
      </c>
      <c r="D2576" s="1534">
        <f t="shared" si="40"/>
        <v>19.899999999999999</v>
      </c>
      <c r="E2576" s="1535"/>
      <c r="F2576" s="1534">
        <v>19.899999999999999</v>
      </c>
      <c r="G2576" s="1534">
        <v>19.899999999999999</v>
      </c>
    </row>
    <row r="2577" spans="1:7">
      <c r="A2577" s="1528">
        <v>38915</v>
      </c>
      <c r="B2577" s="1529" t="s">
        <v>6378</v>
      </c>
      <c r="C2577" s="1528" t="s">
        <v>2771</v>
      </c>
      <c r="D2577" s="1536">
        <f t="shared" si="40"/>
        <v>34.56</v>
      </c>
      <c r="E2577" s="1535"/>
      <c r="F2577" s="1536">
        <v>34.56</v>
      </c>
      <c r="G2577" s="1536">
        <v>34.56</v>
      </c>
    </row>
    <row r="2578" spans="1:7">
      <c r="A2578" s="1526">
        <v>38916</v>
      </c>
      <c r="B2578" s="1523" t="s">
        <v>6379</v>
      </c>
      <c r="C2578" s="1526" t="s">
        <v>2771</v>
      </c>
      <c r="D2578" s="1534">
        <f t="shared" si="40"/>
        <v>45.59</v>
      </c>
      <c r="E2578" s="1535"/>
      <c r="F2578" s="1534">
        <v>45.59</v>
      </c>
      <c r="G2578" s="1534">
        <v>45.59</v>
      </c>
    </row>
    <row r="2579" spans="1:7">
      <c r="A2579" s="1528">
        <v>39300</v>
      </c>
      <c r="B2579" s="1529" t="s">
        <v>6380</v>
      </c>
      <c r="C2579" s="1528" t="s">
        <v>2771</v>
      </c>
      <c r="D2579" s="1536">
        <f t="shared" si="40"/>
        <v>15.5</v>
      </c>
      <c r="E2579" s="1535"/>
      <c r="F2579" s="1536">
        <v>15.5</v>
      </c>
      <c r="G2579" s="1536">
        <v>15.5</v>
      </c>
    </row>
    <row r="2580" spans="1:7">
      <c r="A2580" s="1526">
        <v>39301</v>
      </c>
      <c r="B2580" s="1523" t="s">
        <v>6381</v>
      </c>
      <c r="C2580" s="1526" t="s">
        <v>2771</v>
      </c>
      <c r="D2580" s="1534">
        <f t="shared" si="40"/>
        <v>21.51</v>
      </c>
      <c r="E2580" s="1535"/>
      <c r="F2580" s="1534">
        <v>21.51</v>
      </c>
      <c r="G2580" s="1534">
        <v>21.51</v>
      </c>
    </row>
    <row r="2581" spans="1:7">
      <c r="A2581" s="1528">
        <v>39302</v>
      </c>
      <c r="B2581" s="1529" t="s">
        <v>6382</v>
      </c>
      <c r="C2581" s="1528" t="s">
        <v>2771</v>
      </c>
      <c r="D2581" s="1536">
        <f t="shared" si="40"/>
        <v>27.02</v>
      </c>
      <c r="E2581" s="1535"/>
      <c r="F2581" s="1536">
        <v>27.02</v>
      </c>
      <c r="G2581" s="1536">
        <v>27.02</v>
      </c>
    </row>
    <row r="2582" spans="1:7">
      <c r="A2582" s="1526">
        <v>39303</v>
      </c>
      <c r="B2582" s="1523" t="s">
        <v>6383</v>
      </c>
      <c r="C2582" s="1526" t="s">
        <v>2771</v>
      </c>
      <c r="D2582" s="1534">
        <f t="shared" si="40"/>
        <v>47.51</v>
      </c>
      <c r="E2582" s="1535"/>
      <c r="F2582" s="1534">
        <v>47.51</v>
      </c>
      <c r="G2582" s="1534">
        <v>47.51</v>
      </c>
    </row>
    <row r="2583" spans="1:7">
      <c r="A2583" s="1528">
        <v>38923</v>
      </c>
      <c r="B2583" s="1529" t="s">
        <v>6384</v>
      </c>
      <c r="C2583" s="1528" t="s">
        <v>2771</v>
      </c>
      <c r="D2583" s="1536">
        <f t="shared" si="40"/>
        <v>15.13</v>
      </c>
      <c r="E2583" s="1535"/>
      <c r="F2583" s="1536">
        <v>15.13</v>
      </c>
      <c r="G2583" s="1536">
        <v>15.13</v>
      </c>
    </row>
    <row r="2584" spans="1:7">
      <c r="A2584" s="1526">
        <v>38925</v>
      </c>
      <c r="B2584" s="1523" t="s">
        <v>6385</v>
      </c>
      <c r="C2584" s="1526" t="s">
        <v>2771</v>
      </c>
      <c r="D2584" s="1534">
        <f t="shared" si="40"/>
        <v>16.260000000000002</v>
      </c>
      <c r="E2584" s="1535"/>
      <c r="F2584" s="1534">
        <v>16.260000000000002</v>
      </c>
      <c r="G2584" s="1534">
        <v>16.260000000000002</v>
      </c>
    </row>
    <row r="2585" spans="1:7">
      <c r="A2585" s="1528">
        <v>38926</v>
      </c>
      <c r="B2585" s="1529" t="s">
        <v>6386</v>
      </c>
      <c r="C2585" s="1528" t="s">
        <v>2771</v>
      </c>
      <c r="D2585" s="1536">
        <f t="shared" si="40"/>
        <v>23.23</v>
      </c>
      <c r="E2585" s="1535"/>
      <c r="F2585" s="1536">
        <v>23.23</v>
      </c>
      <c r="G2585" s="1536">
        <v>23.23</v>
      </c>
    </row>
    <row r="2586" spans="1:7">
      <c r="A2586" s="1526">
        <v>38927</v>
      </c>
      <c r="B2586" s="1523" t="s">
        <v>6387</v>
      </c>
      <c r="C2586" s="1526" t="s">
        <v>2771</v>
      </c>
      <c r="D2586" s="1534">
        <f t="shared" si="40"/>
        <v>24.84</v>
      </c>
      <c r="E2586" s="1535"/>
      <c r="F2586" s="1534">
        <v>24.84</v>
      </c>
      <c r="G2586" s="1534">
        <v>24.84</v>
      </c>
    </row>
    <row r="2587" spans="1:7">
      <c r="A2587" s="1528">
        <v>39304</v>
      </c>
      <c r="B2587" s="1529" t="s">
        <v>6388</v>
      </c>
      <c r="C2587" s="1528" t="s">
        <v>2771</v>
      </c>
      <c r="D2587" s="1536">
        <f t="shared" si="40"/>
        <v>19.14</v>
      </c>
      <c r="E2587" s="1535"/>
      <c r="F2587" s="1536">
        <v>19.14</v>
      </c>
      <c r="G2587" s="1536">
        <v>19.14</v>
      </c>
    </row>
    <row r="2588" spans="1:7">
      <c r="A2588" s="1526">
        <v>38924</v>
      </c>
      <c r="B2588" s="1523" t="s">
        <v>6389</v>
      </c>
      <c r="C2588" s="1526" t="s">
        <v>2771</v>
      </c>
      <c r="D2588" s="1534">
        <f t="shared" si="40"/>
        <v>27.28</v>
      </c>
      <c r="E2588" s="1535"/>
      <c r="F2588" s="1534">
        <v>27.28</v>
      </c>
      <c r="G2588" s="1534">
        <v>27.28</v>
      </c>
    </row>
    <row r="2589" spans="1:7">
      <c r="A2589" s="1528">
        <v>39305</v>
      </c>
      <c r="B2589" s="1529" t="s">
        <v>6390</v>
      </c>
      <c r="C2589" s="1528" t="s">
        <v>2771</v>
      </c>
      <c r="D2589" s="1536">
        <f t="shared" si="40"/>
        <v>25.06</v>
      </c>
      <c r="E2589" s="1535"/>
      <c r="F2589" s="1536">
        <v>25.06</v>
      </c>
      <c r="G2589" s="1536">
        <v>25.06</v>
      </c>
    </row>
    <row r="2590" spans="1:7">
      <c r="A2590" s="1526">
        <v>39306</v>
      </c>
      <c r="B2590" s="1523" t="s">
        <v>6391</v>
      </c>
      <c r="C2590" s="1526" t="s">
        <v>2771</v>
      </c>
      <c r="D2590" s="1534">
        <f t="shared" si="40"/>
        <v>31.35</v>
      </c>
      <c r="E2590" s="1535"/>
      <c r="F2590" s="1534">
        <v>31.35</v>
      </c>
      <c r="G2590" s="1534">
        <v>31.35</v>
      </c>
    </row>
    <row r="2591" spans="1:7">
      <c r="A2591" s="1528">
        <v>38928</v>
      </c>
      <c r="B2591" s="1529" t="s">
        <v>6392</v>
      </c>
      <c r="C2591" s="1528" t="s">
        <v>2771</v>
      </c>
      <c r="D2591" s="1536">
        <f t="shared" si="40"/>
        <v>27.54</v>
      </c>
      <c r="E2591" s="1535"/>
      <c r="F2591" s="1536">
        <v>27.54</v>
      </c>
      <c r="G2591" s="1536">
        <v>27.54</v>
      </c>
    </row>
    <row r="2592" spans="1:7">
      <c r="A2592" s="1526">
        <v>38929</v>
      </c>
      <c r="B2592" s="1523" t="s">
        <v>6393</v>
      </c>
      <c r="C2592" s="1526" t="s">
        <v>2771</v>
      </c>
      <c r="D2592" s="1534">
        <f t="shared" si="40"/>
        <v>48.83</v>
      </c>
      <c r="E2592" s="1535"/>
      <c r="F2592" s="1534">
        <v>48.83</v>
      </c>
      <c r="G2592" s="1534">
        <v>48.83</v>
      </c>
    </row>
    <row r="2593" spans="1:7">
      <c r="A2593" s="1528">
        <v>39307</v>
      </c>
      <c r="B2593" s="1529" t="s">
        <v>6394</v>
      </c>
      <c r="C2593" s="1528" t="s">
        <v>2771</v>
      </c>
      <c r="D2593" s="1536">
        <f t="shared" si="40"/>
        <v>36.08</v>
      </c>
      <c r="E2593" s="1535"/>
      <c r="F2593" s="1536">
        <v>36.08</v>
      </c>
      <c r="G2593" s="1536">
        <v>36.08</v>
      </c>
    </row>
    <row r="2594" spans="1:7">
      <c r="A2594" s="1526">
        <v>38930</v>
      </c>
      <c r="B2594" s="1523" t="s">
        <v>6395</v>
      </c>
      <c r="C2594" s="1526" t="s">
        <v>2771</v>
      </c>
      <c r="D2594" s="1534">
        <f t="shared" si="40"/>
        <v>61.34</v>
      </c>
      <c r="E2594" s="1535"/>
      <c r="F2594" s="1534">
        <v>61.34</v>
      </c>
      <c r="G2594" s="1534">
        <v>61.34</v>
      </c>
    </row>
    <row r="2595" spans="1:7">
      <c r="A2595" s="1528">
        <v>38931</v>
      </c>
      <c r="B2595" s="1529" t="s">
        <v>6396</v>
      </c>
      <c r="C2595" s="1528" t="s">
        <v>2771</v>
      </c>
      <c r="D2595" s="1536">
        <f t="shared" si="40"/>
        <v>15.45</v>
      </c>
      <c r="E2595" s="1535"/>
      <c r="F2595" s="1536">
        <v>15.45</v>
      </c>
      <c r="G2595" s="1536">
        <v>15.45</v>
      </c>
    </row>
    <row r="2596" spans="1:7">
      <c r="A2596" s="1526">
        <v>38932</v>
      </c>
      <c r="B2596" s="1523" t="s">
        <v>6397</v>
      </c>
      <c r="C2596" s="1526" t="s">
        <v>2771</v>
      </c>
      <c r="D2596" s="1534">
        <f t="shared" si="40"/>
        <v>15.6</v>
      </c>
      <c r="E2596" s="1535"/>
      <c r="F2596" s="1534">
        <v>15.6</v>
      </c>
      <c r="G2596" s="1534">
        <v>15.6</v>
      </c>
    </row>
    <row r="2597" spans="1:7">
      <c r="A2597" s="1528">
        <v>38934</v>
      </c>
      <c r="B2597" s="1529" t="s">
        <v>6398</v>
      </c>
      <c r="C2597" s="1528" t="s">
        <v>2771</v>
      </c>
      <c r="D2597" s="1536">
        <f t="shared" si="40"/>
        <v>23.05</v>
      </c>
      <c r="E2597" s="1535"/>
      <c r="F2597" s="1536">
        <v>23.05</v>
      </c>
      <c r="G2597" s="1536">
        <v>23.05</v>
      </c>
    </row>
    <row r="2598" spans="1:7">
      <c r="A2598" s="1526">
        <v>38935</v>
      </c>
      <c r="B2598" s="1523" t="s">
        <v>6399</v>
      </c>
      <c r="C2598" s="1526" t="s">
        <v>2771</v>
      </c>
      <c r="D2598" s="1534">
        <f t="shared" si="40"/>
        <v>24.67</v>
      </c>
      <c r="E2598" s="1535"/>
      <c r="F2598" s="1534">
        <v>24.67</v>
      </c>
      <c r="G2598" s="1534">
        <v>24.67</v>
      </c>
    </row>
    <row r="2599" spans="1:7">
      <c r="A2599" s="1528">
        <v>38936</v>
      </c>
      <c r="B2599" s="1529" t="s">
        <v>6400</v>
      </c>
      <c r="C2599" s="1528" t="s">
        <v>2771</v>
      </c>
      <c r="D2599" s="1536">
        <f t="shared" si="40"/>
        <v>26.42</v>
      </c>
      <c r="E2599" s="1535"/>
      <c r="F2599" s="1536">
        <v>26.42</v>
      </c>
      <c r="G2599" s="1536">
        <v>26.42</v>
      </c>
    </row>
    <row r="2600" spans="1:7">
      <c r="A2600" s="1526">
        <v>38937</v>
      </c>
      <c r="B2600" s="1523" t="s">
        <v>6401</v>
      </c>
      <c r="C2600" s="1526" t="s">
        <v>2771</v>
      </c>
      <c r="D2600" s="1534">
        <f t="shared" si="40"/>
        <v>32.200000000000003</v>
      </c>
      <c r="E2600" s="1535"/>
      <c r="F2600" s="1534">
        <v>32.200000000000003</v>
      </c>
      <c r="G2600" s="1534">
        <v>32.200000000000003</v>
      </c>
    </row>
    <row r="2601" spans="1:7">
      <c r="A2601" s="1528">
        <v>38938</v>
      </c>
      <c r="B2601" s="1529" t="s">
        <v>6402</v>
      </c>
      <c r="C2601" s="1528" t="s">
        <v>2771</v>
      </c>
      <c r="D2601" s="1536">
        <f t="shared" si="40"/>
        <v>47.88</v>
      </c>
      <c r="E2601" s="1535"/>
      <c r="F2601" s="1536">
        <v>47.88</v>
      </c>
      <c r="G2601" s="1536">
        <v>47.88</v>
      </c>
    </row>
    <row r="2602" spans="1:7">
      <c r="A2602" s="1526">
        <v>3489</v>
      </c>
      <c r="B2602" s="1523" t="s">
        <v>6403</v>
      </c>
      <c r="C2602" s="1526" t="s">
        <v>2771</v>
      </c>
      <c r="D2602" s="1534">
        <f t="shared" si="40"/>
        <v>14.35</v>
      </c>
      <c r="E2602" s="1535"/>
      <c r="F2602" s="1534">
        <v>14.35</v>
      </c>
      <c r="G2602" s="1534">
        <v>14.35</v>
      </c>
    </row>
    <row r="2603" spans="1:7">
      <c r="A2603" s="1528">
        <v>20151</v>
      </c>
      <c r="B2603" s="1529" t="s">
        <v>16967</v>
      </c>
      <c r="C2603" s="1528" t="s">
        <v>2771</v>
      </c>
      <c r="D2603" s="1536">
        <f t="shared" si="40"/>
        <v>28.66</v>
      </c>
      <c r="E2603" s="1535"/>
      <c r="F2603" s="1536">
        <v>28.66</v>
      </c>
      <c r="G2603" s="1536">
        <v>28.66</v>
      </c>
    </row>
    <row r="2604" spans="1:7">
      <c r="A2604" s="1526">
        <v>20152</v>
      </c>
      <c r="B2604" s="1523" t="s">
        <v>16968</v>
      </c>
      <c r="C2604" s="1526" t="s">
        <v>2771</v>
      </c>
      <c r="D2604" s="1534">
        <f t="shared" si="40"/>
        <v>99.73</v>
      </c>
      <c r="E2604" s="1535"/>
      <c r="F2604" s="1534">
        <v>99.73</v>
      </c>
      <c r="G2604" s="1534">
        <v>99.73</v>
      </c>
    </row>
    <row r="2605" spans="1:7">
      <c r="A2605" s="1528">
        <v>20148</v>
      </c>
      <c r="B2605" s="1529" t="s">
        <v>16969</v>
      </c>
      <c r="C2605" s="1528" t="s">
        <v>2771</v>
      </c>
      <c r="D2605" s="1536">
        <f t="shared" si="40"/>
        <v>5.7</v>
      </c>
      <c r="E2605" s="1535"/>
      <c r="F2605" s="1536">
        <v>5.7</v>
      </c>
      <c r="G2605" s="1536">
        <v>5.7</v>
      </c>
    </row>
    <row r="2606" spans="1:7">
      <c r="A2606" s="1526">
        <v>20149</v>
      </c>
      <c r="B2606" s="1523" t="s">
        <v>16970</v>
      </c>
      <c r="C2606" s="1526" t="s">
        <v>2771</v>
      </c>
      <c r="D2606" s="1534">
        <f t="shared" si="40"/>
        <v>8.82</v>
      </c>
      <c r="E2606" s="1535"/>
      <c r="F2606" s="1534">
        <v>8.82</v>
      </c>
      <c r="G2606" s="1534">
        <v>8.82</v>
      </c>
    </row>
    <row r="2607" spans="1:7">
      <c r="A2607" s="1528">
        <v>20150</v>
      </c>
      <c r="B2607" s="1529" t="s">
        <v>16971</v>
      </c>
      <c r="C2607" s="1528" t="s">
        <v>2771</v>
      </c>
      <c r="D2607" s="1536">
        <f t="shared" si="40"/>
        <v>20.58</v>
      </c>
      <c r="E2607" s="1535"/>
      <c r="F2607" s="1536">
        <v>20.58</v>
      </c>
      <c r="G2607" s="1536">
        <v>20.58</v>
      </c>
    </row>
    <row r="2608" spans="1:7">
      <c r="A2608" s="1526">
        <v>20157</v>
      </c>
      <c r="B2608" s="1523" t="s">
        <v>16972</v>
      </c>
      <c r="C2608" s="1526" t="s">
        <v>2771</v>
      </c>
      <c r="D2608" s="1534">
        <f t="shared" si="40"/>
        <v>38.67</v>
      </c>
      <c r="E2608" s="1535"/>
      <c r="F2608" s="1534">
        <v>38.67</v>
      </c>
      <c r="G2608" s="1534">
        <v>38.67</v>
      </c>
    </row>
    <row r="2609" spans="1:7">
      <c r="A2609" s="1528">
        <v>20158</v>
      </c>
      <c r="B2609" s="1529" t="s">
        <v>16973</v>
      </c>
      <c r="C2609" s="1528" t="s">
        <v>2771</v>
      </c>
      <c r="D2609" s="1536">
        <f t="shared" si="40"/>
        <v>128.47</v>
      </c>
      <c r="E2609" s="1535"/>
      <c r="F2609" s="1536">
        <v>128.47</v>
      </c>
      <c r="G2609" s="1536">
        <v>128.47</v>
      </c>
    </row>
    <row r="2610" spans="1:7">
      <c r="A2610" s="1526">
        <v>20154</v>
      </c>
      <c r="B2610" s="1523" t="s">
        <v>16974</v>
      </c>
      <c r="C2610" s="1526" t="s">
        <v>2771</v>
      </c>
      <c r="D2610" s="1534">
        <f t="shared" si="40"/>
        <v>7.33</v>
      </c>
      <c r="E2610" s="1535"/>
      <c r="F2610" s="1534">
        <v>7.33</v>
      </c>
      <c r="G2610" s="1534">
        <v>7.33</v>
      </c>
    </row>
    <row r="2611" spans="1:7">
      <c r="A2611" s="1528">
        <v>20155</v>
      </c>
      <c r="B2611" s="1529" t="s">
        <v>16975</v>
      </c>
      <c r="C2611" s="1528" t="s">
        <v>2771</v>
      </c>
      <c r="D2611" s="1536">
        <f t="shared" si="40"/>
        <v>10.97</v>
      </c>
      <c r="E2611" s="1535"/>
      <c r="F2611" s="1536">
        <v>10.97</v>
      </c>
      <c r="G2611" s="1536">
        <v>10.97</v>
      </c>
    </row>
    <row r="2612" spans="1:7">
      <c r="A2612" s="1526">
        <v>20156</v>
      </c>
      <c r="B2612" s="1523" t="s">
        <v>16976</v>
      </c>
      <c r="C2612" s="1526" t="s">
        <v>2771</v>
      </c>
      <c r="D2612" s="1534">
        <f t="shared" si="40"/>
        <v>24.69</v>
      </c>
      <c r="E2612" s="1535"/>
      <c r="F2612" s="1534">
        <v>24.69</v>
      </c>
      <c r="G2612" s="1534">
        <v>24.69</v>
      </c>
    </row>
    <row r="2613" spans="1:7">
      <c r="A2613" s="1528">
        <v>3512</v>
      </c>
      <c r="B2613" s="1529" t="s">
        <v>6404</v>
      </c>
      <c r="C2613" s="1528" t="s">
        <v>2771</v>
      </c>
      <c r="D2613" s="1536">
        <f t="shared" si="40"/>
        <v>224.92</v>
      </c>
      <c r="E2613" s="1535"/>
      <c r="F2613" s="1536">
        <v>224.92</v>
      </c>
      <c r="G2613" s="1536">
        <v>224.92</v>
      </c>
    </row>
    <row r="2614" spans="1:7">
      <c r="A2614" s="1526">
        <v>3499</v>
      </c>
      <c r="B2614" s="1523" t="s">
        <v>6405</v>
      </c>
      <c r="C2614" s="1526" t="s">
        <v>2771</v>
      </c>
      <c r="D2614" s="1534">
        <f t="shared" si="40"/>
        <v>0.95</v>
      </c>
      <c r="E2614" s="1535"/>
      <c r="F2614" s="1534">
        <v>0.95</v>
      </c>
      <c r="G2614" s="1534">
        <v>0.95</v>
      </c>
    </row>
    <row r="2615" spans="1:7">
      <c r="A2615" s="1528">
        <v>3500</v>
      </c>
      <c r="B2615" s="1529" t="s">
        <v>6406</v>
      </c>
      <c r="C2615" s="1528" t="s">
        <v>2771</v>
      </c>
      <c r="D2615" s="1536">
        <f t="shared" si="40"/>
        <v>1.61</v>
      </c>
      <c r="E2615" s="1535"/>
      <c r="F2615" s="1536">
        <v>1.61</v>
      </c>
      <c r="G2615" s="1536">
        <v>1.61</v>
      </c>
    </row>
    <row r="2616" spans="1:7">
      <c r="A2616" s="1526">
        <v>3501</v>
      </c>
      <c r="B2616" s="1523" t="s">
        <v>6407</v>
      </c>
      <c r="C2616" s="1526" t="s">
        <v>2771</v>
      </c>
      <c r="D2616" s="1534">
        <f t="shared" si="40"/>
        <v>4.66</v>
      </c>
      <c r="E2616" s="1535"/>
      <c r="F2616" s="1534">
        <v>4.66</v>
      </c>
      <c r="G2616" s="1534">
        <v>4.66</v>
      </c>
    </row>
    <row r="2617" spans="1:7">
      <c r="A2617" s="1528">
        <v>3502</v>
      </c>
      <c r="B2617" s="1529" t="s">
        <v>6408</v>
      </c>
      <c r="C2617" s="1528" t="s">
        <v>2771</v>
      </c>
      <c r="D2617" s="1536">
        <f t="shared" si="40"/>
        <v>6.64</v>
      </c>
      <c r="E2617" s="1535"/>
      <c r="F2617" s="1536">
        <v>6.64</v>
      </c>
      <c r="G2617" s="1536">
        <v>6.64</v>
      </c>
    </row>
    <row r="2618" spans="1:7">
      <c r="A2618" s="1526">
        <v>3503</v>
      </c>
      <c r="B2618" s="1523" t="s">
        <v>6409</v>
      </c>
      <c r="C2618" s="1526" t="s">
        <v>2771</v>
      </c>
      <c r="D2618" s="1534">
        <f t="shared" si="40"/>
        <v>7.95</v>
      </c>
      <c r="E2618" s="1535"/>
      <c r="F2618" s="1534">
        <v>7.95</v>
      </c>
      <c r="G2618" s="1534">
        <v>7.95</v>
      </c>
    </row>
    <row r="2619" spans="1:7">
      <c r="A2619" s="1528">
        <v>3477</v>
      </c>
      <c r="B2619" s="1529" t="s">
        <v>6410</v>
      </c>
      <c r="C2619" s="1528" t="s">
        <v>2771</v>
      </c>
      <c r="D2619" s="1536">
        <f t="shared" si="40"/>
        <v>30.79</v>
      </c>
      <c r="E2619" s="1535"/>
      <c r="F2619" s="1536">
        <v>30.79</v>
      </c>
      <c r="G2619" s="1536">
        <v>30.79</v>
      </c>
    </row>
    <row r="2620" spans="1:7">
      <c r="A2620" s="1526">
        <v>3478</v>
      </c>
      <c r="B2620" s="1523" t="s">
        <v>6411</v>
      </c>
      <c r="C2620" s="1526" t="s">
        <v>2771</v>
      </c>
      <c r="D2620" s="1534">
        <f t="shared" si="40"/>
        <v>70.739999999999995</v>
      </c>
      <c r="E2620" s="1535"/>
      <c r="F2620" s="1534">
        <v>70.739999999999995</v>
      </c>
      <c r="G2620" s="1534">
        <v>70.739999999999995</v>
      </c>
    </row>
    <row r="2621" spans="1:7">
      <c r="A2621" s="1528">
        <v>3525</v>
      </c>
      <c r="B2621" s="1529" t="s">
        <v>6412</v>
      </c>
      <c r="C2621" s="1528" t="s">
        <v>2771</v>
      </c>
      <c r="D2621" s="1536">
        <f t="shared" si="40"/>
        <v>83.93</v>
      </c>
      <c r="E2621" s="1535"/>
      <c r="F2621" s="1536">
        <v>83.93</v>
      </c>
      <c r="G2621" s="1536">
        <v>83.93</v>
      </c>
    </row>
    <row r="2622" spans="1:7">
      <c r="A2622" s="1526">
        <v>3511</v>
      </c>
      <c r="B2622" s="1523" t="s">
        <v>6413</v>
      </c>
      <c r="C2622" s="1526" t="s">
        <v>2771</v>
      </c>
      <c r="D2622" s="1534">
        <f t="shared" si="40"/>
        <v>98.48</v>
      </c>
      <c r="E2622" s="1535"/>
      <c r="F2622" s="1534">
        <v>98.48</v>
      </c>
      <c r="G2622" s="1534">
        <v>98.48</v>
      </c>
    </row>
    <row r="2623" spans="1:7">
      <c r="A2623" s="1528">
        <v>38917</v>
      </c>
      <c r="B2623" s="1529" t="s">
        <v>6414</v>
      </c>
      <c r="C2623" s="1528" t="s">
        <v>2771</v>
      </c>
      <c r="D2623" s="1536">
        <f t="shared" si="40"/>
        <v>14.77</v>
      </c>
      <c r="E2623" s="1535"/>
      <c r="F2623" s="1536">
        <v>14.77</v>
      </c>
      <c r="G2623" s="1536">
        <v>14.77</v>
      </c>
    </row>
    <row r="2624" spans="1:7">
      <c r="A2624" s="1526">
        <v>38919</v>
      </c>
      <c r="B2624" s="1523" t="s">
        <v>6415</v>
      </c>
      <c r="C2624" s="1526" t="s">
        <v>2771</v>
      </c>
      <c r="D2624" s="1534">
        <f t="shared" si="40"/>
        <v>21.98</v>
      </c>
      <c r="E2624" s="1535"/>
      <c r="F2624" s="1534">
        <v>21.98</v>
      </c>
      <c r="G2624" s="1534">
        <v>21.98</v>
      </c>
    </row>
    <row r="2625" spans="1:7">
      <c r="A2625" s="1528">
        <v>38922</v>
      </c>
      <c r="B2625" s="1529" t="s">
        <v>6416</v>
      </c>
      <c r="C2625" s="1528" t="s">
        <v>2771</v>
      </c>
      <c r="D2625" s="1536">
        <f t="shared" si="40"/>
        <v>28.41</v>
      </c>
      <c r="E2625" s="1535"/>
      <c r="F2625" s="1536">
        <v>28.41</v>
      </c>
      <c r="G2625" s="1536">
        <v>28.41</v>
      </c>
    </row>
    <row r="2626" spans="1:7">
      <c r="A2626" s="1526">
        <v>38921</v>
      </c>
      <c r="B2626" s="1523" t="s">
        <v>6417</v>
      </c>
      <c r="C2626" s="1526" t="s">
        <v>2771</v>
      </c>
      <c r="D2626" s="1534">
        <f t="shared" si="40"/>
        <v>35.119999999999997</v>
      </c>
      <c r="E2626" s="1535"/>
      <c r="F2626" s="1534">
        <v>35.119999999999997</v>
      </c>
      <c r="G2626" s="1534">
        <v>35.119999999999997</v>
      </c>
    </row>
    <row r="2627" spans="1:7">
      <c r="A2627" s="1528">
        <v>38918</v>
      </c>
      <c r="B2627" s="1529" t="s">
        <v>6418</v>
      </c>
      <c r="C2627" s="1528" t="s">
        <v>2771</v>
      </c>
      <c r="D2627" s="1536">
        <f t="shared" ref="D2627:D2690" si="41">IF($I$2=$G$1,G2627,F2627)</f>
        <v>33.380000000000003</v>
      </c>
      <c r="E2627" s="1535"/>
      <c r="F2627" s="1536">
        <v>33.380000000000003</v>
      </c>
      <c r="G2627" s="1536">
        <v>33.380000000000003</v>
      </c>
    </row>
    <row r="2628" spans="1:7">
      <c r="A2628" s="1526">
        <v>38920</v>
      </c>
      <c r="B2628" s="1523" t="s">
        <v>6419</v>
      </c>
      <c r="C2628" s="1526" t="s">
        <v>2771</v>
      </c>
      <c r="D2628" s="1534">
        <f t="shared" si="41"/>
        <v>41.73</v>
      </c>
      <c r="E2628" s="1535"/>
      <c r="F2628" s="1534">
        <v>41.73</v>
      </c>
      <c r="G2628" s="1534">
        <v>41.73</v>
      </c>
    </row>
    <row r="2629" spans="1:7" ht="30">
      <c r="A2629" s="1528">
        <v>12032</v>
      </c>
      <c r="B2629" s="1529" t="s">
        <v>6420</v>
      </c>
      <c r="C2629" s="1528" t="s">
        <v>2779</v>
      </c>
      <c r="D2629" s="1536">
        <f t="shared" si="41"/>
        <v>58.68</v>
      </c>
      <c r="E2629" s="1535"/>
      <c r="F2629" s="1536">
        <v>58.68</v>
      </c>
      <c r="G2629" s="1536">
        <v>58.68</v>
      </c>
    </row>
    <row r="2630" spans="1:7" ht="30">
      <c r="A2630" s="1526">
        <v>12030</v>
      </c>
      <c r="B2630" s="1523" t="s">
        <v>6421</v>
      </c>
      <c r="C2630" s="1526" t="s">
        <v>2779</v>
      </c>
      <c r="D2630" s="1534">
        <f t="shared" si="41"/>
        <v>55.14</v>
      </c>
      <c r="E2630" s="1535"/>
      <c r="F2630" s="1534">
        <v>55.14</v>
      </c>
      <c r="G2630" s="1534">
        <v>55.14</v>
      </c>
    </row>
    <row r="2631" spans="1:7">
      <c r="A2631" s="1528">
        <v>10908</v>
      </c>
      <c r="B2631" s="1529" t="s">
        <v>6422</v>
      </c>
      <c r="C2631" s="1528" t="s">
        <v>2771</v>
      </c>
      <c r="D2631" s="1536">
        <f t="shared" si="41"/>
        <v>21.65</v>
      </c>
      <c r="E2631" s="1535"/>
      <c r="F2631" s="1536">
        <v>21.65</v>
      </c>
      <c r="G2631" s="1536">
        <v>21.65</v>
      </c>
    </row>
    <row r="2632" spans="1:7">
      <c r="A2632" s="1526">
        <v>10909</v>
      </c>
      <c r="B2632" s="1523" t="s">
        <v>6423</v>
      </c>
      <c r="C2632" s="1526" t="s">
        <v>2771</v>
      </c>
      <c r="D2632" s="1534">
        <f t="shared" si="41"/>
        <v>34.53</v>
      </c>
      <c r="E2632" s="1535"/>
      <c r="F2632" s="1534">
        <v>34.53</v>
      </c>
      <c r="G2632" s="1534">
        <v>34.53</v>
      </c>
    </row>
    <row r="2633" spans="1:7">
      <c r="A2633" s="1528">
        <v>3669</v>
      </c>
      <c r="B2633" s="1529" t="s">
        <v>6424</v>
      </c>
      <c r="C2633" s="1528" t="s">
        <v>2771</v>
      </c>
      <c r="D2633" s="1536">
        <f t="shared" si="41"/>
        <v>14.79</v>
      </c>
      <c r="E2633" s="1535"/>
      <c r="F2633" s="1536">
        <v>14.79</v>
      </c>
      <c r="G2633" s="1536">
        <v>14.79</v>
      </c>
    </row>
    <row r="2634" spans="1:7">
      <c r="A2634" s="1526">
        <v>20138</v>
      </c>
      <c r="B2634" s="1523" t="s">
        <v>6425</v>
      </c>
      <c r="C2634" s="1526" t="s">
        <v>2771</v>
      </c>
      <c r="D2634" s="1534">
        <f t="shared" si="41"/>
        <v>73.510000000000005</v>
      </c>
      <c r="E2634" s="1535"/>
      <c r="F2634" s="1534">
        <v>73.510000000000005</v>
      </c>
      <c r="G2634" s="1534">
        <v>73.510000000000005</v>
      </c>
    </row>
    <row r="2635" spans="1:7">
      <c r="A2635" s="1528">
        <v>20139</v>
      </c>
      <c r="B2635" s="1529" t="s">
        <v>16977</v>
      </c>
      <c r="C2635" s="1528" t="s">
        <v>2771</v>
      </c>
      <c r="D2635" s="1536">
        <f t="shared" si="41"/>
        <v>123.49</v>
      </c>
      <c r="E2635" s="1535"/>
      <c r="F2635" s="1536">
        <v>123.49</v>
      </c>
      <c r="G2635" s="1536">
        <v>123.49</v>
      </c>
    </row>
    <row r="2636" spans="1:7">
      <c r="A2636" s="1526">
        <v>3668</v>
      </c>
      <c r="B2636" s="1523" t="s">
        <v>6426</v>
      </c>
      <c r="C2636" s="1526" t="s">
        <v>2771</v>
      </c>
      <c r="D2636" s="1534">
        <f t="shared" si="41"/>
        <v>48.96</v>
      </c>
      <c r="E2636" s="1535"/>
      <c r="F2636" s="1534">
        <v>48.96</v>
      </c>
      <c r="G2636" s="1534">
        <v>48.96</v>
      </c>
    </row>
    <row r="2637" spans="1:7">
      <c r="A2637" s="1528">
        <v>3656</v>
      </c>
      <c r="B2637" s="1529" t="s">
        <v>6427</v>
      </c>
      <c r="C2637" s="1528" t="s">
        <v>2771</v>
      </c>
      <c r="D2637" s="1536">
        <f t="shared" si="41"/>
        <v>24.27</v>
      </c>
      <c r="E2637" s="1535"/>
      <c r="F2637" s="1536">
        <v>24.27</v>
      </c>
      <c r="G2637" s="1536">
        <v>24.27</v>
      </c>
    </row>
    <row r="2638" spans="1:7">
      <c r="A2638" s="1526">
        <v>10911</v>
      </c>
      <c r="B2638" s="1523" t="s">
        <v>6428</v>
      </c>
      <c r="C2638" s="1526" t="s">
        <v>2771</v>
      </c>
      <c r="D2638" s="1534">
        <f t="shared" si="41"/>
        <v>26.93</v>
      </c>
      <c r="E2638" s="1535"/>
      <c r="F2638" s="1534">
        <v>26.93</v>
      </c>
      <c r="G2638" s="1534">
        <v>26.93</v>
      </c>
    </row>
    <row r="2639" spans="1:7">
      <c r="A2639" s="1528">
        <v>3654</v>
      </c>
      <c r="B2639" s="1529" t="s">
        <v>6429</v>
      </c>
      <c r="C2639" s="1528" t="s">
        <v>2771</v>
      </c>
      <c r="D2639" s="1536">
        <f t="shared" si="41"/>
        <v>4.99</v>
      </c>
      <c r="E2639" s="1535"/>
      <c r="F2639" s="1536">
        <v>4.99</v>
      </c>
      <c r="G2639" s="1536">
        <v>4.99</v>
      </c>
    </row>
    <row r="2640" spans="1:7">
      <c r="A2640" s="1526">
        <v>3664</v>
      </c>
      <c r="B2640" s="1523" t="s">
        <v>6430</v>
      </c>
      <c r="C2640" s="1526" t="s">
        <v>2771</v>
      </c>
      <c r="D2640" s="1534">
        <f t="shared" si="41"/>
        <v>6.2</v>
      </c>
      <c r="E2640" s="1535"/>
      <c r="F2640" s="1534">
        <v>6.2</v>
      </c>
      <c r="G2640" s="1534">
        <v>6.2</v>
      </c>
    </row>
    <row r="2641" spans="1:7">
      <c r="A2641" s="1528">
        <v>3657</v>
      </c>
      <c r="B2641" s="1529" t="s">
        <v>6431</v>
      </c>
      <c r="C2641" s="1528" t="s">
        <v>2771</v>
      </c>
      <c r="D2641" s="1536">
        <f t="shared" si="41"/>
        <v>6.68</v>
      </c>
      <c r="E2641" s="1535"/>
      <c r="F2641" s="1536">
        <v>6.68</v>
      </c>
      <c r="G2641" s="1536">
        <v>6.68</v>
      </c>
    </row>
    <row r="2642" spans="1:7">
      <c r="A2642" s="1526">
        <v>12625</v>
      </c>
      <c r="B2642" s="1523" t="s">
        <v>6432</v>
      </c>
      <c r="C2642" s="1526" t="s">
        <v>2771</v>
      </c>
      <c r="D2642" s="1534">
        <f t="shared" si="41"/>
        <v>9.56</v>
      </c>
      <c r="E2642" s="1535"/>
      <c r="F2642" s="1534">
        <v>9.56</v>
      </c>
      <c r="G2642" s="1534">
        <v>9.56</v>
      </c>
    </row>
    <row r="2643" spans="1:7">
      <c r="A2643" s="1528">
        <v>20136</v>
      </c>
      <c r="B2643" s="1529" t="s">
        <v>6433</v>
      </c>
      <c r="C2643" s="1528" t="s">
        <v>2771</v>
      </c>
      <c r="D2643" s="1536">
        <f t="shared" si="41"/>
        <v>165.88</v>
      </c>
      <c r="E2643" s="1535"/>
      <c r="F2643" s="1536">
        <v>165.88</v>
      </c>
      <c r="G2643" s="1536">
        <v>165.88</v>
      </c>
    </row>
    <row r="2644" spans="1:7">
      <c r="A2644" s="1526">
        <v>20144</v>
      </c>
      <c r="B2644" s="1523" t="s">
        <v>16978</v>
      </c>
      <c r="C2644" s="1526" t="s">
        <v>2771</v>
      </c>
      <c r="D2644" s="1534">
        <f t="shared" si="41"/>
        <v>72.86</v>
      </c>
      <c r="E2644" s="1535"/>
      <c r="F2644" s="1534">
        <v>72.86</v>
      </c>
      <c r="G2644" s="1534">
        <v>72.86</v>
      </c>
    </row>
    <row r="2645" spans="1:7">
      <c r="A2645" s="1528">
        <v>20143</v>
      </c>
      <c r="B2645" s="1529" t="s">
        <v>16979</v>
      </c>
      <c r="C2645" s="1528" t="s">
        <v>2771</v>
      </c>
      <c r="D2645" s="1536">
        <f t="shared" si="41"/>
        <v>68.05</v>
      </c>
      <c r="E2645" s="1535"/>
      <c r="F2645" s="1536">
        <v>68.05</v>
      </c>
      <c r="G2645" s="1536">
        <v>68.05</v>
      </c>
    </row>
    <row r="2646" spans="1:7">
      <c r="A2646" s="1526">
        <v>20145</v>
      </c>
      <c r="B2646" s="1523" t="s">
        <v>16980</v>
      </c>
      <c r="C2646" s="1526" t="s">
        <v>2771</v>
      </c>
      <c r="D2646" s="1534">
        <f t="shared" si="41"/>
        <v>193.11</v>
      </c>
      <c r="E2646" s="1535"/>
      <c r="F2646" s="1534">
        <v>193.11</v>
      </c>
      <c r="G2646" s="1534">
        <v>193.11</v>
      </c>
    </row>
    <row r="2647" spans="1:7">
      <c r="A2647" s="1528">
        <v>20146</v>
      </c>
      <c r="B2647" s="1529" t="s">
        <v>16981</v>
      </c>
      <c r="C2647" s="1528" t="s">
        <v>2771</v>
      </c>
      <c r="D2647" s="1536">
        <f t="shared" si="41"/>
        <v>217.76</v>
      </c>
      <c r="E2647" s="1535"/>
      <c r="F2647" s="1536">
        <v>217.76</v>
      </c>
      <c r="G2647" s="1536">
        <v>217.76</v>
      </c>
    </row>
    <row r="2648" spans="1:7">
      <c r="A2648" s="1526">
        <v>20140</v>
      </c>
      <c r="B2648" s="1523" t="s">
        <v>16982</v>
      </c>
      <c r="C2648" s="1526" t="s">
        <v>2771</v>
      </c>
      <c r="D2648" s="1534">
        <f t="shared" si="41"/>
        <v>8.67</v>
      </c>
      <c r="E2648" s="1535"/>
      <c r="F2648" s="1534">
        <v>8.67</v>
      </c>
      <c r="G2648" s="1534">
        <v>8.67</v>
      </c>
    </row>
    <row r="2649" spans="1:7">
      <c r="A2649" s="1528">
        <v>20141</v>
      </c>
      <c r="B2649" s="1529" t="s">
        <v>16983</v>
      </c>
      <c r="C2649" s="1528" t="s">
        <v>2771</v>
      </c>
      <c r="D2649" s="1536">
        <f t="shared" si="41"/>
        <v>15.22</v>
      </c>
      <c r="E2649" s="1535"/>
      <c r="F2649" s="1536">
        <v>15.22</v>
      </c>
      <c r="G2649" s="1536">
        <v>15.22</v>
      </c>
    </row>
    <row r="2650" spans="1:7">
      <c r="A2650" s="1526">
        <v>20142</v>
      </c>
      <c r="B2650" s="1523" t="s">
        <v>16984</v>
      </c>
      <c r="C2650" s="1526" t="s">
        <v>2771</v>
      </c>
      <c r="D2650" s="1534">
        <f t="shared" si="41"/>
        <v>46.57</v>
      </c>
      <c r="E2650" s="1535"/>
      <c r="F2650" s="1534">
        <v>46.57</v>
      </c>
      <c r="G2650" s="1534">
        <v>46.57</v>
      </c>
    </row>
    <row r="2651" spans="1:7">
      <c r="A2651" s="1528">
        <v>3659</v>
      </c>
      <c r="B2651" s="1529" t="s">
        <v>6434</v>
      </c>
      <c r="C2651" s="1528" t="s">
        <v>2771</v>
      </c>
      <c r="D2651" s="1536">
        <f t="shared" si="41"/>
        <v>20.2</v>
      </c>
      <c r="E2651" s="1535"/>
      <c r="F2651" s="1536">
        <v>20.2</v>
      </c>
      <c r="G2651" s="1536">
        <v>20.2</v>
      </c>
    </row>
    <row r="2652" spans="1:7">
      <c r="A2652" s="1526">
        <v>3660</v>
      </c>
      <c r="B2652" s="1523" t="s">
        <v>6435</v>
      </c>
      <c r="C2652" s="1526" t="s">
        <v>2771</v>
      </c>
      <c r="D2652" s="1534">
        <f t="shared" si="41"/>
        <v>29.11</v>
      </c>
      <c r="E2652" s="1535"/>
      <c r="F2652" s="1534">
        <v>29.11</v>
      </c>
      <c r="G2652" s="1534">
        <v>29.11</v>
      </c>
    </row>
    <row r="2653" spans="1:7">
      <c r="A2653" s="1528">
        <v>3662</v>
      </c>
      <c r="B2653" s="1529" t="s">
        <v>6436</v>
      </c>
      <c r="C2653" s="1528" t="s">
        <v>2771</v>
      </c>
      <c r="D2653" s="1536">
        <f t="shared" si="41"/>
        <v>11</v>
      </c>
      <c r="E2653" s="1535"/>
      <c r="F2653" s="1536">
        <v>11</v>
      </c>
      <c r="G2653" s="1536">
        <v>11</v>
      </c>
    </row>
    <row r="2654" spans="1:7">
      <c r="A2654" s="1526">
        <v>3661</v>
      </c>
      <c r="B2654" s="1523" t="s">
        <v>6437</v>
      </c>
      <c r="C2654" s="1526" t="s">
        <v>2771</v>
      </c>
      <c r="D2654" s="1534">
        <f t="shared" si="41"/>
        <v>16.18</v>
      </c>
      <c r="E2654" s="1535"/>
      <c r="F2654" s="1534">
        <v>16.18</v>
      </c>
      <c r="G2654" s="1534">
        <v>16.18</v>
      </c>
    </row>
    <row r="2655" spans="1:7">
      <c r="A2655" s="1528">
        <v>3658</v>
      </c>
      <c r="B2655" s="1529" t="s">
        <v>6438</v>
      </c>
      <c r="C2655" s="1528" t="s">
        <v>2771</v>
      </c>
      <c r="D2655" s="1536">
        <f t="shared" si="41"/>
        <v>20.6</v>
      </c>
      <c r="E2655" s="1535"/>
      <c r="F2655" s="1536">
        <v>20.6</v>
      </c>
      <c r="G2655" s="1536">
        <v>20.6</v>
      </c>
    </row>
    <row r="2656" spans="1:7">
      <c r="A2656" s="1526">
        <v>3670</v>
      </c>
      <c r="B2656" s="1523" t="s">
        <v>6439</v>
      </c>
      <c r="C2656" s="1526" t="s">
        <v>2771</v>
      </c>
      <c r="D2656" s="1534">
        <f t="shared" si="41"/>
        <v>26.88</v>
      </c>
      <c r="E2656" s="1535"/>
      <c r="F2656" s="1534">
        <v>26.88</v>
      </c>
      <c r="G2656" s="1534">
        <v>26.88</v>
      </c>
    </row>
    <row r="2657" spans="1:7">
      <c r="A2657" s="1528">
        <v>3666</v>
      </c>
      <c r="B2657" s="1529" t="s">
        <v>6440</v>
      </c>
      <c r="C2657" s="1528" t="s">
        <v>2771</v>
      </c>
      <c r="D2657" s="1536">
        <f t="shared" si="41"/>
        <v>4.55</v>
      </c>
      <c r="E2657" s="1535"/>
      <c r="F2657" s="1536">
        <v>4.55</v>
      </c>
      <c r="G2657" s="1536">
        <v>4.55</v>
      </c>
    </row>
    <row r="2658" spans="1:7">
      <c r="A2658" s="1526">
        <v>14157</v>
      </c>
      <c r="B2658" s="1523" t="s">
        <v>6441</v>
      </c>
      <c r="C2658" s="1526" t="s">
        <v>2771</v>
      </c>
      <c r="D2658" s="1534">
        <f t="shared" si="41"/>
        <v>1.26</v>
      </c>
      <c r="E2658" s="1535"/>
      <c r="F2658" s="1534">
        <v>1.26</v>
      </c>
      <c r="G2658" s="1534">
        <v>1.26</v>
      </c>
    </row>
    <row r="2659" spans="1:7">
      <c r="A2659" s="1528">
        <v>3653</v>
      </c>
      <c r="B2659" s="1529" t="s">
        <v>6442</v>
      </c>
      <c r="C2659" s="1528" t="s">
        <v>2771</v>
      </c>
      <c r="D2659" s="1536">
        <f t="shared" si="41"/>
        <v>132.86000000000001</v>
      </c>
      <c r="E2659" s="1535"/>
      <c r="F2659" s="1536">
        <v>132.86000000000001</v>
      </c>
      <c r="G2659" s="1536">
        <v>132.86000000000001</v>
      </c>
    </row>
    <row r="2660" spans="1:7">
      <c r="A2660" s="1526">
        <v>3649</v>
      </c>
      <c r="B2660" s="1523" t="s">
        <v>6443</v>
      </c>
      <c r="C2660" s="1526" t="s">
        <v>2771</v>
      </c>
      <c r="D2660" s="1534">
        <f t="shared" si="41"/>
        <v>275.2</v>
      </c>
      <c r="E2660" s="1535"/>
      <c r="F2660" s="1534">
        <v>275.2</v>
      </c>
      <c r="G2660" s="1534">
        <v>275.2</v>
      </c>
    </row>
    <row r="2661" spans="1:7">
      <c r="A2661" s="1528">
        <v>42696</v>
      </c>
      <c r="B2661" s="1529" t="s">
        <v>6444</v>
      </c>
      <c r="C2661" s="1528" t="s">
        <v>2771</v>
      </c>
      <c r="D2661" s="1536">
        <f t="shared" si="41"/>
        <v>769.97</v>
      </c>
      <c r="E2661" s="1535"/>
      <c r="F2661" s="1536">
        <v>769.97</v>
      </c>
      <c r="G2661" s="1536">
        <v>769.97</v>
      </c>
    </row>
    <row r="2662" spans="1:7">
      <c r="A2662" s="1526">
        <v>42697</v>
      </c>
      <c r="B2662" s="1523" t="s">
        <v>6445</v>
      </c>
      <c r="C2662" s="1526" t="s">
        <v>2771</v>
      </c>
      <c r="D2662" s="1534">
        <f t="shared" si="41"/>
        <v>1159.5899999999999</v>
      </c>
      <c r="E2662" s="1535"/>
      <c r="F2662" s="1534">
        <v>1159.5899999999999</v>
      </c>
      <c r="G2662" s="1534">
        <v>1159.5899999999999</v>
      </c>
    </row>
    <row r="2663" spans="1:7">
      <c r="A2663" s="1528">
        <v>42698</v>
      </c>
      <c r="B2663" s="1529" t="s">
        <v>6446</v>
      </c>
      <c r="C2663" s="1528" t="s">
        <v>2771</v>
      </c>
      <c r="D2663" s="1536">
        <f t="shared" si="41"/>
        <v>1615.27</v>
      </c>
      <c r="E2663" s="1535"/>
      <c r="F2663" s="1536">
        <v>1615.27</v>
      </c>
      <c r="G2663" s="1536">
        <v>1615.27</v>
      </c>
    </row>
    <row r="2664" spans="1:7">
      <c r="A2664" s="1526">
        <v>39875</v>
      </c>
      <c r="B2664" s="1523" t="s">
        <v>6447</v>
      </c>
      <c r="C2664" s="1526" t="s">
        <v>2771</v>
      </c>
      <c r="D2664" s="1534">
        <f t="shared" si="41"/>
        <v>745.93</v>
      </c>
      <c r="E2664" s="1535"/>
      <c r="F2664" s="1534">
        <v>745.93</v>
      </c>
      <c r="G2664" s="1534">
        <v>745.93</v>
      </c>
    </row>
    <row r="2665" spans="1:7">
      <c r="A2665" s="1528">
        <v>39876</v>
      </c>
      <c r="B2665" s="1529" t="s">
        <v>6448</v>
      </c>
      <c r="C2665" s="1528" t="s">
        <v>2771</v>
      </c>
      <c r="D2665" s="1536">
        <f t="shared" si="41"/>
        <v>933.9</v>
      </c>
      <c r="E2665" s="1535"/>
      <c r="F2665" s="1536">
        <v>933.9</v>
      </c>
      <c r="G2665" s="1536">
        <v>933.9</v>
      </c>
    </row>
    <row r="2666" spans="1:7">
      <c r="A2666" s="1526">
        <v>39877</v>
      </c>
      <c r="B2666" s="1523" t="s">
        <v>6449</v>
      </c>
      <c r="C2666" s="1526" t="s">
        <v>2771</v>
      </c>
      <c r="D2666" s="1534">
        <f t="shared" si="41"/>
        <v>1295.28</v>
      </c>
      <c r="E2666" s="1535"/>
      <c r="F2666" s="1534">
        <v>1295.28</v>
      </c>
      <c r="G2666" s="1534">
        <v>1295.28</v>
      </c>
    </row>
    <row r="2667" spans="1:7">
      <c r="A2667" s="1528">
        <v>39878</v>
      </c>
      <c r="B2667" s="1529" t="s">
        <v>6450</v>
      </c>
      <c r="C2667" s="1528" t="s">
        <v>2771</v>
      </c>
      <c r="D2667" s="1536">
        <f t="shared" si="41"/>
        <v>1710.86</v>
      </c>
      <c r="E2667" s="1535"/>
      <c r="F2667" s="1536">
        <v>1710.86</v>
      </c>
      <c r="G2667" s="1536">
        <v>1710.86</v>
      </c>
    </row>
    <row r="2668" spans="1:7">
      <c r="A2668" s="1526">
        <v>39872</v>
      </c>
      <c r="B2668" s="1523" t="s">
        <v>6451</v>
      </c>
      <c r="C2668" s="1526" t="s">
        <v>2771</v>
      </c>
      <c r="D2668" s="1534">
        <f t="shared" si="41"/>
        <v>511.54</v>
      </c>
      <c r="E2668" s="1535"/>
      <c r="F2668" s="1534">
        <v>511.54</v>
      </c>
      <c r="G2668" s="1534">
        <v>511.54</v>
      </c>
    </row>
    <row r="2669" spans="1:7">
      <c r="A2669" s="1528">
        <v>39873</v>
      </c>
      <c r="B2669" s="1529" t="s">
        <v>6452</v>
      </c>
      <c r="C2669" s="1528" t="s">
        <v>2771</v>
      </c>
      <c r="D2669" s="1536">
        <f t="shared" si="41"/>
        <v>593.36</v>
      </c>
      <c r="E2669" s="1535"/>
      <c r="F2669" s="1536">
        <v>593.36</v>
      </c>
      <c r="G2669" s="1536">
        <v>593.36</v>
      </c>
    </row>
    <row r="2670" spans="1:7">
      <c r="A2670" s="1526">
        <v>39874</v>
      </c>
      <c r="B2670" s="1523" t="s">
        <v>6453</v>
      </c>
      <c r="C2670" s="1526" t="s">
        <v>2771</v>
      </c>
      <c r="D2670" s="1534">
        <f t="shared" si="41"/>
        <v>651.72</v>
      </c>
      <c r="E2670" s="1535"/>
      <c r="F2670" s="1534">
        <v>651.72</v>
      </c>
      <c r="G2670" s="1534">
        <v>651.72</v>
      </c>
    </row>
    <row r="2671" spans="1:7">
      <c r="A2671" s="1528">
        <v>3674</v>
      </c>
      <c r="B2671" s="1529" t="s">
        <v>6454</v>
      </c>
      <c r="C2671" s="1528" t="s">
        <v>2774</v>
      </c>
      <c r="D2671" s="1536">
        <f t="shared" si="41"/>
        <v>73.81</v>
      </c>
      <c r="E2671" s="1535"/>
      <c r="F2671" s="1536">
        <v>73.81</v>
      </c>
      <c r="G2671" s="1536">
        <v>73.81</v>
      </c>
    </row>
    <row r="2672" spans="1:7">
      <c r="A2672" s="1526">
        <v>3681</v>
      </c>
      <c r="B2672" s="1523" t="s">
        <v>6455</v>
      </c>
      <c r="C2672" s="1526" t="s">
        <v>2774</v>
      </c>
      <c r="D2672" s="1534">
        <f t="shared" si="41"/>
        <v>109.82</v>
      </c>
      <c r="E2672" s="1535"/>
      <c r="F2672" s="1534">
        <v>109.82</v>
      </c>
      <c r="G2672" s="1534">
        <v>109.82</v>
      </c>
    </row>
    <row r="2673" spans="1:7">
      <c r="A2673" s="1528">
        <v>3676</v>
      </c>
      <c r="B2673" s="1529" t="s">
        <v>6456</v>
      </c>
      <c r="C2673" s="1528" t="s">
        <v>2774</v>
      </c>
      <c r="D2673" s="1536">
        <f t="shared" si="41"/>
        <v>413.28</v>
      </c>
      <c r="E2673" s="1535"/>
      <c r="F2673" s="1536">
        <v>413.28</v>
      </c>
      <c r="G2673" s="1536">
        <v>413.28</v>
      </c>
    </row>
    <row r="2674" spans="1:7">
      <c r="A2674" s="1526">
        <v>3679</v>
      </c>
      <c r="B2674" s="1523" t="s">
        <v>6457</v>
      </c>
      <c r="C2674" s="1526" t="s">
        <v>2774</v>
      </c>
      <c r="D2674" s="1534">
        <f t="shared" si="41"/>
        <v>341.92</v>
      </c>
      <c r="E2674" s="1535"/>
      <c r="F2674" s="1534">
        <v>341.92</v>
      </c>
      <c r="G2674" s="1534">
        <v>341.92</v>
      </c>
    </row>
    <row r="2675" spans="1:7">
      <c r="A2675" s="1528">
        <v>3672</v>
      </c>
      <c r="B2675" s="1529" t="s">
        <v>6458</v>
      </c>
      <c r="C2675" s="1528" t="s">
        <v>2774</v>
      </c>
      <c r="D2675" s="1536">
        <f t="shared" si="41"/>
        <v>1.1599999999999999</v>
      </c>
      <c r="E2675" s="1535"/>
      <c r="F2675" s="1536">
        <v>1.1599999999999999</v>
      </c>
      <c r="G2675" s="1536">
        <v>1.1599999999999999</v>
      </c>
    </row>
    <row r="2676" spans="1:7">
      <c r="A2676" s="1526">
        <v>3671</v>
      </c>
      <c r="B2676" s="1523" t="s">
        <v>6459</v>
      </c>
      <c r="C2676" s="1526" t="s">
        <v>2774</v>
      </c>
      <c r="D2676" s="1534">
        <f t="shared" si="41"/>
        <v>1.1000000000000001</v>
      </c>
      <c r="E2676" s="1535"/>
      <c r="F2676" s="1534">
        <v>1.1000000000000001</v>
      </c>
      <c r="G2676" s="1534">
        <v>1.1000000000000001</v>
      </c>
    </row>
    <row r="2677" spans="1:7">
      <c r="A2677" s="1528">
        <v>3673</v>
      </c>
      <c r="B2677" s="1529" t="s">
        <v>6460</v>
      </c>
      <c r="C2677" s="1528" t="s">
        <v>2774</v>
      </c>
      <c r="D2677" s="1536">
        <f t="shared" si="41"/>
        <v>1.72</v>
      </c>
      <c r="E2677" s="1535"/>
      <c r="F2677" s="1536">
        <v>1.72</v>
      </c>
      <c r="G2677" s="1536">
        <v>1.72</v>
      </c>
    </row>
    <row r="2678" spans="1:7">
      <c r="A2678" s="1526">
        <v>38394</v>
      </c>
      <c r="B2678" s="1523" t="s">
        <v>6461</v>
      </c>
      <c r="C2678" s="1526" t="s">
        <v>2771</v>
      </c>
      <c r="D2678" s="1534">
        <f t="shared" si="41"/>
        <v>322.58</v>
      </c>
      <c r="E2678" s="1535"/>
      <c r="F2678" s="1534">
        <v>322.58</v>
      </c>
      <c r="G2678" s="1534">
        <v>322.58</v>
      </c>
    </row>
    <row r="2679" spans="1:7">
      <c r="A2679" s="1528">
        <v>3729</v>
      </c>
      <c r="B2679" s="1529" t="s">
        <v>6462</v>
      </c>
      <c r="C2679" s="1528" t="s">
        <v>2771</v>
      </c>
      <c r="D2679" s="1536">
        <f t="shared" si="41"/>
        <v>83.51</v>
      </c>
      <c r="E2679" s="1535"/>
      <c r="F2679" s="1536">
        <v>83.51</v>
      </c>
      <c r="G2679" s="1536">
        <v>83.51</v>
      </c>
    </row>
    <row r="2680" spans="1:7" ht="45">
      <c r="A2680" s="1526">
        <v>39357</v>
      </c>
      <c r="B2680" s="1523" t="s">
        <v>6463</v>
      </c>
      <c r="C2680" s="1526" t="s">
        <v>2771</v>
      </c>
      <c r="D2680" s="1534">
        <f t="shared" si="41"/>
        <v>134.25</v>
      </c>
      <c r="E2680" s="1535"/>
      <c r="F2680" s="1534">
        <v>134.25</v>
      </c>
      <c r="G2680" s="1534">
        <v>134.25</v>
      </c>
    </row>
    <row r="2681" spans="1:7" ht="45">
      <c r="A2681" s="1528">
        <v>39358</v>
      </c>
      <c r="B2681" s="1529" t="s">
        <v>6464</v>
      </c>
      <c r="C2681" s="1528" t="s">
        <v>2771</v>
      </c>
      <c r="D2681" s="1536">
        <f t="shared" si="41"/>
        <v>147.21</v>
      </c>
      <c r="E2681" s="1535"/>
      <c r="F2681" s="1536">
        <v>147.21</v>
      </c>
      <c r="G2681" s="1536">
        <v>147.21</v>
      </c>
    </row>
    <row r="2682" spans="1:7" ht="45">
      <c r="A2682" s="1526">
        <v>39356</v>
      </c>
      <c r="B2682" s="1523" t="s">
        <v>6465</v>
      </c>
      <c r="C2682" s="1526" t="s">
        <v>2771</v>
      </c>
      <c r="D2682" s="1534">
        <f t="shared" si="41"/>
        <v>251.14</v>
      </c>
      <c r="E2682" s="1535"/>
      <c r="F2682" s="1534">
        <v>251.14</v>
      </c>
      <c r="G2682" s="1534">
        <v>251.14</v>
      </c>
    </row>
    <row r="2683" spans="1:7" ht="45">
      <c r="A2683" s="1528">
        <v>39355</v>
      </c>
      <c r="B2683" s="1529" t="s">
        <v>6466</v>
      </c>
      <c r="C2683" s="1528" t="s">
        <v>2771</v>
      </c>
      <c r="D2683" s="1536">
        <f t="shared" si="41"/>
        <v>216.11</v>
      </c>
      <c r="E2683" s="1535"/>
      <c r="F2683" s="1536">
        <v>216.11</v>
      </c>
      <c r="G2683" s="1536">
        <v>216.11</v>
      </c>
    </row>
    <row r="2684" spans="1:7" ht="45">
      <c r="A2684" s="1526">
        <v>39353</v>
      </c>
      <c r="B2684" s="1523" t="s">
        <v>6467</v>
      </c>
      <c r="C2684" s="1526" t="s">
        <v>2771</v>
      </c>
      <c r="D2684" s="1534">
        <f t="shared" si="41"/>
        <v>296.36</v>
      </c>
      <c r="E2684" s="1535"/>
      <c r="F2684" s="1534">
        <v>296.36</v>
      </c>
      <c r="G2684" s="1534">
        <v>296.36</v>
      </c>
    </row>
    <row r="2685" spans="1:7" ht="45">
      <c r="A2685" s="1528">
        <v>39354</v>
      </c>
      <c r="B2685" s="1529" t="s">
        <v>6468</v>
      </c>
      <c r="C2685" s="1528" t="s">
        <v>2771</v>
      </c>
      <c r="D2685" s="1536">
        <f t="shared" si="41"/>
        <v>295.37</v>
      </c>
      <c r="E2685" s="1535"/>
      <c r="F2685" s="1536">
        <v>295.37</v>
      </c>
      <c r="G2685" s="1536">
        <v>295.37</v>
      </c>
    </row>
    <row r="2686" spans="1:7">
      <c r="A2686" s="1526">
        <v>39398</v>
      </c>
      <c r="B2686" s="1523" t="s">
        <v>6469</v>
      </c>
      <c r="C2686" s="1526" t="s">
        <v>2771</v>
      </c>
      <c r="D2686" s="1534">
        <f t="shared" si="41"/>
        <v>79.319999999999993</v>
      </c>
      <c r="E2686" s="1535"/>
      <c r="F2686" s="1534">
        <v>79.319999999999993</v>
      </c>
      <c r="G2686" s="1534">
        <v>79.319999999999993</v>
      </c>
    </row>
    <row r="2687" spans="1:7" ht="30">
      <c r="A2687" s="1528">
        <v>13343</v>
      </c>
      <c r="B2687" s="1529" t="s">
        <v>6470</v>
      </c>
      <c r="C2687" s="1528" t="s">
        <v>2771</v>
      </c>
      <c r="D2687" s="1536">
        <f t="shared" si="41"/>
        <v>46.36</v>
      </c>
      <c r="E2687" s="1535"/>
      <c r="F2687" s="1536">
        <v>46.36</v>
      </c>
      <c r="G2687" s="1536">
        <v>46.36</v>
      </c>
    </row>
    <row r="2688" spans="1:7">
      <c r="A2688" s="1526">
        <v>12118</v>
      </c>
      <c r="B2688" s="1523" t="s">
        <v>6471</v>
      </c>
      <c r="C2688" s="1526" t="s">
        <v>2771</v>
      </c>
      <c r="D2688" s="1534">
        <f t="shared" si="41"/>
        <v>19.670000000000002</v>
      </c>
      <c r="E2688" s="1535"/>
      <c r="F2688" s="1534">
        <v>19.670000000000002</v>
      </c>
      <c r="G2688" s="1534">
        <v>19.670000000000002</v>
      </c>
    </row>
    <row r="2689" spans="1:7" ht="45">
      <c r="A2689" s="1528">
        <v>39482</v>
      </c>
      <c r="B2689" s="1529" t="s">
        <v>16867</v>
      </c>
      <c r="C2689" s="1528" t="s">
        <v>2771</v>
      </c>
      <c r="D2689" s="1536">
        <f t="shared" si="41"/>
        <v>574.38</v>
      </c>
      <c r="E2689" s="1535"/>
      <c r="F2689" s="1536">
        <v>574.38</v>
      </c>
      <c r="G2689" s="1536">
        <v>574.38</v>
      </c>
    </row>
    <row r="2690" spans="1:7" ht="45">
      <c r="A2690" s="1526">
        <v>39486</v>
      </c>
      <c r="B2690" s="1523" t="s">
        <v>16868</v>
      </c>
      <c r="C2690" s="1526" t="s">
        <v>2771</v>
      </c>
      <c r="D2690" s="1534">
        <f t="shared" si="41"/>
        <v>468.77</v>
      </c>
      <c r="E2690" s="1535"/>
      <c r="F2690" s="1534">
        <v>468.77</v>
      </c>
      <c r="G2690" s="1534">
        <v>468.77</v>
      </c>
    </row>
    <row r="2691" spans="1:7" ht="45">
      <c r="A2691" s="1528">
        <v>39484</v>
      </c>
      <c r="B2691" s="1529" t="s">
        <v>16869</v>
      </c>
      <c r="C2691" s="1528" t="s">
        <v>2771</v>
      </c>
      <c r="D2691" s="1536">
        <f t="shared" ref="D2691:D2754" si="42">IF($I$2=$G$1,G2691,F2691)</f>
        <v>574.38</v>
      </c>
      <c r="E2691" s="1535"/>
      <c r="F2691" s="1536">
        <v>574.38</v>
      </c>
      <c r="G2691" s="1536">
        <v>574.38</v>
      </c>
    </row>
    <row r="2692" spans="1:7" ht="45">
      <c r="A2692" s="1526">
        <v>39488</v>
      </c>
      <c r="B2692" s="1523" t="s">
        <v>16870</v>
      </c>
      <c r="C2692" s="1526" t="s">
        <v>2771</v>
      </c>
      <c r="D2692" s="1534">
        <f t="shared" si="42"/>
        <v>476.45</v>
      </c>
      <c r="E2692" s="1535"/>
      <c r="F2692" s="1534">
        <v>476.45</v>
      </c>
      <c r="G2692" s="1534">
        <v>476.45</v>
      </c>
    </row>
    <row r="2693" spans="1:7" ht="45">
      <c r="A2693" s="1528">
        <v>39485</v>
      </c>
      <c r="B2693" s="1529" t="s">
        <v>16871</v>
      </c>
      <c r="C2693" s="1528" t="s">
        <v>2771</v>
      </c>
      <c r="D2693" s="1536">
        <f t="shared" si="42"/>
        <v>574.38</v>
      </c>
      <c r="E2693" s="1535"/>
      <c r="F2693" s="1536">
        <v>574.38</v>
      </c>
      <c r="G2693" s="1536">
        <v>574.38</v>
      </c>
    </row>
    <row r="2694" spans="1:7" ht="45">
      <c r="A2694" s="1526">
        <v>39489</v>
      </c>
      <c r="B2694" s="1523" t="s">
        <v>16872</v>
      </c>
      <c r="C2694" s="1526" t="s">
        <v>2771</v>
      </c>
      <c r="D2694" s="1534">
        <f t="shared" si="42"/>
        <v>484.52</v>
      </c>
      <c r="E2694" s="1535"/>
      <c r="F2694" s="1534">
        <v>484.52</v>
      </c>
      <c r="G2694" s="1534">
        <v>484.52</v>
      </c>
    </row>
    <row r="2695" spans="1:7" ht="45">
      <c r="A2695" s="1528">
        <v>39490</v>
      </c>
      <c r="B2695" s="1529" t="s">
        <v>16873</v>
      </c>
      <c r="C2695" s="1528" t="s">
        <v>2771</v>
      </c>
      <c r="D2695" s="1536">
        <f t="shared" si="42"/>
        <v>722</v>
      </c>
      <c r="E2695" s="1535"/>
      <c r="F2695" s="1536">
        <v>722</v>
      </c>
      <c r="G2695" s="1536">
        <v>722</v>
      </c>
    </row>
    <row r="2696" spans="1:7" ht="45">
      <c r="A2696" s="1526">
        <v>39494</v>
      </c>
      <c r="B2696" s="1523" t="s">
        <v>16874</v>
      </c>
      <c r="C2696" s="1526" t="s">
        <v>2771</v>
      </c>
      <c r="D2696" s="1534">
        <f t="shared" si="42"/>
        <v>518.46</v>
      </c>
      <c r="E2696" s="1535"/>
      <c r="F2696" s="1534">
        <v>518.46</v>
      </c>
      <c r="G2696" s="1534">
        <v>518.46</v>
      </c>
    </row>
    <row r="2697" spans="1:7" ht="45">
      <c r="A2697" s="1528">
        <v>39495</v>
      </c>
      <c r="B2697" s="1529" t="s">
        <v>16875</v>
      </c>
      <c r="C2697" s="1528" t="s">
        <v>2771</v>
      </c>
      <c r="D2697" s="1536">
        <f t="shared" si="42"/>
        <v>584.24</v>
      </c>
      <c r="E2697" s="1535"/>
      <c r="F2697" s="1536">
        <v>584.24</v>
      </c>
      <c r="G2697" s="1536">
        <v>584.24</v>
      </c>
    </row>
    <row r="2698" spans="1:7" ht="45">
      <c r="A2698" s="1526">
        <v>39496</v>
      </c>
      <c r="B2698" s="1523" t="s">
        <v>16876</v>
      </c>
      <c r="C2698" s="1526" t="s">
        <v>2771</v>
      </c>
      <c r="D2698" s="1534">
        <f t="shared" si="42"/>
        <v>642.66</v>
      </c>
      <c r="E2698" s="1535"/>
      <c r="F2698" s="1534">
        <v>642.66</v>
      </c>
      <c r="G2698" s="1534">
        <v>642.66</v>
      </c>
    </row>
    <row r="2699" spans="1:7" ht="45">
      <c r="A2699" s="1528">
        <v>39492</v>
      </c>
      <c r="B2699" s="1529" t="s">
        <v>16877</v>
      </c>
      <c r="C2699" s="1528" t="s">
        <v>2771</v>
      </c>
      <c r="D2699" s="1536">
        <f t="shared" si="42"/>
        <v>744.02</v>
      </c>
      <c r="E2699" s="1535"/>
      <c r="F2699" s="1536">
        <v>744.02</v>
      </c>
      <c r="G2699" s="1536">
        <v>744.02</v>
      </c>
    </row>
    <row r="2700" spans="1:7" ht="45">
      <c r="A2700" s="1526">
        <v>39497</v>
      </c>
      <c r="B2700" s="1523" t="s">
        <v>16878</v>
      </c>
      <c r="C2700" s="1526" t="s">
        <v>2771</v>
      </c>
      <c r="D2700" s="1534">
        <f t="shared" si="42"/>
        <v>672.05</v>
      </c>
      <c r="E2700" s="1535"/>
      <c r="F2700" s="1534">
        <v>672.05</v>
      </c>
      <c r="G2700" s="1534">
        <v>672.05</v>
      </c>
    </row>
    <row r="2701" spans="1:7" ht="45">
      <c r="A2701" s="1528">
        <v>39493</v>
      </c>
      <c r="B2701" s="1529" t="s">
        <v>16879</v>
      </c>
      <c r="C2701" s="1528" t="s">
        <v>2771</v>
      </c>
      <c r="D2701" s="1536">
        <f t="shared" si="42"/>
        <v>798.03</v>
      </c>
      <c r="E2701" s="1535"/>
      <c r="F2701" s="1536">
        <v>798.03</v>
      </c>
      <c r="G2701" s="1536">
        <v>798.03</v>
      </c>
    </row>
    <row r="2702" spans="1:7" ht="30">
      <c r="A2702" s="1526">
        <v>39500</v>
      </c>
      <c r="B2702" s="1523" t="s">
        <v>16880</v>
      </c>
      <c r="C2702" s="1526" t="s">
        <v>2771</v>
      </c>
      <c r="D2702" s="1534">
        <f t="shared" si="42"/>
        <v>870.72</v>
      </c>
      <c r="E2702" s="1535"/>
      <c r="F2702" s="1534">
        <v>870.72</v>
      </c>
      <c r="G2702" s="1534">
        <v>870.72</v>
      </c>
    </row>
    <row r="2703" spans="1:7" ht="45">
      <c r="A2703" s="1528">
        <v>39498</v>
      </c>
      <c r="B2703" s="1529" t="s">
        <v>16881</v>
      </c>
      <c r="C2703" s="1528" t="s">
        <v>2771</v>
      </c>
      <c r="D2703" s="1536">
        <f t="shared" si="42"/>
        <v>1073.8900000000001</v>
      </c>
      <c r="E2703" s="1535"/>
      <c r="F2703" s="1536">
        <v>1073.8900000000001</v>
      </c>
      <c r="G2703" s="1536">
        <v>1073.8900000000001</v>
      </c>
    </row>
    <row r="2704" spans="1:7" ht="45">
      <c r="A2704" s="1526">
        <v>43628</v>
      </c>
      <c r="B2704" s="1523" t="s">
        <v>16882</v>
      </c>
      <c r="C2704" s="1526" t="s">
        <v>2771</v>
      </c>
      <c r="D2704" s="1534">
        <f t="shared" si="42"/>
        <v>846.45</v>
      </c>
      <c r="E2704" s="1535"/>
      <c r="F2704" s="1534">
        <v>846.45</v>
      </c>
      <c r="G2704" s="1534">
        <v>846.45</v>
      </c>
    </row>
    <row r="2705" spans="1:7" ht="30">
      <c r="A2705" s="1528">
        <v>39501</v>
      </c>
      <c r="B2705" s="1529" t="s">
        <v>16883</v>
      </c>
      <c r="C2705" s="1528" t="s">
        <v>2771</v>
      </c>
      <c r="D2705" s="1536">
        <f t="shared" si="42"/>
        <v>894.3</v>
      </c>
      <c r="E2705" s="1535"/>
      <c r="F2705" s="1536">
        <v>894.3</v>
      </c>
      <c r="G2705" s="1536">
        <v>894.3</v>
      </c>
    </row>
    <row r="2706" spans="1:7" ht="45">
      <c r="A2706" s="1526">
        <v>39499</v>
      </c>
      <c r="B2706" s="1523" t="s">
        <v>16884</v>
      </c>
      <c r="C2706" s="1526" t="s">
        <v>2771</v>
      </c>
      <c r="D2706" s="1534">
        <f t="shared" si="42"/>
        <v>1089.1400000000001</v>
      </c>
      <c r="E2706" s="1535"/>
      <c r="F2706" s="1534">
        <v>1089.1400000000001</v>
      </c>
      <c r="G2706" s="1534">
        <v>1089.1400000000001</v>
      </c>
    </row>
    <row r="2707" spans="1:7" ht="45">
      <c r="A2707" s="1528">
        <v>43621</v>
      </c>
      <c r="B2707" s="1529" t="s">
        <v>16885</v>
      </c>
      <c r="C2707" s="1528" t="s">
        <v>2771</v>
      </c>
      <c r="D2707" s="1536">
        <f t="shared" si="42"/>
        <v>899.36</v>
      </c>
      <c r="E2707" s="1535"/>
      <c r="F2707" s="1536">
        <v>899.36</v>
      </c>
      <c r="G2707" s="1536">
        <v>899.36</v>
      </c>
    </row>
    <row r="2708" spans="1:7">
      <c r="A2708" s="1526">
        <v>3733</v>
      </c>
      <c r="B2708" s="1523" t="s">
        <v>6472</v>
      </c>
      <c r="C2708" s="1526" t="s">
        <v>2773</v>
      </c>
      <c r="D2708" s="1534">
        <f t="shared" si="42"/>
        <v>63.51</v>
      </c>
      <c r="E2708" s="1535"/>
      <c r="F2708" s="1534">
        <v>63.51</v>
      </c>
      <c r="G2708" s="1534">
        <v>63.51</v>
      </c>
    </row>
    <row r="2709" spans="1:7">
      <c r="A2709" s="1528">
        <v>3731</v>
      </c>
      <c r="B2709" s="1529" t="s">
        <v>6473</v>
      </c>
      <c r="C2709" s="1528" t="s">
        <v>2773</v>
      </c>
      <c r="D2709" s="1536">
        <f t="shared" si="42"/>
        <v>58.95</v>
      </c>
      <c r="E2709" s="1535"/>
      <c r="F2709" s="1536">
        <v>58.95</v>
      </c>
      <c r="G2709" s="1536">
        <v>58.95</v>
      </c>
    </row>
    <row r="2710" spans="1:7">
      <c r="A2710" s="1526">
        <v>38137</v>
      </c>
      <c r="B2710" s="1523" t="s">
        <v>6474</v>
      </c>
      <c r="C2710" s="1526" t="s">
        <v>2773</v>
      </c>
      <c r="D2710" s="1534">
        <f t="shared" si="42"/>
        <v>59.3</v>
      </c>
      <c r="E2710" s="1535"/>
      <c r="F2710" s="1534">
        <v>59.3</v>
      </c>
      <c r="G2710" s="1534">
        <v>59.3</v>
      </c>
    </row>
    <row r="2711" spans="1:7">
      <c r="A2711" s="1528">
        <v>38135</v>
      </c>
      <c r="B2711" s="1529" t="s">
        <v>6475</v>
      </c>
      <c r="C2711" s="1528" t="s">
        <v>2773</v>
      </c>
      <c r="D2711" s="1536">
        <f t="shared" si="42"/>
        <v>75.17</v>
      </c>
      <c r="E2711" s="1535"/>
      <c r="F2711" s="1536">
        <v>75.17</v>
      </c>
      <c r="G2711" s="1536">
        <v>75.17</v>
      </c>
    </row>
    <row r="2712" spans="1:7">
      <c r="A2712" s="1526">
        <v>38138</v>
      </c>
      <c r="B2712" s="1523" t="s">
        <v>6476</v>
      </c>
      <c r="C2712" s="1526" t="s">
        <v>2773</v>
      </c>
      <c r="D2712" s="1534">
        <f t="shared" si="42"/>
        <v>58.23</v>
      </c>
      <c r="E2712" s="1535"/>
      <c r="F2712" s="1534">
        <v>58.23</v>
      </c>
      <c r="G2712" s="1534">
        <v>58.23</v>
      </c>
    </row>
    <row r="2713" spans="1:7" ht="30">
      <c r="A2713" s="1528">
        <v>3736</v>
      </c>
      <c r="B2713" s="1529" t="s">
        <v>6477</v>
      </c>
      <c r="C2713" s="1528" t="s">
        <v>2773</v>
      </c>
      <c r="D2713" s="1536">
        <f t="shared" si="42"/>
        <v>76</v>
      </c>
      <c r="E2713" s="1535"/>
      <c r="F2713" s="1536">
        <v>76</v>
      </c>
      <c r="G2713" s="1536">
        <v>76</v>
      </c>
    </row>
    <row r="2714" spans="1:7" ht="30">
      <c r="A2714" s="1526">
        <v>3741</v>
      </c>
      <c r="B2714" s="1523" t="s">
        <v>6478</v>
      </c>
      <c r="C2714" s="1526" t="s">
        <v>2773</v>
      </c>
      <c r="D2714" s="1534">
        <f t="shared" si="42"/>
        <v>79.22</v>
      </c>
      <c r="E2714" s="1535"/>
      <c r="F2714" s="1534">
        <v>79.22</v>
      </c>
      <c r="G2714" s="1534">
        <v>79.22</v>
      </c>
    </row>
    <row r="2715" spans="1:7" ht="30">
      <c r="A2715" s="1528">
        <v>3745</v>
      </c>
      <c r="B2715" s="1529" t="s">
        <v>6479</v>
      </c>
      <c r="C2715" s="1528" t="s">
        <v>2773</v>
      </c>
      <c r="D2715" s="1536">
        <f t="shared" si="42"/>
        <v>85.42</v>
      </c>
      <c r="E2715" s="1535"/>
      <c r="F2715" s="1536">
        <v>85.42</v>
      </c>
      <c r="G2715" s="1536">
        <v>85.42</v>
      </c>
    </row>
    <row r="2716" spans="1:7" ht="30">
      <c r="A2716" s="1526">
        <v>3743</v>
      </c>
      <c r="B2716" s="1523" t="s">
        <v>6480</v>
      </c>
      <c r="C2716" s="1526" t="s">
        <v>2773</v>
      </c>
      <c r="D2716" s="1534">
        <f t="shared" si="42"/>
        <v>78.94</v>
      </c>
      <c r="E2716" s="1535"/>
      <c r="F2716" s="1534">
        <v>78.94</v>
      </c>
      <c r="G2716" s="1534">
        <v>78.94</v>
      </c>
    </row>
    <row r="2717" spans="1:7" ht="30">
      <c r="A2717" s="1528">
        <v>3744</v>
      </c>
      <c r="B2717" s="1529" t="s">
        <v>6481</v>
      </c>
      <c r="C2717" s="1528" t="s">
        <v>2773</v>
      </c>
      <c r="D2717" s="1536">
        <f t="shared" si="42"/>
        <v>86.89</v>
      </c>
      <c r="E2717" s="1535"/>
      <c r="F2717" s="1536">
        <v>86.89</v>
      </c>
      <c r="G2717" s="1536">
        <v>86.89</v>
      </c>
    </row>
    <row r="2718" spans="1:7" ht="30">
      <c r="A2718" s="1526">
        <v>3739</v>
      </c>
      <c r="B2718" s="1523" t="s">
        <v>6482</v>
      </c>
      <c r="C2718" s="1526" t="s">
        <v>2773</v>
      </c>
      <c r="D2718" s="1534">
        <f t="shared" si="42"/>
        <v>91.31</v>
      </c>
      <c r="E2718" s="1535"/>
      <c r="F2718" s="1534">
        <v>91.31</v>
      </c>
      <c r="G2718" s="1534">
        <v>91.31</v>
      </c>
    </row>
    <row r="2719" spans="1:7" ht="30">
      <c r="A2719" s="1528">
        <v>3737</v>
      </c>
      <c r="B2719" s="1529" t="s">
        <v>6483</v>
      </c>
      <c r="C2719" s="1528" t="s">
        <v>2773</v>
      </c>
      <c r="D2719" s="1536">
        <f t="shared" si="42"/>
        <v>95.73</v>
      </c>
      <c r="E2719" s="1535"/>
      <c r="F2719" s="1536">
        <v>95.73</v>
      </c>
      <c r="G2719" s="1536">
        <v>95.73</v>
      </c>
    </row>
    <row r="2720" spans="1:7" ht="30">
      <c r="A2720" s="1526">
        <v>3738</v>
      </c>
      <c r="B2720" s="1523" t="s">
        <v>6484</v>
      </c>
      <c r="C2720" s="1526" t="s">
        <v>2773</v>
      </c>
      <c r="D2720" s="1534">
        <f t="shared" si="42"/>
        <v>110.46</v>
      </c>
      <c r="E2720" s="1535"/>
      <c r="F2720" s="1534">
        <v>110.46</v>
      </c>
      <c r="G2720" s="1534">
        <v>110.46</v>
      </c>
    </row>
    <row r="2721" spans="1:7" ht="30">
      <c r="A2721" s="1528">
        <v>3747</v>
      </c>
      <c r="B2721" s="1529" t="s">
        <v>6485</v>
      </c>
      <c r="C2721" s="1528" t="s">
        <v>2773</v>
      </c>
      <c r="D2721" s="1536">
        <f t="shared" si="42"/>
        <v>86.89</v>
      </c>
      <c r="E2721" s="1535"/>
      <c r="F2721" s="1536">
        <v>86.89</v>
      </c>
      <c r="G2721" s="1536">
        <v>86.89</v>
      </c>
    </row>
    <row r="2722" spans="1:7" ht="30">
      <c r="A2722" s="1526">
        <v>11649</v>
      </c>
      <c r="B2722" s="1523" t="s">
        <v>6486</v>
      </c>
      <c r="C2722" s="1526" t="s">
        <v>2771</v>
      </c>
      <c r="D2722" s="1534">
        <f t="shared" si="42"/>
        <v>630.38</v>
      </c>
      <c r="E2722" s="1535"/>
      <c r="F2722" s="1534">
        <v>630.38</v>
      </c>
      <c r="G2722" s="1534">
        <v>630.38</v>
      </c>
    </row>
    <row r="2723" spans="1:7" ht="30">
      <c r="A2723" s="1528">
        <v>11650</v>
      </c>
      <c r="B2723" s="1529" t="s">
        <v>6487</v>
      </c>
      <c r="C2723" s="1528" t="s">
        <v>2771</v>
      </c>
      <c r="D2723" s="1536">
        <f t="shared" si="42"/>
        <v>1074.45</v>
      </c>
      <c r="E2723" s="1535"/>
      <c r="F2723" s="1536">
        <v>1074.45</v>
      </c>
      <c r="G2723" s="1536">
        <v>1074.45</v>
      </c>
    </row>
    <row r="2724" spans="1:7" ht="30">
      <c r="A2724" s="1526">
        <v>3742</v>
      </c>
      <c r="B2724" s="1523" t="s">
        <v>6488</v>
      </c>
      <c r="C2724" s="1526" t="s">
        <v>2773</v>
      </c>
      <c r="D2724" s="1534">
        <f t="shared" si="42"/>
        <v>114.58</v>
      </c>
      <c r="E2724" s="1535"/>
      <c r="F2724" s="1534">
        <v>114.58</v>
      </c>
      <c r="G2724" s="1534">
        <v>114.58</v>
      </c>
    </row>
    <row r="2725" spans="1:7" ht="30">
      <c r="A2725" s="1528">
        <v>3746</v>
      </c>
      <c r="B2725" s="1529" t="s">
        <v>6489</v>
      </c>
      <c r="C2725" s="1528" t="s">
        <v>2773</v>
      </c>
      <c r="D2725" s="1536">
        <f t="shared" si="42"/>
        <v>133.79</v>
      </c>
      <c r="E2725" s="1535"/>
      <c r="F2725" s="1536">
        <v>133.79</v>
      </c>
      <c r="G2725" s="1536">
        <v>133.79</v>
      </c>
    </row>
    <row r="2726" spans="1:7" ht="30">
      <c r="A2726" s="1526">
        <v>21106</v>
      </c>
      <c r="B2726" s="1523" t="s">
        <v>9575</v>
      </c>
      <c r="C2726" s="1526" t="s">
        <v>2775</v>
      </c>
      <c r="D2726" s="1534">
        <f t="shared" si="42"/>
        <v>45.61</v>
      </c>
      <c r="E2726" s="1535"/>
      <c r="F2726" s="1534">
        <v>45.61</v>
      </c>
      <c r="G2726" s="1534">
        <v>45.61</v>
      </c>
    </row>
    <row r="2727" spans="1:7">
      <c r="A2727" s="1528">
        <v>3755</v>
      </c>
      <c r="B2727" s="1529" t="s">
        <v>6490</v>
      </c>
      <c r="C2727" s="1528" t="s">
        <v>2771</v>
      </c>
      <c r="D2727" s="1536">
        <f t="shared" si="42"/>
        <v>16.98</v>
      </c>
      <c r="E2727" s="1535"/>
      <c r="F2727" s="1536">
        <v>16.98</v>
      </c>
      <c r="G2727" s="1536">
        <v>16.98</v>
      </c>
    </row>
    <row r="2728" spans="1:7">
      <c r="A2728" s="1526">
        <v>3750</v>
      </c>
      <c r="B2728" s="1523" t="s">
        <v>6491</v>
      </c>
      <c r="C2728" s="1526" t="s">
        <v>2771</v>
      </c>
      <c r="D2728" s="1534">
        <f t="shared" si="42"/>
        <v>22.84</v>
      </c>
      <c r="E2728" s="1535"/>
      <c r="F2728" s="1534">
        <v>22.84</v>
      </c>
      <c r="G2728" s="1534">
        <v>22.84</v>
      </c>
    </row>
    <row r="2729" spans="1:7">
      <c r="A2729" s="1528">
        <v>3756</v>
      </c>
      <c r="B2729" s="1529" t="s">
        <v>6492</v>
      </c>
      <c r="C2729" s="1528" t="s">
        <v>2771</v>
      </c>
      <c r="D2729" s="1536">
        <f t="shared" si="42"/>
        <v>42.68</v>
      </c>
      <c r="E2729" s="1535"/>
      <c r="F2729" s="1536">
        <v>42.68</v>
      </c>
      <c r="G2729" s="1536">
        <v>42.68</v>
      </c>
    </row>
    <row r="2730" spans="1:7">
      <c r="A2730" s="1526">
        <v>39377</v>
      </c>
      <c r="B2730" s="1523" t="s">
        <v>6493</v>
      </c>
      <c r="C2730" s="1526" t="s">
        <v>2771</v>
      </c>
      <c r="D2730" s="1534">
        <f t="shared" si="42"/>
        <v>126.43</v>
      </c>
      <c r="E2730" s="1535"/>
      <c r="F2730" s="1534">
        <v>126.43</v>
      </c>
      <c r="G2730" s="1534">
        <v>126.43</v>
      </c>
    </row>
    <row r="2731" spans="1:7">
      <c r="A2731" s="1528">
        <v>38191</v>
      </c>
      <c r="B2731" s="1529" t="s">
        <v>6494</v>
      </c>
      <c r="C2731" s="1528" t="s">
        <v>2771</v>
      </c>
      <c r="D2731" s="1536">
        <f t="shared" si="42"/>
        <v>9.41</v>
      </c>
      <c r="E2731" s="1535"/>
      <c r="F2731" s="1536">
        <v>9.41</v>
      </c>
      <c r="G2731" s="1536">
        <v>9.41</v>
      </c>
    </row>
    <row r="2732" spans="1:7">
      <c r="A2732" s="1526">
        <v>39381</v>
      </c>
      <c r="B2732" s="1523" t="s">
        <v>6495</v>
      </c>
      <c r="C2732" s="1526" t="s">
        <v>2771</v>
      </c>
      <c r="D2732" s="1534">
        <f t="shared" si="42"/>
        <v>8.7799999999999994</v>
      </c>
      <c r="E2732" s="1535"/>
      <c r="F2732" s="1534">
        <v>8.7799999999999994</v>
      </c>
      <c r="G2732" s="1534">
        <v>8.7799999999999994</v>
      </c>
    </row>
    <row r="2733" spans="1:7">
      <c r="A2733" s="1528">
        <v>38780</v>
      </c>
      <c r="B2733" s="1529" t="s">
        <v>6496</v>
      </c>
      <c r="C2733" s="1528" t="s">
        <v>2771</v>
      </c>
      <c r="D2733" s="1536">
        <f t="shared" si="42"/>
        <v>10.74</v>
      </c>
      <c r="E2733" s="1535"/>
      <c r="F2733" s="1536">
        <v>10.74</v>
      </c>
      <c r="G2733" s="1536">
        <v>10.74</v>
      </c>
    </row>
    <row r="2734" spans="1:7">
      <c r="A2734" s="1526">
        <v>38781</v>
      </c>
      <c r="B2734" s="1523" t="s">
        <v>6497</v>
      </c>
      <c r="C2734" s="1526" t="s">
        <v>2771</v>
      </c>
      <c r="D2734" s="1534">
        <f t="shared" si="42"/>
        <v>36.26</v>
      </c>
      <c r="E2734" s="1535"/>
      <c r="F2734" s="1534">
        <v>36.26</v>
      </c>
      <c r="G2734" s="1534">
        <v>36.26</v>
      </c>
    </row>
    <row r="2735" spans="1:7">
      <c r="A2735" s="1528">
        <v>38192</v>
      </c>
      <c r="B2735" s="1529" t="s">
        <v>6498</v>
      </c>
      <c r="C2735" s="1528" t="s">
        <v>2771</v>
      </c>
      <c r="D2735" s="1536">
        <f t="shared" si="42"/>
        <v>65.61</v>
      </c>
      <c r="E2735" s="1535"/>
      <c r="F2735" s="1536">
        <v>65.61</v>
      </c>
      <c r="G2735" s="1536">
        <v>65.61</v>
      </c>
    </row>
    <row r="2736" spans="1:7">
      <c r="A2736" s="1526">
        <v>3753</v>
      </c>
      <c r="B2736" s="1523" t="s">
        <v>6499</v>
      </c>
      <c r="C2736" s="1526" t="s">
        <v>2771</v>
      </c>
      <c r="D2736" s="1534">
        <f t="shared" si="42"/>
        <v>5.74</v>
      </c>
      <c r="E2736" s="1535"/>
      <c r="F2736" s="1534">
        <v>5.74</v>
      </c>
      <c r="G2736" s="1534">
        <v>5.74</v>
      </c>
    </row>
    <row r="2737" spans="1:7">
      <c r="A2737" s="1528">
        <v>38782</v>
      </c>
      <c r="B2737" s="1529" t="s">
        <v>6500</v>
      </c>
      <c r="C2737" s="1528" t="s">
        <v>2771</v>
      </c>
      <c r="D2737" s="1536">
        <f t="shared" si="42"/>
        <v>7.48</v>
      </c>
      <c r="E2737" s="1535"/>
      <c r="F2737" s="1536">
        <v>7.48</v>
      </c>
      <c r="G2737" s="1536">
        <v>7.48</v>
      </c>
    </row>
    <row r="2738" spans="1:7">
      <c r="A2738" s="1526">
        <v>38778</v>
      </c>
      <c r="B2738" s="1523" t="s">
        <v>6501</v>
      </c>
      <c r="C2738" s="1526" t="s">
        <v>2771</v>
      </c>
      <c r="D2738" s="1534">
        <f t="shared" si="42"/>
        <v>5.61</v>
      </c>
      <c r="E2738" s="1535"/>
      <c r="F2738" s="1534">
        <v>5.61</v>
      </c>
      <c r="G2738" s="1534">
        <v>5.61</v>
      </c>
    </row>
    <row r="2739" spans="1:7">
      <c r="A2739" s="1528">
        <v>38779</v>
      </c>
      <c r="B2739" s="1529" t="s">
        <v>6502</v>
      </c>
      <c r="C2739" s="1528" t="s">
        <v>2771</v>
      </c>
      <c r="D2739" s="1536">
        <f t="shared" si="42"/>
        <v>5.95</v>
      </c>
      <c r="E2739" s="1535"/>
      <c r="F2739" s="1536">
        <v>5.95</v>
      </c>
      <c r="G2739" s="1536">
        <v>5.95</v>
      </c>
    </row>
    <row r="2740" spans="1:7">
      <c r="A2740" s="1526">
        <v>39388</v>
      </c>
      <c r="B2740" s="1523" t="s">
        <v>6503</v>
      </c>
      <c r="C2740" s="1526" t="s">
        <v>2771</v>
      </c>
      <c r="D2740" s="1534">
        <f t="shared" si="42"/>
        <v>9.4700000000000006</v>
      </c>
      <c r="E2740" s="1535"/>
      <c r="F2740" s="1534">
        <v>9.4700000000000006</v>
      </c>
      <c r="G2740" s="1534">
        <v>9.4700000000000006</v>
      </c>
    </row>
    <row r="2741" spans="1:7">
      <c r="A2741" s="1528">
        <v>39387</v>
      </c>
      <c r="B2741" s="1529" t="s">
        <v>6504</v>
      </c>
      <c r="C2741" s="1528" t="s">
        <v>2771</v>
      </c>
      <c r="D2741" s="1536">
        <f t="shared" si="42"/>
        <v>14.76</v>
      </c>
      <c r="E2741" s="1535"/>
      <c r="F2741" s="1536">
        <v>14.76</v>
      </c>
      <c r="G2741" s="1536">
        <v>14.76</v>
      </c>
    </row>
    <row r="2742" spans="1:7">
      <c r="A2742" s="1526">
        <v>39386</v>
      </c>
      <c r="B2742" s="1523" t="s">
        <v>6505</v>
      </c>
      <c r="C2742" s="1526" t="s">
        <v>2771</v>
      </c>
      <c r="D2742" s="1534">
        <f t="shared" si="42"/>
        <v>10.29</v>
      </c>
      <c r="E2742" s="1535"/>
      <c r="F2742" s="1534">
        <v>10.29</v>
      </c>
      <c r="G2742" s="1534">
        <v>10.29</v>
      </c>
    </row>
    <row r="2743" spans="1:7">
      <c r="A2743" s="1528">
        <v>38194</v>
      </c>
      <c r="B2743" s="1529" t="s">
        <v>6506</v>
      </c>
      <c r="C2743" s="1528" t="s">
        <v>2771</v>
      </c>
      <c r="D2743" s="1536">
        <f t="shared" si="42"/>
        <v>7.7</v>
      </c>
      <c r="E2743" s="1535"/>
      <c r="F2743" s="1536">
        <v>7.7</v>
      </c>
      <c r="G2743" s="1536">
        <v>7.7</v>
      </c>
    </row>
    <row r="2744" spans="1:7">
      <c r="A2744" s="1526">
        <v>38193</v>
      </c>
      <c r="B2744" s="1523" t="s">
        <v>6507</v>
      </c>
      <c r="C2744" s="1526" t="s">
        <v>2771</v>
      </c>
      <c r="D2744" s="1534">
        <f t="shared" si="42"/>
        <v>6.69</v>
      </c>
      <c r="E2744" s="1535"/>
      <c r="F2744" s="1534">
        <v>6.69</v>
      </c>
      <c r="G2744" s="1534">
        <v>6.69</v>
      </c>
    </row>
    <row r="2745" spans="1:7">
      <c r="A2745" s="1528">
        <v>12216</v>
      </c>
      <c r="B2745" s="1529" t="s">
        <v>6508</v>
      </c>
      <c r="C2745" s="1528" t="s">
        <v>2771</v>
      </c>
      <c r="D2745" s="1536">
        <f t="shared" si="42"/>
        <v>32.81</v>
      </c>
      <c r="E2745" s="1535"/>
      <c r="F2745" s="1536">
        <v>32.81</v>
      </c>
      <c r="G2745" s="1536">
        <v>32.81</v>
      </c>
    </row>
    <row r="2746" spans="1:7">
      <c r="A2746" s="1526">
        <v>3757</v>
      </c>
      <c r="B2746" s="1523" t="s">
        <v>6509</v>
      </c>
      <c r="C2746" s="1526" t="s">
        <v>2771</v>
      </c>
      <c r="D2746" s="1534">
        <f t="shared" si="42"/>
        <v>37.94</v>
      </c>
      <c r="E2746" s="1535"/>
      <c r="F2746" s="1534">
        <v>37.94</v>
      </c>
      <c r="G2746" s="1534">
        <v>37.94</v>
      </c>
    </row>
    <row r="2747" spans="1:7">
      <c r="A2747" s="1528">
        <v>3758</v>
      </c>
      <c r="B2747" s="1529" t="s">
        <v>6510</v>
      </c>
      <c r="C2747" s="1528" t="s">
        <v>2771</v>
      </c>
      <c r="D2747" s="1536">
        <f t="shared" si="42"/>
        <v>44.24</v>
      </c>
      <c r="E2747" s="1535"/>
      <c r="F2747" s="1536">
        <v>44.24</v>
      </c>
      <c r="G2747" s="1536">
        <v>44.24</v>
      </c>
    </row>
    <row r="2748" spans="1:7">
      <c r="A2748" s="1526">
        <v>12214</v>
      </c>
      <c r="B2748" s="1523" t="s">
        <v>6511</v>
      </c>
      <c r="C2748" s="1526" t="s">
        <v>2771</v>
      </c>
      <c r="D2748" s="1534">
        <f t="shared" si="42"/>
        <v>15.15</v>
      </c>
      <c r="E2748" s="1535"/>
      <c r="F2748" s="1534">
        <v>15.15</v>
      </c>
      <c r="G2748" s="1534">
        <v>15.15</v>
      </c>
    </row>
    <row r="2749" spans="1:7">
      <c r="A2749" s="1528">
        <v>3749</v>
      </c>
      <c r="B2749" s="1529" t="s">
        <v>6512</v>
      </c>
      <c r="C2749" s="1528" t="s">
        <v>2771</v>
      </c>
      <c r="D2749" s="1536">
        <f t="shared" si="42"/>
        <v>27</v>
      </c>
      <c r="E2749" s="1535"/>
      <c r="F2749" s="1536">
        <v>27</v>
      </c>
      <c r="G2749" s="1536">
        <v>27</v>
      </c>
    </row>
    <row r="2750" spans="1:7">
      <c r="A2750" s="1526">
        <v>3751</v>
      </c>
      <c r="B2750" s="1523" t="s">
        <v>6513</v>
      </c>
      <c r="C2750" s="1526" t="s">
        <v>2771</v>
      </c>
      <c r="D2750" s="1534">
        <f t="shared" si="42"/>
        <v>36.840000000000003</v>
      </c>
      <c r="E2750" s="1535"/>
      <c r="F2750" s="1534">
        <v>36.840000000000003</v>
      </c>
      <c r="G2750" s="1534">
        <v>36.840000000000003</v>
      </c>
    </row>
    <row r="2751" spans="1:7">
      <c r="A2751" s="1528">
        <v>39376</v>
      </c>
      <c r="B2751" s="1529" t="s">
        <v>6514</v>
      </c>
      <c r="C2751" s="1528" t="s">
        <v>2771</v>
      </c>
      <c r="D2751" s="1536">
        <f t="shared" si="42"/>
        <v>31.06</v>
      </c>
      <c r="E2751" s="1535"/>
      <c r="F2751" s="1536">
        <v>31.06</v>
      </c>
      <c r="G2751" s="1536">
        <v>31.06</v>
      </c>
    </row>
    <row r="2752" spans="1:7">
      <c r="A2752" s="1526">
        <v>3752</v>
      </c>
      <c r="B2752" s="1523" t="s">
        <v>6515</v>
      </c>
      <c r="C2752" s="1526" t="s">
        <v>2771</v>
      </c>
      <c r="D2752" s="1534">
        <f t="shared" si="42"/>
        <v>60.78</v>
      </c>
      <c r="E2752" s="1535"/>
      <c r="F2752" s="1534">
        <v>60.78</v>
      </c>
      <c r="G2752" s="1534">
        <v>60.78</v>
      </c>
    </row>
    <row r="2753" spans="1:7" ht="30">
      <c r="A2753" s="1528">
        <v>746</v>
      </c>
      <c r="B2753" s="1529" t="s">
        <v>18989</v>
      </c>
      <c r="C2753" s="1528" t="s">
        <v>2771</v>
      </c>
      <c r="D2753" s="1536">
        <f t="shared" si="42"/>
        <v>3019</v>
      </c>
      <c r="E2753" s="1535"/>
      <c r="F2753" s="1536">
        <v>3019</v>
      </c>
      <c r="G2753" s="1536">
        <v>3019</v>
      </c>
    </row>
    <row r="2754" spans="1:7">
      <c r="A2754" s="1526">
        <v>20269</v>
      </c>
      <c r="B2754" s="1523" t="s">
        <v>18990</v>
      </c>
      <c r="C2754" s="1526" t="s">
        <v>2771</v>
      </c>
      <c r="D2754" s="1534">
        <f t="shared" si="42"/>
        <v>83.48</v>
      </c>
      <c r="E2754" s="1535"/>
      <c r="F2754" s="1534">
        <v>83.48</v>
      </c>
      <c r="G2754" s="1534">
        <v>83.48</v>
      </c>
    </row>
    <row r="2755" spans="1:7">
      <c r="A2755" s="1528">
        <v>20270</v>
      </c>
      <c r="B2755" s="1529" t="s">
        <v>18991</v>
      </c>
      <c r="C2755" s="1528" t="s">
        <v>2771</v>
      </c>
      <c r="D2755" s="1536">
        <f t="shared" ref="D2755:D2818" si="43">IF($I$2=$G$1,G2755,F2755)</f>
        <v>92.24</v>
      </c>
      <c r="E2755" s="1535"/>
      <c r="F2755" s="1536">
        <v>92.24</v>
      </c>
      <c r="G2755" s="1536">
        <v>92.24</v>
      </c>
    </row>
    <row r="2756" spans="1:7">
      <c r="A2756" s="1526">
        <v>11696</v>
      </c>
      <c r="B2756" s="1523" t="s">
        <v>18992</v>
      </c>
      <c r="C2756" s="1526" t="s">
        <v>2771</v>
      </c>
      <c r="D2756" s="1534">
        <f t="shared" si="43"/>
        <v>147.66</v>
      </c>
      <c r="E2756" s="1535"/>
      <c r="F2756" s="1534">
        <v>147.66</v>
      </c>
      <c r="G2756" s="1534">
        <v>147.66</v>
      </c>
    </row>
    <row r="2757" spans="1:7">
      <c r="A2757" s="1528">
        <v>10427</v>
      </c>
      <c r="B2757" s="1529" t="s">
        <v>18993</v>
      </c>
      <c r="C2757" s="1528" t="s">
        <v>2771</v>
      </c>
      <c r="D2757" s="1536">
        <f t="shared" si="43"/>
        <v>413.22</v>
      </c>
      <c r="E2757" s="1535"/>
      <c r="F2757" s="1536">
        <v>413.22</v>
      </c>
      <c r="G2757" s="1536">
        <v>413.22</v>
      </c>
    </row>
    <row r="2758" spans="1:7">
      <c r="A2758" s="1526">
        <v>10428</v>
      </c>
      <c r="B2758" s="1523" t="s">
        <v>18994</v>
      </c>
      <c r="C2758" s="1526" t="s">
        <v>2771</v>
      </c>
      <c r="D2758" s="1534">
        <f t="shared" si="43"/>
        <v>425.75</v>
      </c>
      <c r="E2758" s="1535"/>
      <c r="F2758" s="1534">
        <v>425.75</v>
      </c>
      <c r="G2758" s="1534">
        <v>425.75</v>
      </c>
    </row>
    <row r="2759" spans="1:7">
      <c r="A2759" s="1528">
        <v>36521</v>
      </c>
      <c r="B2759" s="1529" t="s">
        <v>18995</v>
      </c>
      <c r="C2759" s="1528" t="s">
        <v>2771</v>
      </c>
      <c r="D2759" s="1536">
        <f t="shared" si="43"/>
        <v>132.84</v>
      </c>
      <c r="E2759" s="1535"/>
      <c r="F2759" s="1536">
        <v>132.84</v>
      </c>
      <c r="G2759" s="1536">
        <v>132.84</v>
      </c>
    </row>
    <row r="2760" spans="1:7">
      <c r="A2760" s="1526">
        <v>36794</v>
      </c>
      <c r="B2760" s="1523" t="s">
        <v>18996</v>
      </c>
      <c r="C2760" s="1526" t="s">
        <v>2771</v>
      </c>
      <c r="D2760" s="1534">
        <f t="shared" si="43"/>
        <v>141.41999999999999</v>
      </c>
      <c r="E2760" s="1535"/>
      <c r="F2760" s="1534">
        <v>141.41999999999999</v>
      </c>
      <c r="G2760" s="1534">
        <v>141.41999999999999</v>
      </c>
    </row>
    <row r="2761" spans="1:7">
      <c r="A2761" s="1528">
        <v>10426</v>
      </c>
      <c r="B2761" s="1529" t="s">
        <v>18997</v>
      </c>
      <c r="C2761" s="1528" t="s">
        <v>2771</v>
      </c>
      <c r="D2761" s="1536">
        <f t="shared" si="43"/>
        <v>158.36000000000001</v>
      </c>
      <c r="E2761" s="1535"/>
      <c r="F2761" s="1536">
        <v>158.36000000000001</v>
      </c>
      <c r="G2761" s="1536">
        <v>158.36000000000001</v>
      </c>
    </row>
    <row r="2762" spans="1:7">
      <c r="A2762" s="1526">
        <v>10425</v>
      </c>
      <c r="B2762" s="1523" t="s">
        <v>18998</v>
      </c>
      <c r="C2762" s="1526" t="s">
        <v>2771</v>
      </c>
      <c r="D2762" s="1534">
        <f t="shared" si="43"/>
        <v>80.34</v>
      </c>
      <c r="E2762" s="1535"/>
      <c r="F2762" s="1534">
        <v>80.34</v>
      </c>
      <c r="G2762" s="1534">
        <v>80.34</v>
      </c>
    </row>
    <row r="2763" spans="1:7">
      <c r="A2763" s="1528">
        <v>10431</v>
      </c>
      <c r="B2763" s="1529" t="s">
        <v>18999</v>
      </c>
      <c r="C2763" s="1528" t="s">
        <v>2771</v>
      </c>
      <c r="D2763" s="1536">
        <f t="shared" si="43"/>
        <v>275.05</v>
      </c>
      <c r="E2763" s="1535"/>
      <c r="F2763" s="1536">
        <v>275.05</v>
      </c>
      <c r="G2763" s="1536">
        <v>275.05</v>
      </c>
    </row>
    <row r="2764" spans="1:7">
      <c r="A2764" s="1526">
        <v>10429</v>
      </c>
      <c r="B2764" s="1523" t="s">
        <v>19000</v>
      </c>
      <c r="C2764" s="1526" t="s">
        <v>2771</v>
      </c>
      <c r="D2764" s="1534">
        <f t="shared" si="43"/>
        <v>135.68</v>
      </c>
      <c r="E2764" s="1535"/>
      <c r="F2764" s="1534">
        <v>135.68</v>
      </c>
      <c r="G2764" s="1534">
        <v>135.68</v>
      </c>
    </row>
    <row r="2765" spans="1:7">
      <c r="A2765" s="1528">
        <v>2354</v>
      </c>
      <c r="B2765" s="1529" t="s">
        <v>6516</v>
      </c>
      <c r="C2765" s="1528" t="s">
        <v>2770</v>
      </c>
      <c r="D2765" s="1536">
        <f t="shared" si="43"/>
        <v>10.55</v>
      </c>
      <c r="E2765" s="1535"/>
      <c r="F2765" s="1536">
        <v>9.09</v>
      </c>
      <c r="G2765" s="1536">
        <v>10.55</v>
      </c>
    </row>
    <row r="2766" spans="1:7">
      <c r="A2766" s="1526">
        <v>40932</v>
      </c>
      <c r="B2766" s="1523" t="s">
        <v>6517</v>
      </c>
      <c r="C2766" s="1526" t="s">
        <v>2777</v>
      </c>
      <c r="D2766" s="1534">
        <f t="shared" si="43"/>
        <v>1864.99</v>
      </c>
      <c r="E2766" s="1535"/>
      <c r="F2766" s="1534">
        <v>1606.27</v>
      </c>
      <c r="G2766" s="1534">
        <v>1864.99</v>
      </c>
    </row>
    <row r="2767" spans="1:7">
      <c r="A2767" s="1528">
        <v>10853</v>
      </c>
      <c r="B2767" s="1529" t="s">
        <v>6518</v>
      </c>
      <c r="C2767" s="1528" t="s">
        <v>2771</v>
      </c>
      <c r="D2767" s="1536">
        <f t="shared" si="43"/>
        <v>106.92</v>
      </c>
      <c r="E2767" s="1535"/>
      <c r="F2767" s="1536">
        <v>106.92</v>
      </c>
      <c r="G2767" s="1536">
        <v>106.92</v>
      </c>
    </row>
    <row r="2768" spans="1:7">
      <c r="A2768" s="1526">
        <v>5093</v>
      </c>
      <c r="B2768" s="1523" t="s">
        <v>6519</v>
      </c>
      <c r="C2768" s="1526" t="s">
        <v>2778</v>
      </c>
      <c r="D2768" s="1534">
        <f t="shared" si="43"/>
        <v>18.649999999999999</v>
      </c>
      <c r="E2768" s="1535"/>
      <c r="F2768" s="1534">
        <v>18.649999999999999</v>
      </c>
      <c r="G2768" s="1534">
        <v>18.649999999999999</v>
      </c>
    </row>
    <row r="2769" spans="1:7">
      <c r="A2769" s="1528">
        <v>44331</v>
      </c>
      <c r="B2769" s="1529" t="s">
        <v>19001</v>
      </c>
      <c r="C2769" s="1528" t="s">
        <v>2776</v>
      </c>
      <c r="D2769" s="1536">
        <f t="shared" si="43"/>
        <v>34.479999999999997</v>
      </c>
      <c r="E2769" s="1535"/>
      <c r="F2769" s="1536">
        <v>34.479999999999997</v>
      </c>
      <c r="G2769" s="1536">
        <v>34.479999999999997</v>
      </c>
    </row>
    <row r="2770" spans="1:7" ht="30">
      <c r="A2770" s="1526">
        <v>37768</v>
      </c>
      <c r="B2770" s="1523" t="s">
        <v>6520</v>
      </c>
      <c r="C2770" s="1526" t="s">
        <v>2771</v>
      </c>
      <c r="D2770" s="1534">
        <f t="shared" si="43"/>
        <v>216500</v>
      </c>
      <c r="E2770" s="1535"/>
      <c r="F2770" s="1534">
        <v>216500</v>
      </c>
      <c r="G2770" s="1534">
        <v>216500</v>
      </c>
    </row>
    <row r="2771" spans="1:7">
      <c r="A2771" s="1528">
        <v>37773</v>
      </c>
      <c r="B2771" s="1529" t="s">
        <v>6521</v>
      </c>
      <c r="C2771" s="1528" t="s">
        <v>2771</v>
      </c>
      <c r="D2771" s="1536">
        <f t="shared" si="43"/>
        <v>183845</v>
      </c>
      <c r="E2771" s="1535"/>
      <c r="F2771" s="1536">
        <v>183845</v>
      </c>
      <c r="G2771" s="1536">
        <v>183845</v>
      </c>
    </row>
    <row r="2772" spans="1:7">
      <c r="A2772" s="1526">
        <v>37769</v>
      </c>
      <c r="B2772" s="1523" t="s">
        <v>6522</v>
      </c>
      <c r="C2772" s="1526" t="s">
        <v>2771</v>
      </c>
      <c r="D2772" s="1534">
        <f t="shared" si="43"/>
        <v>307779.69</v>
      </c>
      <c r="E2772" s="1535"/>
      <c r="F2772" s="1534">
        <v>307779.69</v>
      </c>
      <c r="G2772" s="1534">
        <v>307779.69</v>
      </c>
    </row>
    <row r="2773" spans="1:7">
      <c r="A2773" s="1528">
        <v>37770</v>
      </c>
      <c r="B2773" s="1529" t="s">
        <v>6523</v>
      </c>
      <c r="C2773" s="1528" t="s">
        <v>2771</v>
      </c>
      <c r="D2773" s="1536">
        <f t="shared" si="43"/>
        <v>522351.23</v>
      </c>
      <c r="E2773" s="1535"/>
      <c r="F2773" s="1536">
        <v>522351.23</v>
      </c>
      <c r="G2773" s="1536">
        <v>522351.23</v>
      </c>
    </row>
    <row r="2774" spans="1:7">
      <c r="A2774" s="1526">
        <v>38382</v>
      </c>
      <c r="B2774" s="1523" t="s">
        <v>6524</v>
      </c>
      <c r="C2774" s="1526" t="s">
        <v>2771</v>
      </c>
      <c r="D2774" s="1534">
        <f t="shared" si="43"/>
        <v>11.74</v>
      </c>
      <c r="E2774" s="1535"/>
      <c r="F2774" s="1534">
        <v>11.74</v>
      </c>
      <c r="G2774" s="1534">
        <v>11.74</v>
      </c>
    </row>
    <row r="2775" spans="1:7">
      <c r="A2775" s="1528">
        <v>38383</v>
      </c>
      <c r="B2775" s="1529" t="s">
        <v>6525</v>
      </c>
      <c r="C2775" s="1528" t="s">
        <v>2771</v>
      </c>
      <c r="D2775" s="1536">
        <f t="shared" si="43"/>
        <v>2.19</v>
      </c>
      <c r="E2775" s="1535"/>
      <c r="F2775" s="1536">
        <v>2.19</v>
      </c>
      <c r="G2775" s="1536">
        <v>2.19</v>
      </c>
    </row>
    <row r="2776" spans="1:7">
      <c r="A2776" s="1526">
        <v>3768</v>
      </c>
      <c r="B2776" s="1523" t="s">
        <v>6526</v>
      </c>
      <c r="C2776" s="1526" t="s">
        <v>2771</v>
      </c>
      <c r="D2776" s="1534">
        <f t="shared" si="43"/>
        <v>3.36</v>
      </c>
      <c r="E2776" s="1535"/>
      <c r="F2776" s="1534">
        <v>3.36</v>
      </c>
      <c r="G2776" s="1534">
        <v>3.36</v>
      </c>
    </row>
    <row r="2777" spans="1:7">
      <c r="A2777" s="1528">
        <v>3767</v>
      </c>
      <c r="B2777" s="1529" t="s">
        <v>19002</v>
      </c>
      <c r="C2777" s="1528" t="s">
        <v>2771</v>
      </c>
      <c r="D2777" s="1536">
        <f t="shared" si="43"/>
        <v>1.1200000000000001</v>
      </c>
      <c r="E2777" s="1535"/>
      <c r="F2777" s="1536">
        <v>1.1200000000000001</v>
      </c>
      <c r="G2777" s="1536">
        <v>1.1200000000000001</v>
      </c>
    </row>
    <row r="2778" spans="1:7">
      <c r="A2778" s="1526">
        <v>13192</v>
      </c>
      <c r="B2778" s="1523" t="s">
        <v>6527</v>
      </c>
      <c r="C2778" s="1526" t="s">
        <v>2771</v>
      </c>
      <c r="D2778" s="1534">
        <f t="shared" si="43"/>
        <v>7231.29</v>
      </c>
      <c r="E2778" s="1535"/>
      <c r="F2778" s="1534">
        <v>7231.29</v>
      </c>
      <c r="G2778" s="1534">
        <v>7231.29</v>
      </c>
    </row>
    <row r="2779" spans="1:7">
      <c r="A2779" s="1528">
        <v>38413</v>
      </c>
      <c r="B2779" s="1529" t="s">
        <v>6528</v>
      </c>
      <c r="C2779" s="1528" t="s">
        <v>2771</v>
      </c>
      <c r="D2779" s="1536">
        <f t="shared" si="43"/>
        <v>1195.95</v>
      </c>
      <c r="E2779" s="1535"/>
      <c r="F2779" s="1536">
        <v>1195.95</v>
      </c>
      <c r="G2779" s="1536">
        <v>1195.95</v>
      </c>
    </row>
    <row r="2780" spans="1:7" ht="30">
      <c r="A2780" s="1526">
        <v>42440</v>
      </c>
      <c r="B2780" s="1523" t="s">
        <v>6529</v>
      </c>
      <c r="C2780" s="1526" t="s">
        <v>2771</v>
      </c>
      <c r="D2780" s="1534">
        <f t="shared" si="43"/>
        <v>1085.17</v>
      </c>
      <c r="E2780" s="1535"/>
      <c r="F2780" s="1534">
        <v>1085.17</v>
      </c>
      <c r="G2780" s="1534">
        <v>1085.17</v>
      </c>
    </row>
    <row r="2781" spans="1:7" ht="30">
      <c r="A2781" s="1528">
        <v>20193</v>
      </c>
      <c r="B2781" s="1529" t="s">
        <v>6530</v>
      </c>
      <c r="C2781" s="1528" t="s">
        <v>4194</v>
      </c>
      <c r="D2781" s="1536">
        <f t="shared" si="43"/>
        <v>7.99</v>
      </c>
      <c r="E2781" s="1535"/>
      <c r="F2781" s="1536">
        <v>7.99</v>
      </c>
      <c r="G2781" s="1536">
        <v>7.99</v>
      </c>
    </row>
    <row r="2782" spans="1:7" ht="30">
      <c r="A2782" s="1526">
        <v>10527</v>
      </c>
      <c r="B2782" s="1523" t="s">
        <v>16886</v>
      </c>
      <c r="C2782" s="1526" t="s">
        <v>4195</v>
      </c>
      <c r="D2782" s="1534">
        <f t="shared" si="43"/>
        <v>24</v>
      </c>
      <c r="E2782" s="1535"/>
      <c r="F2782" s="1534">
        <v>24</v>
      </c>
      <c r="G2782" s="1534">
        <v>24</v>
      </c>
    </row>
    <row r="2783" spans="1:7" ht="30">
      <c r="A2783" s="1528">
        <v>41805</v>
      </c>
      <c r="B2783" s="1529" t="s">
        <v>6531</v>
      </c>
      <c r="C2783" s="1528" t="s">
        <v>2777</v>
      </c>
      <c r="D2783" s="1536">
        <f t="shared" si="43"/>
        <v>507.65</v>
      </c>
      <c r="E2783" s="1535"/>
      <c r="F2783" s="1536">
        <v>507.65</v>
      </c>
      <c r="G2783" s="1536">
        <v>507.65</v>
      </c>
    </row>
    <row r="2784" spans="1:7">
      <c r="A2784" s="1526">
        <v>40271</v>
      </c>
      <c r="B2784" s="1523" t="s">
        <v>6532</v>
      </c>
      <c r="C2784" s="1526" t="s">
        <v>2777</v>
      </c>
      <c r="D2784" s="1534">
        <f t="shared" si="43"/>
        <v>15.6</v>
      </c>
      <c r="E2784" s="1535"/>
      <c r="F2784" s="1534">
        <v>15.6</v>
      </c>
      <c r="G2784" s="1534">
        <v>15.6</v>
      </c>
    </row>
    <row r="2785" spans="1:7">
      <c r="A2785" s="1528">
        <v>40287</v>
      </c>
      <c r="B2785" s="1529" t="s">
        <v>6533</v>
      </c>
      <c r="C2785" s="1528" t="s">
        <v>2777</v>
      </c>
      <c r="D2785" s="1536">
        <f t="shared" si="43"/>
        <v>6</v>
      </c>
      <c r="E2785" s="1535"/>
      <c r="F2785" s="1536">
        <v>6</v>
      </c>
      <c r="G2785" s="1536">
        <v>6</v>
      </c>
    </row>
    <row r="2786" spans="1:7" ht="45">
      <c r="A2786" s="1526">
        <v>4084</v>
      </c>
      <c r="B2786" s="1523" t="s">
        <v>20524</v>
      </c>
      <c r="C2786" s="1526" t="s">
        <v>2770</v>
      </c>
      <c r="D2786" s="1534">
        <f t="shared" si="43"/>
        <v>2.54</v>
      </c>
      <c r="E2786" s="1535"/>
      <c r="F2786" s="1534">
        <v>2.54</v>
      </c>
      <c r="G2786" s="1534">
        <v>2.54</v>
      </c>
    </row>
    <row r="2787" spans="1:7" ht="45">
      <c r="A2787" s="1528">
        <v>743</v>
      </c>
      <c r="B2787" s="1529" t="s">
        <v>20525</v>
      </c>
      <c r="C2787" s="1528" t="s">
        <v>2770</v>
      </c>
      <c r="D2787" s="1536">
        <f t="shared" si="43"/>
        <v>2.54</v>
      </c>
      <c r="E2787" s="1535"/>
      <c r="F2787" s="1536">
        <v>2.54</v>
      </c>
      <c r="G2787" s="1536">
        <v>2.54</v>
      </c>
    </row>
    <row r="2788" spans="1:7" ht="45">
      <c r="A2788" s="1526">
        <v>40293</v>
      </c>
      <c r="B2788" s="1523" t="s">
        <v>20526</v>
      </c>
      <c r="C2788" s="1526" t="s">
        <v>2770</v>
      </c>
      <c r="D2788" s="1534">
        <f t="shared" si="43"/>
        <v>3.04</v>
      </c>
      <c r="E2788" s="1535"/>
      <c r="F2788" s="1534">
        <v>3.04</v>
      </c>
      <c r="G2788" s="1534">
        <v>3.04</v>
      </c>
    </row>
    <row r="2789" spans="1:7" ht="45">
      <c r="A2789" s="1528">
        <v>40294</v>
      </c>
      <c r="B2789" s="1529" t="s">
        <v>20527</v>
      </c>
      <c r="C2789" s="1528" t="s">
        <v>2770</v>
      </c>
      <c r="D2789" s="1536">
        <f t="shared" si="43"/>
        <v>2.54</v>
      </c>
      <c r="E2789" s="1535"/>
      <c r="F2789" s="1536">
        <v>2.54</v>
      </c>
      <c r="G2789" s="1536">
        <v>2.54</v>
      </c>
    </row>
    <row r="2790" spans="1:7" ht="45">
      <c r="A2790" s="1526">
        <v>4085</v>
      </c>
      <c r="B2790" s="1523" t="s">
        <v>20528</v>
      </c>
      <c r="C2790" s="1526" t="s">
        <v>2770</v>
      </c>
      <c r="D2790" s="1534">
        <f t="shared" si="43"/>
        <v>3.55</v>
      </c>
      <c r="E2790" s="1535"/>
      <c r="F2790" s="1534">
        <v>3.55</v>
      </c>
      <c r="G2790" s="1534">
        <v>3.55</v>
      </c>
    </row>
    <row r="2791" spans="1:7">
      <c r="A2791" s="1528">
        <v>10775</v>
      </c>
      <c r="B2791" s="1529" t="s">
        <v>6534</v>
      </c>
      <c r="C2791" s="1528" t="s">
        <v>2777</v>
      </c>
      <c r="D2791" s="1536">
        <f t="shared" si="43"/>
        <v>650</v>
      </c>
      <c r="E2791" s="1535"/>
      <c r="F2791" s="1536">
        <v>650</v>
      </c>
      <c r="G2791" s="1536">
        <v>650</v>
      </c>
    </row>
    <row r="2792" spans="1:7">
      <c r="A2792" s="1526">
        <v>10776</v>
      </c>
      <c r="B2792" s="1523" t="s">
        <v>6535</v>
      </c>
      <c r="C2792" s="1526" t="s">
        <v>2777</v>
      </c>
      <c r="D2792" s="1534">
        <f t="shared" si="43"/>
        <v>507.81</v>
      </c>
      <c r="E2792" s="1535"/>
      <c r="F2792" s="1534">
        <v>507.81</v>
      </c>
      <c r="G2792" s="1534">
        <v>507.81</v>
      </c>
    </row>
    <row r="2793" spans="1:7">
      <c r="A2793" s="1528">
        <v>10779</v>
      </c>
      <c r="B2793" s="1529" t="s">
        <v>6536</v>
      </c>
      <c r="C2793" s="1528" t="s">
        <v>2777</v>
      </c>
      <c r="D2793" s="1536">
        <f t="shared" si="43"/>
        <v>812.5</v>
      </c>
      <c r="E2793" s="1535"/>
      <c r="F2793" s="1536">
        <v>812.5</v>
      </c>
      <c r="G2793" s="1536">
        <v>812.5</v>
      </c>
    </row>
    <row r="2794" spans="1:7">
      <c r="A2794" s="1526">
        <v>10777</v>
      </c>
      <c r="B2794" s="1523" t="s">
        <v>6537</v>
      </c>
      <c r="C2794" s="1526" t="s">
        <v>2777</v>
      </c>
      <c r="D2794" s="1534">
        <f t="shared" si="43"/>
        <v>738.02</v>
      </c>
      <c r="E2794" s="1535"/>
      <c r="F2794" s="1534">
        <v>738.02</v>
      </c>
      <c r="G2794" s="1534">
        <v>738.02</v>
      </c>
    </row>
    <row r="2795" spans="1:7">
      <c r="A2795" s="1528">
        <v>10778</v>
      </c>
      <c r="B2795" s="1529" t="s">
        <v>6538</v>
      </c>
      <c r="C2795" s="1528" t="s">
        <v>2777</v>
      </c>
      <c r="D2795" s="1536">
        <f t="shared" si="43"/>
        <v>812.5</v>
      </c>
      <c r="E2795" s="1535"/>
      <c r="F2795" s="1536">
        <v>812.5</v>
      </c>
      <c r="G2795" s="1536">
        <v>812.5</v>
      </c>
    </row>
    <row r="2796" spans="1:7">
      <c r="A2796" s="1526">
        <v>40339</v>
      </c>
      <c r="B2796" s="1523" t="s">
        <v>6539</v>
      </c>
      <c r="C2796" s="1526" t="s">
        <v>2777</v>
      </c>
      <c r="D2796" s="1534">
        <f t="shared" si="43"/>
        <v>6</v>
      </c>
      <c r="E2796" s="1535"/>
      <c r="F2796" s="1534">
        <v>6</v>
      </c>
      <c r="G2796" s="1534">
        <v>6</v>
      </c>
    </row>
    <row r="2797" spans="1:7" ht="30">
      <c r="A2797" s="1528">
        <v>10749</v>
      </c>
      <c r="B2797" s="1529" t="s">
        <v>6540</v>
      </c>
      <c r="C2797" s="1528" t="s">
        <v>2777</v>
      </c>
      <c r="D2797" s="1536">
        <f t="shared" si="43"/>
        <v>10.99</v>
      </c>
      <c r="E2797" s="1535"/>
      <c r="F2797" s="1536">
        <v>10.99</v>
      </c>
      <c r="G2797" s="1536">
        <v>10.99</v>
      </c>
    </row>
    <row r="2798" spans="1:7">
      <c r="A2798" s="1526">
        <v>40290</v>
      </c>
      <c r="B2798" s="1523" t="s">
        <v>6541</v>
      </c>
      <c r="C2798" s="1526" t="s">
        <v>2777</v>
      </c>
      <c r="D2798" s="1534">
        <f t="shared" si="43"/>
        <v>15.84</v>
      </c>
      <c r="E2798" s="1535"/>
      <c r="F2798" s="1534">
        <v>15.84</v>
      </c>
      <c r="G2798" s="1534">
        <v>15.84</v>
      </c>
    </row>
    <row r="2799" spans="1:7">
      <c r="A2799" s="1528">
        <v>3346</v>
      </c>
      <c r="B2799" s="1529" t="s">
        <v>17987</v>
      </c>
      <c r="C2799" s="1528" t="s">
        <v>2770</v>
      </c>
      <c r="D2799" s="1536">
        <f t="shared" si="43"/>
        <v>15.32</v>
      </c>
      <c r="E2799" s="1535"/>
      <c r="F2799" s="1536">
        <v>15.32</v>
      </c>
      <c r="G2799" s="1536">
        <v>15.32</v>
      </c>
    </row>
    <row r="2800" spans="1:7">
      <c r="A2800" s="1526">
        <v>3348</v>
      </c>
      <c r="B2800" s="1523" t="s">
        <v>17988</v>
      </c>
      <c r="C2800" s="1526" t="s">
        <v>2770</v>
      </c>
      <c r="D2800" s="1534">
        <f t="shared" si="43"/>
        <v>18.32</v>
      </c>
      <c r="E2800" s="1535"/>
      <c r="F2800" s="1534">
        <v>18.32</v>
      </c>
      <c r="G2800" s="1534">
        <v>18.32</v>
      </c>
    </row>
    <row r="2801" spans="1:7">
      <c r="A2801" s="1528">
        <v>39833</v>
      </c>
      <c r="B2801" s="1529" t="s">
        <v>17989</v>
      </c>
      <c r="C2801" s="1528" t="s">
        <v>2770</v>
      </c>
      <c r="D2801" s="1536">
        <f t="shared" si="43"/>
        <v>25.1</v>
      </c>
      <c r="E2801" s="1535"/>
      <c r="F2801" s="1536">
        <v>25.1</v>
      </c>
      <c r="G2801" s="1536">
        <v>25.1</v>
      </c>
    </row>
    <row r="2802" spans="1:7">
      <c r="A2802" s="1526">
        <v>7252</v>
      </c>
      <c r="B2802" s="1523" t="s">
        <v>6542</v>
      </c>
      <c r="C2802" s="1526" t="s">
        <v>2770</v>
      </c>
      <c r="D2802" s="1534">
        <f t="shared" si="43"/>
        <v>2.25</v>
      </c>
      <c r="E2802" s="1535"/>
      <c r="F2802" s="1534">
        <v>2.25</v>
      </c>
      <c r="G2802" s="1534">
        <v>2.25</v>
      </c>
    </row>
    <row r="2803" spans="1:7">
      <c r="A2803" s="1528">
        <v>7247</v>
      </c>
      <c r="B2803" s="1529" t="s">
        <v>6543</v>
      </c>
      <c r="C2803" s="1528" t="s">
        <v>2770</v>
      </c>
      <c r="D2803" s="1536">
        <f t="shared" si="43"/>
        <v>2.25</v>
      </c>
      <c r="E2803" s="1535"/>
      <c r="F2803" s="1536">
        <v>2.25</v>
      </c>
      <c r="G2803" s="1536">
        <v>2.25</v>
      </c>
    </row>
    <row r="2804" spans="1:7" ht="30">
      <c r="A2804" s="1526">
        <v>40291</v>
      </c>
      <c r="B2804" s="1523" t="s">
        <v>6544</v>
      </c>
      <c r="C2804" s="1526" t="s">
        <v>2777</v>
      </c>
      <c r="D2804" s="1534">
        <f t="shared" si="43"/>
        <v>837.22</v>
      </c>
      <c r="E2804" s="1535"/>
      <c r="F2804" s="1534">
        <v>837.22</v>
      </c>
      <c r="G2804" s="1534">
        <v>837.22</v>
      </c>
    </row>
    <row r="2805" spans="1:7" ht="30">
      <c r="A2805" s="1528">
        <v>40275</v>
      </c>
      <c r="B2805" s="1529" t="s">
        <v>6545</v>
      </c>
      <c r="C2805" s="1528" t="s">
        <v>2777</v>
      </c>
      <c r="D2805" s="1536">
        <f t="shared" si="43"/>
        <v>24</v>
      </c>
      <c r="E2805" s="1535"/>
      <c r="F2805" s="1536">
        <v>24</v>
      </c>
      <c r="G2805" s="1536">
        <v>24</v>
      </c>
    </row>
    <row r="2806" spans="1:7">
      <c r="A2806" s="1526">
        <v>42408</v>
      </c>
      <c r="B2806" s="1523" t="s">
        <v>15854</v>
      </c>
      <c r="C2806" s="1526" t="s">
        <v>2773</v>
      </c>
      <c r="D2806" s="1534">
        <f t="shared" si="43"/>
        <v>1.84</v>
      </c>
      <c r="E2806" s="1535"/>
      <c r="F2806" s="1534">
        <v>1.84</v>
      </c>
      <c r="G2806" s="1534">
        <v>1.84</v>
      </c>
    </row>
    <row r="2807" spans="1:7">
      <c r="A2807" s="1528">
        <v>3777</v>
      </c>
      <c r="B2807" s="1529" t="s">
        <v>15855</v>
      </c>
      <c r="C2807" s="1528" t="s">
        <v>2773</v>
      </c>
      <c r="D2807" s="1536">
        <f t="shared" si="43"/>
        <v>1.33</v>
      </c>
      <c r="E2807" s="1535"/>
      <c r="F2807" s="1536">
        <v>1.33</v>
      </c>
      <c r="G2807" s="1536">
        <v>1.33</v>
      </c>
    </row>
    <row r="2808" spans="1:7">
      <c r="A2808" s="1526">
        <v>3798</v>
      </c>
      <c r="B2808" s="1523" t="s">
        <v>6546</v>
      </c>
      <c r="C2808" s="1526" t="s">
        <v>2771</v>
      </c>
      <c r="D2808" s="1534">
        <f t="shared" si="43"/>
        <v>114.66</v>
      </c>
      <c r="E2808" s="1535"/>
      <c r="F2808" s="1534">
        <v>114.66</v>
      </c>
      <c r="G2808" s="1534">
        <v>114.66</v>
      </c>
    </row>
    <row r="2809" spans="1:7" ht="30">
      <c r="A2809" s="1528">
        <v>38769</v>
      </c>
      <c r="B2809" s="1529" t="s">
        <v>6547</v>
      </c>
      <c r="C2809" s="1528" t="s">
        <v>2771</v>
      </c>
      <c r="D2809" s="1536">
        <f t="shared" si="43"/>
        <v>89.54</v>
      </c>
      <c r="E2809" s="1535"/>
      <c r="F2809" s="1536">
        <v>89.54</v>
      </c>
      <c r="G2809" s="1536">
        <v>89.54</v>
      </c>
    </row>
    <row r="2810" spans="1:7" ht="30">
      <c r="A2810" s="1526">
        <v>39510</v>
      </c>
      <c r="B2810" s="1523" t="s">
        <v>6548</v>
      </c>
      <c r="C2810" s="1526" t="s">
        <v>2771</v>
      </c>
      <c r="D2810" s="1534">
        <f t="shared" si="43"/>
        <v>362.39</v>
      </c>
      <c r="E2810" s="1535"/>
      <c r="F2810" s="1534">
        <v>362.39</v>
      </c>
      <c r="G2810" s="1534">
        <v>362.39</v>
      </c>
    </row>
    <row r="2811" spans="1:7" ht="30">
      <c r="A2811" s="1528">
        <v>38776</v>
      </c>
      <c r="B2811" s="1529" t="s">
        <v>6549</v>
      </c>
      <c r="C2811" s="1528" t="s">
        <v>2771</v>
      </c>
      <c r="D2811" s="1536">
        <f t="shared" si="43"/>
        <v>384.59</v>
      </c>
      <c r="E2811" s="1535"/>
      <c r="F2811" s="1536">
        <v>384.59</v>
      </c>
      <c r="G2811" s="1536">
        <v>384.59</v>
      </c>
    </row>
    <row r="2812" spans="1:7">
      <c r="A2812" s="1526">
        <v>38774</v>
      </c>
      <c r="B2812" s="1523" t="s">
        <v>6550</v>
      </c>
      <c r="C2812" s="1526" t="s">
        <v>2771</v>
      </c>
      <c r="D2812" s="1534">
        <f t="shared" si="43"/>
        <v>19.34</v>
      </c>
      <c r="E2812" s="1535"/>
      <c r="F2812" s="1534">
        <v>19.34</v>
      </c>
      <c r="G2812" s="1534">
        <v>19.34</v>
      </c>
    </row>
    <row r="2813" spans="1:7">
      <c r="A2813" s="1528">
        <v>42247</v>
      </c>
      <c r="B2813" s="1529" t="s">
        <v>9576</v>
      </c>
      <c r="C2813" s="1528" t="s">
        <v>2771</v>
      </c>
      <c r="D2813" s="1536">
        <f t="shared" si="43"/>
        <v>660.26</v>
      </c>
      <c r="E2813" s="1535"/>
      <c r="F2813" s="1536">
        <v>660.26</v>
      </c>
      <c r="G2813" s="1536">
        <v>660.26</v>
      </c>
    </row>
    <row r="2814" spans="1:7">
      <c r="A2814" s="1526">
        <v>42248</v>
      </c>
      <c r="B2814" s="1523" t="s">
        <v>9577</v>
      </c>
      <c r="C2814" s="1526" t="s">
        <v>2771</v>
      </c>
      <c r="D2814" s="1534">
        <f t="shared" si="43"/>
        <v>766.95</v>
      </c>
      <c r="E2814" s="1535"/>
      <c r="F2814" s="1534">
        <v>766.95</v>
      </c>
      <c r="G2814" s="1534">
        <v>766.95</v>
      </c>
    </row>
    <row r="2815" spans="1:7">
      <c r="A2815" s="1528">
        <v>42249</v>
      </c>
      <c r="B2815" s="1529" t="s">
        <v>9578</v>
      </c>
      <c r="C2815" s="1528" t="s">
        <v>2771</v>
      </c>
      <c r="D2815" s="1536">
        <f t="shared" si="43"/>
        <v>1270.56</v>
      </c>
      <c r="E2815" s="1535"/>
      <c r="F2815" s="1536">
        <v>1270.56</v>
      </c>
      <c r="G2815" s="1536">
        <v>1270.56</v>
      </c>
    </row>
    <row r="2816" spans="1:7">
      <c r="A2816" s="1526">
        <v>42244</v>
      </c>
      <c r="B2816" s="1523" t="s">
        <v>9579</v>
      </c>
      <c r="C2816" s="1526" t="s">
        <v>2771</v>
      </c>
      <c r="D2816" s="1534">
        <f t="shared" si="43"/>
        <v>198.42</v>
      </c>
      <c r="E2816" s="1535"/>
      <c r="F2816" s="1534">
        <v>198.42</v>
      </c>
      <c r="G2816" s="1534">
        <v>198.42</v>
      </c>
    </row>
    <row r="2817" spans="1:7">
      <c r="A2817" s="1528">
        <v>42245</v>
      </c>
      <c r="B2817" s="1529" t="s">
        <v>9580</v>
      </c>
      <c r="C2817" s="1528" t="s">
        <v>2771</v>
      </c>
      <c r="D2817" s="1536">
        <f t="shared" si="43"/>
        <v>366.15</v>
      </c>
      <c r="E2817" s="1535"/>
      <c r="F2817" s="1536">
        <v>366.15</v>
      </c>
      <c r="G2817" s="1536">
        <v>366.15</v>
      </c>
    </row>
    <row r="2818" spans="1:7">
      <c r="A2818" s="1526">
        <v>42246</v>
      </c>
      <c r="B2818" s="1523" t="s">
        <v>9581</v>
      </c>
      <c r="C2818" s="1526" t="s">
        <v>2771</v>
      </c>
      <c r="D2818" s="1534">
        <f t="shared" si="43"/>
        <v>405.31</v>
      </c>
      <c r="E2818" s="1535"/>
      <c r="F2818" s="1534">
        <v>405.31</v>
      </c>
      <c r="G2818" s="1534">
        <v>405.31</v>
      </c>
    </row>
    <row r="2819" spans="1:7">
      <c r="A2819" s="1528">
        <v>42243</v>
      </c>
      <c r="B2819" s="1529" t="s">
        <v>9582</v>
      </c>
      <c r="C2819" s="1528" t="s">
        <v>2771</v>
      </c>
      <c r="D2819" s="1536">
        <f t="shared" ref="D2819:D2882" si="44">IF($I$2=$G$1,G2819,F2819)</f>
        <v>488.73</v>
      </c>
      <c r="E2819" s="1535"/>
      <c r="F2819" s="1536">
        <v>488.73</v>
      </c>
      <c r="G2819" s="1536">
        <v>488.73</v>
      </c>
    </row>
    <row r="2820" spans="1:7" ht="30">
      <c r="A2820" s="1526">
        <v>38889</v>
      </c>
      <c r="B2820" s="1523" t="s">
        <v>6551</v>
      </c>
      <c r="C2820" s="1526" t="s">
        <v>2771</v>
      </c>
      <c r="D2820" s="1534">
        <f t="shared" si="44"/>
        <v>68.63</v>
      </c>
      <c r="E2820" s="1535"/>
      <c r="F2820" s="1534">
        <v>68.63</v>
      </c>
      <c r="G2820" s="1534">
        <v>68.63</v>
      </c>
    </row>
    <row r="2821" spans="1:7" ht="30">
      <c r="A2821" s="1528">
        <v>38784</v>
      </c>
      <c r="B2821" s="1529" t="s">
        <v>6552</v>
      </c>
      <c r="C2821" s="1528" t="s">
        <v>2771</v>
      </c>
      <c r="D2821" s="1536">
        <f t="shared" si="44"/>
        <v>91.81</v>
      </c>
      <c r="E2821" s="1535"/>
      <c r="F2821" s="1536">
        <v>91.81</v>
      </c>
      <c r="G2821" s="1536">
        <v>91.81</v>
      </c>
    </row>
    <row r="2822" spans="1:7" ht="30">
      <c r="A2822" s="1526">
        <v>3788</v>
      </c>
      <c r="B2822" s="1523" t="s">
        <v>6553</v>
      </c>
      <c r="C2822" s="1526" t="s">
        <v>2771</v>
      </c>
      <c r="D2822" s="1534">
        <f t="shared" si="44"/>
        <v>95.68</v>
      </c>
      <c r="E2822" s="1535"/>
      <c r="F2822" s="1534">
        <v>95.68</v>
      </c>
      <c r="G2822" s="1534">
        <v>95.68</v>
      </c>
    </row>
    <row r="2823" spans="1:7" ht="30">
      <c r="A2823" s="1528">
        <v>12230</v>
      </c>
      <c r="B2823" s="1529" t="s">
        <v>6554</v>
      </c>
      <c r="C2823" s="1528" t="s">
        <v>2771</v>
      </c>
      <c r="D2823" s="1536">
        <f t="shared" si="44"/>
        <v>24.61</v>
      </c>
      <c r="E2823" s="1535"/>
      <c r="F2823" s="1536">
        <v>24.61</v>
      </c>
      <c r="G2823" s="1536">
        <v>24.61</v>
      </c>
    </row>
    <row r="2824" spans="1:7" ht="30">
      <c r="A2824" s="1526">
        <v>3780</v>
      </c>
      <c r="B2824" s="1523" t="s">
        <v>6555</v>
      </c>
      <c r="C2824" s="1526" t="s">
        <v>2771</v>
      </c>
      <c r="D2824" s="1534">
        <f t="shared" si="44"/>
        <v>141.16999999999999</v>
      </c>
      <c r="E2824" s="1535"/>
      <c r="F2824" s="1534">
        <v>141.16999999999999</v>
      </c>
      <c r="G2824" s="1534">
        <v>141.16999999999999</v>
      </c>
    </row>
    <row r="2825" spans="1:7" ht="30">
      <c r="A2825" s="1528">
        <v>12231</v>
      </c>
      <c r="B2825" s="1529" t="s">
        <v>6556</v>
      </c>
      <c r="C2825" s="1528" t="s">
        <v>2771</v>
      </c>
      <c r="D2825" s="1536">
        <f t="shared" si="44"/>
        <v>40.93</v>
      </c>
      <c r="E2825" s="1535"/>
      <c r="F2825" s="1536">
        <v>40.93</v>
      </c>
      <c r="G2825" s="1536">
        <v>40.93</v>
      </c>
    </row>
    <row r="2826" spans="1:7" ht="30">
      <c r="A2826" s="1526">
        <v>3811</v>
      </c>
      <c r="B2826" s="1523" t="s">
        <v>6557</v>
      </c>
      <c r="C2826" s="1526" t="s">
        <v>2771</v>
      </c>
      <c r="D2826" s="1534">
        <f t="shared" si="44"/>
        <v>132.6</v>
      </c>
      <c r="E2826" s="1535"/>
      <c r="F2826" s="1534">
        <v>132.6</v>
      </c>
      <c r="G2826" s="1534">
        <v>132.6</v>
      </c>
    </row>
    <row r="2827" spans="1:7" ht="30">
      <c r="A2827" s="1528">
        <v>12232</v>
      </c>
      <c r="B2827" s="1529" t="s">
        <v>6558</v>
      </c>
      <c r="C2827" s="1528" t="s">
        <v>2771</v>
      </c>
      <c r="D2827" s="1536">
        <f t="shared" si="44"/>
        <v>42.88</v>
      </c>
      <c r="E2827" s="1535"/>
      <c r="F2827" s="1536">
        <v>42.88</v>
      </c>
      <c r="G2827" s="1536">
        <v>42.88</v>
      </c>
    </row>
    <row r="2828" spans="1:7" ht="30">
      <c r="A2828" s="1526">
        <v>3799</v>
      </c>
      <c r="B2828" s="1523" t="s">
        <v>6559</v>
      </c>
      <c r="C2828" s="1526" t="s">
        <v>2771</v>
      </c>
      <c r="D2828" s="1534">
        <f t="shared" si="44"/>
        <v>187.53</v>
      </c>
      <c r="E2828" s="1535"/>
      <c r="F2828" s="1534">
        <v>187.53</v>
      </c>
      <c r="G2828" s="1534">
        <v>187.53</v>
      </c>
    </row>
    <row r="2829" spans="1:7" ht="30">
      <c r="A2829" s="1528">
        <v>12239</v>
      </c>
      <c r="B2829" s="1529" t="s">
        <v>6560</v>
      </c>
      <c r="C2829" s="1528" t="s">
        <v>2771</v>
      </c>
      <c r="D2829" s="1536">
        <f t="shared" si="44"/>
        <v>56.14</v>
      </c>
      <c r="E2829" s="1535"/>
      <c r="F2829" s="1536">
        <v>56.14</v>
      </c>
      <c r="G2829" s="1536">
        <v>56.14</v>
      </c>
    </row>
    <row r="2830" spans="1:7">
      <c r="A2830" s="1526">
        <v>38773</v>
      </c>
      <c r="B2830" s="1523" t="s">
        <v>6561</v>
      </c>
      <c r="C2830" s="1526" t="s">
        <v>2771</v>
      </c>
      <c r="D2830" s="1534">
        <f t="shared" si="44"/>
        <v>9</v>
      </c>
      <c r="E2830" s="1535"/>
      <c r="F2830" s="1534">
        <v>9</v>
      </c>
      <c r="G2830" s="1534">
        <v>9</v>
      </c>
    </row>
    <row r="2831" spans="1:7">
      <c r="A2831" s="1528">
        <v>12271</v>
      </c>
      <c r="B2831" s="1529" t="s">
        <v>6562</v>
      </c>
      <c r="C2831" s="1528" t="s">
        <v>2771</v>
      </c>
      <c r="D2831" s="1536">
        <f t="shared" si="44"/>
        <v>502.12</v>
      </c>
      <c r="E2831" s="1535"/>
      <c r="F2831" s="1536">
        <v>502.12</v>
      </c>
      <c r="G2831" s="1536">
        <v>502.12</v>
      </c>
    </row>
    <row r="2832" spans="1:7">
      <c r="A2832" s="1526">
        <v>38785</v>
      </c>
      <c r="B2832" s="1523" t="s">
        <v>6563</v>
      </c>
      <c r="C2832" s="1526" t="s">
        <v>2771</v>
      </c>
      <c r="D2832" s="1534">
        <f t="shared" si="44"/>
        <v>237.72</v>
      </c>
      <c r="E2832" s="1535"/>
      <c r="F2832" s="1534">
        <v>237.72</v>
      </c>
      <c r="G2832" s="1534">
        <v>237.72</v>
      </c>
    </row>
    <row r="2833" spans="1:7">
      <c r="A2833" s="1528">
        <v>38786</v>
      </c>
      <c r="B2833" s="1529" t="s">
        <v>6564</v>
      </c>
      <c r="C2833" s="1528" t="s">
        <v>2771</v>
      </c>
      <c r="D2833" s="1536">
        <f t="shared" si="44"/>
        <v>292.82</v>
      </c>
      <c r="E2833" s="1535"/>
      <c r="F2833" s="1536">
        <v>292.82</v>
      </c>
      <c r="G2833" s="1536">
        <v>292.82</v>
      </c>
    </row>
    <row r="2834" spans="1:7">
      <c r="A2834" s="1526">
        <v>39385</v>
      </c>
      <c r="B2834" s="1523" t="s">
        <v>6565</v>
      </c>
      <c r="C2834" s="1526" t="s">
        <v>2771</v>
      </c>
      <c r="D2834" s="1534">
        <f t="shared" si="44"/>
        <v>17.690000000000001</v>
      </c>
      <c r="E2834" s="1535"/>
      <c r="F2834" s="1534">
        <v>17.690000000000001</v>
      </c>
      <c r="G2834" s="1534">
        <v>17.690000000000001</v>
      </c>
    </row>
    <row r="2835" spans="1:7">
      <c r="A2835" s="1528">
        <v>39389</v>
      </c>
      <c r="B2835" s="1529" t="s">
        <v>6566</v>
      </c>
      <c r="C2835" s="1528" t="s">
        <v>2771</v>
      </c>
      <c r="D2835" s="1536">
        <f t="shared" si="44"/>
        <v>19.190000000000001</v>
      </c>
      <c r="E2835" s="1535"/>
      <c r="F2835" s="1536">
        <v>19.190000000000001</v>
      </c>
      <c r="G2835" s="1536">
        <v>19.190000000000001</v>
      </c>
    </row>
    <row r="2836" spans="1:7">
      <c r="A2836" s="1526">
        <v>39390</v>
      </c>
      <c r="B2836" s="1523" t="s">
        <v>6567</v>
      </c>
      <c r="C2836" s="1526" t="s">
        <v>2771</v>
      </c>
      <c r="D2836" s="1534">
        <f t="shared" si="44"/>
        <v>40.24</v>
      </c>
      <c r="E2836" s="1535"/>
      <c r="F2836" s="1534">
        <v>40.24</v>
      </c>
      <c r="G2836" s="1534">
        <v>40.24</v>
      </c>
    </row>
    <row r="2837" spans="1:7">
      <c r="A2837" s="1528">
        <v>39391</v>
      </c>
      <c r="B2837" s="1529" t="s">
        <v>6568</v>
      </c>
      <c r="C2837" s="1528" t="s">
        <v>2771</v>
      </c>
      <c r="D2837" s="1536">
        <f t="shared" si="44"/>
        <v>45.17</v>
      </c>
      <c r="E2837" s="1535"/>
      <c r="F2837" s="1536">
        <v>45.17</v>
      </c>
      <c r="G2837" s="1536">
        <v>45.17</v>
      </c>
    </row>
    <row r="2838" spans="1:7" ht="30">
      <c r="A2838" s="1526">
        <v>3803</v>
      </c>
      <c r="B2838" s="1523" t="s">
        <v>6569</v>
      </c>
      <c r="C2838" s="1526" t="s">
        <v>2771</v>
      </c>
      <c r="D2838" s="1534">
        <f t="shared" si="44"/>
        <v>84.9</v>
      </c>
      <c r="E2838" s="1535"/>
      <c r="F2838" s="1534">
        <v>84.9</v>
      </c>
      <c r="G2838" s="1534">
        <v>84.9</v>
      </c>
    </row>
    <row r="2839" spans="1:7" ht="30">
      <c r="A2839" s="1528">
        <v>38770</v>
      </c>
      <c r="B2839" s="1529" t="s">
        <v>6570</v>
      </c>
      <c r="C2839" s="1528" t="s">
        <v>2771</v>
      </c>
      <c r="D2839" s="1536">
        <f t="shared" si="44"/>
        <v>98.31</v>
      </c>
      <c r="E2839" s="1535"/>
      <c r="F2839" s="1536">
        <v>98.31</v>
      </c>
      <c r="G2839" s="1536">
        <v>98.31</v>
      </c>
    </row>
    <row r="2840" spans="1:7">
      <c r="A2840" s="1526">
        <v>12267</v>
      </c>
      <c r="B2840" s="1523" t="s">
        <v>6571</v>
      </c>
      <c r="C2840" s="1526" t="s">
        <v>2771</v>
      </c>
      <c r="D2840" s="1534">
        <f t="shared" si="44"/>
        <v>288.10000000000002</v>
      </c>
      <c r="E2840" s="1535"/>
      <c r="F2840" s="1534">
        <v>288.10000000000002</v>
      </c>
      <c r="G2840" s="1534">
        <v>288.10000000000002</v>
      </c>
    </row>
    <row r="2841" spans="1:7" ht="45">
      <c r="A2841" s="1528">
        <v>43265</v>
      </c>
      <c r="B2841" s="1529" t="s">
        <v>9583</v>
      </c>
      <c r="C2841" s="1528" t="s">
        <v>2771</v>
      </c>
      <c r="D2841" s="1536">
        <f t="shared" si="44"/>
        <v>55.33</v>
      </c>
      <c r="E2841" s="1535"/>
      <c r="F2841" s="1536">
        <v>55.33</v>
      </c>
      <c r="G2841" s="1536">
        <v>55.33</v>
      </c>
    </row>
    <row r="2842" spans="1:7" ht="30">
      <c r="A2842" s="1526">
        <v>12266</v>
      </c>
      <c r="B2842" s="1523" t="s">
        <v>6572</v>
      </c>
      <c r="C2842" s="1526" t="s">
        <v>2771</v>
      </c>
      <c r="D2842" s="1534">
        <f t="shared" si="44"/>
        <v>147.46</v>
      </c>
      <c r="E2842" s="1535"/>
      <c r="F2842" s="1534">
        <v>147.46</v>
      </c>
      <c r="G2842" s="1534">
        <v>147.46</v>
      </c>
    </row>
    <row r="2843" spans="1:7" ht="30">
      <c r="A2843" s="1528">
        <v>39378</v>
      </c>
      <c r="B2843" s="1529" t="s">
        <v>6573</v>
      </c>
      <c r="C2843" s="1528" t="s">
        <v>2771</v>
      </c>
      <c r="D2843" s="1536">
        <f t="shared" si="44"/>
        <v>104.54</v>
      </c>
      <c r="E2843" s="1535"/>
      <c r="F2843" s="1536">
        <v>104.54</v>
      </c>
      <c r="G2843" s="1536">
        <v>104.54</v>
      </c>
    </row>
    <row r="2844" spans="1:7" ht="30">
      <c r="A2844" s="1526">
        <v>43543</v>
      </c>
      <c r="B2844" s="1523" t="s">
        <v>9094</v>
      </c>
      <c r="C2844" s="1526" t="s">
        <v>2771</v>
      </c>
      <c r="D2844" s="1534">
        <f t="shared" si="44"/>
        <v>217.8</v>
      </c>
      <c r="E2844" s="1535"/>
      <c r="F2844" s="1534">
        <v>217.8</v>
      </c>
      <c r="G2844" s="1534">
        <v>217.8</v>
      </c>
    </row>
    <row r="2845" spans="1:7" ht="30">
      <c r="A2845" s="1528">
        <v>38775</v>
      </c>
      <c r="B2845" s="1529" t="s">
        <v>6574</v>
      </c>
      <c r="C2845" s="1528" t="s">
        <v>2771</v>
      </c>
      <c r="D2845" s="1536">
        <f t="shared" si="44"/>
        <v>110.83</v>
      </c>
      <c r="E2845" s="1535"/>
      <c r="F2845" s="1536">
        <v>110.83</v>
      </c>
      <c r="G2845" s="1536">
        <v>110.83</v>
      </c>
    </row>
    <row r="2846" spans="1:7">
      <c r="A2846" s="1526">
        <v>21119</v>
      </c>
      <c r="B2846" s="1523" t="s">
        <v>6575</v>
      </c>
      <c r="C2846" s="1526" t="s">
        <v>2771</v>
      </c>
      <c r="D2846" s="1534">
        <f t="shared" si="44"/>
        <v>2.37</v>
      </c>
      <c r="E2846" s="1535"/>
      <c r="F2846" s="1534">
        <v>2.37</v>
      </c>
      <c r="G2846" s="1534">
        <v>2.37</v>
      </c>
    </row>
    <row r="2847" spans="1:7">
      <c r="A2847" s="1528">
        <v>37974</v>
      </c>
      <c r="B2847" s="1529" t="s">
        <v>6576</v>
      </c>
      <c r="C2847" s="1528" t="s">
        <v>2771</v>
      </c>
      <c r="D2847" s="1536">
        <f t="shared" si="44"/>
        <v>3.52</v>
      </c>
      <c r="E2847" s="1535"/>
      <c r="F2847" s="1536">
        <v>3.52</v>
      </c>
      <c r="G2847" s="1536">
        <v>3.52</v>
      </c>
    </row>
    <row r="2848" spans="1:7">
      <c r="A2848" s="1526">
        <v>37975</v>
      </c>
      <c r="B2848" s="1523" t="s">
        <v>6577</v>
      </c>
      <c r="C2848" s="1526" t="s">
        <v>2771</v>
      </c>
      <c r="D2848" s="1534">
        <f t="shared" si="44"/>
        <v>7.15</v>
      </c>
      <c r="E2848" s="1535"/>
      <c r="F2848" s="1534">
        <v>7.15</v>
      </c>
      <c r="G2848" s="1534">
        <v>7.15</v>
      </c>
    </row>
    <row r="2849" spans="1:7">
      <c r="A2849" s="1528">
        <v>37976</v>
      </c>
      <c r="B2849" s="1529" t="s">
        <v>6578</v>
      </c>
      <c r="C2849" s="1528" t="s">
        <v>2771</v>
      </c>
      <c r="D2849" s="1536">
        <f t="shared" si="44"/>
        <v>14.66</v>
      </c>
      <c r="E2849" s="1535"/>
      <c r="F2849" s="1536">
        <v>14.66</v>
      </c>
      <c r="G2849" s="1536">
        <v>14.66</v>
      </c>
    </row>
    <row r="2850" spans="1:7">
      <c r="A2850" s="1526">
        <v>37977</v>
      </c>
      <c r="B2850" s="1523" t="s">
        <v>6579</v>
      </c>
      <c r="C2850" s="1526" t="s">
        <v>2771</v>
      </c>
      <c r="D2850" s="1534">
        <f t="shared" si="44"/>
        <v>20.16</v>
      </c>
      <c r="E2850" s="1535"/>
      <c r="F2850" s="1534">
        <v>20.16</v>
      </c>
      <c r="G2850" s="1534">
        <v>20.16</v>
      </c>
    </row>
    <row r="2851" spans="1:7">
      <c r="A2851" s="1528">
        <v>37978</v>
      </c>
      <c r="B2851" s="1529" t="s">
        <v>6580</v>
      </c>
      <c r="C2851" s="1528" t="s">
        <v>2771</v>
      </c>
      <c r="D2851" s="1536">
        <f t="shared" si="44"/>
        <v>40.869999999999997</v>
      </c>
      <c r="E2851" s="1535"/>
      <c r="F2851" s="1536">
        <v>40.869999999999997</v>
      </c>
      <c r="G2851" s="1536">
        <v>40.869999999999997</v>
      </c>
    </row>
    <row r="2852" spans="1:7">
      <c r="A2852" s="1526">
        <v>37979</v>
      </c>
      <c r="B2852" s="1523" t="s">
        <v>6581</v>
      </c>
      <c r="C2852" s="1526" t="s">
        <v>2771</v>
      </c>
      <c r="D2852" s="1534">
        <f t="shared" si="44"/>
        <v>175.56</v>
      </c>
      <c r="E2852" s="1535"/>
      <c r="F2852" s="1534">
        <v>175.56</v>
      </c>
      <c r="G2852" s="1534">
        <v>175.56</v>
      </c>
    </row>
    <row r="2853" spans="1:7">
      <c r="A2853" s="1528">
        <v>37980</v>
      </c>
      <c r="B2853" s="1529" t="s">
        <v>6582</v>
      </c>
      <c r="C2853" s="1528" t="s">
        <v>2771</v>
      </c>
      <c r="D2853" s="1536">
        <f t="shared" si="44"/>
        <v>197.3</v>
      </c>
      <c r="E2853" s="1535"/>
      <c r="F2853" s="1536">
        <v>197.3</v>
      </c>
      <c r="G2853" s="1536">
        <v>197.3</v>
      </c>
    </row>
    <row r="2854" spans="1:7">
      <c r="A2854" s="1526">
        <v>36147</v>
      </c>
      <c r="B2854" s="1523" t="s">
        <v>6583</v>
      </c>
      <c r="C2854" s="1526" t="s">
        <v>2778</v>
      </c>
      <c r="D2854" s="1534">
        <f t="shared" si="44"/>
        <v>413.76</v>
      </c>
      <c r="E2854" s="1535"/>
      <c r="F2854" s="1534">
        <v>413.76</v>
      </c>
      <c r="G2854" s="1534">
        <v>413.76</v>
      </c>
    </row>
    <row r="2855" spans="1:7">
      <c r="A2855" s="1528">
        <v>12731</v>
      </c>
      <c r="B2855" s="1529" t="s">
        <v>6584</v>
      </c>
      <c r="C2855" s="1528" t="s">
        <v>2771</v>
      </c>
      <c r="D2855" s="1536">
        <f t="shared" si="44"/>
        <v>425.7</v>
      </c>
      <c r="E2855" s="1535"/>
      <c r="F2855" s="1536">
        <v>425.7</v>
      </c>
      <c r="G2855" s="1536">
        <v>425.7</v>
      </c>
    </row>
    <row r="2856" spans="1:7">
      <c r="A2856" s="1526">
        <v>12723</v>
      </c>
      <c r="B2856" s="1523" t="s">
        <v>6585</v>
      </c>
      <c r="C2856" s="1526" t="s">
        <v>2771</v>
      </c>
      <c r="D2856" s="1534">
        <f t="shared" si="44"/>
        <v>3.3</v>
      </c>
      <c r="E2856" s="1535"/>
      <c r="F2856" s="1534">
        <v>3.3</v>
      </c>
      <c r="G2856" s="1534">
        <v>3.3</v>
      </c>
    </row>
    <row r="2857" spans="1:7">
      <c r="A2857" s="1528">
        <v>12724</v>
      </c>
      <c r="B2857" s="1529" t="s">
        <v>6586</v>
      </c>
      <c r="C2857" s="1528" t="s">
        <v>2771</v>
      </c>
      <c r="D2857" s="1536">
        <f t="shared" si="44"/>
        <v>6.34</v>
      </c>
      <c r="E2857" s="1535"/>
      <c r="F2857" s="1536">
        <v>6.34</v>
      </c>
      <c r="G2857" s="1536">
        <v>6.34</v>
      </c>
    </row>
    <row r="2858" spans="1:7">
      <c r="A2858" s="1526">
        <v>12725</v>
      </c>
      <c r="B2858" s="1523" t="s">
        <v>6587</v>
      </c>
      <c r="C2858" s="1526" t="s">
        <v>2771</v>
      </c>
      <c r="D2858" s="1534">
        <f t="shared" si="44"/>
        <v>12.72</v>
      </c>
      <c r="E2858" s="1535"/>
      <c r="F2858" s="1534">
        <v>12.72</v>
      </c>
      <c r="G2858" s="1534">
        <v>12.72</v>
      </c>
    </row>
    <row r="2859" spans="1:7">
      <c r="A2859" s="1528">
        <v>12726</v>
      </c>
      <c r="B2859" s="1529" t="s">
        <v>6588</v>
      </c>
      <c r="C2859" s="1528" t="s">
        <v>2771</v>
      </c>
      <c r="D2859" s="1536">
        <f t="shared" si="44"/>
        <v>28.08</v>
      </c>
      <c r="E2859" s="1535"/>
      <c r="F2859" s="1536">
        <v>28.08</v>
      </c>
      <c r="G2859" s="1536">
        <v>28.08</v>
      </c>
    </row>
    <row r="2860" spans="1:7">
      <c r="A2860" s="1526">
        <v>12727</v>
      </c>
      <c r="B2860" s="1523" t="s">
        <v>6589</v>
      </c>
      <c r="C2860" s="1526" t="s">
        <v>2771</v>
      </c>
      <c r="D2860" s="1534">
        <f t="shared" si="44"/>
        <v>35.619999999999997</v>
      </c>
      <c r="E2860" s="1535"/>
      <c r="F2860" s="1534">
        <v>35.619999999999997</v>
      </c>
      <c r="G2860" s="1534">
        <v>35.619999999999997</v>
      </c>
    </row>
    <row r="2861" spans="1:7">
      <c r="A2861" s="1528">
        <v>12728</v>
      </c>
      <c r="B2861" s="1529" t="s">
        <v>6590</v>
      </c>
      <c r="C2861" s="1528" t="s">
        <v>2771</v>
      </c>
      <c r="D2861" s="1536">
        <f t="shared" si="44"/>
        <v>58.18</v>
      </c>
      <c r="E2861" s="1535"/>
      <c r="F2861" s="1536">
        <v>58.18</v>
      </c>
      <c r="G2861" s="1536">
        <v>58.18</v>
      </c>
    </row>
    <row r="2862" spans="1:7">
      <c r="A2862" s="1526">
        <v>12729</v>
      </c>
      <c r="B2862" s="1523" t="s">
        <v>6591</v>
      </c>
      <c r="C2862" s="1526" t="s">
        <v>2771</v>
      </c>
      <c r="D2862" s="1534">
        <f t="shared" si="44"/>
        <v>190.68</v>
      </c>
      <c r="E2862" s="1535"/>
      <c r="F2862" s="1534">
        <v>190.68</v>
      </c>
      <c r="G2862" s="1534">
        <v>190.68</v>
      </c>
    </row>
    <row r="2863" spans="1:7">
      <c r="A2863" s="1528">
        <v>12730</v>
      </c>
      <c r="B2863" s="1529" t="s">
        <v>6592</v>
      </c>
      <c r="C2863" s="1528" t="s">
        <v>2771</v>
      </c>
      <c r="D2863" s="1536">
        <f t="shared" si="44"/>
        <v>291.94</v>
      </c>
      <c r="E2863" s="1535"/>
      <c r="F2863" s="1536">
        <v>291.94</v>
      </c>
      <c r="G2863" s="1536">
        <v>291.94</v>
      </c>
    </row>
    <row r="2864" spans="1:7">
      <c r="A2864" s="1526">
        <v>3840</v>
      </c>
      <c r="B2864" s="1523" t="s">
        <v>6593</v>
      </c>
      <c r="C2864" s="1526" t="s">
        <v>2771</v>
      </c>
      <c r="D2864" s="1534">
        <f t="shared" si="44"/>
        <v>71.150000000000006</v>
      </c>
      <c r="E2864" s="1535"/>
      <c r="F2864" s="1534">
        <v>71.150000000000006</v>
      </c>
      <c r="G2864" s="1534">
        <v>71.150000000000006</v>
      </c>
    </row>
    <row r="2865" spans="1:7">
      <c r="A2865" s="1528">
        <v>3838</v>
      </c>
      <c r="B2865" s="1529" t="s">
        <v>6594</v>
      </c>
      <c r="C2865" s="1528" t="s">
        <v>2771</v>
      </c>
      <c r="D2865" s="1536">
        <f t="shared" si="44"/>
        <v>157.02000000000001</v>
      </c>
      <c r="E2865" s="1535"/>
      <c r="F2865" s="1536">
        <v>157.02000000000001</v>
      </c>
      <c r="G2865" s="1536">
        <v>157.02000000000001</v>
      </c>
    </row>
    <row r="2866" spans="1:7">
      <c r="A2866" s="1526">
        <v>3844</v>
      </c>
      <c r="B2866" s="1523" t="s">
        <v>6595</v>
      </c>
      <c r="C2866" s="1526" t="s">
        <v>2771</v>
      </c>
      <c r="D2866" s="1534">
        <f t="shared" si="44"/>
        <v>280.08</v>
      </c>
      <c r="E2866" s="1535"/>
      <c r="F2866" s="1534">
        <v>280.08</v>
      </c>
      <c r="G2866" s="1534">
        <v>280.08</v>
      </c>
    </row>
    <row r="2867" spans="1:7">
      <c r="A2867" s="1528">
        <v>3839</v>
      </c>
      <c r="B2867" s="1529" t="s">
        <v>6596</v>
      </c>
      <c r="C2867" s="1528" t="s">
        <v>2771</v>
      </c>
      <c r="D2867" s="1536">
        <f t="shared" si="44"/>
        <v>510.16</v>
      </c>
      <c r="E2867" s="1535"/>
      <c r="F2867" s="1536">
        <v>510.16</v>
      </c>
      <c r="G2867" s="1536">
        <v>510.16</v>
      </c>
    </row>
    <row r="2868" spans="1:7">
      <c r="A2868" s="1526">
        <v>3843</v>
      </c>
      <c r="B2868" s="1523" t="s">
        <v>6597</v>
      </c>
      <c r="C2868" s="1526" t="s">
        <v>2771</v>
      </c>
      <c r="D2868" s="1534">
        <f t="shared" si="44"/>
        <v>700.2</v>
      </c>
      <c r="E2868" s="1535"/>
      <c r="F2868" s="1534">
        <v>700.2</v>
      </c>
      <c r="G2868" s="1534">
        <v>700.2</v>
      </c>
    </row>
    <row r="2869" spans="1:7">
      <c r="A2869" s="1528">
        <v>3900</v>
      </c>
      <c r="B2869" s="1529" t="s">
        <v>6598</v>
      </c>
      <c r="C2869" s="1528" t="s">
        <v>2771</v>
      </c>
      <c r="D2869" s="1536">
        <f t="shared" si="44"/>
        <v>45.05</v>
      </c>
      <c r="E2869" s="1535"/>
      <c r="F2869" s="1536">
        <v>45.05</v>
      </c>
      <c r="G2869" s="1536">
        <v>45.05</v>
      </c>
    </row>
    <row r="2870" spans="1:7">
      <c r="A2870" s="1526">
        <v>3846</v>
      </c>
      <c r="B2870" s="1523" t="s">
        <v>6599</v>
      </c>
      <c r="C2870" s="1526" t="s">
        <v>2771</v>
      </c>
      <c r="D2870" s="1534">
        <f t="shared" si="44"/>
        <v>14.2</v>
      </c>
      <c r="E2870" s="1535"/>
      <c r="F2870" s="1534">
        <v>14.2</v>
      </c>
      <c r="G2870" s="1534">
        <v>14.2</v>
      </c>
    </row>
    <row r="2871" spans="1:7">
      <c r="A2871" s="1528">
        <v>3886</v>
      </c>
      <c r="B2871" s="1529" t="s">
        <v>6600</v>
      </c>
      <c r="C2871" s="1528" t="s">
        <v>2771</v>
      </c>
      <c r="D2871" s="1536">
        <f t="shared" si="44"/>
        <v>14.95</v>
      </c>
      <c r="E2871" s="1535"/>
      <c r="F2871" s="1536">
        <v>14.95</v>
      </c>
      <c r="G2871" s="1536">
        <v>14.95</v>
      </c>
    </row>
    <row r="2872" spans="1:7">
      <c r="A2872" s="1526">
        <v>3854</v>
      </c>
      <c r="B2872" s="1523" t="s">
        <v>6601</v>
      </c>
      <c r="C2872" s="1526" t="s">
        <v>2771</v>
      </c>
      <c r="D2872" s="1534">
        <f t="shared" si="44"/>
        <v>8.31</v>
      </c>
      <c r="E2872" s="1535"/>
      <c r="F2872" s="1534">
        <v>8.31</v>
      </c>
      <c r="G2872" s="1534">
        <v>8.31</v>
      </c>
    </row>
    <row r="2873" spans="1:7">
      <c r="A2873" s="1528">
        <v>3873</v>
      </c>
      <c r="B2873" s="1529" t="s">
        <v>6602</v>
      </c>
      <c r="C2873" s="1528" t="s">
        <v>2771</v>
      </c>
      <c r="D2873" s="1536">
        <f t="shared" si="44"/>
        <v>11</v>
      </c>
      <c r="E2873" s="1535"/>
      <c r="F2873" s="1536">
        <v>11</v>
      </c>
      <c r="G2873" s="1536">
        <v>11</v>
      </c>
    </row>
    <row r="2874" spans="1:7">
      <c r="A2874" s="1526">
        <v>38021</v>
      </c>
      <c r="B2874" s="1523" t="s">
        <v>6603</v>
      </c>
      <c r="C2874" s="1526" t="s">
        <v>2771</v>
      </c>
      <c r="D2874" s="1534">
        <f t="shared" si="44"/>
        <v>26.31</v>
      </c>
      <c r="E2874" s="1535"/>
      <c r="F2874" s="1534">
        <v>26.31</v>
      </c>
      <c r="G2874" s="1534">
        <v>26.31</v>
      </c>
    </row>
    <row r="2875" spans="1:7">
      <c r="A2875" s="1528">
        <v>3847</v>
      </c>
      <c r="B2875" s="1529" t="s">
        <v>6604</v>
      </c>
      <c r="C2875" s="1528" t="s">
        <v>2771</v>
      </c>
      <c r="D2875" s="1536">
        <f t="shared" si="44"/>
        <v>29.86</v>
      </c>
      <c r="E2875" s="1535"/>
      <c r="F2875" s="1536">
        <v>29.86</v>
      </c>
      <c r="G2875" s="1536">
        <v>29.86</v>
      </c>
    </row>
    <row r="2876" spans="1:7">
      <c r="A2876" s="1526">
        <v>38022</v>
      </c>
      <c r="B2876" s="1523" t="s">
        <v>6605</v>
      </c>
      <c r="C2876" s="1526" t="s">
        <v>2771</v>
      </c>
      <c r="D2876" s="1534">
        <f t="shared" si="44"/>
        <v>46.64</v>
      </c>
      <c r="E2876" s="1535"/>
      <c r="F2876" s="1534">
        <v>46.64</v>
      </c>
      <c r="G2876" s="1534">
        <v>46.64</v>
      </c>
    </row>
    <row r="2877" spans="1:7">
      <c r="A2877" s="1528">
        <v>3833</v>
      </c>
      <c r="B2877" s="1529" t="s">
        <v>6606</v>
      </c>
      <c r="C2877" s="1528" t="s">
        <v>2771</v>
      </c>
      <c r="D2877" s="1536">
        <f t="shared" si="44"/>
        <v>27.88</v>
      </c>
      <c r="E2877" s="1535"/>
      <c r="F2877" s="1536">
        <v>27.88</v>
      </c>
      <c r="G2877" s="1536">
        <v>27.88</v>
      </c>
    </row>
    <row r="2878" spans="1:7">
      <c r="A2878" s="1526">
        <v>3835</v>
      </c>
      <c r="B2878" s="1523" t="s">
        <v>6607</v>
      </c>
      <c r="C2878" s="1526" t="s">
        <v>2771</v>
      </c>
      <c r="D2878" s="1534">
        <f t="shared" si="44"/>
        <v>90.78</v>
      </c>
      <c r="E2878" s="1535"/>
      <c r="F2878" s="1534">
        <v>90.78</v>
      </c>
      <c r="G2878" s="1534">
        <v>90.78</v>
      </c>
    </row>
    <row r="2879" spans="1:7">
      <c r="A2879" s="1528">
        <v>3836</v>
      </c>
      <c r="B2879" s="1529" t="s">
        <v>6608</v>
      </c>
      <c r="C2879" s="1528" t="s">
        <v>2771</v>
      </c>
      <c r="D2879" s="1536">
        <f t="shared" si="44"/>
        <v>195.38</v>
      </c>
      <c r="E2879" s="1535"/>
      <c r="F2879" s="1536">
        <v>195.38</v>
      </c>
      <c r="G2879" s="1536">
        <v>195.38</v>
      </c>
    </row>
    <row r="2880" spans="1:7">
      <c r="A2880" s="1526">
        <v>3830</v>
      </c>
      <c r="B2880" s="1523" t="s">
        <v>6609</v>
      </c>
      <c r="C2880" s="1526" t="s">
        <v>2771</v>
      </c>
      <c r="D2880" s="1534">
        <f t="shared" si="44"/>
        <v>319.45</v>
      </c>
      <c r="E2880" s="1535"/>
      <c r="F2880" s="1534">
        <v>319.45</v>
      </c>
      <c r="G2880" s="1534">
        <v>319.45</v>
      </c>
    </row>
    <row r="2881" spans="1:7">
      <c r="A2881" s="1528">
        <v>3831</v>
      </c>
      <c r="B2881" s="1529" t="s">
        <v>6610</v>
      </c>
      <c r="C2881" s="1528" t="s">
        <v>2771</v>
      </c>
      <c r="D2881" s="1536">
        <f t="shared" si="44"/>
        <v>534.01</v>
      </c>
      <c r="E2881" s="1535"/>
      <c r="F2881" s="1536">
        <v>534.01</v>
      </c>
      <c r="G2881" s="1536">
        <v>534.01</v>
      </c>
    </row>
    <row r="2882" spans="1:7">
      <c r="A2882" s="1526">
        <v>37981</v>
      </c>
      <c r="B2882" s="1523" t="s">
        <v>6611</v>
      </c>
      <c r="C2882" s="1526" t="s">
        <v>2771</v>
      </c>
      <c r="D2882" s="1534">
        <f t="shared" si="44"/>
        <v>8.0500000000000007</v>
      </c>
      <c r="E2882" s="1535"/>
      <c r="F2882" s="1534">
        <v>8.0500000000000007</v>
      </c>
      <c r="G2882" s="1534">
        <v>8.0500000000000007</v>
      </c>
    </row>
    <row r="2883" spans="1:7">
      <c r="A2883" s="1528">
        <v>37982</v>
      </c>
      <c r="B2883" s="1529" t="s">
        <v>6612</v>
      </c>
      <c r="C2883" s="1528" t="s">
        <v>2771</v>
      </c>
      <c r="D2883" s="1536">
        <f t="shared" ref="D2883:D2946" si="45">IF($I$2=$G$1,G2883,F2883)</f>
        <v>12.22</v>
      </c>
      <c r="E2883" s="1535"/>
      <c r="F2883" s="1536">
        <v>12.22</v>
      </c>
      <c r="G2883" s="1536">
        <v>12.22</v>
      </c>
    </row>
    <row r="2884" spans="1:7">
      <c r="A2884" s="1526">
        <v>37983</v>
      </c>
      <c r="B2884" s="1523" t="s">
        <v>6613</v>
      </c>
      <c r="C2884" s="1526" t="s">
        <v>2771</v>
      </c>
      <c r="D2884" s="1534">
        <f t="shared" si="45"/>
        <v>17.11</v>
      </c>
      <c r="E2884" s="1535"/>
      <c r="F2884" s="1534">
        <v>17.11</v>
      </c>
      <c r="G2884" s="1534">
        <v>17.11</v>
      </c>
    </row>
    <row r="2885" spans="1:7">
      <c r="A2885" s="1528">
        <v>37984</v>
      </c>
      <c r="B2885" s="1529" t="s">
        <v>6614</v>
      </c>
      <c r="C2885" s="1528" t="s">
        <v>2771</v>
      </c>
      <c r="D2885" s="1536">
        <f t="shared" si="45"/>
        <v>29.54</v>
      </c>
      <c r="E2885" s="1535"/>
      <c r="F2885" s="1536">
        <v>29.54</v>
      </c>
      <c r="G2885" s="1536">
        <v>29.54</v>
      </c>
    </row>
    <row r="2886" spans="1:7">
      <c r="A2886" s="1526">
        <v>37985</v>
      </c>
      <c r="B2886" s="1523" t="s">
        <v>6615</v>
      </c>
      <c r="C2886" s="1526" t="s">
        <v>2771</v>
      </c>
      <c r="D2886" s="1534">
        <f t="shared" si="45"/>
        <v>41.37</v>
      </c>
      <c r="E2886" s="1535"/>
      <c r="F2886" s="1534">
        <v>41.37</v>
      </c>
      <c r="G2886" s="1534">
        <v>41.37</v>
      </c>
    </row>
    <row r="2887" spans="1:7">
      <c r="A2887" s="1528">
        <v>3826</v>
      </c>
      <c r="B2887" s="1529" t="s">
        <v>6616</v>
      </c>
      <c r="C2887" s="1528" t="s">
        <v>2771</v>
      </c>
      <c r="D2887" s="1536">
        <f t="shared" si="45"/>
        <v>70.599999999999994</v>
      </c>
      <c r="E2887" s="1535"/>
      <c r="F2887" s="1536">
        <v>70.599999999999994</v>
      </c>
      <c r="G2887" s="1536">
        <v>70.599999999999994</v>
      </c>
    </row>
    <row r="2888" spans="1:7">
      <c r="A2888" s="1526">
        <v>3825</v>
      </c>
      <c r="B2888" s="1523" t="s">
        <v>6617</v>
      </c>
      <c r="C2888" s="1526" t="s">
        <v>2771</v>
      </c>
      <c r="D2888" s="1534">
        <f t="shared" si="45"/>
        <v>20.3</v>
      </c>
      <c r="E2888" s="1535"/>
      <c r="F2888" s="1534">
        <v>20.3</v>
      </c>
      <c r="G2888" s="1534">
        <v>20.3</v>
      </c>
    </row>
    <row r="2889" spans="1:7">
      <c r="A2889" s="1528">
        <v>3827</v>
      </c>
      <c r="B2889" s="1529" t="s">
        <v>6618</v>
      </c>
      <c r="C2889" s="1528" t="s">
        <v>2771</v>
      </c>
      <c r="D2889" s="1536">
        <f t="shared" si="45"/>
        <v>44.36</v>
      </c>
      <c r="E2889" s="1535"/>
      <c r="F2889" s="1536">
        <v>44.36</v>
      </c>
      <c r="G2889" s="1536">
        <v>44.36</v>
      </c>
    </row>
    <row r="2890" spans="1:7">
      <c r="A2890" s="1526">
        <v>20165</v>
      </c>
      <c r="B2890" s="1523" t="s">
        <v>16985</v>
      </c>
      <c r="C2890" s="1526" t="s">
        <v>2771</v>
      </c>
      <c r="D2890" s="1534">
        <f t="shared" si="45"/>
        <v>32.04</v>
      </c>
      <c r="E2890" s="1535"/>
      <c r="F2890" s="1534">
        <v>32.04</v>
      </c>
      <c r="G2890" s="1534">
        <v>32.04</v>
      </c>
    </row>
    <row r="2891" spans="1:7">
      <c r="A2891" s="1528">
        <v>20166</v>
      </c>
      <c r="B2891" s="1529" t="s">
        <v>16986</v>
      </c>
      <c r="C2891" s="1528" t="s">
        <v>2771</v>
      </c>
      <c r="D2891" s="1536">
        <f t="shared" si="45"/>
        <v>103.54</v>
      </c>
      <c r="E2891" s="1535"/>
      <c r="F2891" s="1536">
        <v>103.54</v>
      </c>
      <c r="G2891" s="1536">
        <v>103.54</v>
      </c>
    </row>
    <row r="2892" spans="1:7">
      <c r="A2892" s="1526">
        <v>20164</v>
      </c>
      <c r="B2892" s="1523" t="s">
        <v>16987</v>
      </c>
      <c r="C2892" s="1526" t="s">
        <v>2771</v>
      </c>
      <c r="D2892" s="1534">
        <f t="shared" si="45"/>
        <v>16.920000000000002</v>
      </c>
      <c r="E2892" s="1535"/>
      <c r="F2892" s="1534">
        <v>16.920000000000002</v>
      </c>
      <c r="G2892" s="1534">
        <v>16.920000000000002</v>
      </c>
    </row>
    <row r="2893" spans="1:7">
      <c r="A2893" s="1528">
        <v>3893</v>
      </c>
      <c r="B2893" s="1529" t="s">
        <v>6619</v>
      </c>
      <c r="C2893" s="1528" t="s">
        <v>2771</v>
      </c>
      <c r="D2893" s="1536">
        <f t="shared" si="45"/>
        <v>21</v>
      </c>
      <c r="E2893" s="1535"/>
      <c r="F2893" s="1536">
        <v>21</v>
      </c>
      <c r="G2893" s="1536">
        <v>21</v>
      </c>
    </row>
    <row r="2894" spans="1:7">
      <c r="A2894" s="1526">
        <v>3848</v>
      </c>
      <c r="B2894" s="1523" t="s">
        <v>6620</v>
      </c>
      <c r="C2894" s="1526" t="s">
        <v>2771</v>
      </c>
      <c r="D2894" s="1534">
        <f t="shared" si="45"/>
        <v>12.76</v>
      </c>
      <c r="E2894" s="1535"/>
      <c r="F2894" s="1534">
        <v>12.76</v>
      </c>
      <c r="G2894" s="1534">
        <v>12.76</v>
      </c>
    </row>
    <row r="2895" spans="1:7">
      <c r="A2895" s="1528">
        <v>3895</v>
      </c>
      <c r="B2895" s="1529" t="s">
        <v>6621</v>
      </c>
      <c r="C2895" s="1528" t="s">
        <v>2771</v>
      </c>
      <c r="D2895" s="1536">
        <f t="shared" si="45"/>
        <v>13.88</v>
      </c>
      <c r="E2895" s="1535"/>
      <c r="F2895" s="1536">
        <v>13.88</v>
      </c>
      <c r="G2895" s="1536">
        <v>13.88</v>
      </c>
    </row>
    <row r="2896" spans="1:7">
      <c r="A2896" s="1526">
        <v>12404</v>
      </c>
      <c r="B2896" s="1523" t="s">
        <v>6622</v>
      </c>
      <c r="C2896" s="1526" t="s">
        <v>2771</v>
      </c>
      <c r="D2896" s="1534">
        <f t="shared" si="45"/>
        <v>8.89</v>
      </c>
      <c r="E2896" s="1535"/>
      <c r="F2896" s="1534">
        <v>8.89</v>
      </c>
      <c r="G2896" s="1534">
        <v>8.89</v>
      </c>
    </row>
    <row r="2897" spans="1:7">
      <c r="A2897" s="1528">
        <v>3939</v>
      </c>
      <c r="B2897" s="1529" t="s">
        <v>6623</v>
      </c>
      <c r="C2897" s="1528" t="s">
        <v>2771</v>
      </c>
      <c r="D2897" s="1536">
        <f t="shared" si="45"/>
        <v>18.309999999999999</v>
      </c>
      <c r="E2897" s="1535"/>
      <c r="F2897" s="1536">
        <v>18.309999999999999</v>
      </c>
      <c r="G2897" s="1536">
        <v>18.309999999999999</v>
      </c>
    </row>
    <row r="2898" spans="1:7">
      <c r="A2898" s="1526">
        <v>3911</v>
      </c>
      <c r="B2898" s="1523" t="s">
        <v>6624</v>
      </c>
      <c r="C2898" s="1526" t="s">
        <v>2771</v>
      </c>
      <c r="D2898" s="1534">
        <f t="shared" si="45"/>
        <v>14.96</v>
      </c>
      <c r="E2898" s="1535"/>
      <c r="F2898" s="1534">
        <v>14.96</v>
      </c>
      <c r="G2898" s="1534">
        <v>14.96</v>
      </c>
    </row>
    <row r="2899" spans="1:7">
      <c r="A2899" s="1528">
        <v>3908</v>
      </c>
      <c r="B2899" s="1529" t="s">
        <v>6625</v>
      </c>
      <c r="C2899" s="1528" t="s">
        <v>2771</v>
      </c>
      <c r="D2899" s="1536">
        <f t="shared" si="45"/>
        <v>4.84</v>
      </c>
      <c r="E2899" s="1535"/>
      <c r="F2899" s="1536">
        <v>4.84</v>
      </c>
      <c r="G2899" s="1536">
        <v>4.84</v>
      </c>
    </row>
    <row r="2900" spans="1:7">
      <c r="A2900" s="1526">
        <v>3910</v>
      </c>
      <c r="B2900" s="1523" t="s">
        <v>6626</v>
      </c>
      <c r="C2900" s="1526" t="s">
        <v>2771</v>
      </c>
      <c r="D2900" s="1534">
        <f t="shared" si="45"/>
        <v>10.7</v>
      </c>
      <c r="E2900" s="1535"/>
      <c r="F2900" s="1534">
        <v>10.7</v>
      </c>
      <c r="G2900" s="1534">
        <v>10.7</v>
      </c>
    </row>
    <row r="2901" spans="1:7">
      <c r="A2901" s="1528">
        <v>3913</v>
      </c>
      <c r="B2901" s="1529" t="s">
        <v>6627</v>
      </c>
      <c r="C2901" s="1528" t="s">
        <v>2771</v>
      </c>
      <c r="D2901" s="1536">
        <f t="shared" si="45"/>
        <v>51.17</v>
      </c>
      <c r="E2901" s="1535"/>
      <c r="F2901" s="1536">
        <v>51.17</v>
      </c>
      <c r="G2901" s="1536">
        <v>51.17</v>
      </c>
    </row>
    <row r="2902" spans="1:7">
      <c r="A2902" s="1526">
        <v>3912</v>
      </c>
      <c r="B2902" s="1523" t="s">
        <v>6628</v>
      </c>
      <c r="C2902" s="1526" t="s">
        <v>2771</v>
      </c>
      <c r="D2902" s="1534">
        <f t="shared" si="45"/>
        <v>28.05</v>
      </c>
      <c r="E2902" s="1535"/>
      <c r="F2902" s="1534">
        <v>28.05</v>
      </c>
      <c r="G2902" s="1534">
        <v>28.05</v>
      </c>
    </row>
    <row r="2903" spans="1:7">
      <c r="A2903" s="1528">
        <v>3909</v>
      </c>
      <c r="B2903" s="1529" t="s">
        <v>6629</v>
      </c>
      <c r="C2903" s="1528" t="s">
        <v>2771</v>
      </c>
      <c r="D2903" s="1536">
        <f t="shared" si="45"/>
        <v>6.58</v>
      </c>
      <c r="E2903" s="1535"/>
      <c r="F2903" s="1536">
        <v>6.58</v>
      </c>
      <c r="G2903" s="1536">
        <v>6.58</v>
      </c>
    </row>
    <row r="2904" spans="1:7">
      <c r="A2904" s="1526">
        <v>3914</v>
      </c>
      <c r="B2904" s="1523" t="s">
        <v>6630</v>
      </c>
      <c r="C2904" s="1526" t="s">
        <v>2771</v>
      </c>
      <c r="D2904" s="1534">
        <f t="shared" si="45"/>
        <v>77.19</v>
      </c>
      <c r="E2904" s="1535"/>
      <c r="F2904" s="1534">
        <v>77.19</v>
      </c>
      <c r="G2904" s="1534">
        <v>77.19</v>
      </c>
    </row>
    <row r="2905" spans="1:7">
      <c r="A2905" s="1528">
        <v>3915</v>
      </c>
      <c r="B2905" s="1529" t="s">
        <v>6631</v>
      </c>
      <c r="C2905" s="1528" t="s">
        <v>2771</v>
      </c>
      <c r="D2905" s="1536">
        <f t="shared" si="45"/>
        <v>121.72</v>
      </c>
      <c r="E2905" s="1535"/>
      <c r="F2905" s="1536">
        <v>121.72</v>
      </c>
      <c r="G2905" s="1536">
        <v>121.72</v>
      </c>
    </row>
    <row r="2906" spans="1:7">
      <c r="A2906" s="1526">
        <v>3916</v>
      </c>
      <c r="B2906" s="1523" t="s">
        <v>6632</v>
      </c>
      <c r="C2906" s="1526" t="s">
        <v>2771</v>
      </c>
      <c r="D2906" s="1534">
        <f t="shared" si="45"/>
        <v>221.76</v>
      </c>
      <c r="E2906" s="1535"/>
      <c r="F2906" s="1534">
        <v>221.76</v>
      </c>
      <c r="G2906" s="1534">
        <v>221.76</v>
      </c>
    </row>
    <row r="2907" spans="1:7">
      <c r="A2907" s="1528">
        <v>3917</v>
      </c>
      <c r="B2907" s="1529" t="s">
        <v>6633</v>
      </c>
      <c r="C2907" s="1528" t="s">
        <v>2771</v>
      </c>
      <c r="D2907" s="1536">
        <f t="shared" si="45"/>
        <v>365.76</v>
      </c>
      <c r="E2907" s="1535"/>
      <c r="F2907" s="1536">
        <v>365.76</v>
      </c>
      <c r="G2907" s="1536">
        <v>365.76</v>
      </c>
    </row>
    <row r="2908" spans="1:7">
      <c r="A2908" s="1526">
        <v>1904</v>
      </c>
      <c r="B2908" s="1523" t="s">
        <v>6634</v>
      </c>
      <c r="C2908" s="1526" t="s">
        <v>2771</v>
      </c>
      <c r="D2908" s="1534">
        <f t="shared" si="45"/>
        <v>0.88</v>
      </c>
      <c r="E2908" s="1535"/>
      <c r="F2908" s="1534">
        <v>0.88</v>
      </c>
      <c r="G2908" s="1534">
        <v>0.88</v>
      </c>
    </row>
    <row r="2909" spans="1:7">
      <c r="A2909" s="1528">
        <v>1899</v>
      </c>
      <c r="B2909" s="1529" t="s">
        <v>6635</v>
      </c>
      <c r="C2909" s="1528" t="s">
        <v>2771</v>
      </c>
      <c r="D2909" s="1536">
        <f t="shared" si="45"/>
        <v>1</v>
      </c>
      <c r="E2909" s="1535"/>
      <c r="F2909" s="1536">
        <v>1</v>
      </c>
      <c r="G2909" s="1536">
        <v>1</v>
      </c>
    </row>
    <row r="2910" spans="1:7">
      <c r="A2910" s="1526">
        <v>1900</v>
      </c>
      <c r="B2910" s="1523" t="s">
        <v>6636</v>
      </c>
      <c r="C2910" s="1526" t="s">
        <v>2771</v>
      </c>
      <c r="D2910" s="1534">
        <f t="shared" si="45"/>
        <v>1.62</v>
      </c>
      <c r="E2910" s="1535"/>
      <c r="F2910" s="1534">
        <v>1.62</v>
      </c>
      <c r="G2910" s="1534">
        <v>1.62</v>
      </c>
    </row>
    <row r="2911" spans="1:7">
      <c r="A2911" s="1528">
        <v>12407</v>
      </c>
      <c r="B2911" s="1529" t="s">
        <v>6637</v>
      </c>
      <c r="C2911" s="1528" t="s">
        <v>2771</v>
      </c>
      <c r="D2911" s="1536">
        <f t="shared" si="45"/>
        <v>27.69</v>
      </c>
      <c r="E2911" s="1535"/>
      <c r="F2911" s="1536">
        <v>27.69</v>
      </c>
      <c r="G2911" s="1536">
        <v>27.69</v>
      </c>
    </row>
    <row r="2912" spans="1:7">
      <c r="A2912" s="1526">
        <v>12408</v>
      </c>
      <c r="B2912" s="1523" t="s">
        <v>6638</v>
      </c>
      <c r="C2912" s="1526" t="s">
        <v>2771</v>
      </c>
      <c r="D2912" s="1534">
        <f t="shared" si="45"/>
        <v>15.63</v>
      </c>
      <c r="E2912" s="1535"/>
      <c r="F2912" s="1534">
        <v>15.63</v>
      </c>
      <c r="G2912" s="1534">
        <v>15.63</v>
      </c>
    </row>
    <row r="2913" spans="1:7">
      <c r="A2913" s="1528">
        <v>12409</v>
      </c>
      <c r="B2913" s="1529" t="s">
        <v>6639</v>
      </c>
      <c r="C2913" s="1528" t="s">
        <v>2771</v>
      </c>
      <c r="D2913" s="1536">
        <f t="shared" si="45"/>
        <v>15.63</v>
      </c>
      <c r="E2913" s="1535"/>
      <c r="F2913" s="1536">
        <v>15.63</v>
      </c>
      <c r="G2913" s="1536">
        <v>15.63</v>
      </c>
    </row>
    <row r="2914" spans="1:7">
      <c r="A2914" s="1526">
        <v>12410</v>
      </c>
      <c r="B2914" s="1523" t="s">
        <v>6640</v>
      </c>
      <c r="C2914" s="1526" t="s">
        <v>2771</v>
      </c>
      <c r="D2914" s="1534">
        <f t="shared" si="45"/>
        <v>10.76</v>
      </c>
      <c r="E2914" s="1535"/>
      <c r="F2914" s="1534">
        <v>10.76</v>
      </c>
      <c r="G2914" s="1534">
        <v>10.76</v>
      </c>
    </row>
    <row r="2915" spans="1:7">
      <c r="A2915" s="1528">
        <v>3936</v>
      </c>
      <c r="B2915" s="1529" t="s">
        <v>6641</v>
      </c>
      <c r="C2915" s="1528" t="s">
        <v>2771</v>
      </c>
      <c r="D2915" s="1536">
        <f t="shared" si="45"/>
        <v>19.45</v>
      </c>
      <c r="E2915" s="1535"/>
      <c r="F2915" s="1536">
        <v>19.45</v>
      </c>
      <c r="G2915" s="1536">
        <v>19.45</v>
      </c>
    </row>
    <row r="2916" spans="1:7">
      <c r="A2916" s="1526">
        <v>3922</v>
      </c>
      <c r="B2916" s="1523" t="s">
        <v>6642</v>
      </c>
      <c r="C2916" s="1526" t="s">
        <v>2771</v>
      </c>
      <c r="D2916" s="1534">
        <f t="shared" si="45"/>
        <v>17.89</v>
      </c>
      <c r="E2916" s="1535"/>
      <c r="F2916" s="1534">
        <v>17.89</v>
      </c>
      <c r="G2916" s="1534">
        <v>17.89</v>
      </c>
    </row>
    <row r="2917" spans="1:7">
      <c r="A2917" s="1528">
        <v>3924</v>
      </c>
      <c r="B2917" s="1529" t="s">
        <v>6643</v>
      </c>
      <c r="C2917" s="1528" t="s">
        <v>2771</v>
      </c>
      <c r="D2917" s="1536">
        <f t="shared" si="45"/>
        <v>19.45</v>
      </c>
      <c r="E2917" s="1535"/>
      <c r="F2917" s="1536">
        <v>19.45</v>
      </c>
      <c r="G2917" s="1536">
        <v>19.45</v>
      </c>
    </row>
    <row r="2918" spans="1:7">
      <c r="A2918" s="1526">
        <v>3923</v>
      </c>
      <c r="B2918" s="1523" t="s">
        <v>6644</v>
      </c>
      <c r="C2918" s="1526" t="s">
        <v>2771</v>
      </c>
      <c r="D2918" s="1534">
        <f t="shared" si="45"/>
        <v>19.45</v>
      </c>
      <c r="E2918" s="1535"/>
      <c r="F2918" s="1534">
        <v>19.45</v>
      </c>
      <c r="G2918" s="1534">
        <v>19.45</v>
      </c>
    </row>
    <row r="2919" spans="1:7">
      <c r="A2919" s="1528">
        <v>3937</v>
      </c>
      <c r="B2919" s="1529" t="s">
        <v>6645</v>
      </c>
      <c r="C2919" s="1528" t="s">
        <v>2771</v>
      </c>
      <c r="D2919" s="1536">
        <f t="shared" si="45"/>
        <v>16.05</v>
      </c>
      <c r="E2919" s="1535"/>
      <c r="F2919" s="1536">
        <v>16.05</v>
      </c>
      <c r="G2919" s="1536">
        <v>16.05</v>
      </c>
    </row>
    <row r="2920" spans="1:7">
      <c r="A2920" s="1526">
        <v>3921</v>
      </c>
      <c r="B2920" s="1523" t="s">
        <v>6646</v>
      </c>
      <c r="C2920" s="1526" t="s">
        <v>2771</v>
      </c>
      <c r="D2920" s="1534">
        <f t="shared" si="45"/>
        <v>16.059999999999999</v>
      </c>
      <c r="E2920" s="1535"/>
      <c r="F2920" s="1534">
        <v>16.059999999999999</v>
      </c>
      <c r="G2920" s="1534">
        <v>16.059999999999999</v>
      </c>
    </row>
    <row r="2921" spans="1:7">
      <c r="A2921" s="1528">
        <v>3920</v>
      </c>
      <c r="B2921" s="1529" t="s">
        <v>6647</v>
      </c>
      <c r="C2921" s="1528" t="s">
        <v>2771</v>
      </c>
      <c r="D2921" s="1536">
        <f t="shared" si="45"/>
        <v>16.05</v>
      </c>
      <c r="E2921" s="1535"/>
      <c r="F2921" s="1536">
        <v>16.05</v>
      </c>
      <c r="G2921" s="1536">
        <v>16.05</v>
      </c>
    </row>
    <row r="2922" spans="1:7">
      <c r="A2922" s="1526">
        <v>3938</v>
      </c>
      <c r="B2922" s="1523" t="s">
        <v>6648</v>
      </c>
      <c r="C2922" s="1526" t="s">
        <v>2771</v>
      </c>
      <c r="D2922" s="1534">
        <f t="shared" si="45"/>
        <v>10.58</v>
      </c>
      <c r="E2922" s="1535"/>
      <c r="F2922" s="1534">
        <v>10.58</v>
      </c>
      <c r="G2922" s="1534">
        <v>10.58</v>
      </c>
    </row>
    <row r="2923" spans="1:7">
      <c r="A2923" s="1528">
        <v>3919</v>
      </c>
      <c r="B2923" s="1529" t="s">
        <v>6649</v>
      </c>
      <c r="C2923" s="1528" t="s">
        <v>2771</v>
      </c>
      <c r="D2923" s="1536">
        <f t="shared" si="45"/>
        <v>10.79</v>
      </c>
      <c r="E2923" s="1535"/>
      <c r="F2923" s="1536">
        <v>10.79</v>
      </c>
      <c r="G2923" s="1536">
        <v>10.79</v>
      </c>
    </row>
    <row r="2924" spans="1:7">
      <c r="A2924" s="1526">
        <v>3927</v>
      </c>
      <c r="B2924" s="1523" t="s">
        <v>6650</v>
      </c>
      <c r="C2924" s="1526" t="s">
        <v>2771</v>
      </c>
      <c r="D2924" s="1534">
        <f t="shared" si="45"/>
        <v>54.63</v>
      </c>
      <c r="E2924" s="1535"/>
      <c r="F2924" s="1534">
        <v>54.63</v>
      </c>
      <c r="G2924" s="1534">
        <v>54.63</v>
      </c>
    </row>
    <row r="2925" spans="1:7">
      <c r="A2925" s="1528">
        <v>3928</v>
      </c>
      <c r="B2925" s="1529" t="s">
        <v>6651</v>
      </c>
      <c r="C2925" s="1528" t="s">
        <v>2771</v>
      </c>
      <c r="D2925" s="1536">
        <f t="shared" si="45"/>
        <v>54.63</v>
      </c>
      <c r="E2925" s="1535"/>
      <c r="F2925" s="1536">
        <v>54.63</v>
      </c>
      <c r="G2925" s="1536">
        <v>54.63</v>
      </c>
    </row>
    <row r="2926" spans="1:7">
      <c r="A2926" s="1526">
        <v>3926</v>
      </c>
      <c r="B2926" s="1523" t="s">
        <v>6652</v>
      </c>
      <c r="C2926" s="1526" t="s">
        <v>2771</v>
      </c>
      <c r="D2926" s="1534">
        <f t="shared" si="45"/>
        <v>31.14</v>
      </c>
      <c r="E2926" s="1535"/>
      <c r="F2926" s="1534">
        <v>31.14</v>
      </c>
      <c r="G2926" s="1534">
        <v>31.14</v>
      </c>
    </row>
    <row r="2927" spans="1:7">
      <c r="A2927" s="1528">
        <v>3935</v>
      </c>
      <c r="B2927" s="1529" t="s">
        <v>6653</v>
      </c>
      <c r="C2927" s="1528" t="s">
        <v>2771</v>
      </c>
      <c r="D2927" s="1536">
        <f t="shared" si="45"/>
        <v>31.14</v>
      </c>
      <c r="E2927" s="1535"/>
      <c r="F2927" s="1536">
        <v>31.14</v>
      </c>
      <c r="G2927" s="1536">
        <v>31.14</v>
      </c>
    </row>
    <row r="2928" spans="1:7">
      <c r="A2928" s="1526">
        <v>3925</v>
      </c>
      <c r="B2928" s="1523" t="s">
        <v>6654</v>
      </c>
      <c r="C2928" s="1526" t="s">
        <v>2771</v>
      </c>
      <c r="D2928" s="1534">
        <f t="shared" si="45"/>
        <v>31.14</v>
      </c>
      <c r="E2928" s="1535"/>
      <c r="F2928" s="1534">
        <v>31.14</v>
      </c>
      <c r="G2928" s="1534">
        <v>31.14</v>
      </c>
    </row>
    <row r="2929" spans="1:7">
      <c r="A2929" s="1528">
        <v>12406</v>
      </c>
      <c r="B2929" s="1529" t="s">
        <v>6655</v>
      </c>
      <c r="C2929" s="1528" t="s">
        <v>2771</v>
      </c>
      <c r="D2929" s="1536">
        <f t="shared" si="45"/>
        <v>7.65</v>
      </c>
      <c r="E2929" s="1535"/>
      <c r="F2929" s="1536">
        <v>7.65</v>
      </c>
      <c r="G2929" s="1536">
        <v>7.65</v>
      </c>
    </row>
    <row r="2930" spans="1:7">
      <c r="A2930" s="1526">
        <v>3929</v>
      </c>
      <c r="B2930" s="1523" t="s">
        <v>6656</v>
      </c>
      <c r="C2930" s="1526" t="s">
        <v>2771</v>
      </c>
      <c r="D2930" s="1534">
        <f t="shared" si="45"/>
        <v>83.24</v>
      </c>
      <c r="E2930" s="1535"/>
      <c r="F2930" s="1534">
        <v>83.24</v>
      </c>
      <c r="G2930" s="1534">
        <v>83.24</v>
      </c>
    </row>
    <row r="2931" spans="1:7">
      <c r="A2931" s="1528">
        <v>3931</v>
      </c>
      <c r="B2931" s="1529" t="s">
        <v>6657</v>
      </c>
      <c r="C2931" s="1528" t="s">
        <v>2771</v>
      </c>
      <c r="D2931" s="1536">
        <f t="shared" si="45"/>
        <v>83.24</v>
      </c>
      <c r="E2931" s="1535"/>
      <c r="F2931" s="1536">
        <v>83.24</v>
      </c>
      <c r="G2931" s="1536">
        <v>83.24</v>
      </c>
    </row>
    <row r="2932" spans="1:7">
      <c r="A2932" s="1526">
        <v>3930</v>
      </c>
      <c r="B2932" s="1523" t="s">
        <v>6658</v>
      </c>
      <c r="C2932" s="1526" t="s">
        <v>2771</v>
      </c>
      <c r="D2932" s="1534">
        <f t="shared" si="45"/>
        <v>83.24</v>
      </c>
      <c r="E2932" s="1535"/>
      <c r="F2932" s="1534">
        <v>83.24</v>
      </c>
      <c r="G2932" s="1534">
        <v>83.24</v>
      </c>
    </row>
    <row r="2933" spans="1:7">
      <c r="A2933" s="1528">
        <v>3932</v>
      </c>
      <c r="B2933" s="1529" t="s">
        <v>6659</v>
      </c>
      <c r="C2933" s="1528" t="s">
        <v>2771</v>
      </c>
      <c r="D2933" s="1536">
        <f t="shared" si="45"/>
        <v>143.72999999999999</v>
      </c>
      <c r="E2933" s="1535"/>
      <c r="F2933" s="1536">
        <v>143.72999999999999</v>
      </c>
      <c r="G2933" s="1536">
        <v>143.72999999999999</v>
      </c>
    </row>
    <row r="2934" spans="1:7">
      <c r="A2934" s="1526">
        <v>3933</v>
      </c>
      <c r="B2934" s="1523" t="s">
        <v>6660</v>
      </c>
      <c r="C2934" s="1526" t="s">
        <v>2771</v>
      </c>
      <c r="D2934" s="1534">
        <f t="shared" si="45"/>
        <v>143.72999999999999</v>
      </c>
      <c r="E2934" s="1535"/>
      <c r="F2934" s="1534">
        <v>143.72999999999999</v>
      </c>
      <c r="G2934" s="1534">
        <v>143.72999999999999</v>
      </c>
    </row>
    <row r="2935" spans="1:7">
      <c r="A2935" s="1528">
        <v>3934</v>
      </c>
      <c r="B2935" s="1529" t="s">
        <v>6661</v>
      </c>
      <c r="C2935" s="1528" t="s">
        <v>2771</v>
      </c>
      <c r="D2935" s="1536">
        <f t="shared" si="45"/>
        <v>143.72999999999999</v>
      </c>
      <c r="E2935" s="1535"/>
      <c r="F2935" s="1536">
        <v>143.72999999999999</v>
      </c>
      <c r="G2935" s="1536">
        <v>143.72999999999999</v>
      </c>
    </row>
    <row r="2936" spans="1:7">
      <c r="A2936" s="1526">
        <v>40355</v>
      </c>
      <c r="B2936" s="1523" t="s">
        <v>6662</v>
      </c>
      <c r="C2936" s="1526" t="s">
        <v>2771</v>
      </c>
      <c r="D2936" s="1534">
        <f t="shared" si="45"/>
        <v>12.38</v>
      </c>
      <c r="E2936" s="1535"/>
      <c r="F2936" s="1534">
        <v>12.38</v>
      </c>
      <c r="G2936" s="1534">
        <v>12.38</v>
      </c>
    </row>
    <row r="2937" spans="1:7">
      <c r="A2937" s="1528">
        <v>40364</v>
      </c>
      <c r="B2937" s="1529" t="s">
        <v>6663</v>
      </c>
      <c r="C2937" s="1528" t="s">
        <v>2771</v>
      </c>
      <c r="D2937" s="1536">
        <f t="shared" si="45"/>
        <v>57.98</v>
      </c>
      <c r="E2937" s="1535"/>
      <c r="F2937" s="1536">
        <v>57.98</v>
      </c>
      <c r="G2937" s="1536">
        <v>57.98</v>
      </c>
    </row>
    <row r="2938" spans="1:7">
      <c r="A2938" s="1526">
        <v>40361</v>
      </c>
      <c r="B2938" s="1523" t="s">
        <v>6664</v>
      </c>
      <c r="C2938" s="1526" t="s">
        <v>2771</v>
      </c>
      <c r="D2938" s="1534">
        <f t="shared" si="45"/>
        <v>45.33</v>
      </c>
      <c r="E2938" s="1535"/>
      <c r="F2938" s="1534">
        <v>45.33</v>
      </c>
      <c r="G2938" s="1534">
        <v>45.33</v>
      </c>
    </row>
    <row r="2939" spans="1:7">
      <c r="A2939" s="1528">
        <v>40358</v>
      </c>
      <c r="B2939" s="1529" t="s">
        <v>6665</v>
      </c>
      <c r="C2939" s="1528" t="s">
        <v>2771</v>
      </c>
      <c r="D2939" s="1536">
        <f t="shared" si="45"/>
        <v>17.28</v>
      </c>
      <c r="E2939" s="1535"/>
      <c r="F2939" s="1536">
        <v>17.28</v>
      </c>
      <c r="G2939" s="1536">
        <v>17.28</v>
      </c>
    </row>
    <row r="2940" spans="1:7">
      <c r="A2940" s="1526">
        <v>40370</v>
      </c>
      <c r="B2940" s="1523" t="s">
        <v>6666</v>
      </c>
      <c r="C2940" s="1526" t="s">
        <v>2771</v>
      </c>
      <c r="D2940" s="1534">
        <f t="shared" si="45"/>
        <v>183.97</v>
      </c>
      <c r="E2940" s="1535"/>
      <c r="F2940" s="1534">
        <v>183.97</v>
      </c>
      <c r="G2940" s="1534">
        <v>183.97</v>
      </c>
    </row>
    <row r="2941" spans="1:7">
      <c r="A2941" s="1528">
        <v>40367</v>
      </c>
      <c r="B2941" s="1529" t="s">
        <v>6667</v>
      </c>
      <c r="C2941" s="1528" t="s">
        <v>2771</v>
      </c>
      <c r="D2941" s="1536">
        <f t="shared" si="45"/>
        <v>91.44</v>
      </c>
      <c r="E2941" s="1535"/>
      <c r="F2941" s="1536">
        <v>91.44</v>
      </c>
      <c r="G2941" s="1536">
        <v>91.44</v>
      </c>
    </row>
    <row r="2942" spans="1:7">
      <c r="A2942" s="1526">
        <v>40373</v>
      </c>
      <c r="B2942" s="1523" t="s">
        <v>6668</v>
      </c>
      <c r="C2942" s="1526" t="s">
        <v>2771</v>
      </c>
      <c r="D2942" s="1534">
        <f t="shared" si="45"/>
        <v>248.77</v>
      </c>
      <c r="E2942" s="1535"/>
      <c r="F2942" s="1534">
        <v>248.77</v>
      </c>
      <c r="G2942" s="1534">
        <v>248.77</v>
      </c>
    </row>
    <row r="2943" spans="1:7">
      <c r="A2943" s="1528">
        <v>38947</v>
      </c>
      <c r="B2943" s="1529" t="s">
        <v>6669</v>
      </c>
      <c r="C2943" s="1528" t="s">
        <v>2771</v>
      </c>
      <c r="D2943" s="1536">
        <f t="shared" si="45"/>
        <v>8.69</v>
      </c>
      <c r="E2943" s="1535"/>
      <c r="F2943" s="1536">
        <v>8.69</v>
      </c>
      <c r="G2943" s="1536">
        <v>8.69</v>
      </c>
    </row>
    <row r="2944" spans="1:7">
      <c r="A2944" s="1526">
        <v>38948</v>
      </c>
      <c r="B2944" s="1523" t="s">
        <v>6670</v>
      </c>
      <c r="C2944" s="1526" t="s">
        <v>2771</v>
      </c>
      <c r="D2944" s="1534">
        <f t="shared" si="45"/>
        <v>13.87</v>
      </c>
      <c r="E2944" s="1535"/>
      <c r="F2944" s="1534">
        <v>13.87</v>
      </c>
      <c r="G2944" s="1534">
        <v>13.87</v>
      </c>
    </row>
    <row r="2945" spans="1:7">
      <c r="A2945" s="1528">
        <v>38949</v>
      </c>
      <c r="B2945" s="1529" t="s">
        <v>6671</v>
      </c>
      <c r="C2945" s="1528" t="s">
        <v>2771</v>
      </c>
      <c r="D2945" s="1536">
        <f t="shared" si="45"/>
        <v>15.39</v>
      </c>
      <c r="E2945" s="1535"/>
      <c r="F2945" s="1536">
        <v>15.39</v>
      </c>
      <c r="G2945" s="1536">
        <v>15.39</v>
      </c>
    </row>
    <row r="2946" spans="1:7">
      <c r="A2946" s="1526">
        <v>38951</v>
      </c>
      <c r="B2946" s="1523" t="s">
        <v>6672</v>
      </c>
      <c r="C2946" s="1526" t="s">
        <v>2771</v>
      </c>
      <c r="D2946" s="1534">
        <f t="shared" si="45"/>
        <v>24.34</v>
      </c>
      <c r="E2946" s="1535"/>
      <c r="F2946" s="1534">
        <v>24.34</v>
      </c>
      <c r="G2946" s="1534">
        <v>24.34</v>
      </c>
    </row>
    <row r="2947" spans="1:7">
      <c r="A2947" s="1528">
        <v>39312</v>
      </c>
      <c r="B2947" s="1529" t="s">
        <v>6673</v>
      </c>
      <c r="C2947" s="1528" t="s">
        <v>2771</v>
      </c>
      <c r="D2947" s="1536">
        <f t="shared" ref="D2947:D3010" si="46">IF($I$2=$G$1,G2947,F2947)</f>
        <v>18.88</v>
      </c>
      <c r="E2947" s="1535"/>
      <c r="F2947" s="1536">
        <v>18.88</v>
      </c>
      <c r="G2947" s="1536">
        <v>18.88</v>
      </c>
    </row>
    <row r="2948" spans="1:7">
      <c r="A2948" s="1526">
        <v>39313</v>
      </c>
      <c r="B2948" s="1523" t="s">
        <v>6674</v>
      </c>
      <c r="C2948" s="1526" t="s">
        <v>2771</v>
      </c>
      <c r="D2948" s="1534">
        <f t="shared" si="46"/>
        <v>24.64</v>
      </c>
      <c r="E2948" s="1535"/>
      <c r="F2948" s="1534">
        <v>24.64</v>
      </c>
      <c r="G2948" s="1534">
        <v>24.64</v>
      </c>
    </row>
    <row r="2949" spans="1:7">
      <c r="A2949" s="1528">
        <v>38950</v>
      </c>
      <c r="B2949" s="1529" t="s">
        <v>6675</v>
      </c>
      <c r="C2949" s="1528" t="s">
        <v>2771</v>
      </c>
      <c r="D2949" s="1536">
        <f t="shared" si="46"/>
        <v>37.08</v>
      </c>
      <c r="E2949" s="1535"/>
      <c r="F2949" s="1536">
        <v>37.08</v>
      </c>
      <c r="G2949" s="1536">
        <v>37.08</v>
      </c>
    </row>
    <row r="2950" spans="1:7">
      <c r="A2950" s="1526">
        <v>39314</v>
      </c>
      <c r="B2950" s="1523" t="s">
        <v>6676</v>
      </c>
      <c r="C2950" s="1526" t="s">
        <v>2771</v>
      </c>
      <c r="D2950" s="1534">
        <f t="shared" si="46"/>
        <v>39.130000000000003</v>
      </c>
      <c r="E2950" s="1535"/>
      <c r="F2950" s="1534">
        <v>39.130000000000003</v>
      </c>
      <c r="G2950" s="1534">
        <v>39.130000000000003</v>
      </c>
    </row>
    <row r="2951" spans="1:7">
      <c r="A2951" s="1528">
        <v>3907</v>
      </c>
      <c r="B2951" s="1529" t="s">
        <v>6677</v>
      </c>
      <c r="C2951" s="1528" t="s">
        <v>2771</v>
      </c>
      <c r="D2951" s="1536">
        <f t="shared" si="46"/>
        <v>4.66</v>
      </c>
      <c r="E2951" s="1535"/>
      <c r="F2951" s="1536">
        <v>4.66</v>
      </c>
      <c r="G2951" s="1536">
        <v>4.66</v>
      </c>
    </row>
    <row r="2952" spans="1:7">
      <c r="A2952" s="1526">
        <v>3889</v>
      </c>
      <c r="B2952" s="1523" t="s">
        <v>6678</v>
      </c>
      <c r="C2952" s="1526" t="s">
        <v>2771</v>
      </c>
      <c r="D2952" s="1534">
        <f t="shared" si="46"/>
        <v>3.56</v>
      </c>
      <c r="E2952" s="1535"/>
      <c r="F2952" s="1534">
        <v>3.56</v>
      </c>
      <c r="G2952" s="1534">
        <v>3.56</v>
      </c>
    </row>
    <row r="2953" spans="1:7">
      <c r="A2953" s="1528">
        <v>3868</v>
      </c>
      <c r="B2953" s="1529" t="s">
        <v>6679</v>
      </c>
      <c r="C2953" s="1528" t="s">
        <v>2771</v>
      </c>
      <c r="D2953" s="1536">
        <f t="shared" si="46"/>
        <v>1.38</v>
      </c>
      <c r="E2953" s="1535"/>
      <c r="F2953" s="1536">
        <v>1.38</v>
      </c>
      <c r="G2953" s="1536">
        <v>1.38</v>
      </c>
    </row>
    <row r="2954" spans="1:7">
      <c r="A2954" s="1526">
        <v>3869</v>
      </c>
      <c r="B2954" s="1523" t="s">
        <v>6680</v>
      </c>
      <c r="C2954" s="1526" t="s">
        <v>2771</v>
      </c>
      <c r="D2954" s="1534">
        <f t="shared" si="46"/>
        <v>3.96</v>
      </c>
      <c r="E2954" s="1535"/>
      <c r="F2954" s="1534">
        <v>3.96</v>
      </c>
      <c r="G2954" s="1534">
        <v>3.96</v>
      </c>
    </row>
    <row r="2955" spans="1:7">
      <c r="A2955" s="1528">
        <v>3872</v>
      </c>
      <c r="B2955" s="1529" t="s">
        <v>6681</v>
      </c>
      <c r="C2955" s="1528" t="s">
        <v>2771</v>
      </c>
      <c r="D2955" s="1536">
        <f t="shared" si="46"/>
        <v>4.8099999999999996</v>
      </c>
      <c r="E2955" s="1535"/>
      <c r="F2955" s="1536">
        <v>4.8099999999999996</v>
      </c>
      <c r="G2955" s="1536">
        <v>4.8099999999999996</v>
      </c>
    </row>
    <row r="2956" spans="1:7">
      <c r="A2956" s="1526">
        <v>3850</v>
      </c>
      <c r="B2956" s="1523" t="s">
        <v>6682</v>
      </c>
      <c r="C2956" s="1526" t="s">
        <v>2771</v>
      </c>
      <c r="D2956" s="1534">
        <f t="shared" si="46"/>
        <v>12.4</v>
      </c>
      <c r="E2956" s="1535"/>
      <c r="F2956" s="1534">
        <v>12.4</v>
      </c>
      <c r="G2956" s="1534">
        <v>12.4</v>
      </c>
    </row>
    <row r="2957" spans="1:7">
      <c r="A2957" s="1528">
        <v>38023</v>
      </c>
      <c r="B2957" s="1529" t="s">
        <v>6683</v>
      </c>
      <c r="C2957" s="1528" t="s">
        <v>2771</v>
      </c>
      <c r="D2957" s="1536">
        <f t="shared" si="46"/>
        <v>5.23</v>
      </c>
      <c r="E2957" s="1535"/>
      <c r="F2957" s="1536">
        <v>5.23</v>
      </c>
      <c r="G2957" s="1536">
        <v>5.23</v>
      </c>
    </row>
    <row r="2958" spans="1:7">
      <c r="A2958" s="1526">
        <v>37986</v>
      </c>
      <c r="B2958" s="1523" t="s">
        <v>6684</v>
      </c>
      <c r="C2958" s="1526" t="s">
        <v>2771</v>
      </c>
      <c r="D2958" s="1534">
        <f t="shared" si="46"/>
        <v>2.76</v>
      </c>
      <c r="E2958" s="1535"/>
      <c r="F2958" s="1534">
        <v>2.76</v>
      </c>
      <c r="G2958" s="1534">
        <v>2.76</v>
      </c>
    </row>
    <row r="2959" spans="1:7">
      <c r="A2959" s="1528">
        <v>37987</v>
      </c>
      <c r="B2959" s="1529" t="s">
        <v>6685</v>
      </c>
      <c r="C2959" s="1528" t="s">
        <v>2771</v>
      </c>
      <c r="D2959" s="1536">
        <f t="shared" si="46"/>
        <v>206.47</v>
      </c>
      <c r="E2959" s="1535"/>
      <c r="F2959" s="1536">
        <v>206.47</v>
      </c>
      <c r="G2959" s="1536">
        <v>206.47</v>
      </c>
    </row>
    <row r="2960" spans="1:7">
      <c r="A2960" s="1526">
        <v>37988</v>
      </c>
      <c r="B2960" s="1523" t="s">
        <v>6686</v>
      </c>
      <c r="C2960" s="1526" t="s">
        <v>2771</v>
      </c>
      <c r="D2960" s="1534">
        <f t="shared" si="46"/>
        <v>336.77</v>
      </c>
      <c r="E2960" s="1535"/>
      <c r="F2960" s="1534">
        <v>336.77</v>
      </c>
      <c r="G2960" s="1534">
        <v>336.77</v>
      </c>
    </row>
    <row r="2961" spans="1:7">
      <c r="A2961" s="1528">
        <v>21120</v>
      </c>
      <c r="B2961" s="1529" t="s">
        <v>6687</v>
      </c>
      <c r="C2961" s="1528" t="s">
        <v>2771</v>
      </c>
      <c r="D2961" s="1536">
        <f t="shared" si="46"/>
        <v>16.78</v>
      </c>
      <c r="E2961" s="1535"/>
      <c r="F2961" s="1536">
        <v>16.78</v>
      </c>
      <c r="G2961" s="1536">
        <v>16.78</v>
      </c>
    </row>
    <row r="2962" spans="1:7">
      <c r="A2962" s="1526">
        <v>39318</v>
      </c>
      <c r="B2962" s="1523" t="s">
        <v>6688</v>
      </c>
      <c r="C2962" s="1526" t="s">
        <v>2771</v>
      </c>
      <c r="D2962" s="1534">
        <f t="shared" si="46"/>
        <v>13.84</v>
      </c>
      <c r="E2962" s="1535"/>
      <c r="F2962" s="1534">
        <v>13.84</v>
      </c>
      <c r="G2962" s="1534">
        <v>13.84</v>
      </c>
    </row>
    <row r="2963" spans="1:7">
      <c r="A2963" s="1528">
        <v>20162</v>
      </c>
      <c r="B2963" s="1529" t="s">
        <v>6689</v>
      </c>
      <c r="C2963" s="1528" t="s">
        <v>2771</v>
      </c>
      <c r="D2963" s="1536">
        <f t="shared" si="46"/>
        <v>22.25</v>
      </c>
      <c r="E2963" s="1535"/>
      <c r="F2963" s="1536">
        <v>22.25</v>
      </c>
      <c r="G2963" s="1536">
        <v>22.25</v>
      </c>
    </row>
    <row r="2964" spans="1:7">
      <c r="A2964" s="1526">
        <v>40366</v>
      </c>
      <c r="B2964" s="1523" t="s">
        <v>6690</v>
      </c>
      <c r="C2964" s="1526" t="s">
        <v>2771</v>
      </c>
      <c r="D2964" s="1534">
        <f t="shared" si="46"/>
        <v>45.23</v>
      </c>
      <c r="E2964" s="1535"/>
      <c r="F2964" s="1534">
        <v>45.23</v>
      </c>
      <c r="G2964" s="1534">
        <v>45.23</v>
      </c>
    </row>
    <row r="2965" spans="1:7">
      <c r="A2965" s="1528">
        <v>40363</v>
      </c>
      <c r="B2965" s="1529" t="s">
        <v>6691</v>
      </c>
      <c r="C2965" s="1528" t="s">
        <v>2771</v>
      </c>
      <c r="D2965" s="1536">
        <f t="shared" si="46"/>
        <v>35.369999999999997</v>
      </c>
      <c r="E2965" s="1535"/>
      <c r="F2965" s="1536">
        <v>35.369999999999997</v>
      </c>
      <c r="G2965" s="1536">
        <v>35.369999999999997</v>
      </c>
    </row>
    <row r="2966" spans="1:7">
      <c r="A2966" s="1526">
        <v>40354</v>
      </c>
      <c r="B2966" s="1523" t="s">
        <v>6692</v>
      </c>
      <c r="C2966" s="1526" t="s">
        <v>2771</v>
      </c>
      <c r="D2966" s="1534">
        <f t="shared" si="46"/>
        <v>15.4</v>
      </c>
      <c r="E2966" s="1535"/>
      <c r="F2966" s="1534">
        <v>15.4</v>
      </c>
      <c r="G2966" s="1534">
        <v>15.4</v>
      </c>
    </row>
    <row r="2967" spans="1:7">
      <c r="A2967" s="1528">
        <v>40360</v>
      </c>
      <c r="B2967" s="1529" t="s">
        <v>6693</v>
      </c>
      <c r="C2967" s="1528" t="s">
        <v>2771</v>
      </c>
      <c r="D2967" s="1536">
        <f t="shared" si="46"/>
        <v>23.19</v>
      </c>
      <c r="E2967" s="1535"/>
      <c r="F2967" s="1536">
        <v>23.19</v>
      </c>
      <c r="G2967" s="1536">
        <v>23.19</v>
      </c>
    </row>
    <row r="2968" spans="1:7">
      <c r="A2968" s="1526">
        <v>40372</v>
      </c>
      <c r="B2968" s="1523" t="s">
        <v>6694</v>
      </c>
      <c r="C2968" s="1526" t="s">
        <v>2771</v>
      </c>
      <c r="D2968" s="1534">
        <f t="shared" si="46"/>
        <v>143.21</v>
      </c>
      <c r="E2968" s="1535"/>
      <c r="F2968" s="1534">
        <v>143.21</v>
      </c>
      <c r="G2968" s="1534">
        <v>143.21</v>
      </c>
    </row>
    <row r="2969" spans="1:7">
      <c r="A2969" s="1528">
        <v>40369</v>
      </c>
      <c r="B2969" s="1529" t="s">
        <v>6695</v>
      </c>
      <c r="C2969" s="1528" t="s">
        <v>2771</v>
      </c>
      <c r="D2969" s="1536">
        <f t="shared" si="46"/>
        <v>71.27</v>
      </c>
      <c r="E2969" s="1535"/>
      <c r="F2969" s="1536">
        <v>71.27</v>
      </c>
      <c r="G2969" s="1536">
        <v>71.27</v>
      </c>
    </row>
    <row r="2970" spans="1:7">
      <c r="A2970" s="1526">
        <v>40357</v>
      </c>
      <c r="B2970" s="1523" t="s">
        <v>6696</v>
      </c>
      <c r="C2970" s="1526" t="s">
        <v>2771</v>
      </c>
      <c r="D2970" s="1534">
        <f t="shared" si="46"/>
        <v>17.28</v>
      </c>
      <c r="E2970" s="1535"/>
      <c r="F2970" s="1534">
        <v>17.28</v>
      </c>
      <c r="G2970" s="1534">
        <v>17.28</v>
      </c>
    </row>
    <row r="2971" spans="1:7">
      <c r="A2971" s="1528">
        <v>40375</v>
      </c>
      <c r="B2971" s="1529" t="s">
        <v>6697</v>
      </c>
      <c r="C2971" s="1528" t="s">
        <v>2771</v>
      </c>
      <c r="D2971" s="1536">
        <f t="shared" si="46"/>
        <v>193.86</v>
      </c>
      <c r="E2971" s="1535"/>
      <c r="F2971" s="1536">
        <v>193.86</v>
      </c>
      <c r="G2971" s="1536">
        <v>193.86</v>
      </c>
    </row>
    <row r="2972" spans="1:7">
      <c r="A2972" s="1526">
        <v>1893</v>
      </c>
      <c r="B2972" s="1523" t="s">
        <v>6698</v>
      </c>
      <c r="C2972" s="1526" t="s">
        <v>2771</v>
      </c>
      <c r="D2972" s="1534">
        <f t="shared" si="46"/>
        <v>3.34</v>
      </c>
      <c r="E2972" s="1535"/>
      <c r="F2972" s="1534">
        <v>3.34</v>
      </c>
      <c r="G2972" s="1534">
        <v>3.34</v>
      </c>
    </row>
    <row r="2973" spans="1:7">
      <c r="A2973" s="1528">
        <v>1902</v>
      </c>
      <c r="B2973" s="1529" t="s">
        <v>6699</v>
      </c>
      <c r="C2973" s="1528" t="s">
        <v>2771</v>
      </c>
      <c r="D2973" s="1536">
        <f t="shared" si="46"/>
        <v>2.4300000000000002</v>
      </c>
      <c r="E2973" s="1535"/>
      <c r="F2973" s="1536">
        <v>2.4300000000000002</v>
      </c>
      <c r="G2973" s="1536">
        <v>2.4300000000000002</v>
      </c>
    </row>
    <row r="2974" spans="1:7">
      <c r="A2974" s="1526">
        <v>1901</v>
      </c>
      <c r="B2974" s="1523" t="s">
        <v>6700</v>
      </c>
      <c r="C2974" s="1526" t="s">
        <v>2771</v>
      </c>
      <c r="D2974" s="1534">
        <f t="shared" si="46"/>
        <v>0.76</v>
      </c>
      <c r="E2974" s="1535"/>
      <c r="F2974" s="1534">
        <v>0.76</v>
      </c>
      <c r="G2974" s="1534">
        <v>0.76</v>
      </c>
    </row>
    <row r="2975" spans="1:7">
      <c r="A2975" s="1528">
        <v>1892</v>
      </c>
      <c r="B2975" s="1529" t="s">
        <v>6701</v>
      </c>
      <c r="C2975" s="1528" t="s">
        <v>2771</v>
      </c>
      <c r="D2975" s="1536">
        <f t="shared" si="46"/>
        <v>1.56</v>
      </c>
      <c r="E2975" s="1535"/>
      <c r="F2975" s="1536">
        <v>1.56</v>
      </c>
      <c r="G2975" s="1536">
        <v>1.56</v>
      </c>
    </row>
    <row r="2976" spans="1:7">
      <c r="A2976" s="1526">
        <v>1907</v>
      </c>
      <c r="B2976" s="1523" t="s">
        <v>6702</v>
      </c>
      <c r="C2976" s="1526" t="s">
        <v>2771</v>
      </c>
      <c r="D2976" s="1534">
        <f t="shared" si="46"/>
        <v>10.74</v>
      </c>
      <c r="E2976" s="1535"/>
      <c r="F2976" s="1534">
        <v>10.74</v>
      </c>
      <c r="G2976" s="1534">
        <v>10.74</v>
      </c>
    </row>
    <row r="2977" spans="1:7">
      <c r="A2977" s="1528">
        <v>1894</v>
      </c>
      <c r="B2977" s="1529" t="s">
        <v>6703</v>
      </c>
      <c r="C2977" s="1528" t="s">
        <v>2771</v>
      </c>
      <c r="D2977" s="1536">
        <f t="shared" si="46"/>
        <v>4.83</v>
      </c>
      <c r="E2977" s="1535"/>
      <c r="F2977" s="1536">
        <v>4.83</v>
      </c>
      <c r="G2977" s="1536">
        <v>4.83</v>
      </c>
    </row>
    <row r="2978" spans="1:7">
      <c r="A2978" s="1526">
        <v>1891</v>
      </c>
      <c r="B2978" s="1523" t="s">
        <v>6704</v>
      </c>
      <c r="C2978" s="1526" t="s">
        <v>2771</v>
      </c>
      <c r="D2978" s="1534">
        <f t="shared" si="46"/>
        <v>1.1200000000000001</v>
      </c>
      <c r="E2978" s="1535"/>
      <c r="F2978" s="1534">
        <v>1.1200000000000001</v>
      </c>
      <c r="G2978" s="1534">
        <v>1.1200000000000001</v>
      </c>
    </row>
    <row r="2979" spans="1:7">
      <c r="A2979" s="1528">
        <v>1896</v>
      </c>
      <c r="B2979" s="1529" t="s">
        <v>6705</v>
      </c>
      <c r="C2979" s="1528" t="s">
        <v>2771</v>
      </c>
      <c r="D2979" s="1536">
        <f t="shared" si="46"/>
        <v>14.42</v>
      </c>
      <c r="E2979" s="1535"/>
      <c r="F2979" s="1536">
        <v>14.42</v>
      </c>
      <c r="G2979" s="1536">
        <v>14.42</v>
      </c>
    </row>
    <row r="2980" spans="1:7">
      <c r="A2980" s="1526">
        <v>1895</v>
      </c>
      <c r="B2980" s="1523" t="s">
        <v>6706</v>
      </c>
      <c r="C2980" s="1526" t="s">
        <v>2771</v>
      </c>
      <c r="D2980" s="1534">
        <f t="shared" si="46"/>
        <v>25.35</v>
      </c>
      <c r="E2980" s="1535"/>
      <c r="F2980" s="1534">
        <v>25.35</v>
      </c>
      <c r="G2980" s="1534">
        <v>25.35</v>
      </c>
    </row>
    <row r="2981" spans="1:7">
      <c r="A2981" s="1528">
        <v>2641</v>
      </c>
      <c r="B2981" s="1529" t="s">
        <v>6707</v>
      </c>
      <c r="C2981" s="1528" t="s">
        <v>2771</v>
      </c>
      <c r="D2981" s="1536">
        <f t="shared" si="46"/>
        <v>29.72</v>
      </c>
      <c r="E2981" s="1535"/>
      <c r="F2981" s="1536">
        <v>29.72</v>
      </c>
      <c r="G2981" s="1536">
        <v>29.72</v>
      </c>
    </row>
    <row r="2982" spans="1:7">
      <c r="A2982" s="1526">
        <v>2636</v>
      </c>
      <c r="B2982" s="1523" t="s">
        <v>6708</v>
      </c>
      <c r="C2982" s="1526" t="s">
        <v>2771</v>
      </c>
      <c r="D2982" s="1534">
        <f t="shared" si="46"/>
        <v>1.91</v>
      </c>
      <c r="E2982" s="1535"/>
      <c r="F2982" s="1534">
        <v>1.91</v>
      </c>
      <c r="G2982" s="1534">
        <v>1.91</v>
      </c>
    </row>
    <row r="2983" spans="1:7">
      <c r="A2983" s="1528">
        <v>2637</v>
      </c>
      <c r="B2983" s="1529" t="s">
        <v>6709</v>
      </c>
      <c r="C2983" s="1528" t="s">
        <v>2771</v>
      </c>
      <c r="D2983" s="1536">
        <f t="shared" si="46"/>
        <v>2.0299999999999998</v>
      </c>
      <c r="E2983" s="1535"/>
      <c r="F2983" s="1536">
        <v>2.0299999999999998</v>
      </c>
      <c r="G2983" s="1536">
        <v>2.0299999999999998</v>
      </c>
    </row>
    <row r="2984" spans="1:7">
      <c r="A2984" s="1526">
        <v>2638</v>
      </c>
      <c r="B2984" s="1523" t="s">
        <v>6710</v>
      </c>
      <c r="C2984" s="1526" t="s">
        <v>2771</v>
      </c>
      <c r="D2984" s="1534">
        <f t="shared" si="46"/>
        <v>2.37</v>
      </c>
      <c r="E2984" s="1535"/>
      <c r="F2984" s="1534">
        <v>2.37</v>
      </c>
      <c r="G2984" s="1534">
        <v>2.37</v>
      </c>
    </row>
    <row r="2985" spans="1:7">
      <c r="A2985" s="1528">
        <v>2639</v>
      </c>
      <c r="B2985" s="1529" t="s">
        <v>6711</v>
      </c>
      <c r="C2985" s="1528" t="s">
        <v>2771</v>
      </c>
      <c r="D2985" s="1536">
        <f t="shared" si="46"/>
        <v>4.2</v>
      </c>
      <c r="E2985" s="1535"/>
      <c r="F2985" s="1536">
        <v>4.2</v>
      </c>
      <c r="G2985" s="1536">
        <v>4.2</v>
      </c>
    </row>
    <row r="2986" spans="1:7">
      <c r="A2986" s="1526">
        <v>2644</v>
      </c>
      <c r="B2986" s="1523" t="s">
        <v>6712</v>
      </c>
      <c r="C2986" s="1526" t="s">
        <v>2771</v>
      </c>
      <c r="D2986" s="1534">
        <f t="shared" si="46"/>
        <v>6.08</v>
      </c>
      <c r="E2986" s="1535"/>
      <c r="F2986" s="1534">
        <v>6.08</v>
      </c>
      <c r="G2986" s="1534">
        <v>6.08</v>
      </c>
    </row>
    <row r="2987" spans="1:7">
      <c r="A2987" s="1528">
        <v>2643</v>
      </c>
      <c r="B2987" s="1529" t="s">
        <v>6713</v>
      </c>
      <c r="C2987" s="1528" t="s">
        <v>2771</v>
      </c>
      <c r="D2987" s="1536">
        <f t="shared" si="46"/>
        <v>8.4700000000000006</v>
      </c>
      <c r="E2987" s="1535"/>
      <c r="F2987" s="1536">
        <v>8.4700000000000006</v>
      </c>
      <c r="G2987" s="1536">
        <v>8.4700000000000006</v>
      </c>
    </row>
    <row r="2988" spans="1:7">
      <c r="A2988" s="1526">
        <v>2640</v>
      </c>
      <c r="B2988" s="1523" t="s">
        <v>6714</v>
      </c>
      <c r="C2988" s="1526" t="s">
        <v>2771</v>
      </c>
      <c r="D2988" s="1534">
        <f t="shared" si="46"/>
        <v>12.37</v>
      </c>
      <c r="E2988" s="1535"/>
      <c r="F2988" s="1534">
        <v>12.37</v>
      </c>
      <c r="G2988" s="1534">
        <v>12.37</v>
      </c>
    </row>
    <row r="2989" spans="1:7">
      <c r="A2989" s="1528">
        <v>2642</v>
      </c>
      <c r="B2989" s="1529" t="s">
        <v>6715</v>
      </c>
      <c r="C2989" s="1528" t="s">
        <v>2771</v>
      </c>
      <c r="D2989" s="1536">
        <f t="shared" si="46"/>
        <v>18.829999999999998</v>
      </c>
      <c r="E2989" s="1535"/>
      <c r="F2989" s="1536">
        <v>18.829999999999998</v>
      </c>
      <c r="G2989" s="1536">
        <v>18.829999999999998</v>
      </c>
    </row>
    <row r="2990" spans="1:7">
      <c r="A2990" s="1526">
        <v>38943</v>
      </c>
      <c r="B2990" s="1523" t="s">
        <v>6716</v>
      </c>
      <c r="C2990" s="1526" t="s">
        <v>2771</v>
      </c>
      <c r="D2990" s="1534">
        <f t="shared" si="46"/>
        <v>6.42</v>
      </c>
      <c r="E2990" s="1535"/>
      <c r="F2990" s="1534">
        <v>6.42</v>
      </c>
      <c r="G2990" s="1534">
        <v>6.42</v>
      </c>
    </row>
    <row r="2991" spans="1:7">
      <c r="A2991" s="1528">
        <v>38944</v>
      </c>
      <c r="B2991" s="1529" t="s">
        <v>6717</v>
      </c>
      <c r="C2991" s="1528" t="s">
        <v>2771</v>
      </c>
      <c r="D2991" s="1536">
        <f t="shared" si="46"/>
        <v>9.92</v>
      </c>
      <c r="E2991" s="1535"/>
      <c r="F2991" s="1536">
        <v>9.92</v>
      </c>
      <c r="G2991" s="1536">
        <v>9.92</v>
      </c>
    </row>
    <row r="2992" spans="1:7">
      <c r="A2992" s="1526">
        <v>38945</v>
      </c>
      <c r="B2992" s="1523" t="s">
        <v>6718</v>
      </c>
      <c r="C2992" s="1526" t="s">
        <v>2771</v>
      </c>
      <c r="D2992" s="1534">
        <f t="shared" si="46"/>
        <v>20.12</v>
      </c>
      <c r="E2992" s="1535"/>
      <c r="F2992" s="1534">
        <v>20.12</v>
      </c>
      <c r="G2992" s="1534">
        <v>20.12</v>
      </c>
    </row>
    <row r="2993" spans="1:7">
      <c r="A2993" s="1528">
        <v>38946</v>
      </c>
      <c r="B2993" s="1529" t="s">
        <v>6719</v>
      </c>
      <c r="C2993" s="1528" t="s">
        <v>2771</v>
      </c>
      <c r="D2993" s="1536">
        <f t="shared" si="46"/>
        <v>30</v>
      </c>
      <c r="E2993" s="1535"/>
      <c r="F2993" s="1536">
        <v>30</v>
      </c>
      <c r="G2993" s="1536">
        <v>30</v>
      </c>
    </row>
    <row r="2994" spans="1:7">
      <c r="A2994" s="1526">
        <v>39308</v>
      </c>
      <c r="B2994" s="1523" t="s">
        <v>6720</v>
      </c>
      <c r="C2994" s="1526" t="s">
        <v>2771</v>
      </c>
      <c r="D2994" s="1534">
        <f t="shared" si="46"/>
        <v>13.08</v>
      </c>
      <c r="E2994" s="1535"/>
      <c r="F2994" s="1534">
        <v>13.08</v>
      </c>
      <c r="G2994" s="1534">
        <v>13.08</v>
      </c>
    </row>
    <row r="2995" spans="1:7">
      <c r="A2995" s="1528">
        <v>39309</v>
      </c>
      <c r="B2995" s="1529" t="s">
        <v>6721</v>
      </c>
      <c r="C2995" s="1528" t="s">
        <v>2771</v>
      </c>
      <c r="D2995" s="1536">
        <f t="shared" si="46"/>
        <v>18.920000000000002</v>
      </c>
      <c r="E2995" s="1535"/>
      <c r="F2995" s="1536">
        <v>18.920000000000002</v>
      </c>
      <c r="G2995" s="1536">
        <v>18.920000000000002</v>
      </c>
    </row>
    <row r="2996" spans="1:7">
      <c r="A2996" s="1526">
        <v>39310</v>
      </c>
      <c r="B2996" s="1523" t="s">
        <v>6722</v>
      </c>
      <c r="C2996" s="1526" t="s">
        <v>2771</v>
      </c>
      <c r="D2996" s="1534">
        <f t="shared" si="46"/>
        <v>28.67</v>
      </c>
      <c r="E2996" s="1535"/>
      <c r="F2996" s="1534">
        <v>28.67</v>
      </c>
      <c r="G2996" s="1534">
        <v>28.67</v>
      </c>
    </row>
    <row r="2997" spans="1:7">
      <c r="A2997" s="1528">
        <v>39311</v>
      </c>
      <c r="B2997" s="1529" t="s">
        <v>6723</v>
      </c>
      <c r="C2997" s="1528" t="s">
        <v>2771</v>
      </c>
      <c r="D2997" s="1536">
        <f t="shared" si="46"/>
        <v>43.09</v>
      </c>
      <c r="E2997" s="1535"/>
      <c r="F2997" s="1536">
        <v>43.09</v>
      </c>
      <c r="G2997" s="1536">
        <v>43.09</v>
      </c>
    </row>
    <row r="2998" spans="1:7">
      <c r="A2998" s="1526">
        <v>39855</v>
      </c>
      <c r="B2998" s="1523" t="s">
        <v>6724</v>
      </c>
      <c r="C2998" s="1526" t="s">
        <v>2771</v>
      </c>
      <c r="D2998" s="1534">
        <f t="shared" si="46"/>
        <v>3.33</v>
      </c>
      <c r="E2998" s="1535"/>
      <c r="F2998" s="1534">
        <v>3.33</v>
      </c>
      <c r="G2998" s="1534">
        <v>3.33</v>
      </c>
    </row>
    <row r="2999" spans="1:7">
      <c r="A2999" s="1528">
        <v>39856</v>
      </c>
      <c r="B2999" s="1529" t="s">
        <v>6725</v>
      </c>
      <c r="C2999" s="1528" t="s">
        <v>2771</v>
      </c>
      <c r="D2999" s="1536">
        <f t="shared" si="46"/>
        <v>7.86</v>
      </c>
      <c r="E2999" s="1535"/>
      <c r="F2999" s="1536">
        <v>7.86</v>
      </c>
      <c r="G2999" s="1536">
        <v>7.86</v>
      </c>
    </row>
    <row r="3000" spans="1:7">
      <c r="A3000" s="1526">
        <v>39857</v>
      </c>
      <c r="B3000" s="1523" t="s">
        <v>6726</v>
      </c>
      <c r="C3000" s="1526" t="s">
        <v>2771</v>
      </c>
      <c r="D3000" s="1534">
        <f t="shared" si="46"/>
        <v>12.72</v>
      </c>
      <c r="E3000" s="1535"/>
      <c r="F3000" s="1534">
        <v>12.72</v>
      </c>
      <c r="G3000" s="1534">
        <v>12.72</v>
      </c>
    </row>
    <row r="3001" spans="1:7">
      <c r="A3001" s="1528">
        <v>39858</v>
      </c>
      <c r="B3001" s="1529" t="s">
        <v>6727</v>
      </c>
      <c r="C3001" s="1528" t="s">
        <v>2771</v>
      </c>
      <c r="D3001" s="1536">
        <f t="shared" si="46"/>
        <v>28.23</v>
      </c>
      <c r="E3001" s="1535"/>
      <c r="F3001" s="1536">
        <v>28.23</v>
      </c>
      <c r="G3001" s="1536">
        <v>28.23</v>
      </c>
    </row>
    <row r="3002" spans="1:7">
      <c r="A3002" s="1526">
        <v>39859</v>
      </c>
      <c r="B3002" s="1523" t="s">
        <v>6728</v>
      </c>
      <c r="C3002" s="1526" t="s">
        <v>2771</v>
      </c>
      <c r="D3002" s="1534">
        <f t="shared" si="46"/>
        <v>43.52</v>
      </c>
      <c r="E3002" s="1535"/>
      <c r="F3002" s="1534">
        <v>43.52</v>
      </c>
      <c r="G3002" s="1534">
        <v>43.52</v>
      </c>
    </row>
    <row r="3003" spans="1:7">
      <c r="A3003" s="1528">
        <v>39860</v>
      </c>
      <c r="B3003" s="1529" t="s">
        <v>6729</v>
      </c>
      <c r="C3003" s="1528" t="s">
        <v>2771</v>
      </c>
      <c r="D3003" s="1536">
        <f t="shared" si="46"/>
        <v>66.78</v>
      </c>
      <c r="E3003" s="1535"/>
      <c r="F3003" s="1536">
        <v>66.78</v>
      </c>
      <c r="G3003" s="1536">
        <v>66.78</v>
      </c>
    </row>
    <row r="3004" spans="1:7">
      <c r="A3004" s="1526">
        <v>39861</v>
      </c>
      <c r="B3004" s="1523" t="s">
        <v>6730</v>
      </c>
      <c r="C3004" s="1526" t="s">
        <v>2771</v>
      </c>
      <c r="D3004" s="1534">
        <f t="shared" si="46"/>
        <v>190.68</v>
      </c>
      <c r="E3004" s="1535"/>
      <c r="F3004" s="1534">
        <v>190.68</v>
      </c>
      <c r="G3004" s="1534">
        <v>190.68</v>
      </c>
    </row>
    <row r="3005" spans="1:7">
      <c r="A3005" s="1528">
        <v>38447</v>
      </c>
      <c r="B3005" s="1529" t="s">
        <v>6731</v>
      </c>
      <c r="C3005" s="1528" t="s">
        <v>2771</v>
      </c>
      <c r="D3005" s="1536">
        <f t="shared" si="46"/>
        <v>140.91</v>
      </c>
      <c r="E3005" s="1535"/>
      <c r="F3005" s="1536">
        <v>140.91</v>
      </c>
      <c r="G3005" s="1536">
        <v>140.91</v>
      </c>
    </row>
    <row r="3006" spans="1:7">
      <c r="A3006" s="1526">
        <v>36320</v>
      </c>
      <c r="B3006" s="1523" t="s">
        <v>6732</v>
      </c>
      <c r="C3006" s="1526" t="s">
        <v>2771</v>
      </c>
      <c r="D3006" s="1534">
        <f t="shared" si="46"/>
        <v>2.04</v>
      </c>
      <c r="E3006" s="1535"/>
      <c r="F3006" s="1534">
        <v>2.04</v>
      </c>
      <c r="G3006" s="1534">
        <v>2.04</v>
      </c>
    </row>
    <row r="3007" spans="1:7">
      <c r="A3007" s="1528">
        <v>36324</v>
      </c>
      <c r="B3007" s="1529" t="s">
        <v>6733</v>
      </c>
      <c r="C3007" s="1528" t="s">
        <v>2771</v>
      </c>
      <c r="D3007" s="1536">
        <f t="shared" si="46"/>
        <v>3.09</v>
      </c>
      <c r="E3007" s="1535"/>
      <c r="F3007" s="1536">
        <v>3.09</v>
      </c>
      <c r="G3007" s="1536">
        <v>3.09</v>
      </c>
    </row>
    <row r="3008" spans="1:7">
      <c r="A3008" s="1526">
        <v>38441</v>
      </c>
      <c r="B3008" s="1523" t="s">
        <v>6734</v>
      </c>
      <c r="C3008" s="1526" t="s">
        <v>2771</v>
      </c>
      <c r="D3008" s="1534">
        <f t="shared" si="46"/>
        <v>4.0599999999999996</v>
      </c>
      <c r="E3008" s="1535"/>
      <c r="F3008" s="1534">
        <v>4.0599999999999996</v>
      </c>
      <c r="G3008" s="1534">
        <v>4.0599999999999996</v>
      </c>
    </row>
    <row r="3009" spans="1:7">
      <c r="A3009" s="1528">
        <v>38442</v>
      </c>
      <c r="B3009" s="1529" t="s">
        <v>6735</v>
      </c>
      <c r="C3009" s="1528" t="s">
        <v>2771</v>
      </c>
      <c r="D3009" s="1536">
        <f t="shared" si="46"/>
        <v>10.33</v>
      </c>
      <c r="E3009" s="1535"/>
      <c r="F3009" s="1536">
        <v>10.33</v>
      </c>
      <c r="G3009" s="1536">
        <v>10.33</v>
      </c>
    </row>
    <row r="3010" spans="1:7">
      <c r="A3010" s="1526">
        <v>38443</v>
      </c>
      <c r="B3010" s="1523" t="s">
        <v>6736</v>
      </c>
      <c r="C3010" s="1526" t="s">
        <v>2771</v>
      </c>
      <c r="D3010" s="1534">
        <f t="shared" si="46"/>
        <v>15.61</v>
      </c>
      <c r="E3010" s="1535"/>
      <c r="F3010" s="1534">
        <v>15.61</v>
      </c>
      <c r="G3010" s="1534">
        <v>15.61</v>
      </c>
    </row>
    <row r="3011" spans="1:7">
      <c r="A3011" s="1528">
        <v>38444</v>
      </c>
      <c r="B3011" s="1529" t="s">
        <v>6737</v>
      </c>
      <c r="C3011" s="1528" t="s">
        <v>2771</v>
      </c>
      <c r="D3011" s="1536">
        <f t="shared" ref="D3011:D3074" si="47">IF($I$2=$G$1,G3011,F3011)</f>
        <v>23.23</v>
      </c>
      <c r="E3011" s="1535"/>
      <c r="F3011" s="1536">
        <v>23.23</v>
      </c>
      <c r="G3011" s="1536">
        <v>23.23</v>
      </c>
    </row>
    <row r="3012" spans="1:7">
      <c r="A3012" s="1526">
        <v>38445</v>
      </c>
      <c r="B3012" s="1523" t="s">
        <v>6738</v>
      </c>
      <c r="C3012" s="1526" t="s">
        <v>2771</v>
      </c>
      <c r="D3012" s="1534">
        <f t="shared" si="47"/>
        <v>54.56</v>
      </c>
      <c r="E3012" s="1535"/>
      <c r="F3012" s="1534">
        <v>54.56</v>
      </c>
      <c r="G3012" s="1534">
        <v>54.56</v>
      </c>
    </row>
    <row r="3013" spans="1:7">
      <c r="A3013" s="1528">
        <v>38446</v>
      </c>
      <c r="B3013" s="1529" t="s">
        <v>6739</v>
      </c>
      <c r="C3013" s="1528" t="s">
        <v>2771</v>
      </c>
      <c r="D3013" s="1536">
        <f t="shared" si="47"/>
        <v>88.06</v>
      </c>
      <c r="E3013" s="1535"/>
      <c r="F3013" s="1536">
        <v>88.06</v>
      </c>
      <c r="G3013" s="1536">
        <v>88.06</v>
      </c>
    </row>
    <row r="3014" spans="1:7">
      <c r="A3014" s="1526">
        <v>3867</v>
      </c>
      <c r="B3014" s="1523" t="s">
        <v>6740</v>
      </c>
      <c r="C3014" s="1526" t="s">
        <v>2771</v>
      </c>
      <c r="D3014" s="1534">
        <f t="shared" si="47"/>
        <v>83.32</v>
      </c>
      <c r="E3014" s="1535"/>
      <c r="F3014" s="1534">
        <v>83.32</v>
      </c>
      <c r="G3014" s="1534">
        <v>83.32</v>
      </c>
    </row>
    <row r="3015" spans="1:7">
      <c r="A3015" s="1528">
        <v>3861</v>
      </c>
      <c r="B3015" s="1529" t="s">
        <v>6741</v>
      </c>
      <c r="C3015" s="1528" t="s">
        <v>2771</v>
      </c>
      <c r="D3015" s="1536">
        <f t="shared" si="47"/>
        <v>0.69</v>
      </c>
      <c r="E3015" s="1535"/>
      <c r="F3015" s="1536">
        <v>0.69</v>
      </c>
      <c r="G3015" s="1536">
        <v>0.69</v>
      </c>
    </row>
    <row r="3016" spans="1:7">
      <c r="A3016" s="1526">
        <v>3904</v>
      </c>
      <c r="B3016" s="1523" t="s">
        <v>6742</v>
      </c>
      <c r="C3016" s="1526" t="s">
        <v>2771</v>
      </c>
      <c r="D3016" s="1534">
        <f t="shared" si="47"/>
        <v>0.84</v>
      </c>
      <c r="E3016" s="1535"/>
      <c r="F3016" s="1534">
        <v>0.84</v>
      </c>
      <c r="G3016" s="1534">
        <v>0.84</v>
      </c>
    </row>
    <row r="3017" spans="1:7">
      <c r="A3017" s="1528">
        <v>3903</v>
      </c>
      <c r="B3017" s="1529" t="s">
        <v>6743</v>
      </c>
      <c r="C3017" s="1528" t="s">
        <v>2771</v>
      </c>
      <c r="D3017" s="1536">
        <f t="shared" si="47"/>
        <v>2.0699999999999998</v>
      </c>
      <c r="E3017" s="1535"/>
      <c r="F3017" s="1536">
        <v>2.0699999999999998</v>
      </c>
      <c r="G3017" s="1536">
        <v>2.0699999999999998</v>
      </c>
    </row>
    <row r="3018" spans="1:7">
      <c r="A3018" s="1526">
        <v>3862</v>
      </c>
      <c r="B3018" s="1523" t="s">
        <v>6744</v>
      </c>
      <c r="C3018" s="1526" t="s">
        <v>2771</v>
      </c>
      <c r="D3018" s="1534">
        <f t="shared" si="47"/>
        <v>4.22</v>
      </c>
      <c r="E3018" s="1535"/>
      <c r="F3018" s="1534">
        <v>4.22</v>
      </c>
      <c r="G3018" s="1534">
        <v>4.22</v>
      </c>
    </row>
    <row r="3019" spans="1:7">
      <c r="A3019" s="1528">
        <v>3863</v>
      </c>
      <c r="B3019" s="1529" t="s">
        <v>6745</v>
      </c>
      <c r="C3019" s="1528" t="s">
        <v>2771</v>
      </c>
      <c r="D3019" s="1536">
        <f t="shared" si="47"/>
        <v>4.95</v>
      </c>
      <c r="E3019" s="1535"/>
      <c r="F3019" s="1536">
        <v>4.95</v>
      </c>
      <c r="G3019" s="1536">
        <v>4.95</v>
      </c>
    </row>
    <row r="3020" spans="1:7">
      <c r="A3020" s="1526">
        <v>3864</v>
      </c>
      <c r="B3020" s="1523" t="s">
        <v>6746</v>
      </c>
      <c r="C3020" s="1526" t="s">
        <v>2771</v>
      </c>
      <c r="D3020" s="1534">
        <f t="shared" si="47"/>
        <v>12.9</v>
      </c>
      <c r="E3020" s="1535"/>
      <c r="F3020" s="1534">
        <v>12.9</v>
      </c>
      <c r="G3020" s="1534">
        <v>12.9</v>
      </c>
    </row>
    <row r="3021" spans="1:7">
      <c r="A3021" s="1528">
        <v>3865</v>
      </c>
      <c r="B3021" s="1529" t="s">
        <v>6747</v>
      </c>
      <c r="C3021" s="1528" t="s">
        <v>2771</v>
      </c>
      <c r="D3021" s="1536">
        <f t="shared" si="47"/>
        <v>22.44</v>
      </c>
      <c r="E3021" s="1535"/>
      <c r="F3021" s="1536">
        <v>22.44</v>
      </c>
      <c r="G3021" s="1536">
        <v>22.44</v>
      </c>
    </row>
    <row r="3022" spans="1:7">
      <c r="A3022" s="1526">
        <v>3866</v>
      </c>
      <c r="B3022" s="1523" t="s">
        <v>6748</v>
      </c>
      <c r="C3022" s="1526" t="s">
        <v>2771</v>
      </c>
      <c r="D3022" s="1534">
        <f t="shared" si="47"/>
        <v>51.36</v>
      </c>
      <c r="E3022" s="1535"/>
      <c r="F3022" s="1534">
        <v>51.36</v>
      </c>
      <c r="G3022" s="1534">
        <v>51.36</v>
      </c>
    </row>
    <row r="3023" spans="1:7">
      <c r="A3023" s="1528">
        <v>3902</v>
      </c>
      <c r="B3023" s="1529" t="s">
        <v>6749</v>
      </c>
      <c r="C3023" s="1528" t="s">
        <v>2771</v>
      </c>
      <c r="D3023" s="1536">
        <f t="shared" si="47"/>
        <v>24.98</v>
      </c>
      <c r="E3023" s="1535"/>
      <c r="F3023" s="1536">
        <v>24.98</v>
      </c>
      <c r="G3023" s="1536">
        <v>24.98</v>
      </c>
    </row>
    <row r="3024" spans="1:7">
      <c r="A3024" s="1526">
        <v>3878</v>
      </c>
      <c r="B3024" s="1523" t="s">
        <v>6750</v>
      </c>
      <c r="C3024" s="1526" t="s">
        <v>2771</v>
      </c>
      <c r="D3024" s="1534">
        <f t="shared" si="47"/>
        <v>7.89</v>
      </c>
      <c r="E3024" s="1535"/>
      <c r="F3024" s="1534">
        <v>7.89</v>
      </c>
      <c r="G3024" s="1534">
        <v>7.89</v>
      </c>
    </row>
    <row r="3025" spans="1:7">
      <c r="A3025" s="1528">
        <v>3877</v>
      </c>
      <c r="B3025" s="1529" t="s">
        <v>6751</v>
      </c>
      <c r="C3025" s="1528" t="s">
        <v>2771</v>
      </c>
      <c r="D3025" s="1536">
        <f t="shared" si="47"/>
        <v>7.21</v>
      </c>
      <c r="E3025" s="1535"/>
      <c r="F3025" s="1536">
        <v>7.21</v>
      </c>
      <c r="G3025" s="1536">
        <v>7.21</v>
      </c>
    </row>
    <row r="3026" spans="1:7">
      <c r="A3026" s="1526">
        <v>3879</v>
      </c>
      <c r="B3026" s="1523" t="s">
        <v>6752</v>
      </c>
      <c r="C3026" s="1526" t="s">
        <v>2771</v>
      </c>
      <c r="D3026" s="1534">
        <f t="shared" si="47"/>
        <v>15.92</v>
      </c>
      <c r="E3026" s="1535"/>
      <c r="F3026" s="1534">
        <v>15.92</v>
      </c>
      <c r="G3026" s="1534">
        <v>15.92</v>
      </c>
    </row>
    <row r="3027" spans="1:7">
      <c r="A3027" s="1528">
        <v>3880</v>
      </c>
      <c r="B3027" s="1529" t="s">
        <v>6753</v>
      </c>
      <c r="C3027" s="1528" t="s">
        <v>2771</v>
      </c>
      <c r="D3027" s="1536">
        <f t="shared" si="47"/>
        <v>35.92</v>
      </c>
      <c r="E3027" s="1535"/>
      <c r="F3027" s="1536">
        <v>35.92</v>
      </c>
      <c r="G3027" s="1536">
        <v>35.92</v>
      </c>
    </row>
    <row r="3028" spans="1:7">
      <c r="A3028" s="1526">
        <v>12892</v>
      </c>
      <c r="B3028" s="1523" t="s">
        <v>6754</v>
      </c>
      <c r="C3028" s="1526" t="s">
        <v>2778</v>
      </c>
      <c r="D3028" s="1534">
        <f t="shared" si="47"/>
        <v>14.39</v>
      </c>
      <c r="E3028" s="1535"/>
      <c r="F3028" s="1534">
        <v>14.39</v>
      </c>
      <c r="G3028" s="1534">
        <v>14.39</v>
      </c>
    </row>
    <row r="3029" spans="1:7">
      <c r="A3029" s="1528">
        <v>3883</v>
      </c>
      <c r="B3029" s="1529" t="s">
        <v>6755</v>
      </c>
      <c r="C3029" s="1528" t="s">
        <v>2771</v>
      </c>
      <c r="D3029" s="1536">
        <f t="shared" si="47"/>
        <v>1.66</v>
      </c>
      <c r="E3029" s="1535"/>
      <c r="F3029" s="1536">
        <v>1.66</v>
      </c>
      <c r="G3029" s="1536">
        <v>1.66</v>
      </c>
    </row>
    <row r="3030" spans="1:7">
      <c r="A3030" s="1526">
        <v>3876</v>
      </c>
      <c r="B3030" s="1523" t="s">
        <v>6756</v>
      </c>
      <c r="C3030" s="1526" t="s">
        <v>2771</v>
      </c>
      <c r="D3030" s="1534">
        <f t="shared" si="47"/>
        <v>4.1500000000000004</v>
      </c>
      <c r="E3030" s="1535"/>
      <c r="F3030" s="1534">
        <v>4.1500000000000004</v>
      </c>
      <c r="G3030" s="1534">
        <v>4.1500000000000004</v>
      </c>
    </row>
    <row r="3031" spans="1:7">
      <c r="A3031" s="1528">
        <v>3884</v>
      </c>
      <c r="B3031" s="1529" t="s">
        <v>6757</v>
      </c>
      <c r="C3031" s="1528" t="s">
        <v>2771</v>
      </c>
      <c r="D3031" s="1536">
        <f t="shared" si="47"/>
        <v>2.48</v>
      </c>
      <c r="E3031" s="1535"/>
      <c r="F3031" s="1536">
        <v>2.48</v>
      </c>
      <c r="G3031" s="1536">
        <v>2.48</v>
      </c>
    </row>
    <row r="3032" spans="1:7">
      <c r="A3032" s="1526">
        <v>3837</v>
      </c>
      <c r="B3032" s="1523" t="s">
        <v>6758</v>
      </c>
      <c r="C3032" s="1526" t="s">
        <v>2771</v>
      </c>
      <c r="D3032" s="1534">
        <f t="shared" si="47"/>
        <v>61.28</v>
      </c>
      <c r="E3032" s="1535"/>
      <c r="F3032" s="1534">
        <v>61.28</v>
      </c>
      <c r="G3032" s="1534">
        <v>61.28</v>
      </c>
    </row>
    <row r="3033" spans="1:7">
      <c r="A3033" s="1528">
        <v>3845</v>
      </c>
      <c r="B3033" s="1529" t="s">
        <v>6759</v>
      </c>
      <c r="C3033" s="1528" t="s">
        <v>2771</v>
      </c>
      <c r="D3033" s="1536">
        <f t="shared" si="47"/>
        <v>22.39</v>
      </c>
      <c r="E3033" s="1535"/>
      <c r="F3033" s="1536">
        <v>22.39</v>
      </c>
      <c r="G3033" s="1536">
        <v>22.39</v>
      </c>
    </row>
    <row r="3034" spans="1:7">
      <c r="A3034" s="1526">
        <v>11045</v>
      </c>
      <c r="B3034" s="1523" t="s">
        <v>6760</v>
      </c>
      <c r="C3034" s="1526" t="s">
        <v>2771</v>
      </c>
      <c r="D3034" s="1534">
        <f t="shared" si="47"/>
        <v>43.18</v>
      </c>
      <c r="E3034" s="1535"/>
      <c r="F3034" s="1534">
        <v>43.18</v>
      </c>
      <c r="G3034" s="1534">
        <v>43.18</v>
      </c>
    </row>
    <row r="3035" spans="1:7">
      <c r="A3035" s="1528">
        <v>20170</v>
      </c>
      <c r="B3035" s="1529" t="s">
        <v>16988</v>
      </c>
      <c r="C3035" s="1528" t="s">
        <v>2771</v>
      </c>
      <c r="D3035" s="1536">
        <f t="shared" si="47"/>
        <v>18.03</v>
      </c>
      <c r="E3035" s="1535"/>
      <c r="F3035" s="1536">
        <v>18.03</v>
      </c>
      <c r="G3035" s="1536">
        <v>18.03</v>
      </c>
    </row>
    <row r="3036" spans="1:7">
      <c r="A3036" s="1526">
        <v>20171</v>
      </c>
      <c r="B3036" s="1523" t="s">
        <v>16989</v>
      </c>
      <c r="C3036" s="1526" t="s">
        <v>2771</v>
      </c>
      <c r="D3036" s="1534">
        <f t="shared" si="47"/>
        <v>53.57</v>
      </c>
      <c r="E3036" s="1535"/>
      <c r="F3036" s="1534">
        <v>53.57</v>
      </c>
      <c r="G3036" s="1534">
        <v>53.57</v>
      </c>
    </row>
    <row r="3037" spans="1:7">
      <c r="A3037" s="1528">
        <v>20167</v>
      </c>
      <c r="B3037" s="1529" t="s">
        <v>16990</v>
      </c>
      <c r="C3037" s="1528" t="s">
        <v>2771</v>
      </c>
      <c r="D3037" s="1536">
        <f t="shared" si="47"/>
        <v>6.7</v>
      </c>
      <c r="E3037" s="1535"/>
      <c r="F3037" s="1536">
        <v>6.7</v>
      </c>
      <c r="G3037" s="1536">
        <v>6.7</v>
      </c>
    </row>
    <row r="3038" spans="1:7">
      <c r="A3038" s="1526">
        <v>20168</v>
      </c>
      <c r="B3038" s="1523" t="s">
        <v>16991</v>
      </c>
      <c r="C3038" s="1526" t="s">
        <v>2771</v>
      </c>
      <c r="D3038" s="1534">
        <f t="shared" si="47"/>
        <v>10.5</v>
      </c>
      <c r="E3038" s="1535"/>
      <c r="F3038" s="1534">
        <v>10.5</v>
      </c>
      <c r="G3038" s="1534">
        <v>10.5</v>
      </c>
    </row>
    <row r="3039" spans="1:7">
      <c r="A3039" s="1528">
        <v>20169</v>
      </c>
      <c r="B3039" s="1529" t="s">
        <v>16992</v>
      </c>
      <c r="C3039" s="1528" t="s">
        <v>2771</v>
      </c>
      <c r="D3039" s="1536">
        <f t="shared" si="47"/>
        <v>14.87</v>
      </c>
      <c r="E3039" s="1535"/>
      <c r="F3039" s="1536">
        <v>14.87</v>
      </c>
      <c r="G3039" s="1536">
        <v>14.87</v>
      </c>
    </row>
    <row r="3040" spans="1:7">
      <c r="A3040" s="1526">
        <v>3899</v>
      </c>
      <c r="B3040" s="1523" t="s">
        <v>6761</v>
      </c>
      <c r="C3040" s="1526" t="s">
        <v>2771</v>
      </c>
      <c r="D3040" s="1534">
        <f t="shared" si="47"/>
        <v>7.87</v>
      </c>
      <c r="E3040" s="1535"/>
      <c r="F3040" s="1534">
        <v>7.87</v>
      </c>
      <c r="G3040" s="1534">
        <v>7.87</v>
      </c>
    </row>
    <row r="3041" spans="1:7">
      <c r="A3041" s="1528">
        <v>38676</v>
      </c>
      <c r="B3041" s="1529" t="s">
        <v>6762</v>
      </c>
      <c r="C3041" s="1528" t="s">
        <v>2771</v>
      </c>
      <c r="D3041" s="1536">
        <f t="shared" si="47"/>
        <v>38.119999999999997</v>
      </c>
      <c r="E3041" s="1535"/>
      <c r="F3041" s="1536">
        <v>38.119999999999997</v>
      </c>
      <c r="G3041" s="1536">
        <v>38.119999999999997</v>
      </c>
    </row>
    <row r="3042" spans="1:7">
      <c r="A3042" s="1526">
        <v>3897</v>
      </c>
      <c r="B3042" s="1523" t="s">
        <v>6763</v>
      </c>
      <c r="C3042" s="1526" t="s">
        <v>2771</v>
      </c>
      <c r="D3042" s="1534">
        <f t="shared" si="47"/>
        <v>1.66</v>
      </c>
      <c r="E3042" s="1535"/>
      <c r="F3042" s="1534">
        <v>1.66</v>
      </c>
      <c r="G3042" s="1534">
        <v>1.66</v>
      </c>
    </row>
    <row r="3043" spans="1:7">
      <c r="A3043" s="1528">
        <v>3875</v>
      </c>
      <c r="B3043" s="1529" t="s">
        <v>6764</v>
      </c>
      <c r="C3043" s="1528" t="s">
        <v>2771</v>
      </c>
      <c r="D3043" s="1536">
        <f t="shared" si="47"/>
        <v>3.59</v>
      </c>
      <c r="E3043" s="1535"/>
      <c r="F3043" s="1536">
        <v>3.59</v>
      </c>
      <c r="G3043" s="1536">
        <v>3.59</v>
      </c>
    </row>
    <row r="3044" spans="1:7">
      <c r="A3044" s="1526">
        <v>3898</v>
      </c>
      <c r="B3044" s="1523" t="s">
        <v>6765</v>
      </c>
      <c r="C3044" s="1526" t="s">
        <v>2771</v>
      </c>
      <c r="D3044" s="1534">
        <f t="shared" si="47"/>
        <v>6.79</v>
      </c>
      <c r="E3044" s="1535"/>
      <c r="F3044" s="1534">
        <v>6.79</v>
      </c>
      <c r="G3044" s="1534">
        <v>6.79</v>
      </c>
    </row>
    <row r="3045" spans="1:7">
      <c r="A3045" s="1528">
        <v>3855</v>
      </c>
      <c r="B3045" s="1529" t="s">
        <v>6766</v>
      </c>
      <c r="C3045" s="1528" t="s">
        <v>2771</v>
      </c>
      <c r="D3045" s="1536">
        <f t="shared" si="47"/>
        <v>5.51</v>
      </c>
      <c r="E3045" s="1535"/>
      <c r="F3045" s="1536">
        <v>5.51</v>
      </c>
      <c r="G3045" s="1536">
        <v>5.51</v>
      </c>
    </row>
    <row r="3046" spans="1:7">
      <c r="A3046" s="1526">
        <v>3874</v>
      </c>
      <c r="B3046" s="1523" t="s">
        <v>6767</v>
      </c>
      <c r="C3046" s="1526" t="s">
        <v>2771</v>
      </c>
      <c r="D3046" s="1534">
        <f t="shared" si="47"/>
        <v>5.85</v>
      </c>
      <c r="E3046" s="1535"/>
      <c r="F3046" s="1534">
        <v>5.85</v>
      </c>
      <c r="G3046" s="1534">
        <v>5.85</v>
      </c>
    </row>
    <row r="3047" spans="1:7">
      <c r="A3047" s="1528">
        <v>3870</v>
      </c>
      <c r="B3047" s="1529" t="s">
        <v>6768</v>
      </c>
      <c r="C3047" s="1528" t="s">
        <v>2771</v>
      </c>
      <c r="D3047" s="1536">
        <f t="shared" si="47"/>
        <v>7.27</v>
      </c>
      <c r="E3047" s="1535"/>
      <c r="F3047" s="1536">
        <v>7.27</v>
      </c>
      <c r="G3047" s="1536">
        <v>7.27</v>
      </c>
    </row>
    <row r="3048" spans="1:7">
      <c r="A3048" s="1526">
        <v>38678</v>
      </c>
      <c r="B3048" s="1523" t="s">
        <v>6769</v>
      </c>
      <c r="C3048" s="1526" t="s">
        <v>2771</v>
      </c>
      <c r="D3048" s="1534">
        <f t="shared" si="47"/>
        <v>19.78</v>
      </c>
      <c r="E3048" s="1535"/>
      <c r="F3048" s="1534">
        <v>19.78</v>
      </c>
      <c r="G3048" s="1534">
        <v>19.78</v>
      </c>
    </row>
    <row r="3049" spans="1:7">
      <c r="A3049" s="1528">
        <v>3859</v>
      </c>
      <c r="B3049" s="1529" t="s">
        <v>6770</v>
      </c>
      <c r="C3049" s="1528" t="s">
        <v>2771</v>
      </c>
      <c r="D3049" s="1536">
        <f t="shared" si="47"/>
        <v>1.46</v>
      </c>
      <c r="E3049" s="1535"/>
      <c r="F3049" s="1536">
        <v>1.46</v>
      </c>
      <c r="G3049" s="1536">
        <v>1.46</v>
      </c>
    </row>
    <row r="3050" spans="1:7">
      <c r="A3050" s="1526">
        <v>3856</v>
      </c>
      <c r="B3050" s="1523" t="s">
        <v>6771</v>
      </c>
      <c r="C3050" s="1526" t="s">
        <v>2771</v>
      </c>
      <c r="D3050" s="1534">
        <f t="shared" si="47"/>
        <v>1.86</v>
      </c>
      <c r="E3050" s="1535"/>
      <c r="F3050" s="1534">
        <v>1.86</v>
      </c>
      <c r="G3050" s="1534">
        <v>1.86</v>
      </c>
    </row>
    <row r="3051" spans="1:7">
      <c r="A3051" s="1528">
        <v>3906</v>
      </c>
      <c r="B3051" s="1529" t="s">
        <v>6772</v>
      </c>
      <c r="C3051" s="1528" t="s">
        <v>2771</v>
      </c>
      <c r="D3051" s="1536">
        <f t="shared" si="47"/>
        <v>1.75</v>
      </c>
      <c r="E3051" s="1535"/>
      <c r="F3051" s="1536">
        <v>1.75</v>
      </c>
      <c r="G3051" s="1536">
        <v>1.75</v>
      </c>
    </row>
    <row r="3052" spans="1:7">
      <c r="A3052" s="1526">
        <v>3860</v>
      </c>
      <c r="B3052" s="1523" t="s">
        <v>6773</v>
      </c>
      <c r="C3052" s="1526" t="s">
        <v>2771</v>
      </c>
      <c r="D3052" s="1534">
        <f t="shared" si="47"/>
        <v>5.75</v>
      </c>
      <c r="E3052" s="1535"/>
      <c r="F3052" s="1534">
        <v>5.75</v>
      </c>
      <c r="G3052" s="1534">
        <v>5.75</v>
      </c>
    </row>
    <row r="3053" spans="1:7">
      <c r="A3053" s="1528">
        <v>3905</v>
      </c>
      <c r="B3053" s="1529" t="s">
        <v>6774</v>
      </c>
      <c r="C3053" s="1528" t="s">
        <v>2771</v>
      </c>
      <c r="D3053" s="1536">
        <f t="shared" si="47"/>
        <v>12.73</v>
      </c>
      <c r="E3053" s="1535"/>
      <c r="F3053" s="1536">
        <v>12.73</v>
      </c>
      <c r="G3053" s="1536">
        <v>12.73</v>
      </c>
    </row>
    <row r="3054" spans="1:7">
      <c r="A3054" s="1526">
        <v>3871</v>
      </c>
      <c r="B3054" s="1523" t="s">
        <v>6775</v>
      </c>
      <c r="C3054" s="1526" t="s">
        <v>2771</v>
      </c>
      <c r="D3054" s="1534">
        <f t="shared" si="47"/>
        <v>26.42</v>
      </c>
      <c r="E3054" s="1535"/>
      <c r="F3054" s="1534">
        <v>26.42</v>
      </c>
      <c r="G3054" s="1534">
        <v>26.42</v>
      </c>
    </row>
    <row r="3055" spans="1:7">
      <c r="A3055" s="1528">
        <v>37429</v>
      </c>
      <c r="B3055" s="1529" t="s">
        <v>6776</v>
      </c>
      <c r="C3055" s="1528" t="s">
        <v>2771</v>
      </c>
      <c r="D3055" s="1536">
        <f t="shared" si="47"/>
        <v>2927.43</v>
      </c>
      <c r="E3055" s="1535"/>
      <c r="F3055" s="1536">
        <v>2927.43</v>
      </c>
      <c r="G3055" s="1536">
        <v>2927.43</v>
      </c>
    </row>
    <row r="3056" spans="1:7">
      <c r="A3056" s="1526">
        <v>37426</v>
      </c>
      <c r="B3056" s="1523" t="s">
        <v>6777</v>
      </c>
      <c r="C3056" s="1526" t="s">
        <v>2771</v>
      </c>
      <c r="D3056" s="1534">
        <f t="shared" si="47"/>
        <v>28.16</v>
      </c>
      <c r="E3056" s="1535"/>
      <c r="F3056" s="1534">
        <v>28.16</v>
      </c>
      <c r="G3056" s="1534">
        <v>28.16</v>
      </c>
    </row>
    <row r="3057" spans="1:7">
      <c r="A3057" s="1528">
        <v>37427</v>
      </c>
      <c r="B3057" s="1529" t="s">
        <v>6778</v>
      </c>
      <c r="C3057" s="1528" t="s">
        <v>2771</v>
      </c>
      <c r="D3057" s="1536">
        <f t="shared" si="47"/>
        <v>67.17</v>
      </c>
      <c r="E3057" s="1535"/>
      <c r="F3057" s="1536">
        <v>67.17</v>
      </c>
      <c r="G3057" s="1536">
        <v>67.17</v>
      </c>
    </row>
    <row r="3058" spans="1:7">
      <c r="A3058" s="1526">
        <v>37424</v>
      </c>
      <c r="B3058" s="1523" t="s">
        <v>6779</v>
      </c>
      <c r="C3058" s="1526" t="s">
        <v>2771</v>
      </c>
      <c r="D3058" s="1534">
        <f t="shared" si="47"/>
        <v>12.94</v>
      </c>
      <c r="E3058" s="1535"/>
      <c r="F3058" s="1534">
        <v>12.94</v>
      </c>
      <c r="G3058" s="1534">
        <v>12.94</v>
      </c>
    </row>
    <row r="3059" spans="1:7">
      <c r="A3059" s="1528">
        <v>37428</v>
      </c>
      <c r="B3059" s="1529" t="s">
        <v>6780</v>
      </c>
      <c r="C3059" s="1528" t="s">
        <v>2771</v>
      </c>
      <c r="D3059" s="1536">
        <f t="shared" si="47"/>
        <v>231.5</v>
      </c>
      <c r="E3059" s="1535"/>
      <c r="F3059" s="1536">
        <v>231.5</v>
      </c>
      <c r="G3059" s="1536">
        <v>231.5</v>
      </c>
    </row>
    <row r="3060" spans="1:7">
      <c r="A3060" s="1526">
        <v>37425</v>
      </c>
      <c r="B3060" s="1523" t="s">
        <v>6781</v>
      </c>
      <c r="C3060" s="1526" t="s">
        <v>2771</v>
      </c>
      <c r="D3060" s="1534">
        <f t="shared" si="47"/>
        <v>13.95</v>
      </c>
      <c r="E3060" s="1535"/>
      <c r="F3060" s="1534">
        <v>13.95</v>
      </c>
      <c r="G3060" s="1534">
        <v>13.95</v>
      </c>
    </row>
    <row r="3061" spans="1:7">
      <c r="A3061" s="1528">
        <v>11519</v>
      </c>
      <c r="B3061" s="1529" t="s">
        <v>16887</v>
      </c>
      <c r="C3061" s="1528" t="s">
        <v>2778</v>
      </c>
      <c r="D3061" s="1536">
        <f t="shared" si="47"/>
        <v>44.89</v>
      </c>
      <c r="E3061" s="1535"/>
      <c r="F3061" s="1536">
        <v>44.89</v>
      </c>
      <c r="G3061" s="1536">
        <v>44.89</v>
      </c>
    </row>
    <row r="3062" spans="1:7" ht="30">
      <c r="A3062" s="1526">
        <v>11520</v>
      </c>
      <c r="B3062" s="1523" t="s">
        <v>6782</v>
      </c>
      <c r="C3062" s="1526" t="s">
        <v>2778</v>
      </c>
      <c r="D3062" s="1534">
        <f t="shared" si="47"/>
        <v>20.76</v>
      </c>
      <c r="E3062" s="1535"/>
      <c r="F3062" s="1534">
        <v>20.76</v>
      </c>
      <c r="G3062" s="1534">
        <v>20.76</v>
      </c>
    </row>
    <row r="3063" spans="1:7">
      <c r="A3063" s="1528">
        <v>11518</v>
      </c>
      <c r="B3063" s="1529" t="s">
        <v>16888</v>
      </c>
      <c r="C3063" s="1528" t="s">
        <v>2778</v>
      </c>
      <c r="D3063" s="1536">
        <f t="shared" si="47"/>
        <v>75.47</v>
      </c>
      <c r="E3063" s="1535"/>
      <c r="F3063" s="1536">
        <v>75.47</v>
      </c>
      <c r="G3063" s="1536">
        <v>75.47</v>
      </c>
    </row>
    <row r="3064" spans="1:7">
      <c r="A3064" s="1526">
        <v>38473</v>
      </c>
      <c r="B3064" s="1523" t="s">
        <v>6783</v>
      </c>
      <c r="C3064" s="1526" t="s">
        <v>2771</v>
      </c>
      <c r="D3064" s="1534">
        <f t="shared" si="47"/>
        <v>118.89</v>
      </c>
      <c r="E3064" s="1535"/>
      <c r="F3064" s="1534">
        <v>118.89</v>
      </c>
      <c r="G3064" s="1534">
        <v>118.89</v>
      </c>
    </row>
    <row r="3065" spans="1:7">
      <c r="A3065" s="1528">
        <v>4244</v>
      </c>
      <c r="B3065" s="1529" t="s">
        <v>6784</v>
      </c>
      <c r="C3065" s="1528" t="s">
        <v>2770</v>
      </c>
      <c r="D3065" s="1536">
        <f t="shared" si="47"/>
        <v>16.100000000000001</v>
      </c>
      <c r="E3065" s="1535"/>
      <c r="F3065" s="1536">
        <v>13.87</v>
      </c>
      <c r="G3065" s="1536">
        <v>16.100000000000001</v>
      </c>
    </row>
    <row r="3066" spans="1:7">
      <c r="A3066" s="1526">
        <v>40977</v>
      </c>
      <c r="B3066" s="1523" t="s">
        <v>6785</v>
      </c>
      <c r="C3066" s="1526" t="s">
        <v>2777</v>
      </c>
      <c r="D3066" s="1534">
        <f t="shared" si="47"/>
        <v>2848.71</v>
      </c>
      <c r="E3066" s="1535"/>
      <c r="F3066" s="1534">
        <v>2453.52</v>
      </c>
      <c r="G3066" s="1534">
        <v>2848.71</v>
      </c>
    </row>
    <row r="3067" spans="1:7">
      <c r="A3067" s="1528">
        <v>4115</v>
      </c>
      <c r="B3067" s="1529" t="s">
        <v>15856</v>
      </c>
      <c r="C3067" s="1528" t="s">
        <v>2774</v>
      </c>
      <c r="D3067" s="1536">
        <f t="shared" si="47"/>
        <v>28.81</v>
      </c>
      <c r="E3067" s="1535"/>
      <c r="F3067" s="1536">
        <v>28.81</v>
      </c>
      <c r="G3067" s="1536">
        <v>28.81</v>
      </c>
    </row>
    <row r="3068" spans="1:7">
      <c r="A3068" s="1526">
        <v>4119</v>
      </c>
      <c r="B3068" s="1523" t="s">
        <v>15857</v>
      </c>
      <c r="C3068" s="1526" t="s">
        <v>2774</v>
      </c>
      <c r="D3068" s="1534">
        <f t="shared" si="47"/>
        <v>58.18</v>
      </c>
      <c r="E3068" s="1535"/>
      <c r="F3068" s="1534">
        <v>58.18</v>
      </c>
      <c r="G3068" s="1534">
        <v>58.18</v>
      </c>
    </row>
    <row r="3069" spans="1:7">
      <c r="A3069" s="1528">
        <v>2794</v>
      </c>
      <c r="B3069" s="1529" t="s">
        <v>15858</v>
      </c>
      <c r="C3069" s="1528" t="s">
        <v>2774</v>
      </c>
      <c r="D3069" s="1536">
        <f t="shared" si="47"/>
        <v>154.34</v>
      </c>
      <c r="E3069" s="1535"/>
      <c r="F3069" s="1536">
        <v>154.34</v>
      </c>
      <c r="G3069" s="1536">
        <v>154.34</v>
      </c>
    </row>
    <row r="3070" spans="1:7">
      <c r="A3070" s="1526">
        <v>2788</v>
      </c>
      <c r="B3070" s="1523" t="s">
        <v>15859</v>
      </c>
      <c r="C3070" s="1526" t="s">
        <v>2774</v>
      </c>
      <c r="D3070" s="1534">
        <f t="shared" si="47"/>
        <v>224.84</v>
      </c>
      <c r="E3070" s="1535"/>
      <c r="F3070" s="1534">
        <v>224.84</v>
      </c>
      <c r="G3070" s="1534">
        <v>224.84</v>
      </c>
    </row>
    <row r="3071" spans="1:7">
      <c r="A3071" s="1528">
        <v>4006</v>
      </c>
      <c r="B3071" s="1529" t="s">
        <v>15860</v>
      </c>
      <c r="C3071" s="1528" t="s">
        <v>2772</v>
      </c>
      <c r="D3071" s="1536">
        <f t="shared" si="47"/>
        <v>2034.77</v>
      </c>
      <c r="E3071" s="1535"/>
      <c r="F3071" s="1536">
        <v>2034.77</v>
      </c>
      <c r="G3071" s="1536">
        <v>2034.77</v>
      </c>
    </row>
    <row r="3072" spans="1:7">
      <c r="A3072" s="1526">
        <v>36151</v>
      </c>
      <c r="B3072" s="1523" t="s">
        <v>6786</v>
      </c>
      <c r="C3072" s="1526" t="s">
        <v>2771</v>
      </c>
      <c r="D3072" s="1534">
        <f t="shared" si="47"/>
        <v>31.98</v>
      </c>
      <c r="E3072" s="1535"/>
      <c r="F3072" s="1534">
        <v>31.98</v>
      </c>
      <c r="G3072" s="1534">
        <v>31.98</v>
      </c>
    </row>
    <row r="3073" spans="1:7">
      <c r="A3073" s="1528">
        <v>37457</v>
      </c>
      <c r="B3073" s="1529" t="s">
        <v>6787</v>
      </c>
      <c r="C3073" s="1528" t="s">
        <v>2774</v>
      </c>
      <c r="D3073" s="1536">
        <f t="shared" si="47"/>
        <v>3.94</v>
      </c>
      <c r="E3073" s="1535"/>
      <c r="F3073" s="1536">
        <v>3.94</v>
      </c>
      <c r="G3073" s="1536">
        <v>3.94</v>
      </c>
    </row>
    <row r="3074" spans="1:7">
      <c r="A3074" s="1526">
        <v>37456</v>
      </c>
      <c r="B3074" s="1523" t="s">
        <v>6788</v>
      </c>
      <c r="C3074" s="1526" t="s">
        <v>2774</v>
      </c>
      <c r="D3074" s="1534">
        <f t="shared" si="47"/>
        <v>2.08</v>
      </c>
      <c r="E3074" s="1535"/>
      <c r="F3074" s="1534">
        <v>2.08</v>
      </c>
      <c r="G3074" s="1534">
        <v>2.08</v>
      </c>
    </row>
    <row r="3075" spans="1:7">
      <c r="A3075" s="1528">
        <v>37461</v>
      </c>
      <c r="B3075" s="1529" t="s">
        <v>6789</v>
      </c>
      <c r="C3075" s="1528" t="s">
        <v>2774</v>
      </c>
      <c r="D3075" s="1536">
        <f t="shared" ref="D3075:D3138" si="48">IF($I$2=$G$1,G3075,F3075)</f>
        <v>14.64</v>
      </c>
      <c r="E3075" s="1535"/>
      <c r="F3075" s="1536">
        <v>14.64</v>
      </c>
      <c r="G3075" s="1536">
        <v>14.64</v>
      </c>
    </row>
    <row r="3076" spans="1:7">
      <c r="A3076" s="1526">
        <v>37460</v>
      </c>
      <c r="B3076" s="1523" t="s">
        <v>6790</v>
      </c>
      <c r="C3076" s="1526" t="s">
        <v>2774</v>
      </c>
      <c r="D3076" s="1534">
        <f t="shared" si="48"/>
        <v>19.989999999999998</v>
      </c>
      <c r="E3076" s="1535"/>
      <c r="F3076" s="1534">
        <v>19.989999999999998</v>
      </c>
      <c r="G3076" s="1534">
        <v>19.989999999999998</v>
      </c>
    </row>
    <row r="3077" spans="1:7">
      <c r="A3077" s="1528">
        <v>37458</v>
      </c>
      <c r="B3077" s="1529" t="s">
        <v>6791</v>
      </c>
      <c r="C3077" s="1528" t="s">
        <v>2774</v>
      </c>
      <c r="D3077" s="1536">
        <f t="shared" si="48"/>
        <v>5.86</v>
      </c>
      <c r="E3077" s="1535"/>
      <c r="F3077" s="1536">
        <v>5.86</v>
      </c>
      <c r="G3077" s="1536">
        <v>5.86</v>
      </c>
    </row>
    <row r="3078" spans="1:7">
      <c r="A3078" s="1526">
        <v>37454</v>
      </c>
      <c r="B3078" s="1523" t="s">
        <v>6792</v>
      </c>
      <c r="C3078" s="1526" t="s">
        <v>2774</v>
      </c>
      <c r="D3078" s="1534">
        <f t="shared" si="48"/>
        <v>1.54</v>
      </c>
      <c r="E3078" s="1535"/>
      <c r="F3078" s="1534">
        <v>1.54</v>
      </c>
      <c r="G3078" s="1534">
        <v>1.54</v>
      </c>
    </row>
    <row r="3079" spans="1:7">
      <c r="A3079" s="1528">
        <v>37455</v>
      </c>
      <c r="B3079" s="1529" t="s">
        <v>6793</v>
      </c>
      <c r="C3079" s="1528" t="s">
        <v>2774</v>
      </c>
      <c r="D3079" s="1536">
        <f t="shared" si="48"/>
        <v>2.58</v>
      </c>
      <c r="E3079" s="1535"/>
      <c r="F3079" s="1536">
        <v>2.58</v>
      </c>
      <c r="G3079" s="1536">
        <v>2.58</v>
      </c>
    </row>
    <row r="3080" spans="1:7">
      <c r="A3080" s="1526">
        <v>37459</v>
      </c>
      <c r="B3080" s="1523" t="s">
        <v>6794</v>
      </c>
      <c r="C3080" s="1526" t="s">
        <v>2774</v>
      </c>
      <c r="D3080" s="1534">
        <f t="shared" si="48"/>
        <v>8.23</v>
      </c>
      <c r="E3080" s="1535"/>
      <c r="F3080" s="1534">
        <v>8.23</v>
      </c>
      <c r="G3080" s="1534">
        <v>8.23</v>
      </c>
    </row>
    <row r="3081" spans="1:7" ht="30">
      <c r="A3081" s="1528">
        <v>21029</v>
      </c>
      <c r="B3081" s="1529" t="s">
        <v>6795</v>
      </c>
      <c r="C3081" s="1528" t="s">
        <v>2771</v>
      </c>
      <c r="D3081" s="1536">
        <f t="shared" si="48"/>
        <v>361.5</v>
      </c>
      <c r="E3081" s="1535"/>
      <c r="F3081" s="1536">
        <v>361.5</v>
      </c>
      <c r="G3081" s="1536">
        <v>361.5</v>
      </c>
    </row>
    <row r="3082" spans="1:7" ht="30">
      <c r="A3082" s="1526">
        <v>21030</v>
      </c>
      <c r="B3082" s="1523" t="s">
        <v>6796</v>
      </c>
      <c r="C3082" s="1526" t="s">
        <v>2771</v>
      </c>
      <c r="D3082" s="1534">
        <f t="shared" si="48"/>
        <v>445.61</v>
      </c>
      <c r="E3082" s="1535"/>
      <c r="F3082" s="1534">
        <v>445.61</v>
      </c>
      <c r="G3082" s="1534">
        <v>445.61</v>
      </c>
    </row>
    <row r="3083" spans="1:7" ht="30">
      <c r="A3083" s="1528">
        <v>21031</v>
      </c>
      <c r="B3083" s="1529" t="s">
        <v>6797</v>
      </c>
      <c r="C3083" s="1528" t="s">
        <v>2771</v>
      </c>
      <c r="D3083" s="1536">
        <f t="shared" si="48"/>
        <v>554.77</v>
      </c>
      <c r="E3083" s="1535"/>
      <c r="F3083" s="1536">
        <v>554.77</v>
      </c>
      <c r="G3083" s="1536">
        <v>554.77</v>
      </c>
    </row>
    <row r="3084" spans="1:7" ht="30">
      <c r="A3084" s="1526">
        <v>21032</v>
      </c>
      <c r="B3084" s="1523" t="s">
        <v>6798</v>
      </c>
      <c r="C3084" s="1526" t="s">
        <v>2771</v>
      </c>
      <c r="D3084" s="1534">
        <f t="shared" si="48"/>
        <v>592.35</v>
      </c>
      <c r="E3084" s="1535"/>
      <c r="F3084" s="1534">
        <v>592.35</v>
      </c>
      <c r="G3084" s="1534">
        <v>592.35</v>
      </c>
    </row>
    <row r="3085" spans="1:7" ht="30">
      <c r="A3085" s="1528">
        <v>37527</v>
      </c>
      <c r="B3085" s="1529" t="s">
        <v>6799</v>
      </c>
      <c r="C3085" s="1528" t="s">
        <v>2771</v>
      </c>
      <c r="D3085" s="1536">
        <f t="shared" si="48"/>
        <v>535.09</v>
      </c>
      <c r="E3085" s="1535"/>
      <c r="F3085" s="1536">
        <v>535.09</v>
      </c>
      <c r="G3085" s="1536">
        <v>535.09</v>
      </c>
    </row>
    <row r="3086" spans="1:7" ht="30">
      <c r="A3086" s="1526">
        <v>37528</v>
      </c>
      <c r="B3086" s="1523" t="s">
        <v>6800</v>
      </c>
      <c r="C3086" s="1526" t="s">
        <v>2771</v>
      </c>
      <c r="D3086" s="1534">
        <f t="shared" si="48"/>
        <v>637.99</v>
      </c>
      <c r="E3086" s="1535"/>
      <c r="F3086" s="1534">
        <v>637.99</v>
      </c>
      <c r="G3086" s="1534">
        <v>637.99</v>
      </c>
    </row>
    <row r="3087" spans="1:7" ht="30">
      <c r="A3087" s="1528">
        <v>37529</v>
      </c>
      <c r="B3087" s="1529" t="s">
        <v>6801</v>
      </c>
      <c r="C3087" s="1528" t="s">
        <v>2771</v>
      </c>
      <c r="D3087" s="1536">
        <f t="shared" si="48"/>
        <v>644.25</v>
      </c>
      <c r="E3087" s="1535"/>
      <c r="F3087" s="1536">
        <v>644.25</v>
      </c>
      <c r="G3087" s="1536">
        <v>644.25</v>
      </c>
    </row>
    <row r="3088" spans="1:7" ht="30">
      <c r="A3088" s="1526">
        <v>37530</v>
      </c>
      <c r="B3088" s="1523" t="s">
        <v>6802</v>
      </c>
      <c r="C3088" s="1526" t="s">
        <v>2771</v>
      </c>
      <c r="D3088" s="1534">
        <f t="shared" si="48"/>
        <v>841.11</v>
      </c>
      <c r="E3088" s="1535"/>
      <c r="F3088" s="1534">
        <v>841.11</v>
      </c>
      <c r="G3088" s="1534">
        <v>841.11</v>
      </c>
    </row>
    <row r="3089" spans="1:7" ht="30">
      <c r="A3089" s="1528">
        <v>21034</v>
      </c>
      <c r="B3089" s="1529" t="s">
        <v>6803</v>
      </c>
      <c r="C3089" s="1528" t="s">
        <v>2771</v>
      </c>
      <c r="D3089" s="1536">
        <f t="shared" si="48"/>
        <v>717.63</v>
      </c>
      <c r="E3089" s="1535"/>
      <c r="F3089" s="1536">
        <v>717.63</v>
      </c>
      <c r="G3089" s="1536">
        <v>717.63</v>
      </c>
    </row>
    <row r="3090" spans="1:7" ht="30">
      <c r="A3090" s="1526">
        <v>37531</v>
      </c>
      <c r="B3090" s="1523" t="s">
        <v>6804</v>
      </c>
      <c r="C3090" s="1526" t="s">
        <v>2771</v>
      </c>
      <c r="D3090" s="1534">
        <f t="shared" si="48"/>
        <v>903.75</v>
      </c>
      <c r="E3090" s="1535"/>
      <c r="F3090" s="1534">
        <v>903.75</v>
      </c>
      <c r="G3090" s="1534">
        <v>903.75</v>
      </c>
    </row>
    <row r="3091" spans="1:7" ht="30">
      <c r="A3091" s="1528">
        <v>21036</v>
      </c>
      <c r="B3091" s="1529" t="s">
        <v>6805</v>
      </c>
      <c r="C3091" s="1528" t="s">
        <v>2771</v>
      </c>
      <c r="D3091" s="1536">
        <f t="shared" si="48"/>
        <v>1098.81</v>
      </c>
      <c r="E3091" s="1535"/>
      <c r="F3091" s="1536">
        <v>1098.81</v>
      </c>
      <c r="G3091" s="1536">
        <v>1098.81</v>
      </c>
    </row>
    <row r="3092" spans="1:7" ht="30">
      <c r="A3092" s="1526">
        <v>21037</v>
      </c>
      <c r="B3092" s="1523" t="s">
        <v>6806</v>
      </c>
      <c r="C3092" s="1526" t="s">
        <v>2771</v>
      </c>
      <c r="D3092" s="1534">
        <f t="shared" si="48"/>
        <v>1252.72</v>
      </c>
      <c r="E3092" s="1535"/>
      <c r="F3092" s="1534">
        <v>1252.72</v>
      </c>
      <c r="G3092" s="1534">
        <v>1252.72</v>
      </c>
    </row>
    <row r="3093" spans="1:7" ht="30">
      <c r="A3093" s="1528">
        <v>20185</v>
      </c>
      <c r="B3093" s="1529" t="s">
        <v>6807</v>
      </c>
      <c r="C3093" s="1528" t="s">
        <v>2774</v>
      </c>
      <c r="D3093" s="1536">
        <f t="shared" si="48"/>
        <v>23.8</v>
      </c>
      <c r="E3093" s="1535"/>
      <c r="F3093" s="1536">
        <v>23.8</v>
      </c>
      <c r="G3093" s="1536">
        <v>23.8</v>
      </c>
    </row>
    <row r="3094" spans="1:7">
      <c r="A3094" s="1526">
        <v>20260</v>
      </c>
      <c r="B3094" s="1523" t="s">
        <v>8408</v>
      </c>
      <c r="C3094" s="1526" t="s">
        <v>2771</v>
      </c>
      <c r="D3094" s="1534">
        <f t="shared" si="48"/>
        <v>19.14</v>
      </c>
      <c r="E3094" s="1535"/>
      <c r="F3094" s="1534">
        <v>19.14</v>
      </c>
      <c r="G3094" s="1534">
        <v>19.14</v>
      </c>
    </row>
    <row r="3095" spans="1:7">
      <c r="A3095" s="1528">
        <v>37523</v>
      </c>
      <c r="B3095" s="1529" t="s">
        <v>6808</v>
      </c>
      <c r="C3095" s="1528" t="s">
        <v>2771</v>
      </c>
      <c r="D3095" s="1536">
        <f t="shared" si="48"/>
        <v>519087.13</v>
      </c>
      <c r="E3095" s="1535"/>
      <c r="F3095" s="1536">
        <v>519087.13</v>
      </c>
      <c r="G3095" s="1536">
        <v>519087.13</v>
      </c>
    </row>
    <row r="3096" spans="1:7">
      <c r="A3096" s="1526">
        <v>37515</v>
      </c>
      <c r="B3096" s="1523" t="s">
        <v>6809</v>
      </c>
      <c r="C3096" s="1526" t="s">
        <v>2771</v>
      </c>
      <c r="D3096" s="1534">
        <f t="shared" si="48"/>
        <v>461495</v>
      </c>
      <c r="E3096" s="1535"/>
      <c r="F3096" s="1534">
        <v>461495</v>
      </c>
      <c r="G3096" s="1534">
        <v>461495</v>
      </c>
    </row>
    <row r="3097" spans="1:7" ht="30">
      <c r="A3097" s="1528">
        <v>12899</v>
      </c>
      <c r="B3097" s="1529" t="s">
        <v>6810</v>
      </c>
      <c r="C3097" s="1528" t="s">
        <v>2771</v>
      </c>
      <c r="D3097" s="1536">
        <f t="shared" si="48"/>
        <v>92.37</v>
      </c>
      <c r="E3097" s="1535"/>
      <c r="F3097" s="1536">
        <v>92.37</v>
      </c>
      <c r="G3097" s="1536">
        <v>92.37</v>
      </c>
    </row>
    <row r="3098" spans="1:7">
      <c r="A3098" s="1526">
        <v>12898</v>
      </c>
      <c r="B3098" s="1523" t="s">
        <v>6811</v>
      </c>
      <c r="C3098" s="1526" t="s">
        <v>2771</v>
      </c>
      <c r="D3098" s="1534">
        <f t="shared" si="48"/>
        <v>146.53</v>
      </c>
      <c r="E3098" s="1535"/>
      <c r="F3098" s="1534">
        <v>146.53</v>
      </c>
      <c r="G3098" s="1534">
        <v>146.53</v>
      </c>
    </row>
    <row r="3099" spans="1:7">
      <c r="A3099" s="1528">
        <v>42528</v>
      </c>
      <c r="B3099" s="1529" t="s">
        <v>6812</v>
      </c>
      <c r="C3099" s="1528" t="s">
        <v>2773</v>
      </c>
      <c r="D3099" s="1536">
        <f t="shared" si="48"/>
        <v>8.99</v>
      </c>
      <c r="E3099" s="1535"/>
      <c r="F3099" s="1536">
        <v>8.99</v>
      </c>
      <c r="G3099" s="1536">
        <v>8.99</v>
      </c>
    </row>
    <row r="3100" spans="1:7">
      <c r="A3100" s="1526">
        <v>39696</v>
      </c>
      <c r="B3100" s="1523" t="s">
        <v>6813</v>
      </c>
      <c r="C3100" s="1526" t="s">
        <v>2773</v>
      </c>
      <c r="D3100" s="1534">
        <f t="shared" si="48"/>
        <v>6.32</v>
      </c>
      <c r="E3100" s="1535"/>
      <c r="F3100" s="1534">
        <v>6.32</v>
      </c>
      <c r="G3100" s="1534">
        <v>6.32</v>
      </c>
    </row>
    <row r="3101" spans="1:7">
      <c r="A3101" s="1528">
        <v>39700</v>
      </c>
      <c r="B3101" s="1529" t="s">
        <v>6814</v>
      </c>
      <c r="C3101" s="1528" t="s">
        <v>2773</v>
      </c>
      <c r="D3101" s="1536">
        <f t="shared" si="48"/>
        <v>24.91</v>
      </c>
      <c r="E3101" s="1535"/>
      <c r="F3101" s="1536">
        <v>24.91</v>
      </c>
      <c r="G3101" s="1536">
        <v>24.91</v>
      </c>
    </row>
    <row r="3102" spans="1:7">
      <c r="A3102" s="1526">
        <v>11621</v>
      </c>
      <c r="B3102" s="1523" t="s">
        <v>6815</v>
      </c>
      <c r="C3102" s="1526" t="s">
        <v>2773</v>
      </c>
      <c r="D3102" s="1534">
        <f t="shared" si="48"/>
        <v>49.57</v>
      </c>
      <c r="E3102" s="1535"/>
      <c r="F3102" s="1534">
        <v>49.57</v>
      </c>
      <c r="G3102" s="1534">
        <v>49.57</v>
      </c>
    </row>
    <row r="3103" spans="1:7">
      <c r="A3103" s="1528">
        <v>4014</v>
      </c>
      <c r="B3103" s="1529" t="s">
        <v>6816</v>
      </c>
      <c r="C3103" s="1528" t="s">
        <v>2773</v>
      </c>
      <c r="D3103" s="1536">
        <f t="shared" si="48"/>
        <v>51.29</v>
      </c>
      <c r="E3103" s="1535"/>
      <c r="F3103" s="1536">
        <v>51.29</v>
      </c>
      <c r="G3103" s="1536">
        <v>51.29</v>
      </c>
    </row>
    <row r="3104" spans="1:7">
      <c r="A3104" s="1526">
        <v>4015</v>
      </c>
      <c r="B3104" s="1523" t="s">
        <v>6817</v>
      </c>
      <c r="C3104" s="1526" t="s">
        <v>2773</v>
      </c>
      <c r="D3104" s="1534">
        <f t="shared" si="48"/>
        <v>62.99</v>
      </c>
      <c r="E3104" s="1535"/>
      <c r="F3104" s="1534">
        <v>62.99</v>
      </c>
      <c r="G3104" s="1534">
        <v>62.99</v>
      </c>
    </row>
    <row r="3105" spans="1:7">
      <c r="A3105" s="1528">
        <v>4017</v>
      </c>
      <c r="B3105" s="1529" t="s">
        <v>6818</v>
      </c>
      <c r="C3105" s="1528" t="s">
        <v>2773</v>
      </c>
      <c r="D3105" s="1536">
        <f t="shared" si="48"/>
        <v>91.65</v>
      </c>
      <c r="E3105" s="1535"/>
      <c r="F3105" s="1536">
        <v>91.65</v>
      </c>
      <c r="G3105" s="1536">
        <v>91.65</v>
      </c>
    </row>
    <row r="3106" spans="1:7">
      <c r="A3106" s="1526">
        <v>4016</v>
      </c>
      <c r="B3106" s="1523" t="s">
        <v>6819</v>
      </c>
      <c r="C3106" s="1526" t="s">
        <v>2773</v>
      </c>
      <c r="D3106" s="1534">
        <f t="shared" si="48"/>
        <v>36.200000000000003</v>
      </c>
      <c r="E3106" s="1535"/>
      <c r="F3106" s="1534">
        <v>36.200000000000003</v>
      </c>
      <c r="G3106" s="1534">
        <v>36.200000000000003</v>
      </c>
    </row>
    <row r="3107" spans="1:7">
      <c r="A3107" s="1528">
        <v>39699</v>
      </c>
      <c r="B3107" s="1529" t="s">
        <v>6820</v>
      </c>
      <c r="C3107" s="1528" t="s">
        <v>2773</v>
      </c>
      <c r="D3107" s="1536">
        <f t="shared" si="48"/>
        <v>13.55</v>
      </c>
      <c r="E3107" s="1535"/>
      <c r="F3107" s="1536">
        <v>13.55</v>
      </c>
      <c r="G3107" s="1536">
        <v>13.55</v>
      </c>
    </row>
    <row r="3108" spans="1:7">
      <c r="A3108" s="1526">
        <v>38544</v>
      </c>
      <c r="B3108" s="1523" t="s">
        <v>6821</v>
      </c>
      <c r="C3108" s="1526" t="s">
        <v>2773</v>
      </c>
      <c r="D3108" s="1534">
        <f t="shared" si="48"/>
        <v>9.2899999999999991</v>
      </c>
      <c r="E3108" s="1535"/>
      <c r="F3108" s="1534">
        <v>9.2899999999999991</v>
      </c>
      <c r="G3108" s="1534">
        <v>9.2899999999999991</v>
      </c>
    </row>
    <row r="3109" spans="1:7">
      <c r="A3109" s="1528">
        <v>38545</v>
      </c>
      <c r="B3109" s="1529" t="s">
        <v>6822</v>
      </c>
      <c r="C3109" s="1528" t="s">
        <v>2773</v>
      </c>
      <c r="D3109" s="1536">
        <f t="shared" si="48"/>
        <v>5.97</v>
      </c>
      <c r="E3109" s="1535"/>
      <c r="F3109" s="1536">
        <v>5.97</v>
      </c>
      <c r="G3109" s="1536">
        <v>5.97</v>
      </c>
    </row>
    <row r="3110" spans="1:7">
      <c r="A3110" s="1526">
        <v>42527</v>
      </c>
      <c r="B3110" s="1523" t="s">
        <v>6823</v>
      </c>
      <c r="C3110" s="1526" t="s">
        <v>2773</v>
      </c>
      <c r="D3110" s="1534">
        <f t="shared" si="48"/>
        <v>23.75</v>
      </c>
      <c r="E3110" s="1535"/>
      <c r="F3110" s="1534">
        <v>23.75</v>
      </c>
      <c r="G3110" s="1534">
        <v>23.75</v>
      </c>
    </row>
    <row r="3111" spans="1:7">
      <c r="A3111" s="1528">
        <v>39323</v>
      </c>
      <c r="B3111" s="1529" t="s">
        <v>6824</v>
      </c>
      <c r="C3111" s="1528" t="s">
        <v>2773</v>
      </c>
      <c r="D3111" s="1536">
        <f t="shared" si="48"/>
        <v>22.77</v>
      </c>
      <c r="E3111" s="1535"/>
      <c r="F3111" s="1536">
        <v>22.77</v>
      </c>
      <c r="G3111" s="1536">
        <v>22.77</v>
      </c>
    </row>
    <row r="3112" spans="1:7" ht="30">
      <c r="A3112" s="1526">
        <v>626</v>
      </c>
      <c r="B3112" s="1523" t="s">
        <v>6825</v>
      </c>
      <c r="C3112" s="1526" t="s">
        <v>2775</v>
      </c>
      <c r="D3112" s="1534">
        <f t="shared" si="48"/>
        <v>32.840000000000003</v>
      </c>
      <c r="E3112" s="1535"/>
      <c r="F3112" s="1534">
        <v>32.840000000000003</v>
      </c>
      <c r="G3112" s="1534">
        <v>32.840000000000003</v>
      </c>
    </row>
    <row r="3113" spans="1:7">
      <c r="A3113" s="1528">
        <v>44504</v>
      </c>
      <c r="B3113" s="1529" t="s">
        <v>19003</v>
      </c>
      <c r="C3113" s="1528" t="s">
        <v>2773</v>
      </c>
      <c r="D3113" s="1536">
        <f t="shared" si="48"/>
        <v>14.77</v>
      </c>
      <c r="E3113" s="1535"/>
      <c r="F3113" s="1536">
        <v>14.77</v>
      </c>
      <c r="G3113" s="1536">
        <v>14.77</v>
      </c>
    </row>
    <row r="3114" spans="1:7">
      <c r="A3114" s="1526">
        <v>44505</v>
      </c>
      <c r="B3114" s="1523" t="s">
        <v>19004</v>
      </c>
      <c r="C3114" s="1526" t="s">
        <v>2773</v>
      </c>
      <c r="D3114" s="1534">
        <f t="shared" si="48"/>
        <v>22.29</v>
      </c>
      <c r="E3114" s="1535"/>
      <c r="F3114" s="1534">
        <v>22.29</v>
      </c>
      <c r="G3114" s="1534">
        <v>22.29</v>
      </c>
    </row>
    <row r="3115" spans="1:7">
      <c r="A3115" s="1528">
        <v>44506</v>
      </c>
      <c r="B3115" s="1529" t="s">
        <v>19005</v>
      </c>
      <c r="C3115" s="1528" t="s">
        <v>2773</v>
      </c>
      <c r="D3115" s="1536">
        <f t="shared" si="48"/>
        <v>23.66</v>
      </c>
      <c r="E3115" s="1535"/>
      <c r="F3115" s="1536">
        <v>23.66</v>
      </c>
      <c r="G3115" s="1536">
        <v>23.66</v>
      </c>
    </row>
    <row r="3116" spans="1:7">
      <c r="A3116" s="1526">
        <v>44507</v>
      </c>
      <c r="B3116" s="1523" t="s">
        <v>19006</v>
      </c>
      <c r="C3116" s="1526" t="s">
        <v>2773</v>
      </c>
      <c r="D3116" s="1534">
        <f t="shared" si="48"/>
        <v>29.58</v>
      </c>
      <c r="E3116" s="1535"/>
      <c r="F3116" s="1534">
        <v>29.58</v>
      </c>
      <c r="G3116" s="1534">
        <v>29.58</v>
      </c>
    </row>
    <row r="3117" spans="1:7">
      <c r="A3117" s="1528">
        <v>44508</v>
      </c>
      <c r="B3117" s="1529" t="s">
        <v>19007</v>
      </c>
      <c r="C3117" s="1528" t="s">
        <v>2773</v>
      </c>
      <c r="D3117" s="1536">
        <f t="shared" si="48"/>
        <v>44.36</v>
      </c>
      <c r="E3117" s="1535"/>
      <c r="F3117" s="1536">
        <v>44.36</v>
      </c>
      <c r="G3117" s="1536">
        <v>44.36</v>
      </c>
    </row>
    <row r="3118" spans="1:7">
      <c r="A3118" s="1526">
        <v>44509</v>
      </c>
      <c r="B3118" s="1523" t="s">
        <v>19008</v>
      </c>
      <c r="C3118" s="1526" t="s">
        <v>2773</v>
      </c>
      <c r="D3118" s="1534">
        <f t="shared" si="48"/>
        <v>59.42</v>
      </c>
      <c r="E3118" s="1535"/>
      <c r="F3118" s="1534">
        <v>59.42</v>
      </c>
      <c r="G3118" s="1534">
        <v>59.42</v>
      </c>
    </row>
    <row r="3119" spans="1:7">
      <c r="A3119" s="1528">
        <v>44510</v>
      </c>
      <c r="B3119" s="1529" t="s">
        <v>19009</v>
      </c>
      <c r="C3119" s="1528" t="s">
        <v>2773</v>
      </c>
      <c r="D3119" s="1536">
        <f t="shared" si="48"/>
        <v>73.790000000000006</v>
      </c>
      <c r="E3119" s="1535"/>
      <c r="F3119" s="1536">
        <v>73.790000000000006</v>
      </c>
      <c r="G3119" s="1536">
        <v>73.790000000000006</v>
      </c>
    </row>
    <row r="3120" spans="1:7">
      <c r="A3120" s="1526">
        <v>44512</v>
      </c>
      <c r="B3120" s="1523" t="s">
        <v>19010</v>
      </c>
      <c r="C3120" s="1526" t="s">
        <v>2773</v>
      </c>
      <c r="D3120" s="1534">
        <f t="shared" si="48"/>
        <v>16.47</v>
      </c>
      <c r="E3120" s="1535"/>
      <c r="F3120" s="1534">
        <v>16.47</v>
      </c>
      <c r="G3120" s="1534">
        <v>16.47</v>
      </c>
    </row>
    <row r="3121" spans="1:7">
      <c r="A3121" s="1528">
        <v>44513</v>
      </c>
      <c r="B3121" s="1529" t="s">
        <v>19011</v>
      </c>
      <c r="C3121" s="1528" t="s">
        <v>2773</v>
      </c>
      <c r="D3121" s="1536">
        <f t="shared" si="48"/>
        <v>23.25</v>
      </c>
      <c r="E3121" s="1535"/>
      <c r="F3121" s="1536">
        <v>23.25</v>
      </c>
      <c r="G3121" s="1536">
        <v>23.25</v>
      </c>
    </row>
    <row r="3122" spans="1:7">
      <c r="A3122" s="1526">
        <v>44514</v>
      </c>
      <c r="B3122" s="1523" t="s">
        <v>19012</v>
      </c>
      <c r="C3122" s="1526" t="s">
        <v>2773</v>
      </c>
      <c r="D3122" s="1534">
        <f t="shared" si="48"/>
        <v>26.35</v>
      </c>
      <c r="E3122" s="1535"/>
      <c r="F3122" s="1534">
        <v>26.35</v>
      </c>
      <c r="G3122" s="1534">
        <v>26.35</v>
      </c>
    </row>
    <row r="3123" spans="1:7">
      <c r="A3123" s="1528">
        <v>44515</v>
      </c>
      <c r="B3123" s="1529" t="s">
        <v>19013</v>
      </c>
      <c r="C3123" s="1528" t="s">
        <v>2773</v>
      </c>
      <c r="D3123" s="1536">
        <f t="shared" si="48"/>
        <v>32.36</v>
      </c>
      <c r="E3123" s="1535"/>
      <c r="F3123" s="1536">
        <v>32.36</v>
      </c>
      <c r="G3123" s="1536">
        <v>32.36</v>
      </c>
    </row>
    <row r="3124" spans="1:7">
      <c r="A3124" s="1526">
        <v>44511</v>
      </c>
      <c r="B3124" s="1523" t="s">
        <v>19014</v>
      </c>
      <c r="C3124" s="1526" t="s">
        <v>2773</v>
      </c>
      <c r="D3124" s="1534">
        <f t="shared" si="48"/>
        <v>47.9</v>
      </c>
      <c r="E3124" s="1535"/>
      <c r="F3124" s="1534">
        <v>47.9</v>
      </c>
      <c r="G3124" s="1534">
        <v>47.9</v>
      </c>
    </row>
    <row r="3125" spans="1:7">
      <c r="A3125" s="1528">
        <v>44516</v>
      </c>
      <c r="B3125" s="1529" t="s">
        <v>19015</v>
      </c>
      <c r="C3125" s="1528" t="s">
        <v>2773</v>
      </c>
      <c r="D3125" s="1536">
        <f t="shared" si="48"/>
        <v>64.73</v>
      </c>
      <c r="E3125" s="1535"/>
      <c r="F3125" s="1536">
        <v>64.73</v>
      </c>
      <c r="G3125" s="1536">
        <v>64.73</v>
      </c>
    </row>
    <row r="3126" spans="1:7">
      <c r="A3126" s="1526">
        <v>44517</v>
      </c>
      <c r="B3126" s="1523" t="s">
        <v>19016</v>
      </c>
      <c r="C3126" s="1526" t="s">
        <v>2773</v>
      </c>
      <c r="D3126" s="1534">
        <f t="shared" si="48"/>
        <v>80.739999999999995</v>
      </c>
      <c r="E3126" s="1535"/>
      <c r="F3126" s="1534">
        <v>80.739999999999995</v>
      </c>
      <c r="G3126" s="1534">
        <v>80.739999999999995</v>
      </c>
    </row>
    <row r="3127" spans="1:7">
      <c r="A3127" s="1528">
        <v>11479</v>
      </c>
      <c r="B3127" s="1529" t="s">
        <v>16889</v>
      </c>
      <c r="C3127" s="1528" t="s">
        <v>2771</v>
      </c>
      <c r="D3127" s="1536">
        <f t="shared" si="48"/>
        <v>31.52</v>
      </c>
      <c r="E3127" s="1535"/>
      <c r="F3127" s="1536">
        <v>31.52</v>
      </c>
      <c r="G3127" s="1536">
        <v>31.52</v>
      </c>
    </row>
    <row r="3128" spans="1:7">
      <c r="A3128" s="1526">
        <v>11481</v>
      </c>
      <c r="B3128" s="1523" t="s">
        <v>16890</v>
      </c>
      <c r="C3128" s="1526" t="s">
        <v>2771</v>
      </c>
      <c r="D3128" s="1534">
        <f t="shared" si="48"/>
        <v>28.52</v>
      </c>
      <c r="E3128" s="1535"/>
      <c r="F3128" s="1534">
        <v>28.52</v>
      </c>
      <c r="G3128" s="1534">
        <v>28.52</v>
      </c>
    </row>
    <row r="3129" spans="1:7">
      <c r="A3129" s="1528">
        <v>43609</v>
      </c>
      <c r="B3129" s="1529" t="s">
        <v>16891</v>
      </c>
      <c r="C3129" s="1528" t="s">
        <v>2771</v>
      </c>
      <c r="D3129" s="1536">
        <f t="shared" si="48"/>
        <v>28.52</v>
      </c>
      <c r="E3129" s="1535"/>
      <c r="F3129" s="1536">
        <v>28.52</v>
      </c>
      <c r="G3129" s="1536">
        <v>28.52</v>
      </c>
    </row>
    <row r="3130" spans="1:7">
      <c r="A3130" s="1526">
        <v>11478</v>
      </c>
      <c r="B3130" s="1523" t="s">
        <v>16892</v>
      </c>
      <c r="C3130" s="1526" t="s">
        <v>2771</v>
      </c>
      <c r="D3130" s="1534">
        <f t="shared" si="48"/>
        <v>54.09</v>
      </c>
      <c r="E3130" s="1535"/>
      <c r="F3130" s="1534">
        <v>54.09</v>
      </c>
      <c r="G3130" s="1534">
        <v>54.09</v>
      </c>
    </row>
    <row r="3131" spans="1:7">
      <c r="A3131" s="1528">
        <v>43608</v>
      </c>
      <c r="B3131" s="1529" t="s">
        <v>16893</v>
      </c>
      <c r="C3131" s="1528" t="s">
        <v>2771</v>
      </c>
      <c r="D3131" s="1536">
        <f t="shared" si="48"/>
        <v>41.27</v>
      </c>
      <c r="E3131" s="1535"/>
      <c r="F3131" s="1536">
        <v>41.27</v>
      </c>
      <c r="G3131" s="1536">
        <v>41.27</v>
      </c>
    </row>
    <row r="3132" spans="1:7">
      <c r="A3132" s="1526">
        <v>11476</v>
      </c>
      <c r="B3132" s="1523" t="s">
        <v>16894</v>
      </c>
      <c r="C3132" s="1526" t="s">
        <v>2771</v>
      </c>
      <c r="D3132" s="1534">
        <f t="shared" si="48"/>
        <v>41.27</v>
      </c>
      <c r="E3132" s="1535"/>
      <c r="F3132" s="1534">
        <v>41.27</v>
      </c>
      <c r="G3132" s="1534">
        <v>41.27</v>
      </c>
    </row>
    <row r="3133" spans="1:7">
      <c r="A3133" s="1528">
        <v>40637</v>
      </c>
      <c r="B3133" s="1529" t="s">
        <v>6826</v>
      </c>
      <c r="C3133" s="1528" t="s">
        <v>2771</v>
      </c>
      <c r="D3133" s="1536">
        <f t="shared" si="48"/>
        <v>743846.85</v>
      </c>
      <c r="E3133" s="1535"/>
      <c r="F3133" s="1536">
        <v>743846.85</v>
      </c>
      <c r="G3133" s="1536">
        <v>743846.85</v>
      </c>
    </row>
    <row r="3134" spans="1:7">
      <c r="A3134" s="1526">
        <v>13836</v>
      </c>
      <c r="B3134" s="1523" t="s">
        <v>6827</v>
      </c>
      <c r="C3134" s="1526" t="s">
        <v>2771</v>
      </c>
      <c r="D3134" s="1534">
        <f t="shared" si="48"/>
        <v>64640.160000000003</v>
      </c>
      <c r="E3134" s="1535"/>
      <c r="F3134" s="1534">
        <v>64640.160000000003</v>
      </c>
      <c r="G3134" s="1534">
        <v>64640.160000000003</v>
      </c>
    </row>
    <row r="3135" spans="1:7" ht="30">
      <c r="A3135" s="1528">
        <v>14534</v>
      </c>
      <c r="B3135" s="1529" t="s">
        <v>6828</v>
      </c>
      <c r="C3135" s="1528" t="s">
        <v>2771</v>
      </c>
      <c r="D3135" s="1536">
        <f t="shared" si="48"/>
        <v>27060.080000000002</v>
      </c>
      <c r="E3135" s="1535"/>
      <c r="F3135" s="1536">
        <v>27060.080000000002</v>
      </c>
      <c r="G3135" s="1536">
        <v>27060.080000000002</v>
      </c>
    </row>
    <row r="3136" spans="1:7">
      <c r="A3136" s="1526">
        <v>14619</v>
      </c>
      <c r="B3136" s="1523" t="s">
        <v>6829</v>
      </c>
      <c r="C3136" s="1526" t="s">
        <v>2771</v>
      </c>
      <c r="D3136" s="1534">
        <f t="shared" si="48"/>
        <v>20440.88</v>
      </c>
      <c r="E3136" s="1535"/>
      <c r="F3136" s="1534">
        <v>20440.88</v>
      </c>
      <c r="G3136" s="1534">
        <v>20440.88</v>
      </c>
    </row>
    <row r="3137" spans="1:7" ht="30">
      <c r="A3137" s="1528">
        <v>14535</v>
      </c>
      <c r="B3137" s="1529" t="s">
        <v>6830</v>
      </c>
      <c r="C3137" s="1528" t="s">
        <v>2771</v>
      </c>
      <c r="D3137" s="1536">
        <f t="shared" si="48"/>
        <v>268573.89</v>
      </c>
      <c r="E3137" s="1535"/>
      <c r="F3137" s="1536">
        <v>268573.89</v>
      </c>
      <c r="G3137" s="1536">
        <v>268573.89</v>
      </c>
    </row>
    <row r="3138" spans="1:7" ht="45">
      <c r="A3138" s="1526">
        <v>39813</v>
      </c>
      <c r="B3138" s="1523" t="s">
        <v>8802</v>
      </c>
      <c r="C3138" s="1526" t="s">
        <v>2771</v>
      </c>
      <c r="D3138" s="1534">
        <f t="shared" si="48"/>
        <v>28677.33</v>
      </c>
      <c r="E3138" s="1535"/>
      <c r="F3138" s="1534">
        <v>28677.33</v>
      </c>
      <c r="G3138" s="1534">
        <v>28677.33</v>
      </c>
    </row>
    <row r="3139" spans="1:7" ht="30">
      <c r="A3139" s="1528">
        <v>40403</v>
      </c>
      <c r="B3139" s="1529" t="s">
        <v>6831</v>
      </c>
      <c r="C3139" s="1528" t="s">
        <v>2771</v>
      </c>
      <c r="D3139" s="1536">
        <f t="shared" ref="D3139:D3202" si="49">IF($I$2=$G$1,G3139,F3139)</f>
        <v>771.78</v>
      </c>
      <c r="E3139" s="1535"/>
      <c r="F3139" s="1536">
        <v>771.78</v>
      </c>
      <c r="G3139" s="1536">
        <v>771.78</v>
      </c>
    </row>
    <row r="3140" spans="1:7">
      <c r="A3140" s="1526">
        <v>12868</v>
      </c>
      <c r="B3140" s="1523" t="s">
        <v>6832</v>
      </c>
      <c r="C3140" s="1526" t="s">
        <v>2770</v>
      </c>
      <c r="D3140" s="1534">
        <f t="shared" si="49"/>
        <v>16.27</v>
      </c>
      <c r="E3140" s="1535"/>
      <c r="F3140" s="1534">
        <v>14.02</v>
      </c>
      <c r="G3140" s="1534">
        <v>16.27</v>
      </c>
    </row>
    <row r="3141" spans="1:7">
      <c r="A3141" s="1528">
        <v>40916</v>
      </c>
      <c r="B3141" s="1529" t="s">
        <v>6833</v>
      </c>
      <c r="C3141" s="1528" t="s">
        <v>2777</v>
      </c>
      <c r="D3141" s="1536">
        <f t="shared" si="49"/>
        <v>2877.26</v>
      </c>
      <c r="E3141" s="1535"/>
      <c r="F3141" s="1536">
        <v>2478.11</v>
      </c>
      <c r="G3141" s="1536">
        <v>2877.26</v>
      </c>
    </row>
    <row r="3142" spans="1:7">
      <c r="A3142" s="1526">
        <v>4755</v>
      </c>
      <c r="B3142" s="1523" t="s">
        <v>20529</v>
      </c>
      <c r="C3142" s="1526" t="s">
        <v>2770</v>
      </c>
      <c r="D3142" s="1534">
        <f t="shared" si="49"/>
        <v>15.93</v>
      </c>
      <c r="E3142" s="1535"/>
      <c r="F3142" s="1534">
        <v>13.73</v>
      </c>
      <c r="G3142" s="1534">
        <v>15.93</v>
      </c>
    </row>
    <row r="3143" spans="1:7">
      <c r="A3143" s="1528">
        <v>41067</v>
      </c>
      <c r="B3143" s="1529" t="s">
        <v>6834</v>
      </c>
      <c r="C3143" s="1528" t="s">
        <v>2777</v>
      </c>
      <c r="D3143" s="1536">
        <f t="shared" si="49"/>
        <v>2814.94</v>
      </c>
      <c r="E3143" s="1535"/>
      <c r="F3143" s="1536">
        <v>2424.4299999999998</v>
      </c>
      <c r="G3143" s="1536">
        <v>2814.94</v>
      </c>
    </row>
    <row r="3144" spans="1:7">
      <c r="A3144" s="1526">
        <v>38463</v>
      </c>
      <c r="B3144" s="1523" t="s">
        <v>6835</v>
      </c>
      <c r="C3144" s="1526" t="s">
        <v>2771</v>
      </c>
      <c r="D3144" s="1534">
        <f t="shared" si="49"/>
        <v>28.88</v>
      </c>
      <c r="E3144" s="1535"/>
      <c r="F3144" s="1534">
        <v>28.88</v>
      </c>
      <c r="G3144" s="1534">
        <v>28.88</v>
      </c>
    </row>
    <row r="3145" spans="1:7" ht="30">
      <c r="A3145" s="1528">
        <v>40703</v>
      </c>
      <c r="B3145" s="1529" t="s">
        <v>6836</v>
      </c>
      <c r="C3145" s="1528" t="s">
        <v>2771</v>
      </c>
      <c r="D3145" s="1536">
        <f t="shared" si="49"/>
        <v>11399</v>
      </c>
      <c r="E3145" s="1535"/>
      <c r="F3145" s="1536">
        <v>11399</v>
      </c>
      <c r="G3145" s="1536">
        <v>11399</v>
      </c>
    </row>
    <row r="3146" spans="1:7">
      <c r="A3146" s="1526">
        <v>14531</v>
      </c>
      <c r="B3146" s="1523" t="s">
        <v>6837</v>
      </c>
      <c r="C3146" s="1526" t="s">
        <v>2771</v>
      </c>
      <c r="D3146" s="1534">
        <f t="shared" si="49"/>
        <v>21252.03</v>
      </c>
      <c r="E3146" s="1535"/>
      <c r="F3146" s="1534">
        <v>21252.03</v>
      </c>
      <c r="G3146" s="1534">
        <v>21252.03</v>
      </c>
    </row>
    <row r="3147" spans="1:7">
      <c r="A3147" s="1528">
        <v>36533</v>
      </c>
      <c r="B3147" s="1529" t="s">
        <v>6838</v>
      </c>
      <c r="C3147" s="1528" t="s">
        <v>2771</v>
      </c>
      <c r="D3147" s="1536">
        <f t="shared" si="49"/>
        <v>24455.65</v>
      </c>
      <c r="E3147" s="1535"/>
      <c r="F3147" s="1536">
        <v>24455.65</v>
      </c>
      <c r="G3147" s="1536">
        <v>24455.65</v>
      </c>
    </row>
    <row r="3148" spans="1:7">
      <c r="A3148" s="1526">
        <v>11616</v>
      </c>
      <c r="B3148" s="1523" t="s">
        <v>6839</v>
      </c>
      <c r="C3148" s="1526" t="s">
        <v>2771</v>
      </c>
      <c r="D3148" s="1534">
        <f t="shared" si="49"/>
        <v>23098</v>
      </c>
      <c r="E3148" s="1535"/>
      <c r="F3148" s="1534">
        <v>23098</v>
      </c>
      <c r="G3148" s="1534">
        <v>23098</v>
      </c>
    </row>
    <row r="3149" spans="1:7">
      <c r="A3149" s="1528">
        <v>41898</v>
      </c>
      <c r="B3149" s="1529" t="s">
        <v>6840</v>
      </c>
      <c r="C3149" s="1528" t="s">
        <v>2771</v>
      </c>
      <c r="D3149" s="1536">
        <f t="shared" si="49"/>
        <v>25988.39</v>
      </c>
      <c r="E3149" s="1535"/>
      <c r="F3149" s="1536">
        <v>25988.39</v>
      </c>
      <c r="G3149" s="1536">
        <v>25988.39</v>
      </c>
    </row>
    <row r="3150" spans="1:7">
      <c r="A3150" s="1526">
        <v>13447</v>
      </c>
      <c r="B3150" s="1523" t="s">
        <v>6841</v>
      </c>
      <c r="C3150" s="1526" t="s">
        <v>2771</v>
      </c>
      <c r="D3150" s="1534">
        <f t="shared" si="49"/>
        <v>47820.43</v>
      </c>
      <c r="E3150" s="1535"/>
      <c r="F3150" s="1534">
        <v>47820.43</v>
      </c>
      <c r="G3150" s="1534">
        <v>47820.43</v>
      </c>
    </row>
    <row r="3151" spans="1:7">
      <c r="A3151" s="1528">
        <v>14529</v>
      </c>
      <c r="B3151" s="1529" t="s">
        <v>6842</v>
      </c>
      <c r="C3151" s="1528" t="s">
        <v>2771</v>
      </c>
      <c r="D3151" s="1536">
        <f t="shared" si="49"/>
        <v>26744.75</v>
      </c>
      <c r="E3151" s="1535"/>
      <c r="F3151" s="1536">
        <v>26744.75</v>
      </c>
      <c r="G3151" s="1536">
        <v>26744.75</v>
      </c>
    </row>
    <row r="3152" spans="1:7">
      <c r="A3152" s="1526">
        <v>10747</v>
      </c>
      <c r="B3152" s="1523" t="s">
        <v>6843</v>
      </c>
      <c r="C3152" s="1526" t="s">
        <v>2771</v>
      </c>
      <c r="D3152" s="1534">
        <f t="shared" si="49"/>
        <v>26240.69</v>
      </c>
      <c r="E3152" s="1535"/>
      <c r="F3152" s="1534">
        <v>26240.69</v>
      </c>
      <c r="G3152" s="1534">
        <v>26240.69</v>
      </c>
    </row>
    <row r="3153" spans="1:7">
      <c r="A3153" s="1528">
        <v>36141</v>
      </c>
      <c r="B3153" s="1529" t="s">
        <v>6844</v>
      </c>
      <c r="C3153" s="1528" t="s">
        <v>2771</v>
      </c>
      <c r="D3153" s="1536">
        <f t="shared" si="49"/>
        <v>43.17</v>
      </c>
      <c r="E3153" s="1535"/>
      <c r="F3153" s="1536">
        <v>43.17</v>
      </c>
      <c r="G3153" s="1536">
        <v>43.17</v>
      </c>
    </row>
    <row r="3154" spans="1:7">
      <c r="A3154" s="1526">
        <v>43651</v>
      </c>
      <c r="B3154" s="1523" t="s">
        <v>19017</v>
      </c>
      <c r="C3154" s="1526" t="s">
        <v>2775</v>
      </c>
      <c r="D3154" s="1534">
        <f t="shared" si="49"/>
        <v>5.99</v>
      </c>
      <c r="E3154" s="1535"/>
      <c r="F3154" s="1534">
        <v>5.99</v>
      </c>
      <c r="G3154" s="1534">
        <v>5.99</v>
      </c>
    </row>
    <row r="3155" spans="1:7">
      <c r="A3155" s="1528">
        <v>43626</v>
      </c>
      <c r="B3155" s="1529" t="s">
        <v>19018</v>
      </c>
      <c r="C3155" s="1528" t="s">
        <v>2775</v>
      </c>
      <c r="D3155" s="1536">
        <f t="shared" si="49"/>
        <v>3.33</v>
      </c>
      <c r="E3155" s="1535"/>
      <c r="F3155" s="1536">
        <v>3.33</v>
      </c>
      <c r="G3155" s="1536">
        <v>3.33</v>
      </c>
    </row>
    <row r="3156" spans="1:7" ht="30">
      <c r="A3156" s="1526">
        <v>39434</v>
      </c>
      <c r="B3156" s="1523" t="s">
        <v>15861</v>
      </c>
      <c r="C3156" s="1526" t="s">
        <v>2775</v>
      </c>
      <c r="D3156" s="1534">
        <f t="shared" si="49"/>
        <v>3.51</v>
      </c>
      <c r="E3156" s="1535"/>
      <c r="F3156" s="1534">
        <v>3.51</v>
      </c>
      <c r="G3156" s="1534">
        <v>3.51</v>
      </c>
    </row>
    <row r="3157" spans="1:7">
      <c r="A3157" s="1528">
        <v>39433</v>
      </c>
      <c r="B3157" s="1529" t="s">
        <v>6845</v>
      </c>
      <c r="C3157" s="1528" t="s">
        <v>2775</v>
      </c>
      <c r="D3157" s="1536">
        <f t="shared" si="49"/>
        <v>2.79</v>
      </c>
      <c r="E3157" s="1535"/>
      <c r="F3157" s="1536">
        <v>2.79</v>
      </c>
      <c r="G3157" s="1536">
        <v>2.79</v>
      </c>
    </row>
    <row r="3158" spans="1:7">
      <c r="A3158" s="1526">
        <v>4049</v>
      </c>
      <c r="B3158" s="1523" t="s">
        <v>6846</v>
      </c>
      <c r="C3158" s="1526" t="s">
        <v>2776</v>
      </c>
      <c r="D3158" s="1534">
        <f t="shared" si="49"/>
        <v>66.83</v>
      </c>
      <c r="E3158" s="1535"/>
      <c r="F3158" s="1534">
        <v>66.83</v>
      </c>
      <c r="G3158" s="1534">
        <v>66.83</v>
      </c>
    </row>
    <row r="3159" spans="1:7">
      <c r="A3159" s="1528">
        <v>38120</v>
      </c>
      <c r="B3159" s="1529" t="s">
        <v>6847</v>
      </c>
      <c r="C3159" s="1528" t="s">
        <v>2775</v>
      </c>
      <c r="D3159" s="1536">
        <f t="shared" si="49"/>
        <v>233.71</v>
      </c>
      <c r="E3159" s="1535"/>
      <c r="F3159" s="1536">
        <v>233.71</v>
      </c>
      <c r="G3159" s="1536">
        <v>233.71</v>
      </c>
    </row>
    <row r="3160" spans="1:7">
      <c r="A3160" s="1526">
        <v>43652</v>
      </c>
      <c r="B3160" s="1523" t="s">
        <v>19019</v>
      </c>
      <c r="C3160" s="1526" t="s">
        <v>2775</v>
      </c>
      <c r="D3160" s="1534">
        <f t="shared" si="49"/>
        <v>13.42</v>
      </c>
      <c r="E3160" s="1535"/>
      <c r="F3160" s="1534">
        <v>13.42</v>
      </c>
      <c r="G3160" s="1534">
        <v>13.42</v>
      </c>
    </row>
    <row r="3161" spans="1:7">
      <c r="A3161" s="1528">
        <v>10498</v>
      </c>
      <c r="B3161" s="1529" t="s">
        <v>6848</v>
      </c>
      <c r="C3161" s="1528" t="s">
        <v>2775</v>
      </c>
      <c r="D3161" s="1536">
        <f t="shared" si="49"/>
        <v>15.02</v>
      </c>
      <c r="E3161" s="1535"/>
      <c r="F3161" s="1536">
        <v>15.02</v>
      </c>
      <c r="G3161" s="1536">
        <v>15.02</v>
      </c>
    </row>
    <row r="3162" spans="1:7">
      <c r="A3162" s="1526">
        <v>4823</v>
      </c>
      <c r="B3162" s="1523" t="s">
        <v>6849</v>
      </c>
      <c r="C3162" s="1526" t="s">
        <v>2775</v>
      </c>
      <c r="D3162" s="1534">
        <f t="shared" si="49"/>
        <v>38.25</v>
      </c>
      <c r="E3162" s="1535"/>
      <c r="F3162" s="1534">
        <v>38.25</v>
      </c>
      <c r="G3162" s="1534">
        <v>38.25</v>
      </c>
    </row>
    <row r="3163" spans="1:7">
      <c r="A3163" s="1528">
        <v>38877</v>
      </c>
      <c r="B3163" s="1529" t="s">
        <v>19020</v>
      </c>
      <c r="C3163" s="1528" t="s">
        <v>2775</v>
      </c>
      <c r="D3163" s="1536">
        <f t="shared" si="49"/>
        <v>5.24</v>
      </c>
      <c r="E3163" s="1535"/>
      <c r="F3163" s="1536">
        <v>5.24</v>
      </c>
      <c r="G3163" s="1536">
        <v>5.24</v>
      </c>
    </row>
    <row r="3164" spans="1:7">
      <c r="A3164" s="1526">
        <v>34546</v>
      </c>
      <c r="B3164" s="1523" t="s">
        <v>19021</v>
      </c>
      <c r="C3164" s="1526" t="s">
        <v>2775</v>
      </c>
      <c r="D3164" s="1534">
        <f t="shared" si="49"/>
        <v>5.38</v>
      </c>
      <c r="E3164" s="1535"/>
      <c r="F3164" s="1534">
        <v>5.38</v>
      </c>
      <c r="G3164" s="1534">
        <v>5.38</v>
      </c>
    </row>
    <row r="3165" spans="1:7">
      <c r="A3165" s="1528">
        <v>41387</v>
      </c>
      <c r="B3165" s="1529" t="s">
        <v>19022</v>
      </c>
      <c r="C3165" s="1528" t="s">
        <v>2774</v>
      </c>
      <c r="D3165" s="1536">
        <f t="shared" si="49"/>
        <v>53.65</v>
      </c>
      <c r="E3165" s="1535"/>
      <c r="F3165" s="1536">
        <v>53.65</v>
      </c>
      <c r="G3165" s="1536">
        <v>53.65</v>
      </c>
    </row>
    <row r="3166" spans="1:7">
      <c r="A3166" s="1526">
        <v>41388</v>
      </c>
      <c r="B3166" s="1523" t="s">
        <v>19023</v>
      </c>
      <c r="C3166" s="1526" t="s">
        <v>2774</v>
      </c>
      <c r="D3166" s="1534">
        <f t="shared" si="49"/>
        <v>64.37</v>
      </c>
      <c r="E3166" s="1535"/>
      <c r="F3166" s="1534">
        <v>64.37</v>
      </c>
      <c r="G3166" s="1534">
        <v>64.37</v>
      </c>
    </row>
    <row r="3167" spans="1:7">
      <c r="A3167" s="1528">
        <v>41380</v>
      </c>
      <c r="B3167" s="1529" t="s">
        <v>19024</v>
      </c>
      <c r="C3167" s="1528" t="s">
        <v>2771</v>
      </c>
      <c r="D3167" s="1536">
        <f t="shared" si="49"/>
        <v>428.3</v>
      </c>
      <c r="E3167" s="1535"/>
      <c r="F3167" s="1536">
        <v>428.3</v>
      </c>
      <c r="G3167" s="1536">
        <v>428.3</v>
      </c>
    </row>
    <row r="3168" spans="1:7">
      <c r="A3168" s="1526">
        <v>41381</v>
      </c>
      <c r="B3168" s="1523" t="s">
        <v>19025</v>
      </c>
      <c r="C3168" s="1526" t="s">
        <v>2771</v>
      </c>
      <c r="D3168" s="1534">
        <f t="shared" si="49"/>
        <v>448.7</v>
      </c>
      <c r="E3168" s="1535"/>
      <c r="F3168" s="1534">
        <v>448.7</v>
      </c>
      <c r="G3168" s="1534">
        <v>448.7</v>
      </c>
    </row>
    <row r="3169" spans="1:7">
      <c r="A3169" s="1528">
        <v>41382</v>
      </c>
      <c r="B3169" s="1529" t="s">
        <v>19026</v>
      </c>
      <c r="C3169" s="1528" t="s">
        <v>2771</v>
      </c>
      <c r="D3169" s="1536">
        <f t="shared" si="49"/>
        <v>434.31</v>
      </c>
      <c r="E3169" s="1535"/>
      <c r="F3169" s="1536">
        <v>434.31</v>
      </c>
      <c r="G3169" s="1536">
        <v>434.31</v>
      </c>
    </row>
    <row r="3170" spans="1:7">
      <c r="A3170" s="1526">
        <v>41383</v>
      </c>
      <c r="B3170" s="1523" t="s">
        <v>19027</v>
      </c>
      <c r="C3170" s="1526" t="s">
        <v>2771</v>
      </c>
      <c r="D3170" s="1534">
        <f t="shared" si="49"/>
        <v>589.49</v>
      </c>
      <c r="E3170" s="1535"/>
      <c r="F3170" s="1534">
        <v>589.49</v>
      </c>
      <c r="G3170" s="1534">
        <v>589.49</v>
      </c>
    </row>
    <row r="3171" spans="1:7">
      <c r="A3171" s="1528">
        <v>41385</v>
      </c>
      <c r="B3171" s="1529" t="s">
        <v>19028</v>
      </c>
      <c r="C3171" s="1528" t="s">
        <v>2771</v>
      </c>
      <c r="D3171" s="1536">
        <f t="shared" si="49"/>
        <v>733.54</v>
      </c>
      <c r="E3171" s="1535"/>
      <c r="F3171" s="1536">
        <v>733.54</v>
      </c>
      <c r="G3171" s="1536">
        <v>733.54</v>
      </c>
    </row>
    <row r="3172" spans="1:7">
      <c r="A3172" s="1526">
        <v>11079</v>
      </c>
      <c r="B3172" s="1523" t="s">
        <v>6850</v>
      </c>
      <c r="C3172" s="1526" t="s">
        <v>2772</v>
      </c>
      <c r="D3172" s="1534">
        <f t="shared" si="49"/>
        <v>1758.02</v>
      </c>
      <c r="E3172" s="1535"/>
      <c r="F3172" s="1534">
        <v>1758.02</v>
      </c>
      <c r="G3172" s="1534">
        <v>1758.02</v>
      </c>
    </row>
    <row r="3173" spans="1:7">
      <c r="A3173" s="1528">
        <v>11082</v>
      </c>
      <c r="B3173" s="1529" t="s">
        <v>6851</v>
      </c>
      <c r="C3173" s="1528" t="s">
        <v>2772</v>
      </c>
      <c r="D3173" s="1536">
        <f t="shared" si="49"/>
        <v>1758.02</v>
      </c>
      <c r="E3173" s="1535"/>
      <c r="F3173" s="1536">
        <v>1758.02</v>
      </c>
      <c r="G3173" s="1536">
        <v>1758.02</v>
      </c>
    </row>
    <row r="3174" spans="1:7">
      <c r="A3174" s="1526">
        <v>4058</v>
      </c>
      <c r="B3174" s="1523" t="s">
        <v>6852</v>
      </c>
      <c r="C3174" s="1526" t="s">
        <v>2770</v>
      </c>
      <c r="D3174" s="1534">
        <f t="shared" si="49"/>
        <v>18.05</v>
      </c>
      <c r="E3174" s="1535"/>
      <c r="F3174" s="1534">
        <v>15.56</v>
      </c>
      <c r="G3174" s="1534">
        <v>18.05</v>
      </c>
    </row>
    <row r="3175" spans="1:7">
      <c r="A3175" s="1528">
        <v>40974</v>
      </c>
      <c r="B3175" s="1529" t="s">
        <v>6853</v>
      </c>
      <c r="C3175" s="1528" t="s">
        <v>2777</v>
      </c>
      <c r="D3175" s="1536">
        <f t="shared" si="49"/>
        <v>3190.17</v>
      </c>
      <c r="E3175" s="1535"/>
      <c r="F3175" s="1536">
        <v>2747.61</v>
      </c>
      <c r="G3175" s="1536">
        <v>3190.17</v>
      </c>
    </row>
    <row r="3176" spans="1:7">
      <c r="A3176" s="1526">
        <v>34794</v>
      </c>
      <c r="B3176" s="1523" t="s">
        <v>6854</v>
      </c>
      <c r="C3176" s="1526" t="s">
        <v>2770</v>
      </c>
      <c r="D3176" s="1534">
        <f t="shared" si="49"/>
        <v>18.12</v>
      </c>
      <c r="E3176" s="1535"/>
      <c r="F3176" s="1534">
        <v>15.61</v>
      </c>
      <c r="G3176" s="1534">
        <v>18.12</v>
      </c>
    </row>
    <row r="3177" spans="1:7">
      <c r="A3177" s="1528">
        <v>40925</v>
      </c>
      <c r="B3177" s="1529" t="s">
        <v>6855</v>
      </c>
      <c r="C3177" s="1528" t="s">
        <v>2777</v>
      </c>
      <c r="D3177" s="1536">
        <f t="shared" si="49"/>
        <v>3203.2</v>
      </c>
      <c r="E3177" s="1535"/>
      <c r="F3177" s="1536">
        <v>2758.84</v>
      </c>
      <c r="G3177" s="1536">
        <v>3203.2</v>
      </c>
    </row>
    <row r="3178" spans="1:7">
      <c r="A3178" s="1526">
        <v>13741</v>
      </c>
      <c r="B3178" s="1523" t="s">
        <v>6856</v>
      </c>
      <c r="C3178" s="1526" t="s">
        <v>2771</v>
      </c>
      <c r="D3178" s="1534">
        <f t="shared" si="49"/>
        <v>2536.84</v>
      </c>
      <c r="E3178" s="1535"/>
      <c r="F3178" s="1534">
        <v>2536.84</v>
      </c>
      <c r="G3178" s="1534">
        <v>2536.84</v>
      </c>
    </row>
    <row r="3179" spans="1:7">
      <c r="A3179" s="1528">
        <v>3288</v>
      </c>
      <c r="B3179" s="1529" t="s">
        <v>6857</v>
      </c>
      <c r="C3179" s="1528" t="s">
        <v>2774</v>
      </c>
      <c r="D3179" s="1536">
        <f t="shared" si="49"/>
        <v>6</v>
      </c>
      <c r="E3179" s="1535"/>
      <c r="F3179" s="1536">
        <v>6</v>
      </c>
      <c r="G3179" s="1536">
        <v>6</v>
      </c>
    </row>
    <row r="3180" spans="1:7">
      <c r="A3180" s="1526">
        <v>13587</v>
      </c>
      <c r="B3180" s="1523" t="s">
        <v>6858</v>
      </c>
      <c r="C3180" s="1526" t="s">
        <v>2774</v>
      </c>
      <c r="D3180" s="1534">
        <f t="shared" si="49"/>
        <v>3.62</v>
      </c>
      <c r="E3180" s="1535"/>
      <c r="F3180" s="1534">
        <v>3.62</v>
      </c>
      <c r="G3180" s="1534">
        <v>3.62</v>
      </c>
    </row>
    <row r="3181" spans="1:7">
      <c r="A3181" s="1528">
        <v>38598</v>
      </c>
      <c r="B3181" s="1529" t="s">
        <v>10318</v>
      </c>
      <c r="C3181" s="1528" t="s">
        <v>2771</v>
      </c>
      <c r="D3181" s="1536">
        <f t="shared" si="49"/>
        <v>3.06</v>
      </c>
      <c r="E3181" s="1535"/>
      <c r="F3181" s="1536">
        <v>3.06</v>
      </c>
      <c r="G3181" s="1536">
        <v>3.06</v>
      </c>
    </row>
    <row r="3182" spans="1:7">
      <c r="A3182" s="1526">
        <v>38595</v>
      </c>
      <c r="B3182" s="1523" t="s">
        <v>10319</v>
      </c>
      <c r="C3182" s="1526" t="s">
        <v>2771</v>
      </c>
      <c r="D3182" s="1534">
        <f t="shared" si="49"/>
        <v>2.59</v>
      </c>
      <c r="E3182" s="1535"/>
      <c r="F3182" s="1534">
        <v>2.59</v>
      </c>
      <c r="G3182" s="1534">
        <v>2.59</v>
      </c>
    </row>
    <row r="3183" spans="1:7">
      <c r="A3183" s="1528">
        <v>38592</v>
      </c>
      <c r="B3183" s="1529" t="s">
        <v>10320</v>
      </c>
      <c r="C3183" s="1528" t="s">
        <v>2771</v>
      </c>
      <c r="D3183" s="1536">
        <f t="shared" si="49"/>
        <v>2.62</v>
      </c>
      <c r="E3183" s="1535"/>
      <c r="F3183" s="1536">
        <v>2.62</v>
      </c>
      <c r="G3183" s="1536">
        <v>2.62</v>
      </c>
    </row>
    <row r="3184" spans="1:7">
      <c r="A3184" s="1526">
        <v>38588</v>
      </c>
      <c r="B3184" s="1523" t="s">
        <v>10321</v>
      </c>
      <c r="C3184" s="1526" t="s">
        <v>2771</v>
      </c>
      <c r="D3184" s="1534">
        <f t="shared" si="49"/>
        <v>2.1</v>
      </c>
      <c r="E3184" s="1535"/>
      <c r="F3184" s="1534">
        <v>2.1</v>
      </c>
      <c r="G3184" s="1534">
        <v>2.1</v>
      </c>
    </row>
    <row r="3185" spans="1:7">
      <c r="A3185" s="1528">
        <v>38593</v>
      </c>
      <c r="B3185" s="1529" t="s">
        <v>10322</v>
      </c>
      <c r="C3185" s="1528" t="s">
        <v>2771</v>
      </c>
      <c r="D3185" s="1536">
        <f t="shared" si="49"/>
        <v>2.9</v>
      </c>
      <c r="E3185" s="1535"/>
      <c r="F3185" s="1536">
        <v>2.9</v>
      </c>
      <c r="G3185" s="1536">
        <v>2.9</v>
      </c>
    </row>
    <row r="3186" spans="1:7">
      <c r="A3186" s="1526">
        <v>38589</v>
      </c>
      <c r="B3186" s="1523" t="s">
        <v>10323</v>
      </c>
      <c r="C3186" s="1526" t="s">
        <v>2771</v>
      </c>
      <c r="D3186" s="1534">
        <f t="shared" si="49"/>
        <v>2.2000000000000002</v>
      </c>
      <c r="E3186" s="1535"/>
      <c r="F3186" s="1534">
        <v>2.2000000000000002</v>
      </c>
      <c r="G3186" s="1534">
        <v>2.2000000000000002</v>
      </c>
    </row>
    <row r="3187" spans="1:7">
      <c r="A3187" s="1528">
        <v>38594</v>
      </c>
      <c r="B3187" s="1529" t="s">
        <v>10324</v>
      </c>
      <c r="C3187" s="1528" t="s">
        <v>2771</v>
      </c>
      <c r="D3187" s="1536">
        <f t="shared" si="49"/>
        <v>4.57</v>
      </c>
      <c r="E3187" s="1535"/>
      <c r="F3187" s="1536">
        <v>4.57</v>
      </c>
      <c r="G3187" s="1536">
        <v>4.57</v>
      </c>
    </row>
    <row r="3188" spans="1:7">
      <c r="A3188" s="1526">
        <v>34773</v>
      </c>
      <c r="B3188" s="1523" t="s">
        <v>10325</v>
      </c>
      <c r="C3188" s="1526" t="s">
        <v>2771</v>
      </c>
      <c r="D3188" s="1534">
        <f t="shared" si="49"/>
        <v>2.16</v>
      </c>
      <c r="E3188" s="1535"/>
      <c r="F3188" s="1534">
        <v>2.16</v>
      </c>
      <c r="G3188" s="1534">
        <v>2.16</v>
      </c>
    </row>
    <row r="3189" spans="1:7">
      <c r="A3189" s="1528">
        <v>34769</v>
      </c>
      <c r="B3189" s="1529" t="s">
        <v>10326</v>
      </c>
      <c r="C3189" s="1528" t="s">
        <v>2771</v>
      </c>
      <c r="D3189" s="1536">
        <f t="shared" si="49"/>
        <v>2.68</v>
      </c>
      <c r="E3189" s="1535"/>
      <c r="F3189" s="1536">
        <v>2.68</v>
      </c>
      <c r="G3189" s="1536">
        <v>2.68</v>
      </c>
    </row>
    <row r="3190" spans="1:7">
      <c r="A3190" s="1526">
        <v>34763</v>
      </c>
      <c r="B3190" s="1523" t="s">
        <v>10327</v>
      </c>
      <c r="C3190" s="1526" t="s">
        <v>2771</v>
      </c>
      <c r="D3190" s="1534">
        <f t="shared" si="49"/>
        <v>1.65</v>
      </c>
      <c r="E3190" s="1535"/>
      <c r="F3190" s="1534">
        <v>1.65</v>
      </c>
      <c r="G3190" s="1534">
        <v>1.65</v>
      </c>
    </row>
    <row r="3191" spans="1:7">
      <c r="A3191" s="1528">
        <v>34774</v>
      </c>
      <c r="B3191" s="1529" t="s">
        <v>10328</v>
      </c>
      <c r="C3191" s="1528" t="s">
        <v>2771</v>
      </c>
      <c r="D3191" s="1536">
        <f t="shared" si="49"/>
        <v>2.0499999999999998</v>
      </c>
      <c r="E3191" s="1535"/>
      <c r="F3191" s="1536">
        <v>2.0499999999999998</v>
      </c>
      <c r="G3191" s="1536">
        <v>2.0499999999999998</v>
      </c>
    </row>
    <row r="3192" spans="1:7">
      <c r="A3192" s="1526">
        <v>34771</v>
      </c>
      <c r="B3192" s="1523" t="s">
        <v>10329</v>
      </c>
      <c r="C3192" s="1526" t="s">
        <v>2771</v>
      </c>
      <c r="D3192" s="1534">
        <f t="shared" si="49"/>
        <v>2.4700000000000002</v>
      </c>
      <c r="E3192" s="1535"/>
      <c r="F3192" s="1534">
        <v>2.4700000000000002</v>
      </c>
      <c r="G3192" s="1534">
        <v>2.4700000000000002</v>
      </c>
    </row>
    <row r="3193" spans="1:7">
      <c r="A3193" s="1528">
        <v>34764</v>
      </c>
      <c r="B3193" s="1529" t="s">
        <v>10330</v>
      </c>
      <c r="C3193" s="1528" t="s">
        <v>2771</v>
      </c>
      <c r="D3193" s="1536">
        <f t="shared" si="49"/>
        <v>1.62</v>
      </c>
      <c r="E3193" s="1535"/>
      <c r="F3193" s="1536">
        <v>1.62</v>
      </c>
      <c r="G3193" s="1536">
        <v>1.62</v>
      </c>
    </row>
    <row r="3194" spans="1:7">
      <c r="A3194" s="1526">
        <v>34788</v>
      </c>
      <c r="B3194" s="1523" t="s">
        <v>6859</v>
      </c>
      <c r="C3194" s="1526" t="s">
        <v>2771</v>
      </c>
      <c r="D3194" s="1534">
        <f t="shared" si="49"/>
        <v>1.64</v>
      </c>
      <c r="E3194" s="1535"/>
      <c r="F3194" s="1534">
        <v>1.64</v>
      </c>
      <c r="G3194" s="1534">
        <v>1.64</v>
      </c>
    </row>
    <row r="3195" spans="1:7">
      <c r="A3195" s="1528">
        <v>34781</v>
      </c>
      <c r="B3195" s="1529" t="s">
        <v>6860</v>
      </c>
      <c r="C3195" s="1528" t="s">
        <v>2771</v>
      </c>
      <c r="D3195" s="1536">
        <f t="shared" si="49"/>
        <v>1.86</v>
      </c>
      <c r="E3195" s="1535"/>
      <c r="F3195" s="1536">
        <v>1.86</v>
      </c>
      <c r="G3195" s="1536">
        <v>1.86</v>
      </c>
    </row>
    <row r="3196" spans="1:7">
      <c r="A3196" s="1526">
        <v>41682</v>
      </c>
      <c r="B3196" s="1523" t="s">
        <v>15862</v>
      </c>
      <c r="C3196" s="1526" t="s">
        <v>2771</v>
      </c>
      <c r="D3196" s="1534">
        <f t="shared" si="49"/>
        <v>30.65</v>
      </c>
      <c r="E3196" s="1535"/>
      <c r="F3196" s="1534">
        <v>30.65</v>
      </c>
      <c r="G3196" s="1534">
        <v>30.65</v>
      </c>
    </row>
    <row r="3197" spans="1:7">
      <c r="A3197" s="1528">
        <v>41683</v>
      </c>
      <c r="B3197" s="1529" t="s">
        <v>15863</v>
      </c>
      <c r="C3197" s="1528" t="s">
        <v>2771</v>
      </c>
      <c r="D3197" s="1536">
        <f t="shared" si="49"/>
        <v>22.55</v>
      </c>
      <c r="E3197" s="1535"/>
      <c r="F3197" s="1536">
        <v>22.55</v>
      </c>
      <c r="G3197" s="1536">
        <v>22.55</v>
      </c>
    </row>
    <row r="3198" spans="1:7">
      <c r="A3198" s="1526">
        <v>41680</v>
      </c>
      <c r="B3198" s="1523" t="s">
        <v>15864</v>
      </c>
      <c r="C3198" s="1526" t="s">
        <v>2771</v>
      </c>
      <c r="D3198" s="1534">
        <f t="shared" si="49"/>
        <v>12.14</v>
      </c>
      <c r="E3198" s="1535"/>
      <c r="F3198" s="1534">
        <v>12.14</v>
      </c>
      <c r="G3198" s="1534">
        <v>12.14</v>
      </c>
    </row>
    <row r="3199" spans="1:7">
      <c r="A3199" s="1528">
        <v>41679</v>
      </c>
      <c r="B3199" s="1529" t="s">
        <v>15865</v>
      </c>
      <c r="C3199" s="1528" t="s">
        <v>2771</v>
      </c>
      <c r="D3199" s="1536">
        <f t="shared" si="49"/>
        <v>27.75</v>
      </c>
      <c r="E3199" s="1535"/>
      <c r="F3199" s="1536">
        <v>27.75</v>
      </c>
      <c r="G3199" s="1536">
        <v>27.75</v>
      </c>
    </row>
    <row r="3200" spans="1:7">
      <c r="A3200" s="1526">
        <v>41681</v>
      </c>
      <c r="B3200" s="1523" t="s">
        <v>15866</v>
      </c>
      <c r="C3200" s="1526" t="s">
        <v>2771</v>
      </c>
      <c r="D3200" s="1534">
        <f t="shared" si="49"/>
        <v>18.989999999999998</v>
      </c>
      <c r="E3200" s="1535"/>
      <c r="F3200" s="1534">
        <v>18.989999999999998</v>
      </c>
      <c r="G3200" s="1534">
        <v>18.989999999999998</v>
      </c>
    </row>
    <row r="3201" spans="1:7">
      <c r="A3201" s="1528">
        <v>43386</v>
      </c>
      <c r="B3201" s="1529" t="s">
        <v>15867</v>
      </c>
      <c r="C3201" s="1528" t="s">
        <v>2771</v>
      </c>
      <c r="D3201" s="1536">
        <f t="shared" si="49"/>
        <v>43.37</v>
      </c>
      <c r="E3201" s="1535"/>
      <c r="F3201" s="1536">
        <v>43.37</v>
      </c>
      <c r="G3201" s="1536">
        <v>43.37</v>
      </c>
    </row>
    <row r="3202" spans="1:7">
      <c r="A3202" s="1526">
        <v>4059</v>
      </c>
      <c r="B3202" s="1523" t="s">
        <v>15868</v>
      </c>
      <c r="C3202" s="1526" t="s">
        <v>2774</v>
      </c>
      <c r="D3202" s="1534">
        <f t="shared" si="49"/>
        <v>30.65</v>
      </c>
      <c r="E3202" s="1535"/>
      <c r="F3202" s="1534">
        <v>30.65</v>
      </c>
      <c r="G3202" s="1534">
        <v>30.65</v>
      </c>
    </row>
    <row r="3203" spans="1:7">
      <c r="A3203" s="1528">
        <v>4062</v>
      </c>
      <c r="B3203" s="1529" t="s">
        <v>6861</v>
      </c>
      <c r="C3203" s="1528" t="s">
        <v>2771</v>
      </c>
      <c r="D3203" s="1536">
        <f t="shared" ref="D3203:D3266" si="50">IF($I$2=$G$1,G3203,F3203)</f>
        <v>30.65</v>
      </c>
      <c r="E3203" s="1535"/>
      <c r="F3203" s="1536">
        <v>30.65</v>
      </c>
      <c r="G3203" s="1536">
        <v>30.65</v>
      </c>
    </row>
    <row r="3204" spans="1:7">
      <c r="A3204" s="1526">
        <v>4061</v>
      </c>
      <c r="B3204" s="1523" t="s">
        <v>15869</v>
      </c>
      <c r="C3204" s="1526" t="s">
        <v>2771</v>
      </c>
      <c r="D3204" s="1534">
        <f t="shared" si="50"/>
        <v>38.159999999999997</v>
      </c>
      <c r="E3204" s="1535"/>
      <c r="F3204" s="1534">
        <v>38.159999999999997</v>
      </c>
      <c r="G3204" s="1534">
        <v>38.159999999999997</v>
      </c>
    </row>
    <row r="3205" spans="1:7">
      <c r="A3205" s="1528">
        <v>41315</v>
      </c>
      <c r="B3205" s="1529" t="s">
        <v>9584</v>
      </c>
      <c r="C3205" s="1528" t="s">
        <v>2775</v>
      </c>
      <c r="D3205" s="1536">
        <f t="shared" si="50"/>
        <v>66.91</v>
      </c>
      <c r="E3205" s="1535"/>
      <c r="F3205" s="1536">
        <v>66.91</v>
      </c>
      <c r="G3205" s="1536">
        <v>66.91</v>
      </c>
    </row>
    <row r="3206" spans="1:7">
      <c r="A3206" s="1526">
        <v>43148</v>
      </c>
      <c r="B3206" s="1523" t="s">
        <v>9585</v>
      </c>
      <c r="C3206" s="1526" t="s">
        <v>2775</v>
      </c>
      <c r="D3206" s="1534">
        <f t="shared" si="50"/>
        <v>45.41</v>
      </c>
      <c r="E3206" s="1535"/>
      <c r="F3206" s="1534">
        <v>45.41</v>
      </c>
      <c r="G3206" s="1534">
        <v>45.41</v>
      </c>
    </row>
    <row r="3207" spans="1:7">
      <c r="A3207" s="1528">
        <v>43147</v>
      </c>
      <c r="B3207" s="1529" t="s">
        <v>9586</v>
      </c>
      <c r="C3207" s="1528" t="s">
        <v>2775</v>
      </c>
      <c r="D3207" s="1536">
        <f t="shared" si="50"/>
        <v>17.59</v>
      </c>
      <c r="E3207" s="1535"/>
      <c r="F3207" s="1536">
        <v>17.59</v>
      </c>
      <c r="G3207" s="1536">
        <v>17.59</v>
      </c>
    </row>
    <row r="3208" spans="1:7">
      <c r="A3208" s="1526">
        <v>10608</v>
      </c>
      <c r="B3208" s="1523" t="s">
        <v>6862</v>
      </c>
      <c r="C3208" s="1526" t="s">
        <v>2771</v>
      </c>
      <c r="D3208" s="1534">
        <f t="shared" si="50"/>
        <v>9247.0499999999993</v>
      </c>
      <c r="E3208" s="1535"/>
      <c r="F3208" s="1534">
        <v>9247.0499999999993</v>
      </c>
      <c r="G3208" s="1534">
        <v>9247.0499999999993</v>
      </c>
    </row>
    <row r="3209" spans="1:7">
      <c r="A3209" s="1528">
        <v>4069</v>
      </c>
      <c r="B3209" s="1529" t="s">
        <v>6863</v>
      </c>
      <c r="C3209" s="1528" t="s">
        <v>2770</v>
      </c>
      <c r="D3209" s="1536">
        <f t="shared" si="50"/>
        <v>32.33</v>
      </c>
      <c r="E3209" s="1535"/>
      <c r="F3209" s="1536">
        <v>27.86</v>
      </c>
      <c r="G3209" s="1536">
        <v>32.33</v>
      </c>
    </row>
    <row r="3210" spans="1:7">
      <c r="A3210" s="1526">
        <v>40819</v>
      </c>
      <c r="B3210" s="1523" t="s">
        <v>6864</v>
      </c>
      <c r="C3210" s="1526" t="s">
        <v>2777</v>
      </c>
      <c r="D3210" s="1534">
        <f t="shared" si="50"/>
        <v>5715.66</v>
      </c>
      <c r="E3210" s="1535"/>
      <c r="F3210" s="1534">
        <v>4922.75</v>
      </c>
      <c r="G3210" s="1534">
        <v>5715.66</v>
      </c>
    </row>
    <row r="3211" spans="1:7">
      <c r="A3211" s="1528">
        <v>34361</v>
      </c>
      <c r="B3211" s="1529" t="s">
        <v>6865</v>
      </c>
      <c r="C3211" s="1528" t="s">
        <v>2775</v>
      </c>
      <c r="D3211" s="1536">
        <f t="shared" si="50"/>
        <v>12.8</v>
      </c>
      <c r="E3211" s="1535"/>
      <c r="F3211" s="1536">
        <v>12.8</v>
      </c>
      <c r="G3211" s="1536">
        <v>12.8</v>
      </c>
    </row>
    <row r="3212" spans="1:7">
      <c r="A3212" s="1526">
        <v>36512</v>
      </c>
      <c r="B3212" s="1523" t="s">
        <v>6866</v>
      </c>
      <c r="C3212" s="1526" t="s">
        <v>2771</v>
      </c>
      <c r="D3212" s="1534">
        <f t="shared" si="50"/>
        <v>18650.91</v>
      </c>
      <c r="E3212" s="1535"/>
      <c r="F3212" s="1534">
        <v>18650.91</v>
      </c>
      <c r="G3212" s="1534">
        <v>18650.91</v>
      </c>
    </row>
    <row r="3213" spans="1:7">
      <c r="A3213" s="1528">
        <v>44478</v>
      </c>
      <c r="B3213" s="1529" t="s">
        <v>19029</v>
      </c>
      <c r="C3213" s="1528" t="s">
        <v>2775</v>
      </c>
      <c r="D3213" s="1536">
        <f t="shared" si="50"/>
        <v>19.690000000000001</v>
      </c>
      <c r="E3213" s="1535"/>
      <c r="F3213" s="1536">
        <v>19.690000000000001</v>
      </c>
      <c r="G3213" s="1536">
        <v>19.690000000000001</v>
      </c>
    </row>
    <row r="3214" spans="1:7">
      <c r="A3214" s="1526">
        <v>44477</v>
      </c>
      <c r="B3214" s="1523" t="s">
        <v>19030</v>
      </c>
      <c r="C3214" s="1526" t="s">
        <v>2775</v>
      </c>
      <c r="D3214" s="1534">
        <f t="shared" si="50"/>
        <v>19.690000000000001</v>
      </c>
      <c r="E3214" s="1535"/>
      <c r="F3214" s="1534">
        <v>19.690000000000001</v>
      </c>
      <c r="G3214" s="1534">
        <v>19.690000000000001</v>
      </c>
    </row>
    <row r="3215" spans="1:7">
      <c r="A3215" s="1528">
        <v>11697</v>
      </c>
      <c r="B3215" s="1529" t="s">
        <v>6867</v>
      </c>
      <c r="C3215" s="1528" t="s">
        <v>2771</v>
      </c>
      <c r="D3215" s="1536">
        <f t="shared" si="50"/>
        <v>731.56</v>
      </c>
      <c r="E3215" s="1535"/>
      <c r="F3215" s="1536">
        <v>731.56</v>
      </c>
      <c r="G3215" s="1536">
        <v>731.56</v>
      </c>
    </row>
    <row r="3216" spans="1:7">
      <c r="A3216" s="1526">
        <v>11698</v>
      </c>
      <c r="B3216" s="1523" t="s">
        <v>6868</v>
      </c>
      <c r="C3216" s="1526" t="s">
        <v>2771</v>
      </c>
      <c r="D3216" s="1534">
        <f t="shared" si="50"/>
        <v>872.71</v>
      </c>
      <c r="E3216" s="1535"/>
      <c r="F3216" s="1534">
        <v>872.71</v>
      </c>
      <c r="G3216" s="1534">
        <v>872.71</v>
      </c>
    </row>
    <row r="3217" spans="1:7">
      <c r="A3217" s="1528">
        <v>10432</v>
      </c>
      <c r="B3217" s="1529" t="s">
        <v>19031</v>
      </c>
      <c r="C3217" s="1528" t="s">
        <v>2771</v>
      </c>
      <c r="D3217" s="1536">
        <f t="shared" si="50"/>
        <v>308.95</v>
      </c>
      <c r="E3217" s="1535"/>
      <c r="F3217" s="1536">
        <v>308.95</v>
      </c>
      <c r="G3217" s="1536">
        <v>308.95</v>
      </c>
    </row>
    <row r="3218" spans="1:7">
      <c r="A3218" s="1526">
        <v>11699</v>
      </c>
      <c r="B3218" s="1523" t="s">
        <v>6869</v>
      </c>
      <c r="C3218" s="1526" t="s">
        <v>2771</v>
      </c>
      <c r="D3218" s="1534">
        <f t="shared" si="50"/>
        <v>964.54</v>
      </c>
      <c r="E3218" s="1535"/>
      <c r="F3218" s="1534">
        <v>964.54</v>
      </c>
      <c r="G3218" s="1534">
        <v>964.54</v>
      </c>
    </row>
    <row r="3219" spans="1:7">
      <c r="A3219" s="1528">
        <v>44020</v>
      </c>
      <c r="B3219" s="1529" t="s">
        <v>19032</v>
      </c>
      <c r="C3219" s="1528" t="s">
        <v>2771</v>
      </c>
      <c r="D3219" s="1536">
        <f t="shared" si="50"/>
        <v>762.22</v>
      </c>
      <c r="E3219" s="1535"/>
      <c r="F3219" s="1536">
        <v>762.22</v>
      </c>
      <c r="G3219" s="1536">
        <v>762.22</v>
      </c>
    </row>
    <row r="3220" spans="1:7">
      <c r="A3220" s="1526">
        <v>41420</v>
      </c>
      <c r="B3220" s="1523" t="s">
        <v>19033</v>
      </c>
      <c r="C3220" s="1526" t="s">
        <v>2771</v>
      </c>
      <c r="D3220" s="1534">
        <f t="shared" si="50"/>
        <v>10.92</v>
      </c>
      <c r="E3220" s="1535"/>
      <c r="F3220" s="1534">
        <v>10.92</v>
      </c>
      <c r="G3220" s="1534">
        <v>10.92</v>
      </c>
    </row>
    <row r="3221" spans="1:7">
      <c r="A3221" s="1528">
        <v>41422</v>
      </c>
      <c r="B3221" s="1529" t="s">
        <v>19034</v>
      </c>
      <c r="C3221" s="1528" t="s">
        <v>2771</v>
      </c>
      <c r="D3221" s="1536">
        <f t="shared" si="50"/>
        <v>14.91</v>
      </c>
      <c r="E3221" s="1535"/>
      <c r="F3221" s="1536">
        <v>14.91</v>
      </c>
      <c r="G3221" s="1536">
        <v>14.91</v>
      </c>
    </row>
    <row r="3222" spans="1:7">
      <c r="A3222" s="1526">
        <v>41425</v>
      </c>
      <c r="B3222" s="1523" t="s">
        <v>19035</v>
      </c>
      <c r="C3222" s="1526" t="s">
        <v>2771</v>
      </c>
      <c r="D3222" s="1534">
        <f t="shared" si="50"/>
        <v>7.63</v>
      </c>
      <c r="E3222" s="1535"/>
      <c r="F3222" s="1534">
        <v>7.63</v>
      </c>
      <c r="G3222" s="1534">
        <v>7.63</v>
      </c>
    </row>
    <row r="3223" spans="1:7">
      <c r="A3223" s="1528">
        <v>41426</v>
      </c>
      <c r="B3223" s="1529" t="s">
        <v>19036</v>
      </c>
      <c r="C3223" s="1528" t="s">
        <v>2771</v>
      </c>
      <c r="D3223" s="1536">
        <f t="shared" si="50"/>
        <v>13.76</v>
      </c>
      <c r="E3223" s="1535"/>
      <c r="F3223" s="1536">
        <v>13.76</v>
      </c>
      <c r="G3223" s="1536">
        <v>13.76</v>
      </c>
    </row>
    <row r="3224" spans="1:7">
      <c r="A3224" s="1526">
        <v>41419</v>
      </c>
      <c r="B3224" s="1523" t="s">
        <v>19037</v>
      </c>
      <c r="C3224" s="1526" t="s">
        <v>2771</v>
      </c>
      <c r="D3224" s="1534">
        <f t="shared" si="50"/>
        <v>8.0299999999999994</v>
      </c>
      <c r="E3224" s="1535"/>
      <c r="F3224" s="1534">
        <v>8.0299999999999994</v>
      </c>
      <c r="G3224" s="1534">
        <v>8.0299999999999994</v>
      </c>
    </row>
    <row r="3225" spans="1:7">
      <c r="A3225" s="1528">
        <v>41421</v>
      </c>
      <c r="B3225" s="1529" t="s">
        <v>19038</v>
      </c>
      <c r="C3225" s="1528" t="s">
        <v>2771</v>
      </c>
      <c r="D3225" s="1536">
        <f t="shared" si="50"/>
        <v>10.89</v>
      </c>
      <c r="E3225" s="1535"/>
      <c r="F3225" s="1536">
        <v>10.89</v>
      </c>
      <c r="G3225" s="1536">
        <v>10.89</v>
      </c>
    </row>
    <row r="3226" spans="1:7">
      <c r="A3226" s="1526">
        <v>41414</v>
      </c>
      <c r="B3226" s="1523" t="s">
        <v>19039</v>
      </c>
      <c r="C3226" s="1526" t="s">
        <v>2771</v>
      </c>
      <c r="D3226" s="1534">
        <f t="shared" si="50"/>
        <v>25.25</v>
      </c>
      <c r="E3226" s="1535"/>
      <c r="F3226" s="1534">
        <v>25.25</v>
      </c>
      <c r="G3226" s="1534">
        <v>25.25</v>
      </c>
    </row>
    <row r="3227" spans="1:7">
      <c r="A3227" s="1528">
        <v>41415</v>
      </c>
      <c r="B3227" s="1529" t="s">
        <v>19040</v>
      </c>
      <c r="C3227" s="1528" t="s">
        <v>2771</v>
      </c>
      <c r="D3227" s="1536">
        <f t="shared" si="50"/>
        <v>29.41</v>
      </c>
      <c r="E3227" s="1535"/>
      <c r="F3227" s="1536">
        <v>29.41</v>
      </c>
      <c r="G3227" s="1536">
        <v>29.41</v>
      </c>
    </row>
    <row r="3228" spans="1:7">
      <c r="A3228" s="1526">
        <v>37514</v>
      </c>
      <c r="B3228" s="1523" t="s">
        <v>6870</v>
      </c>
      <c r="C3228" s="1526" t="s">
        <v>2771</v>
      </c>
      <c r="D3228" s="1534">
        <f t="shared" si="50"/>
        <v>189750</v>
      </c>
      <c r="E3228" s="1535"/>
      <c r="F3228" s="1534">
        <v>189750</v>
      </c>
      <c r="G3228" s="1534">
        <v>189750</v>
      </c>
    </row>
    <row r="3229" spans="1:7">
      <c r="A3229" s="1528">
        <v>37519</v>
      </c>
      <c r="B3229" s="1529" t="s">
        <v>6871</v>
      </c>
      <c r="C3229" s="1528" t="s">
        <v>2771</v>
      </c>
      <c r="D3229" s="1536">
        <f t="shared" si="50"/>
        <v>292839.92</v>
      </c>
      <c r="E3229" s="1535"/>
      <c r="F3229" s="1536">
        <v>292839.92</v>
      </c>
      <c r="G3229" s="1536">
        <v>292839.92</v>
      </c>
    </row>
    <row r="3230" spans="1:7">
      <c r="A3230" s="1526">
        <v>37520</v>
      </c>
      <c r="B3230" s="1523" t="s">
        <v>6872</v>
      </c>
      <c r="C3230" s="1526" t="s">
        <v>2771</v>
      </c>
      <c r="D3230" s="1534">
        <f t="shared" si="50"/>
        <v>288039.26</v>
      </c>
      <c r="E3230" s="1535"/>
      <c r="F3230" s="1534">
        <v>288039.26</v>
      </c>
      <c r="G3230" s="1534">
        <v>288039.26</v>
      </c>
    </row>
    <row r="3231" spans="1:7">
      <c r="A3231" s="1528">
        <v>37521</v>
      </c>
      <c r="B3231" s="1529" t="s">
        <v>6873</v>
      </c>
      <c r="C3231" s="1528" t="s">
        <v>2771</v>
      </c>
      <c r="D3231" s="1536">
        <f t="shared" si="50"/>
        <v>351407.91</v>
      </c>
      <c r="E3231" s="1535"/>
      <c r="F3231" s="1536">
        <v>351407.91</v>
      </c>
      <c r="G3231" s="1536">
        <v>351407.91</v>
      </c>
    </row>
    <row r="3232" spans="1:7">
      <c r="A3232" s="1526">
        <v>37522</v>
      </c>
      <c r="B3232" s="1523" t="s">
        <v>6874</v>
      </c>
      <c r="C3232" s="1526" t="s">
        <v>2771</v>
      </c>
      <c r="D3232" s="1534">
        <f t="shared" si="50"/>
        <v>361980.28</v>
      </c>
      <c r="E3232" s="1535"/>
      <c r="F3232" s="1534">
        <v>361980.28</v>
      </c>
      <c r="G3232" s="1534">
        <v>361980.28</v>
      </c>
    </row>
    <row r="3233" spans="1:7" ht="30">
      <c r="A3233" s="1528">
        <v>21109</v>
      </c>
      <c r="B3233" s="1529" t="s">
        <v>6875</v>
      </c>
      <c r="C3233" s="1528" t="s">
        <v>2771</v>
      </c>
      <c r="D3233" s="1536">
        <f t="shared" si="50"/>
        <v>49.05</v>
      </c>
      <c r="E3233" s="1535"/>
      <c r="F3233" s="1536">
        <v>49.05</v>
      </c>
      <c r="G3233" s="1536">
        <v>49.05</v>
      </c>
    </row>
    <row r="3234" spans="1:7" ht="30">
      <c r="A3234" s="1526">
        <v>37546</v>
      </c>
      <c r="B3234" s="1523" t="s">
        <v>6876</v>
      </c>
      <c r="C3234" s="1526" t="s">
        <v>2771</v>
      </c>
      <c r="D3234" s="1534">
        <f t="shared" si="50"/>
        <v>12955.86</v>
      </c>
      <c r="E3234" s="1535"/>
      <c r="F3234" s="1534">
        <v>12955.86</v>
      </c>
      <c r="G3234" s="1534">
        <v>12955.86</v>
      </c>
    </row>
    <row r="3235" spans="1:7" ht="30">
      <c r="A3235" s="1528">
        <v>37544</v>
      </c>
      <c r="B3235" s="1529" t="s">
        <v>6877</v>
      </c>
      <c r="C3235" s="1528" t="s">
        <v>2771</v>
      </c>
      <c r="D3235" s="1536">
        <f t="shared" si="50"/>
        <v>13703</v>
      </c>
      <c r="E3235" s="1535"/>
      <c r="F3235" s="1536">
        <v>13703</v>
      </c>
      <c r="G3235" s="1536">
        <v>13703</v>
      </c>
    </row>
    <row r="3236" spans="1:7" ht="30">
      <c r="A3236" s="1526">
        <v>37545</v>
      </c>
      <c r="B3236" s="1523" t="s">
        <v>6878</v>
      </c>
      <c r="C3236" s="1526" t="s">
        <v>2771</v>
      </c>
      <c r="D3236" s="1534">
        <f t="shared" si="50"/>
        <v>16304.74</v>
      </c>
      <c r="E3236" s="1535"/>
      <c r="F3236" s="1534">
        <v>16304.74</v>
      </c>
      <c r="G3236" s="1534">
        <v>16304.74</v>
      </c>
    </row>
    <row r="3237" spans="1:7">
      <c r="A3237" s="1528">
        <v>36793</v>
      </c>
      <c r="B3237" s="1529" t="s">
        <v>20530</v>
      </c>
      <c r="C3237" s="1528" t="s">
        <v>2771</v>
      </c>
      <c r="D3237" s="1536">
        <f t="shared" si="50"/>
        <v>725.32</v>
      </c>
      <c r="E3237" s="1535"/>
      <c r="F3237" s="1536">
        <v>725.32</v>
      </c>
      <c r="G3237" s="1536">
        <v>725.32</v>
      </c>
    </row>
    <row r="3238" spans="1:7">
      <c r="A3238" s="1526">
        <v>11769</v>
      </c>
      <c r="B3238" s="1523" t="s">
        <v>20531</v>
      </c>
      <c r="C3238" s="1526" t="s">
        <v>2771</v>
      </c>
      <c r="D3238" s="1534">
        <f t="shared" si="50"/>
        <v>320.52999999999997</v>
      </c>
      <c r="E3238" s="1535"/>
      <c r="F3238" s="1534">
        <v>320.52999999999997</v>
      </c>
      <c r="G3238" s="1534">
        <v>320.52999999999997</v>
      </c>
    </row>
    <row r="3239" spans="1:7">
      <c r="A3239" s="1528">
        <v>11771</v>
      </c>
      <c r="B3239" s="1529" t="s">
        <v>20532</v>
      </c>
      <c r="C3239" s="1528" t="s">
        <v>2771</v>
      </c>
      <c r="D3239" s="1536">
        <f t="shared" si="50"/>
        <v>392.61</v>
      </c>
      <c r="E3239" s="1535"/>
      <c r="F3239" s="1536">
        <v>392.61</v>
      </c>
      <c r="G3239" s="1536">
        <v>392.61</v>
      </c>
    </row>
    <row r="3240" spans="1:7" ht="30">
      <c r="A3240" s="1526">
        <v>39919</v>
      </c>
      <c r="B3240" s="1523" t="s">
        <v>6879</v>
      </c>
      <c r="C3240" s="1526" t="s">
        <v>2771</v>
      </c>
      <c r="D3240" s="1534">
        <f t="shared" si="50"/>
        <v>64851.27</v>
      </c>
      <c r="E3240" s="1535"/>
      <c r="F3240" s="1534">
        <v>64851.27</v>
      </c>
      <c r="G3240" s="1534">
        <v>64851.27</v>
      </c>
    </row>
    <row r="3241" spans="1:7">
      <c r="A3241" s="1528">
        <v>38385</v>
      </c>
      <c r="B3241" s="1529" t="s">
        <v>6880</v>
      </c>
      <c r="C3241" s="1528" t="s">
        <v>2771</v>
      </c>
      <c r="D3241" s="1536">
        <f t="shared" si="50"/>
        <v>48.11</v>
      </c>
      <c r="E3241" s="1535"/>
      <c r="F3241" s="1536">
        <v>48.11</v>
      </c>
      <c r="G3241" s="1536">
        <v>48.11</v>
      </c>
    </row>
    <row r="3242" spans="1:7">
      <c r="A3242" s="1526">
        <v>36800</v>
      </c>
      <c r="B3242" s="1523" t="s">
        <v>20533</v>
      </c>
      <c r="C3242" s="1526" t="s">
        <v>2771</v>
      </c>
      <c r="D3242" s="1534">
        <f t="shared" si="50"/>
        <v>192.6</v>
      </c>
      <c r="E3242" s="1535"/>
      <c r="F3242" s="1534">
        <v>192.6</v>
      </c>
      <c r="G3242" s="1534">
        <v>192.6</v>
      </c>
    </row>
    <row r="3243" spans="1:7">
      <c r="A3243" s="1528">
        <v>37587</v>
      </c>
      <c r="B3243" s="1529" t="s">
        <v>20534</v>
      </c>
      <c r="C3243" s="1528" t="s">
        <v>2771</v>
      </c>
      <c r="D3243" s="1536">
        <f t="shared" si="50"/>
        <v>423.15</v>
      </c>
      <c r="E3243" s="1535"/>
      <c r="F3243" s="1536">
        <v>423.15</v>
      </c>
      <c r="G3243" s="1536">
        <v>423.15</v>
      </c>
    </row>
    <row r="3244" spans="1:7" ht="30">
      <c r="A3244" s="1526">
        <v>11561</v>
      </c>
      <c r="B3244" s="1523" t="s">
        <v>16895</v>
      </c>
      <c r="C3244" s="1526" t="s">
        <v>2771</v>
      </c>
      <c r="D3244" s="1534">
        <f t="shared" si="50"/>
        <v>248.85</v>
      </c>
      <c r="E3244" s="1535"/>
      <c r="F3244" s="1534">
        <v>248.85</v>
      </c>
      <c r="G3244" s="1534">
        <v>248.85</v>
      </c>
    </row>
    <row r="3245" spans="1:7" ht="30">
      <c r="A3245" s="1528">
        <v>43604</v>
      </c>
      <c r="B3245" s="1529" t="s">
        <v>16896</v>
      </c>
      <c r="C3245" s="1528" t="s">
        <v>2771</v>
      </c>
      <c r="D3245" s="1536">
        <f t="shared" si="50"/>
        <v>132.66</v>
      </c>
      <c r="E3245" s="1535"/>
      <c r="F3245" s="1536">
        <v>132.66</v>
      </c>
      <c r="G3245" s="1536">
        <v>132.66</v>
      </c>
    </row>
    <row r="3246" spans="1:7" ht="30">
      <c r="A3246" s="1526">
        <v>11560</v>
      </c>
      <c r="B3246" s="1523" t="s">
        <v>16897</v>
      </c>
      <c r="C3246" s="1526" t="s">
        <v>2771</v>
      </c>
      <c r="D3246" s="1534">
        <f t="shared" si="50"/>
        <v>192.07</v>
      </c>
      <c r="E3246" s="1535"/>
      <c r="F3246" s="1534">
        <v>192.07</v>
      </c>
      <c r="G3246" s="1534">
        <v>192.07</v>
      </c>
    </row>
    <row r="3247" spans="1:7">
      <c r="A3247" s="1528">
        <v>11499</v>
      </c>
      <c r="B3247" s="1529" t="s">
        <v>16898</v>
      </c>
      <c r="C3247" s="1528" t="s">
        <v>2771</v>
      </c>
      <c r="D3247" s="1536">
        <f t="shared" si="50"/>
        <v>745.14</v>
      </c>
      <c r="E3247" s="1535"/>
      <c r="F3247" s="1536">
        <v>745.14</v>
      </c>
      <c r="G3247" s="1536">
        <v>745.14</v>
      </c>
    </row>
    <row r="3248" spans="1:7">
      <c r="A3248" s="1526">
        <v>34761</v>
      </c>
      <c r="B3248" s="1523" t="s">
        <v>6881</v>
      </c>
      <c r="C3248" s="1526" t="s">
        <v>2770</v>
      </c>
      <c r="D3248" s="1534">
        <f t="shared" si="50"/>
        <v>16.079999999999998</v>
      </c>
      <c r="E3248" s="1535"/>
      <c r="F3248" s="1534">
        <v>13.86</v>
      </c>
      <c r="G3248" s="1534">
        <v>16.079999999999998</v>
      </c>
    </row>
    <row r="3249" spans="1:7">
      <c r="A3249" s="1528">
        <v>40924</v>
      </c>
      <c r="B3249" s="1529" t="s">
        <v>6882</v>
      </c>
      <c r="C3249" s="1528" t="s">
        <v>2777</v>
      </c>
      <c r="D3249" s="1536">
        <f t="shared" si="50"/>
        <v>2841.91</v>
      </c>
      <c r="E3249" s="1535"/>
      <c r="F3249" s="1536">
        <v>2447.66</v>
      </c>
      <c r="G3249" s="1536">
        <v>2841.91</v>
      </c>
    </row>
    <row r="3250" spans="1:7">
      <c r="A3250" s="1526">
        <v>40983</v>
      </c>
      <c r="B3250" s="1523" t="s">
        <v>6883</v>
      </c>
      <c r="C3250" s="1526" t="s">
        <v>2777</v>
      </c>
      <c r="D3250" s="1534">
        <f t="shared" si="50"/>
        <v>1994.6</v>
      </c>
      <c r="E3250" s="1535"/>
      <c r="F3250" s="1534">
        <v>1717.9</v>
      </c>
      <c r="G3250" s="1534">
        <v>1994.6</v>
      </c>
    </row>
    <row r="3251" spans="1:7">
      <c r="A3251" s="1528">
        <v>44497</v>
      </c>
      <c r="B3251" s="1529" t="s">
        <v>19041</v>
      </c>
      <c r="C3251" s="1528" t="s">
        <v>2770</v>
      </c>
      <c r="D3251" s="1536">
        <f t="shared" si="50"/>
        <v>11.28</v>
      </c>
      <c r="E3251" s="1535"/>
      <c r="F3251" s="1536">
        <v>9.7200000000000006</v>
      </c>
      <c r="G3251" s="1536">
        <v>11.28</v>
      </c>
    </row>
    <row r="3252" spans="1:7">
      <c r="A3252" s="1526">
        <v>2437</v>
      </c>
      <c r="B3252" s="1523" t="s">
        <v>6884</v>
      </c>
      <c r="C3252" s="1526" t="s">
        <v>2770</v>
      </c>
      <c r="D3252" s="1534">
        <f t="shared" si="50"/>
        <v>17.920000000000002</v>
      </c>
      <c r="E3252" s="1535"/>
      <c r="F3252" s="1534">
        <v>15.44</v>
      </c>
      <c r="G3252" s="1534">
        <v>17.920000000000002</v>
      </c>
    </row>
    <row r="3253" spans="1:7">
      <c r="A3253" s="1528">
        <v>40921</v>
      </c>
      <c r="B3253" s="1529" t="s">
        <v>6885</v>
      </c>
      <c r="C3253" s="1528" t="s">
        <v>2777</v>
      </c>
      <c r="D3253" s="1536">
        <f t="shared" si="50"/>
        <v>3167.83</v>
      </c>
      <c r="E3253" s="1535"/>
      <c r="F3253" s="1536">
        <v>2728.37</v>
      </c>
      <c r="G3253" s="1536">
        <v>3167.83</v>
      </c>
    </row>
    <row r="3254" spans="1:7" ht="30">
      <c r="A3254" s="1526">
        <v>14252</v>
      </c>
      <c r="B3254" s="1523" t="s">
        <v>6886</v>
      </c>
      <c r="C3254" s="1526" t="s">
        <v>2771</v>
      </c>
      <c r="D3254" s="1534">
        <f t="shared" si="50"/>
        <v>2498.2600000000002</v>
      </c>
      <c r="E3254" s="1535"/>
      <c r="F3254" s="1534">
        <v>2498.2600000000002</v>
      </c>
      <c r="G3254" s="1534">
        <v>2498.2600000000002</v>
      </c>
    </row>
    <row r="3255" spans="1:7" ht="30">
      <c r="A3255" s="1528">
        <v>730</v>
      </c>
      <c r="B3255" s="1529" t="s">
        <v>6887</v>
      </c>
      <c r="C3255" s="1528" t="s">
        <v>2771</v>
      </c>
      <c r="D3255" s="1536">
        <f t="shared" si="50"/>
        <v>6674.88</v>
      </c>
      <c r="E3255" s="1535"/>
      <c r="F3255" s="1536">
        <v>6674.88</v>
      </c>
      <c r="G3255" s="1536">
        <v>6674.88</v>
      </c>
    </row>
    <row r="3256" spans="1:7" ht="30">
      <c r="A3256" s="1526">
        <v>723</v>
      </c>
      <c r="B3256" s="1523" t="s">
        <v>6888</v>
      </c>
      <c r="C3256" s="1526" t="s">
        <v>2771</v>
      </c>
      <c r="D3256" s="1534">
        <f t="shared" si="50"/>
        <v>3317.65</v>
      </c>
      <c r="E3256" s="1535"/>
      <c r="F3256" s="1534">
        <v>3317.65</v>
      </c>
      <c r="G3256" s="1534">
        <v>3317.65</v>
      </c>
    </row>
    <row r="3257" spans="1:7" ht="30">
      <c r="A3257" s="1528">
        <v>36502</v>
      </c>
      <c r="B3257" s="1529" t="s">
        <v>6889</v>
      </c>
      <c r="C3257" s="1528" t="s">
        <v>2771</v>
      </c>
      <c r="D3257" s="1536">
        <f t="shared" si="50"/>
        <v>3118.2</v>
      </c>
      <c r="E3257" s="1535"/>
      <c r="F3257" s="1536">
        <v>3118.2</v>
      </c>
      <c r="G3257" s="1536">
        <v>3118.2</v>
      </c>
    </row>
    <row r="3258" spans="1:7" ht="30">
      <c r="A3258" s="1526">
        <v>36503</v>
      </c>
      <c r="B3258" s="1523" t="s">
        <v>6890</v>
      </c>
      <c r="C3258" s="1526" t="s">
        <v>2771</v>
      </c>
      <c r="D3258" s="1534">
        <f t="shared" si="50"/>
        <v>3845.1</v>
      </c>
      <c r="E3258" s="1535"/>
      <c r="F3258" s="1534">
        <v>3845.1</v>
      </c>
      <c r="G3258" s="1534">
        <v>3845.1</v>
      </c>
    </row>
    <row r="3259" spans="1:7">
      <c r="A3259" s="1528">
        <v>4090</v>
      </c>
      <c r="B3259" s="1529" t="s">
        <v>6891</v>
      </c>
      <c r="C3259" s="1528" t="s">
        <v>2771</v>
      </c>
      <c r="D3259" s="1536">
        <f t="shared" si="50"/>
        <v>928000</v>
      </c>
      <c r="E3259" s="1535"/>
      <c r="F3259" s="1536">
        <v>928000</v>
      </c>
      <c r="G3259" s="1536">
        <v>928000</v>
      </c>
    </row>
    <row r="3260" spans="1:7">
      <c r="A3260" s="1526">
        <v>13227</v>
      </c>
      <c r="B3260" s="1523" t="s">
        <v>6892</v>
      </c>
      <c r="C3260" s="1526" t="s">
        <v>2771</v>
      </c>
      <c r="D3260" s="1534">
        <f t="shared" si="50"/>
        <v>1153155.72</v>
      </c>
      <c r="E3260" s="1535"/>
      <c r="F3260" s="1534">
        <v>1153155.72</v>
      </c>
      <c r="G3260" s="1534">
        <v>1153155.72</v>
      </c>
    </row>
    <row r="3261" spans="1:7">
      <c r="A3261" s="1528">
        <v>10597</v>
      </c>
      <c r="B3261" s="1529" t="s">
        <v>6893</v>
      </c>
      <c r="C3261" s="1528" t="s">
        <v>2771</v>
      </c>
      <c r="D3261" s="1536">
        <f t="shared" si="50"/>
        <v>1213845.1499999999</v>
      </c>
      <c r="E3261" s="1535"/>
      <c r="F3261" s="1536">
        <v>1213845.1499999999</v>
      </c>
      <c r="G3261" s="1536">
        <v>1213845.1499999999</v>
      </c>
    </row>
    <row r="3262" spans="1:7">
      <c r="A3262" s="1526">
        <v>39628</v>
      </c>
      <c r="B3262" s="1523" t="s">
        <v>6894</v>
      </c>
      <c r="C3262" s="1526" t="s">
        <v>2771</v>
      </c>
      <c r="D3262" s="1534">
        <f t="shared" si="50"/>
        <v>4504.07</v>
      </c>
      <c r="E3262" s="1535"/>
      <c r="F3262" s="1534">
        <v>4504.07</v>
      </c>
      <c r="G3262" s="1534">
        <v>4504.07</v>
      </c>
    </row>
    <row r="3263" spans="1:7">
      <c r="A3263" s="1528">
        <v>39404</v>
      </c>
      <c r="B3263" s="1529" t="s">
        <v>6895</v>
      </c>
      <c r="C3263" s="1528" t="s">
        <v>2771</v>
      </c>
      <c r="D3263" s="1536">
        <f t="shared" si="50"/>
        <v>2233.42</v>
      </c>
      <c r="E3263" s="1535"/>
      <c r="F3263" s="1536">
        <v>2233.42</v>
      </c>
      <c r="G3263" s="1536">
        <v>2233.42</v>
      </c>
    </row>
    <row r="3264" spans="1:7">
      <c r="A3264" s="1526">
        <v>39402</v>
      </c>
      <c r="B3264" s="1523" t="s">
        <v>6896</v>
      </c>
      <c r="C3264" s="1526" t="s">
        <v>2771</v>
      </c>
      <c r="D3264" s="1534">
        <f t="shared" si="50"/>
        <v>1839.91</v>
      </c>
      <c r="E3264" s="1535"/>
      <c r="F3264" s="1534">
        <v>1839.91</v>
      </c>
      <c r="G3264" s="1534">
        <v>1839.91</v>
      </c>
    </row>
    <row r="3265" spans="1:7">
      <c r="A3265" s="1528">
        <v>39403</v>
      </c>
      <c r="B3265" s="1529" t="s">
        <v>6897</v>
      </c>
      <c r="C3265" s="1528" t="s">
        <v>2771</v>
      </c>
      <c r="D3265" s="1536">
        <f t="shared" si="50"/>
        <v>1799.89</v>
      </c>
      <c r="E3265" s="1535"/>
      <c r="F3265" s="1536">
        <v>1799.89</v>
      </c>
      <c r="G3265" s="1536">
        <v>1799.89</v>
      </c>
    </row>
    <row r="3266" spans="1:7">
      <c r="A3266" s="1526">
        <v>4093</v>
      </c>
      <c r="B3266" s="1523" t="s">
        <v>6898</v>
      </c>
      <c r="C3266" s="1526" t="s">
        <v>2770</v>
      </c>
      <c r="D3266" s="1534">
        <f t="shared" si="50"/>
        <v>13.1</v>
      </c>
      <c r="E3266" s="1535"/>
      <c r="F3266" s="1534">
        <v>11.29</v>
      </c>
      <c r="G3266" s="1534">
        <v>13.1</v>
      </c>
    </row>
    <row r="3267" spans="1:7">
      <c r="A3267" s="1528">
        <v>10512</v>
      </c>
      <c r="B3267" s="1529" t="s">
        <v>6899</v>
      </c>
      <c r="C3267" s="1528" t="s">
        <v>2777</v>
      </c>
      <c r="D3267" s="1536">
        <f t="shared" ref="D3267:D3330" si="51">IF($I$2=$G$1,G3267,F3267)</f>
        <v>2315.6</v>
      </c>
      <c r="E3267" s="1535"/>
      <c r="F3267" s="1536">
        <v>1994.37</v>
      </c>
      <c r="G3267" s="1536">
        <v>2315.6</v>
      </c>
    </row>
    <row r="3268" spans="1:7">
      <c r="A3268" s="1526">
        <v>20020</v>
      </c>
      <c r="B3268" s="1523" t="s">
        <v>6900</v>
      </c>
      <c r="C3268" s="1526" t="s">
        <v>2770</v>
      </c>
      <c r="D3268" s="1534">
        <f t="shared" si="51"/>
        <v>12.35</v>
      </c>
      <c r="E3268" s="1535"/>
      <c r="F3268" s="1534">
        <v>10.64</v>
      </c>
      <c r="G3268" s="1534">
        <v>12.35</v>
      </c>
    </row>
    <row r="3269" spans="1:7">
      <c r="A3269" s="1528">
        <v>41038</v>
      </c>
      <c r="B3269" s="1529" t="s">
        <v>6901</v>
      </c>
      <c r="C3269" s="1528" t="s">
        <v>2777</v>
      </c>
      <c r="D3269" s="1536">
        <f t="shared" si="51"/>
        <v>2184.1999999999998</v>
      </c>
      <c r="E3269" s="1535"/>
      <c r="F3269" s="1536">
        <v>1881.2</v>
      </c>
      <c r="G3269" s="1536">
        <v>2184.1999999999998</v>
      </c>
    </row>
    <row r="3270" spans="1:7">
      <c r="A3270" s="1526">
        <v>4094</v>
      </c>
      <c r="B3270" s="1523" t="s">
        <v>6902</v>
      </c>
      <c r="C3270" s="1526" t="s">
        <v>2770</v>
      </c>
      <c r="D3270" s="1534">
        <f t="shared" si="51"/>
        <v>17.489999999999998</v>
      </c>
      <c r="E3270" s="1535"/>
      <c r="F3270" s="1534">
        <v>15.07</v>
      </c>
      <c r="G3270" s="1534">
        <v>17.489999999999998</v>
      </c>
    </row>
    <row r="3271" spans="1:7">
      <c r="A3271" s="1528">
        <v>40988</v>
      </c>
      <c r="B3271" s="1529" t="s">
        <v>6903</v>
      </c>
      <c r="C3271" s="1528" t="s">
        <v>2777</v>
      </c>
      <c r="D3271" s="1536">
        <f t="shared" si="51"/>
        <v>3092.34</v>
      </c>
      <c r="E3271" s="1535"/>
      <c r="F3271" s="1536">
        <v>2663.35</v>
      </c>
      <c r="G3271" s="1536">
        <v>3092.34</v>
      </c>
    </row>
    <row r="3272" spans="1:7">
      <c r="A3272" s="1526">
        <v>4095</v>
      </c>
      <c r="B3272" s="1523" t="s">
        <v>6904</v>
      </c>
      <c r="C3272" s="1526" t="s">
        <v>2770</v>
      </c>
      <c r="D3272" s="1534">
        <f t="shared" si="51"/>
        <v>12.13</v>
      </c>
      <c r="E3272" s="1535"/>
      <c r="F3272" s="1534">
        <v>10.45</v>
      </c>
      <c r="G3272" s="1534">
        <v>12.13</v>
      </c>
    </row>
    <row r="3273" spans="1:7">
      <c r="A3273" s="1528">
        <v>40990</v>
      </c>
      <c r="B3273" s="1529" t="s">
        <v>6905</v>
      </c>
      <c r="C3273" s="1528" t="s">
        <v>2777</v>
      </c>
      <c r="D3273" s="1536">
        <f t="shared" si="51"/>
        <v>2145.83</v>
      </c>
      <c r="E3273" s="1535"/>
      <c r="F3273" s="1536">
        <v>1848.15</v>
      </c>
      <c r="G3273" s="1536">
        <v>2145.83</v>
      </c>
    </row>
    <row r="3274" spans="1:7">
      <c r="A3274" s="1526">
        <v>4097</v>
      </c>
      <c r="B3274" s="1523" t="s">
        <v>6906</v>
      </c>
      <c r="C3274" s="1526" t="s">
        <v>2770</v>
      </c>
      <c r="D3274" s="1534">
        <f t="shared" si="51"/>
        <v>14.28</v>
      </c>
      <c r="E3274" s="1535"/>
      <c r="F3274" s="1534">
        <v>12.3</v>
      </c>
      <c r="G3274" s="1534">
        <v>14.28</v>
      </c>
    </row>
    <row r="3275" spans="1:7">
      <c r="A3275" s="1528">
        <v>40994</v>
      </c>
      <c r="B3275" s="1529" t="s">
        <v>6907</v>
      </c>
      <c r="C3275" s="1528" t="s">
        <v>2777</v>
      </c>
      <c r="D3275" s="1536">
        <f t="shared" si="51"/>
        <v>2526.3200000000002</v>
      </c>
      <c r="E3275" s="1535"/>
      <c r="F3275" s="1536">
        <v>2175.85</v>
      </c>
      <c r="G3275" s="1536">
        <v>2526.3200000000002</v>
      </c>
    </row>
    <row r="3276" spans="1:7">
      <c r="A3276" s="1526">
        <v>4096</v>
      </c>
      <c r="B3276" s="1523" t="s">
        <v>6908</v>
      </c>
      <c r="C3276" s="1526" t="s">
        <v>2770</v>
      </c>
      <c r="D3276" s="1534">
        <f t="shared" si="51"/>
        <v>15.33</v>
      </c>
      <c r="E3276" s="1535"/>
      <c r="F3276" s="1534">
        <v>13.21</v>
      </c>
      <c r="G3276" s="1534">
        <v>15.33</v>
      </c>
    </row>
    <row r="3277" spans="1:7">
      <c r="A3277" s="1528">
        <v>40992</v>
      </c>
      <c r="B3277" s="1529" t="s">
        <v>6909</v>
      </c>
      <c r="C3277" s="1528" t="s">
        <v>2777</v>
      </c>
      <c r="D3277" s="1536">
        <f t="shared" si="51"/>
        <v>2711.15</v>
      </c>
      <c r="E3277" s="1535"/>
      <c r="F3277" s="1536">
        <v>2335.04</v>
      </c>
      <c r="G3277" s="1536">
        <v>2711.15</v>
      </c>
    </row>
    <row r="3278" spans="1:7">
      <c r="A3278" s="1526">
        <v>4114</v>
      </c>
      <c r="B3278" s="1523" t="s">
        <v>6910</v>
      </c>
      <c r="C3278" s="1526" t="s">
        <v>2771</v>
      </c>
      <c r="D3278" s="1534">
        <f t="shared" si="51"/>
        <v>70.260000000000005</v>
      </c>
      <c r="E3278" s="1535"/>
      <c r="F3278" s="1534">
        <v>70.260000000000005</v>
      </c>
      <c r="G3278" s="1534">
        <v>70.260000000000005</v>
      </c>
    </row>
    <row r="3279" spans="1:7">
      <c r="A3279" s="1528">
        <v>36797</v>
      </c>
      <c r="B3279" s="1529" t="s">
        <v>15870</v>
      </c>
      <c r="C3279" s="1528" t="s">
        <v>2771</v>
      </c>
      <c r="D3279" s="1536">
        <f t="shared" si="51"/>
        <v>62.56</v>
      </c>
      <c r="E3279" s="1535"/>
      <c r="F3279" s="1536">
        <v>62.56</v>
      </c>
      <c r="G3279" s="1536">
        <v>62.56</v>
      </c>
    </row>
    <row r="3280" spans="1:7">
      <c r="A3280" s="1526">
        <v>4107</v>
      </c>
      <c r="B3280" s="1523" t="s">
        <v>15871</v>
      </c>
      <c r="C3280" s="1526" t="s">
        <v>2771</v>
      </c>
      <c r="D3280" s="1534">
        <f t="shared" si="51"/>
        <v>58.98</v>
      </c>
      <c r="E3280" s="1535"/>
      <c r="F3280" s="1534">
        <v>58.98</v>
      </c>
      <c r="G3280" s="1534">
        <v>58.98</v>
      </c>
    </row>
    <row r="3281" spans="1:7">
      <c r="A3281" s="1528">
        <v>4102</v>
      </c>
      <c r="B3281" s="1529" t="s">
        <v>15872</v>
      </c>
      <c r="C3281" s="1528" t="s">
        <v>2771</v>
      </c>
      <c r="D3281" s="1536">
        <f t="shared" si="51"/>
        <v>72</v>
      </c>
      <c r="E3281" s="1535"/>
      <c r="F3281" s="1536">
        <v>72</v>
      </c>
      <c r="G3281" s="1536">
        <v>72</v>
      </c>
    </row>
    <row r="3282" spans="1:7">
      <c r="A3282" s="1526">
        <v>36799</v>
      </c>
      <c r="B3282" s="1523" t="s">
        <v>6911</v>
      </c>
      <c r="C3282" s="1526" t="s">
        <v>2771</v>
      </c>
      <c r="D3282" s="1534">
        <f t="shared" si="51"/>
        <v>60.72</v>
      </c>
      <c r="E3282" s="1535"/>
      <c r="F3282" s="1534">
        <v>60.72</v>
      </c>
      <c r="G3282" s="1534">
        <v>60.72</v>
      </c>
    </row>
    <row r="3283" spans="1:7">
      <c r="A3283" s="1528">
        <v>2747</v>
      </c>
      <c r="B3283" s="1529" t="s">
        <v>15873</v>
      </c>
      <c r="C3283" s="1528" t="s">
        <v>2774</v>
      </c>
      <c r="D3283" s="1536">
        <f t="shared" si="51"/>
        <v>32.65</v>
      </c>
      <c r="E3283" s="1535"/>
      <c r="F3283" s="1536">
        <v>32.65</v>
      </c>
      <c r="G3283" s="1536">
        <v>32.65</v>
      </c>
    </row>
    <row r="3284" spans="1:7">
      <c r="A3284" s="1526">
        <v>21138</v>
      </c>
      <c r="B3284" s="1523" t="s">
        <v>15874</v>
      </c>
      <c r="C3284" s="1526" t="s">
        <v>2774</v>
      </c>
      <c r="D3284" s="1534">
        <f t="shared" si="51"/>
        <v>10.35</v>
      </c>
      <c r="E3284" s="1535"/>
      <c r="F3284" s="1534">
        <v>10.35</v>
      </c>
      <c r="G3284" s="1534">
        <v>10.35</v>
      </c>
    </row>
    <row r="3285" spans="1:7">
      <c r="A3285" s="1528">
        <v>10826</v>
      </c>
      <c r="B3285" s="1529" t="s">
        <v>6912</v>
      </c>
      <c r="C3285" s="1528" t="s">
        <v>2771</v>
      </c>
      <c r="D3285" s="1536">
        <f t="shared" si="51"/>
        <v>86.2</v>
      </c>
      <c r="E3285" s="1535"/>
      <c r="F3285" s="1536">
        <v>86.2</v>
      </c>
      <c r="G3285" s="1536">
        <v>86.2</v>
      </c>
    </row>
    <row r="3286" spans="1:7">
      <c r="A3286" s="1526">
        <v>365</v>
      </c>
      <c r="B3286" s="1523" t="s">
        <v>6913</v>
      </c>
      <c r="C3286" s="1526" t="s">
        <v>2771</v>
      </c>
      <c r="D3286" s="1534">
        <f t="shared" si="51"/>
        <v>53.44</v>
      </c>
      <c r="E3286" s="1535"/>
      <c r="F3286" s="1534">
        <v>53.44</v>
      </c>
      <c r="G3286" s="1534">
        <v>53.44</v>
      </c>
    </row>
    <row r="3287" spans="1:7">
      <c r="A3287" s="1528">
        <v>38639</v>
      </c>
      <c r="B3287" s="1529" t="s">
        <v>6914</v>
      </c>
      <c r="C3287" s="1528" t="s">
        <v>2771</v>
      </c>
      <c r="D3287" s="1536">
        <f t="shared" si="51"/>
        <v>206.89</v>
      </c>
      <c r="E3287" s="1535"/>
      <c r="F3287" s="1536">
        <v>206.89</v>
      </c>
      <c r="G3287" s="1536">
        <v>206.89</v>
      </c>
    </row>
    <row r="3288" spans="1:7">
      <c r="A3288" s="1526">
        <v>38640</v>
      </c>
      <c r="B3288" s="1523" t="s">
        <v>6915</v>
      </c>
      <c r="C3288" s="1526" t="s">
        <v>2771</v>
      </c>
      <c r="D3288" s="1534">
        <f t="shared" si="51"/>
        <v>3.1</v>
      </c>
      <c r="E3288" s="1535"/>
      <c r="F3288" s="1534">
        <v>3.1</v>
      </c>
      <c r="G3288" s="1534">
        <v>3.1</v>
      </c>
    </row>
    <row r="3289" spans="1:7">
      <c r="A3289" s="1528">
        <v>358</v>
      </c>
      <c r="B3289" s="1529" t="s">
        <v>6916</v>
      </c>
      <c r="C3289" s="1528" t="s">
        <v>2771</v>
      </c>
      <c r="D3289" s="1536">
        <f t="shared" si="51"/>
        <v>63.79</v>
      </c>
      <c r="E3289" s="1535"/>
      <c r="F3289" s="1536">
        <v>63.79</v>
      </c>
      <c r="G3289" s="1536">
        <v>63.79</v>
      </c>
    </row>
    <row r="3290" spans="1:7">
      <c r="A3290" s="1526">
        <v>359</v>
      </c>
      <c r="B3290" s="1523" t="s">
        <v>6917</v>
      </c>
      <c r="C3290" s="1526" t="s">
        <v>2771</v>
      </c>
      <c r="D3290" s="1534">
        <f t="shared" si="51"/>
        <v>131.03</v>
      </c>
      <c r="E3290" s="1535"/>
      <c r="F3290" s="1534">
        <v>131.03</v>
      </c>
      <c r="G3290" s="1534">
        <v>131.03</v>
      </c>
    </row>
    <row r="3291" spans="1:7">
      <c r="A3291" s="1528">
        <v>38641</v>
      </c>
      <c r="B3291" s="1529" t="s">
        <v>6918</v>
      </c>
      <c r="C3291" s="1528" t="s">
        <v>2771</v>
      </c>
      <c r="D3291" s="1536">
        <f t="shared" si="51"/>
        <v>129.31</v>
      </c>
      <c r="E3291" s="1535"/>
      <c r="F3291" s="1536">
        <v>129.31</v>
      </c>
      <c r="G3291" s="1536">
        <v>129.31</v>
      </c>
    </row>
    <row r="3292" spans="1:7">
      <c r="A3292" s="1526">
        <v>360</v>
      </c>
      <c r="B3292" s="1523" t="s">
        <v>6919</v>
      </c>
      <c r="C3292" s="1526" t="s">
        <v>2771</v>
      </c>
      <c r="D3292" s="1534">
        <f t="shared" si="51"/>
        <v>3</v>
      </c>
      <c r="E3292" s="1535"/>
      <c r="F3292" s="1534">
        <v>3</v>
      </c>
      <c r="G3292" s="1534">
        <v>3</v>
      </c>
    </row>
    <row r="3293" spans="1:7" ht="30">
      <c r="A3293" s="1528">
        <v>42430</v>
      </c>
      <c r="B3293" s="1529" t="s">
        <v>6920</v>
      </c>
      <c r="C3293" s="1528" t="s">
        <v>2771</v>
      </c>
      <c r="D3293" s="1536">
        <f t="shared" si="51"/>
        <v>5649.42</v>
      </c>
      <c r="E3293" s="1535"/>
      <c r="F3293" s="1536">
        <v>5649.42</v>
      </c>
      <c r="G3293" s="1536">
        <v>5649.42</v>
      </c>
    </row>
    <row r="3294" spans="1:7">
      <c r="A3294" s="1526">
        <v>4214</v>
      </c>
      <c r="B3294" s="1523" t="s">
        <v>6921</v>
      </c>
      <c r="C3294" s="1526" t="s">
        <v>2771</v>
      </c>
      <c r="D3294" s="1534">
        <f t="shared" si="51"/>
        <v>9.8800000000000008</v>
      </c>
      <c r="E3294" s="1535"/>
      <c r="F3294" s="1534">
        <v>9.8800000000000008</v>
      </c>
      <c r="G3294" s="1534">
        <v>9.8800000000000008</v>
      </c>
    </row>
    <row r="3295" spans="1:7">
      <c r="A3295" s="1528">
        <v>4215</v>
      </c>
      <c r="B3295" s="1529" t="s">
        <v>6922</v>
      </c>
      <c r="C3295" s="1528" t="s">
        <v>2771</v>
      </c>
      <c r="D3295" s="1536">
        <f t="shared" si="51"/>
        <v>6.5</v>
      </c>
      <c r="E3295" s="1535"/>
      <c r="F3295" s="1536">
        <v>6.5</v>
      </c>
      <c r="G3295" s="1536">
        <v>6.5</v>
      </c>
    </row>
    <row r="3296" spans="1:7">
      <c r="A3296" s="1526">
        <v>4210</v>
      </c>
      <c r="B3296" s="1523" t="s">
        <v>6923</v>
      </c>
      <c r="C3296" s="1526" t="s">
        <v>2771</v>
      </c>
      <c r="D3296" s="1534">
        <f t="shared" si="51"/>
        <v>1.0900000000000001</v>
      </c>
      <c r="E3296" s="1535"/>
      <c r="F3296" s="1534">
        <v>1.0900000000000001</v>
      </c>
      <c r="G3296" s="1534">
        <v>1.0900000000000001</v>
      </c>
    </row>
    <row r="3297" spans="1:7">
      <c r="A3297" s="1528">
        <v>4212</v>
      </c>
      <c r="B3297" s="1529" t="s">
        <v>6924</v>
      </c>
      <c r="C3297" s="1528" t="s">
        <v>2771</v>
      </c>
      <c r="D3297" s="1536">
        <f t="shared" si="51"/>
        <v>3.14</v>
      </c>
      <c r="E3297" s="1535"/>
      <c r="F3297" s="1536">
        <v>3.14</v>
      </c>
      <c r="G3297" s="1536">
        <v>3.14</v>
      </c>
    </row>
    <row r="3298" spans="1:7">
      <c r="A3298" s="1526">
        <v>4213</v>
      </c>
      <c r="B3298" s="1523" t="s">
        <v>6925</v>
      </c>
      <c r="C3298" s="1526" t="s">
        <v>2771</v>
      </c>
      <c r="D3298" s="1534">
        <f t="shared" si="51"/>
        <v>14.03</v>
      </c>
      <c r="E3298" s="1535"/>
      <c r="F3298" s="1534">
        <v>14.03</v>
      </c>
      <c r="G3298" s="1534">
        <v>14.03</v>
      </c>
    </row>
    <row r="3299" spans="1:7">
      <c r="A3299" s="1528">
        <v>4211</v>
      </c>
      <c r="B3299" s="1529" t="s">
        <v>6926</v>
      </c>
      <c r="C3299" s="1528" t="s">
        <v>2771</v>
      </c>
      <c r="D3299" s="1536">
        <f t="shared" si="51"/>
        <v>1.57</v>
      </c>
      <c r="E3299" s="1535"/>
      <c r="F3299" s="1536">
        <v>1.57</v>
      </c>
      <c r="G3299" s="1536">
        <v>1.57</v>
      </c>
    </row>
    <row r="3300" spans="1:7">
      <c r="A3300" s="1526">
        <v>4209</v>
      </c>
      <c r="B3300" s="1523" t="s">
        <v>6927</v>
      </c>
      <c r="C3300" s="1526" t="s">
        <v>2771</v>
      </c>
      <c r="D3300" s="1534">
        <f t="shared" si="51"/>
        <v>18.05</v>
      </c>
      <c r="E3300" s="1535"/>
      <c r="F3300" s="1534">
        <v>18.05</v>
      </c>
      <c r="G3300" s="1534">
        <v>18.05</v>
      </c>
    </row>
    <row r="3301" spans="1:7">
      <c r="A3301" s="1528">
        <v>4180</v>
      </c>
      <c r="B3301" s="1529" t="s">
        <v>6928</v>
      </c>
      <c r="C3301" s="1528" t="s">
        <v>2771</v>
      </c>
      <c r="D3301" s="1536">
        <f t="shared" si="51"/>
        <v>13.59</v>
      </c>
      <c r="E3301" s="1535"/>
      <c r="F3301" s="1536">
        <v>13.59</v>
      </c>
      <c r="G3301" s="1536">
        <v>13.59</v>
      </c>
    </row>
    <row r="3302" spans="1:7">
      <c r="A3302" s="1526">
        <v>4177</v>
      </c>
      <c r="B3302" s="1523" t="s">
        <v>6929</v>
      </c>
      <c r="C3302" s="1526" t="s">
        <v>2771</v>
      </c>
      <c r="D3302" s="1534">
        <f t="shared" si="51"/>
        <v>4.51</v>
      </c>
      <c r="E3302" s="1535"/>
      <c r="F3302" s="1534">
        <v>4.51</v>
      </c>
      <c r="G3302" s="1534">
        <v>4.51</v>
      </c>
    </row>
    <row r="3303" spans="1:7">
      <c r="A3303" s="1528">
        <v>4179</v>
      </c>
      <c r="B3303" s="1529" t="s">
        <v>6930</v>
      </c>
      <c r="C3303" s="1528" t="s">
        <v>2771</v>
      </c>
      <c r="D3303" s="1536">
        <f t="shared" si="51"/>
        <v>9.23</v>
      </c>
      <c r="E3303" s="1535"/>
      <c r="F3303" s="1536">
        <v>9.23</v>
      </c>
      <c r="G3303" s="1536">
        <v>9.23</v>
      </c>
    </row>
    <row r="3304" spans="1:7">
      <c r="A3304" s="1526">
        <v>4208</v>
      </c>
      <c r="B3304" s="1523" t="s">
        <v>6931</v>
      </c>
      <c r="C3304" s="1526" t="s">
        <v>2771</v>
      </c>
      <c r="D3304" s="1534">
        <f t="shared" si="51"/>
        <v>42.96</v>
      </c>
      <c r="E3304" s="1535"/>
      <c r="F3304" s="1534">
        <v>42.96</v>
      </c>
      <c r="G3304" s="1534">
        <v>42.96</v>
      </c>
    </row>
    <row r="3305" spans="1:7">
      <c r="A3305" s="1528">
        <v>4181</v>
      </c>
      <c r="B3305" s="1529" t="s">
        <v>6932</v>
      </c>
      <c r="C3305" s="1528" t="s">
        <v>2771</v>
      </c>
      <c r="D3305" s="1536">
        <f t="shared" si="51"/>
        <v>28.07</v>
      </c>
      <c r="E3305" s="1535"/>
      <c r="F3305" s="1536">
        <v>28.07</v>
      </c>
      <c r="G3305" s="1536">
        <v>28.07</v>
      </c>
    </row>
    <row r="3306" spans="1:7">
      <c r="A3306" s="1526">
        <v>4178</v>
      </c>
      <c r="B3306" s="1523" t="s">
        <v>6933</v>
      </c>
      <c r="C3306" s="1526" t="s">
        <v>2771</v>
      </c>
      <c r="D3306" s="1534">
        <f t="shared" si="51"/>
        <v>6.25</v>
      </c>
      <c r="E3306" s="1535"/>
      <c r="F3306" s="1534">
        <v>6.25</v>
      </c>
      <c r="G3306" s="1534">
        <v>6.25</v>
      </c>
    </row>
    <row r="3307" spans="1:7">
      <c r="A3307" s="1528">
        <v>4182</v>
      </c>
      <c r="B3307" s="1529" t="s">
        <v>6934</v>
      </c>
      <c r="C3307" s="1528" t="s">
        <v>2771</v>
      </c>
      <c r="D3307" s="1536">
        <f t="shared" si="51"/>
        <v>69.88</v>
      </c>
      <c r="E3307" s="1535"/>
      <c r="F3307" s="1536">
        <v>69.88</v>
      </c>
      <c r="G3307" s="1536">
        <v>69.88</v>
      </c>
    </row>
    <row r="3308" spans="1:7">
      <c r="A3308" s="1526">
        <v>4183</v>
      </c>
      <c r="B3308" s="1523" t="s">
        <v>6935</v>
      </c>
      <c r="C3308" s="1526" t="s">
        <v>2771</v>
      </c>
      <c r="D3308" s="1534">
        <f t="shared" si="51"/>
        <v>112.51</v>
      </c>
      <c r="E3308" s="1535"/>
      <c r="F3308" s="1534">
        <v>112.51</v>
      </c>
      <c r="G3308" s="1534">
        <v>112.51</v>
      </c>
    </row>
    <row r="3309" spans="1:7">
      <c r="A3309" s="1528">
        <v>4184</v>
      </c>
      <c r="B3309" s="1529" t="s">
        <v>6936</v>
      </c>
      <c r="C3309" s="1528" t="s">
        <v>2771</v>
      </c>
      <c r="D3309" s="1536">
        <f t="shared" si="51"/>
        <v>248.36</v>
      </c>
      <c r="E3309" s="1535"/>
      <c r="F3309" s="1536">
        <v>248.36</v>
      </c>
      <c r="G3309" s="1536">
        <v>248.36</v>
      </c>
    </row>
    <row r="3310" spans="1:7">
      <c r="A3310" s="1526">
        <v>4185</v>
      </c>
      <c r="B3310" s="1523" t="s">
        <v>6937</v>
      </c>
      <c r="C3310" s="1526" t="s">
        <v>2771</v>
      </c>
      <c r="D3310" s="1534">
        <f t="shared" si="51"/>
        <v>412.66</v>
      </c>
      <c r="E3310" s="1535"/>
      <c r="F3310" s="1534">
        <v>412.66</v>
      </c>
      <c r="G3310" s="1534">
        <v>412.66</v>
      </c>
    </row>
    <row r="3311" spans="1:7">
      <c r="A3311" s="1528">
        <v>4205</v>
      </c>
      <c r="B3311" s="1529" t="s">
        <v>6938</v>
      </c>
      <c r="C3311" s="1528" t="s">
        <v>2771</v>
      </c>
      <c r="D3311" s="1536">
        <f t="shared" si="51"/>
        <v>23.83</v>
      </c>
      <c r="E3311" s="1535"/>
      <c r="F3311" s="1536">
        <v>23.83</v>
      </c>
      <c r="G3311" s="1536">
        <v>23.83</v>
      </c>
    </row>
    <row r="3312" spans="1:7">
      <c r="A3312" s="1526">
        <v>4192</v>
      </c>
      <c r="B3312" s="1523" t="s">
        <v>6939</v>
      </c>
      <c r="C3312" s="1526" t="s">
        <v>2771</v>
      </c>
      <c r="D3312" s="1534">
        <f t="shared" si="51"/>
        <v>23.83</v>
      </c>
      <c r="E3312" s="1535"/>
      <c r="F3312" s="1534">
        <v>23.83</v>
      </c>
      <c r="G3312" s="1534">
        <v>23.83</v>
      </c>
    </row>
    <row r="3313" spans="1:7">
      <c r="A3313" s="1528">
        <v>4191</v>
      </c>
      <c r="B3313" s="1529" t="s">
        <v>6940</v>
      </c>
      <c r="C3313" s="1528" t="s">
        <v>2771</v>
      </c>
      <c r="D3313" s="1536">
        <f t="shared" si="51"/>
        <v>23.83</v>
      </c>
      <c r="E3313" s="1535"/>
      <c r="F3313" s="1536">
        <v>23.83</v>
      </c>
      <c r="G3313" s="1536">
        <v>23.83</v>
      </c>
    </row>
    <row r="3314" spans="1:7">
      <c r="A3314" s="1526">
        <v>4207</v>
      </c>
      <c r="B3314" s="1523" t="s">
        <v>6941</v>
      </c>
      <c r="C3314" s="1526" t="s">
        <v>2771</v>
      </c>
      <c r="D3314" s="1534">
        <f t="shared" si="51"/>
        <v>19.18</v>
      </c>
      <c r="E3314" s="1535"/>
      <c r="F3314" s="1534">
        <v>19.18</v>
      </c>
      <c r="G3314" s="1534">
        <v>19.18</v>
      </c>
    </row>
    <row r="3315" spans="1:7">
      <c r="A3315" s="1528">
        <v>4206</v>
      </c>
      <c r="B3315" s="1529" t="s">
        <v>6942</v>
      </c>
      <c r="C3315" s="1528" t="s">
        <v>2771</v>
      </c>
      <c r="D3315" s="1536">
        <f t="shared" si="51"/>
        <v>18.62</v>
      </c>
      <c r="E3315" s="1535"/>
      <c r="F3315" s="1536">
        <v>18.62</v>
      </c>
      <c r="G3315" s="1536">
        <v>18.62</v>
      </c>
    </row>
    <row r="3316" spans="1:7">
      <c r="A3316" s="1526">
        <v>4190</v>
      </c>
      <c r="B3316" s="1523" t="s">
        <v>6943</v>
      </c>
      <c r="C3316" s="1526" t="s">
        <v>2771</v>
      </c>
      <c r="D3316" s="1534">
        <f t="shared" si="51"/>
        <v>18.62</v>
      </c>
      <c r="E3316" s="1535"/>
      <c r="F3316" s="1534">
        <v>18.62</v>
      </c>
      <c r="G3316" s="1534">
        <v>18.62</v>
      </c>
    </row>
    <row r="3317" spans="1:7">
      <c r="A3317" s="1528">
        <v>4186</v>
      </c>
      <c r="B3317" s="1529" t="s">
        <v>6944</v>
      </c>
      <c r="C3317" s="1528" t="s">
        <v>2771</v>
      </c>
      <c r="D3317" s="1536">
        <f t="shared" si="51"/>
        <v>5.5</v>
      </c>
      <c r="E3317" s="1535"/>
      <c r="F3317" s="1536">
        <v>5.5</v>
      </c>
      <c r="G3317" s="1536">
        <v>5.5</v>
      </c>
    </row>
    <row r="3318" spans="1:7">
      <c r="A3318" s="1526">
        <v>4188</v>
      </c>
      <c r="B3318" s="1523" t="s">
        <v>6945</v>
      </c>
      <c r="C3318" s="1526" t="s">
        <v>2771</v>
      </c>
      <c r="D3318" s="1534">
        <f t="shared" si="51"/>
        <v>11.24</v>
      </c>
      <c r="E3318" s="1535"/>
      <c r="F3318" s="1534">
        <v>11.24</v>
      </c>
      <c r="G3318" s="1534">
        <v>11.24</v>
      </c>
    </row>
    <row r="3319" spans="1:7">
      <c r="A3319" s="1528">
        <v>4189</v>
      </c>
      <c r="B3319" s="1529" t="s">
        <v>6946</v>
      </c>
      <c r="C3319" s="1528" t="s">
        <v>2771</v>
      </c>
      <c r="D3319" s="1536">
        <f t="shared" si="51"/>
        <v>11.24</v>
      </c>
      <c r="E3319" s="1535"/>
      <c r="F3319" s="1536">
        <v>11.24</v>
      </c>
      <c r="G3319" s="1536">
        <v>11.24</v>
      </c>
    </row>
    <row r="3320" spans="1:7">
      <c r="A3320" s="1526">
        <v>4197</v>
      </c>
      <c r="B3320" s="1523" t="s">
        <v>6947</v>
      </c>
      <c r="C3320" s="1526" t="s">
        <v>2771</v>
      </c>
      <c r="D3320" s="1534">
        <f t="shared" si="51"/>
        <v>59.5</v>
      </c>
      <c r="E3320" s="1535"/>
      <c r="F3320" s="1534">
        <v>59.5</v>
      </c>
      <c r="G3320" s="1534">
        <v>59.5</v>
      </c>
    </row>
    <row r="3321" spans="1:7">
      <c r="A3321" s="1528">
        <v>4194</v>
      </c>
      <c r="B3321" s="1529" t="s">
        <v>6948</v>
      </c>
      <c r="C3321" s="1528" t="s">
        <v>2771</v>
      </c>
      <c r="D3321" s="1536">
        <f t="shared" si="51"/>
        <v>35.96</v>
      </c>
      <c r="E3321" s="1535"/>
      <c r="F3321" s="1536">
        <v>35.96</v>
      </c>
      <c r="G3321" s="1536">
        <v>35.96</v>
      </c>
    </row>
    <row r="3322" spans="1:7">
      <c r="A3322" s="1526">
        <v>4193</v>
      </c>
      <c r="B3322" s="1523" t="s">
        <v>6949</v>
      </c>
      <c r="C3322" s="1526" t="s">
        <v>2771</v>
      </c>
      <c r="D3322" s="1534">
        <f t="shared" si="51"/>
        <v>35.96</v>
      </c>
      <c r="E3322" s="1535"/>
      <c r="F3322" s="1534">
        <v>35.96</v>
      </c>
      <c r="G3322" s="1534">
        <v>35.96</v>
      </c>
    </row>
    <row r="3323" spans="1:7">
      <c r="A3323" s="1528">
        <v>4204</v>
      </c>
      <c r="B3323" s="1529" t="s">
        <v>6950</v>
      </c>
      <c r="C3323" s="1528" t="s">
        <v>2771</v>
      </c>
      <c r="D3323" s="1536">
        <f t="shared" si="51"/>
        <v>35.96</v>
      </c>
      <c r="E3323" s="1535"/>
      <c r="F3323" s="1536">
        <v>35.96</v>
      </c>
      <c r="G3323" s="1536">
        <v>35.96</v>
      </c>
    </row>
    <row r="3324" spans="1:7">
      <c r="A3324" s="1526">
        <v>4187</v>
      </c>
      <c r="B3324" s="1523" t="s">
        <v>6951</v>
      </c>
      <c r="C3324" s="1526" t="s">
        <v>2771</v>
      </c>
      <c r="D3324" s="1534">
        <f t="shared" si="51"/>
        <v>7.16</v>
      </c>
      <c r="E3324" s="1535"/>
      <c r="F3324" s="1534">
        <v>7.16</v>
      </c>
      <c r="G3324" s="1534">
        <v>7.16</v>
      </c>
    </row>
    <row r="3325" spans="1:7">
      <c r="A3325" s="1528">
        <v>4202</v>
      </c>
      <c r="B3325" s="1529" t="s">
        <v>6952</v>
      </c>
      <c r="C3325" s="1528" t="s">
        <v>2771</v>
      </c>
      <c r="D3325" s="1536">
        <f t="shared" si="51"/>
        <v>108.68</v>
      </c>
      <c r="E3325" s="1535"/>
      <c r="F3325" s="1536">
        <v>108.68</v>
      </c>
      <c r="G3325" s="1536">
        <v>108.68</v>
      </c>
    </row>
    <row r="3326" spans="1:7">
      <c r="A3326" s="1526">
        <v>4203</v>
      </c>
      <c r="B3326" s="1523" t="s">
        <v>6953</v>
      </c>
      <c r="C3326" s="1526" t="s">
        <v>2771</v>
      </c>
      <c r="D3326" s="1534">
        <f t="shared" si="51"/>
        <v>95.98</v>
      </c>
      <c r="E3326" s="1535"/>
      <c r="F3326" s="1534">
        <v>95.98</v>
      </c>
      <c r="G3326" s="1534">
        <v>95.98</v>
      </c>
    </row>
    <row r="3327" spans="1:7">
      <c r="A3327" s="1528">
        <v>40368</v>
      </c>
      <c r="B3327" s="1529" t="s">
        <v>6954</v>
      </c>
      <c r="C3327" s="1528" t="s">
        <v>2771</v>
      </c>
      <c r="D3327" s="1536">
        <f t="shared" si="51"/>
        <v>55.4</v>
      </c>
      <c r="E3327" s="1535"/>
      <c r="F3327" s="1536">
        <v>55.4</v>
      </c>
      <c r="G3327" s="1536">
        <v>55.4</v>
      </c>
    </row>
    <row r="3328" spans="1:7">
      <c r="A3328" s="1526">
        <v>40365</v>
      </c>
      <c r="B3328" s="1523" t="s">
        <v>6955</v>
      </c>
      <c r="C3328" s="1526" t="s">
        <v>2771</v>
      </c>
      <c r="D3328" s="1534">
        <f t="shared" si="51"/>
        <v>37.380000000000003</v>
      </c>
      <c r="E3328" s="1535"/>
      <c r="F3328" s="1534">
        <v>37.380000000000003</v>
      </c>
      <c r="G3328" s="1534">
        <v>37.380000000000003</v>
      </c>
    </row>
    <row r="3329" spans="1:7">
      <c r="A3329" s="1528">
        <v>40356</v>
      </c>
      <c r="B3329" s="1529" t="s">
        <v>6956</v>
      </c>
      <c r="C3329" s="1528" t="s">
        <v>2771</v>
      </c>
      <c r="D3329" s="1536">
        <f t="shared" si="51"/>
        <v>12.77</v>
      </c>
      <c r="E3329" s="1535"/>
      <c r="F3329" s="1536">
        <v>12.77</v>
      </c>
      <c r="G3329" s="1536">
        <v>12.77</v>
      </c>
    </row>
    <row r="3330" spans="1:7">
      <c r="A3330" s="1526">
        <v>40362</v>
      </c>
      <c r="B3330" s="1523" t="s">
        <v>6957</v>
      </c>
      <c r="C3330" s="1526" t="s">
        <v>2771</v>
      </c>
      <c r="D3330" s="1534">
        <f t="shared" si="51"/>
        <v>24.76</v>
      </c>
      <c r="E3330" s="1535"/>
      <c r="F3330" s="1534">
        <v>24.76</v>
      </c>
      <c r="G3330" s="1534">
        <v>24.76</v>
      </c>
    </row>
    <row r="3331" spans="1:7">
      <c r="A3331" s="1528">
        <v>40374</v>
      </c>
      <c r="B3331" s="1529" t="s">
        <v>6958</v>
      </c>
      <c r="C3331" s="1528" t="s">
        <v>2771</v>
      </c>
      <c r="D3331" s="1536">
        <f t="shared" ref="D3331:D3394" si="52">IF($I$2=$G$1,G3331,F3331)</f>
        <v>144.81</v>
      </c>
      <c r="E3331" s="1535"/>
      <c r="F3331" s="1536">
        <v>144.81</v>
      </c>
      <c r="G3331" s="1536">
        <v>144.81</v>
      </c>
    </row>
    <row r="3332" spans="1:7">
      <c r="A3332" s="1526">
        <v>40371</v>
      </c>
      <c r="B3332" s="1523" t="s">
        <v>6959</v>
      </c>
      <c r="C3332" s="1526" t="s">
        <v>2771</v>
      </c>
      <c r="D3332" s="1534">
        <f t="shared" si="52"/>
        <v>91.15</v>
      </c>
      <c r="E3332" s="1535"/>
      <c r="F3332" s="1534">
        <v>91.15</v>
      </c>
      <c r="G3332" s="1534">
        <v>91.15</v>
      </c>
    </row>
    <row r="3333" spans="1:7">
      <c r="A3333" s="1528">
        <v>40359</v>
      </c>
      <c r="B3333" s="1529" t="s">
        <v>6960</v>
      </c>
      <c r="C3333" s="1528" t="s">
        <v>2771</v>
      </c>
      <c r="D3333" s="1536">
        <f t="shared" si="52"/>
        <v>16.5</v>
      </c>
      <c r="E3333" s="1535"/>
      <c r="F3333" s="1536">
        <v>16.5</v>
      </c>
      <c r="G3333" s="1536">
        <v>16.5</v>
      </c>
    </row>
    <row r="3334" spans="1:7">
      <c r="A3334" s="1526">
        <v>7595</v>
      </c>
      <c r="B3334" s="1523" t="s">
        <v>6961</v>
      </c>
      <c r="C3334" s="1526" t="s">
        <v>2770</v>
      </c>
      <c r="D3334" s="1534">
        <f t="shared" si="52"/>
        <v>8.19</v>
      </c>
      <c r="E3334" s="1535"/>
      <c r="F3334" s="1534">
        <v>7.05</v>
      </c>
      <c r="G3334" s="1534">
        <v>8.19</v>
      </c>
    </row>
    <row r="3335" spans="1:7">
      <c r="A3335" s="1528">
        <v>41094</v>
      </c>
      <c r="B3335" s="1529" t="s">
        <v>6962</v>
      </c>
      <c r="C3335" s="1528" t="s">
        <v>2777</v>
      </c>
      <c r="D3335" s="1536">
        <f t="shared" si="52"/>
        <v>1448.52</v>
      </c>
      <c r="E3335" s="1535"/>
      <c r="F3335" s="1536">
        <v>1247.57</v>
      </c>
      <c r="G3335" s="1536">
        <v>1448.52</v>
      </c>
    </row>
    <row r="3336" spans="1:7">
      <c r="A3336" s="1526">
        <v>39609</v>
      </c>
      <c r="B3336" s="1523" t="s">
        <v>9587</v>
      </c>
      <c r="C3336" s="1526" t="s">
        <v>2771</v>
      </c>
      <c r="D3336" s="1534">
        <f t="shared" si="52"/>
        <v>42509.14</v>
      </c>
      <c r="E3336" s="1535"/>
      <c r="F3336" s="1534">
        <v>42509.14</v>
      </c>
      <c r="G3336" s="1534">
        <v>42509.14</v>
      </c>
    </row>
    <row r="3337" spans="1:7">
      <c r="A3337" s="1528">
        <v>39610</v>
      </c>
      <c r="B3337" s="1529" t="s">
        <v>9588</v>
      </c>
      <c r="C3337" s="1528" t="s">
        <v>2771</v>
      </c>
      <c r="D3337" s="1536">
        <f t="shared" si="52"/>
        <v>62050.09</v>
      </c>
      <c r="E3337" s="1535"/>
      <c r="F3337" s="1536">
        <v>62050.09</v>
      </c>
      <c r="G3337" s="1536">
        <v>62050.09</v>
      </c>
    </row>
    <row r="3338" spans="1:7">
      <c r="A3338" s="1526">
        <v>39611</v>
      </c>
      <c r="B3338" s="1523" t="s">
        <v>9589</v>
      </c>
      <c r="C3338" s="1526" t="s">
        <v>2771</v>
      </c>
      <c r="D3338" s="1534">
        <f t="shared" si="52"/>
        <v>75090.759999999995</v>
      </c>
      <c r="E3338" s="1535"/>
      <c r="F3338" s="1534">
        <v>75090.759999999995</v>
      </c>
      <c r="G3338" s="1534">
        <v>75090.759999999995</v>
      </c>
    </row>
    <row r="3339" spans="1:7">
      <c r="A3339" s="1528">
        <v>39612</v>
      </c>
      <c r="B3339" s="1529" t="s">
        <v>9590</v>
      </c>
      <c r="C3339" s="1528" t="s">
        <v>2771</v>
      </c>
      <c r="D3339" s="1536">
        <f t="shared" si="52"/>
        <v>117631.38</v>
      </c>
      <c r="E3339" s="1535"/>
      <c r="F3339" s="1536">
        <v>117631.38</v>
      </c>
      <c r="G3339" s="1536">
        <v>117631.38</v>
      </c>
    </row>
    <row r="3340" spans="1:7">
      <c r="A3340" s="1526">
        <v>39608</v>
      </c>
      <c r="B3340" s="1523" t="s">
        <v>9591</v>
      </c>
      <c r="C3340" s="1526" t="s">
        <v>2771</v>
      </c>
      <c r="D3340" s="1534">
        <f t="shared" si="52"/>
        <v>33989.86</v>
      </c>
      <c r="E3340" s="1535"/>
      <c r="F3340" s="1534">
        <v>33989.86</v>
      </c>
      <c r="G3340" s="1534">
        <v>33989.86</v>
      </c>
    </row>
    <row r="3341" spans="1:7">
      <c r="A3341" s="1528">
        <v>38175</v>
      </c>
      <c r="B3341" s="1529" t="s">
        <v>16899</v>
      </c>
      <c r="C3341" s="1528" t="s">
        <v>2771</v>
      </c>
      <c r="D3341" s="1536">
        <f t="shared" si="52"/>
        <v>4.99</v>
      </c>
      <c r="E3341" s="1535"/>
      <c r="F3341" s="1536">
        <v>4.99</v>
      </c>
      <c r="G3341" s="1536">
        <v>4.99</v>
      </c>
    </row>
    <row r="3342" spans="1:7">
      <c r="A3342" s="1526">
        <v>38176</v>
      </c>
      <c r="B3342" s="1523" t="s">
        <v>16900</v>
      </c>
      <c r="C3342" s="1526" t="s">
        <v>2771</v>
      </c>
      <c r="D3342" s="1534">
        <f t="shared" si="52"/>
        <v>14.68</v>
      </c>
      <c r="E3342" s="1535"/>
      <c r="F3342" s="1534">
        <v>14.68</v>
      </c>
      <c r="G3342" s="1534">
        <v>14.68</v>
      </c>
    </row>
    <row r="3343" spans="1:7">
      <c r="A3343" s="1528">
        <v>36152</v>
      </c>
      <c r="B3343" s="1529" t="s">
        <v>6963</v>
      </c>
      <c r="C3343" s="1528" t="s">
        <v>2771</v>
      </c>
      <c r="D3343" s="1536">
        <f t="shared" si="52"/>
        <v>6.23</v>
      </c>
      <c r="E3343" s="1535"/>
      <c r="F3343" s="1536">
        <v>6.23</v>
      </c>
      <c r="G3343" s="1536">
        <v>6.23</v>
      </c>
    </row>
    <row r="3344" spans="1:7">
      <c r="A3344" s="1526">
        <v>11138</v>
      </c>
      <c r="B3344" s="1523" t="s">
        <v>6964</v>
      </c>
      <c r="C3344" s="1526" t="s">
        <v>2776</v>
      </c>
      <c r="D3344" s="1534">
        <f t="shared" si="52"/>
        <v>3.78</v>
      </c>
      <c r="E3344" s="1535"/>
      <c r="F3344" s="1534">
        <v>3.78</v>
      </c>
      <c r="G3344" s="1534">
        <v>3.78</v>
      </c>
    </row>
    <row r="3345" spans="1:7">
      <c r="A3345" s="1528">
        <v>4221</v>
      </c>
      <c r="B3345" s="1529" t="s">
        <v>6965</v>
      </c>
      <c r="C3345" s="1528" t="s">
        <v>2776</v>
      </c>
      <c r="D3345" s="1536">
        <f t="shared" si="52"/>
        <v>5.88</v>
      </c>
      <c r="E3345" s="1535"/>
      <c r="F3345" s="1536">
        <v>5.88</v>
      </c>
      <c r="G3345" s="1536">
        <v>5.88</v>
      </c>
    </row>
    <row r="3346" spans="1:7">
      <c r="A3346" s="1526">
        <v>4227</v>
      </c>
      <c r="B3346" s="1523" t="s">
        <v>6966</v>
      </c>
      <c r="C3346" s="1526" t="s">
        <v>2776</v>
      </c>
      <c r="D3346" s="1534">
        <f t="shared" si="52"/>
        <v>22.08</v>
      </c>
      <c r="E3346" s="1535"/>
      <c r="F3346" s="1534">
        <v>22.08</v>
      </c>
      <c r="G3346" s="1534">
        <v>22.08</v>
      </c>
    </row>
    <row r="3347" spans="1:7" ht="30">
      <c r="A3347" s="1528">
        <v>38170</v>
      </c>
      <c r="B3347" s="1529" t="s">
        <v>16901</v>
      </c>
      <c r="C3347" s="1528" t="s">
        <v>2771</v>
      </c>
      <c r="D3347" s="1536">
        <f t="shared" si="52"/>
        <v>21.81</v>
      </c>
      <c r="E3347" s="1535"/>
      <c r="F3347" s="1536">
        <v>21.81</v>
      </c>
      <c r="G3347" s="1536">
        <v>21.81</v>
      </c>
    </row>
    <row r="3348" spans="1:7">
      <c r="A3348" s="1526">
        <v>4252</v>
      </c>
      <c r="B3348" s="1523" t="s">
        <v>6967</v>
      </c>
      <c r="C3348" s="1526" t="s">
        <v>2770</v>
      </c>
      <c r="D3348" s="1534">
        <f t="shared" si="52"/>
        <v>13.76</v>
      </c>
      <c r="E3348" s="1535"/>
      <c r="F3348" s="1534">
        <v>11.86</v>
      </c>
      <c r="G3348" s="1534">
        <v>13.76</v>
      </c>
    </row>
    <row r="3349" spans="1:7">
      <c r="A3349" s="1528">
        <v>40980</v>
      </c>
      <c r="B3349" s="1529" t="s">
        <v>6968</v>
      </c>
      <c r="C3349" s="1528" t="s">
        <v>2777</v>
      </c>
      <c r="D3349" s="1536">
        <f t="shared" si="52"/>
        <v>2434.48</v>
      </c>
      <c r="E3349" s="1535"/>
      <c r="F3349" s="1536">
        <v>2096.75</v>
      </c>
      <c r="G3349" s="1536">
        <v>2434.48</v>
      </c>
    </row>
    <row r="3350" spans="1:7">
      <c r="A3350" s="1526">
        <v>4243</v>
      </c>
      <c r="B3350" s="1523" t="s">
        <v>6969</v>
      </c>
      <c r="C3350" s="1526" t="s">
        <v>2770</v>
      </c>
      <c r="D3350" s="1534">
        <f t="shared" si="52"/>
        <v>11.81</v>
      </c>
      <c r="E3350" s="1535"/>
      <c r="F3350" s="1534">
        <v>10.18</v>
      </c>
      <c r="G3350" s="1534">
        <v>11.81</v>
      </c>
    </row>
    <row r="3351" spans="1:7">
      <c r="A3351" s="1528">
        <v>41031</v>
      </c>
      <c r="B3351" s="1529" t="s">
        <v>6970</v>
      </c>
      <c r="C3351" s="1528" t="s">
        <v>2777</v>
      </c>
      <c r="D3351" s="1536">
        <f t="shared" si="52"/>
        <v>2087.83</v>
      </c>
      <c r="E3351" s="1535"/>
      <c r="F3351" s="1536">
        <v>1798.2</v>
      </c>
      <c r="G3351" s="1536">
        <v>2087.83</v>
      </c>
    </row>
    <row r="3352" spans="1:7">
      <c r="A3352" s="1526">
        <v>37666</v>
      </c>
      <c r="B3352" s="1523" t="s">
        <v>9592</v>
      </c>
      <c r="C3352" s="1526" t="s">
        <v>2770</v>
      </c>
      <c r="D3352" s="1534">
        <f t="shared" si="52"/>
        <v>11.38</v>
      </c>
      <c r="E3352" s="1535"/>
      <c r="F3352" s="1534">
        <v>9.81</v>
      </c>
      <c r="G3352" s="1534">
        <v>11.38</v>
      </c>
    </row>
    <row r="3353" spans="1:7">
      <c r="A3353" s="1528">
        <v>40986</v>
      </c>
      <c r="B3353" s="1529" t="s">
        <v>6971</v>
      </c>
      <c r="C3353" s="1528" t="s">
        <v>2777</v>
      </c>
      <c r="D3353" s="1536">
        <f t="shared" si="52"/>
        <v>2014.83</v>
      </c>
      <c r="E3353" s="1535"/>
      <c r="F3353" s="1536">
        <v>1735.32</v>
      </c>
      <c r="G3353" s="1536">
        <v>2014.83</v>
      </c>
    </row>
    <row r="3354" spans="1:7">
      <c r="A3354" s="1526">
        <v>4250</v>
      </c>
      <c r="B3354" s="1523" t="s">
        <v>6972</v>
      </c>
      <c r="C3354" s="1526" t="s">
        <v>2770</v>
      </c>
      <c r="D3354" s="1534">
        <f t="shared" si="52"/>
        <v>12.41</v>
      </c>
      <c r="E3354" s="1535"/>
      <c r="F3354" s="1534">
        <v>10.69</v>
      </c>
      <c r="G3354" s="1534">
        <v>12.41</v>
      </c>
    </row>
    <row r="3355" spans="1:7">
      <c r="A3355" s="1528">
        <v>40978</v>
      </c>
      <c r="B3355" s="1529" t="s">
        <v>6973</v>
      </c>
      <c r="C3355" s="1528" t="s">
        <v>2777</v>
      </c>
      <c r="D3355" s="1536">
        <f t="shared" si="52"/>
        <v>2195.88</v>
      </c>
      <c r="E3355" s="1535"/>
      <c r="F3355" s="1536">
        <v>1891.25</v>
      </c>
      <c r="G3355" s="1536">
        <v>2195.88</v>
      </c>
    </row>
    <row r="3356" spans="1:7">
      <c r="A3356" s="1526">
        <v>41043</v>
      </c>
      <c r="B3356" s="1523" t="s">
        <v>6974</v>
      </c>
      <c r="C3356" s="1526" t="s">
        <v>2777</v>
      </c>
      <c r="D3356" s="1534">
        <f t="shared" si="52"/>
        <v>2569.64</v>
      </c>
      <c r="E3356" s="1535"/>
      <c r="F3356" s="1534">
        <v>2213.17</v>
      </c>
      <c r="G3356" s="1534">
        <v>2569.64</v>
      </c>
    </row>
    <row r="3357" spans="1:7">
      <c r="A3357" s="1528">
        <v>44501</v>
      </c>
      <c r="B3357" s="1529" t="s">
        <v>19042</v>
      </c>
      <c r="C3357" s="1528" t="s">
        <v>2770</v>
      </c>
      <c r="D3357" s="1536">
        <f t="shared" si="52"/>
        <v>14.53</v>
      </c>
      <c r="E3357" s="1535"/>
      <c r="F3357" s="1536">
        <v>12.52</v>
      </c>
      <c r="G3357" s="1536">
        <v>14.53</v>
      </c>
    </row>
    <row r="3358" spans="1:7">
      <c r="A3358" s="1526">
        <v>4234</v>
      </c>
      <c r="B3358" s="1523" t="s">
        <v>6975</v>
      </c>
      <c r="C3358" s="1526" t="s">
        <v>2770</v>
      </c>
      <c r="D3358" s="1534">
        <f t="shared" si="52"/>
        <v>15.93</v>
      </c>
      <c r="E3358" s="1535"/>
      <c r="F3358" s="1534">
        <v>13.73</v>
      </c>
      <c r="G3358" s="1534">
        <v>15.93</v>
      </c>
    </row>
    <row r="3359" spans="1:7">
      <c r="A3359" s="1528">
        <v>40987</v>
      </c>
      <c r="B3359" s="1529" t="s">
        <v>6976</v>
      </c>
      <c r="C3359" s="1528" t="s">
        <v>2777</v>
      </c>
      <c r="D3359" s="1536">
        <f t="shared" si="52"/>
        <v>2814.94</v>
      </c>
      <c r="E3359" s="1535"/>
      <c r="F3359" s="1536">
        <v>2424.4299999999998</v>
      </c>
      <c r="G3359" s="1536">
        <v>2814.94</v>
      </c>
    </row>
    <row r="3360" spans="1:7">
      <c r="A3360" s="1526">
        <v>4253</v>
      </c>
      <c r="B3360" s="1523" t="s">
        <v>9593</v>
      </c>
      <c r="C3360" s="1526" t="s">
        <v>2770</v>
      </c>
      <c r="D3360" s="1534">
        <f t="shared" si="52"/>
        <v>11.45</v>
      </c>
      <c r="E3360" s="1535"/>
      <c r="F3360" s="1534">
        <v>9.86</v>
      </c>
      <c r="G3360" s="1534">
        <v>11.45</v>
      </c>
    </row>
    <row r="3361" spans="1:7">
      <c r="A3361" s="1528">
        <v>40981</v>
      </c>
      <c r="B3361" s="1529" t="s">
        <v>6977</v>
      </c>
      <c r="C3361" s="1528" t="s">
        <v>2777</v>
      </c>
      <c r="D3361" s="1536">
        <f t="shared" si="52"/>
        <v>2024.81</v>
      </c>
      <c r="E3361" s="1535"/>
      <c r="F3361" s="1536">
        <v>1743.91</v>
      </c>
      <c r="G3361" s="1536">
        <v>2024.81</v>
      </c>
    </row>
    <row r="3362" spans="1:7">
      <c r="A3362" s="1526">
        <v>4254</v>
      </c>
      <c r="B3362" s="1523" t="s">
        <v>6978</v>
      </c>
      <c r="C3362" s="1526" t="s">
        <v>2770</v>
      </c>
      <c r="D3362" s="1534">
        <f t="shared" si="52"/>
        <v>11.51</v>
      </c>
      <c r="E3362" s="1535"/>
      <c r="F3362" s="1534">
        <v>9.92</v>
      </c>
      <c r="G3362" s="1534">
        <v>11.51</v>
      </c>
    </row>
    <row r="3363" spans="1:7">
      <c r="A3363" s="1528">
        <v>41036</v>
      </c>
      <c r="B3363" s="1529" t="s">
        <v>6979</v>
      </c>
      <c r="C3363" s="1528" t="s">
        <v>2777</v>
      </c>
      <c r="D3363" s="1536">
        <f t="shared" si="52"/>
        <v>2035.91</v>
      </c>
      <c r="E3363" s="1535"/>
      <c r="F3363" s="1536">
        <v>1753.48</v>
      </c>
      <c r="G3363" s="1536">
        <v>2035.91</v>
      </c>
    </row>
    <row r="3364" spans="1:7">
      <c r="A3364" s="1526">
        <v>4251</v>
      </c>
      <c r="B3364" s="1523" t="s">
        <v>6980</v>
      </c>
      <c r="C3364" s="1526" t="s">
        <v>2770</v>
      </c>
      <c r="D3364" s="1534">
        <f t="shared" si="52"/>
        <v>14.26</v>
      </c>
      <c r="E3364" s="1535"/>
      <c r="F3364" s="1534">
        <v>12.28</v>
      </c>
      <c r="G3364" s="1534">
        <v>14.26</v>
      </c>
    </row>
    <row r="3365" spans="1:7">
      <c r="A3365" s="1528">
        <v>40979</v>
      </c>
      <c r="B3365" s="1529" t="s">
        <v>6981</v>
      </c>
      <c r="C3365" s="1528" t="s">
        <v>2777</v>
      </c>
      <c r="D3365" s="1536">
        <f t="shared" si="52"/>
        <v>2520.0100000000002</v>
      </c>
      <c r="E3365" s="1535"/>
      <c r="F3365" s="1536">
        <v>2170.42</v>
      </c>
      <c r="G3365" s="1536">
        <v>2520.0100000000002</v>
      </c>
    </row>
    <row r="3366" spans="1:7">
      <c r="A3366" s="1526">
        <v>4230</v>
      </c>
      <c r="B3366" s="1523" t="s">
        <v>6982</v>
      </c>
      <c r="C3366" s="1526" t="s">
        <v>2770</v>
      </c>
      <c r="D3366" s="1534">
        <f t="shared" si="52"/>
        <v>12.13</v>
      </c>
      <c r="E3366" s="1535"/>
      <c r="F3366" s="1534">
        <v>10.45</v>
      </c>
      <c r="G3366" s="1534">
        <v>12.13</v>
      </c>
    </row>
    <row r="3367" spans="1:7">
      <c r="A3367" s="1528">
        <v>40998</v>
      </c>
      <c r="B3367" s="1529" t="s">
        <v>6983</v>
      </c>
      <c r="C3367" s="1528" t="s">
        <v>2777</v>
      </c>
      <c r="D3367" s="1536">
        <f t="shared" si="52"/>
        <v>2145.83</v>
      </c>
      <c r="E3367" s="1535"/>
      <c r="F3367" s="1536">
        <v>1848.15</v>
      </c>
      <c r="G3367" s="1536">
        <v>2145.83</v>
      </c>
    </row>
    <row r="3368" spans="1:7">
      <c r="A3368" s="1526">
        <v>4257</v>
      </c>
      <c r="B3368" s="1523" t="s">
        <v>6984</v>
      </c>
      <c r="C3368" s="1526" t="s">
        <v>2770</v>
      </c>
      <c r="D3368" s="1534">
        <f t="shared" si="52"/>
        <v>9.56</v>
      </c>
      <c r="E3368" s="1535"/>
      <c r="F3368" s="1534">
        <v>8.24</v>
      </c>
      <c r="G3368" s="1534">
        <v>9.56</v>
      </c>
    </row>
    <row r="3369" spans="1:7">
      <c r="A3369" s="1528">
        <v>40982</v>
      </c>
      <c r="B3369" s="1529" t="s">
        <v>6985</v>
      </c>
      <c r="C3369" s="1528" t="s">
        <v>2777</v>
      </c>
      <c r="D3369" s="1536">
        <f t="shared" si="52"/>
        <v>1691.65</v>
      </c>
      <c r="E3369" s="1535"/>
      <c r="F3369" s="1536">
        <v>1456.97</v>
      </c>
      <c r="G3369" s="1536">
        <v>1691.65</v>
      </c>
    </row>
    <row r="3370" spans="1:7">
      <c r="A3370" s="1526">
        <v>4240</v>
      </c>
      <c r="B3370" s="1523" t="s">
        <v>6986</v>
      </c>
      <c r="C3370" s="1526" t="s">
        <v>2770</v>
      </c>
      <c r="D3370" s="1534">
        <f t="shared" si="52"/>
        <v>14.77</v>
      </c>
      <c r="E3370" s="1535"/>
      <c r="F3370" s="1534">
        <v>12.73</v>
      </c>
      <c r="G3370" s="1534">
        <v>14.77</v>
      </c>
    </row>
    <row r="3371" spans="1:7">
      <c r="A3371" s="1528">
        <v>41026</v>
      </c>
      <c r="B3371" s="1529" t="s">
        <v>6987</v>
      </c>
      <c r="C3371" s="1528" t="s">
        <v>2777</v>
      </c>
      <c r="D3371" s="1536">
        <f t="shared" si="52"/>
        <v>2613.4499999999998</v>
      </c>
      <c r="E3371" s="1535"/>
      <c r="F3371" s="1536">
        <v>2250.9</v>
      </c>
      <c r="G3371" s="1536">
        <v>2613.4499999999998</v>
      </c>
    </row>
    <row r="3372" spans="1:7">
      <c r="A3372" s="1526">
        <v>4239</v>
      </c>
      <c r="B3372" s="1523" t="s">
        <v>6988</v>
      </c>
      <c r="C3372" s="1526" t="s">
        <v>2770</v>
      </c>
      <c r="D3372" s="1534">
        <f t="shared" si="52"/>
        <v>18.14</v>
      </c>
      <c r="E3372" s="1535"/>
      <c r="F3372" s="1534">
        <v>15.63</v>
      </c>
      <c r="G3372" s="1534">
        <v>18.14</v>
      </c>
    </row>
    <row r="3373" spans="1:7">
      <c r="A3373" s="1528">
        <v>41024</v>
      </c>
      <c r="B3373" s="1529" t="s">
        <v>6989</v>
      </c>
      <c r="C3373" s="1528" t="s">
        <v>2777</v>
      </c>
      <c r="D3373" s="1536">
        <f t="shared" si="52"/>
        <v>3206.22</v>
      </c>
      <c r="E3373" s="1535"/>
      <c r="F3373" s="1536">
        <v>2761.43</v>
      </c>
      <c r="G3373" s="1536">
        <v>3206.22</v>
      </c>
    </row>
    <row r="3374" spans="1:7">
      <c r="A3374" s="1526">
        <v>4248</v>
      </c>
      <c r="B3374" s="1523" t="s">
        <v>6990</v>
      </c>
      <c r="C3374" s="1526" t="s">
        <v>2770</v>
      </c>
      <c r="D3374" s="1534">
        <f t="shared" si="52"/>
        <v>13.25</v>
      </c>
      <c r="E3374" s="1535"/>
      <c r="F3374" s="1534">
        <v>11.42</v>
      </c>
      <c r="G3374" s="1534">
        <v>13.25</v>
      </c>
    </row>
    <row r="3375" spans="1:7">
      <c r="A3375" s="1528">
        <v>41033</v>
      </c>
      <c r="B3375" s="1529" t="s">
        <v>6991</v>
      </c>
      <c r="C3375" s="1528" t="s">
        <v>2777</v>
      </c>
      <c r="D3375" s="1536">
        <f t="shared" si="52"/>
        <v>2341.38</v>
      </c>
      <c r="E3375" s="1535"/>
      <c r="F3375" s="1536">
        <v>2016.57</v>
      </c>
      <c r="G3375" s="1536">
        <v>2341.38</v>
      </c>
    </row>
    <row r="3376" spans="1:7">
      <c r="A3376" s="1526">
        <v>41040</v>
      </c>
      <c r="B3376" s="1523" t="s">
        <v>9594</v>
      </c>
      <c r="C3376" s="1526" t="s">
        <v>2777</v>
      </c>
      <c r="D3376" s="1534">
        <f t="shared" si="52"/>
        <v>2698.13</v>
      </c>
      <c r="E3376" s="1535"/>
      <c r="F3376" s="1534">
        <v>2323.83</v>
      </c>
      <c r="G3376" s="1534">
        <v>2698.13</v>
      </c>
    </row>
    <row r="3377" spans="1:7">
      <c r="A3377" s="1528">
        <v>44500</v>
      </c>
      <c r="B3377" s="1529" t="s">
        <v>19043</v>
      </c>
      <c r="C3377" s="1528" t="s">
        <v>2770</v>
      </c>
      <c r="D3377" s="1536">
        <f t="shared" si="52"/>
        <v>15.26</v>
      </c>
      <c r="E3377" s="1535"/>
      <c r="F3377" s="1536">
        <v>13.15</v>
      </c>
      <c r="G3377" s="1536">
        <v>15.26</v>
      </c>
    </row>
    <row r="3378" spans="1:7">
      <c r="A3378" s="1526">
        <v>4238</v>
      </c>
      <c r="B3378" s="1523" t="s">
        <v>6992</v>
      </c>
      <c r="C3378" s="1526" t="s">
        <v>2770</v>
      </c>
      <c r="D3378" s="1534">
        <f t="shared" si="52"/>
        <v>12.13</v>
      </c>
      <c r="E3378" s="1535"/>
      <c r="F3378" s="1534">
        <v>10.45</v>
      </c>
      <c r="G3378" s="1534">
        <v>12.13</v>
      </c>
    </row>
    <row r="3379" spans="1:7">
      <c r="A3379" s="1528">
        <v>41012</v>
      </c>
      <c r="B3379" s="1529" t="s">
        <v>6993</v>
      </c>
      <c r="C3379" s="1528" t="s">
        <v>2777</v>
      </c>
      <c r="D3379" s="1536">
        <f t="shared" si="52"/>
        <v>2145.83</v>
      </c>
      <c r="E3379" s="1535"/>
      <c r="F3379" s="1536">
        <v>1848.15</v>
      </c>
      <c r="G3379" s="1536">
        <v>2145.83</v>
      </c>
    </row>
    <row r="3380" spans="1:7">
      <c r="A3380" s="1526">
        <v>4237</v>
      </c>
      <c r="B3380" s="1523" t="s">
        <v>6994</v>
      </c>
      <c r="C3380" s="1526" t="s">
        <v>2770</v>
      </c>
      <c r="D3380" s="1534">
        <f t="shared" si="52"/>
        <v>12.22</v>
      </c>
      <c r="E3380" s="1535"/>
      <c r="F3380" s="1534">
        <v>10.53</v>
      </c>
      <c r="G3380" s="1534">
        <v>12.22</v>
      </c>
    </row>
    <row r="3381" spans="1:7">
      <c r="A3381" s="1528">
        <v>41002</v>
      </c>
      <c r="B3381" s="1529" t="s">
        <v>6995</v>
      </c>
      <c r="C3381" s="1528" t="s">
        <v>2777</v>
      </c>
      <c r="D3381" s="1536">
        <f t="shared" si="52"/>
        <v>2162.71</v>
      </c>
      <c r="E3381" s="1535"/>
      <c r="F3381" s="1536">
        <v>1862.69</v>
      </c>
      <c r="G3381" s="1536">
        <v>2162.71</v>
      </c>
    </row>
    <row r="3382" spans="1:7">
      <c r="A3382" s="1526">
        <v>4233</v>
      </c>
      <c r="B3382" s="1523" t="s">
        <v>6996</v>
      </c>
      <c r="C3382" s="1526" t="s">
        <v>2770</v>
      </c>
      <c r="D3382" s="1534">
        <f t="shared" si="52"/>
        <v>13.1</v>
      </c>
      <c r="E3382" s="1535"/>
      <c r="F3382" s="1534">
        <v>11.29</v>
      </c>
      <c r="G3382" s="1534">
        <v>13.1</v>
      </c>
    </row>
    <row r="3383" spans="1:7">
      <c r="A3383" s="1528">
        <v>41001</v>
      </c>
      <c r="B3383" s="1529" t="s">
        <v>6997</v>
      </c>
      <c r="C3383" s="1528" t="s">
        <v>2777</v>
      </c>
      <c r="D3383" s="1536">
        <f t="shared" si="52"/>
        <v>2317.06</v>
      </c>
      <c r="E3383" s="1535"/>
      <c r="F3383" s="1536">
        <v>1995.63</v>
      </c>
      <c r="G3383" s="1536">
        <v>2317.06</v>
      </c>
    </row>
    <row r="3384" spans="1:7">
      <c r="A3384" s="1526">
        <v>2</v>
      </c>
      <c r="B3384" s="1523" t="s">
        <v>6998</v>
      </c>
      <c r="C3384" s="1526" t="s">
        <v>2772</v>
      </c>
      <c r="D3384" s="1534">
        <f t="shared" si="52"/>
        <v>15.67</v>
      </c>
      <c r="E3384" s="1535"/>
      <c r="F3384" s="1534">
        <v>15.67</v>
      </c>
      <c r="G3384" s="1534">
        <v>15.67</v>
      </c>
    </row>
    <row r="3385" spans="1:7" ht="30">
      <c r="A3385" s="1528">
        <v>36517</v>
      </c>
      <c r="B3385" s="1529" t="s">
        <v>9595</v>
      </c>
      <c r="C3385" s="1528" t="s">
        <v>2771</v>
      </c>
      <c r="D3385" s="1536">
        <f t="shared" si="52"/>
        <v>501720</v>
      </c>
      <c r="E3385" s="1535"/>
      <c r="F3385" s="1536">
        <v>501720</v>
      </c>
      <c r="G3385" s="1536">
        <v>501720</v>
      </c>
    </row>
    <row r="3386" spans="1:7" ht="30">
      <c r="A3386" s="1526">
        <v>4262</v>
      </c>
      <c r="B3386" s="1523" t="s">
        <v>9596</v>
      </c>
      <c r="C3386" s="1526" t="s">
        <v>2771</v>
      </c>
      <c r="D3386" s="1534">
        <f t="shared" si="52"/>
        <v>565000</v>
      </c>
      <c r="E3386" s="1535"/>
      <c r="F3386" s="1534">
        <v>565000</v>
      </c>
      <c r="G3386" s="1534">
        <v>565000</v>
      </c>
    </row>
    <row r="3387" spans="1:7" ht="30">
      <c r="A3387" s="1528">
        <v>4263</v>
      </c>
      <c r="B3387" s="1529" t="s">
        <v>9597</v>
      </c>
      <c r="C3387" s="1528" t="s">
        <v>2771</v>
      </c>
      <c r="D3387" s="1536">
        <f t="shared" si="52"/>
        <v>783466.62</v>
      </c>
      <c r="E3387" s="1535"/>
      <c r="F3387" s="1536">
        <v>783466.62</v>
      </c>
      <c r="G3387" s="1536">
        <v>783466.62</v>
      </c>
    </row>
    <row r="3388" spans="1:7" ht="30">
      <c r="A3388" s="1526">
        <v>36518</v>
      </c>
      <c r="B3388" s="1523" t="s">
        <v>9598</v>
      </c>
      <c r="C3388" s="1526" t="s">
        <v>2771</v>
      </c>
      <c r="D3388" s="1534">
        <f t="shared" si="52"/>
        <v>891946.62</v>
      </c>
      <c r="E3388" s="1535"/>
      <c r="F3388" s="1534">
        <v>891946.62</v>
      </c>
      <c r="G3388" s="1534">
        <v>891946.62</v>
      </c>
    </row>
    <row r="3389" spans="1:7" ht="30">
      <c r="A3389" s="1528">
        <v>14221</v>
      </c>
      <c r="B3389" s="1529" t="s">
        <v>9599</v>
      </c>
      <c r="C3389" s="1528" t="s">
        <v>2771</v>
      </c>
      <c r="D3389" s="1536">
        <f t="shared" si="52"/>
        <v>520553.31</v>
      </c>
      <c r="E3389" s="1535"/>
      <c r="F3389" s="1536">
        <v>520553.31</v>
      </c>
      <c r="G3389" s="1536">
        <v>520553.31</v>
      </c>
    </row>
    <row r="3390" spans="1:7">
      <c r="A3390" s="1526">
        <v>38402</v>
      </c>
      <c r="B3390" s="1523" t="s">
        <v>6999</v>
      </c>
      <c r="C3390" s="1526" t="s">
        <v>2771</v>
      </c>
      <c r="D3390" s="1534">
        <f t="shared" si="52"/>
        <v>15.86</v>
      </c>
      <c r="E3390" s="1535"/>
      <c r="F3390" s="1534">
        <v>15.86</v>
      </c>
      <c r="G3390" s="1534">
        <v>15.86</v>
      </c>
    </row>
    <row r="3391" spans="1:7">
      <c r="A3391" s="1528">
        <v>3412</v>
      </c>
      <c r="B3391" s="1529" t="s">
        <v>7000</v>
      </c>
      <c r="C3391" s="1528" t="s">
        <v>2773</v>
      </c>
      <c r="D3391" s="1536">
        <f t="shared" si="52"/>
        <v>19.88</v>
      </c>
      <c r="E3391" s="1535"/>
      <c r="F3391" s="1536">
        <v>19.88</v>
      </c>
      <c r="G3391" s="1536">
        <v>19.88</v>
      </c>
    </row>
    <row r="3392" spans="1:7">
      <c r="A3392" s="1526">
        <v>3413</v>
      </c>
      <c r="B3392" s="1523" t="s">
        <v>7001</v>
      </c>
      <c r="C3392" s="1526" t="s">
        <v>2773</v>
      </c>
      <c r="D3392" s="1534">
        <f t="shared" si="52"/>
        <v>44.75</v>
      </c>
      <c r="E3392" s="1535"/>
      <c r="F3392" s="1534">
        <v>44.75</v>
      </c>
      <c r="G3392" s="1534">
        <v>44.75</v>
      </c>
    </row>
    <row r="3393" spans="1:7">
      <c r="A3393" s="1528">
        <v>39744</v>
      </c>
      <c r="B3393" s="1529" t="s">
        <v>7002</v>
      </c>
      <c r="C3393" s="1528" t="s">
        <v>2773</v>
      </c>
      <c r="D3393" s="1536">
        <f t="shared" si="52"/>
        <v>34.74</v>
      </c>
      <c r="E3393" s="1535"/>
      <c r="F3393" s="1536">
        <v>34.74</v>
      </c>
      <c r="G3393" s="1536">
        <v>34.74</v>
      </c>
    </row>
    <row r="3394" spans="1:7">
      <c r="A3394" s="1526">
        <v>39745</v>
      </c>
      <c r="B3394" s="1523" t="s">
        <v>7003</v>
      </c>
      <c r="C3394" s="1526" t="s">
        <v>2773</v>
      </c>
      <c r="D3394" s="1534">
        <f t="shared" si="52"/>
        <v>73.33</v>
      </c>
      <c r="E3394" s="1535"/>
      <c r="F3394" s="1534">
        <v>73.33</v>
      </c>
      <c r="G3394" s="1534">
        <v>73.33</v>
      </c>
    </row>
    <row r="3395" spans="1:7">
      <c r="A3395" s="1528">
        <v>39637</v>
      </c>
      <c r="B3395" s="1529" t="s">
        <v>7004</v>
      </c>
      <c r="C3395" s="1528" t="s">
        <v>2773</v>
      </c>
      <c r="D3395" s="1536">
        <f t="shared" ref="D3395:D3458" si="53">IF($I$2=$G$1,G3395,F3395)</f>
        <v>96.41</v>
      </c>
      <c r="E3395" s="1535"/>
      <c r="F3395" s="1536">
        <v>96.41</v>
      </c>
      <c r="G3395" s="1536">
        <v>96.41</v>
      </c>
    </row>
    <row r="3396" spans="1:7">
      <c r="A3396" s="1526">
        <v>39638</v>
      </c>
      <c r="B3396" s="1523" t="s">
        <v>7005</v>
      </c>
      <c r="C3396" s="1526" t="s">
        <v>2773</v>
      </c>
      <c r="D3396" s="1534">
        <f t="shared" si="53"/>
        <v>109.09</v>
      </c>
      <c r="E3396" s="1535"/>
      <c r="F3396" s="1534">
        <v>109.09</v>
      </c>
      <c r="G3396" s="1534">
        <v>109.09</v>
      </c>
    </row>
    <row r="3397" spans="1:7">
      <c r="A3397" s="1528">
        <v>39639</v>
      </c>
      <c r="B3397" s="1529" t="s">
        <v>7006</v>
      </c>
      <c r="C3397" s="1528" t="s">
        <v>2773</v>
      </c>
      <c r="D3397" s="1536">
        <f t="shared" si="53"/>
        <v>164.59</v>
      </c>
      <c r="E3397" s="1535"/>
      <c r="F3397" s="1536">
        <v>164.59</v>
      </c>
      <c r="G3397" s="1536">
        <v>164.59</v>
      </c>
    </row>
    <row r="3398" spans="1:7" ht="45">
      <c r="A3398" s="1526">
        <v>39517</v>
      </c>
      <c r="B3398" s="1523" t="s">
        <v>9600</v>
      </c>
      <c r="C3398" s="1526" t="s">
        <v>2773</v>
      </c>
      <c r="D3398" s="1534">
        <f t="shared" si="53"/>
        <v>260.19</v>
      </c>
      <c r="E3398" s="1535"/>
      <c r="F3398" s="1534">
        <v>260.19</v>
      </c>
      <c r="G3398" s="1534">
        <v>260.19</v>
      </c>
    </row>
    <row r="3399" spans="1:7" ht="45">
      <c r="A3399" s="1528">
        <v>39518</v>
      </c>
      <c r="B3399" s="1529" t="s">
        <v>9601</v>
      </c>
      <c r="C3399" s="1528" t="s">
        <v>2773</v>
      </c>
      <c r="D3399" s="1536">
        <f t="shared" si="53"/>
        <v>308.45999999999998</v>
      </c>
      <c r="E3399" s="1535"/>
      <c r="F3399" s="1536">
        <v>308.45999999999998</v>
      </c>
      <c r="G3399" s="1536">
        <v>308.45999999999998</v>
      </c>
    </row>
    <row r="3400" spans="1:7">
      <c r="A3400" s="1526">
        <v>38366</v>
      </c>
      <c r="B3400" s="1523" t="s">
        <v>7007</v>
      </c>
      <c r="C3400" s="1526" t="s">
        <v>2773</v>
      </c>
      <c r="D3400" s="1534">
        <f t="shared" si="53"/>
        <v>5.26</v>
      </c>
      <c r="E3400" s="1535"/>
      <c r="F3400" s="1534">
        <v>5.26</v>
      </c>
      <c r="G3400" s="1534">
        <v>5.26</v>
      </c>
    </row>
    <row r="3401" spans="1:7">
      <c r="A3401" s="1528">
        <v>11703</v>
      </c>
      <c r="B3401" s="1529" t="s">
        <v>7008</v>
      </c>
      <c r="C3401" s="1528" t="s">
        <v>2771</v>
      </c>
      <c r="D3401" s="1536">
        <f t="shared" si="53"/>
        <v>30.86</v>
      </c>
      <c r="E3401" s="1535"/>
      <c r="F3401" s="1536">
        <v>30.86</v>
      </c>
      <c r="G3401" s="1536">
        <v>30.86</v>
      </c>
    </row>
    <row r="3402" spans="1:7">
      <c r="A3402" s="1526">
        <v>37400</v>
      </c>
      <c r="B3402" s="1523" t="s">
        <v>7009</v>
      </c>
      <c r="C3402" s="1526" t="s">
        <v>2771</v>
      </c>
      <c r="D3402" s="1534">
        <f t="shared" si="53"/>
        <v>85.84</v>
      </c>
      <c r="E3402" s="1535"/>
      <c r="F3402" s="1534">
        <v>85.84</v>
      </c>
      <c r="G3402" s="1534">
        <v>85.84</v>
      </c>
    </row>
    <row r="3403" spans="1:7" ht="30">
      <c r="A3403" s="1528">
        <v>25400</v>
      </c>
      <c r="B3403" s="1529" t="s">
        <v>19044</v>
      </c>
      <c r="C3403" s="1528" t="s">
        <v>2771</v>
      </c>
      <c r="D3403" s="1536">
        <f t="shared" si="53"/>
        <v>3489.93</v>
      </c>
      <c r="E3403" s="1535"/>
      <c r="F3403" s="1536">
        <v>3489.93</v>
      </c>
      <c r="G3403" s="1536">
        <v>3489.93</v>
      </c>
    </row>
    <row r="3404" spans="1:7">
      <c r="A3404" s="1526">
        <v>4276</v>
      </c>
      <c r="B3404" s="1523" t="s">
        <v>7010</v>
      </c>
      <c r="C3404" s="1526" t="s">
        <v>2771</v>
      </c>
      <c r="D3404" s="1534">
        <f t="shared" si="53"/>
        <v>203.25</v>
      </c>
      <c r="E3404" s="1535"/>
      <c r="F3404" s="1534">
        <v>203.25</v>
      </c>
      <c r="G3404" s="1534">
        <v>203.25</v>
      </c>
    </row>
    <row r="3405" spans="1:7">
      <c r="A3405" s="1528">
        <v>4273</v>
      </c>
      <c r="B3405" s="1529" t="s">
        <v>7011</v>
      </c>
      <c r="C3405" s="1528" t="s">
        <v>2771</v>
      </c>
      <c r="D3405" s="1536">
        <f t="shared" si="53"/>
        <v>369.01</v>
      </c>
      <c r="E3405" s="1535"/>
      <c r="F3405" s="1536">
        <v>369.01</v>
      </c>
      <c r="G3405" s="1536">
        <v>369.01</v>
      </c>
    </row>
    <row r="3406" spans="1:7" ht="30">
      <c r="A3406" s="1526">
        <v>4274</v>
      </c>
      <c r="B3406" s="1523" t="s">
        <v>7012</v>
      </c>
      <c r="C3406" s="1526" t="s">
        <v>2771</v>
      </c>
      <c r="D3406" s="1534">
        <f t="shared" si="53"/>
        <v>135</v>
      </c>
      <c r="E3406" s="1535"/>
      <c r="F3406" s="1534">
        <v>135</v>
      </c>
      <c r="G3406" s="1534">
        <v>135</v>
      </c>
    </row>
    <row r="3407" spans="1:7" ht="30">
      <c r="A3407" s="1528">
        <v>39438</v>
      </c>
      <c r="B3407" s="1529" t="s">
        <v>7013</v>
      </c>
      <c r="C3407" s="1528" t="s">
        <v>2771</v>
      </c>
      <c r="D3407" s="1536">
        <f t="shared" si="53"/>
        <v>0.27</v>
      </c>
      <c r="E3407" s="1535"/>
      <c r="F3407" s="1536">
        <v>0.27</v>
      </c>
      <c r="G3407" s="1536">
        <v>0.27</v>
      </c>
    </row>
    <row r="3408" spans="1:7">
      <c r="A3408" s="1526">
        <v>11963</v>
      </c>
      <c r="B3408" s="1523" t="s">
        <v>7014</v>
      </c>
      <c r="C3408" s="1526" t="s">
        <v>2771</v>
      </c>
      <c r="D3408" s="1534">
        <f t="shared" si="53"/>
        <v>9.84</v>
      </c>
      <c r="E3408" s="1535"/>
      <c r="F3408" s="1534">
        <v>9.84</v>
      </c>
      <c r="G3408" s="1534">
        <v>9.84</v>
      </c>
    </row>
    <row r="3409" spans="1:7">
      <c r="A3409" s="1528">
        <v>11964</v>
      </c>
      <c r="B3409" s="1529" t="s">
        <v>7015</v>
      </c>
      <c r="C3409" s="1528" t="s">
        <v>2771</v>
      </c>
      <c r="D3409" s="1536">
        <f t="shared" si="53"/>
        <v>2.48</v>
      </c>
      <c r="E3409" s="1535"/>
      <c r="F3409" s="1536">
        <v>2.48</v>
      </c>
      <c r="G3409" s="1536">
        <v>2.48</v>
      </c>
    </row>
    <row r="3410" spans="1:7" ht="30">
      <c r="A3410" s="1526">
        <v>4379</v>
      </c>
      <c r="B3410" s="1523" t="s">
        <v>7016</v>
      </c>
      <c r="C3410" s="1526" t="s">
        <v>2771</v>
      </c>
      <c r="D3410" s="1534">
        <f t="shared" si="53"/>
        <v>0.05</v>
      </c>
      <c r="E3410" s="1535"/>
      <c r="F3410" s="1534">
        <v>0.05</v>
      </c>
      <c r="G3410" s="1534">
        <v>0.05</v>
      </c>
    </row>
    <row r="3411" spans="1:7">
      <c r="A3411" s="1528">
        <v>4377</v>
      </c>
      <c r="B3411" s="1529" t="s">
        <v>7017</v>
      </c>
      <c r="C3411" s="1528" t="s">
        <v>2771</v>
      </c>
      <c r="D3411" s="1536">
        <f t="shared" si="53"/>
        <v>0.19</v>
      </c>
      <c r="E3411" s="1535"/>
      <c r="F3411" s="1536">
        <v>0.19</v>
      </c>
      <c r="G3411" s="1536">
        <v>0.19</v>
      </c>
    </row>
    <row r="3412" spans="1:7">
      <c r="A3412" s="1526">
        <v>4356</v>
      </c>
      <c r="B3412" s="1523" t="s">
        <v>7018</v>
      </c>
      <c r="C3412" s="1526" t="s">
        <v>2771</v>
      </c>
      <c r="D3412" s="1534">
        <f t="shared" si="53"/>
        <v>0.27</v>
      </c>
      <c r="E3412" s="1535"/>
      <c r="F3412" s="1534">
        <v>0.27</v>
      </c>
      <c r="G3412" s="1534">
        <v>0.27</v>
      </c>
    </row>
    <row r="3413" spans="1:7" ht="30">
      <c r="A3413" s="1528">
        <v>13246</v>
      </c>
      <c r="B3413" s="1529" t="s">
        <v>7019</v>
      </c>
      <c r="C3413" s="1528" t="s">
        <v>2771</v>
      </c>
      <c r="D3413" s="1536">
        <f t="shared" si="53"/>
        <v>0.46</v>
      </c>
      <c r="E3413" s="1535"/>
      <c r="F3413" s="1536">
        <v>0.46</v>
      </c>
      <c r="G3413" s="1536">
        <v>0.46</v>
      </c>
    </row>
    <row r="3414" spans="1:7" ht="30">
      <c r="A3414" s="1526">
        <v>4346</v>
      </c>
      <c r="B3414" s="1523" t="s">
        <v>7020</v>
      </c>
      <c r="C3414" s="1526" t="s">
        <v>2771</v>
      </c>
      <c r="D3414" s="1534">
        <f t="shared" si="53"/>
        <v>10.54</v>
      </c>
      <c r="E3414" s="1535"/>
      <c r="F3414" s="1534">
        <v>10.54</v>
      </c>
      <c r="G3414" s="1534">
        <v>10.54</v>
      </c>
    </row>
    <row r="3415" spans="1:7" ht="30">
      <c r="A3415" s="1528">
        <v>11955</v>
      </c>
      <c r="B3415" s="1529" t="s">
        <v>7021</v>
      </c>
      <c r="C3415" s="1528" t="s">
        <v>2771</v>
      </c>
      <c r="D3415" s="1536">
        <f t="shared" si="53"/>
        <v>4.6100000000000003</v>
      </c>
      <c r="E3415" s="1535"/>
      <c r="F3415" s="1536">
        <v>4.6100000000000003</v>
      </c>
      <c r="G3415" s="1536">
        <v>4.6100000000000003</v>
      </c>
    </row>
    <row r="3416" spans="1:7">
      <c r="A3416" s="1526">
        <v>11960</v>
      </c>
      <c r="B3416" s="1523" t="s">
        <v>7022</v>
      </c>
      <c r="C3416" s="1526" t="s">
        <v>2771</v>
      </c>
      <c r="D3416" s="1534">
        <f t="shared" si="53"/>
        <v>0.15</v>
      </c>
      <c r="E3416" s="1535"/>
      <c r="F3416" s="1534">
        <v>0.15</v>
      </c>
      <c r="G3416" s="1534">
        <v>0.15</v>
      </c>
    </row>
    <row r="3417" spans="1:7">
      <c r="A3417" s="1528">
        <v>4333</v>
      </c>
      <c r="B3417" s="1529" t="s">
        <v>7023</v>
      </c>
      <c r="C3417" s="1528" t="s">
        <v>2771</v>
      </c>
      <c r="D3417" s="1536">
        <f t="shared" si="53"/>
        <v>0.27</v>
      </c>
      <c r="E3417" s="1535"/>
      <c r="F3417" s="1536">
        <v>0.27</v>
      </c>
      <c r="G3417" s="1536">
        <v>0.27</v>
      </c>
    </row>
    <row r="3418" spans="1:7">
      <c r="A3418" s="1526">
        <v>4358</v>
      </c>
      <c r="B3418" s="1523" t="s">
        <v>7024</v>
      </c>
      <c r="C3418" s="1526" t="s">
        <v>2771</v>
      </c>
      <c r="D3418" s="1534">
        <f t="shared" si="53"/>
        <v>2.11</v>
      </c>
      <c r="E3418" s="1535"/>
      <c r="F3418" s="1534">
        <v>2.11</v>
      </c>
      <c r="G3418" s="1534">
        <v>2.11</v>
      </c>
    </row>
    <row r="3419" spans="1:7">
      <c r="A3419" s="1528">
        <v>39435</v>
      </c>
      <c r="B3419" s="1529" t="s">
        <v>7025</v>
      </c>
      <c r="C3419" s="1528" t="s">
        <v>2771</v>
      </c>
      <c r="D3419" s="1536">
        <f t="shared" si="53"/>
        <v>0.1</v>
      </c>
      <c r="E3419" s="1535"/>
      <c r="F3419" s="1536">
        <v>0.1</v>
      </c>
      <c r="G3419" s="1536">
        <v>0.1</v>
      </c>
    </row>
    <row r="3420" spans="1:7">
      <c r="A3420" s="1526">
        <v>39436</v>
      </c>
      <c r="B3420" s="1523" t="s">
        <v>7026</v>
      </c>
      <c r="C3420" s="1526" t="s">
        <v>2771</v>
      </c>
      <c r="D3420" s="1534">
        <f t="shared" si="53"/>
        <v>0.18</v>
      </c>
      <c r="E3420" s="1535"/>
      <c r="F3420" s="1534">
        <v>0.18</v>
      </c>
      <c r="G3420" s="1534">
        <v>0.18</v>
      </c>
    </row>
    <row r="3421" spans="1:7">
      <c r="A3421" s="1528">
        <v>39437</v>
      </c>
      <c r="B3421" s="1529" t="s">
        <v>7027</v>
      </c>
      <c r="C3421" s="1528" t="s">
        <v>2771</v>
      </c>
      <c r="D3421" s="1536">
        <f t="shared" si="53"/>
        <v>0.24</v>
      </c>
      <c r="E3421" s="1535"/>
      <c r="F3421" s="1536">
        <v>0.24</v>
      </c>
      <c r="G3421" s="1536">
        <v>0.24</v>
      </c>
    </row>
    <row r="3422" spans="1:7">
      <c r="A3422" s="1526">
        <v>39439</v>
      </c>
      <c r="B3422" s="1523" t="s">
        <v>7028</v>
      </c>
      <c r="C3422" s="1526" t="s">
        <v>2771</v>
      </c>
      <c r="D3422" s="1534">
        <f t="shared" si="53"/>
        <v>0.16</v>
      </c>
      <c r="E3422" s="1535"/>
      <c r="F3422" s="1534">
        <v>0.16</v>
      </c>
      <c r="G3422" s="1534">
        <v>0.16</v>
      </c>
    </row>
    <row r="3423" spans="1:7">
      <c r="A3423" s="1528">
        <v>39440</v>
      </c>
      <c r="B3423" s="1529" t="s">
        <v>7029</v>
      </c>
      <c r="C3423" s="1528" t="s">
        <v>2771</v>
      </c>
      <c r="D3423" s="1536">
        <f t="shared" si="53"/>
        <v>0.21</v>
      </c>
      <c r="E3423" s="1535"/>
      <c r="F3423" s="1536">
        <v>0.21</v>
      </c>
      <c r="G3423" s="1536">
        <v>0.21</v>
      </c>
    </row>
    <row r="3424" spans="1:7">
      <c r="A3424" s="1526">
        <v>39441</v>
      </c>
      <c r="B3424" s="1523" t="s">
        <v>7030</v>
      </c>
      <c r="C3424" s="1526" t="s">
        <v>2771</v>
      </c>
      <c r="D3424" s="1534">
        <f t="shared" si="53"/>
        <v>0.26</v>
      </c>
      <c r="E3424" s="1535"/>
      <c r="F3424" s="1534">
        <v>0.26</v>
      </c>
      <c r="G3424" s="1534">
        <v>0.26</v>
      </c>
    </row>
    <row r="3425" spans="1:7">
      <c r="A3425" s="1528">
        <v>39442</v>
      </c>
      <c r="B3425" s="1529" t="s">
        <v>7031</v>
      </c>
      <c r="C3425" s="1528" t="s">
        <v>2771</v>
      </c>
      <c r="D3425" s="1536">
        <f t="shared" si="53"/>
        <v>0.19</v>
      </c>
      <c r="E3425" s="1535"/>
      <c r="F3425" s="1536">
        <v>0.19</v>
      </c>
      <c r="G3425" s="1536">
        <v>0.19</v>
      </c>
    </row>
    <row r="3426" spans="1:7">
      <c r="A3426" s="1526">
        <v>39443</v>
      </c>
      <c r="B3426" s="1523" t="s">
        <v>7032</v>
      </c>
      <c r="C3426" s="1526" t="s">
        <v>2771</v>
      </c>
      <c r="D3426" s="1534">
        <f t="shared" si="53"/>
        <v>0.25</v>
      </c>
      <c r="E3426" s="1535"/>
      <c r="F3426" s="1534">
        <v>0.25</v>
      </c>
      <c r="G3426" s="1534">
        <v>0.25</v>
      </c>
    </row>
    <row r="3427" spans="1:7">
      <c r="A3427" s="1528">
        <v>4329</v>
      </c>
      <c r="B3427" s="1529" t="s">
        <v>7033</v>
      </c>
      <c r="C3427" s="1528" t="s">
        <v>2771</v>
      </c>
      <c r="D3427" s="1536">
        <f t="shared" si="53"/>
        <v>2.25</v>
      </c>
      <c r="E3427" s="1535"/>
      <c r="F3427" s="1536">
        <v>2.25</v>
      </c>
      <c r="G3427" s="1536">
        <v>2.25</v>
      </c>
    </row>
    <row r="3428" spans="1:7" ht="30">
      <c r="A3428" s="1526">
        <v>4383</v>
      </c>
      <c r="B3428" s="1523" t="s">
        <v>7034</v>
      </c>
      <c r="C3428" s="1526" t="s">
        <v>2771</v>
      </c>
      <c r="D3428" s="1534">
        <f t="shared" si="53"/>
        <v>20.34</v>
      </c>
      <c r="E3428" s="1535"/>
      <c r="F3428" s="1534">
        <v>20.34</v>
      </c>
      <c r="G3428" s="1534">
        <v>20.34</v>
      </c>
    </row>
    <row r="3429" spans="1:7" ht="30">
      <c r="A3429" s="1528">
        <v>4344</v>
      </c>
      <c r="B3429" s="1529" t="s">
        <v>7035</v>
      </c>
      <c r="C3429" s="1528" t="s">
        <v>2771</v>
      </c>
      <c r="D3429" s="1536">
        <f t="shared" si="53"/>
        <v>21.32</v>
      </c>
      <c r="E3429" s="1535"/>
      <c r="F3429" s="1536">
        <v>21.32</v>
      </c>
      <c r="G3429" s="1536">
        <v>21.32</v>
      </c>
    </row>
    <row r="3430" spans="1:7">
      <c r="A3430" s="1526">
        <v>436</v>
      </c>
      <c r="B3430" s="1523" t="s">
        <v>7036</v>
      </c>
      <c r="C3430" s="1526" t="s">
        <v>2771</v>
      </c>
      <c r="D3430" s="1534">
        <f t="shared" si="53"/>
        <v>6.85</v>
      </c>
      <c r="E3430" s="1535"/>
      <c r="F3430" s="1534">
        <v>6.85</v>
      </c>
      <c r="G3430" s="1534">
        <v>6.85</v>
      </c>
    </row>
    <row r="3431" spans="1:7">
      <c r="A3431" s="1528">
        <v>442</v>
      </c>
      <c r="B3431" s="1529" t="s">
        <v>7037</v>
      </c>
      <c r="C3431" s="1528" t="s">
        <v>2771</v>
      </c>
      <c r="D3431" s="1536">
        <f t="shared" si="53"/>
        <v>4.05</v>
      </c>
      <c r="E3431" s="1535"/>
      <c r="F3431" s="1536">
        <v>4.05</v>
      </c>
      <c r="G3431" s="1536">
        <v>4.05</v>
      </c>
    </row>
    <row r="3432" spans="1:7">
      <c r="A3432" s="1526">
        <v>11953</v>
      </c>
      <c r="B3432" s="1523" t="s">
        <v>7038</v>
      </c>
      <c r="C3432" s="1526" t="s">
        <v>2771</v>
      </c>
      <c r="D3432" s="1534">
        <f t="shared" si="53"/>
        <v>3.38</v>
      </c>
      <c r="E3432" s="1535"/>
      <c r="F3432" s="1534">
        <v>3.38</v>
      </c>
      <c r="G3432" s="1534">
        <v>3.38</v>
      </c>
    </row>
    <row r="3433" spans="1:7">
      <c r="A3433" s="1528">
        <v>4335</v>
      </c>
      <c r="B3433" s="1529" t="s">
        <v>7039</v>
      </c>
      <c r="C3433" s="1528" t="s">
        <v>2771</v>
      </c>
      <c r="D3433" s="1536">
        <f t="shared" si="53"/>
        <v>14.32</v>
      </c>
      <c r="E3433" s="1535"/>
      <c r="F3433" s="1536">
        <v>14.32</v>
      </c>
      <c r="G3433" s="1536">
        <v>14.32</v>
      </c>
    </row>
    <row r="3434" spans="1:7">
      <c r="A3434" s="1526">
        <v>4334</v>
      </c>
      <c r="B3434" s="1523" t="s">
        <v>7040</v>
      </c>
      <c r="C3434" s="1526" t="s">
        <v>2771</v>
      </c>
      <c r="D3434" s="1534">
        <f t="shared" si="53"/>
        <v>19.64</v>
      </c>
      <c r="E3434" s="1535"/>
      <c r="F3434" s="1534">
        <v>19.64</v>
      </c>
      <c r="G3434" s="1534">
        <v>19.64</v>
      </c>
    </row>
    <row r="3435" spans="1:7">
      <c r="A3435" s="1528">
        <v>4343</v>
      </c>
      <c r="B3435" s="1529" t="s">
        <v>7041</v>
      </c>
      <c r="C3435" s="1528" t="s">
        <v>2771</v>
      </c>
      <c r="D3435" s="1536">
        <f t="shared" si="53"/>
        <v>4.83</v>
      </c>
      <c r="E3435" s="1535"/>
      <c r="F3435" s="1536">
        <v>4.83</v>
      </c>
      <c r="G3435" s="1536">
        <v>4.83</v>
      </c>
    </row>
    <row r="3436" spans="1:7">
      <c r="A3436" s="1526">
        <v>430</v>
      </c>
      <c r="B3436" s="1523" t="s">
        <v>7042</v>
      </c>
      <c r="C3436" s="1526" t="s">
        <v>2771</v>
      </c>
      <c r="D3436" s="1534">
        <f t="shared" si="53"/>
        <v>6.13</v>
      </c>
      <c r="E3436" s="1535"/>
      <c r="F3436" s="1534">
        <v>6.13</v>
      </c>
      <c r="G3436" s="1534">
        <v>6.13</v>
      </c>
    </row>
    <row r="3437" spans="1:7">
      <c r="A3437" s="1528">
        <v>441</v>
      </c>
      <c r="B3437" s="1529" t="s">
        <v>7043</v>
      </c>
      <c r="C3437" s="1528" t="s">
        <v>2771</v>
      </c>
      <c r="D3437" s="1536">
        <f t="shared" si="53"/>
        <v>6.74</v>
      </c>
      <c r="E3437" s="1535"/>
      <c r="F3437" s="1536">
        <v>6.74</v>
      </c>
      <c r="G3437" s="1536">
        <v>6.74</v>
      </c>
    </row>
    <row r="3438" spans="1:7">
      <c r="A3438" s="1526">
        <v>431</v>
      </c>
      <c r="B3438" s="1523" t="s">
        <v>7044</v>
      </c>
      <c r="C3438" s="1526" t="s">
        <v>2771</v>
      </c>
      <c r="D3438" s="1534">
        <f t="shared" si="53"/>
        <v>8.14</v>
      </c>
      <c r="E3438" s="1535"/>
      <c r="F3438" s="1534">
        <v>8.14</v>
      </c>
      <c r="G3438" s="1534">
        <v>8.14</v>
      </c>
    </row>
    <row r="3439" spans="1:7">
      <c r="A3439" s="1528">
        <v>432</v>
      </c>
      <c r="B3439" s="1529" t="s">
        <v>7045</v>
      </c>
      <c r="C3439" s="1528" t="s">
        <v>2771</v>
      </c>
      <c r="D3439" s="1536">
        <f t="shared" si="53"/>
        <v>8.99</v>
      </c>
      <c r="E3439" s="1535"/>
      <c r="F3439" s="1536">
        <v>8.99</v>
      </c>
      <c r="G3439" s="1536">
        <v>8.99</v>
      </c>
    </row>
    <row r="3440" spans="1:7">
      <c r="A3440" s="1526">
        <v>429</v>
      </c>
      <c r="B3440" s="1523" t="s">
        <v>7046</v>
      </c>
      <c r="C3440" s="1526" t="s">
        <v>2771</v>
      </c>
      <c r="D3440" s="1534">
        <f t="shared" si="53"/>
        <v>12.11</v>
      </c>
      <c r="E3440" s="1535"/>
      <c r="F3440" s="1534">
        <v>12.11</v>
      </c>
      <c r="G3440" s="1534">
        <v>12.11</v>
      </c>
    </row>
    <row r="3441" spans="1:7">
      <c r="A3441" s="1528">
        <v>439</v>
      </c>
      <c r="B3441" s="1529" t="s">
        <v>7047</v>
      </c>
      <c r="C3441" s="1528" t="s">
        <v>2771</v>
      </c>
      <c r="D3441" s="1536">
        <f t="shared" si="53"/>
        <v>10.32</v>
      </c>
      <c r="E3441" s="1535"/>
      <c r="F3441" s="1536">
        <v>10.32</v>
      </c>
      <c r="G3441" s="1536">
        <v>10.32</v>
      </c>
    </row>
    <row r="3442" spans="1:7">
      <c r="A3442" s="1526">
        <v>433</v>
      </c>
      <c r="B3442" s="1523" t="s">
        <v>7048</v>
      </c>
      <c r="C3442" s="1526" t="s">
        <v>2771</v>
      </c>
      <c r="D3442" s="1534">
        <f t="shared" si="53"/>
        <v>12.05</v>
      </c>
      <c r="E3442" s="1535"/>
      <c r="F3442" s="1534">
        <v>12.05</v>
      </c>
      <c r="G3442" s="1534">
        <v>12.05</v>
      </c>
    </row>
    <row r="3443" spans="1:7">
      <c r="A3443" s="1528">
        <v>437</v>
      </c>
      <c r="B3443" s="1529" t="s">
        <v>7049</v>
      </c>
      <c r="C3443" s="1528" t="s">
        <v>2771</v>
      </c>
      <c r="D3443" s="1536">
        <f t="shared" si="53"/>
        <v>16.010000000000002</v>
      </c>
      <c r="E3443" s="1535"/>
      <c r="F3443" s="1536">
        <v>16.010000000000002</v>
      </c>
      <c r="G3443" s="1536">
        <v>16.010000000000002</v>
      </c>
    </row>
    <row r="3444" spans="1:7">
      <c r="A3444" s="1526">
        <v>11790</v>
      </c>
      <c r="B3444" s="1523" t="s">
        <v>7050</v>
      </c>
      <c r="C3444" s="1526" t="s">
        <v>2771</v>
      </c>
      <c r="D3444" s="1534">
        <f t="shared" si="53"/>
        <v>18.16</v>
      </c>
      <c r="E3444" s="1535"/>
      <c r="F3444" s="1534">
        <v>18.16</v>
      </c>
      <c r="G3444" s="1534">
        <v>18.16</v>
      </c>
    </row>
    <row r="3445" spans="1:7" ht="30">
      <c r="A3445" s="1528">
        <v>428</v>
      </c>
      <c r="B3445" s="1529" t="s">
        <v>7051</v>
      </c>
      <c r="C3445" s="1528" t="s">
        <v>2771</v>
      </c>
      <c r="D3445" s="1536">
        <f t="shared" si="53"/>
        <v>19.75</v>
      </c>
      <c r="E3445" s="1535"/>
      <c r="F3445" s="1536">
        <v>19.75</v>
      </c>
      <c r="G3445" s="1536">
        <v>19.75</v>
      </c>
    </row>
    <row r="3446" spans="1:7" ht="30">
      <c r="A3446" s="1526">
        <v>4384</v>
      </c>
      <c r="B3446" s="1523" t="s">
        <v>7052</v>
      </c>
      <c r="C3446" s="1526" t="s">
        <v>2771</v>
      </c>
      <c r="D3446" s="1534">
        <f t="shared" si="53"/>
        <v>23.38</v>
      </c>
      <c r="E3446" s="1535"/>
      <c r="F3446" s="1534">
        <v>23.38</v>
      </c>
      <c r="G3446" s="1534">
        <v>23.38</v>
      </c>
    </row>
    <row r="3447" spans="1:7" ht="30">
      <c r="A3447" s="1528">
        <v>4351</v>
      </c>
      <c r="B3447" s="1529" t="s">
        <v>7053</v>
      </c>
      <c r="C3447" s="1528" t="s">
        <v>2771</v>
      </c>
      <c r="D3447" s="1536">
        <f t="shared" si="53"/>
        <v>17.329999999999998</v>
      </c>
      <c r="E3447" s="1535"/>
      <c r="F3447" s="1536">
        <v>17.329999999999998</v>
      </c>
      <c r="G3447" s="1536">
        <v>17.329999999999998</v>
      </c>
    </row>
    <row r="3448" spans="1:7">
      <c r="A3448" s="1526">
        <v>11054</v>
      </c>
      <c r="B3448" s="1523" t="s">
        <v>7054</v>
      </c>
      <c r="C3448" s="1526" t="s">
        <v>2771</v>
      </c>
      <c r="D3448" s="1534">
        <f t="shared" si="53"/>
        <v>0.04</v>
      </c>
      <c r="E3448" s="1535"/>
      <c r="F3448" s="1534">
        <v>0.04</v>
      </c>
      <c r="G3448" s="1534">
        <v>0.04</v>
      </c>
    </row>
    <row r="3449" spans="1:7">
      <c r="A3449" s="1528">
        <v>11055</v>
      </c>
      <c r="B3449" s="1529" t="s">
        <v>7055</v>
      </c>
      <c r="C3449" s="1528" t="s">
        <v>2771</v>
      </c>
      <c r="D3449" s="1536">
        <f t="shared" si="53"/>
        <v>7.0000000000000007E-2</v>
      </c>
      <c r="E3449" s="1535"/>
      <c r="F3449" s="1536">
        <v>7.0000000000000007E-2</v>
      </c>
      <c r="G3449" s="1536">
        <v>7.0000000000000007E-2</v>
      </c>
    </row>
    <row r="3450" spans="1:7">
      <c r="A3450" s="1526">
        <v>11056</v>
      </c>
      <c r="B3450" s="1523" t="s">
        <v>7056</v>
      </c>
      <c r="C3450" s="1526" t="s">
        <v>2771</v>
      </c>
      <c r="D3450" s="1534">
        <f t="shared" si="53"/>
        <v>0.08</v>
      </c>
      <c r="E3450" s="1535"/>
      <c r="F3450" s="1534">
        <v>0.08</v>
      </c>
      <c r="G3450" s="1534">
        <v>0.08</v>
      </c>
    </row>
    <row r="3451" spans="1:7">
      <c r="A3451" s="1528">
        <v>11057</v>
      </c>
      <c r="B3451" s="1529" t="s">
        <v>7057</v>
      </c>
      <c r="C3451" s="1528" t="s">
        <v>2771</v>
      </c>
      <c r="D3451" s="1536">
        <f t="shared" si="53"/>
        <v>0.16</v>
      </c>
      <c r="E3451" s="1535"/>
      <c r="F3451" s="1536">
        <v>0.16</v>
      </c>
      <c r="G3451" s="1536">
        <v>0.16</v>
      </c>
    </row>
    <row r="3452" spans="1:7">
      <c r="A3452" s="1526">
        <v>11059</v>
      </c>
      <c r="B3452" s="1523" t="s">
        <v>7058</v>
      </c>
      <c r="C3452" s="1526" t="s">
        <v>2771</v>
      </c>
      <c r="D3452" s="1534">
        <f t="shared" si="53"/>
        <v>0.32</v>
      </c>
      <c r="E3452" s="1535"/>
      <c r="F3452" s="1534">
        <v>0.32</v>
      </c>
      <c r="G3452" s="1534">
        <v>0.32</v>
      </c>
    </row>
    <row r="3453" spans="1:7">
      <c r="A3453" s="1528">
        <v>11058</v>
      </c>
      <c r="B3453" s="1529" t="s">
        <v>7059</v>
      </c>
      <c r="C3453" s="1528" t="s">
        <v>2771</v>
      </c>
      <c r="D3453" s="1536">
        <f t="shared" si="53"/>
        <v>0.42</v>
      </c>
      <c r="E3453" s="1535"/>
      <c r="F3453" s="1536">
        <v>0.42</v>
      </c>
      <c r="G3453" s="1536">
        <v>0.42</v>
      </c>
    </row>
    <row r="3454" spans="1:7">
      <c r="A3454" s="1526">
        <v>4380</v>
      </c>
      <c r="B3454" s="1523" t="s">
        <v>7060</v>
      </c>
      <c r="C3454" s="1526" t="s">
        <v>2771</v>
      </c>
      <c r="D3454" s="1534">
        <f t="shared" si="53"/>
        <v>1.41</v>
      </c>
      <c r="E3454" s="1535"/>
      <c r="F3454" s="1534">
        <v>1.41</v>
      </c>
      <c r="G3454" s="1534">
        <v>1.41</v>
      </c>
    </row>
    <row r="3455" spans="1:7">
      <c r="A3455" s="1528">
        <v>4299</v>
      </c>
      <c r="B3455" s="1529" t="s">
        <v>7061</v>
      </c>
      <c r="C3455" s="1528" t="s">
        <v>2771</v>
      </c>
      <c r="D3455" s="1536">
        <f t="shared" si="53"/>
        <v>1.33</v>
      </c>
      <c r="E3455" s="1535"/>
      <c r="F3455" s="1536">
        <v>1.33</v>
      </c>
      <c r="G3455" s="1536">
        <v>1.33</v>
      </c>
    </row>
    <row r="3456" spans="1:7">
      <c r="A3456" s="1526">
        <v>4304</v>
      </c>
      <c r="B3456" s="1523" t="s">
        <v>7062</v>
      </c>
      <c r="C3456" s="1526" t="s">
        <v>2771</v>
      </c>
      <c r="D3456" s="1534">
        <f t="shared" si="53"/>
        <v>1.81</v>
      </c>
      <c r="E3456" s="1535"/>
      <c r="F3456" s="1534">
        <v>1.81</v>
      </c>
      <c r="G3456" s="1534">
        <v>1.81</v>
      </c>
    </row>
    <row r="3457" spans="1:7">
      <c r="A3457" s="1528">
        <v>4305</v>
      </c>
      <c r="B3457" s="1529" t="s">
        <v>7063</v>
      </c>
      <c r="C3457" s="1528" t="s">
        <v>2771</v>
      </c>
      <c r="D3457" s="1536">
        <f t="shared" si="53"/>
        <v>2.11</v>
      </c>
      <c r="E3457" s="1535"/>
      <c r="F3457" s="1536">
        <v>2.11</v>
      </c>
      <c r="G3457" s="1536">
        <v>2.11</v>
      </c>
    </row>
    <row r="3458" spans="1:7">
      <c r="A3458" s="1526">
        <v>4306</v>
      </c>
      <c r="B3458" s="1523" t="s">
        <v>7064</v>
      </c>
      <c r="C3458" s="1526" t="s">
        <v>2771</v>
      </c>
      <c r="D3458" s="1534">
        <f t="shared" si="53"/>
        <v>2.44</v>
      </c>
      <c r="E3458" s="1535"/>
      <c r="F3458" s="1534">
        <v>2.44</v>
      </c>
      <c r="G3458" s="1534">
        <v>2.44</v>
      </c>
    </row>
    <row r="3459" spans="1:7">
      <c r="A3459" s="1528">
        <v>4308</v>
      </c>
      <c r="B3459" s="1529" t="s">
        <v>7065</v>
      </c>
      <c r="C3459" s="1528" t="s">
        <v>2771</v>
      </c>
      <c r="D3459" s="1536">
        <f t="shared" ref="D3459:D3522" si="54">IF($I$2=$G$1,G3459,F3459)</f>
        <v>5.0599999999999996</v>
      </c>
      <c r="E3459" s="1535"/>
      <c r="F3459" s="1536">
        <v>5.0599999999999996</v>
      </c>
      <c r="G3459" s="1536">
        <v>5.0599999999999996</v>
      </c>
    </row>
    <row r="3460" spans="1:7">
      <c r="A3460" s="1526">
        <v>4302</v>
      </c>
      <c r="B3460" s="1523" t="s">
        <v>7066</v>
      </c>
      <c r="C3460" s="1526" t="s">
        <v>2771</v>
      </c>
      <c r="D3460" s="1534">
        <f t="shared" si="54"/>
        <v>3.8</v>
      </c>
      <c r="E3460" s="1535"/>
      <c r="F3460" s="1534">
        <v>3.8</v>
      </c>
      <c r="G3460" s="1534">
        <v>3.8</v>
      </c>
    </row>
    <row r="3461" spans="1:7">
      <c r="A3461" s="1528">
        <v>4300</v>
      </c>
      <c r="B3461" s="1529" t="s">
        <v>7067</v>
      </c>
      <c r="C3461" s="1528" t="s">
        <v>2771</v>
      </c>
      <c r="D3461" s="1536">
        <f t="shared" si="54"/>
        <v>0.9</v>
      </c>
      <c r="E3461" s="1535"/>
      <c r="F3461" s="1536">
        <v>0.9</v>
      </c>
      <c r="G3461" s="1536">
        <v>0.9</v>
      </c>
    </row>
    <row r="3462" spans="1:7">
      <c r="A3462" s="1526">
        <v>4301</v>
      </c>
      <c r="B3462" s="1523" t="s">
        <v>7068</v>
      </c>
      <c r="C3462" s="1526" t="s">
        <v>2771</v>
      </c>
      <c r="D3462" s="1534">
        <f t="shared" si="54"/>
        <v>1.1000000000000001</v>
      </c>
      <c r="E3462" s="1535"/>
      <c r="F3462" s="1534">
        <v>1.1000000000000001</v>
      </c>
      <c r="G3462" s="1534">
        <v>1.1000000000000001</v>
      </c>
    </row>
    <row r="3463" spans="1:7">
      <c r="A3463" s="1528">
        <v>4320</v>
      </c>
      <c r="B3463" s="1529" t="s">
        <v>7069</v>
      </c>
      <c r="C3463" s="1528" t="s">
        <v>2771</v>
      </c>
      <c r="D3463" s="1536">
        <f t="shared" si="54"/>
        <v>3.35</v>
      </c>
      <c r="E3463" s="1535"/>
      <c r="F3463" s="1536">
        <v>3.35</v>
      </c>
      <c r="G3463" s="1536">
        <v>3.35</v>
      </c>
    </row>
    <row r="3464" spans="1:7">
      <c r="A3464" s="1526">
        <v>4318</v>
      </c>
      <c r="B3464" s="1523" t="s">
        <v>7070</v>
      </c>
      <c r="C3464" s="1526" t="s">
        <v>2771</v>
      </c>
      <c r="D3464" s="1534">
        <f t="shared" si="54"/>
        <v>1.63</v>
      </c>
      <c r="E3464" s="1535"/>
      <c r="F3464" s="1534">
        <v>1.63</v>
      </c>
      <c r="G3464" s="1534">
        <v>1.63</v>
      </c>
    </row>
    <row r="3465" spans="1:7">
      <c r="A3465" s="1528">
        <v>40547</v>
      </c>
      <c r="B3465" s="1529" t="s">
        <v>8803</v>
      </c>
      <c r="C3465" s="1528" t="s">
        <v>2785</v>
      </c>
      <c r="D3465" s="1536">
        <f t="shared" si="54"/>
        <v>28.4</v>
      </c>
      <c r="E3465" s="1535"/>
      <c r="F3465" s="1536">
        <v>28.4</v>
      </c>
      <c r="G3465" s="1536">
        <v>28.4</v>
      </c>
    </row>
    <row r="3466" spans="1:7">
      <c r="A3466" s="1526">
        <v>11962</v>
      </c>
      <c r="B3466" s="1523" t="s">
        <v>7071</v>
      </c>
      <c r="C3466" s="1526" t="s">
        <v>2771</v>
      </c>
      <c r="D3466" s="1534">
        <f t="shared" si="54"/>
        <v>0.23</v>
      </c>
      <c r="E3466" s="1535"/>
      <c r="F3466" s="1534">
        <v>0.23</v>
      </c>
      <c r="G3466" s="1534">
        <v>0.23</v>
      </c>
    </row>
    <row r="3467" spans="1:7">
      <c r="A3467" s="1528">
        <v>4332</v>
      </c>
      <c r="B3467" s="1529" t="s">
        <v>7072</v>
      </c>
      <c r="C3467" s="1528" t="s">
        <v>2771</v>
      </c>
      <c r="D3467" s="1536">
        <f t="shared" si="54"/>
        <v>1.1299999999999999</v>
      </c>
      <c r="E3467" s="1535"/>
      <c r="F3467" s="1536">
        <v>1.1299999999999999</v>
      </c>
      <c r="G3467" s="1536">
        <v>1.1299999999999999</v>
      </c>
    </row>
    <row r="3468" spans="1:7">
      <c r="A3468" s="1526">
        <v>4331</v>
      </c>
      <c r="B3468" s="1523" t="s">
        <v>7073</v>
      </c>
      <c r="C3468" s="1526" t="s">
        <v>2771</v>
      </c>
      <c r="D3468" s="1534">
        <f t="shared" si="54"/>
        <v>4.26</v>
      </c>
      <c r="E3468" s="1535"/>
      <c r="F3468" s="1534">
        <v>4.26</v>
      </c>
      <c r="G3468" s="1534">
        <v>4.26</v>
      </c>
    </row>
    <row r="3469" spans="1:7" ht="30">
      <c r="A3469" s="1528">
        <v>4336</v>
      </c>
      <c r="B3469" s="1529" t="s">
        <v>7074</v>
      </c>
      <c r="C3469" s="1528" t="s">
        <v>2771</v>
      </c>
      <c r="D3469" s="1536">
        <f t="shared" si="54"/>
        <v>5.45</v>
      </c>
      <c r="E3469" s="1535"/>
      <c r="F3469" s="1536">
        <v>5.45</v>
      </c>
      <c r="G3469" s="1536">
        <v>5.45</v>
      </c>
    </row>
    <row r="3470" spans="1:7">
      <c r="A3470" s="1526">
        <v>13294</v>
      </c>
      <c r="B3470" s="1523" t="s">
        <v>7075</v>
      </c>
      <c r="C3470" s="1526" t="s">
        <v>2771</v>
      </c>
      <c r="D3470" s="1534">
        <f t="shared" si="54"/>
        <v>1.56</v>
      </c>
      <c r="E3470" s="1535"/>
      <c r="F3470" s="1534">
        <v>1.56</v>
      </c>
      <c r="G3470" s="1534">
        <v>1.56</v>
      </c>
    </row>
    <row r="3471" spans="1:7">
      <c r="A3471" s="1528">
        <v>11948</v>
      </c>
      <c r="B3471" s="1529" t="s">
        <v>7076</v>
      </c>
      <c r="C3471" s="1528" t="s">
        <v>2771</v>
      </c>
      <c r="D3471" s="1536">
        <f t="shared" si="54"/>
        <v>0.7</v>
      </c>
      <c r="E3471" s="1535"/>
      <c r="F3471" s="1536">
        <v>0.7</v>
      </c>
      <c r="G3471" s="1536">
        <v>0.7</v>
      </c>
    </row>
    <row r="3472" spans="1:7">
      <c r="A3472" s="1526">
        <v>4382</v>
      </c>
      <c r="B3472" s="1523" t="s">
        <v>7077</v>
      </c>
      <c r="C3472" s="1526" t="s">
        <v>2771</v>
      </c>
      <c r="D3472" s="1534">
        <f t="shared" si="54"/>
        <v>1.17</v>
      </c>
      <c r="E3472" s="1535"/>
      <c r="F3472" s="1534">
        <v>1.17</v>
      </c>
      <c r="G3472" s="1534">
        <v>1.17</v>
      </c>
    </row>
    <row r="3473" spans="1:7">
      <c r="A3473" s="1528">
        <v>4354</v>
      </c>
      <c r="B3473" s="1529" t="s">
        <v>7078</v>
      </c>
      <c r="C3473" s="1528" t="s">
        <v>2771</v>
      </c>
      <c r="D3473" s="1536">
        <f t="shared" si="54"/>
        <v>48.91</v>
      </c>
      <c r="E3473" s="1535"/>
      <c r="F3473" s="1536">
        <v>48.91</v>
      </c>
      <c r="G3473" s="1536">
        <v>48.91</v>
      </c>
    </row>
    <row r="3474" spans="1:7">
      <c r="A3474" s="1526">
        <v>40839</v>
      </c>
      <c r="B3474" s="1523" t="s">
        <v>7079</v>
      </c>
      <c r="C3474" s="1526" t="s">
        <v>2785</v>
      </c>
      <c r="D3474" s="1534">
        <f t="shared" si="54"/>
        <v>117.69</v>
      </c>
      <c r="E3474" s="1535"/>
      <c r="F3474" s="1534">
        <v>117.69</v>
      </c>
      <c r="G3474" s="1534">
        <v>117.69</v>
      </c>
    </row>
    <row r="3475" spans="1:7">
      <c r="A3475" s="1528">
        <v>40552</v>
      </c>
      <c r="B3475" s="1529" t="s">
        <v>7080</v>
      </c>
      <c r="C3475" s="1528" t="s">
        <v>2785</v>
      </c>
      <c r="D3475" s="1536">
        <f t="shared" si="54"/>
        <v>48.7</v>
      </c>
      <c r="E3475" s="1535"/>
      <c r="F3475" s="1536">
        <v>48.7</v>
      </c>
      <c r="G3475" s="1536">
        <v>48.7</v>
      </c>
    </row>
    <row r="3476" spans="1:7">
      <c r="A3476" s="1526">
        <v>40549</v>
      </c>
      <c r="B3476" s="1523" t="s">
        <v>7081</v>
      </c>
      <c r="C3476" s="1526" t="s">
        <v>2785</v>
      </c>
      <c r="D3476" s="1534">
        <f t="shared" si="54"/>
        <v>192.77</v>
      </c>
      <c r="E3476" s="1535"/>
      <c r="F3476" s="1534">
        <v>192.77</v>
      </c>
      <c r="G3476" s="1534">
        <v>192.77</v>
      </c>
    </row>
    <row r="3477" spans="1:7">
      <c r="A3477" s="1528">
        <v>4385</v>
      </c>
      <c r="B3477" s="1529" t="s">
        <v>16993</v>
      </c>
      <c r="C3477" s="1528" t="s">
        <v>2780</v>
      </c>
      <c r="D3477" s="1536">
        <f t="shared" si="54"/>
        <v>4136.43</v>
      </c>
      <c r="E3477" s="1535"/>
      <c r="F3477" s="1536">
        <v>4136.43</v>
      </c>
      <c r="G3477" s="1536">
        <v>4136.43</v>
      </c>
    </row>
    <row r="3478" spans="1:7" ht="30">
      <c r="A3478" s="1526">
        <v>20078</v>
      </c>
      <c r="B3478" s="1523" t="s">
        <v>19045</v>
      </c>
      <c r="C3478" s="1526" t="s">
        <v>2771</v>
      </c>
      <c r="D3478" s="1534">
        <f t="shared" si="54"/>
        <v>28.55</v>
      </c>
      <c r="E3478" s="1535"/>
      <c r="F3478" s="1534">
        <v>28.55</v>
      </c>
      <c r="G3478" s="1534">
        <v>28.55</v>
      </c>
    </row>
    <row r="3479" spans="1:7">
      <c r="A3479" s="1528">
        <v>39897</v>
      </c>
      <c r="B3479" s="1529" t="s">
        <v>7082</v>
      </c>
      <c r="C3479" s="1528" t="s">
        <v>2771</v>
      </c>
      <c r="D3479" s="1536">
        <f t="shared" si="54"/>
        <v>61.22</v>
      </c>
      <c r="E3479" s="1535"/>
      <c r="F3479" s="1536">
        <v>61.22</v>
      </c>
      <c r="G3479" s="1536">
        <v>61.22</v>
      </c>
    </row>
    <row r="3480" spans="1:7">
      <c r="A3480" s="1526">
        <v>118</v>
      </c>
      <c r="B3480" s="1523" t="s">
        <v>19046</v>
      </c>
      <c r="C3480" s="1526" t="s">
        <v>2771</v>
      </c>
      <c r="D3480" s="1534">
        <f t="shared" si="54"/>
        <v>60.35</v>
      </c>
      <c r="E3480" s="1535"/>
      <c r="F3480" s="1534">
        <v>60.35</v>
      </c>
      <c r="G3480" s="1534">
        <v>60.35</v>
      </c>
    </row>
    <row r="3481" spans="1:7" ht="30">
      <c r="A3481" s="1528">
        <v>4396</v>
      </c>
      <c r="B3481" s="1529" t="s">
        <v>19047</v>
      </c>
      <c r="C3481" s="1528" t="s">
        <v>2773</v>
      </c>
      <c r="D3481" s="1536">
        <f t="shared" si="54"/>
        <v>184.27</v>
      </c>
      <c r="E3481" s="1535"/>
      <c r="F3481" s="1536">
        <v>184.27</v>
      </c>
      <c r="G3481" s="1536">
        <v>184.27</v>
      </c>
    </row>
    <row r="3482" spans="1:7" ht="30">
      <c r="A3482" s="1526">
        <v>36881</v>
      </c>
      <c r="B3482" s="1523" t="s">
        <v>19048</v>
      </c>
      <c r="C3482" s="1526" t="s">
        <v>2773</v>
      </c>
      <c r="D3482" s="1534">
        <f t="shared" si="54"/>
        <v>118.67</v>
      </c>
      <c r="E3482" s="1535"/>
      <c r="F3482" s="1534">
        <v>118.67</v>
      </c>
      <c r="G3482" s="1534">
        <v>118.67</v>
      </c>
    </row>
    <row r="3483" spans="1:7" ht="30">
      <c r="A3483" s="1528">
        <v>4397</v>
      </c>
      <c r="B3483" s="1529" t="s">
        <v>19049</v>
      </c>
      <c r="C3483" s="1528" t="s">
        <v>2773</v>
      </c>
      <c r="D3483" s="1536">
        <f t="shared" si="54"/>
        <v>200.44</v>
      </c>
      <c r="E3483" s="1535"/>
      <c r="F3483" s="1536">
        <v>200.44</v>
      </c>
      <c r="G3483" s="1536">
        <v>200.44</v>
      </c>
    </row>
    <row r="3484" spans="1:7" ht="30">
      <c r="A3484" s="1526">
        <v>36882</v>
      </c>
      <c r="B3484" s="1523" t="s">
        <v>19050</v>
      </c>
      <c r="C3484" s="1526" t="s">
        <v>2773</v>
      </c>
      <c r="D3484" s="1534">
        <f t="shared" si="54"/>
        <v>141.9</v>
      </c>
      <c r="E3484" s="1535"/>
      <c r="F3484" s="1534">
        <v>141.9</v>
      </c>
      <c r="G3484" s="1534">
        <v>141.9</v>
      </c>
    </row>
    <row r="3485" spans="1:7">
      <c r="A3485" s="1528">
        <v>4751</v>
      </c>
      <c r="B3485" s="1529" t="s">
        <v>20535</v>
      </c>
      <c r="C3485" s="1528" t="s">
        <v>2770</v>
      </c>
      <c r="D3485" s="1536">
        <f t="shared" si="54"/>
        <v>15.93</v>
      </c>
      <c r="E3485" s="1535"/>
      <c r="F3485" s="1536">
        <v>13.73</v>
      </c>
      <c r="G3485" s="1536">
        <v>15.93</v>
      </c>
    </row>
    <row r="3486" spans="1:7">
      <c r="A3486" s="1526">
        <v>41066</v>
      </c>
      <c r="B3486" s="1523" t="s">
        <v>7083</v>
      </c>
      <c r="C3486" s="1526" t="s">
        <v>2777</v>
      </c>
      <c r="D3486" s="1534">
        <f t="shared" si="54"/>
        <v>2814.94</v>
      </c>
      <c r="E3486" s="1535"/>
      <c r="F3486" s="1534">
        <v>2424.4299999999998</v>
      </c>
      <c r="G3486" s="1534">
        <v>2814.94</v>
      </c>
    </row>
    <row r="3487" spans="1:7">
      <c r="A3487" s="1528">
        <v>39604</v>
      </c>
      <c r="B3487" s="1529" t="s">
        <v>7084</v>
      </c>
      <c r="C3487" s="1528" t="s">
        <v>2771</v>
      </c>
      <c r="D3487" s="1536">
        <f t="shared" si="54"/>
        <v>14.33</v>
      </c>
      <c r="E3487" s="1535"/>
      <c r="F3487" s="1536">
        <v>14.33</v>
      </c>
      <c r="G3487" s="1536">
        <v>14.33</v>
      </c>
    </row>
    <row r="3488" spans="1:7">
      <c r="A3488" s="1526">
        <v>39605</v>
      </c>
      <c r="B3488" s="1523" t="s">
        <v>7085</v>
      </c>
      <c r="C3488" s="1526" t="s">
        <v>2771</v>
      </c>
      <c r="D3488" s="1534">
        <f t="shared" si="54"/>
        <v>19.89</v>
      </c>
      <c r="E3488" s="1535"/>
      <c r="F3488" s="1534">
        <v>19.89</v>
      </c>
      <c r="G3488" s="1534">
        <v>19.89</v>
      </c>
    </row>
    <row r="3489" spans="1:7">
      <c r="A3489" s="1528">
        <v>39606</v>
      </c>
      <c r="B3489" s="1529" t="s">
        <v>7086</v>
      </c>
      <c r="C3489" s="1528" t="s">
        <v>2771</v>
      </c>
      <c r="D3489" s="1536">
        <f t="shared" si="54"/>
        <v>25.26</v>
      </c>
      <c r="E3489" s="1535"/>
      <c r="F3489" s="1536">
        <v>25.26</v>
      </c>
      <c r="G3489" s="1536">
        <v>25.26</v>
      </c>
    </row>
    <row r="3490" spans="1:7">
      <c r="A3490" s="1526">
        <v>39607</v>
      </c>
      <c r="B3490" s="1523" t="s">
        <v>7087</v>
      </c>
      <c r="C3490" s="1526" t="s">
        <v>2771</v>
      </c>
      <c r="D3490" s="1534">
        <f t="shared" si="54"/>
        <v>28.98</v>
      </c>
      <c r="E3490" s="1535"/>
      <c r="F3490" s="1534">
        <v>28.98</v>
      </c>
      <c r="G3490" s="1534">
        <v>28.98</v>
      </c>
    </row>
    <row r="3491" spans="1:7">
      <c r="A3491" s="1528">
        <v>39594</v>
      </c>
      <c r="B3491" s="1529" t="s">
        <v>7088</v>
      </c>
      <c r="C3491" s="1528" t="s">
        <v>2771</v>
      </c>
      <c r="D3491" s="1536">
        <f t="shared" si="54"/>
        <v>274.36</v>
      </c>
      <c r="E3491" s="1535"/>
      <c r="F3491" s="1536">
        <v>274.36</v>
      </c>
      <c r="G3491" s="1536">
        <v>274.36</v>
      </c>
    </row>
    <row r="3492" spans="1:7">
      <c r="A3492" s="1526">
        <v>39596</v>
      </c>
      <c r="B3492" s="1523" t="s">
        <v>7089</v>
      </c>
      <c r="C3492" s="1526" t="s">
        <v>2771</v>
      </c>
      <c r="D3492" s="1534">
        <f t="shared" si="54"/>
        <v>478.2</v>
      </c>
      <c r="E3492" s="1535"/>
      <c r="F3492" s="1534">
        <v>478.2</v>
      </c>
      <c r="G3492" s="1534">
        <v>478.2</v>
      </c>
    </row>
    <row r="3493" spans="1:7">
      <c r="A3493" s="1528">
        <v>39595</v>
      </c>
      <c r="B3493" s="1529" t="s">
        <v>7090</v>
      </c>
      <c r="C3493" s="1528" t="s">
        <v>2771</v>
      </c>
      <c r="D3493" s="1536">
        <f t="shared" si="54"/>
        <v>401.41</v>
      </c>
      <c r="E3493" s="1535"/>
      <c r="F3493" s="1536">
        <v>401.41</v>
      </c>
      <c r="G3493" s="1536">
        <v>401.41</v>
      </c>
    </row>
    <row r="3494" spans="1:7">
      <c r="A3494" s="1526">
        <v>39597</v>
      </c>
      <c r="B3494" s="1523" t="s">
        <v>7091</v>
      </c>
      <c r="C3494" s="1526" t="s">
        <v>2771</v>
      </c>
      <c r="D3494" s="1534">
        <f t="shared" si="54"/>
        <v>644.87</v>
      </c>
      <c r="E3494" s="1535"/>
      <c r="F3494" s="1534">
        <v>644.87</v>
      </c>
      <c r="G3494" s="1534">
        <v>644.87</v>
      </c>
    </row>
    <row r="3495" spans="1:7">
      <c r="A3495" s="1528">
        <v>10731</v>
      </c>
      <c r="B3495" s="1529" t="s">
        <v>7092</v>
      </c>
      <c r="C3495" s="1528" t="s">
        <v>2773</v>
      </c>
      <c r="D3495" s="1536">
        <f t="shared" si="54"/>
        <v>35.700000000000003</v>
      </c>
      <c r="E3495" s="1535"/>
      <c r="F3495" s="1536">
        <v>35.700000000000003</v>
      </c>
      <c r="G3495" s="1536">
        <v>35.700000000000003</v>
      </c>
    </row>
    <row r="3496" spans="1:7">
      <c r="A3496" s="1526">
        <v>4704</v>
      </c>
      <c r="B3496" s="1523" t="s">
        <v>7093</v>
      </c>
      <c r="C3496" s="1526" t="s">
        <v>2773</v>
      </c>
      <c r="D3496" s="1534">
        <f t="shared" si="54"/>
        <v>32.21</v>
      </c>
      <c r="E3496" s="1535"/>
      <c r="F3496" s="1534">
        <v>32.21</v>
      </c>
      <c r="G3496" s="1534">
        <v>32.21</v>
      </c>
    </row>
    <row r="3497" spans="1:7">
      <c r="A3497" s="1528">
        <v>10730</v>
      </c>
      <c r="B3497" s="1529" t="s">
        <v>7094</v>
      </c>
      <c r="C3497" s="1528" t="s">
        <v>2773</v>
      </c>
      <c r="D3497" s="1536">
        <f t="shared" si="54"/>
        <v>34.520000000000003</v>
      </c>
      <c r="E3497" s="1535"/>
      <c r="F3497" s="1536">
        <v>34.520000000000003</v>
      </c>
      <c r="G3497" s="1536">
        <v>34.520000000000003</v>
      </c>
    </row>
    <row r="3498" spans="1:7">
      <c r="A3498" s="1526">
        <v>4729</v>
      </c>
      <c r="B3498" s="1523" t="s">
        <v>7095</v>
      </c>
      <c r="C3498" s="1526" t="s">
        <v>2772</v>
      </c>
      <c r="D3498" s="1534">
        <f t="shared" si="54"/>
        <v>85.04</v>
      </c>
      <c r="E3498" s="1535"/>
      <c r="F3498" s="1534">
        <v>85.04</v>
      </c>
      <c r="G3498" s="1534">
        <v>85.04</v>
      </c>
    </row>
    <row r="3499" spans="1:7">
      <c r="A3499" s="1528">
        <v>4720</v>
      </c>
      <c r="B3499" s="1529" t="s">
        <v>7096</v>
      </c>
      <c r="C3499" s="1528" t="s">
        <v>2772</v>
      </c>
      <c r="D3499" s="1536">
        <f t="shared" si="54"/>
        <v>97.44</v>
      </c>
      <c r="E3499" s="1535"/>
      <c r="F3499" s="1536">
        <v>97.44</v>
      </c>
      <c r="G3499" s="1536">
        <v>97.44</v>
      </c>
    </row>
    <row r="3500" spans="1:7">
      <c r="A3500" s="1526">
        <v>4721</v>
      </c>
      <c r="B3500" s="1523" t="s">
        <v>3768</v>
      </c>
      <c r="C3500" s="1526" t="s">
        <v>2772</v>
      </c>
      <c r="D3500" s="1534">
        <f t="shared" si="54"/>
        <v>84.4</v>
      </c>
      <c r="E3500" s="1535"/>
      <c r="F3500" s="1534">
        <v>84.4</v>
      </c>
      <c r="G3500" s="1534">
        <v>84.4</v>
      </c>
    </row>
    <row r="3501" spans="1:7">
      <c r="A3501" s="1528">
        <v>4718</v>
      </c>
      <c r="B3501" s="1529" t="s">
        <v>7097</v>
      </c>
      <c r="C3501" s="1528" t="s">
        <v>2772</v>
      </c>
      <c r="D3501" s="1536">
        <f t="shared" si="54"/>
        <v>84.85</v>
      </c>
      <c r="E3501" s="1535"/>
      <c r="F3501" s="1536">
        <v>84.85</v>
      </c>
      <c r="G3501" s="1536">
        <v>84.85</v>
      </c>
    </row>
    <row r="3502" spans="1:7">
      <c r="A3502" s="1526">
        <v>4722</v>
      </c>
      <c r="B3502" s="1523" t="s">
        <v>7098</v>
      </c>
      <c r="C3502" s="1526" t="s">
        <v>2772</v>
      </c>
      <c r="D3502" s="1534">
        <f t="shared" si="54"/>
        <v>79.73</v>
      </c>
      <c r="E3502" s="1535"/>
      <c r="F3502" s="1534">
        <v>79.73</v>
      </c>
      <c r="G3502" s="1534">
        <v>79.73</v>
      </c>
    </row>
    <row r="3503" spans="1:7">
      <c r="A3503" s="1528">
        <v>4723</v>
      </c>
      <c r="B3503" s="1529" t="s">
        <v>7099</v>
      </c>
      <c r="C3503" s="1528" t="s">
        <v>2772</v>
      </c>
      <c r="D3503" s="1536">
        <f t="shared" si="54"/>
        <v>79.040000000000006</v>
      </c>
      <c r="E3503" s="1535"/>
      <c r="F3503" s="1536">
        <v>79.040000000000006</v>
      </c>
      <c r="G3503" s="1536">
        <v>79.040000000000006</v>
      </c>
    </row>
    <row r="3504" spans="1:7">
      <c r="A3504" s="1526">
        <v>4727</v>
      </c>
      <c r="B3504" s="1523" t="s">
        <v>7100</v>
      </c>
      <c r="C3504" s="1526" t="s">
        <v>2772</v>
      </c>
      <c r="D3504" s="1534">
        <f t="shared" si="54"/>
        <v>72.34</v>
      </c>
      <c r="E3504" s="1535"/>
      <c r="F3504" s="1534">
        <v>72.34</v>
      </c>
      <c r="G3504" s="1534">
        <v>72.34</v>
      </c>
    </row>
    <row r="3505" spans="1:7">
      <c r="A3505" s="1528">
        <v>4748</v>
      </c>
      <c r="B3505" s="1529" t="s">
        <v>7101</v>
      </c>
      <c r="C3505" s="1528" t="s">
        <v>2772</v>
      </c>
      <c r="D3505" s="1536">
        <f t="shared" si="54"/>
        <v>77.95</v>
      </c>
      <c r="E3505" s="1535"/>
      <c r="F3505" s="1536">
        <v>77.95</v>
      </c>
      <c r="G3505" s="1536">
        <v>77.95</v>
      </c>
    </row>
    <row r="3506" spans="1:7">
      <c r="A3506" s="1526">
        <v>4730</v>
      </c>
      <c r="B3506" s="1523" t="s">
        <v>7102</v>
      </c>
      <c r="C3506" s="1526" t="s">
        <v>2772</v>
      </c>
      <c r="D3506" s="1534">
        <f t="shared" si="54"/>
        <v>79.33</v>
      </c>
      <c r="E3506" s="1535"/>
      <c r="F3506" s="1534">
        <v>79.33</v>
      </c>
      <c r="G3506" s="1534">
        <v>79.33</v>
      </c>
    </row>
    <row r="3507" spans="1:7" ht="30">
      <c r="A3507" s="1528">
        <v>13186</v>
      </c>
      <c r="B3507" s="1529" t="s">
        <v>7103</v>
      </c>
      <c r="C3507" s="1528" t="s">
        <v>2772</v>
      </c>
      <c r="D3507" s="1536">
        <f t="shared" si="54"/>
        <v>62.5</v>
      </c>
      <c r="E3507" s="1535"/>
      <c r="F3507" s="1536">
        <v>62.5</v>
      </c>
      <c r="G3507" s="1536">
        <v>62.5</v>
      </c>
    </row>
    <row r="3508" spans="1:7" ht="30">
      <c r="A3508" s="1526">
        <v>10737</v>
      </c>
      <c r="B3508" s="1523" t="s">
        <v>7104</v>
      </c>
      <c r="C3508" s="1526" t="s">
        <v>2773</v>
      </c>
      <c r="D3508" s="1534">
        <f t="shared" si="54"/>
        <v>112.19</v>
      </c>
      <c r="E3508" s="1535"/>
      <c r="F3508" s="1534">
        <v>112.19</v>
      </c>
      <c r="G3508" s="1534">
        <v>112.19</v>
      </c>
    </row>
    <row r="3509" spans="1:7" ht="30">
      <c r="A3509" s="1528">
        <v>10734</v>
      </c>
      <c r="B3509" s="1529" t="s">
        <v>7105</v>
      </c>
      <c r="C3509" s="1528" t="s">
        <v>2773</v>
      </c>
      <c r="D3509" s="1536">
        <f t="shared" si="54"/>
        <v>66.73</v>
      </c>
      <c r="E3509" s="1535"/>
      <c r="F3509" s="1536">
        <v>66.73</v>
      </c>
      <c r="G3509" s="1536">
        <v>66.73</v>
      </c>
    </row>
    <row r="3510" spans="1:7">
      <c r="A3510" s="1526">
        <v>4708</v>
      </c>
      <c r="B3510" s="1523" t="s">
        <v>7106</v>
      </c>
      <c r="C3510" s="1526" t="s">
        <v>2773</v>
      </c>
      <c r="D3510" s="1534">
        <f t="shared" si="54"/>
        <v>129.44999999999999</v>
      </c>
      <c r="E3510" s="1535"/>
      <c r="F3510" s="1534">
        <v>129.44999999999999</v>
      </c>
      <c r="G3510" s="1534">
        <v>129.44999999999999</v>
      </c>
    </row>
    <row r="3511" spans="1:7" ht="30">
      <c r="A3511" s="1528">
        <v>4712</v>
      </c>
      <c r="B3511" s="1529" t="s">
        <v>7107</v>
      </c>
      <c r="C3511" s="1528" t="s">
        <v>2773</v>
      </c>
      <c r="D3511" s="1536">
        <f t="shared" si="54"/>
        <v>63.28</v>
      </c>
      <c r="E3511" s="1535"/>
      <c r="F3511" s="1536">
        <v>63.28</v>
      </c>
      <c r="G3511" s="1536">
        <v>63.28</v>
      </c>
    </row>
    <row r="3512" spans="1:7" ht="30">
      <c r="A3512" s="1526">
        <v>4710</v>
      </c>
      <c r="B3512" s="1523" t="s">
        <v>7108</v>
      </c>
      <c r="C3512" s="1526" t="s">
        <v>2773</v>
      </c>
      <c r="D3512" s="1534">
        <f t="shared" si="54"/>
        <v>202.95</v>
      </c>
      <c r="E3512" s="1535"/>
      <c r="F3512" s="1534">
        <v>202.95</v>
      </c>
      <c r="G3512" s="1534">
        <v>202.95</v>
      </c>
    </row>
    <row r="3513" spans="1:7">
      <c r="A3513" s="1528">
        <v>4746</v>
      </c>
      <c r="B3513" s="1529" t="s">
        <v>7109</v>
      </c>
      <c r="C3513" s="1528" t="s">
        <v>2772</v>
      </c>
      <c r="D3513" s="1536">
        <f t="shared" si="54"/>
        <v>59.25</v>
      </c>
      <c r="E3513" s="1535"/>
      <c r="F3513" s="1536">
        <v>59.25</v>
      </c>
      <c r="G3513" s="1536">
        <v>59.25</v>
      </c>
    </row>
    <row r="3514" spans="1:7">
      <c r="A3514" s="1526">
        <v>4750</v>
      </c>
      <c r="B3514" s="1523" t="s">
        <v>20536</v>
      </c>
      <c r="C3514" s="1526" t="s">
        <v>2770</v>
      </c>
      <c r="D3514" s="1534">
        <f t="shared" si="54"/>
        <v>15.93</v>
      </c>
      <c r="E3514" s="1535"/>
      <c r="F3514" s="1534">
        <v>13.73</v>
      </c>
      <c r="G3514" s="1534">
        <v>15.93</v>
      </c>
    </row>
    <row r="3515" spans="1:7">
      <c r="A3515" s="1528">
        <v>41065</v>
      </c>
      <c r="B3515" s="1529" t="s">
        <v>7111</v>
      </c>
      <c r="C3515" s="1528" t="s">
        <v>2777</v>
      </c>
      <c r="D3515" s="1536">
        <f t="shared" si="54"/>
        <v>2814.94</v>
      </c>
      <c r="E3515" s="1535"/>
      <c r="F3515" s="1536">
        <v>2424.4299999999998</v>
      </c>
      <c r="G3515" s="1536">
        <v>2814.94</v>
      </c>
    </row>
    <row r="3516" spans="1:7">
      <c r="A3516" s="1526">
        <v>34747</v>
      </c>
      <c r="B3516" s="1523" t="s">
        <v>7112</v>
      </c>
      <c r="C3516" s="1526" t="s">
        <v>2774</v>
      </c>
      <c r="D3516" s="1534">
        <f t="shared" si="54"/>
        <v>95.05</v>
      </c>
      <c r="E3516" s="1535"/>
      <c r="F3516" s="1534">
        <v>95.05</v>
      </c>
      <c r="G3516" s="1534">
        <v>95.05</v>
      </c>
    </row>
    <row r="3517" spans="1:7">
      <c r="A3517" s="1528">
        <v>4826</v>
      </c>
      <c r="B3517" s="1529" t="s">
        <v>7113</v>
      </c>
      <c r="C3517" s="1528" t="s">
        <v>2774</v>
      </c>
      <c r="D3517" s="1536">
        <f t="shared" si="54"/>
        <v>102.2</v>
      </c>
      <c r="E3517" s="1535"/>
      <c r="F3517" s="1536">
        <v>102.2</v>
      </c>
      <c r="G3517" s="1536">
        <v>102.2</v>
      </c>
    </row>
    <row r="3518" spans="1:7">
      <c r="A3518" s="1526">
        <v>41975</v>
      </c>
      <c r="B3518" s="1523" t="s">
        <v>7114</v>
      </c>
      <c r="C3518" s="1526" t="s">
        <v>2773</v>
      </c>
      <c r="D3518" s="1534">
        <f t="shared" si="54"/>
        <v>68.69</v>
      </c>
      <c r="E3518" s="1535"/>
      <c r="F3518" s="1534">
        <v>68.69</v>
      </c>
      <c r="G3518" s="1534">
        <v>68.69</v>
      </c>
    </row>
    <row r="3519" spans="1:7">
      <c r="A3519" s="1528">
        <v>4825</v>
      </c>
      <c r="B3519" s="1529" t="s">
        <v>7115</v>
      </c>
      <c r="C3519" s="1528" t="s">
        <v>2774</v>
      </c>
      <c r="D3519" s="1536">
        <f t="shared" si="54"/>
        <v>141.47</v>
      </c>
      <c r="E3519" s="1535"/>
      <c r="F3519" s="1536">
        <v>141.47</v>
      </c>
      <c r="G3519" s="1536">
        <v>141.47</v>
      </c>
    </row>
    <row r="3520" spans="1:7">
      <c r="A3520" s="1526">
        <v>34744</v>
      </c>
      <c r="B3520" s="1523" t="s">
        <v>7116</v>
      </c>
      <c r="C3520" s="1526" t="s">
        <v>2773</v>
      </c>
      <c r="D3520" s="1534">
        <f t="shared" si="54"/>
        <v>20.92</v>
      </c>
      <c r="E3520" s="1535"/>
      <c r="F3520" s="1534">
        <v>20.92</v>
      </c>
      <c r="G3520" s="1534">
        <v>20.92</v>
      </c>
    </row>
    <row r="3521" spans="1:7" ht="30">
      <c r="A3521" s="1528">
        <v>39430</v>
      </c>
      <c r="B3521" s="1529" t="s">
        <v>7117</v>
      </c>
      <c r="C3521" s="1528" t="s">
        <v>2771</v>
      </c>
      <c r="D3521" s="1536">
        <f t="shared" si="54"/>
        <v>2.68</v>
      </c>
      <c r="E3521" s="1535"/>
      <c r="F3521" s="1536">
        <v>2.68</v>
      </c>
      <c r="G3521" s="1536">
        <v>2.68</v>
      </c>
    </row>
    <row r="3522" spans="1:7">
      <c r="A3522" s="1526">
        <v>39573</v>
      </c>
      <c r="B3522" s="1523" t="s">
        <v>7118</v>
      </c>
      <c r="C3522" s="1526" t="s">
        <v>2771</v>
      </c>
      <c r="D3522" s="1534">
        <f t="shared" si="54"/>
        <v>2.64</v>
      </c>
      <c r="E3522" s="1535"/>
      <c r="F3522" s="1534">
        <v>2.64</v>
      </c>
      <c r="G3522" s="1534">
        <v>2.64</v>
      </c>
    </row>
    <row r="3523" spans="1:7">
      <c r="A3523" s="1528">
        <v>38410</v>
      </c>
      <c r="B3523" s="1529" t="s">
        <v>7119</v>
      </c>
      <c r="C3523" s="1528" t="s">
        <v>2771</v>
      </c>
      <c r="D3523" s="1536">
        <f t="shared" ref="D3523:D3586" si="55">IF($I$2=$G$1,G3523,F3523)</f>
        <v>15171.13</v>
      </c>
      <c r="E3523" s="1535"/>
      <c r="F3523" s="1536">
        <v>15171.13</v>
      </c>
      <c r="G3523" s="1536">
        <v>15171.13</v>
      </c>
    </row>
    <row r="3524" spans="1:7">
      <c r="A3524" s="1526">
        <v>41596</v>
      </c>
      <c r="B3524" s="1523" t="s">
        <v>9602</v>
      </c>
      <c r="C3524" s="1526" t="s">
        <v>2775</v>
      </c>
      <c r="D3524" s="1534">
        <f t="shared" si="55"/>
        <v>14.48</v>
      </c>
      <c r="E3524" s="1535"/>
      <c r="F3524" s="1534">
        <v>14.48</v>
      </c>
      <c r="G3524" s="1534">
        <v>14.48</v>
      </c>
    </row>
    <row r="3525" spans="1:7">
      <c r="A3525" s="1528">
        <v>41598</v>
      </c>
      <c r="B3525" s="1529" t="s">
        <v>9603</v>
      </c>
      <c r="C3525" s="1528" t="s">
        <v>2775</v>
      </c>
      <c r="D3525" s="1536">
        <f t="shared" si="55"/>
        <v>14.48</v>
      </c>
      <c r="E3525" s="1535"/>
      <c r="F3525" s="1536">
        <v>14.48</v>
      </c>
      <c r="G3525" s="1536">
        <v>14.48</v>
      </c>
    </row>
    <row r="3526" spans="1:7">
      <c r="A3526" s="1526">
        <v>41594</v>
      </c>
      <c r="B3526" s="1523" t="s">
        <v>9604</v>
      </c>
      <c r="C3526" s="1526" t="s">
        <v>2775</v>
      </c>
      <c r="D3526" s="1534">
        <f t="shared" si="55"/>
        <v>14.71</v>
      </c>
      <c r="E3526" s="1535"/>
      <c r="F3526" s="1534">
        <v>14.71</v>
      </c>
      <c r="G3526" s="1534">
        <v>14.71</v>
      </c>
    </row>
    <row r="3527" spans="1:7">
      <c r="A3527" s="1528">
        <v>43663</v>
      </c>
      <c r="B3527" s="1529" t="s">
        <v>9605</v>
      </c>
      <c r="C3527" s="1528" t="s">
        <v>2775</v>
      </c>
      <c r="D3527" s="1536">
        <f t="shared" si="55"/>
        <v>12.12</v>
      </c>
      <c r="E3527" s="1535"/>
      <c r="F3527" s="1536">
        <v>12.12</v>
      </c>
      <c r="G3527" s="1536">
        <v>12.12</v>
      </c>
    </row>
    <row r="3528" spans="1:7">
      <c r="A3528" s="1526">
        <v>4766</v>
      </c>
      <c r="B3528" s="1523" t="s">
        <v>9606</v>
      </c>
      <c r="C3528" s="1526" t="s">
        <v>2775</v>
      </c>
      <c r="D3528" s="1534">
        <f t="shared" si="55"/>
        <v>11.41</v>
      </c>
      <c r="E3528" s="1535"/>
      <c r="F3528" s="1534">
        <v>11.41</v>
      </c>
      <c r="G3528" s="1534">
        <v>11.41</v>
      </c>
    </row>
    <row r="3529" spans="1:7">
      <c r="A3529" s="1528">
        <v>43664</v>
      </c>
      <c r="B3529" s="1529" t="s">
        <v>9607</v>
      </c>
      <c r="C3529" s="1528" t="s">
        <v>2775</v>
      </c>
      <c r="D3529" s="1536">
        <f t="shared" si="55"/>
        <v>12.18</v>
      </c>
      <c r="E3529" s="1535"/>
      <c r="F3529" s="1536">
        <v>12.18</v>
      </c>
      <c r="G3529" s="1536">
        <v>12.18</v>
      </c>
    </row>
    <row r="3530" spans="1:7">
      <c r="A3530" s="1526">
        <v>43082</v>
      </c>
      <c r="B3530" s="1523" t="s">
        <v>9608</v>
      </c>
      <c r="C3530" s="1526" t="s">
        <v>2775</v>
      </c>
      <c r="D3530" s="1534">
        <f t="shared" si="55"/>
        <v>13.28</v>
      </c>
      <c r="E3530" s="1535"/>
      <c r="F3530" s="1534">
        <v>13.28</v>
      </c>
      <c r="G3530" s="1534">
        <v>13.28</v>
      </c>
    </row>
    <row r="3531" spans="1:7">
      <c r="A3531" s="1528">
        <v>43665</v>
      </c>
      <c r="B3531" s="1529" t="s">
        <v>7120</v>
      </c>
      <c r="C3531" s="1528" t="s">
        <v>2775</v>
      </c>
      <c r="D3531" s="1536">
        <f t="shared" si="55"/>
        <v>11.41</v>
      </c>
      <c r="E3531" s="1535"/>
      <c r="F3531" s="1536">
        <v>11.41</v>
      </c>
      <c r="G3531" s="1536">
        <v>11.41</v>
      </c>
    </row>
    <row r="3532" spans="1:7">
      <c r="A3532" s="1526">
        <v>10966</v>
      </c>
      <c r="B3532" s="1523" t="s">
        <v>7121</v>
      </c>
      <c r="C3532" s="1526" t="s">
        <v>2775</v>
      </c>
      <c r="D3532" s="1534">
        <f t="shared" si="55"/>
        <v>12.12</v>
      </c>
      <c r="E3532" s="1535"/>
      <c r="F3532" s="1534">
        <v>12.12</v>
      </c>
      <c r="G3532" s="1534">
        <v>12.12</v>
      </c>
    </row>
    <row r="3533" spans="1:7">
      <c r="A3533" s="1528">
        <v>43692</v>
      </c>
      <c r="B3533" s="1529" t="s">
        <v>9609</v>
      </c>
      <c r="C3533" s="1528" t="s">
        <v>2775</v>
      </c>
      <c r="D3533" s="1536">
        <f t="shared" si="55"/>
        <v>12.12</v>
      </c>
      <c r="E3533" s="1535"/>
      <c r="F3533" s="1536">
        <v>12.12</v>
      </c>
      <c r="G3533" s="1536">
        <v>12.12</v>
      </c>
    </row>
    <row r="3534" spans="1:7">
      <c r="A3534" s="1526">
        <v>43083</v>
      </c>
      <c r="B3534" s="1523" t="s">
        <v>9610</v>
      </c>
      <c r="C3534" s="1526" t="s">
        <v>2775</v>
      </c>
      <c r="D3534" s="1534">
        <f t="shared" si="55"/>
        <v>11.5</v>
      </c>
      <c r="E3534" s="1535"/>
      <c r="F3534" s="1534">
        <v>11.5</v>
      </c>
      <c r="G3534" s="1534">
        <v>11.5</v>
      </c>
    </row>
    <row r="3535" spans="1:7">
      <c r="A3535" s="1528">
        <v>40535</v>
      </c>
      <c r="B3535" s="1529" t="s">
        <v>7122</v>
      </c>
      <c r="C3535" s="1528" t="s">
        <v>2775</v>
      </c>
      <c r="D3535" s="1536">
        <f t="shared" si="55"/>
        <v>11.5</v>
      </c>
      <c r="E3535" s="1535"/>
      <c r="F3535" s="1536">
        <v>11.5</v>
      </c>
      <c r="G3535" s="1536">
        <v>11.5</v>
      </c>
    </row>
    <row r="3536" spans="1:7" ht="30">
      <c r="A3536" s="1526">
        <v>39427</v>
      </c>
      <c r="B3536" s="1523" t="s">
        <v>7123</v>
      </c>
      <c r="C3536" s="1526" t="s">
        <v>2774</v>
      </c>
      <c r="D3536" s="1534">
        <f t="shared" si="55"/>
        <v>7.13</v>
      </c>
      <c r="E3536" s="1535"/>
      <c r="F3536" s="1534">
        <v>7.13</v>
      </c>
      <c r="G3536" s="1534">
        <v>7.13</v>
      </c>
    </row>
    <row r="3537" spans="1:7">
      <c r="A3537" s="1528">
        <v>39424</v>
      </c>
      <c r="B3537" s="1529" t="s">
        <v>7124</v>
      </c>
      <c r="C3537" s="1528" t="s">
        <v>2774</v>
      </c>
      <c r="D3537" s="1536">
        <f t="shared" si="55"/>
        <v>4.24</v>
      </c>
      <c r="E3537" s="1535"/>
      <c r="F3537" s="1536">
        <v>4.24</v>
      </c>
      <c r="G3537" s="1536">
        <v>4.24</v>
      </c>
    </row>
    <row r="3538" spans="1:7">
      <c r="A3538" s="1526">
        <v>39425</v>
      </c>
      <c r="B3538" s="1523" t="s">
        <v>7125</v>
      </c>
      <c r="C3538" s="1526" t="s">
        <v>2774</v>
      </c>
      <c r="D3538" s="1534">
        <f t="shared" si="55"/>
        <v>4.18</v>
      </c>
      <c r="E3538" s="1535"/>
      <c r="F3538" s="1534">
        <v>4.18</v>
      </c>
      <c r="G3538" s="1534">
        <v>4.18</v>
      </c>
    </row>
    <row r="3539" spans="1:7">
      <c r="A3539" s="1528">
        <v>40664</v>
      </c>
      <c r="B3539" s="1529" t="s">
        <v>7126</v>
      </c>
      <c r="C3539" s="1528" t="s">
        <v>2775</v>
      </c>
      <c r="D3539" s="1536">
        <f t="shared" si="55"/>
        <v>23.6</v>
      </c>
      <c r="E3539" s="1535"/>
      <c r="F3539" s="1536">
        <v>23.6</v>
      </c>
      <c r="G3539" s="1536">
        <v>23.6</v>
      </c>
    </row>
    <row r="3540" spans="1:7">
      <c r="A3540" s="1526">
        <v>34360</v>
      </c>
      <c r="B3540" s="1523" t="s">
        <v>7127</v>
      </c>
      <c r="C3540" s="1526" t="s">
        <v>2775</v>
      </c>
      <c r="D3540" s="1534">
        <f t="shared" si="55"/>
        <v>44.09</v>
      </c>
      <c r="E3540" s="1535"/>
      <c r="F3540" s="1534">
        <v>44.09</v>
      </c>
      <c r="G3540" s="1534">
        <v>44.09</v>
      </c>
    </row>
    <row r="3541" spans="1:7">
      <c r="A3541" s="1528">
        <v>20259</v>
      </c>
      <c r="B3541" s="1529" t="s">
        <v>7128</v>
      </c>
      <c r="C3541" s="1528" t="s">
        <v>2774</v>
      </c>
      <c r="D3541" s="1536">
        <f t="shared" si="55"/>
        <v>11</v>
      </c>
      <c r="E3541" s="1535"/>
      <c r="F3541" s="1536">
        <v>11</v>
      </c>
      <c r="G3541" s="1536">
        <v>11</v>
      </c>
    </row>
    <row r="3542" spans="1:7" ht="30">
      <c r="A3542" s="1526">
        <v>14077</v>
      </c>
      <c r="B3542" s="1523" t="s">
        <v>7129</v>
      </c>
      <c r="C3542" s="1526" t="s">
        <v>2774</v>
      </c>
      <c r="D3542" s="1534">
        <f t="shared" si="55"/>
        <v>168.36</v>
      </c>
      <c r="E3542" s="1535"/>
      <c r="F3542" s="1534">
        <v>168.36</v>
      </c>
      <c r="G3542" s="1534">
        <v>168.36</v>
      </c>
    </row>
    <row r="3543" spans="1:7" ht="30">
      <c r="A3543" s="1528">
        <v>3678</v>
      </c>
      <c r="B3543" s="1529" t="s">
        <v>7130</v>
      </c>
      <c r="C3543" s="1528" t="s">
        <v>2774</v>
      </c>
      <c r="D3543" s="1536">
        <f t="shared" si="55"/>
        <v>76.099999999999994</v>
      </c>
      <c r="E3543" s="1535"/>
      <c r="F3543" s="1536">
        <v>76.099999999999994</v>
      </c>
      <c r="G3543" s="1536">
        <v>76.099999999999994</v>
      </c>
    </row>
    <row r="3544" spans="1:7">
      <c r="A3544" s="1526">
        <v>39418</v>
      </c>
      <c r="B3544" s="1523" t="s">
        <v>7131</v>
      </c>
      <c r="C3544" s="1526" t="s">
        <v>2774</v>
      </c>
      <c r="D3544" s="1534">
        <f t="shared" si="55"/>
        <v>7.95</v>
      </c>
      <c r="E3544" s="1535"/>
      <c r="F3544" s="1534">
        <v>7.95</v>
      </c>
      <c r="G3544" s="1534">
        <v>7.95</v>
      </c>
    </row>
    <row r="3545" spans="1:7">
      <c r="A3545" s="1528">
        <v>39419</v>
      </c>
      <c r="B3545" s="1529" t="s">
        <v>7132</v>
      </c>
      <c r="C3545" s="1528" t="s">
        <v>2774</v>
      </c>
      <c r="D3545" s="1536">
        <f t="shared" si="55"/>
        <v>9.69</v>
      </c>
      <c r="E3545" s="1535"/>
      <c r="F3545" s="1536">
        <v>9.69</v>
      </c>
      <c r="G3545" s="1536">
        <v>9.69</v>
      </c>
    </row>
    <row r="3546" spans="1:7">
      <c r="A3546" s="1526">
        <v>39420</v>
      </c>
      <c r="B3546" s="1523" t="s">
        <v>7133</v>
      </c>
      <c r="C3546" s="1526" t="s">
        <v>2774</v>
      </c>
      <c r="D3546" s="1534">
        <f t="shared" si="55"/>
        <v>10.69</v>
      </c>
      <c r="E3546" s="1535"/>
      <c r="F3546" s="1534">
        <v>10.69</v>
      </c>
      <c r="G3546" s="1534">
        <v>10.69</v>
      </c>
    </row>
    <row r="3547" spans="1:7" ht="30">
      <c r="A3547" s="1528">
        <v>39571</v>
      </c>
      <c r="B3547" s="1529" t="s">
        <v>19051</v>
      </c>
      <c r="C3547" s="1528" t="s">
        <v>2774</v>
      </c>
      <c r="D3547" s="1536">
        <f t="shared" si="55"/>
        <v>6.46</v>
      </c>
      <c r="E3547" s="1535"/>
      <c r="F3547" s="1536">
        <v>6.46</v>
      </c>
      <c r="G3547" s="1536">
        <v>6.46</v>
      </c>
    </row>
    <row r="3548" spans="1:7">
      <c r="A3548" s="1526">
        <v>39421</v>
      </c>
      <c r="B3548" s="1523" t="s">
        <v>7134</v>
      </c>
      <c r="C3548" s="1526" t="s">
        <v>2774</v>
      </c>
      <c r="D3548" s="1534">
        <f t="shared" si="55"/>
        <v>9.41</v>
      </c>
      <c r="E3548" s="1535"/>
      <c r="F3548" s="1534">
        <v>9.41</v>
      </c>
      <c r="G3548" s="1534">
        <v>9.41</v>
      </c>
    </row>
    <row r="3549" spans="1:7">
      <c r="A3549" s="1528">
        <v>39422</v>
      </c>
      <c r="B3549" s="1529" t="s">
        <v>7135</v>
      </c>
      <c r="C3549" s="1528" t="s">
        <v>2774</v>
      </c>
      <c r="D3549" s="1536">
        <f t="shared" si="55"/>
        <v>10.99</v>
      </c>
      <c r="E3549" s="1535"/>
      <c r="F3549" s="1536">
        <v>10.99</v>
      </c>
      <c r="G3549" s="1536">
        <v>10.99</v>
      </c>
    </row>
    <row r="3550" spans="1:7">
      <c r="A3550" s="1526">
        <v>39423</v>
      </c>
      <c r="B3550" s="1523" t="s">
        <v>7136</v>
      </c>
      <c r="C3550" s="1526" t="s">
        <v>2774</v>
      </c>
      <c r="D3550" s="1534">
        <f t="shared" si="55"/>
        <v>12.76</v>
      </c>
      <c r="E3550" s="1535"/>
      <c r="F3550" s="1534">
        <v>12.76</v>
      </c>
      <c r="G3550" s="1534">
        <v>12.76</v>
      </c>
    </row>
    <row r="3551" spans="1:7" ht="30">
      <c r="A3551" s="1528">
        <v>39426</v>
      </c>
      <c r="B3551" s="1529" t="s">
        <v>7137</v>
      </c>
      <c r="C3551" s="1528" t="s">
        <v>2774</v>
      </c>
      <c r="D3551" s="1536">
        <f t="shared" si="55"/>
        <v>28.69</v>
      </c>
      <c r="E3551" s="1535"/>
      <c r="F3551" s="1536">
        <v>28.69</v>
      </c>
      <c r="G3551" s="1536">
        <v>28.69</v>
      </c>
    </row>
    <row r="3552" spans="1:7" ht="30">
      <c r="A3552" s="1526">
        <v>39429</v>
      </c>
      <c r="B3552" s="1523" t="s">
        <v>7138</v>
      </c>
      <c r="C3552" s="1526" t="s">
        <v>2774</v>
      </c>
      <c r="D3552" s="1534">
        <f t="shared" si="55"/>
        <v>9.0500000000000007</v>
      </c>
      <c r="E3552" s="1535"/>
      <c r="F3552" s="1534">
        <v>9.0500000000000007</v>
      </c>
      <c r="G3552" s="1534">
        <v>9.0500000000000007</v>
      </c>
    </row>
    <row r="3553" spans="1:7" ht="30">
      <c r="A3553" s="1528">
        <v>39428</v>
      </c>
      <c r="B3553" s="1529" t="s">
        <v>7139</v>
      </c>
      <c r="C3553" s="1528" t="s">
        <v>2774</v>
      </c>
      <c r="D3553" s="1536">
        <f t="shared" si="55"/>
        <v>6.91</v>
      </c>
      <c r="E3553" s="1535"/>
      <c r="F3553" s="1536">
        <v>6.91</v>
      </c>
      <c r="G3553" s="1536">
        <v>6.91</v>
      </c>
    </row>
    <row r="3554" spans="1:7">
      <c r="A3554" s="1526">
        <v>39572</v>
      </c>
      <c r="B3554" s="1523" t="s">
        <v>7140</v>
      </c>
      <c r="C3554" s="1526" t="s">
        <v>2774</v>
      </c>
      <c r="D3554" s="1534">
        <f t="shared" si="55"/>
        <v>5.98</v>
      </c>
      <c r="E3554" s="1535"/>
      <c r="F3554" s="1534">
        <v>5.98</v>
      </c>
      <c r="G3554" s="1534">
        <v>5.98</v>
      </c>
    </row>
    <row r="3555" spans="1:7">
      <c r="A3555" s="1528">
        <v>39570</v>
      </c>
      <c r="B3555" s="1529" t="s">
        <v>7141</v>
      </c>
      <c r="C3555" s="1528" t="s">
        <v>2774</v>
      </c>
      <c r="D3555" s="1536">
        <f t="shared" si="55"/>
        <v>6.35</v>
      </c>
      <c r="E3555" s="1535"/>
      <c r="F3555" s="1536">
        <v>6.35</v>
      </c>
      <c r="G3555" s="1536">
        <v>6.35</v>
      </c>
    </row>
    <row r="3556" spans="1:7">
      <c r="A3556" s="1526">
        <v>39569</v>
      </c>
      <c r="B3556" s="1523" t="s">
        <v>7142</v>
      </c>
      <c r="C3556" s="1526" t="s">
        <v>2774</v>
      </c>
      <c r="D3556" s="1534">
        <f t="shared" si="55"/>
        <v>6.27</v>
      </c>
      <c r="E3556" s="1535"/>
      <c r="F3556" s="1534">
        <v>6.27</v>
      </c>
      <c r="G3556" s="1534">
        <v>6.27</v>
      </c>
    </row>
    <row r="3557" spans="1:7">
      <c r="A3557" s="1528">
        <v>11552</v>
      </c>
      <c r="B3557" s="1529" t="s">
        <v>16902</v>
      </c>
      <c r="C3557" s="1528" t="s">
        <v>2774</v>
      </c>
      <c r="D3557" s="1536">
        <f t="shared" si="55"/>
        <v>7.7</v>
      </c>
      <c r="E3557" s="1535"/>
      <c r="F3557" s="1536">
        <v>7.7</v>
      </c>
      <c r="G3557" s="1536">
        <v>7.7</v>
      </c>
    </row>
    <row r="3558" spans="1:7">
      <c r="A3558" s="1526">
        <v>40598</v>
      </c>
      <c r="B3558" s="1523" t="s">
        <v>7143</v>
      </c>
      <c r="C3558" s="1526" t="s">
        <v>2775</v>
      </c>
      <c r="D3558" s="1534">
        <f t="shared" si="55"/>
        <v>11.22</v>
      </c>
      <c r="E3558" s="1535"/>
      <c r="F3558" s="1534">
        <v>11.22</v>
      </c>
      <c r="G3558" s="1534">
        <v>11.22</v>
      </c>
    </row>
    <row r="3559" spans="1:7">
      <c r="A3559" s="1528">
        <v>39029</v>
      </c>
      <c r="B3559" s="1529" t="s">
        <v>7144</v>
      </c>
      <c r="C3559" s="1528" t="s">
        <v>2774</v>
      </c>
      <c r="D3559" s="1536">
        <f t="shared" si="55"/>
        <v>20.25</v>
      </c>
      <c r="E3559" s="1535"/>
      <c r="F3559" s="1536">
        <v>20.25</v>
      </c>
      <c r="G3559" s="1536">
        <v>20.25</v>
      </c>
    </row>
    <row r="3560" spans="1:7">
      <c r="A3560" s="1526">
        <v>39028</v>
      </c>
      <c r="B3560" s="1523" t="s">
        <v>7145</v>
      </c>
      <c r="C3560" s="1526" t="s">
        <v>2774</v>
      </c>
      <c r="D3560" s="1534">
        <f t="shared" si="55"/>
        <v>11.79</v>
      </c>
      <c r="E3560" s="1535"/>
      <c r="F3560" s="1534">
        <v>11.79</v>
      </c>
      <c r="G3560" s="1534">
        <v>11.79</v>
      </c>
    </row>
    <row r="3561" spans="1:7">
      <c r="A3561" s="1528">
        <v>39328</v>
      </c>
      <c r="B3561" s="1529" t="s">
        <v>7146</v>
      </c>
      <c r="C3561" s="1528" t="s">
        <v>2774</v>
      </c>
      <c r="D3561" s="1536">
        <f t="shared" si="55"/>
        <v>6.48</v>
      </c>
      <c r="E3561" s="1535"/>
      <c r="F3561" s="1536">
        <v>6.48</v>
      </c>
      <c r="G3561" s="1536">
        <v>6.48</v>
      </c>
    </row>
    <row r="3562" spans="1:7" ht="30">
      <c r="A3562" s="1526">
        <v>38541</v>
      </c>
      <c r="B3562" s="1523" t="s">
        <v>7147</v>
      </c>
      <c r="C3562" s="1526" t="s">
        <v>2771</v>
      </c>
      <c r="D3562" s="1534">
        <f t="shared" si="55"/>
        <v>3926315.76</v>
      </c>
      <c r="E3562" s="1535"/>
      <c r="F3562" s="1534">
        <v>3926315.76</v>
      </c>
      <c r="G3562" s="1534">
        <v>3926315.76</v>
      </c>
    </row>
    <row r="3563" spans="1:7" ht="30">
      <c r="A3563" s="1528">
        <v>38542</v>
      </c>
      <c r="B3563" s="1529" t="s">
        <v>7148</v>
      </c>
      <c r="C3563" s="1528" t="s">
        <v>2771</v>
      </c>
      <c r="D3563" s="1536">
        <f t="shared" si="55"/>
        <v>6105263.1200000001</v>
      </c>
      <c r="E3563" s="1535"/>
      <c r="F3563" s="1536">
        <v>6105263.1200000001</v>
      </c>
      <c r="G3563" s="1536">
        <v>6105263.1200000001</v>
      </c>
    </row>
    <row r="3564" spans="1:7" ht="30">
      <c r="A3564" s="1526">
        <v>38543</v>
      </c>
      <c r="B3564" s="1523" t="s">
        <v>7149</v>
      </c>
      <c r="C3564" s="1526" t="s">
        <v>2771</v>
      </c>
      <c r="D3564" s="1534">
        <f t="shared" si="55"/>
        <v>1494736.88</v>
      </c>
      <c r="E3564" s="1535"/>
      <c r="F3564" s="1534">
        <v>1494736.88</v>
      </c>
      <c r="G3564" s="1534">
        <v>1494736.88</v>
      </c>
    </row>
    <row r="3565" spans="1:7" ht="30">
      <c r="A3565" s="1528">
        <v>40406</v>
      </c>
      <c r="B3565" s="1529" t="s">
        <v>7150</v>
      </c>
      <c r="C3565" s="1528" t="s">
        <v>2771</v>
      </c>
      <c r="D3565" s="1536">
        <f t="shared" si="55"/>
        <v>76763.53</v>
      </c>
      <c r="E3565" s="1535"/>
      <c r="F3565" s="1536">
        <v>76763.53</v>
      </c>
      <c r="G3565" s="1536">
        <v>76763.53</v>
      </c>
    </row>
    <row r="3566" spans="1:7">
      <c r="A3566" s="1526">
        <v>40789</v>
      </c>
      <c r="B3566" s="1523" t="s">
        <v>7151</v>
      </c>
      <c r="C3566" s="1526" t="s">
        <v>2771</v>
      </c>
      <c r="D3566" s="1534">
        <f t="shared" si="55"/>
        <v>11062.41</v>
      </c>
      <c r="E3566" s="1535"/>
      <c r="F3566" s="1534">
        <v>11062.41</v>
      </c>
      <c r="G3566" s="1534">
        <v>11062.41</v>
      </c>
    </row>
    <row r="3567" spans="1:7" ht="30">
      <c r="A3567" s="1528">
        <v>40791</v>
      </c>
      <c r="B3567" s="1529" t="s">
        <v>7152</v>
      </c>
      <c r="C3567" s="1528" t="s">
        <v>2771</v>
      </c>
      <c r="D3567" s="1536">
        <f t="shared" si="55"/>
        <v>34630.160000000003</v>
      </c>
      <c r="E3567" s="1535"/>
      <c r="F3567" s="1536">
        <v>34630.160000000003</v>
      </c>
      <c r="G3567" s="1536">
        <v>34630.160000000003</v>
      </c>
    </row>
    <row r="3568" spans="1:7">
      <c r="A3568" s="1526">
        <v>11651</v>
      </c>
      <c r="B3568" s="1523" t="s">
        <v>7153</v>
      </c>
      <c r="C3568" s="1526" t="s">
        <v>2771</v>
      </c>
      <c r="D3568" s="1534">
        <f t="shared" si="55"/>
        <v>18939.73</v>
      </c>
      <c r="E3568" s="1535"/>
      <c r="F3568" s="1534">
        <v>18939.73</v>
      </c>
      <c r="G3568" s="1534">
        <v>18939.73</v>
      </c>
    </row>
    <row r="3569" spans="1:7">
      <c r="A3569" s="1528">
        <v>40435</v>
      </c>
      <c r="B3569" s="1529" t="s">
        <v>7154</v>
      </c>
      <c r="C3569" s="1528" t="s">
        <v>2771</v>
      </c>
      <c r="D3569" s="1536">
        <f t="shared" si="55"/>
        <v>820000</v>
      </c>
      <c r="E3569" s="1535"/>
      <c r="F3569" s="1536">
        <v>820000</v>
      </c>
      <c r="G3569" s="1536">
        <v>820000</v>
      </c>
    </row>
    <row r="3570" spans="1:7">
      <c r="A3570" s="1526">
        <v>39012</v>
      </c>
      <c r="B3570" s="1523" t="s">
        <v>7155</v>
      </c>
      <c r="C3570" s="1526" t="s">
        <v>2771</v>
      </c>
      <c r="D3570" s="1534">
        <f t="shared" si="55"/>
        <v>855556.64</v>
      </c>
      <c r="E3570" s="1535"/>
      <c r="F3570" s="1534">
        <v>855556.64</v>
      </c>
      <c r="G3570" s="1534">
        <v>855556.64</v>
      </c>
    </row>
    <row r="3571" spans="1:7">
      <c r="A3571" s="1528">
        <v>13617</v>
      </c>
      <c r="B3571" s="1529" t="s">
        <v>8409</v>
      </c>
      <c r="C3571" s="1528" t="s">
        <v>2771</v>
      </c>
      <c r="D3571" s="1536">
        <f t="shared" si="55"/>
        <v>74284.02</v>
      </c>
      <c r="E3571" s="1535"/>
      <c r="F3571" s="1536">
        <v>74284.02</v>
      </c>
      <c r="G3571" s="1536">
        <v>74284.02</v>
      </c>
    </row>
    <row r="3572" spans="1:7">
      <c r="A3572" s="1526">
        <v>35274</v>
      </c>
      <c r="B3572" s="1523" t="s">
        <v>16994</v>
      </c>
      <c r="C3572" s="1526" t="s">
        <v>2774</v>
      </c>
      <c r="D3572" s="1534">
        <f t="shared" si="55"/>
        <v>39.58</v>
      </c>
      <c r="E3572" s="1535"/>
      <c r="F3572" s="1534">
        <v>39.58</v>
      </c>
      <c r="G3572" s="1534">
        <v>39.58</v>
      </c>
    </row>
    <row r="3573" spans="1:7">
      <c r="A3573" s="1528">
        <v>35275</v>
      </c>
      <c r="B3573" s="1529" t="s">
        <v>16995</v>
      </c>
      <c r="C3573" s="1528" t="s">
        <v>2774</v>
      </c>
      <c r="D3573" s="1536">
        <f t="shared" si="55"/>
        <v>84.01</v>
      </c>
      <c r="E3573" s="1535"/>
      <c r="F3573" s="1536">
        <v>84.01</v>
      </c>
      <c r="G3573" s="1536">
        <v>84.01</v>
      </c>
    </row>
    <row r="3574" spans="1:7">
      <c r="A3574" s="1526">
        <v>35276</v>
      </c>
      <c r="B3574" s="1523" t="s">
        <v>16996</v>
      </c>
      <c r="C3574" s="1526" t="s">
        <v>2774</v>
      </c>
      <c r="D3574" s="1534">
        <f t="shared" si="55"/>
        <v>146.18</v>
      </c>
      <c r="E3574" s="1535"/>
      <c r="F3574" s="1534">
        <v>146.18</v>
      </c>
      <c r="G3574" s="1534">
        <v>146.18</v>
      </c>
    </row>
    <row r="3575" spans="1:7">
      <c r="A3575" s="1528">
        <v>38386</v>
      </c>
      <c r="B3575" s="1529" t="s">
        <v>7156</v>
      </c>
      <c r="C3575" s="1528" t="s">
        <v>2771</v>
      </c>
      <c r="D3575" s="1536">
        <f t="shared" si="55"/>
        <v>5.16</v>
      </c>
      <c r="E3575" s="1535"/>
      <c r="F3575" s="1536">
        <v>5.16</v>
      </c>
      <c r="G3575" s="1536">
        <v>5.16</v>
      </c>
    </row>
    <row r="3576" spans="1:7">
      <c r="A3576" s="1526">
        <v>11091</v>
      </c>
      <c r="B3576" s="1523" t="s">
        <v>7157</v>
      </c>
      <c r="C3576" s="1526" t="s">
        <v>2771</v>
      </c>
      <c r="D3576" s="1534">
        <f t="shared" si="55"/>
        <v>1.62</v>
      </c>
      <c r="E3576" s="1535"/>
      <c r="F3576" s="1534">
        <v>1.62</v>
      </c>
      <c r="G3576" s="1534">
        <v>1.62</v>
      </c>
    </row>
    <row r="3577" spans="1:7">
      <c r="A3577" s="1528">
        <v>37586</v>
      </c>
      <c r="B3577" s="1529" t="s">
        <v>7158</v>
      </c>
      <c r="C3577" s="1528" t="s">
        <v>2785</v>
      </c>
      <c r="D3577" s="1536">
        <f t="shared" si="55"/>
        <v>46.52</v>
      </c>
      <c r="E3577" s="1535"/>
      <c r="F3577" s="1536">
        <v>46.52</v>
      </c>
      <c r="G3577" s="1536">
        <v>46.52</v>
      </c>
    </row>
    <row r="3578" spans="1:7">
      <c r="A3578" s="1526">
        <v>37395</v>
      </c>
      <c r="B3578" s="1523" t="s">
        <v>7159</v>
      </c>
      <c r="C3578" s="1526" t="s">
        <v>2785</v>
      </c>
      <c r="D3578" s="1534">
        <f t="shared" si="55"/>
        <v>40</v>
      </c>
      <c r="E3578" s="1535"/>
      <c r="F3578" s="1534">
        <v>40</v>
      </c>
      <c r="G3578" s="1534">
        <v>40</v>
      </c>
    </row>
    <row r="3579" spans="1:7">
      <c r="A3579" s="1528">
        <v>14147</v>
      </c>
      <c r="B3579" s="1529" t="s">
        <v>7160</v>
      </c>
      <c r="C3579" s="1528" t="s">
        <v>2785</v>
      </c>
      <c r="D3579" s="1536">
        <f t="shared" si="55"/>
        <v>53.07</v>
      </c>
      <c r="E3579" s="1535"/>
      <c r="F3579" s="1536">
        <v>53.07</v>
      </c>
      <c r="G3579" s="1536">
        <v>53.07</v>
      </c>
    </row>
    <row r="3580" spans="1:7">
      <c r="A3580" s="1526">
        <v>37396</v>
      </c>
      <c r="B3580" s="1523" t="s">
        <v>7161</v>
      </c>
      <c r="C3580" s="1526" t="s">
        <v>2785</v>
      </c>
      <c r="D3580" s="1534">
        <f t="shared" si="55"/>
        <v>32.729999999999997</v>
      </c>
      <c r="E3580" s="1535"/>
      <c r="F3580" s="1534">
        <v>32.729999999999997</v>
      </c>
      <c r="G3580" s="1534">
        <v>32.729999999999997</v>
      </c>
    </row>
    <row r="3581" spans="1:7">
      <c r="A3581" s="1528">
        <v>37397</v>
      </c>
      <c r="B3581" s="1529" t="s">
        <v>7162</v>
      </c>
      <c r="C3581" s="1528" t="s">
        <v>2785</v>
      </c>
      <c r="D3581" s="1536">
        <f t="shared" si="55"/>
        <v>34.29</v>
      </c>
      <c r="E3581" s="1535"/>
      <c r="F3581" s="1536">
        <v>34.29</v>
      </c>
      <c r="G3581" s="1536">
        <v>34.29</v>
      </c>
    </row>
    <row r="3582" spans="1:7">
      <c r="A3582" s="1526">
        <v>43606</v>
      </c>
      <c r="B3582" s="1523" t="s">
        <v>16903</v>
      </c>
      <c r="C3582" s="1526" t="s">
        <v>2771</v>
      </c>
      <c r="D3582" s="1534">
        <f t="shared" si="55"/>
        <v>9.2200000000000006</v>
      </c>
      <c r="E3582" s="1535"/>
      <c r="F3582" s="1534">
        <v>9.2200000000000006</v>
      </c>
      <c r="G3582" s="1534">
        <v>9.2200000000000006</v>
      </c>
    </row>
    <row r="3583" spans="1:7">
      <c r="A3583" s="1528">
        <v>444</v>
      </c>
      <c r="B3583" s="1529" t="s">
        <v>7163</v>
      </c>
      <c r="C3583" s="1528" t="s">
        <v>2771</v>
      </c>
      <c r="D3583" s="1536">
        <f t="shared" si="55"/>
        <v>35.17</v>
      </c>
      <c r="E3583" s="1535"/>
      <c r="F3583" s="1536">
        <v>35.17</v>
      </c>
      <c r="G3583" s="1536">
        <v>35.17</v>
      </c>
    </row>
    <row r="3584" spans="1:7">
      <c r="A3584" s="1526">
        <v>445</v>
      </c>
      <c r="B3584" s="1523" t="s">
        <v>7164</v>
      </c>
      <c r="C3584" s="1526" t="s">
        <v>2771</v>
      </c>
      <c r="D3584" s="1534">
        <f t="shared" si="55"/>
        <v>48.15</v>
      </c>
      <c r="E3584" s="1535"/>
      <c r="F3584" s="1534">
        <v>48.15</v>
      </c>
      <c r="G3584" s="1534">
        <v>48.15</v>
      </c>
    </row>
    <row r="3585" spans="1:7">
      <c r="A3585" s="1528">
        <v>4783</v>
      </c>
      <c r="B3585" s="1529" t="s">
        <v>7165</v>
      </c>
      <c r="C3585" s="1528" t="s">
        <v>2770</v>
      </c>
      <c r="D3585" s="1536">
        <f t="shared" si="55"/>
        <v>15.93</v>
      </c>
      <c r="E3585" s="1535"/>
      <c r="F3585" s="1536">
        <v>13.73</v>
      </c>
      <c r="G3585" s="1536">
        <v>15.93</v>
      </c>
    </row>
    <row r="3586" spans="1:7">
      <c r="A3586" s="1526">
        <v>41079</v>
      </c>
      <c r="B3586" s="1523" t="s">
        <v>7166</v>
      </c>
      <c r="C3586" s="1526" t="s">
        <v>2777</v>
      </c>
      <c r="D3586" s="1534">
        <f t="shared" si="55"/>
        <v>2814.94</v>
      </c>
      <c r="E3586" s="1535"/>
      <c r="F3586" s="1534">
        <v>2424.4299999999998</v>
      </c>
      <c r="G3586" s="1534">
        <v>2814.94</v>
      </c>
    </row>
    <row r="3587" spans="1:7">
      <c r="A3587" s="1528">
        <v>12874</v>
      </c>
      <c r="B3587" s="1529" t="s">
        <v>7167</v>
      </c>
      <c r="C3587" s="1528" t="s">
        <v>2770</v>
      </c>
      <c r="D3587" s="1536">
        <f t="shared" ref="D3587:D3650" si="56">IF($I$2=$G$1,G3587,F3587)</f>
        <v>18.350000000000001</v>
      </c>
      <c r="E3587" s="1535"/>
      <c r="F3587" s="1536">
        <v>15.81</v>
      </c>
      <c r="G3587" s="1536">
        <v>18.350000000000001</v>
      </c>
    </row>
    <row r="3588" spans="1:7">
      <c r="A3588" s="1526">
        <v>41082</v>
      </c>
      <c r="B3588" s="1523" t="s">
        <v>7168</v>
      </c>
      <c r="C3588" s="1526" t="s">
        <v>2777</v>
      </c>
      <c r="D3588" s="1534">
        <f t="shared" si="56"/>
        <v>3245</v>
      </c>
      <c r="E3588" s="1535"/>
      <c r="F3588" s="1534">
        <v>2794.83</v>
      </c>
      <c r="G3588" s="1534">
        <v>3245</v>
      </c>
    </row>
    <row r="3589" spans="1:7">
      <c r="A3589" s="1528">
        <v>4785</v>
      </c>
      <c r="B3589" s="1529" t="s">
        <v>7169</v>
      </c>
      <c r="C3589" s="1528" t="s">
        <v>2770</v>
      </c>
      <c r="D3589" s="1536">
        <f t="shared" si="56"/>
        <v>17.13</v>
      </c>
      <c r="E3589" s="1535"/>
      <c r="F3589" s="1536">
        <v>14.76</v>
      </c>
      <c r="G3589" s="1536">
        <v>17.13</v>
      </c>
    </row>
    <row r="3590" spans="1:7">
      <c r="A3590" s="1526">
        <v>41081</v>
      </c>
      <c r="B3590" s="1523" t="s">
        <v>7170</v>
      </c>
      <c r="C3590" s="1526" t="s">
        <v>2777</v>
      </c>
      <c r="D3590" s="1534">
        <f t="shared" si="56"/>
        <v>3027.76</v>
      </c>
      <c r="E3590" s="1535"/>
      <c r="F3590" s="1534">
        <v>2607.73</v>
      </c>
      <c r="G3590" s="1534">
        <v>3027.76</v>
      </c>
    </row>
    <row r="3591" spans="1:7">
      <c r="A3591" s="1528">
        <v>4801</v>
      </c>
      <c r="B3591" s="1529" t="s">
        <v>7171</v>
      </c>
      <c r="C3591" s="1528" t="s">
        <v>2773</v>
      </c>
      <c r="D3591" s="1536">
        <f t="shared" si="56"/>
        <v>64.569999999999993</v>
      </c>
      <c r="E3591" s="1535"/>
      <c r="F3591" s="1536">
        <v>64.569999999999993</v>
      </c>
      <c r="G3591" s="1536">
        <v>64.569999999999993</v>
      </c>
    </row>
    <row r="3592" spans="1:7">
      <c r="A3592" s="1526">
        <v>4794</v>
      </c>
      <c r="B3592" s="1523" t="s">
        <v>7172</v>
      </c>
      <c r="C3592" s="1526" t="s">
        <v>2773</v>
      </c>
      <c r="D3592" s="1534">
        <f t="shared" si="56"/>
        <v>294.07</v>
      </c>
      <c r="E3592" s="1535"/>
      <c r="F3592" s="1534">
        <v>294.07</v>
      </c>
      <c r="G3592" s="1534">
        <v>294.07</v>
      </c>
    </row>
    <row r="3593" spans="1:7">
      <c r="A3593" s="1528">
        <v>4796</v>
      </c>
      <c r="B3593" s="1529" t="s">
        <v>7173</v>
      </c>
      <c r="C3593" s="1528" t="s">
        <v>2773</v>
      </c>
      <c r="D3593" s="1536">
        <f t="shared" si="56"/>
        <v>178.61</v>
      </c>
      <c r="E3593" s="1535"/>
      <c r="F3593" s="1536">
        <v>178.61</v>
      </c>
      <c r="G3593" s="1536">
        <v>178.61</v>
      </c>
    </row>
    <row r="3594" spans="1:7">
      <c r="A3594" s="1526">
        <v>4800</v>
      </c>
      <c r="B3594" s="1523" t="s">
        <v>7174</v>
      </c>
      <c r="C3594" s="1526" t="s">
        <v>2773</v>
      </c>
      <c r="D3594" s="1534">
        <f t="shared" si="56"/>
        <v>49.12</v>
      </c>
      <c r="E3594" s="1535"/>
      <c r="F3594" s="1534">
        <v>49.12</v>
      </c>
      <c r="G3594" s="1534">
        <v>49.12</v>
      </c>
    </row>
    <row r="3595" spans="1:7">
      <c r="A3595" s="1528">
        <v>4795</v>
      </c>
      <c r="B3595" s="1529" t="s">
        <v>7175</v>
      </c>
      <c r="C3595" s="1528" t="s">
        <v>2773</v>
      </c>
      <c r="D3595" s="1536">
        <f t="shared" si="56"/>
        <v>286.26</v>
      </c>
      <c r="E3595" s="1535"/>
      <c r="F3595" s="1536">
        <v>286.26</v>
      </c>
      <c r="G3595" s="1536">
        <v>286.26</v>
      </c>
    </row>
    <row r="3596" spans="1:7" ht="30">
      <c r="A3596" s="1526">
        <v>39694</v>
      </c>
      <c r="B3596" s="1523" t="s">
        <v>7176</v>
      </c>
      <c r="C3596" s="1526" t="s">
        <v>2773</v>
      </c>
      <c r="D3596" s="1534">
        <f t="shared" si="56"/>
        <v>479.68</v>
      </c>
      <c r="E3596" s="1535"/>
      <c r="F3596" s="1534">
        <v>479.68</v>
      </c>
      <c r="G3596" s="1534">
        <v>479.68</v>
      </c>
    </row>
    <row r="3597" spans="1:7">
      <c r="A3597" s="1528">
        <v>1292</v>
      </c>
      <c r="B3597" s="1529" t="s">
        <v>7177</v>
      </c>
      <c r="C3597" s="1528" t="s">
        <v>2773</v>
      </c>
      <c r="D3597" s="1536">
        <f t="shared" si="56"/>
        <v>61.97</v>
      </c>
      <c r="E3597" s="1535"/>
      <c r="F3597" s="1536">
        <v>61.97</v>
      </c>
      <c r="G3597" s="1536">
        <v>61.97</v>
      </c>
    </row>
    <row r="3598" spans="1:7">
      <c r="A3598" s="1526">
        <v>1287</v>
      </c>
      <c r="B3598" s="1523" t="s">
        <v>7178</v>
      </c>
      <c r="C3598" s="1526" t="s">
        <v>2773</v>
      </c>
      <c r="D3598" s="1534">
        <f t="shared" si="56"/>
        <v>30.4</v>
      </c>
      <c r="E3598" s="1535"/>
      <c r="F3598" s="1534">
        <v>30.4</v>
      </c>
      <c r="G3598" s="1534">
        <v>30.4</v>
      </c>
    </row>
    <row r="3599" spans="1:7" ht="30">
      <c r="A3599" s="1528">
        <v>1297</v>
      </c>
      <c r="B3599" s="1529" t="s">
        <v>7179</v>
      </c>
      <c r="C3599" s="1528" t="s">
        <v>2773</v>
      </c>
      <c r="D3599" s="1536">
        <f t="shared" si="56"/>
        <v>25.21</v>
      </c>
      <c r="E3599" s="1535"/>
      <c r="F3599" s="1536">
        <v>25.21</v>
      </c>
      <c r="G3599" s="1536">
        <v>25.21</v>
      </c>
    </row>
    <row r="3600" spans="1:7" ht="30">
      <c r="A3600" s="1526">
        <v>4786</v>
      </c>
      <c r="B3600" s="1523" t="s">
        <v>7180</v>
      </c>
      <c r="C3600" s="1526" t="s">
        <v>2773</v>
      </c>
      <c r="D3600" s="1534">
        <f t="shared" si="56"/>
        <v>79</v>
      </c>
      <c r="E3600" s="1535"/>
      <c r="F3600" s="1534">
        <v>79</v>
      </c>
      <c r="G3600" s="1534">
        <v>79</v>
      </c>
    </row>
    <row r="3601" spans="1:7" ht="30">
      <c r="A3601" s="1528">
        <v>10840</v>
      </c>
      <c r="B3601" s="1529" t="s">
        <v>7181</v>
      </c>
      <c r="C3601" s="1528" t="s">
        <v>2773</v>
      </c>
      <c r="D3601" s="1536">
        <f t="shared" si="56"/>
        <v>385</v>
      </c>
      <c r="E3601" s="1535"/>
      <c r="F3601" s="1536">
        <v>385</v>
      </c>
      <c r="G3601" s="1536">
        <v>385</v>
      </c>
    </row>
    <row r="3602" spans="1:7" ht="30">
      <c r="A3602" s="1526">
        <v>10841</v>
      </c>
      <c r="B3602" s="1523" t="s">
        <v>7182</v>
      </c>
      <c r="C3602" s="1526" t="s">
        <v>2773</v>
      </c>
      <c r="D3602" s="1534">
        <f t="shared" si="56"/>
        <v>290.56</v>
      </c>
      <c r="E3602" s="1535"/>
      <c r="F3602" s="1534">
        <v>290.56</v>
      </c>
      <c r="G3602" s="1534">
        <v>290.56</v>
      </c>
    </row>
    <row r="3603" spans="1:7" ht="30">
      <c r="A3603" s="1528">
        <v>44540</v>
      </c>
      <c r="B3603" s="1529" t="s">
        <v>19052</v>
      </c>
      <c r="C3603" s="1528" t="s">
        <v>2773</v>
      </c>
      <c r="D3603" s="1536">
        <f t="shared" si="56"/>
        <v>371.27</v>
      </c>
      <c r="E3603" s="1535"/>
      <c r="F3603" s="1536">
        <v>371.27</v>
      </c>
      <c r="G3603" s="1536">
        <v>371.27</v>
      </c>
    </row>
    <row r="3604" spans="1:7" ht="30">
      <c r="A3604" s="1526">
        <v>10842</v>
      </c>
      <c r="B3604" s="1523" t="s">
        <v>7183</v>
      </c>
      <c r="C3604" s="1526" t="s">
        <v>2773</v>
      </c>
      <c r="D3604" s="1534">
        <f t="shared" si="56"/>
        <v>419.7</v>
      </c>
      <c r="E3604" s="1535"/>
      <c r="F3604" s="1534">
        <v>419.7</v>
      </c>
      <c r="G3604" s="1534">
        <v>419.7</v>
      </c>
    </row>
    <row r="3605" spans="1:7">
      <c r="A3605" s="1528">
        <v>21108</v>
      </c>
      <c r="B3605" s="1529" t="s">
        <v>7184</v>
      </c>
      <c r="C3605" s="1528" t="s">
        <v>2773</v>
      </c>
      <c r="D3605" s="1536">
        <f t="shared" si="56"/>
        <v>82.59</v>
      </c>
      <c r="E3605" s="1535"/>
      <c r="F3605" s="1536">
        <v>82.59</v>
      </c>
      <c r="G3605" s="1536">
        <v>82.59</v>
      </c>
    </row>
    <row r="3606" spans="1:7">
      <c r="A3606" s="1526">
        <v>38180</v>
      </c>
      <c r="B3606" s="1523" t="s">
        <v>7185</v>
      </c>
      <c r="C3606" s="1526" t="s">
        <v>2773</v>
      </c>
      <c r="D3606" s="1534">
        <f t="shared" si="56"/>
        <v>143.81</v>
      </c>
      <c r="E3606" s="1535"/>
      <c r="F3606" s="1534">
        <v>143.81</v>
      </c>
      <c r="G3606" s="1534">
        <v>143.81</v>
      </c>
    </row>
    <row r="3607" spans="1:7">
      <c r="A3607" s="1528">
        <v>40648</v>
      </c>
      <c r="B3607" s="1529" t="s">
        <v>7186</v>
      </c>
      <c r="C3607" s="1528" t="s">
        <v>2773</v>
      </c>
      <c r="D3607" s="1536">
        <f t="shared" si="56"/>
        <v>151.68</v>
      </c>
      <c r="E3607" s="1535"/>
      <c r="F3607" s="1536">
        <v>151.68</v>
      </c>
      <c r="G3607" s="1536">
        <v>151.68</v>
      </c>
    </row>
    <row r="3608" spans="1:7">
      <c r="A3608" s="1526">
        <v>40649</v>
      </c>
      <c r="B3608" s="1523" t="s">
        <v>7187</v>
      </c>
      <c r="C3608" s="1526" t="s">
        <v>2773</v>
      </c>
      <c r="D3608" s="1534">
        <f t="shared" si="56"/>
        <v>88.35</v>
      </c>
      <c r="E3608" s="1535"/>
      <c r="F3608" s="1534">
        <v>88.35</v>
      </c>
      <c r="G3608" s="1534">
        <v>88.35</v>
      </c>
    </row>
    <row r="3609" spans="1:7">
      <c r="A3609" s="1528">
        <v>40650</v>
      </c>
      <c r="B3609" s="1529" t="s">
        <v>19053</v>
      </c>
      <c r="C3609" s="1528" t="s">
        <v>2773</v>
      </c>
      <c r="D3609" s="1536">
        <f t="shared" si="56"/>
        <v>113.76</v>
      </c>
      <c r="E3609" s="1535"/>
      <c r="F3609" s="1536">
        <v>113.76</v>
      </c>
      <c r="G3609" s="1536">
        <v>113.76</v>
      </c>
    </row>
    <row r="3610" spans="1:7">
      <c r="A3610" s="1526">
        <v>40651</v>
      </c>
      <c r="B3610" s="1523" t="s">
        <v>19054</v>
      </c>
      <c r="C3610" s="1526" t="s">
        <v>2773</v>
      </c>
      <c r="D3610" s="1534">
        <f t="shared" si="56"/>
        <v>209.82</v>
      </c>
      <c r="E3610" s="1535"/>
      <c r="F3610" s="1534">
        <v>209.82</v>
      </c>
      <c r="G3610" s="1534">
        <v>209.82</v>
      </c>
    </row>
    <row r="3611" spans="1:7">
      <c r="A3611" s="1528">
        <v>40652</v>
      </c>
      <c r="B3611" s="1529" t="s">
        <v>7188</v>
      </c>
      <c r="C3611" s="1528" t="s">
        <v>2773</v>
      </c>
      <c r="D3611" s="1536">
        <f t="shared" si="56"/>
        <v>112.49</v>
      </c>
      <c r="E3611" s="1535"/>
      <c r="F3611" s="1536">
        <v>112.49</v>
      </c>
      <c r="G3611" s="1536">
        <v>112.49</v>
      </c>
    </row>
    <row r="3612" spans="1:7" ht="30">
      <c r="A3612" s="1526">
        <v>40647</v>
      </c>
      <c r="B3612" s="1523" t="s">
        <v>7189</v>
      </c>
      <c r="C3612" s="1526" t="s">
        <v>2773</v>
      </c>
      <c r="D3612" s="1534">
        <f t="shared" si="56"/>
        <v>123.87</v>
      </c>
      <c r="E3612" s="1535"/>
      <c r="F3612" s="1534">
        <v>123.87</v>
      </c>
      <c r="G3612" s="1534">
        <v>123.87</v>
      </c>
    </row>
    <row r="3613" spans="1:7">
      <c r="A3613" s="1528">
        <v>40653</v>
      </c>
      <c r="B3613" s="1529" t="s">
        <v>7190</v>
      </c>
      <c r="C3613" s="1528" t="s">
        <v>2773</v>
      </c>
      <c r="D3613" s="1536">
        <f t="shared" si="56"/>
        <v>94.8</v>
      </c>
      <c r="E3613" s="1535"/>
      <c r="F3613" s="1536">
        <v>94.8</v>
      </c>
      <c r="G3613" s="1536">
        <v>94.8</v>
      </c>
    </row>
    <row r="3614" spans="1:7">
      <c r="A3614" s="1526">
        <v>36178</v>
      </c>
      <c r="B3614" s="1523" t="s">
        <v>7191</v>
      </c>
      <c r="C3614" s="1526" t="s">
        <v>2771</v>
      </c>
      <c r="D3614" s="1534">
        <f t="shared" si="56"/>
        <v>14.41</v>
      </c>
      <c r="E3614" s="1535"/>
      <c r="F3614" s="1534">
        <v>14.41</v>
      </c>
      <c r="G3614" s="1534">
        <v>14.41</v>
      </c>
    </row>
    <row r="3615" spans="1:7">
      <c r="A3615" s="1528">
        <v>38195</v>
      </c>
      <c r="B3615" s="1529" t="s">
        <v>7192</v>
      </c>
      <c r="C3615" s="1528" t="s">
        <v>2773</v>
      </c>
      <c r="D3615" s="1536">
        <f t="shared" si="56"/>
        <v>97.55</v>
      </c>
      <c r="E3615" s="1535"/>
      <c r="F3615" s="1536">
        <v>97.55</v>
      </c>
      <c r="G3615" s="1536">
        <v>97.55</v>
      </c>
    </row>
    <row r="3616" spans="1:7">
      <c r="A3616" s="1526">
        <v>38181</v>
      </c>
      <c r="B3616" s="1523" t="s">
        <v>7193</v>
      </c>
      <c r="C3616" s="1526" t="s">
        <v>2773</v>
      </c>
      <c r="D3616" s="1534">
        <f t="shared" si="56"/>
        <v>196.32</v>
      </c>
      <c r="E3616" s="1535"/>
      <c r="F3616" s="1534">
        <v>196.32</v>
      </c>
      <c r="G3616" s="1534">
        <v>196.32</v>
      </c>
    </row>
    <row r="3617" spans="1:7">
      <c r="A3617" s="1528">
        <v>38182</v>
      </c>
      <c r="B3617" s="1529" t="s">
        <v>7194</v>
      </c>
      <c r="C3617" s="1528" t="s">
        <v>2773</v>
      </c>
      <c r="D3617" s="1536">
        <f t="shared" si="56"/>
        <v>187</v>
      </c>
      <c r="E3617" s="1535"/>
      <c r="F3617" s="1536">
        <v>187</v>
      </c>
      <c r="G3617" s="1536">
        <v>187</v>
      </c>
    </row>
    <row r="3618" spans="1:7">
      <c r="A3618" s="1526">
        <v>38186</v>
      </c>
      <c r="B3618" s="1523" t="s">
        <v>7195</v>
      </c>
      <c r="C3618" s="1526" t="s">
        <v>2773</v>
      </c>
      <c r="D3618" s="1534">
        <f t="shared" si="56"/>
        <v>486.08</v>
      </c>
      <c r="E3618" s="1535"/>
      <c r="F3618" s="1534">
        <v>486.08</v>
      </c>
      <c r="G3618" s="1534">
        <v>486.08</v>
      </c>
    </row>
    <row r="3619" spans="1:7">
      <c r="A3619" s="1528">
        <v>38185</v>
      </c>
      <c r="B3619" s="1529" t="s">
        <v>7196</v>
      </c>
      <c r="C3619" s="1528" t="s">
        <v>2773</v>
      </c>
      <c r="D3619" s="1536">
        <f t="shared" si="56"/>
        <v>432.78</v>
      </c>
      <c r="E3619" s="1535"/>
      <c r="F3619" s="1536">
        <v>432.78</v>
      </c>
      <c r="G3619" s="1536">
        <v>432.78</v>
      </c>
    </row>
    <row r="3620" spans="1:7">
      <c r="A3620" s="1526">
        <v>40654</v>
      </c>
      <c r="B3620" s="1523" t="s">
        <v>7197</v>
      </c>
      <c r="C3620" s="1526" t="s">
        <v>2773</v>
      </c>
      <c r="D3620" s="1534">
        <f t="shared" si="56"/>
        <v>147.25</v>
      </c>
      <c r="E3620" s="1535"/>
      <c r="F3620" s="1534">
        <v>147.25</v>
      </c>
      <c r="G3620" s="1534">
        <v>147.25</v>
      </c>
    </row>
    <row r="3621" spans="1:7" ht="30">
      <c r="A3621" s="1528">
        <v>44541</v>
      </c>
      <c r="B3621" s="1529" t="s">
        <v>19055</v>
      </c>
      <c r="C3621" s="1528" t="s">
        <v>2773</v>
      </c>
      <c r="D3621" s="1536">
        <f t="shared" si="56"/>
        <v>306.7</v>
      </c>
      <c r="E3621" s="1535"/>
      <c r="F3621" s="1536">
        <v>306.7</v>
      </c>
      <c r="G3621" s="1536">
        <v>306.7</v>
      </c>
    </row>
    <row r="3622" spans="1:7">
      <c r="A3622" s="1526">
        <v>4822</v>
      </c>
      <c r="B3622" s="1523" t="s">
        <v>7198</v>
      </c>
      <c r="C3622" s="1526" t="s">
        <v>2773</v>
      </c>
      <c r="D3622" s="1534">
        <f t="shared" si="56"/>
        <v>391.59</v>
      </c>
      <c r="E3622" s="1535"/>
      <c r="F3622" s="1534">
        <v>391.59</v>
      </c>
      <c r="G3622" s="1534">
        <v>391.59</v>
      </c>
    </row>
    <row r="3623" spans="1:7">
      <c r="A3623" s="1528">
        <v>4818</v>
      </c>
      <c r="B3623" s="1529" t="s">
        <v>7199</v>
      </c>
      <c r="C3623" s="1528" t="s">
        <v>2773</v>
      </c>
      <c r="D3623" s="1536">
        <f t="shared" si="56"/>
        <v>402.5</v>
      </c>
      <c r="E3623" s="1535"/>
      <c r="F3623" s="1536">
        <v>402.5</v>
      </c>
      <c r="G3623" s="1536">
        <v>402.5</v>
      </c>
    </row>
    <row r="3624" spans="1:7" ht="30">
      <c r="A3624" s="1526">
        <v>39567</v>
      </c>
      <c r="B3624" s="1523" t="s">
        <v>15875</v>
      </c>
      <c r="C3624" s="1526" t="s">
        <v>2773</v>
      </c>
      <c r="D3624" s="1534">
        <f t="shared" si="56"/>
        <v>42.47</v>
      </c>
      <c r="E3624" s="1535"/>
      <c r="F3624" s="1534">
        <v>42.47</v>
      </c>
      <c r="G3624" s="1534">
        <v>42.47</v>
      </c>
    </row>
    <row r="3625" spans="1:7" ht="30">
      <c r="A3625" s="1528">
        <v>39566</v>
      </c>
      <c r="B3625" s="1529" t="s">
        <v>15876</v>
      </c>
      <c r="C3625" s="1528" t="s">
        <v>2773</v>
      </c>
      <c r="D3625" s="1536">
        <f t="shared" si="56"/>
        <v>44.95</v>
      </c>
      <c r="E3625" s="1535"/>
      <c r="F3625" s="1536">
        <v>44.95</v>
      </c>
      <c r="G3625" s="1536">
        <v>44.95</v>
      </c>
    </row>
    <row r="3626" spans="1:7">
      <c r="A3626" s="1526">
        <v>39416</v>
      </c>
      <c r="B3626" s="1523" t="s">
        <v>15877</v>
      </c>
      <c r="C3626" s="1526" t="s">
        <v>2773</v>
      </c>
      <c r="D3626" s="1534">
        <f t="shared" si="56"/>
        <v>27.39</v>
      </c>
      <c r="E3626" s="1535"/>
      <c r="F3626" s="1534">
        <v>27.39</v>
      </c>
      <c r="G3626" s="1534">
        <v>27.39</v>
      </c>
    </row>
    <row r="3627" spans="1:7">
      <c r="A3627" s="1528">
        <v>39417</v>
      </c>
      <c r="B3627" s="1529" t="s">
        <v>15878</v>
      </c>
      <c r="C3627" s="1528" t="s">
        <v>2773</v>
      </c>
      <c r="D3627" s="1536">
        <f t="shared" si="56"/>
        <v>26.72</v>
      </c>
      <c r="E3627" s="1535"/>
      <c r="F3627" s="1536">
        <v>26.72</v>
      </c>
      <c r="G3627" s="1536">
        <v>26.72</v>
      </c>
    </row>
    <row r="3628" spans="1:7">
      <c r="A3628" s="1526">
        <v>43742</v>
      </c>
      <c r="B3628" s="1523" t="s">
        <v>19056</v>
      </c>
      <c r="C3628" s="1526" t="s">
        <v>2773</v>
      </c>
      <c r="D3628" s="1534">
        <f t="shared" si="56"/>
        <v>28.82</v>
      </c>
      <c r="E3628" s="1535"/>
      <c r="F3628" s="1534">
        <v>28.82</v>
      </c>
      <c r="G3628" s="1534">
        <v>28.82</v>
      </c>
    </row>
    <row r="3629" spans="1:7">
      <c r="A3629" s="1528">
        <v>39414</v>
      </c>
      <c r="B3629" s="1529" t="s">
        <v>15879</v>
      </c>
      <c r="C3629" s="1528" t="s">
        <v>2773</v>
      </c>
      <c r="D3629" s="1536">
        <f t="shared" si="56"/>
        <v>25.94</v>
      </c>
      <c r="E3629" s="1535"/>
      <c r="F3629" s="1536">
        <v>25.94</v>
      </c>
      <c r="G3629" s="1536">
        <v>25.94</v>
      </c>
    </row>
    <row r="3630" spans="1:7">
      <c r="A3630" s="1526">
        <v>39415</v>
      </c>
      <c r="B3630" s="1523" t="s">
        <v>15880</v>
      </c>
      <c r="C3630" s="1526" t="s">
        <v>2773</v>
      </c>
      <c r="D3630" s="1534">
        <f t="shared" si="56"/>
        <v>22.36</v>
      </c>
      <c r="E3630" s="1535"/>
      <c r="F3630" s="1534">
        <v>22.36</v>
      </c>
      <c r="G3630" s="1534">
        <v>22.36</v>
      </c>
    </row>
    <row r="3631" spans="1:7">
      <c r="A3631" s="1528">
        <v>43740</v>
      </c>
      <c r="B3631" s="1529" t="s">
        <v>19057</v>
      </c>
      <c r="C3631" s="1528" t="s">
        <v>2773</v>
      </c>
      <c r="D3631" s="1536">
        <f t="shared" si="56"/>
        <v>27.31</v>
      </c>
      <c r="E3631" s="1535"/>
      <c r="F3631" s="1536">
        <v>27.31</v>
      </c>
      <c r="G3631" s="1536">
        <v>27.31</v>
      </c>
    </row>
    <row r="3632" spans="1:7">
      <c r="A3632" s="1526">
        <v>39412</v>
      </c>
      <c r="B3632" s="1523" t="s">
        <v>15881</v>
      </c>
      <c r="C3632" s="1526" t="s">
        <v>2773</v>
      </c>
      <c r="D3632" s="1534">
        <f t="shared" si="56"/>
        <v>18.73</v>
      </c>
      <c r="E3632" s="1535"/>
      <c r="F3632" s="1534">
        <v>18.73</v>
      </c>
      <c r="G3632" s="1534">
        <v>18.73</v>
      </c>
    </row>
    <row r="3633" spans="1:7">
      <c r="A3633" s="1528">
        <v>39413</v>
      </c>
      <c r="B3633" s="1529" t="s">
        <v>15882</v>
      </c>
      <c r="C3633" s="1528" t="s">
        <v>2773</v>
      </c>
      <c r="D3633" s="1536">
        <f t="shared" si="56"/>
        <v>20.25</v>
      </c>
      <c r="E3633" s="1535"/>
      <c r="F3633" s="1536">
        <v>20.25</v>
      </c>
      <c r="G3633" s="1536">
        <v>20.25</v>
      </c>
    </row>
    <row r="3634" spans="1:7">
      <c r="A3634" s="1526">
        <v>43741</v>
      </c>
      <c r="B3634" s="1523" t="s">
        <v>19058</v>
      </c>
      <c r="C3634" s="1526" t="s">
        <v>2773</v>
      </c>
      <c r="D3634" s="1534">
        <f t="shared" si="56"/>
        <v>21.59</v>
      </c>
      <c r="E3634" s="1535"/>
      <c r="F3634" s="1534">
        <v>21.59</v>
      </c>
      <c r="G3634" s="1534">
        <v>21.59</v>
      </c>
    </row>
    <row r="3635" spans="1:7">
      <c r="A3635" s="1528">
        <v>11062</v>
      </c>
      <c r="B3635" s="1529" t="s">
        <v>19059</v>
      </c>
      <c r="C3635" s="1528" t="s">
        <v>2773</v>
      </c>
      <c r="D3635" s="1536">
        <f t="shared" si="56"/>
        <v>50.17</v>
      </c>
      <c r="E3635" s="1535"/>
      <c r="F3635" s="1536">
        <v>50.17</v>
      </c>
      <c r="G3635" s="1536">
        <v>50.17</v>
      </c>
    </row>
    <row r="3636" spans="1:7">
      <c r="A3636" s="1526">
        <v>11063</v>
      </c>
      <c r="B3636" s="1523" t="s">
        <v>19060</v>
      </c>
      <c r="C3636" s="1526" t="s">
        <v>2773</v>
      </c>
      <c r="D3636" s="1534">
        <f t="shared" si="56"/>
        <v>30.71</v>
      </c>
      <c r="E3636" s="1535"/>
      <c r="F3636" s="1534">
        <v>30.71</v>
      </c>
      <c r="G3636" s="1534">
        <v>30.71</v>
      </c>
    </row>
    <row r="3637" spans="1:7">
      <c r="A3637" s="1528">
        <v>13521</v>
      </c>
      <c r="B3637" s="1529" t="s">
        <v>7200</v>
      </c>
      <c r="C3637" s="1528" t="s">
        <v>2771</v>
      </c>
      <c r="D3637" s="1536">
        <f t="shared" si="56"/>
        <v>74.25</v>
      </c>
      <c r="E3637" s="1535"/>
      <c r="F3637" s="1536">
        <v>74.25</v>
      </c>
      <c r="G3637" s="1536">
        <v>74.25</v>
      </c>
    </row>
    <row r="3638" spans="1:7" ht="30">
      <c r="A3638" s="1526">
        <v>10851</v>
      </c>
      <c r="B3638" s="1523" t="s">
        <v>7201</v>
      </c>
      <c r="C3638" s="1526" t="s">
        <v>2771</v>
      </c>
      <c r="D3638" s="1534">
        <f t="shared" si="56"/>
        <v>56.13</v>
      </c>
      <c r="E3638" s="1535"/>
      <c r="F3638" s="1534">
        <v>56.13</v>
      </c>
      <c r="G3638" s="1534">
        <v>56.13</v>
      </c>
    </row>
    <row r="3639" spans="1:7">
      <c r="A3639" s="1528">
        <v>39515</v>
      </c>
      <c r="B3639" s="1529" t="s">
        <v>7202</v>
      </c>
      <c r="C3639" s="1528" t="s">
        <v>2771</v>
      </c>
      <c r="D3639" s="1536">
        <f t="shared" si="56"/>
        <v>62.59</v>
      </c>
      <c r="E3639" s="1535"/>
      <c r="F3639" s="1536">
        <v>62.59</v>
      </c>
      <c r="G3639" s="1536">
        <v>62.59</v>
      </c>
    </row>
    <row r="3640" spans="1:7" ht="30">
      <c r="A3640" s="1526">
        <v>39516</v>
      </c>
      <c r="B3640" s="1523" t="s">
        <v>7203</v>
      </c>
      <c r="C3640" s="1526" t="s">
        <v>2771</v>
      </c>
      <c r="D3640" s="1534">
        <f t="shared" si="56"/>
        <v>52.77</v>
      </c>
      <c r="E3640" s="1535"/>
      <c r="F3640" s="1534">
        <v>52.77</v>
      </c>
      <c r="G3640" s="1534">
        <v>52.77</v>
      </c>
    </row>
    <row r="3641" spans="1:7">
      <c r="A3641" s="1528">
        <v>39514</v>
      </c>
      <c r="B3641" s="1529" t="s">
        <v>7204</v>
      </c>
      <c r="C3641" s="1528" t="s">
        <v>2771</v>
      </c>
      <c r="D3641" s="1536">
        <f t="shared" si="56"/>
        <v>32.83</v>
      </c>
      <c r="E3641" s="1535"/>
      <c r="F3641" s="1536">
        <v>32.83</v>
      </c>
      <c r="G3641" s="1536">
        <v>32.83</v>
      </c>
    </row>
    <row r="3642" spans="1:7">
      <c r="A3642" s="1526">
        <v>4812</v>
      </c>
      <c r="B3642" s="1523" t="s">
        <v>15883</v>
      </c>
      <c r="C3642" s="1526" t="s">
        <v>2773</v>
      </c>
      <c r="D3642" s="1534">
        <f t="shared" si="56"/>
        <v>11.23</v>
      </c>
      <c r="E3642" s="1535"/>
      <c r="F3642" s="1534">
        <v>11.23</v>
      </c>
      <c r="G3642" s="1534">
        <v>11.23</v>
      </c>
    </row>
    <row r="3643" spans="1:7">
      <c r="A3643" s="1528">
        <v>10849</v>
      </c>
      <c r="B3643" s="1529" t="s">
        <v>7205</v>
      </c>
      <c r="C3643" s="1528" t="s">
        <v>2771</v>
      </c>
      <c r="D3643" s="1536">
        <f t="shared" si="56"/>
        <v>1080.01</v>
      </c>
      <c r="E3643" s="1535"/>
      <c r="F3643" s="1536">
        <v>1080.01</v>
      </c>
      <c r="G3643" s="1536">
        <v>1080.01</v>
      </c>
    </row>
    <row r="3644" spans="1:7">
      <c r="A3644" s="1526">
        <v>10848</v>
      </c>
      <c r="B3644" s="1523" t="s">
        <v>7206</v>
      </c>
      <c r="C3644" s="1526" t="s">
        <v>2771</v>
      </c>
      <c r="D3644" s="1534">
        <f t="shared" si="56"/>
        <v>678.38</v>
      </c>
      <c r="E3644" s="1535"/>
      <c r="F3644" s="1534">
        <v>678.38</v>
      </c>
      <c r="G3644" s="1534">
        <v>678.38</v>
      </c>
    </row>
    <row r="3645" spans="1:7" ht="30">
      <c r="A3645" s="1528">
        <v>4813</v>
      </c>
      <c r="B3645" s="1529" t="s">
        <v>19061</v>
      </c>
      <c r="C3645" s="1528" t="s">
        <v>2773</v>
      </c>
      <c r="D3645" s="1536">
        <f t="shared" si="56"/>
        <v>225</v>
      </c>
      <c r="E3645" s="1535"/>
      <c r="F3645" s="1536">
        <v>225</v>
      </c>
      <c r="G3645" s="1536">
        <v>225</v>
      </c>
    </row>
    <row r="3646" spans="1:7" ht="30">
      <c r="A3646" s="1526">
        <v>37560</v>
      </c>
      <c r="B3646" s="1523" t="s">
        <v>19062</v>
      </c>
      <c r="C3646" s="1526" t="s">
        <v>2771</v>
      </c>
      <c r="D3646" s="1534">
        <f t="shared" si="56"/>
        <v>47.56</v>
      </c>
      <c r="E3646" s="1535"/>
      <c r="F3646" s="1534">
        <v>47.56</v>
      </c>
      <c r="G3646" s="1534">
        <v>47.56</v>
      </c>
    </row>
    <row r="3647" spans="1:7" ht="30">
      <c r="A3647" s="1528">
        <v>37557</v>
      </c>
      <c r="B3647" s="1529" t="s">
        <v>19063</v>
      </c>
      <c r="C3647" s="1528" t="s">
        <v>2771</v>
      </c>
      <c r="D3647" s="1536">
        <f t="shared" si="56"/>
        <v>14.44</v>
      </c>
      <c r="E3647" s="1535"/>
      <c r="F3647" s="1536">
        <v>14.44</v>
      </c>
      <c r="G3647" s="1536">
        <v>14.44</v>
      </c>
    </row>
    <row r="3648" spans="1:7" ht="30">
      <c r="A3648" s="1526">
        <v>37556</v>
      </c>
      <c r="B3648" s="1523" t="s">
        <v>19064</v>
      </c>
      <c r="C3648" s="1526" t="s">
        <v>2771</v>
      </c>
      <c r="D3648" s="1534">
        <f t="shared" si="56"/>
        <v>27.94</v>
      </c>
      <c r="E3648" s="1535"/>
      <c r="F3648" s="1534">
        <v>27.94</v>
      </c>
      <c r="G3648" s="1534">
        <v>27.94</v>
      </c>
    </row>
    <row r="3649" spans="1:7" ht="30">
      <c r="A3649" s="1528">
        <v>37559</v>
      </c>
      <c r="B3649" s="1529" t="s">
        <v>19065</v>
      </c>
      <c r="C3649" s="1528" t="s">
        <v>2771</v>
      </c>
      <c r="D3649" s="1536">
        <f t="shared" si="56"/>
        <v>34.28</v>
      </c>
      <c r="E3649" s="1535"/>
      <c r="F3649" s="1536">
        <v>34.28</v>
      </c>
      <c r="G3649" s="1536">
        <v>34.28</v>
      </c>
    </row>
    <row r="3650" spans="1:7" ht="30">
      <c r="A3650" s="1526">
        <v>37539</v>
      </c>
      <c r="B3650" s="1523" t="s">
        <v>19066</v>
      </c>
      <c r="C3650" s="1526" t="s">
        <v>2771</v>
      </c>
      <c r="D3650" s="1534">
        <f t="shared" si="56"/>
        <v>24.16</v>
      </c>
      <c r="E3650" s="1535"/>
      <c r="F3650" s="1534">
        <v>24.16</v>
      </c>
      <c r="G3650" s="1534">
        <v>24.16</v>
      </c>
    </row>
    <row r="3651" spans="1:7" ht="30">
      <c r="A3651" s="1528">
        <v>37558</v>
      </c>
      <c r="B3651" s="1529" t="s">
        <v>19067</v>
      </c>
      <c r="C3651" s="1528" t="s">
        <v>2771</v>
      </c>
      <c r="D3651" s="1536">
        <f t="shared" ref="D3651:D3714" si="57">IF($I$2=$G$1,G3651,F3651)</f>
        <v>45.04</v>
      </c>
      <c r="E3651" s="1535"/>
      <c r="F3651" s="1536">
        <v>45.04</v>
      </c>
      <c r="G3651" s="1536">
        <v>45.04</v>
      </c>
    </row>
    <row r="3652" spans="1:7">
      <c r="A3652" s="1526">
        <v>34723</v>
      </c>
      <c r="B3652" s="1523" t="s">
        <v>7207</v>
      </c>
      <c r="C3652" s="1526" t="s">
        <v>2773</v>
      </c>
      <c r="D3652" s="1534">
        <f t="shared" si="57"/>
        <v>519.75</v>
      </c>
      <c r="E3652" s="1535"/>
      <c r="F3652" s="1534">
        <v>519.75</v>
      </c>
      <c r="G3652" s="1534">
        <v>519.75</v>
      </c>
    </row>
    <row r="3653" spans="1:7">
      <c r="A3653" s="1528">
        <v>34721</v>
      </c>
      <c r="B3653" s="1529" t="s">
        <v>7208</v>
      </c>
      <c r="C3653" s="1528" t="s">
        <v>2773</v>
      </c>
      <c r="D3653" s="1536">
        <f t="shared" si="57"/>
        <v>648</v>
      </c>
      <c r="E3653" s="1535"/>
      <c r="F3653" s="1536">
        <v>648</v>
      </c>
      <c r="G3653" s="1536">
        <v>648</v>
      </c>
    </row>
    <row r="3654" spans="1:7">
      <c r="A3654" s="1526">
        <v>4309</v>
      </c>
      <c r="B3654" s="1523" t="s">
        <v>7209</v>
      </c>
      <c r="C3654" s="1526" t="s">
        <v>2771</v>
      </c>
      <c r="D3654" s="1534">
        <f t="shared" si="57"/>
        <v>7.28</v>
      </c>
      <c r="E3654" s="1535"/>
      <c r="F3654" s="1534">
        <v>7.28</v>
      </c>
      <c r="G3654" s="1534">
        <v>7.28</v>
      </c>
    </row>
    <row r="3655" spans="1:7">
      <c r="A3655" s="1528">
        <v>4307</v>
      </c>
      <c r="B3655" s="1529" t="s">
        <v>7210</v>
      </c>
      <c r="C3655" s="1528" t="s">
        <v>2771</v>
      </c>
      <c r="D3655" s="1536">
        <f t="shared" si="57"/>
        <v>12.45</v>
      </c>
      <c r="E3655" s="1535"/>
      <c r="F3655" s="1536">
        <v>12.45</v>
      </c>
      <c r="G3655" s="1536">
        <v>12.45</v>
      </c>
    </row>
    <row r="3656" spans="1:7">
      <c r="A3656" s="1526">
        <v>10850</v>
      </c>
      <c r="B3656" s="1523" t="s">
        <v>7211</v>
      </c>
      <c r="C3656" s="1526" t="s">
        <v>2771</v>
      </c>
      <c r="D3656" s="1534">
        <f t="shared" si="57"/>
        <v>33.75</v>
      </c>
      <c r="E3656" s="1535"/>
      <c r="F3656" s="1534">
        <v>33.75</v>
      </c>
      <c r="G3656" s="1534">
        <v>33.75</v>
      </c>
    </row>
    <row r="3657" spans="1:7" ht="30">
      <c r="A3657" s="1528">
        <v>42438</v>
      </c>
      <c r="B3657" s="1529" t="s">
        <v>7212</v>
      </c>
      <c r="C3657" s="1528" t="s">
        <v>2771</v>
      </c>
      <c r="D3657" s="1536">
        <f t="shared" si="57"/>
        <v>1835.74</v>
      </c>
      <c r="E3657" s="1535"/>
      <c r="F3657" s="1536">
        <v>1835.74</v>
      </c>
      <c r="G3657" s="1536">
        <v>1835.74</v>
      </c>
    </row>
    <row r="3658" spans="1:7">
      <c r="A3658" s="1526">
        <v>4792</v>
      </c>
      <c r="B3658" s="1523" t="s">
        <v>7213</v>
      </c>
      <c r="C3658" s="1526" t="s">
        <v>2773</v>
      </c>
      <c r="D3658" s="1534">
        <f t="shared" si="57"/>
        <v>138.05000000000001</v>
      </c>
      <c r="E3658" s="1535"/>
      <c r="F3658" s="1534">
        <v>138.05000000000001</v>
      </c>
      <c r="G3658" s="1534">
        <v>138.05000000000001</v>
      </c>
    </row>
    <row r="3659" spans="1:7">
      <c r="A3659" s="1528">
        <v>4790</v>
      </c>
      <c r="B3659" s="1529" t="s">
        <v>7214</v>
      </c>
      <c r="C3659" s="1528" t="s">
        <v>2773</v>
      </c>
      <c r="D3659" s="1536">
        <f t="shared" si="57"/>
        <v>83</v>
      </c>
      <c r="E3659" s="1535"/>
      <c r="F3659" s="1536">
        <v>83</v>
      </c>
      <c r="G3659" s="1536">
        <v>83</v>
      </c>
    </row>
    <row r="3660" spans="1:7" ht="30">
      <c r="A3660" s="1526">
        <v>40671</v>
      </c>
      <c r="B3660" s="1523" t="s">
        <v>7215</v>
      </c>
      <c r="C3660" s="1526" t="s">
        <v>2773</v>
      </c>
      <c r="D3660" s="1534">
        <f t="shared" si="57"/>
        <v>94.57</v>
      </c>
      <c r="E3660" s="1535"/>
      <c r="F3660" s="1534">
        <v>94.57</v>
      </c>
      <c r="G3660" s="1534">
        <v>94.57</v>
      </c>
    </row>
    <row r="3661" spans="1:7">
      <c r="A3661" s="1528">
        <v>7552</v>
      </c>
      <c r="B3661" s="1529" t="s">
        <v>7216</v>
      </c>
      <c r="C3661" s="1528" t="s">
        <v>2771</v>
      </c>
      <c r="D3661" s="1536">
        <f t="shared" si="57"/>
        <v>27.65</v>
      </c>
      <c r="E3661" s="1535"/>
      <c r="F3661" s="1536">
        <v>27.65</v>
      </c>
      <c r="G3661" s="1536">
        <v>27.65</v>
      </c>
    </row>
    <row r="3662" spans="1:7">
      <c r="A3662" s="1526">
        <v>4893</v>
      </c>
      <c r="B3662" s="1523" t="s">
        <v>7217</v>
      </c>
      <c r="C3662" s="1526" t="s">
        <v>2771</v>
      </c>
      <c r="D3662" s="1534">
        <f t="shared" si="57"/>
        <v>11.26</v>
      </c>
      <c r="E3662" s="1535"/>
      <c r="F3662" s="1534">
        <v>11.26</v>
      </c>
      <c r="G3662" s="1534">
        <v>11.26</v>
      </c>
    </row>
    <row r="3663" spans="1:7">
      <c r="A3663" s="1528">
        <v>4894</v>
      </c>
      <c r="B3663" s="1529" t="s">
        <v>7218</v>
      </c>
      <c r="C3663" s="1528" t="s">
        <v>2771</v>
      </c>
      <c r="D3663" s="1536">
        <f t="shared" si="57"/>
        <v>9.66</v>
      </c>
      <c r="E3663" s="1535"/>
      <c r="F3663" s="1536">
        <v>9.66</v>
      </c>
      <c r="G3663" s="1536">
        <v>9.66</v>
      </c>
    </row>
    <row r="3664" spans="1:7">
      <c r="A3664" s="1526">
        <v>4888</v>
      </c>
      <c r="B3664" s="1523" t="s">
        <v>7219</v>
      </c>
      <c r="C3664" s="1526" t="s">
        <v>2771</v>
      </c>
      <c r="D3664" s="1534">
        <f t="shared" si="57"/>
        <v>3.29</v>
      </c>
      <c r="E3664" s="1535"/>
      <c r="F3664" s="1534">
        <v>3.29</v>
      </c>
      <c r="G3664" s="1534">
        <v>3.29</v>
      </c>
    </row>
    <row r="3665" spans="1:7">
      <c r="A3665" s="1528">
        <v>4890</v>
      </c>
      <c r="B3665" s="1529" t="s">
        <v>7220</v>
      </c>
      <c r="C3665" s="1528" t="s">
        <v>2771</v>
      </c>
      <c r="D3665" s="1536">
        <f t="shared" si="57"/>
        <v>6.18</v>
      </c>
      <c r="E3665" s="1535"/>
      <c r="F3665" s="1536">
        <v>6.18</v>
      </c>
      <c r="G3665" s="1536">
        <v>6.18</v>
      </c>
    </row>
    <row r="3666" spans="1:7">
      <c r="A3666" s="1526">
        <v>12411</v>
      </c>
      <c r="B3666" s="1523" t="s">
        <v>7221</v>
      </c>
      <c r="C3666" s="1526" t="s">
        <v>2771</v>
      </c>
      <c r="D3666" s="1534">
        <f t="shared" si="57"/>
        <v>33.29</v>
      </c>
      <c r="E3666" s="1535"/>
      <c r="F3666" s="1534">
        <v>33.29</v>
      </c>
      <c r="G3666" s="1534">
        <v>33.29</v>
      </c>
    </row>
    <row r="3667" spans="1:7">
      <c r="A3667" s="1528">
        <v>4891</v>
      </c>
      <c r="B3667" s="1529" t="s">
        <v>7222</v>
      </c>
      <c r="C3667" s="1528" t="s">
        <v>2771</v>
      </c>
      <c r="D3667" s="1536">
        <f t="shared" si="57"/>
        <v>16.64</v>
      </c>
      <c r="E3667" s="1535"/>
      <c r="F3667" s="1536">
        <v>16.64</v>
      </c>
      <c r="G3667" s="1536">
        <v>16.64</v>
      </c>
    </row>
    <row r="3668" spans="1:7">
      <c r="A3668" s="1526">
        <v>4889</v>
      </c>
      <c r="B3668" s="1523" t="s">
        <v>7223</v>
      </c>
      <c r="C3668" s="1526" t="s">
        <v>2771</v>
      </c>
      <c r="D3668" s="1534">
        <f t="shared" si="57"/>
        <v>4.45</v>
      </c>
      <c r="E3668" s="1535"/>
      <c r="F3668" s="1534">
        <v>4.45</v>
      </c>
      <c r="G3668" s="1534">
        <v>4.45</v>
      </c>
    </row>
    <row r="3669" spans="1:7">
      <c r="A3669" s="1528">
        <v>4892</v>
      </c>
      <c r="B3669" s="1529" t="s">
        <v>7224</v>
      </c>
      <c r="C3669" s="1528" t="s">
        <v>2771</v>
      </c>
      <c r="D3669" s="1536">
        <f t="shared" si="57"/>
        <v>46.61</v>
      </c>
      <c r="E3669" s="1535"/>
      <c r="F3669" s="1536">
        <v>46.61</v>
      </c>
      <c r="G3669" s="1536">
        <v>46.61</v>
      </c>
    </row>
    <row r="3670" spans="1:7">
      <c r="A3670" s="1526">
        <v>12412</v>
      </c>
      <c r="B3670" s="1523" t="s">
        <v>7225</v>
      </c>
      <c r="C3670" s="1526" t="s">
        <v>2771</v>
      </c>
      <c r="D3670" s="1534">
        <f t="shared" si="57"/>
        <v>86.63</v>
      </c>
      <c r="E3670" s="1535"/>
      <c r="F3670" s="1534">
        <v>86.63</v>
      </c>
      <c r="G3670" s="1534">
        <v>86.63</v>
      </c>
    </row>
    <row r="3671" spans="1:7">
      <c r="A3671" s="1528">
        <v>11073</v>
      </c>
      <c r="B3671" s="1529" t="s">
        <v>7226</v>
      </c>
      <c r="C3671" s="1528" t="s">
        <v>2771</v>
      </c>
      <c r="D3671" s="1536">
        <f t="shared" si="57"/>
        <v>6.77</v>
      </c>
      <c r="E3671" s="1535"/>
      <c r="F3671" s="1536">
        <v>6.77</v>
      </c>
      <c r="G3671" s="1536">
        <v>6.77</v>
      </c>
    </row>
    <row r="3672" spans="1:7">
      <c r="A3672" s="1526">
        <v>11071</v>
      </c>
      <c r="B3672" s="1523" t="s">
        <v>7227</v>
      </c>
      <c r="C3672" s="1526" t="s">
        <v>2771</v>
      </c>
      <c r="D3672" s="1534">
        <f t="shared" si="57"/>
        <v>10.98</v>
      </c>
      <c r="E3672" s="1535"/>
      <c r="F3672" s="1534">
        <v>10.98</v>
      </c>
      <c r="G3672" s="1534">
        <v>10.98</v>
      </c>
    </row>
    <row r="3673" spans="1:7">
      <c r="A3673" s="1528">
        <v>11072</v>
      </c>
      <c r="B3673" s="1529" t="s">
        <v>7228</v>
      </c>
      <c r="C3673" s="1528" t="s">
        <v>2771</v>
      </c>
      <c r="D3673" s="1536">
        <f t="shared" si="57"/>
        <v>3.83</v>
      </c>
      <c r="E3673" s="1535"/>
      <c r="F3673" s="1536">
        <v>3.83</v>
      </c>
      <c r="G3673" s="1536">
        <v>3.83</v>
      </c>
    </row>
    <row r="3674" spans="1:7">
      <c r="A3674" s="1526">
        <v>4895</v>
      </c>
      <c r="B3674" s="1523" t="s">
        <v>7229</v>
      </c>
      <c r="C3674" s="1526" t="s">
        <v>2771</v>
      </c>
      <c r="D3674" s="1534">
        <f t="shared" si="57"/>
        <v>0.59</v>
      </c>
      <c r="E3674" s="1535"/>
      <c r="F3674" s="1534">
        <v>0.59</v>
      </c>
      <c r="G3674" s="1534">
        <v>0.59</v>
      </c>
    </row>
    <row r="3675" spans="1:7">
      <c r="A3675" s="1528">
        <v>4907</v>
      </c>
      <c r="B3675" s="1529" t="s">
        <v>7230</v>
      </c>
      <c r="C3675" s="1528" t="s">
        <v>2771</v>
      </c>
      <c r="D3675" s="1536">
        <f t="shared" si="57"/>
        <v>38.869999999999997</v>
      </c>
      <c r="E3675" s="1535"/>
      <c r="F3675" s="1536">
        <v>38.869999999999997</v>
      </c>
      <c r="G3675" s="1536">
        <v>38.869999999999997</v>
      </c>
    </row>
    <row r="3676" spans="1:7">
      <c r="A3676" s="1526">
        <v>4902</v>
      </c>
      <c r="B3676" s="1523" t="s">
        <v>7231</v>
      </c>
      <c r="C3676" s="1526" t="s">
        <v>2771</v>
      </c>
      <c r="D3676" s="1534">
        <f t="shared" si="57"/>
        <v>87.97</v>
      </c>
      <c r="E3676" s="1535"/>
      <c r="F3676" s="1534">
        <v>87.97</v>
      </c>
      <c r="G3676" s="1534">
        <v>87.97</v>
      </c>
    </row>
    <row r="3677" spans="1:7">
      <c r="A3677" s="1528">
        <v>4908</v>
      </c>
      <c r="B3677" s="1529" t="s">
        <v>7232</v>
      </c>
      <c r="C3677" s="1528" t="s">
        <v>2771</v>
      </c>
      <c r="D3677" s="1536">
        <f t="shared" si="57"/>
        <v>178.63</v>
      </c>
      <c r="E3677" s="1535"/>
      <c r="F3677" s="1536">
        <v>178.63</v>
      </c>
      <c r="G3677" s="1536">
        <v>178.63</v>
      </c>
    </row>
    <row r="3678" spans="1:7">
      <c r="A3678" s="1526">
        <v>4909</v>
      </c>
      <c r="B3678" s="1523" t="s">
        <v>7233</v>
      </c>
      <c r="C3678" s="1526" t="s">
        <v>2771</v>
      </c>
      <c r="D3678" s="1534">
        <f t="shared" si="57"/>
        <v>344.98</v>
      </c>
      <c r="E3678" s="1535"/>
      <c r="F3678" s="1534">
        <v>344.98</v>
      </c>
      <c r="G3678" s="1534">
        <v>344.98</v>
      </c>
    </row>
    <row r="3679" spans="1:7">
      <c r="A3679" s="1528">
        <v>4903</v>
      </c>
      <c r="B3679" s="1529" t="s">
        <v>7234</v>
      </c>
      <c r="C3679" s="1528" t="s">
        <v>2771</v>
      </c>
      <c r="D3679" s="1536">
        <f t="shared" si="57"/>
        <v>1014.36</v>
      </c>
      <c r="E3679" s="1535"/>
      <c r="F3679" s="1536">
        <v>1014.36</v>
      </c>
      <c r="G3679" s="1536">
        <v>1014.36</v>
      </c>
    </row>
    <row r="3680" spans="1:7">
      <c r="A3680" s="1526">
        <v>4897</v>
      </c>
      <c r="B3680" s="1523" t="s">
        <v>7235</v>
      </c>
      <c r="C3680" s="1526" t="s">
        <v>2771</v>
      </c>
      <c r="D3680" s="1534">
        <f t="shared" si="57"/>
        <v>2.4900000000000002</v>
      </c>
      <c r="E3680" s="1535"/>
      <c r="F3680" s="1534">
        <v>2.4900000000000002</v>
      </c>
      <c r="G3680" s="1534">
        <v>2.4900000000000002</v>
      </c>
    </row>
    <row r="3681" spans="1:7">
      <c r="A3681" s="1528">
        <v>4896</v>
      </c>
      <c r="B3681" s="1529" t="s">
        <v>7236</v>
      </c>
      <c r="C3681" s="1528" t="s">
        <v>2771</v>
      </c>
      <c r="D3681" s="1536">
        <f t="shared" si="57"/>
        <v>0.89</v>
      </c>
      <c r="E3681" s="1535"/>
      <c r="F3681" s="1536">
        <v>0.89</v>
      </c>
      <c r="G3681" s="1536">
        <v>0.89</v>
      </c>
    </row>
    <row r="3682" spans="1:7">
      <c r="A3682" s="1526">
        <v>4900</v>
      </c>
      <c r="B3682" s="1523" t="s">
        <v>7237</v>
      </c>
      <c r="C3682" s="1526" t="s">
        <v>2771</v>
      </c>
      <c r="D3682" s="1534">
        <f t="shared" si="57"/>
        <v>7.42</v>
      </c>
      <c r="E3682" s="1535"/>
      <c r="F3682" s="1534">
        <v>7.42</v>
      </c>
      <c r="G3682" s="1534">
        <v>7.42</v>
      </c>
    </row>
    <row r="3683" spans="1:7">
      <c r="A3683" s="1528">
        <v>4898</v>
      </c>
      <c r="B3683" s="1529" t="s">
        <v>7238</v>
      </c>
      <c r="C3683" s="1528" t="s">
        <v>2771</v>
      </c>
      <c r="D3683" s="1536">
        <f t="shared" si="57"/>
        <v>2.77</v>
      </c>
      <c r="E3683" s="1535"/>
      <c r="F3683" s="1536">
        <v>2.77</v>
      </c>
      <c r="G3683" s="1536">
        <v>2.77</v>
      </c>
    </row>
    <row r="3684" spans="1:7">
      <c r="A3684" s="1526">
        <v>4899</v>
      </c>
      <c r="B3684" s="1523" t="s">
        <v>7239</v>
      </c>
      <c r="C3684" s="1526" t="s">
        <v>2771</v>
      </c>
      <c r="D3684" s="1534">
        <f t="shared" si="57"/>
        <v>10.18</v>
      </c>
      <c r="E3684" s="1535"/>
      <c r="F3684" s="1534">
        <v>10.18</v>
      </c>
      <c r="G3684" s="1534">
        <v>10.18</v>
      </c>
    </row>
    <row r="3685" spans="1:7">
      <c r="A3685" s="1528">
        <v>11096</v>
      </c>
      <c r="B3685" s="1529" t="s">
        <v>7240</v>
      </c>
      <c r="C3685" s="1528" t="s">
        <v>2775</v>
      </c>
      <c r="D3685" s="1536">
        <f t="shared" si="57"/>
        <v>1.1599999999999999</v>
      </c>
      <c r="E3685" s="1535"/>
      <c r="F3685" s="1536">
        <v>1.1599999999999999</v>
      </c>
      <c r="G3685" s="1536">
        <v>1.1599999999999999</v>
      </c>
    </row>
    <row r="3686" spans="1:7">
      <c r="A3686" s="1526">
        <v>4741</v>
      </c>
      <c r="B3686" s="1523" t="s">
        <v>7241</v>
      </c>
      <c r="C3686" s="1526" t="s">
        <v>2772</v>
      </c>
      <c r="D3686" s="1534">
        <f t="shared" si="57"/>
        <v>79.73</v>
      </c>
      <c r="E3686" s="1535"/>
      <c r="F3686" s="1534">
        <v>79.73</v>
      </c>
      <c r="G3686" s="1534">
        <v>79.73</v>
      </c>
    </row>
    <row r="3687" spans="1:7">
      <c r="A3687" s="1528">
        <v>4752</v>
      </c>
      <c r="B3687" s="1529" t="s">
        <v>7242</v>
      </c>
      <c r="C3687" s="1528" t="s">
        <v>2770</v>
      </c>
      <c r="D3687" s="1536">
        <f t="shared" si="57"/>
        <v>11.45</v>
      </c>
      <c r="E3687" s="1535"/>
      <c r="F3687" s="1536">
        <v>9.86</v>
      </c>
      <c r="G3687" s="1536">
        <v>11.45</v>
      </c>
    </row>
    <row r="3688" spans="1:7">
      <c r="A3688" s="1526">
        <v>41091</v>
      </c>
      <c r="B3688" s="1523" t="s">
        <v>7243</v>
      </c>
      <c r="C3688" s="1526" t="s">
        <v>2777</v>
      </c>
      <c r="D3688" s="1534">
        <f t="shared" si="57"/>
        <v>2024.81</v>
      </c>
      <c r="E3688" s="1535"/>
      <c r="F3688" s="1534">
        <v>1743.91</v>
      </c>
      <c r="G3688" s="1534">
        <v>2024.81</v>
      </c>
    </row>
    <row r="3689" spans="1:7">
      <c r="A3689" s="1528">
        <v>13954</v>
      </c>
      <c r="B3689" s="1529" t="s">
        <v>7244</v>
      </c>
      <c r="C3689" s="1528" t="s">
        <v>2771</v>
      </c>
      <c r="D3689" s="1536">
        <f t="shared" si="57"/>
        <v>6723.23</v>
      </c>
      <c r="E3689" s="1535"/>
      <c r="F3689" s="1536">
        <v>6723.23</v>
      </c>
      <c r="G3689" s="1536">
        <v>6723.23</v>
      </c>
    </row>
    <row r="3690" spans="1:7">
      <c r="A3690" s="1526">
        <v>3411</v>
      </c>
      <c r="B3690" s="1523" t="s">
        <v>7245</v>
      </c>
      <c r="C3690" s="1526" t="s">
        <v>2775</v>
      </c>
      <c r="D3690" s="1534">
        <f t="shared" si="57"/>
        <v>55.8</v>
      </c>
      <c r="E3690" s="1535"/>
      <c r="F3690" s="1534">
        <v>55.8</v>
      </c>
      <c r="G3690" s="1534">
        <v>55.8</v>
      </c>
    </row>
    <row r="3691" spans="1:7">
      <c r="A3691" s="1528">
        <v>39995</v>
      </c>
      <c r="B3691" s="1529" t="s">
        <v>7246</v>
      </c>
      <c r="C3691" s="1528" t="s">
        <v>2772</v>
      </c>
      <c r="D3691" s="1536">
        <f t="shared" si="57"/>
        <v>429.27</v>
      </c>
      <c r="E3691" s="1535"/>
      <c r="F3691" s="1536">
        <v>429.27</v>
      </c>
      <c r="G3691" s="1536">
        <v>429.27</v>
      </c>
    </row>
    <row r="3692" spans="1:7">
      <c r="A3692" s="1526">
        <v>11615</v>
      </c>
      <c r="B3692" s="1523" t="s">
        <v>7247</v>
      </c>
      <c r="C3692" s="1526" t="s">
        <v>2773</v>
      </c>
      <c r="D3692" s="1534">
        <f t="shared" si="57"/>
        <v>3.64</v>
      </c>
      <c r="E3692" s="1535"/>
      <c r="F3692" s="1534">
        <v>3.64</v>
      </c>
      <c r="G3692" s="1534">
        <v>3.64</v>
      </c>
    </row>
    <row r="3693" spans="1:7">
      <c r="A3693" s="1528">
        <v>3408</v>
      </c>
      <c r="B3693" s="1529" t="s">
        <v>7248</v>
      </c>
      <c r="C3693" s="1528" t="s">
        <v>2773</v>
      </c>
      <c r="D3693" s="1536">
        <f t="shared" si="57"/>
        <v>9.67</v>
      </c>
      <c r="E3693" s="1535"/>
      <c r="F3693" s="1536">
        <v>9.67</v>
      </c>
      <c r="G3693" s="1536">
        <v>9.67</v>
      </c>
    </row>
    <row r="3694" spans="1:7">
      <c r="A3694" s="1526">
        <v>3409</v>
      </c>
      <c r="B3694" s="1523" t="s">
        <v>7249</v>
      </c>
      <c r="C3694" s="1526" t="s">
        <v>2773</v>
      </c>
      <c r="D3694" s="1534">
        <f t="shared" si="57"/>
        <v>24.17</v>
      </c>
      <c r="E3694" s="1535"/>
      <c r="F3694" s="1534">
        <v>24.17</v>
      </c>
      <c r="G3694" s="1534">
        <v>24.17</v>
      </c>
    </row>
    <row r="3695" spans="1:7">
      <c r="A3695" s="1528">
        <v>11427</v>
      </c>
      <c r="B3695" s="1529" t="s">
        <v>7250</v>
      </c>
      <c r="C3695" s="1528" t="s">
        <v>2775</v>
      </c>
      <c r="D3695" s="1536">
        <f t="shared" si="57"/>
        <v>131.33000000000001</v>
      </c>
      <c r="E3695" s="1535"/>
      <c r="F3695" s="1536">
        <v>131.33000000000001</v>
      </c>
      <c r="G3695" s="1536">
        <v>131.33000000000001</v>
      </c>
    </row>
    <row r="3696" spans="1:7">
      <c r="A3696" s="1526">
        <v>4491</v>
      </c>
      <c r="B3696" s="1523" t="s">
        <v>15884</v>
      </c>
      <c r="C3696" s="1526" t="s">
        <v>2774</v>
      </c>
      <c r="D3696" s="1534">
        <f t="shared" si="57"/>
        <v>9.0399999999999991</v>
      </c>
      <c r="E3696" s="1535"/>
      <c r="F3696" s="1534">
        <v>9.0399999999999991</v>
      </c>
      <c r="G3696" s="1534">
        <v>9.0399999999999991</v>
      </c>
    </row>
    <row r="3697" spans="1:7" ht="30">
      <c r="A3697" s="1528">
        <v>2745</v>
      </c>
      <c r="B3697" s="1529" t="s">
        <v>15885</v>
      </c>
      <c r="C3697" s="1528" t="s">
        <v>2774</v>
      </c>
      <c r="D3697" s="1536">
        <f t="shared" si="57"/>
        <v>3.81</v>
      </c>
      <c r="E3697" s="1535"/>
      <c r="F3697" s="1536">
        <v>3.81</v>
      </c>
      <c r="G3697" s="1536">
        <v>3.81</v>
      </c>
    </row>
    <row r="3698" spans="1:7" ht="30">
      <c r="A3698" s="1526">
        <v>14439</v>
      </c>
      <c r="B3698" s="1523" t="s">
        <v>15886</v>
      </c>
      <c r="C3698" s="1526" t="s">
        <v>2774</v>
      </c>
      <c r="D3698" s="1534">
        <f t="shared" si="57"/>
        <v>4.72</v>
      </c>
      <c r="E3698" s="1535"/>
      <c r="F3698" s="1534">
        <v>4.72</v>
      </c>
      <c r="G3698" s="1534">
        <v>4.72</v>
      </c>
    </row>
    <row r="3699" spans="1:7">
      <c r="A3699" s="1528">
        <v>44496</v>
      </c>
      <c r="B3699" s="1529" t="s">
        <v>19068</v>
      </c>
      <c r="C3699" s="1528" t="s">
        <v>2771</v>
      </c>
      <c r="D3699" s="1536">
        <f t="shared" si="57"/>
        <v>189.29</v>
      </c>
      <c r="E3699" s="1535"/>
      <c r="F3699" s="1536">
        <v>189.29</v>
      </c>
      <c r="G3699" s="1536">
        <v>189.29</v>
      </c>
    </row>
    <row r="3700" spans="1:7">
      <c r="A3700" s="1526">
        <v>12362</v>
      </c>
      <c r="B3700" s="1523" t="s">
        <v>7251</v>
      </c>
      <c r="C3700" s="1526" t="s">
        <v>2771</v>
      </c>
      <c r="D3700" s="1534">
        <f t="shared" si="57"/>
        <v>19.11</v>
      </c>
      <c r="E3700" s="1535"/>
      <c r="F3700" s="1534">
        <v>19.11</v>
      </c>
      <c r="G3700" s="1534">
        <v>19.11</v>
      </c>
    </row>
    <row r="3701" spans="1:7">
      <c r="A3701" s="1528">
        <v>421</v>
      </c>
      <c r="B3701" s="1529" t="s">
        <v>19069</v>
      </c>
      <c r="C3701" s="1528" t="s">
        <v>2771</v>
      </c>
      <c r="D3701" s="1536">
        <f t="shared" si="57"/>
        <v>11.93</v>
      </c>
      <c r="E3701" s="1535"/>
      <c r="F3701" s="1536">
        <v>11.93</v>
      </c>
      <c r="G3701" s="1536">
        <v>11.93</v>
      </c>
    </row>
    <row r="3702" spans="1:7">
      <c r="A3702" s="1526">
        <v>14148</v>
      </c>
      <c r="B3702" s="1523" t="s">
        <v>7252</v>
      </c>
      <c r="C3702" s="1526" t="s">
        <v>2771</v>
      </c>
      <c r="D3702" s="1534">
        <f t="shared" si="57"/>
        <v>0.9</v>
      </c>
      <c r="E3702" s="1535"/>
      <c r="F3702" s="1534">
        <v>0.9</v>
      </c>
      <c r="G3702" s="1534">
        <v>0.9</v>
      </c>
    </row>
    <row r="3703" spans="1:7">
      <c r="A3703" s="1528">
        <v>4341</v>
      </c>
      <c r="B3703" s="1529" t="s">
        <v>7253</v>
      </c>
      <c r="C3703" s="1528" t="s">
        <v>2771</v>
      </c>
      <c r="D3703" s="1536">
        <f t="shared" si="57"/>
        <v>1.05</v>
      </c>
      <c r="E3703" s="1535"/>
      <c r="F3703" s="1536">
        <v>1.05</v>
      </c>
      <c r="G3703" s="1536">
        <v>1.05</v>
      </c>
    </row>
    <row r="3704" spans="1:7">
      <c r="A3704" s="1526">
        <v>4337</v>
      </c>
      <c r="B3704" s="1523" t="s">
        <v>7254</v>
      </c>
      <c r="C3704" s="1526" t="s">
        <v>2771</v>
      </c>
      <c r="D3704" s="1534">
        <f t="shared" si="57"/>
        <v>2.66</v>
      </c>
      <c r="E3704" s="1535"/>
      <c r="F3704" s="1534">
        <v>2.66</v>
      </c>
      <c r="G3704" s="1534">
        <v>2.66</v>
      </c>
    </row>
    <row r="3705" spans="1:7">
      <c r="A3705" s="1528">
        <v>4339</v>
      </c>
      <c r="B3705" s="1529" t="s">
        <v>7255</v>
      </c>
      <c r="C3705" s="1528" t="s">
        <v>2771</v>
      </c>
      <c r="D3705" s="1536">
        <f t="shared" si="57"/>
        <v>0.56000000000000005</v>
      </c>
      <c r="E3705" s="1535"/>
      <c r="F3705" s="1536">
        <v>0.56000000000000005</v>
      </c>
      <c r="G3705" s="1536">
        <v>0.56000000000000005</v>
      </c>
    </row>
    <row r="3706" spans="1:7">
      <c r="A3706" s="1526">
        <v>39997</v>
      </c>
      <c r="B3706" s="1523" t="s">
        <v>7256</v>
      </c>
      <c r="C3706" s="1526" t="s">
        <v>2771</v>
      </c>
      <c r="D3706" s="1534">
        <f t="shared" si="57"/>
        <v>0.31</v>
      </c>
      <c r="E3706" s="1535"/>
      <c r="F3706" s="1534">
        <v>0.31</v>
      </c>
      <c r="G3706" s="1534">
        <v>0.31</v>
      </c>
    </row>
    <row r="3707" spans="1:7">
      <c r="A3707" s="1528">
        <v>11971</v>
      </c>
      <c r="B3707" s="1529" t="s">
        <v>7257</v>
      </c>
      <c r="C3707" s="1528" t="s">
        <v>2771</v>
      </c>
      <c r="D3707" s="1536">
        <f t="shared" si="57"/>
        <v>4.4000000000000004</v>
      </c>
      <c r="E3707" s="1535"/>
      <c r="F3707" s="1536">
        <v>4.4000000000000004</v>
      </c>
      <c r="G3707" s="1536">
        <v>4.4000000000000004</v>
      </c>
    </row>
    <row r="3708" spans="1:7">
      <c r="A3708" s="1526">
        <v>4342</v>
      </c>
      <c r="B3708" s="1523" t="s">
        <v>7258</v>
      </c>
      <c r="C3708" s="1526" t="s">
        <v>2771</v>
      </c>
      <c r="D3708" s="1534">
        <f t="shared" si="57"/>
        <v>0.23</v>
      </c>
      <c r="E3708" s="1535"/>
      <c r="F3708" s="1534">
        <v>0.23</v>
      </c>
      <c r="G3708" s="1534">
        <v>0.23</v>
      </c>
    </row>
    <row r="3709" spans="1:7">
      <c r="A3709" s="1528">
        <v>4330</v>
      </c>
      <c r="B3709" s="1529" t="s">
        <v>7259</v>
      </c>
      <c r="C3709" s="1528" t="s">
        <v>2771</v>
      </c>
      <c r="D3709" s="1536">
        <f t="shared" si="57"/>
        <v>0.15</v>
      </c>
      <c r="E3709" s="1535"/>
      <c r="F3709" s="1536">
        <v>0.15</v>
      </c>
      <c r="G3709" s="1536">
        <v>0.15</v>
      </c>
    </row>
    <row r="3710" spans="1:7">
      <c r="A3710" s="1526">
        <v>4340</v>
      </c>
      <c r="B3710" s="1523" t="s">
        <v>7260</v>
      </c>
      <c r="C3710" s="1526" t="s">
        <v>2771</v>
      </c>
      <c r="D3710" s="1534">
        <f t="shared" si="57"/>
        <v>1.23</v>
      </c>
      <c r="E3710" s="1535"/>
      <c r="F3710" s="1534">
        <v>1.23</v>
      </c>
      <c r="G3710" s="1534">
        <v>1.23</v>
      </c>
    </row>
    <row r="3711" spans="1:7">
      <c r="A3711" s="1528">
        <v>5088</v>
      </c>
      <c r="B3711" s="1529" t="s">
        <v>16904</v>
      </c>
      <c r="C3711" s="1528" t="s">
        <v>2771</v>
      </c>
      <c r="D3711" s="1536">
        <f t="shared" si="57"/>
        <v>7.2</v>
      </c>
      <c r="E3711" s="1535"/>
      <c r="F3711" s="1536">
        <v>7.2</v>
      </c>
      <c r="G3711" s="1536">
        <v>7.2</v>
      </c>
    </row>
    <row r="3712" spans="1:7">
      <c r="A3712" s="1526">
        <v>11154</v>
      </c>
      <c r="B3712" s="1523" t="s">
        <v>7261</v>
      </c>
      <c r="C3712" s="1526" t="s">
        <v>2771</v>
      </c>
      <c r="D3712" s="1534">
        <f t="shared" si="57"/>
        <v>1510.92</v>
      </c>
      <c r="E3712" s="1535"/>
      <c r="F3712" s="1534">
        <v>1510.92</v>
      </c>
      <c r="G3712" s="1534">
        <v>1510.92</v>
      </c>
    </row>
    <row r="3713" spans="1:7" ht="30">
      <c r="A3713" s="1528">
        <v>4989</v>
      </c>
      <c r="B3713" s="1529" t="s">
        <v>16905</v>
      </c>
      <c r="C3713" s="1528" t="s">
        <v>2771</v>
      </c>
      <c r="D3713" s="1536">
        <f t="shared" si="57"/>
        <v>303.56</v>
      </c>
      <c r="E3713" s="1535"/>
      <c r="F3713" s="1536">
        <v>303.56</v>
      </c>
      <c r="G3713" s="1536">
        <v>303.56</v>
      </c>
    </row>
    <row r="3714" spans="1:7" ht="30">
      <c r="A3714" s="1526">
        <v>4982</v>
      </c>
      <c r="B3714" s="1523" t="s">
        <v>16906</v>
      </c>
      <c r="C3714" s="1526" t="s">
        <v>2771</v>
      </c>
      <c r="D3714" s="1534">
        <f t="shared" si="57"/>
        <v>284.73</v>
      </c>
      <c r="E3714" s="1535"/>
      <c r="F3714" s="1534">
        <v>284.73</v>
      </c>
      <c r="G3714" s="1534">
        <v>284.73</v>
      </c>
    </row>
    <row r="3715" spans="1:7" ht="30">
      <c r="A3715" s="1528">
        <v>4962</v>
      </c>
      <c r="B3715" s="1529" t="s">
        <v>16907</v>
      </c>
      <c r="C3715" s="1528" t="s">
        <v>2771</v>
      </c>
      <c r="D3715" s="1536">
        <f t="shared" ref="D3715:D3778" si="58">IF($I$2=$G$1,G3715,F3715)</f>
        <v>224.54</v>
      </c>
      <c r="E3715" s="1535"/>
      <c r="F3715" s="1536">
        <v>224.54</v>
      </c>
      <c r="G3715" s="1536">
        <v>224.54</v>
      </c>
    </row>
    <row r="3716" spans="1:7" ht="30">
      <c r="A3716" s="1526">
        <v>4981</v>
      </c>
      <c r="B3716" s="1523" t="s">
        <v>16908</v>
      </c>
      <c r="C3716" s="1526" t="s">
        <v>2771</v>
      </c>
      <c r="D3716" s="1534">
        <f t="shared" si="58"/>
        <v>199.9</v>
      </c>
      <c r="E3716" s="1535"/>
      <c r="F3716" s="1534">
        <v>199.9</v>
      </c>
      <c r="G3716" s="1534">
        <v>199.9</v>
      </c>
    </row>
    <row r="3717" spans="1:7" ht="30">
      <c r="A3717" s="1528">
        <v>4964</v>
      </c>
      <c r="B3717" s="1529" t="s">
        <v>16909</v>
      </c>
      <c r="C3717" s="1528" t="s">
        <v>2771</v>
      </c>
      <c r="D3717" s="1536">
        <f t="shared" si="58"/>
        <v>253.6</v>
      </c>
      <c r="E3717" s="1535"/>
      <c r="F3717" s="1536">
        <v>253.6</v>
      </c>
      <c r="G3717" s="1536">
        <v>253.6</v>
      </c>
    </row>
    <row r="3718" spans="1:7" ht="30">
      <c r="A3718" s="1526">
        <v>4992</v>
      </c>
      <c r="B3718" s="1523" t="s">
        <v>16910</v>
      </c>
      <c r="C3718" s="1526" t="s">
        <v>2771</v>
      </c>
      <c r="D3718" s="1534">
        <f t="shared" si="58"/>
        <v>247.72</v>
      </c>
      <c r="E3718" s="1535"/>
      <c r="F3718" s="1534">
        <v>247.72</v>
      </c>
      <c r="G3718" s="1534">
        <v>247.72</v>
      </c>
    </row>
    <row r="3719" spans="1:7" ht="30">
      <c r="A3719" s="1528">
        <v>4987</v>
      </c>
      <c r="B3719" s="1529" t="s">
        <v>16911</v>
      </c>
      <c r="C3719" s="1528" t="s">
        <v>2771</v>
      </c>
      <c r="D3719" s="1536">
        <f t="shared" si="58"/>
        <v>283.41000000000003</v>
      </c>
      <c r="E3719" s="1535"/>
      <c r="F3719" s="1536">
        <v>283.41000000000003</v>
      </c>
      <c r="G3719" s="1536">
        <v>283.41000000000003</v>
      </c>
    </row>
    <row r="3720" spans="1:7" ht="30">
      <c r="A3720" s="1526">
        <v>4930</v>
      </c>
      <c r="B3720" s="1523" t="s">
        <v>19070</v>
      </c>
      <c r="C3720" s="1526" t="s">
        <v>2773</v>
      </c>
      <c r="D3720" s="1534">
        <f t="shared" si="58"/>
        <v>639.97</v>
      </c>
      <c r="E3720" s="1535"/>
      <c r="F3720" s="1534">
        <v>639.97</v>
      </c>
      <c r="G3720" s="1534">
        <v>639.97</v>
      </c>
    </row>
    <row r="3721" spans="1:7" ht="30">
      <c r="A3721" s="1528">
        <v>39021</v>
      </c>
      <c r="B3721" s="1529" t="s">
        <v>19071</v>
      </c>
      <c r="C3721" s="1528" t="s">
        <v>2771</v>
      </c>
      <c r="D3721" s="1536">
        <f t="shared" si="58"/>
        <v>680.45</v>
      </c>
      <c r="E3721" s="1535"/>
      <c r="F3721" s="1536">
        <v>680.45</v>
      </c>
      <c r="G3721" s="1536">
        <v>680.45</v>
      </c>
    </row>
    <row r="3722" spans="1:7" ht="30">
      <c r="A3722" s="1526">
        <v>39022</v>
      </c>
      <c r="B3722" s="1523" t="s">
        <v>19072</v>
      </c>
      <c r="C3722" s="1526" t="s">
        <v>2771</v>
      </c>
      <c r="D3722" s="1534">
        <f t="shared" si="58"/>
        <v>609.5</v>
      </c>
      <c r="E3722" s="1535"/>
      <c r="F3722" s="1534">
        <v>609.5</v>
      </c>
      <c r="G3722" s="1534">
        <v>609.5</v>
      </c>
    </row>
    <row r="3723" spans="1:7" ht="30">
      <c r="A3723" s="1528">
        <v>39024</v>
      </c>
      <c r="B3723" s="1529" t="s">
        <v>7262</v>
      </c>
      <c r="C3723" s="1528" t="s">
        <v>2771</v>
      </c>
      <c r="D3723" s="1536">
        <f t="shared" si="58"/>
        <v>712.53</v>
      </c>
      <c r="E3723" s="1535"/>
      <c r="F3723" s="1536">
        <v>712.53</v>
      </c>
      <c r="G3723" s="1536">
        <v>712.53</v>
      </c>
    </row>
    <row r="3724" spans="1:7" ht="30">
      <c r="A3724" s="1526">
        <v>4914</v>
      </c>
      <c r="B3724" s="1523" t="s">
        <v>7263</v>
      </c>
      <c r="C3724" s="1526" t="s">
        <v>2773</v>
      </c>
      <c r="D3724" s="1534">
        <f t="shared" si="58"/>
        <v>577.73</v>
      </c>
      <c r="E3724" s="1535"/>
      <c r="F3724" s="1534">
        <v>577.73</v>
      </c>
      <c r="G3724" s="1534">
        <v>577.73</v>
      </c>
    </row>
    <row r="3725" spans="1:7">
      <c r="A3725" s="1528">
        <v>4917</v>
      </c>
      <c r="B3725" s="1529" t="s">
        <v>7264</v>
      </c>
      <c r="C3725" s="1528" t="s">
        <v>2773</v>
      </c>
      <c r="D3725" s="1536">
        <f t="shared" si="58"/>
        <v>398.99</v>
      </c>
      <c r="E3725" s="1535"/>
      <c r="F3725" s="1536">
        <v>398.99</v>
      </c>
      <c r="G3725" s="1536">
        <v>398.99</v>
      </c>
    </row>
    <row r="3726" spans="1:7" ht="30">
      <c r="A3726" s="1526">
        <v>39025</v>
      </c>
      <c r="B3726" s="1523" t="s">
        <v>7265</v>
      </c>
      <c r="C3726" s="1526" t="s">
        <v>2771</v>
      </c>
      <c r="D3726" s="1534">
        <f t="shared" si="58"/>
        <v>730.62</v>
      </c>
      <c r="E3726" s="1535"/>
      <c r="F3726" s="1534">
        <v>730.62</v>
      </c>
      <c r="G3726" s="1534">
        <v>730.62</v>
      </c>
    </row>
    <row r="3727" spans="1:7" ht="30">
      <c r="A3727" s="1528">
        <v>4922</v>
      </c>
      <c r="B3727" s="1529" t="s">
        <v>7266</v>
      </c>
      <c r="C3727" s="1528" t="s">
        <v>2773</v>
      </c>
      <c r="D3727" s="1536">
        <f t="shared" si="58"/>
        <v>370.1</v>
      </c>
      <c r="E3727" s="1535"/>
      <c r="F3727" s="1536">
        <v>370.1</v>
      </c>
      <c r="G3727" s="1536">
        <v>370.1</v>
      </c>
    </row>
    <row r="3728" spans="1:7" ht="30">
      <c r="A3728" s="1526">
        <v>4911</v>
      </c>
      <c r="B3728" s="1523" t="s">
        <v>7267</v>
      </c>
      <c r="C3728" s="1526" t="s">
        <v>2773</v>
      </c>
      <c r="D3728" s="1534">
        <f t="shared" si="58"/>
        <v>383.04</v>
      </c>
      <c r="E3728" s="1535"/>
      <c r="F3728" s="1534">
        <v>383.04</v>
      </c>
      <c r="G3728" s="1534">
        <v>383.04</v>
      </c>
    </row>
    <row r="3729" spans="1:7" ht="30">
      <c r="A3729" s="1528">
        <v>37518</v>
      </c>
      <c r="B3729" s="1529" t="s">
        <v>7268</v>
      </c>
      <c r="C3729" s="1528" t="s">
        <v>2773</v>
      </c>
      <c r="D3729" s="1536">
        <f t="shared" si="58"/>
        <v>622.44000000000005</v>
      </c>
      <c r="E3729" s="1535"/>
      <c r="F3729" s="1536">
        <v>622.44000000000005</v>
      </c>
      <c r="G3729" s="1536">
        <v>622.44000000000005</v>
      </c>
    </row>
    <row r="3730" spans="1:7" ht="30">
      <c r="A3730" s="1526">
        <v>4910</v>
      </c>
      <c r="B3730" s="1523" t="s">
        <v>7269</v>
      </c>
      <c r="C3730" s="1526" t="s">
        <v>2773</v>
      </c>
      <c r="D3730" s="1534">
        <f t="shared" si="58"/>
        <v>524.72</v>
      </c>
      <c r="E3730" s="1535"/>
      <c r="F3730" s="1534">
        <v>524.72</v>
      </c>
      <c r="G3730" s="1534">
        <v>524.72</v>
      </c>
    </row>
    <row r="3731" spans="1:7" ht="30">
      <c r="A3731" s="1528">
        <v>4943</v>
      </c>
      <c r="B3731" s="1529" t="s">
        <v>7270</v>
      </c>
      <c r="C3731" s="1528" t="s">
        <v>2773</v>
      </c>
      <c r="D3731" s="1536">
        <f t="shared" si="58"/>
        <v>781.71</v>
      </c>
      <c r="E3731" s="1535"/>
      <c r="F3731" s="1536">
        <v>781.71</v>
      </c>
      <c r="G3731" s="1536">
        <v>781.71</v>
      </c>
    </row>
    <row r="3732" spans="1:7">
      <c r="A3732" s="1526">
        <v>5002</v>
      </c>
      <c r="B3732" s="1523" t="s">
        <v>7271</v>
      </c>
      <c r="C3732" s="1526" t="s">
        <v>2773</v>
      </c>
      <c r="D3732" s="1534">
        <f t="shared" si="58"/>
        <v>409.73</v>
      </c>
      <c r="E3732" s="1535"/>
      <c r="F3732" s="1534">
        <v>409.73</v>
      </c>
      <c r="G3732" s="1534">
        <v>409.73</v>
      </c>
    </row>
    <row r="3733" spans="1:7">
      <c r="A3733" s="1528">
        <v>4977</v>
      </c>
      <c r="B3733" s="1529" t="s">
        <v>7272</v>
      </c>
      <c r="C3733" s="1528" t="s">
        <v>2773</v>
      </c>
      <c r="D3733" s="1536">
        <f t="shared" si="58"/>
        <v>276.58</v>
      </c>
      <c r="E3733" s="1535"/>
      <c r="F3733" s="1536">
        <v>276.58</v>
      </c>
      <c r="G3733" s="1536">
        <v>276.58</v>
      </c>
    </row>
    <row r="3734" spans="1:7">
      <c r="A3734" s="1526">
        <v>5028</v>
      </c>
      <c r="B3734" s="1523" t="s">
        <v>7273</v>
      </c>
      <c r="C3734" s="1526" t="s">
        <v>2773</v>
      </c>
      <c r="D3734" s="1534">
        <f t="shared" si="58"/>
        <v>676.75</v>
      </c>
      <c r="E3734" s="1535"/>
      <c r="F3734" s="1534">
        <v>676.75</v>
      </c>
      <c r="G3734" s="1534">
        <v>676.75</v>
      </c>
    </row>
    <row r="3735" spans="1:7">
      <c r="A3735" s="1528">
        <v>4998</v>
      </c>
      <c r="B3735" s="1529" t="s">
        <v>7274</v>
      </c>
      <c r="C3735" s="1528" t="s">
        <v>2773</v>
      </c>
      <c r="D3735" s="1536">
        <f t="shared" si="58"/>
        <v>562.04999999999995</v>
      </c>
      <c r="E3735" s="1535"/>
      <c r="F3735" s="1536">
        <v>562.04999999999995</v>
      </c>
      <c r="G3735" s="1536">
        <v>562.04999999999995</v>
      </c>
    </row>
    <row r="3736" spans="1:7">
      <c r="A3736" s="1526">
        <v>4969</v>
      </c>
      <c r="B3736" s="1523" t="s">
        <v>7275</v>
      </c>
      <c r="C3736" s="1526" t="s">
        <v>2773</v>
      </c>
      <c r="D3736" s="1534">
        <f t="shared" si="58"/>
        <v>391.17</v>
      </c>
      <c r="E3736" s="1535"/>
      <c r="F3736" s="1534">
        <v>391.17</v>
      </c>
      <c r="G3736" s="1534">
        <v>391.17</v>
      </c>
    </row>
    <row r="3737" spans="1:7" ht="30">
      <c r="A3737" s="1528">
        <v>11364</v>
      </c>
      <c r="B3737" s="1529" t="s">
        <v>16912</v>
      </c>
      <c r="C3737" s="1528" t="s">
        <v>2771</v>
      </c>
      <c r="D3737" s="1536">
        <f t="shared" si="58"/>
        <v>171.73</v>
      </c>
      <c r="E3737" s="1535"/>
      <c r="F3737" s="1536">
        <v>171.73</v>
      </c>
      <c r="G3737" s="1536">
        <v>171.73</v>
      </c>
    </row>
    <row r="3738" spans="1:7" ht="30">
      <c r="A3738" s="1526">
        <v>11365</v>
      </c>
      <c r="B3738" s="1523" t="s">
        <v>16913</v>
      </c>
      <c r="C3738" s="1526" t="s">
        <v>2771</v>
      </c>
      <c r="D3738" s="1534">
        <f t="shared" si="58"/>
        <v>178.21</v>
      </c>
      <c r="E3738" s="1535"/>
      <c r="F3738" s="1534">
        <v>178.21</v>
      </c>
      <c r="G3738" s="1534">
        <v>178.21</v>
      </c>
    </row>
    <row r="3739" spans="1:7" ht="30">
      <c r="A3739" s="1528">
        <v>11366</v>
      </c>
      <c r="B3739" s="1529" t="s">
        <v>16914</v>
      </c>
      <c r="C3739" s="1528" t="s">
        <v>2771</v>
      </c>
      <c r="D3739" s="1536">
        <f t="shared" si="58"/>
        <v>189.44</v>
      </c>
      <c r="E3739" s="1535"/>
      <c r="F3739" s="1536">
        <v>189.44</v>
      </c>
      <c r="G3739" s="1536">
        <v>189.44</v>
      </c>
    </row>
    <row r="3740" spans="1:7" ht="30">
      <c r="A3740" s="1526">
        <v>43777</v>
      </c>
      <c r="B3740" s="1523" t="s">
        <v>16915</v>
      </c>
      <c r="C3740" s="1526" t="s">
        <v>2771</v>
      </c>
      <c r="D3740" s="1534">
        <f t="shared" si="58"/>
        <v>222.53</v>
      </c>
      <c r="E3740" s="1535"/>
      <c r="F3740" s="1534">
        <v>222.53</v>
      </c>
      <c r="G3740" s="1534">
        <v>222.53</v>
      </c>
    </row>
    <row r="3741" spans="1:7" ht="30">
      <c r="A3741" s="1528">
        <v>20322</v>
      </c>
      <c r="B3741" s="1529" t="s">
        <v>16916</v>
      </c>
      <c r="C3741" s="1528" t="s">
        <v>2771</v>
      </c>
      <c r="D3741" s="1536">
        <f t="shared" si="58"/>
        <v>206.57</v>
      </c>
      <c r="E3741" s="1535"/>
      <c r="F3741" s="1536">
        <v>206.57</v>
      </c>
      <c r="G3741" s="1536">
        <v>206.57</v>
      </c>
    </row>
    <row r="3742" spans="1:7" ht="30">
      <c r="A3742" s="1526">
        <v>10553</v>
      </c>
      <c r="B3742" s="1523" t="s">
        <v>16917</v>
      </c>
      <c r="C3742" s="1526" t="s">
        <v>2771</v>
      </c>
      <c r="D3742" s="1534">
        <f t="shared" si="58"/>
        <v>187.57</v>
      </c>
      <c r="E3742" s="1535"/>
      <c r="F3742" s="1534">
        <v>187.57</v>
      </c>
      <c r="G3742" s="1534">
        <v>187.57</v>
      </c>
    </row>
    <row r="3743" spans="1:7" ht="30">
      <c r="A3743" s="1528">
        <v>5020</v>
      </c>
      <c r="B3743" s="1529" t="s">
        <v>16918</v>
      </c>
      <c r="C3743" s="1528" t="s">
        <v>2771</v>
      </c>
      <c r="D3743" s="1536">
        <f t="shared" si="58"/>
        <v>197.75</v>
      </c>
      <c r="E3743" s="1535"/>
      <c r="F3743" s="1536">
        <v>197.75</v>
      </c>
      <c r="G3743" s="1536">
        <v>197.75</v>
      </c>
    </row>
    <row r="3744" spans="1:7" ht="30">
      <c r="A3744" s="1526">
        <v>10554</v>
      </c>
      <c r="B3744" s="1523" t="s">
        <v>16919</v>
      </c>
      <c r="C3744" s="1526" t="s">
        <v>2771</v>
      </c>
      <c r="D3744" s="1534">
        <f t="shared" si="58"/>
        <v>189.23</v>
      </c>
      <c r="E3744" s="1535"/>
      <c r="F3744" s="1534">
        <v>189.23</v>
      </c>
      <c r="G3744" s="1534">
        <v>189.23</v>
      </c>
    </row>
    <row r="3745" spans="1:7" ht="30">
      <c r="A3745" s="1528">
        <v>10555</v>
      </c>
      <c r="B3745" s="1529" t="s">
        <v>16920</v>
      </c>
      <c r="C3745" s="1528" t="s">
        <v>2771</v>
      </c>
      <c r="D3745" s="1536">
        <f t="shared" si="58"/>
        <v>206.36</v>
      </c>
      <c r="E3745" s="1535"/>
      <c r="F3745" s="1536">
        <v>206.36</v>
      </c>
      <c r="G3745" s="1536">
        <v>206.36</v>
      </c>
    </row>
    <row r="3746" spans="1:7" ht="30">
      <c r="A3746" s="1526">
        <v>10556</v>
      </c>
      <c r="B3746" s="1523" t="s">
        <v>16921</v>
      </c>
      <c r="C3746" s="1526" t="s">
        <v>2771</v>
      </c>
      <c r="D3746" s="1534">
        <f t="shared" si="58"/>
        <v>274.38</v>
      </c>
      <c r="E3746" s="1535"/>
      <c r="F3746" s="1534">
        <v>274.38</v>
      </c>
      <c r="G3746" s="1534">
        <v>274.38</v>
      </c>
    </row>
    <row r="3747" spans="1:7" ht="30">
      <c r="A3747" s="1528">
        <v>39502</v>
      </c>
      <c r="B3747" s="1529" t="s">
        <v>16922</v>
      </c>
      <c r="C3747" s="1528" t="s">
        <v>2771</v>
      </c>
      <c r="D3747" s="1536">
        <f t="shared" si="58"/>
        <v>385.29</v>
      </c>
      <c r="E3747" s="1535"/>
      <c r="F3747" s="1536">
        <v>385.29</v>
      </c>
      <c r="G3747" s="1536">
        <v>385.29</v>
      </c>
    </row>
    <row r="3748" spans="1:7" ht="30">
      <c r="A3748" s="1526">
        <v>39504</v>
      </c>
      <c r="B3748" s="1523" t="s">
        <v>16923</v>
      </c>
      <c r="C3748" s="1526" t="s">
        <v>2771</v>
      </c>
      <c r="D3748" s="1534">
        <f t="shared" si="58"/>
        <v>426.06</v>
      </c>
      <c r="E3748" s="1535"/>
      <c r="F3748" s="1534">
        <v>426.06</v>
      </c>
      <c r="G3748" s="1534">
        <v>426.06</v>
      </c>
    </row>
    <row r="3749" spans="1:7" ht="30">
      <c r="A3749" s="1528">
        <v>39503</v>
      </c>
      <c r="B3749" s="1529" t="s">
        <v>16924</v>
      </c>
      <c r="C3749" s="1528" t="s">
        <v>2771</v>
      </c>
      <c r="D3749" s="1536">
        <f t="shared" si="58"/>
        <v>448.42</v>
      </c>
      <c r="E3749" s="1535"/>
      <c r="F3749" s="1536">
        <v>448.42</v>
      </c>
      <c r="G3749" s="1536">
        <v>448.42</v>
      </c>
    </row>
    <row r="3750" spans="1:7" ht="30">
      <c r="A3750" s="1526">
        <v>39505</v>
      </c>
      <c r="B3750" s="1523" t="s">
        <v>16925</v>
      </c>
      <c r="C3750" s="1526" t="s">
        <v>2771</v>
      </c>
      <c r="D3750" s="1534">
        <f t="shared" si="58"/>
        <v>483.23</v>
      </c>
      <c r="E3750" s="1535"/>
      <c r="F3750" s="1534">
        <v>483.23</v>
      </c>
      <c r="G3750" s="1534">
        <v>483.23</v>
      </c>
    </row>
    <row r="3751" spans="1:7">
      <c r="A3751" s="1528">
        <v>44471</v>
      </c>
      <c r="B3751" s="1529" t="s">
        <v>19073</v>
      </c>
      <c r="C3751" s="1528" t="s">
        <v>2771</v>
      </c>
      <c r="D3751" s="1536">
        <f t="shared" si="58"/>
        <v>662.67</v>
      </c>
      <c r="E3751" s="1535"/>
      <c r="F3751" s="1536">
        <v>662.67</v>
      </c>
      <c r="G3751" s="1536">
        <v>662.67</v>
      </c>
    </row>
    <row r="3752" spans="1:7" ht="30">
      <c r="A3752" s="1526">
        <v>4944</v>
      </c>
      <c r="B3752" s="1523" t="s">
        <v>7276</v>
      </c>
      <c r="C3752" s="1526" t="s">
        <v>2773</v>
      </c>
      <c r="D3752" s="1534">
        <f t="shared" si="58"/>
        <v>1168.6600000000001</v>
      </c>
      <c r="E3752" s="1535"/>
      <c r="F3752" s="1534">
        <v>1168.6600000000001</v>
      </c>
      <c r="G3752" s="1534">
        <v>1168.6600000000001</v>
      </c>
    </row>
    <row r="3753" spans="1:7">
      <c r="A3753" s="1528">
        <v>21102</v>
      </c>
      <c r="B3753" s="1529" t="s">
        <v>7277</v>
      </c>
      <c r="C3753" s="1528" t="s">
        <v>2771</v>
      </c>
      <c r="D3753" s="1536">
        <f t="shared" si="58"/>
        <v>36.72</v>
      </c>
      <c r="E3753" s="1535"/>
      <c r="F3753" s="1536">
        <v>36.72</v>
      </c>
      <c r="G3753" s="1536">
        <v>36.72</v>
      </c>
    </row>
    <row r="3754" spans="1:7">
      <c r="A3754" s="1526">
        <v>21101</v>
      </c>
      <c r="B3754" s="1523" t="s">
        <v>7278</v>
      </c>
      <c r="C3754" s="1526" t="s">
        <v>2771</v>
      </c>
      <c r="D3754" s="1534">
        <f t="shared" si="58"/>
        <v>23.58</v>
      </c>
      <c r="E3754" s="1535"/>
      <c r="F3754" s="1534">
        <v>23.58</v>
      </c>
      <c r="G3754" s="1534">
        <v>23.58</v>
      </c>
    </row>
    <row r="3755" spans="1:7">
      <c r="A3755" s="1528">
        <v>34713</v>
      </c>
      <c r="B3755" s="1529" t="s">
        <v>7279</v>
      </c>
      <c r="C3755" s="1528" t="s">
        <v>2773</v>
      </c>
      <c r="D3755" s="1536">
        <f t="shared" si="58"/>
        <v>459.77</v>
      </c>
      <c r="E3755" s="1535"/>
      <c r="F3755" s="1536">
        <v>459.77</v>
      </c>
      <c r="G3755" s="1536">
        <v>459.77</v>
      </c>
    </row>
    <row r="3756" spans="1:7">
      <c r="A3756" s="1526">
        <v>37563</v>
      </c>
      <c r="B3756" s="1523" t="s">
        <v>19074</v>
      </c>
      <c r="C3756" s="1526" t="s">
        <v>2773</v>
      </c>
      <c r="D3756" s="1534">
        <f t="shared" si="58"/>
        <v>704.2</v>
      </c>
      <c r="E3756" s="1535"/>
      <c r="F3756" s="1534">
        <v>704.2</v>
      </c>
      <c r="G3756" s="1534">
        <v>704.2</v>
      </c>
    </row>
    <row r="3757" spans="1:7" ht="30">
      <c r="A3757" s="1528">
        <v>4948</v>
      </c>
      <c r="B3757" s="1529" t="s">
        <v>19075</v>
      </c>
      <c r="C3757" s="1528" t="s">
        <v>2773</v>
      </c>
      <c r="D3757" s="1536">
        <f t="shared" si="58"/>
        <v>612.66999999999996</v>
      </c>
      <c r="E3757" s="1535"/>
      <c r="F3757" s="1536">
        <v>612.66999999999996</v>
      </c>
      <c r="G3757" s="1536">
        <v>612.66999999999996</v>
      </c>
    </row>
    <row r="3758" spans="1:7" ht="30">
      <c r="A3758" s="1526">
        <v>37561</v>
      </c>
      <c r="B3758" s="1523" t="s">
        <v>7280</v>
      </c>
      <c r="C3758" s="1526" t="s">
        <v>2773</v>
      </c>
      <c r="D3758" s="1534">
        <f t="shared" si="58"/>
        <v>571.4</v>
      </c>
      <c r="E3758" s="1535"/>
      <c r="F3758" s="1534">
        <v>571.4</v>
      </c>
      <c r="G3758" s="1534">
        <v>571.4</v>
      </c>
    </row>
    <row r="3759" spans="1:7" ht="30">
      <c r="A3759" s="1528">
        <v>37562</v>
      </c>
      <c r="B3759" s="1529" t="s">
        <v>7281</v>
      </c>
      <c r="C3759" s="1528" t="s">
        <v>2773</v>
      </c>
      <c r="D3759" s="1536">
        <f t="shared" si="58"/>
        <v>749.17</v>
      </c>
      <c r="E3759" s="1535"/>
      <c r="F3759" s="1536">
        <v>749.17</v>
      </c>
      <c r="G3759" s="1536">
        <v>749.17</v>
      </c>
    </row>
    <row r="3760" spans="1:7">
      <c r="A3760" s="1526">
        <v>14164</v>
      </c>
      <c r="B3760" s="1523" t="s">
        <v>7282</v>
      </c>
      <c r="C3760" s="1526" t="s">
        <v>2771</v>
      </c>
      <c r="D3760" s="1534">
        <f t="shared" si="58"/>
        <v>2405.31</v>
      </c>
      <c r="E3760" s="1535"/>
      <c r="F3760" s="1534">
        <v>2405.31</v>
      </c>
      <c r="G3760" s="1534">
        <v>2405.31</v>
      </c>
    </row>
    <row r="3761" spans="1:7">
      <c r="A3761" s="1528">
        <v>14163</v>
      </c>
      <c r="B3761" s="1529" t="s">
        <v>7283</v>
      </c>
      <c r="C3761" s="1528" t="s">
        <v>2771</v>
      </c>
      <c r="D3761" s="1536">
        <f t="shared" si="58"/>
        <v>2733.79</v>
      </c>
      <c r="E3761" s="1535"/>
      <c r="F3761" s="1536">
        <v>2733.79</v>
      </c>
      <c r="G3761" s="1536">
        <v>2733.79</v>
      </c>
    </row>
    <row r="3762" spans="1:7">
      <c r="A3762" s="1526">
        <v>5051</v>
      </c>
      <c r="B3762" s="1523" t="s">
        <v>7284</v>
      </c>
      <c r="C3762" s="1526" t="s">
        <v>2771</v>
      </c>
      <c r="D3762" s="1534">
        <f t="shared" si="58"/>
        <v>2325.06</v>
      </c>
      <c r="E3762" s="1535"/>
      <c r="F3762" s="1534">
        <v>2325.06</v>
      </c>
      <c r="G3762" s="1534">
        <v>2325.06</v>
      </c>
    </row>
    <row r="3763" spans="1:7">
      <c r="A3763" s="1528">
        <v>14162</v>
      </c>
      <c r="B3763" s="1529" t="s">
        <v>7285</v>
      </c>
      <c r="C3763" s="1528" t="s">
        <v>2771</v>
      </c>
      <c r="D3763" s="1536">
        <f t="shared" si="58"/>
        <v>2321.6799999999998</v>
      </c>
      <c r="E3763" s="1535"/>
      <c r="F3763" s="1536">
        <v>2321.6799999999998</v>
      </c>
      <c r="G3763" s="1536">
        <v>2321.6799999999998</v>
      </c>
    </row>
    <row r="3764" spans="1:7">
      <c r="A3764" s="1526">
        <v>5052</v>
      </c>
      <c r="B3764" s="1523" t="s">
        <v>7286</v>
      </c>
      <c r="C3764" s="1526" t="s">
        <v>2771</v>
      </c>
      <c r="D3764" s="1534">
        <f t="shared" si="58"/>
        <v>1732.3</v>
      </c>
      <c r="E3764" s="1535"/>
      <c r="F3764" s="1534">
        <v>1732.3</v>
      </c>
      <c r="G3764" s="1534">
        <v>1732.3</v>
      </c>
    </row>
    <row r="3765" spans="1:7">
      <c r="A3765" s="1528">
        <v>14166</v>
      </c>
      <c r="B3765" s="1529" t="s">
        <v>7287</v>
      </c>
      <c r="C3765" s="1528" t="s">
        <v>2771</v>
      </c>
      <c r="D3765" s="1536">
        <f t="shared" si="58"/>
        <v>1754.29</v>
      </c>
      <c r="E3765" s="1535"/>
      <c r="F3765" s="1536">
        <v>1754.29</v>
      </c>
      <c r="G3765" s="1536">
        <v>1754.29</v>
      </c>
    </row>
    <row r="3766" spans="1:7">
      <c r="A3766" s="1526">
        <v>14165</v>
      </c>
      <c r="B3766" s="1523" t="s">
        <v>7288</v>
      </c>
      <c r="C3766" s="1526" t="s">
        <v>2771</v>
      </c>
      <c r="D3766" s="1534">
        <f t="shared" si="58"/>
        <v>2430.33</v>
      </c>
      <c r="E3766" s="1535"/>
      <c r="F3766" s="1534">
        <v>2430.33</v>
      </c>
      <c r="G3766" s="1534">
        <v>2430.33</v>
      </c>
    </row>
    <row r="3767" spans="1:7">
      <c r="A3767" s="1528">
        <v>5050</v>
      </c>
      <c r="B3767" s="1529" t="s">
        <v>7289</v>
      </c>
      <c r="C3767" s="1528" t="s">
        <v>2771</v>
      </c>
      <c r="D3767" s="1536">
        <f t="shared" si="58"/>
        <v>598.16</v>
      </c>
      <c r="E3767" s="1535"/>
      <c r="F3767" s="1536">
        <v>598.16</v>
      </c>
      <c r="G3767" s="1536">
        <v>598.16</v>
      </c>
    </row>
    <row r="3768" spans="1:7">
      <c r="A3768" s="1526">
        <v>12366</v>
      </c>
      <c r="B3768" s="1523" t="s">
        <v>19076</v>
      </c>
      <c r="C3768" s="1526" t="s">
        <v>2771</v>
      </c>
      <c r="D3768" s="1534">
        <f t="shared" si="58"/>
        <v>1026.1400000000001</v>
      </c>
      <c r="E3768" s="1535"/>
      <c r="F3768" s="1534">
        <v>1026.1400000000001</v>
      </c>
      <c r="G3768" s="1534">
        <v>1026.1400000000001</v>
      </c>
    </row>
    <row r="3769" spans="1:7">
      <c r="A3769" s="1528">
        <v>5045</v>
      </c>
      <c r="B3769" s="1529" t="s">
        <v>19077</v>
      </c>
      <c r="C3769" s="1528" t="s">
        <v>2771</v>
      </c>
      <c r="D3769" s="1536">
        <f t="shared" si="58"/>
        <v>1629.84</v>
      </c>
      <c r="E3769" s="1535"/>
      <c r="F3769" s="1536">
        <v>1629.84</v>
      </c>
      <c r="G3769" s="1536">
        <v>1629.84</v>
      </c>
    </row>
    <row r="3770" spans="1:7">
      <c r="A3770" s="1526">
        <v>5035</v>
      </c>
      <c r="B3770" s="1523" t="s">
        <v>19078</v>
      </c>
      <c r="C3770" s="1526" t="s">
        <v>2771</v>
      </c>
      <c r="D3770" s="1534">
        <f t="shared" si="58"/>
        <v>2500.48</v>
      </c>
      <c r="E3770" s="1535"/>
      <c r="F3770" s="1534">
        <v>2500.48</v>
      </c>
      <c r="G3770" s="1534">
        <v>2500.48</v>
      </c>
    </row>
    <row r="3771" spans="1:7">
      <c r="A3771" s="1528">
        <v>41180</v>
      </c>
      <c r="B3771" s="1529" t="s">
        <v>19079</v>
      </c>
      <c r="C3771" s="1528" t="s">
        <v>2771</v>
      </c>
      <c r="D3771" s="1536">
        <f t="shared" si="58"/>
        <v>3663.87</v>
      </c>
      <c r="E3771" s="1535"/>
      <c r="F3771" s="1536">
        <v>3663.87</v>
      </c>
      <c r="G3771" s="1536">
        <v>3663.87</v>
      </c>
    </row>
    <row r="3772" spans="1:7">
      <c r="A3772" s="1526">
        <v>41181</v>
      </c>
      <c r="B3772" s="1523" t="s">
        <v>19080</v>
      </c>
      <c r="C3772" s="1526" t="s">
        <v>2771</v>
      </c>
      <c r="D3772" s="1534">
        <f t="shared" si="58"/>
        <v>4850.8500000000004</v>
      </c>
      <c r="E3772" s="1535"/>
      <c r="F3772" s="1534">
        <v>4850.8500000000004</v>
      </c>
      <c r="G3772" s="1534">
        <v>4850.8500000000004</v>
      </c>
    </row>
    <row r="3773" spans="1:7">
      <c r="A3773" s="1528">
        <v>41182</v>
      </c>
      <c r="B3773" s="1529" t="s">
        <v>19081</v>
      </c>
      <c r="C3773" s="1528" t="s">
        <v>2771</v>
      </c>
      <c r="D3773" s="1536">
        <f t="shared" si="58"/>
        <v>6958.94</v>
      </c>
      <c r="E3773" s="1535"/>
      <c r="F3773" s="1536">
        <v>6958.94</v>
      </c>
      <c r="G3773" s="1536">
        <v>6958.94</v>
      </c>
    </row>
    <row r="3774" spans="1:7">
      <c r="A3774" s="1526">
        <v>41183</v>
      </c>
      <c r="B3774" s="1523" t="s">
        <v>19082</v>
      </c>
      <c r="C3774" s="1526" t="s">
        <v>2771</v>
      </c>
      <c r="D3774" s="1534">
        <f t="shared" si="58"/>
        <v>8688.3799999999992</v>
      </c>
      <c r="E3774" s="1535"/>
      <c r="F3774" s="1534">
        <v>8688.3799999999992</v>
      </c>
      <c r="G3774" s="1534">
        <v>8688.3799999999992</v>
      </c>
    </row>
    <row r="3775" spans="1:7">
      <c r="A3775" s="1528">
        <v>41184</v>
      </c>
      <c r="B3775" s="1529" t="s">
        <v>19083</v>
      </c>
      <c r="C3775" s="1528" t="s">
        <v>2771</v>
      </c>
      <c r="D3775" s="1536">
        <f t="shared" si="58"/>
        <v>13228.59</v>
      </c>
      <c r="E3775" s="1535"/>
      <c r="F3775" s="1536">
        <v>13228.59</v>
      </c>
      <c r="G3775" s="1536">
        <v>13228.59</v>
      </c>
    </row>
    <row r="3776" spans="1:7">
      <c r="A3776" s="1526">
        <v>41185</v>
      </c>
      <c r="B3776" s="1523" t="s">
        <v>19084</v>
      </c>
      <c r="C3776" s="1526" t="s">
        <v>2771</v>
      </c>
      <c r="D3776" s="1534">
        <f t="shared" si="58"/>
        <v>4905.76</v>
      </c>
      <c r="E3776" s="1535"/>
      <c r="F3776" s="1534">
        <v>4905.76</v>
      </c>
      <c r="G3776" s="1534">
        <v>4905.76</v>
      </c>
    </row>
    <row r="3777" spans="1:7">
      <c r="A3777" s="1528">
        <v>41186</v>
      </c>
      <c r="B3777" s="1529" t="s">
        <v>19085</v>
      </c>
      <c r="C3777" s="1528" t="s">
        <v>2771</v>
      </c>
      <c r="D3777" s="1536">
        <f t="shared" si="58"/>
        <v>6874.85</v>
      </c>
      <c r="E3777" s="1535"/>
      <c r="F3777" s="1536">
        <v>6874.85</v>
      </c>
      <c r="G3777" s="1536">
        <v>6874.85</v>
      </c>
    </row>
    <row r="3778" spans="1:7">
      <c r="A3778" s="1526">
        <v>41187</v>
      </c>
      <c r="B3778" s="1523" t="s">
        <v>19086</v>
      </c>
      <c r="C3778" s="1526" t="s">
        <v>2771</v>
      </c>
      <c r="D3778" s="1534">
        <f t="shared" si="58"/>
        <v>9219.74</v>
      </c>
      <c r="E3778" s="1535"/>
      <c r="F3778" s="1534">
        <v>9219.74</v>
      </c>
      <c r="G3778" s="1534">
        <v>9219.74</v>
      </c>
    </row>
    <row r="3779" spans="1:7">
      <c r="A3779" s="1528">
        <v>41188</v>
      </c>
      <c r="B3779" s="1529" t="s">
        <v>19087</v>
      </c>
      <c r="C3779" s="1528" t="s">
        <v>2771</v>
      </c>
      <c r="D3779" s="1536">
        <f t="shared" ref="D3779:D3842" si="59">IF($I$2=$G$1,G3779,F3779)</f>
        <v>11790</v>
      </c>
      <c r="E3779" s="1535"/>
      <c r="F3779" s="1536">
        <v>11790</v>
      </c>
      <c r="G3779" s="1536">
        <v>11790</v>
      </c>
    </row>
    <row r="3780" spans="1:7">
      <c r="A3780" s="1526">
        <v>5036</v>
      </c>
      <c r="B3780" s="1523" t="s">
        <v>19088</v>
      </c>
      <c r="C3780" s="1526" t="s">
        <v>2771</v>
      </c>
      <c r="D3780" s="1534">
        <f t="shared" si="59"/>
        <v>884.06</v>
      </c>
      <c r="E3780" s="1535"/>
      <c r="F3780" s="1534">
        <v>884.06</v>
      </c>
      <c r="G3780" s="1534">
        <v>884.06</v>
      </c>
    </row>
    <row r="3781" spans="1:7">
      <c r="A3781" s="1528">
        <v>41189</v>
      </c>
      <c r="B3781" s="1529" t="s">
        <v>19089</v>
      </c>
      <c r="C3781" s="1528" t="s">
        <v>2771</v>
      </c>
      <c r="D3781" s="1536">
        <f t="shared" si="59"/>
        <v>15157.28</v>
      </c>
      <c r="E3781" s="1535"/>
      <c r="F3781" s="1536">
        <v>15157.28</v>
      </c>
      <c r="G3781" s="1536">
        <v>15157.28</v>
      </c>
    </row>
    <row r="3782" spans="1:7">
      <c r="A3782" s="1526">
        <v>41190</v>
      </c>
      <c r="B3782" s="1523" t="s">
        <v>19090</v>
      </c>
      <c r="C3782" s="1526" t="s">
        <v>2771</v>
      </c>
      <c r="D3782" s="1534">
        <f t="shared" si="59"/>
        <v>5271.17</v>
      </c>
      <c r="E3782" s="1535"/>
      <c r="F3782" s="1534">
        <v>5271.17</v>
      </c>
      <c r="G3782" s="1534">
        <v>5271.17</v>
      </c>
    </row>
    <row r="3783" spans="1:7">
      <c r="A3783" s="1528">
        <v>41191</v>
      </c>
      <c r="B3783" s="1529" t="s">
        <v>19091</v>
      </c>
      <c r="C3783" s="1528" t="s">
        <v>2771</v>
      </c>
      <c r="D3783" s="1536">
        <f t="shared" si="59"/>
        <v>8083.14</v>
      </c>
      <c r="E3783" s="1535"/>
      <c r="F3783" s="1536">
        <v>8083.14</v>
      </c>
      <c r="G3783" s="1536">
        <v>8083.14</v>
      </c>
    </row>
    <row r="3784" spans="1:7">
      <c r="A3784" s="1526">
        <v>41192</v>
      </c>
      <c r="B3784" s="1523" t="s">
        <v>19092</v>
      </c>
      <c r="C3784" s="1526" t="s">
        <v>2771</v>
      </c>
      <c r="D3784" s="1534">
        <f t="shared" si="59"/>
        <v>8426.61</v>
      </c>
      <c r="E3784" s="1535"/>
      <c r="F3784" s="1534">
        <v>8426.61</v>
      </c>
      <c r="G3784" s="1534">
        <v>8426.61</v>
      </c>
    </row>
    <row r="3785" spans="1:7">
      <c r="A3785" s="1528">
        <v>41193</v>
      </c>
      <c r="B3785" s="1529" t="s">
        <v>19093</v>
      </c>
      <c r="C3785" s="1528" t="s">
        <v>2771</v>
      </c>
      <c r="D3785" s="1536">
        <f t="shared" si="59"/>
        <v>13768.81</v>
      </c>
      <c r="E3785" s="1535"/>
      <c r="F3785" s="1536">
        <v>13768.81</v>
      </c>
      <c r="G3785" s="1536">
        <v>13768.81</v>
      </c>
    </row>
    <row r="3786" spans="1:7">
      <c r="A3786" s="1526">
        <v>41194</v>
      </c>
      <c r="B3786" s="1523" t="s">
        <v>19094</v>
      </c>
      <c r="C3786" s="1526" t="s">
        <v>2771</v>
      </c>
      <c r="D3786" s="1534">
        <f t="shared" si="59"/>
        <v>16429.310000000001</v>
      </c>
      <c r="E3786" s="1535"/>
      <c r="F3786" s="1534">
        <v>16429.310000000001</v>
      </c>
      <c r="G3786" s="1534">
        <v>16429.310000000001</v>
      </c>
    </row>
    <row r="3787" spans="1:7">
      <c r="A3787" s="1528">
        <v>5044</v>
      </c>
      <c r="B3787" s="1529" t="s">
        <v>19095</v>
      </c>
      <c r="C3787" s="1528" t="s">
        <v>2771</v>
      </c>
      <c r="D3787" s="1536">
        <f t="shared" si="59"/>
        <v>1417.55</v>
      </c>
      <c r="E3787" s="1535"/>
      <c r="F3787" s="1536">
        <v>1417.55</v>
      </c>
      <c r="G3787" s="1536">
        <v>1417.55</v>
      </c>
    </row>
    <row r="3788" spans="1:7">
      <c r="A3788" s="1526">
        <v>5059</v>
      </c>
      <c r="B3788" s="1523" t="s">
        <v>19096</v>
      </c>
      <c r="C3788" s="1526" t="s">
        <v>2771</v>
      </c>
      <c r="D3788" s="1534">
        <f t="shared" si="59"/>
        <v>1057.23</v>
      </c>
      <c r="E3788" s="1535"/>
      <c r="F3788" s="1534">
        <v>1057.23</v>
      </c>
      <c r="G3788" s="1534">
        <v>1057.23</v>
      </c>
    </row>
    <row r="3789" spans="1:7">
      <c r="A3789" s="1528">
        <v>41201</v>
      </c>
      <c r="B3789" s="1529" t="s">
        <v>19097</v>
      </c>
      <c r="C3789" s="1528" t="s">
        <v>2771</v>
      </c>
      <c r="D3789" s="1536">
        <f t="shared" si="59"/>
        <v>2145.56</v>
      </c>
      <c r="E3789" s="1535"/>
      <c r="F3789" s="1536">
        <v>2145.56</v>
      </c>
      <c r="G3789" s="1536">
        <v>2145.56</v>
      </c>
    </row>
    <row r="3790" spans="1:7">
      <c r="A3790" s="1526">
        <v>41199</v>
      </c>
      <c r="B3790" s="1523" t="s">
        <v>19098</v>
      </c>
      <c r="C3790" s="1526" t="s">
        <v>2771</v>
      </c>
      <c r="D3790" s="1534">
        <f t="shared" si="59"/>
        <v>689.45</v>
      </c>
      <c r="E3790" s="1535"/>
      <c r="F3790" s="1534">
        <v>689.45</v>
      </c>
      <c r="G3790" s="1534">
        <v>689.45</v>
      </c>
    </row>
    <row r="3791" spans="1:7">
      <c r="A3791" s="1528">
        <v>5057</v>
      </c>
      <c r="B3791" s="1529" t="s">
        <v>19099</v>
      </c>
      <c r="C3791" s="1528" t="s">
        <v>2771</v>
      </c>
      <c r="D3791" s="1536">
        <f t="shared" si="59"/>
        <v>933.39</v>
      </c>
      <c r="E3791" s="1535"/>
      <c r="F3791" s="1536">
        <v>933.39</v>
      </c>
      <c r="G3791" s="1536">
        <v>933.39</v>
      </c>
    </row>
    <row r="3792" spans="1:7">
      <c r="A3792" s="1526">
        <v>41200</v>
      </c>
      <c r="B3792" s="1523" t="s">
        <v>19100</v>
      </c>
      <c r="C3792" s="1526" t="s">
        <v>2771</v>
      </c>
      <c r="D3792" s="1534">
        <f t="shared" si="59"/>
        <v>1341.91</v>
      </c>
      <c r="E3792" s="1535"/>
      <c r="F3792" s="1534">
        <v>1341.91</v>
      </c>
      <c r="G3792" s="1534">
        <v>1341.91</v>
      </c>
    </row>
    <row r="3793" spans="1:7">
      <c r="A3793" s="1528">
        <v>41205</v>
      </c>
      <c r="B3793" s="1529" t="s">
        <v>19101</v>
      </c>
      <c r="C3793" s="1528" t="s">
        <v>2771</v>
      </c>
      <c r="D3793" s="1536">
        <f t="shared" si="59"/>
        <v>2486.54</v>
      </c>
      <c r="E3793" s="1535"/>
      <c r="F3793" s="1536">
        <v>2486.54</v>
      </c>
      <c r="G3793" s="1536">
        <v>2486.54</v>
      </c>
    </row>
    <row r="3794" spans="1:7">
      <c r="A3794" s="1526">
        <v>41202</v>
      </c>
      <c r="B3794" s="1523" t="s">
        <v>19102</v>
      </c>
      <c r="C3794" s="1526" t="s">
        <v>2771</v>
      </c>
      <c r="D3794" s="1534">
        <f t="shared" si="59"/>
        <v>725.59</v>
      </c>
      <c r="E3794" s="1535"/>
      <c r="F3794" s="1534">
        <v>725.59</v>
      </c>
      <c r="G3794" s="1534">
        <v>725.59</v>
      </c>
    </row>
    <row r="3795" spans="1:7">
      <c r="A3795" s="1528">
        <v>41206</v>
      </c>
      <c r="B3795" s="1529" t="s">
        <v>19103</v>
      </c>
      <c r="C3795" s="1528" t="s">
        <v>2771</v>
      </c>
      <c r="D3795" s="1536">
        <f t="shared" si="59"/>
        <v>3278.39</v>
      </c>
      <c r="E3795" s="1535"/>
      <c r="F3795" s="1536">
        <v>3278.39</v>
      </c>
      <c r="G3795" s="1536">
        <v>3278.39</v>
      </c>
    </row>
    <row r="3796" spans="1:7">
      <c r="A3796" s="1526">
        <v>12372</v>
      </c>
      <c r="B3796" s="1523" t="s">
        <v>19104</v>
      </c>
      <c r="C3796" s="1526" t="s">
        <v>2771</v>
      </c>
      <c r="D3796" s="1534">
        <f t="shared" si="59"/>
        <v>761.87</v>
      </c>
      <c r="E3796" s="1535"/>
      <c r="F3796" s="1534">
        <v>761.87</v>
      </c>
      <c r="G3796" s="1534">
        <v>761.87</v>
      </c>
    </row>
    <row r="3797" spans="1:7">
      <c r="A3797" s="1528">
        <v>41207</v>
      </c>
      <c r="B3797" s="1529" t="s">
        <v>19105</v>
      </c>
      <c r="C3797" s="1528" t="s">
        <v>2771</v>
      </c>
      <c r="D3797" s="1536">
        <f t="shared" si="59"/>
        <v>4413.37</v>
      </c>
      <c r="E3797" s="1535"/>
      <c r="F3797" s="1536">
        <v>4413.37</v>
      </c>
      <c r="G3797" s="1536">
        <v>4413.37</v>
      </c>
    </row>
    <row r="3798" spans="1:7">
      <c r="A3798" s="1526">
        <v>41203</v>
      </c>
      <c r="B3798" s="1523" t="s">
        <v>19106</v>
      </c>
      <c r="C3798" s="1526" t="s">
        <v>2771</v>
      </c>
      <c r="D3798" s="1534">
        <f t="shared" si="59"/>
        <v>1162.31</v>
      </c>
      <c r="E3798" s="1535"/>
      <c r="F3798" s="1534">
        <v>1162.31</v>
      </c>
      <c r="G3798" s="1534">
        <v>1162.31</v>
      </c>
    </row>
    <row r="3799" spans="1:7">
      <c r="A3799" s="1528">
        <v>41204</v>
      </c>
      <c r="B3799" s="1529" t="s">
        <v>19107</v>
      </c>
      <c r="C3799" s="1528" t="s">
        <v>2771</v>
      </c>
      <c r="D3799" s="1536">
        <f t="shared" si="59"/>
        <v>1643.22</v>
      </c>
      <c r="E3799" s="1535"/>
      <c r="F3799" s="1536">
        <v>1643.22</v>
      </c>
      <c r="G3799" s="1536">
        <v>1643.22</v>
      </c>
    </row>
    <row r="3800" spans="1:7">
      <c r="A3800" s="1526">
        <v>41210</v>
      </c>
      <c r="B3800" s="1523" t="s">
        <v>19108</v>
      </c>
      <c r="C3800" s="1526" t="s">
        <v>2771</v>
      </c>
      <c r="D3800" s="1534">
        <f t="shared" si="59"/>
        <v>2744.95</v>
      </c>
      <c r="E3800" s="1535"/>
      <c r="F3800" s="1534">
        <v>2744.95</v>
      </c>
      <c r="G3800" s="1534">
        <v>2744.95</v>
      </c>
    </row>
    <row r="3801" spans="1:7">
      <c r="A3801" s="1528">
        <v>41208</v>
      </c>
      <c r="B3801" s="1529" t="s">
        <v>19109</v>
      </c>
      <c r="C3801" s="1528" t="s">
        <v>2771</v>
      </c>
      <c r="D3801" s="1536">
        <f t="shared" si="59"/>
        <v>960.89</v>
      </c>
      <c r="E3801" s="1535"/>
      <c r="F3801" s="1536">
        <v>960.89</v>
      </c>
      <c r="G3801" s="1536">
        <v>960.89</v>
      </c>
    </row>
    <row r="3802" spans="1:7">
      <c r="A3802" s="1526">
        <v>41211</v>
      </c>
      <c r="B3802" s="1523" t="s">
        <v>19110</v>
      </c>
      <c r="C3802" s="1526" t="s">
        <v>2771</v>
      </c>
      <c r="D3802" s="1534">
        <f t="shared" si="59"/>
        <v>3867.6</v>
      </c>
      <c r="E3802" s="1535"/>
      <c r="F3802" s="1534">
        <v>3867.6</v>
      </c>
      <c r="G3802" s="1534">
        <v>3867.6</v>
      </c>
    </row>
    <row r="3803" spans="1:7">
      <c r="A3803" s="1528">
        <v>13339</v>
      </c>
      <c r="B3803" s="1529" t="s">
        <v>19111</v>
      </c>
      <c r="C3803" s="1528" t="s">
        <v>2771</v>
      </c>
      <c r="D3803" s="1536">
        <f t="shared" si="59"/>
        <v>1302.24</v>
      </c>
      <c r="E3803" s="1535"/>
      <c r="F3803" s="1536">
        <v>1302.24</v>
      </c>
      <c r="G3803" s="1536">
        <v>1302.24</v>
      </c>
    </row>
    <row r="3804" spans="1:7">
      <c r="A3804" s="1526">
        <v>41213</v>
      </c>
      <c r="B3804" s="1523" t="s">
        <v>19112</v>
      </c>
      <c r="C3804" s="1526" t="s">
        <v>2771</v>
      </c>
      <c r="D3804" s="1534">
        <f t="shared" si="59"/>
        <v>8016.58</v>
      </c>
      <c r="E3804" s="1535"/>
      <c r="F3804" s="1534">
        <v>8016.58</v>
      </c>
      <c r="G3804" s="1534">
        <v>8016.58</v>
      </c>
    </row>
    <row r="3805" spans="1:7">
      <c r="A3805" s="1528">
        <v>41209</v>
      </c>
      <c r="B3805" s="1529" t="s">
        <v>19113</v>
      </c>
      <c r="C3805" s="1528" t="s">
        <v>2771</v>
      </c>
      <c r="D3805" s="1536">
        <f t="shared" si="59"/>
        <v>1791.72</v>
      </c>
      <c r="E3805" s="1535"/>
      <c r="F3805" s="1536">
        <v>1791.72</v>
      </c>
      <c r="G3805" s="1536">
        <v>1791.72</v>
      </c>
    </row>
    <row r="3806" spans="1:7">
      <c r="A3806" s="1526">
        <v>41216</v>
      </c>
      <c r="B3806" s="1523" t="s">
        <v>19114</v>
      </c>
      <c r="C3806" s="1526" t="s">
        <v>2771</v>
      </c>
      <c r="D3806" s="1534">
        <f t="shared" si="59"/>
        <v>3356.13</v>
      </c>
      <c r="E3806" s="1535"/>
      <c r="F3806" s="1534">
        <v>3356.13</v>
      </c>
      <c r="G3806" s="1534">
        <v>3356.13</v>
      </c>
    </row>
    <row r="3807" spans="1:7">
      <c r="A3807" s="1528">
        <v>41217</v>
      </c>
      <c r="B3807" s="1529" t="s">
        <v>19115</v>
      </c>
      <c r="C3807" s="1528" t="s">
        <v>2771</v>
      </c>
      <c r="D3807" s="1536">
        <f t="shared" si="59"/>
        <v>5381.07</v>
      </c>
      <c r="E3807" s="1535"/>
      <c r="F3807" s="1536">
        <v>5381.07</v>
      </c>
      <c r="G3807" s="1536">
        <v>5381.07</v>
      </c>
    </row>
    <row r="3808" spans="1:7">
      <c r="A3808" s="1526">
        <v>41218</v>
      </c>
      <c r="B3808" s="1523" t="s">
        <v>19116</v>
      </c>
      <c r="C3808" s="1526" t="s">
        <v>2771</v>
      </c>
      <c r="D3808" s="1534">
        <f t="shared" si="59"/>
        <v>7216.18</v>
      </c>
      <c r="E3808" s="1535"/>
      <c r="F3808" s="1534">
        <v>7216.18</v>
      </c>
      <c r="G3808" s="1534">
        <v>7216.18</v>
      </c>
    </row>
    <row r="3809" spans="1:7">
      <c r="A3809" s="1528">
        <v>41214</v>
      </c>
      <c r="B3809" s="1529" t="s">
        <v>19117</v>
      </c>
      <c r="C3809" s="1528" t="s">
        <v>2771</v>
      </c>
      <c r="D3809" s="1536">
        <f t="shared" si="59"/>
        <v>1521.52</v>
      </c>
      <c r="E3809" s="1535"/>
      <c r="F3809" s="1536">
        <v>1521.52</v>
      </c>
      <c r="G3809" s="1536">
        <v>1521.52</v>
      </c>
    </row>
    <row r="3810" spans="1:7">
      <c r="A3810" s="1526">
        <v>41215</v>
      </c>
      <c r="B3810" s="1523" t="s">
        <v>19118</v>
      </c>
      <c r="C3810" s="1526" t="s">
        <v>2771</v>
      </c>
      <c r="D3810" s="1534">
        <f t="shared" si="59"/>
        <v>2290.85</v>
      </c>
      <c r="E3810" s="1535"/>
      <c r="F3810" s="1534">
        <v>2290.85</v>
      </c>
      <c r="G3810" s="1534">
        <v>2290.85</v>
      </c>
    </row>
    <row r="3811" spans="1:7">
      <c r="A3811" s="1528">
        <v>41221</v>
      </c>
      <c r="B3811" s="1529" t="s">
        <v>19119</v>
      </c>
      <c r="C3811" s="1528" t="s">
        <v>2771</v>
      </c>
      <c r="D3811" s="1536">
        <f t="shared" si="59"/>
        <v>6633.2</v>
      </c>
      <c r="E3811" s="1535"/>
      <c r="F3811" s="1536">
        <v>6633.2</v>
      </c>
      <c r="G3811" s="1536">
        <v>6633.2</v>
      </c>
    </row>
    <row r="3812" spans="1:7">
      <c r="A3812" s="1526">
        <v>41222</v>
      </c>
      <c r="B3812" s="1523" t="s">
        <v>19120</v>
      </c>
      <c r="C3812" s="1526" t="s">
        <v>2771</v>
      </c>
      <c r="D3812" s="1534">
        <f t="shared" si="59"/>
        <v>9492.19</v>
      </c>
      <c r="E3812" s="1535"/>
      <c r="F3812" s="1534">
        <v>9492.19</v>
      </c>
      <c r="G3812" s="1534">
        <v>9492.19</v>
      </c>
    </row>
    <row r="3813" spans="1:7">
      <c r="A3813" s="1528">
        <v>41195</v>
      </c>
      <c r="B3813" s="1529" t="s">
        <v>19121</v>
      </c>
      <c r="C3813" s="1528" t="s">
        <v>2771</v>
      </c>
      <c r="D3813" s="1536">
        <f t="shared" si="59"/>
        <v>487.87</v>
      </c>
      <c r="E3813" s="1535"/>
      <c r="F3813" s="1536">
        <v>487.87</v>
      </c>
      <c r="G3813" s="1536">
        <v>487.87</v>
      </c>
    </row>
    <row r="3814" spans="1:7">
      <c r="A3814" s="1526">
        <v>41198</v>
      </c>
      <c r="B3814" s="1523" t="s">
        <v>19122</v>
      </c>
      <c r="C3814" s="1526" t="s">
        <v>2771</v>
      </c>
      <c r="D3814" s="1534">
        <f t="shared" si="59"/>
        <v>1906.48</v>
      </c>
      <c r="E3814" s="1535"/>
      <c r="F3814" s="1534">
        <v>1906.48</v>
      </c>
      <c r="G3814" s="1534">
        <v>1906.48</v>
      </c>
    </row>
    <row r="3815" spans="1:7">
      <c r="A3815" s="1528">
        <v>41196</v>
      </c>
      <c r="B3815" s="1529" t="s">
        <v>19123</v>
      </c>
      <c r="C3815" s="1528" t="s">
        <v>2771</v>
      </c>
      <c r="D3815" s="1536">
        <f t="shared" si="59"/>
        <v>604.74</v>
      </c>
      <c r="E3815" s="1535"/>
      <c r="F3815" s="1536">
        <v>604.74</v>
      </c>
      <c r="G3815" s="1536">
        <v>604.74</v>
      </c>
    </row>
    <row r="3816" spans="1:7">
      <c r="A3816" s="1526">
        <v>5033</v>
      </c>
      <c r="B3816" s="1523" t="s">
        <v>19124</v>
      </c>
      <c r="C3816" s="1526" t="s">
        <v>2771</v>
      </c>
      <c r="D3816" s="1534">
        <f t="shared" si="59"/>
        <v>794</v>
      </c>
      <c r="E3816" s="1535"/>
      <c r="F3816" s="1534">
        <v>794</v>
      </c>
      <c r="G3816" s="1534">
        <v>794</v>
      </c>
    </row>
    <row r="3817" spans="1:7">
      <c r="A3817" s="1528">
        <v>41197</v>
      </c>
      <c r="B3817" s="1529" t="s">
        <v>19125</v>
      </c>
      <c r="C3817" s="1528" t="s">
        <v>2771</v>
      </c>
      <c r="D3817" s="1536">
        <f t="shared" si="59"/>
        <v>1179.3800000000001</v>
      </c>
      <c r="E3817" s="1535"/>
      <c r="F3817" s="1536">
        <v>1179.3800000000001</v>
      </c>
      <c r="G3817" s="1536">
        <v>1179.3800000000001</v>
      </c>
    </row>
    <row r="3818" spans="1:7">
      <c r="A3818" s="1526">
        <v>12388</v>
      </c>
      <c r="B3818" s="1523" t="s">
        <v>7290</v>
      </c>
      <c r="C3818" s="1526" t="s">
        <v>2771</v>
      </c>
      <c r="D3818" s="1534">
        <f t="shared" si="59"/>
        <v>354.06</v>
      </c>
      <c r="E3818" s="1535"/>
      <c r="F3818" s="1534">
        <v>354.06</v>
      </c>
      <c r="G3818" s="1534">
        <v>354.06</v>
      </c>
    </row>
    <row r="3819" spans="1:7">
      <c r="A3819" s="1528">
        <v>2731</v>
      </c>
      <c r="B3819" s="1529" t="s">
        <v>15887</v>
      </c>
      <c r="C3819" s="1528" t="s">
        <v>2774</v>
      </c>
      <c r="D3819" s="1536">
        <f t="shared" si="59"/>
        <v>108.76</v>
      </c>
      <c r="E3819" s="1535"/>
      <c r="F3819" s="1536">
        <v>108.76</v>
      </c>
      <c r="G3819" s="1536">
        <v>108.76</v>
      </c>
    </row>
    <row r="3820" spans="1:7">
      <c r="A3820" s="1526">
        <v>41457</v>
      </c>
      <c r="B3820" s="1523" t="s">
        <v>19126</v>
      </c>
      <c r="C3820" s="1526" t="s">
        <v>2771</v>
      </c>
      <c r="D3820" s="1534">
        <f t="shared" si="59"/>
        <v>1591.8</v>
      </c>
      <c r="E3820" s="1535"/>
      <c r="F3820" s="1534">
        <v>1591.8</v>
      </c>
      <c r="G3820" s="1534">
        <v>1591.8</v>
      </c>
    </row>
    <row r="3821" spans="1:7">
      <c r="A3821" s="1528">
        <v>41458</v>
      </c>
      <c r="B3821" s="1529" t="s">
        <v>19127</v>
      </c>
      <c r="C3821" s="1528" t="s">
        <v>2771</v>
      </c>
      <c r="D3821" s="1536">
        <f t="shared" si="59"/>
        <v>2222.23</v>
      </c>
      <c r="E3821" s="1535"/>
      <c r="F3821" s="1536">
        <v>2222.23</v>
      </c>
      <c r="G3821" s="1536">
        <v>2222.23</v>
      </c>
    </row>
    <row r="3822" spans="1:7">
      <c r="A3822" s="1526">
        <v>41459</v>
      </c>
      <c r="B3822" s="1523" t="s">
        <v>19128</v>
      </c>
      <c r="C3822" s="1526" t="s">
        <v>2771</v>
      </c>
      <c r="D3822" s="1534">
        <f t="shared" si="59"/>
        <v>3099.84</v>
      </c>
      <c r="E3822" s="1535"/>
      <c r="F3822" s="1534">
        <v>3099.84</v>
      </c>
      <c r="G3822" s="1534">
        <v>3099.84</v>
      </c>
    </row>
    <row r="3823" spans="1:7">
      <c r="A3823" s="1528">
        <v>41461</v>
      </c>
      <c r="B3823" s="1529" t="s">
        <v>19129</v>
      </c>
      <c r="C3823" s="1528" t="s">
        <v>2771</v>
      </c>
      <c r="D3823" s="1536">
        <f t="shared" si="59"/>
        <v>4226.4799999999996</v>
      </c>
      <c r="E3823" s="1535"/>
      <c r="F3823" s="1536">
        <v>4226.4799999999996</v>
      </c>
      <c r="G3823" s="1536">
        <v>4226.4799999999996</v>
      </c>
    </row>
    <row r="3824" spans="1:7">
      <c r="A3824" s="1526">
        <v>44537</v>
      </c>
      <c r="B3824" s="1523" t="s">
        <v>19130</v>
      </c>
      <c r="C3824" s="1526" t="s">
        <v>2781</v>
      </c>
      <c r="D3824" s="1534">
        <f t="shared" si="59"/>
        <v>265.91000000000003</v>
      </c>
      <c r="E3824" s="1535"/>
      <c r="F3824" s="1534">
        <v>265.91000000000003</v>
      </c>
      <c r="G3824" s="1534">
        <v>265.91000000000003</v>
      </c>
    </row>
    <row r="3825" spans="1:7">
      <c r="A3825" s="1528">
        <v>11844</v>
      </c>
      <c r="B3825" s="1529" t="s">
        <v>16997</v>
      </c>
      <c r="C3825" s="1528" t="s">
        <v>2774</v>
      </c>
      <c r="D3825" s="1536">
        <f t="shared" si="59"/>
        <v>41.45</v>
      </c>
      <c r="E3825" s="1535"/>
      <c r="F3825" s="1536">
        <v>41.45</v>
      </c>
      <c r="G3825" s="1536">
        <v>41.45</v>
      </c>
    </row>
    <row r="3826" spans="1:7">
      <c r="A3826" s="1526">
        <v>4465</v>
      </c>
      <c r="B3826" s="1523" t="s">
        <v>16998</v>
      </c>
      <c r="C3826" s="1526" t="s">
        <v>2774</v>
      </c>
      <c r="D3826" s="1534">
        <f t="shared" si="59"/>
        <v>34.44</v>
      </c>
      <c r="E3826" s="1535"/>
      <c r="F3826" s="1534">
        <v>34.44</v>
      </c>
      <c r="G3826" s="1534">
        <v>34.44</v>
      </c>
    </row>
    <row r="3827" spans="1:7">
      <c r="A3827" s="1528">
        <v>35273</v>
      </c>
      <c r="B3827" s="1529" t="s">
        <v>16999</v>
      </c>
      <c r="C3827" s="1528" t="s">
        <v>2774</v>
      </c>
      <c r="D3827" s="1536">
        <f t="shared" si="59"/>
        <v>41.31</v>
      </c>
      <c r="E3827" s="1535"/>
      <c r="F3827" s="1536">
        <v>41.31</v>
      </c>
      <c r="G3827" s="1536">
        <v>41.31</v>
      </c>
    </row>
    <row r="3828" spans="1:7">
      <c r="A3828" s="1526">
        <v>4470</v>
      </c>
      <c r="B3828" s="1523" t="s">
        <v>17000</v>
      </c>
      <c r="C3828" s="1526" t="s">
        <v>2774</v>
      </c>
      <c r="D3828" s="1534">
        <f t="shared" si="59"/>
        <v>95.33</v>
      </c>
      <c r="E3828" s="1535"/>
      <c r="F3828" s="1534">
        <v>95.33</v>
      </c>
      <c r="G3828" s="1534">
        <v>95.33</v>
      </c>
    </row>
    <row r="3829" spans="1:7">
      <c r="A3829" s="1528">
        <v>20208</v>
      </c>
      <c r="B3829" s="1529" t="s">
        <v>17001</v>
      </c>
      <c r="C3829" s="1528" t="s">
        <v>2774</v>
      </c>
      <c r="D3829" s="1536">
        <f t="shared" si="59"/>
        <v>85.8</v>
      </c>
      <c r="E3829" s="1535"/>
      <c r="F3829" s="1536">
        <v>85.8</v>
      </c>
      <c r="G3829" s="1536">
        <v>85.8</v>
      </c>
    </row>
    <row r="3830" spans="1:7">
      <c r="A3830" s="1526">
        <v>20204</v>
      </c>
      <c r="B3830" s="1523" t="s">
        <v>17002</v>
      </c>
      <c r="C3830" s="1526" t="s">
        <v>2774</v>
      </c>
      <c r="D3830" s="1534">
        <f t="shared" si="59"/>
        <v>63.55</v>
      </c>
      <c r="E3830" s="1535"/>
      <c r="F3830" s="1534">
        <v>63.55</v>
      </c>
      <c r="G3830" s="1534">
        <v>63.55</v>
      </c>
    </row>
    <row r="3831" spans="1:7">
      <c r="A3831" s="1528">
        <v>4437</v>
      </c>
      <c r="B3831" s="1529" t="s">
        <v>17003</v>
      </c>
      <c r="C3831" s="1528" t="s">
        <v>2774</v>
      </c>
      <c r="D3831" s="1536">
        <f t="shared" si="59"/>
        <v>71.5</v>
      </c>
      <c r="E3831" s="1535"/>
      <c r="F3831" s="1536">
        <v>71.5</v>
      </c>
      <c r="G3831" s="1536">
        <v>71.5</v>
      </c>
    </row>
    <row r="3832" spans="1:7">
      <c r="A3832" s="1526">
        <v>14580</v>
      </c>
      <c r="B3832" s="1523" t="s">
        <v>17004</v>
      </c>
      <c r="C3832" s="1526" t="s">
        <v>2774</v>
      </c>
      <c r="D3832" s="1534">
        <f t="shared" si="59"/>
        <v>71.5</v>
      </c>
      <c r="E3832" s="1535"/>
      <c r="F3832" s="1534">
        <v>71.5</v>
      </c>
      <c r="G3832" s="1534">
        <v>71.5</v>
      </c>
    </row>
    <row r="3833" spans="1:7">
      <c r="A3833" s="1528">
        <v>40304</v>
      </c>
      <c r="B3833" s="1529" t="s">
        <v>7291</v>
      </c>
      <c r="C3833" s="1528" t="s">
        <v>2775</v>
      </c>
      <c r="D3833" s="1536">
        <f t="shared" si="59"/>
        <v>29.67</v>
      </c>
      <c r="E3833" s="1535"/>
      <c r="F3833" s="1536">
        <v>29.67</v>
      </c>
      <c r="G3833" s="1536">
        <v>29.67</v>
      </c>
    </row>
    <row r="3834" spans="1:7">
      <c r="A3834" s="1526">
        <v>5065</v>
      </c>
      <c r="B3834" s="1523" t="s">
        <v>7292</v>
      </c>
      <c r="C3834" s="1526" t="s">
        <v>2775</v>
      </c>
      <c r="D3834" s="1534">
        <f t="shared" si="59"/>
        <v>45.72</v>
      </c>
      <c r="E3834" s="1535"/>
      <c r="F3834" s="1534">
        <v>45.72</v>
      </c>
      <c r="G3834" s="1534">
        <v>45.72</v>
      </c>
    </row>
    <row r="3835" spans="1:7">
      <c r="A3835" s="1528">
        <v>5072</v>
      </c>
      <c r="B3835" s="1529" t="s">
        <v>7293</v>
      </c>
      <c r="C3835" s="1528" t="s">
        <v>2775</v>
      </c>
      <c r="D3835" s="1536">
        <f t="shared" si="59"/>
        <v>42.3</v>
      </c>
      <c r="E3835" s="1535"/>
      <c r="F3835" s="1536">
        <v>42.3</v>
      </c>
      <c r="G3835" s="1536">
        <v>42.3</v>
      </c>
    </row>
    <row r="3836" spans="1:7">
      <c r="A3836" s="1526">
        <v>5066</v>
      </c>
      <c r="B3836" s="1523" t="s">
        <v>7294</v>
      </c>
      <c r="C3836" s="1526" t="s">
        <v>2775</v>
      </c>
      <c r="D3836" s="1534">
        <f t="shared" si="59"/>
        <v>31.67</v>
      </c>
      <c r="E3836" s="1535"/>
      <c r="F3836" s="1534">
        <v>31.67</v>
      </c>
      <c r="G3836" s="1534">
        <v>31.67</v>
      </c>
    </row>
    <row r="3837" spans="1:7">
      <c r="A3837" s="1528">
        <v>5063</v>
      </c>
      <c r="B3837" s="1529" t="s">
        <v>7295</v>
      </c>
      <c r="C3837" s="1528" t="s">
        <v>2775</v>
      </c>
      <c r="D3837" s="1536">
        <f t="shared" si="59"/>
        <v>28.68</v>
      </c>
      <c r="E3837" s="1535"/>
      <c r="F3837" s="1536">
        <v>28.68</v>
      </c>
      <c r="G3837" s="1536">
        <v>28.68</v>
      </c>
    </row>
    <row r="3838" spans="1:7">
      <c r="A3838" s="1526">
        <v>20247</v>
      </c>
      <c r="B3838" s="1523" t="s">
        <v>7296</v>
      </c>
      <c r="C3838" s="1526" t="s">
        <v>2775</v>
      </c>
      <c r="D3838" s="1534">
        <f t="shared" si="59"/>
        <v>26.62</v>
      </c>
      <c r="E3838" s="1535"/>
      <c r="F3838" s="1534">
        <v>26.62</v>
      </c>
      <c r="G3838" s="1534">
        <v>26.62</v>
      </c>
    </row>
    <row r="3839" spans="1:7">
      <c r="A3839" s="1528">
        <v>5074</v>
      </c>
      <c r="B3839" s="1529" t="s">
        <v>7297</v>
      </c>
      <c r="C3839" s="1528" t="s">
        <v>2775</v>
      </c>
      <c r="D3839" s="1536">
        <f t="shared" si="59"/>
        <v>26.93</v>
      </c>
      <c r="E3839" s="1535"/>
      <c r="F3839" s="1536">
        <v>26.93</v>
      </c>
      <c r="G3839" s="1536">
        <v>26.93</v>
      </c>
    </row>
    <row r="3840" spans="1:7">
      <c r="A3840" s="1526">
        <v>5067</v>
      </c>
      <c r="B3840" s="1523" t="s">
        <v>7298</v>
      </c>
      <c r="C3840" s="1526" t="s">
        <v>2775</v>
      </c>
      <c r="D3840" s="1534">
        <f t="shared" si="59"/>
        <v>25.62</v>
      </c>
      <c r="E3840" s="1535"/>
      <c r="F3840" s="1534">
        <v>25.62</v>
      </c>
      <c r="G3840" s="1534">
        <v>25.62</v>
      </c>
    </row>
    <row r="3841" spans="1:7">
      <c r="A3841" s="1528">
        <v>5078</v>
      </c>
      <c r="B3841" s="1529" t="s">
        <v>7299</v>
      </c>
      <c r="C3841" s="1528" t="s">
        <v>2775</v>
      </c>
      <c r="D3841" s="1536">
        <f t="shared" si="59"/>
        <v>25.33</v>
      </c>
      <c r="E3841" s="1535"/>
      <c r="F3841" s="1536">
        <v>25.33</v>
      </c>
      <c r="G3841" s="1536">
        <v>25.33</v>
      </c>
    </row>
    <row r="3842" spans="1:7">
      <c r="A3842" s="1526">
        <v>5068</v>
      </c>
      <c r="B3842" s="1523" t="s">
        <v>7300</v>
      </c>
      <c r="C3842" s="1526" t="s">
        <v>2775</v>
      </c>
      <c r="D3842" s="1534">
        <f t="shared" si="59"/>
        <v>24.04</v>
      </c>
      <c r="E3842" s="1535"/>
      <c r="F3842" s="1534">
        <v>24.04</v>
      </c>
      <c r="G3842" s="1534">
        <v>24.04</v>
      </c>
    </row>
    <row r="3843" spans="1:7">
      <c r="A3843" s="1528">
        <v>5073</v>
      </c>
      <c r="B3843" s="1529" t="s">
        <v>7301</v>
      </c>
      <c r="C3843" s="1528" t="s">
        <v>2775</v>
      </c>
      <c r="D3843" s="1536">
        <f t="shared" ref="D3843:D3906" si="60">IF($I$2=$G$1,G3843,F3843)</f>
        <v>24.5</v>
      </c>
      <c r="E3843" s="1535"/>
      <c r="F3843" s="1536">
        <v>24.5</v>
      </c>
      <c r="G3843" s="1536">
        <v>24.5</v>
      </c>
    </row>
    <row r="3844" spans="1:7">
      <c r="A3844" s="1526">
        <v>5069</v>
      </c>
      <c r="B3844" s="1523" t="s">
        <v>7302</v>
      </c>
      <c r="C3844" s="1526" t="s">
        <v>2775</v>
      </c>
      <c r="D3844" s="1534">
        <f t="shared" si="60"/>
        <v>24.5</v>
      </c>
      <c r="E3844" s="1535"/>
      <c r="F3844" s="1534">
        <v>24.5</v>
      </c>
      <c r="G3844" s="1534">
        <v>24.5</v>
      </c>
    </row>
    <row r="3845" spans="1:7">
      <c r="A3845" s="1528">
        <v>5070</v>
      </c>
      <c r="B3845" s="1529" t="s">
        <v>7303</v>
      </c>
      <c r="C3845" s="1528" t="s">
        <v>2775</v>
      </c>
      <c r="D3845" s="1536">
        <f t="shared" si="60"/>
        <v>24.77</v>
      </c>
      <c r="E3845" s="1535"/>
      <c r="F3845" s="1536">
        <v>24.77</v>
      </c>
      <c r="G3845" s="1536">
        <v>24.77</v>
      </c>
    </row>
    <row r="3846" spans="1:7">
      <c r="A3846" s="1526">
        <v>5071</v>
      </c>
      <c r="B3846" s="1523" t="s">
        <v>7304</v>
      </c>
      <c r="C3846" s="1526" t="s">
        <v>2775</v>
      </c>
      <c r="D3846" s="1534">
        <f t="shared" si="60"/>
        <v>24.04</v>
      </c>
      <c r="E3846" s="1535"/>
      <c r="F3846" s="1534">
        <v>24.04</v>
      </c>
      <c r="G3846" s="1534">
        <v>24.04</v>
      </c>
    </row>
    <row r="3847" spans="1:7">
      <c r="A3847" s="1528">
        <v>5061</v>
      </c>
      <c r="B3847" s="1529" t="s">
        <v>7305</v>
      </c>
      <c r="C3847" s="1528" t="s">
        <v>2775</v>
      </c>
      <c r="D3847" s="1536">
        <f t="shared" si="60"/>
        <v>23.63</v>
      </c>
      <c r="E3847" s="1535"/>
      <c r="F3847" s="1536">
        <v>23.63</v>
      </c>
      <c r="G3847" s="1536">
        <v>23.63</v>
      </c>
    </row>
    <row r="3848" spans="1:7">
      <c r="A3848" s="1526">
        <v>5075</v>
      </c>
      <c r="B3848" s="1523" t="s">
        <v>7306</v>
      </c>
      <c r="C3848" s="1526" t="s">
        <v>2775</v>
      </c>
      <c r="D3848" s="1534">
        <f t="shared" si="60"/>
        <v>24.04</v>
      </c>
      <c r="E3848" s="1535"/>
      <c r="F3848" s="1534">
        <v>24.04</v>
      </c>
      <c r="G3848" s="1534">
        <v>24.04</v>
      </c>
    </row>
    <row r="3849" spans="1:7">
      <c r="A3849" s="1528">
        <v>39027</v>
      </c>
      <c r="B3849" s="1529" t="s">
        <v>7307</v>
      </c>
      <c r="C3849" s="1528" t="s">
        <v>2775</v>
      </c>
      <c r="D3849" s="1536">
        <f t="shared" si="60"/>
        <v>24.01</v>
      </c>
      <c r="E3849" s="1535"/>
      <c r="F3849" s="1536">
        <v>24.01</v>
      </c>
      <c r="G3849" s="1536">
        <v>24.01</v>
      </c>
    </row>
    <row r="3850" spans="1:7">
      <c r="A3850" s="1526">
        <v>5062</v>
      </c>
      <c r="B3850" s="1523" t="s">
        <v>7308</v>
      </c>
      <c r="C3850" s="1526" t="s">
        <v>2775</v>
      </c>
      <c r="D3850" s="1534">
        <f t="shared" si="60"/>
        <v>24.35</v>
      </c>
      <c r="E3850" s="1535"/>
      <c r="F3850" s="1534">
        <v>24.35</v>
      </c>
      <c r="G3850" s="1534">
        <v>24.35</v>
      </c>
    </row>
    <row r="3851" spans="1:7">
      <c r="A3851" s="1528">
        <v>40568</v>
      </c>
      <c r="B3851" s="1529" t="s">
        <v>7309</v>
      </c>
      <c r="C3851" s="1528" t="s">
        <v>2775</v>
      </c>
      <c r="D3851" s="1536">
        <f t="shared" si="60"/>
        <v>24.22</v>
      </c>
      <c r="E3851" s="1535"/>
      <c r="F3851" s="1536">
        <v>24.22</v>
      </c>
      <c r="G3851" s="1536">
        <v>24.22</v>
      </c>
    </row>
    <row r="3852" spans="1:7">
      <c r="A3852" s="1526">
        <v>39026</v>
      </c>
      <c r="B3852" s="1523" t="s">
        <v>7310</v>
      </c>
      <c r="C3852" s="1526" t="s">
        <v>2775</v>
      </c>
      <c r="D3852" s="1534">
        <f t="shared" si="60"/>
        <v>27.03</v>
      </c>
      <c r="E3852" s="1535"/>
      <c r="F3852" s="1534">
        <v>27.03</v>
      </c>
      <c r="G3852" s="1534">
        <v>27.03</v>
      </c>
    </row>
    <row r="3853" spans="1:7" ht="30">
      <c r="A3853" s="1528">
        <v>42431</v>
      </c>
      <c r="B3853" s="1529" t="s">
        <v>7311</v>
      </c>
      <c r="C3853" s="1528" t="s">
        <v>2771</v>
      </c>
      <c r="D3853" s="1536">
        <f t="shared" si="60"/>
        <v>3475.1</v>
      </c>
      <c r="E3853" s="1535"/>
      <c r="F3853" s="1536">
        <v>3475.1</v>
      </c>
      <c r="G3853" s="1536">
        <v>3475.1</v>
      </c>
    </row>
    <row r="3854" spans="1:7">
      <c r="A3854" s="1526">
        <v>44074</v>
      </c>
      <c r="B3854" s="1523" t="s">
        <v>19131</v>
      </c>
      <c r="C3854" s="1526" t="s">
        <v>2776</v>
      </c>
      <c r="D3854" s="1534">
        <f t="shared" si="60"/>
        <v>424.73</v>
      </c>
      <c r="E3854" s="1535"/>
      <c r="F3854" s="1534">
        <v>424.73</v>
      </c>
      <c r="G3854" s="1534">
        <v>424.73</v>
      </c>
    </row>
    <row r="3855" spans="1:7">
      <c r="A3855" s="1528">
        <v>44072</v>
      </c>
      <c r="B3855" s="1529" t="s">
        <v>19132</v>
      </c>
      <c r="C3855" s="1528" t="s">
        <v>2776</v>
      </c>
      <c r="D3855" s="1536">
        <f t="shared" si="60"/>
        <v>85.42</v>
      </c>
      <c r="E3855" s="1535"/>
      <c r="F3855" s="1536">
        <v>85.42</v>
      </c>
      <c r="G3855" s="1536">
        <v>85.42</v>
      </c>
    </row>
    <row r="3856" spans="1:7">
      <c r="A3856" s="1526">
        <v>511</v>
      </c>
      <c r="B3856" s="1523" t="s">
        <v>7312</v>
      </c>
      <c r="C3856" s="1526" t="s">
        <v>2776</v>
      </c>
      <c r="D3856" s="1534">
        <f t="shared" si="60"/>
        <v>20</v>
      </c>
      <c r="E3856" s="1535"/>
      <c r="F3856" s="1534">
        <v>20</v>
      </c>
      <c r="G3856" s="1534">
        <v>20</v>
      </c>
    </row>
    <row r="3857" spans="1:7">
      <c r="A3857" s="1528">
        <v>37540</v>
      </c>
      <c r="B3857" s="1529" t="s">
        <v>7313</v>
      </c>
      <c r="C3857" s="1528" t="s">
        <v>2771</v>
      </c>
      <c r="D3857" s="1536">
        <f t="shared" si="60"/>
        <v>84298.6</v>
      </c>
      <c r="E3857" s="1535"/>
      <c r="F3857" s="1536">
        <v>84298.6</v>
      </c>
      <c r="G3857" s="1536">
        <v>84298.6</v>
      </c>
    </row>
    <row r="3858" spans="1:7">
      <c r="A3858" s="1526">
        <v>37548</v>
      </c>
      <c r="B3858" s="1523" t="s">
        <v>7314</v>
      </c>
      <c r="C3858" s="1526" t="s">
        <v>2771</v>
      </c>
      <c r="D3858" s="1534">
        <f t="shared" si="60"/>
        <v>111737.37</v>
      </c>
      <c r="E3858" s="1535"/>
      <c r="F3858" s="1534">
        <v>111737.37</v>
      </c>
      <c r="G3858" s="1534">
        <v>111737.37</v>
      </c>
    </row>
    <row r="3859" spans="1:7" ht="30">
      <c r="A3859" s="1528">
        <v>39828</v>
      </c>
      <c r="B3859" s="1529" t="s">
        <v>7315</v>
      </c>
      <c r="C3859" s="1528" t="s">
        <v>2771</v>
      </c>
      <c r="D3859" s="1536">
        <f t="shared" si="60"/>
        <v>670.31</v>
      </c>
      <c r="E3859" s="1535"/>
      <c r="F3859" s="1536">
        <v>670.31</v>
      </c>
      <c r="G3859" s="1536">
        <v>670.31</v>
      </c>
    </row>
    <row r="3860" spans="1:7" ht="30">
      <c r="A3860" s="1526">
        <v>12273</v>
      </c>
      <c r="B3860" s="1523" t="s">
        <v>7316</v>
      </c>
      <c r="C3860" s="1526" t="s">
        <v>2771</v>
      </c>
      <c r="D3860" s="1534">
        <f t="shared" si="60"/>
        <v>148.16</v>
      </c>
      <c r="E3860" s="1535"/>
      <c r="F3860" s="1534">
        <v>148.16</v>
      </c>
      <c r="G3860" s="1534">
        <v>148.16</v>
      </c>
    </row>
    <row r="3861" spans="1:7">
      <c r="A3861" s="1528">
        <v>38392</v>
      </c>
      <c r="B3861" s="1529" t="s">
        <v>7317</v>
      </c>
      <c r="C3861" s="1528" t="s">
        <v>2771</v>
      </c>
      <c r="D3861" s="1536">
        <f t="shared" si="60"/>
        <v>56.94</v>
      </c>
      <c r="E3861" s="1535"/>
      <c r="F3861" s="1536">
        <v>56.94</v>
      </c>
      <c r="G3861" s="1536">
        <v>56.94</v>
      </c>
    </row>
    <row r="3862" spans="1:7">
      <c r="A3862" s="1526">
        <v>11735</v>
      </c>
      <c r="B3862" s="1523" t="s">
        <v>19133</v>
      </c>
      <c r="C3862" s="1526" t="s">
        <v>2771</v>
      </c>
      <c r="D3862" s="1534">
        <f t="shared" si="60"/>
        <v>7.97</v>
      </c>
      <c r="E3862" s="1535"/>
      <c r="F3862" s="1534">
        <v>7.97</v>
      </c>
      <c r="G3862" s="1534">
        <v>7.97</v>
      </c>
    </row>
    <row r="3863" spans="1:7">
      <c r="A3863" s="1528">
        <v>11737</v>
      </c>
      <c r="B3863" s="1529" t="s">
        <v>19134</v>
      </c>
      <c r="C3863" s="1528" t="s">
        <v>2771</v>
      </c>
      <c r="D3863" s="1536">
        <f t="shared" si="60"/>
        <v>11.3</v>
      </c>
      <c r="E3863" s="1535"/>
      <c r="F3863" s="1536">
        <v>11.3</v>
      </c>
      <c r="G3863" s="1536">
        <v>11.3</v>
      </c>
    </row>
    <row r="3864" spans="1:7">
      <c r="A3864" s="1526">
        <v>11738</v>
      </c>
      <c r="B3864" s="1523" t="s">
        <v>19135</v>
      </c>
      <c r="C3864" s="1526" t="s">
        <v>2771</v>
      </c>
      <c r="D3864" s="1534">
        <f t="shared" si="60"/>
        <v>14.24</v>
      </c>
      <c r="E3864" s="1535"/>
      <c r="F3864" s="1534">
        <v>14.24</v>
      </c>
      <c r="G3864" s="1534">
        <v>14.24</v>
      </c>
    </row>
    <row r="3865" spans="1:7">
      <c r="A3865" s="1528">
        <v>36143</v>
      </c>
      <c r="B3865" s="1529" t="s">
        <v>7318</v>
      </c>
      <c r="C3865" s="1528" t="s">
        <v>2771</v>
      </c>
      <c r="D3865" s="1536">
        <f t="shared" si="60"/>
        <v>32.770000000000003</v>
      </c>
      <c r="E3865" s="1535"/>
      <c r="F3865" s="1536">
        <v>32.770000000000003</v>
      </c>
      <c r="G3865" s="1536">
        <v>32.770000000000003</v>
      </c>
    </row>
    <row r="3866" spans="1:7">
      <c r="A3866" s="1526">
        <v>36142</v>
      </c>
      <c r="B3866" s="1523" t="s">
        <v>7319</v>
      </c>
      <c r="C3866" s="1526" t="s">
        <v>2771</v>
      </c>
      <c r="D3866" s="1534">
        <f t="shared" si="60"/>
        <v>2.39</v>
      </c>
      <c r="E3866" s="1535"/>
      <c r="F3866" s="1534">
        <v>2.39</v>
      </c>
      <c r="G3866" s="1534">
        <v>2.39</v>
      </c>
    </row>
    <row r="3867" spans="1:7">
      <c r="A3867" s="1528">
        <v>36146</v>
      </c>
      <c r="B3867" s="1529" t="s">
        <v>7320</v>
      </c>
      <c r="C3867" s="1528" t="s">
        <v>2771</v>
      </c>
      <c r="D3867" s="1536">
        <f t="shared" si="60"/>
        <v>271.83</v>
      </c>
      <c r="E3867" s="1535"/>
      <c r="F3867" s="1536">
        <v>271.83</v>
      </c>
      <c r="G3867" s="1536">
        <v>271.83</v>
      </c>
    </row>
    <row r="3868" spans="1:7">
      <c r="A3868" s="1526">
        <v>39015</v>
      </c>
      <c r="B3868" s="1523" t="s">
        <v>7321</v>
      </c>
      <c r="C3868" s="1526" t="s">
        <v>2771</v>
      </c>
      <c r="D3868" s="1534">
        <f t="shared" si="60"/>
        <v>0.97</v>
      </c>
      <c r="E3868" s="1535"/>
      <c r="F3868" s="1534">
        <v>0.97</v>
      </c>
      <c r="G3868" s="1534">
        <v>0.97</v>
      </c>
    </row>
    <row r="3869" spans="1:7">
      <c r="A3869" s="1528">
        <v>38377</v>
      </c>
      <c r="B3869" s="1529" t="s">
        <v>7322</v>
      </c>
      <c r="C3869" s="1528" t="s">
        <v>2771</v>
      </c>
      <c r="D3869" s="1536">
        <f t="shared" si="60"/>
        <v>37.28</v>
      </c>
      <c r="E3869" s="1535"/>
      <c r="F3869" s="1536">
        <v>37.28</v>
      </c>
      <c r="G3869" s="1536">
        <v>37.28</v>
      </c>
    </row>
    <row r="3870" spans="1:7">
      <c r="A3870" s="1526">
        <v>38376</v>
      </c>
      <c r="B3870" s="1523" t="s">
        <v>7323</v>
      </c>
      <c r="C3870" s="1526" t="s">
        <v>2771</v>
      </c>
      <c r="D3870" s="1534">
        <f t="shared" si="60"/>
        <v>42.51</v>
      </c>
      <c r="E3870" s="1535"/>
      <c r="F3870" s="1534">
        <v>42.51</v>
      </c>
      <c r="G3870" s="1534">
        <v>42.51</v>
      </c>
    </row>
    <row r="3871" spans="1:7">
      <c r="A3871" s="1528">
        <v>38116</v>
      </c>
      <c r="B3871" s="1529" t="s">
        <v>7324</v>
      </c>
      <c r="C3871" s="1528" t="s">
        <v>2771</v>
      </c>
      <c r="D3871" s="1536">
        <f t="shared" si="60"/>
        <v>5</v>
      </c>
      <c r="E3871" s="1535"/>
      <c r="F3871" s="1536">
        <v>5</v>
      </c>
      <c r="G3871" s="1536">
        <v>5</v>
      </c>
    </row>
    <row r="3872" spans="1:7">
      <c r="A3872" s="1526">
        <v>38066</v>
      </c>
      <c r="B3872" s="1523" t="s">
        <v>7325</v>
      </c>
      <c r="C3872" s="1526" t="s">
        <v>2771</v>
      </c>
      <c r="D3872" s="1534">
        <f t="shared" si="60"/>
        <v>8.26</v>
      </c>
      <c r="E3872" s="1535"/>
      <c r="F3872" s="1534">
        <v>8.26</v>
      </c>
      <c r="G3872" s="1534">
        <v>8.26</v>
      </c>
    </row>
    <row r="3873" spans="1:7">
      <c r="A3873" s="1528">
        <v>38117</v>
      </c>
      <c r="B3873" s="1529" t="s">
        <v>7326</v>
      </c>
      <c r="C3873" s="1528" t="s">
        <v>2771</v>
      </c>
      <c r="D3873" s="1536">
        <f t="shared" si="60"/>
        <v>8.52</v>
      </c>
      <c r="E3873" s="1535"/>
      <c r="F3873" s="1536">
        <v>8.52</v>
      </c>
      <c r="G3873" s="1536">
        <v>8.52</v>
      </c>
    </row>
    <row r="3874" spans="1:7">
      <c r="A3874" s="1526">
        <v>38067</v>
      </c>
      <c r="B3874" s="1523" t="s">
        <v>7327</v>
      </c>
      <c r="C3874" s="1526" t="s">
        <v>2771</v>
      </c>
      <c r="D3874" s="1534">
        <f t="shared" si="60"/>
        <v>11.63</v>
      </c>
      <c r="E3874" s="1535"/>
      <c r="F3874" s="1534">
        <v>11.63</v>
      </c>
      <c r="G3874" s="1534">
        <v>11.63</v>
      </c>
    </row>
    <row r="3875" spans="1:7" ht="30">
      <c r="A3875" s="1528">
        <v>11522</v>
      </c>
      <c r="B3875" s="1529" t="s">
        <v>16926</v>
      </c>
      <c r="C3875" s="1528" t="s">
        <v>2771</v>
      </c>
      <c r="D3875" s="1536">
        <f t="shared" si="60"/>
        <v>13.95</v>
      </c>
      <c r="E3875" s="1535"/>
      <c r="F3875" s="1536">
        <v>13.95</v>
      </c>
      <c r="G3875" s="1536">
        <v>13.95</v>
      </c>
    </row>
    <row r="3876" spans="1:7" ht="30">
      <c r="A3876" s="1526">
        <v>43600</v>
      </c>
      <c r="B3876" s="1523" t="s">
        <v>16927</v>
      </c>
      <c r="C3876" s="1526" t="s">
        <v>2771</v>
      </c>
      <c r="D3876" s="1534">
        <f t="shared" si="60"/>
        <v>55.89</v>
      </c>
      <c r="E3876" s="1535"/>
      <c r="F3876" s="1534">
        <v>55.89</v>
      </c>
      <c r="G3876" s="1534">
        <v>55.89</v>
      </c>
    </row>
    <row r="3877" spans="1:7" ht="30">
      <c r="A3877" s="1528">
        <v>5080</v>
      </c>
      <c r="B3877" s="1529" t="s">
        <v>16928</v>
      </c>
      <c r="C3877" s="1528" t="s">
        <v>2771</v>
      </c>
      <c r="D3877" s="1536">
        <f t="shared" si="60"/>
        <v>21.79</v>
      </c>
      <c r="E3877" s="1535"/>
      <c r="F3877" s="1536">
        <v>21.79</v>
      </c>
      <c r="G3877" s="1536">
        <v>21.79</v>
      </c>
    </row>
    <row r="3878" spans="1:7">
      <c r="A3878" s="1526">
        <v>38168</v>
      </c>
      <c r="B3878" s="1523" t="s">
        <v>16929</v>
      </c>
      <c r="C3878" s="1526" t="s">
        <v>2771</v>
      </c>
      <c r="D3878" s="1534">
        <f t="shared" si="60"/>
        <v>152.16999999999999</v>
      </c>
      <c r="E3878" s="1535"/>
      <c r="F3878" s="1534">
        <v>152.16999999999999</v>
      </c>
      <c r="G3878" s="1534">
        <v>152.16999999999999</v>
      </c>
    </row>
    <row r="3879" spans="1:7">
      <c r="A3879" s="1528">
        <v>43601</v>
      </c>
      <c r="B3879" s="1529" t="s">
        <v>16930</v>
      </c>
      <c r="C3879" s="1528" t="s">
        <v>2771</v>
      </c>
      <c r="D3879" s="1536">
        <f t="shared" si="60"/>
        <v>76.08</v>
      </c>
      <c r="E3879" s="1535"/>
      <c r="F3879" s="1536">
        <v>76.08</v>
      </c>
      <c r="G3879" s="1536">
        <v>76.08</v>
      </c>
    </row>
    <row r="3880" spans="1:7" ht="30">
      <c r="A3880" s="1526">
        <v>13393</v>
      </c>
      <c r="B3880" s="1523" t="s">
        <v>7328</v>
      </c>
      <c r="C3880" s="1526" t="s">
        <v>2771</v>
      </c>
      <c r="D3880" s="1534">
        <f t="shared" si="60"/>
        <v>397.44</v>
      </c>
      <c r="E3880" s="1535"/>
      <c r="F3880" s="1534">
        <v>397.44</v>
      </c>
      <c r="G3880" s="1534">
        <v>397.44</v>
      </c>
    </row>
    <row r="3881" spans="1:7" ht="30">
      <c r="A3881" s="1528">
        <v>13395</v>
      </c>
      <c r="B3881" s="1529" t="s">
        <v>9611</v>
      </c>
      <c r="C3881" s="1528" t="s">
        <v>2771</v>
      </c>
      <c r="D3881" s="1536">
        <f t="shared" si="60"/>
        <v>556.97</v>
      </c>
      <c r="E3881" s="1535"/>
      <c r="F3881" s="1536">
        <v>556.97</v>
      </c>
      <c r="G3881" s="1536">
        <v>556.97</v>
      </c>
    </row>
    <row r="3882" spans="1:7" ht="30">
      <c r="A3882" s="1526">
        <v>12039</v>
      </c>
      <c r="B3882" s="1523" t="s">
        <v>7329</v>
      </c>
      <c r="C3882" s="1526" t="s">
        <v>2771</v>
      </c>
      <c r="D3882" s="1534">
        <f t="shared" si="60"/>
        <v>585.30999999999995</v>
      </c>
      <c r="E3882" s="1535"/>
      <c r="F3882" s="1534">
        <v>585.30999999999995</v>
      </c>
      <c r="G3882" s="1534">
        <v>585.30999999999995</v>
      </c>
    </row>
    <row r="3883" spans="1:7" ht="30">
      <c r="A3883" s="1528">
        <v>13396</v>
      </c>
      <c r="B3883" s="1529" t="s">
        <v>7330</v>
      </c>
      <c r="C3883" s="1528" t="s">
        <v>2771</v>
      </c>
      <c r="D3883" s="1536">
        <f t="shared" si="60"/>
        <v>822.04</v>
      </c>
      <c r="E3883" s="1535"/>
      <c r="F3883" s="1536">
        <v>822.04</v>
      </c>
      <c r="G3883" s="1536">
        <v>822.04</v>
      </c>
    </row>
    <row r="3884" spans="1:7" ht="30">
      <c r="A3884" s="1526">
        <v>12041</v>
      </c>
      <c r="B3884" s="1523" t="s">
        <v>7331</v>
      </c>
      <c r="C3884" s="1526" t="s">
        <v>2771</v>
      </c>
      <c r="D3884" s="1534">
        <f t="shared" si="60"/>
        <v>671.24</v>
      </c>
      <c r="E3884" s="1535"/>
      <c r="F3884" s="1534">
        <v>671.24</v>
      </c>
      <c r="G3884" s="1534">
        <v>671.24</v>
      </c>
    </row>
    <row r="3885" spans="1:7" ht="30">
      <c r="A3885" s="1528">
        <v>12043</v>
      </c>
      <c r="B3885" s="1529" t="s">
        <v>7332</v>
      </c>
      <c r="C3885" s="1528" t="s">
        <v>2771</v>
      </c>
      <c r="D3885" s="1536">
        <f t="shared" si="60"/>
        <v>1417.22</v>
      </c>
      <c r="E3885" s="1535"/>
      <c r="F3885" s="1536">
        <v>1417.22</v>
      </c>
      <c r="G3885" s="1536">
        <v>1417.22</v>
      </c>
    </row>
    <row r="3886" spans="1:7" ht="30">
      <c r="A3886" s="1526">
        <v>39762</v>
      </c>
      <c r="B3886" s="1523" t="s">
        <v>7333</v>
      </c>
      <c r="C3886" s="1526" t="s">
        <v>2771</v>
      </c>
      <c r="D3886" s="1534">
        <f t="shared" si="60"/>
        <v>674.63</v>
      </c>
      <c r="E3886" s="1535"/>
      <c r="F3886" s="1534">
        <v>674.63</v>
      </c>
      <c r="G3886" s="1534">
        <v>674.63</v>
      </c>
    </row>
    <row r="3887" spans="1:7" ht="30">
      <c r="A3887" s="1528">
        <v>12042</v>
      </c>
      <c r="B3887" s="1529" t="s">
        <v>7334</v>
      </c>
      <c r="C3887" s="1528" t="s">
        <v>2771</v>
      </c>
      <c r="D3887" s="1536">
        <f t="shared" si="60"/>
        <v>984.95</v>
      </c>
      <c r="E3887" s="1535"/>
      <c r="F3887" s="1536">
        <v>984.95</v>
      </c>
      <c r="G3887" s="1536">
        <v>984.95</v>
      </c>
    </row>
    <row r="3888" spans="1:7" ht="30">
      <c r="A3888" s="1526">
        <v>39763</v>
      </c>
      <c r="B3888" s="1523" t="s">
        <v>7335</v>
      </c>
      <c r="C3888" s="1526" t="s">
        <v>2771</v>
      </c>
      <c r="D3888" s="1534">
        <f t="shared" si="60"/>
        <v>1152.75</v>
      </c>
      <c r="E3888" s="1535"/>
      <c r="F3888" s="1534">
        <v>1152.75</v>
      </c>
      <c r="G3888" s="1534">
        <v>1152.75</v>
      </c>
    </row>
    <row r="3889" spans="1:7" ht="30">
      <c r="A3889" s="1528">
        <v>39760</v>
      </c>
      <c r="B3889" s="1529" t="s">
        <v>9663</v>
      </c>
      <c r="C3889" s="1528" t="s">
        <v>2771</v>
      </c>
      <c r="D3889" s="1536">
        <f t="shared" si="60"/>
        <v>1148.96</v>
      </c>
      <c r="E3889" s="1535"/>
      <c r="F3889" s="1536">
        <v>1148.96</v>
      </c>
      <c r="G3889" s="1536">
        <v>1148.96</v>
      </c>
    </row>
    <row r="3890" spans="1:7" ht="30">
      <c r="A3890" s="1526">
        <v>39756</v>
      </c>
      <c r="B3890" s="1523" t="s">
        <v>7336</v>
      </c>
      <c r="C3890" s="1526" t="s">
        <v>2771</v>
      </c>
      <c r="D3890" s="1534">
        <f t="shared" si="60"/>
        <v>412.54</v>
      </c>
      <c r="E3890" s="1535"/>
      <c r="F3890" s="1534">
        <v>412.54</v>
      </c>
      <c r="G3890" s="1534">
        <v>412.54</v>
      </c>
    </row>
    <row r="3891" spans="1:7" ht="30">
      <c r="A3891" s="1528">
        <v>12038</v>
      </c>
      <c r="B3891" s="1529" t="s">
        <v>7337</v>
      </c>
      <c r="C3891" s="1528" t="s">
        <v>2771</v>
      </c>
      <c r="D3891" s="1536">
        <f t="shared" si="60"/>
        <v>515.49</v>
      </c>
      <c r="E3891" s="1535"/>
      <c r="F3891" s="1536">
        <v>515.49</v>
      </c>
      <c r="G3891" s="1536">
        <v>515.49</v>
      </c>
    </row>
    <row r="3892" spans="1:7" ht="30">
      <c r="A3892" s="1526">
        <v>39757</v>
      </c>
      <c r="B3892" s="1523" t="s">
        <v>7338</v>
      </c>
      <c r="C3892" s="1526" t="s">
        <v>2771</v>
      </c>
      <c r="D3892" s="1534">
        <f t="shared" si="60"/>
        <v>476.66</v>
      </c>
      <c r="E3892" s="1535"/>
      <c r="F3892" s="1534">
        <v>476.66</v>
      </c>
      <c r="G3892" s="1534">
        <v>476.66</v>
      </c>
    </row>
    <row r="3893" spans="1:7" ht="30">
      <c r="A3893" s="1528">
        <v>39758</v>
      </c>
      <c r="B3893" s="1529" t="s">
        <v>7339</v>
      </c>
      <c r="C3893" s="1528" t="s">
        <v>2771</v>
      </c>
      <c r="D3893" s="1536">
        <f t="shared" si="60"/>
        <v>694.68</v>
      </c>
      <c r="E3893" s="1535"/>
      <c r="F3893" s="1536">
        <v>694.68</v>
      </c>
      <c r="G3893" s="1536">
        <v>694.68</v>
      </c>
    </row>
    <row r="3894" spans="1:7" ht="30">
      <c r="A3894" s="1526">
        <v>39759</v>
      </c>
      <c r="B3894" s="1523" t="s">
        <v>7340</v>
      </c>
      <c r="C3894" s="1526" t="s">
        <v>2771</v>
      </c>
      <c r="D3894" s="1534">
        <f t="shared" si="60"/>
        <v>857.93</v>
      </c>
      <c r="E3894" s="1535"/>
      <c r="F3894" s="1534">
        <v>857.93</v>
      </c>
      <c r="G3894" s="1534">
        <v>857.93</v>
      </c>
    </row>
    <row r="3895" spans="1:7" ht="30">
      <c r="A3895" s="1528">
        <v>39761</v>
      </c>
      <c r="B3895" s="1529" t="s">
        <v>7341</v>
      </c>
      <c r="C3895" s="1528" t="s">
        <v>2771</v>
      </c>
      <c r="D3895" s="1536">
        <f t="shared" si="60"/>
        <v>1031.25</v>
      </c>
      <c r="E3895" s="1535"/>
      <c r="F3895" s="1536">
        <v>1031.25</v>
      </c>
      <c r="G3895" s="1536">
        <v>1031.25</v>
      </c>
    </row>
    <row r="3896" spans="1:7" ht="30">
      <c r="A3896" s="1526">
        <v>39805</v>
      </c>
      <c r="B3896" s="1523" t="s">
        <v>9612</v>
      </c>
      <c r="C3896" s="1526" t="s">
        <v>2771</v>
      </c>
      <c r="D3896" s="1534">
        <f t="shared" si="60"/>
        <v>121.5</v>
      </c>
      <c r="E3896" s="1535"/>
      <c r="F3896" s="1534">
        <v>121.5</v>
      </c>
      <c r="G3896" s="1534">
        <v>121.5</v>
      </c>
    </row>
    <row r="3897" spans="1:7" ht="30">
      <c r="A3897" s="1528">
        <v>39806</v>
      </c>
      <c r="B3897" s="1529" t="s">
        <v>9613</v>
      </c>
      <c r="C3897" s="1528" t="s">
        <v>2771</v>
      </c>
      <c r="D3897" s="1536">
        <f t="shared" si="60"/>
        <v>225.11</v>
      </c>
      <c r="E3897" s="1535"/>
      <c r="F3897" s="1536">
        <v>225.11</v>
      </c>
      <c r="G3897" s="1536">
        <v>225.11</v>
      </c>
    </row>
    <row r="3898" spans="1:7" ht="30">
      <c r="A3898" s="1526">
        <v>39807</v>
      </c>
      <c r="B3898" s="1523" t="s">
        <v>9614</v>
      </c>
      <c r="C3898" s="1526" t="s">
        <v>2771</v>
      </c>
      <c r="D3898" s="1534">
        <f t="shared" si="60"/>
        <v>487.86</v>
      </c>
      <c r="E3898" s="1535"/>
      <c r="F3898" s="1534">
        <v>487.86</v>
      </c>
      <c r="G3898" s="1534">
        <v>487.86</v>
      </c>
    </row>
    <row r="3899" spans="1:7">
      <c r="A3899" s="1528">
        <v>43100</v>
      </c>
      <c r="B3899" s="1529" t="s">
        <v>9615</v>
      </c>
      <c r="C3899" s="1528" t="s">
        <v>2771</v>
      </c>
      <c r="D3899" s="1536">
        <f t="shared" si="60"/>
        <v>381.4</v>
      </c>
      <c r="E3899" s="1535"/>
      <c r="F3899" s="1536">
        <v>381.4</v>
      </c>
      <c r="G3899" s="1536">
        <v>381.4</v>
      </c>
    </row>
    <row r="3900" spans="1:7" ht="30">
      <c r="A3900" s="1526">
        <v>39804</v>
      </c>
      <c r="B3900" s="1523" t="s">
        <v>9616</v>
      </c>
      <c r="C3900" s="1526" t="s">
        <v>2771</v>
      </c>
      <c r="D3900" s="1534">
        <f t="shared" si="60"/>
        <v>71.34</v>
      </c>
      <c r="E3900" s="1535"/>
      <c r="F3900" s="1534">
        <v>71.34</v>
      </c>
      <c r="G3900" s="1534">
        <v>71.34</v>
      </c>
    </row>
    <row r="3901" spans="1:7">
      <c r="A3901" s="1528">
        <v>39796</v>
      </c>
      <c r="B3901" s="1529" t="s">
        <v>9617</v>
      </c>
      <c r="C3901" s="1528" t="s">
        <v>2771</v>
      </c>
      <c r="D3901" s="1536">
        <f t="shared" si="60"/>
        <v>73.89</v>
      </c>
      <c r="E3901" s="1535"/>
      <c r="F3901" s="1536">
        <v>73.89</v>
      </c>
      <c r="G3901" s="1536">
        <v>73.89</v>
      </c>
    </row>
    <row r="3902" spans="1:7">
      <c r="A3902" s="1526">
        <v>39797</v>
      </c>
      <c r="B3902" s="1523" t="s">
        <v>9618</v>
      </c>
      <c r="C3902" s="1526" t="s">
        <v>2771</v>
      </c>
      <c r="D3902" s="1534">
        <f t="shared" si="60"/>
        <v>116</v>
      </c>
      <c r="E3902" s="1535"/>
      <c r="F3902" s="1534">
        <v>116</v>
      </c>
      <c r="G3902" s="1534">
        <v>116</v>
      </c>
    </row>
    <row r="3903" spans="1:7">
      <c r="A3903" s="1528">
        <v>39798</v>
      </c>
      <c r="B3903" s="1529" t="s">
        <v>9619</v>
      </c>
      <c r="C3903" s="1528" t="s">
        <v>2771</v>
      </c>
      <c r="D3903" s="1536">
        <f t="shared" si="60"/>
        <v>198.97</v>
      </c>
      <c r="E3903" s="1535"/>
      <c r="F3903" s="1536">
        <v>198.97</v>
      </c>
      <c r="G3903" s="1536">
        <v>198.97</v>
      </c>
    </row>
    <row r="3904" spans="1:7">
      <c r="A3904" s="1526">
        <v>39794</v>
      </c>
      <c r="B3904" s="1523" t="s">
        <v>9620</v>
      </c>
      <c r="C3904" s="1526" t="s">
        <v>2771</v>
      </c>
      <c r="D3904" s="1534">
        <f t="shared" si="60"/>
        <v>31.36</v>
      </c>
      <c r="E3904" s="1535"/>
      <c r="F3904" s="1534">
        <v>31.36</v>
      </c>
      <c r="G3904" s="1534">
        <v>31.36</v>
      </c>
    </row>
    <row r="3905" spans="1:7">
      <c r="A3905" s="1528">
        <v>39795</v>
      </c>
      <c r="B3905" s="1529" t="s">
        <v>9621</v>
      </c>
      <c r="C3905" s="1528" t="s">
        <v>2771</v>
      </c>
      <c r="D3905" s="1536">
        <f t="shared" si="60"/>
        <v>49.55</v>
      </c>
      <c r="E3905" s="1535"/>
      <c r="F3905" s="1536">
        <v>49.55</v>
      </c>
      <c r="G3905" s="1536">
        <v>49.55</v>
      </c>
    </row>
    <row r="3906" spans="1:7">
      <c r="A3906" s="1526">
        <v>39799</v>
      </c>
      <c r="B3906" s="1523" t="s">
        <v>9622</v>
      </c>
      <c r="C3906" s="1526" t="s">
        <v>2771</v>
      </c>
      <c r="D3906" s="1534">
        <f t="shared" si="60"/>
        <v>36.56</v>
      </c>
      <c r="E3906" s="1535"/>
      <c r="F3906" s="1534">
        <v>36.56</v>
      </c>
      <c r="G3906" s="1534">
        <v>36.56</v>
      </c>
    </row>
    <row r="3907" spans="1:7">
      <c r="A3907" s="1528">
        <v>39801</v>
      </c>
      <c r="B3907" s="1529" t="s">
        <v>9623</v>
      </c>
      <c r="C3907" s="1528" t="s">
        <v>2771</v>
      </c>
      <c r="D3907" s="1536">
        <f t="shared" ref="D3907:D3970" si="61">IF($I$2=$G$1,G3907,F3907)</f>
        <v>104.64</v>
      </c>
      <c r="E3907" s="1535"/>
      <c r="F3907" s="1536">
        <v>104.64</v>
      </c>
      <c r="G3907" s="1536">
        <v>104.64</v>
      </c>
    </row>
    <row r="3908" spans="1:7">
      <c r="A3908" s="1526">
        <v>39802</v>
      </c>
      <c r="B3908" s="1523" t="s">
        <v>9624</v>
      </c>
      <c r="C3908" s="1526" t="s">
        <v>2771</v>
      </c>
      <c r="D3908" s="1534">
        <f t="shared" si="61"/>
        <v>153.38</v>
      </c>
      <c r="E3908" s="1535"/>
      <c r="F3908" s="1534">
        <v>153.38</v>
      </c>
      <c r="G3908" s="1534">
        <v>153.38</v>
      </c>
    </row>
    <row r="3909" spans="1:7">
      <c r="A3909" s="1528">
        <v>39803</v>
      </c>
      <c r="B3909" s="1529" t="s">
        <v>9625</v>
      </c>
      <c r="C3909" s="1528" t="s">
        <v>2771</v>
      </c>
      <c r="D3909" s="1536">
        <f t="shared" si="61"/>
        <v>213.97</v>
      </c>
      <c r="E3909" s="1535"/>
      <c r="F3909" s="1536">
        <v>213.97</v>
      </c>
      <c r="G3909" s="1536">
        <v>213.97</v>
      </c>
    </row>
    <row r="3910" spans="1:7">
      <c r="A3910" s="1526">
        <v>39800</v>
      </c>
      <c r="B3910" s="1523" t="s">
        <v>9626</v>
      </c>
      <c r="C3910" s="1526" t="s">
        <v>2771</v>
      </c>
      <c r="D3910" s="1534">
        <f t="shared" si="61"/>
        <v>62.28</v>
      </c>
      <c r="E3910" s="1535"/>
      <c r="F3910" s="1534">
        <v>62.28</v>
      </c>
      <c r="G3910" s="1534">
        <v>62.28</v>
      </c>
    </row>
    <row r="3911" spans="1:7">
      <c r="A3911" s="1528">
        <v>21059</v>
      </c>
      <c r="B3911" s="1529" t="s">
        <v>7342</v>
      </c>
      <c r="C3911" s="1528" t="s">
        <v>2771</v>
      </c>
      <c r="D3911" s="1536">
        <f t="shared" si="61"/>
        <v>64.180000000000007</v>
      </c>
      <c r="E3911" s="1535"/>
      <c r="F3911" s="1536">
        <v>64.180000000000007</v>
      </c>
      <c r="G3911" s="1536">
        <v>64.180000000000007</v>
      </c>
    </row>
    <row r="3912" spans="1:7">
      <c r="A3912" s="1526">
        <v>11234</v>
      </c>
      <c r="B3912" s="1523" t="s">
        <v>7343</v>
      </c>
      <c r="C3912" s="1526" t="s">
        <v>2771</v>
      </c>
      <c r="D3912" s="1534">
        <f t="shared" si="61"/>
        <v>96.74</v>
      </c>
      <c r="E3912" s="1535"/>
      <c r="F3912" s="1534">
        <v>96.74</v>
      </c>
      <c r="G3912" s="1534">
        <v>96.74</v>
      </c>
    </row>
    <row r="3913" spans="1:7">
      <c r="A3913" s="1528">
        <v>21060</v>
      </c>
      <c r="B3913" s="1529" t="s">
        <v>7344</v>
      </c>
      <c r="C3913" s="1528" t="s">
        <v>2771</v>
      </c>
      <c r="D3913" s="1536">
        <f t="shared" si="61"/>
        <v>119.06</v>
      </c>
      <c r="E3913" s="1535"/>
      <c r="F3913" s="1536">
        <v>119.06</v>
      </c>
      <c r="G3913" s="1536">
        <v>119.06</v>
      </c>
    </row>
    <row r="3914" spans="1:7">
      <c r="A3914" s="1526">
        <v>21061</v>
      </c>
      <c r="B3914" s="1523" t="s">
        <v>7345</v>
      </c>
      <c r="C3914" s="1526" t="s">
        <v>2771</v>
      </c>
      <c r="D3914" s="1534">
        <f t="shared" si="61"/>
        <v>148.83000000000001</v>
      </c>
      <c r="E3914" s="1535"/>
      <c r="F3914" s="1534">
        <v>148.83000000000001</v>
      </c>
      <c r="G3914" s="1534">
        <v>148.83000000000001</v>
      </c>
    </row>
    <row r="3915" spans="1:7">
      <c r="A3915" s="1528">
        <v>21062</v>
      </c>
      <c r="B3915" s="1529" t="s">
        <v>7346</v>
      </c>
      <c r="C3915" s="1528" t="s">
        <v>2771</v>
      </c>
      <c r="D3915" s="1536">
        <f t="shared" si="61"/>
        <v>234.41</v>
      </c>
      <c r="E3915" s="1535"/>
      <c r="F3915" s="1536">
        <v>234.41</v>
      </c>
      <c r="G3915" s="1536">
        <v>234.41</v>
      </c>
    </row>
    <row r="3916" spans="1:7">
      <c r="A3916" s="1526">
        <v>11708</v>
      </c>
      <c r="B3916" s="1523" t="s">
        <v>7347</v>
      </c>
      <c r="C3916" s="1526" t="s">
        <v>2771</v>
      </c>
      <c r="D3916" s="1534">
        <f t="shared" si="61"/>
        <v>25.58</v>
      </c>
      <c r="E3916" s="1535"/>
      <c r="F3916" s="1534">
        <v>25.58</v>
      </c>
      <c r="G3916" s="1534">
        <v>25.58</v>
      </c>
    </row>
    <row r="3917" spans="1:7">
      <c r="A3917" s="1528">
        <v>11709</v>
      </c>
      <c r="B3917" s="1529" t="s">
        <v>7348</v>
      </c>
      <c r="C3917" s="1528" t="s">
        <v>2771</v>
      </c>
      <c r="D3917" s="1536">
        <f t="shared" si="61"/>
        <v>60.09</v>
      </c>
      <c r="E3917" s="1535"/>
      <c r="F3917" s="1536">
        <v>60.09</v>
      </c>
      <c r="G3917" s="1536">
        <v>60.09</v>
      </c>
    </row>
    <row r="3918" spans="1:7">
      <c r="A3918" s="1526">
        <v>11710</v>
      </c>
      <c r="B3918" s="1523" t="s">
        <v>7349</v>
      </c>
      <c r="C3918" s="1526" t="s">
        <v>2771</v>
      </c>
      <c r="D3918" s="1534">
        <f t="shared" si="61"/>
        <v>138.13</v>
      </c>
      <c r="E3918" s="1535"/>
      <c r="F3918" s="1534">
        <v>138.13</v>
      </c>
      <c r="G3918" s="1534">
        <v>138.13</v>
      </c>
    </row>
    <row r="3919" spans="1:7">
      <c r="A3919" s="1528">
        <v>11707</v>
      </c>
      <c r="B3919" s="1529" t="s">
        <v>7350</v>
      </c>
      <c r="C3919" s="1528" t="s">
        <v>2771</v>
      </c>
      <c r="D3919" s="1536">
        <f t="shared" si="61"/>
        <v>19.16</v>
      </c>
      <c r="E3919" s="1535"/>
      <c r="F3919" s="1536">
        <v>19.16</v>
      </c>
      <c r="G3919" s="1536">
        <v>19.16</v>
      </c>
    </row>
    <row r="3920" spans="1:7">
      <c r="A3920" s="1526">
        <v>5102</v>
      </c>
      <c r="B3920" s="1523" t="s">
        <v>19136</v>
      </c>
      <c r="C3920" s="1526" t="s">
        <v>2771</v>
      </c>
      <c r="D3920" s="1534">
        <f t="shared" si="61"/>
        <v>11.19</v>
      </c>
      <c r="E3920" s="1535"/>
      <c r="F3920" s="1534">
        <v>11.19</v>
      </c>
      <c r="G3920" s="1534">
        <v>11.19</v>
      </c>
    </row>
    <row r="3921" spans="1:7">
      <c r="A3921" s="1528">
        <v>11739</v>
      </c>
      <c r="B3921" s="1529" t="s">
        <v>19137</v>
      </c>
      <c r="C3921" s="1528" t="s">
        <v>2771</v>
      </c>
      <c r="D3921" s="1536">
        <f t="shared" si="61"/>
        <v>7.98</v>
      </c>
      <c r="E3921" s="1535"/>
      <c r="F3921" s="1536">
        <v>7.98</v>
      </c>
      <c r="G3921" s="1536">
        <v>7.98</v>
      </c>
    </row>
    <row r="3922" spans="1:7">
      <c r="A3922" s="1526">
        <v>11711</v>
      </c>
      <c r="B3922" s="1523" t="s">
        <v>19138</v>
      </c>
      <c r="C3922" s="1526" t="s">
        <v>2771</v>
      </c>
      <c r="D3922" s="1534">
        <f t="shared" si="61"/>
        <v>9.32</v>
      </c>
      <c r="E3922" s="1535"/>
      <c r="F3922" s="1534">
        <v>9.32</v>
      </c>
      <c r="G3922" s="1534">
        <v>9.32</v>
      </c>
    </row>
    <row r="3923" spans="1:7">
      <c r="A3923" s="1528">
        <v>11741</v>
      </c>
      <c r="B3923" s="1529" t="s">
        <v>19139</v>
      </c>
      <c r="C3923" s="1528" t="s">
        <v>2771</v>
      </c>
      <c r="D3923" s="1536">
        <f t="shared" si="61"/>
        <v>10.16</v>
      </c>
      <c r="E3923" s="1535"/>
      <c r="F3923" s="1536">
        <v>10.16</v>
      </c>
      <c r="G3923" s="1536">
        <v>10.16</v>
      </c>
    </row>
    <row r="3924" spans="1:7">
      <c r="A3924" s="1526">
        <v>11745</v>
      </c>
      <c r="B3924" s="1523" t="s">
        <v>19140</v>
      </c>
      <c r="C3924" s="1526" t="s">
        <v>2771</v>
      </c>
      <c r="D3924" s="1534">
        <f t="shared" si="61"/>
        <v>13.38</v>
      </c>
      <c r="E3924" s="1535"/>
      <c r="F3924" s="1534">
        <v>13.38</v>
      </c>
      <c r="G3924" s="1534">
        <v>13.38</v>
      </c>
    </row>
    <row r="3925" spans="1:7">
      <c r="A3925" s="1528">
        <v>11743</v>
      </c>
      <c r="B3925" s="1529" t="s">
        <v>19141</v>
      </c>
      <c r="C3925" s="1528" t="s">
        <v>2771</v>
      </c>
      <c r="D3925" s="1536">
        <f t="shared" si="61"/>
        <v>8.5299999999999994</v>
      </c>
      <c r="E3925" s="1535"/>
      <c r="F3925" s="1536">
        <v>8.5299999999999994</v>
      </c>
      <c r="G3925" s="1536">
        <v>8.5299999999999994</v>
      </c>
    </row>
    <row r="3926" spans="1:7">
      <c r="A3926" s="1526">
        <v>40985</v>
      </c>
      <c r="B3926" s="1523" t="s">
        <v>7351</v>
      </c>
      <c r="C3926" s="1526" t="s">
        <v>2777</v>
      </c>
      <c r="D3926" s="1534">
        <f t="shared" si="61"/>
        <v>1825.02</v>
      </c>
      <c r="E3926" s="1535"/>
      <c r="F3926" s="1534">
        <v>1571.85</v>
      </c>
      <c r="G3926" s="1534">
        <v>1825.02</v>
      </c>
    </row>
    <row r="3927" spans="1:7">
      <c r="A3927" s="1528">
        <v>44502</v>
      </c>
      <c r="B3927" s="1529" t="s">
        <v>19142</v>
      </c>
      <c r="C3927" s="1528" t="s">
        <v>2770</v>
      </c>
      <c r="D3927" s="1536">
        <f t="shared" si="61"/>
        <v>10.31</v>
      </c>
      <c r="E3927" s="1535"/>
      <c r="F3927" s="1536">
        <v>8.8800000000000008</v>
      </c>
      <c r="G3927" s="1536">
        <v>10.31</v>
      </c>
    </row>
    <row r="3928" spans="1:7">
      <c r="A3928" s="1526">
        <v>1088</v>
      </c>
      <c r="B3928" s="1523" t="s">
        <v>7352</v>
      </c>
      <c r="C3928" s="1526" t="s">
        <v>2771</v>
      </c>
      <c r="D3928" s="1534">
        <f t="shared" si="61"/>
        <v>39.36</v>
      </c>
      <c r="E3928" s="1535"/>
      <c r="F3928" s="1534">
        <v>39.36</v>
      </c>
      <c r="G3928" s="1534">
        <v>39.36</v>
      </c>
    </row>
    <row r="3929" spans="1:7">
      <c r="A3929" s="1528">
        <v>1087</v>
      </c>
      <c r="B3929" s="1529" t="s">
        <v>7353</v>
      </c>
      <c r="C3929" s="1528" t="s">
        <v>2771</v>
      </c>
      <c r="D3929" s="1536">
        <f t="shared" si="61"/>
        <v>49.17</v>
      </c>
      <c r="E3929" s="1535"/>
      <c r="F3929" s="1536">
        <v>49.17</v>
      </c>
      <c r="G3929" s="1536">
        <v>49.17</v>
      </c>
    </row>
    <row r="3930" spans="1:7">
      <c r="A3930" s="1526">
        <v>38777</v>
      </c>
      <c r="B3930" s="1523" t="s">
        <v>7354</v>
      </c>
      <c r="C3930" s="1526" t="s">
        <v>2771</v>
      </c>
      <c r="D3930" s="1534">
        <f t="shared" si="61"/>
        <v>97.93</v>
      </c>
      <c r="E3930" s="1535"/>
      <c r="F3930" s="1534">
        <v>97.93</v>
      </c>
      <c r="G3930" s="1534">
        <v>97.93</v>
      </c>
    </row>
    <row r="3931" spans="1:7">
      <c r="A3931" s="1528">
        <v>1086</v>
      </c>
      <c r="B3931" s="1529" t="s">
        <v>7355</v>
      </c>
      <c r="C3931" s="1528" t="s">
        <v>2771</v>
      </c>
      <c r="D3931" s="1536">
        <f t="shared" si="61"/>
        <v>51.68</v>
      </c>
      <c r="E3931" s="1535"/>
      <c r="F3931" s="1536">
        <v>51.68</v>
      </c>
      <c r="G3931" s="1536">
        <v>51.68</v>
      </c>
    </row>
    <row r="3932" spans="1:7">
      <c r="A3932" s="1526">
        <v>1079</v>
      </c>
      <c r="B3932" s="1523" t="s">
        <v>7356</v>
      </c>
      <c r="C3932" s="1526" t="s">
        <v>2771</v>
      </c>
      <c r="D3932" s="1534">
        <f t="shared" si="61"/>
        <v>53.42</v>
      </c>
      <c r="E3932" s="1535"/>
      <c r="F3932" s="1534">
        <v>53.42</v>
      </c>
      <c r="G3932" s="1534">
        <v>53.42</v>
      </c>
    </row>
    <row r="3933" spans="1:7">
      <c r="A3933" s="1528">
        <v>39374</v>
      </c>
      <c r="B3933" s="1529" t="s">
        <v>7357</v>
      </c>
      <c r="C3933" s="1528" t="s">
        <v>2771</v>
      </c>
      <c r="D3933" s="1536">
        <f t="shared" si="61"/>
        <v>132.94999999999999</v>
      </c>
      <c r="E3933" s="1535"/>
      <c r="F3933" s="1536">
        <v>132.94999999999999</v>
      </c>
      <c r="G3933" s="1536">
        <v>132.94999999999999</v>
      </c>
    </row>
    <row r="3934" spans="1:7">
      <c r="A3934" s="1526">
        <v>1082</v>
      </c>
      <c r="B3934" s="1523" t="s">
        <v>7358</v>
      </c>
      <c r="C3934" s="1526" t="s">
        <v>2771</v>
      </c>
      <c r="D3934" s="1534">
        <f t="shared" si="61"/>
        <v>335.84</v>
      </c>
      <c r="E3934" s="1535"/>
      <c r="F3934" s="1534">
        <v>335.84</v>
      </c>
      <c r="G3934" s="1534">
        <v>335.84</v>
      </c>
    </row>
    <row r="3935" spans="1:7">
      <c r="A3935" s="1528">
        <v>12316</v>
      </c>
      <c r="B3935" s="1529" t="s">
        <v>7359</v>
      </c>
      <c r="C3935" s="1528" t="s">
        <v>2771</v>
      </c>
      <c r="D3935" s="1536">
        <f t="shared" si="61"/>
        <v>153.91999999999999</v>
      </c>
      <c r="E3935" s="1535"/>
      <c r="F3935" s="1536">
        <v>153.91999999999999</v>
      </c>
      <c r="G3935" s="1536">
        <v>153.91999999999999</v>
      </c>
    </row>
    <row r="3936" spans="1:7">
      <c r="A3936" s="1526">
        <v>12317</v>
      </c>
      <c r="B3936" s="1523" t="s">
        <v>7360</v>
      </c>
      <c r="C3936" s="1526" t="s">
        <v>2771</v>
      </c>
      <c r="D3936" s="1534">
        <f t="shared" si="61"/>
        <v>183.56</v>
      </c>
      <c r="E3936" s="1535"/>
      <c r="F3936" s="1534">
        <v>183.56</v>
      </c>
      <c r="G3936" s="1534">
        <v>183.56</v>
      </c>
    </row>
    <row r="3937" spans="1:7">
      <c r="A3937" s="1528">
        <v>12318</v>
      </c>
      <c r="B3937" s="1529" t="s">
        <v>7361</v>
      </c>
      <c r="C3937" s="1528" t="s">
        <v>2771</v>
      </c>
      <c r="D3937" s="1536">
        <f t="shared" si="61"/>
        <v>211.46</v>
      </c>
      <c r="E3937" s="1535"/>
      <c r="F3937" s="1536">
        <v>211.46</v>
      </c>
      <c r="G3937" s="1536">
        <v>211.46</v>
      </c>
    </row>
    <row r="3938" spans="1:7">
      <c r="A3938" s="1526">
        <v>5104</v>
      </c>
      <c r="B3938" s="1523" t="s">
        <v>7362</v>
      </c>
      <c r="C3938" s="1526" t="s">
        <v>2775</v>
      </c>
      <c r="D3938" s="1534">
        <f t="shared" si="61"/>
        <v>71.89</v>
      </c>
      <c r="E3938" s="1535"/>
      <c r="F3938" s="1534">
        <v>71.89</v>
      </c>
      <c r="G3938" s="1534">
        <v>71.89</v>
      </c>
    </row>
    <row r="3939" spans="1:7">
      <c r="A3939" s="1528">
        <v>44530</v>
      </c>
      <c r="B3939" s="1529" t="s">
        <v>19143</v>
      </c>
      <c r="C3939" s="1528" t="s">
        <v>2771</v>
      </c>
      <c r="D3939" s="1536">
        <f t="shared" si="61"/>
        <v>67.239999999999995</v>
      </c>
      <c r="E3939" s="1535"/>
      <c r="F3939" s="1536">
        <v>67.239999999999995</v>
      </c>
      <c r="G3939" s="1536">
        <v>67.239999999999995</v>
      </c>
    </row>
    <row r="3940" spans="1:7">
      <c r="A3940" s="1526">
        <v>2710</v>
      </c>
      <c r="B3940" s="1523" t="s">
        <v>7363</v>
      </c>
      <c r="C3940" s="1526" t="s">
        <v>2771</v>
      </c>
      <c r="D3940" s="1534">
        <f t="shared" si="61"/>
        <v>53.7</v>
      </c>
      <c r="E3940" s="1535"/>
      <c r="F3940" s="1534">
        <v>53.7</v>
      </c>
      <c r="G3940" s="1534">
        <v>53.7</v>
      </c>
    </row>
    <row r="3941" spans="1:7">
      <c r="A3941" s="1528">
        <v>14575</v>
      </c>
      <c r="B3941" s="1529" t="s">
        <v>7364</v>
      </c>
      <c r="C3941" s="1528" t="s">
        <v>2771</v>
      </c>
      <c r="D3941" s="1536">
        <f t="shared" si="61"/>
        <v>6693491.5499999998</v>
      </c>
      <c r="E3941" s="1535"/>
      <c r="F3941" s="1536">
        <v>6693491.5499999998</v>
      </c>
      <c r="G3941" s="1536">
        <v>6693491.5499999998</v>
      </c>
    </row>
    <row r="3942" spans="1:7">
      <c r="A3942" s="1526">
        <v>20034</v>
      </c>
      <c r="B3942" s="1523" t="s">
        <v>7365</v>
      </c>
      <c r="C3942" s="1526" t="s">
        <v>2771</v>
      </c>
      <c r="D3942" s="1534">
        <f t="shared" si="61"/>
        <v>127.09</v>
      </c>
      <c r="E3942" s="1535"/>
      <c r="F3942" s="1534">
        <v>127.09</v>
      </c>
      <c r="G3942" s="1534">
        <v>127.09</v>
      </c>
    </row>
    <row r="3943" spans="1:7">
      <c r="A3943" s="1528">
        <v>20036</v>
      </c>
      <c r="B3943" s="1529" t="s">
        <v>7366</v>
      </c>
      <c r="C3943" s="1528" t="s">
        <v>2771</v>
      </c>
      <c r="D3943" s="1536">
        <f t="shared" si="61"/>
        <v>244.46</v>
      </c>
      <c r="E3943" s="1535"/>
      <c r="F3943" s="1536">
        <v>244.46</v>
      </c>
      <c r="G3943" s="1536">
        <v>244.46</v>
      </c>
    </row>
    <row r="3944" spans="1:7">
      <c r="A3944" s="1526">
        <v>20037</v>
      </c>
      <c r="B3944" s="1523" t="s">
        <v>7367</v>
      </c>
      <c r="C3944" s="1526" t="s">
        <v>2771</v>
      </c>
      <c r="D3944" s="1534">
        <f t="shared" si="61"/>
        <v>461.1</v>
      </c>
      <c r="E3944" s="1535"/>
      <c r="F3944" s="1534">
        <v>461.1</v>
      </c>
      <c r="G3944" s="1534">
        <v>461.1</v>
      </c>
    </row>
    <row r="3945" spans="1:7">
      <c r="A3945" s="1528">
        <v>20043</v>
      </c>
      <c r="B3945" s="1529" t="s">
        <v>7368</v>
      </c>
      <c r="C3945" s="1528" t="s">
        <v>2771</v>
      </c>
      <c r="D3945" s="1536">
        <f t="shared" si="61"/>
        <v>9.2100000000000009</v>
      </c>
      <c r="E3945" s="1535"/>
      <c r="F3945" s="1536">
        <v>9.2100000000000009</v>
      </c>
      <c r="G3945" s="1536">
        <v>9.2100000000000009</v>
      </c>
    </row>
    <row r="3946" spans="1:7">
      <c r="A3946" s="1526">
        <v>20044</v>
      </c>
      <c r="B3946" s="1523" t="s">
        <v>7369</v>
      </c>
      <c r="C3946" s="1526" t="s">
        <v>2771</v>
      </c>
      <c r="D3946" s="1534">
        <f t="shared" si="61"/>
        <v>10.76</v>
      </c>
      <c r="E3946" s="1535"/>
      <c r="F3946" s="1534">
        <v>10.76</v>
      </c>
      <c r="G3946" s="1534">
        <v>10.76</v>
      </c>
    </row>
    <row r="3947" spans="1:7">
      <c r="A3947" s="1528">
        <v>20042</v>
      </c>
      <c r="B3947" s="1529" t="s">
        <v>7370</v>
      </c>
      <c r="C3947" s="1528" t="s">
        <v>2771</v>
      </c>
      <c r="D3947" s="1536">
        <f t="shared" si="61"/>
        <v>7.8</v>
      </c>
      <c r="E3947" s="1535"/>
      <c r="F3947" s="1536">
        <v>7.8</v>
      </c>
      <c r="G3947" s="1536">
        <v>7.8</v>
      </c>
    </row>
    <row r="3948" spans="1:7">
      <c r="A3948" s="1526">
        <v>20046</v>
      </c>
      <c r="B3948" s="1523" t="s">
        <v>17005</v>
      </c>
      <c r="C3948" s="1526" t="s">
        <v>2771</v>
      </c>
      <c r="D3948" s="1534">
        <f t="shared" si="61"/>
        <v>22.84</v>
      </c>
      <c r="E3948" s="1535"/>
      <c r="F3948" s="1534">
        <v>22.84</v>
      </c>
      <c r="G3948" s="1534">
        <v>22.84</v>
      </c>
    </row>
    <row r="3949" spans="1:7">
      <c r="A3949" s="1528">
        <v>20047</v>
      </c>
      <c r="B3949" s="1529" t="s">
        <v>17006</v>
      </c>
      <c r="C3949" s="1528" t="s">
        <v>2771</v>
      </c>
      <c r="D3949" s="1536">
        <f t="shared" si="61"/>
        <v>62.42</v>
      </c>
      <c r="E3949" s="1535"/>
      <c r="F3949" s="1536">
        <v>62.42</v>
      </c>
      <c r="G3949" s="1536">
        <v>62.42</v>
      </c>
    </row>
    <row r="3950" spans="1:7">
      <c r="A3950" s="1526">
        <v>20045</v>
      </c>
      <c r="B3950" s="1523" t="s">
        <v>17007</v>
      </c>
      <c r="C3950" s="1526" t="s">
        <v>2771</v>
      </c>
      <c r="D3950" s="1534">
        <f t="shared" si="61"/>
        <v>9.39</v>
      </c>
      <c r="E3950" s="1535"/>
      <c r="F3950" s="1534">
        <v>9.39</v>
      </c>
      <c r="G3950" s="1534">
        <v>9.39</v>
      </c>
    </row>
    <row r="3951" spans="1:7">
      <c r="A3951" s="1528">
        <v>20972</v>
      </c>
      <c r="B3951" s="1529" t="s">
        <v>7371</v>
      </c>
      <c r="C3951" s="1528" t="s">
        <v>2771</v>
      </c>
      <c r="D3951" s="1536">
        <f t="shared" si="61"/>
        <v>109.96</v>
      </c>
      <c r="E3951" s="1535"/>
      <c r="F3951" s="1536">
        <v>109.96</v>
      </c>
      <c r="G3951" s="1536">
        <v>109.96</v>
      </c>
    </row>
    <row r="3952" spans="1:7">
      <c r="A3952" s="1526">
        <v>20032</v>
      </c>
      <c r="B3952" s="1523" t="s">
        <v>7372</v>
      </c>
      <c r="C3952" s="1526" t="s">
        <v>2771</v>
      </c>
      <c r="D3952" s="1534">
        <f t="shared" si="61"/>
        <v>87.36</v>
      </c>
      <c r="E3952" s="1535"/>
      <c r="F3952" s="1534">
        <v>87.36</v>
      </c>
      <c r="G3952" s="1534">
        <v>87.36</v>
      </c>
    </row>
    <row r="3953" spans="1:7">
      <c r="A3953" s="1528">
        <v>11321</v>
      </c>
      <c r="B3953" s="1529" t="s">
        <v>7373</v>
      </c>
      <c r="C3953" s="1528" t="s">
        <v>2771</v>
      </c>
      <c r="D3953" s="1536">
        <f t="shared" si="61"/>
        <v>39.83</v>
      </c>
      <c r="E3953" s="1535"/>
      <c r="F3953" s="1536">
        <v>39.83</v>
      </c>
      <c r="G3953" s="1536">
        <v>39.83</v>
      </c>
    </row>
    <row r="3954" spans="1:7">
      <c r="A3954" s="1526">
        <v>11323</v>
      </c>
      <c r="B3954" s="1523" t="s">
        <v>7374</v>
      </c>
      <c r="C3954" s="1526" t="s">
        <v>2771</v>
      </c>
      <c r="D3954" s="1534">
        <f t="shared" si="61"/>
        <v>45.81</v>
      </c>
      <c r="E3954" s="1535"/>
      <c r="F3954" s="1534">
        <v>45.81</v>
      </c>
      <c r="G3954" s="1534">
        <v>45.81</v>
      </c>
    </row>
    <row r="3955" spans="1:7">
      <c r="A3955" s="1528">
        <v>20327</v>
      </c>
      <c r="B3955" s="1529" t="s">
        <v>7375</v>
      </c>
      <c r="C3955" s="1528" t="s">
        <v>2771</v>
      </c>
      <c r="D3955" s="1536">
        <f t="shared" si="61"/>
        <v>26</v>
      </c>
      <c r="E3955" s="1535"/>
      <c r="F3955" s="1536">
        <v>26</v>
      </c>
      <c r="G3955" s="1536">
        <v>26</v>
      </c>
    </row>
    <row r="3956" spans="1:7" ht="30">
      <c r="A3956" s="1526">
        <v>13390</v>
      </c>
      <c r="B3956" s="1523" t="s">
        <v>7376</v>
      </c>
      <c r="C3956" s="1526" t="s">
        <v>2771</v>
      </c>
      <c r="D3956" s="1534">
        <f t="shared" si="61"/>
        <v>194.26</v>
      </c>
      <c r="E3956" s="1535"/>
      <c r="F3956" s="1534">
        <v>194.26</v>
      </c>
      <c r="G3956" s="1534">
        <v>194.26</v>
      </c>
    </row>
    <row r="3957" spans="1:7">
      <c r="A3957" s="1528">
        <v>6034</v>
      </c>
      <c r="B3957" s="1529" t="s">
        <v>7377</v>
      </c>
      <c r="C3957" s="1528" t="s">
        <v>2771</v>
      </c>
      <c r="D3957" s="1536">
        <f t="shared" si="61"/>
        <v>7.15</v>
      </c>
      <c r="E3957" s="1535"/>
      <c r="F3957" s="1536">
        <v>7.15</v>
      </c>
      <c r="G3957" s="1536">
        <v>7.15</v>
      </c>
    </row>
    <row r="3958" spans="1:7">
      <c r="A3958" s="1526">
        <v>6036</v>
      </c>
      <c r="B3958" s="1523" t="s">
        <v>7378</v>
      </c>
      <c r="C3958" s="1526" t="s">
        <v>2771</v>
      </c>
      <c r="D3958" s="1534">
        <f t="shared" si="61"/>
        <v>9.74</v>
      </c>
      <c r="E3958" s="1535"/>
      <c r="F3958" s="1534">
        <v>9.74</v>
      </c>
      <c r="G3958" s="1534">
        <v>9.74</v>
      </c>
    </row>
    <row r="3959" spans="1:7">
      <c r="A3959" s="1528">
        <v>6031</v>
      </c>
      <c r="B3959" s="1529" t="s">
        <v>7379</v>
      </c>
      <c r="C3959" s="1528" t="s">
        <v>2771</v>
      </c>
      <c r="D3959" s="1536">
        <f t="shared" si="61"/>
        <v>11.45</v>
      </c>
      <c r="E3959" s="1535"/>
      <c r="F3959" s="1536">
        <v>11.45</v>
      </c>
      <c r="G3959" s="1536">
        <v>11.45</v>
      </c>
    </row>
    <row r="3960" spans="1:7">
      <c r="A3960" s="1526">
        <v>6029</v>
      </c>
      <c r="B3960" s="1523" t="s">
        <v>7380</v>
      </c>
      <c r="C3960" s="1526" t="s">
        <v>2771</v>
      </c>
      <c r="D3960" s="1534">
        <f t="shared" si="61"/>
        <v>11.57</v>
      </c>
      <c r="E3960" s="1535"/>
      <c r="F3960" s="1534">
        <v>11.57</v>
      </c>
      <c r="G3960" s="1534">
        <v>11.57</v>
      </c>
    </row>
    <row r="3961" spans="1:7">
      <c r="A3961" s="1528">
        <v>6033</v>
      </c>
      <c r="B3961" s="1529" t="s">
        <v>7381</v>
      </c>
      <c r="C3961" s="1528" t="s">
        <v>2771</v>
      </c>
      <c r="D3961" s="1536">
        <f t="shared" si="61"/>
        <v>15.25</v>
      </c>
      <c r="E3961" s="1535"/>
      <c r="F3961" s="1536">
        <v>15.25</v>
      </c>
      <c r="G3961" s="1536">
        <v>15.25</v>
      </c>
    </row>
    <row r="3962" spans="1:7">
      <c r="A3962" s="1526">
        <v>11672</v>
      </c>
      <c r="B3962" s="1523" t="s">
        <v>7382</v>
      </c>
      <c r="C3962" s="1526" t="s">
        <v>2771</v>
      </c>
      <c r="D3962" s="1534">
        <f t="shared" si="61"/>
        <v>33.17</v>
      </c>
      <c r="E3962" s="1535"/>
      <c r="F3962" s="1534">
        <v>33.17</v>
      </c>
      <c r="G3962" s="1534">
        <v>33.17</v>
      </c>
    </row>
    <row r="3963" spans="1:7">
      <c r="A3963" s="1528">
        <v>11669</v>
      </c>
      <c r="B3963" s="1529" t="s">
        <v>7383</v>
      </c>
      <c r="C3963" s="1528" t="s">
        <v>2771</v>
      </c>
      <c r="D3963" s="1536">
        <f t="shared" si="61"/>
        <v>31.59</v>
      </c>
      <c r="E3963" s="1535"/>
      <c r="F3963" s="1536">
        <v>31.59</v>
      </c>
      <c r="G3963" s="1536">
        <v>31.59</v>
      </c>
    </row>
    <row r="3964" spans="1:7">
      <c r="A3964" s="1526">
        <v>11670</v>
      </c>
      <c r="B3964" s="1523" t="s">
        <v>7384</v>
      </c>
      <c r="C3964" s="1526" t="s">
        <v>2771</v>
      </c>
      <c r="D3964" s="1534">
        <f t="shared" si="61"/>
        <v>12.1</v>
      </c>
      <c r="E3964" s="1535"/>
      <c r="F3964" s="1534">
        <v>12.1</v>
      </c>
      <c r="G3964" s="1534">
        <v>12.1</v>
      </c>
    </row>
    <row r="3965" spans="1:7">
      <c r="A3965" s="1528">
        <v>20055</v>
      </c>
      <c r="B3965" s="1529" t="s">
        <v>7385</v>
      </c>
      <c r="C3965" s="1528" t="s">
        <v>2771</v>
      </c>
      <c r="D3965" s="1536">
        <f t="shared" si="61"/>
        <v>23.66</v>
      </c>
      <c r="E3965" s="1535"/>
      <c r="F3965" s="1536">
        <v>23.66</v>
      </c>
      <c r="G3965" s="1536">
        <v>23.66</v>
      </c>
    </row>
    <row r="3966" spans="1:7">
      <c r="A3966" s="1526">
        <v>11671</v>
      </c>
      <c r="B3966" s="1523" t="s">
        <v>7386</v>
      </c>
      <c r="C3966" s="1526" t="s">
        <v>2771</v>
      </c>
      <c r="D3966" s="1534">
        <f t="shared" si="61"/>
        <v>50.77</v>
      </c>
      <c r="E3966" s="1535"/>
      <c r="F3966" s="1534">
        <v>50.77</v>
      </c>
      <c r="G3966" s="1534">
        <v>50.77</v>
      </c>
    </row>
    <row r="3967" spans="1:7">
      <c r="A3967" s="1528">
        <v>6032</v>
      </c>
      <c r="B3967" s="1529" t="s">
        <v>7387</v>
      </c>
      <c r="C3967" s="1528" t="s">
        <v>2771</v>
      </c>
      <c r="D3967" s="1536">
        <f t="shared" si="61"/>
        <v>14.5</v>
      </c>
      <c r="E3967" s="1535"/>
      <c r="F3967" s="1536">
        <v>14.5</v>
      </c>
      <c r="G3967" s="1536">
        <v>14.5</v>
      </c>
    </row>
    <row r="3968" spans="1:7">
      <c r="A3968" s="1526">
        <v>11673</v>
      </c>
      <c r="B3968" s="1523" t="s">
        <v>7388</v>
      </c>
      <c r="C3968" s="1526" t="s">
        <v>2771</v>
      </c>
      <c r="D3968" s="1534">
        <f t="shared" si="61"/>
        <v>11.42</v>
      </c>
      <c r="E3968" s="1535"/>
      <c r="F3968" s="1534">
        <v>11.42</v>
      </c>
      <c r="G3968" s="1534">
        <v>11.42</v>
      </c>
    </row>
    <row r="3969" spans="1:7">
      <c r="A3969" s="1528">
        <v>11674</v>
      </c>
      <c r="B3969" s="1529" t="s">
        <v>7389</v>
      </c>
      <c r="C3969" s="1528" t="s">
        <v>2771</v>
      </c>
      <c r="D3969" s="1536">
        <f t="shared" si="61"/>
        <v>14.7</v>
      </c>
      <c r="E3969" s="1535"/>
      <c r="F3969" s="1536">
        <v>14.7</v>
      </c>
      <c r="G3969" s="1536">
        <v>14.7</v>
      </c>
    </row>
    <row r="3970" spans="1:7">
      <c r="A3970" s="1526">
        <v>11675</v>
      </c>
      <c r="B3970" s="1523" t="s">
        <v>7390</v>
      </c>
      <c r="C3970" s="1526" t="s">
        <v>2771</v>
      </c>
      <c r="D3970" s="1534">
        <f t="shared" si="61"/>
        <v>23.34</v>
      </c>
      <c r="E3970" s="1535"/>
      <c r="F3970" s="1534">
        <v>23.34</v>
      </c>
      <c r="G3970" s="1534">
        <v>23.34</v>
      </c>
    </row>
    <row r="3971" spans="1:7">
      <c r="A3971" s="1528">
        <v>11676</v>
      </c>
      <c r="B3971" s="1529" t="s">
        <v>7391</v>
      </c>
      <c r="C3971" s="1528" t="s">
        <v>2771</v>
      </c>
      <c r="D3971" s="1536">
        <f t="shared" ref="D3971:D4034" si="62">IF($I$2=$G$1,G3971,F3971)</f>
        <v>31.22</v>
      </c>
      <c r="E3971" s="1535"/>
      <c r="F3971" s="1536">
        <v>31.22</v>
      </c>
      <c r="G3971" s="1536">
        <v>31.22</v>
      </c>
    </row>
    <row r="3972" spans="1:7">
      <c r="A3972" s="1526">
        <v>11677</v>
      </c>
      <c r="B3972" s="1523" t="s">
        <v>7392</v>
      </c>
      <c r="C3972" s="1526" t="s">
        <v>2771</v>
      </c>
      <c r="D3972" s="1534">
        <f t="shared" si="62"/>
        <v>32.25</v>
      </c>
      <c r="E3972" s="1535"/>
      <c r="F3972" s="1534">
        <v>32.25</v>
      </c>
      <c r="G3972" s="1534">
        <v>32.25</v>
      </c>
    </row>
    <row r="3973" spans="1:7">
      <c r="A3973" s="1528">
        <v>11678</v>
      </c>
      <c r="B3973" s="1529" t="s">
        <v>7393</v>
      </c>
      <c r="C3973" s="1528" t="s">
        <v>2771</v>
      </c>
      <c r="D3973" s="1536">
        <f t="shared" si="62"/>
        <v>59.06</v>
      </c>
      <c r="E3973" s="1535"/>
      <c r="F3973" s="1536">
        <v>59.06</v>
      </c>
      <c r="G3973" s="1536">
        <v>59.06</v>
      </c>
    </row>
    <row r="3974" spans="1:7">
      <c r="A3974" s="1526">
        <v>6038</v>
      </c>
      <c r="B3974" s="1523" t="s">
        <v>7394</v>
      </c>
      <c r="C3974" s="1526" t="s">
        <v>2771</v>
      </c>
      <c r="D3974" s="1534">
        <f t="shared" si="62"/>
        <v>3.74</v>
      </c>
      <c r="E3974" s="1535"/>
      <c r="F3974" s="1534">
        <v>3.74</v>
      </c>
      <c r="G3974" s="1534">
        <v>3.74</v>
      </c>
    </row>
    <row r="3975" spans="1:7">
      <c r="A3975" s="1528">
        <v>11718</v>
      </c>
      <c r="B3975" s="1529" t="s">
        <v>7395</v>
      </c>
      <c r="C3975" s="1528" t="s">
        <v>2771</v>
      </c>
      <c r="D3975" s="1536">
        <f t="shared" si="62"/>
        <v>10.68</v>
      </c>
      <c r="E3975" s="1535"/>
      <c r="F3975" s="1536">
        <v>10.68</v>
      </c>
      <c r="G3975" s="1536">
        <v>10.68</v>
      </c>
    </row>
    <row r="3976" spans="1:7">
      <c r="A3976" s="1526">
        <v>6037</v>
      </c>
      <c r="B3976" s="1523" t="s">
        <v>7396</v>
      </c>
      <c r="C3976" s="1526" t="s">
        <v>2771</v>
      </c>
      <c r="D3976" s="1534">
        <f t="shared" si="62"/>
        <v>7.79</v>
      </c>
      <c r="E3976" s="1535"/>
      <c r="F3976" s="1534">
        <v>7.79</v>
      </c>
      <c r="G3976" s="1534">
        <v>7.79</v>
      </c>
    </row>
    <row r="3977" spans="1:7">
      <c r="A3977" s="1528">
        <v>11719</v>
      </c>
      <c r="B3977" s="1529" t="s">
        <v>7397</v>
      </c>
      <c r="C3977" s="1528" t="s">
        <v>2771</v>
      </c>
      <c r="D3977" s="1536">
        <f t="shared" si="62"/>
        <v>8.66</v>
      </c>
      <c r="E3977" s="1535"/>
      <c r="F3977" s="1536">
        <v>8.66</v>
      </c>
      <c r="G3977" s="1536">
        <v>8.66</v>
      </c>
    </row>
    <row r="3978" spans="1:7">
      <c r="A3978" s="1526">
        <v>6019</v>
      </c>
      <c r="B3978" s="1523" t="s">
        <v>7398</v>
      </c>
      <c r="C3978" s="1526" t="s">
        <v>2771</v>
      </c>
      <c r="D3978" s="1534">
        <f t="shared" si="62"/>
        <v>34.58</v>
      </c>
      <c r="E3978" s="1535"/>
      <c r="F3978" s="1534">
        <v>34.58</v>
      </c>
      <c r="G3978" s="1534">
        <v>34.58</v>
      </c>
    </row>
    <row r="3979" spans="1:7">
      <c r="A3979" s="1528">
        <v>6010</v>
      </c>
      <c r="B3979" s="1529" t="s">
        <v>7399</v>
      </c>
      <c r="C3979" s="1528" t="s">
        <v>2771</v>
      </c>
      <c r="D3979" s="1536">
        <f t="shared" si="62"/>
        <v>59.5</v>
      </c>
      <c r="E3979" s="1535"/>
      <c r="F3979" s="1536">
        <v>59.5</v>
      </c>
      <c r="G3979" s="1536">
        <v>59.5</v>
      </c>
    </row>
    <row r="3980" spans="1:7">
      <c r="A3980" s="1526">
        <v>6017</v>
      </c>
      <c r="B3980" s="1523" t="s">
        <v>7400</v>
      </c>
      <c r="C3980" s="1526" t="s">
        <v>2771</v>
      </c>
      <c r="D3980" s="1534">
        <f t="shared" si="62"/>
        <v>47.13</v>
      </c>
      <c r="E3980" s="1535"/>
      <c r="F3980" s="1534">
        <v>47.13</v>
      </c>
      <c r="G3980" s="1534">
        <v>47.13</v>
      </c>
    </row>
    <row r="3981" spans="1:7">
      <c r="A3981" s="1528">
        <v>6020</v>
      </c>
      <c r="B3981" s="1529" t="s">
        <v>7401</v>
      </c>
      <c r="C3981" s="1528" t="s">
        <v>2771</v>
      </c>
      <c r="D3981" s="1536">
        <f t="shared" si="62"/>
        <v>20.77</v>
      </c>
      <c r="E3981" s="1535"/>
      <c r="F3981" s="1536">
        <v>20.77</v>
      </c>
      <c r="G3981" s="1536">
        <v>20.77</v>
      </c>
    </row>
    <row r="3982" spans="1:7">
      <c r="A3982" s="1526">
        <v>6028</v>
      </c>
      <c r="B3982" s="1523" t="s">
        <v>7402</v>
      </c>
      <c r="C3982" s="1526" t="s">
        <v>2771</v>
      </c>
      <c r="D3982" s="1534">
        <f t="shared" si="62"/>
        <v>82.88</v>
      </c>
      <c r="E3982" s="1535"/>
      <c r="F3982" s="1534">
        <v>82.88</v>
      </c>
      <c r="G3982" s="1534">
        <v>82.88</v>
      </c>
    </row>
    <row r="3983" spans="1:7">
      <c r="A3983" s="1528">
        <v>6011</v>
      </c>
      <c r="B3983" s="1529" t="s">
        <v>7403</v>
      </c>
      <c r="C3983" s="1528" t="s">
        <v>2771</v>
      </c>
      <c r="D3983" s="1536">
        <f t="shared" si="62"/>
        <v>171.89</v>
      </c>
      <c r="E3983" s="1535"/>
      <c r="F3983" s="1536">
        <v>171.89</v>
      </c>
      <c r="G3983" s="1536">
        <v>171.89</v>
      </c>
    </row>
    <row r="3984" spans="1:7">
      <c r="A3984" s="1526">
        <v>6012</v>
      </c>
      <c r="B3984" s="1523" t="s">
        <v>7404</v>
      </c>
      <c r="C3984" s="1526" t="s">
        <v>2771</v>
      </c>
      <c r="D3984" s="1534">
        <f t="shared" si="62"/>
        <v>208.1</v>
      </c>
      <c r="E3984" s="1535"/>
      <c r="F3984" s="1534">
        <v>208.1</v>
      </c>
      <c r="G3984" s="1534">
        <v>208.1</v>
      </c>
    </row>
    <row r="3985" spans="1:7">
      <c r="A3985" s="1528">
        <v>6016</v>
      </c>
      <c r="B3985" s="1529" t="s">
        <v>7405</v>
      </c>
      <c r="C3985" s="1528" t="s">
        <v>2771</v>
      </c>
      <c r="D3985" s="1536">
        <f t="shared" si="62"/>
        <v>21.91</v>
      </c>
      <c r="E3985" s="1535"/>
      <c r="F3985" s="1536">
        <v>21.91</v>
      </c>
      <c r="G3985" s="1536">
        <v>21.91</v>
      </c>
    </row>
    <row r="3986" spans="1:7">
      <c r="A3986" s="1526">
        <v>6027</v>
      </c>
      <c r="B3986" s="1523" t="s">
        <v>7406</v>
      </c>
      <c r="C3986" s="1526" t="s">
        <v>2771</v>
      </c>
      <c r="D3986" s="1534">
        <f t="shared" si="62"/>
        <v>433.6</v>
      </c>
      <c r="E3986" s="1535"/>
      <c r="F3986" s="1534">
        <v>433.6</v>
      </c>
      <c r="G3986" s="1534">
        <v>433.6</v>
      </c>
    </row>
    <row r="3987" spans="1:7">
      <c r="A3987" s="1528">
        <v>6013</v>
      </c>
      <c r="B3987" s="1529" t="s">
        <v>7407</v>
      </c>
      <c r="C3987" s="1528" t="s">
        <v>2771</v>
      </c>
      <c r="D3987" s="1536">
        <f t="shared" si="62"/>
        <v>65.430000000000007</v>
      </c>
      <c r="E3987" s="1535"/>
      <c r="F3987" s="1536">
        <v>65.430000000000007</v>
      </c>
      <c r="G3987" s="1536">
        <v>65.430000000000007</v>
      </c>
    </row>
    <row r="3988" spans="1:7">
      <c r="A3988" s="1526">
        <v>6015</v>
      </c>
      <c r="B3988" s="1523" t="s">
        <v>7408</v>
      </c>
      <c r="C3988" s="1526" t="s">
        <v>2771</v>
      </c>
      <c r="D3988" s="1534">
        <f t="shared" si="62"/>
        <v>95.15</v>
      </c>
      <c r="E3988" s="1535"/>
      <c r="F3988" s="1534">
        <v>95.15</v>
      </c>
      <c r="G3988" s="1534">
        <v>95.15</v>
      </c>
    </row>
    <row r="3989" spans="1:7">
      <c r="A3989" s="1528">
        <v>6014</v>
      </c>
      <c r="B3989" s="1529" t="s">
        <v>7409</v>
      </c>
      <c r="C3989" s="1528" t="s">
        <v>2771</v>
      </c>
      <c r="D3989" s="1536">
        <f t="shared" si="62"/>
        <v>90.97</v>
      </c>
      <c r="E3989" s="1535"/>
      <c r="F3989" s="1536">
        <v>90.97</v>
      </c>
      <c r="G3989" s="1536">
        <v>90.97</v>
      </c>
    </row>
    <row r="3990" spans="1:7">
      <c r="A3990" s="1526">
        <v>6006</v>
      </c>
      <c r="B3990" s="1523" t="s">
        <v>7410</v>
      </c>
      <c r="C3990" s="1526" t="s">
        <v>2771</v>
      </c>
      <c r="D3990" s="1534">
        <f t="shared" si="62"/>
        <v>47.38</v>
      </c>
      <c r="E3990" s="1535"/>
      <c r="F3990" s="1534">
        <v>47.38</v>
      </c>
      <c r="G3990" s="1534">
        <v>47.38</v>
      </c>
    </row>
    <row r="3991" spans="1:7">
      <c r="A3991" s="1528">
        <v>6005</v>
      </c>
      <c r="B3991" s="1529" t="s">
        <v>7411</v>
      </c>
      <c r="C3991" s="1528" t="s">
        <v>2771</v>
      </c>
      <c r="D3991" s="1536">
        <f t="shared" si="62"/>
        <v>53.45</v>
      </c>
      <c r="E3991" s="1535"/>
      <c r="F3991" s="1536">
        <v>53.45</v>
      </c>
      <c r="G3991" s="1536">
        <v>53.45</v>
      </c>
    </row>
    <row r="3992" spans="1:7">
      <c r="A3992" s="1526">
        <v>11756</v>
      </c>
      <c r="B3992" s="1523" t="s">
        <v>7412</v>
      </c>
      <c r="C3992" s="1526" t="s">
        <v>2771</v>
      </c>
      <c r="D3992" s="1534">
        <f t="shared" si="62"/>
        <v>25.52</v>
      </c>
      <c r="E3992" s="1535"/>
      <c r="F3992" s="1534">
        <v>25.52</v>
      </c>
      <c r="G3992" s="1534">
        <v>25.52</v>
      </c>
    </row>
    <row r="3993" spans="1:7" ht="30">
      <c r="A3993" s="1528">
        <v>10904</v>
      </c>
      <c r="B3993" s="1529" t="s">
        <v>7413</v>
      </c>
      <c r="C3993" s="1528" t="s">
        <v>2771</v>
      </c>
      <c r="D3993" s="1536">
        <f t="shared" si="62"/>
        <v>153.94999999999999</v>
      </c>
      <c r="E3993" s="1535"/>
      <c r="F3993" s="1536">
        <v>153.94999999999999</v>
      </c>
      <c r="G3993" s="1536">
        <v>153.94999999999999</v>
      </c>
    </row>
    <row r="3994" spans="1:7">
      <c r="A3994" s="1526">
        <v>11752</v>
      </c>
      <c r="B3994" s="1523" t="s">
        <v>7414</v>
      </c>
      <c r="C3994" s="1526" t="s">
        <v>2771</v>
      </c>
      <c r="D3994" s="1534">
        <f t="shared" si="62"/>
        <v>14.72</v>
      </c>
      <c r="E3994" s="1535"/>
      <c r="F3994" s="1534">
        <v>14.72</v>
      </c>
      <c r="G3994" s="1534">
        <v>14.72</v>
      </c>
    </row>
    <row r="3995" spans="1:7">
      <c r="A3995" s="1528">
        <v>11753</v>
      </c>
      <c r="B3995" s="1529" t="s">
        <v>7415</v>
      </c>
      <c r="C3995" s="1528" t="s">
        <v>2771</v>
      </c>
      <c r="D3995" s="1536">
        <f t="shared" si="62"/>
        <v>17.57</v>
      </c>
      <c r="E3995" s="1535"/>
      <c r="F3995" s="1536">
        <v>17.57</v>
      </c>
      <c r="G3995" s="1536">
        <v>17.57</v>
      </c>
    </row>
    <row r="3996" spans="1:7">
      <c r="A3996" s="1526">
        <v>6021</v>
      </c>
      <c r="B3996" s="1523" t="s">
        <v>7416</v>
      </c>
      <c r="C3996" s="1526" t="s">
        <v>2771</v>
      </c>
      <c r="D3996" s="1534">
        <f t="shared" si="62"/>
        <v>48.77</v>
      </c>
      <c r="E3996" s="1535"/>
      <c r="F3996" s="1534">
        <v>48.77</v>
      </c>
      <c r="G3996" s="1534">
        <v>48.77</v>
      </c>
    </row>
    <row r="3997" spans="1:7">
      <c r="A3997" s="1528">
        <v>6024</v>
      </c>
      <c r="B3997" s="1529" t="s">
        <v>7417</v>
      </c>
      <c r="C3997" s="1528" t="s">
        <v>2771</v>
      </c>
      <c r="D3997" s="1536">
        <f t="shared" si="62"/>
        <v>50.41</v>
      </c>
      <c r="E3997" s="1535"/>
      <c r="F3997" s="1536">
        <v>50.41</v>
      </c>
      <c r="G3997" s="1536">
        <v>50.41</v>
      </c>
    </row>
    <row r="3998" spans="1:7">
      <c r="A3998" s="1526">
        <v>38379</v>
      </c>
      <c r="B3998" s="1523" t="s">
        <v>7418</v>
      </c>
      <c r="C3998" s="1526" t="s">
        <v>2774</v>
      </c>
      <c r="D3998" s="1534">
        <f t="shared" si="62"/>
        <v>49.88</v>
      </c>
      <c r="E3998" s="1535"/>
      <c r="F3998" s="1534">
        <v>49.88</v>
      </c>
      <c r="G3998" s="1534">
        <v>49.88</v>
      </c>
    </row>
    <row r="3999" spans="1:7">
      <c r="A3999" s="1528">
        <v>13897</v>
      </c>
      <c r="B3999" s="1529" t="s">
        <v>7419</v>
      </c>
      <c r="C3999" s="1528" t="s">
        <v>2771</v>
      </c>
      <c r="D3999" s="1536">
        <f t="shared" si="62"/>
        <v>6131.58</v>
      </c>
      <c r="E3999" s="1535"/>
      <c r="F3999" s="1536">
        <v>6131.58</v>
      </c>
      <c r="G3999" s="1536">
        <v>6131.58</v>
      </c>
    </row>
    <row r="4000" spans="1:7">
      <c r="A4000" s="1526">
        <v>10640</v>
      </c>
      <c r="B4000" s="1523" t="s">
        <v>7420</v>
      </c>
      <c r="C4000" s="1526" t="s">
        <v>2771</v>
      </c>
      <c r="D4000" s="1534">
        <f t="shared" si="62"/>
        <v>13279.73</v>
      </c>
      <c r="E4000" s="1535"/>
      <c r="F4000" s="1534">
        <v>13279.73</v>
      </c>
      <c r="G4000" s="1534">
        <v>13279.73</v>
      </c>
    </row>
    <row r="4001" spans="1:7">
      <c r="A4001" s="1528">
        <v>34357</v>
      </c>
      <c r="B4001" s="1529" t="s">
        <v>10331</v>
      </c>
      <c r="C4001" s="1528" t="s">
        <v>2775</v>
      </c>
      <c r="D4001" s="1536">
        <f t="shared" si="62"/>
        <v>4.8099999999999996</v>
      </c>
      <c r="E4001" s="1535"/>
      <c r="F4001" s="1536">
        <v>4.8099999999999996</v>
      </c>
      <c r="G4001" s="1536">
        <v>4.8099999999999996</v>
      </c>
    </row>
    <row r="4002" spans="1:7">
      <c r="A4002" s="1526">
        <v>37329</v>
      </c>
      <c r="B4002" s="1523" t="s">
        <v>10332</v>
      </c>
      <c r="C4002" s="1526" t="s">
        <v>2775</v>
      </c>
      <c r="D4002" s="1534">
        <f t="shared" si="62"/>
        <v>101.41</v>
      </c>
      <c r="E4002" s="1535"/>
      <c r="F4002" s="1534">
        <v>101.41</v>
      </c>
      <c r="G4002" s="1534">
        <v>101.41</v>
      </c>
    </row>
    <row r="4003" spans="1:7">
      <c r="A4003" s="1528">
        <v>2510</v>
      </c>
      <c r="B4003" s="1529" t="s">
        <v>7421</v>
      </c>
      <c r="C4003" s="1528" t="s">
        <v>2771</v>
      </c>
      <c r="D4003" s="1536">
        <f t="shared" si="62"/>
        <v>48.65</v>
      </c>
      <c r="E4003" s="1535"/>
      <c r="F4003" s="1536">
        <v>48.65</v>
      </c>
      <c r="G4003" s="1536">
        <v>48.65</v>
      </c>
    </row>
    <row r="4004" spans="1:7" ht="30">
      <c r="A4004" s="1526">
        <v>12359</v>
      </c>
      <c r="B4004" s="1523" t="s">
        <v>7422</v>
      </c>
      <c r="C4004" s="1526" t="s">
        <v>2771</v>
      </c>
      <c r="D4004" s="1534">
        <f t="shared" si="62"/>
        <v>146.62</v>
      </c>
      <c r="E4004" s="1535"/>
      <c r="F4004" s="1534">
        <v>146.62</v>
      </c>
      <c r="G4004" s="1534">
        <v>146.62</v>
      </c>
    </row>
    <row r="4005" spans="1:7">
      <c r="A4005" s="1528">
        <v>7353</v>
      </c>
      <c r="B4005" s="1529" t="s">
        <v>19144</v>
      </c>
      <c r="C4005" s="1528" t="s">
        <v>2776</v>
      </c>
      <c r="D4005" s="1536">
        <f t="shared" si="62"/>
        <v>24.32</v>
      </c>
      <c r="E4005" s="1535"/>
      <c r="F4005" s="1536">
        <v>24.32</v>
      </c>
      <c r="G4005" s="1536">
        <v>24.32</v>
      </c>
    </row>
    <row r="4006" spans="1:7">
      <c r="A4006" s="1526">
        <v>36144</v>
      </c>
      <c r="B4006" s="1523" t="s">
        <v>7423</v>
      </c>
      <c r="C4006" s="1526" t="s">
        <v>2771</v>
      </c>
      <c r="D4006" s="1534">
        <f t="shared" si="62"/>
        <v>1.79</v>
      </c>
      <c r="E4006" s="1535"/>
      <c r="F4006" s="1534">
        <v>1.79</v>
      </c>
      <c r="G4006" s="1534">
        <v>1.79</v>
      </c>
    </row>
    <row r="4007" spans="1:7">
      <c r="A4007" s="1528">
        <v>10518</v>
      </c>
      <c r="B4007" s="1529" t="s">
        <v>7424</v>
      </c>
      <c r="C4007" s="1528" t="s">
        <v>2771</v>
      </c>
      <c r="D4007" s="1536">
        <f t="shared" si="62"/>
        <v>137.99</v>
      </c>
      <c r="E4007" s="1535"/>
      <c r="F4007" s="1536">
        <v>137.99</v>
      </c>
      <c r="G4007" s="1536">
        <v>137.99</v>
      </c>
    </row>
    <row r="4008" spans="1:7" ht="45">
      <c r="A4008" s="1526">
        <v>36530</v>
      </c>
      <c r="B4008" s="1523" t="s">
        <v>7425</v>
      </c>
      <c r="C4008" s="1526" t="s">
        <v>2771</v>
      </c>
      <c r="D4008" s="1534">
        <f t="shared" si="62"/>
        <v>314222.88</v>
      </c>
      <c r="E4008" s="1535"/>
      <c r="F4008" s="1534">
        <v>314222.88</v>
      </c>
      <c r="G4008" s="1534">
        <v>314222.88</v>
      </c>
    </row>
    <row r="4009" spans="1:7" ht="45">
      <c r="A4009" s="1528">
        <v>6046</v>
      </c>
      <c r="B4009" s="1529" t="s">
        <v>7426</v>
      </c>
      <c r="C4009" s="1528" t="s">
        <v>2771</v>
      </c>
      <c r="D4009" s="1536">
        <f t="shared" si="62"/>
        <v>340823.77</v>
      </c>
      <c r="E4009" s="1535"/>
      <c r="F4009" s="1536">
        <v>340823.77</v>
      </c>
      <c r="G4009" s="1536">
        <v>340823.77</v>
      </c>
    </row>
    <row r="4010" spans="1:7" ht="45">
      <c r="A4010" s="1526">
        <v>36531</v>
      </c>
      <c r="B4010" s="1523" t="s">
        <v>7427</v>
      </c>
      <c r="C4010" s="1526" t="s">
        <v>2771</v>
      </c>
      <c r="D4010" s="1534">
        <f t="shared" si="62"/>
        <v>353292.9</v>
      </c>
      <c r="E4010" s="1535"/>
      <c r="F4010" s="1534">
        <v>353292.9</v>
      </c>
      <c r="G4010" s="1534">
        <v>353292.9</v>
      </c>
    </row>
    <row r="4011" spans="1:7">
      <c r="A4011" s="1528">
        <v>34684</v>
      </c>
      <c r="B4011" s="1529" t="s">
        <v>7428</v>
      </c>
      <c r="C4011" s="1528" t="s">
        <v>2773</v>
      </c>
      <c r="D4011" s="1536">
        <f t="shared" si="62"/>
        <v>186.85</v>
      </c>
      <c r="E4011" s="1535"/>
      <c r="F4011" s="1536">
        <v>186.85</v>
      </c>
      <c r="G4011" s="1536">
        <v>186.85</v>
      </c>
    </row>
    <row r="4012" spans="1:7">
      <c r="A4012" s="1526">
        <v>34683</v>
      </c>
      <c r="B4012" s="1523" t="s">
        <v>7429</v>
      </c>
      <c r="C4012" s="1526" t="s">
        <v>2773</v>
      </c>
      <c r="D4012" s="1534">
        <f t="shared" si="62"/>
        <v>116.78</v>
      </c>
      <c r="E4012" s="1535"/>
      <c r="F4012" s="1534">
        <v>116.78</v>
      </c>
      <c r="G4012" s="1534">
        <v>116.78</v>
      </c>
    </row>
    <row r="4013" spans="1:7">
      <c r="A4013" s="1528">
        <v>533</v>
      </c>
      <c r="B4013" s="1529" t="s">
        <v>7430</v>
      </c>
      <c r="C4013" s="1528" t="s">
        <v>2773</v>
      </c>
      <c r="D4013" s="1536">
        <f t="shared" si="62"/>
        <v>21.97</v>
      </c>
      <c r="E4013" s="1535"/>
      <c r="F4013" s="1536">
        <v>21.97</v>
      </c>
      <c r="G4013" s="1536">
        <v>21.97</v>
      </c>
    </row>
    <row r="4014" spans="1:7">
      <c r="A4014" s="1526">
        <v>10515</v>
      </c>
      <c r="B4014" s="1523" t="s">
        <v>7431</v>
      </c>
      <c r="C4014" s="1526" t="s">
        <v>2773</v>
      </c>
      <c r="D4014" s="1534">
        <f t="shared" si="62"/>
        <v>41.45</v>
      </c>
      <c r="E4014" s="1535"/>
      <c r="F4014" s="1534">
        <v>41.45</v>
      </c>
      <c r="G4014" s="1534">
        <v>41.45</v>
      </c>
    </row>
    <row r="4015" spans="1:7">
      <c r="A4015" s="1528">
        <v>536</v>
      </c>
      <c r="B4015" s="1529" t="s">
        <v>7432</v>
      </c>
      <c r="C4015" s="1528" t="s">
        <v>2773</v>
      </c>
      <c r="D4015" s="1536">
        <f t="shared" si="62"/>
        <v>29.99</v>
      </c>
      <c r="E4015" s="1535"/>
      <c r="F4015" s="1536">
        <v>29.99</v>
      </c>
      <c r="G4015" s="1536">
        <v>29.99</v>
      </c>
    </row>
    <row r="4016" spans="1:7">
      <c r="A4016" s="1526">
        <v>153</v>
      </c>
      <c r="B4016" s="1523" t="s">
        <v>7433</v>
      </c>
      <c r="C4016" s="1526" t="s">
        <v>2776</v>
      </c>
      <c r="D4016" s="1534">
        <f t="shared" si="62"/>
        <v>73.64</v>
      </c>
      <c r="E4016" s="1535"/>
      <c r="F4016" s="1534">
        <v>73.64</v>
      </c>
      <c r="G4016" s="1534">
        <v>73.64</v>
      </c>
    </row>
    <row r="4017" spans="1:7">
      <c r="A4017" s="1528">
        <v>34682</v>
      </c>
      <c r="B4017" s="1529" t="s">
        <v>7434</v>
      </c>
      <c r="C4017" s="1528" t="s">
        <v>2773</v>
      </c>
      <c r="D4017" s="1536">
        <f t="shared" si="62"/>
        <v>89.3</v>
      </c>
      <c r="E4017" s="1535"/>
      <c r="F4017" s="1536">
        <v>89.3</v>
      </c>
      <c r="G4017" s="1536">
        <v>89.3</v>
      </c>
    </row>
    <row r="4018" spans="1:7">
      <c r="A4018" s="1526">
        <v>20205</v>
      </c>
      <c r="B4018" s="1523" t="s">
        <v>17008</v>
      </c>
      <c r="C4018" s="1526" t="s">
        <v>2774</v>
      </c>
      <c r="D4018" s="1534">
        <f t="shared" si="62"/>
        <v>2.64</v>
      </c>
      <c r="E4018" s="1535"/>
      <c r="F4018" s="1534">
        <v>2.64</v>
      </c>
      <c r="G4018" s="1534">
        <v>2.64</v>
      </c>
    </row>
    <row r="4019" spans="1:7">
      <c r="A4019" s="1528">
        <v>4412</v>
      </c>
      <c r="B4019" s="1529" t="s">
        <v>17009</v>
      </c>
      <c r="C4019" s="1528" t="s">
        <v>2774</v>
      </c>
      <c r="D4019" s="1536">
        <f t="shared" si="62"/>
        <v>1.58</v>
      </c>
      <c r="E4019" s="1535"/>
      <c r="F4019" s="1536">
        <v>1.58</v>
      </c>
      <c r="G4019" s="1536">
        <v>1.58</v>
      </c>
    </row>
    <row r="4020" spans="1:7">
      <c r="A4020" s="1526">
        <v>4408</v>
      </c>
      <c r="B4020" s="1523" t="s">
        <v>17010</v>
      </c>
      <c r="C4020" s="1526" t="s">
        <v>2774</v>
      </c>
      <c r="D4020" s="1534">
        <f t="shared" si="62"/>
        <v>1.98</v>
      </c>
      <c r="E4020" s="1535"/>
      <c r="F4020" s="1534">
        <v>1.98</v>
      </c>
      <c r="G4020" s="1534">
        <v>1.98</v>
      </c>
    </row>
    <row r="4021" spans="1:7">
      <c r="A4021" s="1528">
        <v>36250</v>
      </c>
      <c r="B4021" s="1529" t="s">
        <v>7435</v>
      </c>
      <c r="C4021" s="1528" t="s">
        <v>2774</v>
      </c>
      <c r="D4021" s="1536">
        <f t="shared" si="62"/>
        <v>5.68</v>
      </c>
      <c r="E4021" s="1535"/>
      <c r="F4021" s="1536">
        <v>5.68</v>
      </c>
      <c r="G4021" s="1536">
        <v>5.68</v>
      </c>
    </row>
    <row r="4022" spans="1:7">
      <c r="A4022" s="1526">
        <v>10857</v>
      </c>
      <c r="B4022" s="1523" t="s">
        <v>7436</v>
      </c>
      <c r="C4022" s="1526" t="s">
        <v>2774</v>
      </c>
      <c r="D4022" s="1534">
        <f t="shared" si="62"/>
        <v>13.9</v>
      </c>
      <c r="E4022" s="1535"/>
      <c r="F4022" s="1534">
        <v>13.9</v>
      </c>
      <c r="G4022" s="1534">
        <v>13.9</v>
      </c>
    </row>
    <row r="4023" spans="1:7">
      <c r="A4023" s="1528">
        <v>4803</v>
      </c>
      <c r="B4023" s="1529" t="s">
        <v>7437</v>
      </c>
      <c r="C4023" s="1528" t="s">
        <v>2774</v>
      </c>
      <c r="D4023" s="1536">
        <f t="shared" si="62"/>
        <v>26.25</v>
      </c>
      <c r="E4023" s="1535"/>
      <c r="F4023" s="1536">
        <v>26.25</v>
      </c>
      <c r="G4023" s="1536">
        <v>26.25</v>
      </c>
    </row>
    <row r="4024" spans="1:7">
      <c r="A4024" s="1526">
        <v>6186</v>
      </c>
      <c r="B4024" s="1523" t="s">
        <v>7438</v>
      </c>
      <c r="C4024" s="1526" t="s">
        <v>2774</v>
      </c>
      <c r="D4024" s="1534">
        <f t="shared" si="62"/>
        <v>16.11</v>
      </c>
      <c r="E4024" s="1535"/>
      <c r="F4024" s="1534">
        <v>16.11</v>
      </c>
      <c r="G4024" s="1534">
        <v>16.11</v>
      </c>
    </row>
    <row r="4025" spans="1:7">
      <c r="A4025" s="1528">
        <v>4829</v>
      </c>
      <c r="B4025" s="1529" t="s">
        <v>7439</v>
      </c>
      <c r="C4025" s="1528" t="s">
        <v>2774</v>
      </c>
      <c r="D4025" s="1536">
        <f t="shared" si="62"/>
        <v>47.92</v>
      </c>
      <c r="E4025" s="1535"/>
      <c r="F4025" s="1536">
        <v>47.92</v>
      </c>
      <c r="G4025" s="1536">
        <v>47.92</v>
      </c>
    </row>
    <row r="4026" spans="1:7">
      <c r="A4026" s="1526">
        <v>39829</v>
      </c>
      <c r="B4026" s="1523" t="s">
        <v>7440</v>
      </c>
      <c r="C4026" s="1526" t="s">
        <v>2774</v>
      </c>
      <c r="D4026" s="1534">
        <f t="shared" si="62"/>
        <v>33.6</v>
      </c>
      <c r="E4026" s="1535"/>
      <c r="F4026" s="1534">
        <v>33.6</v>
      </c>
      <c r="G4026" s="1534">
        <v>33.6</v>
      </c>
    </row>
    <row r="4027" spans="1:7" ht="30">
      <c r="A4027" s="1528">
        <v>20231</v>
      </c>
      <c r="B4027" s="1529" t="s">
        <v>7441</v>
      </c>
      <c r="C4027" s="1528" t="s">
        <v>2774</v>
      </c>
      <c r="D4027" s="1536">
        <f t="shared" si="62"/>
        <v>57.3</v>
      </c>
      <c r="E4027" s="1535"/>
      <c r="F4027" s="1536">
        <v>57.3</v>
      </c>
      <c r="G4027" s="1536">
        <v>57.3</v>
      </c>
    </row>
    <row r="4028" spans="1:7">
      <c r="A4028" s="1526">
        <v>4804</v>
      </c>
      <c r="B4028" s="1523" t="s">
        <v>7442</v>
      </c>
      <c r="C4028" s="1526" t="s">
        <v>2774</v>
      </c>
      <c r="D4028" s="1534">
        <f t="shared" si="62"/>
        <v>20.149999999999999</v>
      </c>
      <c r="E4028" s="1535"/>
      <c r="F4028" s="1534">
        <v>20.149999999999999</v>
      </c>
      <c r="G4028" s="1534">
        <v>20.149999999999999</v>
      </c>
    </row>
    <row r="4029" spans="1:7">
      <c r="A4029" s="1528">
        <v>34680</v>
      </c>
      <c r="B4029" s="1529" t="s">
        <v>7443</v>
      </c>
      <c r="C4029" s="1528" t="s">
        <v>2774</v>
      </c>
      <c r="D4029" s="1536">
        <f t="shared" si="62"/>
        <v>27.47</v>
      </c>
      <c r="E4029" s="1535"/>
      <c r="F4029" s="1536">
        <v>27.47</v>
      </c>
      <c r="G4029" s="1536">
        <v>27.47</v>
      </c>
    </row>
    <row r="4030" spans="1:7">
      <c r="A4030" s="1526">
        <v>11573</v>
      </c>
      <c r="B4030" s="1523" t="s">
        <v>16931</v>
      </c>
      <c r="C4030" s="1526" t="s">
        <v>2771</v>
      </c>
      <c r="D4030" s="1534">
        <f t="shared" si="62"/>
        <v>6.24</v>
      </c>
      <c r="E4030" s="1535"/>
      <c r="F4030" s="1534">
        <v>6.24</v>
      </c>
      <c r="G4030" s="1534">
        <v>6.24</v>
      </c>
    </row>
    <row r="4031" spans="1:7">
      <c r="A4031" s="1528">
        <v>38401</v>
      </c>
      <c r="B4031" s="1529" t="s">
        <v>7444</v>
      </c>
      <c r="C4031" s="1528" t="s">
        <v>2771</v>
      </c>
      <c r="D4031" s="1536">
        <f t="shared" si="62"/>
        <v>18.87</v>
      </c>
      <c r="E4031" s="1535"/>
      <c r="F4031" s="1536">
        <v>18.87</v>
      </c>
      <c r="G4031" s="1536">
        <v>18.87</v>
      </c>
    </row>
    <row r="4032" spans="1:7" ht="30">
      <c r="A4032" s="1526">
        <v>11575</v>
      </c>
      <c r="B4032" s="1523" t="s">
        <v>16932</v>
      </c>
      <c r="C4032" s="1526" t="s">
        <v>2771</v>
      </c>
      <c r="D4032" s="1534">
        <f t="shared" si="62"/>
        <v>60.19</v>
      </c>
      <c r="E4032" s="1535"/>
      <c r="F4032" s="1534">
        <v>60.19</v>
      </c>
      <c r="G4032" s="1534">
        <v>60.19</v>
      </c>
    </row>
    <row r="4033" spans="1:7" ht="30">
      <c r="A4033" s="1528">
        <v>38179</v>
      </c>
      <c r="B4033" s="1529" t="s">
        <v>16933</v>
      </c>
      <c r="C4033" s="1528" t="s">
        <v>2771</v>
      </c>
      <c r="D4033" s="1536">
        <f t="shared" si="62"/>
        <v>49.77</v>
      </c>
      <c r="E4033" s="1535"/>
      <c r="F4033" s="1536">
        <v>49.77</v>
      </c>
      <c r="G4033" s="1536">
        <v>49.77</v>
      </c>
    </row>
    <row r="4034" spans="1:7">
      <c r="A4034" s="1526">
        <v>20256</v>
      </c>
      <c r="B4034" s="1523" t="s">
        <v>7445</v>
      </c>
      <c r="C4034" s="1526" t="s">
        <v>2771</v>
      </c>
      <c r="D4034" s="1534">
        <f t="shared" si="62"/>
        <v>0.41</v>
      </c>
      <c r="E4034" s="1535"/>
      <c r="F4034" s="1534">
        <v>0.41</v>
      </c>
      <c r="G4034" s="1534">
        <v>0.41</v>
      </c>
    </row>
    <row r="4035" spans="1:7" ht="30">
      <c r="A4035" s="1528">
        <v>14511</v>
      </c>
      <c r="B4035" s="1529" t="s">
        <v>7446</v>
      </c>
      <c r="C4035" s="1528" t="s">
        <v>2771</v>
      </c>
      <c r="D4035" s="1536">
        <f t="shared" ref="D4035:D4098" si="63">IF($I$2=$G$1,G4035,F4035)</f>
        <v>969058.32</v>
      </c>
      <c r="E4035" s="1535"/>
      <c r="F4035" s="1536">
        <v>969058.32</v>
      </c>
      <c r="G4035" s="1536">
        <v>969058.32</v>
      </c>
    </row>
    <row r="4036" spans="1:7" ht="30">
      <c r="A4036" s="1526">
        <v>10642</v>
      </c>
      <c r="B4036" s="1523" t="s">
        <v>7447</v>
      </c>
      <c r="C4036" s="1526" t="s">
        <v>2771</v>
      </c>
      <c r="D4036" s="1534">
        <f t="shared" si="63"/>
        <v>912900</v>
      </c>
      <c r="E4036" s="1535"/>
      <c r="F4036" s="1534">
        <v>912900</v>
      </c>
      <c r="G4036" s="1534">
        <v>912900</v>
      </c>
    </row>
    <row r="4037" spans="1:7" ht="30">
      <c r="A4037" s="1528">
        <v>14489</v>
      </c>
      <c r="B4037" s="1529" t="s">
        <v>7448</v>
      </c>
      <c r="C4037" s="1528" t="s">
        <v>2771</v>
      </c>
      <c r="D4037" s="1536">
        <f t="shared" si="63"/>
        <v>809725.32</v>
      </c>
      <c r="E4037" s="1535"/>
      <c r="F4037" s="1536">
        <v>809725.32</v>
      </c>
      <c r="G4037" s="1536">
        <v>809725.32</v>
      </c>
    </row>
    <row r="4038" spans="1:7" ht="30">
      <c r="A4038" s="1526">
        <v>14513</v>
      </c>
      <c r="B4038" s="1523" t="s">
        <v>7449</v>
      </c>
      <c r="C4038" s="1526" t="s">
        <v>2771</v>
      </c>
      <c r="D4038" s="1534">
        <f t="shared" si="63"/>
        <v>607313.19999999995</v>
      </c>
      <c r="E4038" s="1535"/>
      <c r="F4038" s="1534">
        <v>607313.19999999995</v>
      </c>
      <c r="G4038" s="1534">
        <v>607313.19999999995</v>
      </c>
    </row>
    <row r="4039" spans="1:7" ht="30">
      <c r="A4039" s="1528">
        <v>13600</v>
      </c>
      <c r="B4039" s="1529" t="s">
        <v>7450</v>
      </c>
      <c r="C4039" s="1528" t="s">
        <v>2771</v>
      </c>
      <c r="D4039" s="1536">
        <f t="shared" si="63"/>
        <v>783605.06</v>
      </c>
      <c r="E4039" s="1535"/>
      <c r="F4039" s="1536">
        <v>783605.06</v>
      </c>
      <c r="G4039" s="1536">
        <v>783605.06</v>
      </c>
    </row>
    <row r="4040" spans="1:7" ht="30">
      <c r="A4040" s="1526">
        <v>10646</v>
      </c>
      <c r="B4040" s="1523" t="s">
        <v>7451</v>
      </c>
      <c r="C4040" s="1526" t="s">
        <v>2771</v>
      </c>
      <c r="D4040" s="1534">
        <f t="shared" si="63"/>
        <v>584125.36</v>
      </c>
      <c r="E4040" s="1535"/>
      <c r="F4040" s="1534">
        <v>584125.36</v>
      </c>
      <c r="G4040" s="1534">
        <v>584125.36</v>
      </c>
    </row>
    <row r="4041" spans="1:7" ht="30">
      <c r="A4041" s="1528">
        <v>6070</v>
      </c>
      <c r="B4041" s="1529" t="s">
        <v>7452</v>
      </c>
      <c r="C4041" s="1528" t="s">
        <v>2771</v>
      </c>
      <c r="D4041" s="1536">
        <f t="shared" si="63"/>
        <v>798135.41</v>
      </c>
      <c r="E4041" s="1535"/>
      <c r="F4041" s="1536">
        <v>798135.41</v>
      </c>
      <c r="G4041" s="1536">
        <v>798135.41</v>
      </c>
    </row>
    <row r="4042" spans="1:7" ht="30">
      <c r="A4042" s="1526">
        <v>6069</v>
      </c>
      <c r="B4042" s="1523" t="s">
        <v>7453</v>
      </c>
      <c r="C4042" s="1526" t="s">
        <v>2771</v>
      </c>
      <c r="D4042" s="1534">
        <f t="shared" si="63"/>
        <v>176320.15</v>
      </c>
      <c r="E4042" s="1535"/>
      <c r="F4042" s="1534">
        <v>176320.15</v>
      </c>
      <c r="G4042" s="1534">
        <v>176320.15</v>
      </c>
    </row>
    <row r="4043" spans="1:7" ht="30">
      <c r="A4043" s="1528">
        <v>14626</v>
      </c>
      <c r="B4043" s="1529" t="s">
        <v>7454</v>
      </c>
      <c r="C4043" s="1528" t="s">
        <v>2771</v>
      </c>
      <c r="D4043" s="1536">
        <f t="shared" si="63"/>
        <v>873775.75</v>
      </c>
      <c r="E4043" s="1535"/>
      <c r="F4043" s="1536">
        <v>873775.75</v>
      </c>
      <c r="G4043" s="1536">
        <v>873775.75</v>
      </c>
    </row>
    <row r="4044" spans="1:7" ht="30">
      <c r="A4044" s="1526">
        <v>6067</v>
      </c>
      <c r="B4044" s="1523" t="s">
        <v>7455</v>
      </c>
      <c r="C4044" s="1526" t="s">
        <v>2771</v>
      </c>
      <c r="D4044" s="1534">
        <f t="shared" si="63"/>
        <v>717278.58</v>
      </c>
      <c r="E4044" s="1535"/>
      <c r="F4044" s="1534">
        <v>717278.58</v>
      </c>
      <c r="G4044" s="1534">
        <v>717278.58</v>
      </c>
    </row>
    <row r="4045" spans="1:7">
      <c r="A4045" s="1528">
        <v>38393</v>
      </c>
      <c r="B4045" s="1529" t="s">
        <v>7456</v>
      </c>
      <c r="C4045" s="1528" t="s">
        <v>2771</v>
      </c>
      <c r="D4045" s="1536">
        <f t="shared" si="63"/>
        <v>15.95</v>
      </c>
      <c r="E4045" s="1535"/>
      <c r="F4045" s="1536">
        <v>15.95</v>
      </c>
      <c r="G4045" s="1536">
        <v>15.95</v>
      </c>
    </row>
    <row r="4046" spans="1:7">
      <c r="A4046" s="1526">
        <v>38390</v>
      </c>
      <c r="B4046" s="1523" t="s">
        <v>7457</v>
      </c>
      <c r="C4046" s="1526" t="s">
        <v>2771</v>
      </c>
      <c r="D4046" s="1534">
        <f t="shared" si="63"/>
        <v>35.369999999999997</v>
      </c>
      <c r="E4046" s="1535"/>
      <c r="F4046" s="1534">
        <v>35.369999999999997</v>
      </c>
      <c r="G4046" s="1534">
        <v>35.369999999999997</v>
      </c>
    </row>
    <row r="4047" spans="1:7">
      <c r="A4047" s="1528">
        <v>36532</v>
      </c>
      <c r="B4047" s="1529" t="s">
        <v>7458</v>
      </c>
      <c r="C4047" s="1528" t="s">
        <v>2771</v>
      </c>
      <c r="D4047" s="1536">
        <f t="shared" si="63"/>
        <v>29618.77</v>
      </c>
      <c r="E4047" s="1535"/>
      <c r="F4047" s="1536">
        <v>29618.77</v>
      </c>
      <c r="G4047" s="1536">
        <v>29618.77</v>
      </c>
    </row>
    <row r="4048" spans="1:7" ht="30">
      <c r="A4048" s="1526">
        <v>11578</v>
      </c>
      <c r="B4048" s="1523" t="s">
        <v>7459</v>
      </c>
      <c r="C4048" s="1526" t="s">
        <v>2771</v>
      </c>
      <c r="D4048" s="1534">
        <f t="shared" si="63"/>
        <v>12.99</v>
      </c>
      <c r="E4048" s="1535"/>
      <c r="F4048" s="1534">
        <v>12.99</v>
      </c>
      <c r="G4048" s="1534">
        <v>12.99</v>
      </c>
    </row>
    <row r="4049" spans="1:7" ht="30">
      <c r="A4049" s="1528">
        <v>11577</v>
      </c>
      <c r="B4049" s="1529" t="s">
        <v>7460</v>
      </c>
      <c r="C4049" s="1528" t="s">
        <v>2771</v>
      </c>
      <c r="D4049" s="1536">
        <f t="shared" si="63"/>
        <v>12.4</v>
      </c>
      <c r="E4049" s="1535"/>
      <c r="F4049" s="1536">
        <v>12.4</v>
      </c>
      <c r="G4049" s="1536">
        <v>12.4</v>
      </c>
    </row>
    <row r="4050" spans="1:7" ht="30">
      <c r="A4050" s="1526">
        <v>42432</v>
      </c>
      <c r="B4050" s="1523" t="s">
        <v>7461</v>
      </c>
      <c r="C4050" s="1526" t="s">
        <v>2771</v>
      </c>
      <c r="D4050" s="1534">
        <f t="shared" si="63"/>
        <v>2128.9</v>
      </c>
      <c r="E4050" s="1535"/>
      <c r="F4050" s="1534">
        <v>2128.9</v>
      </c>
      <c r="G4050" s="1534">
        <v>2128.9</v>
      </c>
    </row>
    <row r="4051" spans="1:7" ht="30">
      <c r="A4051" s="1528">
        <v>42437</v>
      </c>
      <c r="B4051" s="1529" t="s">
        <v>7462</v>
      </c>
      <c r="C4051" s="1528" t="s">
        <v>2771</v>
      </c>
      <c r="D4051" s="1536">
        <f t="shared" si="63"/>
        <v>1618.53</v>
      </c>
      <c r="E4051" s="1535"/>
      <c r="F4051" s="1536">
        <v>1618.53</v>
      </c>
      <c r="G4051" s="1536">
        <v>1618.53</v>
      </c>
    </row>
    <row r="4052" spans="1:7">
      <c r="A4052" s="1526">
        <v>1116</v>
      </c>
      <c r="B4052" s="1523" t="s">
        <v>7463</v>
      </c>
      <c r="C4052" s="1526" t="s">
        <v>2774</v>
      </c>
      <c r="D4052" s="1534">
        <f t="shared" si="63"/>
        <v>22.83</v>
      </c>
      <c r="E4052" s="1535"/>
      <c r="F4052" s="1534">
        <v>22.83</v>
      </c>
      <c r="G4052" s="1534">
        <v>22.83</v>
      </c>
    </row>
    <row r="4053" spans="1:7">
      <c r="A4053" s="1528">
        <v>1115</v>
      </c>
      <c r="B4053" s="1529" t="s">
        <v>7464</v>
      </c>
      <c r="C4053" s="1528" t="s">
        <v>2774</v>
      </c>
      <c r="D4053" s="1536">
        <f t="shared" si="63"/>
        <v>27.36</v>
      </c>
      <c r="E4053" s="1535"/>
      <c r="F4053" s="1536">
        <v>27.36</v>
      </c>
      <c r="G4053" s="1536">
        <v>27.36</v>
      </c>
    </row>
    <row r="4054" spans="1:7">
      <c r="A4054" s="1526">
        <v>1113</v>
      </c>
      <c r="B4054" s="1523" t="s">
        <v>7465</v>
      </c>
      <c r="C4054" s="1526" t="s">
        <v>2774</v>
      </c>
      <c r="D4054" s="1534">
        <f t="shared" si="63"/>
        <v>31.99</v>
      </c>
      <c r="E4054" s="1535"/>
      <c r="F4054" s="1534">
        <v>31.99</v>
      </c>
      <c r="G4054" s="1534">
        <v>31.99</v>
      </c>
    </row>
    <row r="4055" spans="1:7">
      <c r="A4055" s="1528">
        <v>1114</v>
      </c>
      <c r="B4055" s="1529" t="s">
        <v>7466</v>
      </c>
      <c r="C4055" s="1528" t="s">
        <v>2774</v>
      </c>
      <c r="D4055" s="1536">
        <f t="shared" si="63"/>
        <v>38.1</v>
      </c>
      <c r="E4055" s="1535"/>
      <c r="F4055" s="1536">
        <v>38.1</v>
      </c>
      <c r="G4055" s="1536">
        <v>38.1</v>
      </c>
    </row>
    <row r="4056" spans="1:7">
      <c r="A4056" s="1526">
        <v>40873</v>
      </c>
      <c r="B4056" s="1523" t="s">
        <v>9627</v>
      </c>
      <c r="C4056" s="1526" t="s">
        <v>2774</v>
      </c>
      <c r="D4056" s="1534">
        <f t="shared" si="63"/>
        <v>29.82</v>
      </c>
      <c r="E4056" s="1535"/>
      <c r="F4056" s="1534">
        <v>29.82</v>
      </c>
      <c r="G4056" s="1534">
        <v>29.82</v>
      </c>
    </row>
    <row r="4057" spans="1:7">
      <c r="A4057" s="1528">
        <v>20214</v>
      </c>
      <c r="B4057" s="1529" t="s">
        <v>7467</v>
      </c>
      <c r="C4057" s="1528" t="s">
        <v>2771</v>
      </c>
      <c r="D4057" s="1536">
        <f t="shared" si="63"/>
        <v>56.28</v>
      </c>
      <c r="E4057" s="1535"/>
      <c r="F4057" s="1536">
        <v>56.28</v>
      </c>
      <c r="G4057" s="1536">
        <v>56.28</v>
      </c>
    </row>
    <row r="4058" spans="1:7">
      <c r="A4058" s="1526">
        <v>7237</v>
      </c>
      <c r="B4058" s="1523" t="s">
        <v>7468</v>
      </c>
      <c r="C4058" s="1526" t="s">
        <v>2771</v>
      </c>
      <c r="D4058" s="1534">
        <f t="shared" si="63"/>
        <v>55.1</v>
      </c>
      <c r="E4058" s="1535"/>
      <c r="F4058" s="1534">
        <v>55.1</v>
      </c>
      <c r="G4058" s="1534">
        <v>55.1</v>
      </c>
    </row>
    <row r="4059" spans="1:7">
      <c r="A4059" s="1528">
        <v>11757</v>
      </c>
      <c r="B4059" s="1529" t="s">
        <v>7469</v>
      </c>
      <c r="C4059" s="1528" t="s">
        <v>2771</v>
      </c>
      <c r="D4059" s="1536">
        <f t="shared" si="63"/>
        <v>30.09</v>
      </c>
      <c r="E4059" s="1535"/>
      <c r="F4059" s="1536">
        <v>30.09</v>
      </c>
      <c r="G4059" s="1536">
        <v>30.09</v>
      </c>
    </row>
    <row r="4060" spans="1:7">
      <c r="A4060" s="1526">
        <v>11758</v>
      </c>
      <c r="B4060" s="1523" t="s">
        <v>7470</v>
      </c>
      <c r="C4060" s="1526" t="s">
        <v>2771</v>
      </c>
      <c r="D4060" s="1534">
        <f t="shared" si="63"/>
        <v>82.45</v>
      </c>
      <c r="E4060" s="1535"/>
      <c r="F4060" s="1534">
        <v>82.45</v>
      </c>
      <c r="G4060" s="1534">
        <v>82.45</v>
      </c>
    </row>
    <row r="4061" spans="1:7">
      <c r="A4061" s="1528">
        <v>37526</v>
      </c>
      <c r="B4061" s="1529" t="s">
        <v>7471</v>
      </c>
      <c r="C4061" s="1528" t="s">
        <v>2771</v>
      </c>
      <c r="D4061" s="1536">
        <f t="shared" si="63"/>
        <v>2.66</v>
      </c>
      <c r="E4061" s="1535"/>
      <c r="F4061" s="1536">
        <v>2.66</v>
      </c>
      <c r="G4061" s="1536">
        <v>2.66</v>
      </c>
    </row>
    <row r="4062" spans="1:7">
      <c r="A4062" s="1526">
        <v>6076</v>
      </c>
      <c r="B4062" s="1523" t="s">
        <v>7472</v>
      </c>
      <c r="C4062" s="1526" t="s">
        <v>2772</v>
      </c>
      <c r="D4062" s="1534">
        <f t="shared" si="63"/>
        <v>60.42</v>
      </c>
      <c r="E4062" s="1535"/>
      <c r="F4062" s="1534">
        <v>60.42</v>
      </c>
      <c r="G4062" s="1534">
        <v>60.42</v>
      </c>
    </row>
    <row r="4063" spans="1:7">
      <c r="A4063" s="1528">
        <v>13109</v>
      </c>
      <c r="B4063" s="1529" t="s">
        <v>7473</v>
      </c>
      <c r="C4063" s="1528" t="s">
        <v>2771</v>
      </c>
      <c r="D4063" s="1536">
        <f t="shared" si="63"/>
        <v>277.13</v>
      </c>
      <c r="E4063" s="1535"/>
      <c r="F4063" s="1536">
        <v>277.13</v>
      </c>
      <c r="G4063" s="1536">
        <v>277.13</v>
      </c>
    </row>
    <row r="4064" spans="1:7">
      <c r="A4064" s="1526">
        <v>13110</v>
      </c>
      <c r="B4064" s="1523" t="s">
        <v>7474</v>
      </c>
      <c r="C4064" s="1526" t="s">
        <v>2771</v>
      </c>
      <c r="D4064" s="1534">
        <f t="shared" si="63"/>
        <v>364.72</v>
      </c>
      <c r="E4064" s="1535"/>
      <c r="F4064" s="1534">
        <v>364.72</v>
      </c>
      <c r="G4064" s="1534">
        <v>364.72</v>
      </c>
    </row>
    <row r="4065" spans="1:7">
      <c r="A4065" s="1528">
        <v>7581</v>
      </c>
      <c r="B4065" s="1529" t="s">
        <v>7475</v>
      </c>
      <c r="C4065" s="1528" t="s">
        <v>2771</v>
      </c>
      <c r="D4065" s="1536">
        <f t="shared" si="63"/>
        <v>5.04</v>
      </c>
      <c r="E4065" s="1535"/>
      <c r="F4065" s="1536">
        <v>5.04</v>
      </c>
      <c r="G4065" s="1536">
        <v>5.04</v>
      </c>
    </row>
    <row r="4066" spans="1:7">
      <c r="A4066" s="1526">
        <v>4509</v>
      </c>
      <c r="B4066" s="1523" t="s">
        <v>15888</v>
      </c>
      <c r="C4066" s="1526" t="s">
        <v>2774</v>
      </c>
      <c r="D4066" s="1534">
        <f t="shared" si="63"/>
        <v>4.58</v>
      </c>
      <c r="E4066" s="1535"/>
      <c r="F4066" s="1534">
        <v>4.58</v>
      </c>
      <c r="G4066" s="1534">
        <v>4.58</v>
      </c>
    </row>
    <row r="4067" spans="1:7">
      <c r="A4067" s="1528">
        <v>4512</v>
      </c>
      <c r="B4067" s="1529" t="s">
        <v>15889</v>
      </c>
      <c r="C4067" s="1528" t="s">
        <v>2774</v>
      </c>
      <c r="D4067" s="1536">
        <f t="shared" si="63"/>
        <v>2.19</v>
      </c>
      <c r="E4067" s="1535"/>
      <c r="F4067" s="1536">
        <v>2.19</v>
      </c>
      <c r="G4067" s="1536">
        <v>2.19</v>
      </c>
    </row>
    <row r="4068" spans="1:7">
      <c r="A4068" s="1526">
        <v>4517</v>
      </c>
      <c r="B4068" s="1523" t="s">
        <v>15890</v>
      </c>
      <c r="C4068" s="1526" t="s">
        <v>2774</v>
      </c>
      <c r="D4068" s="1534">
        <f t="shared" si="63"/>
        <v>3.16</v>
      </c>
      <c r="E4068" s="1535"/>
      <c r="F4068" s="1534">
        <v>3.16</v>
      </c>
      <c r="G4068" s="1534">
        <v>3.16</v>
      </c>
    </row>
    <row r="4069" spans="1:7">
      <c r="A4069" s="1528">
        <v>20206</v>
      </c>
      <c r="B4069" s="1529" t="s">
        <v>17011</v>
      </c>
      <c r="C4069" s="1528" t="s">
        <v>2774</v>
      </c>
      <c r="D4069" s="1536">
        <f t="shared" si="63"/>
        <v>7.15</v>
      </c>
      <c r="E4069" s="1535"/>
      <c r="F4069" s="1536">
        <v>7.15</v>
      </c>
      <c r="G4069" s="1536">
        <v>7.15</v>
      </c>
    </row>
    <row r="4070" spans="1:7">
      <c r="A4070" s="1526">
        <v>4460</v>
      </c>
      <c r="B4070" s="1523" t="s">
        <v>17012</v>
      </c>
      <c r="C4070" s="1526" t="s">
        <v>2774</v>
      </c>
      <c r="D4070" s="1534">
        <f t="shared" si="63"/>
        <v>7.34</v>
      </c>
      <c r="E4070" s="1535"/>
      <c r="F4070" s="1534">
        <v>7.34</v>
      </c>
      <c r="G4070" s="1534">
        <v>7.34</v>
      </c>
    </row>
    <row r="4071" spans="1:7">
      <c r="A4071" s="1528">
        <v>4417</v>
      </c>
      <c r="B4071" s="1529" t="s">
        <v>17013</v>
      </c>
      <c r="C4071" s="1528" t="s">
        <v>2774</v>
      </c>
      <c r="D4071" s="1536">
        <f t="shared" si="63"/>
        <v>5.66</v>
      </c>
      <c r="E4071" s="1535"/>
      <c r="F4071" s="1536">
        <v>5.66</v>
      </c>
      <c r="G4071" s="1536">
        <v>5.66</v>
      </c>
    </row>
    <row r="4072" spans="1:7">
      <c r="A4072" s="1526">
        <v>4415</v>
      </c>
      <c r="B4072" s="1523" t="s">
        <v>17014</v>
      </c>
      <c r="C4072" s="1526" t="s">
        <v>2774</v>
      </c>
      <c r="D4072" s="1534">
        <f t="shared" si="63"/>
        <v>3.93</v>
      </c>
      <c r="E4072" s="1535"/>
      <c r="F4072" s="1534">
        <v>3.93</v>
      </c>
      <c r="G4072" s="1534">
        <v>3.93</v>
      </c>
    </row>
    <row r="4073" spans="1:7">
      <c r="A4073" s="1528">
        <v>37373</v>
      </c>
      <c r="B4073" s="1529" t="s">
        <v>7476</v>
      </c>
      <c r="C4073" s="1528" t="s">
        <v>2770</v>
      </c>
      <c r="D4073" s="1536">
        <f t="shared" si="63"/>
        <v>0.06</v>
      </c>
      <c r="E4073" s="1535"/>
      <c r="F4073" s="1536">
        <v>0.06</v>
      </c>
      <c r="G4073" s="1536">
        <v>0.06</v>
      </c>
    </row>
    <row r="4074" spans="1:7">
      <c r="A4074" s="1526">
        <v>40864</v>
      </c>
      <c r="B4074" s="1523" t="s">
        <v>7477</v>
      </c>
      <c r="C4074" s="1526" t="s">
        <v>2777</v>
      </c>
      <c r="D4074" s="1534">
        <f t="shared" si="63"/>
        <v>11.8</v>
      </c>
      <c r="E4074" s="1535"/>
      <c r="F4074" s="1534">
        <v>11.8</v>
      </c>
      <c r="G4074" s="1534">
        <v>11.8</v>
      </c>
    </row>
    <row r="4075" spans="1:7">
      <c r="A4075" s="1528">
        <v>4734</v>
      </c>
      <c r="B4075" s="1529" t="s">
        <v>7478</v>
      </c>
      <c r="C4075" s="1528" t="s">
        <v>2772</v>
      </c>
      <c r="D4075" s="1536">
        <f t="shared" si="63"/>
        <v>277.45999999999998</v>
      </c>
      <c r="E4075" s="1535"/>
      <c r="F4075" s="1536">
        <v>277.45999999999998</v>
      </c>
      <c r="G4075" s="1536">
        <v>277.45999999999998</v>
      </c>
    </row>
    <row r="4076" spans="1:7">
      <c r="A4076" s="1526">
        <v>6085</v>
      </c>
      <c r="B4076" s="1523" t="s">
        <v>19145</v>
      </c>
      <c r="C4076" s="1526" t="s">
        <v>2776</v>
      </c>
      <c r="D4076" s="1534">
        <f t="shared" si="63"/>
        <v>4.28</v>
      </c>
      <c r="E4076" s="1535"/>
      <c r="F4076" s="1534">
        <v>4.28</v>
      </c>
      <c r="G4076" s="1534">
        <v>4.28</v>
      </c>
    </row>
    <row r="4077" spans="1:7">
      <c r="A4077" s="1528">
        <v>38396</v>
      </c>
      <c r="B4077" s="1529" t="s">
        <v>7479</v>
      </c>
      <c r="C4077" s="1528" t="s">
        <v>2771</v>
      </c>
      <c r="D4077" s="1536">
        <f t="shared" si="63"/>
        <v>487.67</v>
      </c>
      <c r="E4077" s="1535"/>
      <c r="F4077" s="1536">
        <v>487.67</v>
      </c>
      <c r="G4077" s="1536">
        <v>487.67</v>
      </c>
    </row>
    <row r="4078" spans="1:7">
      <c r="A4078" s="1526">
        <v>11622</v>
      </c>
      <c r="B4078" s="1523" t="s">
        <v>7480</v>
      </c>
      <c r="C4078" s="1526" t="s">
        <v>2775</v>
      </c>
      <c r="D4078" s="1534">
        <f t="shared" si="63"/>
        <v>55.49</v>
      </c>
      <c r="E4078" s="1535"/>
      <c r="F4078" s="1534">
        <v>55.49</v>
      </c>
      <c r="G4078" s="1534">
        <v>55.49</v>
      </c>
    </row>
    <row r="4079" spans="1:7">
      <c r="A4079" s="1528">
        <v>43143</v>
      </c>
      <c r="B4079" s="1529" t="s">
        <v>9628</v>
      </c>
      <c r="C4079" s="1528" t="s">
        <v>2776</v>
      </c>
      <c r="D4079" s="1536">
        <f t="shared" si="63"/>
        <v>20.96</v>
      </c>
      <c r="E4079" s="1535"/>
      <c r="F4079" s="1536">
        <v>20.96</v>
      </c>
      <c r="G4079" s="1536">
        <v>20.96</v>
      </c>
    </row>
    <row r="4080" spans="1:7">
      <c r="A4080" s="1526">
        <v>7317</v>
      </c>
      <c r="B4080" s="1523" t="s">
        <v>7481</v>
      </c>
      <c r="C4080" s="1526" t="s">
        <v>2775</v>
      </c>
      <c r="D4080" s="1534">
        <f t="shared" si="63"/>
        <v>69.22</v>
      </c>
      <c r="E4080" s="1535"/>
      <c r="F4080" s="1534">
        <v>69.22</v>
      </c>
      <c r="G4080" s="1534">
        <v>69.22</v>
      </c>
    </row>
    <row r="4081" spans="1:7">
      <c r="A4081" s="1528">
        <v>142</v>
      </c>
      <c r="B4081" s="1529" t="s">
        <v>9629</v>
      </c>
      <c r="C4081" s="1528" t="s">
        <v>2787</v>
      </c>
      <c r="D4081" s="1536">
        <f t="shared" si="63"/>
        <v>26.18</v>
      </c>
      <c r="E4081" s="1535"/>
      <c r="F4081" s="1536">
        <v>26.18</v>
      </c>
      <c r="G4081" s="1536">
        <v>26.18</v>
      </c>
    </row>
    <row r="4082" spans="1:7">
      <c r="A4082" s="1526">
        <v>43142</v>
      </c>
      <c r="B4082" s="1523" t="s">
        <v>9630</v>
      </c>
      <c r="C4082" s="1526" t="s">
        <v>2776</v>
      </c>
      <c r="D4082" s="1534">
        <f t="shared" si="63"/>
        <v>118.94</v>
      </c>
      <c r="E4082" s="1535"/>
      <c r="F4082" s="1534">
        <v>118.94</v>
      </c>
      <c r="G4082" s="1534">
        <v>118.94</v>
      </c>
    </row>
    <row r="4083" spans="1:7">
      <c r="A4083" s="1528">
        <v>38123</v>
      </c>
      <c r="B4083" s="1529" t="s">
        <v>7482</v>
      </c>
      <c r="C4083" s="1528" t="s">
        <v>2775</v>
      </c>
      <c r="D4083" s="1536">
        <f t="shared" si="63"/>
        <v>27.05</v>
      </c>
      <c r="E4083" s="1535"/>
      <c r="F4083" s="1536">
        <v>27.05</v>
      </c>
      <c r="G4083" s="1536">
        <v>27.05</v>
      </c>
    </row>
    <row r="4084" spans="1:7">
      <c r="A4084" s="1526">
        <v>42701</v>
      </c>
      <c r="B4084" s="1523" t="s">
        <v>7483</v>
      </c>
      <c r="C4084" s="1526" t="s">
        <v>2771</v>
      </c>
      <c r="D4084" s="1534">
        <f t="shared" si="63"/>
        <v>59.1</v>
      </c>
      <c r="E4084" s="1535"/>
      <c r="F4084" s="1534">
        <v>59.1</v>
      </c>
      <c r="G4084" s="1534">
        <v>59.1</v>
      </c>
    </row>
    <row r="4085" spans="1:7">
      <c r="A4085" s="1528">
        <v>42702</v>
      </c>
      <c r="B4085" s="1529" t="s">
        <v>7484</v>
      </c>
      <c r="C4085" s="1528" t="s">
        <v>2771</v>
      </c>
      <c r="D4085" s="1536">
        <f t="shared" si="63"/>
        <v>105.02</v>
      </c>
      <c r="E4085" s="1535"/>
      <c r="F4085" s="1536">
        <v>105.02</v>
      </c>
      <c r="G4085" s="1536">
        <v>105.02</v>
      </c>
    </row>
    <row r="4086" spans="1:7">
      <c r="A4086" s="1526">
        <v>37955</v>
      </c>
      <c r="B4086" s="1523" t="s">
        <v>7485</v>
      </c>
      <c r="C4086" s="1526" t="s">
        <v>2771</v>
      </c>
      <c r="D4086" s="1534">
        <f t="shared" si="63"/>
        <v>136.1</v>
      </c>
      <c r="E4086" s="1535"/>
      <c r="F4086" s="1534">
        <v>136.1</v>
      </c>
      <c r="G4086" s="1534">
        <v>136.1</v>
      </c>
    </row>
    <row r="4087" spans="1:7">
      <c r="A4087" s="1528">
        <v>42699</v>
      </c>
      <c r="B4087" s="1529" t="s">
        <v>7486</v>
      </c>
      <c r="C4087" s="1528" t="s">
        <v>2771</v>
      </c>
      <c r="D4087" s="1536">
        <f t="shared" si="63"/>
        <v>36.1</v>
      </c>
      <c r="E4087" s="1535"/>
      <c r="F4087" s="1536">
        <v>36.1</v>
      </c>
      <c r="G4087" s="1536">
        <v>36.1</v>
      </c>
    </row>
    <row r="4088" spans="1:7">
      <c r="A4088" s="1526">
        <v>42700</v>
      </c>
      <c r="B4088" s="1523" t="s">
        <v>7487</v>
      </c>
      <c r="C4088" s="1526" t="s">
        <v>2771</v>
      </c>
      <c r="D4088" s="1534">
        <f t="shared" si="63"/>
        <v>102.92</v>
      </c>
      <c r="E4088" s="1535"/>
      <c r="F4088" s="1534">
        <v>102.92</v>
      </c>
      <c r="G4088" s="1534">
        <v>102.92</v>
      </c>
    </row>
    <row r="4089" spans="1:7" ht="30">
      <c r="A4089" s="1528">
        <v>37743</v>
      </c>
      <c r="B4089" s="1529" t="s">
        <v>7488</v>
      </c>
      <c r="C4089" s="1528" t="s">
        <v>2771</v>
      </c>
      <c r="D4089" s="1536">
        <f t="shared" si="63"/>
        <v>217162.48</v>
      </c>
      <c r="E4089" s="1535"/>
      <c r="F4089" s="1536">
        <v>217162.48</v>
      </c>
      <c r="G4089" s="1536">
        <v>217162.48</v>
      </c>
    </row>
    <row r="4090" spans="1:7" ht="30">
      <c r="A4090" s="1526">
        <v>37744</v>
      </c>
      <c r="B4090" s="1523" t="s">
        <v>7489</v>
      </c>
      <c r="C4090" s="1526" t="s">
        <v>2771</v>
      </c>
      <c r="D4090" s="1534">
        <f t="shared" si="63"/>
        <v>255342.23</v>
      </c>
      <c r="E4090" s="1535"/>
      <c r="F4090" s="1534">
        <v>255342.23</v>
      </c>
      <c r="G4090" s="1534">
        <v>255342.23</v>
      </c>
    </row>
    <row r="4091" spans="1:7" ht="30">
      <c r="A4091" s="1528">
        <v>37741</v>
      </c>
      <c r="B4091" s="1529" t="s">
        <v>7490</v>
      </c>
      <c r="C4091" s="1528" t="s">
        <v>2771</v>
      </c>
      <c r="D4091" s="1536">
        <f t="shared" si="63"/>
        <v>197464.65</v>
      </c>
      <c r="E4091" s="1535"/>
      <c r="F4091" s="1536">
        <v>197464.65</v>
      </c>
      <c r="G4091" s="1536">
        <v>197464.65</v>
      </c>
    </row>
    <row r="4092" spans="1:7">
      <c r="A4092" s="1526">
        <v>39396</v>
      </c>
      <c r="B4092" s="1523" t="s">
        <v>7491</v>
      </c>
      <c r="C4092" s="1526" t="s">
        <v>2771</v>
      </c>
      <c r="D4092" s="1534">
        <f t="shared" si="63"/>
        <v>95.27</v>
      </c>
      <c r="E4092" s="1535"/>
      <c r="F4092" s="1534">
        <v>95.27</v>
      </c>
      <c r="G4092" s="1534">
        <v>95.27</v>
      </c>
    </row>
    <row r="4093" spans="1:7" ht="30">
      <c r="A4093" s="1528">
        <v>39392</v>
      </c>
      <c r="B4093" s="1529" t="s">
        <v>7492</v>
      </c>
      <c r="C4093" s="1528" t="s">
        <v>2771</v>
      </c>
      <c r="D4093" s="1536">
        <f t="shared" si="63"/>
        <v>107.47</v>
      </c>
      <c r="E4093" s="1535"/>
      <c r="F4093" s="1536">
        <v>107.47</v>
      </c>
      <c r="G4093" s="1536">
        <v>107.47</v>
      </c>
    </row>
    <row r="4094" spans="1:7" ht="30">
      <c r="A4094" s="1526">
        <v>39393</v>
      </c>
      <c r="B4094" s="1523" t="s">
        <v>7493</v>
      </c>
      <c r="C4094" s="1526" t="s">
        <v>2771</v>
      </c>
      <c r="D4094" s="1534">
        <f t="shared" si="63"/>
        <v>66.459999999999994</v>
      </c>
      <c r="E4094" s="1535"/>
      <c r="F4094" s="1534">
        <v>66.459999999999994</v>
      </c>
      <c r="G4094" s="1534">
        <v>66.459999999999994</v>
      </c>
    </row>
    <row r="4095" spans="1:7" ht="30">
      <c r="A4095" s="1528">
        <v>39394</v>
      </c>
      <c r="B4095" s="1529" t="s">
        <v>7494</v>
      </c>
      <c r="C4095" s="1528" t="s">
        <v>2771</v>
      </c>
      <c r="D4095" s="1536">
        <f t="shared" si="63"/>
        <v>74.8</v>
      </c>
      <c r="E4095" s="1535"/>
      <c r="F4095" s="1536">
        <v>74.8</v>
      </c>
      <c r="G4095" s="1536">
        <v>74.8</v>
      </c>
    </row>
    <row r="4096" spans="1:7" ht="30">
      <c r="A4096" s="1526">
        <v>39395</v>
      </c>
      <c r="B4096" s="1523" t="s">
        <v>7495</v>
      </c>
      <c r="C4096" s="1526" t="s">
        <v>2771</v>
      </c>
      <c r="D4096" s="1534">
        <f t="shared" si="63"/>
        <v>69.56</v>
      </c>
      <c r="E4096" s="1535"/>
      <c r="F4096" s="1534">
        <v>69.56</v>
      </c>
      <c r="G4096" s="1534">
        <v>69.56</v>
      </c>
    </row>
    <row r="4097" spans="1:7">
      <c r="A4097" s="1528">
        <v>14618</v>
      </c>
      <c r="B4097" s="1529" t="s">
        <v>7496</v>
      </c>
      <c r="C4097" s="1528" t="s">
        <v>2771</v>
      </c>
      <c r="D4097" s="1536">
        <f t="shared" si="63"/>
        <v>1745.48</v>
      </c>
      <c r="E4097" s="1535"/>
      <c r="F4097" s="1536">
        <v>1745.48</v>
      </c>
      <c r="G4097" s="1536">
        <v>1745.48</v>
      </c>
    </row>
    <row r="4098" spans="1:7" ht="30">
      <c r="A4098" s="1526">
        <v>40269</v>
      </c>
      <c r="B4098" s="1523" t="s">
        <v>7497</v>
      </c>
      <c r="C4098" s="1526" t="s">
        <v>2771</v>
      </c>
      <c r="D4098" s="1534">
        <f t="shared" si="63"/>
        <v>7032.42</v>
      </c>
      <c r="E4098" s="1535"/>
      <c r="F4098" s="1534">
        <v>7032.42</v>
      </c>
      <c r="G4098" s="1534">
        <v>7032.42</v>
      </c>
    </row>
    <row r="4099" spans="1:7">
      <c r="A4099" s="1528">
        <v>6110</v>
      </c>
      <c r="B4099" s="1529" t="s">
        <v>20537</v>
      </c>
      <c r="C4099" s="1528" t="s">
        <v>2770</v>
      </c>
      <c r="D4099" s="1536">
        <f t="shared" ref="D4099:D4162" si="64">IF($I$2=$G$1,G4099,F4099)</f>
        <v>15.93</v>
      </c>
      <c r="E4099" s="1535"/>
      <c r="F4099" s="1536">
        <v>13.73</v>
      </c>
      <c r="G4099" s="1536">
        <v>15.93</v>
      </c>
    </row>
    <row r="4100" spans="1:7">
      <c r="A4100" s="1526">
        <v>40910</v>
      </c>
      <c r="B4100" s="1523" t="s">
        <v>7499</v>
      </c>
      <c r="C4100" s="1526" t="s">
        <v>2777</v>
      </c>
      <c r="D4100" s="1534">
        <f t="shared" si="64"/>
        <v>2814.94</v>
      </c>
      <c r="E4100" s="1535"/>
      <c r="F4100" s="1534">
        <v>2424.4299999999998</v>
      </c>
      <c r="G4100" s="1534">
        <v>2814.94</v>
      </c>
    </row>
    <row r="4101" spans="1:7">
      <c r="A4101" s="1528">
        <v>6111</v>
      </c>
      <c r="B4101" s="1529" t="s">
        <v>7500</v>
      </c>
      <c r="C4101" s="1528" t="s">
        <v>2770</v>
      </c>
      <c r="D4101" s="1536">
        <f t="shared" si="64"/>
        <v>11.85</v>
      </c>
      <c r="E4101" s="1535"/>
      <c r="F4101" s="1536">
        <v>10.210000000000001</v>
      </c>
      <c r="G4101" s="1536">
        <v>11.85</v>
      </c>
    </row>
    <row r="4102" spans="1:7">
      <c r="A4102" s="1526">
        <v>41084</v>
      </c>
      <c r="B4102" s="1523" t="s">
        <v>7501</v>
      </c>
      <c r="C4102" s="1526" t="s">
        <v>2777</v>
      </c>
      <c r="D4102" s="1534">
        <f t="shared" si="64"/>
        <v>2095.1</v>
      </c>
      <c r="E4102" s="1535"/>
      <c r="F4102" s="1534">
        <v>1804.46</v>
      </c>
      <c r="G4102" s="1534">
        <v>2095.1</v>
      </c>
    </row>
    <row r="4103" spans="1:7">
      <c r="A4103" s="1528">
        <v>44535</v>
      </c>
      <c r="B4103" s="1529" t="s">
        <v>19146</v>
      </c>
      <c r="C4103" s="1528" t="s">
        <v>2772</v>
      </c>
      <c r="D4103" s="1536">
        <f t="shared" si="64"/>
        <v>50.89</v>
      </c>
      <c r="E4103" s="1535"/>
      <c r="F4103" s="1536">
        <v>50.89</v>
      </c>
      <c r="G4103" s="1536">
        <v>50.89</v>
      </c>
    </row>
    <row r="4104" spans="1:7">
      <c r="A4104" s="1526">
        <v>38637</v>
      </c>
      <c r="B4104" s="1523" t="s">
        <v>7502</v>
      </c>
      <c r="C4104" s="1526" t="s">
        <v>2771</v>
      </c>
      <c r="D4104" s="1534">
        <f t="shared" si="64"/>
        <v>186.94</v>
      </c>
      <c r="E4104" s="1535"/>
      <c r="F4104" s="1534">
        <v>186.94</v>
      </c>
      <c r="G4104" s="1534">
        <v>186.94</v>
      </c>
    </row>
    <row r="4105" spans="1:7">
      <c r="A4105" s="1528">
        <v>6150</v>
      </c>
      <c r="B4105" s="1529" t="s">
        <v>7503</v>
      </c>
      <c r="C4105" s="1528" t="s">
        <v>2771</v>
      </c>
      <c r="D4105" s="1536">
        <f t="shared" si="64"/>
        <v>189.22</v>
      </c>
      <c r="E4105" s="1535"/>
      <c r="F4105" s="1536">
        <v>189.22</v>
      </c>
      <c r="G4105" s="1536">
        <v>189.22</v>
      </c>
    </row>
    <row r="4106" spans="1:7">
      <c r="A4106" s="1526">
        <v>6136</v>
      </c>
      <c r="B4106" s="1523" t="s">
        <v>7504</v>
      </c>
      <c r="C4106" s="1526" t="s">
        <v>2771</v>
      </c>
      <c r="D4106" s="1534">
        <f t="shared" si="64"/>
        <v>148.74</v>
      </c>
      <c r="E4106" s="1535"/>
      <c r="F4106" s="1534">
        <v>148.74</v>
      </c>
      <c r="G4106" s="1534">
        <v>148.74</v>
      </c>
    </row>
    <row r="4107" spans="1:7">
      <c r="A4107" s="1528">
        <v>38638</v>
      </c>
      <c r="B4107" s="1529" t="s">
        <v>7505</v>
      </c>
      <c r="C4107" s="1528" t="s">
        <v>2771</v>
      </c>
      <c r="D4107" s="1536">
        <f t="shared" si="64"/>
        <v>157.52000000000001</v>
      </c>
      <c r="E4107" s="1535"/>
      <c r="F4107" s="1536">
        <v>157.52000000000001</v>
      </c>
      <c r="G4107" s="1536">
        <v>157.52000000000001</v>
      </c>
    </row>
    <row r="4108" spans="1:7">
      <c r="A4108" s="1526">
        <v>20262</v>
      </c>
      <c r="B4108" s="1523" t="s">
        <v>7506</v>
      </c>
      <c r="C4108" s="1526" t="s">
        <v>2771</v>
      </c>
      <c r="D4108" s="1534">
        <f t="shared" si="64"/>
        <v>21.8</v>
      </c>
      <c r="E4108" s="1535"/>
      <c r="F4108" s="1534">
        <v>21.8</v>
      </c>
      <c r="G4108" s="1534">
        <v>21.8</v>
      </c>
    </row>
    <row r="4109" spans="1:7">
      <c r="A4109" s="1528">
        <v>6148</v>
      </c>
      <c r="B4109" s="1529" t="s">
        <v>7507</v>
      </c>
      <c r="C4109" s="1528" t="s">
        <v>2771</v>
      </c>
      <c r="D4109" s="1536">
        <f t="shared" si="64"/>
        <v>13.49</v>
      </c>
      <c r="E4109" s="1535"/>
      <c r="F4109" s="1536">
        <v>13.49</v>
      </c>
      <c r="G4109" s="1536">
        <v>13.49</v>
      </c>
    </row>
    <row r="4110" spans="1:7">
      <c r="A4110" s="1526">
        <v>6145</v>
      </c>
      <c r="B4110" s="1523" t="s">
        <v>7508</v>
      </c>
      <c r="C4110" s="1526" t="s">
        <v>2771</v>
      </c>
      <c r="D4110" s="1534">
        <f t="shared" si="64"/>
        <v>24.19</v>
      </c>
      <c r="E4110" s="1535"/>
      <c r="F4110" s="1534">
        <v>24.19</v>
      </c>
      <c r="G4110" s="1534">
        <v>24.19</v>
      </c>
    </row>
    <row r="4111" spans="1:7">
      <c r="A4111" s="1528">
        <v>6149</v>
      </c>
      <c r="B4111" s="1529" t="s">
        <v>7509</v>
      </c>
      <c r="C4111" s="1528" t="s">
        <v>2771</v>
      </c>
      <c r="D4111" s="1536">
        <f t="shared" si="64"/>
        <v>22.81</v>
      </c>
      <c r="E4111" s="1535"/>
      <c r="F4111" s="1536">
        <v>22.81</v>
      </c>
      <c r="G4111" s="1536">
        <v>22.81</v>
      </c>
    </row>
    <row r="4112" spans="1:7">
      <c r="A4112" s="1526">
        <v>6146</v>
      </c>
      <c r="B4112" s="1523" t="s">
        <v>7510</v>
      </c>
      <c r="C4112" s="1526" t="s">
        <v>2771</v>
      </c>
      <c r="D4112" s="1534">
        <f t="shared" si="64"/>
        <v>24.21</v>
      </c>
      <c r="E4112" s="1535"/>
      <c r="F4112" s="1534">
        <v>24.21</v>
      </c>
      <c r="G4112" s="1534">
        <v>24.21</v>
      </c>
    </row>
    <row r="4113" spans="1:7">
      <c r="A4113" s="1528">
        <v>44536</v>
      </c>
      <c r="B4113" s="1529" t="s">
        <v>19147</v>
      </c>
      <c r="C4113" s="1528" t="s">
        <v>2775</v>
      </c>
      <c r="D4113" s="1536">
        <f t="shared" si="64"/>
        <v>2.2000000000000002</v>
      </c>
      <c r="E4113" s="1535"/>
      <c r="F4113" s="1536">
        <v>2.2000000000000002</v>
      </c>
      <c r="G4113" s="1536">
        <v>2.2000000000000002</v>
      </c>
    </row>
    <row r="4114" spans="1:7">
      <c r="A4114" s="1526">
        <v>39961</v>
      </c>
      <c r="B4114" s="1523" t="s">
        <v>7511</v>
      </c>
      <c r="C4114" s="1526" t="s">
        <v>2771</v>
      </c>
      <c r="D4114" s="1534">
        <f t="shared" si="64"/>
        <v>17.3</v>
      </c>
      <c r="E4114" s="1535"/>
      <c r="F4114" s="1534">
        <v>17.3</v>
      </c>
      <c r="G4114" s="1534">
        <v>17.3</v>
      </c>
    </row>
    <row r="4115" spans="1:7" ht="30">
      <c r="A4115" s="1528">
        <v>42433</v>
      </c>
      <c r="B4115" s="1529" t="s">
        <v>7512</v>
      </c>
      <c r="C4115" s="1528" t="s">
        <v>2771</v>
      </c>
      <c r="D4115" s="1536">
        <f t="shared" si="64"/>
        <v>4205.03</v>
      </c>
      <c r="E4115" s="1535"/>
      <c r="F4115" s="1536">
        <v>4205.03</v>
      </c>
      <c r="G4115" s="1536">
        <v>4205.03</v>
      </c>
    </row>
    <row r="4116" spans="1:7" ht="30">
      <c r="A4116" s="1526">
        <v>42434</v>
      </c>
      <c r="B4116" s="1523" t="s">
        <v>7513</v>
      </c>
      <c r="C4116" s="1526" t="s">
        <v>2771</v>
      </c>
      <c r="D4116" s="1534">
        <f t="shared" si="64"/>
        <v>4544.1400000000003</v>
      </c>
      <c r="E4116" s="1535"/>
      <c r="F4116" s="1534">
        <v>4544.1400000000003</v>
      </c>
      <c r="G4116" s="1534">
        <v>4544.1400000000003</v>
      </c>
    </row>
    <row r="4117" spans="1:7" ht="30">
      <c r="A4117" s="1528">
        <v>42435</v>
      </c>
      <c r="B4117" s="1529" t="s">
        <v>7514</v>
      </c>
      <c r="C4117" s="1528" t="s">
        <v>2771</v>
      </c>
      <c r="D4117" s="1536">
        <f t="shared" si="64"/>
        <v>2265.9899999999998</v>
      </c>
      <c r="E4117" s="1535"/>
      <c r="F4117" s="1536">
        <v>2265.9899999999998</v>
      </c>
      <c r="G4117" s="1536">
        <v>2265.9899999999998</v>
      </c>
    </row>
    <row r="4118" spans="1:7">
      <c r="A4118" s="1526">
        <v>38061</v>
      </c>
      <c r="B4118" s="1523" t="s">
        <v>7515</v>
      </c>
      <c r="C4118" s="1526" t="s">
        <v>2771</v>
      </c>
      <c r="D4118" s="1534">
        <f t="shared" si="64"/>
        <v>48.13</v>
      </c>
      <c r="E4118" s="1535"/>
      <c r="F4118" s="1534">
        <v>48.13</v>
      </c>
      <c r="G4118" s="1534">
        <v>48.13</v>
      </c>
    </row>
    <row r="4119" spans="1:7">
      <c r="A4119" s="1528">
        <v>20250</v>
      </c>
      <c r="B4119" s="1529" t="s">
        <v>7516</v>
      </c>
      <c r="C4119" s="1528" t="s">
        <v>2775</v>
      </c>
      <c r="D4119" s="1536">
        <f t="shared" si="64"/>
        <v>12</v>
      </c>
      <c r="E4119" s="1535"/>
      <c r="F4119" s="1536">
        <v>12</v>
      </c>
      <c r="G4119" s="1536">
        <v>12</v>
      </c>
    </row>
    <row r="4120" spans="1:7">
      <c r="A4120" s="1526">
        <v>13388</v>
      </c>
      <c r="B4120" s="1523" t="s">
        <v>7517</v>
      </c>
      <c r="C4120" s="1526" t="s">
        <v>2775</v>
      </c>
      <c r="D4120" s="1534">
        <f t="shared" si="64"/>
        <v>133.09</v>
      </c>
      <c r="E4120" s="1535"/>
      <c r="F4120" s="1534">
        <v>133.09</v>
      </c>
      <c r="G4120" s="1534">
        <v>133.09</v>
      </c>
    </row>
    <row r="4121" spans="1:7">
      <c r="A4121" s="1528">
        <v>39914</v>
      </c>
      <c r="B4121" s="1529" t="s">
        <v>7518</v>
      </c>
      <c r="C4121" s="1528" t="s">
        <v>2775</v>
      </c>
      <c r="D4121" s="1536">
        <f t="shared" si="64"/>
        <v>289.41000000000003</v>
      </c>
      <c r="E4121" s="1535"/>
      <c r="F4121" s="1536">
        <v>289.41000000000003</v>
      </c>
      <c r="G4121" s="1536">
        <v>289.41000000000003</v>
      </c>
    </row>
    <row r="4122" spans="1:7">
      <c r="A4122" s="1526">
        <v>12732</v>
      </c>
      <c r="B4122" s="1523" t="s">
        <v>7519</v>
      </c>
      <c r="C4122" s="1526" t="s">
        <v>2771</v>
      </c>
      <c r="D4122" s="1534">
        <f t="shared" si="64"/>
        <v>333.94</v>
      </c>
      <c r="E4122" s="1535"/>
      <c r="F4122" s="1534">
        <v>333.94</v>
      </c>
      <c r="G4122" s="1534">
        <v>333.94</v>
      </c>
    </row>
    <row r="4123" spans="1:7">
      <c r="A4123" s="1528">
        <v>6160</v>
      </c>
      <c r="B4123" s="1529" t="s">
        <v>7520</v>
      </c>
      <c r="C4123" s="1528" t="s">
        <v>2770</v>
      </c>
      <c r="D4123" s="1536">
        <f t="shared" si="64"/>
        <v>15.93</v>
      </c>
      <c r="E4123" s="1535"/>
      <c r="F4123" s="1536">
        <v>13.73</v>
      </c>
      <c r="G4123" s="1536">
        <v>15.93</v>
      </c>
    </row>
    <row r="4124" spans="1:7">
      <c r="A4124" s="1526">
        <v>41087</v>
      </c>
      <c r="B4124" s="1523" t="s">
        <v>7521</v>
      </c>
      <c r="C4124" s="1526" t="s">
        <v>2777</v>
      </c>
      <c r="D4124" s="1534">
        <f t="shared" si="64"/>
        <v>2814.94</v>
      </c>
      <c r="E4124" s="1535"/>
      <c r="F4124" s="1534">
        <v>2424.4299999999998</v>
      </c>
      <c r="G4124" s="1534">
        <v>2814.94</v>
      </c>
    </row>
    <row r="4125" spans="1:7">
      <c r="A4125" s="1528">
        <v>6166</v>
      </c>
      <c r="B4125" s="1529" t="s">
        <v>7522</v>
      </c>
      <c r="C4125" s="1528" t="s">
        <v>2770</v>
      </c>
      <c r="D4125" s="1536">
        <f t="shared" si="64"/>
        <v>21.35</v>
      </c>
      <c r="E4125" s="1535"/>
      <c r="F4125" s="1536">
        <v>18.399999999999999</v>
      </c>
      <c r="G4125" s="1536">
        <v>21.35</v>
      </c>
    </row>
    <row r="4126" spans="1:7">
      <c r="A4126" s="1526">
        <v>41088</v>
      </c>
      <c r="B4126" s="1523" t="s">
        <v>7523</v>
      </c>
      <c r="C4126" s="1526" t="s">
        <v>2777</v>
      </c>
      <c r="D4126" s="1534">
        <f t="shared" si="64"/>
        <v>3773.7</v>
      </c>
      <c r="E4126" s="1535"/>
      <c r="F4126" s="1534">
        <v>3250.19</v>
      </c>
      <c r="G4126" s="1534">
        <v>3773.7</v>
      </c>
    </row>
    <row r="4127" spans="1:7" ht="30">
      <c r="A4127" s="1528">
        <v>20232</v>
      </c>
      <c r="B4127" s="1529" t="s">
        <v>7524</v>
      </c>
      <c r="C4127" s="1528" t="s">
        <v>2774</v>
      </c>
      <c r="D4127" s="1536">
        <f t="shared" si="64"/>
        <v>81.11</v>
      </c>
      <c r="E4127" s="1535"/>
      <c r="F4127" s="1536">
        <v>81.11</v>
      </c>
      <c r="G4127" s="1536">
        <v>81.11</v>
      </c>
    </row>
    <row r="4128" spans="1:7">
      <c r="A4128" s="1526">
        <v>10856</v>
      </c>
      <c r="B4128" s="1523" t="s">
        <v>7525</v>
      </c>
      <c r="C4128" s="1526" t="s">
        <v>2774</v>
      </c>
      <c r="D4128" s="1534">
        <f t="shared" si="64"/>
        <v>75.56</v>
      </c>
      <c r="E4128" s="1535"/>
      <c r="F4128" s="1534">
        <v>75.56</v>
      </c>
      <c r="G4128" s="1534">
        <v>75.56</v>
      </c>
    </row>
    <row r="4129" spans="1:7">
      <c r="A4129" s="1528">
        <v>4828</v>
      </c>
      <c r="B4129" s="1529" t="s">
        <v>7526</v>
      </c>
      <c r="C4129" s="1528" t="s">
        <v>2774</v>
      </c>
      <c r="D4129" s="1536">
        <f t="shared" si="64"/>
        <v>71.52</v>
      </c>
      <c r="E4129" s="1535"/>
      <c r="F4129" s="1536">
        <v>71.52</v>
      </c>
      <c r="G4129" s="1536">
        <v>71.52</v>
      </c>
    </row>
    <row r="4130" spans="1:7">
      <c r="A4130" s="1526">
        <v>20249</v>
      </c>
      <c r="B4130" s="1523" t="s">
        <v>7527</v>
      </c>
      <c r="C4130" s="1526" t="s">
        <v>2774</v>
      </c>
      <c r="D4130" s="1534">
        <f t="shared" si="64"/>
        <v>39.159999999999997</v>
      </c>
      <c r="E4130" s="1535"/>
      <c r="F4130" s="1534">
        <v>39.159999999999997</v>
      </c>
      <c r="G4130" s="1534">
        <v>39.159999999999997</v>
      </c>
    </row>
    <row r="4131" spans="1:7">
      <c r="A4131" s="1528">
        <v>11609</v>
      </c>
      <c r="B4131" s="1529" t="s">
        <v>7528</v>
      </c>
      <c r="C4131" s="1528" t="s">
        <v>2776</v>
      </c>
      <c r="D4131" s="1536">
        <f t="shared" si="64"/>
        <v>9.2200000000000006</v>
      </c>
      <c r="E4131" s="1535"/>
      <c r="F4131" s="1536">
        <v>9.2200000000000006</v>
      </c>
      <c r="G4131" s="1536">
        <v>9.2200000000000006</v>
      </c>
    </row>
    <row r="4132" spans="1:7">
      <c r="A4132" s="1526">
        <v>20083</v>
      </c>
      <c r="B4132" s="1523" t="s">
        <v>19148</v>
      </c>
      <c r="C4132" s="1526" t="s">
        <v>2771</v>
      </c>
      <c r="D4132" s="1534">
        <f t="shared" si="64"/>
        <v>78.37</v>
      </c>
      <c r="E4132" s="1535"/>
      <c r="F4132" s="1534">
        <v>78.37</v>
      </c>
      <c r="G4132" s="1534">
        <v>78.37</v>
      </c>
    </row>
    <row r="4133" spans="1:7">
      <c r="A4133" s="1528">
        <v>10691</v>
      </c>
      <c r="B4133" s="1529" t="s">
        <v>7529</v>
      </c>
      <c r="C4133" s="1528" t="s">
        <v>2776</v>
      </c>
      <c r="D4133" s="1536">
        <f t="shared" si="64"/>
        <v>58.54</v>
      </c>
      <c r="E4133" s="1535"/>
      <c r="F4133" s="1536">
        <v>58.54</v>
      </c>
      <c r="G4133" s="1536">
        <v>58.54</v>
      </c>
    </row>
    <row r="4134" spans="1:7">
      <c r="A4134" s="1526">
        <v>12295</v>
      </c>
      <c r="B4134" s="1523" t="s">
        <v>7530</v>
      </c>
      <c r="C4134" s="1526" t="s">
        <v>2771</v>
      </c>
      <c r="D4134" s="1534">
        <f t="shared" si="64"/>
        <v>3.45</v>
      </c>
      <c r="E4134" s="1535"/>
      <c r="F4134" s="1534">
        <v>3.45</v>
      </c>
      <c r="G4134" s="1534">
        <v>3.45</v>
      </c>
    </row>
    <row r="4135" spans="1:7">
      <c r="A4135" s="1528">
        <v>12296</v>
      </c>
      <c r="B4135" s="1529" t="s">
        <v>7531</v>
      </c>
      <c r="C4135" s="1528" t="s">
        <v>2771</v>
      </c>
      <c r="D4135" s="1536">
        <f t="shared" si="64"/>
        <v>4.46</v>
      </c>
      <c r="E4135" s="1535"/>
      <c r="F4135" s="1536">
        <v>4.46</v>
      </c>
      <c r="G4135" s="1536">
        <v>4.46</v>
      </c>
    </row>
    <row r="4136" spans="1:7">
      <c r="A4136" s="1526">
        <v>12294</v>
      </c>
      <c r="B4136" s="1523" t="s">
        <v>7532</v>
      </c>
      <c r="C4136" s="1526" t="s">
        <v>2771</v>
      </c>
      <c r="D4136" s="1534">
        <f t="shared" si="64"/>
        <v>10.71</v>
      </c>
      <c r="E4136" s="1535"/>
      <c r="F4136" s="1534">
        <v>10.71</v>
      </c>
      <c r="G4136" s="1534">
        <v>10.71</v>
      </c>
    </row>
    <row r="4137" spans="1:7">
      <c r="A4137" s="1528">
        <v>14543</v>
      </c>
      <c r="B4137" s="1529" t="s">
        <v>7533</v>
      </c>
      <c r="C4137" s="1528" t="s">
        <v>2771</v>
      </c>
      <c r="D4137" s="1536">
        <f t="shared" si="64"/>
        <v>7.65</v>
      </c>
      <c r="E4137" s="1535"/>
      <c r="F4137" s="1536">
        <v>7.65</v>
      </c>
      <c r="G4137" s="1536">
        <v>7.65</v>
      </c>
    </row>
    <row r="4138" spans="1:7">
      <c r="A4138" s="1526">
        <v>13329</v>
      </c>
      <c r="B4138" s="1523" t="s">
        <v>7534</v>
      </c>
      <c r="C4138" s="1526" t="s">
        <v>2771</v>
      </c>
      <c r="D4138" s="1534">
        <f t="shared" si="64"/>
        <v>4.49</v>
      </c>
      <c r="E4138" s="1535"/>
      <c r="F4138" s="1534">
        <v>4.49</v>
      </c>
      <c r="G4138" s="1534">
        <v>4.49</v>
      </c>
    </row>
    <row r="4139" spans="1:7">
      <c r="A4139" s="1528">
        <v>21044</v>
      </c>
      <c r="B4139" s="1529" t="s">
        <v>7535</v>
      </c>
      <c r="C4139" s="1528" t="s">
        <v>2771</v>
      </c>
      <c r="D4139" s="1536">
        <f t="shared" si="64"/>
        <v>29.63</v>
      </c>
      <c r="E4139" s="1535"/>
      <c r="F4139" s="1536">
        <v>29.63</v>
      </c>
      <c r="G4139" s="1536">
        <v>29.63</v>
      </c>
    </row>
    <row r="4140" spans="1:7">
      <c r="A4140" s="1526">
        <v>21045</v>
      </c>
      <c r="B4140" s="1523" t="s">
        <v>7536</v>
      </c>
      <c r="C4140" s="1526" t="s">
        <v>2771</v>
      </c>
      <c r="D4140" s="1534">
        <f t="shared" si="64"/>
        <v>40.590000000000003</v>
      </c>
      <c r="E4140" s="1535"/>
      <c r="F4140" s="1534">
        <v>40.590000000000003</v>
      </c>
      <c r="G4140" s="1534">
        <v>40.590000000000003</v>
      </c>
    </row>
    <row r="4141" spans="1:7">
      <c r="A4141" s="1528">
        <v>21040</v>
      </c>
      <c r="B4141" s="1529" t="s">
        <v>7537</v>
      </c>
      <c r="C4141" s="1528" t="s">
        <v>2771</v>
      </c>
      <c r="D4141" s="1536">
        <f t="shared" si="64"/>
        <v>29</v>
      </c>
      <c r="E4141" s="1535"/>
      <c r="F4141" s="1536">
        <v>29</v>
      </c>
      <c r="G4141" s="1536">
        <v>29</v>
      </c>
    </row>
    <row r="4142" spans="1:7">
      <c r="A4142" s="1526">
        <v>21041</v>
      </c>
      <c r="B4142" s="1523" t="s">
        <v>7538</v>
      </c>
      <c r="C4142" s="1526" t="s">
        <v>2771</v>
      </c>
      <c r="D4142" s="1534">
        <f t="shared" si="64"/>
        <v>35</v>
      </c>
      <c r="E4142" s="1535"/>
      <c r="F4142" s="1534">
        <v>35</v>
      </c>
      <c r="G4142" s="1534">
        <v>35</v>
      </c>
    </row>
    <row r="4143" spans="1:7">
      <c r="A4143" s="1528">
        <v>21047</v>
      </c>
      <c r="B4143" s="1529" t="s">
        <v>7539</v>
      </c>
      <c r="C4143" s="1528" t="s">
        <v>2771</v>
      </c>
      <c r="D4143" s="1536">
        <f t="shared" si="64"/>
        <v>43.69</v>
      </c>
      <c r="E4143" s="1535"/>
      <c r="F4143" s="1536">
        <v>43.69</v>
      </c>
      <c r="G4143" s="1536">
        <v>43.69</v>
      </c>
    </row>
    <row r="4144" spans="1:7">
      <c r="A4144" s="1526">
        <v>21043</v>
      </c>
      <c r="B4144" s="1523" t="s">
        <v>7540</v>
      </c>
      <c r="C4144" s="1526" t="s">
        <v>2771</v>
      </c>
      <c r="D4144" s="1534">
        <f t="shared" si="64"/>
        <v>42.54</v>
      </c>
      <c r="E4144" s="1535"/>
      <c r="F4144" s="1534">
        <v>42.54</v>
      </c>
      <c r="G4144" s="1534">
        <v>42.54</v>
      </c>
    </row>
    <row r="4145" spans="1:7">
      <c r="A4145" s="1528">
        <v>21042</v>
      </c>
      <c r="B4145" s="1529" t="s">
        <v>7541</v>
      </c>
      <c r="C4145" s="1528" t="s">
        <v>2771</v>
      </c>
      <c r="D4145" s="1536">
        <f t="shared" si="64"/>
        <v>33.67</v>
      </c>
      <c r="E4145" s="1535"/>
      <c r="F4145" s="1536">
        <v>33.67</v>
      </c>
      <c r="G4145" s="1536">
        <v>33.67</v>
      </c>
    </row>
    <row r="4146" spans="1:7">
      <c r="A4146" s="1526">
        <v>14149</v>
      </c>
      <c r="B4146" s="1523" t="s">
        <v>7542</v>
      </c>
      <c r="C4146" s="1526" t="s">
        <v>2785</v>
      </c>
      <c r="D4146" s="1534">
        <f t="shared" si="64"/>
        <v>188.84</v>
      </c>
      <c r="E4146" s="1535"/>
      <c r="F4146" s="1534">
        <v>188.84</v>
      </c>
      <c r="G4146" s="1534">
        <v>188.84</v>
      </c>
    </row>
    <row r="4147" spans="1:7" ht="30">
      <c r="A4147" s="1528">
        <v>38099</v>
      </c>
      <c r="B4147" s="1529" t="s">
        <v>7543</v>
      </c>
      <c r="C4147" s="1528" t="s">
        <v>2771</v>
      </c>
      <c r="D4147" s="1536">
        <f t="shared" si="64"/>
        <v>1.31</v>
      </c>
      <c r="E4147" s="1535"/>
      <c r="F4147" s="1536">
        <v>1.31</v>
      </c>
      <c r="G4147" s="1536">
        <v>1.31</v>
      </c>
    </row>
    <row r="4148" spans="1:7" ht="30">
      <c r="A4148" s="1526">
        <v>38100</v>
      </c>
      <c r="B4148" s="1523" t="s">
        <v>7544</v>
      </c>
      <c r="C4148" s="1526" t="s">
        <v>2771</v>
      </c>
      <c r="D4148" s="1534">
        <f t="shared" si="64"/>
        <v>2.15</v>
      </c>
      <c r="E4148" s="1535"/>
      <c r="F4148" s="1534">
        <v>2.15</v>
      </c>
      <c r="G4148" s="1534">
        <v>2.15</v>
      </c>
    </row>
    <row r="4149" spans="1:7">
      <c r="A4149" s="1528">
        <v>20061</v>
      </c>
      <c r="B4149" s="1529" t="s">
        <v>7545</v>
      </c>
      <c r="C4149" s="1528" t="s">
        <v>2771</v>
      </c>
      <c r="D4149" s="1536">
        <f t="shared" si="64"/>
        <v>3.17</v>
      </c>
      <c r="E4149" s="1535"/>
      <c r="F4149" s="1536">
        <v>3.17</v>
      </c>
      <c r="G4149" s="1536">
        <v>3.17</v>
      </c>
    </row>
    <row r="4150" spans="1:7">
      <c r="A4150" s="1526">
        <v>7576</v>
      </c>
      <c r="B4150" s="1523" t="s">
        <v>7546</v>
      </c>
      <c r="C4150" s="1526" t="s">
        <v>2771</v>
      </c>
      <c r="D4150" s="1534">
        <f t="shared" si="64"/>
        <v>207.1</v>
      </c>
      <c r="E4150" s="1535"/>
      <c r="F4150" s="1534">
        <v>207.1</v>
      </c>
      <c r="G4150" s="1534">
        <v>207.1</v>
      </c>
    </row>
    <row r="4151" spans="1:7">
      <c r="A4151" s="1528">
        <v>3384</v>
      </c>
      <c r="B4151" s="1529" t="s">
        <v>7547</v>
      </c>
      <c r="C4151" s="1528" t="s">
        <v>2771</v>
      </c>
      <c r="D4151" s="1536">
        <f t="shared" si="64"/>
        <v>5.64</v>
      </c>
      <c r="E4151" s="1535"/>
      <c r="F4151" s="1536">
        <v>5.64</v>
      </c>
      <c r="G4151" s="1536">
        <v>5.64</v>
      </c>
    </row>
    <row r="4152" spans="1:7">
      <c r="A4152" s="1526">
        <v>7572</v>
      </c>
      <c r="B4152" s="1523" t="s">
        <v>7548</v>
      </c>
      <c r="C4152" s="1526" t="s">
        <v>2771</v>
      </c>
      <c r="D4152" s="1534">
        <f t="shared" si="64"/>
        <v>7.87</v>
      </c>
      <c r="E4152" s="1535"/>
      <c r="F4152" s="1534">
        <v>7.87</v>
      </c>
      <c r="G4152" s="1534">
        <v>7.87</v>
      </c>
    </row>
    <row r="4153" spans="1:7">
      <c r="A4153" s="1528">
        <v>3396</v>
      </c>
      <c r="B4153" s="1529" t="s">
        <v>7549</v>
      </c>
      <c r="C4153" s="1528" t="s">
        <v>2771</v>
      </c>
      <c r="D4153" s="1536">
        <f t="shared" si="64"/>
        <v>5.32</v>
      </c>
      <c r="E4153" s="1535"/>
      <c r="F4153" s="1536">
        <v>5.32</v>
      </c>
      <c r="G4153" s="1536">
        <v>5.32</v>
      </c>
    </row>
    <row r="4154" spans="1:7">
      <c r="A4154" s="1526">
        <v>37590</v>
      </c>
      <c r="B4154" s="1523" t="s">
        <v>7550</v>
      </c>
      <c r="C4154" s="1526" t="s">
        <v>2771</v>
      </c>
      <c r="D4154" s="1534">
        <f t="shared" si="64"/>
        <v>22.39</v>
      </c>
      <c r="E4154" s="1535"/>
      <c r="F4154" s="1534">
        <v>22.39</v>
      </c>
      <c r="G4154" s="1534">
        <v>22.39</v>
      </c>
    </row>
    <row r="4155" spans="1:7">
      <c r="A4155" s="1528">
        <v>37591</v>
      </c>
      <c r="B4155" s="1529" t="s">
        <v>7551</v>
      </c>
      <c r="C4155" s="1528" t="s">
        <v>2771</v>
      </c>
      <c r="D4155" s="1536">
        <f t="shared" si="64"/>
        <v>26.91</v>
      </c>
      <c r="E4155" s="1535"/>
      <c r="F4155" s="1536">
        <v>26.91</v>
      </c>
      <c r="G4155" s="1536">
        <v>26.91</v>
      </c>
    </row>
    <row r="4156" spans="1:7">
      <c r="A4156" s="1526">
        <v>12626</v>
      </c>
      <c r="B4156" s="1523" t="s">
        <v>7552</v>
      </c>
      <c r="C4156" s="1526" t="s">
        <v>2771</v>
      </c>
      <c r="D4156" s="1534">
        <f t="shared" si="64"/>
        <v>15.21</v>
      </c>
      <c r="E4156" s="1535"/>
      <c r="F4156" s="1534">
        <v>15.21</v>
      </c>
      <c r="G4156" s="1534">
        <v>15.21</v>
      </c>
    </row>
    <row r="4157" spans="1:7">
      <c r="A4157" s="1528">
        <v>11033</v>
      </c>
      <c r="B4157" s="1529" t="s">
        <v>7553</v>
      </c>
      <c r="C4157" s="1528" t="s">
        <v>2771</v>
      </c>
      <c r="D4157" s="1536">
        <f t="shared" si="64"/>
        <v>6.96</v>
      </c>
      <c r="E4157" s="1535"/>
      <c r="F4157" s="1536">
        <v>6.96</v>
      </c>
      <c r="G4157" s="1536">
        <v>6.96</v>
      </c>
    </row>
    <row r="4158" spans="1:7">
      <c r="A4158" s="1526">
        <v>390</v>
      </c>
      <c r="B4158" s="1523" t="s">
        <v>7554</v>
      </c>
      <c r="C4158" s="1526" t="s">
        <v>2771</v>
      </c>
      <c r="D4158" s="1534">
        <f t="shared" si="64"/>
        <v>9.6199999999999992</v>
      </c>
      <c r="E4158" s="1535"/>
      <c r="F4158" s="1534">
        <v>9.6199999999999992</v>
      </c>
      <c r="G4158" s="1534">
        <v>9.6199999999999992</v>
      </c>
    </row>
    <row r="4159" spans="1:7" ht="30">
      <c r="A4159" s="1528">
        <v>42436</v>
      </c>
      <c r="B4159" s="1529" t="s">
        <v>7555</v>
      </c>
      <c r="C4159" s="1528" t="s">
        <v>2771</v>
      </c>
      <c r="D4159" s="1536">
        <f t="shared" si="64"/>
        <v>2371.85</v>
      </c>
      <c r="E4159" s="1535"/>
      <c r="F4159" s="1536">
        <v>2371.85</v>
      </c>
      <c r="G4159" s="1536">
        <v>2371.85</v>
      </c>
    </row>
    <row r="4160" spans="1:7">
      <c r="A4160" s="1526">
        <v>6193</v>
      </c>
      <c r="B4160" s="1523" t="s">
        <v>17015</v>
      </c>
      <c r="C4160" s="1526" t="s">
        <v>2774</v>
      </c>
      <c r="D4160" s="1534">
        <f t="shared" si="64"/>
        <v>14.69</v>
      </c>
      <c r="E4160" s="1535"/>
      <c r="F4160" s="1534">
        <v>14.69</v>
      </c>
      <c r="G4160" s="1534">
        <v>14.69</v>
      </c>
    </row>
    <row r="4161" spans="1:7">
      <c r="A4161" s="1528">
        <v>6194</v>
      </c>
      <c r="B4161" s="1529" t="s">
        <v>15891</v>
      </c>
      <c r="C4161" s="1528" t="s">
        <v>2774</v>
      </c>
      <c r="D4161" s="1536">
        <f t="shared" si="64"/>
        <v>6.45</v>
      </c>
      <c r="E4161" s="1535"/>
      <c r="F4161" s="1536">
        <v>6.45</v>
      </c>
      <c r="G4161" s="1536">
        <v>6.45</v>
      </c>
    </row>
    <row r="4162" spans="1:7">
      <c r="A4162" s="1526">
        <v>10567</v>
      </c>
      <c r="B4162" s="1523" t="s">
        <v>15892</v>
      </c>
      <c r="C4162" s="1526" t="s">
        <v>2774</v>
      </c>
      <c r="D4162" s="1534">
        <f t="shared" si="64"/>
        <v>10.210000000000001</v>
      </c>
      <c r="E4162" s="1535"/>
      <c r="F4162" s="1534">
        <v>10.210000000000001</v>
      </c>
      <c r="G4162" s="1534">
        <v>10.210000000000001</v>
      </c>
    </row>
    <row r="4163" spans="1:7">
      <c r="A4163" s="1528">
        <v>6212</v>
      </c>
      <c r="B4163" s="1529" t="s">
        <v>15893</v>
      </c>
      <c r="C4163" s="1528" t="s">
        <v>2774</v>
      </c>
      <c r="D4163" s="1536">
        <f t="shared" ref="D4163:D4226" si="65">IF($I$2=$G$1,G4163,F4163)</f>
        <v>14.99</v>
      </c>
      <c r="E4163" s="1535"/>
      <c r="F4163" s="1536">
        <v>14.99</v>
      </c>
      <c r="G4163" s="1536">
        <v>14.99</v>
      </c>
    </row>
    <row r="4164" spans="1:7">
      <c r="A4164" s="1526">
        <v>3993</v>
      </c>
      <c r="B4164" s="1523" t="s">
        <v>17016</v>
      </c>
      <c r="C4164" s="1526" t="s">
        <v>2773</v>
      </c>
      <c r="D4164" s="1534">
        <f t="shared" si="65"/>
        <v>94.99</v>
      </c>
      <c r="E4164" s="1535"/>
      <c r="F4164" s="1534">
        <v>94.99</v>
      </c>
      <c r="G4164" s="1534">
        <v>94.99</v>
      </c>
    </row>
    <row r="4165" spans="1:7">
      <c r="A4165" s="1528">
        <v>3990</v>
      </c>
      <c r="B4165" s="1529" t="s">
        <v>17017</v>
      </c>
      <c r="C4165" s="1528" t="s">
        <v>2774</v>
      </c>
      <c r="D4165" s="1536">
        <f t="shared" si="65"/>
        <v>17.87</v>
      </c>
      <c r="E4165" s="1535"/>
      <c r="F4165" s="1536">
        <v>17.87</v>
      </c>
      <c r="G4165" s="1536">
        <v>17.87</v>
      </c>
    </row>
    <row r="4166" spans="1:7">
      <c r="A4166" s="1526">
        <v>3992</v>
      </c>
      <c r="B4166" s="1523" t="s">
        <v>17018</v>
      </c>
      <c r="C4166" s="1526" t="s">
        <v>2774</v>
      </c>
      <c r="D4166" s="1534">
        <f t="shared" si="65"/>
        <v>24.13</v>
      </c>
      <c r="E4166" s="1535"/>
      <c r="F4166" s="1534">
        <v>24.13</v>
      </c>
      <c r="G4166" s="1534">
        <v>24.13</v>
      </c>
    </row>
    <row r="4167" spans="1:7">
      <c r="A4167" s="1528">
        <v>6178</v>
      </c>
      <c r="B4167" s="1529" t="s">
        <v>7556</v>
      </c>
      <c r="C4167" s="1528" t="s">
        <v>2773</v>
      </c>
      <c r="D4167" s="1536">
        <f t="shared" si="65"/>
        <v>268.7</v>
      </c>
      <c r="E4167" s="1535"/>
      <c r="F4167" s="1536">
        <v>268.7</v>
      </c>
      <c r="G4167" s="1536">
        <v>268.7</v>
      </c>
    </row>
    <row r="4168" spans="1:7">
      <c r="A4168" s="1526">
        <v>6180</v>
      </c>
      <c r="B4168" s="1523" t="s">
        <v>7557</v>
      </c>
      <c r="C4168" s="1526" t="s">
        <v>2773</v>
      </c>
      <c r="D4168" s="1534">
        <f t="shared" si="65"/>
        <v>290</v>
      </c>
      <c r="E4168" s="1535"/>
      <c r="F4168" s="1534">
        <v>290</v>
      </c>
      <c r="G4168" s="1534">
        <v>290</v>
      </c>
    </row>
    <row r="4169" spans="1:7">
      <c r="A4169" s="1528">
        <v>6182</v>
      </c>
      <c r="B4169" s="1529" t="s">
        <v>7558</v>
      </c>
      <c r="C4169" s="1528" t="s">
        <v>2773</v>
      </c>
      <c r="D4169" s="1536">
        <f t="shared" si="65"/>
        <v>359.96</v>
      </c>
      <c r="E4169" s="1535"/>
      <c r="F4169" s="1536">
        <v>359.96</v>
      </c>
      <c r="G4169" s="1536">
        <v>359.96</v>
      </c>
    </row>
    <row r="4170" spans="1:7">
      <c r="A4170" s="1526">
        <v>43614</v>
      </c>
      <c r="B4170" s="1523" t="s">
        <v>17019</v>
      </c>
      <c r="C4170" s="1526" t="s">
        <v>2774</v>
      </c>
      <c r="D4170" s="1534">
        <f t="shared" si="65"/>
        <v>12.07</v>
      </c>
      <c r="E4170" s="1535"/>
      <c r="F4170" s="1534">
        <v>12.07</v>
      </c>
      <c r="G4170" s="1534">
        <v>12.07</v>
      </c>
    </row>
    <row r="4171" spans="1:7">
      <c r="A4171" s="1528">
        <v>6189</v>
      </c>
      <c r="B4171" s="1529" t="s">
        <v>17020</v>
      </c>
      <c r="C4171" s="1528" t="s">
        <v>2774</v>
      </c>
      <c r="D4171" s="1536">
        <f t="shared" si="65"/>
        <v>21.45</v>
      </c>
      <c r="E4171" s="1535"/>
      <c r="F4171" s="1536">
        <v>21.45</v>
      </c>
      <c r="G4171" s="1536">
        <v>21.45</v>
      </c>
    </row>
    <row r="4172" spans="1:7">
      <c r="A4172" s="1526">
        <v>6214</v>
      </c>
      <c r="B4172" s="1523" t="s">
        <v>7559</v>
      </c>
      <c r="C4172" s="1526" t="s">
        <v>2773</v>
      </c>
      <c r="D4172" s="1534">
        <f t="shared" si="65"/>
        <v>168.32</v>
      </c>
      <c r="E4172" s="1535"/>
      <c r="F4172" s="1534">
        <v>168.32</v>
      </c>
      <c r="G4172" s="1534">
        <v>168.32</v>
      </c>
    </row>
    <row r="4173" spans="1:7">
      <c r="A4173" s="1528">
        <v>36153</v>
      </c>
      <c r="B4173" s="1529" t="s">
        <v>7560</v>
      </c>
      <c r="C4173" s="1528" t="s">
        <v>2771</v>
      </c>
      <c r="D4173" s="1536">
        <f t="shared" si="65"/>
        <v>213.86</v>
      </c>
      <c r="E4173" s="1535"/>
      <c r="F4173" s="1536">
        <v>213.86</v>
      </c>
      <c r="G4173" s="1536">
        <v>213.86</v>
      </c>
    </row>
    <row r="4174" spans="1:7">
      <c r="A4174" s="1526">
        <v>10740</v>
      </c>
      <c r="B4174" s="1523" t="s">
        <v>7561</v>
      </c>
      <c r="C4174" s="1526" t="s">
        <v>2771</v>
      </c>
      <c r="D4174" s="1534">
        <f t="shared" si="65"/>
        <v>11693.47</v>
      </c>
      <c r="E4174" s="1535"/>
      <c r="F4174" s="1534">
        <v>11693.47</v>
      </c>
      <c r="G4174" s="1534">
        <v>11693.47</v>
      </c>
    </row>
    <row r="4175" spans="1:7">
      <c r="A4175" s="1528">
        <v>13914</v>
      </c>
      <c r="B4175" s="1529" t="s">
        <v>7562</v>
      </c>
      <c r="C4175" s="1528" t="s">
        <v>2771</v>
      </c>
      <c r="D4175" s="1536">
        <f t="shared" si="65"/>
        <v>846.07</v>
      </c>
      <c r="E4175" s="1535"/>
      <c r="F4175" s="1536">
        <v>846.07</v>
      </c>
      <c r="G4175" s="1536">
        <v>846.07</v>
      </c>
    </row>
    <row r="4176" spans="1:7">
      <c r="A4176" s="1526">
        <v>10742</v>
      </c>
      <c r="B4176" s="1523" t="s">
        <v>7563</v>
      </c>
      <c r="C4176" s="1526" t="s">
        <v>2771</v>
      </c>
      <c r="D4176" s="1534">
        <f t="shared" si="65"/>
        <v>1234</v>
      </c>
      <c r="E4176" s="1535"/>
      <c r="F4176" s="1534">
        <v>1234</v>
      </c>
      <c r="G4176" s="1534">
        <v>1234</v>
      </c>
    </row>
    <row r="4177" spans="1:7">
      <c r="A4177" s="1528">
        <v>38465</v>
      </c>
      <c r="B4177" s="1529" t="s">
        <v>7564</v>
      </c>
      <c r="C4177" s="1528" t="s">
        <v>2771</v>
      </c>
      <c r="D4177" s="1536">
        <f t="shared" si="65"/>
        <v>29.45</v>
      </c>
      <c r="E4177" s="1535"/>
      <c r="F4177" s="1536">
        <v>29.45</v>
      </c>
      <c r="G4177" s="1536">
        <v>29.45</v>
      </c>
    </row>
    <row r="4178" spans="1:7">
      <c r="A4178" s="1526">
        <v>7543</v>
      </c>
      <c r="B4178" s="1523" t="s">
        <v>7565</v>
      </c>
      <c r="C4178" s="1526" t="s">
        <v>2771</v>
      </c>
      <c r="D4178" s="1534">
        <f t="shared" si="65"/>
        <v>5.0199999999999996</v>
      </c>
      <c r="E4178" s="1535"/>
      <c r="F4178" s="1534">
        <v>5.0199999999999996</v>
      </c>
      <c r="G4178" s="1534">
        <v>5.0199999999999996</v>
      </c>
    </row>
    <row r="4179" spans="1:7">
      <c r="A4179" s="1528">
        <v>43427</v>
      </c>
      <c r="B4179" s="1529" t="s">
        <v>10333</v>
      </c>
      <c r="C4179" s="1528" t="s">
        <v>2771</v>
      </c>
      <c r="D4179" s="1536">
        <f t="shared" si="65"/>
        <v>1742.58</v>
      </c>
      <c r="E4179" s="1535"/>
      <c r="F4179" s="1536">
        <v>1742.58</v>
      </c>
      <c r="G4179" s="1536">
        <v>1742.58</v>
      </c>
    </row>
    <row r="4180" spans="1:7">
      <c r="A4180" s="1526">
        <v>41613</v>
      </c>
      <c r="B4180" s="1523" t="s">
        <v>10334</v>
      </c>
      <c r="C4180" s="1526" t="s">
        <v>2771</v>
      </c>
      <c r="D4180" s="1534">
        <f t="shared" si="65"/>
        <v>112.01</v>
      </c>
      <c r="E4180" s="1535"/>
      <c r="F4180" s="1534">
        <v>112.01</v>
      </c>
      <c r="G4180" s="1534">
        <v>112.01</v>
      </c>
    </row>
    <row r="4181" spans="1:7">
      <c r="A4181" s="1528">
        <v>41614</v>
      </c>
      <c r="B4181" s="1529" t="s">
        <v>10335</v>
      </c>
      <c r="C4181" s="1528" t="s">
        <v>2771</v>
      </c>
      <c r="D4181" s="1536">
        <f t="shared" si="65"/>
        <v>142.72999999999999</v>
      </c>
      <c r="E4181" s="1535"/>
      <c r="F4181" s="1536">
        <v>142.72999999999999</v>
      </c>
      <c r="G4181" s="1536">
        <v>142.72999999999999</v>
      </c>
    </row>
    <row r="4182" spans="1:7">
      <c r="A4182" s="1526">
        <v>41615</v>
      </c>
      <c r="B4182" s="1523" t="s">
        <v>10336</v>
      </c>
      <c r="C4182" s="1526" t="s">
        <v>2771</v>
      </c>
      <c r="D4182" s="1534">
        <f t="shared" si="65"/>
        <v>220.6</v>
      </c>
      <c r="E4182" s="1535"/>
      <c r="F4182" s="1534">
        <v>220.6</v>
      </c>
      <c r="G4182" s="1534">
        <v>220.6</v>
      </c>
    </row>
    <row r="4183" spans="1:7">
      <c r="A4183" s="1528">
        <v>41616</v>
      </c>
      <c r="B4183" s="1529" t="s">
        <v>10337</v>
      </c>
      <c r="C4183" s="1528" t="s">
        <v>2771</v>
      </c>
      <c r="D4183" s="1536">
        <f t="shared" si="65"/>
        <v>329.6</v>
      </c>
      <c r="E4183" s="1535"/>
      <c r="F4183" s="1536">
        <v>329.6</v>
      </c>
      <c r="G4183" s="1536">
        <v>329.6</v>
      </c>
    </row>
    <row r="4184" spans="1:7">
      <c r="A4184" s="1526">
        <v>41617</v>
      </c>
      <c r="B4184" s="1523" t="s">
        <v>10338</v>
      </c>
      <c r="C4184" s="1526" t="s">
        <v>2771</v>
      </c>
      <c r="D4184" s="1534">
        <f t="shared" si="65"/>
        <v>655.38</v>
      </c>
      <c r="E4184" s="1535"/>
      <c r="F4184" s="1534">
        <v>655.38</v>
      </c>
      <c r="G4184" s="1534">
        <v>655.38</v>
      </c>
    </row>
    <row r="4185" spans="1:7">
      <c r="A4185" s="1528">
        <v>41618</v>
      </c>
      <c r="B4185" s="1529" t="s">
        <v>10339</v>
      </c>
      <c r="C4185" s="1528" t="s">
        <v>2771</v>
      </c>
      <c r="D4185" s="1536">
        <f t="shared" si="65"/>
        <v>1206.52</v>
      </c>
      <c r="E4185" s="1535"/>
      <c r="F4185" s="1536">
        <v>1206.52</v>
      </c>
      <c r="G4185" s="1536">
        <v>1206.52</v>
      </c>
    </row>
    <row r="4186" spans="1:7" ht="30">
      <c r="A4186" s="1526">
        <v>43428</v>
      </c>
      <c r="B4186" s="1523" t="s">
        <v>10340</v>
      </c>
      <c r="C4186" s="1526" t="s">
        <v>2771</v>
      </c>
      <c r="D4186" s="1534">
        <f t="shared" si="65"/>
        <v>2119.2800000000002</v>
      </c>
      <c r="E4186" s="1535"/>
      <c r="F4186" s="1534">
        <v>2119.2800000000002</v>
      </c>
      <c r="G4186" s="1534">
        <v>2119.2800000000002</v>
      </c>
    </row>
    <row r="4187" spans="1:7">
      <c r="A4187" s="1528">
        <v>41619</v>
      </c>
      <c r="B4187" s="1529" t="s">
        <v>10341</v>
      </c>
      <c r="C4187" s="1528" t="s">
        <v>2771</v>
      </c>
      <c r="D4187" s="1536">
        <f t="shared" si="65"/>
        <v>137.31</v>
      </c>
      <c r="E4187" s="1535"/>
      <c r="F4187" s="1536">
        <v>137.31</v>
      </c>
      <c r="G4187" s="1536">
        <v>137.31</v>
      </c>
    </row>
    <row r="4188" spans="1:7">
      <c r="A4188" s="1526">
        <v>41620</v>
      </c>
      <c r="B4188" s="1523" t="s">
        <v>10342</v>
      </c>
      <c r="C4188" s="1526" t="s">
        <v>2771</v>
      </c>
      <c r="D4188" s="1534">
        <f t="shared" si="65"/>
        <v>173.44</v>
      </c>
      <c r="E4188" s="1535"/>
      <c r="F4188" s="1534">
        <v>173.44</v>
      </c>
      <c r="G4188" s="1534">
        <v>173.44</v>
      </c>
    </row>
    <row r="4189" spans="1:7">
      <c r="A4189" s="1528">
        <v>41622</v>
      </c>
      <c r="B4189" s="1529" t="s">
        <v>10343</v>
      </c>
      <c r="C4189" s="1528" t="s">
        <v>2771</v>
      </c>
      <c r="D4189" s="1536">
        <f t="shared" si="65"/>
        <v>300.81</v>
      </c>
      <c r="E4189" s="1535"/>
      <c r="F4189" s="1536">
        <v>300.81</v>
      </c>
      <c r="G4189" s="1536">
        <v>300.81</v>
      </c>
    </row>
    <row r="4190" spans="1:7">
      <c r="A4190" s="1526">
        <v>41623</v>
      </c>
      <c r="B4190" s="1523" t="s">
        <v>10344</v>
      </c>
      <c r="C4190" s="1526" t="s">
        <v>2771</v>
      </c>
      <c r="D4190" s="1534">
        <f t="shared" si="65"/>
        <v>462.52</v>
      </c>
      <c r="E4190" s="1535"/>
      <c r="F4190" s="1534">
        <v>462.52</v>
      </c>
      <c r="G4190" s="1534">
        <v>462.52</v>
      </c>
    </row>
    <row r="4191" spans="1:7">
      <c r="A4191" s="1528">
        <v>41624</v>
      </c>
      <c r="B4191" s="1529" t="s">
        <v>10345</v>
      </c>
      <c r="C4191" s="1528" t="s">
        <v>2771</v>
      </c>
      <c r="D4191" s="1536">
        <f t="shared" si="65"/>
        <v>867.22</v>
      </c>
      <c r="E4191" s="1535"/>
      <c r="F4191" s="1536">
        <v>867.22</v>
      </c>
      <c r="G4191" s="1536">
        <v>867.22</v>
      </c>
    </row>
    <row r="4192" spans="1:7">
      <c r="A4192" s="1526">
        <v>41625</v>
      </c>
      <c r="B4192" s="1523" t="s">
        <v>10346</v>
      </c>
      <c r="C4192" s="1526" t="s">
        <v>2771</v>
      </c>
      <c r="D4192" s="1534">
        <f t="shared" si="65"/>
        <v>1334.26</v>
      </c>
      <c r="E4192" s="1535"/>
      <c r="F4192" s="1534">
        <v>1334.26</v>
      </c>
      <c r="G4192" s="1534">
        <v>1334.26</v>
      </c>
    </row>
    <row r="4193" spans="1:7">
      <c r="A4193" s="1528">
        <v>39352</v>
      </c>
      <c r="B4193" s="1529" t="s">
        <v>7566</v>
      </c>
      <c r="C4193" s="1528" t="s">
        <v>2771</v>
      </c>
      <c r="D4193" s="1536">
        <f t="shared" si="65"/>
        <v>3.1</v>
      </c>
      <c r="E4193" s="1535"/>
      <c r="F4193" s="1536">
        <v>3.1</v>
      </c>
      <c r="G4193" s="1536">
        <v>3.1</v>
      </c>
    </row>
    <row r="4194" spans="1:7">
      <c r="A4194" s="1526">
        <v>39346</v>
      </c>
      <c r="B4194" s="1523" t="s">
        <v>7567</v>
      </c>
      <c r="C4194" s="1526" t="s">
        <v>2771</v>
      </c>
      <c r="D4194" s="1534">
        <f t="shared" si="65"/>
        <v>3.1</v>
      </c>
      <c r="E4194" s="1535"/>
      <c r="F4194" s="1534">
        <v>3.1</v>
      </c>
      <c r="G4194" s="1534">
        <v>3.1</v>
      </c>
    </row>
    <row r="4195" spans="1:7">
      <c r="A4195" s="1528">
        <v>39350</v>
      </c>
      <c r="B4195" s="1529" t="s">
        <v>7568</v>
      </c>
      <c r="C4195" s="1528" t="s">
        <v>2771</v>
      </c>
      <c r="D4195" s="1536">
        <f t="shared" si="65"/>
        <v>3.34</v>
      </c>
      <c r="E4195" s="1535"/>
      <c r="F4195" s="1536">
        <v>3.34</v>
      </c>
      <c r="G4195" s="1536">
        <v>3.34</v>
      </c>
    </row>
    <row r="4196" spans="1:7">
      <c r="A4196" s="1526">
        <v>39351</v>
      </c>
      <c r="B4196" s="1523" t="s">
        <v>7569</v>
      </c>
      <c r="C4196" s="1526" t="s">
        <v>2771</v>
      </c>
      <c r="D4196" s="1534">
        <f t="shared" si="65"/>
        <v>3.86</v>
      </c>
      <c r="E4196" s="1535"/>
      <c r="F4196" s="1534">
        <v>3.86</v>
      </c>
      <c r="G4196" s="1534">
        <v>3.86</v>
      </c>
    </row>
    <row r="4197" spans="1:7">
      <c r="A4197" s="1528">
        <v>38952</v>
      </c>
      <c r="B4197" s="1529" t="s">
        <v>7570</v>
      </c>
      <c r="C4197" s="1528" t="s">
        <v>2771</v>
      </c>
      <c r="D4197" s="1536">
        <f t="shared" si="65"/>
        <v>4.04</v>
      </c>
      <c r="E4197" s="1535"/>
      <c r="F4197" s="1536">
        <v>4.04</v>
      </c>
      <c r="G4197" s="1536">
        <v>4.04</v>
      </c>
    </row>
    <row r="4198" spans="1:7">
      <c r="A4198" s="1526">
        <v>38953</v>
      </c>
      <c r="B4198" s="1523" t="s">
        <v>7571</v>
      </c>
      <c r="C4198" s="1526" t="s">
        <v>2771</v>
      </c>
      <c r="D4198" s="1534">
        <f t="shared" si="65"/>
        <v>6.37</v>
      </c>
      <c r="E4198" s="1535"/>
      <c r="F4198" s="1534">
        <v>6.37</v>
      </c>
      <c r="G4198" s="1534">
        <v>6.37</v>
      </c>
    </row>
    <row r="4199" spans="1:7">
      <c r="A4199" s="1528">
        <v>38835</v>
      </c>
      <c r="B4199" s="1529" t="s">
        <v>7572</v>
      </c>
      <c r="C4199" s="1528" t="s">
        <v>2771</v>
      </c>
      <c r="D4199" s="1536">
        <f t="shared" si="65"/>
        <v>5.72</v>
      </c>
      <c r="E4199" s="1535"/>
      <c r="F4199" s="1536">
        <v>5.72</v>
      </c>
      <c r="G4199" s="1536">
        <v>5.72</v>
      </c>
    </row>
    <row r="4200" spans="1:7">
      <c r="A4200" s="1526">
        <v>38837</v>
      </c>
      <c r="B4200" s="1523" t="s">
        <v>7573</v>
      </c>
      <c r="C4200" s="1526" t="s">
        <v>2771</v>
      </c>
      <c r="D4200" s="1534">
        <f t="shared" si="65"/>
        <v>14.88</v>
      </c>
      <c r="E4200" s="1535"/>
      <c r="F4200" s="1534">
        <v>14.88</v>
      </c>
      <c r="G4200" s="1534">
        <v>14.88</v>
      </c>
    </row>
    <row r="4201" spans="1:7">
      <c r="A4201" s="1528">
        <v>38836</v>
      </c>
      <c r="B4201" s="1529" t="s">
        <v>7574</v>
      </c>
      <c r="C4201" s="1528" t="s">
        <v>2771</v>
      </c>
      <c r="D4201" s="1536">
        <f t="shared" si="65"/>
        <v>8.24</v>
      </c>
      <c r="E4201" s="1535"/>
      <c r="F4201" s="1536">
        <v>8.24</v>
      </c>
      <c r="G4201" s="1536">
        <v>8.24</v>
      </c>
    </row>
    <row r="4202" spans="1:7">
      <c r="A4202" s="1526">
        <v>2666</v>
      </c>
      <c r="B4202" s="1523" t="s">
        <v>7575</v>
      </c>
      <c r="C4202" s="1526" t="s">
        <v>2771</v>
      </c>
      <c r="D4202" s="1534">
        <f t="shared" si="65"/>
        <v>5.05</v>
      </c>
      <c r="E4202" s="1535"/>
      <c r="F4202" s="1534">
        <v>5.05</v>
      </c>
      <c r="G4202" s="1534">
        <v>5.05</v>
      </c>
    </row>
    <row r="4203" spans="1:7">
      <c r="A4203" s="1528">
        <v>2668</v>
      </c>
      <c r="B4203" s="1529" t="s">
        <v>7576</v>
      </c>
      <c r="C4203" s="1528" t="s">
        <v>2771</v>
      </c>
      <c r="D4203" s="1536">
        <f t="shared" si="65"/>
        <v>5.77</v>
      </c>
      <c r="E4203" s="1535"/>
      <c r="F4203" s="1536">
        <v>5.77</v>
      </c>
      <c r="G4203" s="1536">
        <v>5.77</v>
      </c>
    </row>
    <row r="4204" spans="1:7">
      <c r="A4204" s="1526">
        <v>2664</v>
      </c>
      <c r="B4204" s="1523" t="s">
        <v>7577</v>
      </c>
      <c r="C4204" s="1526" t="s">
        <v>2771</v>
      </c>
      <c r="D4204" s="1534">
        <f t="shared" si="65"/>
        <v>8.51</v>
      </c>
      <c r="E4204" s="1535"/>
      <c r="F4204" s="1534">
        <v>8.51</v>
      </c>
      <c r="G4204" s="1534">
        <v>8.51</v>
      </c>
    </row>
    <row r="4205" spans="1:7">
      <c r="A4205" s="1528">
        <v>2662</v>
      </c>
      <c r="B4205" s="1529" t="s">
        <v>7578</v>
      </c>
      <c r="C4205" s="1528" t="s">
        <v>2771</v>
      </c>
      <c r="D4205" s="1536">
        <f t="shared" si="65"/>
        <v>10.44</v>
      </c>
      <c r="E4205" s="1535"/>
      <c r="F4205" s="1536">
        <v>10.44</v>
      </c>
      <c r="G4205" s="1536">
        <v>10.44</v>
      </c>
    </row>
    <row r="4206" spans="1:7">
      <c r="A4206" s="1526">
        <v>20964</v>
      </c>
      <c r="B4206" s="1523" t="s">
        <v>7579</v>
      </c>
      <c r="C4206" s="1526" t="s">
        <v>2771</v>
      </c>
      <c r="D4206" s="1534">
        <f t="shared" si="65"/>
        <v>60.11</v>
      </c>
      <c r="E4206" s="1535"/>
      <c r="F4206" s="1534">
        <v>60.11</v>
      </c>
      <c r="G4206" s="1534">
        <v>60.11</v>
      </c>
    </row>
    <row r="4207" spans="1:7">
      <c r="A4207" s="1528">
        <v>10905</v>
      </c>
      <c r="B4207" s="1529" t="s">
        <v>7580</v>
      </c>
      <c r="C4207" s="1528" t="s">
        <v>2771</v>
      </c>
      <c r="D4207" s="1536">
        <f t="shared" si="65"/>
        <v>80.64</v>
      </c>
      <c r="E4207" s="1535"/>
      <c r="F4207" s="1536">
        <v>80.64</v>
      </c>
      <c r="G4207" s="1536">
        <v>80.64</v>
      </c>
    </row>
    <row r="4208" spans="1:7">
      <c r="A4208" s="1526">
        <v>42703</v>
      </c>
      <c r="B4208" s="1523" t="s">
        <v>7581</v>
      </c>
      <c r="C4208" s="1526" t="s">
        <v>2771</v>
      </c>
      <c r="D4208" s="1534">
        <f t="shared" si="65"/>
        <v>115.65</v>
      </c>
      <c r="E4208" s="1535"/>
      <c r="F4208" s="1534">
        <v>115.65</v>
      </c>
      <c r="G4208" s="1534">
        <v>115.65</v>
      </c>
    </row>
    <row r="4209" spans="1:7">
      <c r="A4209" s="1528">
        <v>42704</v>
      </c>
      <c r="B4209" s="1529" t="s">
        <v>7582</v>
      </c>
      <c r="C4209" s="1528" t="s">
        <v>2771</v>
      </c>
      <c r="D4209" s="1536">
        <f t="shared" si="65"/>
        <v>177.54</v>
      </c>
      <c r="E4209" s="1535"/>
      <c r="F4209" s="1536">
        <v>177.54</v>
      </c>
      <c r="G4209" s="1536">
        <v>177.54</v>
      </c>
    </row>
    <row r="4210" spans="1:7">
      <c r="A4210" s="1526">
        <v>42705</v>
      </c>
      <c r="B4210" s="1523" t="s">
        <v>7583</v>
      </c>
      <c r="C4210" s="1526" t="s">
        <v>2771</v>
      </c>
      <c r="D4210" s="1534">
        <f t="shared" si="65"/>
        <v>226.52</v>
      </c>
      <c r="E4210" s="1535"/>
      <c r="F4210" s="1534">
        <v>226.52</v>
      </c>
      <c r="G4210" s="1534">
        <v>226.52</v>
      </c>
    </row>
    <row r="4211" spans="1:7">
      <c r="A4211" s="1528">
        <v>42706</v>
      </c>
      <c r="B4211" s="1529" t="s">
        <v>7584</v>
      </c>
      <c r="C4211" s="1528" t="s">
        <v>2771</v>
      </c>
      <c r="D4211" s="1536">
        <f t="shared" si="65"/>
        <v>280.54000000000002</v>
      </c>
      <c r="E4211" s="1535"/>
      <c r="F4211" s="1536">
        <v>280.54000000000002</v>
      </c>
      <c r="G4211" s="1536">
        <v>280.54000000000002</v>
      </c>
    </row>
    <row r="4212" spans="1:7">
      <c r="A4212" s="1526">
        <v>11289</v>
      </c>
      <c r="B4212" s="1523" t="s">
        <v>7585</v>
      </c>
      <c r="C4212" s="1526" t="s">
        <v>2771</v>
      </c>
      <c r="D4212" s="1534">
        <f t="shared" si="65"/>
        <v>104.18</v>
      </c>
      <c r="E4212" s="1535"/>
      <c r="F4212" s="1534">
        <v>104.18</v>
      </c>
      <c r="G4212" s="1534">
        <v>104.18</v>
      </c>
    </row>
    <row r="4213" spans="1:7">
      <c r="A4213" s="1528">
        <v>11241</v>
      </c>
      <c r="B4213" s="1529" t="s">
        <v>7586</v>
      </c>
      <c r="C4213" s="1528" t="s">
        <v>2771</v>
      </c>
      <c r="D4213" s="1536">
        <f t="shared" si="65"/>
        <v>260.45999999999998</v>
      </c>
      <c r="E4213" s="1535"/>
      <c r="F4213" s="1536">
        <v>260.45999999999998</v>
      </c>
      <c r="G4213" s="1536">
        <v>260.45999999999998</v>
      </c>
    </row>
    <row r="4214" spans="1:7">
      <c r="A4214" s="1526">
        <v>11301</v>
      </c>
      <c r="B4214" s="1523" t="s">
        <v>7587</v>
      </c>
      <c r="C4214" s="1526" t="s">
        <v>2771</v>
      </c>
      <c r="D4214" s="1534">
        <f t="shared" si="65"/>
        <v>660.46</v>
      </c>
      <c r="E4214" s="1535"/>
      <c r="F4214" s="1534">
        <v>660.46</v>
      </c>
      <c r="G4214" s="1534">
        <v>660.46</v>
      </c>
    </row>
    <row r="4215" spans="1:7">
      <c r="A4215" s="1528">
        <v>21090</v>
      </c>
      <c r="B4215" s="1529" t="s">
        <v>7588</v>
      </c>
      <c r="C4215" s="1528" t="s">
        <v>2771</v>
      </c>
      <c r="D4215" s="1536">
        <f t="shared" si="65"/>
        <v>809.3</v>
      </c>
      <c r="E4215" s="1535"/>
      <c r="F4215" s="1536">
        <v>809.3</v>
      </c>
      <c r="G4215" s="1536">
        <v>809.3</v>
      </c>
    </row>
    <row r="4216" spans="1:7">
      <c r="A4216" s="1526">
        <v>14112</v>
      </c>
      <c r="B4216" s="1523" t="s">
        <v>7589</v>
      </c>
      <c r="C4216" s="1526" t="s">
        <v>2771</v>
      </c>
      <c r="D4216" s="1534">
        <f t="shared" si="65"/>
        <v>337.67</v>
      </c>
      <c r="E4216" s="1535"/>
      <c r="F4216" s="1534">
        <v>337.67</v>
      </c>
      <c r="G4216" s="1534">
        <v>337.67</v>
      </c>
    </row>
    <row r="4217" spans="1:7">
      <c r="A4217" s="1528">
        <v>11315</v>
      </c>
      <c r="B4217" s="1529" t="s">
        <v>7590</v>
      </c>
      <c r="C4217" s="1528" t="s">
        <v>2771</v>
      </c>
      <c r="D4217" s="1536">
        <f t="shared" si="65"/>
        <v>158.13</v>
      </c>
      <c r="E4217" s="1535"/>
      <c r="F4217" s="1536">
        <v>158.13</v>
      </c>
      <c r="G4217" s="1536">
        <v>158.13</v>
      </c>
    </row>
    <row r="4218" spans="1:7">
      <c r="A4218" s="1526">
        <v>21071</v>
      </c>
      <c r="B4218" s="1523" t="s">
        <v>7591</v>
      </c>
      <c r="C4218" s="1526" t="s">
        <v>2771</v>
      </c>
      <c r="D4218" s="1534">
        <f t="shared" si="65"/>
        <v>241.86</v>
      </c>
      <c r="E4218" s="1535"/>
      <c r="F4218" s="1534">
        <v>241.86</v>
      </c>
      <c r="G4218" s="1534">
        <v>241.86</v>
      </c>
    </row>
    <row r="4219" spans="1:7">
      <c r="A4219" s="1528">
        <v>11316</v>
      </c>
      <c r="B4219" s="1529" t="s">
        <v>7592</v>
      </c>
      <c r="C4219" s="1528" t="s">
        <v>2771</v>
      </c>
      <c r="D4219" s="1536">
        <f t="shared" si="65"/>
        <v>520.92999999999995</v>
      </c>
      <c r="E4219" s="1535"/>
      <c r="F4219" s="1536">
        <v>520.92999999999995</v>
      </c>
      <c r="G4219" s="1536">
        <v>520.92999999999995</v>
      </c>
    </row>
    <row r="4220" spans="1:7">
      <c r="A4220" s="1526">
        <v>6243</v>
      </c>
      <c r="B4220" s="1523" t="s">
        <v>7593</v>
      </c>
      <c r="C4220" s="1526" t="s">
        <v>2771</v>
      </c>
      <c r="D4220" s="1534">
        <f t="shared" si="65"/>
        <v>600</v>
      </c>
      <c r="E4220" s="1535"/>
      <c r="F4220" s="1534">
        <v>600</v>
      </c>
      <c r="G4220" s="1534">
        <v>600</v>
      </c>
    </row>
    <row r="4221" spans="1:7">
      <c r="A4221" s="1528">
        <v>6240</v>
      </c>
      <c r="B4221" s="1529" t="s">
        <v>7594</v>
      </c>
      <c r="C4221" s="1528" t="s">
        <v>2771</v>
      </c>
      <c r="D4221" s="1536">
        <f t="shared" si="65"/>
        <v>794.41</v>
      </c>
      <c r="E4221" s="1535"/>
      <c r="F4221" s="1536">
        <v>794.41</v>
      </c>
      <c r="G4221" s="1536">
        <v>794.41</v>
      </c>
    </row>
    <row r="4222" spans="1:7">
      <c r="A4222" s="1526">
        <v>11296</v>
      </c>
      <c r="B4222" s="1523" t="s">
        <v>7595</v>
      </c>
      <c r="C4222" s="1526" t="s">
        <v>2771</v>
      </c>
      <c r="D4222" s="1534">
        <f t="shared" si="65"/>
        <v>2531.16</v>
      </c>
      <c r="E4222" s="1535"/>
      <c r="F4222" s="1534">
        <v>2531.16</v>
      </c>
      <c r="G4222" s="1534">
        <v>2531.16</v>
      </c>
    </row>
    <row r="4223" spans="1:7">
      <c r="A4223" s="1528">
        <v>11299</v>
      </c>
      <c r="B4223" s="1529" t="s">
        <v>7596</v>
      </c>
      <c r="C4223" s="1528" t="s">
        <v>2771</v>
      </c>
      <c r="D4223" s="1536">
        <f t="shared" si="65"/>
        <v>856.74</v>
      </c>
      <c r="E4223" s="1535"/>
      <c r="F4223" s="1536">
        <v>856.74</v>
      </c>
      <c r="G4223" s="1536">
        <v>856.74</v>
      </c>
    </row>
    <row r="4224" spans="1:7">
      <c r="A4224" s="1526">
        <v>11688</v>
      </c>
      <c r="B4224" s="1523" t="s">
        <v>7597</v>
      </c>
      <c r="C4224" s="1526" t="s">
        <v>2771</v>
      </c>
      <c r="D4224" s="1534">
        <f t="shared" si="65"/>
        <v>523.79</v>
      </c>
      <c r="E4224" s="1535"/>
      <c r="F4224" s="1534">
        <v>523.79</v>
      </c>
      <c r="G4224" s="1534">
        <v>523.79</v>
      </c>
    </row>
    <row r="4225" spans="1:7" ht="30">
      <c r="A4225" s="1528">
        <v>37736</v>
      </c>
      <c r="B4225" s="1529" t="s">
        <v>7598</v>
      </c>
      <c r="C4225" s="1528" t="s">
        <v>2771</v>
      </c>
      <c r="D4225" s="1536">
        <f t="shared" si="65"/>
        <v>88800</v>
      </c>
      <c r="E4225" s="1535"/>
      <c r="F4225" s="1536">
        <v>88800</v>
      </c>
      <c r="G4225" s="1536">
        <v>88800</v>
      </c>
    </row>
    <row r="4226" spans="1:7">
      <c r="A4226" s="1526">
        <v>37739</v>
      </c>
      <c r="B4226" s="1523" t="s">
        <v>7599</v>
      </c>
      <c r="C4226" s="1526" t="s">
        <v>2771</v>
      </c>
      <c r="D4226" s="1534">
        <f t="shared" si="65"/>
        <v>109292.3</v>
      </c>
      <c r="E4226" s="1535"/>
      <c r="F4226" s="1534">
        <v>109292.3</v>
      </c>
      <c r="G4226" s="1534">
        <v>109292.3</v>
      </c>
    </row>
    <row r="4227" spans="1:7">
      <c r="A4227" s="1528">
        <v>37740</v>
      </c>
      <c r="B4227" s="1529" t="s">
        <v>7600</v>
      </c>
      <c r="C4227" s="1528" t="s">
        <v>2771</v>
      </c>
      <c r="D4227" s="1536">
        <f t="shared" ref="D4227:D4290" si="66">IF($I$2=$G$1,G4227,F4227)</f>
        <v>62367.88</v>
      </c>
      <c r="E4227" s="1535"/>
      <c r="F4227" s="1536">
        <v>62367.88</v>
      </c>
      <c r="G4227" s="1536">
        <v>62367.88</v>
      </c>
    </row>
    <row r="4228" spans="1:7">
      <c r="A4228" s="1526">
        <v>37738</v>
      </c>
      <c r="B4228" s="1523" t="s">
        <v>7601</v>
      </c>
      <c r="C4228" s="1526" t="s">
        <v>2771</v>
      </c>
      <c r="D4228" s="1534">
        <f t="shared" si="66"/>
        <v>74099</v>
      </c>
      <c r="E4228" s="1535"/>
      <c r="F4228" s="1534">
        <v>74099</v>
      </c>
      <c r="G4228" s="1534">
        <v>74099</v>
      </c>
    </row>
    <row r="4229" spans="1:7">
      <c r="A4229" s="1528">
        <v>37737</v>
      </c>
      <c r="B4229" s="1529" t="s">
        <v>7602</v>
      </c>
      <c r="C4229" s="1528" t="s">
        <v>2771</v>
      </c>
      <c r="D4229" s="1536">
        <f t="shared" si="66"/>
        <v>58952.5</v>
      </c>
      <c r="E4229" s="1535"/>
      <c r="F4229" s="1536">
        <v>58952.5</v>
      </c>
      <c r="G4229" s="1536">
        <v>58952.5</v>
      </c>
    </row>
    <row r="4230" spans="1:7">
      <c r="A4230" s="1526">
        <v>25014</v>
      </c>
      <c r="B4230" s="1523" t="s">
        <v>7603</v>
      </c>
      <c r="C4230" s="1526" t="s">
        <v>2771</v>
      </c>
      <c r="D4230" s="1534">
        <f t="shared" si="66"/>
        <v>123473.57</v>
      </c>
      <c r="E4230" s="1535"/>
      <c r="F4230" s="1534">
        <v>123473.57</v>
      </c>
      <c r="G4230" s="1534">
        <v>123473.57</v>
      </c>
    </row>
    <row r="4231" spans="1:7">
      <c r="A4231" s="1528">
        <v>25013</v>
      </c>
      <c r="B4231" s="1529" t="s">
        <v>7604</v>
      </c>
      <c r="C4231" s="1528" t="s">
        <v>2771</v>
      </c>
      <c r="D4231" s="1536">
        <f t="shared" si="66"/>
        <v>129413.38</v>
      </c>
      <c r="E4231" s="1535"/>
      <c r="F4231" s="1536">
        <v>129413.38</v>
      </c>
      <c r="G4231" s="1536">
        <v>129413.38</v>
      </c>
    </row>
    <row r="4232" spans="1:7">
      <c r="A4232" s="1526">
        <v>14405</v>
      </c>
      <c r="B4232" s="1523" t="s">
        <v>7605</v>
      </c>
      <c r="C4232" s="1526" t="s">
        <v>2771</v>
      </c>
      <c r="D4232" s="1534">
        <f t="shared" si="66"/>
        <v>151910.35999999999</v>
      </c>
      <c r="E4232" s="1535"/>
      <c r="F4232" s="1534">
        <v>151910.35999999999</v>
      </c>
      <c r="G4232" s="1534">
        <v>151910.35999999999</v>
      </c>
    </row>
    <row r="4233" spans="1:7">
      <c r="A4233" s="1528">
        <v>20271</v>
      </c>
      <c r="B4233" s="1529" t="s">
        <v>19149</v>
      </c>
      <c r="C4233" s="1528" t="s">
        <v>2771</v>
      </c>
      <c r="D4233" s="1536">
        <f t="shared" si="66"/>
        <v>462.9</v>
      </c>
      <c r="E4233" s="1535"/>
      <c r="F4233" s="1536">
        <v>462.9</v>
      </c>
      <c r="G4233" s="1536">
        <v>462.9</v>
      </c>
    </row>
    <row r="4234" spans="1:7">
      <c r="A4234" s="1526">
        <v>10423</v>
      </c>
      <c r="B4234" s="1523" t="s">
        <v>19150</v>
      </c>
      <c r="C4234" s="1526" t="s">
        <v>2771</v>
      </c>
      <c r="D4234" s="1534">
        <f t="shared" si="66"/>
        <v>339.87</v>
      </c>
      <c r="E4234" s="1535"/>
      <c r="F4234" s="1534">
        <v>339.87</v>
      </c>
      <c r="G4234" s="1534">
        <v>339.87</v>
      </c>
    </row>
    <row r="4235" spans="1:7">
      <c r="A4235" s="1528">
        <v>36790</v>
      </c>
      <c r="B4235" s="1529" t="s">
        <v>7606</v>
      </c>
      <c r="C4235" s="1528" t="s">
        <v>2771</v>
      </c>
      <c r="D4235" s="1536">
        <f t="shared" si="66"/>
        <v>229.23</v>
      </c>
      <c r="E4235" s="1535"/>
      <c r="F4235" s="1536">
        <v>229.23</v>
      </c>
      <c r="G4235" s="1536">
        <v>229.23</v>
      </c>
    </row>
    <row r="4236" spans="1:7">
      <c r="A4236" s="1526">
        <v>37589</v>
      </c>
      <c r="B4236" s="1523" t="s">
        <v>7607</v>
      </c>
      <c r="C4236" s="1526" t="s">
        <v>2771</v>
      </c>
      <c r="D4236" s="1534">
        <f t="shared" si="66"/>
        <v>280.86</v>
      </c>
      <c r="E4236" s="1535"/>
      <c r="F4236" s="1534">
        <v>280.86</v>
      </c>
      <c r="G4236" s="1534">
        <v>280.86</v>
      </c>
    </row>
    <row r="4237" spans="1:7">
      <c r="A4237" s="1528">
        <v>11690</v>
      </c>
      <c r="B4237" s="1529" t="s">
        <v>7608</v>
      </c>
      <c r="C4237" s="1528" t="s">
        <v>2771</v>
      </c>
      <c r="D4237" s="1536">
        <f t="shared" si="66"/>
        <v>149.19999999999999</v>
      </c>
      <c r="E4237" s="1535"/>
      <c r="F4237" s="1536">
        <v>149.19999999999999</v>
      </c>
      <c r="G4237" s="1536">
        <v>149.19999999999999</v>
      </c>
    </row>
    <row r="4238" spans="1:7">
      <c r="A4238" s="1526">
        <v>20234</v>
      </c>
      <c r="B4238" s="1523" t="s">
        <v>7609</v>
      </c>
      <c r="C4238" s="1526" t="s">
        <v>2771</v>
      </c>
      <c r="D4238" s="1534">
        <f t="shared" si="66"/>
        <v>188.82</v>
      </c>
      <c r="E4238" s="1535"/>
      <c r="F4238" s="1534">
        <v>188.82</v>
      </c>
      <c r="G4238" s="1534">
        <v>188.82</v>
      </c>
    </row>
    <row r="4239" spans="1:7">
      <c r="A4239" s="1528">
        <v>4763</v>
      </c>
      <c r="B4239" s="1529" t="s">
        <v>7610</v>
      </c>
      <c r="C4239" s="1528" t="s">
        <v>2770</v>
      </c>
      <c r="D4239" s="1536">
        <f t="shared" si="66"/>
        <v>19.53</v>
      </c>
      <c r="E4239" s="1535"/>
      <c r="F4239" s="1536">
        <v>16.829999999999998</v>
      </c>
      <c r="G4239" s="1536">
        <v>19.53</v>
      </c>
    </row>
    <row r="4240" spans="1:7">
      <c r="A4240" s="1526">
        <v>41070</v>
      </c>
      <c r="B4240" s="1523" t="s">
        <v>7611</v>
      </c>
      <c r="C4240" s="1526" t="s">
        <v>2777</v>
      </c>
      <c r="D4240" s="1534">
        <f t="shared" si="66"/>
        <v>3454.32</v>
      </c>
      <c r="E4240" s="1535"/>
      <c r="F4240" s="1534">
        <v>2975.12</v>
      </c>
      <c r="G4240" s="1534">
        <v>3454.32</v>
      </c>
    </row>
    <row r="4241" spans="1:7">
      <c r="A4241" s="1528">
        <v>44480</v>
      </c>
      <c r="B4241" s="1529" t="s">
        <v>19151</v>
      </c>
      <c r="C4241" s="1528" t="s">
        <v>2772</v>
      </c>
      <c r="D4241" s="1536">
        <f t="shared" si="66"/>
        <v>17.59</v>
      </c>
      <c r="E4241" s="1535"/>
      <c r="F4241" s="1536">
        <v>17.59</v>
      </c>
      <c r="G4241" s="1536">
        <v>17.59</v>
      </c>
    </row>
    <row r="4242" spans="1:7">
      <c r="A4242" s="1526">
        <v>11457</v>
      </c>
      <c r="B4242" s="1523" t="s">
        <v>16934</v>
      </c>
      <c r="C4242" s="1526" t="s">
        <v>2771</v>
      </c>
      <c r="D4242" s="1534">
        <f t="shared" si="66"/>
        <v>49.21</v>
      </c>
      <c r="E4242" s="1535"/>
      <c r="F4242" s="1534">
        <v>49.21</v>
      </c>
      <c r="G4242" s="1534">
        <v>49.21</v>
      </c>
    </row>
    <row r="4243" spans="1:7">
      <c r="A4243" s="1528">
        <v>44073</v>
      </c>
      <c r="B4243" s="1529" t="s">
        <v>19152</v>
      </c>
      <c r="C4243" s="1528" t="s">
        <v>2774</v>
      </c>
      <c r="D4243" s="1536">
        <f t="shared" si="66"/>
        <v>0.49</v>
      </c>
      <c r="E4243" s="1535"/>
      <c r="F4243" s="1536">
        <v>0.49</v>
      </c>
      <c r="G4243" s="1536">
        <v>0.49</v>
      </c>
    </row>
    <row r="4244" spans="1:7">
      <c r="A4244" s="1526">
        <v>21121</v>
      </c>
      <c r="B4244" s="1523" t="s">
        <v>7612</v>
      </c>
      <c r="C4244" s="1526" t="s">
        <v>2771</v>
      </c>
      <c r="D4244" s="1534">
        <f t="shared" si="66"/>
        <v>4.5199999999999996</v>
      </c>
      <c r="E4244" s="1535"/>
      <c r="F4244" s="1534">
        <v>4.5199999999999996</v>
      </c>
      <c r="G4244" s="1534">
        <v>4.5199999999999996</v>
      </c>
    </row>
    <row r="4245" spans="1:7">
      <c r="A4245" s="1528">
        <v>38010</v>
      </c>
      <c r="B4245" s="1529" t="s">
        <v>7613</v>
      </c>
      <c r="C4245" s="1528" t="s">
        <v>2771</v>
      </c>
      <c r="D4245" s="1536">
        <f t="shared" si="66"/>
        <v>7.4</v>
      </c>
      <c r="E4245" s="1535"/>
      <c r="F4245" s="1536">
        <v>7.4</v>
      </c>
      <c r="G4245" s="1536">
        <v>7.4</v>
      </c>
    </row>
    <row r="4246" spans="1:7">
      <c r="A4246" s="1526">
        <v>38011</v>
      </c>
      <c r="B4246" s="1523" t="s">
        <v>7614</v>
      </c>
      <c r="C4246" s="1526" t="s">
        <v>2771</v>
      </c>
      <c r="D4246" s="1534">
        <f t="shared" si="66"/>
        <v>13.65</v>
      </c>
      <c r="E4246" s="1535"/>
      <c r="F4246" s="1534">
        <v>13.65</v>
      </c>
      <c r="G4246" s="1534">
        <v>13.65</v>
      </c>
    </row>
    <row r="4247" spans="1:7">
      <c r="A4247" s="1528">
        <v>38012</v>
      </c>
      <c r="B4247" s="1529" t="s">
        <v>7615</v>
      </c>
      <c r="C4247" s="1528" t="s">
        <v>2771</v>
      </c>
      <c r="D4247" s="1536">
        <f t="shared" si="66"/>
        <v>46.65</v>
      </c>
      <c r="E4247" s="1535"/>
      <c r="F4247" s="1536">
        <v>46.65</v>
      </c>
      <c r="G4247" s="1536">
        <v>46.65</v>
      </c>
    </row>
    <row r="4248" spans="1:7">
      <c r="A4248" s="1526">
        <v>38013</v>
      </c>
      <c r="B4248" s="1523" t="s">
        <v>7616</v>
      </c>
      <c r="C4248" s="1526" t="s">
        <v>2771</v>
      </c>
      <c r="D4248" s="1534">
        <f t="shared" si="66"/>
        <v>60.56</v>
      </c>
      <c r="E4248" s="1535"/>
      <c r="F4248" s="1534">
        <v>60.56</v>
      </c>
      <c r="G4248" s="1534">
        <v>60.56</v>
      </c>
    </row>
    <row r="4249" spans="1:7">
      <c r="A4249" s="1528">
        <v>38014</v>
      </c>
      <c r="B4249" s="1529" t="s">
        <v>7617</v>
      </c>
      <c r="C4249" s="1528" t="s">
        <v>2771</v>
      </c>
      <c r="D4249" s="1536">
        <f t="shared" si="66"/>
        <v>98.56</v>
      </c>
      <c r="E4249" s="1535"/>
      <c r="F4249" s="1536">
        <v>98.56</v>
      </c>
      <c r="G4249" s="1536">
        <v>98.56</v>
      </c>
    </row>
    <row r="4250" spans="1:7">
      <c r="A4250" s="1526">
        <v>38015</v>
      </c>
      <c r="B4250" s="1523" t="s">
        <v>7618</v>
      </c>
      <c r="C4250" s="1526" t="s">
        <v>2771</v>
      </c>
      <c r="D4250" s="1534">
        <f t="shared" si="66"/>
        <v>237.99</v>
      </c>
      <c r="E4250" s="1535"/>
      <c r="F4250" s="1534">
        <v>237.99</v>
      </c>
      <c r="G4250" s="1534">
        <v>237.99</v>
      </c>
    </row>
    <row r="4251" spans="1:7">
      <c r="A4251" s="1528">
        <v>38016</v>
      </c>
      <c r="B4251" s="1529" t="s">
        <v>7619</v>
      </c>
      <c r="C4251" s="1528" t="s">
        <v>2771</v>
      </c>
      <c r="D4251" s="1536">
        <f t="shared" si="66"/>
        <v>289.58</v>
      </c>
      <c r="E4251" s="1535"/>
      <c r="F4251" s="1536">
        <v>289.58</v>
      </c>
      <c r="G4251" s="1536">
        <v>289.58</v>
      </c>
    </row>
    <row r="4252" spans="1:7">
      <c r="A4252" s="1526">
        <v>12741</v>
      </c>
      <c r="B4252" s="1523" t="s">
        <v>7620</v>
      </c>
      <c r="C4252" s="1526" t="s">
        <v>2771</v>
      </c>
      <c r="D4252" s="1534">
        <f t="shared" si="66"/>
        <v>1603.48</v>
      </c>
      <c r="E4252" s="1535"/>
      <c r="F4252" s="1534">
        <v>1603.48</v>
      </c>
      <c r="G4252" s="1534">
        <v>1603.48</v>
      </c>
    </row>
    <row r="4253" spans="1:7">
      <c r="A4253" s="1528">
        <v>12733</v>
      </c>
      <c r="B4253" s="1529" t="s">
        <v>7621</v>
      </c>
      <c r="C4253" s="1528" t="s">
        <v>2771</v>
      </c>
      <c r="D4253" s="1536">
        <f t="shared" si="66"/>
        <v>8.07</v>
      </c>
      <c r="E4253" s="1535"/>
      <c r="F4253" s="1536">
        <v>8.07</v>
      </c>
      <c r="G4253" s="1536">
        <v>8.07</v>
      </c>
    </row>
    <row r="4254" spans="1:7">
      <c r="A4254" s="1526">
        <v>12734</v>
      </c>
      <c r="B4254" s="1523" t="s">
        <v>7622</v>
      </c>
      <c r="C4254" s="1526" t="s">
        <v>2771</v>
      </c>
      <c r="D4254" s="1534">
        <f t="shared" si="66"/>
        <v>17.190000000000001</v>
      </c>
      <c r="E4254" s="1535"/>
      <c r="F4254" s="1534">
        <v>17.190000000000001</v>
      </c>
      <c r="G4254" s="1534">
        <v>17.190000000000001</v>
      </c>
    </row>
    <row r="4255" spans="1:7">
      <c r="A4255" s="1528">
        <v>12735</v>
      </c>
      <c r="B4255" s="1529" t="s">
        <v>7623</v>
      </c>
      <c r="C4255" s="1528" t="s">
        <v>2771</v>
      </c>
      <c r="D4255" s="1536">
        <f t="shared" si="66"/>
        <v>28.29</v>
      </c>
      <c r="E4255" s="1535"/>
      <c r="F4255" s="1536">
        <v>28.29</v>
      </c>
      <c r="G4255" s="1536">
        <v>28.29</v>
      </c>
    </row>
    <row r="4256" spans="1:7">
      <c r="A4256" s="1526">
        <v>12736</v>
      </c>
      <c r="B4256" s="1523" t="s">
        <v>7624</v>
      </c>
      <c r="C4256" s="1526" t="s">
        <v>2771</v>
      </c>
      <c r="D4256" s="1534">
        <f t="shared" si="66"/>
        <v>64.67</v>
      </c>
      <c r="E4256" s="1535"/>
      <c r="F4256" s="1534">
        <v>64.67</v>
      </c>
      <c r="G4256" s="1534">
        <v>64.67</v>
      </c>
    </row>
    <row r="4257" spans="1:7">
      <c r="A4257" s="1528">
        <v>12737</v>
      </c>
      <c r="B4257" s="1529" t="s">
        <v>7625</v>
      </c>
      <c r="C4257" s="1528" t="s">
        <v>2771</v>
      </c>
      <c r="D4257" s="1536">
        <f t="shared" si="66"/>
        <v>83.31</v>
      </c>
      <c r="E4257" s="1535"/>
      <c r="F4257" s="1536">
        <v>83.31</v>
      </c>
      <c r="G4257" s="1536">
        <v>83.31</v>
      </c>
    </row>
    <row r="4258" spans="1:7">
      <c r="A4258" s="1526">
        <v>12738</v>
      </c>
      <c r="B4258" s="1523" t="s">
        <v>7626</v>
      </c>
      <c r="C4258" s="1526" t="s">
        <v>2771</v>
      </c>
      <c r="D4258" s="1534">
        <f t="shared" si="66"/>
        <v>164.67</v>
      </c>
      <c r="E4258" s="1535"/>
      <c r="F4258" s="1534">
        <v>164.67</v>
      </c>
      <c r="G4258" s="1534">
        <v>164.67</v>
      </c>
    </row>
    <row r="4259" spans="1:7">
      <c r="A4259" s="1528">
        <v>12739</v>
      </c>
      <c r="B4259" s="1529" t="s">
        <v>7627</v>
      </c>
      <c r="C4259" s="1528" t="s">
        <v>2771</v>
      </c>
      <c r="D4259" s="1536">
        <f t="shared" si="66"/>
        <v>468.74</v>
      </c>
      <c r="E4259" s="1535"/>
      <c r="F4259" s="1536">
        <v>468.74</v>
      </c>
      <c r="G4259" s="1536">
        <v>468.74</v>
      </c>
    </row>
    <row r="4260" spans="1:7">
      <c r="A4260" s="1526">
        <v>12740</v>
      </c>
      <c r="B4260" s="1523" t="s">
        <v>7628</v>
      </c>
      <c r="C4260" s="1526" t="s">
        <v>2771</v>
      </c>
      <c r="D4260" s="1534">
        <f t="shared" si="66"/>
        <v>733.37</v>
      </c>
      <c r="E4260" s="1535"/>
      <c r="F4260" s="1534">
        <v>733.37</v>
      </c>
      <c r="G4260" s="1534">
        <v>733.37</v>
      </c>
    </row>
    <row r="4261" spans="1:7">
      <c r="A4261" s="1528">
        <v>6297</v>
      </c>
      <c r="B4261" s="1529" t="s">
        <v>7629</v>
      </c>
      <c r="C4261" s="1528" t="s">
        <v>2771</v>
      </c>
      <c r="D4261" s="1536">
        <f t="shared" si="66"/>
        <v>33.44</v>
      </c>
      <c r="E4261" s="1535"/>
      <c r="F4261" s="1536">
        <v>33.44</v>
      </c>
      <c r="G4261" s="1536">
        <v>33.44</v>
      </c>
    </row>
    <row r="4262" spans="1:7">
      <c r="A4262" s="1526">
        <v>6296</v>
      </c>
      <c r="B4262" s="1523" t="s">
        <v>7630</v>
      </c>
      <c r="C4262" s="1526" t="s">
        <v>2771</v>
      </c>
      <c r="D4262" s="1534">
        <f t="shared" si="66"/>
        <v>26.4</v>
      </c>
      <c r="E4262" s="1535"/>
      <c r="F4262" s="1534">
        <v>26.4</v>
      </c>
      <c r="G4262" s="1534">
        <v>26.4</v>
      </c>
    </row>
    <row r="4263" spans="1:7">
      <c r="A4263" s="1528">
        <v>6294</v>
      </c>
      <c r="B4263" s="1529" t="s">
        <v>7631</v>
      </c>
      <c r="C4263" s="1528" t="s">
        <v>2771</v>
      </c>
      <c r="D4263" s="1536">
        <f t="shared" si="66"/>
        <v>7.52</v>
      </c>
      <c r="E4263" s="1535"/>
      <c r="F4263" s="1536">
        <v>7.52</v>
      </c>
      <c r="G4263" s="1536">
        <v>7.52</v>
      </c>
    </row>
    <row r="4264" spans="1:7">
      <c r="A4264" s="1526">
        <v>6323</v>
      </c>
      <c r="B4264" s="1523" t="s">
        <v>7632</v>
      </c>
      <c r="C4264" s="1526" t="s">
        <v>2771</v>
      </c>
      <c r="D4264" s="1534">
        <f t="shared" si="66"/>
        <v>17.25</v>
      </c>
      <c r="E4264" s="1535"/>
      <c r="F4264" s="1534">
        <v>17.25</v>
      </c>
      <c r="G4264" s="1534">
        <v>17.25</v>
      </c>
    </row>
    <row r="4265" spans="1:7">
      <c r="A4265" s="1528">
        <v>6299</v>
      </c>
      <c r="B4265" s="1529" t="s">
        <v>7633</v>
      </c>
      <c r="C4265" s="1528" t="s">
        <v>2771</v>
      </c>
      <c r="D4265" s="1536">
        <f t="shared" si="66"/>
        <v>100.58</v>
      </c>
      <c r="E4265" s="1535"/>
      <c r="F4265" s="1536">
        <v>100.58</v>
      </c>
      <c r="G4265" s="1536">
        <v>100.58</v>
      </c>
    </row>
    <row r="4266" spans="1:7">
      <c r="A4266" s="1526">
        <v>6298</v>
      </c>
      <c r="B4266" s="1523" t="s">
        <v>7634</v>
      </c>
      <c r="C4266" s="1526" t="s">
        <v>2771</v>
      </c>
      <c r="D4266" s="1534">
        <f t="shared" si="66"/>
        <v>52.97</v>
      </c>
      <c r="E4266" s="1535"/>
      <c r="F4266" s="1534">
        <v>52.97</v>
      </c>
      <c r="G4266" s="1534">
        <v>52.97</v>
      </c>
    </row>
    <row r="4267" spans="1:7">
      <c r="A4267" s="1528">
        <v>6295</v>
      </c>
      <c r="B4267" s="1529" t="s">
        <v>7635</v>
      </c>
      <c r="C4267" s="1528" t="s">
        <v>2771</v>
      </c>
      <c r="D4267" s="1536">
        <f t="shared" si="66"/>
        <v>10.71</v>
      </c>
      <c r="E4267" s="1535"/>
      <c r="F4267" s="1536">
        <v>10.71</v>
      </c>
      <c r="G4267" s="1536">
        <v>10.71</v>
      </c>
    </row>
    <row r="4268" spans="1:7">
      <c r="A4268" s="1526">
        <v>6322</v>
      </c>
      <c r="B4268" s="1523" t="s">
        <v>7636</v>
      </c>
      <c r="C4268" s="1526" t="s">
        <v>2771</v>
      </c>
      <c r="D4268" s="1534">
        <f t="shared" si="66"/>
        <v>134.72</v>
      </c>
      <c r="E4268" s="1535"/>
      <c r="F4268" s="1534">
        <v>134.72</v>
      </c>
      <c r="G4268" s="1534">
        <v>134.72</v>
      </c>
    </row>
    <row r="4269" spans="1:7">
      <c r="A4269" s="1528">
        <v>6300</v>
      </c>
      <c r="B4269" s="1529" t="s">
        <v>7637</v>
      </c>
      <c r="C4269" s="1528" t="s">
        <v>2771</v>
      </c>
      <c r="D4269" s="1536">
        <f t="shared" si="66"/>
        <v>248.37</v>
      </c>
      <c r="E4269" s="1535"/>
      <c r="F4269" s="1536">
        <v>248.37</v>
      </c>
      <c r="G4269" s="1536">
        <v>248.37</v>
      </c>
    </row>
    <row r="4270" spans="1:7">
      <c r="A4270" s="1526">
        <v>6321</v>
      </c>
      <c r="B4270" s="1523" t="s">
        <v>7638</v>
      </c>
      <c r="C4270" s="1526" t="s">
        <v>2771</v>
      </c>
      <c r="D4270" s="1534">
        <f t="shared" si="66"/>
        <v>354.79</v>
      </c>
      <c r="E4270" s="1535"/>
      <c r="F4270" s="1534">
        <v>354.79</v>
      </c>
      <c r="G4270" s="1534">
        <v>354.79</v>
      </c>
    </row>
    <row r="4271" spans="1:7">
      <c r="A4271" s="1528">
        <v>6301</v>
      </c>
      <c r="B4271" s="1529" t="s">
        <v>7639</v>
      </c>
      <c r="C4271" s="1528" t="s">
        <v>2771</v>
      </c>
      <c r="D4271" s="1536">
        <f t="shared" si="66"/>
        <v>831.58</v>
      </c>
      <c r="E4271" s="1535"/>
      <c r="F4271" s="1536">
        <v>831.58</v>
      </c>
      <c r="G4271" s="1536">
        <v>831.58</v>
      </c>
    </row>
    <row r="4272" spans="1:7">
      <c r="A4272" s="1526">
        <v>7105</v>
      </c>
      <c r="B4272" s="1523" t="s">
        <v>7640</v>
      </c>
      <c r="C4272" s="1526" t="s">
        <v>2771</v>
      </c>
      <c r="D4272" s="1534">
        <f t="shared" si="66"/>
        <v>49.68</v>
      </c>
      <c r="E4272" s="1535"/>
      <c r="F4272" s="1534">
        <v>49.68</v>
      </c>
      <c r="G4272" s="1534">
        <v>49.68</v>
      </c>
    </row>
    <row r="4273" spans="1:7">
      <c r="A4273" s="1528">
        <v>20183</v>
      </c>
      <c r="B4273" s="1529" t="s">
        <v>17021</v>
      </c>
      <c r="C4273" s="1528" t="s">
        <v>2771</v>
      </c>
      <c r="D4273" s="1536">
        <f t="shared" si="66"/>
        <v>65.41</v>
      </c>
      <c r="E4273" s="1535"/>
      <c r="F4273" s="1536">
        <v>65.41</v>
      </c>
      <c r="G4273" s="1536">
        <v>65.41</v>
      </c>
    </row>
    <row r="4274" spans="1:7">
      <c r="A4274" s="1526">
        <v>38448</v>
      </c>
      <c r="B4274" s="1523" t="s">
        <v>17022</v>
      </c>
      <c r="C4274" s="1526" t="s">
        <v>2771</v>
      </c>
      <c r="D4274" s="1534">
        <f t="shared" si="66"/>
        <v>307.33999999999997</v>
      </c>
      <c r="E4274" s="1535"/>
      <c r="F4274" s="1534">
        <v>307.33999999999997</v>
      </c>
      <c r="G4274" s="1534">
        <v>307.33999999999997</v>
      </c>
    </row>
    <row r="4275" spans="1:7">
      <c r="A4275" s="1528">
        <v>20182</v>
      </c>
      <c r="B4275" s="1529" t="s">
        <v>17023</v>
      </c>
      <c r="C4275" s="1528" t="s">
        <v>2771</v>
      </c>
      <c r="D4275" s="1536">
        <f t="shared" si="66"/>
        <v>37.340000000000003</v>
      </c>
      <c r="E4275" s="1535"/>
      <c r="F4275" s="1536">
        <v>37.340000000000003</v>
      </c>
      <c r="G4275" s="1536">
        <v>37.340000000000003</v>
      </c>
    </row>
    <row r="4276" spans="1:7">
      <c r="A4276" s="1526">
        <v>7119</v>
      </c>
      <c r="B4276" s="1523" t="s">
        <v>7641</v>
      </c>
      <c r="C4276" s="1526" t="s">
        <v>2771</v>
      </c>
      <c r="D4276" s="1534">
        <f t="shared" si="66"/>
        <v>10.36</v>
      </c>
      <c r="E4276" s="1535"/>
      <c r="F4276" s="1534">
        <v>10.36</v>
      </c>
      <c r="G4276" s="1534">
        <v>10.36</v>
      </c>
    </row>
    <row r="4277" spans="1:7">
      <c r="A4277" s="1528">
        <v>7120</v>
      </c>
      <c r="B4277" s="1529" t="s">
        <v>7642</v>
      </c>
      <c r="C4277" s="1528" t="s">
        <v>2771</v>
      </c>
      <c r="D4277" s="1536">
        <f t="shared" si="66"/>
        <v>7.11</v>
      </c>
      <c r="E4277" s="1535"/>
      <c r="F4277" s="1536">
        <v>7.11</v>
      </c>
      <c r="G4277" s="1536">
        <v>7.11</v>
      </c>
    </row>
    <row r="4278" spans="1:7">
      <c r="A4278" s="1526">
        <v>6319</v>
      </c>
      <c r="B4278" s="1523" t="s">
        <v>7643</v>
      </c>
      <c r="C4278" s="1526" t="s">
        <v>2771</v>
      </c>
      <c r="D4278" s="1534">
        <f t="shared" si="66"/>
        <v>39.29</v>
      </c>
      <c r="E4278" s="1535"/>
      <c r="F4278" s="1534">
        <v>39.29</v>
      </c>
      <c r="G4278" s="1534">
        <v>39.29</v>
      </c>
    </row>
    <row r="4279" spans="1:7">
      <c r="A4279" s="1528">
        <v>6304</v>
      </c>
      <c r="B4279" s="1529" t="s">
        <v>7644</v>
      </c>
      <c r="C4279" s="1528" t="s">
        <v>2771</v>
      </c>
      <c r="D4279" s="1536">
        <f t="shared" si="66"/>
        <v>39.29</v>
      </c>
      <c r="E4279" s="1535"/>
      <c r="F4279" s="1536">
        <v>39.29</v>
      </c>
      <c r="G4279" s="1536">
        <v>39.29</v>
      </c>
    </row>
    <row r="4280" spans="1:7">
      <c r="A4280" s="1526">
        <v>21116</v>
      </c>
      <c r="B4280" s="1523" t="s">
        <v>7645</v>
      </c>
      <c r="C4280" s="1526" t="s">
        <v>2771</v>
      </c>
      <c r="D4280" s="1534">
        <f t="shared" si="66"/>
        <v>29.75</v>
      </c>
      <c r="E4280" s="1535"/>
      <c r="F4280" s="1534">
        <v>29.75</v>
      </c>
      <c r="G4280" s="1534">
        <v>29.75</v>
      </c>
    </row>
    <row r="4281" spans="1:7">
      <c r="A4281" s="1528">
        <v>6320</v>
      </c>
      <c r="B4281" s="1529" t="s">
        <v>7646</v>
      </c>
      <c r="C4281" s="1528" t="s">
        <v>2771</v>
      </c>
      <c r="D4281" s="1536">
        <f t="shared" si="66"/>
        <v>20.23</v>
      </c>
      <c r="E4281" s="1535"/>
      <c r="F4281" s="1536">
        <v>20.23</v>
      </c>
      <c r="G4281" s="1536">
        <v>20.23</v>
      </c>
    </row>
    <row r="4282" spans="1:7">
      <c r="A4282" s="1526">
        <v>6303</v>
      </c>
      <c r="B4282" s="1523" t="s">
        <v>7647</v>
      </c>
      <c r="C4282" s="1526" t="s">
        <v>2771</v>
      </c>
      <c r="D4282" s="1534">
        <f t="shared" si="66"/>
        <v>20.23</v>
      </c>
      <c r="E4282" s="1535"/>
      <c r="F4282" s="1534">
        <v>20.23</v>
      </c>
      <c r="G4282" s="1534">
        <v>20.23</v>
      </c>
    </row>
    <row r="4283" spans="1:7">
      <c r="A4283" s="1528">
        <v>6308</v>
      </c>
      <c r="B4283" s="1529" t="s">
        <v>7648</v>
      </c>
      <c r="C4283" s="1528" t="s">
        <v>2771</v>
      </c>
      <c r="D4283" s="1536">
        <f t="shared" si="66"/>
        <v>108.72</v>
      </c>
      <c r="E4283" s="1535"/>
      <c r="F4283" s="1536">
        <v>108.72</v>
      </c>
      <c r="G4283" s="1536">
        <v>108.72</v>
      </c>
    </row>
    <row r="4284" spans="1:7">
      <c r="A4284" s="1526">
        <v>6317</v>
      </c>
      <c r="B4284" s="1523" t="s">
        <v>7649</v>
      </c>
      <c r="C4284" s="1526" t="s">
        <v>2771</v>
      </c>
      <c r="D4284" s="1534">
        <f t="shared" si="66"/>
        <v>108.72</v>
      </c>
      <c r="E4284" s="1535"/>
      <c r="F4284" s="1534">
        <v>108.72</v>
      </c>
      <c r="G4284" s="1534">
        <v>108.72</v>
      </c>
    </row>
    <row r="4285" spans="1:7">
      <c r="A4285" s="1528">
        <v>6307</v>
      </c>
      <c r="B4285" s="1529" t="s">
        <v>7650</v>
      </c>
      <c r="C4285" s="1528" t="s">
        <v>2771</v>
      </c>
      <c r="D4285" s="1536">
        <f t="shared" si="66"/>
        <v>108.72</v>
      </c>
      <c r="E4285" s="1535"/>
      <c r="F4285" s="1536">
        <v>108.72</v>
      </c>
      <c r="G4285" s="1536">
        <v>108.72</v>
      </c>
    </row>
    <row r="4286" spans="1:7">
      <c r="A4286" s="1526">
        <v>6309</v>
      </c>
      <c r="B4286" s="1523" t="s">
        <v>7651</v>
      </c>
      <c r="C4286" s="1526" t="s">
        <v>2771</v>
      </c>
      <c r="D4286" s="1534">
        <f t="shared" si="66"/>
        <v>111.88</v>
      </c>
      <c r="E4286" s="1535"/>
      <c r="F4286" s="1534">
        <v>111.88</v>
      </c>
      <c r="G4286" s="1534">
        <v>111.88</v>
      </c>
    </row>
    <row r="4287" spans="1:7">
      <c r="A4287" s="1528">
        <v>6318</v>
      </c>
      <c r="B4287" s="1529" t="s">
        <v>7652</v>
      </c>
      <c r="C4287" s="1528" t="s">
        <v>2771</v>
      </c>
      <c r="D4287" s="1536">
        <f t="shared" si="66"/>
        <v>58.64</v>
      </c>
      <c r="E4287" s="1535"/>
      <c r="F4287" s="1536">
        <v>58.64</v>
      </c>
      <c r="G4287" s="1536">
        <v>58.64</v>
      </c>
    </row>
    <row r="4288" spans="1:7">
      <c r="A4288" s="1526">
        <v>6306</v>
      </c>
      <c r="B4288" s="1523" t="s">
        <v>7653</v>
      </c>
      <c r="C4288" s="1526" t="s">
        <v>2771</v>
      </c>
      <c r="D4288" s="1534">
        <f t="shared" si="66"/>
        <v>58.64</v>
      </c>
      <c r="E4288" s="1535"/>
      <c r="F4288" s="1534">
        <v>58.64</v>
      </c>
      <c r="G4288" s="1534">
        <v>58.64</v>
      </c>
    </row>
    <row r="4289" spans="1:7">
      <c r="A4289" s="1528">
        <v>6305</v>
      </c>
      <c r="B4289" s="1529" t="s">
        <v>7654</v>
      </c>
      <c r="C4289" s="1528" t="s">
        <v>2771</v>
      </c>
      <c r="D4289" s="1536">
        <f t="shared" si="66"/>
        <v>58.64</v>
      </c>
      <c r="E4289" s="1535"/>
      <c r="F4289" s="1536">
        <v>58.64</v>
      </c>
      <c r="G4289" s="1536">
        <v>58.64</v>
      </c>
    </row>
    <row r="4290" spans="1:7">
      <c r="A4290" s="1526">
        <v>6302</v>
      </c>
      <c r="B4290" s="1523" t="s">
        <v>7655</v>
      </c>
      <c r="C4290" s="1526" t="s">
        <v>2771</v>
      </c>
      <c r="D4290" s="1534">
        <f t="shared" si="66"/>
        <v>12.44</v>
      </c>
      <c r="E4290" s="1535"/>
      <c r="F4290" s="1534">
        <v>12.44</v>
      </c>
      <c r="G4290" s="1534">
        <v>12.44</v>
      </c>
    </row>
    <row r="4291" spans="1:7">
      <c r="A4291" s="1528">
        <v>6312</v>
      </c>
      <c r="B4291" s="1529" t="s">
        <v>7656</v>
      </c>
      <c r="C4291" s="1528" t="s">
        <v>2771</v>
      </c>
      <c r="D4291" s="1536">
        <f t="shared" ref="D4291:D4354" si="67">IF($I$2=$G$1,G4291,F4291)</f>
        <v>156.38</v>
      </c>
      <c r="E4291" s="1535"/>
      <c r="F4291" s="1536">
        <v>156.38</v>
      </c>
      <c r="G4291" s="1536">
        <v>156.38</v>
      </c>
    </row>
    <row r="4292" spans="1:7">
      <c r="A4292" s="1526">
        <v>6311</v>
      </c>
      <c r="B4292" s="1523" t="s">
        <v>7657</v>
      </c>
      <c r="C4292" s="1526" t="s">
        <v>2771</v>
      </c>
      <c r="D4292" s="1534">
        <f t="shared" si="67"/>
        <v>156.38</v>
      </c>
      <c r="E4292" s="1535"/>
      <c r="F4292" s="1534">
        <v>156.38</v>
      </c>
      <c r="G4292" s="1534">
        <v>156.38</v>
      </c>
    </row>
    <row r="4293" spans="1:7">
      <c r="A4293" s="1528">
        <v>6310</v>
      </c>
      <c r="B4293" s="1529" t="s">
        <v>7658</v>
      </c>
      <c r="C4293" s="1528" t="s">
        <v>2771</v>
      </c>
      <c r="D4293" s="1536">
        <f t="shared" si="67"/>
        <v>156.38</v>
      </c>
      <c r="E4293" s="1535"/>
      <c r="F4293" s="1536">
        <v>156.38</v>
      </c>
      <c r="G4293" s="1536">
        <v>156.38</v>
      </c>
    </row>
    <row r="4294" spans="1:7">
      <c r="A4294" s="1526">
        <v>6314</v>
      </c>
      <c r="B4294" s="1523" t="s">
        <v>7659</v>
      </c>
      <c r="C4294" s="1526" t="s">
        <v>2771</v>
      </c>
      <c r="D4294" s="1534">
        <f t="shared" si="67"/>
        <v>156.38</v>
      </c>
      <c r="E4294" s="1535"/>
      <c r="F4294" s="1534">
        <v>156.38</v>
      </c>
      <c r="G4294" s="1534">
        <v>156.38</v>
      </c>
    </row>
    <row r="4295" spans="1:7">
      <c r="A4295" s="1528">
        <v>6313</v>
      </c>
      <c r="B4295" s="1529" t="s">
        <v>7660</v>
      </c>
      <c r="C4295" s="1528" t="s">
        <v>2771</v>
      </c>
      <c r="D4295" s="1536">
        <f t="shared" si="67"/>
        <v>156.38</v>
      </c>
      <c r="E4295" s="1535"/>
      <c r="F4295" s="1536">
        <v>156.38</v>
      </c>
      <c r="G4295" s="1536">
        <v>156.38</v>
      </c>
    </row>
    <row r="4296" spans="1:7">
      <c r="A4296" s="1526">
        <v>6315</v>
      </c>
      <c r="B4296" s="1523" t="s">
        <v>7661</v>
      </c>
      <c r="C4296" s="1526" t="s">
        <v>2771</v>
      </c>
      <c r="D4296" s="1534">
        <f t="shared" si="67"/>
        <v>296.10000000000002</v>
      </c>
      <c r="E4296" s="1535"/>
      <c r="F4296" s="1534">
        <v>296.10000000000002</v>
      </c>
      <c r="G4296" s="1534">
        <v>296.10000000000002</v>
      </c>
    </row>
    <row r="4297" spans="1:7">
      <c r="A4297" s="1528">
        <v>6316</v>
      </c>
      <c r="B4297" s="1529" t="s">
        <v>7662</v>
      </c>
      <c r="C4297" s="1528" t="s">
        <v>2771</v>
      </c>
      <c r="D4297" s="1536">
        <f t="shared" si="67"/>
        <v>296.10000000000002</v>
      </c>
      <c r="E4297" s="1535"/>
      <c r="F4297" s="1536">
        <v>296.10000000000002</v>
      </c>
      <c r="G4297" s="1536">
        <v>296.10000000000002</v>
      </c>
    </row>
    <row r="4298" spans="1:7">
      <c r="A4298" s="1526">
        <v>38878</v>
      </c>
      <c r="B4298" s="1523" t="s">
        <v>7663</v>
      </c>
      <c r="C4298" s="1526" t="s">
        <v>2771</v>
      </c>
      <c r="D4298" s="1534">
        <f t="shared" si="67"/>
        <v>20.93</v>
      </c>
      <c r="E4298" s="1535"/>
      <c r="F4298" s="1534">
        <v>20.93</v>
      </c>
      <c r="G4298" s="1534">
        <v>20.93</v>
      </c>
    </row>
    <row r="4299" spans="1:7">
      <c r="A4299" s="1528">
        <v>38879</v>
      </c>
      <c r="B4299" s="1529" t="s">
        <v>7664</v>
      </c>
      <c r="C4299" s="1528" t="s">
        <v>2771</v>
      </c>
      <c r="D4299" s="1536">
        <f t="shared" si="67"/>
        <v>39.24</v>
      </c>
      <c r="E4299" s="1535"/>
      <c r="F4299" s="1536">
        <v>39.24</v>
      </c>
      <c r="G4299" s="1536">
        <v>39.24</v>
      </c>
    </row>
    <row r="4300" spans="1:7">
      <c r="A4300" s="1526">
        <v>38881</v>
      </c>
      <c r="B4300" s="1523" t="s">
        <v>7665</v>
      </c>
      <c r="C4300" s="1526" t="s">
        <v>2771</v>
      </c>
      <c r="D4300" s="1534">
        <f t="shared" si="67"/>
        <v>20.53</v>
      </c>
      <c r="E4300" s="1535"/>
      <c r="F4300" s="1534">
        <v>20.53</v>
      </c>
      <c r="G4300" s="1534">
        <v>20.53</v>
      </c>
    </row>
    <row r="4301" spans="1:7">
      <c r="A4301" s="1528">
        <v>38880</v>
      </c>
      <c r="B4301" s="1529" t="s">
        <v>7666</v>
      </c>
      <c r="C4301" s="1528" t="s">
        <v>2771</v>
      </c>
      <c r="D4301" s="1536">
        <f t="shared" si="67"/>
        <v>21.52</v>
      </c>
      <c r="E4301" s="1535"/>
      <c r="F4301" s="1536">
        <v>21.52</v>
      </c>
      <c r="G4301" s="1536">
        <v>21.52</v>
      </c>
    </row>
    <row r="4302" spans="1:7">
      <c r="A4302" s="1526">
        <v>38882</v>
      </c>
      <c r="B4302" s="1523" t="s">
        <v>7667</v>
      </c>
      <c r="C4302" s="1526" t="s">
        <v>2771</v>
      </c>
      <c r="D4302" s="1534">
        <f t="shared" si="67"/>
        <v>22.29</v>
      </c>
      <c r="E4302" s="1535"/>
      <c r="F4302" s="1534">
        <v>22.29</v>
      </c>
      <c r="G4302" s="1534">
        <v>22.29</v>
      </c>
    </row>
    <row r="4303" spans="1:7">
      <c r="A4303" s="1528">
        <v>38883</v>
      </c>
      <c r="B4303" s="1529" t="s">
        <v>7668</v>
      </c>
      <c r="C4303" s="1528" t="s">
        <v>2771</v>
      </c>
      <c r="D4303" s="1536">
        <f t="shared" si="67"/>
        <v>32.96</v>
      </c>
      <c r="E4303" s="1535"/>
      <c r="F4303" s="1536">
        <v>32.96</v>
      </c>
      <c r="G4303" s="1536">
        <v>32.96</v>
      </c>
    </row>
    <row r="4304" spans="1:7">
      <c r="A4304" s="1526">
        <v>38884</v>
      </c>
      <c r="B4304" s="1523" t="s">
        <v>7669</v>
      </c>
      <c r="C4304" s="1526" t="s">
        <v>2771</v>
      </c>
      <c r="D4304" s="1534">
        <f t="shared" si="67"/>
        <v>35.78</v>
      </c>
      <c r="E4304" s="1535"/>
      <c r="F4304" s="1534">
        <v>35.78</v>
      </c>
      <c r="G4304" s="1534">
        <v>35.78</v>
      </c>
    </row>
    <row r="4305" spans="1:7">
      <c r="A4305" s="1528">
        <v>38885</v>
      </c>
      <c r="B4305" s="1529" t="s">
        <v>7670</v>
      </c>
      <c r="C4305" s="1528" t="s">
        <v>2771</v>
      </c>
      <c r="D4305" s="1536">
        <f t="shared" si="67"/>
        <v>34.61</v>
      </c>
      <c r="E4305" s="1535"/>
      <c r="F4305" s="1536">
        <v>34.61</v>
      </c>
      <c r="G4305" s="1536">
        <v>34.61</v>
      </c>
    </row>
    <row r="4306" spans="1:7">
      <c r="A4306" s="1526">
        <v>38886</v>
      </c>
      <c r="B4306" s="1523" t="s">
        <v>7671</v>
      </c>
      <c r="C4306" s="1526" t="s">
        <v>2771</v>
      </c>
      <c r="D4306" s="1534">
        <f t="shared" si="67"/>
        <v>37.36</v>
      </c>
      <c r="E4306" s="1535"/>
      <c r="F4306" s="1534">
        <v>37.36</v>
      </c>
      <c r="G4306" s="1534">
        <v>37.36</v>
      </c>
    </row>
    <row r="4307" spans="1:7">
      <c r="A4307" s="1528">
        <v>38887</v>
      </c>
      <c r="B4307" s="1529" t="s">
        <v>7672</v>
      </c>
      <c r="C4307" s="1528" t="s">
        <v>2771</v>
      </c>
      <c r="D4307" s="1536">
        <f t="shared" si="67"/>
        <v>33.549999999999997</v>
      </c>
      <c r="E4307" s="1535"/>
      <c r="F4307" s="1536">
        <v>33.549999999999997</v>
      </c>
      <c r="G4307" s="1536">
        <v>33.549999999999997</v>
      </c>
    </row>
    <row r="4308" spans="1:7">
      <c r="A4308" s="1526">
        <v>38888</v>
      </c>
      <c r="B4308" s="1523" t="s">
        <v>7673</v>
      </c>
      <c r="C4308" s="1526" t="s">
        <v>2771</v>
      </c>
      <c r="D4308" s="1534">
        <f t="shared" si="67"/>
        <v>39.89</v>
      </c>
      <c r="E4308" s="1535"/>
      <c r="F4308" s="1534">
        <v>39.89</v>
      </c>
      <c r="G4308" s="1534">
        <v>39.89</v>
      </c>
    </row>
    <row r="4309" spans="1:7">
      <c r="A4309" s="1528">
        <v>38890</v>
      </c>
      <c r="B4309" s="1529" t="s">
        <v>7674</v>
      </c>
      <c r="C4309" s="1528" t="s">
        <v>2771</v>
      </c>
      <c r="D4309" s="1536">
        <f t="shared" si="67"/>
        <v>59.29</v>
      </c>
      <c r="E4309" s="1535"/>
      <c r="F4309" s="1536">
        <v>59.29</v>
      </c>
      <c r="G4309" s="1536">
        <v>59.29</v>
      </c>
    </row>
    <row r="4310" spans="1:7">
      <c r="A4310" s="1526">
        <v>38893</v>
      </c>
      <c r="B4310" s="1523" t="s">
        <v>7675</v>
      </c>
      <c r="C4310" s="1526" t="s">
        <v>2771</v>
      </c>
      <c r="D4310" s="1534">
        <f t="shared" si="67"/>
        <v>47.68</v>
      </c>
      <c r="E4310" s="1535"/>
      <c r="F4310" s="1534">
        <v>47.68</v>
      </c>
      <c r="G4310" s="1534">
        <v>47.68</v>
      </c>
    </row>
    <row r="4311" spans="1:7">
      <c r="A4311" s="1528">
        <v>38894</v>
      </c>
      <c r="B4311" s="1529" t="s">
        <v>7676</v>
      </c>
      <c r="C4311" s="1528" t="s">
        <v>2771</v>
      </c>
      <c r="D4311" s="1536">
        <f t="shared" si="67"/>
        <v>60.55</v>
      </c>
      <c r="E4311" s="1535"/>
      <c r="F4311" s="1536">
        <v>60.55</v>
      </c>
      <c r="G4311" s="1536">
        <v>60.55</v>
      </c>
    </row>
    <row r="4312" spans="1:7">
      <c r="A4312" s="1526">
        <v>38896</v>
      </c>
      <c r="B4312" s="1523" t="s">
        <v>7677</v>
      </c>
      <c r="C4312" s="1526" t="s">
        <v>2771</v>
      </c>
      <c r="D4312" s="1534">
        <f t="shared" si="67"/>
        <v>61.75</v>
      </c>
      <c r="E4312" s="1535"/>
      <c r="F4312" s="1534">
        <v>61.75</v>
      </c>
      <c r="G4312" s="1534">
        <v>61.75</v>
      </c>
    </row>
    <row r="4313" spans="1:7">
      <c r="A4313" s="1528">
        <v>39324</v>
      </c>
      <c r="B4313" s="1529" t="s">
        <v>7678</v>
      </c>
      <c r="C4313" s="1528" t="s">
        <v>2771</v>
      </c>
      <c r="D4313" s="1536">
        <f t="shared" si="67"/>
        <v>10.029999999999999</v>
      </c>
      <c r="E4313" s="1535"/>
      <c r="F4313" s="1536">
        <v>10.029999999999999</v>
      </c>
      <c r="G4313" s="1536">
        <v>10.029999999999999</v>
      </c>
    </row>
    <row r="4314" spans="1:7">
      <c r="A4314" s="1526">
        <v>39325</v>
      </c>
      <c r="B4314" s="1523" t="s">
        <v>7679</v>
      </c>
      <c r="C4314" s="1526" t="s">
        <v>2771</v>
      </c>
      <c r="D4314" s="1534">
        <f t="shared" si="67"/>
        <v>15.18</v>
      </c>
      <c r="E4314" s="1535"/>
      <c r="F4314" s="1534">
        <v>15.18</v>
      </c>
      <c r="G4314" s="1534">
        <v>15.18</v>
      </c>
    </row>
    <row r="4315" spans="1:7">
      <c r="A4315" s="1528">
        <v>39326</v>
      </c>
      <c r="B4315" s="1529" t="s">
        <v>7680</v>
      </c>
      <c r="C4315" s="1528" t="s">
        <v>2771</v>
      </c>
      <c r="D4315" s="1536">
        <f t="shared" si="67"/>
        <v>39.090000000000003</v>
      </c>
      <c r="E4315" s="1535"/>
      <c r="F4315" s="1536">
        <v>39.090000000000003</v>
      </c>
      <c r="G4315" s="1536">
        <v>39.090000000000003</v>
      </c>
    </row>
    <row r="4316" spans="1:7">
      <c r="A4316" s="1526">
        <v>39327</v>
      </c>
      <c r="B4316" s="1523" t="s">
        <v>7681</v>
      </c>
      <c r="C4316" s="1526" t="s">
        <v>2771</v>
      </c>
      <c r="D4316" s="1534">
        <f t="shared" si="67"/>
        <v>59.22</v>
      </c>
      <c r="E4316" s="1535"/>
      <c r="F4316" s="1534">
        <v>59.22</v>
      </c>
      <c r="G4316" s="1534">
        <v>59.22</v>
      </c>
    </row>
    <row r="4317" spans="1:7">
      <c r="A4317" s="1528">
        <v>20176</v>
      </c>
      <c r="B4317" s="1529" t="s">
        <v>7682</v>
      </c>
      <c r="C4317" s="1528" t="s">
        <v>2771</v>
      </c>
      <c r="D4317" s="1536">
        <f t="shared" si="67"/>
        <v>56.37</v>
      </c>
      <c r="E4317" s="1535"/>
      <c r="F4317" s="1536">
        <v>56.37</v>
      </c>
      <c r="G4317" s="1536">
        <v>56.37</v>
      </c>
    </row>
    <row r="4318" spans="1:7">
      <c r="A4318" s="1526">
        <v>11378</v>
      </c>
      <c r="B4318" s="1523" t="s">
        <v>7683</v>
      </c>
      <c r="C4318" s="1526" t="s">
        <v>2771</v>
      </c>
      <c r="D4318" s="1534">
        <f t="shared" si="67"/>
        <v>124.59</v>
      </c>
      <c r="E4318" s="1535"/>
      <c r="F4318" s="1534">
        <v>124.59</v>
      </c>
      <c r="G4318" s="1534">
        <v>124.59</v>
      </c>
    </row>
    <row r="4319" spans="1:7">
      <c r="A4319" s="1528">
        <v>11379</v>
      </c>
      <c r="B4319" s="1529" t="s">
        <v>7684</v>
      </c>
      <c r="C4319" s="1528" t="s">
        <v>2771</v>
      </c>
      <c r="D4319" s="1536">
        <f t="shared" si="67"/>
        <v>105.28</v>
      </c>
      <c r="E4319" s="1535"/>
      <c r="F4319" s="1536">
        <v>105.28</v>
      </c>
      <c r="G4319" s="1536">
        <v>105.28</v>
      </c>
    </row>
    <row r="4320" spans="1:7">
      <c r="A4320" s="1526">
        <v>11493</v>
      </c>
      <c r="B4320" s="1523" t="s">
        <v>7685</v>
      </c>
      <c r="C4320" s="1526" t="s">
        <v>2771</v>
      </c>
      <c r="D4320" s="1534">
        <f t="shared" si="67"/>
        <v>60.72</v>
      </c>
      <c r="E4320" s="1535"/>
      <c r="F4320" s="1534">
        <v>60.72</v>
      </c>
      <c r="G4320" s="1534">
        <v>60.72</v>
      </c>
    </row>
    <row r="4321" spans="1:7" ht="30">
      <c r="A4321" s="1528">
        <v>42717</v>
      </c>
      <c r="B4321" s="1529" t="s">
        <v>7686</v>
      </c>
      <c r="C4321" s="1528" t="s">
        <v>2771</v>
      </c>
      <c r="D4321" s="1536">
        <f t="shared" si="67"/>
        <v>688.26</v>
      </c>
      <c r="E4321" s="1535"/>
      <c r="F4321" s="1536">
        <v>688.26</v>
      </c>
      <c r="G4321" s="1536">
        <v>688.26</v>
      </c>
    </row>
    <row r="4322" spans="1:7" ht="30">
      <c r="A4322" s="1526">
        <v>42718</v>
      </c>
      <c r="B4322" s="1523" t="s">
        <v>7687</v>
      </c>
      <c r="C4322" s="1526" t="s">
        <v>2771</v>
      </c>
      <c r="D4322" s="1534">
        <f t="shared" si="67"/>
        <v>764.11</v>
      </c>
      <c r="E4322" s="1535"/>
      <c r="F4322" s="1534">
        <v>764.11</v>
      </c>
      <c r="G4322" s="1534">
        <v>764.11</v>
      </c>
    </row>
    <row r="4323" spans="1:7">
      <c r="A4323" s="1528">
        <v>7106</v>
      </c>
      <c r="B4323" s="1529" t="s">
        <v>7688</v>
      </c>
      <c r="C4323" s="1528" t="s">
        <v>2771</v>
      </c>
      <c r="D4323" s="1536">
        <f t="shared" si="67"/>
        <v>168.51</v>
      </c>
      <c r="E4323" s="1535"/>
      <c r="F4323" s="1536">
        <v>168.51</v>
      </c>
      <c r="G4323" s="1536">
        <v>168.51</v>
      </c>
    </row>
    <row r="4324" spans="1:7">
      <c r="A4324" s="1526">
        <v>7104</v>
      </c>
      <c r="B4324" s="1523" t="s">
        <v>7689</v>
      </c>
      <c r="C4324" s="1526" t="s">
        <v>2771</v>
      </c>
      <c r="D4324" s="1534">
        <f t="shared" si="67"/>
        <v>3.51</v>
      </c>
      <c r="E4324" s="1535"/>
      <c r="F4324" s="1534">
        <v>3.51</v>
      </c>
      <c r="G4324" s="1534">
        <v>3.51</v>
      </c>
    </row>
    <row r="4325" spans="1:7">
      <c r="A4325" s="1528">
        <v>7136</v>
      </c>
      <c r="B4325" s="1529" t="s">
        <v>7690</v>
      </c>
      <c r="C4325" s="1528" t="s">
        <v>2771</v>
      </c>
      <c r="D4325" s="1536">
        <f t="shared" si="67"/>
        <v>6.6</v>
      </c>
      <c r="E4325" s="1535"/>
      <c r="F4325" s="1536">
        <v>6.6</v>
      </c>
      <c r="G4325" s="1536">
        <v>6.6</v>
      </c>
    </row>
    <row r="4326" spans="1:7">
      <c r="A4326" s="1526">
        <v>7128</v>
      </c>
      <c r="B4326" s="1523" t="s">
        <v>7691</v>
      </c>
      <c r="C4326" s="1526" t="s">
        <v>2771</v>
      </c>
      <c r="D4326" s="1534">
        <f t="shared" si="67"/>
        <v>10.82</v>
      </c>
      <c r="E4326" s="1535"/>
      <c r="F4326" s="1534">
        <v>10.82</v>
      </c>
      <c r="G4326" s="1534">
        <v>10.82</v>
      </c>
    </row>
    <row r="4327" spans="1:7">
      <c r="A4327" s="1528">
        <v>7108</v>
      </c>
      <c r="B4327" s="1529" t="s">
        <v>7692</v>
      </c>
      <c r="C4327" s="1528" t="s">
        <v>2771</v>
      </c>
      <c r="D4327" s="1536">
        <f t="shared" si="67"/>
        <v>11.58</v>
      </c>
      <c r="E4327" s="1535"/>
      <c r="F4327" s="1536">
        <v>11.58</v>
      </c>
      <c r="G4327" s="1536">
        <v>11.58</v>
      </c>
    </row>
    <row r="4328" spans="1:7">
      <c r="A4328" s="1526">
        <v>7129</v>
      </c>
      <c r="B4328" s="1523" t="s">
        <v>7693</v>
      </c>
      <c r="C4328" s="1526" t="s">
        <v>2771</v>
      </c>
      <c r="D4328" s="1534">
        <f t="shared" si="67"/>
        <v>9.6300000000000008</v>
      </c>
      <c r="E4328" s="1535"/>
      <c r="F4328" s="1534">
        <v>9.6300000000000008</v>
      </c>
      <c r="G4328" s="1534">
        <v>9.6300000000000008</v>
      </c>
    </row>
    <row r="4329" spans="1:7">
      <c r="A4329" s="1528">
        <v>7130</v>
      </c>
      <c r="B4329" s="1529" t="s">
        <v>7694</v>
      </c>
      <c r="C4329" s="1528" t="s">
        <v>2771</v>
      </c>
      <c r="D4329" s="1536">
        <f t="shared" si="67"/>
        <v>15.7</v>
      </c>
      <c r="E4329" s="1535"/>
      <c r="F4329" s="1536">
        <v>15.7</v>
      </c>
      <c r="G4329" s="1536">
        <v>15.7</v>
      </c>
    </row>
    <row r="4330" spans="1:7">
      <c r="A4330" s="1526">
        <v>7131</v>
      </c>
      <c r="B4330" s="1523" t="s">
        <v>7695</v>
      </c>
      <c r="C4330" s="1526" t="s">
        <v>2771</v>
      </c>
      <c r="D4330" s="1534">
        <f t="shared" si="67"/>
        <v>19.260000000000002</v>
      </c>
      <c r="E4330" s="1535"/>
      <c r="F4330" s="1534">
        <v>19.260000000000002</v>
      </c>
      <c r="G4330" s="1534">
        <v>19.260000000000002</v>
      </c>
    </row>
    <row r="4331" spans="1:7">
      <c r="A4331" s="1528">
        <v>7132</v>
      </c>
      <c r="B4331" s="1529" t="s">
        <v>7696</v>
      </c>
      <c r="C4331" s="1528" t="s">
        <v>2771</v>
      </c>
      <c r="D4331" s="1536">
        <f t="shared" si="67"/>
        <v>53.47</v>
      </c>
      <c r="E4331" s="1535"/>
      <c r="F4331" s="1536">
        <v>53.47</v>
      </c>
      <c r="G4331" s="1536">
        <v>53.47</v>
      </c>
    </row>
    <row r="4332" spans="1:7">
      <c r="A4332" s="1526">
        <v>7133</v>
      </c>
      <c r="B4332" s="1523" t="s">
        <v>7697</v>
      </c>
      <c r="C4332" s="1526" t="s">
        <v>2771</v>
      </c>
      <c r="D4332" s="1534">
        <f t="shared" si="67"/>
        <v>83.05</v>
      </c>
      <c r="E4332" s="1535"/>
      <c r="F4332" s="1534">
        <v>83.05</v>
      </c>
      <c r="G4332" s="1534">
        <v>83.05</v>
      </c>
    </row>
    <row r="4333" spans="1:7">
      <c r="A4333" s="1528">
        <v>37420</v>
      </c>
      <c r="B4333" s="1529" t="s">
        <v>7698</v>
      </c>
      <c r="C4333" s="1528" t="s">
        <v>2771</v>
      </c>
      <c r="D4333" s="1536">
        <f t="shared" si="67"/>
        <v>48.01</v>
      </c>
      <c r="E4333" s="1535"/>
      <c r="F4333" s="1536">
        <v>48.01</v>
      </c>
      <c r="G4333" s="1536">
        <v>48.01</v>
      </c>
    </row>
    <row r="4334" spans="1:7">
      <c r="A4334" s="1526">
        <v>37421</v>
      </c>
      <c r="B4334" s="1523" t="s">
        <v>7699</v>
      </c>
      <c r="C4334" s="1526" t="s">
        <v>2771</v>
      </c>
      <c r="D4334" s="1534">
        <f t="shared" si="67"/>
        <v>65.62</v>
      </c>
      <c r="E4334" s="1535"/>
      <c r="F4334" s="1534">
        <v>65.62</v>
      </c>
      <c r="G4334" s="1534">
        <v>65.62</v>
      </c>
    </row>
    <row r="4335" spans="1:7">
      <c r="A4335" s="1528">
        <v>37422</v>
      </c>
      <c r="B4335" s="1529" t="s">
        <v>7700</v>
      </c>
      <c r="C4335" s="1528" t="s">
        <v>2771</v>
      </c>
      <c r="D4335" s="1536">
        <f t="shared" si="67"/>
        <v>61.42</v>
      </c>
      <c r="E4335" s="1535"/>
      <c r="F4335" s="1536">
        <v>61.42</v>
      </c>
      <c r="G4335" s="1536">
        <v>61.42</v>
      </c>
    </row>
    <row r="4336" spans="1:7">
      <c r="A4336" s="1526">
        <v>37443</v>
      </c>
      <c r="B4336" s="1523" t="s">
        <v>7701</v>
      </c>
      <c r="C4336" s="1526" t="s">
        <v>2771</v>
      </c>
      <c r="D4336" s="1534">
        <f t="shared" si="67"/>
        <v>210.18</v>
      </c>
      <c r="E4336" s="1535"/>
      <c r="F4336" s="1534">
        <v>210.18</v>
      </c>
      <c r="G4336" s="1534">
        <v>210.18</v>
      </c>
    </row>
    <row r="4337" spans="1:7">
      <c r="A4337" s="1528">
        <v>37444</v>
      </c>
      <c r="B4337" s="1529" t="s">
        <v>7702</v>
      </c>
      <c r="C4337" s="1528" t="s">
        <v>2771</v>
      </c>
      <c r="D4337" s="1536">
        <f t="shared" si="67"/>
        <v>213.75</v>
      </c>
      <c r="E4337" s="1535"/>
      <c r="F4337" s="1536">
        <v>213.75</v>
      </c>
      <c r="G4337" s="1536">
        <v>213.75</v>
      </c>
    </row>
    <row r="4338" spans="1:7">
      <c r="A4338" s="1526">
        <v>37445</v>
      </c>
      <c r="B4338" s="1523" t="s">
        <v>7703</v>
      </c>
      <c r="C4338" s="1526" t="s">
        <v>2771</v>
      </c>
      <c r="D4338" s="1534">
        <f t="shared" si="67"/>
        <v>323.98</v>
      </c>
      <c r="E4338" s="1535"/>
      <c r="F4338" s="1534">
        <v>323.98</v>
      </c>
      <c r="G4338" s="1534">
        <v>323.98</v>
      </c>
    </row>
    <row r="4339" spans="1:7">
      <c r="A4339" s="1528">
        <v>37446</v>
      </c>
      <c r="B4339" s="1529" t="s">
        <v>7704</v>
      </c>
      <c r="C4339" s="1528" t="s">
        <v>2771</v>
      </c>
      <c r="D4339" s="1536">
        <f t="shared" si="67"/>
        <v>353.19</v>
      </c>
      <c r="E4339" s="1535"/>
      <c r="F4339" s="1536">
        <v>353.19</v>
      </c>
      <c r="G4339" s="1536">
        <v>353.19</v>
      </c>
    </row>
    <row r="4340" spans="1:7">
      <c r="A4340" s="1526">
        <v>37447</v>
      </c>
      <c r="B4340" s="1523" t="s">
        <v>7705</v>
      </c>
      <c r="C4340" s="1526" t="s">
        <v>2771</v>
      </c>
      <c r="D4340" s="1534">
        <f t="shared" si="67"/>
        <v>358.72</v>
      </c>
      <c r="E4340" s="1535"/>
      <c r="F4340" s="1534">
        <v>358.72</v>
      </c>
      <c r="G4340" s="1534">
        <v>358.72</v>
      </c>
    </row>
    <row r="4341" spans="1:7">
      <c r="A4341" s="1528">
        <v>37448</v>
      </c>
      <c r="B4341" s="1529" t="s">
        <v>7706</v>
      </c>
      <c r="C4341" s="1528" t="s">
        <v>2771</v>
      </c>
      <c r="D4341" s="1536">
        <f t="shared" si="67"/>
        <v>492.04</v>
      </c>
      <c r="E4341" s="1535"/>
      <c r="F4341" s="1536">
        <v>492.04</v>
      </c>
      <c r="G4341" s="1536">
        <v>492.04</v>
      </c>
    </row>
    <row r="4342" spans="1:7">
      <c r="A4342" s="1526">
        <v>37440</v>
      </c>
      <c r="B4342" s="1523" t="s">
        <v>7707</v>
      </c>
      <c r="C4342" s="1526" t="s">
        <v>2771</v>
      </c>
      <c r="D4342" s="1534">
        <f t="shared" si="67"/>
        <v>166.83</v>
      </c>
      <c r="E4342" s="1535"/>
      <c r="F4342" s="1534">
        <v>166.83</v>
      </c>
      <c r="G4342" s="1534">
        <v>166.83</v>
      </c>
    </row>
    <row r="4343" spans="1:7">
      <c r="A4343" s="1528">
        <v>37441</v>
      </c>
      <c r="B4343" s="1529" t="s">
        <v>7708</v>
      </c>
      <c r="C4343" s="1528" t="s">
        <v>2771</v>
      </c>
      <c r="D4343" s="1536">
        <f t="shared" si="67"/>
        <v>166.83</v>
      </c>
      <c r="E4343" s="1535"/>
      <c r="F4343" s="1536">
        <v>166.83</v>
      </c>
      <c r="G4343" s="1536">
        <v>166.83</v>
      </c>
    </row>
    <row r="4344" spans="1:7">
      <c r="A4344" s="1526">
        <v>37442</v>
      </c>
      <c r="B4344" s="1523" t="s">
        <v>7709</v>
      </c>
      <c r="C4344" s="1526" t="s">
        <v>2771</v>
      </c>
      <c r="D4344" s="1534">
        <f t="shared" si="67"/>
        <v>200.93</v>
      </c>
      <c r="E4344" s="1535"/>
      <c r="F4344" s="1534">
        <v>200.93</v>
      </c>
      <c r="G4344" s="1534">
        <v>200.93</v>
      </c>
    </row>
    <row r="4345" spans="1:7">
      <c r="A4345" s="1528">
        <v>38017</v>
      </c>
      <c r="B4345" s="1529" t="s">
        <v>7710</v>
      </c>
      <c r="C4345" s="1528" t="s">
        <v>2771</v>
      </c>
      <c r="D4345" s="1536">
        <f t="shared" si="67"/>
        <v>14.27</v>
      </c>
      <c r="E4345" s="1535"/>
      <c r="F4345" s="1536">
        <v>14.27</v>
      </c>
      <c r="G4345" s="1536">
        <v>14.27</v>
      </c>
    </row>
    <row r="4346" spans="1:7">
      <c r="A4346" s="1526">
        <v>38018</v>
      </c>
      <c r="B4346" s="1523" t="s">
        <v>7711</v>
      </c>
      <c r="C4346" s="1526" t="s">
        <v>2771</v>
      </c>
      <c r="D4346" s="1534">
        <f t="shared" si="67"/>
        <v>15.74</v>
      </c>
      <c r="E4346" s="1535"/>
      <c r="F4346" s="1534">
        <v>15.74</v>
      </c>
      <c r="G4346" s="1534">
        <v>15.74</v>
      </c>
    </row>
    <row r="4347" spans="1:7">
      <c r="A4347" s="1528">
        <v>39895</v>
      </c>
      <c r="B4347" s="1529" t="s">
        <v>7712</v>
      </c>
      <c r="C4347" s="1528" t="s">
        <v>2771</v>
      </c>
      <c r="D4347" s="1536">
        <f t="shared" si="67"/>
        <v>58.25</v>
      </c>
      <c r="E4347" s="1535"/>
      <c r="F4347" s="1536">
        <v>58.25</v>
      </c>
      <c r="G4347" s="1536">
        <v>58.25</v>
      </c>
    </row>
    <row r="4348" spans="1:7">
      <c r="A4348" s="1526">
        <v>39896</v>
      </c>
      <c r="B4348" s="1523" t="s">
        <v>7713</v>
      </c>
      <c r="C4348" s="1526" t="s">
        <v>2771</v>
      </c>
      <c r="D4348" s="1534">
        <f t="shared" si="67"/>
        <v>85.37</v>
      </c>
      <c r="E4348" s="1535"/>
      <c r="F4348" s="1534">
        <v>85.37</v>
      </c>
      <c r="G4348" s="1534">
        <v>85.37</v>
      </c>
    </row>
    <row r="4349" spans="1:7">
      <c r="A4349" s="1528">
        <v>38873</v>
      </c>
      <c r="B4349" s="1529" t="s">
        <v>7714</v>
      </c>
      <c r="C4349" s="1528" t="s">
        <v>2771</v>
      </c>
      <c r="D4349" s="1536">
        <f t="shared" si="67"/>
        <v>18.57</v>
      </c>
      <c r="E4349" s="1535"/>
      <c r="F4349" s="1536">
        <v>18.57</v>
      </c>
      <c r="G4349" s="1536">
        <v>18.57</v>
      </c>
    </row>
    <row r="4350" spans="1:7">
      <c r="A4350" s="1526">
        <v>38874</v>
      </c>
      <c r="B4350" s="1523" t="s">
        <v>7715</v>
      </c>
      <c r="C4350" s="1526" t="s">
        <v>2771</v>
      </c>
      <c r="D4350" s="1534">
        <f t="shared" si="67"/>
        <v>22.58</v>
      </c>
      <c r="E4350" s="1535"/>
      <c r="F4350" s="1534">
        <v>22.58</v>
      </c>
      <c r="G4350" s="1534">
        <v>22.58</v>
      </c>
    </row>
    <row r="4351" spans="1:7">
      <c r="A4351" s="1528">
        <v>38875</v>
      </c>
      <c r="B4351" s="1529" t="s">
        <v>7716</v>
      </c>
      <c r="C4351" s="1528" t="s">
        <v>2771</v>
      </c>
      <c r="D4351" s="1536">
        <f t="shared" si="67"/>
        <v>39.909999999999997</v>
      </c>
      <c r="E4351" s="1535"/>
      <c r="F4351" s="1536">
        <v>39.909999999999997</v>
      </c>
      <c r="G4351" s="1536">
        <v>39.909999999999997</v>
      </c>
    </row>
    <row r="4352" spans="1:7">
      <c r="A4352" s="1526">
        <v>38876</v>
      </c>
      <c r="B4352" s="1523" t="s">
        <v>7717</v>
      </c>
      <c r="C4352" s="1526" t="s">
        <v>2771</v>
      </c>
      <c r="D4352" s="1534">
        <f t="shared" si="67"/>
        <v>53.69</v>
      </c>
      <c r="E4352" s="1535"/>
      <c r="F4352" s="1534">
        <v>53.69</v>
      </c>
      <c r="G4352" s="1534">
        <v>53.69</v>
      </c>
    </row>
    <row r="4353" spans="1:7">
      <c r="A4353" s="1528">
        <v>39000</v>
      </c>
      <c r="B4353" s="1529" t="s">
        <v>7718</v>
      </c>
      <c r="C4353" s="1528" t="s">
        <v>2771</v>
      </c>
      <c r="D4353" s="1536">
        <f t="shared" si="67"/>
        <v>45.17</v>
      </c>
      <c r="E4353" s="1535"/>
      <c r="F4353" s="1536">
        <v>45.17</v>
      </c>
      <c r="G4353" s="1536">
        <v>45.17</v>
      </c>
    </row>
    <row r="4354" spans="1:7">
      <c r="A4354" s="1526">
        <v>38674</v>
      </c>
      <c r="B4354" s="1523" t="s">
        <v>7719</v>
      </c>
      <c r="C4354" s="1526" t="s">
        <v>2771</v>
      </c>
      <c r="D4354" s="1534">
        <f t="shared" si="67"/>
        <v>49.6</v>
      </c>
      <c r="E4354" s="1535"/>
      <c r="F4354" s="1534">
        <v>49.6</v>
      </c>
      <c r="G4354" s="1534">
        <v>49.6</v>
      </c>
    </row>
    <row r="4355" spans="1:7">
      <c r="A4355" s="1528">
        <v>38911</v>
      </c>
      <c r="B4355" s="1529" t="s">
        <v>7720</v>
      </c>
      <c r="C4355" s="1528" t="s">
        <v>2771</v>
      </c>
      <c r="D4355" s="1536">
        <f t="shared" ref="D4355:D4418" si="68">IF($I$2=$G$1,G4355,F4355)</f>
        <v>66.59</v>
      </c>
      <c r="E4355" s="1535"/>
      <c r="F4355" s="1536">
        <v>66.59</v>
      </c>
      <c r="G4355" s="1536">
        <v>66.59</v>
      </c>
    </row>
    <row r="4356" spans="1:7">
      <c r="A4356" s="1526">
        <v>38912</v>
      </c>
      <c r="B4356" s="1523" t="s">
        <v>7721</v>
      </c>
      <c r="C4356" s="1526" t="s">
        <v>2771</v>
      </c>
      <c r="D4356" s="1534">
        <f t="shared" si="68"/>
        <v>84.62</v>
      </c>
      <c r="E4356" s="1535"/>
      <c r="F4356" s="1534">
        <v>84.62</v>
      </c>
      <c r="G4356" s="1534">
        <v>84.62</v>
      </c>
    </row>
    <row r="4357" spans="1:7">
      <c r="A4357" s="1528">
        <v>38019</v>
      </c>
      <c r="B4357" s="1529" t="s">
        <v>7722</v>
      </c>
      <c r="C4357" s="1528" t="s">
        <v>2771</v>
      </c>
      <c r="D4357" s="1536">
        <f t="shared" si="68"/>
        <v>12.43</v>
      </c>
      <c r="E4357" s="1535"/>
      <c r="F4357" s="1536">
        <v>12.43</v>
      </c>
      <c r="G4357" s="1536">
        <v>12.43</v>
      </c>
    </row>
    <row r="4358" spans="1:7">
      <c r="A4358" s="1526">
        <v>38020</v>
      </c>
      <c r="B4358" s="1523" t="s">
        <v>7723</v>
      </c>
      <c r="C4358" s="1526" t="s">
        <v>2771</v>
      </c>
      <c r="D4358" s="1534">
        <f t="shared" si="68"/>
        <v>15.74</v>
      </c>
      <c r="E4358" s="1535"/>
      <c r="F4358" s="1534">
        <v>15.74</v>
      </c>
      <c r="G4358" s="1534">
        <v>15.74</v>
      </c>
    </row>
    <row r="4359" spans="1:7">
      <c r="A4359" s="1528">
        <v>38454</v>
      </c>
      <c r="B4359" s="1529" t="s">
        <v>7724</v>
      </c>
      <c r="C4359" s="1528" t="s">
        <v>2771</v>
      </c>
      <c r="D4359" s="1536">
        <f t="shared" si="68"/>
        <v>8.24</v>
      </c>
      <c r="E4359" s="1535"/>
      <c r="F4359" s="1536">
        <v>8.24</v>
      </c>
      <c r="G4359" s="1536">
        <v>8.24</v>
      </c>
    </row>
    <row r="4360" spans="1:7">
      <c r="A4360" s="1526">
        <v>38455</v>
      </c>
      <c r="B4360" s="1523" t="s">
        <v>7725</v>
      </c>
      <c r="C4360" s="1526" t="s">
        <v>2771</v>
      </c>
      <c r="D4360" s="1534">
        <f t="shared" si="68"/>
        <v>7.54</v>
      </c>
      <c r="E4360" s="1535"/>
      <c r="F4360" s="1534">
        <v>7.54</v>
      </c>
      <c r="G4360" s="1534">
        <v>7.54</v>
      </c>
    </row>
    <row r="4361" spans="1:7">
      <c r="A4361" s="1528">
        <v>38462</v>
      </c>
      <c r="B4361" s="1529" t="s">
        <v>7726</v>
      </c>
      <c r="C4361" s="1528" t="s">
        <v>2771</v>
      </c>
      <c r="D4361" s="1536">
        <f t="shared" si="68"/>
        <v>213</v>
      </c>
      <c r="E4361" s="1535"/>
      <c r="F4361" s="1536">
        <v>213</v>
      </c>
      <c r="G4361" s="1536">
        <v>213</v>
      </c>
    </row>
    <row r="4362" spans="1:7">
      <c r="A4362" s="1526">
        <v>36362</v>
      </c>
      <c r="B4362" s="1523" t="s">
        <v>7727</v>
      </c>
      <c r="C4362" s="1526" t="s">
        <v>2771</v>
      </c>
      <c r="D4362" s="1534">
        <f t="shared" si="68"/>
        <v>3.24</v>
      </c>
      <c r="E4362" s="1535"/>
      <c r="F4362" s="1534">
        <v>3.24</v>
      </c>
      <c r="G4362" s="1534">
        <v>3.24</v>
      </c>
    </row>
    <row r="4363" spans="1:7">
      <c r="A4363" s="1528">
        <v>36298</v>
      </c>
      <c r="B4363" s="1529" t="s">
        <v>7728</v>
      </c>
      <c r="C4363" s="1528" t="s">
        <v>2771</v>
      </c>
      <c r="D4363" s="1536">
        <f t="shared" si="68"/>
        <v>4.8099999999999996</v>
      </c>
      <c r="E4363" s="1535"/>
      <c r="F4363" s="1536">
        <v>4.8099999999999996</v>
      </c>
      <c r="G4363" s="1536">
        <v>4.8099999999999996</v>
      </c>
    </row>
    <row r="4364" spans="1:7">
      <c r="A4364" s="1526">
        <v>38456</v>
      </c>
      <c r="B4364" s="1523" t="s">
        <v>7729</v>
      </c>
      <c r="C4364" s="1526" t="s">
        <v>2771</v>
      </c>
      <c r="D4364" s="1534">
        <f t="shared" si="68"/>
        <v>7.84</v>
      </c>
      <c r="E4364" s="1535"/>
      <c r="F4364" s="1534">
        <v>7.84</v>
      </c>
      <c r="G4364" s="1534">
        <v>7.84</v>
      </c>
    </row>
    <row r="4365" spans="1:7">
      <c r="A4365" s="1528">
        <v>38457</v>
      </c>
      <c r="B4365" s="1529" t="s">
        <v>7730</v>
      </c>
      <c r="C4365" s="1528" t="s">
        <v>2771</v>
      </c>
      <c r="D4365" s="1536">
        <f t="shared" si="68"/>
        <v>17.66</v>
      </c>
      <c r="E4365" s="1535"/>
      <c r="F4365" s="1536">
        <v>17.66</v>
      </c>
      <c r="G4365" s="1536">
        <v>17.66</v>
      </c>
    </row>
    <row r="4366" spans="1:7">
      <c r="A4366" s="1526">
        <v>38458</v>
      </c>
      <c r="B4366" s="1523" t="s">
        <v>7731</v>
      </c>
      <c r="C4366" s="1526" t="s">
        <v>2771</v>
      </c>
      <c r="D4366" s="1534">
        <f t="shared" si="68"/>
        <v>23.67</v>
      </c>
      <c r="E4366" s="1535"/>
      <c r="F4366" s="1534">
        <v>23.67</v>
      </c>
      <c r="G4366" s="1534">
        <v>23.67</v>
      </c>
    </row>
    <row r="4367" spans="1:7">
      <c r="A4367" s="1528">
        <v>38459</v>
      </c>
      <c r="B4367" s="1529" t="s">
        <v>7732</v>
      </c>
      <c r="C4367" s="1528" t="s">
        <v>2771</v>
      </c>
      <c r="D4367" s="1536">
        <f t="shared" si="68"/>
        <v>41.77</v>
      </c>
      <c r="E4367" s="1535"/>
      <c r="F4367" s="1536">
        <v>41.77</v>
      </c>
      <c r="G4367" s="1536">
        <v>41.77</v>
      </c>
    </row>
    <row r="4368" spans="1:7">
      <c r="A4368" s="1526">
        <v>38460</v>
      </c>
      <c r="B4368" s="1523" t="s">
        <v>7733</v>
      </c>
      <c r="C4368" s="1526" t="s">
        <v>2771</v>
      </c>
      <c r="D4368" s="1534">
        <f t="shared" si="68"/>
        <v>87.25</v>
      </c>
      <c r="E4368" s="1535"/>
      <c r="F4368" s="1534">
        <v>87.25</v>
      </c>
      <c r="G4368" s="1534">
        <v>87.25</v>
      </c>
    </row>
    <row r="4369" spans="1:7">
      <c r="A4369" s="1528">
        <v>38461</v>
      </c>
      <c r="B4369" s="1529" t="s">
        <v>7734</v>
      </c>
      <c r="C4369" s="1528" t="s">
        <v>2771</v>
      </c>
      <c r="D4369" s="1536">
        <f t="shared" si="68"/>
        <v>133.1</v>
      </c>
      <c r="E4369" s="1535"/>
      <c r="F4369" s="1536">
        <v>133.1</v>
      </c>
      <c r="G4369" s="1536">
        <v>133.1</v>
      </c>
    </row>
    <row r="4370" spans="1:7">
      <c r="A4370" s="1526">
        <v>7094</v>
      </c>
      <c r="B4370" s="1523" t="s">
        <v>7735</v>
      </c>
      <c r="C4370" s="1526" t="s">
        <v>2771</v>
      </c>
      <c r="D4370" s="1534">
        <f t="shared" si="68"/>
        <v>12.14</v>
      </c>
      <c r="E4370" s="1535"/>
      <c r="F4370" s="1534">
        <v>12.14</v>
      </c>
      <c r="G4370" s="1534">
        <v>12.14</v>
      </c>
    </row>
    <row r="4371" spans="1:7">
      <c r="A4371" s="1528">
        <v>7116</v>
      </c>
      <c r="B4371" s="1529" t="s">
        <v>7736</v>
      </c>
      <c r="C4371" s="1528" t="s">
        <v>2771</v>
      </c>
      <c r="D4371" s="1536">
        <f t="shared" si="68"/>
        <v>4.21</v>
      </c>
      <c r="E4371" s="1535"/>
      <c r="F4371" s="1536">
        <v>4.21</v>
      </c>
      <c r="G4371" s="1536">
        <v>4.21</v>
      </c>
    </row>
    <row r="4372" spans="1:7">
      <c r="A4372" s="1526">
        <v>7118</v>
      </c>
      <c r="B4372" s="1523" t="s">
        <v>7737</v>
      </c>
      <c r="C4372" s="1526" t="s">
        <v>2771</v>
      </c>
      <c r="D4372" s="1534">
        <f t="shared" si="68"/>
        <v>26.79</v>
      </c>
      <c r="E4372" s="1535"/>
      <c r="F4372" s="1534">
        <v>26.79</v>
      </c>
      <c r="G4372" s="1534">
        <v>26.79</v>
      </c>
    </row>
    <row r="4373" spans="1:7">
      <c r="A4373" s="1528">
        <v>7117</v>
      </c>
      <c r="B4373" s="1529" t="s">
        <v>7738</v>
      </c>
      <c r="C4373" s="1528" t="s">
        <v>2771</v>
      </c>
      <c r="D4373" s="1536">
        <f t="shared" si="68"/>
        <v>23.82</v>
      </c>
      <c r="E4373" s="1535"/>
      <c r="F4373" s="1536">
        <v>23.82</v>
      </c>
      <c r="G4373" s="1536">
        <v>23.82</v>
      </c>
    </row>
    <row r="4374" spans="1:7">
      <c r="A4374" s="1526">
        <v>7098</v>
      </c>
      <c r="B4374" s="1523" t="s">
        <v>7739</v>
      </c>
      <c r="C4374" s="1526" t="s">
        <v>2771</v>
      </c>
      <c r="D4374" s="1534">
        <f t="shared" si="68"/>
        <v>3.32</v>
      </c>
      <c r="E4374" s="1535"/>
      <c r="F4374" s="1534">
        <v>3.32</v>
      </c>
      <c r="G4374" s="1534">
        <v>3.32</v>
      </c>
    </row>
    <row r="4375" spans="1:7">
      <c r="A4375" s="1528">
        <v>7110</v>
      </c>
      <c r="B4375" s="1529" t="s">
        <v>7740</v>
      </c>
      <c r="C4375" s="1528" t="s">
        <v>2771</v>
      </c>
      <c r="D4375" s="1536">
        <f t="shared" si="68"/>
        <v>58.27</v>
      </c>
      <c r="E4375" s="1535"/>
      <c r="F4375" s="1536">
        <v>58.27</v>
      </c>
      <c r="G4375" s="1536">
        <v>58.27</v>
      </c>
    </row>
    <row r="4376" spans="1:7">
      <c r="A4376" s="1526">
        <v>7123</v>
      </c>
      <c r="B4376" s="1523" t="s">
        <v>7741</v>
      </c>
      <c r="C4376" s="1526" t="s">
        <v>2771</v>
      </c>
      <c r="D4376" s="1534">
        <f t="shared" si="68"/>
        <v>4.2699999999999996</v>
      </c>
      <c r="E4376" s="1535"/>
      <c r="F4376" s="1534">
        <v>4.2699999999999996</v>
      </c>
      <c r="G4376" s="1534">
        <v>4.2699999999999996</v>
      </c>
    </row>
    <row r="4377" spans="1:7">
      <c r="A4377" s="1528">
        <v>7121</v>
      </c>
      <c r="B4377" s="1529" t="s">
        <v>7742</v>
      </c>
      <c r="C4377" s="1528" t="s">
        <v>2771</v>
      </c>
      <c r="D4377" s="1536">
        <f t="shared" si="68"/>
        <v>10.53</v>
      </c>
      <c r="E4377" s="1535"/>
      <c r="F4377" s="1536">
        <v>10.53</v>
      </c>
      <c r="G4377" s="1536">
        <v>10.53</v>
      </c>
    </row>
    <row r="4378" spans="1:7">
      <c r="A4378" s="1526">
        <v>7137</v>
      </c>
      <c r="B4378" s="1523" t="s">
        <v>7743</v>
      </c>
      <c r="C4378" s="1526" t="s">
        <v>2771</v>
      </c>
      <c r="D4378" s="1534">
        <f t="shared" si="68"/>
        <v>9.48</v>
      </c>
      <c r="E4378" s="1535"/>
      <c r="F4378" s="1534">
        <v>9.48</v>
      </c>
      <c r="G4378" s="1534">
        <v>9.48</v>
      </c>
    </row>
    <row r="4379" spans="1:7">
      <c r="A4379" s="1528">
        <v>7122</v>
      </c>
      <c r="B4379" s="1529" t="s">
        <v>7744</v>
      </c>
      <c r="C4379" s="1528" t="s">
        <v>2771</v>
      </c>
      <c r="D4379" s="1536">
        <f t="shared" si="68"/>
        <v>11.84</v>
      </c>
      <c r="E4379" s="1535"/>
      <c r="F4379" s="1536">
        <v>11.84</v>
      </c>
      <c r="G4379" s="1536">
        <v>11.84</v>
      </c>
    </row>
    <row r="4380" spans="1:7">
      <c r="A4380" s="1526">
        <v>7114</v>
      </c>
      <c r="B4380" s="1523" t="s">
        <v>7745</v>
      </c>
      <c r="C4380" s="1526" t="s">
        <v>2771</v>
      </c>
      <c r="D4380" s="1534">
        <f t="shared" si="68"/>
        <v>18.260000000000002</v>
      </c>
      <c r="E4380" s="1535"/>
      <c r="F4380" s="1534">
        <v>18.260000000000002</v>
      </c>
      <c r="G4380" s="1534">
        <v>18.260000000000002</v>
      </c>
    </row>
    <row r="4381" spans="1:7">
      <c r="A4381" s="1528">
        <v>7109</v>
      </c>
      <c r="B4381" s="1529" t="s">
        <v>7746</v>
      </c>
      <c r="C4381" s="1528" t="s">
        <v>2771</v>
      </c>
      <c r="D4381" s="1536">
        <f t="shared" si="68"/>
        <v>3.2</v>
      </c>
      <c r="E4381" s="1535"/>
      <c r="F4381" s="1536">
        <v>3.2</v>
      </c>
      <c r="G4381" s="1536">
        <v>3.2</v>
      </c>
    </row>
    <row r="4382" spans="1:7">
      <c r="A4382" s="1526">
        <v>7135</v>
      </c>
      <c r="B4382" s="1523" t="s">
        <v>7747</v>
      </c>
      <c r="C4382" s="1526" t="s">
        <v>2771</v>
      </c>
      <c r="D4382" s="1534">
        <f t="shared" si="68"/>
        <v>4.99</v>
      </c>
      <c r="E4382" s="1535"/>
      <c r="F4382" s="1534">
        <v>4.99</v>
      </c>
      <c r="G4382" s="1534">
        <v>4.99</v>
      </c>
    </row>
    <row r="4383" spans="1:7">
      <c r="A4383" s="1528">
        <v>37947</v>
      </c>
      <c r="B4383" s="1529" t="s">
        <v>7748</v>
      </c>
      <c r="C4383" s="1528" t="s">
        <v>2771</v>
      </c>
      <c r="D4383" s="1536">
        <f t="shared" si="68"/>
        <v>5.05</v>
      </c>
      <c r="E4383" s="1535"/>
      <c r="F4383" s="1536">
        <v>5.05</v>
      </c>
      <c r="G4383" s="1536">
        <v>5.05</v>
      </c>
    </row>
    <row r="4384" spans="1:7">
      <c r="A4384" s="1526">
        <v>7103</v>
      </c>
      <c r="B4384" s="1523" t="s">
        <v>7749</v>
      </c>
      <c r="C4384" s="1526" t="s">
        <v>2771</v>
      </c>
      <c r="D4384" s="1534">
        <f t="shared" si="68"/>
        <v>11.58</v>
      </c>
      <c r="E4384" s="1535"/>
      <c r="F4384" s="1534">
        <v>11.58</v>
      </c>
      <c r="G4384" s="1534">
        <v>11.58</v>
      </c>
    </row>
    <row r="4385" spans="1:7">
      <c r="A4385" s="1528">
        <v>40419</v>
      </c>
      <c r="B4385" s="1529" t="s">
        <v>7750</v>
      </c>
      <c r="C4385" s="1528" t="s">
        <v>2771</v>
      </c>
      <c r="D4385" s="1536">
        <f t="shared" si="68"/>
        <v>48.71</v>
      </c>
      <c r="E4385" s="1535"/>
      <c r="F4385" s="1536">
        <v>48.71</v>
      </c>
      <c r="G4385" s="1536">
        <v>48.71</v>
      </c>
    </row>
    <row r="4386" spans="1:7">
      <c r="A4386" s="1526">
        <v>40420</v>
      </c>
      <c r="B4386" s="1523" t="s">
        <v>7751</v>
      </c>
      <c r="C4386" s="1526" t="s">
        <v>2771</v>
      </c>
      <c r="D4386" s="1534">
        <f t="shared" si="68"/>
        <v>71.069999999999993</v>
      </c>
      <c r="E4386" s="1535"/>
      <c r="F4386" s="1534">
        <v>71.069999999999993</v>
      </c>
      <c r="G4386" s="1534">
        <v>71.069999999999993</v>
      </c>
    </row>
    <row r="4387" spans="1:7">
      <c r="A4387" s="1528">
        <v>40421</v>
      </c>
      <c r="B4387" s="1529" t="s">
        <v>7752</v>
      </c>
      <c r="C4387" s="1528" t="s">
        <v>2771</v>
      </c>
      <c r="D4387" s="1536">
        <f t="shared" si="68"/>
        <v>75.650000000000006</v>
      </c>
      <c r="E4387" s="1535"/>
      <c r="F4387" s="1536">
        <v>75.650000000000006</v>
      </c>
      <c r="G4387" s="1536">
        <v>75.650000000000006</v>
      </c>
    </row>
    <row r="4388" spans="1:7">
      <c r="A4388" s="1526">
        <v>7126</v>
      </c>
      <c r="B4388" s="1523" t="s">
        <v>7753</v>
      </c>
      <c r="C4388" s="1526" t="s">
        <v>2771</v>
      </c>
      <c r="D4388" s="1534">
        <f t="shared" si="68"/>
        <v>24.31</v>
      </c>
      <c r="E4388" s="1535"/>
      <c r="F4388" s="1534">
        <v>24.31</v>
      </c>
      <c r="G4388" s="1534">
        <v>24.31</v>
      </c>
    </row>
    <row r="4389" spans="1:7">
      <c r="A4389" s="1528">
        <v>38905</v>
      </c>
      <c r="B4389" s="1529" t="s">
        <v>7754</v>
      </c>
      <c r="C4389" s="1528" t="s">
        <v>2771</v>
      </c>
      <c r="D4389" s="1536">
        <f t="shared" si="68"/>
        <v>20.87</v>
      </c>
      <c r="E4389" s="1535"/>
      <c r="F4389" s="1536">
        <v>20.87</v>
      </c>
      <c r="G4389" s="1536">
        <v>20.87</v>
      </c>
    </row>
    <row r="4390" spans="1:7">
      <c r="A4390" s="1526">
        <v>38907</v>
      </c>
      <c r="B4390" s="1523" t="s">
        <v>7755</v>
      </c>
      <c r="C4390" s="1526" t="s">
        <v>2771</v>
      </c>
      <c r="D4390" s="1534">
        <f t="shared" si="68"/>
        <v>22.2</v>
      </c>
      <c r="E4390" s="1535"/>
      <c r="F4390" s="1534">
        <v>22.2</v>
      </c>
      <c r="G4390" s="1534">
        <v>22.2</v>
      </c>
    </row>
    <row r="4391" spans="1:7">
      <c r="A4391" s="1528">
        <v>38908</v>
      </c>
      <c r="B4391" s="1529" t="s">
        <v>7756</v>
      </c>
      <c r="C4391" s="1528" t="s">
        <v>2771</v>
      </c>
      <c r="D4391" s="1536">
        <f t="shared" si="68"/>
        <v>24.98</v>
      </c>
      <c r="E4391" s="1535"/>
      <c r="F4391" s="1536">
        <v>24.98</v>
      </c>
      <c r="G4391" s="1536">
        <v>24.98</v>
      </c>
    </row>
    <row r="4392" spans="1:7">
      <c r="A4392" s="1526">
        <v>38909</v>
      </c>
      <c r="B4392" s="1523" t="s">
        <v>7757</v>
      </c>
      <c r="C4392" s="1526" t="s">
        <v>2771</v>
      </c>
      <c r="D4392" s="1534">
        <f t="shared" si="68"/>
        <v>35.92</v>
      </c>
      <c r="E4392" s="1535"/>
      <c r="F4392" s="1534">
        <v>35.92</v>
      </c>
      <c r="G4392" s="1534">
        <v>35.92</v>
      </c>
    </row>
    <row r="4393" spans="1:7">
      <c r="A4393" s="1528">
        <v>38910</v>
      </c>
      <c r="B4393" s="1529" t="s">
        <v>7758</v>
      </c>
      <c r="C4393" s="1528" t="s">
        <v>2771</v>
      </c>
      <c r="D4393" s="1536">
        <f t="shared" si="68"/>
        <v>38.79</v>
      </c>
      <c r="E4393" s="1535"/>
      <c r="F4393" s="1536">
        <v>38.79</v>
      </c>
      <c r="G4393" s="1536">
        <v>38.79</v>
      </c>
    </row>
    <row r="4394" spans="1:7">
      <c r="A4394" s="1526">
        <v>38897</v>
      </c>
      <c r="B4394" s="1523" t="s">
        <v>7759</v>
      </c>
      <c r="C4394" s="1526" t="s">
        <v>2771</v>
      </c>
      <c r="D4394" s="1534">
        <f t="shared" si="68"/>
        <v>20.95</v>
      </c>
      <c r="E4394" s="1535"/>
      <c r="F4394" s="1534">
        <v>20.95</v>
      </c>
      <c r="G4394" s="1534">
        <v>20.95</v>
      </c>
    </row>
    <row r="4395" spans="1:7">
      <c r="A4395" s="1528">
        <v>38899</v>
      </c>
      <c r="B4395" s="1529" t="s">
        <v>7760</v>
      </c>
      <c r="C4395" s="1528" t="s">
        <v>2771</v>
      </c>
      <c r="D4395" s="1536">
        <f t="shared" si="68"/>
        <v>23.57</v>
      </c>
      <c r="E4395" s="1535"/>
      <c r="F4395" s="1536">
        <v>23.57</v>
      </c>
      <c r="G4395" s="1536">
        <v>23.57</v>
      </c>
    </row>
    <row r="4396" spans="1:7">
      <c r="A4396" s="1526">
        <v>38900</v>
      </c>
      <c r="B4396" s="1523" t="s">
        <v>7761</v>
      </c>
      <c r="C4396" s="1526" t="s">
        <v>2771</v>
      </c>
      <c r="D4396" s="1534">
        <f t="shared" si="68"/>
        <v>24.57</v>
      </c>
      <c r="E4396" s="1535"/>
      <c r="F4396" s="1534">
        <v>24.57</v>
      </c>
      <c r="G4396" s="1534">
        <v>24.57</v>
      </c>
    </row>
    <row r="4397" spans="1:7">
      <c r="A4397" s="1528">
        <v>38901</v>
      </c>
      <c r="B4397" s="1529" t="s">
        <v>7762</v>
      </c>
      <c r="C4397" s="1528" t="s">
        <v>2771</v>
      </c>
      <c r="D4397" s="1536">
        <f t="shared" si="68"/>
        <v>40.200000000000003</v>
      </c>
      <c r="E4397" s="1535"/>
      <c r="F4397" s="1536">
        <v>40.200000000000003</v>
      </c>
      <c r="G4397" s="1536">
        <v>40.200000000000003</v>
      </c>
    </row>
    <row r="4398" spans="1:7">
      <c r="A4398" s="1526">
        <v>38904</v>
      </c>
      <c r="B4398" s="1523" t="s">
        <v>7763</v>
      </c>
      <c r="C4398" s="1526" t="s">
        <v>2771</v>
      </c>
      <c r="D4398" s="1534">
        <f t="shared" si="68"/>
        <v>65.3</v>
      </c>
      <c r="E4398" s="1535"/>
      <c r="F4398" s="1534">
        <v>65.3</v>
      </c>
      <c r="G4398" s="1534">
        <v>65.3</v>
      </c>
    </row>
    <row r="4399" spans="1:7">
      <c r="A4399" s="1528">
        <v>38903</v>
      </c>
      <c r="B4399" s="1529" t="s">
        <v>7764</v>
      </c>
      <c r="C4399" s="1528" t="s">
        <v>2771</v>
      </c>
      <c r="D4399" s="1536">
        <f t="shared" si="68"/>
        <v>64.89</v>
      </c>
      <c r="E4399" s="1535"/>
      <c r="F4399" s="1536">
        <v>64.89</v>
      </c>
      <c r="G4399" s="1536">
        <v>64.89</v>
      </c>
    </row>
    <row r="4400" spans="1:7">
      <c r="A4400" s="1526">
        <v>7091</v>
      </c>
      <c r="B4400" s="1523" t="s">
        <v>7765</v>
      </c>
      <c r="C4400" s="1526" t="s">
        <v>2771</v>
      </c>
      <c r="D4400" s="1534">
        <f t="shared" si="68"/>
        <v>19.84</v>
      </c>
      <c r="E4400" s="1535"/>
      <c r="F4400" s="1534">
        <v>19.84</v>
      </c>
      <c r="G4400" s="1534">
        <v>19.84</v>
      </c>
    </row>
    <row r="4401" spans="1:7">
      <c r="A4401" s="1528">
        <v>11655</v>
      </c>
      <c r="B4401" s="1529" t="s">
        <v>7766</v>
      </c>
      <c r="C4401" s="1528" t="s">
        <v>2771</v>
      </c>
      <c r="D4401" s="1536">
        <f t="shared" si="68"/>
        <v>18.95</v>
      </c>
      <c r="E4401" s="1535"/>
      <c r="F4401" s="1536">
        <v>18.95</v>
      </c>
      <c r="G4401" s="1536">
        <v>18.95</v>
      </c>
    </row>
    <row r="4402" spans="1:7">
      <c r="A4402" s="1526">
        <v>11656</v>
      </c>
      <c r="B4402" s="1523" t="s">
        <v>7767</v>
      </c>
      <c r="C4402" s="1526" t="s">
        <v>2771</v>
      </c>
      <c r="D4402" s="1534">
        <f t="shared" si="68"/>
        <v>19.82</v>
      </c>
      <c r="E4402" s="1535"/>
      <c r="F4402" s="1534">
        <v>19.82</v>
      </c>
      <c r="G4402" s="1534">
        <v>19.82</v>
      </c>
    </row>
    <row r="4403" spans="1:7">
      <c r="A4403" s="1528">
        <v>37948</v>
      </c>
      <c r="B4403" s="1529" t="s">
        <v>7768</v>
      </c>
      <c r="C4403" s="1528" t="s">
        <v>2771</v>
      </c>
      <c r="D4403" s="1536">
        <f t="shared" si="68"/>
        <v>4.01</v>
      </c>
      <c r="E4403" s="1535"/>
      <c r="F4403" s="1536">
        <v>4.01</v>
      </c>
      <c r="G4403" s="1536">
        <v>4.01</v>
      </c>
    </row>
    <row r="4404" spans="1:7">
      <c r="A4404" s="1526">
        <v>7097</v>
      </c>
      <c r="B4404" s="1523" t="s">
        <v>7769</v>
      </c>
      <c r="C4404" s="1526" t="s">
        <v>2771</v>
      </c>
      <c r="D4404" s="1534">
        <f t="shared" si="68"/>
        <v>8.81</v>
      </c>
      <c r="E4404" s="1535"/>
      <c r="F4404" s="1534">
        <v>8.81</v>
      </c>
      <c r="G4404" s="1534">
        <v>8.81</v>
      </c>
    </row>
    <row r="4405" spans="1:7">
      <c r="A4405" s="1528">
        <v>11657</v>
      </c>
      <c r="B4405" s="1529" t="s">
        <v>7770</v>
      </c>
      <c r="C4405" s="1528" t="s">
        <v>2771</v>
      </c>
      <c r="D4405" s="1536">
        <f t="shared" si="68"/>
        <v>17.28</v>
      </c>
      <c r="E4405" s="1535"/>
      <c r="F4405" s="1536">
        <v>17.28</v>
      </c>
      <c r="G4405" s="1536">
        <v>17.28</v>
      </c>
    </row>
    <row r="4406" spans="1:7">
      <c r="A4406" s="1526">
        <v>11658</v>
      </c>
      <c r="B4406" s="1523" t="s">
        <v>7771</v>
      </c>
      <c r="C4406" s="1526" t="s">
        <v>2771</v>
      </c>
      <c r="D4406" s="1534">
        <f t="shared" si="68"/>
        <v>17.600000000000001</v>
      </c>
      <c r="E4406" s="1535"/>
      <c r="F4406" s="1534">
        <v>17.600000000000001</v>
      </c>
      <c r="G4406" s="1534">
        <v>17.600000000000001</v>
      </c>
    </row>
    <row r="4407" spans="1:7">
      <c r="A4407" s="1528">
        <v>7146</v>
      </c>
      <c r="B4407" s="1529" t="s">
        <v>7772</v>
      </c>
      <c r="C4407" s="1528" t="s">
        <v>2771</v>
      </c>
      <c r="D4407" s="1536">
        <f t="shared" si="68"/>
        <v>180.45</v>
      </c>
      <c r="E4407" s="1535"/>
      <c r="F4407" s="1536">
        <v>180.45</v>
      </c>
      <c r="G4407" s="1536">
        <v>180.45</v>
      </c>
    </row>
    <row r="4408" spans="1:7">
      <c r="A4408" s="1526">
        <v>7138</v>
      </c>
      <c r="B4408" s="1523" t="s">
        <v>7773</v>
      </c>
      <c r="C4408" s="1526" t="s">
        <v>2771</v>
      </c>
      <c r="D4408" s="1534">
        <f t="shared" si="68"/>
        <v>1.02</v>
      </c>
      <c r="E4408" s="1535"/>
      <c r="F4408" s="1534">
        <v>1.02</v>
      </c>
      <c r="G4408" s="1534">
        <v>1.02</v>
      </c>
    </row>
    <row r="4409" spans="1:7">
      <c r="A4409" s="1528">
        <v>7139</v>
      </c>
      <c r="B4409" s="1529" t="s">
        <v>7774</v>
      </c>
      <c r="C4409" s="1528" t="s">
        <v>2771</v>
      </c>
      <c r="D4409" s="1536">
        <f t="shared" si="68"/>
        <v>1.34</v>
      </c>
      <c r="E4409" s="1535"/>
      <c r="F4409" s="1536">
        <v>1.34</v>
      </c>
      <c r="G4409" s="1536">
        <v>1.34</v>
      </c>
    </row>
    <row r="4410" spans="1:7">
      <c r="A4410" s="1526">
        <v>7140</v>
      </c>
      <c r="B4410" s="1523" t="s">
        <v>7775</v>
      </c>
      <c r="C4410" s="1526" t="s">
        <v>2771</v>
      </c>
      <c r="D4410" s="1534">
        <f t="shared" si="68"/>
        <v>4.45</v>
      </c>
      <c r="E4410" s="1535"/>
      <c r="F4410" s="1534">
        <v>4.45</v>
      </c>
      <c r="G4410" s="1534">
        <v>4.45</v>
      </c>
    </row>
    <row r="4411" spans="1:7">
      <c r="A4411" s="1528">
        <v>7141</v>
      </c>
      <c r="B4411" s="1529" t="s">
        <v>7776</v>
      </c>
      <c r="C4411" s="1528" t="s">
        <v>2771</v>
      </c>
      <c r="D4411" s="1536">
        <f t="shared" si="68"/>
        <v>9.73</v>
      </c>
      <c r="E4411" s="1535"/>
      <c r="F4411" s="1536">
        <v>9.73</v>
      </c>
      <c r="G4411" s="1536">
        <v>9.73</v>
      </c>
    </row>
    <row r="4412" spans="1:7">
      <c r="A4412" s="1526">
        <v>7143</v>
      </c>
      <c r="B4412" s="1523" t="s">
        <v>7777</v>
      </c>
      <c r="C4412" s="1526" t="s">
        <v>2771</v>
      </c>
      <c r="D4412" s="1534">
        <f t="shared" si="68"/>
        <v>32.43</v>
      </c>
      <c r="E4412" s="1535"/>
      <c r="F4412" s="1534">
        <v>32.43</v>
      </c>
      <c r="G4412" s="1534">
        <v>32.43</v>
      </c>
    </row>
    <row r="4413" spans="1:7">
      <c r="A4413" s="1528">
        <v>7144</v>
      </c>
      <c r="B4413" s="1529" t="s">
        <v>7778</v>
      </c>
      <c r="C4413" s="1528" t="s">
        <v>2771</v>
      </c>
      <c r="D4413" s="1536">
        <f t="shared" si="68"/>
        <v>64.88</v>
      </c>
      <c r="E4413" s="1535"/>
      <c r="F4413" s="1536">
        <v>64.88</v>
      </c>
      <c r="G4413" s="1536">
        <v>64.88</v>
      </c>
    </row>
    <row r="4414" spans="1:7">
      <c r="A4414" s="1526">
        <v>7145</v>
      </c>
      <c r="B4414" s="1523" t="s">
        <v>7779</v>
      </c>
      <c r="C4414" s="1526" t="s">
        <v>2771</v>
      </c>
      <c r="D4414" s="1534">
        <f t="shared" si="68"/>
        <v>106.4</v>
      </c>
      <c r="E4414" s="1535"/>
      <c r="F4414" s="1534">
        <v>106.4</v>
      </c>
      <c r="G4414" s="1534">
        <v>106.4</v>
      </c>
    </row>
    <row r="4415" spans="1:7">
      <c r="A4415" s="1528">
        <v>7142</v>
      </c>
      <c r="B4415" s="1529" t="s">
        <v>7780</v>
      </c>
      <c r="C4415" s="1528" t="s">
        <v>2771</v>
      </c>
      <c r="D4415" s="1536">
        <f t="shared" si="68"/>
        <v>10.88</v>
      </c>
      <c r="E4415" s="1535"/>
      <c r="F4415" s="1536">
        <v>10.88</v>
      </c>
      <c r="G4415" s="1536">
        <v>10.88</v>
      </c>
    </row>
    <row r="4416" spans="1:7">
      <c r="A4416" s="1526">
        <v>3593</v>
      </c>
      <c r="B4416" s="1523" t="s">
        <v>7781</v>
      </c>
      <c r="C4416" s="1526" t="s">
        <v>2771</v>
      </c>
      <c r="D4416" s="1534">
        <f t="shared" si="68"/>
        <v>72.58</v>
      </c>
      <c r="E4416" s="1535"/>
      <c r="F4416" s="1534">
        <v>72.58</v>
      </c>
      <c r="G4416" s="1534">
        <v>72.58</v>
      </c>
    </row>
    <row r="4417" spans="1:7">
      <c r="A4417" s="1528">
        <v>3588</v>
      </c>
      <c r="B4417" s="1529" t="s">
        <v>7782</v>
      </c>
      <c r="C4417" s="1528" t="s">
        <v>2771</v>
      </c>
      <c r="D4417" s="1536">
        <f t="shared" si="68"/>
        <v>55.95</v>
      </c>
      <c r="E4417" s="1535"/>
      <c r="F4417" s="1536">
        <v>55.95</v>
      </c>
      <c r="G4417" s="1536">
        <v>55.95</v>
      </c>
    </row>
    <row r="4418" spans="1:7">
      <c r="A4418" s="1526">
        <v>3585</v>
      </c>
      <c r="B4418" s="1523" t="s">
        <v>7783</v>
      </c>
      <c r="C4418" s="1526" t="s">
        <v>2771</v>
      </c>
      <c r="D4418" s="1534">
        <f t="shared" si="68"/>
        <v>17.28</v>
      </c>
      <c r="E4418" s="1535"/>
      <c r="F4418" s="1534">
        <v>17.28</v>
      </c>
      <c r="G4418" s="1534">
        <v>17.28</v>
      </c>
    </row>
    <row r="4419" spans="1:7">
      <c r="A4419" s="1528">
        <v>3587</v>
      </c>
      <c r="B4419" s="1529" t="s">
        <v>7784</v>
      </c>
      <c r="C4419" s="1528" t="s">
        <v>2771</v>
      </c>
      <c r="D4419" s="1536">
        <f t="shared" ref="D4419:D4482" si="69">IF($I$2=$G$1,G4419,F4419)</f>
        <v>34.71</v>
      </c>
      <c r="E4419" s="1535"/>
      <c r="F4419" s="1536">
        <v>34.71</v>
      </c>
      <c r="G4419" s="1536">
        <v>34.71</v>
      </c>
    </row>
    <row r="4420" spans="1:7">
      <c r="A4420" s="1526">
        <v>3590</v>
      </c>
      <c r="B4420" s="1523" t="s">
        <v>7785</v>
      </c>
      <c r="C4420" s="1526" t="s">
        <v>2771</v>
      </c>
      <c r="D4420" s="1534">
        <f t="shared" si="69"/>
        <v>206.08</v>
      </c>
      <c r="E4420" s="1535"/>
      <c r="F4420" s="1534">
        <v>206.08</v>
      </c>
      <c r="G4420" s="1534">
        <v>206.08</v>
      </c>
    </row>
    <row r="4421" spans="1:7">
      <c r="A4421" s="1528">
        <v>3589</v>
      </c>
      <c r="B4421" s="1529" t="s">
        <v>7786</v>
      </c>
      <c r="C4421" s="1528" t="s">
        <v>2771</v>
      </c>
      <c r="D4421" s="1536">
        <f t="shared" si="69"/>
        <v>110.61</v>
      </c>
      <c r="E4421" s="1535"/>
      <c r="F4421" s="1536">
        <v>110.61</v>
      </c>
      <c r="G4421" s="1536">
        <v>110.61</v>
      </c>
    </row>
    <row r="4422" spans="1:7">
      <c r="A4422" s="1526">
        <v>3586</v>
      </c>
      <c r="B4422" s="1523" t="s">
        <v>7787</v>
      </c>
      <c r="C4422" s="1526" t="s">
        <v>2771</v>
      </c>
      <c r="D4422" s="1534">
        <f t="shared" si="69"/>
        <v>22.63</v>
      </c>
      <c r="E4422" s="1535"/>
      <c r="F4422" s="1534">
        <v>22.63</v>
      </c>
      <c r="G4422" s="1534">
        <v>22.63</v>
      </c>
    </row>
    <row r="4423" spans="1:7">
      <c r="A4423" s="1528">
        <v>3592</v>
      </c>
      <c r="B4423" s="1529" t="s">
        <v>7788</v>
      </c>
      <c r="C4423" s="1528" t="s">
        <v>2771</v>
      </c>
      <c r="D4423" s="1536">
        <f t="shared" si="69"/>
        <v>325.76</v>
      </c>
      <c r="E4423" s="1535"/>
      <c r="F4423" s="1536">
        <v>325.76</v>
      </c>
      <c r="G4423" s="1536">
        <v>325.76</v>
      </c>
    </row>
    <row r="4424" spans="1:7">
      <c r="A4424" s="1526">
        <v>3591</v>
      </c>
      <c r="B4424" s="1523" t="s">
        <v>7789</v>
      </c>
      <c r="C4424" s="1526" t="s">
        <v>2771</v>
      </c>
      <c r="D4424" s="1534">
        <f t="shared" si="69"/>
        <v>522.21</v>
      </c>
      <c r="E4424" s="1535"/>
      <c r="F4424" s="1534">
        <v>522.21</v>
      </c>
      <c r="G4424" s="1534">
        <v>522.21</v>
      </c>
    </row>
    <row r="4425" spans="1:7">
      <c r="A4425" s="1528">
        <v>40396</v>
      </c>
      <c r="B4425" s="1529" t="s">
        <v>7790</v>
      </c>
      <c r="C4425" s="1528" t="s">
        <v>2771</v>
      </c>
      <c r="D4425" s="1536">
        <f t="shared" si="69"/>
        <v>128.69</v>
      </c>
      <c r="E4425" s="1535"/>
      <c r="F4425" s="1536">
        <v>128.69</v>
      </c>
      <c r="G4425" s="1536">
        <v>128.69</v>
      </c>
    </row>
    <row r="4426" spans="1:7">
      <c r="A4426" s="1526">
        <v>40395</v>
      </c>
      <c r="B4426" s="1523" t="s">
        <v>7791</v>
      </c>
      <c r="C4426" s="1526" t="s">
        <v>2771</v>
      </c>
      <c r="D4426" s="1534">
        <f t="shared" si="69"/>
        <v>98.76</v>
      </c>
      <c r="E4426" s="1535"/>
      <c r="F4426" s="1534">
        <v>98.76</v>
      </c>
      <c r="G4426" s="1534">
        <v>98.76</v>
      </c>
    </row>
    <row r="4427" spans="1:7">
      <c r="A4427" s="1528">
        <v>40392</v>
      </c>
      <c r="B4427" s="1529" t="s">
        <v>7792</v>
      </c>
      <c r="C4427" s="1528" t="s">
        <v>2771</v>
      </c>
      <c r="D4427" s="1536">
        <f t="shared" si="69"/>
        <v>31.78</v>
      </c>
      <c r="E4427" s="1535"/>
      <c r="F4427" s="1536">
        <v>31.78</v>
      </c>
      <c r="G4427" s="1536">
        <v>31.78</v>
      </c>
    </row>
    <row r="4428" spans="1:7">
      <c r="A4428" s="1526">
        <v>40394</v>
      </c>
      <c r="B4428" s="1523" t="s">
        <v>7793</v>
      </c>
      <c r="C4428" s="1526" t="s">
        <v>2771</v>
      </c>
      <c r="D4428" s="1534">
        <f t="shared" si="69"/>
        <v>64.3</v>
      </c>
      <c r="E4428" s="1535"/>
      <c r="F4428" s="1534">
        <v>64.3</v>
      </c>
      <c r="G4428" s="1534">
        <v>64.3</v>
      </c>
    </row>
    <row r="4429" spans="1:7">
      <c r="A4429" s="1528">
        <v>40398</v>
      </c>
      <c r="B4429" s="1529" t="s">
        <v>7794</v>
      </c>
      <c r="C4429" s="1528" t="s">
        <v>2771</v>
      </c>
      <c r="D4429" s="1536">
        <f t="shared" si="69"/>
        <v>412.86</v>
      </c>
      <c r="E4429" s="1535"/>
      <c r="F4429" s="1536">
        <v>412.86</v>
      </c>
      <c r="G4429" s="1536">
        <v>412.86</v>
      </c>
    </row>
    <row r="4430" spans="1:7">
      <c r="A4430" s="1526">
        <v>40397</v>
      </c>
      <c r="B4430" s="1523" t="s">
        <v>7795</v>
      </c>
      <c r="C4430" s="1526" t="s">
        <v>2771</v>
      </c>
      <c r="D4430" s="1534">
        <f t="shared" si="69"/>
        <v>211.43</v>
      </c>
      <c r="E4430" s="1535"/>
      <c r="F4430" s="1534">
        <v>211.43</v>
      </c>
      <c r="G4430" s="1534">
        <v>211.43</v>
      </c>
    </row>
    <row r="4431" spans="1:7">
      <c r="A4431" s="1528">
        <v>40393</v>
      </c>
      <c r="B4431" s="1529" t="s">
        <v>7796</v>
      </c>
      <c r="C4431" s="1528" t="s">
        <v>2771</v>
      </c>
      <c r="D4431" s="1536">
        <f t="shared" si="69"/>
        <v>40.93</v>
      </c>
      <c r="E4431" s="1535"/>
      <c r="F4431" s="1536">
        <v>40.93</v>
      </c>
      <c r="G4431" s="1536">
        <v>40.93</v>
      </c>
    </row>
    <row r="4432" spans="1:7">
      <c r="A4432" s="1526">
        <v>40399</v>
      </c>
      <c r="B4432" s="1523" t="s">
        <v>7797</v>
      </c>
      <c r="C4432" s="1526" t="s">
        <v>2771</v>
      </c>
      <c r="D4432" s="1534">
        <f t="shared" si="69"/>
        <v>675.44</v>
      </c>
      <c r="E4432" s="1535"/>
      <c r="F4432" s="1534">
        <v>675.44</v>
      </c>
      <c r="G4432" s="1534">
        <v>675.44</v>
      </c>
    </row>
    <row r="4433" spans="1:7">
      <c r="A4433" s="1528">
        <v>39322</v>
      </c>
      <c r="B4433" s="1529" t="s">
        <v>7798</v>
      </c>
      <c r="C4433" s="1528" t="s">
        <v>2771</v>
      </c>
      <c r="D4433" s="1536">
        <f t="shared" si="69"/>
        <v>25.31</v>
      </c>
      <c r="E4433" s="1535"/>
      <c r="F4433" s="1536">
        <v>25.31</v>
      </c>
      <c r="G4433" s="1536">
        <v>25.31</v>
      </c>
    </row>
    <row r="4434" spans="1:7">
      <c r="A4434" s="1526">
        <v>39289</v>
      </c>
      <c r="B4434" s="1523" t="s">
        <v>7799</v>
      </c>
      <c r="C4434" s="1526" t="s">
        <v>2771</v>
      </c>
      <c r="D4434" s="1534">
        <f t="shared" si="69"/>
        <v>30.32</v>
      </c>
      <c r="E4434" s="1535"/>
      <c r="F4434" s="1534">
        <v>30.32</v>
      </c>
      <c r="G4434" s="1534">
        <v>30.32</v>
      </c>
    </row>
    <row r="4435" spans="1:7">
      <c r="A4435" s="1528">
        <v>39290</v>
      </c>
      <c r="B4435" s="1529" t="s">
        <v>7800</v>
      </c>
      <c r="C4435" s="1528" t="s">
        <v>2771</v>
      </c>
      <c r="D4435" s="1536">
        <f t="shared" si="69"/>
        <v>51.47</v>
      </c>
      <c r="E4435" s="1535"/>
      <c r="F4435" s="1536">
        <v>51.47</v>
      </c>
      <c r="G4435" s="1536">
        <v>51.47</v>
      </c>
    </row>
    <row r="4436" spans="1:7">
      <c r="A4436" s="1526">
        <v>39291</v>
      </c>
      <c r="B4436" s="1523" t="s">
        <v>7801</v>
      </c>
      <c r="C4436" s="1526" t="s">
        <v>2771</v>
      </c>
      <c r="D4436" s="1534">
        <f t="shared" si="69"/>
        <v>77.05</v>
      </c>
      <c r="E4436" s="1535"/>
      <c r="F4436" s="1534">
        <v>77.05</v>
      </c>
      <c r="G4436" s="1534">
        <v>77.05</v>
      </c>
    </row>
    <row r="4437" spans="1:7">
      <c r="A4437" s="1528">
        <v>20174</v>
      </c>
      <c r="B4437" s="1529" t="s">
        <v>7802</v>
      </c>
      <c r="C4437" s="1528" t="s">
        <v>2771</v>
      </c>
      <c r="D4437" s="1536">
        <f t="shared" si="69"/>
        <v>48.34</v>
      </c>
      <c r="E4437" s="1535"/>
      <c r="F4437" s="1536">
        <v>48.34</v>
      </c>
      <c r="G4437" s="1536">
        <v>48.34</v>
      </c>
    </row>
    <row r="4438" spans="1:7">
      <c r="A4438" s="1526">
        <v>41892</v>
      </c>
      <c r="B4438" s="1523" t="s">
        <v>7803</v>
      </c>
      <c r="C4438" s="1526" t="s">
        <v>2771</v>
      </c>
      <c r="D4438" s="1534">
        <f t="shared" si="69"/>
        <v>156.78</v>
      </c>
      <c r="E4438" s="1535"/>
      <c r="F4438" s="1534">
        <v>156.78</v>
      </c>
      <c r="G4438" s="1534">
        <v>156.78</v>
      </c>
    </row>
    <row r="4439" spans="1:7">
      <c r="A4439" s="1528">
        <v>7048</v>
      </c>
      <c r="B4439" s="1529" t="s">
        <v>7804</v>
      </c>
      <c r="C4439" s="1528" t="s">
        <v>2771</v>
      </c>
      <c r="D4439" s="1536">
        <f t="shared" si="69"/>
        <v>33.840000000000003</v>
      </c>
      <c r="E4439" s="1535"/>
      <c r="F4439" s="1536">
        <v>33.840000000000003</v>
      </c>
      <c r="G4439" s="1536">
        <v>33.840000000000003</v>
      </c>
    </row>
    <row r="4440" spans="1:7">
      <c r="A4440" s="1526">
        <v>7088</v>
      </c>
      <c r="B4440" s="1523" t="s">
        <v>7805</v>
      </c>
      <c r="C4440" s="1526" t="s">
        <v>2771</v>
      </c>
      <c r="D4440" s="1534">
        <f t="shared" si="69"/>
        <v>74</v>
      </c>
      <c r="E4440" s="1535"/>
      <c r="F4440" s="1534">
        <v>74</v>
      </c>
      <c r="G4440" s="1534">
        <v>74</v>
      </c>
    </row>
    <row r="4441" spans="1:7">
      <c r="A4441" s="1528">
        <v>20179</v>
      </c>
      <c r="B4441" s="1529" t="s">
        <v>17024</v>
      </c>
      <c r="C4441" s="1528" t="s">
        <v>2771</v>
      </c>
      <c r="D4441" s="1536">
        <f t="shared" si="69"/>
        <v>65.08</v>
      </c>
      <c r="E4441" s="1535"/>
      <c r="F4441" s="1536">
        <v>65.08</v>
      </c>
      <c r="G4441" s="1536">
        <v>65.08</v>
      </c>
    </row>
    <row r="4442" spans="1:7">
      <c r="A4442" s="1526">
        <v>20178</v>
      </c>
      <c r="B4442" s="1523" t="s">
        <v>17025</v>
      </c>
      <c r="C4442" s="1526" t="s">
        <v>2771</v>
      </c>
      <c r="D4442" s="1534">
        <f t="shared" si="69"/>
        <v>57.51</v>
      </c>
      <c r="E4442" s="1535"/>
      <c r="F4442" s="1534">
        <v>57.51</v>
      </c>
      <c r="G4442" s="1534">
        <v>57.51</v>
      </c>
    </row>
    <row r="4443" spans="1:7">
      <c r="A4443" s="1528">
        <v>20180</v>
      </c>
      <c r="B4443" s="1529" t="s">
        <v>17026</v>
      </c>
      <c r="C4443" s="1528" t="s">
        <v>2771</v>
      </c>
      <c r="D4443" s="1536">
        <f t="shared" si="69"/>
        <v>105.69</v>
      </c>
      <c r="E4443" s="1535"/>
      <c r="F4443" s="1536">
        <v>105.69</v>
      </c>
      <c r="G4443" s="1536">
        <v>105.69</v>
      </c>
    </row>
    <row r="4444" spans="1:7">
      <c r="A4444" s="1526">
        <v>20181</v>
      </c>
      <c r="B4444" s="1523" t="s">
        <v>17027</v>
      </c>
      <c r="C4444" s="1526" t="s">
        <v>2771</v>
      </c>
      <c r="D4444" s="1534">
        <f t="shared" si="69"/>
        <v>156.78</v>
      </c>
      <c r="E4444" s="1535"/>
      <c r="F4444" s="1534">
        <v>156.78</v>
      </c>
      <c r="G4444" s="1534">
        <v>156.78</v>
      </c>
    </row>
    <row r="4445" spans="1:7">
      <c r="A4445" s="1528">
        <v>20177</v>
      </c>
      <c r="B4445" s="1529" t="s">
        <v>17028</v>
      </c>
      <c r="C4445" s="1528" t="s">
        <v>2771</v>
      </c>
      <c r="D4445" s="1536">
        <f t="shared" si="69"/>
        <v>37.69</v>
      </c>
      <c r="E4445" s="1535"/>
      <c r="F4445" s="1536">
        <v>37.69</v>
      </c>
      <c r="G4445" s="1536">
        <v>37.69</v>
      </c>
    </row>
    <row r="4446" spans="1:7">
      <c r="A4446" s="1526">
        <v>7082</v>
      </c>
      <c r="B4446" s="1523" t="s">
        <v>7806</v>
      </c>
      <c r="C4446" s="1526" t="s">
        <v>2771</v>
      </c>
      <c r="D4446" s="1534">
        <f t="shared" si="69"/>
        <v>74.14</v>
      </c>
      <c r="E4446" s="1535"/>
      <c r="F4446" s="1534">
        <v>74.14</v>
      </c>
      <c r="G4446" s="1534">
        <v>74.14</v>
      </c>
    </row>
    <row r="4447" spans="1:7">
      <c r="A4447" s="1528">
        <v>42707</v>
      </c>
      <c r="B4447" s="1529" t="s">
        <v>7807</v>
      </c>
      <c r="C4447" s="1528" t="s">
        <v>2771</v>
      </c>
      <c r="D4447" s="1536">
        <f t="shared" si="69"/>
        <v>201.34</v>
      </c>
      <c r="E4447" s="1535"/>
      <c r="F4447" s="1536">
        <v>201.34</v>
      </c>
      <c r="G4447" s="1536">
        <v>201.34</v>
      </c>
    </row>
    <row r="4448" spans="1:7">
      <c r="A4448" s="1526">
        <v>7069</v>
      </c>
      <c r="B4448" s="1523" t="s">
        <v>7808</v>
      </c>
      <c r="C4448" s="1526" t="s">
        <v>2771</v>
      </c>
      <c r="D4448" s="1534">
        <f t="shared" si="69"/>
        <v>164.55</v>
      </c>
      <c r="E4448" s="1535"/>
      <c r="F4448" s="1534">
        <v>164.55</v>
      </c>
      <c r="G4448" s="1534">
        <v>164.55</v>
      </c>
    </row>
    <row r="4449" spans="1:7">
      <c r="A4449" s="1528">
        <v>42708</v>
      </c>
      <c r="B4449" s="1529" t="s">
        <v>7809</v>
      </c>
      <c r="C4449" s="1528" t="s">
        <v>2771</v>
      </c>
      <c r="D4449" s="1536">
        <f t="shared" si="69"/>
        <v>528.47</v>
      </c>
      <c r="E4449" s="1535"/>
      <c r="F4449" s="1536">
        <v>528.47</v>
      </c>
      <c r="G4449" s="1536">
        <v>528.47</v>
      </c>
    </row>
    <row r="4450" spans="1:7">
      <c r="A4450" s="1526">
        <v>7070</v>
      </c>
      <c r="B4450" s="1523" t="s">
        <v>7810</v>
      </c>
      <c r="C4450" s="1526" t="s">
        <v>2771</v>
      </c>
      <c r="D4450" s="1534">
        <f t="shared" si="69"/>
        <v>235.63</v>
      </c>
      <c r="E4450" s="1535"/>
      <c r="F4450" s="1534">
        <v>235.63</v>
      </c>
      <c r="G4450" s="1534">
        <v>235.63</v>
      </c>
    </row>
    <row r="4451" spans="1:7">
      <c r="A4451" s="1528">
        <v>42709</v>
      </c>
      <c r="B4451" s="1529" t="s">
        <v>7811</v>
      </c>
      <c r="C4451" s="1528" t="s">
        <v>2771</v>
      </c>
      <c r="D4451" s="1536">
        <f t="shared" si="69"/>
        <v>790.36</v>
      </c>
      <c r="E4451" s="1535"/>
      <c r="F4451" s="1536">
        <v>790.36</v>
      </c>
      <c r="G4451" s="1536">
        <v>790.36</v>
      </c>
    </row>
    <row r="4452" spans="1:7">
      <c r="A4452" s="1526">
        <v>42710</v>
      </c>
      <c r="B4452" s="1523" t="s">
        <v>7812</v>
      </c>
      <c r="C4452" s="1526" t="s">
        <v>2771</v>
      </c>
      <c r="D4452" s="1534">
        <f t="shared" si="69"/>
        <v>2271.91</v>
      </c>
      <c r="E4452" s="1535"/>
      <c r="F4452" s="1534">
        <v>2271.91</v>
      </c>
      <c r="G4452" s="1534">
        <v>2271.91</v>
      </c>
    </row>
    <row r="4453" spans="1:7">
      <c r="A4453" s="1528">
        <v>42716</v>
      </c>
      <c r="B4453" s="1529" t="s">
        <v>7813</v>
      </c>
      <c r="C4453" s="1528" t="s">
        <v>2771</v>
      </c>
      <c r="D4453" s="1536">
        <f t="shared" si="69"/>
        <v>2827.78</v>
      </c>
      <c r="E4453" s="1535"/>
      <c r="F4453" s="1536">
        <v>2827.78</v>
      </c>
      <c r="G4453" s="1536">
        <v>2827.78</v>
      </c>
    </row>
    <row r="4454" spans="1:7">
      <c r="A4454" s="1526">
        <v>20172</v>
      </c>
      <c r="B4454" s="1523" t="s">
        <v>7814</v>
      </c>
      <c r="C4454" s="1526" t="s">
        <v>2771</v>
      </c>
      <c r="D4454" s="1534">
        <f t="shared" si="69"/>
        <v>54.38</v>
      </c>
      <c r="E4454" s="1535"/>
      <c r="F4454" s="1534">
        <v>54.38</v>
      </c>
      <c r="G4454" s="1534">
        <v>54.38</v>
      </c>
    </row>
    <row r="4455" spans="1:7">
      <c r="A4455" s="1528">
        <v>40945</v>
      </c>
      <c r="B4455" s="1529" t="s">
        <v>7815</v>
      </c>
      <c r="C4455" s="1528" t="s">
        <v>2770</v>
      </c>
      <c r="D4455" s="1536">
        <f t="shared" si="69"/>
        <v>15.18</v>
      </c>
      <c r="E4455" s="1535"/>
      <c r="F4455" s="1536">
        <v>13.08</v>
      </c>
      <c r="G4455" s="1536">
        <v>15.18</v>
      </c>
    </row>
    <row r="4456" spans="1:7">
      <c r="A4456" s="1526">
        <v>40946</v>
      </c>
      <c r="B4456" s="1523" t="s">
        <v>7816</v>
      </c>
      <c r="C4456" s="1526" t="s">
        <v>2777</v>
      </c>
      <c r="D4456" s="1534">
        <f t="shared" si="69"/>
        <v>2685.2</v>
      </c>
      <c r="E4456" s="1535"/>
      <c r="F4456" s="1534">
        <v>2312.69</v>
      </c>
      <c r="G4456" s="1534">
        <v>2685.2</v>
      </c>
    </row>
    <row r="4457" spans="1:7">
      <c r="A4457" s="1528">
        <v>7153</v>
      </c>
      <c r="B4457" s="1529" t="s">
        <v>7817</v>
      </c>
      <c r="C4457" s="1528" t="s">
        <v>2770</v>
      </c>
      <c r="D4457" s="1536">
        <f t="shared" si="69"/>
        <v>22.92</v>
      </c>
      <c r="E4457" s="1535"/>
      <c r="F4457" s="1536">
        <v>19.75</v>
      </c>
      <c r="G4457" s="1536">
        <v>22.92</v>
      </c>
    </row>
    <row r="4458" spans="1:7">
      <c r="A4458" s="1526">
        <v>41089</v>
      </c>
      <c r="B4458" s="1523" t="s">
        <v>7818</v>
      </c>
      <c r="C4458" s="1526" t="s">
        <v>2777</v>
      </c>
      <c r="D4458" s="1534">
        <f t="shared" si="69"/>
        <v>4052.72</v>
      </c>
      <c r="E4458" s="1535"/>
      <c r="F4458" s="1534">
        <v>3490.5</v>
      </c>
      <c r="G4458" s="1534">
        <v>4052.72</v>
      </c>
    </row>
    <row r="4459" spans="1:7">
      <c r="A4459" s="1528">
        <v>40943</v>
      </c>
      <c r="B4459" s="1529" t="s">
        <v>7819</v>
      </c>
      <c r="C4459" s="1528" t="s">
        <v>2770</v>
      </c>
      <c r="D4459" s="1536">
        <f t="shared" si="69"/>
        <v>24.14</v>
      </c>
      <c r="E4459" s="1535"/>
      <c r="F4459" s="1536">
        <v>20.8</v>
      </c>
      <c r="G4459" s="1536">
        <v>24.14</v>
      </c>
    </row>
    <row r="4460" spans="1:7">
      <c r="A4460" s="1526">
        <v>40944</v>
      </c>
      <c r="B4460" s="1523" t="s">
        <v>7820</v>
      </c>
      <c r="C4460" s="1526" t="s">
        <v>2777</v>
      </c>
      <c r="D4460" s="1534">
        <f t="shared" si="69"/>
        <v>4268.0600000000004</v>
      </c>
      <c r="E4460" s="1535"/>
      <c r="F4460" s="1534">
        <v>3675.97</v>
      </c>
      <c r="G4460" s="1534">
        <v>4268.0600000000004</v>
      </c>
    </row>
    <row r="4461" spans="1:7">
      <c r="A4461" s="1528">
        <v>6175</v>
      </c>
      <c r="B4461" s="1529" t="s">
        <v>7821</v>
      </c>
      <c r="C4461" s="1528" t="s">
        <v>2770</v>
      </c>
      <c r="D4461" s="1536">
        <f t="shared" si="69"/>
        <v>21.12</v>
      </c>
      <c r="E4461" s="1535"/>
      <c r="F4461" s="1536">
        <v>18.2</v>
      </c>
      <c r="G4461" s="1536">
        <v>21.12</v>
      </c>
    </row>
    <row r="4462" spans="1:7">
      <c r="A4462" s="1526">
        <v>41092</v>
      </c>
      <c r="B4462" s="1523" t="s">
        <v>7822</v>
      </c>
      <c r="C4462" s="1526" t="s">
        <v>2777</v>
      </c>
      <c r="D4462" s="1534">
        <f t="shared" si="69"/>
        <v>3733.39</v>
      </c>
      <c r="E4462" s="1535"/>
      <c r="F4462" s="1534">
        <v>3215.47</v>
      </c>
      <c r="G4462" s="1534">
        <v>3733.39</v>
      </c>
    </row>
    <row r="4463" spans="1:7" ht="30">
      <c r="A4463" s="1528">
        <v>37712</v>
      </c>
      <c r="B4463" s="1529" t="s">
        <v>8410</v>
      </c>
      <c r="C4463" s="1528" t="s">
        <v>2773</v>
      </c>
      <c r="D4463" s="1536">
        <f t="shared" si="69"/>
        <v>67.77</v>
      </c>
      <c r="E4463" s="1535"/>
      <c r="F4463" s="1536">
        <v>67.77</v>
      </c>
      <c r="G4463" s="1536">
        <v>67.77</v>
      </c>
    </row>
    <row r="4464" spans="1:7" ht="30">
      <c r="A4464" s="1526">
        <v>34547</v>
      </c>
      <c r="B4464" s="1523" t="s">
        <v>7823</v>
      </c>
      <c r="C4464" s="1526" t="s">
        <v>2774</v>
      </c>
      <c r="D4464" s="1534">
        <f t="shared" si="69"/>
        <v>6.41</v>
      </c>
      <c r="E4464" s="1535"/>
      <c r="F4464" s="1534">
        <v>6.41</v>
      </c>
      <c r="G4464" s="1534">
        <v>6.41</v>
      </c>
    </row>
    <row r="4465" spans="1:7" ht="30">
      <c r="A4465" s="1528">
        <v>34548</v>
      </c>
      <c r="B4465" s="1529" t="s">
        <v>7824</v>
      </c>
      <c r="C4465" s="1528" t="s">
        <v>2774</v>
      </c>
      <c r="D4465" s="1536">
        <f t="shared" si="69"/>
        <v>10.51</v>
      </c>
      <c r="E4465" s="1535"/>
      <c r="F4465" s="1536">
        <v>10.51</v>
      </c>
      <c r="G4465" s="1536">
        <v>10.51</v>
      </c>
    </row>
    <row r="4466" spans="1:7" ht="30">
      <c r="A4466" s="1526">
        <v>34558</v>
      </c>
      <c r="B4466" s="1523" t="s">
        <v>7825</v>
      </c>
      <c r="C4466" s="1526" t="s">
        <v>2774</v>
      </c>
      <c r="D4466" s="1534">
        <f t="shared" si="69"/>
        <v>5.21</v>
      </c>
      <c r="E4466" s="1535"/>
      <c r="F4466" s="1534">
        <v>5.21</v>
      </c>
      <c r="G4466" s="1534">
        <v>5.21</v>
      </c>
    </row>
    <row r="4467" spans="1:7">
      <c r="A4467" s="1528">
        <v>34550</v>
      </c>
      <c r="B4467" s="1529" t="s">
        <v>7826</v>
      </c>
      <c r="C4467" s="1528" t="s">
        <v>2774</v>
      </c>
      <c r="D4467" s="1536">
        <f t="shared" si="69"/>
        <v>2.77</v>
      </c>
      <c r="E4467" s="1535"/>
      <c r="F4467" s="1536">
        <v>2.77</v>
      </c>
      <c r="G4467" s="1536">
        <v>2.77</v>
      </c>
    </row>
    <row r="4468" spans="1:7" ht="30">
      <c r="A4468" s="1526">
        <v>34557</v>
      </c>
      <c r="B4468" s="1523" t="s">
        <v>7827</v>
      </c>
      <c r="C4468" s="1526" t="s">
        <v>2774</v>
      </c>
      <c r="D4468" s="1534">
        <f t="shared" si="69"/>
        <v>4.0599999999999996</v>
      </c>
      <c r="E4468" s="1535"/>
      <c r="F4468" s="1534">
        <v>4.0599999999999996</v>
      </c>
      <c r="G4468" s="1534">
        <v>4.0599999999999996</v>
      </c>
    </row>
    <row r="4469" spans="1:7">
      <c r="A4469" s="1528">
        <v>37411</v>
      </c>
      <c r="B4469" s="1529" t="s">
        <v>9631</v>
      </c>
      <c r="C4469" s="1528" t="s">
        <v>2773</v>
      </c>
      <c r="D4469" s="1536">
        <f t="shared" si="69"/>
        <v>29.66</v>
      </c>
      <c r="E4469" s="1535"/>
      <c r="F4469" s="1536">
        <v>29.66</v>
      </c>
      <c r="G4469" s="1536">
        <v>29.66</v>
      </c>
    </row>
    <row r="4470" spans="1:7" ht="30">
      <c r="A4470" s="1526">
        <v>39508</v>
      </c>
      <c r="B4470" s="1523" t="s">
        <v>9632</v>
      </c>
      <c r="C4470" s="1526" t="s">
        <v>2773</v>
      </c>
      <c r="D4470" s="1534">
        <f t="shared" si="69"/>
        <v>16.66</v>
      </c>
      <c r="E4470" s="1535"/>
      <c r="F4470" s="1534">
        <v>16.66</v>
      </c>
      <c r="G4470" s="1534">
        <v>16.66</v>
      </c>
    </row>
    <row r="4471" spans="1:7" ht="30">
      <c r="A4471" s="1528">
        <v>39507</v>
      </c>
      <c r="B4471" s="1529" t="s">
        <v>9633</v>
      </c>
      <c r="C4471" s="1528" t="s">
        <v>2773</v>
      </c>
      <c r="D4471" s="1536">
        <f t="shared" si="69"/>
        <v>24.86</v>
      </c>
      <c r="E4471" s="1535"/>
      <c r="F4471" s="1536">
        <v>24.86</v>
      </c>
      <c r="G4471" s="1536">
        <v>24.86</v>
      </c>
    </row>
    <row r="4472" spans="1:7" ht="30">
      <c r="A4472" s="1526">
        <v>7155</v>
      </c>
      <c r="B4472" s="1523" t="s">
        <v>9634</v>
      </c>
      <c r="C4472" s="1526" t="s">
        <v>2773</v>
      </c>
      <c r="D4472" s="1534">
        <f t="shared" si="69"/>
        <v>31.91</v>
      </c>
      <c r="E4472" s="1535"/>
      <c r="F4472" s="1534">
        <v>31.91</v>
      </c>
      <c r="G4472" s="1534">
        <v>31.91</v>
      </c>
    </row>
    <row r="4473" spans="1:7" ht="30">
      <c r="A4473" s="1528">
        <v>42406</v>
      </c>
      <c r="B4473" s="1529" t="s">
        <v>9635</v>
      </c>
      <c r="C4473" s="1528" t="s">
        <v>2773</v>
      </c>
      <c r="D4473" s="1536">
        <f t="shared" si="69"/>
        <v>36.590000000000003</v>
      </c>
      <c r="E4473" s="1535"/>
      <c r="F4473" s="1536">
        <v>36.590000000000003</v>
      </c>
      <c r="G4473" s="1536">
        <v>36.590000000000003</v>
      </c>
    </row>
    <row r="4474" spans="1:7" ht="30">
      <c r="A4474" s="1526">
        <v>7156</v>
      </c>
      <c r="B4474" s="1523" t="s">
        <v>9636</v>
      </c>
      <c r="C4474" s="1526" t="s">
        <v>2773</v>
      </c>
      <c r="D4474" s="1534">
        <f t="shared" si="69"/>
        <v>45.78</v>
      </c>
      <c r="E4474" s="1535"/>
      <c r="F4474" s="1534">
        <v>45.78</v>
      </c>
      <c r="G4474" s="1534">
        <v>45.78</v>
      </c>
    </row>
    <row r="4475" spans="1:7" ht="30">
      <c r="A4475" s="1528">
        <v>43127</v>
      </c>
      <c r="B4475" s="1529" t="s">
        <v>9637</v>
      </c>
      <c r="C4475" s="1528" t="s">
        <v>2773</v>
      </c>
      <c r="D4475" s="1536">
        <f t="shared" si="69"/>
        <v>65.52</v>
      </c>
      <c r="E4475" s="1535"/>
      <c r="F4475" s="1536">
        <v>65.52</v>
      </c>
      <c r="G4475" s="1536">
        <v>65.52</v>
      </c>
    </row>
    <row r="4476" spans="1:7" ht="30">
      <c r="A4476" s="1526">
        <v>10917</v>
      </c>
      <c r="B4476" s="1523" t="s">
        <v>9638</v>
      </c>
      <c r="C4476" s="1526" t="s">
        <v>2773</v>
      </c>
      <c r="D4476" s="1534">
        <f t="shared" si="69"/>
        <v>13.83</v>
      </c>
      <c r="E4476" s="1535"/>
      <c r="F4476" s="1534">
        <v>13.83</v>
      </c>
      <c r="G4476" s="1534">
        <v>13.83</v>
      </c>
    </row>
    <row r="4477" spans="1:7" ht="30">
      <c r="A4477" s="1528">
        <v>21141</v>
      </c>
      <c r="B4477" s="1529" t="s">
        <v>9639</v>
      </c>
      <c r="C4477" s="1528" t="s">
        <v>2773</v>
      </c>
      <c r="D4477" s="1536">
        <f t="shared" si="69"/>
        <v>21.41</v>
      </c>
      <c r="E4477" s="1535"/>
      <c r="F4477" s="1536">
        <v>21.41</v>
      </c>
      <c r="G4477" s="1536">
        <v>21.41</v>
      </c>
    </row>
    <row r="4478" spans="1:7" ht="30">
      <c r="A4478" s="1526">
        <v>39509</v>
      </c>
      <c r="B4478" s="1523" t="s">
        <v>9640</v>
      </c>
      <c r="C4478" s="1526" t="s">
        <v>2773</v>
      </c>
      <c r="D4478" s="1534">
        <f t="shared" si="69"/>
        <v>20.59</v>
      </c>
      <c r="E4478" s="1535"/>
      <c r="F4478" s="1534">
        <v>20.59</v>
      </c>
      <c r="G4478" s="1534">
        <v>20.59</v>
      </c>
    </row>
    <row r="4479" spans="1:7">
      <c r="A4479" s="1528">
        <v>44529</v>
      </c>
      <c r="B4479" s="1529" t="s">
        <v>19153</v>
      </c>
      <c r="C4479" s="1528" t="s">
        <v>2773</v>
      </c>
      <c r="D4479" s="1536">
        <f t="shared" si="69"/>
        <v>10.77</v>
      </c>
      <c r="E4479" s="1535"/>
      <c r="F4479" s="1536">
        <v>10.77</v>
      </c>
      <c r="G4479" s="1536">
        <v>10.77</v>
      </c>
    </row>
    <row r="4480" spans="1:7">
      <c r="A4480" s="1526">
        <v>7167</v>
      </c>
      <c r="B4480" s="1523" t="s">
        <v>9641</v>
      </c>
      <c r="C4480" s="1526" t="s">
        <v>2773</v>
      </c>
      <c r="D4480" s="1534">
        <f t="shared" si="69"/>
        <v>28.06</v>
      </c>
      <c r="E4480" s="1535"/>
      <c r="F4480" s="1534">
        <v>28.06</v>
      </c>
      <c r="G4480" s="1534">
        <v>28.06</v>
      </c>
    </row>
    <row r="4481" spans="1:7">
      <c r="A4481" s="1528">
        <v>10928</v>
      </c>
      <c r="B4481" s="1529" t="s">
        <v>9642</v>
      </c>
      <c r="C4481" s="1528" t="s">
        <v>2773</v>
      </c>
      <c r="D4481" s="1536">
        <f t="shared" si="69"/>
        <v>16.12</v>
      </c>
      <c r="E4481" s="1535"/>
      <c r="F4481" s="1536">
        <v>16.12</v>
      </c>
      <c r="G4481" s="1536">
        <v>16.12</v>
      </c>
    </row>
    <row r="4482" spans="1:7">
      <c r="A4482" s="1526">
        <v>10933</v>
      </c>
      <c r="B4482" s="1523" t="s">
        <v>9643</v>
      </c>
      <c r="C4482" s="1526" t="s">
        <v>2773</v>
      </c>
      <c r="D4482" s="1534">
        <f t="shared" si="69"/>
        <v>24.32</v>
      </c>
      <c r="E4482" s="1535"/>
      <c r="F4482" s="1534">
        <v>24.32</v>
      </c>
      <c r="G4482" s="1534">
        <v>24.32</v>
      </c>
    </row>
    <row r="4483" spans="1:7">
      <c r="A4483" s="1528">
        <v>7158</v>
      </c>
      <c r="B4483" s="1529" t="s">
        <v>9644</v>
      </c>
      <c r="C4483" s="1528" t="s">
        <v>2773</v>
      </c>
      <c r="D4483" s="1536">
        <f t="shared" ref="D4483:D4546" si="70">IF($I$2=$G$1,G4483,F4483)</f>
        <v>41.25</v>
      </c>
      <c r="E4483" s="1535"/>
      <c r="F4483" s="1536">
        <v>41.25</v>
      </c>
      <c r="G4483" s="1536">
        <v>41.25</v>
      </c>
    </row>
    <row r="4484" spans="1:7">
      <c r="A4484" s="1526">
        <v>10927</v>
      </c>
      <c r="B4484" s="1523" t="s">
        <v>9645</v>
      </c>
      <c r="C4484" s="1526" t="s">
        <v>2773</v>
      </c>
      <c r="D4484" s="1534">
        <f t="shared" si="70"/>
        <v>26.38</v>
      </c>
      <c r="E4484" s="1535"/>
      <c r="F4484" s="1534">
        <v>26.38</v>
      </c>
      <c r="G4484" s="1534">
        <v>26.38</v>
      </c>
    </row>
    <row r="4485" spans="1:7">
      <c r="A4485" s="1528">
        <v>7162</v>
      </c>
      <c r="B4485" s="1529" t="s">
        <v>9646</v>
      </c>
      <c r="C4485" s="1528" t="s">
        <v>2773</v>
      </c>
      <c r="D4485" s="1536">
        <f t="shared" si="70"/>
        <v>64.55</v>
      </c>
      <c r="E4485" s="1535"/>
      <c r="F4485" s="1536">
        <v>64.55</v>
      </c>
      <c r="G4485" s="1536">
        <v>64.55</v>
      </c>
    </row>
    <row r="4486" spans="1:7">
      <c r="A4486" s="1526">
        <v>10932</v>
      </c>
      <c r="B4486" s="1523" t="s">
        <v>9647</v>
      </c>
      <c r="C4486" s="1526" t="s">
        <v>2773</v>
      </c>
      <c r="D4486" s="1534">
        <f t="shared" si="70"/>
        <v>112.27</v>
      </c>
      <c r="E4486" s="1535"/>
      <c r="F4486" s="1534">
        <v>112.27</v>
      </c>
      <c r="G4486" s="1534">
        <v>112.27</v>
      </c>
    </row>
    <row r="4487" spans="1:7" ht="30">
      <c r="A4487" s="1528">
        <v>10937</v>
      </c>
      <c r="B4487" s="1529" t="s">
        <v>9648</v>
      </c>
      <c r="C4487" s="1528" t="s">
        <v>2773</v>
      </c>
      <c r="D4487" s="1536">
        <f t="shared" si="70"/>
        <v>28.86</v>
      </c>
      <c r="E4487" s="1535"/>
      <c r="F4487" s="1536">
        <v>28.86</v>
      </c>
      <c r="G4487" s="1536">
        <v>28.86</v>
      </c>
    </row>
    <row r="4488" spans="1:7" ht="30">
      <c r="A4488" s="1526">
        <v>10935</v>
      </c>
      <c r="B4488" s="1523" t="s">
        <v>9649</v>
      </c>
      <c r="C4488" s="1526" t="s">
        <v>2773</v>
      </c>
      <c r="D4488" s="1534">
        <f t="shared" si="70"/>
        <v>50.05</v>
      </c>
      <c r="E4488" s="1535"/>
      <c r="F4488" s="1534">
        <v>50.05</v>
      </c>
      <c r="G4488" s="1534">
        <v>50.05</v>
      </c>
    </row>
    <row r="4489" spans="1:7">
      <c r="A4489" s="1528">
        <v>10931</v>
      </c>
      <c r="B4489" s="1529" t="s">
        <v>9650</v>
      </c>
      <c r="C4489" s="1528" t="s">
        <v>2773</v>
      </c>
      <c r="D4489" s="1536">
        <f t="shared" si="70"/>
        <v>14.08</v>
      </c>
      <c r="E4489" s="1535"/>
      <c r="F4489" s="1536">
        <v>14.08</v>
      </c>
      <c r="G4489" s="1536">
        <v>14.08</v>
      </c>
    </row>
    <row r="4490" spans="1:7">
      <c r="A4490" s="1526">
        <v>7164</v>
      </c>
      <c r="B4490" s="1523" t="s">
        <v>8411</v>
      </c>
      <c r="C4490" s="1526" t="s">
        <v>2773</v>
      </c>
      <c r="D4490" s="1534">
        <f t="shared" si="70"/>
        <v>46.59</v>
      </c>
      <c r="E4490" s="1535"/>
      <c r="F4490" s="1534">
        <v>46.59</v>
      </c>
      <c r="G4490" s="1534">
        <v>46.59</v>
      </c>
    </row>
    <row r="4491" spans="1:7">
      <c r="A4491" s="1528">
        <v>36887</v>
      </c>
      <c r="B4491" s="1529" t="s">
        <v>7828</v>
      </c>
      <c r="C4491" s="1528" t="s">
        <v>2773</v>
      </c>
      <c r="D4491" s="1536">
        <f t="shared" si="70"/>
        <v>9.06</v>
      </c>
      <c r="E4491" s="1535"/>
      <c r="F4491" s="1536">
        <v>9.06</v>
      </c>
      <c r="G4491" s="1536">
        <v>9.06</v>
      </c>
    </row>
    <row r="4492" spans="1:7" ht="30">
      <c r="A4492" s="1526">
        <v>34630</v>
      </c>
      <c r="B4492" s="1523" t="s">
        <v>8412</v>
      </c>
      <c r="C4492" s="1526" t="s">
        <v>2771</v>
      </c>
      <c r="D4492" s="1534">
        <f t="shared" si="70"/>
        <v>1101.52</v>
      </c>
      <c r="E4492" s="1535"/>
      <c r="F4492" s="1534">
        <v>1101.52</v>
      </c>
      <c r="G4492" s="1534">
        <v>1101.52</v>
      </c>
    </row>
    <row r="4493" spans="1:7">
      <c r="A4493" s="1528">
        <v>7161</v>
      </c>
      <c r="B4493" s="1529" t="s">
        <v>7829</v>
      </c>
      <c r="C4493" s="1528" t="s">
        <v>2773</v>
      </c>
      <c r="D4493" s="1536">
        <f t="shared" si="70"/>
        <v>5.8</v>
      </c>
      <c r="E4493" s="1535"/>
      <c r="F4493" s="1536">
        <v>5.8</v>
      </c>
      <c r="G4493" s="1536">
        <v>5.8</v>
      </c>
    </row>
    <row r="4494" spans="1:7">
      <c r="A4494" s="1526">
        <v>7170</v>
      </c>
      <c r="B4494" s="1523" t="s">
        <v>7830</v>
      </c>
      <c r="C4494" s="1526" t="s">
        <v>2773</v>
      </c>
      <c r="D4494" s="1534">
        <f t="shared" si="70"/>
        <v>2.19</v>
      </c>
      <c r="E4494" s="1535"/>
      <c r="F4494" s="1534">
        <v>2.19</v>
      </c>
      <c r="G4494" s="1534">
        <v>2.19</v>
      </c>
    </row>
    <row r="4495" spans="1:7">
      <c r="A4495" s="1528">
        <v>37524</v>
      </c>
      <c r="B4495" s="1529" t="s">
        <v>7831</v>
      </c>
      <c r="C4495" s="1528" t="s">
        <v>2774</v>
      </c>
      <c r="D4495" s="1536">
        <f t="shared" si="70"/>
        <v>2</v>
      </c>
      <c r="E4495" s="1535"/>
      <c r="F4495" s="1536">
        <v>2</v>
      </c>
      <c r="G4495" s="1536">
        <v>2</v>
      </c>
    </row>
    <row r="4496" spans="1:7" ht="30">
      <c r="A4496" s="1526">
        <v>37525</v>
      </c>
      <c r="B4496" s="1523" t="s">
        <v>7832</v>
      </c>
      <c r="C4496" s="1526" t="s">
        <v>2774</v>
      </c>
      <c r="D4496" s="1534">
        <f t="shared" si="70"/>
        <v>2.73</v>
      </c>
      <c r="E4496" s="1535"/>
      <c r="F4496" s="1534">
        <v>2.73</v>
      </c>
      <c r="G4496" s="1534">
        <v>2.73</v>
      </c>
    </row>
    <row r="4497" spans="1:7">
      <c r="A4497" s="1528">
        <v>36789</v>
      </c>
      <c r="B4497" s="1529" t="s">
        <v>7833</v>
      </c>
      <c r="C4497" s="1528" t="s">
        <v>2771</v>
      </c>
      <c r="D4497" s="1536">
        <f t="shared" si="70"/>
        <v>2.77</v>
      </c>
      <c r="E4497" s="1535"/>
      <c r="F4497" s="1536">
        <v>2.77</v>
      </c>
      <c r="G4497" s="1536">
        <v>2.77</v>
      </c>
    </row>
    <row r="4498" spans="1:7" ht="30">
      <c r="A4498" s="1526">
        <v>7173</v>
      </c>
      <c r="B4498" s="1523" t="s">
        <v>7834</v>
      </c>
      <c r="C4498" s="1526" t="s">
        <v>2780</v>
      </c>
      <c r="D4498" s="1534">
        <f t="shared" si="70"/>
        <v>1789.99</v>
      </c>
      <c r="E4498" s="1535"/>
      <c r="F4498" s="1534">
        <v>1789.99</v>
      </c>
      <c r="G4498" s="1534">
        <v>1789.99</v>
      </c>
    </row>
    <row r="4499" spans="1:7" ht="30">
      <c r="A4499" s="1528">
        <v>7175</v>
      </c>
      <c r="B4499" s="1529" t="s">
        <v>17990</v>
      </c>
      <c r="C4499" s="1528" t="s">
        <v>2771</v>
      </c>
      <c r="D4499" s="1536">
        <f t="shared" si="70"/>
        <v>2.02</v>
      </c>
      <c r="E4499" s="1535"/>
      <c r="F4499" s="1536">
        <v>2.02</v>
      </c>
      <c r="G4499" s="1536">
        <v>2.02</v>
      </c>
    </row>
    <row r="4500" spans="1:7">
      <c r="A4500" s="1526">
        <v>40741</v>
      </c>
      <c r="B4500" s="1523" t="s">
        <v>10347</v>
      </c>
      <c r="C4500" s="1526" t="s">
        <v>2771</v>
      </c>
      <c r="D4500" s="1534">
        <f t="shared" si="70"/>
        <v>2.8</v>
      </c>
      <c r="E4500" s="1535"/>
      <c r="F4500" s="1534">
        <v>2.8</v>
      </c>
      <c r="G4500" s="1534">
        <v>2.8</v>
      </c>
    </row>
    <row r="4501" spans="1:7">
      <c r="A4501" s="1528">
        <v>7184</v>
      </c>
      <c r="B4501" s="1529" t="s">
        <v>7835</v>
      </c>
      <c r="C4501" s="1528" t="s">
        <v>2773</v>
      </c>
      <c r="D4501" s="1536">
        <f t="shared" si="70"/>
        <v>35.72</v>
      </c>
      <c r="E4501" s="1535"/>
      <c r="F4501" s="1536">
        <v>35.72</v>
      </c>
      <c r="G4501" s="1536">
        <v>35.72</v>
      </c>
    </row>
    <row r="4502" spans="1:7">
      <c r="A4502" s="1526">
        <v>34458</v>
      </c>
      <c r="B4502" s="1523" t="s">
        <v>7836</v>
      </c>
      <c r="C4502" s="1526" t="s">
        <v>2771</v>
      </c>
      <c r="D4502" s="1534">
        <f t="shared" si="70"/>
        <v>153.71</v>
      </c>
      <c r="E4502" s="1535"/>
      <c r="F4502" s="1534">
        <v>153.71</v>
      </c>
      <c r="G4502" s="1534">
        <v>153.71</v>
      </c>
    </row>
    <row r="4503" spans="1:7">
      <c r="A4503" s="1528">
        <v>34464</v>
      </c>
      <c r="B4503" s="1529" t="s">
        <v>7837</v>
      </c>
      <c r="C4503" s="1528" t="s">
        <v>2771</v>
      </c>
      <c r="D4503" s="1536">
        <f t="shared" si="70"/>
        <v>228.8</v>
      </c>
      <c r="E4503" s="1535"/>
      <c r="F4503" s="1536">
        <v>228.8</v>
      </c>
      <c r="G4503" s="1536">
        <v>228.8</v>
      </c>
    </row>
    <row r="4504" spans="1:7">
      <c r="A4504" s="1526">
        <v>34468</v>
      </c>
      <c r="B4504" s="1523" t="s">
        <v>7838</v>
      </c>
      <c r="C4504" s="1526" t="s">
        <v>2771</v>
      </c>
      <c r="D4504" s="1534">
        <f t="shared" si="70"/>
        <v>288.45999999999998</v>
      </c>
      <c r="E4504" s="1535"/>
      <c r="F4504" s="1534">
        <v>288.45999999999998</v>
      </c>
      <c r="G4504" s="1534">
        <v>288.45999999999998</v>
      </c>
    </row>
    <row r="4505" spans="1:7">
      <c r="A4505" s="1528">
        <v>34473</v>
      </c>
      <c r="B4505" s="1529" t="s">
        <v>7839</v>
      </c>
      <c r="C4505" s="1528" t="s">
        <v>2771</v>
      </c>
      <c r="D4505" s="1536">
        <f t="shared" si="70"/>
        <v>174.98</v>
      </c>
      <c r="E4505" s="1535"/>
      <c r="F4505" s="1536">
        <v>174.98</v>
      </c>
      <c r="G4505" s="1536">
        <v>174.98</v>
      </c>
    </row>
    <row r="4506" spans="1:7">
      <c r="A4506" s="1526">
        <v>34480</v>
      </c>
      <c r="B4506" s="1523" t="s">
        <v>7840</v>
      </c>
      <c r="C4506" s="1526" t="s">
        <v>2771</v>
      </c>
      <c r="D4506" s="1534">
        <f t="shared" si="70"/>
        <v>323.38</v>
      </c>
      <c r="E4506" s="1535"/>
      <c r="F4506" s="1534">
        <v>323.38</v>
      </c>
      <c r="G4506" s="1534">
        <v>323.38</v>
      </c>
    </row>
    <row r="4507" spans="1:7">
      <c r="A4507" s="1528">
        <v>34486</v>
      </c>
      <c r="B4507" s="1529" t="s">
        <v>7841</v>
      </c>
      <c r="C4507" s="1528" t="s">
        <v>2771</v>
      </c>
      <c r="D4507" s="1536">
        <f t="shared" si="70"/>
        <v>382.87</v>
      </c>
      <c r="E4507" s="1535"/>
      <c r="F4507" s="1536">
        <v>382.87</v>
      </c>
      <c r="G4507" s="1536">
        <v>382.87</v>
      </c>
    </row>
    <row r="4508" spans="1:7">
      <c r="A4508" s="1526">
        <v>7190</v>
      </c>
      <c r="B4508" s="1523" t="s">
        <v>7842</v>
      </c>
      <c r="C4508" s="1526" t="s">
        <v>2771</v>
      </c>
      <c r="D4508" s="1534">
        <f t="shared" si="70"/>
        <v>12.78</v>
      </c>
      <c r="E4508" s="1535"/>
      <c r="F4508" s="1534">
        <v>12.78</v>
      </c>
      <c r="G4508" s="1534">
        <v>12.78</v>
      </c>
    </row>
    <row r="4509" spans="1:7">
      <c r="A4509" s="1528">
        <v>34417</v>
      </c>
      <c r="B4509" s="1529" t="s">
        <v>7843</v>
      </c>
      <c r="C4509" s="1528" t="s">
        <v>2771</v>
      </c>
      <c r="D4509" s="1536">
        <f t="shared" si="70"/>
        <v>20.45</v>
      </c>
      <c r="E4509" s="1535"/>
      <c r="F4509" s="1536">
        <v>20.45</v>
      </c>
      <c r="G4509" s="1536">
        <v>20.45</v>
      </c>
    </row>
    <row r="4510" spans="1:7">
      <c r="A4510" s="1526">
        <v>7213</v>
      </c>
      <c r="B4510" s="1523" t="s">
        <v>7844</v>
      </c>
      <c r="C4510" s="1526" t="s">
        <v>2773</v>
      </c>
      <c r="D4510" s="1534">
        <f t="shared" si="70"/>
        <v>18.760000000000002</v>
      </c>
      <c r="E4510" s="1535"/>
      <c r="F4510" s="1534">
        <v>18.760000000000002</v>
      </c>
      <c r="G4510" s="1534">
        <v>18.760000000000002</v>
      </c>
    </row>
    <row r="4511" spans="1:7">
      <c r="A4511" s="1528">
        <v>7195</v>
      </c>
      <c r="B4511" s="1529" t="s">
        <v>7845</v>
      </c>
      <c r="C4511" s="1528" t="s">
        <v>2771</v>
      </c>
      <c r="D4511" s="1536">
        <f t="shared" si="70"/>
        <v>55.08</v>
      </c>
      <c r="E4511" s="1535"/>
      <c r="F4511" s="1536">
        <v>55.08</v>
      </c>
      <c r="G4511" s="1536">
        <v>55.08</v>
      </c>
    </row>
    <row r="4512" spans="1:7">
      <c r="A4512" s="1526">
        <v>7186</v>
      </c>
      <c r="B4512" s="1523" t="s">
        <v>7846</v>
      </c>
      <c r="C4512" s="1526" t="s">
        <v>2771</v>
      </c>
      <c r="D4512" s="1534">
        <f t="shared" si="70"/>
        <v>60</v>
      </c>
      <c r="E4512" s="1535"/>
      <c r="F4512" s="1534">
        <v>60</v>
      </c>
      <c r="G4512" s="1534">
        <v>60</v>
      </c>
    </row>
    <row r="4513" spans="1:7">
      <c r="A4513" s="1528">
        <v>7194</v>
      </c>
      <c r="B4513" s="1529" t="s">
        <v>7847</v>
      </c>
      <c r="C4513" s="1528" t="s">
        <v>2773</v>
      </c>
      <c r="D4513" s="1536">
        <f t="shared" si="70"/>
        <v>27.66</v>
      </c>
      <c r="E4513" s="1535"/>
      <c r="F4513" s="1536">
        <v>27.66</v>
      </c>
      <c r="G4513" s="1536">
        <v>27.66</v>
      </c>
    </row>
    <row r="4514" spans="1:7">
      <c r="A4514" s="1526">
        <v>7197</v>
      </c>
      <c r="B4514" s="1523" t="s">
        <v>7848</v>
      </c>
      <c r="C4514" s="1526" t="s">
        <v>2771</v>
      </c>
      <c r="D4514" s="1534">
        <f t="shared" si="70"/>
        <v>116.76</v>
      </c>
      <c r="E4514" s="1535"/>
      <c r="F4514" s="1534">
        <v>116.76</v>
      </c>
      <c r="G4514" s="1534">
        <v>116.76</v>
      </c>
    </row>
    <row r="4515" spans="1:7">
      <c r="A4515" s="1528">
        <v>7192</v>
      </c>
      <c r="B4515" s="1529" t="s">
        <v>7849</v>
      </c>
      <c r="C4515" s="1528" t="s">
        <v>2771</v>
      </c>
      <c r="D4515" s="1536">
        <f t="shared" si="70"/>
        <v>104.61</v>
      </c>
      <c r="E4515" s="1535"/>
      <c r="F4515" s="1536">
        <v>104.61</v>
      </c>
      <c r="G4515" s="1536">
        <v>104.61</v>
      </c>
    </row>
    <row r="4516" spans="1:7">
      <c r="A4516" s="1526">
        <v>7193</v>
      </c>
      <c r="B4516" s="1523" t="s">
        <v>7850</v>
      </c>
      <c r="C4516" s="1526" t="s">
        <v>2771</v>
      </c>
      <c r="D4516" s="1534">
        <f t="shared" si="70"/>
        <v>117.77</v>
      </c>
      <c r="E4516" s="1535"/>
      <c r="F4516" s="1534">
        <v>117.77</v>
      </c>
      <c r="G4516" s="1534">
        <v>117.77</v>
      </c>
    </row>
    <row r="4517" spans="1:7">
      <c r="A4517" s="1528">
        <v>7189</v>
      </c>
      <c r="B4517" s="1529" t="s">
        <v>7851</v>
      </c>
      <c r="C4517" s="1528" t="s">
        <v>2771</v>
      </c>
      <c r="D4517" s="1536">
        <f t="shared" si="70"/>
        <v>136.86000000000001</v>
      </c>
      <c r="E4517" s="1535"/>
      <c r="F4517" s="1536">
        <v>136.86000000000001</v>
      </c>
      <c r="G4517" s="1536">
        <v>136.86000000000001</v>
      </c>
    </row>
    <row r="4518" spans="1:7">
      <c r="A4518" s="1526">
        <v>34402</v>
      </c>
      <c r="B4518" s="1523" t="s">
        <v>7852</v>
      </c>
      <c r="C4518" s="1526" t="s">
        <v>2771</v>
      </c>
      <c r="D4518" s="1534">
        <f t="shared" si="70"/>
        <v>193.22</v>
      </c>
      <c r="E4518" s="1535"/>
      <c r="F4518" s="1534">
        <v>193.22</v>
      </c>
      <c r="G4518" s="1534">
        <v>193.22</v>
      </c>
    </row>
    <row r="4519" spans="1:7">
      <c r="A4519" s="1528">
        <v>7245</v>
      </c>
      <c r="B4519" s="1529" t="s">
        <v>7853</v>
      </c>
      <c r="C4519" s="1528" t="s">
        <v>2771</v>
      </c>
      <c r="D4519" s="1536">
        <f t="shared" si="70"/>
        <v>43.57</v>
      </c>
      <c r="E4519" s="1535"/>
      <c r="F4519" s="1536">
        <v>43.57</v>
      </c>
      <c r="G4519" s="1536">
        <v>43.57</v>
      </c>
    </row>
    <row r="4520" spans="1:7">
      <c r="A4520" s="1526">
        <v>34425</v>
      </c>
      <c r="B4520" s="1523" t="s">
        <v>7854</v>
      </c>
      <c r="C4520" s="1526" t="s">
        <v>2771</v>
      </c>
      <c r="D4520" s="1534">
        <f t="shared" si="70"/>
        <v>124.12</v>
      </c>
      <c r="E4520" s="1535"/>
      <c r="F4520" s="1534">
        <v>124.12</v>
      </c>
      <c r="G4520" s="1534">
        <v>124.12</v>
      </c>
    </row>
    <row r="4521" spans="1:7">
      <c r="A4521" s="1528">
        <v>7223</v>
      </c>
      <c r="B4521" s="1529" t="s">
        <v>7855</v>
      </c>
      <c r="C4521" s="1528" t="s">
        <v>2771</v>
      </c>
      <c r="D4521" s="1536">
        <f t="shared" si="70"/>
        <v>138.32</v>
      </c>
      <c r="E4521" s="1535"/>
      <c r="F4521" s="1536">
        <v>138.32</v>
      </c>
      <c r="G4521" s="1536">
        <v>138.32</v>
      </c>
    </row>
    <row r="4522" spans="1:7">
      <c r="A4522" s="1526">
        <v>7234</v>
      </c>
      <c r="B4522" s="1523" t="s">
        <v>7856</v>
      </c>
      <c r="C4522" s="1526" t="s">
        <v>2771</v>
      </c>
      <c r="D4522" s="1534">
        <f t="shared" si="70"/>
        <v>208.73</v>
      </c>
      <c r="E4522" s="1535"/>
      <c r="F4522" s="1534">
        <v>208.73</v>
      </c>
      <c r="G4522" s="1534">
        <v>208.73</v>
      </c>
    </row>
    <row r="4523" spans="1:7">
      <c r="A4523" s="1528">
        <v>7224</v>
      </c>
      <c r="B4523" s="1529" t="s">
        <v>7857</v>
      </c>
      <c r="C4523" s="1528" t="s">
        <v>2771</v>
      </c>
      <c r="D4523" s="1536">
        <f t="shared" si="70"/>
        <v>254.29</v>
      </c>
      <c r="E4523" s="1535"/>
      <c r="F4523" s="1536">
        <v>254.29</v>
      </c>
      <c r="G4523" s="1536">
        <v>254.29</v>
      </c>
    </row>
    <row r="4524" spans="1:7">
      <c r="A4524" s="1526">
        <v>7225</v>
      </c>
      <c r="B4524" s="1523" t="s">
        <v>7858</v>
      </c>
      <c r="C4524" s="1526" t="s">
        <v>2771</v>
      </c>
      <c r="D4524" s="1534">
        <f t="shared" si="70"/>
        <v>272.67</v>
      </c>
      <c r="E4524" s="1535"/>
      <c r="F4524" s="1534">
        <v>272.67</v>
      </c>
      <c r="G4524" s="1534">
        <v>272.67</v>
      </c>
    </row>
    <row r="4525" spans="1:7">
      <c r="A4525" s="1528">
        <v>7226</v>
      </c>
      <c r="B4525" s="1529" t="s">
        <v>7859</v>
      </c>
      <c r="C4525" s="1528" t="s">
        <v>2771</v>
      </c>
      <c r="D4525" s="1536">
        <f t="shared" si="70"/>
        <v>290.97000000000003</v>
      </c>
      <c r="E4525" s="1535"/>
      <c r="F4525" s="1536">
        <v>290.97000000000003</v>
      </c>
      <c r="G4525" s="1536">
        <v>290.97000000000003</v>
      </c>
    </row>
    <row r="4526" spans="1:7">
      <c r="A4526" s="1526">
        <v>7227</v>
      </c>
      <c r="B4526" s="1523" t="s">
        <v>7860</v>
      </c>
      <c r="C4526" s="1526" t="s">
        <v>2771</v>
      </c>
      <c r="D4526" s="1534">
        <f t="shared" si="70"/>
        <v>331.2</v>
      </c>
      <c r="E4526" s="1535"/>
      <c r="F4526" s="1534">
        <v>331.2</v>
      </c>
      <c r="G4526" s="1534">
        <v>331.2</v>
      </c>
    </row>
    <row r="4527" spans="1:7">
      <c r="A4527" s="1528">
        <v>7212</v>
      </c>
      <c r="B4527" s="1529" t="s">
        <v>7861</v>
      </c>
      <c r="C4527" s="1528" t="s">
        <v>2771</v>
      </c>
      <c r="D4527" s="1536">
        <f t="shared" si="70"/>
        <v>363.91</v>
      </c>
      <c r="E4527" s="1535"/>
      <c r="F4527" s="1536">
        <v>363.91</v>
      </c>
      <c r="G4527" s="1536">
        <v>363.91</v>
      </c>
    </row>
    <row r="4528" spans="1:7">
      <c r="A4528" s="1526">
        <v>7229</v>
      </c>
      <c r="B4528" s="1523" t="s">
        <v>7862</v>
      </c>
      <c r="C4528" s="1526" t="s">
        <v>2771</v>
      </c>
      <c r="D4528" s="1534">
        <f t="shared" si="70"/>
        <v>230.67</v>
      </c>
      <c r="E4528" s="1535"/>
      <c r="F4528" s="1534">
        <v>230.67</v>
      </c>
      <c r="G4528" s="1534">
        <v>230.67</v>
      </c>
    </row>
    <row r="4529" spans="1:7">
      <c r="A4529" s="1528">
        <v>7230</v>
      </c>
      <c r="B4529" s="1529" t="s">
        <v>7863</v>
      </c>
      <c r="C4529" s="1528" t="s">
        <v>2771</v>
      </c>
      <c r="D4529" s="1536">
        <f t="shared" si="70"/>
        <v>384.02</v>
      </c>
      <c r="E4529" s="1535"/>
      <c r="F4529" s="1536">
        <v>384.02</v>
      </c>
      <c r="G4529" s="1536">
        <v>384.02</v>
      </c>
    </row>
    <row r="4530" spans="1:7">
      <c r="A4530" s="1526">
        <v>7231</v>
      </c>
      <c r="B4530" s="1523" t="s">
        <v>7864</v>
      </c>
      <c r="C4530" s="1526" t="s">
        <v>2771</v>
      </c>
      <c r="D4530" s="1534">
        <f t="shared" si="70"/>
        <v>544.77</v>
      </c>
      <c r="E4530" s="1535"/>
      <c r="F4530" s="1534">
        <v>544.77</v>
      </c>
      <c r="G4530" s="1534">
        <v>544.77</v>
      </c>
    </row>
    <row r="4531" spans="1:7">
      <c r="A4531" s="1528">
        <v>7220</v>
      </c>
      <c r="B4531" s="1529" t="s">
        <v>7865</v>
      </c>
      <c r="C4531" s="1528" t="s">
        <v>2771</v>
      </c>
      <c r="D4531" s="1536">
        <f t="shared" si="70"/>
        <v>672.46</v>
      </c>
      <c r="E4531" s="1535"/>
      <c r="F4531" s="1536">
        <v>672.46</v>
      </c>
      <c r="G4531" s="1536">
        <v>672.46</v>
      </c>
    </row>
    <row r="4532" spans="1:7">
      <c r="A4532" s="1526">
        <v>34447</v>
      </c>
      <c r="B4532" s="1523" t="s">
        <v>7866</v>
      </c>
      <c r="C4532" s="1526" t="s">
        <v>2771</v>
      </c>
      <c r="D4532" s="1534">
        <f t="shared" si="70"/>
        <v>751.91</v>
      </c>
      <c r="E4532" s="1535"/>
      <c r="F4532" s="1534">
        <v>751.91</v>
      </c>
      <c r="G4532" s="1534">
        <v>751.91</v>
      </c>
    </row>
    <row r="4533" spans="1:7">
      <c r="A4533" s="1528">
        <v>7233</v>
      </c>
      <c r="B4533" s="1529" t="s">
        <v>7867</v>
      </c>
      <c r="C4533" s="1528" t="s">
        <v>2771</v>
      </c>
      <c r="D4533" s="1536">
        <f t="shared" si="70"/>
        <v>862.56</v>
      </c>
      <c r="E4533" s="1535"/>
      <c r="F4533" s="1536">
        <v>862.56</v>
      </c>
      <c r="G4533" s="1536">
        <v>862.56</v>
      </c>
    </row>
    <row r="4534" spans="1:7" ht="45">
      <c r="A4534" s="1526">
        <v>40740</v>
      </c>
      <c r="B4534" s="1523" t="s">
        <v>19154</v>
      </c>
      <c r="C4534" s="1526" t="s">
        <v>2773</v>
      </c>
      <c r="D4534" s="1534">
        <f t="shared" si="70"/>
        <v>186.97</v>
      </c>
      <c r="E4534" s="1535"/>
      <c r="F4534" s="1534">
        <v>186.97</v>
      </c>
      <c r="G4534" s="1534">
        <v>186.97</v>
      </c>
    </row>
    <row r="4535" spans="1:7" ht="30">
      <c r="A4535" s="1528">
        <v>25007</v>
      </c>
      <c r="B4535" s="1529" t="s">
        <v>9651</v>
      </c>
      <c r="C4535" s="1528" t="s">
        <v>2773</v>
      </c>
      <c r="D4535" s="1536">
        <f t="shared" si="70"/>
        <v>53.5</v>
      </c>
      <c r="E4535" s="1535"/>
      <c r="F4535" s="1536">
        <v>53.5</v>
      </c>
      <c r="G4535" s="1536">
        <v>53.5</v>
      </c>
    </row>
    <row r="4536" spans="1:7" ht="45">
      <c r="A4536" s="1526">
        <v>43071</v>
      </c>
      <c r="B4536" s="1523" t="s">
        <v>17029</v>
      </c>
      <c r="C4536" s="1526" t="s">
        <v>2773</v>
      </c>
      <c r="D4536" s="1534">
        <f t="shared" si="70"/>
        <v>210.52</v>
      </c>
      <c r="E4536" s="1535"/>
      <c r="F4536" s="1534">
        <v>210.52</v>
      </c>
      <c r="G4536" s="1534">
        <v>210.52</v>
      </c>
    </row>
    <row r="4537" spans="1:7" ht="45">
      <c r="A4537" s="1528">
        <v>39520</v>
      </c>
      <c r="B4537" s="1529" t="s">
        <v>9652</v>
      </c>
      <c r="C4537" s="1528" t="s">
        <v>2773</v>
      </c>
      <c r="D4537" s="1536">
        <f t="shared" si="70"/>
        <v>171.75</v>
      </c>
      <c r="E4537" s="1535"/>
      <c r="F4537" s="1536">
        <v>171.75</v>
      </c>
      <c r="G4537" s="1536">
        <v>171.75</v>
      </c>
    </row>
    <row r="4538" spans="1:7" ht="45">
      <c r="A4538" s="1526">
        <v>39521</v>
      </c>
      <c r="B4538" s="1523" t="s">
        <v>9653</v>
      </c>
      <c r="C4538" s="1526" t="s">
        <v>2773</v>
      </c>
      <c r="D4538" s="1534">
        <f t="shared" si="70"/>
        <v>177.36</v>
      </c>
      <c r="E4538" s="1535"/>
      <c r="F4538" s="1534">
        <v>177.36</v>
      </c>
      <c r="G4538" s="1534">
        <v>177.36</v>
      </c>
    </row>
    <row r="4539" spans="1:7" ht="45">
      <c r="A4539" s="1528">
        <v>39522</v>
      </c>
      <c r="B4539" s="1529" t="s">
        <v>9654</v>
      </c>
      <c r="C4539" s="1528" t="s">
        <v>2773</v>
      </c>
      <c r="D4539" s="1536">
        <f t="shared" si="70"/>
        <v>183.15</v>
      </c>
      <c r="E4539" s="1535"/>
      <c r="F4539" s="1536">
        <v>183.15</v>
      </c>
      <c r="G4539" s="1536">
        <v>183.15</v>
      </c>
    </row>
    <row r="4540" spans="1:7" ht="30">
      <c r="A4540" s="1526">
        <v>7243</v>
      </c>
      <c r="B4540" s="1523" t="s">
        <v>9655</v>
      </c>
      <c r="C4540" s="1526" t="s">
        <v>2773</v>
      </c>
      <c r="D4540" s="1534">
        <f t="shared" si="70"/>
        <v>55.9</v>
      </c>
      <c r="E4540" s="1535"/>
      <c r="F4540" s="1534">
        <v>55.9</v>
      </c>
      <c r="G4540" s="1534">
        <v>55.9</v>
      </c>
    </row>
    <row r="4541" spans="1:7" ht="30">
      <c r="A4541" s="1528">
        <v>11067</v>
      </c>
      <c r="B4541" s="1529" t="s">
        <v>9656</v>
      </c>
      <c r="C4541" s="1528" t="s">
        <v>2771</v>
      </c>
      <c r="D4541" s="1536">
        <f t="shared" si="70"/>
        <v>464.52</v>
      </c>
      <c r="E4541" s="1535"/>
      <c r="F4541" s="1536">
        <v>464.52</v>
      </c>
      <c r="G4541" s="1536">
        <v>464.52</v>
      </c>
    </row>
    <row r="4542" spans="1:7" ht="30">
      <c r="A4542" s="1526">
        <v>11068</v>
      </c>
      <c r="B4542" s="1523" t="s">
        <v>9657</v>
      </c>
      <c r="C4542" s="1526" t="s">
        <v>2771</v>
      </c>
      <c r="D4542" s="1534">
        <f t="shared" si="70"/>
        <v>586.85</v>
      </c>
      <c r="E4542" s="1535"/>
      <c r="F4542" s="1534">
        <v>586.85</v>
      </c>
      <c r="G4542" s="1534">
        <v>586.85</v>
      </c>
    </row>
    <row r="4543" spans="1:7">
      <c r="A4543" s="1528">
        <v>7246</v>
      </c>
      <c r="B4543" s="1529" t="s">
        <v>7868</v>
      </c>
      <c r="C4543" s="1528" t="s">
        <v>2771</v>
      </c>
      <c r="D4543" s="1536">
        <f t="shared" si="70"/>
        <v>48.12</v>
      </c>
      <c r="E4543" s="1535"/>
      <c r="F4543" s="1536">
        <v>48.12</v>
      </c>
      <c r="G4543" s="1536">
        <v>48.12</v>
      </c>
    </row>
    <row r="4544" spans="1:7">
      <c r="A4544" s="1526">
        <v>12869</v>
      </c>
      <c r="B4544" s="1523" t="s">
        <v>7869</v>
      </c>
      <c r="C4544" s="1526" t="s">
        <v>2770</v>
      </c>
      <c r="D4544" s="1534">
        <f t="shared" si="70"/>
        <v>17.39</v>
      </c>
      <c r="E4544" s="1535"/>
      <c r="F4544" s="1534">
        <v>14.98</v>
      </c>
      <c r="G4544" s="1534">
        <v>17.39</v>
      </c>
    </row>
    <row r="4545" spans="1:7">
      <c r="A4545" s="1528">
        <v>41097</v>
      </c>
      <c r="B4545" s="1529" t="s">
        <v>9658</v>
      </c>
      <c r="C4545" s="1528" t="s">
        <v>2777</v>
      </c>
      <c r="D4545" s="1536">
        <f t="shared" si="70"/>
        <v>3073.67</v>
      </c>
      <c r="E4545" s="1535"/>
      <c r="F4545" s="1536">
        <v>2647.27</v>
      </c>
      <c r="G4545" s="1536">
        <v>3073.67</v>
      </c>
    </row>
    <row r="4546" spans="1:7">
      <c r="A4546" s="1526">
        <v>1574</v>
      </c>
      <c r="B4546" s="1523" t="s">
        <v>7870</v>
      </c>
      <c r="C4546" s="1526" t="s">
        <v>2771</v>
      </c>
      <c r="D4546" s="1534">
        <f t="shared" si="70"/>
        <v>1.37</v>
      </c>
      <c r="E4546" s="1535"/>
      <c r="F4546" s="1534">
        <v>1.37</v>
      </c>
      <c r="G4546" s="1534">
        <v>1.37</v>
      </c>
    </row>
    <row r="4547" spans="1:7" ht="30">
      <c r="A4547" s="1528">
        <v>1581</v>
      </c>
      <c r="B4547" s="1529" t="s">
        <v>7871</v>
      </c>
      <c r="C4547" s="1528" t="s">
        <v>2771</v>
      </c>
      <c r="D4547" s="1536">
        <f t="shared" ref="D4547:D4610" si="71">IF($I$2=$G$1,G4547,F4547)</f>
        <v>9.5399999999999991</v>
      </c>
      <c r="E4547" s="1535"/>
      <c r="F4547" s="1536">
        <v>9.5399999999999991</v>
      </c>
      <c r="G4547" s="1536">
        <v>9.5399999999999991</v>
      </c>
    </row>
    <row r="4548" spans="1:7">
      <c r="A4548" s="1526">
        <v>1575</v>
      </c>
      <c r="B4548" s="1523" t="s">
        <v>7872</v>
      </c>
      <c r="C4548" s="1526" t="s">
        <v>2771</v>
      </c>
      <c r="D4548" s="1534">
        <f t="shared" si="71"/>
        <v>1.63</v>
      </c>
      <c r="E4548" s="1535"/>
      <c r="F4548" s="1534">
        <v>1.63</v>
      </c>
      <c r="G4548" s="1534">
        <v>1.63</v>
      </c>
    </row>
    <row r="4549" spans="1:7">
      <c r="A4549" s="1528">
        <v>1570</v>
      </c>
      <c r="B4549" s="1529" t="s">
        <v>7873</v>
      </c>
      <c r="C4549" s="1528" t="s">
        <v>2771</v>
      </c>
      <c r="D4549" s="1536">
        <f t="shared" si="71"/>
        <v>0.82</v>
      </c>
      <c r="E4549" s="1535"/>
      <c r="F4549" s="1536">
        <v>0.82</v>
      </c>
      <c r="G4549" s="1536">
        <v>0.82</v>
      </c>
    </row>
    <row r="4550" spans="1:7">
      <c r="A4550" s="1526">
        <v>1576</v>
      </c>
      <c r="B4550" s="1523" t="s">
        <v>7874</v>
      </c>
      <c r="C4550" s="1526" t="s">
        <v>2771</v>
      </c>
      <c r="D4550" s="1534">
        <f t="shared" si="71"/>
        <v>2.2599999999999998</v>
      </c>
      <c r="E4550" s="1535"/>
      <c r="F4550" s="1534">
        <v>2.2599999999999998</v>
      </c>
      <c r="G4550" s="1534">
        <v>2.2599999999999998</v>
      </c>
    </row>
    <row r="4551" spans="1:7">
      <c r="A4551" s="1528">
        <v>1577</v>
      </c>
      <c r="B4551" s="1529" t="s">
        <v>7875</v>
      </c>
      <c r="C4551" s="1528" t="s">
        <v>2771</v>
      </c>
      <c r="D4551" s="1536">
        <f t="shared" si="71"/>
        <v>2.5499999999999998</v>
      </c>
      <c r="E4551" s="1535"/>
      <c r="F4551" s="1536">
        <v>2.5499999999999998</v>
      </c>
      <c r="G4551" s="1536">
        <v>2.5499999999999998</v>
      </c>
    </row>
    <row r="4552" spans="1:7">
      <c r="A4552" s="1526">
        <v>1571</v>
      </c>
      <c r="B4552" s="1523" t="s">
        <v>7876</v>
      </c>
      <c r="C4552" s="1526" t="s">
        <v>2771</v>
      </c>
      <c r="D4552" s="1534">
        <f t="shared" si="71"/>
        <v>1.06</v>
      </c>
      <c r="E4552" s="1535"/>
      <c r="F4552" s="1534">
        <v>1.06</v>
      </c>
      <c r="G4552" s="1534">
        <v>1.06</v>
      </c>
    </row>
    <row r="4553" spans="1:7">
      <c r="A4553" s="1528">
        <v>1578</v>
      </c>
      <c r="B4553" s="1529" t="s">
        <v>7877</v>
      </c>
      <c r="C4553" s="1528" t="s">
        <v>2771</v>
      </c>
      <c r="D4553" s="1536">
        <f t="shared" si="71"/>
        <v>4.42</v>
      </c>
      <c r="E4553" s="1535"/>
      <c r="F4553" s="1536">
        <v>4.42</v>
      </c>
      <c r="G4553" s="1536">
        <v>4.42</v>
      </c>
    </row>
    <row r="4554" spans="1:7">
      <c r="A4554" s="1526">
        <v>1573</v>
      </c>
      <c r="B4554" s="1523" t="s">
        <v>7878</v>
      </c>
      <c r="C4554" s="1526" t="s">
        <v>2771</v>
      </c>
      <c r="D4554" s="1534">
        <f t="shared" si="71"/>
        <v>1.27</v>
      </c>
      <c r="E4554" s="1535"/>
      <c r="F4554" s="1534">
        <v>1.27</v>
      </c>
      <c r="G4554" s="1534">
        <v>1.27</v>
      </c>
    </row>
    <row r="4555" spans="1:7" ht="30">
      <c r="A4555" s="1528">
        <v>1579</v>
      </c>
      <c r="B4555" s="1529" t="s">
        <v>7879</v>
      </c>
      <c r="C4555" s="1528" t="s">
        <v>2771</v>
      </c>
      <c r="D4555" s="1536">
        <f t="shared" si="71"/>
        <v>5.51</v>
      </c>
      <c r="E4555" s="1535"/>
      <c r="F4555" s="1536">
        <v>5.51</v>
      </c>
      <c r="G4555" s="1536">
        <v>5.51</v>
      </c>
    </row>
    <row r="4556" spans="1:7" ht="30">
      <c r="A4556" s="1526">
        <v>1580</v>
      </c>
      <c r="B4556" s="1523" t="s">
        <v>7880</v>
      </c>
      <c r="C4556" s="1526" t="s">
        <v>2771</v>
      </c>
      <c r="D4556" s="1534">
        <f t="shared" si="71"/>
        <v>6.78</v>
      </c>
      <c r="E4556" s="1535"/>
      <c r="F4556" s="1534">
        <v>6.78</v>
      </c>
      <c r="G4556" s="1534">
        <v>6.78</v>
      </c>
    </row>
    <row r="4557" spans="1:7">
      <c r="A4557" s="1528">
        <v>39321</v>
      </c>
      <c r="B4557" s="1529" t="s">
        <v>7881</v>
      </c>
      <c r="C4557" s="1528" t="s">
        <v>2771</v>
      </c>
      <c r="D4557" s="1536">
        <f t="shared" si="71"/>
        <v>21.84</v>
      </c>
      <c r="E4557" s="1535"/>
      <c r="F4557" s="1536">
        <v>21.84</v>
      </c>
      <c r="G4557" s="1536">
        <v>21.84</v>
      </c>
    </row>
    <row r="4558" spans="1:7">
      <c r="A4558" s="1526">
        <v>39319</v>
      </c>
      <c r="B4558" s="1523" t="s">
        <v>7882</v>
      </c>
      <c r="C4558" s="1526" t="s">
        <v>2771</v>
      </c>
      <c r="D4558" s="1534">
        <f t="shared" si="71"/>
        <v>8.5299999999999994</v>
      </c>
      <c r="E4558" s="1535"/>
      <c r="F4558" s="1534">
        <v>8.5299999999999994</v>
      </c>
      <c r="G4558" s="1534">
        <v>8.5299999999999994</v>
      </c>
    </row>
    <row r="4559" spans="1:7">
      <c r="A4559" s="1528">
        <v>39320</v>
      </c>
      <c r="B4559" s="1529" t="s">
        <v>7883</v>
      </c>
      <c r="C4559" s="1528" t="s">
        <v>2771</v>
      </c>
      <c r="D4559" s="1536">
        <f t="shared" si="71"/>
        <v>14.18</v>
      </c>
      <c r="E4559" s="1535"/>
      <c r="F4559" s="1536">
        <v>14.18</v>
      </c>
      <c r="G4559" s="1536">
        <v>14.18</v>
      </c>
    </row>
    <row r="4560" spans="1:7">
      <c r="A4560" s="1526">
        <v>1591</v>
      </c>
      <c r="B4560" s="1523" t="s">
        <v>7884</v>
      </c>
      <c r="C4560" s="1526" t="s">
        <v>2771</v>
      </c>
      <c r="D4560" s="1534">
        <f t="shared" si="71"/>
        <v>21.04</v>
      </c>
      <c r="E4560" s="1535"/>
      <c r="F4560" s="1534">
        <v>21.04</v>
      </c>
      <c r="G4560" s="1534">
        <v>21.04</v>
      </c>
    </row>
    <row r="4561" spans="1:7">
      <c r="A4561" s="1528">
        <v>1547</v>
      </c>
      <c r="B4561" s="1529" t="s">
        <v>7885</v>
      </c>
      <c r="C4561" s="1528" t="s">
        <v>2771</v>
      </c>
      <c r="D4561" s="1536">
        <f t="shared" si="71"/>
        <v>110.26</v>
      </c>
      <c r="E4561" s="1535"/>
      <c r="F4561" s="1536">
        <v>110.26</v>
      </c>
      <c r="G4561" s="1536">
        <v>110.26</v>
      </c>
    </row>
    <row r="4562" spans="1:7">
      <c r="A4562" s="1526">
        <v>38196</v>
      </c>
      <c r="B4562" s="1523" t="s">
        <v>7886</v>
      </c>
      <c r="C4562" s="1526" t="s">
        <v>2771</v>
      </c>
      <c r="D4562" s="1534">
        <f t="shared" si="71"/>
        <v>21.47</v>
      </c>
      <c r="E4562" s="1535"/>
      <c r="F4562" s="1534">
        <v>21.47</v>
      </c>
      <c r="G4562" s="1534">
        <v>21.47</v>
      </c>
    </row>
    <row r="4563" spans="1:7">
      <c r="A4563" s="1528">
        <v>1543</v>
      </c>
      <c r="B4563" s="1529" t="s">
        <v>7887</v>
      </c>
      <c r="C4563" s="1528" t="s">
        <v>2771</v>
      </c>
      <c r="D4563" s="1536">
        <f t="shared" si="71"/>
        <v>22.82</v>
      </c>
      <c r="E4563" s="1535"/>
      <c r="F4563" s="1536">
        <v>22.82</v>
      </c>
      <c r="G4563" s="1536">
        <v>22.82</v>
      </c>
    </row>
    <row r="4564" spans="1:7">
      <c r="A4564" s="1526">
        <v>1585</v>
      </c>
      <c r="B4564" s="1523" t="s">
        <v>7888</v>
      </c>
      <c r="C4564" s="1526" t="s">
        <v>2771</v>
      </c>
      <c r="D4564" s="1534">
        <f t="shared" si="71"/>
        <v>4.42</v>
      </c>
      <c r="E4564" s="1535"/>
      <c r="F4564" s="1534">
        <v>4.42</v>
      </c>
      <c r="G4564" s="1534">
        <v>4.42</v>
      </c>
    </row>
    <row r="4565" spans="1:7">
      <c r="A4565" s="1528">
        <v>1593</v>
      </c>
      <c r="B4565" s="1529" t="s">
        <v>7889</v>
      </c>
      <c r="C4565" s="1528" t="s">
        <v>2771</v>
      </c>
      <c r="D4565" s="1536">
        <f t="shared" si="71"/>
        <v>23.47</v>
      </c>
      <c r="E4565" s="1535"/>
      <c r="F4565" s="1536">
        <v>23.47</v>
      </c>
      <c r="G4565" s="1536">
        <v>23.47</v>
      </c>
    </row>
    <row r="4566" spans="1:7">
      <c r="A4566" s="1526">
        <v>11838</v>
      </c>
      <c r="B4566" s="1523" t="s">
        <v>7890</v>
      </c>
      <c r="C4566" s="1526" t="s">
        <v>2771</v>
      </c>
      <c r="D4566" s="1534">
        <f t="shared" si="71"/>
        <v>30.97</v>
      </c>
      <c r="E4566" s="1535"/>
      <c r="F4566" s="1534">
        <v>30.97</v>
      </c>
      <c r="G4566" s="1534">
        <v>30.97</v>
      </c>
    </row>
    <row r="4567" spans="1:7">
      <c r="A4567" s="1528">
        <v>1594</v>
      </c>
      <c r="B4567" s="1529" t="s">
        <v>7891</v>
      </c>
      <c r="C4567" s="1528" t="s">
        <v>2771</v>
      </c>
      <c r="D4567" s="1536">
        <f t="shared" si="71"/>
        <v>31.31</v>
      </c>
      <c r="E4567" s="1535"/>
      <c r="F4567" s="1536">
        <v>31.31</v>
      </c>
      <c r="G4567" s="1536">
        <v>31.31</v>
      </c>
    </row>
    <row r="4568" spans="1:7">
      <c r="A4568" s="1526">
        <v>1586</v>
      </c>
      <c r="B4568" s="1523" t="s">
        <v>7892</v>
      </c>
      <c r="C4568" s="1526" t="s">
        <v>2771</v>
      </c>
      <c r="D4568" s="1534">
        <f t="shared" si="71"/>
        <v>5.59</v>
      </c>
      <c r="E4568" s="1535"/>
      <c r="F4568" s="1534">
        <v>5.59</v>
      </c>
      <c r="G4568" s="1534">
        <v>5.59</v>
      </c>
    </row>
    <row r="4569" spans="1:7">
      <c r="A4569" s="1528">
        <v>11839</v>
      </c>
      <c r="B4569" s="1529" t="s">
        <v>7893</v>
      </c>
      <c r="C4569" s="1528" t="s">
        <v>2771</v>
      </c>
      <c r="D4569" s="1536">
        <f t="shared" si="71"/>
        <v>45.06</v>
      </c>
      <c r="E4569" s="1535"/>
      <c r="F4569" s="1536">
        <v>45.06</v>
      </c>
      <c r="G4569" s="1536">
        <v>45.06</v>
      </c>
    </row>
    <row r="4570" spans="1:7">
      <c r="A4570" s="1526">
        <v>1587</v>
      </c>
      <c r="B4570" s="1523" t="s">
        <v>7894</v>
      </c>
      <c r="C4570" s="1526" t="s">
        <v>2771</v>
      </c>
      <c r="D4570" s="1534">
        <f t="shared" si="71"/>
        <v>5.69</v>
      </c>
      <c r="E4570" s="1535"/>
      <c r="F4570" s="1534">
        <v>5.69</v>
      </c>
      <c r="G4570" s="1534">
        <v>5.69</v>
      </c>
    </row>
    <row r="4571" spans="1:7">
      <c r="A4571" s="1528">
        <v>1545</v>
      </c>
      <c r="B4571" s="1529" t="s">
        <v>7895</v>
      </c>
      <c r="C4571" s="1528" t="s">
        <v>2771</v>
      </c>
      <c r="D4571" s="1536">
        <f t="shared" si="71"/>
        <v>54.07</v>
      </c>
      <c r="E4571" s="1535"/>
      <c r="F4571" s="1536">
        <v>54.07</v>
      </c>
      <c r="G4571" s="1536">
        <v>54.07</v>
      </c>
    </row>
    <row r="4572" spans="1:7">
      <c r="A4572" s="1526">
        <v>1588</v>
      </c>
      <c r="B4572" s="1523" t="s">
        <v>7896</v>
      </c>
      <c r="C4572" s="1526" t="s">
        <v>2771</v>
      </c>
      <c r="D4572" s="1534">
        <f t="shared" si="71"/>
        <v>7.81</v>
      </c>
      <c r="E4572" s="1535"/>
      <c r="F4572" s="1534">
        <v>7.81</v>
      </c>
      <c r="G4572" s="1534">
        <v>7.81</v>
      </c>
    </row>
    <row r="4573" spans="1:7">
      <c r="A4573" s="1528">
        <v>1535</v>
      </c>
      <c r="B4573" s="1529" t="s">
        <v>7897</v>
      </c>
      <c r="C4573" s="1528" t="s">
        <v>2771</v>
      </c>
      <c r="D4573" s="1536">
        <f t="shared" si="71"/>
        <v>4.5</v>
      </c>
      <c r="E4573" s="1535"/>
      <c r="F4573" s="1536">
        <v>4.5</v>
      </c>
      <c r="G4573" s="1536">
        <v>4.5</v>
      </c>
    </row>
    <row r="4574" spans="1:7">
      <c r="A4574" s="1526">
        <v>1589</v>
      </c>
      <c r="B4574" s="1523" t="s">
        <v>7898</v>
      </c>
      <c r="C4574" s="1526" t="s">
        <v>2771</v>
      </c>
      <c r="D4574" s="1534">
        <f t="shared" si="71"/>
        <v>8.06</v>
      </c>
      <c r="E4574" s="1535"/>
      <c r="F4574" s="1534">
        <v>8.06</v>
      </c>
      <c r="G4574" s="1534">
        <v>8.06</v>
      </c>
    </row>
    <row r="4575" spans="1:7">
      <c r="A4575" s="1528">
        <v>1546</v>
      </c>
      <c r="B4575" s="1529" t="s">
        <v>7899</v>
      </c>
      <c r="C4575" s="1528" t="s">
        <v>2771</v>
      </c>
      <c r="D4575" s="1536">
        <f t="shared" si="71"/>
        <v>91.24</v>
      </c>
      <c r="E4575" s="1535"/>
      <c r="F4575" s="1536">
        <v>91.24</v>
      </c>
      <c r="G4575" s="1536">
        <v>91.24</v>
      </c>
    </row>
    <row r="4576" spans="1:7">
      <c r="A4576" s="1526">
        <v>1590</v>
      </c>
      <c r="B4576" s="1523" t="s">
        <v>7900</v>
      </c>
      <c r="C4576" s="1526" t="s">
        <v>2771</v>
      </c>
      <c r="D4576" s="1534">
        <f t="shared" si="71"/>
        <v>14.19</v>
      </c>
      <c r="E4576" s="1535"/>
      <c r="F4576" s="1534">
        <v>14.19</v>
      </c>
      <c r="G4576" s="1534">
        <v>14.19</v>
      </c>
    </row>
    <row r="4577" spans="1:7">
      <c r="A4577" s="1528">
        <v>1542</v>
      </c>
      <c r="B4577" s="1529" t="s">
        <v>7901</v>
      </c>
      <c r="C4577" s="1528" t="s">
        <v>2771</v>
      </c>
      <c r="D4577" s="1536">
        <f t="shared" si="71"/>
        <v>18.8</v>
      </c>
      <c r="E4577" s="1535"/>
      <c r="F4577" s="1536">
        <v>18.8</v>
      </c>
      <c r="G4577" s="1536">
        <v>18.8</v>
      </c>
    </row>
    <row r="4578" spans="1:7">
      <c r="A4578" s="1526">
        <v>38415</v>
      </c>
      <c r="B4578" s="1523" t="s">
        <v>7902</v>
      </c>
      <c r="C4578" s="1526" t="s">
        <v>2771</v>
      </c>
      <c r="D4578" s="1534">
        <f t="shared" si="71"/>
        <v>1294.3499999999999</v>
      </c>
      <c r="E4578" s="1535"/>
      <c r="F4578" s="1534">
        <v>1294.3499999999999</v>
      </c>
      <c r="G4578" s="1534">
        <v>1294.3499999999999</v>
      </c>
    </row>
    <row r="4579" spans="1:7">
      <c r="A4579" s="1528">
        <v>38414</v>
      </c>
      <c r="B4579" s="1529" t="s">
        <v>7903</v>
      </c>
      <c r="C4579" s="1528" t="s">
        <v>2771</v>
      </c>
      <c r="D4579" s="1536">
        <f t="shared" si="71"/>
        <v>1816.63</v>
      </c>
      <c r="E4579" s="1535"/>
      <c r="F4579" s="1536">
        <v>1816.63</v>
      </c>
      <c r="G4579" s="1536">
        <v>1816.63</v>
      </c>
    </row>
    <row r="4580" spans="1:7">
      <c r="A4580" s="1526">
        <v>38128</v>
      </c>
      <c r="B4580" s="1523" t="s">
        <v>7904</v>
      </c>
      <c r="C4580" s="1526" t="s">
        <v>2775</v>
      </c>
      <c r="D4580" s="1534">
        <f t="shared" si="71"/>
        <v>0.67</v>
      </c>
      <c r="E4580" s="1535"/>
      <c r="F4580" s="1534">
        <v>0.67</v>
      </c>
      <c r="G4580" s="1534">
        <v>0.67</v>
      </c>
    </row>
    <row r="4581" spans="1:7">
      <c r="A4581" s="1528">
        <v>7253</v>
      </c>
      <c r="B4581" s="1529" t="s">
        <v>7905</v>
      </c>
      <c r="C4581" s="1528" t="s">
        <v>2772</v>
      </c>
      <c r="D4581" s="1536">
        <f t="shared" si="71"/>
        <v>143.57</v>
      </c>
      <c r="E4581" s="1535"/>
      <c r="F4581" s="1536">
        <v>143.57</v>
      </c>
      <c r="G4581" s="1536">
        <v>143.57</v>
      </c>
    </row>
    <row r="4582" spans="1:7">
      <c r="A4582" s="1526">
        <v>4806</v>
      </c>
      <c r="B4582" s="1523" t="s">
        <v>7906</v>
      </c>
      <c r="C4582" s="1526" t="s">
        <v>2774</v>
      </c>
      <c r="D4582" s="1534">
        <f t="shared" si="71"/>
        <v>15.24</v>
      </c>
      <c r="E4582" s="1535"/>
      <c r="F4582" s="1534">
        <v>15.24</v>
      </c>
      <c r="G4582" s="1534">
        <v>15.24</v>
      </c>
    </row>
    <row r="4583" spans="1:7">
      <c r="A4583" s="1528">
        <v>34401</v>
      </c>
      <c r="B4583" s="1529" t="s">
        <v>10348</v>
      </c>
      <c r="C4583" s="1528" t="s">
        <v>2771</v>
      </c>
      <c r="D4583" s="1536">
        <f t="shared" si="71"/>
        <v>2.12</v>
      </c>
      <c r="E4583" s="1535"/>
      <c r="F4583" s="1536">
        <v>2.12</v>
      </c>
      <c r="G4583" s="1536">
        <v>2.12</v>
      </c>
    </row>
    <row r="4584" spans="1:7">
      <c r="A4584" s="1526">
        <v>7260</v>
      </c>
      <c r="B4584" s="1523" t="s">
        <v>10349</v>
      </c>
      <c r="C4584" s="1526" t="s">
        <v>2771</v>
      </c>
      <c r="D4584" s="1534">
        <f t="shared" si="71"/>
        <v>1.88</v>
      </c>
      <c r="E4584" s="1535"/>
      <c r="F4584" s="1534">
        <v>1.88</v>
      </c>
      <c r="G4584" s="1534">
        <v>1.88</v>
      </c>
    </row>
    <row r="4585" spans="1:7">
      <c r="A4585" s="1528">
        <v>7256</v>
      </c>
      <c r="B4585" s="1529" t="s">
        <v>10350</v>
      </c>
      <c r="C4585" s="1528" t="s">
        <v>2771</v>
      </c>
      <c r="D4585" s="1536">
        <f t="shared" si="71"/>
        <v>1.86</v>
      </c>
      <c r="E4585" s="1535"/>
      <c r="F4585" s="1536">
        <v>1.86</v>
      </c>
      <c r="G4585" s="1536">
        <v>1.86</v>
      </c>
    </row>
    <row r="4586" spans="1:7">
      <c r="A4586" s="1526">
        <v>7258</v>
      </c>
      <c r="B4586" s="1523" t="s">
        <v>10351</v>
      </c>
      <c r="C4586" s="1526" t="s">
        <v>2771</v>
      </c>
      <c r="D4586" s="1534">
        <f t="shared" si="71"/>
        <v>0.76</v>
      </c>
      <c r="E4586" s="1535"/>
      <c r="F4586" s="1534">
        <v>0.76</v>
      </c>
      <c r="G4586" s="1534">
        <v>0.76</v>
      </c>
    </row>
    <row r="4587" spans="1:7">
      <c r="A4587" s="1528">
        <v>34400</v>
      </c>
      <c r="B4587" s="1529" t="s">
        <v>10352</v>
      </c>
      <c r="C4587" s="1528" t="s">
        <v>2771</v>
      </c>
      <c r="D4587" s="1536">
        <f t="shared" si="71"/>
        <v>3.26</v>
      </c>
      <c r="E4587" s="1535"/>
      <c r="F4587" s="1536">
        <v>3.26</v>
      </c>
      <c r="G4587" s="1536">
        <v>3.26</v>
      </c>
    </row>
    <row r="4588" spans="1:7">
      <c r="A4588" s="1526">
        <v>10617</v>
      </c>
      <c r="B4588" s="1523" t="s">
        <v>10353</v>
      </c>
      <c r="C4588" s="1526" t="s">
        <v>2771</v>
      </c>
      <c r="D4588" s="1534">
        <f t="shared" si="71"/>
        <v>6.24</v>
      </c>
      <c r="E4588" s="1535"/>
      <c r="F4588" s="1534">
        <v>6.24</v>
      </c>
      <c r="G4588" s="1534">
        <v>6.24</v>
      </c>
    </row>
    <row r="4589" spans="1:7">
      <c r="A4589" s="1528">
        <v>7274</v>
      </c>
      <c r="B4589" s="1529" t="s">
        <v>7907</v>
      </c>
      <c r="C4589" s="1528" t="s">
        <v>2771</v>
      </c>
      <c r="D4589" s="1536">
        <f t="shared" si="71"/>
        <v>65.430000000000007</v>
      </c>
      <c r="E4589" s="1535"/>
      <c r="F4589" s="1536">
        <v>65.430000000000007</v>
      </c>
      <c r="G4589" s="1536">
        <v>65.430000000000007</v>
      </c>
    </row>
    <row r="4590" spans="1:7">
      <c r="A4590" s="1526">
        <v>11663</v>
      </c>
      <c r="B4590" s="1523" t="s">
        <v>7908</v>
      </c>
      <c r="C4590" s="1526" t="s">
        <v>2771</v>
      </c>
      <c r="D4590" s="1534">
        <f t="shared" si="71"/>
        <v>538.22</v>
      </c>
      <c r="E4590" s="1535"/>
      <c r="F4590" s="1534">
        <v>538.22</v>
      </c>
      <c r="G4590" s="1534">
        <v>538.22</v>
      </c>
    </row>
    <row r="4591" spans="1:7">
      <c r="A4591" s="1528">
        <v>154</v>
      </c>
      <c r="B4591" s="1529" t="s">
        <v>9659</v>
      </c>
      <c r="C4591" s="1528" t="s">
        <v>2776</v>
      </c>
      <c r="D4591" s="1536">
        <f t="shared" si="71"/>
        <v>55.36</v>
      </c>
      <c r="E4591" s="1535"/>
      <c r="F4591" s="1536">
        <v>55.36</v>
      </c>
      <c r="G4591" s="1536">
        <v>55.36</v>
      </c>
    </row>
    <row r="4592" spans="1:7">
      <c r="A4592" s="1526">
        <v>38121</v>
      </c>
      <c r="B4592" s="1523" t="s">
        <v>19155</v>
      </c>
      <c r="C4592" s="1526" t="s">
        <v>2776</v>
      </c>
      <c r="D4592" s="1534">
        <f t="shared" si="71"/>
        <v>7.9</v>
      </c>
      <c r="E4592" s="1535"/>
      <c r="F4592" s="1534">
        <v>7.9</v>
      </c>
      <c r="G4592" s="1534">
        <v>7.9</v>
      </c>
    </row>
    <row r="4593" spans="1:7">
      <c r="A4593" s="1528">
        <v>43776</v>
      </c>
      <c r="B4593" s="1529" t="s">
        <v>16935</v>
      </c>
      <c r="C4593" s="1528" t="s">
        <v>2776</v>
      </c>
      <c r="D4593" s="1536">
        <f t="shared" si="71"/>
        <v>19.14</v>
      </c>
      <c r="E4593" s="1535"/>
      <c r="F4593" s="1536">
        <v>19.14</v>
      </c>
      <c r="G4593" s="1536">
        <v>19.14</v>
      </c>
    </row>
    <row r="4594" spans="1:7">
      <c r="A4594" s="1526">
        <v>7343</v>
      </c>
      <c r="B4594" s="1523" t="s">
        <v>19156</v>
      </c>
      <c r="C4594" s="1526" t="s">
        <v>2776</v>
      </c>
      <c r="D4594" s="1534">
        <f t="shared" si="71"/>
        <v>6.99</v>
      </c>
      <c r="E4594" s="1535"/>
      <c r="F4594" s="1534">
        <v>6.99</v>
      </c>
      <c r="G4594" s="1534">
        <v>6.99</v>
      </c>
    </row>
    <row r="4595" spans="1:7">
      <c r="A4595" s="1528">
        <v>7348</v>
      </c>
      <c r="B4595" s="1529" t="s">
        <v>4357</v>
      </c>
      <c r="C4595" s="1528" t="s">
        <v>2776</v>
      </c>
      <c r="D4595" s="1536">
        <f t="shared" si="71"/>
        <v>14.72</v>
      </c>
      <c r="E4595" s="1535"/>
      <c r="F4595" s="1536">
        <v>14.72</v>
      </c>
      <c r="G4595" s="1536">
        <v>14.72</v>
      </c>
    </row>
    <row r="4596" spans="1:7">
      <c r="A4596" s="1526">
        <v>7313</v>
      </c>
      <c r="B4596" s="1523" t="s">
        <v>7909</v>
      </c>
      <c r="C4596" s="1526" t="s">
        <v>2776</v>
      </c>
      <c r="D4596" s="1534">
        <f t="shared" si="71"/>
        <v>36.549999999999997</v>
      </c>
      <c r="E4596" s="1535"/>
      <c r="F4596" s="1534">
        <v>36.549999999999997</v>
      </c>
      <c r="G4596" s="1534">
        <v>36.549999999999997</v>
      </c>
    </row>
    <row r="4597" spans="1:7">
      <c r="A4597" s="1528">
        <v>7319</v>
      </c>
      <c r="B4597" s="1529" t="s">
        <v>7910</v>
      </c>
      <c r="C4597" s="1528" t="s">
        <v>2776</v>
      </c>
      <c r="D4597" s="1536">
        <f t="shared" si="71"/>
        <v>20.92</v>
      </c>
      <c r="E4597" s="1535"/>
      <c r="F4597" s="1536">
        <v>20.92</v>
      </c>
      <c r="G4597" s="1536">
        <v>20.92</v>
      </c>
    </row>
    <row r="4598" spans="1:7">
      <c r="A4598" s="1526">
        <v>7314</v>
      </c>
      <c r="B4598" s="1523" t="s">
        <v>19157</v>
      </c>
      <c r="C4598" s="1526" t="s">
        <v>2776</v>
      </c>
      <c r="D4598" s="1534">
        <f t="shared" si="71"/>
        <v>31.29</v>
      </c>
      <c r="E4598" s="1535"/>
      <c r="F4598" s="1534">
        <v>31.29</v>
      </c>
      <c r="G4598" s="1534">
        <v>31.29</v>
      </c>
    </row>
    <row r="4599" spans="1:7">
      <c r="A4599" s="1528">
        <v>7304</v>
      </c>
      <c r="B4599" s="1529" t="s">
        <v>16936</v>
      </c>
      <c r="C4599" s="1528" t="s">
        <v>2776</v>
      </c>
      <c r="D4599" s="1536">
        <f t="shared" si="71"/>
        <v>56.73</v>
      </c>
      <c r="E4599" s="1535"/>
      <c r="F4599" s="1536">
        <v>56.73</v>
      </c>
      <c r="G4599" s="1536">
        <v>56.73</v>
      </c>
    </row>
    <row r="4600" spans="1:7">
      <c r="A4600" s="1526">
        <v>43649</v>
      </c>
      <c r="B4600" s="1523" t="s">
        <v>16937</v>
      </c>
      <c r="C4600" s="1526" t="s">
        <v>2776</v>
      </c>
      <c r="D4600" s="1534">
        <f t="shared" si="71"/>
        <v>29.34</v>
      </c>
      <c r="E4600" s="1535"/>
      <c r="F4600" s="1534">
        <v>29.34</v>
      </c>
      <c r="G4600" s="1534">
        <v>29.34</v>
      </c>
    </row>
    <row r="4601" spans="1:7">
      <c r="A4601" s="1528">
        <v>43650</v>
      </c>
      <c r="B4601" s="1529" t="s">
        <v>16938</v>
      </c>
      <c r="C4601" s="1528" t="s">
        <v>2776</v>
      </c>
      <c r="D4601" s="1536">
        <f t="shared" si="71"/>
        <v>27.73</v>
      </c>
      <c r="E4601" s="1535"/>
      <c r="F4601" s="1536">
        <v>27.73</v>
      </c>
      <c r="G4601" s="1536">
        <v>27.73</v>
      </c>
    </row>
    <row r="4602" spans="1:7">
      <c r="A4602" s="1526">
        <v>7311</v>
      </c>
      <c r="B4602" s="1523" t="s">
        <v>7911</v>
      </c>
      <c r="C4602" s="1526" t="s">
        <v>2776</v>
      </c>
      <c r="D4602" s="1534">
        <f t="shared" si="71"/>
        <v>28.4</v>
      </c>
      <c r="E4602" s="1535"/>
      <c r="F4602" s="1534">
        <v>28.4</v>
      </c>
      <c r="G4602" s="1534">
        <v>28.4</v>
      </c>
    </row>
    <row r="4603" spans="1:7">
      <c r="A4603" s="1528">
        <v>7292</v>
      </c>
      <c r="B4603" s="1529" t="s">
        <v>7912</v>
      </c>
      <c r="C4603" s="1528" t="s">
        <v>2776</v>
      </c>
      <c r="D4603" s="1536">
        <f t="shared" si="71"/>
        <v>27.5</v>
      </c>
      <c r="E4603" s="1535"/>
      <c r="F4603" s="1536">
        <v>27.5</v>
      </c>
      <c r="G4603" s="1536">
        <v>27.5</v>
      </c>
    </row>
    <row r="4604" spans="1:7">
      <c r="A4604" s="1526">
        <v>7293</v>
      </c>
      <c r="B4604" s="1523" t="s">
        <v>16939</v>
      </c>
      <c r="C4604" s="1526" t="s">
        <v>2776</v>
      </c>
      <c r="D4604" s="1534">
        <f t="shared" si="71"/>
        <v>30.42</v>
      </c>
      <c r="E4604" s="1535"/>
      <c r="F4604" s="1534">
        <v>30.42</v>
      </c>
      <c r="G4604" s="1534">
        <v>30.42</v>
      </c>
    </row>
    <row r="4605" spans="1:7">
      <c r="A4605" s="1528">
        <v>7306</v>
      </c>
      <c r="B4605" s="1529" t="s">
        <v>16940</v>
      </c>
      <c r="C4605" s="1528" t="s">
        <v>2776</v>
      </c>
      <c r="D4605" s="1536">
        <f t="shared" si="71"/>
        <v>33.57</v>
      </c>
      <c r="E4605" s="1535"/>
      <c r="F4605" s="1536">
        <v>33.57</v>
      </c>
      <c r="G4605" s="1536">
        <v>33.57</v>
      </c>
    </row>
    <row r="4606" spans="1:7">
      <c r="A4606" s="1526">
        <v>7288</v>
      </c>
      <c r="B4606" s="1523" t="s">
        <v>7913</v>
      </c>
      <c r="C4606" s="1526" t="s">
        <v>2776</v>
      </c>
      <c r="D4606" s="1534">
        <f t="shared" si="71"/>
        <v>27.88</v>
      </c>
      <c r="E4606" s="1535"/>
      <c r="F4606" s="1534">
        <v>27.88</v>
      </c>
      <c r="G4606" s="1534">
        <v>27.88</v>
      </c>
    </row>
    <row r="4607" spans="1:7">
      <c r="A4607" s="1528">
        <v>43625</v>
      </c>
      <c r="B4607" s="1529" t="s">
        <v>16941</v>
      </c>
      <c r="C4607" s="1528" t="s">
        <v>2776</v>
      </c>
      <c r="D4607" s="1536">
        <f t="shared" si="71"/>
        <v>22.51</v>
      </c>
      <c r="E4607" s="1535"/>
      <c r="F4607" s="1536">
        <v>22.51</v>
      </c>
      <c r="G4607" s="1536">
        <v>22.51</v>
      </c>
    </row>
    <row r="4608" spans="1:7">
      <c r="A4608" s="1526">
        <v>43647</v>
      </c>
      <c r="B4608" s="1523" t="s">
        <v>16942</v>
      </c>
      <c r="C4608" s="1526" t="s">
        <v>2776</v>
      </c>
      <c r="D4608" s="1534">
        <f t="shared" si="71"/>
        <v>20.440000000000001</v>
      </c>
      <c r="E4608" s="1535"/>
      <c r="F4608" s="1534">
        <v>20.440000000000001</v>
      </c>
      <c r="G4608" s="1534">
        <v>20.440000000000001</v>
      </c>
    </row>
    <row r="4609" spans="1:7">
      <c r="A4609" s="1528">
        <v>43648</v>
      </c>
      <c r="B4609" s="1529" t="s">
        <v>16943</v>
      </c>
      <c r="C4609" s="1528" t="s">
        <v>2776</v>
      </c>
      <c r="D4609" s="1536">
        <f t="shared" si="71"/>
        <v>19.73</v>
      </c>
      <c r="E4609" s="1535"/>
      <c r="F4609" s="1536">
        <v>19.73</v>
      </c>
      <c r="G4609" s="1536">
        <v>19.73</v>
      </c>
    </row>
    <row r="4610" spans="1:7">
      <c r="A4610" s="1526">
        <v>35693</v>
      </c>
      <c r="B4610" s="1523" t="s">
        <v>7914</v>
      </c>
      <c r="C4610" s="1526" t="s">
        <v>2776</v>
      </c>
      <c r="D4610" s="1534">
        <f t="shared" si="71"/>
        <v>9.15</v>
      </c>
      <c r="E4610" s="1535"/>
      <c r="F4610" s="1534">
        <v>9.15</v>
      </c>
      <c r="G4610" s="1534">
        <v>9.15</v>
      </c>
    </row>
    <row r="4611" spans="1:7">
      <c r="A4611" s="1528">
        <v>7356</v>
      </c>
      <c r="B4611" s="1529" t="s">
        <v>19158</v>
      </c>
      <c r="C4611" s="1528" t="s">
        <v>2776</v>
      </c>
      <c r="D4611" s="1536">
        <f t="shared" ref="D4611:D4674" si="72">IF($I$2=$G$1,G4611,F4611)</f>
        <v>21.95</v>
      </c>
      <c r="E4611" s="1535"/>
      <c r="F4611" s="1536">
        <v>21.95</v>
      </c>
      <c r="G4611" s="1536">
        <v>21.95</v>
      </c>
    </row>
    <row r="4612" spans="1:7">
      <c r="A4612" s="1526">
        <v>35692</v>
      </c>
      <c r="B4612" s="1523" t="s">
        <v>7915</v>
      </c>
      <c r="C4612" s="1526" t="s">
        <v>2776</v>
      </c>
      <c r="D4612" s="1534">
        <f t="shared" si="72"/>
        <v>14.36</v>
      </c>
      <c r="E4612" s="1535"/>
      <c r="F4612" s="1534">
        <v>14.36</v>
      </c>
      <c r="G4612" s="1534">
        <v>14.36</v>
      </c>
    </row>
    <row r="4613" spans="1:7">
      <c r="A4613" s="1528">
        <v>43624</v>
      </c>
      <c r="B4613" s="1529" t="s">
        <v>19159</v>
      </c>
      <c r="C4613" s="1528" t="s">
        <v>2776</v>
      </c>
      <c r="D4613" s="1536">
        <f t="shared" si="72"/>
        <v>26.75</v>
      </c>
      <c r="E4613" s="1535"/>
      <c r="F4613" s="1536">
        <v>26.75</v>
      </c>
      <c r="G4613" s="1536">
        <v>26.75</v>
      </c>
    </row>
    <row r="4614" spans="1:7">
      <c r="A4614" s="1526">
        <v>7342</v>
      </c>
      <c r="B4614" s="1523" t="s">
        <v>7916</v>
      </c>
      <c r="C4614" s="1526" t="s">
        <v>2775</v>
      </c>
      <c r="D4614" s="1534">
        <f t="shared" si="72"/>
        <v>4.01</v>
      </c>
      <c r="E4614" s="1535"/>
      <c r="F4614" s="1534">
        <v>4.01</v>
      </c>
      <c r="G4614" s="1534">
        <v>4.01</v>
      </c>
    </row>
    <row r="4615" spans="1:7">
      <c r="A4615" s="1528">
        <v>7350</v>
      </c>
      <c r="B4615" s="1529" t="s">
        <v>19160</v>
      </c>
      <c r="C4615" s="1528" t="s">
        <v>2776</v>
      </c>
      <c r="D4615" s="1536">
        <f t="shared" si="72"/>
        <v>31.68</v>
      </c>
      <c r="E4615" s="1535"/>
      <c r="F4615" s="1536">
        <v>31.68</v>
      </c>
      <c r="G4615" s="1536">
        <v>31.68</v>
      </c>
    </row>
    <row r="4616" spans="1:7" ht="30">
      <c r="A4616" s="1526">
        <v>39574</v>
      </c>
      <c r="B4616" s="1523" t="s">
        <v>7917</v>
      </c>
      <c r="C4616" s="1526" t="s">
        <v>2771</v>
      </c>
      <c r="D4616" s="1534">
        <f t="shared" si="72"/>
        <v>6.03</v>
      </c>
      <c r="E4616" s="1535"/>
      <c r="F4616" s="1534">
        <v>6.03</v>
      </c>
      <c r="G4616" s="1534">
        <v>6.03</v>
      </c>
    </row>
    <row r="4617" spans="1:7">
      <c r="A4617" s="1528">
        <v>11060</v>
      </c>
      <c r="B4617" s="1529" t="s">
        <v>7918</v>
      </c>
      <c r="C4617" s="1528" t="s">
        <v>2771</v>
      </c>
      <c r="D4617" s="1536">
        <f t="shared" si="72"/>
        <v>41.27</v>
      </c>
      <c r="E4617" s="1535"/>
      <c r="F4617" s="1536">
        <v>41.27</v>
      </c>
      <c r="G4617" s="1536">
        <v>41.27</v>
      </c>
    </row>
    <row r="4618" spans="1:7">
      <c r="A4618" s="1526">
        <v>37401</v>
      </c>
      <c r="B4618" s="1523" t="s">
        <v>7919</v>
      </c>
      <c r="C4618" s="1526" t="s">
        <v>2771</v>
      </c>
      <c r="D4618" s="1534">
        <f t="shared" si="72"/>
        <v>85.84</v>
      </c>
      <c r="E4618" s="1535"/>
      <c r="F4618" s="1534">
        <v>85.84</v>
      </c>
      <c r="G4618" s="1534">
        <v>85.84</v>
      </c>
    </row>
    <row r="4619" spans="1:7">
      <c r="A4619" s="1528">
        <v>7525</v>
      </c>
      <c r="B4619" s="1529" t="s">
        <v>7920</v>
      </c>
      <c r="C4619" s="1528" t="s">
        <v>2771</v>
      </c>
      <c r="D4619" s="1536">
        <f t="shared" si="72"/>
        <v>39.340000000000003</v>
      </c>
      <c r="E4619" s="1535"/>
      <c r="F4619" s="1536">
        <v>39.340000000000003</v>
      </c>
      <c r="G4619" s="1536">
        <v>39.340000000000003</v>
      </c>
    </row>
    <row r="4620" spans="1:7">
      <c r="A4620" s="1526">
        <v>7524</v>
      </c>
      <c r="B4620" s="1523" t="s">
        <v>7921</v>
      </c>
      <c r="C4620" s="1526" t="s">
        <v>2771</v>
      </c>
      <c r="D4620" s="1534">
        <f t="shared" si="72"/>
        <v>37.07</v>
      </c>
      <c r="E4620" s="1535"/>
      <c r="F4620" s="1534">
        <v>37.07</v>
      </c>
      <c r="G4620" s="1534">
        <v>37.07</v>
      </c>
    </row>
    <row r="4621" spans="1:7">
      <c r="A4621" s="1528">
        <v>38105</v>
      </c>
      <c r="B4621" s="1529" t="s">
        <v>7922</v>
      </c>
      <c r="C4621" s="1528" t="s">
        <v>2771</v>
      </c>
      <c r="D4621" s="1536">
        <f t="shared" si="72"/>
        <v>9.52</v>
      </c>
      <c r="E4621" s="1535"/>
      <c r="F4621" s="1536">
        <v>9.52</v>
      </c>
      <c r="G4621" s="1536">
        <v>9.52</v>
      </c>
    </row>
    <row r="4622" spans="1:7" ht="30">
      <c r="A4622" s="1526">
        <v>38084</v>
      </c>
      <c r="B4622" s="1523" t="s">
        <v>7923</v>
      </c>
      <c r="C4622" s="1526" t="s">
        <v>2771</v>
      </c>
      <c r="D4622" s="1534">
        <f t="shared" si="72"/>
        <v>13.52</v>
      </c>
      <c r="E4622" s="1535"/>
      <c r="F4622" s="1534">
        <v>13.52</v>
      </c>
      <c r="G4622" s="1534">
        <v>13.52</v>
      </c>
    </row>
    <row r="4623" spans="1:7">
      <c r="A4623" s="1528">
        <v>38103</v>
      </c>
      <c r="B4623" s="1529" t="s">
        <v>7924</v>
      </c>
      <c r="C4623" s="1528" t="s">
        <v>2771</v>
      </c>
      <c r="D4623" s="1536">
        <f t="shared" si="72"/>
        <v>14.3</v>
      </c>
      <c r="E4623" s="1535"/>
      <c r="F4623" s="1536">
        <v>14.3</v>
      </c>
      <c r="G4623" s="1536">
        <v>14.3</v>
      </c>
    </row>
    <row r="4624" spans="1:7">
      <c r="A4624" s="1526">
        <v>38082</v>
      </c>
      <c r="B4624" s="1523" t="s">
        <v>7925</v>
      </c>
      <c r="C4624" s="1526" t="s">
        <v>2771</v>
      </c>
      <c r="D4624" s="1534">
        <f t="shared" si="72"/>
        <v>17.61</v>
      </c>
      <c r="E4624" s="1535"/>
      <c r="F4624" s="1534">
        <v>17.61</v>
      </c>
      <c r="G4624" s="1534">
        <v>17.61</v>
      </c>
    </row>
    <row r="4625" spans="1:7">
      <c r="A4625" s="1528">
        <v>38104</v>
      </c>
      <c r="B4625" s="1529" t="s">
        <v>7926</v>
      </c>
      <c r="C4625" s="1528" t="s">
        <v>2771</v>
      </c>
      <c r="D4625" s="1536">
        <f t="shared" si="72"/>
        <v>27.99</v>
      </c>
      <c r="E4625" s="1535"/>
      <c r="F4625" s="1536">
        <v>27.99</v>
      </c>
      <c r="G4625" s="1536">
        <v>27.99</v>
      </c>
    </row>
    <row r="4626" spans="1:7">
      <c r="A4626" s="1526">
        <v>38083</v>
      </c>
      <c r="B4626" s="1523" t="s">
        <v>7927</v>
      </c>
      <c r="C4626" s="1526" t="s">
        <v>2771</v>
      </c>
      <c r="D4626" s="1534">
        <f t="shared" si="72"/>
        <v>31.08</v>
      </c>
      <c r="E4626" s="1535"/>
      <c r="F4626" s="1534">
        <v>31.08</v>
      </c>
      <c r="G4626" s="1534">
        <v>31.08</v>
      </c>
    </row>
    <row r="4627" spans="1:7">
      <c r="A4627" s="1528">
        <v>38101</v>
      </c>
      <c r="B4627" s="1529" t="s">
        <v>7928</v>
      </c>
      <c r="C4627" s="1528" t="s">
        <v>2771</v>
      </c>
      <c r="D4627" s="1536">
        <f t="shared" si="72"/>
        <v>6.8</v>
      </c>
      <c r="E4627" s="1535"/>
      <c r="F4627" s="1536">
        <v>6.8</v>
      </c>
      <c r="G4627" s="1536">
        <v>6.8</v>
      </c>
    </row>
    <row r="4628" spans="1:7">
      <c r="A4628" s="1526">
        <v>7528</v>
      </c>
      <c r="B4628" s="1523" t="s">
        <v>7929</v>
      </c>
      <c r="C4628" s="1526" t="s">
        <v>2771</v>
      </c>
      <c r="D4628" s="1534">
        <f t="shared" si="72"/>
        <v>7.99</v>
      </c>
      <c r="E4628" s="1535"/>
      <c r="F4628" s="1534">
        <v>7.99</v>
      </c>
      <c r="G4628" s="1534">
        <v>7.99</v>
      </c>
    </row>
    <row r="4629" spans="1:7">
      <c r="A4629" s="1528">
        <v>12147</v>
      </c>
      <c r="B4629" s="1529" t="s">
        <v>7930</v>
      </c>
      <c r="C4629" s="1528" t="s">
        <v>2771</v>
      </c>
      <c r="D4629" s="1536">
        <f t="shared" si="72"/>
        <v>12.18</v>
      </c>
      <c r="E4629" s="1535"/>
      <c r="F4629" s="1536">
        <v>12.18</v>
      </c>
      <c r="G4629" s="1536">
        <v>12.18</v>
      </c>
    </row>
    <row r="4630" spans="1:7">
      <c r="A4630" s="1526">
        <v>38075</v>
      </c>
      <c r="B4630" s="1523" t="s">
        <v>7931</v>
      </c>
      <c r="C4630" s="1526" t="s">
        <v>2771</v>
      </c>
      <c r="D4630" s="1534">
        <f t="shared" si="72"/>
        <v>13.84</v>
      </c>
      <c r="E4630" s="1535"/>
      <c r="F4630" s="1534">
        <v>13.84</v>
      </c>
      <c r="G4630" s="1534">
        <v>13.84</v>
      </c>
    </row>
    <row r="4631" spans="1:7">
      <c r="A4631" s="1528">
        <v>38102</v>
      </c>
      <c r="B4631" s="1529" t="s">
        <v>7932</v>
      </c>
      <c r="C4631" s="1528" t="s">
        <v>2771</v>
      </c>
      <c r="D4631" s="1536">
        <f t="shared" si="72"/>
        <v>8.6999999999999993</v>
      </c>
      <c r="E4631" s="1535"/>
      <c r="F4631" s="1536">
        <v>8.6999999999999993</v>
      </c>
      <c r="G4631" s="1536">
        <v>8.6999999999999993</v>
      </c>
    </row>
    <row r="4632" spans="1:7">
      <c r="A4632" s="1526">
        <v>38076</v>
      </c>
      <c r="B4632" s="1523" t="s">
        <v>7933</v>
      </c>
      <c r="C4632" s="1526" t="s">
        <v>2771</v>
      </c>
      <c r="D4632" s="1534">
        <f t="shared" si="72"/>
        <v>15.51</v>
      </c>
      <c r="E4632" s="1535"/>
      <c r="F4632" s="1534">
        <v>15.51</v>
      </c>
      <c r="G4632" s="1534">
        <v>15.51</v>
      </c>
    </row>
    <row r="4633" spans="1:7">
      <c r="A4633" s="1528">
        <v>7592</v>
      </c>
      <c r="B4633" s="1529" t="s">
        <v>7934</v>
      </c>
      <c r="C4633" s="1528" t="s">
        <v>2770</v>
      </c>
      <c r="D4633" s="1536">
        <f t="shared" si="72"/>
        <v>15.93</v>
      </c>
      <c r="E4633" s="1535"/>
      <c r="F4633" s="1536">
        <v>13.73</v>
      </c>
      <c r="G4633" s="1536">
        <v>15.93</v>
      </c>
    </row>
    <row r="4634" spans="1:7">
      <c r="A4634" s="1526">
        <v>40820</v>
      </c>
      <c r="B4634" s="1523" t="s">
        <v>7935</v>
      </c>
      <c r="C4634" s="1526" t="s">
        <v>2777</v>
      </c>
      <c r="D4634" s="1534">
        <f t="shared" si="72"/>
        <v>2814.94</v>
      </c>
      <c r="E4634" s="1535"/>
      <c r="F4634" s="1534">
        <v>2424.4299999999998</v>
      </c>
      <c r="G4634" s="1534">
        <v>2814.94</v>
      </c>
    </row>
    <row r="4635" spans="1:7" ht="30">
      <c r="A4635" s="1528">
        <v>11826</v>
      </c>
      <c r="B4635" s="1529" t="s">
        <v>19161</v>
      </c>
      <c r="C4635" s="1528" t="s">
        <v>2771</v>
      </c>
      <c r="D4635" s="1536">
        <f t="shared" si="72"/>
        <v>62.57</v>
      </c>
      <c r="E4635" s="1535"/>
      <c r="F4635" s="1536">
        <v>62.57</v>
      </c>
      <c r="G4635" s="1536">
        <v>62.57</v>
      </c>
    </row>
    <row r="4636" spans="1:7" ht="30">
      <c r="A4636" s="1526">
        <v>7606</v>
      </c>
      <c r="B4636" s="1523" t="s">
        <v>19162</v>
      </c>
      <c r="C4636" s="1526" t="s">
        <v>2771</v>
      </c>
      <c r="D4636" s="1534">
        <f t="shared" si="72"/>
        <v>75.25</v>
      </c>
      <c r="E4636" s="1535"/>
      <c r="F4636" s="1534">
        <v>75.25</v>
      </c>
      <c r="G4636" s="1534">
        <v>75.25</v>
      </c>
    </row>
    <row r="4637" spans="1:7">
      <c r="A4637" s="1528">
        <v>11763</v>
      </c>
      <c r="B4637" s="1529" t="s">
        <v>19163</v>
      </c>
      <c r="C4637" s="1528" t="s">
        <v>2771</v>
      </c>
      <c r="D4637" s="1536">
        <f t="shared" si="72"/>
        <v>164.33</v>
      </c>
      <c r="E4637" s="1535"/>
      <c r="F4637" s="1536">
        <v>164.33</v>
      </c>
      <c r="G4637" s="1536">
        <v>164.33</v>
      </c>
    </row>
    <row r="4638" spans="1:7">
      <c r="A4638" s="1526">
        <v>11764</v>
      </c>
      <c r="B4638" s="1523" t="s">
        <v>19164</v>
      </c>
      <c r="C4638" s="1526" t="s">
        <v>2771</v>
      </c>
      <c r="D4638" s="1534">
        <f t="shared" si="72"/>
        <v>134.82</v>
      </c>
      <c r="E4638" s="1535"/>
      <c r="F4638" s="1534">
        <v>134.82</v>
      </c>
      <c r="G4638" s="1534">
        <v>134.82</v>
      </c>
    </row>
    <row r="4639" spans="1:7">
      <c r="A4639" s="1528">
        <v>11829</v>
      </c>
      <c r="B4639" s="1529" t="s">
        <v>19165</v>
      </c>
      <c r="C4639" s="1528" t="s">
        <v>2771</v>
      </c>
      <c r="D4639" s="1536">
        <f t="shared" si="72"/>
        <v>32.58</v>
      </c>
      <c r="E4639" s="1535"/>
      <c r="F4639" s="1536">
        <v>32.58</v>
      </c>
      <c r="G4639" s="1536">
        <v>32.58</v>
      </c>
    </row>
    <row r="4640" spans="1:7">
      <c r="A4640" s="1526">
        <v>11830</v>
      </c>
      <c r="B4640" s="1523" t="s">
        <v>19166</v>
      </c>
      <c r="C4640" s="1526" t="s">
        <v>2771</v>
      </c>
      <c r="D4640" s="1534">
        <f t="shared" si="72"/>
        <v>35.19</v>
      </c>
      <c r="E4640" s="1535"/>
      <c r="F4640" s="1534">
        <v>35.19</v>
      </c>
      <c r="G4640" s="1534">
        <v>35.19</v>
      </c>
    </row>
    <row r="4641" spans="1:7">
      <c r="A4641" s="1528">
        <v>11825</v>
      </c>
      <c r="B4641" s="1529" t="s">
        <v>19167</v>
      </c>
      <c r="C4641" s="1528" t="s">
        <v>2771</v>
      </c>
      <c r="D4641" s="1536">
        <f t="shared" si="72"/>
        <v>79.16</v>
      </c>
      <c r="E4641" s="1535"/>
      <c r="F4641" s="1536">
        <v>79.16</v>
      </c>
      <c r="G4641" s="1536">
        <v>79.16</v>
      </c>
    </row>
    <row r="4642" spans="1:7">
      <c r="A4642" s="1526">
        <v>11767</v>
      </c>
      <c r="B4642" s="1523" t="s">
        <v>19168</v>
      </c>
      <c r="C4642" s="1526" t="s">
        <v>2771</v>
      </c>
      <c r="D4642" s="1534">
        <f t="shared" si="72"/>
        <v>210.84</v>
      </c>
      <c r="E4642" s="1535"/>
      <c r="F4642" s="1534">
        <v>210.84</v>
      </c>
      <c r="G4642" s="1534">
        <v>210.84</v>
      </c>
    </row>
    <row r="4643" spans="1:7" ht="30">
      <c r="A4643" s="1528">
        <v>11766</v>
      </c>
      <c r="B4643" s="1529" t="s">
        <v>19169</v>
      </c>
      <c r="C4643" s="1528" t="s">
        <v>2771</v>
      </c>
      <c r="D4643" s="1536">
        <f t="shared" si="72"/>
        <v>49.15</v>
      </c>
      <c r="E4643" s="1535"/>
      <c r="F4643" s="1536">
        <v>49.15</v>
      </c>
      <c r="G4643" s="1536">
        <v>49.15</v>
      </c>
    </row>
    <row r="4644" spans="1:7" ht="30">
      <c r="A4644" s="1526">
        <v>11765</v>
      </c>
      <c r="B4644" s="1523" t="s">
        <v>19170</v>
      </c>
      <c r="C4644" s="1526" t="s">
        <v>2771</v>
      </c>
      <c r="D4644" s="1534">
        <f t="shared" si="72"/>
        <v>89.85</v>
      </c>
      <c r="E4644" s="1535"/>
      <c r="F4644" s="1534">
        <v>89.85</v>
      </c>
      <c r="G4644" s="1534">
        <v>89.85</v>
      </c>
    </row>
    <row r="4645" spans="1:7" ht="30">
      <c r="A4645" s="1528">
        <v>11824</v>
      </c>
      <c r="B4645" s="1529" t="s">
        <v>19171</v>
      </c>
      <c r="C4645" s="1528" t="s">
        <v>2771</v>
      </c>
      <c r="D4645" s="1536">
        <f t="shared" si="72"/>
        <v>57.81</v>
      </c>
      <c r="E4645" s="1535"/>
      <c r="F4645" s="1536">
        <v>57.81</v>
      </c>
      <c r="G4645" s="1536">
        <v>57.81</v>
      </c>
    </row>
    <row r="4646" spans="1:7">
      <c r="A4646" s="1526">
        <v>44045</v>
      </c>
      <c r="B4646" s="1523" t="s">
        <v>20538</v>
      </c>
      <c r="C4646" s="1526" t="s">
        <v>2771</v>
      </c>
      <c r="D4646" s="1534">
        <f t="shared" si="72"/>
        <v>270.54000000000002</v>
      </c>
      <c r="E4646" s="1535"/>
      <c r="F4646" s="1534">
        <v>270.54000000000002</v>
      </c>
      <c r="G4646" s="1534">
        <v>270.54000000000002</v>
      </c>
    </row>
    <row r="4647" spans="1:7">
      <c r="A4647" s="1528">
        <v>39702</v>
      </c>
      <c r="B4647" s="1529" t="s">
        <v>20539</v>
      </c>
      <c r="C4647" s="1528" t="s">
        <v>2771</v>
      </c>
      <c r="D4647" s="1536">
        <f t="shared" si="72"/>
        <v>1796.78</v>
      </c>
      <c r="E4647" s="1535"/>
      <c r="F4647" s="1536">
        <v>1796.78</v>
      </c>
      <c r="G4647" s="1536">
        <v>1796.78</v>
      </c>
    </row>
    <row r="4648" spans="1:7">
      <c r="A4648" s="1526">
        <v>13415</v>
      </c>
      <c r="B4648" s="1523" t="s">
        <v>20540</v>
      </c>
      <c r="C4648" s="1526" t="s">
        <v>2771</v>
      </c>
      <c r="D4648" s="1534">
        <f t="shared" si="72"/>
        <v>58.99</v>
      </c>
      <c r="E4648" s="1535"/>
      <c r="F4648" s="1534">
        <v>58.99</v>
      </c>
      <c r="G4648" s="1534">
        <v>58.99</v>
      </c>
    </row>
    <row r="4649" spans="1:7" ht="30">
      <c r="A4649" s="1528">
        <v>7602</v>
      </c>
      <c r="B4649" s="1529" t="s">
        <v>19172</v>
      </c>
      <c r="C4649" s="1528" t="s">
        <v>2771</v>
      </c>
      <c r="D4649" s="1536">
        <f t="shared" si="72"/>
        <v>37.64</v>
      </c>
      <c r="E4649" s="1535"/>
      <c r="F4649" s="1536">
        <v>37.64</v>
      </c>
      <c r="G4649" s="1536">
        <v>37.64</v>
      </c>
    </row>
    <row r="4650" spans="1:7" ht="30">
      <c r="A4650" s="1526">
        <v>7603</v>
      </c>
      <c r="B4650" s="1523" t="s">
        <v>19173</v>
      </c>
      <c r="C4650" s="1526" t="s">
        <v>2771</v>
      </c>
      <c r="D4650" s="1534">
        <f t="shared" si="72"/>
        <v>31.93</v>
      </c>
      <c r="E4650" s="1535"/>
      <c r="F4650" s="1534">
        <v>31.93</v>
      </c>
      <c r="G4650" s="1534">
        <v>31.93</v>
      </c>
    </row>
    <row r="4651" spans="1:7">
      <c r="A4651" s="1528">
        <v>11777</v>
      </c>
      <c r="B4651" s="1529" t="s">
        <v>7936</v>
      </c>
      <c r="C4651" s="1528" t="s">
        <v>2771</v>
      </c>
      <c r="D4651" s="1536">
        <f t="shared" si="72"/>
        <v>157.1</v>
      </c>
      <c r="E4651" s="1535"/>
      <c r="F4651" s="1536">
        <v>157.1</v>
      </c>
      <c r="G4651" s="1536">
        <v>157.1</v>
      </c>
    </row>
    <row r="4652" spans="1:7" ht="30">
      <c r="A4652" s="1526">
        <v>13417</v>
      </c>
      <c r="B4652" s="1523" t="s">
        <v>20541</v>
      </c>
      <c r="C4652" s="1526" t="s">
        <v>2771</v>
      </c>
      <c r="D4652" s="1534">
        <f t="shared" si="72"/>
        <v>76.83</v>
      </c>
      <c r="E4652" s="1535"/>
      <c r="F4652" s="1534">
        <v>76.83</v>
      </c>
      <c r="G4652" s="1534">
        <v>76.83</v>
      </c>
    </row>
    <row r="4653" spans="1:7">
      <c r="A4653" s="1528">
        <v>36791</v>
      </c>
      <c r="B4653" s="1529" t="s">
        <v>20542</v>
      </c>
      <c r="C4653" s="1528" t="s">
        <v>2771</v>
      </c>
      <c r="D4653" s="1536">
        <f t="shared" si="72"/>
        <v>115.31</v>
      </c>
      <c r="E4653" s="1535"/>
      <c r="F4653" s="1536">
        <v>115.31</v>
      </c>
      <c r="G4653" s="1536">
        <v>115.31</v>
      </c>
    </row>
    <row r="4654" spans="1:7">
      <c r="A4654" s="1526">
        <v>36795</v>
      </c>
      <c r="B4654" s="1523" t="s">
        <v>20543</v>
      </c>
      <c r="C4654" s="1526" t="s">
        <v>2771</v>
      </c>
      <c r="D4654" s="1534">
        <f t="shared" si="72"/>
        <v>1457.93</v>
      </c>
      <c r="E4654" s="1535"/>
      <c r="F4654" s="1534">
        <v>1457.93</v>
      </c>
      <c r="G4654" s="1534">
        <v>1457.93</v>
      </c>
    </row>
    <row r="4655" spans="1:7">
      <c r="A4655" s="1528">
        <v>36796</v>
      </c>
      <c r="B4655" s="1529" t="s">
        <v>20544</v>
      </c>
      <c r="C4655" s="1528" t="s">
        <v>2771</v>
      </c>
      <c r="D4655" s="1536">
        <f t="shared" si="72"/>
        <v>121.15</v>
      </c>
      <c r="E4655" s="1535"/>
      <c r="F4655" s="1536">
        <v>121.15</v>
      </c>
      <c r="G4655" s="1536">
        <v>121.15</v>
      </c>
    </row>
    <row r="4656" spans="1:7" ht="30">
      <c r="A4656" s="1526">
        <v>36792</v>
      </c>
      <c r="B4656" s="1523" t="s">
        <v>20545</v>
      </c>
      <c r="C4656" s="1526" t="s">
        <v>2771</v>
      </c>
      <c r="D4656" s="1534">
        <f t="shared" si="72"/>
        <v>153.47</v>
      </c>
      <c r="E4656" s="1535"/>
      <c r="F4656" s="1534">
        <v>153.47</v>
      </c>
      <c r="G4656" s="1534">
        <v>153.47</v>
      </c>
    </row>
    <row r="4657" spans="1:7">
      <c r="A4657" s="1528">
        <v>11773</v>
      </c>
      <c r="B4657" s="1529" t="s">
        <v>20546</v>
      </c>
      <c r="C4657" s="1528" t="s">
        <v>2771</v>
      </c>
      <c r="D4657" s="1536">
        <f t="shared" si="72"/>
        <v>102.16</v>
      </c>
      <c r="E4657" s="1535"/>
      <c r="F4657" s="1536">
        <v>102.16</v>
      </c>
      <c r="G4657" s="1536">
        <v>102.16</v>
      </c>
    </row>
    <row r="4658" spans="1:7" ht="30">
      <c r="A4658" s="1526">
        <v>11762</v>
      </c>
      <c r="B4658" s="1523" t="s">
        <v>20547</v>
      </c>
      <c r="C4658" s="1526" t="s">
        <v>2771</v>
      </c>
      <c r="D4658" s="1534">
        <f t="shared" si="72"/>
        <v>48.45</v>
      </c>
      <c r="E4658" s="1535"/>
      <c r="F4658" s="1534">
        <v>48.45</v>
      </c>
      <c r="G4658" s="1534">
        <v>48.45</v>
      </c>
    </row>
    <row r="4659" spans="1:7" ht="30">
      <c r="A4659" s="1528">
        <v>7604</v>
      </c>
      <c r="B4659" s="1529" t="s">
        <v>20548</v>
      </c>
      <c r="C4659" s="1528" t="s">
        <v>2771</v>
      </c>
      <c r="D4659" s="1536">
        <f t="shared" si="72"/>
        <v>41.03</v>
      </c>
      <c r="E4659" s="1535"/>
      <c r="F4659" s="1536">
        <v>41.03</v>
      </c>
      <c r="G4659" s="1536">
        <v>41.03</v>
      </c>
    </row>
    <row r="4660" spans="1:7" ht="30">
      <c r="A4660" s="1526">
        <v>13984</v>
      </c>
      <c r="B4660" s="1523" t="s">
        <v>20549</v>
      </c>
      <c r="C4660" s="1526" t="s">
        <v>2771</v>
      </c>
      <c r="D4660" s="1534">
        <f t="shared" si="72"/>
        <v>59.63</v>
      </c>
      <c r="E4660" s="1535"/>
      <c r="F4660" s="1534">
        <v>59.63</v>
      </c>
      <c r="G4660" s="1534">
        <v>59.63</v>
      </c>
    </row>
    <row r="4661" spans="1:7">
      <c r="A4661" s="1528">
        <v>11772</v>
      </c>
      <c r="B4661" s="1529" t="s">
        <v>20550</v>
      </c>
      <c r="C4661" s="1528" t="s">
        <v>2771</v>
      </c>
      <c r="D4661" s="1536">
        <f t="shared" si="72"/>
        <v>102.48</v>
      </c>
      <c r="E4661" s="1535"/>
      <c r="F4661" s="1536">
        <v>102.48</v>
      </c>
      <c r="G4661" s="1536">
        <v>102.48</v>
      </c>
    </row>
    <row r="4662" spans="1:7" ht="30">
      <c r="A4662" s="1526">
        <v>13983</v>
      </c>
      <c r="B4662" s="1523" t="s">
        <v>20551</v>
      </c>
      <c r="C4662" s="1526" t="s">
        <v>2771</v>
      </c>
      <c r="D4662" s="1534">
        <f t="shared" si="72"/>
        <v>77.61</v>
      </c>
      <c r="E4662" s="1535"/>
      <c r="F4662" s="1534">
        <v>77.61</v>
      </c>
      <c r="G4662" s="1534">
        <v>77.61</v>
      </c>
    </row>
    <row r="4663" spans="1:7" ht="30">
      <c r="A4663" s="1528">
        <v>13416</v>
      </c>
      <c r="B4663" s="1529" t="s">
        <v>20552</v>
      </c>
      <c r="C4663" s="1528" t="s">
        <v>2771</v>
      </c>
      <c r="D4663" s="1536">
        <f t="shared" si="72"/>
        <v>68.930000000000007</v>
      </c>
      <c r="E4663" s="1535"/>
      <c r="F4663" s="1536">
        <v>68.930000000000007</v>
      </c>
      <c r="G4663" s="1536">
        <v>68.930000000000007</v>
      </c>
    </row>
    <row r="4664" spans="1:7" ht="30">
      <c r="A4664" s="1526">
        <v>40329</v>
      </c>
      <c r="B4664" s="1523" t="s">
        <v>19174</v>
      </c>
      <c r="C4664" s="1526" t="s">
        <v>2771</v>
      </c>
      <c r="D4664" s="1534">
        <f t="shared" si="72"/>
        <v>20.420000000000002</v>
      </c>
      <c r="E4664" s="1535"/>
      <c r="F4664" s="1534">
        <v>20.420000000000002</v>
      </c>
      <c r="G4664" s="1534">
        <v>20.420000000000002</v>
      </c>
    </row>
    <row r="4665" spans="1:7">
      <c r="A4665" s="1528">
        <v>11823</v>
      </c>
      <c r="B4665" s="1529" t="s">
        <v>7937</v>
      </c>
      <c r="C4665" s="1528" t="s">
        <v>2771</v>
      </c>
      <c r="D4665" s="1536">
        <f t="shared" si="72"/>
        <v>8.6</v>
      </c>
      <c r="E4665" s="1535"/>
      <c r="F4665" s="1536">
        <v>8.6</v>
      </c>
      <c r="G4665" s="1536">
        <v>8.6</v>
      </c>
    </row>
    <row r="4666" spans="1:7">
      <c r="A4666" s="1526">
        <v>11822</v>
      </c>
      <c r="B4666" s="1523" t="s">
        <v>7938</v>
      </c>
      <c r="C4666" s="1526" t="s">
        <v>2771</v>
      </c>
      <c r="D4666" s="1534">
        <f t="shared" si="72"/>
        <v>59.15</v>
      </c>
      <c r="E4666" s="1535"/>
      <c r="F4666" s="1534">
        <v>59.15</v>
      </c>
      <c r="G4666" s="1534">
        <v>59.15</v>
      </c>
    </row>
    <row r="4667" spans="1:7">
      <c r="A4667" s="1528">
        <v>11831</v>
      </c>
      <c r="B4667" s="1529" t="s">
        <v>7939</v>
      </c>
      <c r="C4667" s="1528" t="s">
        <v>2771</v>
      </c>
      <c r="D4667" s="1536">
        <f t="shared" si="72"/>
        <v>44.92</v>
      </c>
      <c r="E4667" s="1535"/>
      <c r="F4667" s="1536">
        <v>44.92</v>
      </c>
      <c r="G4667" s="1536">
        <v>44.92</v>
      </c>
    </row>
    <row r="4668" spans="1:7" ht="30">
      <c r="A4668" s="1526">
        <v>7613</v>
      </c>
      <c r="B4668" s="1523" t="s">
        <v>7940</v>
      </c>
      <c r="C4668" s="1526" t="s">
        <v>2771</v>
      </c>
      <c r="D4668" s="1534">
        <f t="shared" si="72"/>
        <v>130613.67</v>
      </c>
      <c r="E4668" s="1535"/>
      <c r="F4668" s="1534">
        <v>130613.67</v>
      </c>
      <c r="G4668" s="1534">
        <v>130613.67</v>
      </c>
    </row>
    <row r="4669" spans="1:7" ht="30">
      <c r="A4669" s="1528">
        <v>7619</v>
      </c>
      <c r="B4669" s="1529" t="s">
        <v>7941</v>
      </c>
      <c r="C4669" s="1528" t="s">
        <v>2771</v>
      </c>
      <c r="D4669" s="1536">
        <f t="shared" si="72"/>
        <v>20190.07</v>
      </c>
      <c r="E4669" s="1535"/>
      <c r="F4669" s="1536">
        <v>20190.07</v>
      </c>
      <c r="G4669" s="1536">
        <v>20190.07</v>
      </c>
    </row>
    <row r="4670" spans="1:7" ht="30">
      <c r="A4670" s="1526">
        <v>12076</v>
      </c>
      <c r="B4670" s="1523" t="s">
        <v>7942</v>
      </c>
      <c r="C4670" s="1526" t="s">
        <v>2771</v>
      </c>
      <c r="D4670" s="1534">
        <f t="shared" si="72"/>
        <v>9261.5</v>
      </c>
      <c r="E4670" s="1535"/>
      <c r="F4670" s="1534">
        <v>9261.5</v>
      </c>
      <c r="G4670" s="1534">
        <v>9261.5</v>
      </c>
    </row>
    <row r="4671" spans="1:7" ht="30">
      <c r="A4671" s="1528">
        <v>7614</v>
      </c>
      <c r="B4671" s="1529" t="s">
        <v>7943</v>
      </c>
      <c r="C4671" s="1528" t="s">
        <v>2771</v>
      </c>
      <c r="D4671" s="1536">
        <f t="shared" si="72"/>
        <v>25464.5</v>
      </c>
      <c r="E4671" s="1535"/>
      <c r="F4671" s="1536">
        <v>25464.5</v>
      </c>
      <c r="G4671" s="1536">
        <v>25464.5</v>
      </c>
    </row>
    <row r="4672" spans="1:7" ht="30">
      <c r="A4672" s="1526">
        <v>7618</v>
      </c>
      <c r="B4672" s="1523" t="s">
        <v>7944</v>
      </c>
      <c r="C4672" s="1526" t="s">
        <v>2771</v>
      </c>
      <c r="D4672" s="1534">
        <f t="shared" si="72"/>
        <v>165156.43</v>
      </c>
      <c r="E4672" s="1535"/>
      <c r="F4672" s="1534">
        <v>165156.43</v>
      </c>
      <c r="G4672" s="1534">
        <v>165156.43</v>
      </c>
    </row>
    <row r="4673" spans="1:7" ht="30">
      <c r="A4673" s="1528">
        <v>7620</v>
      </c>
      <c r="B4673" s="1529" t="s">
        <v>7945</v>
      </c>
      <c r="C4673" s="1528" t="s">
        <v>2771</v>
      </c>
      <c r="D4673" s="1536">
        <f t="shared" si="72"/>
        <v>35722.94</v>
      </c>
      <c r="E4673" s="1535"/>
      <c r="F4673" s="1536">
        <v>35722.94</v>
      </c>
      <c r="G4673" s="1536">
        <v>35722.94</v>
      </c>
    </row>
    <row r="4674" spans="1:7" ht="30">
      <c r="A4674" s="1526">
        <v>7610</v>
      </c>
      <c r="B4674" s="1523" t="s">
        <v>7946</v>
      </c>
      <c r="C4674" s="1526" t="s">
        <v>2771</v>
      </c>
      <c r="D4674" s="1534">
        <f t="shared" si="72"/>
        <v>11312.26</v>
      </c>
      <c r="E4674" s="1535"/>
      <c r="F4674" s="1534">
        <v>11312.26</v>
      </c>
      <c r="G4674" s="1534">
        <v>11312.26</v>
      </c>
    </row>
    <row r="4675" spans="1:7" ht="30">
      <c r="A4675" s="1528">
        <v>7615</v>
      </c>
      <c r="B4675" s="1529" t="s">
        <v>7947</v>
      </c>
      <c r="C4675" s="1528" t="s">
        <v>2771</v>
      </c>
      <c r="D4675" s="1536">
        <f t="shared" ref="D4675:D4738" si="73">IF($I$2=$G$1,G4675,F4675)</f>
        <v>41676.76</v>
      </c>
      <c r="E4675" s="1535"/>
      <c r="F4675" s="1536">
        <v>41676.76</v>
      </c>
      <c r="G4675" s="1536">
        <v>41676.76</v>
      </c>
    </row>
    <row r="4676" spans="1:7" ht="30">
      <c r="A4676" s="1526">
        <v>7617</v>
      </c>
      <c r="B4676" s="1523" t="s">
        <v>7948</v>
      </c>
      <c r="C4676" s="1526" t="s">
        <v>2771</v>
      </c>
      <c r="D4676" s="1534">
        <f t="shared" si="73"/>
        <v>12635.33</v>
      </c>
      <c r="E4676" s="1535"/>
      <c r="F4676" s="1534">
        <v>12635.33</v>
      </c>
      <c r="G4676" s="1534">
        <v>12635.33</v>
      </c>
    </row>
    <row r="4677" spans="1:7" ht="30">
      <c r="A4677" s="1528">
        <v>7616</v>
      </c>
      <c r="B4677" s="1529" t="s">
        <v>7949</v>
      </c>
      <c r="C4677" s="1528" t="s">
        <v>2771</v>
      </c>
      <c r="D4677" s="1536">
        <f t="shared" si="73"/>
        <v>68009.87</v>
      </c>
      <c r="E4677" s="1535"/>
      <c r="F4677" s="1536">
        <v>68009.87</v>
      </c>
      <c r="G4677" s="1536">
        <v>68009.87</v>
      </c>
    </row>
    <row r="4678" spans="1:7" ht="30">
      <c r="A4678" s="1526">
        <v>7611</v>
      </c>
      <c r="B4678" s="1523" t="s">
        <v>7950</v>
      </c>
      <c r="C4678" s="1526" t="s">
        <v>2771</v>
      </c>
      <c r="D4678" s="1534">
        <f t="shared" si="73"/>
        <v>16339.94</v>
      </c>
      <c r="E4678" s="1535"/>
      <c r="F4678" s="1534">
        <v>16339.94</v>
      </c>
      <c r="G4678" s="1534">
        <v>16339.94</v>
      </c>
    </row>
    <row r="4679" spans="1:7" ht="30">
      <c r="A4679" s="1528">
        <v>7612</v>
      </c>
      <c r="B4679" s="1529" t="s">
        <v>7951</v>
      </c>
      <c r="C4679" s="1528" t="s">
        <v>2771</v>
      </c>
      <c r="D4679" s="1536">
        <f t="shared" si="73"/>
        <v>93287.16</v>
      </c>
      <c r="E4679" s="1535"/>
      <c r="F4679" s="1536">
        <v>93287.16</v>
      </c>
      <c r="G4679" s="1536">
        <v>93287.16</v>
      </c>
    </row>
    <row r="4680" spans="1:7">
      <c r="A4680" s="1526">
        <v>37371</v>
      </c>
      <c r="B4680" s="1523" t="s">
        <v>7952</v>
      </c>
      <c r="C4680" s="1526" t="s">
        <v>2770</v>
      </c>
      <c r="D4680" s="1534">
        <f t="shared" si="73"/>
        <v>0.68</v>
      </c>
      <c r="E4680" s="1535"/>
      <c r="F4680" s="1534">
        <v>0.68</v>
      </c>
      <c r="G4680" s="1534">
        <v>0.68</v>
      </c>
    </row>
    <row r="4681" spans="1:7">
      <c r="A4681" s="1528">
        <v>40861</v>
      </c>
      <c r="B4681" s="1529" t="s">
        <v>7953</v>
      </c>
      <c r="C4681" s="1528" t="s">
        <v>2777</v>
      </c>
      <c r="D4681" s="1536">
        <f t="shared" si="73"/>
        <v>128.34</v>
      </c>
      <c r="E4681" s="1535"/>
      <c r="F4681" s="1536">
        <v>128.34</v>
      </c>
      <c r="G4681" s="1536">
        <v>128.34</v>
      </c>
    </row>
    <row r="4682" spans="1:7">
      <c r="A4682" s="1526">
        <v>36510</v>
      </c>
      <c r="B4682" s="1523" t="s">
        <v>7954</v>
      </c>
      <c r="C4682" s="1526" t="s">
        <v>2771</v>
      </c>
      <c r="D4682" s="1534">
        <f t="shared" si="73"/>
        <v>879448.23</v>
      </c>
      <c r="E4682" s="1535"/>
      <c r="F4682" s="1534">
        <v>879448.23</v>
      </c>
      <c r="G4682" s="1534">
        <v>879448.23</v>
      </c>
    </row>
    <row r="4683" spans="1:7" ht="30">
      <c r="A4683" s="1528">
        <v>25020</v>
      </c>
      <c r="B4683" s="1529" t="s">
        <v>7955</v>
      </c>
      <c r="C4683" s="1528" t="s">
        <v>2771</v>
      </c>
      <c r="D4683" s="1536">
        <f t="shared" si="73"/>
        <v>3623017.32</v>
      </c>
      <c r="E4683" s="1535"/>
      <c r="F4683" s="1536">
        <v>3623017.32</v>
      </c>
      <c r="G4683" s="1536">
        <v>3623017.32</v>
      </c>
    </row>
    <row r="4684" spans="1:7">
      <c r="A4684" s="1526">
        <v>7622</v>
      </c>
      <c r="B4684" s="1523" t="s">
        <v>7956</v>
      </c>
      <c r="C4684" s="1526" t="s">
        <v>2771</v>
      </c>
      <c r="D4684" s="1534">
        <f t="shared" si="73"/>
        <v>853193.32</v>
      </c>
      <c r="E4684" s="1535"/>
      <c r="F4684" s="1534">
        <v>853193.32</v>
      </c>
      <c r="G4684" s="1534">
        <v>853193.32</v>
      </c>
    </row>
    <row r="4685" spans="1:7" ht="30">
      <c r="A4685" s="1528">
        <v>7624</v>
      </c>
      <c r="B4685" s="1529" t="s">
        <v>7957</v>
      </c>
      <c r="C4685" s="1528" t="s">
        <v>2771</v>
      </c>
      <c r="D4685" s="1536">
        <f t="shared" si="73"/>
        <v>1106075.33</v>
      </c>
      <c r="E4685" s="1535"/>
      <c r="F4685" s="1536">
        <v>1106075.33</v>
      </c>
      <c r="G4685" s="1536">
        <v>1106075.33</v>
      </c>
    </row>
    <row r="4686" spans="1:7">
      <c r="A4686" s="1526">
        <v>7625</v>
      </c>
      <c r="B4686" s="1523" t="s">
        <v>7958</v>
      </c>
      <c r="C4686" s="1526" t="s">
        <v>2771</v>
      </c>
      <c r="D4686" s="1534">
        <f t="shared" si="73"/>
        <v>1099310.24</v>
      </c>
      <c r="E4686" s="1535"/>
      <c r="F4686" s="1534">
        <v>1099310.24</v>
      </c>
      <c r="G4686" s="1534">
        <v>1099310.24</v>
      </c>
    </row>
    <row r="4687" spans="1:7">
      <c r="A4687" s="1528">
        <v>7623</v>
      </c>
      <c r="B4687" s="1529" t="s">
        <v>7959</v>
      </c>
      <c r="C4687" s="1528" t="s">
        <v>2771</v>
      </c>
      <c r="D4687" s="1536">
        <f t="shared" si="73"/>
        <v>3623017.32</v>
      </c>
      <c r="E4687" s="1535"/>
      <c r="F4687" s="1536">
        <v>3623017.32</v>
      </c>
      <c r="G4687" s="1536">
        <v>3623017.32</v>
      </c>
    </row>
    <row r="4688" spans="1:7" ht="30">
      <c r="A4688" s="1526">
        <v>36508</v>
      </c>
      <c r="B4688" s="1523" t="s">
        <v>7960</v>
      </c>
      <c r="C4688" s="1526" t="s">
        <v>2771</v>
      </c>
      <c r="D4688" s="1534">
        <f t="shared" si="73"/>
        <v>1629414.65</v>
      </c>
      <c r="E4688" s="1535"/>
      <c r="F4688" s="1534">
        <v>1629414.65</v>
      </c>
      <c r="G4688" s="1534">
        <v>1629414.65</v>
      </c>
    </row>
    <row r="4689" spans="1:7">
      <c r="A4689" s="1528">
        <v>36509</v>
      </c>
      <c r="B4689" s="1529" t="s">
        <v>7961</v>
      </c>
      <c r="C4689" s="1528" t="s">
        <v>2771</v>
      </c>
      <c r="D4689" s="1536">
        <f t="shared" si="73"/>
        <v>892978.19</v>
      </c>
      <c r="E4689" s="1535"/>
      <c r="F4689" s="1536">
        <v>892978.19</v>
      </c>
      <c r="G4689" s="1536">
        <v>892978.19</v>
      </c>
    </row>
    <row r="4690" spans="1:7">
      <c r="A4690" s="1526">
        <v>13238</v>
      </c>
      <c r="B4690" s="1523" t="s">
        <v>7962</v>
      </c>
      <c r="C4690" s="1526" t="s">
        <v>2771</v>
      </c>
      <c r="D4690" s="1534">
        <f t="shared" si="73"/>
        <v>281439.23</v>
      </c>
      <c r="E4690" s="1535"/>
      <c r="F4690" s="1534">
        <v>281439.23</v>
      </c>
      <c r="G4690" s="1534">
        <v>281439.23</v>
      </c>
    </row>
    <row r="4691" spans="1:7">
      <c r="A4691" s="1528">
        <v>36511</v>
      </c>
      <c r="B4691" s="1529" t="s">
        <v>7963</v>
      </c>
      <c r="C4691" s="1528" t="s">
        <v>2771</v>
      </c>
      <c r="D4691" s="1536">
        <f t="shared" si="73"/>
        <v>326112.13</v>
      </c>
      <c r="E4691" s="1535"/>
      <c r="F4691" s="1536">
        <v>326112.13</v>
      </c>
      <c r="G4691" s="1536">
        <v>326112.13</v>
      </c>
    </row>
    <row r="4692" spans="1:7">
      <c r="A4692" s="1526">
        <v>36515</v>
      </c>
      <c r="B4692" s="1523" t="s">
        <v>7964</v>
      </c>
      <c r="C4692" s="1526" t="s">
        <v>2771</v>
      </c>
      <c r="D4692" s="1534">
        <f t="shared" si="73"/>
        <v>96046.71</v>
      </c>
      <c r="E4692" s="1535"/>
      <c r="F4692" s="1534">
        <v>96046.71</v>
      </c>
      <c r="G4692" s="1534">
        <v>96046.71</v>
      </c>
    </row>
    <row r="4693" spans="1:7">
      <c r="A4693" s="1528">
        <v>10598</v>
      </c>
      <c r="B4693" s="1529" t="s">
        <v>7965</v>
      </c>
      <c r="C4693" s="1528" t="s">
        <v>2771</v>
      </c>
      <c r="D4693" s="1536">
        <f t="shared" si="73"/>
        <v>155754.26</v>
      </c>
      <c r="E4693" s="1535"/>
      <c r="F4693" s="1536">
        <v>155754.26</v>
      </c>
      <c r="G4693" s="1536">
        <v>155754.26</v>
      </c>
    </row>
    <row r="4694" spans="1:7">
      <c r="A4694" s="1526">
        <v>7640</v>
      </c>
      <c r="B4694" s="1523" t="s">
        <v>7966</v>
      </c>
      <c r="C4694" s="1526" t="s">
        <v>2771</v>
      </c>
      <c r="D4694" s="1534">
        <f t="shared" si="73"/>
        <v>239000</v>
      </c>
      <c r="E4694" s="1535"/>
      <c r="F4694" s="1534">
        <v>239000</v>
      </c>
      <c r="G4694" s="1534">
        <v>239000</v>
      </c>
    </row>
    <row r="4695" spans="1:7">
      <c r="A4695" s="1528">
        <v>36513</v>
      </c>
      <c r="B4695" s="1529" t="s">
        <v>7967</v>
      </c>
      <c r="C4695" s="1528" t="s">
        <v>2771</v>
      </c>
      <c r="D4695" s="1536">
        <f t="shared" si="73"/>
        <v>230232.93</v>
      </c>
      <c r="E4695" s="1535"/>
      <c r="F4695" s="1536">
        <v>230232.93</v>
      </c>
      <c r="G4695" s="1536">
        <v>230232.93</v>
      </c>
    </row>
    <row r="4696" spans="1:7">
      <c r="A4696" s="1526">
        <v>36514</v>
      </c>
      <c r="B4696" s="1523" t="s">
        <v>7968</v>
      </c>
      <c r="C4696" s="1526" t="s">
        <v>2771</v>
      </c>
      <c r="D4696" s="1534">
        <f t="shared" si="73"/>
        <v>256869.14</v>
      </c>
      <c r="E4696" s="1535"/>
      <c r="F4696" s="1534">
        <v>256869.14</v>
      </c>
      <c r="G4696" s="1534">
        <v>256869.14</v>
      </c>
    </row>
    <row r="4697" spans="1:7">
      <c r="A4697" s="1528">
        <v>11572</v>
      </c>
      <c r="B4697" s="1529" t="s">
        <v>16944</v>
      </c>
      <c r="C4697" s="1528" t="s">
        <v>2771</v>
      </c>
      <c r="D4697" s="1536">
        <f t="shared" si="73"/>
        <v>33.450000000000003</v>
      </c>
      <c r="E4697" s="1535"/>
      <c r="F4697" s="1536">
        <v>33.450000000000003</v>
      </c>
      <c r="G4697" s="1536">
        <v>33.450000000000003</v>
      </c>
    </row>
    <row r="4698" spans="1:7">
      <c r="A4698" s="1526">
        <v>36149</v>
      </c>
      <c r="B4698" s="1523" t="s">
        <v>7969</v>
      </c>
      <c r="C4698" s="1526" t="s">
        <v>2771</v>
      </c>
      <c r="D4698" s="1534">
        <f t="shared" si="73"/>
        <v>187.88</v>
      </c>
      <c r="E4698" s="1535"/>
      <c r="F4698" s="1534">
        <v>187.88</v>
      </c>
      <c r="G4698" s="1534">
        <v>187.88</v>
      </c>
    </row>
    <row r="4699" spans="1:7" ht="30">
      <c r="A4699" s="1528">
        <v>42407</v>
      </c>
      <c r="B4699" s="1529" t="s">
        <v>9660</v>
      </c>
      <c r="C4699" s="1528" t="s">
        <v>2774</v>
      </c>
      <c r="D4699" s="1536">
        <f t="shared" si="73"/>
        <v>10.45</v>
      </c>
      <c r="E4699" s="1535"/>
      <c r="F4699" s="1536">
        <v>10.45</v>
      </c>
      <c r="G4699" s="1536">
        <v>10.45</v>
      </c>
    </row>
    <row r="4700" spans="1:7" ht="30">
      <c r="A4700" s="1526">
        <v>11581</v>
      </c>
      <c r="B4700" s="1523" t="s">
        <v>16945</v>
      </c>
      <c r="C4700" s="1526" t="s">
        <v>2774</v>
      </c>
      <c r="D4700" s="1534">
        <f t="shared" si="73"/>
        <v>22.08</v>
      </c>
      <c r="E4700" s="1535"/>
      <c r="F4700" s="1534">
        <v>22.08</v>
      </c>
      <c r="G4700" s="1534">
        <v>22.08</v>
      </c>
    </row>
    <row r="4701" spans="1:7">
      <c r="A4701" s="1528">
        <v>43605</v>
      </c>
      <c r="B4701" s="1529" t="s">
        <v>16946</v>
      </c>
      <c r="C4701" s="1528" t="s">
        <v>2774</v>
      </c>
      <c r="D4701" s="1536">
        <f t="shared" si="73"/>
        <v>45.17</v>
      </c>
      <c r="E4701" s="1535"/>
      <c r="F4701" s="1536">
        <v>45.17</v>
      </c>
      <c r="G4701" s="1536">
        <v>45.17</v>
      </c>
    </row>
    <row r="4702" spans="1:7">
      <c r="A4702" s="1526">
        <v>11580</v>
      </c>
      <c r="B4702" s="1523" t="s">
        <v>16947</v>
      </c>
      <c r="C4702" s="1526" t="s">
        <v>2774</v>
      </c>
      <c r="D4702" s="1534">
        <f t="shared" si="73"/>
        <v>8.86</v>
      </c>
      <c r="E4702" s="1535"/>
      <c r="F4702" s="1534">
        <v>8.86</v>
      </c>
      <c r="G4702" s="1534">
        <v>8.86</v>
      </c>
    </row>
    <row r="4703" spans="1:7">
      <c r="A4703" s="1528">
        <v>10743</v>
      </c>
      <c r="B4703" s="1529" t="s">
        <v>7970</v>
      </c>
      <c r="C4703" s="1528" t="s">
        <v>2771</v>
      </c>
      <c r="D4703" s="1536">
        <f t="shared" si="73"/>
        <v>683.15</v>
      </c>
      <c r="E4703" s="1535"/>
      <c r="F4703" s="1536">
        <v>683.15</v>
      </c>
      <c r="G4703" s="1536">
        <v>683.15</v>
      </c>
    </row>
    <row r="4704" spans="1:7" ht="30">
      <c r="A4704" s="1526">
        <v>39848</v>
      </c>
      <c r="B4704" s="1523" t="s">
        <v>7971</v>
      </c>
      <c r="C4704" s="1526" t="s">
        <v>2774</v>
      </c>
      <c r="D4704" s="1534">
        <f t="shared" si="73"/>
        <v>2</v>
      </c>
      <c r="E4704" s="1535"/>
      <c r="F4704" s="1534">
        <v>2</v>
      </c>
      <c r="G4704" s="1534">
        <v>2</v>
      </c>
    </row>
    <row r="4705" spans="1:7">
      <c r="A4705" s="1528">
        <v>20999</v>
      </c>
      <c r="B4705" s="1529" t="s">
        <v>7972</v>
      </c>
      <c r="C4705" s="1528" t="s">
        <v>2774</v>
      </c>
      <c r="D4705" s="1536">
        <f t="shared" si="73"/>
        <v>14.69</v>
      </c>
      <c r="E4705" s="1535"/>
      <c r="F4705" s="1536">
        <v>14.69</v>
      </c>
      <c r="G4705" s="1536">
        <v>14.69</v>
      </c>
    </row>
    <row r="4706" spans="1:7">
      <c r="A4706" s="1526">
        <v>21001</v>
      </c>
      <c r="B4706" s="1523" t="s">
        <v>7973</v>
      </c>
      <c r="C4706" s="1526" t="s">
        <v>2774</v>
      </c>
      <c r="D4706" s="1534">
        <f t="shared" si="73"/>
        <v>27.42</v>
      </c>
      <c r="E4706" s="1535"/>
      <c r="F4706" s="1534">
        <v>27.42</v>
      </c>
      <c r="G4706" s="1534">
        <v>27.42</v>
      </c>
    </row>
    <row r="4707" spans="1:7">
      <c r="A4707" s="1528">
        <v>21003</v>
      </c>
      <c r="B4707" s="1529" t="s">
        <v>7974</v>
      </c>
      <c r="C4707" s="1528" t="s">
        <v>2774</v>
      </c>
      <c r="D4707" s="1536">
        <f t="shared" si="73"/>
        <v>45.06</v>
      </c>
      <c r="E4707" s="1535"/>
      <c r="F4707" s="1536">
        <v>45.06</v>
      </c>
      <c r="G4707" s="1536">
        <v>45.06</v>
      </c>
    </row>
    <row r="4708" spans="1:7">
      <c r="A4708" s="1526">
        <v>21006</v>
      </c>
      <c r="B4708" s="1523" t="s">
        <v>7975</v>
      </c>
      <c r="C4708" s="1526" t="s">
        <v>2774</v>
      </c>
      <c r="D4708" s="1534">
        <f t="shared" si="73"/>
        <v>95.62</v>
      </c>
      <c r="E4708" s="1535"/>
      <c r="F4708" s="1534">
        <v>95.62</v>
      </c>
      <c r="G4708" s="1534">
        <v>95.62</v>
      </c>
    </row>
    <row r="4709" spans="1:7">
      <c r="A4709" s="1528">
        <v>21019</v>
      </c>
      <c r="B4709" s="1529" t="s">
        <v>7976</v>
      </c>
      <c r="C4709" s="1528" t="s">
        <v>2774</v>
      </c>
      <c r="D4709" s="1536">
        <f t="shared" si="73"/>
        <v>33.24</v>
      </c>
      <c r="E4709" s="1535"/>
      <c r="F4709" s="1536">
        <v>33.24</v>
      </c>
      <c r="G4709" s="1536">
        <v>33.24</v>
      </c>
    </row>
    <row r="4710" spans="1:7">
      <c r="A4710" s="1526">
        <v>21021</v>
      </c>
      <c r="B4710" s="1523" t="s">
        <v>7977</v>
      </c>
      <c r="C4710" s="1526" t="s">
        <v>2774</v>
      </c>
      <c r="D4710" s="1534">
        <f t="shared" si="73"/>
        <v>52.54</v>
      </c>
      <c r="E4710" s="1535"/>
      <c r="F4710" s="1534">
        <v>52.54</v>
      </c>
      <c r="G4710" s="1534">
        <v>52.54</v>
      </c>
    </row>
    <row r="4711" spans="1:7">
      <c r="A4711" s="1528">
        <v>21024</v>
      </c>
      <c r="B4711" s="1529" t="s">
        <v>7978</v>
      </c>
      <c r="C4711" s="1528" t="s">
        <v>2774</v>
      </c>
      <c r="D4711" s="1536">
        <f t="shared" si="73"/>
        <v>112.58</v>
      </c>
      <c r="E4711" s="1535"/>
      <c r="F4711" s="1536">
        <v>112.58</v>
      </c>
      <c r="G4711" s="1536">
        <v>112.58</v>
      </c>
    </row>
    <row r="4712" spans="1:7">
      <c r="A4712" s="1526">
        <v>40624</v>
      </c>
      <c r="B4712" s="1523" t="s">
        <v>7979</v>
      </c>
      <c r="C4712" s="1526" t="s">
        <v>2774</v>
      </c>
      <c r="D4712" s="1534">
        <f t="shared" si="73"/>
        <v>74.290000000000006</v>
      </c>
      <c r="E4712" s="1535"/>
      <c r="F4712" s="1534">
        <v>74.290000000000006</v>
      </c>
      <c r="G4712" s="1534">
        <v>74.290000000000006</v>
      </c>
    </row>
    <row r="4713" spans="1:7">
      <c r="A4713" s="1528">
        <v>42575</v>
      </c>
      <c r="B4713" s="1529" t="s">
        <v>10354</v>
      </c>
      <c r="C4713" s="1528" t="s">
        <v>2774</v>
      </c>
      <c r="D4713" s="1536">
        <f t="shared" si="73"/>
        <v>68.180000000000007</v>
      </c>
      <c r="E4713" s="1535"/>
      <c r="F4713" s="1536">
        <v>68.180000000000007</v>
      </c>
      <c r="G4713" s="1536">
        <v>68.180000000000007</v>
      </c>
    </row>
    <row r="4714" spans="1:7">
      <c r="A4714" s="1526">
        <v>13127</v>
      </c>
      <c r="B4714" s="1523" t="s">
        <v>7980</v>
      </c>
      <c r="C4714" s="1526" t="s">
        <v>2774</v>
      </c>
      <c r="D4714" s="1534">
        <f t="shared" si="73"/>
        <v>33.14</v>
      </c>
      <c r="E4714" s="1535"/>
      <c r="F4714" s="1534">
        <v>33.14</v>
      </c>
      <c r="G4714" s="1534">
        <v>33.14</v>
      </c>
    </row>
    <row r="4715" spans="1:7">
      <c r="A4715" s="1528">
        <v>13137</v>
      </c>
      <c r="B4715" s="1529" t="s">
        <v>7981</v>
      </c>
      <c r="C4715" s="1528" t="s">
        <v>2774</v>
      </c>
      <c r="D4715" s="1536">
        <f t="shared" si="73"/>
        <v>43.97</v>
      </c>
      <c r="E4715" s="1535"/>
      <c r="F4715" s="1536">
        <v>43.97</v>
      </c>
      <c r="G4715" s="1536">
        <v>43.97</v>
      </c>
    </row>
    <row r="4716" spans="1:7">
      <c r="A4716" s="1526">
        <v>42574</v>
      </c>
      <c r="B4716" s="1523" t="s">
        <v>10355</v>
      </c>
      <c r="C4716" s="1526" t="s">
        <v>2774</v>
      </c>
      <c r="D4716" s="1534">
        <f t="shared" si="73"/>
        <v>50.88</v>
      </c>
      <c r="E4716" s="1535"/>
      <c r="F4716" s="1534">
        <v>50.88</v>
      </c>
      <c r="G4716" s="1534">
        <v>50.88</v>
      </c>
    </row>
    <row r="4717" spans="1:7">
      <c r="A4717" s="1528">
        <v>20989</v>
      </c>
      <c r="B4717" s="1529" t="s">
        <v>7982</v>
      </c>
      <c r="C4717" s="1528" t="s">
        <v>2774</v>
      </c>
      <c r="D4717" s="1536">
        <f t="shared" si="73"/>
        <v>1575.44</v>
      </c>
      <c r="E4717" s="1535"/>
      <c r="F4717" s="1536">
        <v>1575.44</v>
      </c>
      <c r="G4717" s="1536">
        <v>1575.44</v>
      </c>
    </row>
    <row r="4718" spans="1:7">
      <c r="A4718" s="1526">
        <v>21147</v>
      </c>
      <c r="B4718" s="1523" t="s">
        <v>7983</v>
      </c>
      <c r="C4718" s="1526" t="s">
        <v>2774</v>
      </c>
      <c r="D4718" s="1534">
        <f t="shared" si="73"/>
        <v>147.71</v>
      </c>
      <c r="E4718" s="1535"/>
      <c r="F4718" s="1534">
        <v>147.71</v>
      </c>
      <c r="G4718" s="1534">
        <v>147.71</v>
      </c>
    </row>
    <row r="4719" spans="1:7">
      <c r="A4719" s="1528">
        <v>21148</v>
      </c>
      <c r="B4719" s="1529" t="s">
        <v>7984</v>
      </c>
      <c r="C4719" s="1528" t="s">
        <v>2774</v>
      </c>
      <c r="D4719" s="1536">
        <f t="shared" si="73"/>
        <v>91.17</v>
      </c>
      <c r="E4719" s="1535"/>
      <c r="F4719" s="1536">
        <v>91.17</v>
      </c>
      <c r="G4719" s="1536">
        <v>91.17</v>
      </c>
    </row>
    <row r="4720" spans="1:7">
      <c r="A4720" s="1526">
        <v>20984</v>
      </c>
      <c r="B4720" s="1523" t="s">
        <v>7985</v>
      </c>
      <c r="C4720" s="1526" t="s">
        <v>2774</v>
      </c>
      <c r="D4720" s="1534">
        <f t="shared" si="73"/>
        <v>3022.96</v>
      </c>
      <c r="E4720" s="1535"/>
      <c r="F4720" s="1534">
        <v>3022.96</v>
      </c>
      <c r="G4720" s="1534">
        <v>3022.96</v>
      </c>
    </row>
    <row r="4721" spans="1:7">
      <c r="A4721" s="1528">
        <v>13042</v>
      </c>
      <c r="B4721" s="1529" t="s">
        <v>7986</v>
      </c>
      <c r="C4721" s="1528" t="s">
        <v>2774</v>
      </c>
      <c r="D4721" s="1536">
        <f t="shared" si="73"/>
        <v>1675.17</v>
      </c>
      <c r="E4721" s="1535"/>
      <c r="F4721" s="1536">
        <v>1675.17</v>
      </c>
      <c r="G4721" s="1536">
        <v>1675.17</v>
      </c>
    </row>
    <row r="4722" spans="1:7">
      <c r="A4722" s="1526">
        <v>21150</v>
      </c>
      <c r="B4722" s="1523" t="s">
        <v>7987</v>
      </c>
      <c r="C4722" s="1526" t="s">
        <v>2774</v>
      </c>
      <c r="D4722" s="1534">
        <f t="shared" si="73"/>
        <v>45.2</v>
      </c>
      <c r="E4722" s="1535"/>
      <c r="F4722" s="1534">
        <v>45.2</v>
      </c>
      <c r="G4722" s="1534">
        <v>45.2</v>
      </c>
    </row>
    <row r="4723" spans="1:7">
      <c r="A4723" s="1528">
        <v>13141</v>
      </c>
      <c r="B4723" s="1529" t="s">
        <v>7988</v>
      </c>
      <c r="C4723" s="1528" t="s">
        <v>2774</v>
      </c>
      <c r="D4723" s="1536">
        <f t="shared" si="73"/>
        <v>56.96</v>
      </c>
      <c r="E4723" s="1535"/>
      <c r="F4723" s="1536">
        <v>56.96</v>
      </c>
      <c r="G4723" s="1536">
        <v>56.96</v>
      </c>
    </row>
    <row r="4724" spans="1:7">
      <c r="A4724" s="1526">
        <v>42576</v>
      </c>
      <c r="B4724" s="1523" t="s">
        <v>10356</v>
      </c>
      <c r="C4724" s="1526" t="s">
        <v>2774</v>
      </c>
      <c r="D4724" s="1534">
        <f t="shared" si="73"/>
        <v>185.97</v>
      </c>
      <c r="E4724" s="1535"/>
      <c r="F4724" s="1534">
        <v>185.97</v>
      </c>
      <c r="G4724" s="1534">
        <v>185.97</v>
      </c>
    </row>
    <row r="4725" spans="1:7">
      <c r="A4725" s="1528">
        <v>21151</v>
      </c>
      <c r="B4725" s="1529" t="s">
        <v>7989</v>
      </c>
      <c r="C4725" s="1528" t="s">
        <v>2774</v>
      </c>
      <c r="D4725" s="1536">
        <f t="shared" si="73"/>
        <v>270.58999999999997</v>
      </c>
      <c r="E4725" s="1535"/>
      <c r="F4725" s="1536">
        <v>270.58999999999997</v>
      </c>
      <c r="G4725" s="1536">
        <v>270.58999999999997</v>
      </c>
    </row>
    <row r="4726" spans="1:7">
      <c r="A4726" s="1526">
        <v>13142</v>
      </c>
      <c r="B4726" s="1523" t="s">
        <v>7990</v>
      </c>
      <c r="C4726" s="1526" t="s">
        <v>2774</v>
      </c>
      <c r="D4726" s="1534">
        <f t="shared" si="73"/>
        <v>386.83</v>
      </c>
      <c r="E4726" s="1535"/>
      <c r="F4726" s="1534">
        <v>386.83</v>
      </c>
      <c r="G4726" s="1534">
        <v>386.83</v>
      </c>
    </row>
    <row r="4727" spans="1:7">
      <c r="A4727" s="1528">
        <v>42577</v>
      </c>
      <c r="B4727" s="1529" t="s">
        <v>10357</v>
      </c>
      <c r="C4727" s="1528" t="s">
        <v>2774</v>
      </c>
      <c r="D4727" s="1536">
        <f t="shared" si="73"/>
        <v>424.46</v>
      </c>
      <c r="E4727" s="1535"/>
      <c r="F4727" s="1536">
        <v>424.46</v>
      </c>
      <c r="G4727" s="1536">
        <v>424.46</v>
      </c>
    </row>
    <row r="4728" spans="1:7">
      <c r="A4728" s="1526">
        <v>20994</v>
      </c>
      <c r="B4728" s="1523" t="s">
        <v>7991</v>
      </c>
      <c r="C4728" s="1526" t="s">
        <v>2774</v>
      </c>
      <c r="D4728" s="1534">
        <f t="shared" si="73"/>
        <v>729.35</v>
      </c>
      <c r="E4728" s="1535"/>
      <c r="F4728" s="1534">
        <v>729.35</v>
      </c>
      <c r="G4728" s="1534">
        <v>729.35</v>
      </c>
    </row>
    <row r="4729" spans="1:7">
      <c r="A4729" s="1528">
        <v>7672</v>
      </c>
      <c r="B4729" s="1529" t="s">
        <v>7992</v>
      </c>
      <c r="C4729" s="1528" t="s">
        <v>2774</v>
      </c>
      <c r="D4729" s="1536">
        <f t="shared" si="73"/>
        <v>477.8</v>
      </c>
      <c r="E4729" s="1535"/>
      <c r="F4729" s="1536">
        <v>477.8</v>
      </c>
      <c r="G4729" s="1536">
        <v>477.8</v>
      </c>
    </row>
    <row r="4730" spans="1:7">
      <c r="A4730" s="1526">
        <v>20995</v>
      </c>
      <c r="B4730" s="1523" t="s">
        <v>7993</v>
      </c>
      <c r="C4730" s="1526" t="s">
        <v>2774</v>
      </c>
      <c r="D4730" s="1534">
        <f t="shared" si="73"/>
        <v>958.5</v>
      </c>
      <c r="E4730" s="1535"/>
      <c r="F4730" s="1534">
        <v>958.5</v>
      </c>
      <c r="G4730" s="1534">
        <v>958.5</v>
      </c>
    </row>
    <row r="4731" spans="1:7">
      <c r="A4731" s="1528">
        <v>7690</v>
      </c>
      <c r="B4731" s="1529" t="s">
        <v>7994</v>
      </c>
      <c r="C4731" s="1528" t="s">
        <v>2774</v>
      </c>
      <c r="D4731" s="1536">
        <f t="shared" si="73"/>
        <v>554.36</v>
      </c>
      <c r="E4731" s="1535"/>
      <c r="F4731" s="1536">
        <v>554.36</v>
      </c>
      <c r="G4731" s="1536">
        <v>554.36</v>
      </c>
    </row>
    <row r="4732" spans="1:7">
      <c r="A4732" s="1526">
        <v>20980</v>
      </c>
      <c r="B4732" s="1523" t="s">
        <v>7995</v>
      </c>
      <c r="C4732" s="1526" t="s">
        <v>2774</v>
      </c>
      <c r="D4732" s="1534">
        <f t="shared" si="73"/>
        <v>604.76</v>
      </c>
      <c r="E4732" s="1535"/>
      <c r="F4732" s="1534">
        <v>604.76</v>
      </c>
      <c r="G4732" s="1534">
        <v>604.76</v>
      </c>
    </row>
    <row r="4733" spans="1:7">
      <c r="A4733" s="1528">
        <v>7661</v>
      </c>
      <c r="B4733" s="1529" t="s">
        <v>7996</v>
      </c>
      <c r="C4733" s="1528" t="s">
        <v>2774</v>
      </c>
      <c r="D4733" s="1536">
        <f t="shared" si="73"/>
        <v>719.41</v>
      </c>
      <c r="E4733" s="1535"/>
      <c r="F4733" s="1536">
        <v>719.41</v>
      </c>
      <c r="G4733" s="1536">
        <v>719.41</v>
      </c>
    </row>
    <row r="4734" spans="1:7">
      <c r="A4734" s="1526">
        <v>21016</v>
      </c>
      <c r="B4734" s="1523" t="s">
        <v>7997</v>
      </c>
      <c r="C4734" s="1526" t="s">
        <v>2774</v>
      </c>
      <c r="D4734" s="1534">
        <f t="shared" si="73"/>
        <v>202.33</v>
      </c>
      <c r="E4734" s="1535"/>
      <c r="F4734" s="1534">
        <v>202.33</v>
      </c>
      <c r="G4734" s="1534">
        <v>202.33</v>
      </c>
    </row>
    <row r="4735" spans="1:7">
      <c r="A4735" s="1528">
        <v>21008</v>
      </c>
      <c r="B4735" s="1529" t="s">
        <v>7998</v>
      </c>
      <c r="C4735" s="1528" t="s">
        <v>2774</v>
      </c>
      <c r="D4735" s="1536">
        <f t="shared" si="73"/>
        <v>23.64</v>
      </c>
      <c r="E4735" s="1535"/>
      <c r="F4735" s="1536">
        <v>23.64</v>
      </c>
      <c r="G4735" s="1536">
        <v>23.64</v>
      </c>
    </row>
    <row r="4736" spans="1:7">
      <c r="A4736" s="1526">
        <v>21009</v>
      </c>
      <c r="B4736" s="1523" t="s">
        <v>7999</v>
      </c>
      <c r="C4736" s="1526" t="s">
        <v>2774</v>
      </c>
      <c r="D4736" s="1534">
        <f t="shared" si="73"/>
        <v>30.77</v>
      </c>
      <c r="E4736" s="1535"/>
      <c r="F4736" s="1534">
        <v>30.77</v>
      </c>
      <c r="G4736" s="1534">
        <v>30.77</v>
      </c>
    </row>
    <row r="4737" spans="1:7">
      <c r="A4737" s="1528">
        <v>21010</v>
      </c>
      <c r="B4737" s="1529" t="s">
        <v>8000</v>
      </c>
      <c r="C4737" s="1528" t="s">
        <v>2774</v>
      </c>
      <c r="D4737" s="1536">
        <f t="shared" si="73"/>
        <v>41.32</v>
      </c>
      <c r="E4737" s="1535"/>
      <c r="F4737" s="1536">
        <v>41.32</v>
      </c>
      <c r="G4737" s="1536">
        <v>41.32</v>
      </c>
    </row>
    <row r="4738" spans="1:7">
      <c r="A4738" s="1526">
        <v>21011</v>
      </c>
      <c r="B4738" s="1523" t="s">
        <v>8001</v>
      </c>
      <c r="C4738" s="1526" t="s">
        <v>2774</v>
      </c>
      <c r="D4738" s="1534">
        <f t="shared" si="73"/>
        <v>60.22</v>
      </c>
      <c r="E4738" s="1535"/>
      <c r="F4738" s="1534">
        <v>60.22</v>
      </c>
      <c r="G4738" s="1534">
        <v>60.22</v>
      </c>
    </row>
    <row r="4739" spans="1:7">
      <c r="A4739" s="1528">
        <v>21012</v>
      </c>
      <c r="B4739" s="1529" t="s">
        <v>8002</v>
      </c>
      <c r="C4739" s="1528" t="s">
        <v>2774</v>
      </c>
      <c r="D4739" s="1536">
        <f t="shared" ref="D4739:D4802" si="74">IF($I$2=$G$1,G4739,F4739)</f>
        <v>66.55</v>
      </c>
      <c r="E4739" s="1535"/>
      <c r="F4739" s="1536">
        <v>66.55</v>
      </c>
      <c r="G4739" s="1536">
        <v>66.55</v>
      </c>
    </row>
    <row r="4740" spans="1:7">
      <c r="A4740" s="1526">
        <v>21013</v>
      </c>
      <c r="B4740" s="1523" t="s">
        <v>8003</v>
      </c>
      <c r="C4740" s="1526" t="s">
        <v>2774</v>
      </c>
      <c r="D4740" s="1534">
        <f t="shared" si="74"/>
        <v>86.85</v>
      </c>
      <c r="E4740" s="1535"/>
      <c r="F4740" s="1534">
        <v>86.85</v>
      </c>
      <c r="G4740" s="1534">
        <v>86.85</v>
      </c>
    </row>
    <row r="4741" spans="1:7">
      <c r="A4741" s="1528">
        <v>21014</v>
      </c>
      <c r="B4741" s="1529" t="s">
        <v>8004</v>
      </c>
      <c r="C4741" s="1528" t="s">
        <v>2774</v>
      </c>
      <c r="D4741" s="1536">
        <f t="shared" si="74"/>
        <v>121.52</v>
      </c>
      <c r="E4741" s="1535"/>
      <c r="F4741" s="1536">
        <v>121.52</v>
      </c>
      <c r="G4741" s="1536">
        <v>121.52</v>
      </c>
    </row>
    <row r="4742" spans="1:7">
      <c r="A4742" s="1526">
        <v>21015</v>
      </c>
      <c r="B4742" s="1523" t="s">
        <v>8005</v>
      </c>
      <c r="C4742" s="1526" t="s">
        <v>2774</v>
      </c>
      <c r="D4742" s="1534">
        <f t="shared" si="74"/>
        <v>139.61000000000001</v>
      </c>
      <c r="E4742" s="1535"/>
      <c r="F4742" s="1534">
        <v>139.61000000000001</v>
      </c>
      <c r="G4742" s="1534">
        <v>139.61000000000001</v>
      </c>
    </row>
    <row r="4743" spans="1:7">
      <c r="A4743" s="1528">
        <v>7697</v>
      </c>
      <c r="B4743" s="1529" t="s">
        <v>8006</v>
      </c>
      <c r="C4743" s="1528" t="s">
        <v>2774</v>
      </c>
      <c r="D4743" s="1536">
        <f t="shared" si="74"/>
        <v>66.62</v>
      </c>
      <c r="E4743" s="1535"/>
      <c r="F4743" s="1536">
        <v>66.62</v>
      </c>
      <c r="G4743" s="1536">
        <v>66.62</v>
      </c>
    </row>
    <row r="4744" spans="1:7">
      <c r="A4744" s="1526">
        <v>7698</v>
      </c>
      <c r="B4744" s="1523" t="s">
        <v>8007</v>
      </c>
      <c r="C4744" s="1526" t="s">
        <v>2774</v>
      </c>
      <c r="D4744" s="1534">
        <f t="shared" si="74"/>
        <v>57.34</v>
      </c>
      <c r="E4744" s="1535"/>
      <c r="F4744" s="1534">
        <v>57.34</v>
      </c>
      <c r="G4744" s="1534">
        <v>57.34</v>
      </c>
    </row>
    <row r="4745" spans="1:7">
      <c r="A4745" s="1528">
        <v>7691</v>
      </c>
      <c r="B4745" s="1529" t="s">
        <v>8008</v>
      </c>
      <c r="C4745" s="1528" t="s">
        <v>2774</v>
      </c>
      <c r="D4745" s="1536">
        <f t="shared" si="74"/>
        <v>24.23</v>
      </c>
      <c r="E4745" s="1535"/>
      <c r="F4745" s="1536">
        <v>24.23</v>
      </c>
      <c r="G4745" s="1536">
        <v>24.23</v>
      </c>
    </row>
    <row r="4746" spans="1:7">
      <c r="A4746" s="1526">
        <v>40626</v>
      </c>
      <c r="B4746" s="1523" t="s">
        <v>8009</v>
      </c>
      <c r="C4746" s="1526" t="s">
        <v>2774</v>
      </c>
      <c r="D4746" s="1534">
        <f t="shared" si="74"/>
        <v>45.47</v>
      </c>
      <c r="E4746" s="1535"/>
      <c r="F4746" s="1534">
        <v>45.47</v>
      </c>
      <c r="G4746" s="1534">
        <v>45.47</v>
      </c>
    </row>
    <row r="4747" spans="1:7">
      <c r="A4747" s="1528">
        <v>7701</v>
      </c>
      <c r="B4747" s="1529" t="s">
        <v>8010</v>
      </c>
      <c r="C4747" s="1528" t="s">
        <v>2774</v>
      </c>
      <c r="D4747" s="1536">
        <f t="shared" si="74"/>
        <v>119.21</v>
      </c>
      <c r="E4747" s="1535"/>
      <c r="F4747" s="1536">
        <v>119.21</v>
      </c>
      <c r="G4747" s="1536">
        <v>119.21</v>
      </c>
    </row>
    <row r="4748" spans="1:7">
      <c r="A4748" s="1526">
        <v>7696</v>
      </c>
      <c r="B4748" s="1523" t="s">
        <v>8011</v>
      </c>
      <c r="C4748" s="1526" t="s">
        <v>2774</v>
      </c>
      <c r="D4748" s="1534">
        <f t="shared" si="74"/>
        <v>96.06</v>
      </c>
      <c r="E4748" s="1535"/>
      <c r="F4748" s="1534">
        <v>96.06</v>
      </c>
      <c r="G4748" s="1534">
        <v>96.06</v>
      </c>
    </row>
    <row r="4749" spans="1:7">
      <c r="A4749" s="1528">
        <v>7700</v>
      </c>
      <c r="B4749" s="1529" t="s">
        <v>8012</v>
      </c>
      <c r="C4749" s="1528" t="s">
        <v>2774</v>
      </c>
      <c r="D4749" s="1536">
        <f t="shared" si="74"/>
        <v>30.64</v>
      </c>
      <c r="E4749" s="1535"/>
      <c r="F4749" s="1536">
        <v>30.64</v>
      </c>
      <c r="G4749" s="1536">
        <v>30.64</v>
      </c>
    </row>
    <row r="4750" spans="1:7">
      <c r="A4750" s="1526">
        <v>7694</v>
      </c>
      <c r="B4750" s="1523" t="s">
        <v>8013</v>
      </c>
      <c r="C4750" s="1526" t="s">
        <v>2774</v>
      </c>
      <c r="D4750" s="1534">
        <f t="shared" si="74"/>
        <v>160.43</v>
      </c>
      <c r="E4750" s="1535"/>
      <c r="F4750" s="1534">
        <v>160.43</v>
      </c>
      <c r="G4750" s="1534">
        <v>160.43</v>
      </c>
    </row>
    <row r="4751" spans="1:7">
      <c r="A4751" s="1528">
        <v>7693</v>
      </c>
      <c r="B4751" s="1529" t="s">
        <v>8014</v>
      </c>
      <c r="C4751" s="1528" t="s">
        <v>2774</v>
      </c>
      <c r="D4751" s="1536">
        <f t="shared" si="74"/>
        <v>220.94</v>
      </c>
      <c r="E4751" s="1535"/>
      <c r="F4751" s="1536">
        <v>220.94</v>
      </c>
      <c r="G4751" s="1536">
        <v>220.94</v>
      </c>
    </row>
    <row r="4752" spans="1:7">
      <c r="A4752" s="1526">
        <v>7692</v>
      </c>
      <c r="B4752" s="1523" t="s">
        <v>8015</v>
      </c>
      <c r="C4752" s="1526" t="s">
        <v>2774</v>
      </c>
      <c r="D4752" s="1534">
        <f t="shared" si="74"/>
        <v>330.79</v>
      </c>
      <c r="E4752" s="1535"/>
      <c r="F4752" s="1534">
        <v>330.79</v>
      </c>
      <c r="G4752" s="1534">
        <v>330.79</v>
      </c>
    </row>
    <row r="4753" spans="1:7">
      <c r="A4753" s="1528">
        <v>7695</v>
      </c>
      <c r="B4753" s="1529" t="s">
        <v>8016</v>
      </c>
      <c r="C4753" s="1528" t="s">
        <v>2774</v>
      </c>
      <c r="D4753" s="1536">
        <f t="shared" si="74"/>
        <v>358.75</v>
      </c>
      <c r="E4753" s="1535"/>
      <c r="F4753" s="1536">
        <v>358.75</v>
      </c>
      <c r="G4753" s="1536">
        <v>358.75</v>
      </c>
    </row>
    <row r="4754" spans="1:7">
      <c r="A4754" s="1526">
        <v>13356</v>
      </c>
      <c r="B4754" s="1523" t="s">
        <v>8017</v>
      </c>
      <c r="C4754" s="1526" t="s">
        <v>2774</v>
      </c>
      <c r="D4754" s="1534">
        <f t="shared" si="74"/>
        <v>26.01</v>
      </c>
      <c r="E4754" s="1535"/>
      <c r="F4754" s="1534">
        <v>26.01</v>
      </c>
      <c r="G4754" s="1534">
        <v>26.01</v>
      </c>
    </row>
    <row r="4755" spans="1:7">
      <c r="A4755" s="1528">
        <v>36365</v>
      </c>
      <c r="B4755" s="1529" t="s">
        <v>8018</v>
      </c>
      <c r="C4755" s="1528" t="s">
        <v>2774</v>
      </c>
      <c r="D4755" s="1536">
        <f t="shared" si="74"/>
        <v>40.03</v>
      </c>
      <c r="E4755" s="1535"/>
      <c r="F4755" s="1536">
        <v>40.03</v>
      </c>
      <c r="G4755" s="1536">
        <v>40.03</v>
      </c>
    </row>
    <row r="4756" spans="1:7">
      <c r="A4756" s="1526">
        <v>41930</v>
      </c>
      <c r="B4756" s="1523" t="s">
        <v>8019</v>
      </c>
      <c r="C4756" s="1526" t="s">
        <v>2774</v>
      </c>
      <c r="D4756" s="1534">
        <f t="shared" si="74"/>
        <v>129.58000000000001</v>
      </c>
      <c r="E4756" s="1535"/>
      <c r="F4756" s="1534">
        <v>129.58000000000001</v>
      </c>
      <c r="G4756" s="1534">
        <v>129.58000000000001</v>
      </c>
    </row>
    <row r="4757" spans="1:7">
      <c r="A4757" s="1528">
        <v>41931</v>
      </c>
      <c r="B4757" s="1529" t="s">
        <v>8020</v>
      </c>
      <c r="C4757" s="1528" t="s">
        <v>2774</v>
      </c>
      <c r="D4757" s="1536">
        <f t="shared" si="74"/>
        <v>220.97</v>
      </c>
      <c r="E4757" s="1535"/>
      <c r="F4757" s="1536">
        <v>220.97</v>
      </c>
      <c r="G4757" s="1536">
        <v>220.97</v>
      </c>
    </row>
    <row r="4758" spans="1:7">
      <c r="A4758" s="1526">
        <v>41932</v>
      </c>
      <c r="B4758" s="1523" t="s">
        <v>8021</v>
      </c>
      <c r="C4758" s="1526" t="s">
        <v>2774</v>
      </c>
      <c r="D4758" s="1534">
        <f t="shared" si="74"/>
        <v>356.9</v>
      </c>
      <c r="E4758" s="1535"/>
      <c r="F4758" s="1534">
        <v>356.9</v>
      </c>
      <c r="G4758" s="1534">
        <v>356.9</v>
      </c>
    </row>
    <row r="4759" spans="1:7">
      <c r="A4759" s="1528">
        <v>41933</v>
      </c>
      <c r="B4759" s="1529" t="s">
        <v>8022</v>
      </c>
      <c r="C4759" s="1528" t="s">
        <v>2774</v>
      </c>
      <c r="D4759" s="1536">
        <f t="shared" si="74"/>
        <v>442.02</v>
      </c>
      <c r="E4759" s="1535"/>
      <c r="F4759" s="1536">
        <v>442.02</v>
      </c>
      <c r="G4759" s="1536">
        <v>442.02</v>
      </c>
    </row>
    <row r="4760" spans="1:7">
      <c r="A4760" s="1526">
        <v>41934</v>
      </c>
      <c r="B4760" s="1523" t="s">
        <v>8023</v>
      </c>
      <c r="C4760" s="1526" t="s">
        <v>2774</v>
      </c>
      <c r="D4760" s="1534">
        <f t="shared" si="74"/>
        <v>572.53</v>
      </c>
      <c r="E4760" s="1535"/>
      <c r="F4760" s="1534">
        <v>572.53</v>
      </c>
      <c r="G4760" s="1534">
        <v>572.53</v>
      </c>
    </row>
    <row r="4761" spans="1:7">
      <c r="A4761" s="1528">
        <v>41936</v>
      </c>
      <c r="B4761" s="1529" t="s">
        <v>8024</v>
      </c>
      <c r="C4761" s="1528" t="s">
        <v>2774</v>
      </c>
      <c r="D4761" s="1536">
        <f t="shared" si="74"/>
        <v>86.32</v>
      </c>
      <c r="E4761" s="1535"/>
      <c r="F4761" s="1536">
        <v>86.32</v>
      </c>
      <c r="G4761" s="1536">
        <v>86.32</v>
      </c>
    </row>
    <row r="4762" spans="1:7">
      <c r="A4762" s="1526">
        <v>41785</v>
      </c>
      <c r="B4762" s="1523" t="s">
        <v>19175</v>
      </c>
      <c r="C4762" s="1526" t="s">
        <v>2774</v>
      </c>
      <c r="D4762" s="1534">
        <f t="shared" si="74"/>
        <v>2282.27</v>
      </c>
      <c r="E4762" s="1535"/>
      <c r="F4762" s="1534">
        <v>2282.27</v>
      </c>
      <c r="G4762" s="1534">
        <v>2282.27</v>
      </c>
    </row>
    <row r="4763" spans="1:7">
      <c r="A4763" s="1528">
        <v>41781</v>
      </c>
      <c r="B4763" s="1529" t="s">
        <v>19176</v>
      </c>
      <c r="C4763" s="1528" t="s">
        <v>2774</v>
      </c>
      <c r="D4763" s="1536">
        <f t="shared" si="74"/>
        <v>650.69000000000005</v>
      </c>
      <c r="E4763" s="1535"/>
      <c r="F4763" s="1536">
        <v>650.69000000000005</v>
      </c>
      <c r="G4763" s="1536">
        <v>650.69000000000005</v>
      </c>
    </row>
    <row r="4764" spans="1:7">
      <c r="A4764" s="1526">
        <v>41783</v>
      </c>
      <c r="B4764" s="1523" t="s">
        <v>19177</v>
      </c>
      <c r="C4764" s="1526" t="s">
        <v>2774</v>
      </c>
      <c r="D4764" s="1534">
        <f t="shared" si="74"/>
        <v>1717.07</v>
      </c>
      <c r="E4764" s="1535"/>
      <c r="F4764" s="1534">
        <v>1717.07</v>
      </c>
      <c r="G4764" s="1534">
        <v>1717.07</v>
      </c>
    </row>
    <row r="4765" spans="1:7">
      <c r="A4765" s="1528">
        <v>41786</v>
      </c>
      <c r="B4765" s="1529" t="s">
        <v>19178</v>
      </c>
      <c r="C4765" s="1528" t="s">
        <v>2774</v>
      </c>
      <c r="D4765" s="1536">
        <f t="shared" si="74"/>
        <v>3582</v>
      </c>
      <c r="E4765" s="1535"/>
      <c r="F4765" s="1536">
        <v>3582</v>
      </c>
      <c r="G4765" s="1536">
        <v>3582</v>
      </c>
    </row>
    <row r="4766" spans="1:7">
      <c r="A4766" s="1526">
        <v>41779</v>
      </c>
      <c r="B4766" s="1523" t="s">
        <v>19179</v>
      </c>
      <c r="C4766" s="1526" t="s">
        <v>2774</v>
      </c>
      <c r="D4766" s="1534">
        <f t="shared" si="74"/>
        <v>249.56</v>
      </c>
      <c r="E4766" s="1535"/>
      <c r="F4766" s="1534">
        <v>249.56</v>
      </c>
      <c r="G4766" s="1534">
        <v>249.56</v>
      </c>
    </row>
    <row r="4767" spans="1:7">
      <c r="A4767" s="1528">
        <v>41780</v>
      </c>
      <c r="B4767" s="1529" t="s">
        <v>19180</v>
      </c>
      <c r="C4767" s="1528" t="s">
        <v>2774</v>
      </c>
      <c r="D4767" s="1536">
        <f t="shared" si="74"/>
        <v>295.16000000000003</v>
      </c>
      <c r="E4767" s="1535"/>
      <c r="F4767" s="1536">
        <v>295.16000000000003</v>
      </c>
      <c r="G4767" s="1536">
        <v>295.16000000000003</v>
      </c>
    </row>
    <row r="4768" spans="1:7">
      <c r="A4768" s="1526">
        <v>41782</v>
      </c>
      <c r="B4768" s="1523" t="s">
        <v>19181</v>
      </c>
      <c r="C4768" s="1526" t="s">
        <v>2774</v>
      </c>
      <c r="D4768" s="1534">
        <f t="shared" si="74"/>
        <v>1216.75</v>
      </c>
      <c r="E4768" s="1535"/>
      <c r="F4768" s="1534">
        <v>1216.75</v>
      </c>
      <c r="G4768" s="1534">
        <v>1216.75</v>
      </c>
    </row>
    <row r="4769" spans="1:7">
      <c r="A4769" s="1528">
        <v>38130</v>
      </c>
      <c r="B4769" s="1529" t="s">
        <v>8025</v>
      </c>
      <c r="C4769" s="1528" t="s">
        <v>2774</v>
      </c>
      <c r="D4769" s="1536">
        <f t="shared" si="74"/>
        <v>35.24</v>
      </c>
      <c r="E4769" s="1535"/>
      <c r="F4769" s="1536">
        <v>35.24</v>
      </c>
      <c r="G4769" s="1536">
        <v>35.24</v>
      </c>
    </row>
    <row r="4770" spans="1:7">
      <c r="A4770" s="1526">
        <v>21123</v>
      </c>
      <c r="B4770" s="1523" t="s">
        <v>8026</v>
      </c>
      <c r="C4770" s="1526" t="s">
        <v>2774</v>
      </c>
      <c r="D4770" s="1534">
        <f t="shared" si="74"/>
        <v>10</v>
      </c>
      <c r="E4770" s="1535"/>
      <c r="F4770" s="1534">
        <v>10</v>
      </c>
      <c r="G4770" s="1534">
        <v>10</v>
      </c>
    </row>
    <row r="4771" spans="1:7">
      <c r="A4771" s="1528">
        <v>21124</v>
      </c>
      <c r="B4771" s="1529" t="s">
        <v>8027</v>
      </c>
      <c r="C4771" s="1528" t="s">
        <v>2774</v>
      </c>
      <c r="D4771" s="1536">
        <f t="shared" si="74"/>
        <v>17.73</v>
      </c>
      <c r="E4771" s="1535"/>
      <c r="F4771" s="1536">
        <v>17.73</v>
      </c>
      <c r="G4771" s="1536">
        <v>17.73</v>
      </c>
    </row>
    <row r="4772" spans="1:7">
      <c r="A4772" s="1526">
        <v>21125</v>
      </c>
      <c r="B4772" s="1523" t="s">
        <v>8028</v>
      </c>
      <c r="C4772" s="1526" t="s">
        <v>2774</v>
      </c>
      <c r="D4772" s="1534">
        <f t="shared" si="74"/>
        <v>28.46</v>
      </c>
      <c r="E4772" s="1535"/>
      <c r="F4772" s="1534">
        <v>28.46</v>
      </c>
      <c r="G4772" s="1534">
        <v>28.46</v>
      </c>
    </row>
    <row r="4773" spans="1:7">
      <c r="A4773" s="1528">
        <v>38028</v>
      </c>
      <c r="B4773" s="1529" t="s">
        <v>8029</v>
      </c>
      <c r="C4773" s="1528" t="s">
        <v>2774</v>
      </c>
      <c r="D4773" s="1536">
        <f t="shared" si="74"/>
        <v>48.29</v>
      </c>
      <c r="E4773" s="1535"/>
      <c r="F4773" s="1536">
        <v>48.29</v>
      </c>
      <c r="G4773" s="1536">
        <v>48.29</v>
      </c>
    </row>
    <row r="4774" spans="1:7">
      <c r="A4774" s="1526">
        <v>38029</v>
      </c>
      <c r="B4774" s="1523" t="s">
        <v>8030</v>
      </c>
      <c r="C4774" s="1526" t="s">
        <v>2774</v>
      </c>
      <c r="D4774" s="1534">
        <f t="shared" si="74"/>
        <v>73.61</v>
      </c>
      <c r="E4774" s="1535"/>
      <c r="F4774" s="1534">
        <v>73.61</v>
      </c>
      <c r="G4774" s="1534">
        <v>73.61</v>
      </c>
    </row>
    <row r="4775" spans="1:7">
      <c r="A4775" s="1528">
        <v>38030</v>
      </c>
      <c r="B4775" s="1529" t="s">
        <v>8031</v>
      </c>
      <c r="C4775" s="1528" t="s">
        <v>2774</v>
      </c>
      <c r="D4775" s="1536">
        <f t="shared" si="74"/>
        <v>113.07</v>
      </c>
      <c r="E4775" s="1535"/>
      <c r="F4775" s="1536">
        <v>113.07</v>
      </c>
      <c r="G4775" s="1536">
        <v>113.07</v>
      </c>
    </row>
    <row r="4776" spans="1:7">
      <c r="A4776" s="1526">
        <v>38031</v>
      </c>
      <c r="B4776" s="1523" t="s">
        <v>8032</v>
      </c>
      <c r="C4776" s="1526" t="s">
        <v>2774</v>
      </c>
      <c r="D4776" s="1534">
        <f t="shared" si="74"/>
        <v>179.18</v>
      </c>
      <c r="E4776" s="1535"/>
      <c r="F4776" s="1534">
        <v>179.18</v>
      </c>
      <c r="G4776" s="1534">
        <v>179.18</v>
      </c>
    </row>
    <row r="4777" spans="1:7" ht="30">
      <c r="A4777" s="1528">
        <v>39735</v>
      </c>
      <c r="B4777" s="1529" t="s">
        <v>8033</v>
      </c>
      <c r="C4777" s="1528" t="s">
        <v>2774</v>
      </c>
      <c r="D4777" s="1536">
        <f t="shared" si="74"/>
        <v>102.82</v>
      </c>
      <c r="E4777" s="1535"/>
      <c r="F4777" s="1536">
        <v>102.82</v>
      </c>
      <c r="G4777" s="1536">
        <v>102.82</v>
      </c>
    </row>
    <row r="4778" spans="1:7" ht="30">
      <c r="A4778" s="1526">
        <v>39734</v>
      </c>
      <c r="B4778" s="1523" t="s">
        <v>8034</v>
      </c>
      <c r="C4778" s="1526" t="s">
        <v>2774</v>
      </c>
      <c r="D4778" s="1534">
        <f t="shared" si="74"/>
        <v>121.96</v>
      </c>
      <c r="E4778" s="1535"/>
      <c r="F4778" s="1534">
        <v>121.96</v>
      </c>
      <c r="G4778" s="1534">
        <v>121.96</v>
      </c>
    </row>
    <row r="4779" spans="1:7" ht="30">
      <c r="A4779" s="1528">
        <v>39736</v>
      </c>
      <c r="B4779" s="1529" t="s">
        <v>8035</v>
      </c>
      <c r="C4779" s="1528" t="s">
        <v>2774</v>
      </c>
      <c r="D4779" s="1536">
        <f t="shared" si="74"/>
        <v>139.19</v>
      </c>
      <c r="E4779" s="1535"/>
      <c r="F4779" s="1536">
        <v>139.19</v>
      </c>
      <c r="G4779" s="1536">
        <v>139.19</v>
      </c>
    </row>
    <row r="4780" spans="1:7" ht="30">
      <c r="A4780" s="1526">
        <v>39737</v>
      </c>
      <c r="B4780" s="1523" t="s">
        <v>8036</v>
      </c>
      <c r="C4780" s="1526" t="s">
        <v>2774</v>
      </c>
      <c r="D4780" s="1534">
        <f t="shared" si="74"/>
        <v>18.72</v>
      </c>
      <c r="E4780" s="1535"/>
      <c r="F4780" s="1534">
        <v>18.72</v>
      </c>
      <c r="G4780" s="1534">
        <v>18.72</v>
      </c>
    </row>
    <row r="4781" spans="1:7" ht="30">
      <c r="A4781" s="1528">
        <v>39738</v>
      </c>
      <c r="B4781" s="1529" t="s">
        <v>8037</v>
      </c>
      <c r="C4781" s="1528" t="s">
        <v>2774</v>
      </c>
      <c r="D4781" s="1536">
        <f t="shared" si="74"/>
        <v>6.77</v>
      </c>
      <c r="E4781" s="1535"/>
      <c r="F4781" s="1536">
        <v>6.77</v>
      </c>
      <c r="G4781" s="1536">
        <v>6.77</v>
      </c>
    </row>
    <row r="4782" spans="1:7" ht="30">
      <c r="A4782" s="1526">
        <v>39739</v>
      </c>
      <c r="B4782" s="1523" t="s">
        <v>8038</v>
      </c>
      <c r="C4782" s="1526" t="s">
        <v>2774</v>
      </c>
      <c r="D4782" s="1534">
        <f t="shared" si="74"/>
        <v>96.26</v>
      </c>
      <c r="E4782" s="1535"/>
      <c r="F4782" s="1534">
        <v>96.26</v>
      </c>
      <c r="G4782" s="1534">
        <v>96.26</v>
      </c>
    </row>
    <row r="4783" spans="1:7" ht="30">
      <c r="A4783" s="1528">
        <v>39733</v>
      </c>
      <c r="B4783" s="1529" t="s">
        <v>8039</v>
      </c>
      <c r="C4783" s="1528" t="s">
        <v>2774</v>
      </c>
      <c r="D4783" s="1536">
        <f t="shared" si="74"/>
        <v>166.57</v>
      </c>
      <c r="E4783" s="1535"/>
      <c r="F4783" s="1536">
        <v>166.57</v>
      </c>
      <c r="G4783" s="1536">
        <v>166.57</v>
      </c>
    </row>
    <row r="4784" spans="1:7" ht="30">
      <c r="A4784" s="1526">
        <v>39854</v>
      </c>
      <c r="B4784" s="1523" t="s">
        <v>8040</v>
      </c>
      <c r="C4784" s="1526" t="s">
        <v>2774</v>
      </c>
      <c r="D4784" s="1534">
        <f t="shared" si="74"/>
        <v>168.93</v>
      </c>
      <c r="E4784" s="1535"/>
      <c r="F4784" s="1534">
        <v>168.93</v>
      </c>
      <c r="G4784" s="1534">
        <v>168.93</v>
      </c>
    </row>
    <row r="4785" spans="1:7" ht="30">
      <c r="A4785" s="1528">
        <v>39740</v>
      </c>
      <c r="B4785" s="1529" t="s">
        <v>8041</v>
      </c>
      <c r="C4785" s="1528" t="s">
        <v>2774</v>
      </c>
      <c r="D4785" s="1536">
        <f t="shared" si="74"/>
        <v>92.43</v>
      </c>
      <c r="E4785" s="1535"/>
      <c r="F4785" s="1536">
        <v>92.43</v>
      </c>
      <c r="G4785" s="1536">
        <v>92.43</v>
      </c>
    </row>
    <row r="4786" spans="1:7" ht="30">
      <c r="A4786" s="1526">
        <v>39741</v>
      </c>
      <c r="B4786" s="1523" t="s">
        <v>8042</v>
      </c>
      <c r="C4786" s="1526" t="s">
        <v>2774</v>
      </c>
      <c r="D4786" s="1534">
        <f t="shared" si="74"/>
        <v>17.03</v>
      </c>
      <c r="E4786" s="1535"/>
      <c r="F4786" s="1534">
        <v>17.03</v>
      </c>
      <c r="G4786" s="1534">
        <v>17.03</v>
      </c>
    </row>
    <row r="4787" spans="1:7" ht="30">
      <c r="A4787" s="1528">
        <v>39853</v>
      </c>
      <c r="B4787" s="1529" t="s">
        <v>8043</v>
      </c>
      <c r="C4787" s="1528" t="s">
        <v>2774</v>
      </c>
      <c r="D4787" s="1536">
        <f t="shared" si="74"/>
        <v>22.37</v>
      </c>
      <c r="E4787" s="1535"/>
      <c r="F4787" s="1536">
        <v>22.37</v>
      </c>
      <c r="G4787" s="1536">
        <v>22.37</v>
      </c>
    </row>
    <row r="4788" spans="1:7" ht="30">
      <c r="A4788" s="1526">
        <v>39742</v>
      </c>
      <c r="B4788" s="1523" t="s">
        <v>8044</v>
      </c>
      <c r="C4788" s="1526" t="s">
        <v>2774</v>
      </c>
      <c r="D4788" s="1534">
        <f t="shared" si="74"/>
        <v>74.3</v>
      </c>
      <c r="E4788" s="1535"/>
      <c r="F4788" s="1534">
        <v>74.3</v>
      </c>
      <c r="G4788" s="1534">
        <v>74.3</v>
      </c>
    </row>
    <row r="4789" spans="1:7">
      <c r="A4789" s="1528">
        <v>39749</v>
      </c>
      <c r="B4789" s="1529" t="s">
        <v>8045</v>
      </c>
      <c r="C4789" s="1528" t="s">
        <v>2774</v>
      </c>
      <c r="D4789" s="1536">
        <f t="shared" si="74"/>
        <v>112.56</v>
      </c>
      <c r="E4789" s="1535"/>
      <c r="F4789" s="1536">
        <v>112.56</v>
      </c>
      <c r="G4789" s="1536">
        <v>112.56</v>
      </c>
    </row>
    <row r="4790" spans="1:7">
      <c r="A4790" s="1526">
        <v>39751</v>
      </c>
      <c r="B4790" s="1523" t="s">
        <v>8046</v>
      </c>
      <c r="C4790" s="1526" t="s">
        <v>2774</v>
      </c>
      <c r="D4790" s="1534">
        <f t="shared" si="74"/>
        <v>204.54</v>
      </c>
      <c r="E4790" s="1535"/>
      <c r="F4790" s="1534">
        <v>204.54</v>
      </c>
      <c r="G4790" s="1534">
        <v>204.54</v>
      </c>
    </row>
    <row r="4791" spans="1:7">
      <c r="A4791" s="1528">
        <v>39750</v>
      </c>
      <c r="B4791" s="1529" t="s">
        <v>8047</v>
      </c>
      <c r="C4791" s="1528" t="s">
        <v>2774</v>
      </c>
      <c r="D4791" s="1536">
        <f t="shared" si="74"/>
        <v>170.01</v>
      </c>
      <c r="E4791" s="1535"/>
      <c r="F4791" s="1536">
        <v>170.01</v>
      </c>
      <c r="G4791" s="1536">
        <v>170.01</v>
      </c>
    </row>
    <row r="4792" spans="1:7">
      <c r="A4792" s="1526">
        <v>39747</v>
      </c>
      <c r="B4792" s="1523" t="s">
        <v>8048</v>
      </c>
      <c r="C4792" s="1526" t="s">
        <v>2774</v>
      </c>
      <c r="D4792" s="1534">
        <f t="shared" si="74"/>
        <v>54.68</v>
      </c>
      <c r="E4792" s="1535"/>
      <c r="F4792" s="1534">
        <v>54.68</v>
      </c>
      <c r="G4792" s="1534">
        <v>54.68</v>
      </c>
    </row>
    <row r="4793" spans="1:7">
      <c r="A4793" s="1528">
        <v>39753</v>
      </c>
      <c r="B4793" s="1529" t="s">
        <v>8049</v>
      </c>
      <c r="C4793" s="1528" t="s">
        <v>2774</v>
      </c>
      <c r="D4793" s="1536">
        <f t="shared" si="74"/>
        <v>376.5</v>
      </c>
      <c r="E4793" s="1535"/>
      <c r="F4793" s="1536">
        <v>376.5</v>
      </c>
      <c r="G4793" s="1536">
        <v>376.5</v>
      </c>
    </row>
    <row r="4794" spans="1:7">
      <c r="A4794" s="1526">
        <v>39754</v>
      </c>
      <c r="B4794" s="1523" t="s">
        <v>8050</v>
      </c>
      <c r="C4794" s="1526" t="s">
        <v>2774</v>
      </c>
      <c r="D4794" s="1534">
        <f t="shared" si="74"/>
        <v>554.69000000000005</v>
      </c>
      <c r="E4794" s="1535"/>
      <c r="F4794" s="1534">
        <v>554.69000000000005</v>
      </c>
      <c r="G4794" s="1534">
        <v>554.69000000000005</v>
      </c>
    </row>
    <row r="4795" spans="1:7">
      <c r="A4795" s="1528">
        <v>39748</v>
      </c>
      <c r="B4795" s="1529" t="s">
        <v>8051</v>
      </c>
      <c r="C4795" s="1528" t="s">
        <v>2774</v>
      </c>
      <c r="D4795" s="1536">
        <f t="shared" si="74"/>
        <v>88.48</v>
      </c>
      <c r="E4795" s="1535"/>
      <c r="F4795" s="1536">
        <v>88.48</v>
      </c>
      <c r="G4795" s="1536">
        <v>88.48</v>
      </c>
    </row>
    <row r="4796" spans="1:7">
      <c r="A4796" s="1526">
        <v>39755</v>
      </c>
      <c r="B4796" s="1523" t="s">
        <v>8052</v>
      </c>
      <c r="C4796" s="1526" t="s">
        <v>2774</v>
      </c>
      <c r="D4796" s="1534">
        <f t="shared" si="74"/>
        <v>841.04</v>
      </c>
      <c r="E4796" s="1535"/>
      <c r="F4796" s="1534">
        <v>841.04</v>
      </c>
      <c r="G4796" s="1534">
        <v>841.04</v>
      </c>
    </row>
    <row r="4797" spans="1:7">
      <c r="A4797" s="1528">
        <v>12742</v>
      </c>
      <c r="B4797" s="1529" t="s">
        <v>8053</v>
      </c>
      <c r="C4797" s="1528" t="s">
        <v>2774</v>
      </c>
      <c r="D4797" s="1536">
        <f t="shared" si="74"/>
        <v>665.96</v>
      </c>
      <c r="E4797" s="1535"/>
      <c r="F4797" s="1536">
        <v>665.96</v>
      </c>
      <c r="G4797" s="1536">
        <v>665.96</v>
      </c>
    </row>
    <row r="4798" spans="1:7">
      <c r="A4798" s="1526">
        <v>12713</v>
      </c>
      <c r="B4798" s="1523" t="s">
        <v>8054</v>
      </c>
      <c r="C4798" s="1526" t="s">
        <v>2774</v>
      </c>
      <c r="D4798" s="1534">
        <f t="shared" si="74"/>
        <v>35.32</v>
      </c>
      <c r="E4798" s="1535"/>
      <c r="F4798" s="1534">
        <v>35.32</v>
      </c>
      <c r="G4798" s="1534">
        <v>35.32</v>
      </c>
    </row>
    <row r="4799" spans="1:7">
      <c r="A4799" s="1528">
        <v>12743</v>
      </c>
      <c r="B4799" s="1529" t="s">
        <v>8055</v>
      </c>
      <c r="C4799" s="1528" t="s">
        <v>2774</v>
      </c>
      <c r="D4799" s="1536">
        <f t="shared" si="74"/>
        <v>60.76</v>
      </c>
      <c r="E4799" s="1535"/>
      <c r="F4799" s="1536">
        <v>60.76</v>
      </c>
      <c r="G4799" s="1536">
        <v>60.76</v>
      </c>
    </row>
    <row r="4800" spans="1:7">
      <c r="A4800" s="1526">
        <v>12744</v>
      </c>
      <c r="B4800" s="1523" t="s">
        <v>8056</v>
      </c>
      <c r="C4800" s="1526" t="s">
        <v>2774</v>
      </c>
      <c r="D4800" s="1534">
        <f t="shared" si="74"/>
        <v>77.11</v>
      </c>
      <c r="E4800" s="1535"/>
      <c r="F4800" s="1534">
        <v>77.11</v>
      </c>
      <c r="G4800" s="1534">
        <v>77.11</v>
      </c>
    </row>
    <row r="4801" spans="1:7">
      <c r="A4801" s="1528">
        <v>12745</v>
      </c>
      <c r="B4801" s="1529" t="s">
        <v>8057</v>
      </c>
      <c r="C4801" s="1528" t="s">
        <v>2774</v>
      </c>
      <c r="D4801" s="1536">
        <f t="shared" si="74"/>
        <v>111.98</v>
      </c>
      <c r="E4801" s="1535"/>
      <c r="F4801" s="1536">
        <v>111.98</v>
      </c>
      <c r="G4801" s="1536">
        <v>111.98</v>
      </c>
    </row>
    <row r="4802" spans="1:7">
      <c r="A4802" s="1526">
        <v>12746</v>
      </c>
      <c r="B4802" s="1523" t="s">
        <v>8058</v>
      </c>
      <c r="C4802" s="1526" t="s">
        <v>2774</v>
      </c>
      <c r="D4802" s="1534">
        <f t="shared" si="74"/>
        <v>151.22</v>
      </c>
      <c r="E4802" s="1535"/>
      <c r="F4802" s="1534">
        <v>151.22</v>
      </c>
      <c r="G4802" s="1534">
        <v>151.22</v>
      </c>
    </row>
    <row r="4803" spans="1:7">
      <c r="A4803" s="1528">
        <v>12747</v>
      </c>
      <c r="B4803" s="1529" t="s">
        <v>8059</v>
      </c>
      <c r="C4803" s="1528" t="s">
        <v>2774</v>
      </c>
      <c r="D4803" s="1536">
        <f t="shared" ref="D4803:D4866" si="75">IF($I$2=$G$1,G4803,F4803)</f>
        <v>219.3</v>
      </c>
      <c r="E4803" s="1535"/>
      <c r="F4803" s="1536">
        <v>219.3</v>
      </c>
      <c r="G4803" s="1536">
        <v>219.3</v>
      </c>
    </row>
    <row r="4804" spans="1:7">
      <c r="A4804" s="1526">
        <v>12748</v>
      </c>
      <c r="B4804" s="1523" t="s">
        <v>8060</v>
      </c>
      <c r="C4804" s="1526" t="s">
        <v>2774</v>
      </c>
      <c r="D4804" s="1534">
        <f t="shared" si="75"/>
        <v>308.95</v>
      </c>
      <c r="E4804" s="1535"/>
      <c r="F4804" s="1534">
        <v>308.95</v>
      </c>
      <c r="G4804" s="1534">
        <v>308.95</v>
      </c>
    </row>
    <row r="4805" spans="1:7">
      <c r="A4805" s="1528">
        <v>12749</v>
      </c>
      <c r="B4805" s="1529" t="s">
        <v>8061</v>
      </c>
      <c r="C4805" s="1528" t="s">
        <v>2774</v>
      </c>
      <c r="D4805" s="1536">
        <f t="shared" si="75"/>
        <v>451.63</v>
      </c>
      <c r="E4805" s="1535"/>
      <c r="F4805" s="1536">
        <v>451.63</v>
      </c>
      <c r="G4805" s="1536">
        <v>451.63</v>
      </c>
    </row>
    <row r="4806" spans="1:7">
      <c r="A4806" s="1526">
        <v>39726</v>
      </c>
      <c r="B4806" s="1523" t="s">
        <v>8062</v>
      </c>
      <c r="C4806" s="1526" t="s">
        <v>2774</v>
      </c>
      <c r="D4806" s="1534">
        <f t="shared" si="75"/>
        <v>148.34</v>
      </c>
      <c r="E4806" s="1535"/>
      <c r="F4806" s="1534">
        <v>148.34</v>
      </c>
      <c r="G4806" s="1534">
        <v>148.34</v>
      </c>
    </row>
    <row r="4807" spans="1:7">
      <c r="A4807" s="1528">
        <v>39728</v>
      </c>
      <c r="B4807" s="1529" t="s">
        <v>8063</v>
      </c>
      <c r="C4807" s="1528" t="s">
        <v>2774</v>
      </c>
      <c r="D4807" s="1536">
        <f t="shared" si="75"/>
        <v>260.72000000000003</v>
      </c>
      <c r="E4807" s="1535"/>
      <c r="F4807" s="1536">
        <v>260.72000000000003</v>
      </c>
      <c r="G4807" s="1536">
        <v>260.72000000000003</v>
      </c>
    </row>
    <row r="4808" spans="1:7">
      <c r="A4808" s="1526">
        <v>39727</v>
      </c>
      <c r="B4808" s="1523" t="s">
        <v>8064</v>
      </c>
      <c r="C4808" s="1526" t="s">
        <v>2774</v>
      </c>
      <c r="D4808" s="1534">
        <f t="shared" si="75"/>
        <v>214.55</v>
      </c>
      <c r="E4808" s="1535"/>
      <c r="F4808" s="1534">
        <v>214.55</v>
      </c>
      <c r="G4808" s="1534">
        <v>214.55</v>
      </c>
    </row>
    <row r="4809" spans="1:7">
      <c r="A4809" s="1528">
        <v>39724</v>
      </c>
      <c r="B4809" s="1529" t="s">
        <v>8065</v>
      </c>
      <c r="C4809" s="1528" t="s">
        <v>2774</v>
      </c>
      <c r="D4809" s="1536">
        <f t="shared" si="75"/>
        <v>65.69</v>
      </c>
      <c r="E4809" s="1535"/>
      <c r="F4809" s="1536">
        <v>65.69</v>
      </c>
      <c r="G4809" s="1536">
        <v>65.69</v>
      </c>
    </row>
    <row r="4810" spans="1:7">
      <c r="A4810" s="1526">
        <v>39729</v>
      </c>
      <c r="B4810" s="1523" t="s">
        <v>8066</v>
      </c>
      <c r="C4810" s="1526" t="s">
        <v>2774</v>
      </c>
      <c r="D4810" s="1534">
        <f t="shared" si="75"/>
        <v>361.04</v>
      </c>
      <c r="E4810" s="1535"/>
      <c r="F4810" s="1534">
        <v>361.04</v>
      </c>
      <c r="G4810" s="1534">
        <v>361.04</v>
      </c>
    </row>
    <row r="4811" spans="1:7">
      <c r="A4811" s="1528">
        <v>39730</v>
      </c>
      <c r="B4811" s="1529" t="s">
        <v>8067</v>
      </c>
      <c r="C4811" s="1528" t="s">
        <v>2774</v>
      </c>
      <c r="D4811" s="1536">
        <f t="shared" si="75"/>
        <v>468.44</v>
      </c>
      <c r="E4811" s="1535"/>
      <c r="F4811" s="1536">
        <v>468.44</v>
      </c>
      <c r="G4811" s="1536">
        <v>468.44</v>
      </c>
    </row>
    <row r="4812" spans="1:7">
      <c r="A4812" s="1526">
        <v>39731</v>
      </c>
      <c r="B4812" s="1523" t="s">
        <v>8068</v>
      </c>
      <c r="C4812" s="1526" t="s">
        <v>2774</v>
      </c>
      <c r="D4812" s="1534">
        <f t="shared" si="75"/>
        <v>693.79</v>
      </c>
      <c r="E4812" s="1535"/>
      <c r="F4812" s="1534">
        <v>693.79</v>
      </c>
      <c r="G4812" s="1534">
        <v>693.79</v>
      </c>
    </row>
    <row r="4813" spans="1:7">
      <c r="A4813" s="1528">
        <v>39725</v>
      </c>
      <c r="B4813" s="1529" t="s">
        <v>8069</v>
      </c>
      <c r="C4813" s="1528" t="s">
        <v>2774</v>
      </c>
      <c r="D4813" s="1536">
        <f t="shared" si="75"/>
        <v>107.07</v>
      </c>
      <c r="E4813" s="1535"/>
      <c r="F4813" s="1536">
        <v>107.07</v>
      </c>
      <c r="G4813" s="1536">
        <v>107.07</v>
      </c>
    </row>
    <row r="4814" spans="1:7">
      <c r="A4814" s="1526">
        <v>39732</v>
      </c>
      <c r="B4814" s="1523" t="s">
        <v>8070</v>
      </c>
      <c r="C4814" s="1526" t="s">
        <v>2774</v>
      </c>
      <c r="D4814" s="1534">
        <f t="shared" si="75"/>
        <v>1021.22</v>
      </c>
      <c r="E4814" s="1535"/>
      <c r="F4814" s="1534">
        <v>1021.22</v>
      </c>
      <c r="G4814" s="1534">
        <v>1021.22</v>
      </c>
    </row>
    <row r="4815" spans="1:7">
      <c r="A4815" s="1528">
        <v>39660</v>
      </c>
      <c r="B4815" s="1529" t="s">
        <v>8071</v>
      </c>
      <c r="C4815" s="1528" t="s">
        <v>2774</v>
      </c>
      <c r="D4815" s="1536">
        <f t="shared" si="75"/>
        <v>46.53</v>
      </c>
      <c r="E4815" s="1535"/>
      <c r="F4815" s="1536">
        <v>46.53</v>
      </c>
      <c r="G4815" s="1536">
        <v>46.53</v>
      </c>
    </row>
    <row r="4816" spans="1:7">
      <c r="A4816" s="1526">
        <v>39662</v>
      </c>
      <c r="B4816" s="1523" t="s">
        <v>8072</v>
      </c>
      <c r="C4816" s="1526" t="s">
        <v>2774</v>
      </c>
      <c r="D4816" s="1534">
        <f t="shared" si="75"/>
        <v>22.3</v>
      </c>
      <c r="E4816" s="1535"/>
      <c r="F4816" s="1534">
        <v>22.3</v>
      </c>
      <c r="G4816" s="1534">
        <v>22.3</v>
      </c>
    </row>
    <row r="4817" spans="1:7">
      <c r="A4817" s="1528">
        <v>39661</v>
      </c>
      <c r="B4817" s="1529" t="s">
        <v>8073</v>
      </c>
      <c r="C4817" s="1528" t="s">
        <v>2774</v>
      </c>
      <c r="D4817" s="1536">
        <f t="shared" si="75"/>
        <v>15.21</v>
      </c>
      <c r="E4817" s="1535"/>
      <c r="F4817" s="1536">
        <v>15.21</v>
      </c>
      <c r="G4817" s="1536">
        <v>15.21</v>
      </c>
    </row>
    <row r="4818" spans="1:7">
      <c r="A4818" s="1526">
        <v>39666</v>
      </c>
      <c r="B4818" s="1523" t="s">
        <v>8074</v>
      </c>
      <c r="C4818" s="1526" t="s">
        <v>2774</v>
      </c>
      <c r="D4818" s="1534">
        <f t="shared" si="75"/>
        <v>70</v>
      </c>
      <c r="E4818" s="1535"/>
      <c r="F4818" s="1534">
        <v>70</v>
      </c>
      <c r="G4818" s="1534">
        <v>70</v>
      </c>
    </row>
    <row r="4819" spans="1:7">
      <c r="A4819" s="1528">
        <v>39664</v>
      </c>
      <c r="B4819" s="1529" t="s">
        <v>8075</v>
      </c>
      <c r="C4819" s="1528" t="s">
        <v>2774</v>
      </c>
      <c r="D4819" s="1536">
        <f t="shared" si="75"/>
        <v>34.31</v>
      </c>
      <c r="E4819" s="1535"/>
      <c r="F4819" s="1536">
        <v>34.31</v>
      </c>
      <c r="G4819" s="1536">
        <v>34.31</v>
      </c>
    </row>
    <row r="4820" spans="1:7">
      <c r="A4820" s="1526">
        <v>39663</v>
      </c>
      <c r="B4820" s="1523" t="s">
        <v>8076</v>
      </c>
      <c r="C4820" s="1526" t="s">
        <v>2774</v>
      </c>
      <c r="D4820" s="1534">
        <f t="shared" si="75"/>
        <v>27.43</v>
      </c>
      <c r="E4820" s="1535"/>
      <c r="F4820" s="1534">
        <v>27.43</v>
      </c>
      <c r="G4820" s="1534">
        <v>27.43</v>
      </c>
    </row>
    <row r="4821" spans="1:7">
      <c r="A4821" s="1528">
        <v>39665</v>
      </c>
      <c r="B4821" s="1529" t="s">
        <v>8077</v>
      </c>
      <c r="C4821" s="1528" t="s">
        <v>2774</v>
      </c>
      <c r="D4821" s="1536">
        <f t="shared" si="75"/>
        <v>57.88</v>
      </c>
      <c r="E4821" s="1535"/>
      <c r="F4821" s="1536">
        <v>57.88</v>
      </c>
      <c r="G4821" s="1536">
        <v>57.88</v>
      </c>
    </row>
    <row r="4822" spans="1:7">
      <c r="A4822" s="1526">
        <v>39752</v>
      </c>
      <c r="B4822" s="1523" t="s">
        <v>8078</v>
      </c>
      <c r="C4822" s="1526" t="s">
        <v>2774</v>
      </c>
      <c r="D4822" s="1534">
        <f t="shared" si="75"/>
        <v>291.04000000000002</v>
      </c>
      <c r="E4822" s="1535"/>
      <c r="F4822" s="1534">
        <v>291.04000000000002</v>
      </c>
      <c r="G4822" s="1534">
        <v>291.04000000000002</v>
      </c>
    </row>
    <row r="4823" spans="1:7" ht="30">
      <c r="A4823" s="1528">
        <v>7725</v>
      </c>
      <c r="B4823" s="1529" t="s">
        <v>10358</v>
      </c>
      <c r="C4823" s="1528" t="s">
        <v>2774</v>
      </c>
      <c r="D4823" s="1536">
        <f t="shared" si="75"/>
        <v>215</v>
      </c>
      <c r="E4823" s="1535"/>
      <c r="F4823" s="1536">
        <v>215</v>
      </c>
      <c r="G4823" s="1536">
        <v>215</v>
      </c>
    </row>
    <row r="4824" spans="1:7" ht="30">
      <c r="A4824" s="1526">
        <v>7753</v>
      </c>
      <c r="B4824" s="1523" t="s">
        <v>10359</v>
      </c>
      <c r="C4824" s="1526" t="s">
        <v>2774</v>
      </c>
      <c r="D4824" s="1534">
        <f t="shared" si="75"/>
        <v>419.15</v>
      </c>
      <c r="E4824" s="1535"/>
      <c r="F4824" s="1534">
        <v>419.15</v>
      </c>
      <c r="G4824" s="1534">
        <v>419.15</v>
      </c>
    </row>
    <row r="4825" spans="1:7" ht="30">
      <c r="A4825" s="1528">
        <v>13256</v>
      </c>
      <c r="B4825" s="1529" t="s">
        <v>10360</v>
      </c>
      <c r="C4825" s="1528" t="s">
        <v>2774</v>
      </c>
      <c r="D4825" s="1536">
        <f t="shared" si="75"/>
        <v>587.17999999999995</v>
      </c>
      <c r="E4825" s="1535"/>
      <c r="F4825" s="1536">
        <v>587.17999999999995</v>
      </c>
      <c r="G4825" s="1536">
        <v>587.17999999999995</v>
      </c>
    </row>
    <row r="4826" spans="1:7" ht="30">
      <c r="A4826" s="1526">
        <v>7757</v>
      </c>
      <c r="B4826" s="1523" t="s">
        <v>10361</v>
      </c>
      <c r="C4826" s="1526" t="s">
        <v>2774</v>
      </c>
      <c r="D4826" s="1534">
        <f t="shared" si="75"/>
        <v>626.02</v>
      </c>
      <c r="E4826" s="1535"/>
      <c r="F4826" s="1534">
        <v>626.02</v>
      </c>
      <c r="G4826" s="1534">
        <v>626.02</v>
      </c>
    </row>
    <row r="4827" spans="1:7" ht="30">
      <c r="A4827" s="1528">
        <v>7758</v>
      </c>
      <c r="B4827" s="1529" t="s">
        <v>10362</v>
      </c>
      <c r="C4827" s="1528" t="s">
        <v>2774</v>
      </c>
      <c r="D4827" s="1536">
        <f t="shared" si="75"/>
        <v>906.97</v>
      </c>
      <c r="E4827" s="1535"/>
      <c r="F4827" s="1536">
        <v>906.97</v>
      </c>
      <c r="G4827" s="1536">
        <v>906.97</v>
      </c>
    </row>
    <row r="4828" spans="1:7" ht="30">
      <c r="A4828" s="1526">
        <v>7759</v>
      </c>
      <c r="B4828" s="1523" t="s">
        <v>10363</v>
      </c>
      <c r="C4828" s="1526" t="s">
        <v>2774</v>
      </c>
      <c r="D4828" s="1534">
        <f t="shared" si="75"/>
        <v>2513.2199999999998</v>
      </c>
      <c r="E4828" s="1535"/>
      <c r="F4828" s="1534">
        <v>2513.2199999999998</v>
      </c>
      <c r="G4828" s="1534">
        <v>2513.2199999999998</v>
      </c>
    </row>
    <row r="4829" spans="1:7">
      <c r="A4829" s="1528">
        <v>40334</v>
      </c>
      <c r="B4829" s="1529" t="s">
        <v>10364</v>
      </c>
      <c r="C4829" s="1528" t="s">
        <v>2774</v>
      </c>
      <c r="D4829" s="1536">
        <f t="shared" si="75"/>
        <v>98.46</v>
      </c>
      <c r="E4829" s="1535"/>
      <c r="F4829" s="1536">
        <v>98.46</v>
      </c>
      <c r="G4829" s="1536">
        <v>98.46</v>
      </c>
    </row>
    <row r="4830" spans="1:7">
      <c r="A4830" s="1526">
        <v>7745</v>
      </c>
      <c r="B4830" s="1523" t="s">
        <v>10365</v>
      </c>
      <c r="C4830" s="1526" t="s">
        <v>2774</v>
      </c>
      <c r="D4830" s="1534">
        <f t="shared" si="75"/>
        <v>111.11</v>
      </c>
      <c r="E4830" s="1535"/>
      <c r="F4830" s="1534">
        <v>111.11</v>
      </c>
      <c r="G4830" s="1534">
        <v>111.11</v>
      </c>
    </row>
    <row r="4831" spans="1:7">
      <c r="A4831" s="1528">
        <v>7714</v>
      </c>
      <c r="B4831" s="1529" t="s">
        <v>10366</v>
      </c>
      <c r="C4831" s="1528" t="s">
        <v>2774</v>
      </c>
      <c r="D4831" s="1536">
        <f t="shared" si="75"/>
        <v>132.79</v>
      </c>
      <c r="E4831" s="1535"/>
      <c r="F4831" s="1536">
        <v>132.79</v>
      </c>
      <c r="G4831" s="1536">
        <v>132.79</v>
      </c>
    </row>
    <row r="4832" spans="1:7">
      <c r="A4832" s="1526">
        <v>7742</v>
      </c>
      <c r="B4832" s="1523" t="s">
        <v>10367</v>
      </c>
      <c r="C4832" s="1526" t="s">
        <v>2774</v>
      </c>
      <c r="D4832" s="1534">
        <f t="shared" si="75"/>
        <v>293.05</v>
      </c>
      <c r="E4832" s="1535"/>
      <c r="F4832" s="1534">
        <v>293.05</v>
      </c>
      <c r="G4832" s="1534">
        <v>293.05</v>
      </c>
    </row>
    <row r="4833" spans="1:7">
      <c r="A4833" s="1528">
        <v>7750</v>
      </c>
      <c r="B4833" s="1529" t="s">
        <v>10368</v>
      </c>
      <c r="C4833" s="1528" t="s">
        <v>2774</v>
      </c>
      <c r="D4833" s="1536">
        <f t="shared" si="75"/>
        <v>357.73</v>
      </c>
      <c r="E4833" s="1535"/>
      <c r="F4833" s="1536">
        <v>357.73</v>
      </c>
      <c r="G4833" s="1536">
        <v>357.73</v>
      </c>
    </row>
    <row r="4834" spans="1:7">
      <c r="A4834" s="1526">
        <v>7756</v>
      </c>
      <c r="B4834" s="1523" t="s">
        <v>10369</v>
      </c>
      <c r="C4834" s="1526" t="s">
        <v>2774</v>
      </c>
      <c r="D4834" s="1534">
        <f t="shared" si="75"/>
        <v>411.02</v>
      </c>
      <c r="E4834" s="1535"/>
      <c r="F4834" s="1534">
        <v>411.02</v>
      </c>
      <c r="G4834" s="1534">
        <v>411.02</v>
      </c>
    </row>
    <row r="4835" spans="1:7" ht="30">
      <c r="A4835" s="1528">
        <v>7765</v>
      </c>
      <c r="B4835" s="1529" t="s">
        <v>10370</v>
      </c>
      <c r="C4835" s="1528" t="s">
        <v>2774</v>
      </c>
      <c r="D4835" s="1536">
        <f t="shared" si="75"/>
        <v>460.71</v>
      </c>
      <c r="E4835" s="1535"/>
      <c r="F4835" s="1536">
        <v>460.71</v>
      </c>
      <c r="G4835" s="1536">
        <v>460.71</v>
      </c>
    </row>
    <row r="4836" spans="1:7" ht="30">
      <c r="A4836" s="1526">
        <v>12569</v>
      </c>
      <c r="B4836" s="1523" t="s">
        <v>10371</v>
      </c>
      <c r="C4836" s="1526" t="s">
        <v>2774</v>
      </c>
      <c r="D4836" s="1534">
        <f t="shared" si="75"/>
        <v>635.96</v>
      </c>
      <c r="E4836" s="1535"/>
      <c r="F4836" s="1534">
        <v>635.96</v>
      </c>
      <c r="G4836" s="1534">
        <v>635.96</v>
      </c>
    </row>
    <row r="4837" spans="1:7" ht="30">
      <c r="A4837" s="1528">
        <v>7766</v>
      </c>
      <c r="B4837" s="1529" t="s">
        <v>10372</v>
      </c>
      <c r="C4837" s="1528" t="s">
        <v>2774</v>
      </c>
      <c r="D4837" s="1536">
        <f t="shared" si="75"/>
        <v>675.71</v>
      </c>
      <c r="E4837" s="1535"/>
      <c r="F4837" s="1536">
        <v>675.71</v>
      </c>
      <c r="G4837" s="1536">
        <v>675.71</v>
      </c>
    </row>
    <row r="4838" spans="1:7" ht="30">
      <c r="A4838" s="1526">
        <v>7767</v>
      </c>
      <c r="B4838" s="1523" t="s">
        <v>10373</v>
      </c>
      <c r="C4838" s="1526" t="s">
        <v>2774</v>
      </c>
      <c r="D4838" s="1534">
        <f t="shared" si="75"/>
        <v>970.21</v>
      </c>
      <c r="E4838" s="1535"/>
      <c r="F4838" s="1534">
        <v>970.21</v>
      </c>
      <c r="G4838" s="1534">
        <v>970.21</v>
      </c>
    </row>
    <row r="4839" spans="1:7" ht="30">
      <c r="A4839" s="1528">
        <v>7727</v>
      </c>
      <c r="B4839" s="1529" t="s">
        <v>10374</v>
      </c>
      <c r="C4839" s="1528" t="s">
        <v>2774</v>
      </c>
      <c r="D4839" s="1536">
        <f t="shared" si="75"/>
        <v>2818.48</v>
      </c>
      <c r="E4839" s="1535"/>
      <c r="F4839" s="1536">
        <v>2818.48</v>
      </c>
      <c r="G4839" s="1536">
        <v>2818.48</v>
      </c>
    </row>
    <row r="4840" spans="1:7">
      <c r="A4840" s="1526">
        <v>7760</v>
      </c>
      <c r="B4840" s="1523" t="s">
        <v>10375</v>
      </c>
      <c r="C4840" s="1526" t="s">
        <v>2774</v>
      </c>
      <c r="D4840" s="1534">
        <f t="shared" si="75"/>
        <v>112.01</v>
      </c>
      <c r="E4840" s="1535"/>
      <c r="F4840" s="1534">
        <v>112.01</v>
      </c>
      <c r="G4840" s="1534">
        <v>112.01</v>
      </c>
    </row>
    <row r="4841" spans="1:7">
      <c r="A4841" s="1528">
        <v>7761</v>
      </c>
      <c r="B4841" s="1529" t="s">
        <v>10376</v>
      </c>
      <c r="C4841" s="1528" t="s">
        <v>2774</v>
      </c>
      <c r="D4841" s="1536">
        <f t="shared" si="75"/>
        <v>117.43</v>
      </c>
      <c r="E4841" s="1535"/>
      <c r="F4841" s="1536">
        <v>117.43</v>
      </c>
      <c r="G4841" s="1536">
        <v>117.43</v>
      </c>
    </row>
    <row r="4842" spans="1:7">
      <c r="A4842" s="1526">
        <v>7752</v>
      </c>
      <c r="B4842" s="1523" t="s">
        <v>10377</v>
      </c>
      <c r="C4842" s="1526" t="s">
        <v>2774</v>
      </c>
      <c r="D4842" s="1534">
        <f t="shared" si="75"/>
        <v>142.72999999999999</v>
      </c>
      <c r="E4842" s="1535"/>
      <c r="F4842" s="1534">
        <v>142.72999999999999</v>
      </c>
      <c r="G4842" s="1534">
        <v>142.72999999999999</v>
      </c>
    </row>
    <row r="4843" spans="1:7">
      <c r="A4843" s="1528">
        <v>7762</v>
      </c>
      <c r="B4843" s="1529" t="s">
        <v>10378</v>
      </c>
      <c r="C4843" s="1528" t="s">
        <v>2774</v>
      </c>
      <c r="D4843" s="1536">
        <f t="shared" si="75"/>
        <v>186.54</v>
      </c>
      <c r="E4843" s="1535"/>
      <c r="F4843" s="1536">
        <v>186.54</v>
      </c>
      <c r="G4843" s="1536">
        <v>186.54</v>
      </c>
    </row>
    <row r="4844" spans="1:7">
      <c r="A4844" s="1526">
        <v>7722</v>
      </c>
      <c r="B4844" s="1523" t="s">
        <v>10379</v>
      </c>
      <c r="C4844" s="1526" t="s">
        <v>2774</v>
      </c>
      <c r="D4844" s="1534">
        <f t="shared" si="75"/>
        <v>285.45999999999998</v>
      </c>
      <c r="E4844" s="1535"/>
      <c r="F4844" s="1534">
        <v>285.45999999999998</v>
      </c>
      <c r="G4844" s="1534">
        <v>285.45999999999998</v>
      </c>
    </row>
    <row r="4845" spans="1:7">
      <c r="A4845" s="1528">
        <v>7763</v>
      </c>
      <c r="B4845" s="1529" t="s">
        <v>10380</v>
      </c>
      <c r="C4845" s="1528" t="s">
        <v>2774</v>
      </c>
      <c r="D4845" s="1536">
        <f t="shared" si="75"/>
        <v>347.79</v>
      </c>
      <c r="E4845" s="1535"/>
      <c r="F4845" s="1536">
        <v>347.79</v>
      </c>
      <c r="G4845" s="1536">
        <v>347.79</v>
      </c>
    </row>
    <row r="4846" spans="1:7">
      <c r="A4846" s="1526">
        <v>7764</v>
      </c>
      <c r="B4846" s="1523" t="s">
        <v>10381</v>
      </c>
      <c r="C4846" s="1526" t="s">
        <v>2774</v>
      </c>
      <c r="D4846" s="1534">
        <f t="shared" si="75"/>
        <v>415.54</v>
      </c>
      <c r="E4846" s="1535"/>
      <c r="F4846" s="1534">
        <v>415.54</v>
      </c>
      <c r="G4846" s="1534">
        <v>415.54</v>
      </c>
    </row>
    <row r="4847" spans="1:7" ht="30">
      <c r="A4847" s="1528">
        <v>12572</v>
      </c>
      <c r="B4847" s="1529" t="s">
        <v>10382</v>
      </c>
      <c r="C4847" s="1528" t="s">
        <v>2774</v>
      </c>
      <c r="D4847" s="1536">
        <f t="shared" si="75"/>
        <v>587.17999999999995</v>
      </c>
      <c r="E4847" s="1535"/>
      <c r="F4847" s="1536">
        <v>587.17999999999995</v>
      </c>
      <c r="G4847" s="1536">
        <v>587.17999999999995</v>
      </c>
    </row>
    <row r="4848" spans="1:7" ht="30">
      <c r="A4848" s="1526">
        <v>12573</v>
      </c>
      <c r="B4848" s="1523" t="s">
        <v>10383</v>
      </c>
      <c r="C4848" s="1526" t="s">
        <v>2774</v>
      </c>
      <c r="D4848" s="1534">
        <f t="shared" si="75"/>
        <v>772.37</v>
      </c>
      <c r="E4848" s="1535"/>
      <c r="F4848" s="1534">
        <v>772.37</v>
      </c>
      <c r="G4848" s="1534">
        <v>772.37</v>
      </c>
    </row>
    <row r="4849" spans="1:7" ht="30">
      <c r="A4849" s="1528">
        <v>12574</v>
      </c>
      <c r="B4849" s="1529" t="s">
        <v>10384</v>
      </c>
      <c r="C4849" s="1528" t="s">
        <v>2774</v>
      </c>
      <c r="D4849" s="1536">
        <f t="shared" si="75"/>
        <v>933.89</v>
      </c>
      <c r="E4849" s="1535"/>
      <c r="F4849" s="1536">
        <v>933.89</v>
      </c>
      <c r="G4849" s="1536">
        <v>933.89</v>
      </c>
    </row>
    <row r="4850" spans="1:7" ht="30">
      <c r="A4850" s="1526">
        <v>12575</v>
      </c>
      <c r="B4850" s="1523" t="s">
        <v>10385</v>
      </c>
      <c r="C4850" s="1526" t="s">
        <v>2774</v>
      </c>
      <c r="D4850" s="1534">
        <f t="shared" si="75"/>
        <v>1418.27</v>
      </c>
      <c r="E4850" s="1535"/>
      <c r="F4850" s="1534">
        <v>1418.27</v>
      </c>
      <c r="G4850" s="1534">
        <v>1418.27</v>
      </c>
    </row>
    <row r="4851" spans="1:7">
      <c r="A4851" s="1528">
        <v>12576</v>
      </c>
      <c r="B4851" s="1529" t="s">
        <v>10386</v>
      </c>
      <c r="C4851" s="1528" t="s">
        <v>2774</v>
      </c>
      <c r="D4851" s="1536">
        <f t="shared" si="75"/>
        <v>171.63</v>
      </c>
      <c r="E4851" s="1535"/>
      <c r="F4851" s="1536">
        <v>171.63</v>
      </c>
      <c r="G4851" s="1536">
        <v>171.63</v>
      </c>
    </row>
    <row r="4852" spans="1:7">
      <c r="A4852" s="1526">
        <v>12577</v>
      </c>
      <c r="B4852" s="1523" t="s">
        <v>10387</v>
      </c>
      <c r="C4852" s="1526" t="s">
        <v>2774</v>
      </c>
      <c r="D4852" s="1534">
        <f t="shared" si="75"/>
        <v>231.26</v>
      </c>
      <c r="E4852" s="1535"/>
      <c r="F4852" s="1534">
        <v>231.26</v>
      </c>
      <c r="G4852" s="1534">
        <v>231.26</v>
      </c>
    </row>
    <row r="4853" spans="1:7">
      <c r="A4853" s="1528">
        <v>12578</v>
      </c>
      <c r="B4853" s="1529" t="s">
        <v>10388</v>
      </c>
      <c r="C4853" s="1528" t="s">
        <v>2774</v>
      </c>
      <c r="D4853" s="1536">
        <f t="shared" si="75"/>
        <v>280.04000000000002</v>
      </c>
      <c r="E4853" s="1535"/>
      <c r="F4853" s="1536">
        <v>280.04000000000002</v>
      </c>
      <c r="G4853" s="1536">
        <v>280.04000000000002</v>
      </c>
    </row>
    <row r="4854" spans="1:7">
      <c r="A4854" s="1526">
        <v>12579</v>
      </c>
      <c r="B4854" s="1523" t="s">
        <v>10389</v>
      </c>
      <c r="C4854" s="1526" t="s">
        <v>2774</v>
      </c>
      <c r="D4854" s="1534">
        <f t="shared" si="75"/>
        <v>482.39</v>
      </c>
      <c r="E4854" s="1535"/>
      <c r="F4854" s="1534">
        <v>482.39</v>
      </c>
      <c r="G4854" s="1534">
        <v>482.39</v>
      </c>
    </row>
    <row r="4855" spans="1:7">
      <c r="A4855" s="1528">
        <v>12580</v>
      </c>
      <c r="B4855" s="1529" t="s">
        <v>10390</v>
      </c>
      <c r="C4855" s="1528" t="s">
        <v>2774</v>
      </c>
      <c r="D4855" s="1536">
        <f t="shared" si="75"/>
        <v>502.63</v>
      </c>
      <c r="E4855" s="1535"/>
      <c r="F4855" s="1536">
        <v>502.63</v>
      </c>
      <c r="G4855" s="1536">
        <v>502.63</v>
      </c>
    </row>
    <row r="4856" spans="1:7">
      <c r="A4856" s="1526">
        <v>12581</v>
      </c>
      <c r="B4856" s="1523" t="s">
        <v>10391</v>
      </c>
      <c r="C4856" s="1526" t="s">
        <v>2774</v>
      </c>
      <c r="D4856" s="1534">
        <f t="shared" si="75"/>
        <v>538.4</v>
      </c>
      <c r="E4856" s="1535"/>
      <c r="F4856" s="1534">
        <v>538.4</v>
      </c>
      <c r="G4856" s="1534">
        <v>538.4</v>
      </c>
    </row>
    <row r="4857" spans="1:7" ht="30">
      <c r="A4857" s="1528">
        <v>7720</v>
      </c>
      <c r="B4857" s="1529" t="s">
        <v>10392</v>
      </c>
      <c r="C4857" s="1528" t="s">
        <v>2774</v>
      </c>
      <c r="D4857" s="1536">
        <f t="shared" si="75"/>
        <v>841.93</v>
      </c>
      <c r="E4857" s="1535"/>
      <c r="F4857" s="1536">
        <v>841.93</v>
      </c>
      <c r="G4857" s="1536">
        <v>841.93</v>
      </c>
    </row>
    <row r="4858" spans="1:7" ht="30">
      <c r="A4858" s="1526">
        <v>40335</v>
      </c>
      <c r="B4858" s="1523" t="s">
        <v>10393</v>
      </c>
      <c r="C4858" s="1526" t="s">
        <v>2774</v>
      </c>
      <c r="D4858" s="1534">
        <f t="shared" si="75"/>
        <v>176.15</v>
      </c>
      <c r="E4858" s="1535"/>
      <c r="F4858" s="1534">
        <v>176.15</v>
      </c>
      <c r="G4858" s="1534">
        <v>176.15</v>
      </c>
    </row>
    <row r="4859" spans="1:7" ht="30">
      <c r="A4859" s="1528">
        <v>7740</v>
      </c>
      <c r="B4859" s="1529" t="s">
        <v>10394</v>
      </c>
      <c r="C4859" s="1528" t="s">
        <v>2774</v>
      </c>
      <c r="D4859" s="1536">
        <f t="shared" si="75"/>
        <v>180.67</v>
      </c>
      <c r="E4859" s="1535"/>
      <c r="F4859" s="1536">
        <v>180.67</v>
      </c>
      <c r="G4859" s="1536">
        <v>180.67</v>
      </c>
    </row>
    <row r="4860" spans="1:7" ht="30">
      <c r="A4860" s="1526">
        <v>7741</v>
      </c>
      <c r="B4860" s="1523" t="s">
        <v>10395</v>
      </c>
      <c r="C4860" s="1526" t="s">
        <v>2774</v>
      </c>
      <c r="D4860" s="1534">
        <f t="shared" si="75"/>
        <v>334.24</v>
      </c>
      <c r="E4860" s="1535"/>
      <c r="F4860" s="1534">
        <v>334.24</v>
      </c>
      <c r="G4860" s="1534">
        <v>334.24</v>
      </c>
    </row>
    <row r="4861" spans="1:7" ht="30">
      <c r="A4861" s="1528">
        <v>7774</v>
      </c>
      <c r="B4861" s="1529" t="s">
        <v>10396</v>
      </c>
      <c r="C4861" s="1528" t="s">
        <v>2774</v>
      </c>
      <c r="D4861" s="1536">
        <f t="shared" si="75"/>
        <v>410.12</v>
      </c>
      <c r="E4861" s="1535"/>
      <c r="F4861" s="1536">
        <v>410.12</v>
      </c>
      <c r="G4861" s="1536">
        <v>410.12</v>
      </c>
    </row>
    <row r="4862" spans="1:7" ht="30">
      <c r="A4862" s="1526">
        <v>7744</v>
      </c>
      <c r="B4862" s="1523" t="s">
        <v>10397</v>
      </c>
      <c r="C4862" s="1526" t="s">
        <v>2774</v>
      </c>
      <c r="D4862" s="1534">
        <f t="shared" si="75"/>
        <v>535.69000000000005</v>
      </c>
      <c r="E4862" s="1535"/>
      <c r="F4862" s="1534">
        <v>535.69000000000005</v>
      </c>
      <c r="G4862" s="1534">
        <v>535.69000000000005</v>
      </c>
    </row>
    <row r="4863" spans="1:7" ht="30">
      <c r="A4863" s="1528">
        <v>7773</v>
      </c>
      <c r="B4863" s="1529" t="s">
        <v>10398</v>
      </c>
      <c r="C4863" s="1528" t="s">
        <v>2774</v>
      </c>
      <c r="D4863" s="1536">
        <f t="shared" si="75"/>
        <v>547.52</v>
      </c>
      <c r="E4863" s="1535"/>
      <c r="F4863" s="1536">
        <v>547.52</v>
      </c>
      <c r="G4863" s="1536">
        <v>547.52</v>
      </c>
    </row>
    <row r="4864" spans="1:7" ht="30">
      <c r="A4864" s="1526">
        <v>7754</v>
      </c>
      <c r="B4864" s="1523" t="s">
        <v>10399</v>
      </c>
      <c r="C4864" s="1526" t="s">
        <v>2774</v>
      </c>
      <c r="D4864" s="1534">
        <f t="shared" si="75"/>
        <v>830.18</v>
      </c>
      <c r="E4864" s="1535"/>
      <c r="F4864" s="1534">
        <v>830.18</v>
      </c>
      <c r="G4864" s="1534">
        <v>830.18</v>
      </c>
    </row>
    <row r="4865" spans="1:7" ht="30">
      <c r="A4865" s="1528">
        <v>7735</v>
      </c>
      <c r="B4865" s="1529" t="s">
        <v>10400</v>
      </c>
      <c r="C4865" s="1528" t="s">
        <v>2774</v>
      </c>
      <c r="D4865" s="1536">
        <f t="shared" si="75"/>
        <v>1075</v>
      </c>
      <c r="E4865" s="1535"/>
      <c r="F4865" s="1536">
        <v>1075</v>
      </c>
      <c r="G4865" s="1536">
        <v>1075</v>
      </c>
    </row>
    <row r="4866" spans="1:7" ht="30">
      <c r="A4866" s="1526">
        <v>7755</v>
      </c>
      <c r="B4866" s="1523" t="s">
        <v>10401</v>
      </c>
      <c r="C4866" s="1526" t="s">
        <v>2774</v>
      </c>
      <c r="D4866" s="1534">
        <f t="shared" si="75"/>
        <v>213.19</v>
      </c>
      <c r="E4866" s="1535"/>
      <c r="F4866" s="1534">
        <v>213.19</v>
      </c>
      <c r="G4866" s="1534">
        <v>213.19</v>
      </c>
    </row>
    <row r="4867" spans="1:7" ht="30">
      <c r="A4867" s="1528">
        <v>7776</v>
      </c>
      <c r="B4867" s="1529" t="s">
        <v>10402</v>
      </c>
      <c r="C4867" s="1528" t="s">
        <v>2774</v>
      </c>
      <c r="D4867" s="1536">
        <f t="shared" ref="D4867:D4930" si="76">IF($I$2=$G$1,G4867,F4867)</f>
        <v>444.45</v>
      </c>
      <c r="E4867" s="1535"/>
      <c r="F4867" s="1536">
        <v>444.45</v>
      </c>
      <c r="G4867" s="1536">
        <v>444.45</v>
      </c>
    </row>
    <row r="4868" spans="1:7" ht="30">
      <c r="A4868" s="1526">
        <v>7743</v>
      </c>
      <c r="B4868" s="1523" t="s">
        <v>10403</v>
      </c>
      <c r="C4868" s="1526" t="s">
        <v>2774</v>
      </c>
      <c r="D4868" s="1534">
        <f t="shared" si="76"/>
        <v>470.65</v>
      </c>
      <c r="E4868" s="1535"/>
      <c r="F4868" s="1534">
        <v>470.65</v>
      </c>
      <c r="G4868" s="1534">
        <v>470.65</v>
      </c>
    </row>
    <row r="4869" spans="1:7" ht="30">
      <c r="A4869" s="1528">
        <v>7733</v>
      </c>
      <c r="B4869" s="1529" t="s">
        <v>10404</v>
      </c>
      <c r="C4869" s="1528" t="s">
        <v>2774</v>
      </c>
      <c r="D4869" s="1536">
        <f t="shared" si="76"/>
        <v>614.28</v>
      </c>
      <c r="E4869" s="1535"/>
      <c r="F4869" s="1536">
        <v>614.28</v>
      </c>
      <c r="G4869" s="1536">
        <v>614.28</v>
      </c>
    </row>
    <row r="4870" spans="1:7" ht="30">
      <c r="A4870" s="1526">
        <v>7775</v>
      </c>
      <c r="B4870" s="1523" t="s">
        <v>10405</v>
      </c>
      <c r="C4870" s="1526" t="s">
        <v>2774</v>
      </c>
      <c r="D4870" s="1534">
        <f t="shared" si="76"/>
        <v>673</v>
      </c>
      <c r="E4870" s="1535"/>
      <c r="F4870" s="1534">
        <v>673</v>
      </c>
      <c r="G4870" s="1534">
        <v>673</v>
      </c>
    </row>
    <row r="4871" spans="1:7" ht="30">
      <c r="A4871" s="1528">
        <v>7734</v>
      </c>
      <c r="B4871" s="1529" t="s">
        <v>10406</v>
      </c>
      <c r="C4871" s="1528" t="s">
        <v>2774</v>
      </c>
      <c r="D4871" s="1536">
        <f t="shared" si="76"/>
        <v>953.04</v>
      </c>
      <c r="E4871" s="1535"/>
      <c r="F4871" s="1536">
        <v>953.04</v>
      </c>
      <c r="G4871" s="1536">
        <v>953.04</v>
      </c>
    </row>
    <row r="4872" spans="1:7">
      <c r="A4872" s="1526">
        <v>37449</v>
      </c>
      <c r="B4872" s="1523" t="s">
        <v>10407</v>
      </c>
      <c r="C4872" s="1526" t="s">
        <v>2774</v>
      </c>
      <c r="D4872" s="1534">
        <f t="shared" si="76"/>
        <v>24.96</v>
      </c>
      <c r="E4872" s="1535"/>
      <c r="F4872" s="1534">
        <v>24.96</v>
      </c>
      <c r="G4872" s="1534">
        <v>24.96</v>
      </c>
    </row>
    <row r="4873" spans="1:7">
      <c r="A4873" s="1528">
        <v>37450</v>
      </c>
      <c r="B4873" s="1529" t="s">
        <v>10408</v>
      </c>
      <c r="C4873" s="1528" t="s">
        <v>2774</v>
      </c>
      <c r="D4873" s="1536">
        <f t="shared" si="76"/>
        <v>34.950000000000003</v>
      </c>
      <c r="E4873" s="1535"/>
      <c r="F4873" s="1536">
        <v>34.950000000000003</v>
      </c>
      <c r="G4873" s="1536">
        <v>34.950000000000003</v>
      </c>
    </row>
    <row r="4874" spans="1:7">
      <c r="A4874" s="1526">
        <v>37451</v>
      </c>
      <c r="B4874" s="1523" t="s">
        <v>10409</v>
      </c>
      <c r="C4874" s="1526" t="s">
        <v>2774</v>
      </c>
      <c r="D4874" s="1534">
        <f t="shared" si="76"/>
        <v>48.79</v>
      </c>
      <c r="E4874" s="1535"/>
      <c r="F4874" s="1534">
        <v>48.79</v>
      </c>
      <c r="G4874" s="1534">
        <v>48.79</v>
      </c>
    </row>
    <row r="4875" spans="1:7">
      <c r="A4875" s="1528">
        <v>37452</v>
      </c>
      <c r="B4875" s="1529" t="s">
        <v>10410</v>
      </c>
      <c r="C4875" s="1528" t="s">
        <v>2774</v>
      </c>
      <c r="D4875" s="1536">
        <f t="shared" si="76"/>
        <v>70.92</v>
      </c>
      <c r="E4875" s="1535"/>
      <c r="F4875" s="1536">
        <v>70.92</v>
      </c>
      <c r="G4875" s="1536">
        <v>70.92</v>
      </c>
    </row>
    <row r="4876" spans="1:7">
      <c r="A4876" s="1526">
        <v>37453</v>
      </c>
      <c r="B4876" s="1523" t="s">
        <v>10411</v>
      </c>
      <c r="C4876" s="1526" t="s">
        <v>2774</v>
      </c>
      <c r="D4876" s="1534">
        <f t="shared" si="76"/>
        <v>81.680000000000007</v>
      </c>
      <c r="E4876" s="1535"/>
      <c r="F4876" s="1534">
        <v>81.680000000000007</v>
      </c>
      <c r="G4876" s="1534">
        <v>81.680000000000007</v>
      </c>
    </row>
    <row r="4877" spans="1:7">
      <c r="A4877" s="1528">
        <v>7778</v>
      </c>
      <c r="B4877" s="1529" t="s">
        <v>10412</v>
      </c>
      <c r="C4877" s="1528" t="s">
        <v>2774</v>
      </c>
      <c r="D4877" s="1536">
        <f t="shared" si="76"/>
        <v>30.64</v>
      </c>
      <c r="E4877" s="1535"/>
      <c r="F4877" s="1536">
        <v>30.64</v>
      </c>
      <c r="G4877" s="1536">
        <v>30.64</v>
      </c>
    </row>
    <row r="4878" spans="1:7">
      <c r="A4878" s="1526">
        <v>7796</v>
      </c>
      <c r="B4878" s="1523" t="s">
        <v>10413</v>
      </c>
      <c r="C4878" s="1526" t="s">
        <v>2774</v>
      </c>
      <c r="D4878" s="1534">
        <f t="shared" si="76"/>
        <v>41.99</v>
      </c>
      <c r="E4878" s="1535"/>
      <c r="F4878" s="1534">
        <v>41.99</v>
      </c>
      <c r="G4878" s="1534">
        <v>41.99</v>
      </c>
    </row>
    <row r="4879" spans="1:7">
      <c r="A4879" s="1528">
        <v>7781</v>
      </c>
      <c r="B4879" s="1529" t="s">
        <v>10414</v>
      </c>
      <c r="C4879" s="1528" t="s">
        <v>2774</v>
      </c>
      <c r="D4879" s="1536">
        <f t="shared" si="76"/>
        <v>49.62</v>
      </c>
      <c r="E4879" s="1535"/>
      <c r="F4879" s="1536">
        <v>49.62</v>
      </c>
      <c r="G4879" s="1536">
        <v>49.62</v>
      </c>
    </row>
    <row r="4880" spans="1:7">
      <c r="A4880" s="1526">
        <v>7795</v>
      </c>
      <c r="B4880" s="1523" t="s">
        <v>10415</v>
      </c>
      <c r="C4880" s="1526" t="s">
        <v>2774</v>
      </c>
      <c r="D4880" s="1534">
        <f t="shared" si="76"/>
        <v>73.849999999999994</v>
      </c>
      <c r="E4880" s="1535"/>
      <c r="F4880" s="1534">
        <v>73.849999999999994</v>
      </c>
      <c r="G4880" s="1534">
        <v>73.849999999999994</v>
      </c>
    </row>
    <row r="4881" spans="1:7">
      <c r="A4881" s="1528">
        <v>7791</v>
      </c>
      <c r="B4881" s="1529" t="s">
        <v>10416</v>
      </c>
      <c r="C4881" s="1528" t="s">
        <v>2774</v>
      </c>
      <c r="D4881" s="1536">
        <f t="shared" si="76"/>
        <v>88.4</v>
      </c>
      <c r="E4881" s="1535"/>
      <c r="F4881" s="1536">
        <v>88.4</v>
      </c>
      <c r="G4881" s="1536">
        <v>88.4</v>
      </c>
    </row>
    <row r="4882" spans="1:7">
      <c r="A4882" s="1526">
        <v>7783</v>
      </c>
      <c r="B4882" s="1523" t="s">
        <v>10417</v>
      </c>
      <c r="C4882" s="1526" t="s">
        <v>2774</v>
      </c>
      <c r="D4882" s="1534">
        <f t="shared" si="76"/>
        <v>31.32</v>
      </c>
      <c r="E4882" s="1535"/>
      <c r="F4882" s="1534">
        <v>31.32</v>
      </c>
      <c r="G4882" s="1534">
        <v>31.32</v>
      </c>
    </row>
    <row r="4883" spans="1:7">
      <c r="A4883" s="1528">
        <v>7790</v>
      </c>
      <c r="B4883" s="1529" t="s">
        <v>10418</v>
      </c>
      <c r="C4883" s="1528" t="s">
        <v>2774</v>
      </c>
      <c r="D4883" s="1536">
        <f t="shared" si="76"/>
        <v>49.36</v>
      </c>
      <c r="E4883" s="1535"/>
      <c r="F4883" s="1536">
        <v>49.36</v>
      </c>
      <c r="G4883" s="1536">
        <v>49.36</v>
      </c>
    </row>
    <row r="4884" spans="1:7">
      <c r="A4884" s="1526">
        <v>7785</v>
      </c>
      <c r="B4884" s="1523" t="s">
        <v>10419</v>
      </c>
      <c r="C4884" s="1526" t="s">
        <v>2774</v>
      </c>
      <c r="D4884" s="1534">
        <f t="shared" si="76"/>
        <v>54.47</v>
      </c>
      <c r="E4884" s="1535"/>
      <c r="F4884" s="1534">
        <v>54.47</v>
      </c>
      <c r="G4884" s="1534">
        <v>54.47</v>
      </c>
    </row>
    <row r="4885" spans="1:7">
      <c r="A4885" s="1528">
        <v>7792</v>
      </c>
      <c r="B4885" s="1529" t="s">
        <v>10420</v>
      </c>
      <c r="C4885" s="1528" t="s">
        <v>2774</v>
      </c>
      <c r="D4885" s="1536">
        <f t="shared" si="76"/>
        <v>77.25</v>
      </c>
      <c r="E4885" s="1535"/>
      <c r="F4885" s="1536">
        <v>77.25</v>
      </c>
      <c r="G4885" s="1536">
        <v>77.25</v>
      </c>
    </row>
    <row r="4886" spans="1:7">
      <c r="A4886" s="1526">
        <v>7793</v>
      </c>
      <c r="B4886" s="1523" t="s">
        <v>10421</v>
      </c>
      <c r="C4886" s="1526" t="s">
        <v>2774</v>
      </c>
      <c r="D4886" s="1534">
        <f t="shared" si="76"/>
        <v>91.24</v>
      </c>
      <c r="E4886" s="1535"/>
      <c r="F4886" s="1534">
        <v>91.24</v>
      </c>
      <c r="G4886" s="1534">
        <v>91.24</v>
      </c>
    </row>
    <row r="4887" spans="1:7" ht="30">
      <c r="A4887" s="1528">
        <v>13159</v>
      </c>
      <c r="B4887" s="1529" t="s">
        <v>10422</v>
      </c>
      <c r="C4887" s="1528" t="s">
        <v>2774</v>
      </c>
      <c r="D4887" s="1536">
        <f t="shared" si="76"/>
        <v>79.44</v>
      </c>
      <c r="E4887" s="1535"/>
      <c r="F4887" s="1536">
        <v>79.44</v>
      </c>
      <c r="G4887" s="1536">
        <v>79.44</v>
      </c>
    </row>
    <row r="4888" spans="1:7" ht="30">
      <c r="A4888" s="1526">
        <v>13168</v>
      </c>
      <c r="B4888" s="1523" t="s">
        <v>10423</v>
      </c>
      <c r="C4888" s="1526" t="s">
        <v>2774</v>
      </c>
      <c r="D4888" s="1534">
        <f t="shared" si="76"/>
        <v>96.46</v>
      </c>
      <c r="E4888" s="1535"/>
      <c r="F4888" s="1534">
        <v>96.46</v>
      </c>
      <c r="G4888" s="1534">
        <v>96.46</v>
      </c>
    </row>
    <row r="4889" spans="1:7" ht="30">
      <c r="A4889" s="1528">
        <v>13173</v>
      </c>
      <c r="B4889" s="1529" t="s">
        <v>10424</v>
      </c>
      <c r="C4889" s="1528" t="s">
        <v>2774</v>
      </c>
      <c r="D4889" s="1536">
        <f t="shared" si="76"/>
        <v>130.5</v>
      </c>
      <c r="E4889" s="1535"/>
      <c r="F4889" s="1536">
        <v>130.5</v>
      </c>
      <c r="G4889" s="1536">
        <v>130.5</v>
      </c>
    </row>
    <row r="4890" spans="1:7" ht="30">
      <c r="A4890" s="1526">
        <v>12583</v>
      </c>
      <c r="B4890" s="1523" t="s">
        <v>10425</v>
      </c>
      <c r="C4890" s="1526" t="s">
        <v>2774</v>
      </c>
      <c r="D4890" s="1534">
        <f t="shared" si="76"/>
        <v>26.1</v>
      </c>
      <c r="E4890" s="1535"/>
      <c r="F4890" s="1534">
        <v>26.1</v>
      </c>
      <c r="G4890" s="1534">
        <v>26.1</v>
      </c>
    </row>
    <row r="4891" spans="1:7" ht="30">
      <c r="A4891" s="1528">
        <v>12584</v>
      </c>
      <c r="B4891" s="1529" t="s">
        <v>10426</v>
      </c>
      <c r="C4891" s="1528" t="s">
        <v>2774</v>
      </c>
      <c r="D4891" s="1536">
        <f t="shared" si="76"/>
        <v>34.04</v>
      </c>
      <c r="E4891" s="1535"/>
      <c r="F4891" s="1536">
        <v>34.04</v>
      </c>
      <c r="G4891" s="1536">
        <v>34.04</v>
      </c>
    </row>
    <row r="4892" spans="1:7">
      <c r="A4892" s="1526">
        <v>12613</v>
      </c>
      <c r="B4892" s="1523" t="s">
        <v>19182</v>
      </c>
      <c r="C4892" s="1526" t="s">
        <v>2771</v>
      </c>
      <c r="D4892" s="1534">
        <f t="shared" si="76"/>
        <v>17.03</v>
      </c>
      <c r="E4892" s="1535"/>
      <c r="F4892" s="1534">
        <v>17.03</v>
      </c>
      <c r="G4892" s="1534">
        <v>17.03</v>
      </c>
    </row>
    <row r="4893" spans="1:7">
      <c r="A4893" s="1528">
        <v>1031</v>
      </c>
      <c r="B4893" s="1529" t="s">
        <v>8079</v>
      </c>
      <c r="C4893" s="1528" t="s">
        <v>2771</v>
      </c>
      <c r="D4893" s="1536">
        <f t="shared" si="76"/>
        <v>12.12</v>
      </c>
      <c r="E4893" s="1535"/>
      <c r="F4893" s="1536">
        <v>12.12</v>
      </c>
      <c r="G4893" s="1536">
        <v>12.12</v>
      </c>
    </row>
    <row r="4894" spans="1:7" ht="30">
      <c r="A4894" s="1526">
        <v>39707</v>
      </c>
      <c r="B4894" s="1523" t="s">
        <v>8080</v>
      </c>
      <c r="C4894" s="1526" t="s">
        <v>2774</v>
      </c>
      <c r="D4894" s="1534">
        <f t="shared" si="76"/>
        <v>4.1100000000000003</v>
      </c>
      <c r="E4894" s="1535"/>
      <c r="F4894" s="1534">
        <v>4.1100000000000003</v>
      </c>
      <c r="G4894" s="1534">
        <v>4.1100000000000003</v>
      </c>
    </row>
    <row r="4895" spans="1:7" ht="30">
      <c r="A4895" s="1528">
        <v>39708</v>
      </c>
      <c r="B4895" s="1529" t="s">
        <v>8081</v>
      </c>
      <c r="C4895" s="1528" t="s">
        <v>2774</v>
      </c>
      <c r="D4895" s="1536">
        <f t="shared" si="76"/>
        <v>3.98</v>
      </c>
      <c r="E4895" s="1535"/>
      <c r="F4895" s="1536">
        <v>3.98</v>
      </c>
      <c r="G4895" s="1536">
        <v>3.98</v>
      </c>
    </row>
    <row r="4896" spans="1:7" ht="30">
      <c r="A4896" s="1526">
        <v>39710</v>
      </c>
      <c r="B4896" s="1523" t="s">
        <v>8082</v>
      </c>
      <c r="C4896" s="1526" t="s">
        <v>2774</v>
      </c>
      <c r="D4896" s="1534">
        <f t="shared" si="76"/>
        <v>2.8</v>
      </c>
      <c r="E4896" s="1535"/>
      <c r="F4896" s="1534">
        <v>2.8</v>
      </c>
      <c r="G4896" s="1534">
        <v>2.8</v>
      </c>
    </row>
    <row r="4897" spans="1:7" ht="30">
      <c r="A4897" s="1528">
        <v>39709</v>
      </c>
      <c r="B4897" s="1529" t="s">
        <v>8083</v>
      </c>
      <c r="C4897" s="1528" t="s">
        <v>2774</v>
      </c>
      <c r="D4897" s="1536">
        <f t="shared" si="76"/>
        <v>3.88</v>
      </c>
      <c r="E4897" s="1535"/>
      <c r="F4897" s="1536">
        <v>3.88</v>
      </c>
      <c r="G4897" s="1536">
        <v>3.88</v>
      </c>
    </row>
    <row r="4898" spans="1:7" ht="30">
      <c r="A4898" s="1526">
        <v>39711</v>
      </c>
      <c r="B4898" s="1523" t="s">
        <v>8084</v>
      </c>
      <c r="C4898" s="1526" t="s">
        <v>2774</v>
      </c>
      <c r="D4898" s="1534">
        <f t="shared" si="76"/>
        <v>4.3600000000000003</v>
      </c>
      <c r="E4898" s="1535"/>
      <c r="F4898" s="1534">
        <v>4.3600000000000003</v>
      </c>
      <c r="G4898" s="1534">
        <v>4.3600000000000003</v>
      </c>
    </row>
    <row r="4899" spans="1:7" ht="30">
      <c r="A4899" s="1528">
        <v>39712</v>
      </c>
      <c r="B4899" s="1529" t="s">
        <v>8085</v>
      </c>
      <c r="C4899" s="1528" t="s">
        <v>2774</v>
      </c>
      <c r="D4899" s="1536">
        <f t="shared" si="76"/>
        <v>1.53</v>
      </c>
      <c r="E4899" s="1535"/>
      <c r="F4899" s="1536">
        <v>1.53</v>
      </c>
      <c r="G4899" s="1536">
        <v>1.53</v>
      </c>
    </row>
    <row r="4900" spans="1:7" ht="30">
      <c r="A4900" s="1526">
        <v>39713</v>
      </c>
      <c r="B4900" s="1523" t="s">
        <v>8086</v>
      </c>
      <c r="C4900" s="1526" t="s">
        <v>2774</v>
      </c>
      <c r="D4900" s="1534">
        <f t="shared" si="76"/>
        <v>1.21</v>
      </c>
      <c r="E4900" s="1535"/>
      <c r="F4900" s="1534">
        <v>1.21</v>
      </c>
      <c r="G4900" s="1534">
        <v>1.21</v>
      </c>
    </row>
    <row r="4901" spans="1:7" ht="30">
      <c r="A4901" s="1528">
        <v>39714</v>
      </c>
      <c r="B4901" s="1529" t="s">
        <v>8087</v>
      </c>
      <c r="C4901" s="1528" t="s">
        <v>2774</v>
      </c>
      <c r="D4901" s="1536">
        <f t="shared" si="76"/>
        <v>2.77</v>
      </c>
      <c r="E4901" s="1535"/>
      <c r="F4901" s="1536">
        <v>2.77</v>
      </c>
      <c r="G4901" s="1536">
        <v>2.77</v>
      </c>
    </row>
    <row r="4902" spans="1:7" ht="30">
      <c r="A4902" s="1526">
        <v>39715</v>
      </c>
      <c r="B4902" s="1523" t="s">
        <v>8088</v>
      </c>
      <c r="C4902" s="1526" t="s">
        <v>2774</v>
      </c>
      <c r="D4902" s="1534">
        <f t="shared" si="76"/>
        <v>1.97</v>
      </c>
      <c r="E4902" s="1535"/>
      <c r="F4902" s="1534">
        <v>1.97</v>
      </c>
      <c r="G4902" s="1534">
        <v>1.97</v>
      </c>
    </row>
    <row r="4903" spans="1:7" ht="30">
      <c r="A4903" s="1528">
        <v>39716</v>
      </c>
      <c r="B4903" s="1529" t="s">
        <v>8089</v>
      </c>
      <c r="C4903" s="1528" t="s">
        <v>2774</v>
      </c>
      <c r="D4903" s="1536">
        <f t="shared" si="76"/>
        <v>1.49</v>
      </c>
      <c r="E4903" s="1535"/>
      <c r="F4903" s="1536">
        <v>1.49</v>
      </c>
      <c r="G4903" s="1536">
        <v>1.49</v>
      </c>
    </row>
    <row r="4904" spans="1:7" ht="30">
      <c r="A4904" s="1526">
        <v>39718</v>
      </c>
      <c r="B4904" s="1523" t="s">
        <v>8090</v>
      </c>
      <c r="C4904" s="1526" t="s">
        <v>2774</v>
      </c>
      <c r="D4904" s="1534">
        <f t="shared" si="76"/>
        <v>2.5499999999999998</v>
      </c>
      <c r="E4904" s="1535"/>
      <c r="F4904" s="1534">
        <v>2.5499999999999998</v>
      </c>
      <c r="G4904" s="1534">
        <v>2.5499999999999998</v>
      </c>
    </row>
    <row r="4905" spans="1:7" ht="30">
      <c r="A4905" s="1528">
        <v>9813</v>
      </c>
      <c r="B4905" s="1529" t="s">
        <v>8091</v>
      </c>
      <c r="C4905" s="1528" t="s">
        <v>2774</v>
      </c>
      <c r="D4905" s="1536">
        <f t="shared" si="76"/>
        <v>5.71</v>
      </c>
      <c r="E4905" s="1535"/>
      <c r="F4905" s="1536">
        <v>5.71</v>
      </c>
      <c r="G4905" s="1536">
        <v>5.71</v>
      </c>
    </row>
    <row r="4906" spans="1:7" ht="30">
      <c r="A4906" s="1526">
        <v>9815</v>
      </c>
      <c r="B4906" s="1523" t="s">
        <v>8092</v>
      </c>
      <c r="C4906" s="1526" t="s">
        <v>2774</v>
      </c>
      <c r="D4906" s="1534">
        <f t="shared" si="76"/>
        <v>11.27</v>
      </c>
      <c r="E4906" s="1535"/>
      <c r="F4906" s="1534">
        <v>11.27</v>
      </c>
      <c r="G4906" s="1534">
        <v>11.27</v>
      </c>
    </row>
    <row r="4907" spans="1:7" ht="30">
      <c r="A4907" s="1528">
        <v>44543</v>
      </c>
      <c r="B4907" s="1529" t="s">
        <v>19183</v>
      </c>
      <c r="C4907" s="1528" t="s">
        <v>2774</v>
      </c>
      <c r="D4907" s="1536">
        <f t="shared" si="76"/>
        <v>5611.02</v>
      </c>
      <c r="E4907" s="1535"/>
      <c r="F4907" s="1536">
        <v>5611.02</v>
      </c>
      <c r="G4907" s="1536">
        <v>5611.02</v>
      </c>
    </row>
    <row r="4908" spans="1:7" ht="30">
      <c r="A4908" s="1526">
        <v>44526</v>
      </c>
      <c r="B4908" s="1523" t="s">
        <v>19184</v>
      </c>
      <c r="C4908" s="1526" t="s">
        <v>2774</v>
      </c>
      <c r="D4908" s="1534">
        <f t="shared" si="76"/>
        <v>137.52000000000001</v>
      </c>
      <c r="E4908" s="1535"/>
      <c r="F4908" s="1534">
        <v>137.52000000000001</v>
      </c>
      <c r="G4908" s="1534">
        <v>137.52000000000001</v>
      </c>
    </row>
    <row r="4909" spans="1:7" ht="30">
      <c r="A4909" s="1528">
        <v>44518</v>
      </c>
      <c r="B4909" s="1529" t="s">
        <v>19185</v>
      </c>
      <c r="C4909" s="1528" t="s">
        <v>2774</v>
      </c>
      <c r="D4909" s="1536">
        <f t="shared" si="76"/>
        <v>4130.8900000000003</v>
      </c>
      <c r="E4909" s="1535"/>
      <c r="F4909" s="1536">
        <v>4130.8900000000003</v>
      </c>
      <c r="G4909" s="1536">
        <v>4130.8900000000003</v>
      </c>
    </row>
    <row r="4910" spans="1:7" ht="30">
      <c r="A4910" s="1526">
        <v>44544</v>
      </c>
      <c r="B4910" s="1523" t="s">
        <v>19186</v>
      </c>
      <c r="C4910" s="1526" t="s">
        <v>2774</v>
      </c>
      <c r="D4910" s="1534">
        <f t="shared" si="76"/>
        <v>2008.27</v>
      </c>
      <c r="E4910" s="1535"/>
      <c r="F4910" s="1534">
        <v>2008.27</v>
      </c>
      <c r="G4910" s="1534">
        <v>2008.27</v>
      </c>
    </row>
    <row r="4911" spans="1:7" ht="30">
      <c r="A4911" s="1528">
        <v>44545</v>
      </c>
      <c r="B4911" s="1529" t="s">
        <v>19187</v>
      </c>
      <c r="C4911" s="1528" t="s">
        <v>2774</v>
      </c>
      <c r="D4911" s="1536">
        <f t="shared" si="76"/>
        <v>295.18</v>
      </c>
      <c r="E4911" s="1535"/>
      <c r="F4911" s="1536">
        <v>295.18</v>
      </c>
      <c r="G4911" s="1536">
        <v>295.18</v>
      </c>
    </row>
    <row r="4912" spans="1:7" ht="30">
      <c r="A4912" s="1526">
        <v>44546</v>
      </c>
      <c r="B4912" s="1523" t="s">
        <v>19188</v>
      </c>
      <c r="C4912" s="1526" t="s">
        <v>2774</v>
      </c>
      <c r="D4912" s="1534">
        <f t="shared" si="76"/>
        <v>1318.31</v>
      </c>
      <c r="E4912" s="1535"/>
      <c r="F4912" s="1534">
        <v>1318.31</v>
      </c>
      <c r="G4912" s="1534">
        <v>1318.31</v>
      </c>
    </row>
    <row r="4913" spans="1:7" ht="30">
      <c r="A4913" s="1528">
        <v>44525</v>
      </c>
      <c r="B4913" s="1529" t="s">
        <v>19189</v>
      </c>
      <c r="C4913" s="1528" t="s">
        <v>2774</v>
      </c>
      <c r="D4913" s="1536">
        <f t="shared" si="76"/>
        <v>5089.16</v>
      </c>
      <c r="E4913" s="1535"/>
      <c r="F4913" s="1536">
        <v>5089.16</v>
      </c>
      <c r="G4913" s="1536">
        <v>5089.16</v>
      </c>
    </row>
    <row r="4914" spans="1:7" ht="30">
      <c r="A4914" s="1526">
        <v>44547</v>
      </c>
      <c r="B4914" s="1523" t="s">
        <v>19190</v>
      </c>
      <c r="C4914" s="1526" t="s">
        <v>2774</v>
      </c>
      <c r="D4914" s="1534">
        <f t="shared" si="76"/>
        <v>460.15</v>
      </c>
      <c r="E4914" s="1535"/>
      <c r="F4914" s="1534">
        <v>460.15</v>
      </c>
      <c r="G4914" s="1534">
        <v>460.15</v>
      </c>
    </row>
    <row r="4915" spans="1:7" ht="30">
      <c r="A4915" s="1528">
        <v>44519</v>
      </c>
      <c r="B4915" s="1529" t="s">
        <v>19191</v>
      </c>
      <c r="C4915" s="1528" t="s">
        <v>2774</v>
      </c>
      <c r="D4915" s="1536">
        <f t="shared" si="76"/>
        <v>1127.5</v>
      </c>
      <c r="E4915" s="1535"/>
      <c r="F4915" s="1536">
        <v>1127.5</v>
      </c>
      <c r="G4915" s="1536">
        <v>1127.5</v>
      </c>
    </row>
    <row r="4916" spans="1:7" ht="30">
      <c r="A4916" s="1526">
        <v>44520</v>
      </c>
      <c r="B4916" s="1523" t="s">
        <v>19192</v>
      </c>
      <c r="C4916" s="1526" t="s">
        <v>2774</v>
      </c>
      <c r="D4916" s="1534">
        <f t="shared" si="76"/>
        <v>1816</v>
      </c>
      <c r="E4916" s="1535"/>
      <c r="F4916" s="1534">
        <v>1816</v>
      </c>
      <c r="G4916" s="1534">
        <v>1816</v>
      </c>
    </row>
    <row r="4917" spans="1:7" ht="30">
      <c r="A4917" s="1528">
        <v>44521</v>
      </c>
      <c r="B4917" s="1529" t="s">
        <v>19193</v>
      </c>
      <c r="C4917" s="1528" t="s">
        <v>2774</v>
      </c>
      <c r="D4917" s="1536">
        <f t="shared" si="76"/>
        <v>29.29</v>
      </c>
      <c r="E4917" s="1535"/>
      <c r="F4917" s="1536">
        <v>29.29</v>
      </c>
      <c r="G4917" s="1536">
        <v>29.29</v>
      </c>
    </row>
    <row r="4918" spans="1:7" ht="30">
      <c r="A4918" s="1526">
        <v>44522</v>
      </c>
      <c r="B4918" s="1523" t="s">
        <v>19194</v>
      </c>
      <c r="C4918" s="1526" t="s">
        <v>2774</v>
      </c>
      <c r="D4918" s="1534">
        <f t="shared" si="76"/>
        <v>3188.22</v>
      </c>
      <c r="E4918" s="1535"/>
      <c r="F4918" s="1534">
        <v>3188.22</v>
      </c>
      <c r="G4918" s="1534">
        <v>3188.22</v>
      </c>
    </row>
    <row r="4919" spans="1:7" ht="30">
      <c r="A4919" s="1528">
        <v>44523</v>
      </c>
      <c r="B4919" s="1529" t="s">
        <v>19195</v>
      </c>
      <c r="C4919" s="1528" t="s">
        <v>2774</v>
      </c>
      <c r="D4919" s="1536">
        <f t="shared" si="76"/>
        <v>4741.78</v>
      </c>
      <c r="E4919" s="1535"/>
      <c r="F4919" s="1536">
        <v>4741.78</v>
      </c>
      <c r="G4919" s="1536">
        <v>4741.78</v>
      </c>
    </row>
    <row r="4920" spans="1:7" ht="30">
      <c r="A4920" s="1526">
        <v>44527</v>
      </c>
      <c r="B4920" s="1523" t="s">
        <v>19196</v>
      </c>
      <c r="C4920" s="1526" t="s">
        <v>2774</v>
      </c>
      <c r="D4920" s="1534">
        <f t="shared" si="76"/>
        <v>2377.88</v>
      </c>
      <c r="E4920" s="1535"/>
      <c r="F4920" s="1534">
        <v>2377.88</v>
      </c>
      <c r="G4920" s="1534">
        <v>2377.88</v>
      </c>
    </row>
    <row r="4921" spans="1:7" ht="30">
      <c r="A4921" s="1528">
        <v>44524</v>
      </c>
      <c r="B4921" s="1529" t="s">
        <v>19197</v>
      </c>
      <c r="C4921" s="1528" t="s">
        <v>2774</v>
      </c>
      <c r="D4921" s="1536">
        <f t="shared" si="76"/>
        <v>65.52</v>
      </c>
      <c r="E4921" s="1535"/>
      <c r="F4921" s="1536">
        <v>65.52</v>
      </c>
      <c r="G4921" s="1536">
        <v>65.52</v>
      </c>
    </row>
    <row r="4922" spans="1:7" ht="30">
      <c r="A4922" s="1526">
        <v>44542</v>
      </c>
      <c r="B4922" s="1523" t="s">
        <v>19198</v>
      </c>
      <c r="C4922" s="1526" t="s">
        <v>2774</v>
      </c>
      <c r="D4922" s="1534">
        <f t="shared" si="76"/>
        <v>3102.34</v>
      </c>
      <c r="E4922" s="1535"/>
      <c r="F4922" s="1534">
        <v>3102.34</v>
      </c>
      <c r="G4922" s="1534">
        <v>3102.34</v>
      </c>
    </row>
    <row r="4923" spans="1:7">
      <c r="A4923" s="1528">
        <v>9876</v>
      </c>
      <c r="B4923" s="1529" t="s">
        <v>8093</v>
      </c>
      <c r="C4923" s="1528" t="s">
        <v>2774</v>
      </c>
      <c r="D4923" s="1536">
        <f t="shared" si="76"/>
        <v>27.86</v>
      </c>
      <c r="E4923" s="1535"/>
      <c r="F4923" s="1536">
        <v>27.86</v>
      </c>
      <c r="G4923" s="1536">
        <v>27.86</v>
      </c>
    </row>
    <row r="4924" spans="1:7">
      <c r="A4924" s="1526">
        <v>9877</v>
      </c>
      <c r="B4924" s="1523" t="s">
        <v>8094</v>
      </c>
      <c r="C4924" s="1526" t="s">
        <v>2774</v>
      </c>
      <c r="D4924" s="1534">
        <f t="shared" si="76"/>
        <v>97.6</v>
      </c>
      <c r="E4924" s="1535"/>
      <c r="F4924" s="1534">
        <v>97.6</v>
      </c>
      <c r="G4924" s="1534">
        <v>97.6</v>
      </c>
    </row>
    <row r="4925" spans="1:7">
      <c r="A4925" s="1528">
        <v>9878</v>
      </c>
      <c r="B4925" s="1529" t="s">
        <v>8095</v>
      </c>
      <c r="C4925" s="1528" t="s">
        <v>2774</v>
      </c>
      <c r="D4925" s="1536">
        <f t="shared" si="76"/>
        <v>127.13</v>
      </c>
      <c r="E4925" s="1535"/>
      <c r="F4925" s="1536">
        <v>127.13</v>
      </c>
      <c r="G4925" s="1536">
        <v>127.13</v>
      </c>
    </row>
    <row r="4926" spans="1:7">
      <c r="A4926" s="1526">
        <v>9879</v>
      </c>
      <c r="B4926" s="1523" t="s">
        <v>8096</v>
      </c>
      <c r="C4926" s="1526" t="s">
        <v>2774</v>
      </c>
      <c r="D4926" s="1534">
        <f t="shared" si="76"/>
        <v>303.45</v>
      </c>
      <c r="E4926" s="1535"/>
      <c r="F4926" s="1534">
        <v>303.45</v>
      </c>
      <c r="G4926" s="1534">
        <v>303.45</v>
      </c>
    </row>
    <row r="4927" spans="1:7" ht="30">
      <c r="A4927" s="1528">
        <v>41986</v>
      </c>
      <c r="B4927" s="1529" t="s">
        <v>10427</v>
      </c>
      <c r="C4927" s="1528" t="s">
        <v>2774</v>
      </c>
      <c r="D4927" s="1536">
        <f t="shared" si="76"/>
        <v>2851.31</v>
      </c>
      <c r="E4927" s="1535"/>
      <c r="F4927" s="1536">
        <v>2851.31</v>
      </c>
      <c r="G4927" s="1536">
        <v>2851.31</v>
      </c>
    </row>
    <row r="4928" spans="1:7" ht="30">
      <c r="A4928" s="1526">
        <v>43422</v>
      </c>
      <c r="B4928" s="1523" t="s">
        <v>10428</v>
      </c>
      <c r="C4928" s="1526" t="s">
        <v>2774</v>
      </c>
      <c r="D4928" s="1534">
        <f t="shared" si="76"/>
        <v>3496.86</v>
      </c>
      <c r="E4928" s="1535"/>
      <c r="F4928" s="1534">
        <v>3496.86</v>
      </c>
      <c r="G4928" s="1534">
        <v>3496.86</v>
      </c>
    </row>
    <row r="4929" spans="1:7" ht="30">
      <c r="A4929" s="1528">
        <v>41987</v>
      </c>
      <c r="B4929" s="1529" t="s">
        <v>10429</v>
      </c>
      <c r="C4929" s="1528" t="s">
        <v>2774</v>
      </c>
      <c r="D4929" s="1536">
        <f t="shared" si="76"/>
        <v>4053.15</v>
      </c>
      <c r="E4929" s="1535"/>
      <c r="F4929" s="1536">
        <v>4053.15</v>
      </c>
      <c r="G4929" s="1536">
        <v>4053.15</v>
      </c>
    </row>
    <row r="4930" spans="1:7" ht="30">
      <c r="A4930" s="1526">
        <v>41988</v>
      </c>
      <c r="B4930" s="1523" t="s">
        <v>10430</v>
      </c>
      <c r="C4930" s="1526" t="s">
        <v>2774</v>
      </c>
      <c r="D4930" s="1534">
        <f t="shared" si="76"/>
        <v>5353.63</v>
      </c>
      <c r="E4930" s="1535"/>
      <c r="F4930" s="1534">
        <v>5353.63</v>
      </c>
      <c r="G4930" s="1534">
        <v>5353.63</v>
      </c>
    </row>
    <row r="4931" spans="1:7" ht="30">
      <c r="A4931" s="1528">
        <v>41697</v>
      </c>
      <c r="B4931" s="1529" t="s">
        <v>10431</v>
      </c>
      <c r="C4931" s="1528" t="s">
        <v>2774</v>
      </c>
      <c r="D4931" s="1536">
        <f t="shared" ref="D4931:D4994" si="77">IF($I$2=$G$1,G4931,F4931)</f>
        <v>948.91</v>
      </c>
      <c r="E4931" s="1535"/>
      <c r="F4931" s="1536">
        <v>948.91</v>
      </c>
      <c r="G4931" s="1536">
        <v>948.91</v>
      </c>
    </row>
    <row r="4932" spans="1:7" ht="30">
      <c r="A4932" s="1526">
        <v>41985</v>
      </c>
      <c r="B4932" s="1523" t="s">
        <v>10432</v>
      </c>
      <c r="C4932" s="1526" t="s">
        <v>2774</v>
      </c>
      <c r="D4932" s="1534">
        <f t="shared" si="77"/>
        <v>1321.58</v>
      </c>
      <c r="E4932" s="1535"/>
      <c r="F4932" s="1534">
        <v>1321.58</v>
      </c>
      <c r="G4932" s="1534">
        <v>1321.58</v>
      </c>
    </row>
    <row r="4933" spans="1:7" ht="30">
      <c r="A4933" s="1528">
        <v>41699</v>
      </c>
      <c r="B4933" s="1529" t="s">
        <v>19199</v>
      </c>
      <c r="C4933" s="1528" t="s">
        <v>2774</v>
      </c>
      <c r="D4933" s="1536">
        <f t="shared" si="77"/>
        <v>1881.87</v>
      </c>
      <c r="E4933" s="1535"/>
      <c r="F4933" s="1536">
        <v>1881.87</v>
      </c>
      <c r="G4933" s="1536">
        <v>1881.87</v>
      </c>
    </row>
    <row r="4934" spans="1:7" ht="30">
      <c r="A4934" s="1526">
        <v>38053</v>
      </c>
      <c r="B4934" s="1523" t="s">
        <v>8097</v>
      </c>
      <c r="C4934" s="1526" t="s">
        <v>2774</v>
      </c>
      <c r="D4934" s="1534">
        <f t="shared" si="77"/>
        <v>19.079999999999998</v>
      </c>
      <c r="E4934" s="1535"/>
      <c r="F4934" s="1534">
        <v>19.079999999999998</v>
      </c>
      <c r="G4934" s="1534">
        <v>19.079999999999998</v>
      </c>
    </row>
    <row r="4935" spans="1:7" ht="30">
      <c r="A4935" s="1528">
        <v>38054</v>
      </c>
      <c r="B4935" s="1529" t="s">
        <v>8098</v>
      </c>
      <c r="C4935" s="1528" t="s">
        <v>2774</v>
      </c>
      <c r="D4935" s="1536">
        <f t="shared" si="77"/>
        <v>32.799999999999997</v>
      </c>
      <c r="E4935" s="1535"/>
      <c r="F4935" s="1536">
        <v>32.799999999999997</v>
      </c>
      <c r="G4935" s="1536">
        <v>32.799999999999997</v>
      </c>
    </row>
    <row r="4936" spans="1:7" ht="30">
      <c r="A4936" s="1526">
        <v>38052</v>
      </c>
      <c r="B4936" s="1523" t="s">
        <v>8099</v>
      </c>
      <c r="C4936" s="1526" t="s">
        <v>2774</v>
      </c>
      <c r="D4936" s="1534">
        <f t="shared" si="77"/>
        <v>9.24</v>
      </c>
      <c r="E4936" s="1535"/>
      <c r="F4936" s="1534">
        <v>9.24</v>
      </c>
      <c r="G4936" s="1534">
        <v>9.24</v>
      </c>
    </row>
    <row r="4937" spans="1:7" ht="30">
      <c r="A4937" s="1528">
        <v>38051</v>
      </c>
      <c r="B4937" s="1529" t="s">
        <v>8100</v>
      </c>
      <c r="C4937" s="1528" t="s">
        <v>2774</v>
      </c>
      <c r="D4937" s="1536">
        <f t="shared" si="77"/>
        <v>5.76</v>
      </c>
      <c r="E4937" s="1535"/>
      <c r="F4937" s="1536">
        <v>5.76</v>
      </c>
      <c r="G4937" s="1536">
        <v>5.76</v>
      </c>
    </row>
    <row r="4938" spans="1:7">
      <c r="A4938" s="1526">
        <v>38787</v>
      </c>
      <c r="B4938" s="1523" t="s">
        <v>8101</v>
      </c>
      <c r="C4938" s="1526" t="s">
        <v>2774</v>
      </c>
      <c r="D4938" s="1534">
        <f t="shared" si="77"/>
        <v>6.25</v>
      </c>
      <c r="E4938" s="1535"/>
      <c r="F4938" s="1534">
        <v>6.25</v>
      </c>
      <c r="G4938" s="1534">
        <v>6.25</v>
      </c>
    </row>
    <row r="4939" spans="1:7">
      <c r="A4939" s="1528">
        <v>38825</v>
      </c>
      <c r="B4939" s="1529" t="s">
        <v>8102</v>
      </c>
      <c r="C4939" s="1528" t="s">
        <v>2774</v>
      </c>
      <c r="D4939" s="1536">
        <f t="shared" si="77"/>
        <v>8.19</v>
      </c>
      <c r="E4939" s="1535"/>
      <c r="F4939" s="1536">
        <v>8.19</v>
      </c>
      <c r="G4939" s="1536">
        <v>8.19</v>
      </c>
    </row>
    <row r="4940" spans="1:7">
      <c r="A4940" s="1526">
        <v>38826</v>
      </c>
      <c r="B4940" s="1523" t="s">
        <v>8103</v>
      </c>
      <c r="C4940" s="1526" t="s">
        <v>2774</v>
      </c>
      <c r="D4940" s="1534">
        <f t="shared" si="77"/>
        <v>12.13</v>
      </c>
      <c r="E4940" s="1535"/>
      <c r="F4940" s="1534">
        <v>12.13</v>
      </c>
      <c r="G4940" s="1534">
        <v>12.13</v>
      </c>
    </row>
    <row r="4941" spans="1:7">
      <c r="A4941" s="1528">
        <v>38827</v>
      </c>
      <c r="B4941" s="1529" t="s">
        <v>8104</v>
      </c>
      <c r="C4941" s="1528" t="s">
        <v>2774</v>
      </c>
      <c r="D4941" s="1536">
        <f t="shared" si="77"/>
        <v>19.489999999999998</v>
      </c>
      <c r="E4941" s="1535"/>
      <c r="F4941" s="1536">
        <v>19.489999999999998</v>
      </c>
      <c r="G4941" s="1536">
        <v>19.489999999999998</v>
      </c>
    </row>
    <row r="4942" spans="1:7">
      <c r="A4942" s="1526">
        <v>38830</v>
      </c>
      <c r="B4942" s="1523" t="s">
        <v>8105</v>
      </c>
      <c r="C4942" s="1526" t="s">
        <v>2774</v>
      </c>
      <c r="D4942" s="1534">
        <f t="shared" si="77"/>
        <v>27.3</v>
      </c>
      <c r="E4942" s="1535"/>
      <c r="F4942" s="1534">
        <v>27.3</v>
      </c>
      <c r="G4942" s="1534">
        <v>27.3</v>
      </c>
    </row>
    <row r="4943" spans="1:7">
      <c r="A4943" s="1528">
        <v>38828</v>
      </c>
      <c r="B4943" s="1529" t="s">
        <v>8106</v>
      </c>
      <c r="C4943" s="1528" t="s">
        <v>2774</v>
      </c>
      <c r="D4943" s="1536">
        <f t="shared" si="77"/>
        <v>12.04</v>
      </c>
      <c r="E4943" s="1535"/>
      <c r="F4943" s="1536">
        <v>12.04</v>
      </c>
      <c r="G4943" s="1536">
        <v>12.04</v>
      </c>
    </row>
    <row r="4944" spans="1:7">
      <c r="A4944" s="1526">
        <v>38829</v>
      </c>
      <c r="B4944" s="1523" t="s">
        <v>8107</v>
      </c>
      <c r="C4944" s="1526" t="s">
        <v>2774</v>
      </c>
      <c r="D4944" s="1534">
        <f t="shared" si="77"/>
        <v>19.72</v>
      </c>
      <c r="E4944" s="1535"/>
      <c r="F4944" s="1534">
        <v>19.72</v>
      </c>
      <c r="G4944" s="1534">
        <v>19.72</v>
      </c>
    </row>
    <row r="4945" spans="1:7">
      <c r="A4945" s="1528">
        <v>38831</v>
      </c>
      <c r="B4945" s="1529" t="s">
        <v>8108</v>
      </c>
      <c r="C4945" s="1528" t="s">
        <v>2774</v>
      </c>
      <c r="D4945" s="1536">
        <f t="shared" si="77"/>
        <v>38.07</v>
      </c>
      <c r="E4945" s="1535"/>
      <c r="F4945" s="1536">
        <v>38.07</v>
      </c>
      <c r="G4945" s="1536">
        <v>38.07</v>
      </c>
    </row>
    <row r="4946" spans="1:7">
      <c r="A4946" s="1526">
        <v>36274</v>
      </c>
      <c r="B4946" s="1523" t="s">
        <v>8109</v>
      </c>
      <c r="C4946" s="1526" t="s">
        <v>2774</v>
      </c>
      <c r="D4946" s="1534">
        <f t="shared" si="77"/>
        <v>10.06</v>
      </c>
      <c r="E4946" s="1535"/>
      <c r="F4946" s="1534">
        <v>10.06</v>
      </c>
      <c r="G4946" s="1534">
        <v>10.06</v>
      </c>
    </row>
    <row r="4947" spans="1:7">
      <c r="A4947" s="1528">
        <v>36278</v>
      </c>
      <c r="B4947" s="1529" t="s">
        <v>8110</v>
      </c>
      <c r="C4947" s="1528" t="s">
        <v>2774</v>
      </c>
      <c r="D4947" s="1536">
        <f t="shared" si="77"/>
        <v>13.65</v>
      </c>
      <c r="E4947" s="1535"/>
      <c r="F4947" s="1536">
        <v>13.65</v>
      </c>
      <c r="G4947" s="1536">
        <v>13.65</v>
      </c>
    </row>
    <row r="4948" spans="1:7">
      <c r="A4948" s="1526">
        <v>38977</v>
      </c>
      <c r="B4948" s="1523" t="s">
        <v>8111</v>
      </c>
      <c r="C4948" s="1526" t="s">
        <v>2774</v>
      </c>
      <c r="D4948" s="1534">
        <f t="shared" si="77"/>
        <v>207.67</v>
      </c>
      <c r="E4948" s="1535"/>
      <c r="F4948" s="1534">
        <v>207.67</v>
      </c>
      <c r="G4948" s="1534">
        <v>207.67</v>
      </c>
    </row>
    <row r="4949" spans="1:7">
      <c r="A4949" s="1528">
        <v>38971</v>
      </c>
      <c r="B4949" s="1529" t="s">
        <v>8112</v>
      </c>
      <c r="C4949" s="1528" t="s">
        <v>2774</v>
      </c>
      <c r="D4949" s="1536">
        <f t="shared" si="77"/>
        <v>17.11</v>
      </c>
      <c r="E4949" s="1535"/>
      <c r="F4949" s="1536">
        <v>17.11</v>
      </c>
      <c r="G4949" s="1536">
        <v>17.11</v>
      </c>
    </row>
    <row r="4950" spans="1:7">
      <c r="A4950" s="1526">
        <v>38972</v>
      </c>
      <c r="B4950" s="1523" t="s">
        <v>8113</v>
      </c>
      <c r="C4950" s="1526" t="s">
        <v>2774</v>
      </c>
      <c r="D4950" s="1534">
        <f t="shared" si="77"/>
        <v>26.05</v>
      </c>
      <c r="E4950" s="1535"/>
      <c r="F4950" s="1534">
        <v>26.05</v>
      </c>
      <c r="G4950" s="1534">
        <v>26.05</v>
      </c>
    </row>
    <row r="4951" spans="1:7">
      <c r="A4951" s="1528">
        <v>38973</v>
      </c>
      <c r="B4951" s="1529" t="s">
        <v>8114</v>
      </c>
      <c r="C4951" s="1528" t="s">
        <v>2774</v>
      </c>
      <c r="D4951" s="1536">
        <f t="shared" si="77"/>
        <v>34.47</v>
      </c>
      <c r="E4951" s="1535"/>
      <c r="F4951" s="1536">
        <v>34.47</v>
      </c>
      <c r="G4951" s="1536">
        <v>34.47</v>
      </c>
    </row>
    <row r="4952" spans="1:7">
      <c r="A4952" s="1526">
        <v>38974</v>
      </c>
      <c r="B4952" s="1523" t="s">
        <v>8115</v>
      </c>
      <c r="C4952" s="1526" t="s">
        <v>2774</v>
      </c>
      <c r="D4952" s="1534">
        <f t="shared" si="77"/>
        <v>50.26</v>
      </c>
      <c r="E4952" s="1535"/>
      <c r="F4952" s="1534">
        <v>50.26</v>
      </c>
      <c r="G4952" s="1534">
        <v>50.26</v>
      </c>
    </row>
    <row r="4953" spans="1:7">
      <c r="A4953" s="1528">
        <v>38975</v>
      </c>
      <c r="B4953" s="1529" t="s">
        <v>8116</v>
      </c>
      <c r="C4953" s="1528" t="s">
        <v>2774</v>
      </c>
      <c r="D4953" s="1536">
        <f t="shared" si="77"/>
        <v>83.77</v>
      </c>
      <c r="E4953" s="1535"/>
      <c r="F4953" s="1536">
        <v>83.77</v>
      </c>
      <c r="G4953" s="1536">
        <v>83.77</v>
      </c>
    </row>
    <row r="4954" spans="1:7">
      <c r="A4954" s="1526">
        <v>38976</v>
      </c>
      <c r="B4954" s="1523" t="s">
        <v>8117</v>
      </c>
      <c r="C4954" s="1526" t="s">
        <v>2774</v>
      </c>
      <c r="D4954" s="1534">
        <f t="shared" si="77"/>
        <v>117.48</v>
      </c>
      <c r="E4954" s="1535"/>
      <c r="F4954" s="1534">
        <v>117.48</v>
      </c>
      <c r="G4954" s="1534">
        <v>117.48</v>
      </c>
    </row>
    <row r="4955" spans="1:7">
      <c r="A4955" s="1528">
        <v>38986</v>
      </c>
      <c r="B4955" s="1529" t="s">
        <v>8118</v>
      </c>
      <c r="C4955" s="1528" t="s">
        <v>2774</v>
      </c>
      <c r="D4955" s="1536">
        <f t="shared" si="77"/>
        <v>236.42</v>
      </c>
      <c r="E4955" s="1535"/>
      <c r="F4955" s="1536">
        <v>236.42</v>
      </c>
      <c r="G4955" s="1536">
        <v>236.42</v>
      </c>
    </row>
    <row r="4956" spans="1:7">
      <c r="A4956" s="1526">
        <v>38978</v>
      </c>
      <c r="B4956" s="1523" t="s">
        <v>8119</v>
      </c>
      <c r="C4956" s="1526" t="s">
        <v>2774</v>
      </c>
      <c r="D4956" s="1534">
        <f t="shared" si="77"/>
        <v>10.06</v>
      </c>
      <c r="E4956" s="1535"/>
      <c r="F4956" s="1534">
        <v>10.06</v>
      </c>
      <c r="G4956" s="1534">
        <v>10.06</v>
      </c>
    </row>
    <row r="4957" spans="1:7">
      <c r="A4957" s="1528">
        <v>38979</v>
      </c>
      <c r="B4957" s="1529" t="s">
        <v>8120</v>
      </c>
      <c r="C4957" s="1528" t="s">
        <v>2774</v>
      </c>
      <c r="D4957" s="1536">
        <f t="shared" si="77"/>
        <v>13.65</v>
      </c>
      <c r="E4957" s="1535"/>
      <c r="F4957" s="1536">
        <v>13.65</v>
      </c>
      <c r="G4957" s="1536">
        <v>13.65</v>
      </c>
    </row>
    <row r="4958" spans="1:7">
      <c r="A4958" s="1526">
        <v>38980</v>
      </c>
      <c r="B4958" s="1523" t="s">
        <v>8121</v>
      </c>
      <c r="C4958" s="1526" t="s">
        <v>2774</v>
      </c>
      <c r="D4958" s="1534">
        <f t="shared" si="77"/>
        <v>22.81</v>
      </c>
      <c r="E4958" s="1535"/>
      <c r="F4958" s="1534">
        <v>22.81</v>
      </c>
      <c r="G4958" s="1534">
        <v>22.81</v>
      </c>
    </row>
    <row r="4959" spans="1:7">
      <c r="A4959" s="1528">
        <v>38981</v>
      </c>
      <c r="B4959" s="1529" t="s">
        <v>8122</v>
      </c>
      <c r="C4959" s="1528" t="s">
        <v>2774</v>
      </c>
      <c r="D4959" s="1536">
        <f t="shared" si="77"/>
        <v>31.59</v>
      </c>
      <c r="E4959" s="1535"/>
      <c r="F4959" s="1536">
        <v>31.59</v>
      </c>
      <c r="G4959" s="1536">
        <v>31.59</v>
      </c>
    </row>
    <row r="4960" spans="1:7">
      <c r="A4960" s="1526">
        <v>38982</v>
      </c>
      <c r="B4960" s="1523" t="s">
        <v>8123</v>
      </c>
      <c r="C4960" s="1526" t="s">
        <v>2774</v>
      </c>
      <c r="D4960" s="1534">
        <f t="shared" si="77"/>
        <v>45.97</v>
      </c>
      <c r="E4960" s="1535"/>
      <c r="F4960" s="1534">
        <v>45.97</v>
      </c>
      <c r="G4960" s="1534">
        <v>45.97</v>
      </c>
    </row>
    <row r="4961" spans="1:7">
      <c r="A4961" s="1528">
        <v>38983</v>
      </c>
      <c r="B4961" s="1529" t="s">
        <v>8124</v>
      </c>
      <c r="C4961" s="1528" t="s">
        <v>2774</v>
      </c>
      <c r="D4961" s="1536">
        <f t="shared" si="77"/>
        <v>60.95</v>
      </c>
      <c r="E4961" s="1535"/>
      <c r="F4961" s="1536">
        <v>60.95</v>
      </c>
      <c r="G4961" s="1536">
        <v>60.95</v>
      </c>
    </row>
    <row r="4962" spans="1:7">
      <c r="A4962" s="1526">
        <v>38984</v>
      </c>
      <c r="B4962" s="1523" t="s">
        <v>8125</v>
      </c>
      <c r="C4962" s="1526" t="s">
        <v>2774</v>
      </c>
      <c r="D4962" s="1534">
        <f t="shared" si="77"/>
        <v>117.56</v>
      </c>
      <c r="E4962" s="1535"/>
      <c r="F4962" s="1534">
        <v>117.56</v>
      </c>
      <c r="G4962" s="1534">
        <v>117.56</v>
      </c>
    </row>
    <row r="4963" spans="1:7">
      <c r="A4963" s="1528">
        <v>38985</v>
      </c>
      <c r="B4963" s="1529" t="s">
        <v>8126</v>
      </c>
      <c r="C4963" s="1528" t="s">
        <v>2774</v>
      </c>
      <c r="D4963" s="1536">
        <f t="shared" si="77"/>
        <v>174.03</v>
      </c>
      <c r="E4963" s="1535"/>
      <c r="F4963" s="1536">
        <v>174.03</v>
      </c>
      <c r="G4963" s="1536">
        <v>174.03</v>
      </c>
    </row>
    <row r="4964" spans="1:7">
      <c r="A4964" s="1526">
        <v>9836</v>
      </c>
      <c r="B4964" s="1523" t="s">
        <v>8127</v>
      </c>
      <c r="C4964" s="1526" t="s">
        <v>2774</v>
      </c>
      <c r="D4964" s="1534">
        <f t="shared" si="77"/>
        <v>18.170000000000002</v>
      </c>
      <c r="E4964" s="1535"/>
      <c r="F4964" s="1534">
        <v>18.170000000000002</v>
      </c>
      <c r="G4964" s="1534">
        <v>18.170000000000002</v>
      </c>
    </row>
    <row r="4965" spans="1:7">
      <c r="A4965" s="1528">
        <v>20065</v>
      </c>
      <c r="B4965" s="1529" t="s">
        <v>8128</v>
      </c>
      <c r="C4965" s="1528" t="s">
        <v>2774</v>
      </c>
      <c r="D4965" s="1536">
        <f t="shared" si="77"/>
        <v>46.48</v>
      </c>
      <c r="E4965" s="1535"/>
      <c r="F4965" s="1536">
        <v>46.48</v>
      </c>
      <c r="G4965" s="1536">
        <v>46.48</v>
      </c>
    </row>
    <row r="4966" spans="1:7">
      <c r="A4966" s="1526">
        <v>9835</v>
      </c>
      <c r="B4966" s="1523" t="s">
        <v>8129</v>
      </c>
      <c r="C4966" s="1526" t="s">
        <v>2774</v>
      </c>
      <c r="D4966" s="1534">
        <f t="shared" si="77"/>
        <v>6.55</v>
      </c>
      <c r="E4966" s="1535"/>
      <c r="F4966" s="1534">
        <v>6.55</v>
      </c>
      <c r="G4966" s="1534">
        <v>6.55</v>
      </c>
    </row>
    <row r="4967" spans="1:7">
      <c r="A4967" s="1528">
        <v>38032</v>
      </c>
      <c r="B4967" s="1529" t="s">
        <v>8130</v>
      </c>
      <c r="C4967" s="1528" t="s">
        <v>2774</v>
      </c>
      <c r="D4967" s="1536">
        <f t="shared" si="77"/>
        <v>66.930000000000007</v>
      </c>
      <c r="E4967" s="1535"/>
      <c r="F4967" s="1536">
        <v>66.930000000000007</v>
      </c>
      <c r="G4967" s="1536">
        <v>66.930000000000007</v>
      </c>
    </row>
    <row r="4968" spans="1:7">
      <c r="A4968" s="1526">
        <v>38033</v>
      </c>
      <c r="B4968" s="1523" t="s">
        <v>8131</v>
      </c>
      <c r="C4968" s="1526" t="s">
        <v>2774</v>
      </c>
      <c r="D4968" s="1534">
        <f t="shared" si="77"/>
        <v>109.52</v>
      </c>
      <c r="E4968" s="1535"/>
      <c r="F4968" s="1534">
        <v>109.52</v>
      </c>
      <c r="G4968" s="1534">
        <v>109.52</v>
      </c>
    </row>
    <row r="4969" spans="1:7">
      <c r="A4969" s="1528">
        <v>38034</v>
      </c>
      <c r="B4969" s="1529" t="s">
        <v>8132</v>
      </c>
      <c r="C4969" s="1528" t="s">
        <v>2774</v>
      </c>
      <c r="D4969" s="1536">
        <f t="shared" si="77"/>
        <v>181.18</v>
      </c>
      <c r="E4969" s="1535"/>
      <c r="F4969" s="1536">
        <v>181.18</v>
      </c>
      <c r="G4969" s="1536">
        <v>181.18</v>
      </c>
    </row>
    <row r="4970" spans="1:7">
      <c r="A4970" s="1526">
        <v>38035</v>
      </c>
      <c r="B4970" s="1523" t="s">
        <v>8133</v>
      </c>
      <c r="C4970" s="1526" t="s">
        <v>2774</v>
      </c>
      <c r="D4970" s="1534">
        <f t="shared" si="77"/>
        <v>252.47</v>
      </c>
      <c r="E4970" s="1535"/>
      <c r="F4970" s="1534">
        <v>252.47</v>
      </c>
      <c r="G4970" s="1534">
        <v>252.47</v>
      </c>
    </row>
    <row r="4971" spans="1:7">
      <c r="A4971" s="1528">
        <v>38036</v>
      </c>
      <c r="B4971" s="1529" t="s">
        <v>8134</v>
      </c>
      <c r="C4971" s="1528" t="s">
        <v>2774</v>
      </c>
      <c r="D4971" s="1536">
        <f t="shared" si="77"/>
        <v>356.25</v>
      </c>
      <c r="E4971" s="1535"/>
      <c r="F4971" s="1536">
        <v>356.25</v>
      </c>
      <c r="G4971" s="1536">
        <v>356.25</v>
      </c>
    </row>
    <row r="4972" spans="1:7">
      <c r="A4972" s="1526">
        <v>38037</v>
      </c>
      <c r="B4972" s="1523" t="s">
        <v>8135</v>
      </c>
      <c r="C4972" s="1526" t="s">
        <v>2774</v>
      </c>
      <c r="D4972" s="1534">
        <f t="shared" si="77"/>
        <v>413.07</v>
      </c>
      <c r="E4972" s="1535"/>
      <c r="F4972" s="1534">
        <v>413.07</v>
      </c>
      <c r="G4972" s="1534">
        <v>413.07</v>
      </c>
    </row>
    <row r="4973" spans="1:7">
      <c r="A4973" s="1528">
        <v>9850</v>
      </c>
      <c r="B4973" s="1529" t="s">
        <v>8136</v>
      </c>
      <c r="C4973" s="1528" t="s">
        <v>2774</v>
      </c>
      <c r="D4973" s="1536">
        <f t="shared" si="77"/>
        <v>151.13</v>
      </c>
      <c r="E4973" s="1535"/>
      <c r="F4973" s="1536">
        <v>151.13</v>
      </c>
      <c r="G4973" s="1536">
        <v>151.13</v>
      </c>
    </row>
    <row r="4974" spans="1:7">
      <c r="A4974" s="1526">
        <v>9853</v>
      </c>
      <c r="B4974" s="1523" t="s">
        <v>8137</v>
      </c>
      <c r="C4974" s="1526" t="s">
        <v>2774</v>
      </c>
      <c r="D4974" s="1534">
        <f t="shared" si="77"/>
        <v>268.75</v>
      </c>
      <c r="E4974" s="1535"/>
      <c r="F4974" s="1534">
        <v>268.75</v>
      </c>
      <c r="G4974" s="1534">
        <v>268.75</v>
      </c>
    </row>
    <row r="4975" spans="1:7">
      <c r="A4975" s="1528">
        <v>9854</v>
      </c>
      <c r="B4975" s="1529" t="s">
        <v>8138</v>
      </c>
      <c r="C4975" s="1528" t="s">
        <v>2774</v>
      </c>
      <c r="D4975" s="1536">
        <f t="shared" si="77"/>
        <v>117.75</v>
      </c>
      <c r="E4975" s="1535"/>
      <c r="F4975" s="1536">
        <v>117.75</v>
      </c>
      <c r="G4975" s="1536">
        <v>117.75</v>
      </c>
    </row>
    <row r="4976" spans="1:7">
      <c r="A4976" s="1526">
        <v>9851</v>
      </c>
      <c r="B4976" s="1523" t="s">
        <v>8139</v>
      </c>
      <c r="C4976" s="1526" t="s">
        <v>2774</v>
      </c>
      <c r="D4976" s="1534">
        <f t="shared" si="77"/>
        <v>204.19</v>
      </c>
      <c r="E4976" s="1535"/>
      <c r="F4976" s="1534">
        <v>204.19</v>
      </c>
      <c r="G4976" s="1534">
        <v>204.19</v>
      </c>
    </row>
    <row r="4977" spans="1:7">
      <c r="A4977" s="1528">
        <v>9855</v>
      </c>
      <c r="B4977" s="1529" t="s">
        <v>8140</v>
      </c>
      <c r="C4977" s="1528" t="s">
        <v>2774</v>
      </c>
      <c r="D4977" s="1536">
        <f t="shared" si="77"/>
        <v>341.53</v>
      </c>
      <c r="E4977" s="1535"/>
      <c r="F4977" s="1536">
        <v>341.53</v>
      </c>
      <c r="G4977" s="1536">
        <v>341.53</v>
      </c>
    </row>
    <row r="4978" spans="1:7">
      <c r="A4978" s="1526">
        <v>9825</v>
      </c>
      <c r="B4978" s="1523" t="s">
        <v>8141</v>
      </c>
      <c r="C4978" s="1526" t="s">
        <v>2774</v>
      </c>
      <c r="D4978" s="1534">
        <f t="shared" si="77"/>
        <v>63.54</v>
      </c>
      <c r="E4978" s="1535"/>
      <c r="F4978" s="1534">
        <v>63.54</v>
      </c>
      <c r="G4978" s="1534">
        <v>63.54</v>
      </c>
    </row>
    <row r="4979" spans="1:7">
      <c r="A4979" s="1528">
        <v>9828</v>
      </c>
      <c r="B4979" s="1529" t="s">
        <v>8142</v>
      </c>
      <c r="C4979" s="1528" t="s">
        <v>2774</v>
      </c>
      <c r="D4979" s="1536">
        <f t="shared" si="77"/>
        <v>170.99</v>
      </c>
      <c r="E4979" s="1535"/>
      <c r="F4979" s="1536">
        <v>170.99</v>
      </c>
      <c r="G4979" s="1536">
        <v>170.99</v>
      </c>
    </row>
    <row r="4980" spans="1:7">
      <c r="A4980" s="1526">
        <v>9829</v>
      </c>
      <c r="B4980" s="1523" t="s">
        <v>8143</v>
      </c>
      <c r="C4980" s="1526" t="s">
        <v>2774</v>
      </c>
      <c r="D4980" s="1534">
        <f t="shared" si="77"/>
        <v>289.77999999999997</v>
      </c>
      <c r="E4980" s="1535"/>
      <c r="F4980" s="1534">
        <v>289.77999999999997</v>
      </c>
      <c r="G4980" s="1534">
        <v>289.77999999999997</v>
      </c>
    </row>
    <row r="4981" spans="1:7">
      <c r="A4981" s="1528">
        <v>9826</v>
      </c>
      <c r="B4981" s="1529" t="s">
        <v>8144</v>
      </c>
      <c r="C4981" s="1528" t="s">
        <v>2774</v>
      </c>
      <c r="D4981" s="1536">
        <f t="shared" si="77"/>
        <v>441.15</v>
      </c>
      <c r="E4981" s="1535"/>
      <c r="F4981" s="1536">
        <v>441.15</v>
      </c>
      <c r="G4981" s="1536">
        <v>441.15</v>
      </c>
    </row>
    <row r="4982" spans="1:7">
      <c r="A4982" s="1526">
        <v>9827</v>
      </c>
      <c r="B4982" s="1523" t="s">
        <v>8145</v>
      </c>
      <c r="C4982" s="1526" t="s">
        <v>2774</v>
      </c>
      <c r="D4982" s="1534">
        <f t="shared" si="77"/>
        <v>626.44000000000005</v>
      </c>
      <c r="E4982" s="1535"/>
      <c r="F4982" s="1534">
        <v>626.44000000000005</v>
      </c>
      <c r="G4982" s="1534">
        <v>626.44000000000005</v>
      </c>
    </row>
    <row r="4983" spans="1:7">
      <c r="A4983" s="1528">
        <v>36374</v>
      </c>
      <c r="B4983" s="1529" t="s">
        <v>8146</v>
      </c>
      <c r="C4983" s="1528" t="s">
        <v>2774</v>
      </c>
      <c r="D4983" s="1536">
        <f t="shared" si="77"/>
        <v>76.150000000000006</v>
      </c>
      <c r="E4983" s="1535"/>
      <c r="F4983" s="1536">
        <v>76.150000000000006</v>
      </c>
      <c r="G4983" s="1536">
        <v>76.150000000000006</v>
      </c>
    </row>
    <row r="4984" spans="1:7">
      <c r="A4984" s="1526">
        <v>36084</v>
      </c>
      <c r="B4984" s="1523" t="s">
        <v>8147</v>
      </c>
      <c r="C4984" s="1526" t="s">
        <v>2774</v>
      </c>
      <c r="D4984" s="1534">
        <f t="shared" si="77"/>
        <v>22.56</v>
      </c>
      <c r="E4984" s="1535"/>
      <c r="F4984" s="1534">
        <v>22.56</v>
      </c>
      <c r="G4984" s="1534">
        <v>22.56</v>
      </c>
    </row>
    <row r="4985" spans="1:7">
      <c r="A4985" s="1528">
        <v>36373</v>
      </c>
      <c r="B4985" s="1529" t="s">
        <v>8148</v>
      </c>
      <c r="C4985" s="1528" t="s">
        <v>2774</v>
      </c>
      <c r="D4985" s="1536">
        <f t="shared" si="77"/>
        <v>46.85</v>
      </c>
      <c r="E4985" s="1535"/>
      <c r="F4985" s="1536">
        <v>46.85</v>
      </c>
      <c r="G4985" s="1536">
        <v>46.85</v>
      </c>
    </row>
    <row r="4986" spans="1:7">
      <c r="A4986" s="1526">
        <v>36377</v>
      </c>
      <c r="B4986" s="1523" t="s">
        <v>8149</v>
      </c>
      <c r="C4986" s="1526" t="s">
        <v>2774</v>
      </c>
      <c r="D4986" s="1534">
        <f t="shared" si="77"/>
        <v>91.35</v>
      </c>
      <c r="E4986" s="1535"/>
      <c r="F4986" s="1534">
        <v>91.35</v>
      </c>
      <c r="G4986" s="1534">
        <v>91.35</v>
      </c>
    </row>
    <row r="4987" spans="1:7">
      <c r="A4987" s="1528">
        <v>36375</v>
      </c>
      <c r="B4987" s="1529" t="s">
        <v>8150</v>
      </c>
      <c r="C4987" s="1528" t="s">
        <v>2774</v>
      </c>
      <c r="D4987" s="1536">
        <f t="shared" si="77"/>
        <v>27.84</v>
      </c>
      <c r="E4987" s="1535"/>
      <c r="F4987" s="1536">
        <v>27.84</v>
      </c>
      <c r="G4987" s="1536">
        <v>27.84</v>
      </c>
    </row>
    <row r="4988" spans="1:7">
      <c r="A4988" s="1526">
        <v>36376</v>
      </c>
      <c r="B4988" s="1523" t="s">
        <v>8151</v>
      </c>
      <c r="C4988" s="1526" t="s">
        <v>2774</v>
      </c>
      <c r="D4988" s="1534">
        <f t="shared" si="77"/>
        <v>54.67</v>
      </c>
      <c r="E4988" s="1535"/>
      <c r="F4988" s="1534">
        <v>54.67</v>
      </c>
      <c r="G4988" s="1534">
        <v>54.67</v>
      </c>
    </row>
    <row r="4989" spans="1:7">
      <c r="A4989" s="1528">
        <v>36380</v>
      </c>
      <c r="B4989" s="1529" t="s">
        <v>8152</v>
      </c>
      <c r="C4989" s="1528" t="s">
        <v>2774</v>
      </c>
      <c r="D4989" s="1536">
        <f t="shared" si="77"/>
        <v>114.22</v>
      </c>
      <c r="E4989" s="1535"/>
      <c r="F4989" s="1536">
        <v>114.22</v>
      </c>
      <c r="G4989" s="1536">
        <v>114.22</v>
      </c>
    </row>
    <row r="4990" spans="1:7">
      <c r="A4990" s="1526">
        <v>36378</v>
      </c>
      <c r="B4990" s="1523" t="s">
        <v>8153</v>
      </c>
      <c r="C4990" s="1526" t="s">
        <v>2774</v>
      </c>
      <c r="D4990" s="1534">
        <f t="shared" si="77"/>
        <v>34.22</v>
      </c>
      <c r="E4990" s="1535"/>
      <c r="F4990" s="1534">
        <v>34.22</v>
      </c>
      <c r="G4990" s="1534">
        <v>34.22</v>
      </c>
    </row>
    <row r="4991" spans="1:7">
      <c r="A4991" s="1528">
        <v>36379</v>
      </c>
      <c r="B4991" s="1529" t="s">
        <v>8154</v>
      </c>
      <c r="C4991" s="1528" t="s">
        <v>2774</v>
      </c>
      <c r="D4991" s="1536">
        <f t="shared" si="77"/>
        <v>68.989999999999995</v>
      </c>
      <c r="E4991" s="1535"/>
      <c r="F4991" s="1536">
        <v>68.989999999999995</v>
      </c>
      <c r="G4991" s="1536">
        <v>68.989999999999995</v>
      </c>
    </row>
    <row r="4992" spans="1:7">
      <c r="A4992" s="1526">
        <v>9859</v>
      </c>
      <c r="B4992" s="1523" t="s">
        <v>8155</v>
      </c>
      <c r="C4992" s="1526" t="s">
        <v>2774</v>
      </c>
      <c r="D4992" s="1534">
        <f t="shared" si="77"/>
        <v>10.78</v>
      </c>
      <c r="E4992" s="1535"/>
      <c r="F4992" s="1534">
        <v>10.78</v>
      </c>
      <c r="G4992" s="1534">
        <v>10.78</v>
      </c>
    </row>
    <row r="4993" spans="1:7">
      <c r="A4993" s="1528">
        <v>9838</v>
      </c>
      <c r="B4993" s="1529" t="s">
        <v>8156</v>
      </c>
      <c r="C4993" s="1528" t="s">
        <v>2774</v>
      </c>
      <c r="D4993" s="1536">
        <f t="shared" si="77"/>
        <v>11.15</v>
      </c>
      <c r="E4993" s="1535"/>
      <c r="F4993" s="1536">
        <v>11.15</v>
      </c>
      <c r="G4993" s="1536">
        <v>11.15</v>
      </c>
    </row>
    <row r="4994" spans="1:7">
      <c r="A4994" s="1526">
        <v>9837</v>
      </c>
      <c r="B4994" s="1523" t="s">
        <v>8157</v>
      </c>
      <c r="C4994" s="1526" t="s">
        <v>2774</v>
      </c>
      <c r="D4994" s="1534">
        <f t="shared" si="77"/>
        <v>16.100000000000001</v>
      </c>
      <c r="E4994" s="1535"/>
      <c r="F4994" s="1534">
        <v>16.100000000000001</v>
      </c>
      <c r="G4994" s="1534">
        <v>16.100000000000001</v>
      </c>
    </row>
    <row r="4995" spans="1:7">
      <c r="A4995" s="1528">
        <v>9833</v>
      </c>
      <c r="B4995" s="1529" t="s">
        <v>8158</v>
      </c>
      <c r="C4995" s="1528" t="s">
        <v>2774</v>
      </c>
      <c r="D4995" s="1536">
        <f t="shared" ref="D4995:D5058" si="78">IF($I$2=$G$1,G4995,F4995)</f>
        <v>10.72</v>
      </c>
      <c r="E4995" s="1535"/>
      <c r="F4995" s="1536">
        <v>10.72</v>
      </c>
      <c r="G4995" s="1536">
        <v>10.72</v>
      </c>
    </row>
    <row r="4996" spans="1:7">
      <c r="A4996" s="1526">
        <v>9830</v>
      </c>
      <c r="B4996" s="1523" t="s">
        <v>8159</v>
      </c>
      <c r="C4996" s="1526" t="s">
        <v>2774</v>
      </c>
      <c r="D4996" s="1534">
        <f t="shared" si="78"/>
        <v>5.74</v>
      </c>
      <c r="E4996" s="1535"/>
      <c r="F4996" s="1534">
        <v>5.74</v>
      </c>
      <c r="G4996" s="1534">
        <v>5.74</v>
      </c>
    </row>
    <row r="4997" spans="1:7">
      <c r="A4997" s="1528">
        <v>9834</v>
      </c>
      <c r="B4997" s="1529" t="s">
        <v>8160</v>
      </c>
      <c r="C4997" s="1528" t="s">
        <v>2774</v>
      </c>
      <c r="D4997" s="1536">
        <f t="shared" si="78"/>
        <v>29.85</v>
      </c>
      <c r="E4997" s="1535"/>
      <c r="F4997" s="1536">
        <v>29.85</v>
      </c>
      <c r="G4997" s="1536">
        <v>29.85</v>
      </c>
    </row>
    <row r="4998" spans="1:7">
      <c r="A4998" s="1526">
        <v>9863</v>
      </c>
      <c r="B4998" s="1523" t="s">
        <v>8161</v>
      </c>
      <c r="C4998" s="1526" t="s">
        <v>2774</v>
      </c>
      <c r="D4998" s="1534">
        <f t="shared" si="78"/>
        <v>77.819999999999993</v>
      </c>
      <c r="E4998" s="1535"/>
      <c r="F4998" s="1534">
        <v>77.819999999999993</v>
      </c>
      <c r="G4998" s="1534">
        <v>77.819999999999993</v>
      </c>
    </row>
    <row r="4999" spans="1:7">
      <c r="A4999" s="1528">
        <v>9860</v>
      </c>
      <c r="B4999" s="1529" t="s">
        <v>8162</v>
      </c>
      <c r="C4999" s="1528" t="s">
        <v>2774</v>
      </c>
      <c r="D4999" s="1536">
        <f t="shared" si="78"/>
        <v>49.96</v>
      </c>
      <c r="E4999" s="1535"/>
      <c r="F4999" s="1536">
        <v>49.96</v>
      </c>
      <c r="G4999" s="1536">
        <v>49.96</v>
      </c>
    </row>
    <row r="5000" spans="1:7">
      <c r="A5000" s="1526">
        <v>9862</v>
      </c>
      <c r="B5000" s="1523" t="s">
        <v>8163</v>
      </c>
      <c r="C5000" s="1526" t="s">
        <v>2774</v>
      </c>
      <c r="D5000" s="1534">
        <f t="shared" si="78"/>
        <v>35.25</v>
      </c>
      <c r="E5000" s="1535"/>
      <c r="F5000" s="1534">
        <v>35.25</v>
      </c>
      <c r="G5000" s="1534">
        <v>35.25</v>
      </c>
    </row>
    <row r="5001" spans="1:7">
      <c r="A5001" s="1528">
        <v>9861</v>
      </c>
      <c r="B5001" s="1529" t="s">
        <v>8164</v>
      </c>
      <c r="C5001" s="1528" t="s">
        <v>2774</v>
      </c>
      <c r="D5001" s="1536">
        <f t="shared" si="78"/>
        <v>28.33</v>
      </c>
      <c r="E5001" s="1535"/>
      <c r="F5001" s="1536">
        <v>28.33</v>
      </c>
      <c r="G5001" s="1536">
        <v>28.33</v>
      </c>
    </row>
    <row r="5002" spans="1:7">
      <c r="A5002" s="1526">
        <v>9856</v>
      </c>
      <c r="B5002" s="1523" t="s">
        <v>8165</v>
      </c>
      <c r="C5002" s="1526" t="s">
        <v>2774</v>
      </c>
      <c r="D5002" s="1534">
        <f t="shared" si="78"/>
        <v>7.61</v>
      </c>
      <c r="E5002" s="1535"/>
      <c r="F5002" s="1534">
        <v>7.61</v>
      </c>
      <c r="G5002" s="1534">
        <v>7.61</v>
      </c>
    </row>
    <row r="5003" spans="1:7">
      <c r="A5003" s="1528">
        <v>9866</v>
      </c>
      <c r="B5003" s="1529" t="s">
        <v>8166</v>
      </c>
      <c r="C5003" s="1528" t="s">
        <v>2774</v>
      </c>
      <c r="D5003" s="1536">
        <f t="shared" si="78"/>
        <v>20.93</v>
      </c>
      <c r="E5003" s="1535"/>
      <c r="F5003" s="1536">
        <v>20.93</v>
      </c>
      <c r="G5003" s="1536">
        <v>20.93</v>
      </c>
    </row>
    <row r="5004" spans="1:7">
      <c r="A5004" s="1526">
        <v>9857</v>
      </c>
      <c r="B5004" s="1523" t="s">
        <v>8167</v>
      </c>
      <c r="C5004" s="1526" t="s">
        <v>2774</v>
      </c>
      <c r="D5004" s="1534">
        <f t="shared" si="78"/>
        <v>100.65</v>
      </c>
      <c r="E5004" s="1535"/>
      <c r="F5004" s="1534">
        <v>100.65</v>
      </c>
      <c r="G5004" s="1534">
        <v>100.65</v>
      </c>
    </row>
    <row r="5005" spans="1:7">
      <c r="A5005" s="1528">
        <v>9864</v>
      </c>
      <c r="B5005" s="1529" t="s">
        <v>8168</v>
      </c>
      <c r="C5005" s="1528" t="s">
        <v>2774</v>
      </c>
      <c r="D5005" s="1536">
        <f t="shared" si="78"/>
        <v>121.51</v>
      </c>
      <c r="E5005" s="1535"/>
      <c r="F5005" s="1536">
        <v>121.51</v>
      </c>
      <c r="G5005" s="1536">
        <v>121.51</v>
      </c>
    </row>
    <row r="5006" spans="1:7">
      <c r="A5006" s="1526">
        <v>9865</v>
      </c>
      <c r="B5006" s="1523" t="s">
        <v>8169</v>
      </c>
      <c r="C5006" s="1526" t="s">
        <v>2774</v>
      </c>
      <c r="D5006" s="1534">
        <f t="shared" si="78"/>
        <v>174.74</v>
      </c>
      <c r="E5006" s="1535"/>
      <c r="F5006" s="1534">
        <v>174.74</v>
      </c>
      <c r="G5006" s="1534">
        <v>174.74</v>
      </c>
    </row>
    <row r="5007" spans="1:7">
      <c r="A5007" s="1528">
        <v>9858</v>
      </c>
      <c r="B5007" s="1529" t="s">
        <v>8170</v>
      </c>
      <c r="C5007" s="1528" t="s">
        <v>2774</v>
      </c>
      <c r="D5007" s="1536">
        <f t="shared" si="78"/>
        <v>183.2</v>
      </c>
      <c r="E5007" s="1535"/>
      <c r="F5007" s="1536">
        <v>183.2</v>
      </c>
      <c r="G5007" s="1536">
        <v>183.2</v>
      </c>
    </row>
    <row r="5008" spans="1:7">
      <c r="A5008" s="1526">
        <v>9841</v>
      </c>
      <c r="B5008" s="1523" t="s">
        <v>17030</v>
      </c>
      <c r="C5008" s="1526" t="s">
        <v>2774</v>
      </c>
      <c r="D5008" s="1534">
        <f t="shared" si="78"/>
        <v>44.84</v>
      </c>
      <c r="E5008" s="1535"/>
      <c r="F5008" s="1534">
        <v>44.84</v>
      </c>
      <c r="G5008" s="1534">
        <v>44.84</v>
      </c>
    </row>
    <row r="5009" spans="1:7">
      <c r="A5009" s="1528">
        <v>9840</v>
      </c>
      <c r="B5009" s="1529" t="s">
        <v>17031</v>
      </c>
      <c r="C5009" s="1528" t="s">
        <v>2774</v>
      </c>
      <c r="D5009" s="1536">
        <f t="shared" si="78"/>
        <v>91.14</v>
      </c>
      <c r="E5009" s="1535"/>
      <c r="F5009" s="1536">
        <v>91.14</v>
      </c>
      <c r="G5009" s="1536">
        <v>91.14</v>
      </c>
    </row>
    <row r="5010" spans="1:7">
      <c r="A5010" s="1526">
        <v>20067</v>
      </c>
      <c r="B5010" s="1523" t="s">
        <v>17032</v>
      </c>
      <c r="C5010" s="1526" t="s">
        <v>2774</v>
      </c>
      <c r="D5010" s="1534">
        <f t="shared" si="78"/>
        <v>15.66</v>
      </c>
      <c r="E5010" s="1535"/>
      <c r="F5010" s="1534">
        <v>15.66</v>
      </c>
      <c r="G5010" s="1534">
        <v>15.66</v>
      </c>
    </row>
    <row r="5011" spans="1:7">
      <c r="A5011" s="1528">
        <v>20068</v>
      </c>
      <c r="B5011" s="1529" t="s">
        <v>17033</v>
      </c>
      <c r="C5011" s="1528" t="s">
        <v>2774</v>
      </c>
      <c r="D5011" s="1536">
        <f t="shared" si="78"/>
        <v>19.53</v>
      </c>
      <c r="E5011" s="1535"/>
      <c r="F5011" s="1536">
        <v>19.53</v>
      </c>
      <c r="G5011" s="1536">
        <v>19.53</v>
      </c>
    </row>
    <row r="5012" spans="1:7">
      <c r="A5012" s="1526">
        <v>9839</v>
      </c>
      <c r="B5012" s="1523" t="s">
        <v>17034</v>
      </c>
      <c r="C5012" s="1526" t="s">
        <v>2774</v>
      </c>
      <c r="D5012" s="1534">
        <f t="shared" si="78"/>
        <v>25.6</v>
      </c>
      <c r="E5012" s="1535"/>
      <c r="F5012" s="1534">
        <v>25.6</v>
      </c>
      <c r="G5012" s="1534">
        <v>25.6</v>
      </c>
    </row>
    <row r="5013" spans="1:7">
      <c r="A5013" s="1528">
        <v>9870</v>
      </c>
      <c r="B5013" s="1529" t="s">
        <v>19200</v>
      </c>
      <c r="C5013" s="1528" t="s">
        <v>2774</v>
      </c>
      <c r="D5013" s="1536">
        <f t="shared" si="78"/>
        <v>84.86</v>
      </c>
      <c r="E5013" s="1535"/>
      <c r="F5013" s="1536">
        <v>84.86</v>
      </c>
      <c r="G5013" s="1536">
        <v>84.86</v>
      </c>
    </row>
    <row r="5014" spans="1:7">
      <c r="A5014" s="1526">
        <v>9867</v>
      </c>
      <c r="B5014" s="1523" t="s">
        <v>8171</v>
      </c>
      <c r="C5014" s="1526" t="s">
        <v>2774</v>
      </c>
      <c r="D5014" s="1534">
        <f t="shared" si="78"/>
        <v>3.12</v>
      </c>
      <c r="E5014" s="1535"/>
      <c r="F5014" s="1534">
        <v>3.12</v>
      </c>
      <c r="G5014" s="1534">
        <v>3.12</v>
      </c>
    </row>
    <row r="5015" spans="1:7">
      <c r="A5015" s="1528">
        <v>9868</v>
      </c>
      <c r="B5015" s="1529" t="s">
        <v>8172</v>
      </c>
      <c r="C5015" s="1528" t="s">
        <v>2774</v>
      </c>
      <c r="D5015" s="1536">
        <f t="shared" si="78"/>
        <v>4</v>
      </c>
      <c r="E5015" s="1535"/>
      <c r="F5015" s="1536">
        <v>4</v>
      </c>
      <c r="G5015" s="1536">
        <v>4</v>
      </c>
    </row>
    <row r="5016" spans="1:7">
      <c r="A5016" s="1526">
        <v>9869</v>
      </c>
      <c r="B5016" s="1523" t="s">
        <v>8173</v>
      </c>
      <c r="C5016" s="1526" t="s">
        <v>2774</v>
      </c>
      <c r="D5016" s="1534">
        <f t="shared" si="78"/>
        <v>8.98</v>
      </c>
      <c r="E5016" s="1535"/>
      <c r="F5016" s="1534">
        <v>8.98</v>
      </c>
      <c r="G5016" s="1534">
        <v>8.98</v>
      </c>
    </row>
    <row r="5017" spans="1:7">
      <c r="A5017" s="1528">
        <v>9874</v>
      </c>
      <c r="B5017" s="1529" t="s">
        <v>8174</v>
      </c>
      <c r="C5017" s="1528" t="s">
        <v>2774</v>
      </c>
      <c r="D5017" s="1536">
        <f t="shared" si="78"/>
        <v>13.07</v>
      </c>
      <c r="E5017" s="1535"/>
      <c r="F5017" s="1536">
        <v>13.07</v>
      </c>
      <c r="G5017" s="1536">
        <v>13.07</v>
      </c>
    </row>
    <row r="5018" spans="1:7">
      <c r="A5018" s="1526">
        <v>9875</v>
      </c>
      <c r="B5018" s="1523" t="s">
        <v>8175</v>
      </c>
      <c r="C5018" s="1526" t="s">
        <v>2774</v>
      </c>
      <c r="D5018" s="1534">
        <f t="shared" si="78"/>
        <v>14.98</v>
      </c>
      <c r="E5018" s="1535"/>
      <c r="F5018" s="1534">
        <v>14.98</v>
      </c>
      <c r="G5018" s="1534">
        <v>14.98</v>
      </c>
    </row>
    <row r="5019" spans="1:7">
      <c r="A5019" s="1528">
        <v>9873</v>
      </c>
      <c r="B5019" s="1529" t="s">
        <v>8176</v>
      </c>
      <c r="C5019" s="1528" t="s">
        <v>2774</v>
      </c>
      <c r="D5019" s="1536">
        <f t="shared" si="78"/>
        <v>25.27</v>
      </c>
      <c r="E5019" s="1535"/>
      <c r="F5019" s="1536">
        <v>25.27</v>
      </c>
      <c r="G5019" s="1536">
        <v>25.27</v>
      </c>
    </row>
    <row r="5020" spans="1:7">
      <c r="A5020" s="1526">
        <v>9871</v>
      </c>
      <c r="B5020" s="1523" t="s">
        <v>8177</v>
      </c>
      <c r="C5020" s="1526" t="s">
        <v>2774</v>
      </c>
      <c r="D5020" s="1534">
        <f t="shared" si="78"/>
        <v>42.33</v>
      </c>
      <c r="E5020" s="1535"/>
      <c r="F5020" s="1534">
        <v>42.33</v>
      </c>
      <c r="G5020" s="1534">
        <v>42.33</v>
      </c>
    </row>
    <row r="5021" spans="1:7">
      <c r="A5021" s="1528">
        <v>9872</v>
      </c>
      <c r="B5021" s="1529" t="s">
        <v>8178</v>
      </c>
      <c r="C5021" s="1528" t="s">
        <v>2774</v>
      </c>
      <c r="D5021" s="1536">
        <f t="shared" si="78"/>
        <v>52.89</v>
      </c>
      <c r="E5021" s="1535"/>
      <c r="F5021" s="1536">
        <v>52.89</v>
      </c>
      <c r="G5021" s="1536">
        <v>52.89</v>
      </c>
    </row>
    <row r="5022" spans="1:7">
      <c r="A5022" s="1526">
        <v>7667</v>
      </c>
      <c r="B5022" s="1523" t="s">
        <v>8179</v>
      </c>
      <c r="C5022" s="1526" t="s">
        <v>2774</v>
      </c>
      <c r="D5022" s="1534">
        <f t="shared" si="78"/>
        <v>2691.1</v>
      </c>
      <c r="E5022" s="1535"/>
      <c r="F5022" s="1534">
        <v>2691.1</v>
      </c>
      <c r="G5022" s="1534">
        <v>2691.1</v>
      </c>
    </row>
    <row r="5023" spans="1:7">
      <c r="A5023" s="1528">
        <v>7660</v>
      </c>
      <c r="B5023" s="1529" t="s">
        <v>8180</v>
      </c>
      <c r="C5023" s="1528" t="s">
        <v>2774</v>
      </c>
      <c r="D5023" s="1536">
        <f t="shared" si="78"/>
        <v>3430.51</v>
      </c>
      <c r="E5023" s="1535"/>
      <c r="F5023" s="1536">
        <v>3430.51</v>
      </c>
      <c r="G5023" s="1536">
        <v>3430.51</v>
      </c>
    </row>
    <row r="5024" spans="1:7">
      <c r="A5024" s="1526">
        <v>7676</v>
      </c>
      <c r="B5024" s="1523" t="s">
        <v>8181</v>
      </c>
      <c r="C5024" s="1526" t="s">
        <v>2774</v>
      </c>
      <c r="D5024" s="1534">
        <f t="shared" si="78"/>
        <v>3469.72</v>
      </c>
      <c r="E5024" s="1535"/>
      <c r="F5024" s="1534">
        <v>3469.72</v>
      </c>
      <c r="G5024" s="1534">
        <v>3469.72</v>
      </c>
    </row>
    <row r="5025" spans="1:7">
      <c r="A5025" s="1528">
        <v>12426</v>
      </c>
      <c r="B5025" s="1529" t="s">
        <v>8182</v>
      </c>
      <c r="C5025" s="1528" t="s">
        <v>2771</v>
      </c>
      <c r="D5025" s="1536">
        <f t="shared" si="78"/>
        <v>36.26</v>
      </c>
      <c r="E5025" s="1535"/>
      <c r="F5025" s="1536">
        <v>36.26</v>
      </c>
      <c r="G5025" s="1536">
        <v>36.26</v>
      </c>
    </row>
    <row r="5026" spans="1:7">
      <c r="A5026" s="1526">
        <v>12425</v>
      </c>
      <c r="B5026" s="1523" t="s">
        <v>8183</v>
      </c>
      <c r="C5026" s="1526" t="s">
        <v>2771</v>
      </c>
      <c r="D5026" s="1534">
        <f t="shared" si="78"/>
        <v>49.82</v>
      </c>
      <c r="E5026" s="1535"/>
      <c r="F5026" s="1534">
        <v>49.82</v>
      </c>
      <c r="G5026" s="1534">
        <v>49.82</v>
      </c>
    </row>
    <row r="5027" spans="1:7">
      <c r="A5027" s="1528">
        <v>12427</v>
      </c>
      <c r="B5027" s="1529" t="s">
        <v>8184</v>
      </c>
      <c r="C5027" s="1528" t="s">
        <v>2771</v>
      </c>
      <c r="D5027" s="1536">
        <f t="shared" si="78"/>
        <v>206.8</v>
      </c>
      <c r="E5027" s="1535"/>
      <c r="F5027" s="1536">
        <v>206.8</v>
      </c>
      <c r="G5027" s="1536">
        <v>206.8</v>
      </c>
    </row>
    <row r="5028" spans="1:7">
      <c r="A5028" s="1526">
        <v>12428</v>
      </c>
      <c r="B5028" s="1523" t="s">
        <v>8185</v>
      </c>
      <c r="C5028" s="1526" t="s">
        <v>2771</v>
      </c>
      <c r="D5028" s="1534">
        <f t="shared" si="78"/>
        <v>132.74</v>
      </c>
      <c r="E5028" s="1535"/>
      <c r="F5028" s="1534">
        <v>132.74</v>
      </c>
      <c r="G5028" s="1534">
        <v>132.74</v>
      </c>
    </row>
    <row r="5029" spans="1:7">
      <c r="A5029" s="1528">
        <v>12430</v>
      </c>
      <c r="B5029" s="1529" t="s">
        <v>8186</v>
      </c>
      <c r="C5029" s="1528" t="s">
        <v>2771</v>
      </c>
      <c r="D5029" s="1536">
        <f t="shared" si="78"/>
        <v>44.46</v>
      </c>
      <c r="E5029" s="1535"/>
      <c r="F5029" s="1536">
        <v>44.46</v>
      </c>
      <c r="G5029" s="1536">
        <v>44.46</v>
      </c>
    </row>
    <row r="5030" spans="1:7">
      <c r="A5030" s="1526">
        <v>12429</v>
      </c>
      <c r="B5030" s="1523" t="s">
        <v>8187</v>
      </c>
      <c r="C5030" s="1526" t="s">
        <v>2771</v>
      </c>
      <c r="D5030" s="1534">
        <f t="shared" si="78"/>
        <v>334.41</v>
      </c>
      <c r="E5030" s="1535"/>
      <c r="F5030" s="1534">
        <v>334.41</v>
      </c>
      <c r="G5030" s="1534">
        <v>334.41</v>
      </c>
    </row>
    <row r="5031" spans="1:7">
      <c r="A5031" s="1528">
        <v>12431</v>
      </c>
      <c r="B5031" s="1529" t="s">
        <v>8188</v>
      </c>
      <c r="C5031" s="1528" t="s">
        <v>2771</v>
      </c>
      <c r="D5031" s="1536">
        <f t="shared" si="78"/>
        <v>569.1</v>
      </c>
      <c r="E5031" s="1535"/>
      <c r="F5031" s="1536">
        <v>569.1</v>
      </c>
      <c r="G5031" s="1536">
        <v>569.1</v>
      </c>
    </row>
    <row r="5032" spans="1:7">
      <c r="A5032" s="1526">
        <v>12432</v>
      </c>
      <c r="B5032" s="1523" t="s">
        <v>8189</v>
      </c>
      <c r="C5032" s="1526" t="s">
        <v>2771</v>
      </c>
      <c r="D5032" s="1534">
        <f t="shared" si="78"/>
        <v>117.04</v>
      </c>
      <c r="E5032" s="1535"/>
      <c r="F5032" s="1534">
        <v>117.04</v>
      </c>
      <c r="G5032" s="1534">
        <v>117.04</v>
      </c>
    </row>
    <row r="5033" spans="1:7">
      <c r="A5033" s="1528">
        <v>12434</v>
      </c>
      <c r="B5033" s="1529" t="s">
        <v>8190</v>
      </c>
      <c r="C5033" s="1528" t="s">
        <v>2771</v>
      </c>
      <c r="D5033" s="1536">
        <f t="shared" si="78"/>
        <v>38.14</v>
      </c>
      <c r="E5033" s="1535"/>
      <c r="F5033" s="1536">
        <v>38.14</v>
      </c>
      <c r="G5033" s="1536">
        <v>38.14</v>
      </c>
    </row>
    <row r="5034" spans="1:7">
      <c r="A5034" s="1526">
        <v>12433</v>
      </c>
      <c r="B5034" s="1523" t="s">
        <v>8191</v>
      </c>
      <c r="C5034" s="1526" t="s">
        <v>2771</v>
      </c>
      <c r="D5034" s="1534">
        <f t="shared" si="78"/>
        <v>74.510000000000005</v>
      </c>
      <c r="E5034" s="1535"/>
      <c r="F5034" s="1534">
        <v>74.510000000000005</v>
      </c>
      <c r="G5034" s="1534">
        <v>74.510000000000005</v>
      </c>
    </row>
    <row r="5035" spans="1:7">
      <c r="A5035" s="1528">
        <v>12435</v>
      </c>
      <c r="B5035" s="1529" t="s">
        <v>8192</v>
      </c>
      <c r="C5035" s="1528" t="s">
        <v>2771</v>
      </c>
      <c r="D5035" s="1536">
        <f t="shared" si="78"/>
        <v>230.6</v>
      </c>
      <c r="E5035" s="1535"/>
      <c r="F5035" s="1536">
        <v>230.6</v>
      </c>
      <c r="G5035" s="1536">
        <v>230.6</v>
      </c>
    </row>
    <row r="5036" spans="1:7">
      <c r="A5036" s="1526">
        <v>12437</v>
      </c>
      <c r="B5036" s="1523" t="s">
        <v>8193</v>
      </c>
      <c r="C5036" s="1526" t="s">
        <v>2771</v>
      </c>
      <c r="D5036" s="1534">
        <f t="shared" si="78"/>
        <v>186.24</v>
      </c>
      <c r="E5036" s="1535"/>
      <c r="F5036" s="1534">
        <v>186.24</v>
      </c>
      <c r="G5036" s="1534">
        <v>186.24</v>
      </c>
    </row>
    <row r="5037" spans="1:7">
      <c r="A5037" s="1528">
        <v>12439</v>
      </c>
      <c r="B5037" s="1529" t="s">
        <v>8194</v>
      </c>
      <c r="C5037" s="1528" t="s">
        <v>2771</v>
      </c>
      <c r="D5037" s="1536">
        <f t="shared" si="78"/>
        <v>59.77</v>
      </c>
      <c r="E5037" s="1535"/>
      <c r="F5037" s="1536">
        <v>59.77</v>
      </c>
      <c r="G5037" s="1536">
        <v>59.77</v>
      </c>
    </row>
    <row r="5038" spans="1:7">
      <c r="A5038" s="1526">
        <v>12438</v>
      </c>
      <c r="B5038" s="1523" t="s">
        <v>8195</v>
      </c>
      <c r="C5038" s="1526" t="s">
        <v>2771</v>
      </c>
      <c r="D5038" s="1534">
        <f t="shared" si="78"/>
        <v>337.03</v>
      </c>
      <c r="E5038" s="1535"/>
      <c r="F5038" s="1534">
        <v>337.03</v>
      </c>
      <c r="G5038" s="1534">
        <v>337.03</v>
      </c>
    </row>
    <row r="5039" spans="1:7">
      <c r="A5039" s="1528">
        <v>12436</v>
      </c>
      <c r="B5039" s="1529" t="s">
        <v>8196</v>
      </c>
      <c r="C5039" s="1528" t="s">
        <v>2771</v>
      </c>
      <c r="D5039" s="1536">
        <f t="shared" si="78"/>
        <v>425.74</v>
      </c>
      <c r="E5039" s="1535"/>
      <c r="F5039" s="1536">
        <v>425.74</v>
      </c>
      <c r="G5039" s="1536">
        <v>425.74</v>
      </c>
    </row>
    <row r="5040" spans="1:7">
      <c r="A5040" s="1526">
        <v>36357</v>
      </c>
      <c r="B5040" s="1523" t="s">
        <v>8197</v>
      </c>
      <c r="C5040" s="1526" t="s">
        <v>2771</v>
      </c>
      <c r="D5040" s="1534">
        <f t="shared" si="78"/>
        <v>178.97</v>
      </c>
      <c r="E5040" s="1535"/>
      <c r="F5040" s="1534">
        <v>178.97</v>
      </c>
      <c r="G5040" s="1534">
        <v>178.97</v>
      </c>
    </row>
    <row r="5041" spans="1:7">
      <c r="A5041" s="1528">
        <v>12424</v>
      </c>
      <c r="B5041" s="1529" t="s">
        <v>8198</v>
      </c>
      <c r="C5041" s="1528" t="s">
        <v>2771</v>
      </c>
      <c r="D5041" s="1536">
        <f t="shared" si="78"/>
        <v>76.72</v>
      </c>
      <c r="E5041" s="1535"/>
      <c r="F5041" s="1536">
        <v>76.72</v>
      </c>
      <c r="G5041" s="1536">
        <v>76.72</v>
      </c>
    </row>
    <row r="5042" spans="1:7">
      <c r="A5042" s="1526">
        <v>12440</v>
      </c>
      <c r="B5042" s="1523" t="s">
        <v>8199</v>
      </c>
      <c r="C5042" s="1526" t="s">
        <v>2771</v>
      </c>
      <c r="D5042" s="1534">
        <f t="shared" si="78"/>
        <v>74.150000000000006</v>
      </c>
      <c r="E5042" s="1535"/>
      <c r="F5042" s="1534">
        <v>74.150000000000006</v>
      </c>
      <c r="G5042" s="1534">
        <v>74.150000000000006</v>
      </c>
    </row>
    <row r="5043" spans="1:7">
      <c r="A5043" s="1528">
        <v>9884</v>
      </c>
      <c r="B5043" s="1529" t="s">
        <v>8200</v>
      </c>
      <c r="C5043" s="1528" t="s">
        <v>2771</v>
      </c>
      <c r="D5043" s="1536">
        <f t="shared" si="78"/>
        <v>55.31</v>
      </c>
      <c r="E5043" s="1535"/>
      <c r="F5043" s="1536">
        <v>55.31</v>
      </c>
      <c r="G5043" s="1536">
        <v>55.31</v>
      </c>
    </row>
    <row r="5044" spans="1:7">
      <c r="A5044" s="1526">
        <v>9888</v>
      </c>
      <c r="B5044" s="1523" t="s">
        <v>8201</v>
      </c>
      <c r="C5044" s="1526" t="s">
        <v>2771</v>
      </c>
      <c r="D5044" s="1534">
        <f t="shared" si="78"/>
        <v>44.44</v>
      </c>
      <c r="E5044" s="1535"/>
      <c r="F5044" s="1534">
        <v>44.44</v>
      </c>
      <c r="G5044" s="1534">
        <v>44.44</v>
      </c>
    </row>
    <row r="5045" spans="1:7">
      <c r="A5045" s="1528">
        <v>9883</v>
      </c>
      <c r="B5045" s="1529" t="s">
        <v>8202</v>
      </c>
      <c r="C5045" s="1528" t="s">
        <v>2771</v>
      </c>
      <c r="D5045" s="1536">
        <f t="shared" si="78"/>
        <v>19.39</v>
      </c>
      <c r="E5045" s="1535"/>
      <c r="F5045" s="1536">
        <v>19.39</v>
      </c>
      <c r="G5045" s="1536">
        <v>19.39</v>
      </c>
    </row>
    <row r="5046" spans="1:7">
      <c r="A5046" s="1526">
        <v>9886</v>
      </c>
      <c r="B5046" s="1523" t="s">
        <v>8203</v>
      </c>
      <c r="C5046" s="1526" t="s">
        <v>2771</v>
      </c>
      <c r="D5046" s="1534">
        <f t="shared" si="78"/>
        <v>26.56</v>
      </c>
      <c r="E5046" s="1535"/>
      <c r="F5046" s="1534">
        <v>26.56</v>
      </c>
      <c r="G5046" s="1534">
        <v>26.56</v>
      </c>
    </row>
    <row r="5047" spans="1:7">
      <c r="A5047" s="1528">
        <v>9889</v>
      </c>
      <c r="B5047" s="1529" t="s">
        <v>8204</v>
      </c>
      <c r="C5047" s="1528" t="s">
        <v>2771</v>
      </c>
      <c r="D5047" s="1536">
        <f t="shared" si="78"/>
        <v>134.56</v>
      </c>
      <c r="E5047" s="1535"/>
      <c r="F5047" s="1536">
        <v>134.56</v>
      </c>
      <c r="G5047" s="1536">
        <v>134.56</v>
      </c>
    </row>
    <row r="5048" spans="1:7">
      <c r="A5048" s="1526">
        <v>9887</v>
      </c>
      <c r="B5048" s="1523" t="s">
        <v>8205</v>
      </c>
      <c r="C5048" s="1526" t="s">
        <v>2771</v>
      </c>
      <c r="D5048" s="1534">
        <f t="shared" si="78"/>
        <v>81.33</v>
      </c>
      <c r="E5048" s="1535"/>
      <c r="F5048" s="1534">
        <v>81.33</v>
      </c>
      <c r="G5048" s="1534">
        <v>81.33</v>
      </c>
    </row>
    <row r="5049" spans="1:7">
      <c r="A5049" s="1528">
        <v>9885</v>
      </c>
      <c r="B5049" s="1529" t="s">
        <v>8206</v>
      </c>
      <c r="C5049" s="1528" t="s">
        <v>2771</v>
      </c>
      <c r="D5049" s="1536">
        <f t="shared" si="78"/>
        <v>25.68</v>
      </c>
      <c r="E5049" s="1535"/>
      <c r="F5049" s="1536">
        <v>25.68</v>
      </c>
      <c r="G5049" s="1536">
        <v>25.68</v>
      </c>
    </row>
    <row r="5050" spans="1:7">
      <c r="A5050" s="1526">
        <v>9890</v>
      </c>
      <c r="B5050" s="1523" t="s">
        <v>8207</v>
      </c>
      <c r="C5050" s="1526" t="s">
        <v>2771</v>
      </c>
      <c r="D5050" s="1534">
        <f t="shared" si="78"/>
        <v>208.47</v>
      </c>
      <c r="E5050" s="1535"/>
      <c r="F5050" s="1534">
        <v>208.47</v>
      </c>
      <c r="G5050" s="1534">
        <v>208.47</v>
      </c>
    </row>
    <row r="5051" spans="1:7">
      <c r="A5051" s="1528">
        <v>9891</v>
      </c>
      <c r="B5051" s="1529" t="s">
        <v>8208</v>
      </c>
      <c r="C5051" s="1528" t="s">
        <v>2771</v>
      </c>
      <c r="D5051" s="1536">
        <f t="shared" si="78"/>
        <v>292.66000000000003</v>
      </c>
      <c r="E5051" s="1535"/>
      <c r="F5051" s="1536">
        <v>292.66000000000003</v>
      </c>
      <c r="G5051" s="1536">
        <v>292.66000000000003</v>
      </c>
    </row>
    <row r="5052" spans="1:7">
      <c r="A5052" s="1526">
        <v>39292</v>
      </c>
      <c r="B5052" s="1523" t="s">
        <v>8209</v>
      </c>
      <c r="C5052" s="1526" t="s">
        <v>2771</v>
      </c>
      <c r="D5052" s="1534">
        <f t="shared" si="78"/>
        <v>11.73</v>
      </c>
      <c r="E5052" s="1535"/>
      <c r="F5052" s="1534">
        <v>11.73</v>
      </c>
      <c r="G5052" s="1534">
        <v>11.73</v>
      </c>
    </row>
    <row r="5053" spans="1:7">
      <c r="A5053" s="1528">
        <v>39293</v>
      </c>
      <c r="B5053" s="1529" t="s">
        <v>8210</v>
      </c>
      <c r="C5053" s="1528" t="s">
        <v>2771</v>
      </c>
      <c r="D5053" s="1536">
        <f t="shared" si="78"/>
        <v>18.93</v>
      </c>
      <c r="E5053" s="1535"/>
      <c r="F5053" s="1536">
        <v>18.93</v>
      </c>
      <c r="G5053" s="1536">
        <v>18.93</v>
      </c>
    </row>
    <row r="5054" spans="1:7">
      <c r="A5054" s="1526">
        <v>39294</v>
      </c>
      <c r="B5054" s="1523" t="s">
        <v>8211</v>
      </c>
      <c r="C5054" s="1526" t="s">
        <v>2771</v>
      </c>
      <c r="D5054" s="1534">
        <f t="shared" si="78"/>
        <v>18.93</v>
      </c>
      <c r="E5054" s="1535"/>
      <c r="F5054" s="1534">
        <v>18.93</v>
      </c>
      <c r="G5054" s="1534">
        <v>18.93</v>
      </c>
    </row>
    <row r="5055" spans="1:7">
      <c r="A5055" s="1528">
        <v>39295</v>
      </c>
      <c r="B5055" s="1529" t="s">
        <v>8212</v>
      </c>
      <c r="C5055" s="1528" t="s">
        <v>2771</v>
      </c>
      <c r="D5055" s="1536">
        <f t="shared" si="78"/>
        <v>32.28</v>
      </c>
      <c r="E5055" s="1535"/>
      <c r="F5055" s="1536">
        <v>32.28</v>
      </c>
      <c r="G5055" s="1536">
        <v>32.28</v>
      </c>
    </row>
    <row r="5056" spans="1:7">
      <c r="A5056" s="1526">
        <v>36313</v>
      </c>
      <c r="B5056" s="1523" t="s">
        <v>8213</v>
      </c>
      <c r="C5056" s="1526" t="s">
        <v>2771</v>
      </c>
      <c r="D5056" s="1534">
        <f t="shared" si="78"/>
        <v>42.43</v>
      </c>
      <c r="E5056" s="1535"/>
      <c r="F5056" s="1534">
        <v>42.43</v>
      </c>
      <c r="G5056" s="1534">
        <v>42.43</v>
      </c>
    </row>
    <row r="5057" spans="1:7">
      <c r="A5057" s="1528">
        <v>36316</v>
      </c>
      <c r="B5057" s="1529" t="s">
        <v>8214</v>
      </c>
      <c r="C5057" s="1528" t="s">
        <v>2771</v>
      </c>
      <c r="D5057" s="1536">
        <f t="shared" si="78"/>
        <v>51.45</v>
      </c>
      <c r="E5057" s="1535"/>
      <c r="F5057" s="1536">
        <v>51.45</v>
      </c>
      <c r="G5057" s="1536">
        <v>51.45</v>
      </c>
    </row>
    <row r="5058" spans="1:7">
      <c r="A5058" s="1526">
        <v>64</v>
      </c>
      <c r="B5058" s="1523" t="s">
        <v>8215</v>
      </c>
      <c r="C5058" s="1526" t="s">
        <v>2771</v>
      </c>
      <c r="D5058" s="1534">
        <f t="shared" si="78"/>
        <v>5.71</v>
      </c>
      <c r="E5058" s="1535"/>
      <c r="F5058" s="1534">
        <v>5.71</v>
      </c>
      <c r="G5058" s="1534">
        <v>5.71</v>
      </c>
    </row>
    <row r="5059" spans="1:7">
      <c r="A5059" s="1528">
        <v>37423</v>
      </c>
      <c r="B5059" s="1529" t="s">
        <v>8216</v>
      </c>
      <c r="C5059" s="1528" t="s">
        <v>2771</v>
      </c>
      <c r="D5059" s="1536">
        <f t="shared" ref="D5059:D5122" si="79">IF($I$2=$G$1,G5059,F5059)</f>
        <v>14.1</v>
      </c>
      <c r="E5059" s="1535"/>
      <c r="F5059" s="1536">
        <v>14.1</v>
      </c>
      <c r="G5059" s="1536">
        <v>14.1</v>
      </c>
    </row>
    <row r="5060" spans="1:7">
      <c r="A5060" s="1526">
        <v>39296</v>
      </c>
      <c r="B5060" s="1523" t="s">
        <v>8217</v>
      </c>
      <c r="C5060" s="1526" t="s">
        <v>2771</v>
      </c>
      <c r="D5060" s="1534">
        <f t="shared" si="79"/>
        <v>9.06</v>
      </c>
      <c r="E5060" s="1535"/>
      <c r="F5060" s="1534">
        <v>9.06</v>
      </c>
      <c r="G5060" s="1534">
        <v>9.06</v>
      </c>
    </row>
    <row r="5061" spans="1:7">
      <c r="A5061" s="1528">
        <v>39297</v>
      </c>
      <c r="B5061" s="1529" t="s">
        <v>8218</v>
      </c>
      <c r="C5061" s="1528" t="s">
        <v>2771</v>
      </c>
      <c r="D5061" s="1536">
        <f t="shared" si="79"/>
        <v>12.95</v>
      </c>
      <c r="E5061" s="1535"/>
      <c r="F5061" s="1536">
        <v>12.95</v>
      </c>
      <c r="G5061" s="1536">
        <v>12.95</v>
      </c>
    </row>
    <row r="5062" spans="1:7">
      <c r="A5062" s="1526">
        <v>39298</v>
      </c>
      <c r="B5062" s="1523" t="s">
        <v>8219</v>
      </c>
      <c r="C5062" s="1526" t="s">
        <v>2771</v>
      </c>
      <c r="D5062" s="1534">
        <f t="shared" si="79"/>
        <v>22.82</v>
      </c>
      <c r="E5062" s="1535"/>
      <c r="F5062" s="1534">
        <v>22.82</v>
      </c>
      <c r="G5062" s="1534">
        <v>22.82</v>
      </c>
    </row>
    <row r="5063" spans="1:7">
      <c r="A5063" s="1528">
        <v>39299</v>
      </c>
      <c r="B5063" s="1529" t="s">
        <v>8220</v>
      </c>
      <c r="C5063" s="1528" t="s">
        <v>2771</v>
      </c>
      <c r="D5063" s="1536">
        <f t="shared" si="79"/>
        <v>38.840000000000003</v>
      </c>
      <c r="E5063" s="1535"/>
      <c r="F5063" s="1536">
        <v>38.840000000000003</v>
      </c>
      <c r="G5063" s="1536">
        <v>38.840000000000003</v>
      </c>
    </row>
    <row r="5064" spans="1:7">
      <c r="A5064" s="1526">
        <v>9892</v>
      </c>
      <c r="B5064" s="1523" t="s">
        <v>8221</v>
      </c>
      <c r="C5064" s="1526" t="s">
        <v>2771</v>
      </c>
      <c r="D5064" s="1534">
        <f t="shared" si="79"/>
        <v>6.8</v>
      </c>
      <c r="E5064" s="1535"/>
      <c r="F5064" s="1534">
        <v>6.8</v>
      </c>
      <c r="G5064" s="1534">
        <v>6.8</v>
      </c>
    </row>
    <row r="5065" spans="1:7">
      <c r="A5065" s="1528">
        <v>9893</v>
      </c>
      <c r="B5065" s="1529" t="s">
        <v>8222</v>
      </c>
      <c r="C5065" s="1528" t="s">
        <v>2771</v>
      </c>
      <c r="D5065" s="1536">
        <f t="shared" si="79"/>
        <v>92.3</v>
      </c>
      <c r="E5065" s="1535"/>
      <c r="F5065" s="1536">
        <v>92.3</v>
      </c>
      <c r="G5065" s="1536">
        <v>92.3</v>
      </c>
    </row>
    <row r="5066" spans="1:7">
      <c r="A5066" s="1526">
        <v>9901</v>
      </c>
      <c r="B5066" s="1523" t="s">
        <v>8223</v>
      </c>
      <c r="C5066" s="1526" t="s">
        <v>2771</v>
      </c>
      <c r="D5066" s="1534">
        <f t="shared" si="79"/>
        <v>40.96</v>
      </c>
      <c r="E5066" s="1535"/>
      <c r="F5066" s="1534">
        <v>40.96</v>
      </c>
      <c r="G5066" s="1534">
        <v>40.96</v>
      </c>
    </row>
    <row r="5067" spans="1:7">
      <c r="A5067" s="1528">
        <v>9896</v>
      </c>
      <c r="B5067" s="1529" t="s">
        <v>8224</v>
      </c>
      <c r="C5067" s="1528" t="s">
        <v>2771</v>
      </c>
      <c r="D5067" s="1536">
        <f t="shared" si="79"/>
        <v>36.92</v>
      </c>
      <c r="E5067" s="1535"/>
      <c r="F5067" s="1536">
        <v>36.92</v>
      </c>
      <c r="G5067" s="1536">
        <v>36.92</v>
      </c>
    </row>
    <row r="5068" spans="1:7">
      <c r="A5068" s="1526">
        <v>9900</v>
      </c>
      <c r="B5068" s="1523" t="s">
        <v>8225</v>
      </c>
      <c r="C5068" s="1526" t="s">
        <v>2771</v>
      </c>
      <c r="D5068" s="1534">
        <f t="shared" si="79"/>
        <v>22.4</v>
      </c>
      <c r="E5068" s="1535"/>
      <c r="F5068" s="1534">
        <v>22.4</v>
      </c>
      <c r="G5068" s="1534">
        <v>22.4</v>
      </c>
    </row>
    <row r="5069" spans="1:7">
      <c r="A5069" s="1528">
        <v>9898</v>
      </c>
      <c r="B5069" s="1529" t="s">
        <v>8226</v>
      </c>
      <c r="C5069" s="1528" t="s">
        <v>2771</v>
      </c>
      <c r="D5069" s="1536">
        <f t="shared" si="79"/>
        <v>189.8</v>
      </c>
      <c r="E5069" s="1535"/>
      <c r="F5069" s="1536">
        <v>189.8</v>
      </c>
      <c r="G5069" s="1536">
        <v>189.8</v>
      </c>
    </row>
    <row r="5070" spans="1:7">
      <c r="A5070" s="1526">
        <v>9899</v>
      </c>
      <c r="B5070" s="1523" t="s">
        <v>8227</v>
      </c>
      <c r="C5070" s="1526" t="s">
        <v>2771</v>
      </c>
      <c r="D5070" s="1534">
        <f t="shared" si="79"/>
        <v>12.23</v>
      </c>
      <c r="E5070" s="1535"/>
      <c r="F5070" s="1534">
        <v>12.23</v>
      </c>
      <c r="G5070" s="1534">
        <v>12.23</v>
      </c>
    </row>
    <row r="5071" spans="1:7">
      <c r="A5071" s="1528">
        <v>9902</v>
      </c>
      <c r="B5071" s="1529" t="s">
        <v>8228</v>
      </c>
      <c r="C5071" s="1528" t="s">
        <v>2771</v>
      </c>
      <c r="D5071" s="1536">
        <f t="shared" si="79"/>
        <v>240.35</v>
      </c>
      <c r="E5071" s="1535"/>
      <c r="F5071" s="1536">
        <v>240.35</v>
      </c>
      <c r="G5071" s="1536">
        <v>240.35</v>
      </c>
    </row>
    <row r="5072" spans="1:7">
      <c r="A5072" s="1526">
        <v>9908</v>
      </c>
      <c r="B5072" s="1523" t="s">
        <v>8229</v>
      </c>
      <c r="C5072" s="1526" t="s">
        <v>2771</v>
      </c>
      <c r="D5072" s="1534">
        <f t="shared" si="79"/>
        <v>479.23</v>
      </c>
      <c r="E5072" s="1535"/>
      <c r="F5072" s="1534">
        <v>479.23</v>
      </c>
      <c r="G5072" s="1534">
        <v>479.23</v>
      </c>
    </row>
    <row r="5073" spans="1:7">
      <c r="A5073" s="1528">
        <v>9905</v>
      </c>
      <c r="B5073" s="1529" t="s">
        <v>8230</v>
      </c>
      <c r="C5073" s="1528" t="s">
        <v>2771</v>
      </c>
      <c r="D5073" s="1536">
        <f t="shared" si="79"/>
        <v>8.01</v>
      </c>
      <c r="E5073" s="1535"/>
      <c r="F5073" s="1536">
        <v>8.01</v>
      </c>
      <c r="G5073" s="1536">
        <v>8.01</v>
      </c>
    </row>
    <row r="5074" spans="1:7">
      <c r="A5074" s="1526">
        <v>9906</v>
      </c>
      <c r="B5074" s="1523" t="s">
        <v>8231</v>
      </c>
      <c r="C5074" s="1526" t="s">
        <v>2771</v>
      </c>
      <c r="D5074" s="1534">
        <f t="shared" si="79"/>
        <v>9.59</v>
      </c>
      <c r="E5074" s="1535"/>
      <c r="F5074" s="1534">
        <v>9.59</v>
      </c>
      <c r="G5074" s="1534">
        <v>9.59</v>
      </c>
    </row>
    <row r="5075" spans="1:7">
      <c r="A5075" s="1528">
        <v>9895</v>
      </c>
      <c r="B5075" s="1529" t="s">
        <v>8232</v>
      </c>
      <c r="C5075" s="1528" t="s">
        <v>2771</v>
      </c>
      <c r="D5075" s="1536">
        <f t="shared" si="79"/>
        <v>15.74</v>
      </c>
      <c r="E5075" s="1535"/>
      <c r="F5075" s="1536">
        <v>15.74</v>
      </c>
      <c r="G5075" s="1536">
        <v>15.74</v>
      </c>
    </row>
    <row r="5076" spans="1:7">
      <c r="A5076" s="1526">
        <v>9894</v>
      </c>
      <c r="B5076" s="1523" t="s">
        <v>8233</v>
      </c>
      <c r="C5076" s="1526" t="s">
        <v>2771</v>
      </c>
      <c r="D5076" s="1534">
        <f t="shared" si="79"/>
        <v>30.67</v>
      </c>
      <c r="E5076" s="1535"/>
      <c r="F5076" s="1534">
        <v>30.67</v>
      </c>
      <c r="G5076" s="1534">
        <v>30.67</v>
      </c>
    </row>
    <row r="5077" spans="1:7">
      <c r="A5077" s="1528">
        <v>9897</v>
      </c>
      <c r="B5077" s="1529" t="s">
        <v>8234</v>
      </c>
      <c r="C5077" s="1528" t="s">
        <v>2771</v>
      </c>
      <c r="D5077" s="1536">
        <f t="shared" si="79"/>
        <v>33.200000000000003</v>
      </c>
      <c r="E5077" s="1535"/>
      <c r="F5077" s="1536">
        <v>33.200000000000003</v>
      </c>
      <c r="G5077" s="1536">
        <v>33.200000000000003</v>
      </c>
    </row>
    <row r="5078" spans="1:7">
      <c r="A5078" s="1526">
        <v>9910</v>
      </c>
      <c r="B5078" s="1523" t="s">
        <v>8235</v>
      </c>
      <c r="C5078" s="1526" t="s">
        <v>2771</v>
      </c>
      <c r="D5078" s="1534">
        <f t="shared" si="79"/>
        <v>83.57</v>
      </c>
      <c r="E5078" s="1535"/>
      <c r="F5078" s="1534">
        <v>83.57</v>
      </c>
      <c r="G5078" s="1534">
        <v>83.57</v>
      </c>
    </row>
    <row r="5079" spans="1:7">
      <c r="A5079" s="1528">
        <v>9909</v>
      </c>
      <c r="B5079" s="1529" t="s">
        <v>8236</v>
      </c>
      <c r="C5079" s="1528" t="s">
        <v>2771</v>
      </c>
      <c r="D5079" s="1536">
        <f t="shared" si="79"/>
        <v>168.64</v>
      </c>
      <c r="E5079" s="1535"/>
      <c r="F5079" s="1536">
        <v>168.64</v>
      </c>
      <c r="G5079" s="1536">
        <v>168.64</v>
      </c>
    </row>
    <row r="5080" spans="1:7">
      <c r="A5080" s="1526">
        <v>9907</v>
      </c>
      <c r="B5080" s="1523" t="s">
        <v>8237</v>
      </c>
      <c r="C5080" s="1526" t="s">
        <v>2771</v>
      </c>
      <c r="D5080" s="1534">
        <f t="shared" si="79"/>
        <v>259.3</v>
      </c>
      <c r="E5080" s="1535"/>
      <c r="F5080" s="1534">
        <v>259.3</v>
      </c>
      <c r="G5080" s="1534">
        <v>259.3</v>
      </c>
    </row>
    <row r="5081" spans="1:7" ht="30">
      <c r="A5081" s="1528">
        <v>20973</v>
      </c>
      <c r="B5081" s="1529" t="s">
        <v>8238</v>
      </c>
      <c r="C5081" s="1528" t="s">
        <v>2771</v>
      </c>
      <c r="D5081" s="1536">
        <f t="shared" si="79"/>
        <v>94.28</v>
      </c>
      <c r="E5081" s="1535"/>
      <c r="F5081" s="1536">
        <v>94.28</v>
      </c>
      <c r="G5081" s="1536">
        <v>94.28</v>
      </c>
    </row>
    <row r="5082" spans="1:7" ht="30">
      <c r="A5082" s="1526">
        <v>20974</v>
      </c>
      <c r="B5082" s="1523" t="s">
        <v>8239</v>
      </c>
      <c r="C5082" s="1526" t="s">
        <v>2771</v>
      </c>
      <c r="D5082" s="1534">
        <f t="shared" si="79"/>
        <v>134.88</v>
      </c>
      <c r="E5082" s="1535"/>
      <c r="F5082" s="1534">
        <v>134.88</v>
      </c>
      <c r="G5082" s="1534">
        <v>134.88</v>
      </c>
    </row>
    <row r="5083" spans="1:7">
      <c r="A5083" s="1528">
        <v>37989</v>
      </c>
      <c r="B5083" s="1529" t="s">
        <v>8240</v>
      </c>
      <c r="C5083" s="1528" t="s">
        <v>2771</v>
      </c>
      <c r="D5083" s="1536">
        <f t="shared" si="79"/>
        <v>16.21</v>
      </c>
      <c r="E5083" s="1535"/>
      <c r="F5083" s="1536">
        <v>16.21</v>
      </c>
      <c r="G5083" s="1536">
        <v>16.21</v>
      </c>
    </row>
    <row r="5084" spans="1:7">
      <c r="A5084" s="1526">
        <v>37990</v>
      </c>
      <c r="B5084" s="1523" t="s">
        <v>8241</v>
      </c>
      <c r="C5084" s="1526" t="s">
        <v>2771</v>
      </c>
      <c r="D5084" s="1534">
        <f t="shared" si="79"/>
        <v>18.829999999999998</v>
      </c>
      <c r="E5084" s="1535"/>
      <c r="F5084" s="1534">
        <v>18.829999999999998</v>
      </c>
      <c r="G5084" s="1534">
        <v>18.829999999999998</v>
      </c>
    </row>
    <row r="5085" spans="1:7">
      <c r="A5085" s="1528">
        <v>37991</v>
      </c>
      <c r="B5085" s="1529" t="s">
        <v>8242</v>
      </c>
      <c r="C5085" s="1528" t="s">
        <v>2771</v>
      </c>
      <c r="D5085" s="1536">
        <f t="shared" si="79"/>
        <v>29.79</v>
      </c>
      <c r="E5085" s="1535"/>
      <c r="F5085" s="1536">
        <v>29.79</v>
      </c>
      <c r="G5085" s="1536">
        <v>29.79</v>
      </c>
    </row>
    <row r="5086" spans="1:7">
      <c r="A5086" s="1526">
        <v>37992</v>
      </c>
      <c r="B5086" s="1523" t="s">
        <v>8243</v>
      </c>
      <c r="C5086" s="1526" t="s">
        <v>2771</v>
      </c>
      <c r="D5086" s="1534">
        <f t="shared" si="79"/>
        <v>45.5</v>
      </c>
      <c r="E5086" s="1535"/>
      <c r="F5086" s="1534">
        <v>45.5</v>
      </c>
      <c r="G5086" s="1534">
        <v>45.5</v>
      </c>
    </row>
    <row r="5087" spans="1:7">
      <c r="A5087" s="1528">
        <v>37993</v>
      </c>
      <c r="B5087" s="1529" t="s">
        <v>8244</v>
      </c>
      <c r="C5087" s="1528" t="s">
        <v>2771</v>
      </c>
      <c r="D5087" s="1536">
        <f t="shared" si="79"/>
        <v>67.540000000000006</v>
      </c>
      <c r="E5087" s="1535"/>
      <c r="F5087" s="1536">
        <v>67.540000000000006</v>
      </c>
      <c r="G5087" s="1536">
        <v>67.540000000000006</v>
      </c>
    </row>
    <row r="5088" spans="1:7">
      <c r="A5088" s="1526">
        <v>37994</v>
      </c>
      <c r="B5088" s="1523" t="s">
        <v>8245</v>
      </c>
      <c r="C5088" s="1526" t="s">
        <v>2771</v>
      </c>
      <c r="D5088" s="1534">
        <f t="shared" si="79"/>
        <v>162.29</v>
      </c>
      <c r="E5088" s="1535"/>
      <c r="F5088" s="1534">
        <v>162.29</v>
      </c>
      <c r="G5088" s="1534">
        <v>162.29</v>
      </c>
    </row>
    <row r="5089" spans="1:7">
      <c r="A5089" s="1528">
        <v>37995</v>
      </c>
      <c r="B5089" s="1529" t="s">
        <v>8246</v>
      </c>
      <c r="C5089" s="1528" t="s">
        <v>2771</v>
      </c>
      <c r="D5089" s="1536">
        <f t="shared" si="79"/>
        <v>235.55</v>
      </c>
      <c r="E5089" s="1535"/>
      <c r="F5089" s="1536">
        <v>235.55</v>
      </c>
      <c r="G5089" s="1536">
        <v>235.55</v>
      </c>
    </row>
    <row r="5090" spans="1:7">
      <c r="A5090" s="1526">
        <v>37996</v>
      </c>
      <c r="B5090" s="1523" t="s">
        <v>8247</v>
      </c>
      <c r="C5090" s="1526" t="s">
        <v>2771</v>
      </c>
      <c r="D5090" s="1534">
        <f t="shared" si="79"/>
        <v>347.3</v>
      </c>
      <c r="E5090" s="1535"/>
      <c r="F5090" s="1534">
        <v>347.3</v>
      </c>
      <c r="G5090" s="1534">
        <v>347.3</v>
      </c>
    </row>
    <row r="5091" spans="1:7">
      <c r="A5091" s="1528">
        <v>13883</v>
      </c>
      <c r="B5091" s="1529" t="s">
        <v>8248</v>
      </c>
      <c r="C5091" s="1528" t="s">
        <v>2771</v>
      </c>
      <c r="D5091" s="1536">
        <f t="shared" si="79"/>
        <v>137267.59</v>
      </c>
      <c r="E5091" s="1535"/>
      <c r="F5091" s="1536">
        <v>137267.59</v>
      </c>
      <c r="G5091" s="1536">
        <v>137267.59</v>
      </c>
    </row>
    <row r="5092" spans="1:7">
      <c r="A5092" s="1526">
        <v>38604</v>
      </c>
      <c r="B5092" s="1523" t="s">
        <v>8249</v>
      </c>
      <c r="C5092" s="1526" t="s">
        <v>2771</v>
      </c>
      <c r="D5092" s="1534">
        <f t="shared" si="79"/>
        <v>170964.97</v>
      </c>
      <c r="E5092" s="1535"/>
      <c r="F5092" s="1534">
        <v>170964.97</v>
      </c>
      <c r="G5092" s="1534">
        <v>170964.97</v>
      </c>
    </row>
    <row r="5093" spans="1:7" ht="30">
      <c r="A5093" s="1528">
        <v>10601</v>
      </c>
      <c r="B5093" s="1529" t="s">
        <v>8250</v>
      </c>
      <c r="C5093" s="1528" t="s">
        <v>2771</v>
      </c>
      <c r="D5093" s="1536">
        <f t="shared" si="79"/>
        <v>3325609.68</v>
      </c>
      <c r="E5093" s="1535"/>
      <c r="F5093" s="1536">
        <v>3325609.68</v>
      </c>
      <c r="G5093" s="1536">
        <v>3325609.68</v>
      </c>
    </row>
    <row r="5094" spans="1:7">
      <c r="A5094" s="1526">
        <v>44469</v>
      </c>
      <c r="B5094" s="1523" t="s">
        <v>19201</v>
      </c>
      <c r="C5094" s="1526" t="s">
        <v>2771</v>
      </c>
      <c r="D5094" s="1534">
        <f t="shared" si="79"/>
        <v>8756212.9299999997</v>
      </c>
      <c r="E5094" s="1535"/>
      <c r="F5094" s="1534">
        <v>8756212.9299999997</v>
      </c>
      <c r="G5094" s="1534">
        <v>8756212.9299999997</v>
      </c>
    </row>
    <row r="5095" spans="1:7">
      <c r="A5095" s="1528">
        <v>13894</v>
      </c>
      <c r="B5095" s="1529" t="s">
        <v>8251</v>
      </c>
      <c r="C5095" s="1528" t="s">
        <v>2771</v>
      </c>
      <c r="D5095" s="1536">
        <f t="shared" si="79"/>
        <v>392649.25</v>
      </c>
      <c r="E5095" s="1535"/>
      <c r="F5095" s="1536">
        <v>392649.25</v>
      </c>
      <c r="G5095" s="1536">
        <v>392649.25</v>
      </c>
    </row>
    <row r="5096" spans="1:7">
      <c r="A5096" s="1526">
        <v>13895</v>
      </c>
      <c r="B5096" s="1523" t="s">
        <v>8252</v>
      </c>
      <c r="C5096" s="1526" t="s">
        <v>2771</v>
      </c>
      <c r="D5096" s="1534">
        <f t="shared" si="79"/>
        <v>527982.35</v>
      </c>
      <c r="E5096" s="1535"/>
      <c r="F5096" s="1534">
        <v>527982.35</v>
      </c>
      <c r="G5096" s="1534">
        <v>527982.35</v>
      </c>
    </row>
    <row r="5097" spans="1:7">
      <c r="A5097" s="1528">
        <v>13892</v>
      </c>
      <c r="B5097" s="1529" t="s">
        <v>8253</v>
      </c>
      <c r="C5097" s="1528" t="s">
        <v>2771</v>
      </c>
      <c r="D5097" s="1536">
        <f t="shared" si="79"/>
        <v>647029.46</v>
      </c>
      <c r="E5097" s="1535"/>
      <c r="F5097" s="1536">
        <v>647029.46</v>
      </c>
      <c r="G5097" s="1536">
        <v>647029.46</v>
      </c>
    </row>
    <row r="5098" spans="1:7">
      <c r="A5098" s="1526">
        <v>9914</v>
      </c>
      <c r="B5098" s="1523" t="s">
        <v>8254</v>
      </c>
      <c r="C5098" s="1526" t="s">
        <v>2771</v>
      </c>
      <c r="D5098" s="1534">
        <f t="shared" si="79"/>
        <v>700000</v>
      </c>
      <c r="E5098" s="1535"/>
      <c r="F5098" s="1534">
        <v>700000</v>
      </c>
      <c r="G5098" s="1534">
        <v>700000</v>
      </c>
    </row>
    <row r="5099" spans="1:7" ht="30">
      <c r="A5099" s="1528">
        <v>36485</v>
      </c>
      <c r="B5099" s="1529" t="s">
        <v>8255</v>
      </c>
      <c r="C5099" s="1528" t="s">
        <v>2771</v>
      </c>
      <c r="D5099" s="1536">
        <f t="shared" si="79"/>
        <v>624039.89</v>
      </c>
      <c r="E5099" s="1535"/>
      <c r="F5099" s="1536">
        <v>624039.89</v>
      </c>
      <c r="G5099" s="1536">
        <v>624039.89</v>
      </c>
    </row>
    <row r="5100" spans="1:7">
      <c r="A5100" s="1526">
        <v>9912</v>
      </c>
      <c r="B5100" s="1523" t="s">
        <v>8256</v>
      </c>
      <c r="C5100" s="1526" t="s">
        <v>2771</v>
      </c>
      <c r="D5100" s="1534">
        <f t="shared" si="79"/>
        <v>2707421</v>
      </c>
      <c r="E5100" s="1535"/>
      <c r="F5100" s="1534">
        <v>2707421</v>
      </c>
      <c r="G5100" s="1534">
        <v>2707421</v>
      </c>
    </row>
    <row r="5101" spans="1:7">
      <c r="A5101" s="1528">
        <v>9921</v>
      </c>
      <c r="B5101" s="1529" t="s">
        <v>8257</v>
      </c>
      <c r="C5101" s="1528" t="s">
        <v>2771</v>
      </c>
      <c r="D5101" s="1536">
        <f t="shared" si="79"/>
        <v>1396615.81</v>
      </c>
      <c r="E5101" s="1535"/>
      <c r="F5101" s="1536">
        <v>1396615.81</v>
      </c>
      <c r="G5101" s="1536">
        <v>1396615.81</v>
      </c>
    </row>
    <row r="5102" spans="1:7">
      <c r="A5102" s="1526">
        <v>21112</v>
      </c>
      <c r="B5102" s="1523" t="s">
        <v>8258</v>
      </c>
      <c r="C5102" s="1526" t="s">
        <v>2771</v>
      </c>
      <c r="D5102" s="1534">
        <f t="shared" si="79"/>
        <v>136</v>
      </c>
      <c r="E5102" s="1535"/>
      <c r="F5102" s="1534">
        <v>136</v>
      </c>
      <c r="G5102" s="1534">
        <v>136</v>
      </c>
    </row>
    <row r="5103" spans="1:7">
      <c r="A5103" s="1528">
        <v>10228</v>
      </c>
      <c r="B5103" s="1529" t="s">
        <v>8259</v>
      </c>
      <c r="C5103" s="1528" t="s">
        <v>2771</v>
      </c>
      <c r="D5103" s="1536">
        <f t="shared" si="79"/>
        <v>157.99</v>
      </c>
      <c r="E5103" s="1535"/>
      <c r="F5103" s="1536">
        <v>157.99</v>
      </c>
      <c r="G5103" s="1536">
        <v>157.99</v>
      </c>
    </row>
    <row r="5104" spans="1:7">
      <c r="A5104" s="1526">
        <v>11781</v>
      </c>
      <c r="B5104" s="1523" t="s">
        <v>8260</v>
      </c>
      <c r="C5104" s="1526" t="s">
        <v>2771</v>
      </c>
      <c r="D5104" s="1534">
        <f t="shared" si="79"/>
        <v>127.99</v>
      </c>
      <c r="E5104" s="1535"/>
      <c r="F5104" s="1534">
        <v>127.99</v>
      </c>
      <c r="G5104" s="1534">
        <v>127.99</v>
      </c>
    </row>
    <row r="5105" spans="1:7">
      <c r="A5105" s="1528">
        <v>37588</v>
      </c>
      <c r="B5105" s="1529" t="s">
        <v>19202</v>
      </c>
      <c r="C5105" s="1528" t="s">
        <v>2771</v>
      </c>
      <c r="D5105" s="1536">
        <f t="shared" si="79"/>
        <v>46.79</v>
      </c>
      <c r="E5105" s="1535"/>
      <c r="F5105" s="1536">
        <v>46.79</v>
      </c>
      <c r="G5105" s="1536">
        <v>46.79</v>
      </c>
    </row>
    <row r="5106" spans="1:7">
      <c r="A5106" s="1526">
        <v>11746</v>
      </c>
      <c r="B5106" s="1523" t="s">
        <v>8261</v>
      </c>
      <c r="C5106" s="1526" t="s">
        <v>2771</v>
      </c>
      <c r="D5106" s="1534">
        <f t="shared" si="79"/>
        <v>48.52</v>
      </c>
      <c r="E5106" s="1535"/>
      <c r="F5106" s="1534">
        <v>48.52</v>
      </c>
      <c r="G5106" s="1534">
        <v>48.52</v>
      </c>
    </row>
    <row r="5107" spans="1:7">
      <c r="A5107" s="1528">
        <v>11751</v>
      </c>
      <c r="B5107" s="1529" t="s">
        <v>8262</v>
      </c>
      <c r="C5107" s="1528" t="s">
        <v>2771</v>
      </c>
      <c r="D5107" s="1536">
        <f t="shared" si="79"/>
        <v>87.14</v>
      </c>
      <c r="E5107" s="1535"/>
      <c r="F5107" s="1536">
        <v>87.14</v>
      </c>
      <c r="G5107" s="1536">
        <v>87.14</v>
      </c>
    </row>
    <row r="5108" spans="1:7">
      <c r="A5108" s="1526">
        <v>11750</v>
      </c>
      <c r="B5108" s="1523" t="s">
        <v>8263</v>
      </c>
      <c r="C5108" s="1526" t="s">
        <v>2771</v>
      </c>
      <c r="D5108" s="1534">
        <f t="shared" si="79"/>
        <v>72.319999999999993</v>
      </c>
      <c r="E5108" s="1535"/>
      <c r="F5108" s="1534">
        <v>72.319999999999993</v>
      </c>
      <c r="G5108" s="1534">
        <v>72.319999999999993</v>
      </c>
    </row>
    <row r="5109" spans="1:7">
      <c r="A5109" s="1528">
        <v>11748</v>
      </c>
      <c r="B5109" s="1529" t="s">
        <v>8264</v>
      </c>
      <c r="C5109" s="1528" t="s">
        <v>2771</v>
      </c>
      <c r="D5109" s="1536">
        <f t="shared" si="79"/>
        <v>31.13</v>
      </c>
      <c r="E5109" s="1535"/>
      <c r="F5109" s="1536">
        <v>31.13</v>
      </c>
      <c r="G5109" s="1536">
        <v>31.13</v>
      </c>
    </row>
    <row r="5110" spans="1:7">
      <c r="A5110" s="1526">
        <v>11747</v>
      </c>
      <c r="B5110" s="1523" t="s">
        <v>8265</v>
      </c>
      <c r="C5110" s="1526" t="s">
        <v>2771</v>
      </c>
      <c r="D5110" s="1534">
        <f t="shared" si="79"/>
        <v>134.37</v>
      </c>
      <c r="E5110" s="1535"/>
      <c r="F5110" s="1534">
        <v>134.37</v>
      </c>
      <c r="G5110" s="1534">
        <v>134.37</v>
      </c>
    </row>
    <row r="5111" spans="1:7">
      <c r="A5111" s="1528">
        <v>11749</v>
      </c>
      <c r="B5111" s="1529" t="s">
        <v>8266</v>
      </c>
      <c r="C5111" s="1528" t="s">
        <v>2771</v>
      </c>
      <c r="D5111" s="1536">
        <f t="shared" si="79"/>
        <v>35.94</v>
      </c>
      <c r="E5111" s="1535"/>
      <c r="F5111" s="1536">
        <v>35.94</v>
      </c>
      <c r="G5111" s="1536">
        <v>35.94</v>
      </c>
    </row>
    <row r="5112" spans="1:7">
      <c r="A5112" s="1526">
        <v>10236</v>
      </c>
      <c r="B5112" s="1523" t="s">
        <v>8267</v>
      </c>
      <c r="C5112" s="1526" t="s">
        <v>2771</v>
      </c>
      <c r="D5112" s="1534">
        <f t="shared" si="79"/>
        <v>102.59</v>
      </c>
      <c r="E5112" s="1535"/>
      <c r="F5112" s="1534">
        <v>102.59</v>
      </c>
      <c r="G5112" s="1534">
        <v>102.59</v>
      </c>
    </row>
    <row r="5113" spans="1:7">
      <c r="A5113" s="1528">
        <v>10233</v>
      </c>
      <c r="B5113" s="1529" t="s">
        <v>8268</v>
      </c>
      <c r="C5113" s="1528" t="s">
        <v>2771</v>
      </c>
      <c r="D5113" s="1536">
        <f t="shared" si="79"/>
        <v>96.14</v>
      </c>
      <c r="E5113" s="1535"/>
      <c r="F5113" s="1536">
        <v>96.14</v>
      </c>
      <c r="G5113" s="1536">
        <v>96.14</v>
      </c>
    </row>
    <row r="5114" spans="1:7">
      <c r="A5114" s="1526">
        <v>10234</v>
      </c>
      <c r="B5114" s="1523" t="s">
        <v>8269</v>
      </c>
      <c r="C5114" s="1526" t="s">
        <v>2771</v>
      </c>
      <c r="D5114" s="1534">
        <f t="shared" si="79"/>
        <v>60.56</v>
      </c>
      <c r="E5114" s="1535"/>
      <c r="F5114" s="1534">
        <v>60.56</v>
      </c>
      <c r="G5114" s="1534">
        <v>60.56</v>
      </c>
    </row>
    <row r="5115" spans="1:7">
      <c r="A5115" s="1528">
        <v>10231</v>
      </c>
      <c r="B5115" s="1529" t="s">
        <v>8270</v>
      </c>
      <c r="C5115" s="1528" t="s">
        <v>2771</v>
      </c>
      <c r="D5115" s="1536">
        <f t="shared" si="79"/>
        <v>277.70999999999998</v>
      </c>
      <c r="E5115" s="1535"/>
      <c r="F5115" s="1536">
        <v>277.70999999999998</v>
      </c>
      <c r="G5115" s="1536">
        <v>277.70999999999998</v>
      </c>
    </row>
    <row r="5116" spans="1:7">
      <c r="A5116" s="1526">
        <v>10232</v>
      </c>
      <c r="B5116" s="1523" t="s">
        <v>8271</v>
      </c>
      <c r="C5116" s="1526" t="s">
        <v>2771</v>
      </c>
      <c r="D5116" s="1534">
        <f t="shared" si="79"/>
        <v>155.4</v>
      </c>
      <c r="E5116" s="1535"/>
      <c r="F5116" s="1534">
        <v>155.4</v>
      </c>
      <c r="G5116" s="1534">
        <v>155.4</v>
      </c>
    </row>
    <row r="5117" spans="1:7">
      <c r="A5117" s="1528">
        <v>10229</v>
      </c>
      <c r="B5117" s="1529" t="s">
        <v>8272</v>
      </c>
      <c r="C5117" s="1528" t="s">
        <v>2771</v>
      </c>
      <c r="D5117" s="1536">
        <f t="shared" si="79"/>
        <v>54.77</v>
      </c>
      <c r="E5117" s="1535"/>
      <c r="F5117" s="1536">
        <v>54.77</v>
      </c>
      <c r="G5117" s="1536">
        <v>54.77</v>
      </c>
    </row>
    <row r="5118" spans="1:7">
      <c r="A5118" s="1526">
        <v>10235</v>
      </c>
      <c r="B5118" s="1523" t="s">
        <v>8273</v>
      </c>
      <c r="C5118" s="1526" t="s">
        <v>2771</v>
      </c>
      <c r="D5118" s="1534">
        <f t="shared" si="79"/>
        <v>380.72</v>
      </c>
      <c r="E5118" s="1535"/>
      <c r="F5118" s="1534">
        <v>380.72</v>
      </c>
      <c r="G5118" s="1534">
        <v>380.72</v>
      </c>
    </row>
    <row r="5119" spans="1:7">
      <c r="A5119" s="1528">
        <v>10230</v>
      </c>
      <c r="B5119" s="1529" t="s">
        <v>8274</v>
      </c>
      <c r="C5119" s="1528" t="s">
        <v>2771</v>
      </c>
      <c r="D5119" s="1536">
        <f t="shared" si="79"/>
        <v>670.02</v>
      </c>
      <c r="E5119" s="1535"/>
      <c r="F5119" s="1536">
        <v>670.02</v>
      </c>
      <c r="G5119" s="1536">
        <v>670.02</v>
      </c>
    </row>
    <row r="5120" spans="1:7">
      <c r="A5120" s="1526">
        <v>10409</v>
      </c>
      <c r="B5120" s="1523" t="s">
        <v>8275</v>
      </c>
      <c r="C5120" s="1526" t="s">
        <v>2771</v>
      </c>
      <c r="D5120" s="1534">
        <f t="shared" si="79"/>
        <v>199.06</v>
      </c>
      <c r="E5120" s="1535"/>
      <c r="F5120" s="1534">
        <v>199.06</v>
      </c>
      <c r="G5120" s="1534">
        <v>199.06</v>
      </c>
    </row>
    <row r="5121" spans="1:7">
      <c r="A5121" s="1528">
        <v>10411</v>
      </c>
      <c r="B5121" s="1529" t="s">
        <v>8276</v>
      </c>
      <c r="C5121" s="1528" t="s">
        <v>2771</v>
      </c>
      <c r="D5121" s="1536">
        <f t="shared" si="79"/>
        <v>178.12</v>
      </c>
      <c r="E5121" s="1535"/>
      <c r="F5121" s="1536">
        <v>178.12</v>
      </c>
      <c r="G5121" s="1536">
        <v>178.12</v>
      </c>
    </row>
    <row r="5122" spans="1:7">
      <c r="A5122" s="1526">
        <v>10404</v>
      </c>
      <c r="B5122" s="1523" t="s">
        <v>8277</v>
      </c>
      <c r="C5122" s="1526" t="s">
        <v>2771</v>
      </c>
      <c r="D5122" s="1534">
        <f t="shared" si="79"/>
        <v>72.23</v>
      </c>
      <c r="E5122" s="1535"/>
      <c r="F5122" s="1534">
        <v>72.23</v>
      </c>
      <c r="G5122" s="1534">
        <v>72.23</v>
      </c>
    </row>
    <row r="5123" spans="1:7">
      <c r="A5123" s="1528">
        <v>10410</v>
      </c>
      <c r="B5123" s="1529" t="s">
        <v>8278</v>
      </c>
      <c r="C5123" s="1528" t="s">
        <v>2771</v>
      </c>
      <c r="D5123" s="1536">
        <f t="shared" ref="D5123:D5186" si="80">IF($I$2=$G$1,G5123,F5123)</f>
        <v>118.98</v>
      </c>
      <c r="E5123" s="1535"/>
      <c r="F5123" s="1536">
        <v>118.98</v>
      </c>
      <c r="G5123" s="1536">
        <v>118.98</v>
      </c>
    </row>
    <row r="5124" spans="1:7">
      <c r="A5124" s="1526">
        <v>10405</v>
      </c>
      <c r="B5124" s="1523" t="s">
        <v>8279</v>
      </c>
      <c r="C5124" s="1526" t="s">
        <v>2771</v>
      </c>
      <c r="D5124" s="1534">
        <f t="shared" si="80"/>
        <v>398.81</v>
      </c>
      <c r="E5124" s="1535"/>
      <c r="F5124" s="1534">
        <v>398.81</v>
      </c>
      <c r="G5124" s="1534">
        <v>398.81</v>
      </c>
    </row>
    <row r="5125" spans="1:7">
      <c r="A5125" s="1528">
        <v>10408</v>
      </c>
      <c r="B5125" s="1529" t="s">
        <v>8280</v>
      </c>
      <c r="C5125" s="1528" t="s">
        <v>2771</v>
      </c>
      <c r="D5125" s="1536">
        <f t="shared" si="80"/>
        <v>278.88</v>
      </c>
      <c r="E5125" s="1535"/>
      <c r="F5125" s="1536">
        <v>278.88</v>
      </c>
      <c r="G5125" s="1536">
        <v>278.88</v>
      </c>
    </row>
    <row r="5126" spans="1:7">
      <c r="A5126" s="1526">
        <v>10412</v>
      </c>
      <c r="B5126" s="1523" t="s">
        <v>8281</v>
      </c>
      <c r="C5126" s="1526" t="s">
        <v>2771</v>
      </c>
      <c r="D5126" s="1534">
        <f t="shared" si="80"/>
        <v>87.54</v>
      </c>
      <c r="E5126" s="1535"/>
      <c r="F5126" s="1534">
        <v>87.54</v>
      </c>
      <c r="G5126" s="1534">
        <v>87.54</v>
      </c>
    </row>
    <row r="5127" spans="1:7">
      <c r="A5127" s="1528">
        <v>10406</v>
      </c>
      <c r="B5127" s="1529" t="s">
        <v>8282</v>
      </c>
      <c r="C5127" s="1528" t="s">
        <v>2771</v>
      </c>
      <c r="D5127" s="1536">
        <f t="shared" si="80"/>
        <v>550.84</v>
      </c>
      <c r="E5127" s="1535"/>
      <c r="F5127" s="1536">
        <v>550.84</v>
      </c>
      <c r="G5127" s="1536">
        <v>550.84</v>
      </c>
    </row>
    <row r="5128" spans="1:7">
      <c r="A5128" s="1526">
        <v>10407</v>
      </c>
      <c r="B5128" s="1523" t="s">
        <v>8283</v>
      </c>
      <c r="C5128" s="1526" t="s">
        <v>2771</v>
      </c>
      <c r="D5128" s="1534">
        <f t="shared" si="80"/>
        <v>854.35</v>
      </c>
      <c r="E5128" s="1535"/>
      <c r="F5128" s="1534">
        <v>854.35</v>
      </c>
      <c r="G5128" s="1534">
        <v>854.35</v>
      </c>
    </row>
    <row r="5129" spans="1:7">
      <c r="A5129" s="1528">
        <v>10416</v>
      </c>
      <c r="B5129" s="1529" t="s">
        <v>8284</v>
      </c>
      <c r="C5129" s="1528" t="s">
        <v>2771</v>
      </c>
      <c r="D5129" s="1536">
        <f t="shared" si="80"/>
        <v>105.97</v>
      </c>
      <c r="E5129" s="1535"/>
      <c r="F5129" s="1536">
        <v>105.97</v>
      </c>
      <c r="G5129" s="1536">
        <v>105.97</v>
      </c>
    </row>
    <row r="5130" spans="1:7">
      <c r="A5130" s="1526">
        <v>10419</v>
      </c>
      <c r="B5130" s="1523" t="s">
        <v>8285</v>
      </c>
      <c r="C5130" s="1526" t="s">
        <v>2771</v>
      </c>
      <c r="D5130" s="1534">
        <f t="shared" si="80"/>
        <v>91.98</v>
      </c>
      <c r="E5130" s="1535"/>
      <c r="F5130" s="1534">
        <v>91.98</v>
      </c>
      <c r="G5130" s="1534">
        <v>91.98</v>
      </c>
    </row>
    <row r="5131" spans="1:7">
      <c r="A5131" s="1528">
        <v>21092</v>
      </c>
      <c r="B5131" s="1529" t="s">
        <v>8286</v>
      </c>
      <c r="C5131" s="1528" t="s">
        <v>2771</v>
      </c>
      <c r="D5131" s="1536">
        <f t="shared" si="80"/>
        <v>52.59</v>
      </c>
      <c r="E5131" s="1535"/>
      <c r="F5131" s="1536">
        <v>52.59</v>
      </c>
      <c r="G5131" s="1536">
        <v>52.59</v>
      </c>
    </row>
    <row r="5132" spans="1:7">
      <c r="A5132" s="1526">
        <v>10418</v>
      </c>
      <c r="B5132" s="1523" t="s">
        <v>8287</v>
      </c>
      <c r="C5132" s="1526" t="s">
        <v>2771</v>
      </c>
      <c r="D5132" s="1534">
        <f t="shared" si="80"/>
        <v>61.31</v>
      </c>
      <c r="E5132" s="1535"/>
      <c r="F5132" s="1534">
        <v>61.31</v>
      </c>
      <c r="G5132" s="1534">
        <v>61.31</v>
      </c>
    </row>
    <row r="5133" spans="1:7">
      <c r="A5133" s="1528">
        <v>12657</v>
      </c>
      <c r="B5133" s="1529" t="s">
        <v>8288</v>
      </c>
      <c r="C5133" s="1528" t="s">
        <v>2771</v>
      </c>
      <c r="D5133" s="1536">
        <f t="shared" si="80"/>
        <v>247.42</v>
      </c>
      <c r="E5133" s="1535"/>
      <c r="F5133" s="1536">
        <v>247.42</v>
      </c>
      <c r="G5133" s="1536">
        <v>247.42</v>
      </c>
    </row>
    <row r="5134" spans="1:7">
      <c r="A5134" s="1526">
        <v>10417</v>
      </c>
      <c r="B5134" s="1523" t="s">
        <v>8289</v>
      </c>
      <c r="C5134" s="1526" t="s">
        <v>2771</v>
      </c>
      <c r="D5134" s="1534">
        <f t="shared" si="80"/>
        <v>154.41</v>
      </c>
      <c r="E5134" s="1535"/>
      <c r="F5134" s="1534">
        <v>154.41</v>
      </c>
      <c r="G5134" s="1534">
        <v>154.41</v>
      </c>
    </row>
    <row r="5135" spans="1:7">
      <c r="A5135" s="1528">
        <v>10413</v>
      </c>
      <c r="B5135" s="1529" t="s">
        <v>8290</v>
      </c>
      <c r="C5135" s="1528" t="s">
        <v>2771</v>
      </c>
      <c r="D5135" s="1536">
        <f t="shared" si="80"/>
        <v>56.12</v>
      </c>
      <c r="E5135" s="1535"/>
      <c r="F5135" s="1536">
        <v>56.12</v>
      </c>
      <c r="G5135" s="1536">
        <v>56.12</v>
      </c>
    </row>
    <row r="5136" spans="1:7">
      <c r="A5136" s="1526">
        <v>10414</v>
      </c>
      <c r="B5136" s="1523" t="s">
        <v>8291</v>
      </c>
      <c r="C5136" s="1526" t="s">
        <v>2771</v>
      </c>
      <c r="D5136" s="1534">
        <f t="shared" si="80"/>
        <v>337.87</v>
      </c>
      <c r="E5136" s="1535"/>
      <c r="F5136" s="1534">
        <v>337.87</v>
      </c>
      <c r="G5136" s="1534">
        <v>337.87</v>
      </c>
    </row>
    <row r="5137" spans="1:7">
      <c r="A5137" s="1528">
        <v>10415</v>
      </c>
      <c r="B5137" s="1529" t="s">
        <v>8292</v>
      </c>
      <c r="C5137" s="1528" t="s">
        <v>2771</v>
      </c>
      <c r="D5137" s="1536">
        <f t="shared" si="80"/>
        <v>586.4</v>
      </c>
      <c r="E5137" s="1535"/>
      <c r="F5137" s="1536">
        <v>586.4</v>
      </c>
      <c r="G5137" s="1536">
        <v>586.4</v>
      </c>
    </row>
    <row r="5138" spans="1:7">
      <c r="A5138" s="1526">
        <v>38643</v>
      </c>
      <c r="B5138" s="1523" t="s">
        <v>8293</v>
      </c>
      <c r="C5138" s="1526" t="s">
        <v>2771</v>
      </c>
      <c r="D5138" s="1534">
        <f t="shared" si="80"/>
        <v>37.18</v>
      </c>
      <c r="E5138" s="1535"/>
      <c r="F5138" s="1534">
        <v>37.18</v>
      </c>
      <c r="G5138" s="1534">
        <v>37.18</v>
      </c>
    </row>
    <row r="5139" spans="1:7">
      <c r="A5139" s="1528">
        <v>6157</v>
      </c>
      <c r="B5139" s="1529" t="s">
        <v>8294</v>
      </c>
      <c r="C5139" s="1528" t="s">
        <v>2771</v>
      </c>
      <c r="D5139" s="1536">
        <f t="shared" si="80"/>
        <v>50.79</v>
      </c>
      <c r="E5139" s="1535"/>
      <c r="F5139" s="1536">
        <v>50.79</v>
      </c>
      <c r="G5139" s="1536">
        <v>50.79</v>
      </c>
    </row>
    <row r="5140" spans="1:7">
      <c r="A5140" s="1526">
        <v>6152</v>
      </c>
      <c r="B5140" s="1523" t="s">
        <v>8295</v>
      </c>
      <c r="C5140" s="1526" t="s">
        <v>2771</v>
      </c>
      <c r="D5140" s="1534">
        <f t="shared" si="80"/>
        <v>5.17</v>
      </c>
      <c r="E5140" s="1535"/>
      <c r="F5140" s="1534">
        <v>5.17</v>
      </c>
      <c r="G5140" s="1534">
        <v>5.17</v>
      </c>
    </row>
    <row r="5141" spans="1:7">
      <c r="A5141" s="1528">
        <v>6158</v>
      </c>
      <c r="B5141" s="1529" t="s">
        <v>8296</v>
      </c>
      <c r="C5141" s="1528" t="s">
        <v>2771</v>
      </c>
      <c r="D5141" s="1536">
        <f t="shared" si="80"/>
        <v>6.25</v>
      </c>
      <c r="E5141" s="1535"/>
      <c r="F5141" s="1536">
        <v>6.25</v>
      </c>
      <c r="G5141" s="1536">
        <v>6.25</v>
      </c>
    </row>
    <row r="5142" spans="1:7">
      <c r="A5142" s="1526">
        <v>6153</v>
      </c>
      <c r="B5142" s="1523" t="s">
        <v>8297</v>
      </c>
      <c r="C5142" s="1526" t="s">
        <v>2771</v>
      </c>
      <c r="D5142" s="1534">
        <f t="shared" si="80"/>
        <v>4.8600000000000003</v>
      </c>
      <c r="E5142" s="1535"/>
      <c r="F5142" s="1534">
        <v>4.8600000000000003</v>
      </c>
      <c r="G5142" s="1534">
        <v>4.8600000000000003</v>
      </c>
    </row>
    <row r="5143" spans="1:7">
      <c r="A5143" s="1528">
        <v>6156</v>
      </c>
      <c r="B5143" s="1529" t="s">
        <v>8298</v>
      </c>
      <c r="C5143" s="1528" t="s">
        <v>2771</v>
      </c>
      <c r="D5143" s="1536">
        <f t="shared" si="80"/>
        <v>6.16</v>
      </c>
      <c r="E5143" s="1535"/>
      <c r="F5143" s="1536">
        <v>6.16</v>
      </c>
      <c r="G5143" s="1536">
        <v>6.16</v>
      </c>
    </row>
    <row r="5144" spans="1:7">
      <c r="A5144" s="1526">
        <v>6154</v>
      </c>
      <c r="B5144" s="1523" t="s">
        <v>8299</v>
      </c>
      <c r="C5144" s="1526" t="s">
        <v>2771</v>
      </c>
      <c r="D5144" s="1534">
        <f t="shared" si="80"/>
        <v>11.6</v>
      </c>
      <c r="E5144" s="1535"/>
      <c r="F5144" s="1534">
        <v>11.6</v>
      </c>
      <c r="G5144" s="1534">
        <v>11.6</v>
      </c>
    </row>
    <row r="5145" spans="1:7">
      <c r="A5145" s="1528">
        <v>6155</v>
      </c>
      <c r="B5145" s="1529" t="s">
        <v>8300</v>
      </c>
      <c r="C5145" s="1528" t="s">
        <v>2771</v>
      </c>
      <c r="D5145" s="1536">
        <f t="shared" si="80"/>
        <v>23.97</v>
      </c>
      <c r="E5145" s="1535"/>
      <c r="F5145" s="1536">
        <v>23.97</v>
      </c>
      <c r="G5145" s="1536">
        <v>23.97</v>
      </c>
    </row>
    <row r="5146" spans="1:7">
      <c r="A5146" s="1526">
        <v>43595</v>
      </c>
      <c r="B5146" s="1523" t="s">
        <v>16948</v>
      </c>
      <c r="C5146" s="1526" t="s">
        <v>2771</v>
      </c>
      <c r="D5146" s="1534">
        <f t="shared" si="80"/>
        <v>20</v>
      </c>
      <c r="E5146" s="1535"/>
      <c r="F5146" s="1534">
        <v>20</v>
      </c>
      <c r="G5146" s="1534">
        <v>20</v>
      </c>
    </row>
    <row r="5147" spans="1:7">
      <c r="A5147" s="1528">
        <v>43596</v>
      </c>
      <c r="B5147" s="1529" t="s">
        <v>16949</v>
      </c>
      <c r="C5147" s="1528" t="s">
        <v>2771</v>
      </c>
      <c r="D5147" s="1536">
        <f t="shared" si="80"/>
        <v>23.12</v>
      </c>
      <c r="E5147" s="1535"/>
      <c r="F5147" s="1536">
        <v>23.12</v>
      </c>
      <c r="G5147" s="1536">
        <v>23.12</v>
      </c>
    </row>
    <row r="5148" spans="1:7">
      <c r="A5148" s="1526">
        <v>38108</v>
      </c>
      <c r="B5148" s="1523" t="s">
        <v>8301</v>
      </c>
      <c r="C5148" s="1526" t="s">
        <v>2771</v>
      </c>
      <c r="D5148" s="1534">
        <f t="shared" si="80"/>
        <v>41.61</v>
      </c>
      <c r="E5148" s="1535"/>
      <c r="F5148" s="1534">
        <v>41.61</v>
      </c>
      <c r="G5148" s="1534">
        <v>41.61</v>
      </c>
    </row>
    <row r="5149" spans="1:7" ht="30">
      <c r="A5149" s="1528">
        <v>38087</v>
      </c>
      <c r="B5149" s="1529" t="s">
        <v>8302</v>
      </c>
      <c r="C5149" s="1528" t="s">
        <v>2771</v>
      </c>
      <c r="D5149" s="1536">
        <f t="shared" si="80"/>
        <v>53.52</v>
      </c>
      <c r="E5149" s="1535"/>
      <c r="F5149" s="1536">
        <v>53.52</v>
      </c>
      <c r="G5149" s="1536">
        <v>53.52</v>
      </c>
    </row>
    <row r="5150" spans="1:7">
      <c r="A5150" s="1526">
        <v>38109</v>
      </c>
      <c r="B5150" s="1523" t="s">
        <v>8303</v>
      </c>
      <c r="C5150" s="1526" t="s">
        <v>2771</v>
      </c>
      <c r="D5150" s="1534">
        <f t="shared" si="80"/>
        <v>66.5</v>
      </c>
      <c r="E5150" s="1535"/>
      <c r="F5150" s="1534">
        <v>66.5</v>
      </c>
      <c r="G5150" s="1534">
        <v>66.5</v>
      </c>
    </row>
    <row r="5151" spans="1:7" ht="30">
      <c r="A5151" s="1528">
        <v>38088</v>
      </c>
      <c r="B5151" s="1529" t="s">
        <v>8304</v>
      </c>
      <c r="C5151" s="1528" t="s">
        <v>2771</v>
      </c>
      <c r="D5151" s="1536">
        <f t="shared" si="80"/>
        <v>69.930000000000007</v>
      </c>
      <c r="E5151" s="1535"/>
      <c r="F5151" s="1536">
        <v>69.930000000000007</v>
      </c>
      <c r="G5151" s="1536">
        <v>69.930000000000007</v>
      </c>
    </row>
    <row r="5152" spans="1:7">
      <c r="A5152" s="1526">
        <v>38110</v>
      </c>
      <c r="B5152" s="1523" t="s">
        <v>8305</v>
      </c>
      <c r="C5152" s="1526" t="s">
        <v>2771</v>
      </c>
      <c r="D5152" s="1534">
        <f t="shared" si="80"/>
        <v>25.58</v>
      </c>
      <c r="E5152" s="1535"/>
      <c r="F5152" s="1534">
        <v>25.58</v>
      </c>
      <c r="G5152" s="1534">
        <v>25.58</v>
      </c>
    </row>
    <row r="5153" spans="1:7" ht="30">
      <c r="A5153" s="1528">
        <v>38089</v>
      </c>
      <c r="B5153" s="1529" t="s">
        <v>8306</v>
      </c>
      <c r="C5153" s="1528" t="s">
        <v>2771</v>
      </c>
      <c r="D5153" s="1536">
        <f t="shared" si="80"/>
        <v>44.58</v>
      </c>
      <c r="E5153" s="1535"/>
      <c r="F5153" s="1536">
        <v>44.58</v>
      </c>
      <c r="G5153" s="1536">
        <v>44.58</v>
      </c>
    </row>
    <row r="5154" spans="1:7">
      <c r="A5154" s="1526">
        <v>38111</v>
      </c>
      <c r="B5154" s="1523" t="s">
        <v>8307</v>
      </c>
      <c r="C5154" s="1526" t="s">
        <v>2771</v>
      </c>
      <c r="D5154" s="1534">
        <f t="shared" si="80"/>
        <v>28.61</v>
      </c>
      <c r="E5154" s="1535"/>
      <c r="F5154" s="1534">
        <v>28.61</v>
      </c>
      <c r="G5154" s="1534">
        <v>28.61</v>
      </c>
    </row>
    <row r="5155" spans="1:7" ht="30">
      <c r="A5155" s="1528">
        <v>38090</v>
      </c>
      <c r="B5155" s="1529" t="s">
        <v>8308</v>
      </c>
      <c r="C5155" s="1528" t="s">
        <v>2771</v>
      </c>
      <c r="D5155" s="1536">
        <f t="shared" si="80"/>
        <v>46.07</v>
      </c>
      <c r="E5155" s="1535"/>
      <c r="F5155" s="1536">
        <v>46.07</v>
      </c>
      <c r="G5155" s="1536">
        <v>46.07</v>
      </c>
    </row>
    <row r="5156" spans="1:7">
      <c r="A5156" s="1526">
        <v>13726</v>
      </c>
      <c r="B5156" s="1523" t="s">
        <v>8309</v>
      </c>
      <c r="C5156" s="1526" t="s">
        <v>2771</v>
      </c>
      <c r="D5156" s="1534">
        <f t="shared" si="80"/>
        <v>83150.5</v>
      </c>
      <c r="E5156" s="1535"/>
      <c r="F5156" s="1534">
        <v>83150.5</v>
      </c>
      <c r="G5156" s="1534">
        <v>83150.5</v>
      </c>
    </row>
    <row r="5157" spans="1:7">
      <c r="A5157" s="1528">
        <v>38400</v>
      </c>
      <c r="B5157" s="1529" t="s">
        <v>8310</v>
      </c>
      <c r="C5157" s="1528" t="s">
        <v>2771</v>
      </c>
      <c r="D5157" s="1536">
        <f t="shared" si="80"/>
        <v>26.41</v>
      </c>
      <c r="E5157" s="1535"/>
      <c r="F5157" s="1536">
        <v>26.41</v>
      </c>
      <c r="G5157" s="1536">
        <v>26.41</v>
      </c>
    </row>
    <row r="5158" spans="1:7">
      <c r="A5158" s="1526">
        <v>12627</v>
      </c>
      <c r="B5158" s="1523" t="s">
        <v>8311</v>
      </c>
      <c r="C5158" s="1526" t="s">
        <v>2771</v>
      </c>
      <c r="D5158" s="1534">
        <f t="shared" si="80"/>
        <v>0.43</v>
      </c>
      <c r="E5158" s="1535"/>
      <c r="F5158" s="1534">
        <v>0.43</v>
      </c>
      <c r="G5158" s="1534">
        <v>0.43</v>
      </c>
    </row>
    <row r="5159" spans="1:7">
      <c r="A5159" s="1528">
        <v>39996</v>
      </c>
      <c r="B5159" s="1529" t="s">
        <v>3769</v>
      </c>
      <c r="C5159" s="1528" t="s">
        <v>2774</v>
      </c>
      <c r="D5159" s="1536">
        <f t="shared" si="80"/>
        <v>4.53</v>
      </c>
      <c r="E5159" s="1535"/>
      <c r="F5159" s="1536">
        <v>4.53</v>
      </c>
      <c r="G5159" s="1536">
        <v>4.53</v>
      </c>
    </row>
    <row r="5160" spans="1:7">
      <c r="A5160" s="1526">
        <v>10478</v>
      </c>
      <c r="B5160" s="1523" t="s">
        <v>19203</v>
      </c>
      <c r="C5160" s="1526" t="s">
        <v>2776</v>
      </c>
      <c r="D5160" s="1534">
        <f t="shared" si="80"/>
        <v>26.57</v>
      </c>
      <c r="E5160" s="1535"/>
      <c r="F5160" s="1534">
        <v>26.57</v>
      </c>
      <c r="G5160" s="1534">
        <v>26.57</v>
      </c>
    </row>
    <row r="5161" spans="1:7">
      <c r="A5161" s="1528">
        <v>10481</v>
      </c>
      <c r="B5161" s="1529" t="s">
        <v>19204</v>
      </c>
      <c r="C5161" s="1528" t="s">
        <v>2776</v>
      </c>
      <c r="D5161" s="1536">
        <f t="shared" si="80"/>
        <v>23.63</v>
      </c>
      <c r="E5161" s="1535"/>
      <c r="F5161" s="1536">
        <v>23.63</v>
      </c>
      <c r="G5161" s="1536">
        <v>23.63</v>
      </c>
    </row>
    <row r="5162" spans="1:7">
      <c r="A5162" s="1526">
        <v>10475</v>
      </c>
      <c r="B5162" s="1523" t="s">
        <v>19205</v>
      </c>
      <c r="C5162" s="1526" t="s">
        <v>2776</v>
      </c>
      <c r="D5162" s="1534">
        <f t="shared" si="80"/>
        <v>22.86</v>
      </c>
      <c r="E5162" s="1535"/>
      <c r="F5162" s="1534">
        <v>22.86</v>
      </c>
      <c r="G5162" s="1534">
        <v>22.86</v>
      </c>
    </row>
    <row r="5163" spans="1:7">
      <c r="A5163" s="1528">
        <v>4031</v>
      </c>
      <c r="B5163" s="1529" t="s">
        <v>3770</v>
      </c>
      <c r="C5163" s="1528" t="s">
        <v>2773</v>
      </c>
      <c r="D5163" s="1536">
        <f t="shared" si="80"/>
        <v>31.6</v>
      </c>
      <c r="E5163" s="1535"/>
      <c r="F5163" s="1536">
        <v>31.6</v>
      </c>
      <c r="G5163" s="1536">
        <v>31.6</v>
      </c>
    </row>
    <row r="5164" spans="1:7">
      <c r="A5164" s="1526">
        <v>4030</v>
      </c>
      <c r="B5164" s="1523" t="s">
        <v>3771</v>
      </c>
      <c r="C5164" s="1526" t="s">
        <v>2773</v>
      </c>
      <c r="D5164" s="1534">
        <f t="shared" si="80"/>
        <v>6.72</v>
      </c>
      <c r="E5164" s="1535"/>
      <c r="F5164" s="1534">
        <v>6.72</v>
      </c>
      <c r="G5164" s="1534">
        <v>6.72</v>
      </c>
    </row>
    <row r="5165" spans="1:7">
      <c r="A5165" s="1528">
        <v>39399</v>
      </c>
      <c r="B5165" s="1529" t="s">
        <v>3772</v>
      </c>
      <c r="C5165" s="1528" t="s">
        <v>2771</v>
      </c>
      <c r="D5165" s="1536">
        <f t="shared" si="80"/>
        <v>1467.67</v>
      </c>
      <c r="E5165" s="1535"/>
      <c r="F5165" s="1536">
        <v>1467.67</v>
      </c>
      <c r="G5165" s="1536">
        <v>1467.67</v>
      </c>
    </row>
    <row r="5166" spans="1:7">
      <c r="A5166" s="1526">
        <v>39400</v>
      </c>
      <c r="B5166" s="1523" t="s">
        <v>3773</v>
      </c>
      <c r="C5166" s="1526" t="s">
        <v>2771</v>
      </c>
      <c r="D5166" s="1534">
        <f t="shared" si="80"/>
        <v>1595.3</v>
      </c>
      <c r="E5166" s="1535"/>
      <c r="F5166" s="1534">
        <v>1595.3</v>
      </c>
      <c r="G5166" s="1534">
        <v>1595.3</v>
      </c>
    </row>
    <row r="5167" spans="1:7">
      <c r="A5167" s="1528">
        <v>39401</v>
      </c>
      <c r="B5167" s="1529" t="s">
        <v>3774</v>
      </c>
      <c r="C5167" s="1528" t="s">
        <v>2771</v>
      </c>
      <c r="D5167" s="1536">
        <f t="shared" si="80"/>
        <v>1789.54</v>
      </c>
      <c r="E5167" s="1535"/>
      <c r="F5167" s="1536">
        <v>1789.54</v>
      </c>
      <c r="G5167" s="1536">
        <v>1789.54</v>
      </c>
    </row>
    <row r="5168" spans="1:7">
      <c r="A5168" s="1526">
        <v>11652</v>
      </c>
      <c r="B5168" s="1523" t="s">
        <v>3775</v>
      </c>
      <c r="C5168" s="1526" t="s">
        <v>2771</v>
      </c>
      <c r="D5168" s="1534">
        <f t="shared" si="80"/>
        <v>3850</v>
      </c>
      <c r="E5168" s="1535"/>
      <c r="F5168" s="1534">
        <v>3850</v>
      </c>
      <c r="G5168" s="1534">
        <v>3850</v>
      </c>
    </row>
    <row r="5169" spans="1:7">
      <c r="A5169" s="1528">
        <v>13896</v>
      </c>
      <c r="B5169" s="1529" t="s">
        <v>3776</v>
      </c>
      <c r="C5169" s="1528" t="s">
        <v>2771</v>
      </c>
      <c r="D5169" s="1536">
        <f t="shared" si="80"/>
        <v>3453.78</v>
      </c>
      <c r="E5169" s="1535"/>
      <c r="F5169" s="1536">
        <v>3453.78</v>
      </c>
      <c r="G5169" s="1536">
        <v>3453.78</v>
      </c>
    </row>
    <row r="5170" spans="1:7">
      <c r="A5170" s="1526">
        <v>13475</v>
      </c>
      <c r="B5170" s="1523" t="s">
        <v>3777</v>
      </c>
      <c r="C5170" s="1526" t="s">
        <v>2771</v>
      </c>
      <c r="D5170" s="1534">
        <f t="shared" si="80"/>
        <v>4207.13</v>
      </c>
      <c r="E5170" s="1535"/>
      <c r="F5170" s="1534">
        <v>4207.13</v>
      </c>
      <c r="G5170" s="1534">
        <v>4207.13</v>
      </c>
    </row>
    <row r="5171" spans="1:7">
      <c r="A5171" s="1528">
        <v>44491</v>
      </c>
      <c r="B5171" s="1529" t="s">
        <v>19206</v>
      </c>
      <c r="C5171" s="1528" t="s">
        <v>2771</v>
      </c>
      <c r="D5171" s="1536">
        <f t="shared" si="80"/>
        <v>5372494</v>
      </c>
      <c r="E5171" s="1535"/>
      <c r="F5171" s="1536">
        <v>5372494</v>
      </c>
      <c r="G5171" s="1536">
        <v>5372494</v>
      </c>
    </row>
    <row r="5172" spans="1:7">
      <c r="A5172" s="1526">
        <v>44470</v>
      </c>
      <c r="B5172" s="1523" t="s">
        <v>19207</v>
      </c>
      <c r="C5172" s="1526" t="s">
        <v>2771</v>
      </c>
      <c r="D5172" s="1534">
        <f t="shared" si="80"/>
        <v>2261757.62</v>
      </c>
      <c r="E5172" s="1535"/>
      <c r="F5172" s="1534">
        <v>2261757.62</v>
      </c>
      <c r="G5172" s="1534">
        <v>2261757.62</v>
      </c>
    </row>
    <row r="5173" spans="1:7">
      <c r="A5173" s="1528">
        <v>13476</v>
      </c>
      <c r="B5173" s="1529" t="s">
        <v>3778</v>
      </c>
      <c r="C5173" s="1528" t="s">
        <v>2771</v>
      </c>
      <c r="D5173" s="1536">
        <f t="shared" si="80"/>
        <v>2278147.33</v>
      </c>
      <c r="E5173" s="1535"/>
      <c r="F5173" s="1536">
        <v>2278147.33</v>
      </c>
      <c r="G5173" s="1536">
        <v>2278147.33</v>
      </c>
    </row>
    <row r="5174" spans="1:7">
      <c r="A5174" s="1526">
        <v>10488</v>
      </c>
      <c r="B5174" s="1523" t="s">
        <v>3779</v>
      </c>
      <c r="C5174" s="1526" t="s">
        <v>2771</v>
      </c>
      <c r="D5174" s="1534">
        <f t="shared" si="80"/>
        <v>2760000</v>
      </c>
      <c r="E5174" s="1535"/>
      <c r="F5174" s="1534">
        <v>2760000</v>
      </c>
      <c r="G5174" s="1534">
        <v>2760000</v>
      </c>
    </row>
    <row r="5175" spans="1:7" ht="30">
      <c r="A5175" s="1528">
        <v>13606</v>
      </c>
      <c r="B5175" s="1529" t="s">
        <v>3780</v>
      </c>
      <c r="C5175" s="1528" t="s">
        <v>2771</v>
      </c>
      <c r="D5175" s="1536">
        <f t="shared" si="80"/>
        <v>2445320.5299999998</v>
      </c>
      <c r="E5175" s="1535"/>
      <c r="F5175" s="1536">
        <v>2445320.5299999998</v>
      </c>
      <c r="G5175" s="1536">
        <v>2445320.5299999998</v>
      </c>
    </row>
    <row r="5176" spans="1:7">
      <c r="A5176" s="1526">
        <v>10489</v>
      </c>
      <c r="B5176" s="1523" t="s">
        <v>20553</v>
      </c>
      <c r="C5176" s="1526" t="s">
        <v>2770</v>
      </c>
      <c r="D5176" s="1534">
        <f t="shared" si="80"/>
        <v>13.72</v>
      </c>
      <c r="E5176" s="1535"/>
      <c r="F5176" s="1534">
        <v>11.82</v>
      </c>
      <c r="G5176" s="1534">
        <v>13.72</v>
      </c>
    </row>
    <row r="5177" spans="1:7">
      <c r="A5177" s="1528">
        <v>41073</v>
      </c>
      <c r="B5177" s="1529" t="s">
        <v>3781</v>
      </c>
      <c r="C5177" s="1528" t="s">
        <v>2777</v>
      </c>
      <c r="D5177" s="1536">
        <f t="shared" si="80"/>
        <v>2427.2600000000002</v>
      </c>
      <c r="E5177" s="1535"/>
      <c r="F5177" s="1536">
        <v>2090.54</v>
      </c>
      <c r="G5177" s="1536">
        <v>2427.2600000000002</v>
      </c>
    </row>
    <row r="5178" spans="1:7">
      <c r="A5178" s="1526">
        <v>34391</v>
      </c>
      <c r="B5178" s="1523" t="s">
        <v>3782</v>
      </c>
      <c r="C5178" s="1526" t="s">
        <v>2773</v>
      </c>
      <c r="D5178" s="1534">
        <f t="shared" si="80"/>
        <v>1131.42</v>
      </c>
      <c r="E5178" s="1535"/>
      <c r="F5178" s="1534">
        <v>1131.42</v>
      </c>
      <c r="G5178" s="1534">
        <v>1131.42</v>
      </c>
    </row>
    <row r="5179" spans="1:7">
      <c r="A5179" s="1528">
        <v>10496</v>
      </c>
      <c r="B5179" s="1529" t="s">
        <v>3783</v>
      </c>
      <c r="C5179" s="1528" t="s">
        <v>2773</v>
      </c>
      <c r="D5179" s="1536">
        <f t="shared" si="80"/>
        <v>984.88</v>
      </c>
      <c r="E5179" s="1535"/>
      <c r="F5179" s="1536">
        <v>984.88</v>
      </c>
      <c r="G5179" s="1536">
        <v>984.88</v>
      </c>
    </row>
    <row r="5180" spans="1:7">
      <c r="A5180" s="1526">
        <v>10497</v>
      </c>
      <c r="B5180" s="1523" t="s">
        <v>3784</v>
      </c>
      <c r="C5180" s="1526" t="s">
        <v>2773</v>
      </c>
      <c r="D5180" s="1534">
        <f t="shared" si="80"/>
        <v>2560.71</v>
      </c>
      <c r="E5180" s="1535"/>
      <c r="F5180" s="1534">
        <v>2560.71</v>
      </c>
      <c r="G5180" s="1534">
        <v>2560.71</v>
      </c>
    </row>
    <row r="5181" spans="1:7">
      <c r="A5181" s="1528">
        <v>10504</v>
      </c>
      <c r="B5181" s="1529" t="s">
        <v>3785</v>
      </c>
      <c r="C5181" s="1528" t="s">
        <v>2773</v>
      </c>
      <c r="D5181" s="1536">
        <f t="shared" si="80"/>
        <v>2994.06</v>
      </c>
      <c r="E5181" s="1535"/>
      <c r="F5181" s="1536">
        <v>2994.06</v>
      </c>
      <c r="G5181" s="1536">
        <v>2994.06</v>
      </c>
    </row>
    <row r="5182" spans="1:7">
      <c r="A5182" s="1526">
        <v>34390</v>
      </c>
      <c r="B5182" s="1523" t="s">
        <v>3786</v>
      </c>
      <c r="C5182" s="1526" t="s">
        <v>2773</v>
      </c>
      <c r="D5182" s="1534">
        <f t="shared" si="80"/>
        <v>882.46</v>
      </c>
      <c r="E5182" s="1535"/>
      <c r="F5182" s="1534">
        <v>882.46</v>
      </c>
      <c r="G5182" s="1534">
        <v>882.46</v>
      </c>
    </row>
    <row r="5183" spans="1:7">
      <c r="A5183" s="1528">
        <v>34389</v>
      </c>
      <c r="B5183" s="1529" t="s">
        <v>3787</v>
      </c>
      <c r="C5183" s="1528" t="s">
        <v>2773</v>
      </c>
      <c r="D5183" s="1536">
        <f t="shared" si="80"/>
        <v>275.76</v>
      </c>
      <c r="E5183" s="1535"/>
      <c r="F5183" s="1536">
        <v>275.76</v>
      </c>
      <c r="G5183" s="1536">
        <v>275.76</v>
      </c>
    </row>
    <row r="5184" spans="1:7">
      <c r="A5184" s="1526">
        <v>34388</v>
      </c>
      <c r="B5184" s="1523" t="s">
        <v>3788</v>
      </c>
      <c r="C5184" s="1526" t="s">
        <v>2773</v>
      </c>
      <c r="D5184" s="1534">
        <f t="shared" si="80"/>
        <v>391.92</v>
      </c>
      <c r="E5184" s="1535"/>
      <c r="F5184" s="1534">
        <v>391.92</v>
      </c>
      <c r="G5184" s="1534">
        <v>391.92</v>
      </c>
    </row>
    <row r="5185" spans="1:7">
      <c r="A5185" s="1528">
        <v>34387</v>
      </c>
      <c r="B5185" s="1529" t="s">
        <v>3789</v>
      </c>
      <c r="C5185" s="1528" t="s">
        <v>2773</v>
      </c>
      <c r="D5185" s="1536">
        <f t="shared" si="80"/>
        <v>636.23</v>
      </c>
      <c r="E5185" s="1535"/>
      <c r="F5185" s="1536">
        <v>636.23</v>
      </c>
      <c r="G5185" s="1536">
        <v>636.23</v>
      </c>
    </row>
    <row r="5186" spans="1:7">
      <c r="A5186" s="1526">
        <v>11188</v>
      </c>
      <c r="B5186" s="1523" t="s">
        <v>3790</v>
      </c>
      <c r="C5186" s="1526" t="s">
        <v>2773</v>
      </c>
      <c r="D5186" s="1534">
        <f t="shared" si="80"/>
        <v>315.16000000000003</v>
      </c>
      <c r="E5186" s="1535"/>
      <c r="F5186" s="1534">
        <v>315.16000000000003</v>
      </c>
      <c r="G5186" s="1534">
        <v>315.16000000000003</v>
      </c>
    </row>
    <row r="5187" spans="1:7">
      <c r="A5187" s="1528">
        <v>11189</v>
      </c>
      <c r="B5187" s="1529" t="s">
        <v>3791</v>
      </c>
      <c r="C5187" s="1528" t="s">
        <v>2773</v>
      </c>
      <c r="D5187" s="1536">
        <f t="shared" ref="D5187:D5216" si="81">IF($I$2=$G$1,G5187,F5187)</f>
        <v>472.74</v>
      </c>
      <c r="E5187" s="1535"/>
      <c r="F5187" s="1536">
        <v>472.74</v>
      </c>
      <c r="G5187" s="1536">
        <v>472.74</v>
      </c>
    </row>
    <row r="5188" spans="1:7">
      <c r="A5188" s="1526">
        <v>21107</v>
      </c>
      <c r="B5188" s="1523" t="s">
        <v>3792</v>
      </c>
      <c r="C5188" s="1526" t="s">
        <v>2773</v>
      </c>
      <c r="D5188" s="1534">
        <f t="shared" si="81"/>
        <v>340.2</v>
      </c>
      <c r="E5188" s="1535"/>
      <c r="F5188" s="1534">
        <v>340.2</v>
      </c>
      <c r="G5188" s="1534">
        <v>340.2</v>
      </c>
    </row>
    <row r="5189" spans="1:7">
      <c r="A5189" s="1528">
        <v>34386</v>
      </c>
      <c r="B5189" s="1529" t="s">
        <v>3793</v>
      </c>
      <c r="C5189" s="1528" t="s">
        <v>2773</v>
      </c>
      <c r="D5189" s="1536">
        <f t="shared" si="81"/>
        <v>590.92999999999995</v>
      </c>
      <c r="E5189" s="1535"/>
      <c r="F5189" s="1536">
        <v>590.92999999999995</v>
      </c>
      <c r="G5189" s="1536">
        <v>590.92999999999995</v>
      </c>
    </row>
    <row r="5190" spans="1:7">
      <c r="A5190" s="1526">
        <v>10490</v>
      </c>
      <c r="B5190" s="1523" t="s">
        <v>3794</v>
      </c>
      <c r="C5190" s="1526" t="s">
        <v>2773</v>
      </c>
      <c r="D5190" s="1534">
        <f t="shared" si="81"/>
        <v>177.28</v>
      </c>
      <c r="E5190" s="1535"/>
      <c r="F5190" s="1534">
        <v>177.28</v>
      </c>
      <c r="G5190" s="1534">
        <v>177.28</v>
      </c>
    </row>
    <row r="5191" spans="1:7">
      <c r="A5191" s="1528">
        <v>10492</v>
      </c>
      <c r="B5191" s="1529" t="s">
        <v>3795</v>
      </c>
      <c r="C5191" s="1528" t="s">
        <v>2773</v>
      </c>
      <c r="D5191" s="1536">
        <f t="shared" si="81"/>
        <v>236.37</v>
      </c>
      <c r="E5191" s="1535"/>
      <c r="F5191" s="1536">
        <v>236.37</v>
      </c>
      <c r="G5191" s="1536">
        <v>236.37</v>
      </c>
    </row>
    <row r="5192" spans="1:7">
      <c r="A5192" s="1526">
        <v>10493</v>
      </c>
      <c r="B5192" s="1523" t="s">
        <v>3796</v>
      </c>
      <c r="C5192" s="1526" t="s">
        <v>2773</v>
      </c>
      <c r="D5192" s="1534">
        <f t="shared" si="81"/>
        <v>275.76</v>
      </c>
      <c r="E5192" s="1535"/>
      <c r="F5192" s="1534">
        <v>275.76</v>
      </c>
      <c r="G5192" s="1534">
        <v>275.76</v>
      </c>
    </row>
    <row r="5193" spans="1:7">
      <c r="A5193" s="1528">
        <v>10491</v>
      </c>
      <c r="B5193" s="1529" t="s">
        <v>3797</v>
      </c>
      <c r="C5193" s="1528" t="s">
        <v>2773</v>
      </c>
      <c r="D5193" s="1536">
        <f t="shared" si="81"/>
        <v>334.86</v>
      </c>
      <c r="E5193" s="1535"/>
      <c r="F5193" s="1536">
        <v>334.86</v>
      </c>
      <c r="G5193" s="1536">
        <v>334.86</v>
      </c>
    </row>
    <row r="5194" spans="1:7">
      <c r="A5194" s="1526">
        <v>34385</v>
      </c>
      <c r="B5194" s="1523" t="s">
        <v>3798</v>
      </c>
      <c r="C5194" s="1526" t="s">
        <v>2773</v>
      </c>
      <c r="D5194" s="1534">
        <f t="shared" si="81"/>
        <v>488.5</v>
      </c>
      <c r="E5194" s="1535"/>
      <c r="F5194" s="1534">
        <v>488.5</v>
      </c>
      <c r="G5194" s="1534">
        <v>488.5</v>
      </c>
    </row>
    <row r="5195" spans="1:7">
      <c r="A5195" s="1528">
        <v>10499</v>
      </c>
      <c r="B5195" s="1529" t="s">
        <v>3799</v>
      </c>
      <c r="C5195" s="1528" t="s">
        <v>2773</v>
      </c>
      <c r="D5195" s="1536">
        <f t="shared" si="81"/>
        <v>196.97</v>
      </c>
      <c r="E5195" s="1535"/>
      <c r="F5195" s="1536">
        <v>196.97</v>
      </c>
      <c r="G5195" s="1536">
        <v>196.97</v>
      </c>
    </row>
    <row r="5196" spans="1:7">
      <c r="A5196" s="1526">
        <v>34384</v>
      </c>
      <c r="B5196" s="1523" t="s">
        <v>3800</v>
      </c>
      <c r="C5196" s="1526" t="s">
        <v>2773</v>
      </c>
      <c r="D5196" s="1534">
        <f t="shared" si="81"/>
        <v>590.92999999999995</v>
      </c>
      <c r="E5196" s="1535"/>
      <c r="F5196" s="1534">
        <v>590.92999999999995</v>
      </c>
      <c r="G5196" s="1534">
        <v>590.92999999999995</v>
      </c>
    </row>
    <row r="5197" spans="1:7">
      <c r="A5197" s="1528">
        <v>11185</v>
      </c>
      <c r="B5197" s="1529" t="s">
        <v>3801</v>
      </c>
      <c r="C5197" s="1528" t="s">
        <v>2773</v>
      </c>
      <c r="D5197" s="1536">
        <f t="shared" si="81"/>
        <v>610.63</v>
      </c>
      <c r="E5197" s="1535"/>
      <c r="F5197" s="1536">
        <v>610.63</v>
      </c>
      <c r="G5197" s="1536">
        <v>610.63</v>
      </c>
    </row>
    <row r="5198" spans="1:7">
      <c r="A5198" s="1526">
        <v>10507</v>
      </c>
      <c r="B5198" s="1523" t="s">
        <v>3802</v>
      </c>
      <c r="C5198" s="1526" t="s">
        <v>2773</v>
      </c>
      <c r="D5198" s="1534">
        <f t="shared" si="81"/>
        <v>448.4</v>
      </c>
      <c r="E5198" s="1535"/>
      <c r="F5198" s="1534">
        <v>448.4</v>
      </c>
      <c r="G5198" s="1534">
        <v>448.4</v>
      </c>
    </row>
    <row r="5199" spans="1:7">
      <c r="A5199" s="1528">
        <v>10505</v>
      </c>
      <c r="B5199" s="1529" t="s">
        <v>3803</v>
      </c>
      <c r="C5199" s="1528" t="s">
        <v>2773</v>
      </c>
      <c r="D5199" s="1536">
        <f t="shared" si="81"/>
        <v>264.58999999999997</v>
      </c>
      <c r="E5199" s="1535"/>
      <c r="F5199" s="1536">
        <v>264.58999999999997</v>
      </c>
      <c r="G5199" s="1536">
        <v>264.58999999999997</v>
      </c>
    </row>
    <row r="5200" spans="1:7">
      <c r="A5200" s="1526">
        <v>10506</v>
      </c>
      <c r="B5200" s="1523" t="s">
        <v>3804</v>
      </c>
      <c r="C5200" s="1526" t="s">
        <v>2773</v>
      </c>
      <c r="D5200" s="1534">
        <f t="shared" si="81"/>
        <v>345.4</v>
      </c>
      <c r="E5200" s="1535"/>
      <c r="F5200" s="1534">
        <v>345.4</v>
      </c>
      <c r="G5200" s="1534">
        <v>345.4</v>
      </c>
    </row>
    <row r="5201" spans="1:7">
      <c r="A5201" s="1528">
        <v>5031</v>
      </c>
      <c r="B5201" s="1529" t="s">
        <v>3805</v>
      </c>
      <c r="C5201" s="1528" t="s">
        <v>2773</v>
      </c>
      <c r="D5201" s="1536">
        <f t="shared" si="81"/>
        <v>485</v>
      </c>
      <c r="E5201" s="1535"/>
      <c r="F5201" s="1536">
        <v>485</v>
      </c>
      <c r="G5201" s="1536">
        <v>485</v>
      </c>
    </row>
    <row r="5202" spans="1:7">
      <c r="A5202" s="1526">
        <v>10502</v>
      </c>
      <c r="B5202" s="1523" t="s">
        <v>3806</v>
      </c>
      <c r="C5202" s="1526" t="s">
        <v>2773</v>
      </c>
      <c r="D5202" s="1534">
        <f t="shared" si="81"/>
        <v>565.14</v>
      </c>
      <c r="E5202" s="1535"/>
      <c r="F5202" s="1534">
        <v>565.14</v>
      </c>
      <c r="G5202" s="1534">
        <v>565.14</v>
      </c>
    </row>
    <row r="5203" spans="1:7">
      <c r="A5203" s="1528">
        <v>10501</v>
      </c>
      <c r="B5203" s="1529" t="s">
        <v>3807</v>
      </c>
      <c r="C5203" s="1528" t="s">
        <v>2773</v>
      </c>
      <c r="D5203" s="1536">
        <f t="shared" si="81"/>
        <v>319.27999999999997</v>
      </c>
      <c r="E5203" s="1535"/>
      <c r="F5203" s="1536">
        <v>319.27999999999997</v>
      </c>
      <c r="G5203" s="1536">
        <v>319.27999999999997</v>
      </c>
    </row>
    <row r="5204" spans="1:7">
      <c r="A5204" s="1526">
        <v>10503</v>
      </c>
      <c r="B5204" s="1523" t="s">
        <v>3808</v>
      </c>
      <c r="C5204" s="1526" t="s">
        <v>2773</v>
      </c>
      <c r="D5204" s="1534">
        <f t="shared" si="81"/>
        <v>431.35</v>
      </c>
      <c r="E5204" s="1535"/>
      <c r="F5204" s="1534">
        <v>431.35</v>
      </c>
      <c r="G5204" s="1534">
        <v>431.35</v>
      </c>
    </row>
    <row r="5205" spans="1:7">
      <c r="A5205" s="1528">
        <v>4500</v>
      </c>
      <c r="B5205" s="1529" t="s">
        <v>15894</v>
      </c>
      <c r="C5205" s="1528" t="s">
        <v>2774</v>
      </c>
      <c r="D5205" s="1536">
        <f t="shared" si="81"/>
        <v>17.43</v>
      </c>
      <c r="E5205" s="1535"/>
      <c r="F5205" s="1536">
        <v>17.43</v>
      </c>
      <c r="G5205" s="1536">
        <v>17.43</v>
      </c>
    </row>
    <row r="5206" spans="1:7">
      <c r="A5206" s="1526">
        <v>4448</v>
      </c>
      <c r="B5206" s="1523" t="s">
        <v>15895</v>
      </c>
      <c r="C5206" s="1526" t="s">
        <v>2774</v>
      </c>
      <c r="D5206" s="1534">
        <f t="shared" si="81"/>
        <v>23.94</v>
      </c>
      <c r="E5206" s="1535"/>
      <c r="F5206" s="1534">
        <v>23.94</v>
      </c>
      <c r="G5206" s="1534">
        <v>23.94</v>
      </c>
    </row>
    <row r="5207" spans="1:7">
      <c r="A5207" s="1528">
        <v>20213</v>
      </c>
      <c r="B5207" s="1529" t="s">
        <v>17035</v>
      </c>
      <c r="C5207" s="1528" t="s">
        <v>2774</v>
      </c>
      <c r="D5207" s="1536">
        <f t="shared" si="81"/>
        <v>20.100000000000001</v>
      </c>
      <c r="E5207" s="1535"/>
      <c r="F5207" s="1536">
        <v>20.100000000000001</v>
      </c>
      <c r="G5207" s="1536">
        <v>20.100000000000001</v>
      </c>
    </row>
    <row r="5208" spans="1:7">
      <c r="A5208" s="1526">
        <v>20211</v>
      </c>
      <c r="B5208" s="1523" t="s">
        <v>17036</v>
      </c>
      <c r="C5208" s="1526" t="s">
        <v>2774</v>
      </c>
      <c r="D5208" s="1534">
        <f t="shared" si="81"/>
        <v>26.61</v>
      </c>
      <c r="E5208" s="1535"/>
      <c r="F5208" s="1534">
        <v>26.61</v>
      </c>
      <c r="G5208" s="1534">
        <v>26.61</v>
      </c>
    </row>
    <row r="5209" spans="1:7">
      <c r="A5209" s="1528">
        <v>40270</v>
      </c>
      <c r="B5209" s="1529" t="s">
        <v>3809</v>
      </c>
      <c r="C5209" s="1528" t="s">
        <v>2774</v>
      </c>
      <c r="D5209" s="1536">
        <f t="shared" si="81"/>
        <v>96.18</v>
      </c>
      <c r="E5209" s="1535"/>
      <c r="F5209" s="1536">
        <v>96.18</v>
      </c>
      <c r="G5209" s="1536">
        <v>96.18</v>
      </c>
    </row>
    <row r="5210" spans="1:7">
      <c r="A5210" s="1526">
        <v>4425</v>
      </c>
      <c r="B5210" s="1523" t="s">
        <v>17037</v>
      </c>
      <c r="C5210" s="1526" t="s">
        <v>2774</v>
      </c>
      <c r="D5210" s="1534">
        <f t="shared" si="81"/>
        <v>21.99</v>
      </c>
      <c r="E5210" s="1535"/>
      <c r="F5210" s="1534">
        <v>21.99</v>
      </c>
      <c r="G5210" s="1534">
        <v>21.99</v>
      </c>
    </row>
    <row r="5211" spans="1:7">
      <c r="A5211" s="1528">
        <v>4472</v>
      </c>
      <c r="B5211" s="1529" t="s">
        <v>17038</v>
      </c>
      <c r="C5211" s="1528" t="s">
        <v>2774</v>
      </c>
      <c r="D5211" s="1536">
        <f t="shared" si="81"/>
        <v>27.48</v>
      </c>
      <c r="E5211" s="1535"/>
      <c r="F5211" s="1536">
        <v>27.48</v>
      </c>
      <c r="G5211" s="1536">
        <v>27.48</v>
      </c>
    </row>
    <row r="5212" spans="1:7">
      <c r="A5212" s="1526">
        <v>35272</v>
      </c>
      <c r="B5212" s="1523" t="s">
        <v>17039</v>
      </c>
      <c r="C5212" s="1526" t="s">
        <v>2774</v>
      </c>
      <c r="D5212" s="1534">
        <f t="shared" si="81"/>
        <v>39.72</v>
      </c>
      <c r="E5212" s="1535"/>
      <c r="F5212" s="1534">
        <v>39.72</v>
      </c>
      <c r="G5212" s="1534">
        <v>39.72</v>
      </c>
    </row>
    <row r="5213" spans="1:7">
      <c r="A5213" s="1528">
        <v>4481</v>
      </c>
      <c r="B5213" s="1529" t="s">
        <v>17040</v>
      </c>
      <c r="C5213" s="1528" t="s">
        <v>2774</v>
      </c>
      <c r="D5213" s="1536">
        <f t="shared" si="81"/>
        <v>42.52</v>
      </c>
      <c r="E5213" s="1535"/>
      <c r="F5213" s="1536">
        <v>42.52</v>
      </c>
      <c r="G5213" s="1536">
        <v>42.52</v>
      </c>
    </row>
    <row r="5214" spans="1:7">
      <c r="A5214" s="1526">
        <v>34345</v>
      </c>
      <c r="B5214" s="1523" t="s">
        <v>3810</v>
      </c>
      <c r="C5214" s="1526" t="s">
        <v>2770</v>
      </c>
      <c r="D5214" s="1534">
        <f t="shared" si="81"/>
        <v>11.85</v>
      </c>
      <c r="E5214" s="1535"/>
      <c r="F5214" s="1534">
        <v>10.210000000000001</v>
      </c>
      <c r="G5214" s="1534">
        <v>11.85</v>
      </c>
    </row>
    <row r="5215" spans="1:7">
      <c r="A5215" s="1528">
        <v>41096</v>
      </c>
      <c r="B5215" s="1529" t="s">
        <v>3811</v>
      </c>
      <c r="C5215" s="1528" t="s">
        <v>2777</v>
      </c>
      <c r="D5215" s="1536">
        <f t="shared" si="81"/>
        <v>2095.1</v>
      </c>
      <c r="E5215" s="1535"/>
      <c r="F5215" s="1536">
        <v>1804.46</v>
      </c>
      <c r="G5215" s="1536">
        <v>2095.1</v>
      </c>
    </row>
    <row r="5216" spans="1:7">
      <c r="A5216" s="1526">
        <v>41776</v>
      </c>
      <c r="B5216" s="1523" t="s">
        <v>3812</v>
      </c>
      <c r="C5216" s="1526" t="s">
        <v>2770</v>
      </c>
      <c r="D5216" s="1534">
        <f t="shared" si="81"/>
        <v>16.25</v>
      </c>
      <c r="E5216" s="1535"/>
      <c r="F5216" s="1534">
        <v>14</v>
      </c>
      <c r="G5216" s="1534">
        <v>16.25</v>
      </c>
    </row>
    <row r="5218" spans="1:1">
      <c r="A5218" s="1526" t="s">
        <v>20554</v>
      </c>
    </row>
  </sheetData>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Planilha1"/>
  <dimension ref="A1:D5344"/>
  <sheetViews>
    <sheetView zoomScaleNormal="100" workbookViewId="0">
      <selection activeCell="D5" sqref="D5"/>
    </sheetView>
  </sheetViews>
  <sheetFormatPr defaultColWidth="9.140625" defaultRowHeight="15"/>
  <cols>
    <col min="1" max="1" width="16.85546875" style="60" customWidth="1"/>
    <col min="2" max="2" width="120.7109375" style="57" customWidth="1"/>
    <col min="3" max="3" width="10.7109375" style="60" customWidth="1"/>
    <col min="4" max="4" width="10.7109375" style="639" customWidth="1"/>
    <col min="5" max="5" width="9.140625" style="53"/>
    <col min="6" max="6" width="12.42578125" style="53" bestFit="1" customWidth="1"/>
    <col min="7" max="16384" width="9.140625" style="53"/>
  </cols>
  <sheetData>
    <row r="1" spans="1:4" ht="16.5" thickBot="1">
      <c r="A1" s="58" t="s">
        <v>28</v>
      </c>
      <c r="B1" s="59" t="s">
        <v>29</v>
      </c>
      <c r="C1" s="58" t="s">
        <v>30</v>
      </c>
      <c r="D1" s="638" t="s">
        <v>70</v>
      </c>
    </row>
    <row r="2" spans="1:4">
      <c r="A2" s="60" t="s">
        <v>15819</v>
      </c>
      <c r="B2" s="57" t="s">
        <v>20460</v>
      </c>
      <c r="C2" s="60" t="s">
        <v>74</v>
      </c>
      <c r="D2" s="639">
        <f>Mobilização_Desmobilização!K25</f>
        <v>33285.730000000003</v>
      </c>
    </row>
    <row r="3" spans="1:4">
      <c r="A3" s="1387" t="s">
        <v>20461</v>
      </c>
      <c r="B3" s="57" t="s">
        <v>20462</v>
      </c>
      <c r="C3" s="1387" t="s">
        <v>74</v>
      </c>
      <c r="D3" s="639">
        <f>Mobilização_Desmobilização!K26</f>
        <v>33285.730000000003</v>
      </c>
    </row>
    <row r="4" spans="1:4">
      <c r="A4" s="610" t="str">
        <f>'COMP. IMPRIMAÇÃO'!D15</f>
        <v>COMP PAV 002</v>
      </c>
      <c r="B4" s="63" t="str">
        <f>'COMP. IMPRIMAÇÃO'!D12</f>
        <v>EXECUÇÃO DE IMPRIMAÇÃO COM ASFALTO DILUÍDO CM-30</v>
      </c>
      <c r="C4" s="62" t="str">
        <f>'COMP. IMPRIMAÇÃO'!L13</f>
        <v>M2</v>
      </c>
      <c r="D4" s="640">
        <f>'COMP. IMPRIMAÇÃO'!M26</f>
        <v>0.88329999999999986</v>
      </c>
    </row>
    <row r="5" spans="1:4" ht="30.75" customHeight="1">
      <c r="A5" s="611" t="str">
        <f>'COMP. TSD'!D15</f>
        <v>COMP PAV 003</v>
      </c>
      <c r="B5" s="57" t="str">
        <f>'COMP. TSD'!D12</f>
        <v>PAVIMENTO COM TRATAMENTO SUPERFICIAL DUPLO, COM EMULSÃO ASFÁLTICA RR-2C, COM BANHO DILUÍDO. AF_01/2020</v>
      </c>
      <c r="C5" s="60" t="str">
        <f>'COMP. TSD'!L13</f>
        <v>M2</v>
      </c>
      <c r="D5" s="639">
        <f>'COMP. TSD'!M31</f>
        <v>4.18</v>
      </c>
    </row>
    <row r="6" spans="1:4" ht="30">
      <c r="A6" s="611" t="str">
        <f>'COMP. CALÇADA'!D15</f>
        <v>COMP PAV 004</v>
      </c>
      <c r="B6" s="57" t="str">
        <f>'COMP. CALÇADA'!D12</f>
        <v>EXECUÇÃO DE PASSEIO (CALÇADA) OU PISO DE CONCRETO COM CONCRETO MOLDADO IN LOCO, FEITO EM OBRA, ACABAMENTO CONVENCIONAL, NÃO ARMADO. AF_07/2016</v>
      </c>
      <c r="C6" s="60" t="str">
        <f>'COMP. CALÇADA'!L13</f>
        <v>M3</v>
      </c>
      <c r="D6" s="639">
        <f>'COMP. CALÇADA'!M25</f>
        <v>662.07999999999993</v>
      </c>
    </row>
    <row r="7" spans="1:4">
      <c r="A7" s="610" t="str">
        <f>'COMP. PISO TATIL'!D15</f>
        <v>COMP PAV 005</v>
      </c>
      <c r="B7" s="63" t="str">
        <f>'COMP. PISO TATIL'!D12</f>
        <v>FORNECIMENTO E INSTALAÇÃO DE ACESSIBILIDADE COM PISO TÁTIL ALERTA E DIRECIONAL 25X25 CM EM PASSEIO PÚBLICO</v>
      </c>
      <c r="C7" s="62" t="str">
        <f>'COMP. PISO TATIL'!L13</f>
        <v>M2</v>
      </c>
      <c r="D7" s="640">
        <f>'COMP. PISO TATIL'!M24</f>
        <v>118.24</v>
      </c>
    </row>
    <row r="8" spans="1:4">
      <c r="A8" s="611" t="str">
        <f>'COMP. SIN-001'!D15</f>
        <v>COMP PAV 006</v>
      </c>
      <c r="B8" s="57" t="str">
        <f>'COMP. SIN-001'!D12</f>
        <v>FORNECIMENTO E IMPLANTAÇÃO DE PLACA DE IDENTIFICAÇÃO DE LOGRADOURO</v>
      </c>
      <c r="C8" s="60" t="str">
        <f>'COMP. SIN-001'!L13</f>
        <v>UND</v>
      </c>
      <c r="D8" s="639">
        <f>'COMP. SIN-001'!M23</f>
        <v>660.31000000000006</v>
      </c>
    </row>
    <row r="9" spans="1:4">
      <c r="A9" s="611" t="s">
        <v>4088</v>
      </c>
      <c r="B9" s="63" t="str">
        <f>'COMP. SIN-001'!D25</f>
        <v>POSTE EM TUBO DE AÇO GALVANIZADO 2</v>
      </c>
      <c r="C9" s="62" t="str">
        <f>'COMP. SIN-001'!L26</f>
        <v>UND</v>
      </c>
      <c r="D9" s="640">
        <f>'COMP. SIN-001'!M38</f>
        <v>504.23</v>
      </c>
    </row>
    <row r="10" spans="1:4">
      <c r="A10" s="611" t="s">
        <v>4356</v>
      </c>
      <c r="B10" s="63" t="str">
        <f>'COMP. PLACA DE OBRA'!D12</f>
        <v>PLACA DE OBRA EM CHAPA DE ACO GALVANIZADO</v>
      </c>
      <c r="C10" s="62" t="str">
        <f>'COMP. PLACA DE OBRA'!L13</f>
        <v>M2</v>
      </c>
      <c r="D10" s="640">
        <f>'COMP. PLACA DE OBRA'!M25</f>
        <v>324.93000000000006</v>
      </c>
    </row>
    <row r="11" spans="1:4">
      <c r="A11" s="611" t="str">
        <f>'AMM ADM'!D15</f>
        <v>COMP PAV 001</v>
      </c>
      <c r="B11" s="57" t="str">
        <f>'AMM ADM'!D12</f>
        <v>ADMINISTRAÇÃO LOCAL DA OBRA</v>
      </c>
      <c r="C11" s="60" t="str">
        <f>'AMM ADM'!O13</f>
        <v>UND</v>
      </c>
      <c r="D11" s="639">
        <f>'AMM ADM'!P22</f>
        <v>27076.799999999999</v>
      </c>
    </row>
    <row r="12" spans="1:4">
      <c r="A12" s="610" t="s">
        <v>16502</v>
      </c>
      <c r="B12" s="63" t="e">
        <f ca="1">OFFSET('COMP. DREN'!$A$1,MATCH(A12,'COMP. DREN'!$C:$C,0)-3,2)</f>
        <v>#N/A</v>
      </c>
      <c r="C12" s="62" t="e">
        <f ca="1">OFFSET('COMP. DREN'!$A$1,MATCH(A12,'COMP. DREN'!$C:$C,0)-1,10)</f>
        <v>#N/A</v>
      </c>
      <c r="D12" s="640" t="e">
        <f ca="1">OFFSET('COMP. DREN'!$A$1,MATCH(A12,'COMP. DREN'!$C:$C,0)-1,11)</f>
        <v>#N/A</v>
      </c>
    </row>
    <row r="13" spans="1:4">
      <c r="A13" s="610" t="s">
        <v>16505</v>
      </c>
      <c r="B13" s="63" t="e">
        <f ca="1">OFFSET('COMP. DREN'!$A$1,MATCH(A13,'COMP. DREN'!$C:$C,0)-3,2)</f>
        <v>#N/A</v>
      </c>
      <c r="C13" s="62" t="e">
        <f ca="1">OFFSET('COMP. DREN'!$A$1,MATCH(A13,'COMP. DREN'!$C:$C,0)-1,10)</f>
        <v>#N/A</v>
      </c>
      <c r="D13" s="640" t="e">
        <f ca="1">OFFSET('COMP. DREN'!$A$1,MATCH(A13,'COMP. DREN'!$C:$C,0)-1,11)</f>
        <v>#N/A</v>
      </c>
    </row>
    <row r="14" spans="1:4">
      <c r="A14" s="610" t="s">
        <v>16506</v>
      </c>
      <c r="B14" s="63" t="e">
        <f ca="1">OFFSET('COMP. DREN'!$A$1,MATCH(A14,'COMP. DREN'!$C:$C,0)-3,2)</f>
        <v>#N/A</v>
      </c>
      <c r="C14" s="62" t="e">
        <f ca="1">OFFSET('COMP. DREN'!$A$1,MATCH(A14,'COMP. DREN'!$C:$C,0)-1,10)</f>
        <v>#N/A</v>
      </c>
      <c r="D14" s="640" t="e">
        <f ca="1">OFFSET('COMP. DREN'!$A$1,MATCH(A14,'COMP. DREN'!$C:$C,0)-1,11)</f>
        <v>#N/A</v>
      </c>
    </row>
    <row r="15" spans="1:4">
      <c r="A15" s="610" t="s">
        <v>16507</v>
      </c>
      <c r="B15" s="63" t="e">
        <f ca="1">OFFSET('COMP. DREN'!$A$1,MATCH(A15,'COMP. DREN'!$C:$C,0)-3,2)</f>
        <v>#N/A</v>
      </c>
      <c r="C15" s="62" t="e">
        <f ca="1">OFFSET('COMP. DREN'!$A$1,MATCH(A15,'COMP. DREN'!$C:$C,0)-1,10)</f>
        <v>#N/A</v>
      </c>
      <c r="D15" s="640" t="e">
        <f ca="1">OFFSET('COMP. DREN'!$A$1,MATCH(A15,'COMP. DREN'!$C:$C,0)-1,11)</f>
        <v>#N/A</v>
      </c>
    </row>
    <row r="16" spans="1:4">
      <c r="A16" s="610" t="s">
        <v>16508</v>
      </c>
      <c r="B16" s="63" t="e">
        <f ca="1">OFFSET('COMP. DREN'!$A$1,MATCH(A16,'COMP. DREN'!$C:$C,0)-3,2)</f>
        <v>#N/A</v>
      </c>
      <c r="C16" s="62" t="e">
        <f ca="1">OFFSET('COMP. DREN'!$A$1,MATCH(A16,'COMP. DREN'!$C:$C,0)-1,10)</f>
        <v>#N/A</v>
      </c>
      <c r="D16" s="640" t="e">
        <f ca="1">OFFSET('COMP. DREN'!$A$1,MATCH(A16,'COMP. DREN'!$C:$C,0)-1,11)</f>
        <v>#N/A</v>
      </c>
    </row>
    <row r="17" spans="1:4">
      <c r="A17" s="610" t="s">
        <v>16509</v>
      </c>
      <c r="B17" s="63" t="e">
        <f ca="1">OFFSET('COMP. DREN'!$A$1,MATCH(A17,'COMP. DREN'!$C:$C,0)-3,2)</f>
        <v>#N/A</v>
      </c>
      <c r="C17" s="62" t="e">
        <f ca="1">OFFSET('COMP. DREN'!$A$1,MATCH(A17,'COMP. DREN'!$C:$C,0)-1,10)</f>
        <v>#N/A</v>
      </c>
      <c r="D17" s="640" t="e">
        <f ca="1">OFFSET('COMP. DREN'!$A$1,MATCH(A17,'COMP. DREN'!$C:$C,0)-1,11)</f>
        <v>#N/A</v>
      </c>
    </row>
    <row r="18" spans="1:4">
      <c r="A18" s="610" t="s">
        <v>16510</v>
      </c>
      <c r="B18" s="63" t="e">
        <f ca="1">OFFSET('COMP. DREN'!$A$1,MATCH(A18,'COMP. DREN'!$C:$C,0)-3,2)</f>
        <v>#N/A</v>
      </c>
      <c r="C18" s="62" t="e">
        <f ca="1">OFFSET('COMP. DREN'!$A$1,MATCH(A18,'COMP. DREN'!$C:$C,0)-1,10)</f>
        <v>#N/A</v>
      </c>
      <c r="D18" s="640" t="e">
        <f ca="1">OFFSET('COMP. DREN'!$A$1,MATCH(A18,'COMP. DREN'!$C:$C,0)-1,11)</f>
        <v>#N/A</v>
      </c>
    </row>
    <row r="19" spans="1:4">
      <c r="A19" s="610" t="s">
        <v>16511</v>
      </c>
      <c r="B19" s="63" t="e">
        <f ca="1">OFFSET('COMP. DREN'!$A$1,MATCH(A19,'COMP. DREN'!$C:$C,0)-3,2)</f>
        <v>#N/A</v>
      </c>
      <c r="C19" s="62" t="e">
        <f ca="1">OFFSET('COMP. DREN'!$A$1,MATCH(A19,'COMP. DREN'!$C:$C,0)-1,10)</f>
        <v>#N/A</v>
      </c>
      <c r="D19" s="640" t="e">
        <f ca="1">OFFSET('COMP. DREN'!$A$1,MATCH(A19,'COMP. DREN'!$C:$C,0)-1,11)</f>
        <v>#N/A</v>
      </c>
    </row>
    <row r="20" spans="1:4">
      <c r="A20" s="610" t="s">
        <v>16512</v>
      </c>
      <c r="B20" s="63" t="e">
        <f ca="1">OFFSET('COMP. DREN'!$A$1,MATCH(A20,'COMP. DREN'!$C:$C,0)-3,2)</f>
        <v>#N/A</v>
      </c>
      <c r="C20" s="62" t="e">
        <f ca="1">OFFSET('COMP. DREN'!$A$1,MATCH(A20,'COMP. DREN'!$C:$C,0)-1,10)</f>
        <v>#N/A</v>
      </c>
      <c r="D20" s="640" t="e">
        <f ca="1">OFFSET('COMP. DREN'!$A$1,MATCH(A20,'COMP. DREN'!$C:$C,0)-1,11)</f>
        <v>#N/A</v>
      </c>
    </row>
    <row r="21" spans="1:4">
      <c r="A21" s="610" t="s">
        <v>16513</v>
      </c>
      <c r="B21" s="63" t="e">
        <f ca="1">OFFSET('COMP. DREN'!$A$1,MATCH(A21,'COMP. DREN'!$C:$C,0)-3,2)</f>
        <v>#N/A</v>
      </c>
      <c r="C21" s="62" t="e">
        <f ca="1">OFFSET('COMP. DREN'!$A$1,MATCH(A21,'COMP. DREN'!$C:$C,0)-1,10)</f>
        <v>#N/A</v>
      </c>
      <c r="D21" s="640" t="e">
        <f ca="1">OFFSET('COMP. DREN'!$A$1,MATCH(A21,'COMP. DREN'!$C:$C,0)-1,11)</f>
        <v>#N/A</v>
      </c>
    </row>
    <row r="22" spans="1:4" ht="30">
      <c r="A22" s="610" t="s">
        <v>16514</v>
      </c>
      <c r="B22" s="63" t="str">
        <f ca="1">OFFSET('COMP. DREN'!$A$1,MATCH(A22,'COMP. DREN'!$C:$C,0)-3,2)</f>
        <v xml:space="preserve">TAMPAO FOFO ARTICULADO, CLASSE D400 CARGA MAX 12,5 T, REDONDO TAMPA 600 MM, REDE PLUVIAL/ESGOTO, P = CHAMINE CX AREIA / POCO VISITA </v>
      </c>
      <c r="C22" s="62" t="str">
        <f ca="1">OFFSET('COMP. DREN'!$A$1,MATCH(A22,'COMP. DREN'!$C:$C,0)-1,10)</f>
        <v>UN</v>
      </c>
      <c r="D22" s="640">
        <f ca="1">OFFSET('COMP. DREN'!$A$1,MATCH(A22,'COMP. DREN'!$C:$C,0)-1,11)</f>
        <v>887.13</v>
      </c>
    </row>
    <row r="23" spans="1:4">
      <c r="A23" s="610" t="s">
        <v>16515</v>
      </c>
      <c r="B23" s="63" t="str">
        <f ca="1">OFFSET('COMP. DREN'!$A$1,MATCH(A23,'COMP. DREN'!$C:$C,0)-3,2)</f>
        <v>EXECUÇÃO DE BERÇO DE AREIA PARA ASSENTAMENTO DE TUBO</v>
      </c>
      <c r="C23" s="62" t="str">
        <f ca="1">OFFSET('COMP. DREN'!$A$1,MATCH(A23,'COMP. DREN'!$C:$C,0)-1,10)</f>
        <v>M3</v>
      </c>
      <c r="D23" s="640">
        <f ca="1">OFFSET('COMP. DREN'!$A$1,MATCH(A23,'COMP. DREN'!$C:$C,0)-1,11)</f>
        <v>120.27000000000001</v>
      </c>
    </row>
    <row r="24" spans="1:4">
      <c r="A24" s="610"/>
      <c r="B24" s="63"/>
      <c r="C24" s="62"/>
      <c r="D24" s="640"/>
    </row>
    <row r="25" spans="1:4">
      <c r="A25" s="610"/>
    </row>
    <row r="26" spans="1:4" ht="33" customHeight="1">
      <c r="A26" s="610"/>
      <c r="B26" s="63"/>
      <c r="C26" s="62"/>
      <c r="D26" s="640"/>
    </row>
    <row r="27" spans="1:4">
      <c r="A27" s="610"/>
    </row>
    <row r="28" spans="1:4">
      <c r="A28" s="610"/>
      <c r="B28" s="63"/>
      <c r="C28" s="62"/>
      <c r="D28" s="640"/>
    </row>
    <row r="29" spans="1:4">
      <c r="A29" s="610"/>
    </row>
    <row r="30" spans="1:4">
      <c r="A30" s="610"/>
      <c r="B30" s="63"/>
      <c r="C30" s="62"/>
      <c r="D30" s="640"/>
    </row>
    <row r="31" spans="1:4">
      <c r="A31" s="610"/>
    </row>
    <row r="32" spans="1:4">
      <c r="A32" s="610"/>
      <c r="B32" s="63"/>
      <c r="C32" s="62"/>
      <c r="D32" s="640"/>
    </row>
    <row r="33" spans="1:4">
      <c r="A33" s="610"/>
    </row>
    <row r="34" spans="1:4">
      <c r="A34" s="610"/>
      <c r="B34" s="63"/>
      <c r="C34" s="62"/>
      <c r="D34" s="640"/>
    </row>
    <row r="35" spans="1:4">
      <c r="A35" s="610"/>
    </row>
    <row r="36" spans="1:4">
      <c r="A36" s="610"/>
      <c r="B36" s="63"/>
      <c r="C36" s="62"/>
      <c r="D36" s="640"/>
    </row>
    <row r="37" spans="1:4">
      <c r="A37" s="610"/>
    </row>
    <row r="38" spans="1:4">
      <c r="A38" s="62"/>
      <c r="B38" s="63"/>
      <c r="C38" s="62"/>
      <c r="D38" s="640"/>
    </row>
    <row r="40" spans="1:4">
      <c r="A40" s="62"/>
      <c r="B40" s="63"/>
      <c r="C40" s="62"/>
      <c r="D40" s="640"/>
    </row>
    <row r="42" spans="1:4">
      <c r="A42" s="62"/>
      <c r="B42" s="63"/>
      <c r="C42" s="62"/>
      <c r="D42" s="640"/>
    </row>
    <row r="44" spans="1:4">
      <c r="A44" s="62"/>
      <c r="B44" s="63"/>
      <c r="C44" s="62"/>
      <c r="D44" s="640"/>
    </row>
    <row r="46" spans="1:4">
      <c r="A46" s="62"/>
      <c r="B46" s="63"/>
      <c r="C46" s="62"/>
      <c r="D46" s="640"/>
    </row>
    <row r="48" spans="1:4">
      <c r="A48" s="62"/>
      <c r="B48" s="63"/>
      <c r="C48" s="62"/>
      <c r="D48" s="640"/>
    </row>
    <row r="50" spans="1:4">
      <c r="A50" s="62"/>
      <c r="B50" s="63"/>
      <c r="C50" s="62"/>
      <c r="D50" s="640"/>
    </row>
    <row r="52" spans="1:4">
      <c r="A52" s="62"/>
      <c r="B52" s="63"/>
      <c r="C52" s="62"/>
      <c r="D52" s="640"/>
    </row>
    <row r="54" spans="1:4">
      <c r="A54" s="62"/>
      <c r="B54" s="63"/>
      <c r="C54" s="62"/>
      <c r="D54" s="640"/>
    </row>
    <row r="56" spans="1:4">
      <c r="A56" s="62"/>
      <c r="B56" s="63"/>
      <c r="C56" s="62"/>
      <c r="D56" s="640"/>
    </row>
    <row r="58" spans="1:4">
      <c r="A58" s="62"/>
      <c r="B58" s="63"/>
      <c r="C58" s="62"/>
      <c r="D58" s="640"/>
    </row>
    <row r="60" spans="1:4">
      <c r="A60" s="62"/>
      <c r="B60" s="63"/>
      <c r="C60" s="62"/>
      <c r="D60" s="640"/>
    </row>
    <row r="62" spans="1:4">
      <c r="A62" s="62"/>
      <c r="B62" s="63"/>
      <c r="C62" s="62"/>
      <c r="D62" s="640"/>
    </row>
    <row r="64" spans="1:4">
      <c r="A64" s="62"/>
      <c r="B64" s="63"/>
      <c r="C64" s="62"/>
      <c r="D64" s="640"/>
    </row>
    <row r="66" spans="1:4">
      <c r="A66" s="62"/>
      <c r="B66" s="63"/>
      <c r="C66" s="62"/>
      <c r="D66" s="640"/>
    </row>
    <row r="68" spans="1:4">
      <c r="A68" s="62"/>
      <c r="B68" s="63"/>
      <c r="C68" s="62"/>
      <c r="D68" s="640"/>
    </row>
    <row r="70" spans="1:4">
      <c r="A70" s="62"/>
      <c r="B70" s="63"/>
      <c r="C70" s="62"/>
      <c r="D70" s="640"/>
    </row>
    <row r="72" spans="1:4">
      <c r="A72" s="62"/>
      <c r="B72" s="63"/>
      <c r="C72" s="62"/>
      <c r="D72" s="640"/>
    </row>
    <row r="74" spans="1:4">
      <c r="A74" s="62"/>
      <c r="B74" s="63"/>
      <c r="C74" s="62"/>
      <c r="D74" s="640"/>
    </row>
    <row r="76" spans="1:4">
      <c r="A76" s="62"/>
      <c r="B76" s="63"/>
      <c r="C76" s="62"/>
      <c r="D76" s="640"/>
    </row>
    <row r="78" spans="1:4">
      <c r="A78" s="62"/>
      <c r="B78" s="63"/>
      <c r="C78" s="62"/>
      <c r="D78" s="640"/>
    </row>
    <row r="80" spans="1:4">
      <c r="A80" s="62"/>
      <c r="B80" s="63"/>
      <c r="C80" s="62"/>
      <c r="D80" s="640"/>
    </row>
    <row r="82" spans="1:4">
      <c r="A82" s="62"/>
      <c r="B82" s="63"/>
      <c r="C82" s="62"/>
      <c r="D82" s="640"/>
    </row>
    <row r="84" spans="1:4">
      <c r="A84" s="62"/>
      <c r="B84" s="63"/>
      <c r="C84" s="62"/>
      <c r="D84" s="640"/>
    </row>
    <row r="86" spans="1:4">
      <c r="A86" s="62"/>
      <c r="B86" s="63"/>
      <c r="C86" s="62"/>
      <c r="D86" s="640"/>
    </row>
    <row r="88" spans="1:4">
      <c r="A88" s="62"/>
      <c r="B88" s="63"/>
      <c r="C88" s="62"/>
      <c r="D88" s="640"/>
    </row>
    <row r="90" spans="1:4">
      <c r="A90" s="62"/>
      <c r="B90" s="63"/>
      <c r="C90" s="62"/>
      <c r="D90" s="640"/>
    </row>
    <row r="92" spans="1:4">
      <c r="A92" s="62"/>
      <c r="B92" s="63"/>
      <c r="C92" s="62"/>
      <c r="D92" s="640"/>
    </row>
    <row r="94" spans="1:4">
      <c r="A94" s="62"/>
      <c r="B94" s="63"/>
      <c r="C94" s="62"/>
      <c r="D94" s="640"/>
    </row>
    <row r="96" spans="1:4">
      <c r="A96" s="62"/>
      <c r="B96" s="63"/>
      <c r="C96" s="62"/>
      <c r="D96" s="640"/>
    </row>
    <row r="98" spans="1:4">
      <c r="A98" s="62"/>
      <c r="B98" s="63"/>
      <c r="C98" s="62"/>
      <c r="D98" s="640"/>
    </row>
    <row r="100" spans="1:4">
      <c r="A100" s="62"/>
      <c r="B100" s="63"/>
      <c r="C100" s="62"/>
      <c r="D100" s="640"/>
    </row>
    <row r="102" spans="1:4">
      <c r="A102" s="62"/>
      <c r="B102" s="63"/>
      <c r="C102" s="62"/>
      <c r="D102" s="640"/>
    </row>
    <row r="104" spans="1:4">
      <c r="A104" s="62"/>
      <c r="B104" s="63"/>
      <c r="C104" s="62"/>
      <c r="D104" s="640"/>
    </row>
    <row r="106" spans="1:4">
      <c r="A106" s="62"/>
      <c r="B106" s="63"/>
      <c r="C106" s="62"/>
      <c r="D106" s="640"/>
    </row>
    <row r="108" spans="1:4">
      <c r="A108" s="62"/>
      <c r="B108" s="63"/>
      <c r="C108" s="62"/>
      <c r="D108" s="640"/>
    </row>
    <row r="110" spans="1:4">
      <c r="A110" s="62"/>
      <c r="B110" s="63"/>
      <c r="C110" s="62"/>
      <c r="D110" s="640"/>
    </row>
    <row r="112" spans="1:4">
      <c r="A112" s="62"/>
      <c r="B112" s="63"/>
      <c r="C112" s="62"/>
      <c r="D112" s="640"/>
    </row>
    <row r="114" spans="1:4">
      <c r="A114" s="62"/>
      <c r="B114" s="63"/>
      <c r="C114" s="62"/>
      <c r="D114" s="640"/>
    </row>
    <row r="116" spans="1:4">
      <c r="A116" s="62"/>
      <c r="B116" s="63"/>
      <c r="C116" s="62"/>
      <c r="D116" s="640"/>
    </row>
    <row r="118" spans="1:4">
      <c r="A118" s="62"/>
      <c r="B118" s="63"/>
      <c r="C118" s="62"/>
      <c r="D118" s="640"/>
    </row>
    <row r="120" spans="1:4">
      <c r="A120" s="62"/>
      <c r="B120" s="63"/>
      <c r="C120" s="62"/>
      <c r="D120" s="640"/>
    </row>
    <row r="122" spans="1:4">
      <c r="A122" s="62"/>
      <c r="B122" s="63"/>
      <c r="C122" s="62"/>
      <c r="D122" s="640"/>
    </row>
    <row r="124" spans="1:4">
      <c r="A124" s="62"/>
      <c r="B124" s="63"/>
      <c r="C124" s="62"/>
      <c r="D124" s="640"/>
    </row>
    <row r="126" spans="1:4">
      <c r="A126" s="62"/>
      <c r="B126" s="63"/>
      <c r="C126" s="62"/>
      <c r="D126" s="640"/>
    </row>
    <row r="128" spans="1:4">
      <c r="A128" s="62"/>
      <c r="B128" s="63"/>
      <c r="C128" s="62"/>
      <c r="D128" s="640"/>
    </row>
    <row r="130" spans="1:4">
      <c r="A130" s="62"/>
      <c r="B130" s="63"/>
      <c r="C130" s="62"/>
      <c r="D130" s="640"/>
    </row>
    <row r="132" spans="1:4">
      <c r="A132" s="62"/>
      <c r="B132" s="63"/>
      <c r="C132" s="62"/>
      <c r="D132" s="640"/>
    </row>
    <row r="134" spans="1:4">
      <c r="A134" s="62"/>
      <c r="B134" s="63"/>
      <c r="C134" s="62"/>
      <c r="D134" s="640"/>
    </row>
    <row r="136" spans="1:4">
      <c r="A136" s="62"/>
      <c r="B136" s="63"/>
      <c r="C136" s="62"/>
      <c r="D136" s="640"/>
    </row>
    <row r="138" spans="1:4">
      <c r="A138" s="62"/>
      <c r="B138" s="63"/>
      <c r="C138" s="62"/>
      <c r="D138" s="640"/>
    </row>
    <row r="140" spans="1:4">
      <c r="A140" s="62"/>
      <c r="B140" s="63"/>
      <c r="C140" s="62"/>
      <c r="D140" s="640"/>
    </row>
    <row r="142" spans="1:4">
      <c r="A142" s="62"/>
      <c r="B142" s="63"/>
      <c r="C142" s="62"/>
      <c r="D142" s="640"/>
    </row>
    <row r="144" spans="1:4">
      <c r="A144" s="62"/>
      <c r="B144" s="63"/>
      <c r="C144" s="62"/>
      <c r="D144" s="640"/>
    </row>
    <row r="146" spans="1:4">
      <c r="A146" s="62"/>
      <c r="B146" s="63"/>
      <c r="C146" s="62"/>
      <c r="D146" s="640"/>
    </row>
    <row r="148" spans="1:4">
      <c r="A148" s="62"/>
      <c r="B148" s="63"/>
      <c r="C148" s="62"/>
      <c r="D148" s="640"/>
    </row>
    <row r="150" spans="1:4">
      <c r="A150" s="62"/>
      <c r="B150" s="63"/>
      <c r="C150" s="62"/>
      <c r="D150" s="640"/>
    </row>
    <row r="152" spans="1:4">
      <c r="A152" s="62"/>
      <c r="B152" s="63"/>
      <c r="C152" s="62"/>
      <c r="D152" s="640"/>
    </row>
    <row r="154" spans="1:4">
      <c r="A154" s="62"/>
      <c r="B154" s="63"/>
      <c r="C154" s="62"/>
      <c r="D154" s="640"/>
    </row>
    <row r="156" spans="1:4">
      <c r="A156" s="62"/>
      <c r="B156" s="63"/>
      <c r="C156" s="62"/>
      <c r="D156" s="640"/>
    </row>
    <row r="158" spans="1:4">
      <c r="A158" s="62"/>
      <c r="B158" s="63"/>
      <c r="C158" s="62"/>
      <c r="D158" s="640"/>
    </row>
    <row r="160" spans="1:4">
      <c r="A160" s="62"/>
      <c r="B160" s="63"/>
      <c r="C160" s="62"/>
      <c r="D160" s="640"/>
    </row>
    <row r="162" spans="1:4">
      <c r="A162" s="62"/>
      <c r="B162" s="63"/>
      <c r="C162" s="62"/>
      <c r="D162" s="640"/>
    </row>
    <row r="164" spans="1:4">
      <c r="A164" s="62"/>
      <c r="B164" s="63"/>
      <c r="C164" s="62"/>
      <c r="D164" s="640"/>
    </row>
    <row r="166" spans="1:4">
      <c r="A166" s="62"/>
      <c r="B166" s="63"/>
      <c r="C166" s="62"/>
      <c r="D166" s="640"/>
    </row>
    <row r="168" spans="1:4">
      <c r="A168" s="62"/>
      <c r="B168" s="63"/>
      <c r="C168" s="62"/>
      <c r="D168" s="640"/>
    </row>
    <row r="170" spans="1:4">
      <c r="A170" s="62"/>
      <c r="B170" s="63"/>
      <c r="C170" s="62"/>
      <c r="D170" s="640"/>
    </row>
    <row r="172" spans="1:4">
      <c r="A172" s="62"/>
      <c r="B172" s="63"/>
      <c r="C172" s="62"/>
      <c r="D172" s="640"/>
    </row>
    <row r="174" spans="1:4">
      <c r="A174" s="62"/>
      <c r="B174" s="63"/>
      <c r="C174" s="62"/>
      <c r="D174" s="640"/>
    </row>
    <row r="176" spans="1:4">
      <c r="A176" s="62"/>
      <c r="B176" s="63"/>
      <c r="C176" s="62"/>
      <c r="D176" s="640"/>
    </row>
    <row r="178" spans="1:4">
      <c r="A178" s="62"/>
      <c r="B178" s="63"/>
      <c r="C178" s="62"/>
      <c r="D178" s="640"/>
    </row>
    <row r="180" spans="1:4">
      <c r="A180" s="62"/>
      <c r="B180" s="63"/>
      <c r="C180" s="62"/>
      <c r="D180" s="640"/>
    </row>
    <row r="182" spans="1:4">
      <c r="A182" s="62"/>
      <c r="B182" s="63"/>
      <c r="C182" s="62"/>
      <c r="D182" s="640"/>
    </row>
    <row r="184" spans="1:4">
      <c r="A184" s="62"/>
      <c r="B184" s="63"/>
      <c r="C184" s="62"/>
      <c r="D184" s="640"/>
    </row>
    <row r="186" spans="1:4">
      <c r="A186" s="62"/>
      <c r="B186" s="63"/>
      <c r="C186" s="62"/>
      <c r="D186" s="640"/>
    </row>
    <row r="188" spans="1:4">
      <c r="A188" s="62"/>
      <c r="B188" s="63"/>
      <c r="C188" s="62"/>
      <c r="D188" s="640"/>
    </row>
    <row r="190" spans="1:4">
      <c r="A190" s="62"/>
      <c r="B190" s="63"/>
      <c r="C190" s="62"/>
      <c r="D190" s="640"/>
    </row>
    <row r="192" spans="1:4">
      <c r="A192" s="62"/>
      <c r="B192" s="63"/>
      <c r="C192" s="62"/>
      <c r="D192" s="640"/>
    </row>
    <row r="194" spans="1:4">
      <c r="A194" s="62"/>
      <c r="B194" s="63"/>
      <c r="C194" s="62"/>
      <c r="D194" s="640"/>
    </row>
    <row r="196" spans="1:4">
      <c r="A196" s="62"/>
      <c r="B196" s="63"/>
      <c r="C196" s="62"/>
      <c r="D196" s="640"/>
    </row>
    <row r="198" spans="1:4">
      <c r="A198" s="62"/>
      <c r="B198" s="63"/>
      <c r="C198" s="62"/>
      <c r="D198" s="640"/>
    </row>
    <row r="200" spans="1:4">
      <c r="A200" s="62"/>
      <c r="B200" s="63"/>
      <c r="C200" s="62"/>
      <c r="D200" s="640"/>
    </row>
    <row r="202" spans="1:4">
      <c r="A202" s="62"/>
      <c r="B202" s="63"/>
      <c r="C202" s="62"/>
      <c r="D202" s="640"/>
    </row>
    <row r="204" spans="1:4">
      <c r="A204" s="62"/>
      <c r="B204" s="63"/>
      <c r="C204" s="62"/>
      <c r="D204" s="640"/>
    </row>
    <row r="206" spans="1:4">
      <c r="A206" s="62"/>
      <c r="B206" s="63"/>
      <c r="C206" s="62"/>
      <c r="D206" s="640"/>
    </row>
    <row r="208" spans="1:4">
      <c r="A208" s="62"/>
      <c r="B208" s="63"/>
      <c r="C208" s="62"/>
      <c r="D208" s="640"/>
    </row>
    <row r="210" spans="1:4">
      <c r="A210" s="62"/>
      <c r="B210" s="63"/>
      <c r="C210" s="62"/>
      <c r="D210" s="640"/>
    </row>
    <row r="212" spans="1:4">
      <c r="A212" s="62"/>
      <c r="B212" s="63"/>
      <c r="C212" s="62"/>
      <c r="D212" s="640"/>
    </row>
    <row r="214" spans="1:4">
      <c r="A214" s="62"/>
      <c r="B214" s="63"/>
      <c r="C214" s="62"/>
      <c r="D214" s="640"/>
    </row>
    <row r="216" spans="1:4">
      <c r="A216" s="62"/>
      <c r="B216" s="63"/>
      <c r="C216" s="62"/>
      <c r="D216" s="640"/>
    </row>
    <row r="218" spans="1:4">
      <c r="A218" s="62"/>
      <c r="B218" s="63"/>
      <c r="C218" s="62"/>
      <c r="D218" s="640"/>
    </row>
    <row r="220" spans="1:4">
      <c r="A220" s="62"/>
      <c r="B220" s="63"/>
      <c r="C220" s="62"/>
      <c r="D220" s="640"/>
    </row>
    <row r="222" spans="1:4">
      <c r="A222" s="62"/>
      <c r="B222" s="63"/>
      <c r="C222" s="62"/>
      <c r="D222" s="640"/>
    </row>
    <row r="224" spans="1:4">
      <c r="A224" s="62"/>
      <c r="B224" s="63"/>
      <c r="C224" s="62"/>
      <c r="D224" s="640"/>
    </row>
    <row r="226" spans="1:4">
      <c r="A226" s="62"/>
      <c r="B226" s="63"/>
      <c r="C226" s="62"/>
      <c r="D226" s="640"/>
    </row>
    <row r="228" spans="1:4">
      <c r="A228" s="62"/>
      <c r="B228" s="63"/>
      <c r="C228" s="62"/>
      <c r="D228" s="640"/>
    </row>
    <row r="230" spans="1:4">
      <c r="A230" s="62"/>
      <c r="B230" s="63"/>
      <c r="C230" s="62"/>
      <c r="D230" s="640"/>
    </row>
    <row r="232" spans="1:4">
      <c r="A232" s="62"/>
      <c r="B232" s="63"/>
      <c r="C232" s="62"/>
      <c r="D232" s="640"/>
    </row>
    <row r="234" spans="1:4">
      <c r="A234" s="62"/>
      <c r="B234" s="63"/>
      <c r="C234" s="62"/>
      <c r="D234" s="640"/>
    </row>
    <row r="236" spans="1:4">
      <c r="A236" s="62"/>
      <c r="B236" s="63"/>
      <c r="C236" s="62"/>
      <c r="D236" s="640"/>
    </row>
    <row r="238" spans="1:4">
      <c r="A238" s="62"/>
      <c r="B238" s="63"/>
      <c r="C238" s="62"/>
      <c r="D238" s="640"/>
    </row>
    <row r="240" spans="1:4">
      <c r="A240" s="62"/>
      <c r="B240" s="63"/>
      <c r="C240" s="62"/>
      <c r="D240" s="640"/>
    </row>
    <row r="242" spans="1:4">
      <c r="A242" s="62"/>
      <c r="B242" s="63"/>
      <c r="C242" s="62"/>
      <c r="D242" s="640"/>
    </row>
    <row r="244" spans="1:4">
      <c r="A244" s="62"/>
      <c r="B244" s="63"/>
      <c r="C244" s="62"/>
      <c r="D244" s="640"/>
    </row>
    <row r="246" spans="1:4">
      <c r="A246" s="62"/>
      <c r="B246" s="63"/>
      <c r="C246" s="62"/>
      <c r="D246" s="640"/>
    </row>
    <row r="248" spans="1:4">
      <c r="A248" s="62"/>
      <c r="B248" s="63"/>
      <c r="C248" s="62"/>
      <c r="D248" s="640"/>
    </row>
    <row r="250" spans="1:4">
      <c r="A250" s="62"/>
      <c r="B250" s="63"/>
      <c r="C250" s="62"/>
      <c r="D250" s="640"/>
    </row>
    <row r="252" spans="1:4">
      <c r="A252" s="62"/>
      <c r="B252" s="63"/>
      <c r="C252" s="62"/>
      <c r="D252" s="640"/>
    </row>
    <row r="254" spans="1:4">
      <c r="A254" s="62"/>
      <c r="B254" s="63"/>
      <c r="C254" s="62"/>
      <c r="D254" s="640"/>
    </row>
    <row r="256" spans="1:4">
      <c r="A256" s="62"/>
      <c r="B256" s="63"/>
      <c r="C256" s="62"/>
      <c r="D256" s="640"/>
    </row>
    <row r="258" spans="1:4">
      <c r="A258" s="62"/>
      <c r="B258" s="63"/>
      <c r="C258" s="62"/>
      <c r="D258" s="640"/>
    </row>
    <row r="260" spans="1:4">
      <c r="A260" s="62"/>
      <c r="B260" s="63"/>
      <c r="C260" s="62"/>
      <c r="D260" s="640"/>
    </row>
    <row r="262" spans="1:4">
      <c r="A262" s="62"/>
      <c r="B262" s="63"/>
      <c r="C262" s="62"/>
      <c r="D262" s="640"/>
    </row>
    <row r="264" spans="1:4">
      <c r="A264" s="62"/>
      <c r="B264" s="63"/>
      <c r="C264" s="62"/>
      <c r="D264" s="640"/>
    </row>
    <row r="266" spans="1:4">
      <c r="A266" s="62"/>
      <c r="B266" s="63"/>
      <c r="C266" s="62"/>
      <c r="D266" s="640"/>
    </row>
    <row r="268" spans="1:4">
      <c r="A268" s="62"/>
      <c r="B268" s="63"/>
      <c r="C268" s="62"/>
      <c r="D268" s="640"/>
    </row>
    <row r="270" spans="1:4">
      <c r="A270" s="62"/>
      <c r="B270" s="63"/>
      <c r="C270" s="62"/>
      <c r="D270" s="640"/>
    </row>
    <row r="272" spans="1:4">
      <c r="A272" s="62"/>
      <c r="B272" s="63"/>
      <c r="C272" s="62"/>
      <c r="D272" s="640"/>
    </row>
    <row r="274" spans="1:4">
      <c r="A274" s="62"/>
      <c r="B274" s="63"/>
      <c r="C274" s="62"/>
      <c r="D274" s="640"/>
    </row>
    <row r="276" spans="1:4">
      <c r="A276" s="62"/>
      <c r="B276" s="63"/>
      <c r="C276" s="62"/>
      <c r="D276" s="640"/>
    </row>
    <row r="278" spans="1:4">
      <c r="A278" s="62"/>
      <c r="B278" s="63"/>
      <c r="C278" s="62"/>
      <c r="D278" s="640"/>
    </row>
    <row r="280" spans="1:4">
      <c r="A280" s="62"/>
      <c r="B280" s="63"/>
      <c r="C280" s="62"/>
      <c r="D280" s="640"/>
    </row>
    <row r="282" spans="1:4">
      <c r="A282" s="62"/>
      <c r="B282" s="63"/>
      <c r="C282" s="62"/>
      <c r="D282" s="640"/>
    </row>
    <row r="284" spans="1:4">
      <c r="A284" s="62"/>
      <c r="B284" s="63"/>
      <c r="C284" s="62"/>
      <c r="D284" s="640"/>
    </row>
    <row r="286" spans="1:4">
      <c r="A286" s="62"/>
      <c r="B286" s="63"/>
      <c r="C286" s="62"/>
      <c r="D286" s="640"/>
    </row>
    <row r="288" spans="1:4">
      <c r="A288" s="62"/>
      <c r="B288" s="63"/>
      <c r="C288" s="62"/>
      <c r="D288" s="640"/>
    </row>
    <row r="290" spans="1:4">
      <c r="A290" s="62"/>
      <c r="B290" s="63"/>
      <c r="C290" s="62"/>
      <c r="D290" s="640"/>
    </row>
    <row r="292" spans="1:4">
      <c r="A292" s="62"/>
      <c r="B292" s="63"/>
      <c r="C292" s="62"/>
      <c r="D292" s="640"/>
    </row>
    <row r="294" spans="1:4">
      <c r="A294" s="62"/>
      <c r="B294" s="63"/>
      <c r="C294" s="62"/>
      <c r="D294" s="640"/>
    </row>
    <row r="296" spans="1:4">
      <c r="A296" s="62"/>
      <c r="B296" s="63"/>
      <c r="C296" s="62"/>
      <c r="D296" s="640"/>
    </row>
    <row r="298" spans="1:4">
      <c r="A298" s="62"/>
      <c r="B298" s="63"/>
      <c r="C298" s="62"/>
      <c r="D298" s="640"/>
    </row>
    <row r="300" spans="1:4">
      <c r="A300" s="62"/>
      <c r="B300" s="63"/>
      <c r="C300" s="62"/>
      <c r="D300" s="640"/>
    </row>
    <row r="302" spans="1:4">
      <c r="A302" s="62"/>
      <c r="B302" s="63"/>
      <c r="C302" s="62"/>
      <c r="D302" s="640"/>
    </row>
    <row r="304" spans="1:4">
      <c r="A304" s="62"/>
      <c r="B304" s="63"/>
      <c r="C304" s="62"/>
      <c r="D304" s="640"/>
    </row>
    <row r="306" spans="1:4">
      <c r="A306" s="62"/>
      <c r="B306" s="63"/>
      <c r="C306" s="62"/>
      <c r="D306" s="640"/>
    </row>
    <row r="308" spans="1:4">
      <c r="A308" s="62"/>
      <c r="B308" s="63"/>
      <c r="C308" s="62"/>
      <c r="D308" s="640"/>
    </row>
    <row r="310" spans="1:4">
      <c r="A310" s="62"/>
      <c r="B310" s="63"/>
      <c r="C310" s="62"/>
      <c r="D310" s="640"/>
    </row>
    <row r="312" spans="1:4">
      <c r="A312" s="62"/>
      <c r="B312" s="63"/>
      <c r="C312" s="62"/>
      <c r="D312" s="640"/>
    </row>
    <row r="314" spans="1:4">
      <c r="A314" s="62"/>
      <c r="B314" s="63"/>
      <c r="C314" s="62"/>
      <c r="D314" s="640"/>
    </row>
    <row r="316" spans="1:4">
      <c r="A316" s="62"/>
      <c r="B316" s="63"/>
      <c r="C316" s="62"/>
      <c r="D316" s="640"/>
    </row>
    <row r="318" spans="1:4">
      <c r="A318" s="62"/>
      <c r="B318" s="63"/>
      <c r="C318" s="62"/>
      <c r="D318" s="640"/>
    </row>
    <row r="320" spans="1:4">
      <c r="A320" s="62"/>
      <c r="B320" s="63"/>
      <c r="C320" s="62"/>
      <c r="D320" s="640"/>
    </row>
    <row r="322" spans="1:4">
      <c r="A322" s="62"/>
      <c r="B322" s="63"/>
      <c r="C322" s="62"/>
      <c r="D322" s="640"/>
    </row>
    <row r="324" spans="1:4">
      <c r="A324" s="62"/>
      <c r="B324" s="63"/>
      <c r="C324" s="62"/>
      <c r="D324" s="640"/>
    </row>
    <row r="326" spans="1:4">
      <c r="A326" s="62"/>
      <c r="B326" s="63"/>
      <c r="C326" s="62"/>
      <c r="D326" s="640"/>
    </row>
    <row r="328" spans="1:4">
      <c r="A328" s="62"/>
      <c r="B328" s="63"/>
      <c r="C328" s="62"/>
      <c r="D328" s="640"/>
    </row>
    <row r="330" spans="1:4">
      <c r="A330" s="62"/>
      <c r="B330" s="63"/>
      <c r="C330" s="62"/>
      <c r="D330" s="640"/>
    </row>
    <row r="332" spans="1:4">
      <c r="A332" s="62"/>
      <c r="B332" s="63"/>
      <c r="C332" s="62"/>
      <c r="D332" s="640"/>
    </row>
    <row r="334" spans="1:4">
      <c r="A334" s="62"/>
      <c r="B334" s="63"/>
      <c r="C334" s="62"/>
      <c r="D334" s="640"/>
    </row>
    <row r="336" spans="1:4">
      <c r="A336" s="62"/>
      <c r="B336" s="63"/>
      <c r="C336" s="62"/>
      <c r="D336" s="640"/>
    </row>
    <row r="338" spans="1:4">
      <c r="A338" s="62"/>
      <c r="B338" s="63"/>
      <c r="C338" s="62"/>
      <c r="D338" s="640"/>
    </row>
    <row r="340" spans="1:4">
      <c r="A340" s="62"/>
      <c r="B340" s="63"/>
      <c r="C340" s="62"/>
      <c r="D340" s="640"/>
    </row>
    <row r="342" spans="1:4">
      <c r="A342" s="62"/>
      <c r="B342" s="63"/>
      <c r="C342" s="62"/>
      <c r="D342" s="640"/>
    </row>
    <row r="344" spans="1:4">
      <c r="A344" s="62"/>
      <c r="B344" s="63"/>
      <c r="C344" s="62"/>
      <c r="D344" s="640"/>
    </row>
    <row r="346" spans="1:4">
      <c r="A346" s="62"/>
      <c r="B346" s="63"/>
      <c r="C346" s="62"/>
      <c r="D346" s="640"/>
    </row>
    <row r="348" spans="1:4">
      <c r="A348" s="62"/>
      <c r="B348" s="63"/>
      <c r="C348" s="62"/>
      <c r="D348" s="640"/>
    </row>
    <row r="350" spans="1:4">
      <c r="A350" s="62"/>
      <c r="B350" s="63"/>
      <c r="C350" s="62"/>
      <c r="D350" s="640"/>
    </row>
    <row r="352" spans="1:4">
      <c r="A352" s="62"/>
      <c r="B352" s="63"/>
      <c r="C352" s="62"/>
      <c r="D352" s="640"/>
    </row>
    <row r="354" spans="1:4">
      <c r="A354" s="62"/>
      <c r="B354" s="63"/>
      <c r="C354" s="62"/>
      <c r="D354" s="640"/>
    </row>
    <row r="356" spans="1:4">
      <c r="A356" s="62"/>
      <c r="B356" s="63"/>
      <c r="C356" s="62"/>
      <c r="D356" s="640"/>
    </row>
    <row r="358" spans="1:4">
      <c r="A358" s="62"/>
      <c r="B358" s="63"/>
      <c r="C358" s="62"/>
      <c r="D358" s="640"/>
    </row>
    <row r="360" spans="1:4">
      <c r="A360" s="62"/>
      <c r="B360" s="63"/>
      <c r="C360" s="62"/>
      <c r="D360" s="640"/>
    </row>
    <row r="362" spans="1:4">
      <c r="A362" s="62"/>
      <c r="B362" s="63"/>
      <c r="C362" s="62"/>
      <c r="D362" s="640"/>
    </row>
    <row r="364" spans="1:4">
      <c r="A364" s="62"/>
      <c r="B364" s="63"/>
      <c r="C364" s="62"/>
      <c r="D364" s="640"/>
    </row>
    <row r="366" spans="1:4">
      <c r="A366" s="62"/>
      <c r="B366" s="63"/>
      <c r="C366" s="62"/>
      <c r="D366" s="640"/>
    </row>
    <row r="368" spans="1:4">
      <c r="A368" s="62"/>
      <c r="B368" s="63"/>
      <c r="C368" s="62"/>
      <c r="D368" s="640"/>
    </row>
    <row r="370" spans="1:4">
      <c r="A370" s="62"/>
      <c r="B370" s="63"/>
      <c r="C370" s="62"/>
      <c r="D370" s="640"/>
    </row>
    <row r="372" spans="1:4">
      <c r="A372" s="62"/>
      <c r="B372" s="63"/>
      <c r="C372" s="62"/>
      <c r="D372" s="640"/>
    </row>
    <row r="374" spans="1:4">
      <c r="A374" s="62"/>
      <c r="B374" s="63"/>
      <c r="C374" s="62"/>
      <c r="D374" s="640"/>
    </row>
    <row r="376" spans="1:4">
      <c r="A376" s="62"/>
      <c r="B376" s="63"/>
      <c r="C376" s="62"/>
      <c r="D376" s="640"/>
    </row>
    <row r="378" spans="1:4">
      <c r="A378" s="62"/>
      <c r="B378" s="63"/>
      <c r="C378" s="62"/>
      <c r="D378" s="640"/>
    </row>
    <row r="380" spans="1:4">
      <c r="A380" s="62"/>
      <c r="B380" s="63"/>
      <c r="C380" s="62"/>
      <c r="D380" s="640"/>
    </row>
    <row r="382" spans="1:4">
      <c r="A382" s="62"/>
      <c r="B382" s="63"/>
      <c r="C382" s="62"/>
      <c r="D382" s="640"/>
    </row>
    <row r="384" spans="1:4">
      <c r="A384" s="62"/>
      <c r="B384" s="63"/>
      <c r="C384" s="62"/>
      <c r="D384" s="640"/>
    </row>
    <row r="386" spans="1:4">
      <c r="A386" s="62"/>
      <c r="B386" s="63"/>
      <c r="C386" s="62"/>
      <c r="D386" s="640"/>
    </row>
    <row r="388" spans="1:4">
      <c r="A388" s="62"/>
      <c r="B388" s="63"/>
      <c r="C388" s="62"/>
      <c r="D388" s="640"/>
    </row>
    <row r="390" spans="1:4">
      <c r="A390" s="62"/>
      <c r="B390" s="63"/>
      <c r="C390" s="62"/>
      <c r="D390" s="640"/>
    </row>
    <row r="392" spans="1:4">
      <c r="A392" s="62"/>
      <c r="B392" s="63"/>
      <c r="C392" s="62"/>
      <c r="D392" s="640"/>
    </row>
    <row r="394" spans="1:4">
      <c r="A394" s="62"/>
      <c r="B394" s="63"/>
      <c r="C394" s="62"/>
      <c r="D394" s="640"/>
    </row>
    <row r="396" spans="1:4">
      <c r="A396" s="62"/>
      <c r="B396" s="63"/>
      <c r="C396" s="62"/>
      <c r="D396" s="640"/>
    </row>
    <row r="398" spans="1:4">
      <c r="A398" s="62"/>
      <c r="B398" s="63"/>
      <c r="C398" s="62"/>
      <c r="D398" s="640"/>
    </row>
    <row r="400" spans="1:4">
      <c r="A400" s="62"/>
      <c r="B400" s="63"/>
      <c r="C400" s="62"/>
      <c r="D400" s="640"/>
    </row>
    <row r="402" spans="1:4">
      <c r="A402" s="62"/>
      <c r="B402" s="63"/>
      <c r="C402" s="62"/>
      <c r="D402" s="640"/>
    </row>
    <row r="404" spans="1:4">
      <c r="A404" s="62"/>
      <c r="B404" s="63"/>
      <c r="C404" s="62"/>
      <c r="D404" s="640"/>
    </row>
    <row r="406" spans="1:4">
      <c r="A406" s="62"/>
      <c r="B406" s="63"/>
      <c r="C406" s="62"/>
      <c r="D406" s="640"/>
    </row>
    <row r="408" spans="1:4">
      <c r="A408" s="62"/>
      <c r="B408" s="63"/>
      <c r="C408" s="62"/>
      <c r="D408" s="640"/>
    </row>
    <row r="410" spans="1:4">
      <c r="A410" s="62"/>
      <c r="B410" s="63"/>
      <c r="C410" s="62"/>
      <c r="D410" s="640"/>
    </row>
    <row r="412" spans="1:4">
      <c r="A412" s="62"/>
      <c r="B412" s="63"/>
      <c r="C412" s="62"/>
      <c r="D412" s="640"/>
    </row>
    <row r="414" spans="1:4">
      <c r="A414" s="62"/>
      <c r="B414" s="63"/>
      <c r="C414" s="62"/>
      <c r="D414" s="640"/>
    </row>
    <row r="416" spans="1:4">
      <c r="A416" s="62"/>
      <c r="B416" s="63"/>
      <c r="C416" s="62"/>
      <c r="D416" s="640"/>
    </row>
    <row r="418" spans="1:4">
      <c r="A418" s="62"/>
      <c r="B418" s="63"/>
      <c r="C418" s="62"/>
      <c r="D418" s="640"/>
    </row>
    <row r="420" spans="1:4">
      <c r="A420" s="62"/>
      <c r="B420" s="63"/>
      <c r="C420" s="62"/>
      <c r="D420" s="640"/>
    </row>
    <row r="422" spans="1:4">
      <c r="A422" s="62"/>
      <c r="B422" s="63"/>
      <c r="C422" s="62"/>
      <c r="D422" s="640"/>
    </row>
    <row r="424" spans="1:4">
      <c r="A424" s="62"/>
      <c r="B424" s="63"/>
      <c r="C424" s="62"/>
      <c r="D424" s="640"/>
    </row>
    <row r="426" spans="1:4">
      <c r="A426" s="62"/>
      <c r="B426" s="63"/>
      <c r="C426" s="62"/>
      <c r="D426" s="640"/>
    </row>
    <row r="428" spans="1:4">
      <c r="A428" s="62"/>
      <c r="B428" s="63"/>
      <c r="C428" s="62"/>
      <c r="D428" s="640"/>
    </row>
    <row r="430" spans="1:4">
      <c r="A430" s="62"/>
      <c r="B430" s="63"/>
      <c r="C430" s="62"/>
      <c r="D430" s="640"/>
    </row>
    <row r="432" spans="1:4">
      <c r="A432" s="62"/>
      <c r="B432" s="63"/>
      <c r="C432" s="62"/>
      <c r="D432" s="640"/>
    </row>
    <row r="434" spans="1:4">
      <c r="A434" s="62"/>
      <c r="B434" s="63"/>
      <c r="C434" s="62"/>
      <c r="D434" s="640"/>
    </row>
    <row r="436" spans="1:4">
      <c r="A436" s="62"/>
      <c r="B436" s="63"/>
      <c r="C436" s="62"/>
      <c r="D436" s="640"/>
    </row>
    <row r="438" spans="1:4">
      <c r="A438" s="62"/>
      <c r="B438" s="63"/>
      <c r="C438" s="62"/>
      <c r="D438" s="640"/>
    </row>
    <row r="440" spans="1:4">
      <c r="A440" s="62"/>
      <c r="B440" s="63"/>
      <c r="C440" s="62"/>
      <c r="D440" s="640"/>
    </row>
    <row r="442" spans="1:4">
      <c r="A442" s="62"/>
      <c r="B442" s="63"/>
      <c r="C442" s="62"/>
      <c r="D442" s="640"/>
    </row>
    <row r="444" spans="1:4">
      <c r="A444" s="62"/>
      <c r="B444" s="63"/>
      <c r="C444" s="62"/>
      <c r="D444" s="640"/>
    </row>
    <row r="446" spans="1:4">
      <c r="A446" s="62"/>
      <c r="B446" s="63"/>
      <c r="C446" s="62"/>
      <c r="D446" s="640"/>
    </row>
    <row r="448" spans="1:4">
      <c r="A448" s="62"/>
      <c r="B448" s="63"/>
      <c r="C448" s="62"/>
      <c r="D448" s="640"/>
    </row>
    <row r="450" spans="1:4">
      <c r="A450" s="62"/>
      <c r="B450" s="63"/>
      <c r="C450" s="62"/>
      <c r="D450" s="640"/>
    </row>
    <row r="452" spans="1:4">
      <c r="A452" s="62"/>
      <c r="B452" s="63"/>
      <c r="C452" s="62"/>
      <c r="D452" s="640"/>
    </row>
    <row r="454" spans="1:4">
      <c r="A454" s="62"/>
      <c r="B454" s="63"/>
      <c r="C454" s="62"/>
      <c r="D454" s="640"/>
    </row>
    <row r="456" spans="1:4">
      <c r="A456" s="62"/>
      <c r="B456" s="63"/>
      <c r="C456" s="62"/>
      <c r="D456" s="640"/>
    </row>
    <row r="458" spans="1:4">
      <c r="A458" s="62"/>
      <c r="B458" s="63"/>
      <c r="C458" s="62"/>
      <c r="D458" s="640"/>
    </row>
    <row r="460" spans="1:4">
      <c r="A460" s="62"/>
      <c r="B460" s="63"/>
      <c r="C460" s="62"/>
      <c r="D460" s="640"/>
    </row>
    <row r="462" spans="1:4">
      <c r="A462" s="62"/>
      <c r="B462" s="63"/>
      <c r="C462" s="62"/>
      <c r="D462" s="640"/>
    </row>
    <row r="464" spans="1:4">
      <c r="A464" s="62"/>
      <c r="B464" s="63"/>
      <c r="C464" s="62"/>
      <c r="D464" s="640"/>
    </row>
    <row r="466" spans="1:4">
      <c r="A466" s="62"/>
      <c r="B466" s="63"/>
      <c r="C466" s="62"/>
      <c r="D466" s="640"/>
    </row>
    <row r="468" spans="1:4">
      <c r="A468" s="62"/>
      <c r="B468" s="63"/>
      <c r="C468" s="62"/>
      <c r="D468" s="640"/>
    </row>
    <row r="470" spans="1:4">
      <c r="A470" s="62"/>
      <c r="B470" s="63"/>
      <c r="C470" s="62"/>
      <c r="D470" s="640"/>
    </row>
    <row r="472" spans="1:4">
      <c r="A472" s="62"/>
      <c r="B472" s="63"/>
      <c r="C472" s="62"/>
      <c r="D472" s="640"/>
    </row>
    <row r="474" spans="1:4">
      <c r="A474" s="62"/>
      <c r="B474" s="63"/>
      <c r="C474" s="62"/>
      <c r="D474" s="640"/>
    </row>
    <row r="476" spans="1:4">
      <c r="A476" s="62"/>
      <c r="B476" s="63"/>
      <c r="C476" s="62"/>
      <c r="D476" s="640"/>
    </row>
    <row r="478" spans="1:4">
      <c r="A478" s="62"/>
      <c r="B478" s="63"/>
      <c r="C478" s="62"/>
      <c r="D478" s="640"/>
    </row>
    <row r="480" spans="1:4">
      <c r="A480" s="62"/>
      <c r="B480" s="63"/>
      <c r="C480" s="62"/>
      <c r="D480" s="640"/>
    </row>
    <row r="482" spans="1:4">
      <c r="A482" s="62"/>
      <c r="B482" s="63"/>
      <c r="C482" s="62"/>
      <c r="D482" s="640"/>
    </row>
    <row r="484" spans="1:4">
      <c r="A484" s="62"/>
      <c r="B484" s="63"/>
      <c r="C484" s="62"/>
      <c r="D484" s="640"/>
    </row>
    <row r="486" spans="1:4">
      <c r="A486" s="62"/>
      <c r="B486" s="63"/>
      <c r="C486" s="62"/>
      <c r="D486" s="640"/>
    </row>
    <row r="488" spans="1:4">
      <c r="A488" s="62"/>
      <c r="B488" s="63"/>
      <c r="C488" s="62"/>
      <c r="D488" s="640"/>
    </row>
    <row r="490" spans="1:4">
      <c r="A490" s="62"/>
      <c r="B490" s="63"/>
      <c r="C490" s="62"/>
      <c r="D490" s="640"/>
    </row>
    <row r="492" spans="1:4">
      <c r="A492" s="62"/>
      <c r="B492" s="63"/>
      <c r="C492" s="62"/>
      <c r="D492" s="640"/>
    </row>
    <row r="494" spans="1:4">
      <c r="A494" s="62"/>
      <c r="B494" s="63"/>
      <c r="C494" s="62"/>
      <c r="D494" s="640"/>
    </row>
    <row r="496" spans="1:4">
      <c r="A496" s="62"/>
      <c r="B496" s="63"/>
      <c r="C496" s="62"/>
      <c r="D496" s="640"/>
    </row>
    <row r="498" spans="1:4">
      <c r="A498" s="62"/>
      <c r="B498" s="63"/>
      <c r="C498" s="62"/>
      <c r="D498" s="640"/>
    </row>
    <row r="500" spans="1:4">
      <c r="A500" s="62"/>
      <c r="B500" s="63"/>
      <c r="C500" s="62"/>
      <c r="D500" s="640"/>
    </row>
    <row r="502" spans="1:4">
      <c r="A502" s="62"/>
      <c r="B502" s="63"/>
      <c r="C502" s="62"/>
      <c r="D502" s="640"/>
    </row>
    <row r="504" spans="1:4">
      <c r="A504" s="62"/>
      <c r="B504" s="63"/>
      <c r="C504" s="62"/>
      <c r="D504" s="640"/>
    </row>
    <row r="506" spans="1:4">
      <c r="A506" s="62"/>
      <c r="B506" s="63"/>
      <c r="C506" s="62"/>
      <c r="D506" s="640"/>
    </row>
    <row r="508" spans="1:4">
      <c r="A508" s="62"/>
      <c r="B508" s="63"/>
      <c r="C508" s="62"/>
      <c r="D508" s="640"/>
    </row>
    <row r="510" spans="1:4">
      <c r="A510" s="62"/>
      <c r="B510" s="63"/>
      <c r="C510" s="62"/>
      <c r="D510" s="640"/>
    </row>
    <row r="512" spans="1:4">
      <c r="A512" s="62"/>
      <c r="B512" s="63"/>
      <c r="C512" s="62"/>
      <c r="D512" s="640"/>
    </row>
    <row r="514" spans="1:4">
      <c r="A514" s="62"/>
      <c r="B514" s="63"/>
      <c r="C514" s="62"/>
      <c r="D514" s="640"/>
    </row>
    <row r="516" spans="1:4">
      <c r="A516" s="62"/>
      <c r="B516" s="63"/>
      <c r="C516" s="62"/>
      <c r="D516" s="640"/>
    </row>
    <row r="518" spans="1:4">
      <c r="A518" s="62"/>
      <c r="B518" s="63"/>
      <c r="C518" s="62"/>
      <c r="D518" s="640"/>
    </row>
    <row r="520" spans="1:4">
      <c r="A520" s="62"/>
      <c r="B520" s="63"/>
      <c r="C520" s="62"/>
      <c r="D520" s="640"/>
    </row>
    <row r="522" spans="1:4">
      <c r="A522" s="62"/>
      <c r="B522" s="63"/>
      <c r="C522" s="62"/>
      <c r="D522" s="640"/>
    </row>
    <row r="524" spans="1:4">
      <c r="A524" s="62"/>
      <c r="B524" s="63"/>
      <c r="C524" s="62"/>
      <c r="D524" s="640"/>
    </row>
    <row r="526" spans="1:4">
      <c r="A526" s="62"/>
      <c r="B526" s="63"/>
      <c r="C526" s="62"/>
      <c r="D526" s="640"/>
    </row>
    <row r="528" spans="1:4">
      <c r="A528" s="62"/>
      <c r="B528" s="63"/>
      <c r="C528" s="62"/>
      <c r="D528" s="640"/>
    </row>
    <row r="530" spans="1:4">
      <c r="A530" s="62"/>
      <c r="B530" s="63"/>
      <c r="C530" s="62"/>
      <c r="D530" s="640"/>
    </row>
    <row r="532" spans="1:4">
      <c r="A532" s="62"/>
      <c r="B532" s="63"/>
      <c r="C532" s="62"/>
      <c r="D532" s="640"/>
    </row>
    <row r="534" spans="1:4">
      <c r="A534" s="62"/>
      <c r="B534" s="63"/>
      <c r="C534" s="62"/>
      <c r="D534" s="640"/>
    </row>
    <row r="536" spans="1:4">
      <c r="A536" s="62"/>
      <c r="B536" s="63"/>
      <c r="C536" s="62"/>
      <c r="D536" s="640"/>
    </row>
    <row r="538" spans="1:4">
      <c r="A538" s="62"/>
      <c r="B538" s="63"/>
      <c r="C538" s="62"/>
      <c r="D538" s="640"/>
    </row>
    <row r="540" spans="1:4">
      <c r="A540" s="62"/>
      <c r="B540" s="63"/>
      <c r="C540" s="62"/>
      <c r="D540" s="640"/>
    </row>
    <row r="542" spans="1:4">
      <c r="A542" s="62"/>
      <c r="B542" s="63"/>
      <c r="C542" s="62"/>
      <c r="D542" s="640"/>
    </row>
    <row r="544" spans="1:4">
      <c r="A544" s="62"/>
      <c r="B544" s="63"/>
      <c r="C544" s="62"/>
      <c r="D544" s="640"/>
    </row>
    <row r="546" spans="1:4">
      <c r="A546" s="62"/>
      <c r="B546" s="63"/>
      <c r="C546" s="62"/>
      <c r="D546" s="640"/>
    </row>
    <row r="548" spans="1:4">
      <c r="A548" s="62"/>
      <c r="B548" s="63"/>
      <c r="C548" s="62"/>
      <c r="D548" s="640"/>
    </row>
    <row r="550" spans="1:4">
      <c r="A550" s="62"/>
      <c r="B550" s="63"/>
      <c r="C550" s="62"/>
      <c r="D550" s="640"/>
    </row>
    <row r="552" spans="1:4">
      <c r="A552" s="62"/>
      <c r="B552" s="63"/>
      <c r="C552" s="62"/>
      <c r="D552" s="640"/>
    </row>
    <row r="554" spans="1:4">
      <c r="A554" s="62"/>
      <c r="B554" s="63"/>
      <c r="C554" s="62"/>
      <c r="D554" s="640"/>
    </row>
    <row r="556" spans="1:4">
      <c r="A556" s="62"/>
      <c r="B556" s="63"/>
      <c r="C556" s="62"/>
      <c r="D556" s="640"/>
    </row>
    <row r="558" spans="1:4">
      <c r="A558" s="62"/>
      <c r="B558" s="63"/>
      <c r="C558" s="62"/>
      <c r="D558" s="640"/>
    </row>
    <row r="560" spans="1:4">
      <c r="A560" s="62"/>
      <c r="B560" s="63"/>
      <c r="C560" s="62"/>
      <c r="D560" s="640"/>
    </row>
    <row r="562" spans="1:4">
      <c r="A562" s="62"/>
      <c r="B562" s="63"/>
      <c r="C562" s="62"/>
      <c r="D562" s="640"/>
    </row>
    <row r="564" spans="1:4">
      <c r="A564" s="62"/>
      <c r="B564" s="63"/>
      <c r="C564" s="62"/>
      <c r="D564" s="640"/>
    </row>
    <row r="566" spans="1:4">
      <c r="A566" s="62"/>
      <c r="B566" s="63"/>
      <c r="C566" s="62"/>
      <c r="D566" s="640"/>
    </row>
    <row r="568" spans="1:4">
      <c r="A568" s="62"/>
      <c r="B568" s="63"/>
      <c r="C568" s="62"/>
      <c r="D568" s="640"/>
    </row>
    <row r="570" spans="1:4">
      <c r="A570" s="62"/>
      <c r="B570" s="63"/>
      <c r="C570" s="62"/>
      <c r="D570" s="640"/>
    </row>
    <row r="572" spans="1:4">
      <c r="A572" s="62"/>
      <c r="B572" s="63"/>
      <c r="C572" s="62"/>
      <c r="D572" s="640"/>
    </row>
    <row r="574" spans="1:4">
      <c r="A574" s="62"/>
      <c r="B574" s="63"/>
      <c r="C574" s="62"/>
      <c r="D574" s="640"/>
    </row>
    <row r="576" spans="1:4">
      <c r="A576" s="62"/>
      <c r="B576" s="63"/>
      <c r="C576" s="62"/>
      <c r="D576" s="640"/>
    </row>
    <row r="578" spans="1:4">
      <c r="A578" s="62"/>
      <c r="B578" s="63"/>
      <c r="C578" s="62"/>
      <c r="D578" s="640"/>
    </row>
    <row r="580" spans="1:4">
      <c r="A580" s="62"/>
      <c r="B580" s="63"/>
      <c r="C580" s="62"/>
      <c r="D580" s="640"/>
    </row>
    <row r="582" spans="1:4">
      <c r="A582" s="62"/>
      <c r="B582" s="63"/>
      <c r="C582" s="62"/>
      <c r="D582" s="640"/>
    </row>
    <row r="584" spans="1:4">
      <c r="A584" s="62"/>
      <c r="B584" s="63"/>
      <c r="C584" s="62"/>
      <c r="D584" s="640"/>
    </row>
    <row r="586" spans="1:4">
      <c r="A586" s="62"/>
      <c r="B586" s="63"/>
      <c r="C586" s="62"/>
      <c r="D586" s="640"/>
    </row>
    <row r="588" spans="1:4">
      <c r="A588" s="62"/>
      <c r="B588" s="63"/>
      <c r="C588" s="62"/>
      <c r="D588" s="640"/>
    </row>
    <row r="590" spans="1:4">
      <c r="A590" s="62"/>
      <c r="B590" s="63"/>
      <c r="C590" s="62"/>
      <c r="D590" s="640"/>
    </row>
    <row r="592" spans="1:4">
      <c r="A592" s="62"/>
      <c r="B592" s="63"/>
      <c r="C592" s="62"/>
      <c r="D592" s="640"/>
    </row>
    <row r="594" spans="1:4">
      <c r="A594" s="62"/>
      <c r="B594" s="63"/>
      <c r="C594" s="62"/>
      <c r="D594" s="640"/>
    </row>
    <row r="596" spans="1:4">
      <c r="A596" s="62"/>
      <c r="B596" s="63"/>
      <c r="C596" s="62"/>
      <c r="D596" s="640"/>
    </row>
    <row r="598" spans="1:4">
      <c r="A598" s="62"/>
      <c r="B598" s="63"/>
      <c r="C598" s="62"/>
      <c r="D598" s="640"/>
    </row>
    <row r="600" spans="1:4">
      <c r="A600" s="62"/>
      <c r="B600" s="63"/>
      <c r="C600" s="62"/>
      <c r="D600" s="640"/>
    </row>
    <row r="602" spans="1:4">
      <c r="A602" s="62"/>
      <c r="B602" s="63"/>
      <c r="C602" s="62"/>
      <c r="D602" s="640"/>
    </row>
    <row r="604" spans="1:4">
      <c r="A604" s="62"/>
      <c r="B604" s="63"/>
      <c r="C604" s="62"/>
      <c r="D604" s="640"/>
    </row>
    <row r="606" spans="1:4">
      <c r="A606" s="62"/>
      <c r="B606" s="63"/>
      <c r="C606" s="62"/>
      <c r="D606" s="640"/>
    </row>
    <row r="608" spans="1:4">
      <c r="A608" s="62"/>
      <c r="B608" s="63"/>
      <c r="C608" s="62"/>
      <c r="D608" s="640"/>
    </row>
    <row r="610" spans="1:4">
      <c r="A610" s="62"/>
      <c r="B610" s="63"/>
      <c r="C610" s="62"/>
      <c r="D610" s="640"/>
    </row>
    <row r="612" spans="1:4">
      <c r="A612" s="62"/>
      <c r="B612" s="63"/>
      <c r="C612" s="62"/>
      <c r="D612" s="640"/>
    </row>
    <row r="614" spans="1:4">
      <c r="A614" s="62"/>
      <c r="B614" s="63"/>
      <c r="C614" s="62"/>
      <c r="D614" s="640"/>
    </row>
    <row r="616" spans="1:4">
      <c r="A616" s="62"/>
      <c r="B616" s="63"/>
      <c r="C616" s="62"/>
      <c r="D616" s="640"/>
    </row>
    <row r="618" spans="1:4">
      <c r="A618" s="62"/>
      <c r="B618" s="63"/>
      <c r="C618" s="62"/>
      <c r="D618" s="640"/>
    </row>
    <row r="620" spans="1:4">
      <c r="A620" s="62"/>
      <c r="B620" s="63"/>
      <c r="C620" s="62"/>
      <c r="D620" s="640"/>
    </row>
    <row r="622" spans="1:4">
      <c r="A622" s="62"/>
      <c r="B622" s="63"/>
      <c r="C622" s="62"/>
      <c r="D622" s="640"/>
    </row>
    <row r="624" spans="1:4">
      <c r="A624" s="62"/>
      <c r="B624" s="63"/>
      <c r="C624" s="62"/>
      <c r="D624" s="640"/>
    </row>
    <row r="626" spans="1:4">
      <c r="A626" s="62"/>
      <c r="B626" s="63"/>
      <c r="C626" s="62"/>
      <c r="D626" s="640"/>
    </row>
    <row r="628" spans="1:4">
      <c r="A628" s="62"/>
      <c r="B628" s="63"/>
      <c r="C628" s="62"/>
      <c r="D628" s="640"/>
    </row>
    <row r="630" spans="1:4">
      <c r="A630" s="62"/>
      <c r="B630" s="63"/>
      <c r="C630" s="62"/>
      <c r="D630" s="640"/>
    </row>
    <row r="632" spans="1:4">
      <c r="A632" s="62"/>
      <c r="B632" s="63"/>
      <c r="C632" s="62"/>
      <c r="D632" s="640"/>
    </row>
    <row r="634" spans="1:4">
      <c r="A634" s="62"/>
      <c r="B634" s="63"/>
      <c r="C634" s="62"/>
      <c r="D634" s="640"/>
    </row>
    <row r="636" spans="1:4">
      <c r="A636" s="62"/>
      <c r="B636" s="63"/>
      <c r="C636" s="62"/>
      <c r="D636" s="640"/>
    </row>
    <row r="638" spans="1:4">
      <c r="A638" s="62"/>
      <c r="B638" s="63"/>
      <c r="C638" s="62"/>
      <c r="D638" s="640"/>
    </row>
    <row r="640" spans="1:4">
      <c r="A640" s="62"/>
      <c r="B640" s="63"/>
      <c r="C640" s="62"/>
      <c r="D640" s="640"/>
    </row>
    <row r="642" spans="1:4">
      <c r="A642" s="62"/>
      <c r="B642" s="63"/>
      <c r="C642" s="62"/>
      <c r="D642" s="640"/>
    </row>
    <row r="644" spans="1:4">
      <c r="A644" s="62"/>
      <c r="B644" s="63"/>
      <c r="C644" s="62"/>
      <c r="D644" s="640"/>
    </row>
    <row r="646" spans="1:4">
      <c r="A646" s="62"/>
      <c r="B646" s="63"/>
      <c r="C646" s="62"/>
      <c r="D646" s="640"/>
    </row>
    <row r="648" spans="1:4">
      <c r="A648" s="62"/>
      <c r="B648" s="63"/>
      <c r="C648" s="62"/>
      <c r="D648" s="640"/>
    </row>
    <row r="650" spans="1:4">
      <c r="A650" s="62"/>
      <c r="B650" s="63"/>
      <c r="C650" s="62"/>
      <c r="D650" s="640"/>
    </row>
    <row r="652" spans="1:4">
      <c r="A652" s="62"/>
      <c r="B652" s="63"/>
      <c r="C652" s="62"/>
      <c r="D652" s="640"/>
    </row>
    <row r="654" spans="1:4">
      <c r="A654" s="62"/>
      <c r="B654" s="63"/>
      <c r="C654" s="62"/>
      <c r="D654" s="640"/>
    </row>
    <row r="656" spans="1:4">
      <c r="A656" s="62"/>
      <c r="B656" s="63"/>
      <c r="C656" s="62"/>
      <c r="D656" s="640"/>
    </row>
    <row r="658" spans="1:4">
      <c r="A658" s="62"/>
      <c r="B658" s="63"/>
      <c r="C658" s="62"/>
      <c r="D658" s="640"/>
    </row>
    <row r="660" spans="1:4">
      <c r="A660" s="62"/>
      <c r="B660" s="63"/>
      <c r="C660" s="62"/>
      <c r="D660" s="640"/>
    </row>
    <row r="662" spans="1:4">
      <c r="A662" s="62"/>
      <c r="B662" s="63"/>
      <c r="C662" s="62"/>
      <c r="D662" s="640"/>
    </row>
    <row r="664" spans="1:4">
      <c r="A664" s="62"/>
      <c r="B664" s="63"/>
      <c r="C664" s="62"/>
      <c r="D664" s="640"/>
    </row>
    <row r="666" spans="1:4">
      <c r="A666" s="62"/>
      <c r="B666" s="63"/>
      <c r="C666" s="62"/>
      <c r="D666" s="640"/>
    </row>
    <row r="668" spans="1:4">
      <c r="A668" s="62"/>
      <c r="B668" s="63"/>
      <c r="C668" s="62"/>
      <c r="D668" s="640"/>
    </row>
    <row r="670" spans="1:4">
      <c r="A670" s="62"/>
      <c r="B670" s="63"/>
      <c r="C670" s="62"/>
      <c r="D670" s="640"/>
    </row>
    <row r="672" spans="1:4">
      <c r="A672" s="62"/>
      <c r="B672" s="63"/>
      <c r="C672" s="62"/>
      <c r="D672" s="640"/>
    </row>
    <row r="674" spans="1:4">
      <c r="A674" s="62"/>
      <c r="B674" s="63"/>
      <c r="C674" s="62"/>
      <c r="D674" s="640"/>
    </row>
    <row r="676" spans="1:4">
      <c r="A676" s="62"/>
      <c r="B676" s="63"/>
      <c r="C676" s="62"/>
      <c r="D676" s="640"/>
    </row>
    <row r="678" spans="1:4">
      <c r="A678" s="62"/>
      <c r="B678" s="63"/>
      <c r="C678" s="62"/>
      <c r="D678" s="640"/>
    </row>
    <row r="680" spans="1:4">
      <c r="A680" s="62"/>
      <c r="B680" s="63"/>
      <c r="C680" s="62"/>
      <c r="D680" s="640"/>
    </row>
    <row r="682" spans="1:4">
      <c r="A682" s="62"/>
      <c r="B682" s="63"/>
      <c r="C682" s="62"/>
      <c r="D682" s="640"/>
    </row>
    <row r="684" spans="1:4">
      <c r="A684" s="62"/>
      <c r="B684" s="63"/>
      <c r="C684" s="62"/>
      <c r="D684" s="640"/>
    </row>
    <row r="686" spans="1:4">
      <c r="A686" s="62"/>
      <c r="B686" s="63"/>
      <c r="C686" s="62"/>
      <c r="D686" s="640"/>
    </row>
    <row r="688" spans="1:4">
      <c r="A688" s="62"/>
      <c r="B688" s="63"/>
      <c r="C688" s="62"/>
      <c r="D688" s="640"/>
    </row>
    <row r="690" spans="1:4">
      <c r="A690" s="62"/>
      <c r="B690" s="63"/>
      <c r="C690" s="62"/>
      <c r="D690" s="640"/>
    </row>
    <row r="692" spans="1:4">
      <c r="A692" s="62"/>
      <c r="B692" s="63"/>
      <c r="C692" s="62"/>
      <c r="D692" s="640"/>
    </row>
    <row r="694" spans="1:4">
      <c r="A694" s="62"/>
      <c r="B694" s="63"/>
      <c r="C694" s="62"/>
      <c r="D694" s="640"/>
    </row>
    <row r="696" spans="1:4">
      <c r="A696" s="62"/>
      <c r="B696" s="63"/>
      <c r="C696" s="62"/>
      <c r="D696" s="640"/>
    </row>
    <row r="698" spans="1:4">
      <c r="A698" s="62"/>
      <c r="B698" s="63"/>
      <c r="C698" s="62"/>
      <c r="D698" s="640"/>
    </row>
    <row r="700" spans="1:4">
      <c r="A700" s="62"/>
      <c r="B700" s="63"/>
      <c r="C700" s="62"/>
      <c r="D700" s="640"/>
    </row>
    <row r="702" spans="1:4">
      <c r="A702" s="62"/>
      <c r="B702" s="63"/>
      <c r="C702" s="62"/>
      <c r="D702" s="640"/>
    </row>
    <row r="704" spans="1:4">
      <c r="A704" s="62"/>
      <c r="B704" s="63"/>
      <c r="C704" s="62"/>
      <c r="D704" s="640"/>
    </row>
    <row r="706" spans="1:4">
      <c r="A706" s="62"/>
      <c r="B706" s="63"/>
      <c r="C706" s="62"/>
      <c r="D706" s="640"/>
    </row>
    <row r="708" spans="1:4">
      <c r="A708" s="62"/>
      <c r="B708" s="63"/>
      <c r="C708" s="62"/>
      <c r="D708" s="640"/>
    </row>
    <row r="710" spans="1:4">
      <c r="A710" s="62"/>
      <c r="B710" s="63"/>
      <c r="C710" s="62"/>
      <c r="D710" s="640"/>
    </row>
    <row r="712" spans="1:4">
      <c r="A712" s="62"/>
      <c r="B712" s="63"/>
      <c r="C712" s="62"/>
      <c r="D712" s="640"/>
    </row>
    <row r="714" spans="1:4">
      <c r="A714" s="62"/>
      <c r="B714" s="63"/>
      <c r="C714" s="62"/>
      <c r="D714" s="640"/>
    </row>
    <row r="716" spans="1:4">
      <c r="A716" s="62"/>
      <c r="B716" s="63"/>
      <c r="C716" s="62"/>
      <c r="D716" s="640"/>
    </row>
    <row r="718" spans="1:4">
      <c r="A718" s="62"/>
      <c r="B718" s="63"/>
      <c r="C718" s="62"/>
      <c r="D718" s="640"/>
    </row>
    <row r="720" spans="1:4">
      <c r="A720" s="62"/>
      <c r="B720" s="63"/>
      <c r="C720" s="62"/>
      <c r="D720" s="640"/>
    </row>
    <row r="722" spans="1:4">
      <c r="A722" s="62"/>
      <c r="B722" s="63"/>
      <c r="C722" s="62"/>
      <c r="D722" s="640"/>
    </row>
    <row r="724" spans="1:4">
      <c r="A724" s="62"/>
      <c r="B724" s="63"/>
      <c r="C724" s="62"/>
      <c r="D724" s="640"/>
    </row>
    <row r="726" spans="1:4">
      <c r="A726" s="62"/>
      <c r="B726" s="63"/>
      <c r="C726" s="62"/>
      <c r="D726" s="640"/>
    </row>
    <row r="728" spans="1:4">
      <c r="A728" s="62"/>
      <c r="B728" s="63"/>
      <c r="C728" s="62"/>
      <c r="D728" s="640"/>
    </row>
    <row r="730" spans="1:4">
      <c r="A730" s="62"/>
      <c r="B730" s="63"/>
      <c r="C730" s="62"/>
      <c r="D730" s="640"/>
    </row>
    <row r="732" spans="1:4">
      <c r="A732" s="62"/>
      <c r="B732" s="63"/>
      <c r="C732" s="62"/>
      <c r="D732" s="640"/>
    </row>
    <row r="734" spans="1:4">
      <c r="A734" s="62"/>
      <c r="B734" s="63"/>
      <c r="C734" s="62"/>
      <c r="D734" s="640"/>
    </row>
    <row r="736" spans="1:4">
      <c r="A736" s="62"/>
      <c r="B736" s="63"/>
      <c r="C736" s="62"/>
      <c r="D736" s="640"/>
    </row>
    <row r="738" spans="1:4">
      <c r="A738" s="62"/>
      <c r="B738" s="63"/>
      <c r="C738" s="62"/>
      <c r="D738" s="640"/>
    </row>
    <row r="740" spans="1:4">
      <c r="A740" s="62"/>
      <c r="B740" s="63"/>
      <c r="C740" s="62"/>
      <c r="D740" s="640"/>
    </row>
    <row r="742" spans="1:4">
      <c r="A742" s="62"/>
      <c r="B742" s="63"/>
      <c r="C742" s="62"/>
      <c r="D742" s="640"/>
    </row>
    <row r="744" spans="1:4">
      <c r="A744" s="62"/>
      <c r="B744" s="63"/>
      <c r="C744" s="62"/>
      <c r="D744" s="640"/>
    </row>
    <row r="746" spans="1:4">
      <c r="A746" s="62"/>
      <c r="B746" s="63"/>
      <c r="C746" s="62"/>
      <c r="D746" s="640"/>
    </row>
    <row r="748" spans="1:4">
      <c r="A748" s="62"/>
      <c r="B748" s="63"/>
      <c r="C748" s="62"/>
      <c r="D748" s="640"/>
    </row>
    <row r="750" spans="1:4">
      <c r="A750" s="62"/>
      <c r="B750" s="63"/>
      <c r="C750" s="62"/>
      <c r="D750" s="640"/>
    </row>
    <row r="752" spans="1:4">
      <c r="A752" s="62"/>
      <c r="B752" s="63"/>
      <c r="C752" s="62"/>
      <c r="D752" s="640"/>
    </row>
    <row r="754" spans="1:4">
      <c r="A754" s="62"/>
      <c r="B754" s="63"/>
      <c r="C754" s="62"/>
      <c r="D754" s="640"/>
    </row>
    <row r="756" spans="1:4">
      <c r="A756" s="62"/>
      <c r="B756" s="63"/>
      <c r="C756" s="62"/>
      <c r="D756" s="640"/>
    </row>
    <row r="758" spans="1:4">
      <c r="A758" s="62"/>
      <c r="B758" s="63"/>
      <c r="C758" s="62"/>
      <c r="D758" s="640"/>
    </row>
    <row r="760" spans="1:4">
      <c r="A760" s="62"/>
      <c r="B760" s="63"/>
      <c r="C760" s="62"/>
      <c r="D760" s="640"/>
    </row>
    <row r="762" spans="1:4">
      <c r="A762" s="62"/>
      <c r="B762" s="63"/>
      <c r="C762" s="62"/>
      <c r="D762" s="640"/>
    </row>
    <row r="764" spans="1:4">
      <c r="A764" s="62"/>
      <c r="B764" s="63"/>
      <c r="C764" s="62"/>
      <c r="D764" s="640"/>
    </row>
    <row r="766" spans="1:4">
      <c r="A766" s="62"/>
      <c r="B766" s="63"/>
      <c r="C766" s="62"/>
      <c r="D766" s="640"/>
    </row>
    <row r="768" spans="1:4">
      <c r="A768" s="62"/>
      <c r="B768" s="63"/>
      <c r="C768" s="62"/>
      <c r="D768" s="640"/>
    </row>
    <row r="770" spans="1:4">
      <c r="A770" s="62"/>
      <c r="B770" s="63"/>
      <c r="C770" s="62"/>
      <c r="D770" s="640"/>
    </row>
    <row r="772" spans="1:4">
      <c r="A772" s="62"/>
      <c r="B772" s="63"/>
      <c r="C772" s="62"/>
      <c r="D772" s="640"/>
    </row>
    <row r="774" spans="1:4">
      <c r="A774" s="62"/>
      <c r="B774" s="63"/>
      <c r="C774" s="62"/>
      <c r="D774" s="640"/>
    </row>
    <row r="776" spans="1:4">
      <c r="A776" s="62"/>
      <c r="B776" s="63"/>
      <c r="C776" s="62"/>
      <c r="D776" s="640"/>
    </row>
    <row r="778" spans="1:4">
      <c r="A778" s="62"/>
      <c r="B778" s="63"/>
      <c r="C778" s="62"/>
      <c r="D778" s="640"/>
    </row>
    <row r="780" spans="1:4">
      <c r="A780" s="62"/>
      <c r="B780" s="63"/>
      <c r="C780" s="62"/>
      <c r="D780" s="640"/>
    </row>
    <row r="782" spans="1:4">
      <c r="A782" s="62"/>
      <c r="B782" s="63"/>
      <c r="C782" s="62"/>
      <c r="D782" s="640"/>
    </row>
    <row r="784" spans="1:4">
      <c r="A784" s="62"/>
      <c r="B784" s="63"/>
      <c r="C784" s="62"/>
      <c r="D784" s="640"/>
    </row>
    <row r="786" spans="1:4">
      <c r="A786" s="62"/>
      <c r="B786" s="63"/>
      <c r="C786" s="62"/>
      <c r="D786" s="640"/>
    </row>
    <row r="788" spans="1:4">
      <c r="A788" s="62"/>
      <c r="B788" s="63"/>
      <c r="C788" s="62"/>
      <c r="D788" s="640"/>
    </row>
    <row r="790" spans="1:4">
      <c r="A790" s="62"/>
      <c r="B790" s="63"/>
      <c r="C790" s="62"/>
      <c r="D790" s="640"/>
    </row>
    <row r="792" spans="1:4">
      <c r="A792" s="62"/>
      <c r="B792" s="63"/>
      <c r="C792" s="62"/>
      <c r="D792" s="640"/>
    </row>
    <row r="794" spans="1:4">
      <c r="A794" s="62"/>
      <c r="B794" s="63"/>
      <c r="C794" s="62"/>
      <c r="D794" s="640"/>
    </row>
    <row r="796" spans="1:4">
      <c r="A796" s="62"/>
      <c r="B796" s="63"/>
      <c r="C796" s="62"/>
      <c r="D796" s="640"/>
    </row>
    <row r="798" spans="1:4">
      <c r="A798" s="62"/>
      <c r="B798" s="63"/>
      <c r="C798" s="62"/>
      <c r="D798" s="640"/>
    </row>
    <row r="800" spans="1:4">
      <c r="A800" s="62"/>
      <c r="B800" s="63"/>
      <c r="C800" s="62"/>
      <c r="D800" s="640"/>
    </row>
    <row r="802" spans="1:4">
      <c r="A802" s="62"/>
      <c r="B802" s="63"/>
      <c r="C802" s="62"/>
      <c r="D802" s="640"/>
    </row>
    <row r="804" spans="1:4">
      <c r="A804" s="62"/>
      <c r="B804" s="63"/>
      <c r="C804" s="62"/>
      <c r="D804" s="640"/>
    </row>
    <row r="806" spans="1:4">
      <c r="A806" s="62"/>
      <c r="B806" s="63"/>
      <c r="C806" s="62"/>
      <c r="D806" s="640"/>
    </row>
    <row r="808" spans="1:4">
      <c r="A808" s="62"/>
      <c r="B808" s="63"/>
      <c r="C808" s="62"/>
      <c r="D808" s="640"/>
    </row>
    <row r="810" spans="1:4">
      <c r="A810" s="62"/>
      <c r="B810" s="63"/>
      <c r="C810" s="62"/>
      <c r="D810" s="640"/>
    </row>
    <row r="812" spans="1:4">
      <c r="A812" s="62"/>
      <c r="B812" s="63"/>
      <c r="C812" s="62"/>
      <c r="D812" s="640"/>
    </row>
    <row r="814" spans="1:4">
      <c r="A814" s="62"/>
      <c r="B814" s="63"/>
      <c r="C814" s="62"/>
      <c r="D814" s="640"/>
    </row>
    <row r="816" spans="1:4">
      <c r="A816" s="62"/>
      <c r="B816" s="63"/>
      <c r="C816" s="62"/>
      <c r="D816" s="640"/>
    </row>
    <row r="818" spans="1:4">
      <c r="A818" s="62"/>
      <c r="B818" s="63"/>
      <c r="C818" s="62"/>
      <c r="D818" s="640"/>
    </row>
    <row r="820" spans="1:4">
      <c r="A820" s="62"/>
      <c r="B820" s="63"/>
      <c r="C820" s="62"/>
      <c r="D820" s="640"/>
    </row>
    <row r="822" spans="1:4">
      <c r="A822" s="62"/>
      <c r="B822" s="63"/>
      <c r="C822" s="62"/>
      <c r="D822" s="640"/>
    </row>
    <row r="824" spans="1:4">
      <c r="A824" s="62"/>
      <c r="B824" s="63"/>
      <c r="C824" s="62"/>
      <c r="D824" s="640"/>
    </row>
    <row r="826" spans="1:4">
      <c r="A826" s="62"/>
      <c r="B826" s="63"/>
      <c r="C826" s="62"/>
      <c r="D826" s="640"/>
    </row>
    <row r="828" spans="1:4">
      <c r="A828" s="62"/>
      <c r="B828" s="63"/>
      <c r="C828" s="62"/>
      <c r="D828" s="640"/>
    </row>
    <row r="830" spans="1:4">
      <c r="A830" s="62"/>
      <c r="B830" s="63"/>
      <c r="C830" s="62"/>
      <c r="D830" s="640"/>
    </row>
    <row r="832" spans="1:4">
      <c r="A832" s="62"/>
      <c r="B832" s="63"/>
      <c r="C832" s="62"/>
      <c r="D832" s="640"/>
    </row>
    <row r="834" spans="1:4">
      <c r="A834" s="62"/>
      <c r="B834" s="63"/>
      <c r="C834" s="62"/>
      <c r="D834" s="640"/>
    </row>
    <row r="836" spans="1:4">
      <c r="A836" s="62"/>
      <c r="B836" s="63"/>
      <c r="C836" s="62"/>
      <c r="D836" s="640"/>
    </row>
    <row r="838" spans="1:4">
      <c r="A838" s="62"/>
      <c r="B838" s="63"/>
      <c r="C838" s="62"/>
      <c r="D838" s="640"/>
    </row>
    <row r="840" spans="1:4">
      <c r="A840" s="62"/>
      <c r="B840" s="63"/>
      <c r="C840" s="62"/>
      <c r="D840" s="640"/>
    </row>
    <row r="842" spans="1:4">
      <c r="A842" s="62"/>
      <c r="B842" s="63"/>
      <c r="C842" s="62"/>
      <c r="D842" s="640"/>
    </row>
    <row r="844" spans="1:4">
      <c r="A844" s="62"/>
      <c r="B844" s="63"/>
      <c r="C844" s="62"/>
      <c r="D844" s="640"/>
    </row>
    <row r="846" spans="1:4">
      <c r="A846" s="62"/>
      <c r="B846" s="63"/>
      <c r="C846" s="62"/>
      <c r="D846" s="640"/>
    </row>
    <row r="848" spans="1:4">
      <c r="A848" s="62"/>
      <c r="B848" s="63"/>
      <c r="C848" s="62"/>
      <c r="D848" s="640"/>
    </row>
    <row r="850" spans="1:4">
      <c r="A850" s="62"/>
      <c r="B850" s="63"/>
      <c r="C850" s="62"/>
      <c r="D850" s="640"/>
    </row>
    <row r="852" spans="1:4">
      <c r="A852" s="62"/>
      <c r="B852" s="63"/>
      <c r="C852" s="62"/>
      <c r="D852" s="640"/>
    </row>
    <row r="854" spans="1:4">
      <c r="A854" s="62"/>
      <c r="B854" s="63"/>
      <c r="C854" s="62"/>
      <c r="D854" s="640"/>
    </row>
    <row r="856" spans="1:4">
      <c r="A856" s="62"/>
      <c r="B856" s="63"/>
      <c r="C856" s="62"/>
      <c r="D856" s="640"/>
    </row>
    <row r="858" spans="1:4">
      <c r="A858" s="62"/>
      <c r="B858" s="63"/>
      <c r="C858" s="62"/>
      <c r="D858" s="640"/>
    </row>
    <row r="860" spans="1:4">
      <c r="A860" s="62"/>
      <c r="B860" s="63"/>
      <c r="C860" s="62"/>
      <c r="D860" s="640"/>
    </row>
    <row r="862" spans="1:4">
      <c r="A862" s="62"/>
      <c r="B862" s="63"/>
      <c r="C862" s="62"/>
      <c r="D862" s="640"/>
    </row>
    <row r="864" spans="1:4">
      <c r="A864" s="62"/>
      <c r="B864" s="63"/>
      <c r="C864" s="62"/>
      <c r="D864" s="640"/>
    </row>
    <row r="866" spans="1:4">
      <c r="A866" s="62"/>
      <c r="B866" s="63"/>
      <c r="C866" s="62"/>
      <c r="D866" s="640"/>
    </row>
    <row r="868" spans="1:4">
      <c r="A868" s="62"/>
      <c r="B868" s="63"/>
      <c r="C868" s="62"/>
      <c r="D868" s="640"/>
    </row>
    <row r="870" spans="1:4">
      <c r="A870" s="62"/>
      <c r="B870" s="63"/>
      <c r="C870" s="62"/>
      <c r="D870" s="640"/>
    </row>
    <row r="872" spans="1:4">
      <c r="A872" s="62"/>
      <c r="B872" s="63"/>
      <c r="C872" s="62"/>
      <c r="D872" s="640"/>
    </row>
    <row r="874" spans="1:4">
      <c r="A874" s="62"/>
      <c r="B874" s="63"/>
      <c r="C874" s="62"/>
      <c r="D874" s="640"/>
    </row>
    <row r="876" spans="1:4">
      <c r="A876" s="62"/>
      <c r="B876" s="63"/>
      <c r="C876" s="62"/>
      <c r="D876" s="640"/>
    </row>
    <row r="878" spans="1:4">
      <c r="A878" s="62"/>
      <c r="B878" s="63"/>
      <c r="C878" s="62"/>
      <c r="D878" s="640"/>
    </row>
    <row r="880" spans="1:4">
      <c r="A880" s="62"/>
      <c r="B880" s="63"/>
      <c r="C880" s="62"/>
      <c r="D880" s="640"/>
    </row>
    <row r="882" spans="1:4">
      <c r="A882" s="62"/>
      <c r="B882" s="63"/>
      <c r="C882" s="62"/>
      <c r="D882" s="640"/>
    </row>
    <row r="884" spans="1:4">
      <c r="A884" s="62"/>
      <c r="B884" s="63"/>
      <c r="C884" s="62"/>
      <c r="D884" s="640"/>
    </row>
    <row r="886" spans="1:4">
      <c r="A886" s="62"/>
      <c r="B886" s="63"/>
      <c r="C886" s="62"/>
      <c r="D886" s="640"/>
    </row>
    <row r="888" spans="1:4">
      <c r="A888" s="62"/>
      <c r="B888" s="63"/>
      <c r="C888" s="62"/>
      <c r="D888" s="640"/>
    </row>
    <row r="890" spans="1:4">
      <c r="A890" s="62"/>
      <c r="B890" s="63"/>
      <c r="C890" s="62"/>
      <c r="D890" s="640"/>
    </row>
    <row r="892" spans="1:4">
      <c r="A892" s="62"/>
      <c r="B892" s="63"/>
      <c r="C892" s="62"/>
      <c r="D892" s="640"/>
    </row>
    <row r="894" spans="1:4">
      <c r="A894" s="62"/>
      <c r="B894" s="63"/>
      <c r="C894" s="62"/>
      <c r="D894" s="640"/>
    </row>
    <row r="896" spans="1:4">
      <c r="A896" s="62"/>
      <c r="B896" s="63"/>
      <c r="C896" s="62"/>
      <c r="D896" s="640"/>
    </row>
    <row r="898" spans="1:4">
      <c r="A898" s="62"/>
      <c r="B898" s="63"/>
      <c r="C898" s="62"/>
      <c r="D898" s="640"/>
    </row>
    <row r="900" spans="1:4">
      <c r="A900" s="62"/>
      <c r="B900" s="63"/>
      <c r="C900" s="62"/>
      <c r="D900" s="640"/>
    </row>
    <row r="902" spans="1:4">
      <c r="A902" s="62"/>
      <c r="B902" s="63"/>
      <c r="C902" s="62"/>
      <c r="D902" s="640"/>
    </row>
    <row r="904" spans="1:4">
      <c r="A904" s="62"/>
      <c r="B904" s="63"/>
      <c r="C904" s="62"/>
      <c r="D904" s="640"/>
    </row>
    <row r="906" spans="1:4">
      <c r="A906" s="62"/>
      <c r="B906" s="63"/>
      <c r="C906" s="62"/>
      <c r="D906" s="640"/>
    </row>
    <row r="908" spans="1:4">
      <c r="A908" s="62"/>
      <c r="B908" s="63"/>
      <c r="C908" s="62"/>
      <c r="D908" s="640"/>
    </row>
    <row r="910" spans="1:4">
      <c r="A910" s="62"/>
      <c r="B910" s="63"/>
      <c r="C910" s="62"/>
      <c r="D910" s="640"/>
    </row>
    <row r="912" spans="1:4">
      <c r="A912" s="62"/>
      <c r="B912" s="63"/>
      <c r="C912" s="62"/>
      <c r="D912" s="640"/>
    </row>
    <row r="914" spans="1:4">
      <c r="A914" s="62"/>
      <c r="B914" s="63"/>
      <c r="C914" s="62"/>
      <c r="D914" s="640"/>
    </row>
    <row r="916" spans="1:4">
      <c r="A916" s="62"/>
      <c r="B916" s="63"/>
      <c r="C916" s="62"/>
      <c r="D916" s="640"/>
    </row>
    <row r="918" spans="1:4">
      <c r="A918" s="62"/>
      <c r="B918" s="63"/>
      <c r="C918" s="62"/>
      <c r="D918" s="640"/>
    </row>
    <row r="920" spans="1:4">
      <c r="A920" s="62"/>
      <c r="B920" s="63"/>
      <c r="C920" s="62"/>
      <c r="D920" s="640"/>
    </row>
    <row r="922" spans="1:4">
      <c r="A922" s="62"/>
      <c r="B922" s="63"/>
      <c r="C922" s="62"/>
      <c r="D922" s="640"/>
    </row>
    <row r="924" spans="1:4">
      <c r="A924" s="62"/>
      <c r="B924" s="63"/>
      <c r="C924" s="62"/>
      <c r="D924" s="640"/>
    </row>
    <row r="926" spans="1:4">
      <c r="A926" s="62"/>
      <c r="B926" s="63"/>
      <c r="C926" s="62"/>
      <c r="D926" s="640"/>
    </row>
    <row r="928" spans="1:4">
      <c r="A928" s="62"/>
      <c r="B928" s="63"/>
      <c r="C928" s="62"/>
      <c r="D928" s="640"/>
    </row>
    <row r="930" spans="1:4">
      <c r="A930" s="62"/>
      <c r="B930" s="63"/>
      <c r="C930" s="62"/>
      <c r="D930" s="640"/>
    </row>
    <row r="932" spans="1:4">
      <c r="A932" s="62"/>
      <c r="B932" s="63"/>
      <c r="C932" s="62"/>
      <c r="D932" s="640"/>
    </row>
    <row r="934" spans="1:4">
      <c r="A934" s="62"/>
      <c r="B934" s="63"/>
      <c r="C934" s="62"/>
      <c r="D934" s="640"/>
    </row>
    <row r="936" spans="1:4">
      <c r="A936" s="62"/>
      <c r="B936" s="63"/>
      <c r="C936" s="62"/>
      <c r="D936" s="640"/>
    </row>
    <row r="938" spans="1:4">
      <c r="A938" s="62"/>
      <c r="B938" s="63"/>
      <c r="C938" s="62"/>
      <c r="D938" s="640"/>
    </row>
    <row r="940" spans="1:4">
      <c r="A940" s="62"/>
      <c r="B940" s="63"/>
      <c r="C940" s="62"/>
      <c r="D940" s="640"/>
    </row>
    <row r="942" spans="1:4">
      <c r="A942" s="62"/>
      <c r="B942" s="63"/>
      <c r="C942" s="62"/>
      <c r="D942" s="640"/>
    </row>
    <row r="944" spans="1:4">
      <c r="A944" s="62"/>
      <c r="B944" s="63"/>
      <c r="C944" s="62"/>
      <c r="D944" s="640"/>
    </row>
    <row r="946" spans="1:4">
      <c r="A946" s="62"/>
      <c r="B946" s="63"/>
      <c r="C946" s="62"/>
      <c r="D946" s="640"/>
    </row>
    <row r="948" spans="1:4">
      <c r="A948" s="62"/>
      <c r="B948" s="63"/>
      <c r="C948" s="62"/>
      <c r="D948" s="640"/>
    </row>
    <row r="950" spans="1:4">
      <c r="A950" s="62"/>
      <c r="B950" s="63"/>
      <c r="C950" s="62"/>
      <c r="D950" s="640"/>
    </row>
    <row r="952" spans="1:4">
      <c r="A952" s="62"/>
      <c r="B952" s="63"/>
      <c r="C952" s="62"/>
      <c r="D952" s="640"/>
    </row>
    <row r="954" spans="1:4">
      <c r="A954" s="62"/>
      <c r="B954" s="63"/>
      <c r="C954" s="62"/>
      <c r="D954" s="640"/>
    </row>
    <row r="956" spans="1:4">
      <c r="A956" s="62"/>
      <c r="B956" s="63"/>
      <c r="C956" s="62"/>
      <c r="D956" s="640"/>
    </row>
    <row r="958" spans="1:4">
      <c r="A958" s="62"/>
      <c r="B958" s="63"/>
      <c r="C958" s="62"/>
      <c r="D958" s="640"/>
    </row>
    <row r="960" spans="1:4">
      <c r="A960" s="62"/>
      <c r="B960" s="63"/>
      <c r="C960" s="62"/>
      <c r="D960" s="640"/>
    </row>
    <row r="962" spans="1:4">
      <c r="A962" s="62"/>
      <c r="B962" s="63"/>
      <c r="C962" s="62"/>
      <c r="D962" s="640"/>
    </row>
    <row r="964" spans="1:4">
      <c r="A964" s="62"/>
      <c r="B964" s="63"/>
      <c r="C964" s="62"/>
      <c r="D964" s="640"/>
    </row>
    <row r="966" spans="1:4">
      <c r="A966" s="62"/>
      <c r="B966" s="63"/>
      <c r="C966" s="62"/>
      <c r="D966" s="640"/>
    </row>
    <row r="968" spans="1:4">
      <c r="A968" s="62"/>
      <c r="B968" s="63"/>
      <c r="C968" s="62"/>
      <c r="D968" s="640"/>
    </row>
    <row r="970" spans="1:4">
      <c r="A970" s="62"/>
      <c r="B970" s="63"/>
      <c r="C970" s="62"/>
      <c r="D970" s="640"/>
    </row>
    <row r="972" spans="1:4">
      <c r="A972" s="62"/>
      <c r="B972" s="63"/>
      <c r="C972" s="62"/>
      <c r="D972" s="640"/>
    </row>
    <row r="974" spans="1:4">
      <c r="A974" s="62"/>
      <c r="B974" s="63"/>
      <c r="C974" s="62"/>
      <c r="D974" s="640"/>
    </row>
    <row r="976" spans="1:4">
      <c r="A976" s="62"/>
      <c r="B976" s="63"/>
      <c r="C976" s="62"/>
      <c r="D976" s="640"/>
    </row>
    <row r="978" spans="1:4">
      <c r="A978" s="62"/>
      <c r="B978" s="63"/>
      <c r="C978" s="62"/>
      <c r="D978" s="640"/>
    </row>
    <row r="980" spans="1:4">
      <c r="A980" s="62"/>
      <c r="B980" s="63"/>
      <c r="C980" s="62"/>
      <c r="D980" s="640"/>
    </row>
    <row r="982" spans="1:4">
      <c r="A982" s="62"/>
      <c r="B982" s="63"/>
      <c r="C982" s="62"/>
      <c r="D982" s="640"/>
    </row>
    <row r="984" spans="1:4">
      <c r="A984" s="62"/>
      <c r="B984" s="63"/>
      <c r="C984" s="62"/>
      <c r="D984" s="640"/>
    </row>
    <row r="986" spans="1:4">
      <c r="A986" s="62"/>
      <c r="B986" s="63"/>
      <c r="C986" s="62"/>
      <c r="D986" s="640"/>
    </row>
    <row r="988" spans="1:4">
      <c r="A988" s="62"/>
      <c r="B988" s="63"/>
      <c r="C988" s="62"/>
      <c r="D988" s="640"/>
    </row>
    <row r="990" spans="1:4">
      <c r="A990" s="62"/>
      <c r="B990" s="63"/>
      <c r="C990" s="62"/>
      <c r="D990" s="640"/>
    </row>
    <row r="992" spans="1:4">
      <c r="A992" s="62"/>
      <c r="B992" s="63"/>
      <c r="C992" s="62"/>
      <c r="D992" s="640"/>
    </row>
    <row r="994" spans="1:4">
      <c r="A994" s="62"/>
      <c r="B994" s="63"/>
      <c r="C994" s="62"/>
      <c r="D994" s="640"/>
    </row>
    <row r="996" spans="1:4">
      <c r="A996" s="62"/>
      <c r="B996" s="63"/>
      <c r="C996" s="62"/>
      <c r="D996" s="640"/>
    </row>
    <row r="998" spans="1:4">
      <c r="A998" s="62"/>
      <c r="B998" s="63"/>
      <c r="C998" s="62"/>
      <c r="D998" s="640"/>
    </row>
    <row r="1000" spans="1:4">
      <c r="A1000" s="62"/>
      <c r="B1000" s="63"/>
      <c r="C1000" s="62"/>
      <c r="D1000" s="640"/>
    </row>
    <row r="1002" spans="1:4">
      <c r="A1002" s="62"/>
      <c r="B1002" s="63"/>
      <c r="C1002" s="62"/>
      <c r="D1002" s="640"/>
    </row>
    <row r="1004" spans="1:4">
      <c r="A1004" s="62"/>
      <c r="B1004" s="63"/>
      <c r="C1004" s="62"/>
      <c r="D1004" s="640"/>
    </row>
    <row r="1006" spans="1:4">
      <c r="A1006" s="62"/>
      <c r="B1006" s="63"/>
      <c r="C1006" s="62"/>
      <c r="D1006" s="640"/>
    </row>
    <row r="1008" spans="1:4">
      <c r="A1008" s="62"/>
      <c r="B1008" s="63"/>
      <c r="C1008" s="62"/>
      <c r="D1008" s="640"/>
    </row>
    <row r="1010" spans="1:4">
      <c r="A1010" s="62"/>
      <c r="B1010" s="63"/>
      <c r="C1010" s="62"/>
      <c r="D1010" s="640"/>
    </row>
    <row r="1012" spans="1:4">
      <c r="A1012" s="62"/>
      <c r="B1012" s="63"/>
      <c r="C1012" s="62"/>
      <c r="D1012" s="640"/>
    </row>
    <row r="1014" spans="1:4">
      <c r="A1014" s="62"/>
      <c r="B1014" s="63"/>
      <c r="C1014" s="62"/>
      <c r="D1014" s="640"/>
    </row>
    <row r="1016" spans="1:4">
      <c r="A1016" s="62"/>
      <c r="B1016" s="63"/>
      <c r="C1016" s="62"/>
      <c r="D1016" s="640"/>
    </row>
    <row r="1018" spans="1:4">
      <c r="A1018" s="62"/>
      <c r="B1018" s="63"/>
      <c r="C1018" s="62"/>
      <c r="D1018" s="640"/>
    </row>
    <row r="1020" spans="1:4">
      <c r="A1020" s="62"/>
      <c r="B1020" s="63"/>
      <c r="C1020" s="62"/>
      <c r="D1020" s="640"/>
    </row>
    <row r="1022" spans="1:4">
      <c r="A1022" s="62"/>
      <c r="B1022" s="63"/>
      <c r="C1022" s="62"/>
      <c r="D1022" s="640"/>
    </row>
    <row r="1024" spans="1:4">
      <c r="A1024" s="62"/>
      <c r="B1024" s="63"/>
      <c r="C1024" s="62"/>
      <c r="D1024" s="640"/>
    </row>
    <row r="1026" spans="1:4">
      <c r="A1026" s="62"/>
      <c r="B1026" s="63"/>
      <c r="C1026" s="62"/>
      <c r="D1026" s="640"/>
    </row>
    <row r="1028" spans="1:4">
      <c r="A1028" s="62"/>
      <c r="B1028" s="63"/>
      <c r="C1028" s="62"/>
      <c r="D1028" s="640"/>
    </row>
    <row r="1030" spans="1:4">
      <c r="A1030" s="62"/>
      <c r="B1030" s="63"/>
      <c r="C1030" s="62"/>
      <c r="D1030" s="640"/>
    </row>
    <row r="1032" spans="1:4">
      <c r="A1032" s="62"/>
      <c r="B1032" s="63"/>
      <c r="C1032" s="62"/>
      <c r="D1032" s="640"/>
    </row>
    <row r="1034" spans="1:4">
      <c r="A1034" s="62"/>
      <c r="B1034" s="63"/>
      <c r="C1034" s="62"/>
      <c r="D1034" s="640"/>
    </row>
    <row r="1036" spans="1:4">
      <c r="A1036" s="62"/>
      <c r="B1036" s="63"/>
      <c r="C1036" s="62"/>
      <c r="D1036" s="640"/>
    </row>
    <row r="1038" spans="1:4">
      <c r="A1038" s="62"/>
      <c r="B1038" s="63"/>
      <c r="C1038" s="62"/>
      <c r="D1038" s="640"/>
    </row>
    <row r="1040" spans="1:4">
      <c r="A1040" s="62"/>
      <c r="B1040" s="63"/>
      <c r="C1040" s="62"/>
      <c r="D1040" s="640"/>
    </row>
    <row r="1042" spans="1:4">
      <c r="A1042" s="62"/>
      <c r="B1042" s="63"/>
      <c r="C1042" s="62"/>
      <c r="D1042" s="640"/>
    </row>
    <row r="1044" spans="1:4">
      <c r="A1044" s="62"/>
      <c r="B1044" s="63"/>
      <c r="C1044" s="62"/>
      <c r="D1044" s="640"/>
    </row>
    <row r="1046" spans="1:4">
      <c r="A1046" s="62"/>
      <c r="B1046" s="63"/>
      <c r="C1046" s="62"/>
      <c r="D1046" s="640"/>
    </row>
    <row r="1048" spans="1:4">
      <c r="A1048" s="62"/>
      <c r="B1048" s="63"/>
      <c r="C1048" s="62"/>
      <c r="D1048" s="640"/>
    </row>
    <row r="1050" spans="1:4">
      <c r="A1050" s="62"/>
      <c r="B1050" s="63"/>
      <c r="C1050" s="62"/>
      <c r="D1050" s="640"/>
    </row>
    <row r="1052" spans="1:4">
      <c r="A1052" s="62"/>
      <c r="B1052" s="63"/>
      <c r="C1052" s="62"/>
      <c r="D1052" s="640"/>
    </row>
    <row r="1054" spans="1:4">
      <c r="A1054" s="62"/>
      <c r="B1054" s="63"/>
      <c r="C1054" s="62"/>
      <c r="D1054" s="640"/>
    </row>
    <row r="1056" spans="1:4">
      <c r="A1056" s="62"/>
      <c r="B1056" s="63"/>
      <c r="C1056" s="62"/>
      <c r="D1056" s="640"/>
    </row>
    <row r="1058" spans="1:4">
      <c r="A1058" s="62"/>
      <c r="B1058" s="63"/>
      <c r="C1058" s="62"/>
      <c r="D1058" s="640"/>
    </row>
    <row r="1060" spans="1:4">
      <c r="A1060" s="62"/>
      <c r="B1060" s="63"/>
      <c r="C1060" s="62"/>
      <c r="D1060" s="640"/>
    </row>
    <row r="1062" spans="1:4">
      <c r="A1062" s="62"/>
      <c r="B1062" s="63"/>
      <c r="C1062" s="62"/>
      <c r="D1062" s="640"/>
    </row>
    <row r="1064" spans="1:4">
      <c r="A1064" s="62"/>
      <c r="B1064" s="63"/>
      <c r="C1064" s="62"/>
      <c r="D1064" s="640"/>
    </row>
    <row r="1066" spans="1:4">
      <c r="A1066" s="62"/>
      <c r="B1066" s="63"/>
      <c r="C1066" s="62"/>
      <c r="D1066" s="640"/>
    </row>
    <row r="1068" spans="1:4">
      <c r="A1068" s="62"/>
      <c r="B1068" s="63"/>
      <c r="C1068" s="62"/>
      <c r="D1068" s="640"/>
    </row>
    <row r="1070" spans="1:4">
      <c r="A1070" s="62"/>
      <c r="B1070" s="63"/>
      <c r="C1070" s="62"/>
      <c r="D1070" s="640"/>
    </row>
    <row r="1072" spans="1:4">
      <c r="A1072" s="62"/>
      <c r="B1072" s="63"/>
      <c r="C1072" s="62"/>
      <c r="D1072" s="640"/>
    </row>
    <row r="1074" spans="1:4">
      <c r="A1074" s="62"/>
      <c r="B1074" s="63"/>
      <c r="C1074" s="62"/>
      <c r="D1074" s="640"/>
    </row>
    <row r="1076" spans="1:4">
      <c r="A1076" s="62"/>
      <c r="B1076" s="63"/>
      <c r="C1076" s="62"/>
      <c r="D1076" s="640"/>
    </row>
    <row r="1078" spans="1:4">
      <c r="A1078" s="62"/>
      <c r="B1078" s="63"/>
      <c r="C1078" s="62"/>
      <c r="D1078" s="640"/>
    </row>
    <row r="1080" spans="1:4">
      <c r="A1080" s="62"/>
      <c r="B1080" s="63"/>
      <c r="C1080" s="62"/>
      <c r="D1080" s="640"/>
    </row>
    <row r="1082" spans="1:4">
      <c r="A1082" s="62"/>
      <c r="B1082" s="63"/>
      <c r="C1082" s="62"/>
      <c r="D1082" s="640"/>
    </row>
    <row r="1084" spans="1:4">
      <c r="A1084" s="62"/>
      <c r="B1084" s="63"/>
      <c r="C1084" s="62"/>
      <c r="D1084" s="640"/>
    </row>
    <row r="1086" spans="1:4">
      <c r="A1086" s="62"/>
      <c r="B1086" s="63"/>
      <c r="C1086" s="62"/>
      <c r="D1086" s="640"/>
    </row>
    <row r="1088" spans="1:4">
      <c r="A1088" s="62"/>
      <c r="B1088" s="63"/>
      <c r="C1088" s="62"/>
      <c r="D1088" s="640"/>
    </row>
    <row r="1090" spans="1:4">
      <c r="A1090" s="62"/>
      <c r="B1090" s="63"/>
      <c r="C1090" s="62"/>
      <c r="D1090" s="640"/>
    </row>
    <row r="1092" spans="1:4">
      <c r="A1092" s="62"/>
      <c r="B1092" s="63"/>
      <c r="C1092" s="62"/>
      <c r="D1092" s="640"/>
    </row>
    <row r="1094" spans="1:4">
      <c r="A1094" s="62"/>
      <c r="B1094" s="63"/>
      <c r="C1094" s="62"/>
      <c r="D1094" s="640"/>
    </row>
    <row r="1096" spans="1:4">
      <c r="A1096" s="62"/>
      <c r="B1096" s="63"/>
      <c r="C1096" s="62"/>
      <c r="D1096" s="640"/>
    </row>
    <row r="1098" spans="1:4">
      <c r="A1098" s="62"/>
      <c r="B1098" s="63"/>
      <c r="C1098" s="62"/>
      <c r="D1098" s="640"/>
    </row>
    <row r="1100" spans="1:4">
      <c r="A1100" s="62"/>
      <c r="B1100" s="63"/>
      <c r="C1100" s="62"/>
      <c r="D1100" s="640"/>
    </row>
    <row r="1102" spans="1:4">
      <c r="A1102" s="62"/>
      <c r="B1102" s="63"/>
      <c r="C1102" s="62"/>
      <c r="D1102" s="640"/>
    </row>
    <row r="1104" spans="1:4">
      <c r="A1104" s="62"/>
      <c r="B1104" s="63"/>
      <c r="C1104" s="62"/>
      <c r="D1104" s="640"/>
    </row>
    <row r="1106" spans="1:4">
      <c r="A1106" s="62"/>
      <c r="B1106" s="63"/>
      <c r="C1106" s="62"/>
      <c r="D1106" s="640"/>
    </row>
    <row r="1108" spans="1:4">
      <c r="A1108" s="62"/>
      <c r="B1108" s="63"/>
      <c r="C1108" s="62"/>
      <c r="D1108" s="640"/>
    </row>
    <row r="1110" spans="1:4">
      <c r="A1110" s="62"/>
      <c r="B1110" s="63"/>
      <c r="C1110" s="62"/>
      <c r="D1110" s="640"/>
    </row>
    <row r="1112" spans="1:4">
      <c r="A1112" s="62"/>
      <c r="B1112" s="63"/>
      <c r="C1112" s="62"/>
      <c r="D1112" s="640"/>
    </row>
    <row r="1114" spans="1:4">
      <c r="A1114" s="62"/>
      <c r="B1114" s="63"/>
      <c r="C1114" s="62"/>
      <c r="D1114" s="640"/>
    </row>
    <row r="1116" spans="1:4">
      <c r="A1116" s="62"/>
      <c r="B1116" s="63"/>
      <c r="C1116" s="62"/>
      <c r="D1116" s="640"/>
    </row>
    <row r="1118" spans="1:4">
      <c r="A1118" s="62"/>
      <c r="B1118" s="63"/>
      <c r="C1118" s="62"/>
      <c r="D1118" s="640"/>
    </row>
    <row r="1120" spans="1:4">
      <c r="A1120" s="62"/>
      <c r="B1120" s="63"/>
      <c r="C1120" s="62"/>
      <c r="D1120" s="640"/>
    </row>
    <row r="1122" spans="1:4">
      <c r="A1122" s="62"/>
      <c r="B1122" s="63"/>
      <c r="C1122" s="62"/>
      <c r="D1122" s="640"/>
    </row>
    <row r="1124" spans="1:4">
      <c r="A1124" s="62"/>
      <c r="B1124" s="63"/>
      <c r="C1124" s="62"/>
      <c r="D1124" s="640"/>
    </row>
    <row r="1126" spans="1:4">
      <c r="A1126" s="62"/>
      <c r="B1126" s="63"/>
      <c r="C1126" s="62"/>
      <c r="D1126" s="640"/>
    </row>
    <row r="1128" spans="1:4">
      <c r="A1128" s="62"/>
      <c r="B1128" s="63"/>
      <c r="C1128" s="62"/>
      <c r="D1128" s="640"/>
    </row>
    <row r="1130" spans="1:4">
      <c r="A1130" s="62"/>
      <c r="B1130" s="63"/>
      <c r="C1130" s="62"/>
      <c r="D1130" s="640"/>
    </row>
    <row r="1132" spans="1:4">
      <c r="A1132" s="62"/>
      <c r="B1132" s="63"/>
      <c r="C1132" s="62"/>
      <c r="D1132" s="640"/>
    </row>
    <row r="1134" spans="1:4">
      <c r="A1134" s="62"/>
      <c r="B1134" s="63"/>
      <c r="C1134" s="62"/>
      <c r="D1134" s="640"/>
    </row>
    <row r="1136" spans="1:4">
      <c r="A1136" s="62"/>
      <c r="B1136" s="63"/>
      <c r="C1136" s="62"/>
      <c r="D1136" s="640"/>
    </row>
    <row r="1138" spans="1:4">
      <c r="A1138" s="62"/>
      <c r="B1138" s="63"/>
      <c r="C1138" s="62"/>
      <c r="D1138" s="640"/>
    </row>
    <row r="1140" spans="1:4">
      <c r="A1140" s="62"/>
      <c r="B1140" s="63"/>
      <c r="C1140" s="62"/>
      <c r="D1140" s="640"/>
    </row>
    <row r="1142" spans="1:4">
      <c r="A1142" s="62"/>
      <c r="B1142" s="63"/>
      <c r="C1142" s="62"/>
      <c r="D1142" s="640"/>
    </row>
    <row r="1144" spans="1:4">
      <c r="A1144" s="62"/>
      <c r="B1144" s="63"/>
      <c r="C1144" s="62"/>
      <c r="D1144" s="640"/>
    </row>
    <row r="1146" spans="1:4">
      <c r="A1146" s="62"/>
      <c r="B1146" s="63"/>
      <c r="C1146" s="62"/>
      <c r="D1146" s="640"/>
    </row>
    <row r="1148" spans="1:4">
      <c r="A1148" s="62"/>
      <c r="B1148" s="63"/>
      <c r="C1148" s="62"/>
      <c r="D1148" s="640"/>
    </row>
    <row r="1150" spans="1:4">
      <c r="A1150" s="62"/>
      <c r="B1150" s="63"/>
      <c r="C1150" s="62"/>
      <c r="D1150" s="640"/>
    </row>
    <row r="1152" spans="1:4">
      <c r="A1152" s="62"/>
      <c r="B1152" s="63"/>
      <c r="C1152" s="62"/>
      <c r="D1152" s="640"/>
    </row>
    <row r="1154" spans="1:4">
      <c r="A1154" s="62"/>
      <c r="B1154" s="63"/>
      <c r="C1154" s="62"/>
      <c r="D1154" s="640"/>
    </row>
    <row r="1156" spans="1:4">
      <c r="A1156" s="62"/>
      <c r="B1156" s="63"/>
      <c r="C1156" s="62"/>
      <c r="D1156" s="640"/>
    </row>
    <row r="1158" spans="1:4">
      <c r="A1158" s="62"/>
      <c r="B1158" s="63"/>
      <c r="C1158" s="62"/>
      <c r="D1158" s="640"/>
    </row>
    <row r="1160" spans="1:4">
      <c r="A1160" s="62"/>
      <c r="B1160" s="63"/>
      <c r="C1160" s="62"/>
      <c r="D1160" s="640"/>
    </row>
    <row r="1162" spans="1:4">
      <c r="A1162" s="62"/>
      <c r="B1162" s="63"/>
      <c r="C1162" s="62"/>
      <c r="D1162" s="640"/>
    </row>
    <row r="1164" spans="1:4">
      <c r="A1164" s="62"/>
      <c r="B1164" s="63"/>
      <c r="C1164" s="62"/>
      <c r="D1164" s="640"/>
    </row>
    <row r="1166" spans="1:4">
      <c r="A1166" s="62"/>
      <c r="B1166" s="63"/>
      <c r="C1166" s="62"/>
      <c r="D1166" s="640"/>
    </row>
    <row r="1168" spans="1:4">
      <c r="A1168" s="62"/>
      <c r="B1168" s="63"/>
      <c r="C1168" s="62"/>
      <c r="D1168" s="640"/>
    </row>
    <row r="1170" spans="1:4">
      <c r="A1170" s="62"/>
      <c r="B1170" s="63"/>
      <c r="C1170" s="62"/>
      <c r="D1170" s="640"/>
    </row>
    <row r="1172" spans="1:4">
      <c r="A1172" s="62"/>
      <c r="B1172" s="63"/>
      <c r="C1172" s="62"/>
      <c r="D1172" s="640"/>
    </row>
    <row r="1174" spans="1:4">
      <c r="A1174" s="62"/>
      <c r="B1174" s="63"/>
      <c r="C1174" s="62"/>
      <c r="D1174" s="640"/>
    </row>
    <row r="1176" spans="1:4">
      <c r="A1176" s="62"/>
      <c r="B1176" s="63"/>
      <c r="C1176" s="62"/>
      <c r="D1176" s="640"/>
    </row>
    <row r="1178" spans="1:4">
      <c r="A1178" s="62"/>
      <c r="B1178" s="63"/>
      <c r="C1178" s="62"/>
      <c r="D1178" s="640"/>
    </row>
    <row r="1180" spans="1:4">
      <c r="A1180" s="62"/>
      <c r="B1180" s="63"/>
      <c r="C1180" s="62"/>
      <c r="D1180" s="640"/>
    </row>
    <row r="1182" spans="1:4">
      <c r="A1182" s="62"/>
      <c r="B1182" s="63"/>
      <c r="C1182" s="62"/>
      <c r="D1182" s="640"/>
    </row>
    <row r="1184" spans="1:4">
      <c r="A1184" s="62"/>
      <c r="B1184" s="63"/>
      <c r="C1184" s="62"/>
      <c r="D1184" s="640"/>
    </row>
    <row r="1186" spans="1:4">
      <c r="A1186" s="62"/>
      <c r="B1186" s="63"/>
      <c r="C1186" s="62"/>
      <c r="D1186" s="640"/>
    </row>
    <row r="1188" spans="1:4">
      <c r="A1188" s="62"/>
      <c r="B1188" s="63"/>
      <c r="C1188" s="62"/>
      <c r="D1188" s="640"/>
    </row>
    <row r="1190" spans="1:4">
      <c r="A1190" s="62"/>
      <c r="B1190" s="63"/>
      <c r="C1190" s="62"/>
      <c r="D1190" s="640"/>
    </row>
    <row r="1192" spans="1:4">
      <c r="A1192" s="62"/>
      <c r="B1192" s="63"/>
      <c r="C1192" s="62"/>
      <c r="D1192" s="640"/>
    </row>
    <row r="1194" spans="1:4">
      <c r="A1194" s="62"/>
      <c r="B1194" s="63"/>
      <c r="C1194" s="62"/>
      <c r="D1194" s="640"/>
    </row>
    <row r="1196" spans="1:4">
      <c r="A1196" s="62"/>
      <c r="B1196" s="63"/>
      <c r="C1196" s="62"/>
      <c r="D1196" s="640"/>
    </row>
    <row r="1198" spans="1:4">
      <c r="A1198" s="62"/>
      <c r="B1198" s="63"/>
      <c r="C1198" s="62"/>
      <c r="D1198" s="640"/>
    </row>
    <row r="1200" spans="1:4">
      <c r="A1200" s="62"/>
      <c r="B1200" s="63"/>
      <c r="C1200" s="62"/>
      <c r="D1200" s="640"/>
    </row>
    <row r="1202" spans="1:4">
      <c r="A1202" s="62"/>
      <c r="B1202" s="63"/>
      <c r="C1202" s="62"/>
      <c r="D1202" s="640"/>
    </row>
    <row r="1204" spans="1:4">
      <c r="A1204" s="62"/>
      <c r="B1204" s="63"/>
      <c r="C1204" s="62"/>
      <c r="D1204" s="640"/>
    </row>
    <row r="1206" spans="1:4">
      <c r="A1206" s="62"/>
      <c r="B1206" s="63"/>
      <c r="C1206" s="62"/>
      <c r="D1206" s="640"/>
    </row>
    <row r="1208" spans="1:4">
      <c r="A1208" s="62"/>
      <c r="B1208" s="63"/>
      <c r="C1208" s="62"/>
      <c r="D1208" s="640"/>
    </row>
    <row r="1210" spans="1:4">
      <c r="A1210" s="62"/>
      <c r="B1210" s="63"/>
      <c r="C1210" s="62"/>
      <c r="D1210" s="640"/>
    </row>
    <row r="1212" spans="1:4">
      <c r="A1212" s="62"/>
      <c r="B1212" s="63"/>
      <c r="C1212" s="62"/>
      <c r="D1212" s="640"/>
    </row>
    <row r="1214" spans="1:4">
      <c r="A1214" s="62"/>
      <c r="B1214" s="63"/>
      <c r="C1214" s="62"/>
      <c r="D1214" s="640"/>
    </row>
    <row r="1216" spans="1:4">
      <c r="A1216" s="62"/>
      <c r="B1216" s="63"/>
      <c r="C1216" s="62"/>
      <c r="D1216" s="640"/>
    </row>
    <row r="1218" spans="1:4">
      <c r="A1218" s="62"/>
      <c r="B1218" s="63"/>
      <c r="C1218" s="62"/>
      <c r="D1218" s="640"/>
    </row>
    <row r="1220" spans="1:4">
      <c r="A1220" s="62"/>
      <c r="B1220" s="63"/>
      <c r="C1220" s="62"/>
      <c r="D1220" s="640"/>
    </row>
    <row r="1222" spans="1:4">
      <c r="A1222" s="62"/>
      <c r="B1222" s="63"/>
      <c r="C1222" s="62"/>
      <c r="D1222" s="640"/>
    </row>
    <row r="1224" spans="1:4">
      <c r="A1224" s="62"/>
      <c r="B1224" s="63"/>
      <c r="C1224" s="62"/>
      <c r="D1224" s="640"/>
    </row>
    <row r="1226" spans="1:4">
      <c r="A1226" s="62"/>
      <c r="B1226" s="63"/>
      <c r="C1226" s="62"/>
      <c r="D1226" s="640"/>
    </row>
    <row r="1228" spans="1:4">
      <c r="A1228" s="62"/>
      <c r="B1228" s="63"/>
      <c r="C1228" s="62"/>
      <c r="D1228" s="640"/>
    </row>
    <row r="1230" spans="1:4">
      <c r="A1230" s="62"/>
      <c r="B1230" s="63"/>
      <c r="C1230" s="62"/>
      <c r="D1230" s="640"/>
    </row>
    <row r="1232" spans="1:4">
      <c r="A1232" s="62"/>
      <c r="B1232" s="63"/>
      <c r="C1232" s="62"/>
      <c r="D1232" s="640"/>
    </row>
    <row r="1234" spans="1:4">
      <c r="A1234" s="62"/>
      <c r="B1234" s="63"/>
      <c r="C1234" s="62"/>
      <c r="D1234" s="640"/>
    </row>
    <row r="1236" spans="1:4">
      <c r="A1236" s="62"/>
      <c r="B1236" s="63"/>
      <c r="C1236" s="62"/>
      <c r="D1236" s="640"/>
    </row>
    <row r="1238" spans="1:4">
      <c r="A1238" s="62"/>
      <c r="B1238" s="63"/>
      <c r="C1238" s="62"/>
      <c r="D1238" s="640"/>
    </row>
    <row r="1240" spans="1:4">
      <c r="A1240" s="62"/>
      <c r="B1240" s="63"/>
      <c r="C1240" s="62"/>
      <c r="D1240" s="640"/>
    </row>
    <row r="1242" spans="1:4">
      <c r="A1242" s="62"/>
      <c r="B1242" s="63"/>
      <c r="C1242" s="62"/>
      <c r="D1242" s="640"/>
    </row>
    <row r="1244" spans="1:4">
      <c r="A1244" s="62"/>
      <c r="B1244" s="63"/>
      <c r="C1244" s="62"/>
      <c r="D1244" s="640"/>
    </row>
    <row r="1246" spans="1:4">
      <c r="A1246" s="62"/>
      <c r="B1246" s="63"/>
      <c r="C1246" s="62"/>
      <c r="D1246" s="640"/>
    </row>
    <row r="1248" spans="1:4">
      <c r="A1248" s="62"/>
      <c r="B1248" s="63"/>
      <c r="C1248" s="62"/>
      <c r="D1248" s="640"/>
    </row>
    <row r="1250" spans="1:4">
      <c r="A1250" s="62"/>
      <c r="B1250" s="63"/>
      <c r="C1250" s="62"/>
      <c r="D1250" s="640"/>
    </row>
    <row r="1252" spans="1:4">
      <c r="A1252" s="62"/>
      <c r="B1252" s="63"/>
      <c r="C1252" s="62"/>
      <c r="D1252" s="640"/>
    </row>
    <row r="1254" spans="1:4">
      <c r="A1254" s="62"/>
      <c r="B1254" s="63"/>
      <c r="C1254" s="62"/>
      <c r="D1254" s="640"/>
    </row>
    <row r="1256" spans="1:4">
      <c r="A1256" s="62"/>
      <c r="B1256" s="63"/>
      <c r="C1256" s="62"/>
      <c r="D1256" s="640"/>
    </row>
    <row r="1258" spans="1:4">
      <c r="A1258" s="62"/>
      <c r="B1258" s="63"/>
      <c r="C1258" s="62"/>
      <c r="D1258" s="640"/>
    </row>
    <row r="1260" spans="1:4">
      <c r="A1260" s="62"/>
      <c r="B1260" s="63"/>
      <c r="C1260" s="62"/>
      <c r="D1260" s="640"/>
    </row>
    <row r="1262" spans="1:4">
      <c r="A1262" s="62"/>
      <c r="B1262" s="63"/>
      <c r="C1262" s="62"/>
      <c r="D1262" s="640"/>
    </row>
    <row r="1264" spans="1:4">
      <c r="A1264" s="62"/>
      <c r="B1264" s="63"/>
      <c r="C1264" s="62"/>
      <c r="D1264" s="640"/>
    </row>
    <row r="1266" spans="1:4">
      <c r="A1266" s="62"/>
      <c r="B1266" s="63"/>
      <c r="C1266" s="62"/>
      <c r="D1266" s="640"/>
    </row>
    <row r="1268" spans="1:4">
      <c r="A1268" s="62"/>
      <c r="B1268" s="63"/>
      <c r="C1268" s="62"/>
      <c r="D1268" s="640"/>
    </row>
    <row r="1270" spans="1:4">
      <c r="A1270" s="62"/>
      <c r="B1270" s="63"/>
      <c r="C1270" s="62"/>
      <c r="D1270" s="640"/>
    </row>
    <row r="1272" spans="1:4">
      <c r="A1272" s="62"/>
      <c r="B1272" s="63"/>
      <c r="C1272" s="62"/>
      <c r="D1272" s="640"/>
    </row>
    <row r="1274" spans="1:4">
      <c r="A1274" s="62"/>
      <c r="B1274" s="63"/>
      <c r="C1274" s="62"/>
      <c r="D1274" s="640"/>
    </row>
    <row r="1276" spans="1:4">
      <c r="A1276" s="62"/>
      <c r="B1276" s="63"/>
      <c r="C1276" s="62"/>
      <c r="D1276" s="640"/>
    </row>
    <row r="1278" spans="1:4">
      <c r="A1278" s="62"/>
      <c r="B1278" s="63"/>
      <c r="C1278" s="62"/>
      <c r="D1278" s="640"/>
    </row>
    <row r="1280" spans="1:4">
      <c r="A1280" s="62"/>
      <c r="B1280" s="63"/>
      <c r="C1280" s="62"/>
      <c r="D1280" s="640"/>
    </row>
    <row r="1282" spans="1:4">
      <c r="A1282" s="62"/>
      <c r="B1282" s="63"/>
      <c r="C1282" s="62"/>
      <c r="D1282" s="640"/>
    </row>
    <row r="1284" spans="1:4">
      <c r="A1284" s="62"/>
      <c r="B1284" s="63"/>
      <c r="C1284" s="62"/>
      <c r="D1284" s="640"/>
    </row>
    <row r="1286" spans="1:4">
      <c r="A1286" s="62"/>
      <c r="B1286" s="63"/>
      <c r="C1286" s="62"/>
      <c r="D1286" s="640"/>
    </row>
    <row r="1288" spans="1:4">
      <c r="A1288" s="62"/>
      <c r="B1288" s="63"/>
      <c r="C1288" s="62"/>
      <c r="D1288" s="640"/>
    </row>
    <row r="1290" spans="1:4">
      <c r="A1290" s="62"/>
      <c r="B1290" s="63"/>
      <c r="C1290" s="62"/>
      <c r="D1290" s="640"/>
    </row>
    <row r="1292" spans="1:4">
      <c r="A1292" s="62"/>
      <c r="B1292" s="63"/>
      <c r="C1292" s="62"/>
      <c r="D1292" s="640"/>
    </row>
    <row r="1294" spans="1:4">
      <c r="A1294" s="62"/>
      <c r="B1294" s="63"/>
      <c r="C1294" s="62"/>
      <c r="D1294" s="640"/>
    </row>
    <row r="1296" spans="1:4">
      <c r="A1296" s="62"/>
      <c r="B1296" s="63"/>
      <c r="C1296" s="62"/>
      <c r="D1296" s="640"/>
    </row>
    <row r="1298" spans="1:4">
      <c r="A1298" s="62"/>
      <c r="B1298" s="63"/>
      <c r="C1298" s="62"/>
      <c r="D1298" s="640"/>
    </row>
    <row r="1300" spans="1:4">
      <c r="A1300" s="62"/>
      <c r="B1300" s="63"/>
      <c r="C1300" s="62"/>
      <c r="D1300" s="640"/>
    </row>
    <row r="1302" spans="1:4">
      <c r="A1302" s="62"/>
      <c r="B1302" s="63"/>
      <c r="C1302" s="62"/>
      <c r="D1302" s="640"/>
    </row>
    <row r="1304" spans="1:4">
      <c r="A1304" s="62"/>
      <c r="B1304" s="63"/>
      <c r="C1304" s="62"/>
      <c r="D1304" s="640"/>
    </row>
    <row r="1306" spans="1:4">
      <c r="A1306" s="62"/>
      <c r="B1306" s="63"/>
      <c r="C1306" s="62"/>
      <c r="D1306" s="640"/>
    </row>
    <row r="1308" spans="1:4">
      <c r="A1308" s="62"/>
      <c r="B1308" s="63"/>
      <c r="C1308" s="62"/>
      <c r="D1308" s="640"/>
    </row>
    <row r="1310" spans="1:4">
      <c r="A1310" s="62"/>
      <c r="B1310" s="63"/>
      <c r="C1310" s="62"/>
      <c r="D1310" s="640"/>
    </row>
    <row r="1312" spans="1:4">
      <c r="A1312" s="62"/>
      <c r="B1312" s="63"/>
      <c r="C1312" s="62"/>
      <c r="D1312" s="640"/>
    </row>
    <row r="1314" spans="1:4">
      <c r="A1314" s="62"/>
      <c r="B1314" s="63"/>
      <c r="C1314" s="62"/>
      <c r="D1314" s="640"/>
    </row>
    <row r="1316" spans="1:4">
      <c r="A1316" s="62"/>
      <c r="B1316" s="63"/>
      <c r="C1316" s="62"/>
      <c r="D1316" s="640"/>
    </row>
    <row r="1318" spans="1:4">
      <c r="A1318" s="62"/>
      <c r="B1318" s="63"/>
      <c r="C1318" s="62"/>
      <c r="D1318" s="640"/>
    </row>
    <row r="1320" spans="1:4">
      <c r="A1320" s="62"/>
      <c r="B1320" s="63"/>
      <c r="C1320" s="62"/>
      <c r="D1320" s="640"/>
    </row>
    <row r="1322" spans="1:4">
      <c r="A1322" s="62"/>
      <c r="B1322" s="63"/>
      <c r="C1322" s="62"/>
      <c r="D1322" s="640"/>
    </row>
    <row r="1324" spans="1:4">
      <c r="A1324" s="62"/>
      <c r="B1324" s="63"/>
      <c r="C1324" s="62"/>
      <c r="D1324" s="640"/>
    </row>
    <row r="1326" spans="1:4">
      <c r="A1326" s="62"/>
      <c r="B1326" s="63"/>
      <c r="C1326" s="62"/>
      <c r="D1326" s="640"/>
    </row>
    <row r="1328" spans="1:4">
      <c r="A1328" s="62"/>
      <c r="B1328" s="63"/>
      <c r="C1328" s="62"/>
      <c r="D1328" s="640"/>
    </row>
    <row r="1330" spans="1:4">
      <c r="A1330" s="62"/>
      <c r="B1330" s="63"/>
      <c r="C1330" s="62"/>
      <c r="D1330" s="640"/>
    </row>
    <row r="1332" spans="1:4">
      <c r="A1332" s="62"/>
      <c r="B1332" s="63"/>
      <c r="C1332" s="62"/>
      <c r="D1332" s="640"/>
    </row>
    <row r="1334" spans="1:4">
      <c r="A1334" s="62"/>
      <c r="B1334" s="63"/>
      <c r="C1334" s="62"/>
      <c r="D1334" s="640"/>
    </row>
    <row r="1336" spans="1:4">
      <c r="A1336" s="62"/>
      <c r="B1336" s="63"/>
      <c r="C1336" s="62"/>
      <c r="D1336" s="640"/>
    </row>
    <row r="1338" spans="1:4">
      <c r="A1338" s="62"/>
      <c r="B1338" s="63"/>
      <c r="C1338" s="62"/>
      <c r="D1338" s="640"/>
    </row>
    <row r="1340" spans="1:4">
      <c r="A1340" s="62"/>
      <c r="B1340" s="63"/>
      <c r="C1340" s="62"/>
      <c r="D1340" s="640"/>
    </row>
    <row r="1342" spans="1:4">
      <c r="A1342" s="62"/>
      <c r="B1342" s="63"/>
      <c r="C1342" s="62"/>
      <c r="D1342" s="640"/>
    </row>
    <row r="1344" spans="1:4">
      <c r="A1344" s="62"/>
      <c r="B1344" s="63"/>
      <c r="C1344" s="62"/>
      <c r="D1344" s="640"/>
    </row>
    <row r="1346" spans="1:4">
      <c r="A1346" s="62"/>
      <c r="B1346" s="63"/>
      <c r="C1346" s="62"/>
      <c r="D1346" s="640"/>
    </row>
    <row r="1348" spans="1:4">
      <c r="A1348" s="62"/>
      <c r="B1348" s="63"/>
      <c r="C1348" s="62"/>
      <c r="D1348" s="640"/>
    </row>
    <row r="1350" spans="1:4">
      <c r="A1350" s="62"/>
      <c r="B1350" s="63"/>
      <c r="C1350" s="62"/>
      <c r="D1350" s="640"/>
    </row>
    <row r="1352" spans="1:4">
      <c r="A1352" s="62"/>
      <c r="B1352" s="63"/>
      <c r="C1352" s="62"/>
      <c r="D1352" s="640"/>
    </row>
    <row r="1354" spans="1:4">
      <c r="A1354" s="62"/>
      <c r="B1354" s="63"/>
      <c r="C1354" s="62"/>
      <c r="D1354" s="640"/>
    </row>
    <row r="1356" spans="1:4">
      <c r="A1356" s="62"/>
      <c r="B1356" s="63"/>
      <c r="C1356" s="62"/>
      <c r="D1356" s="640"/>
    </row>
    <row r="1358" spans="1:4">
      <c r="A1358" s="62"/>
      <c r="B1358" s="63"/>
      <c r="C1358" s="62"/>
      <c r="D1358" s="640"/>
    </row>
    <row r="1360" spans="1:4">
      <c r="A1360" s="62"/>
      <c r="B1360" s="63"/>
      <c r="C1360" s="62"/>
      <c r="D1360" s="640"/>
    </row>
    <row r="1362" spans="1:4">
      <c r="A1362" s="62"/>
      <c r="B1362" s="63"/>
      <c r="C1362" s="62"/>
      <c r="D1362" s="640"/>
    </row>
    <row r="1364" spans="1:4">
      <c r="A1364" s="62"/>
      <c r="B1364" s="63"/>
      <c r="C1364" s="62"/>
      <c r="D1364" s="640"/>
    </row>
    <row r="1366" spans="1:4">
      <c r="A1366" s="62"/>
      <c r="B1366" s="63"/>
      <c r="C1366" s="62"/>
      <c r="D1366" s="640"/>
    </row>
    <row r="1368" spans="1:4">
      <c r="A1368" s="62"/>
      <c r="B1368" s="63"/>
      <c r="C1368" s="62"/>
      <c r="D1368" s="640"/>
    </row>
    <row r="1370" spans="1:4">
      <c r="A1370" s="62"/>
      <c r="B1370" s="63"/>
      <c r="C1370" s="62"/>
      <c r="D1370" s="640"/>
    </row>
    <row r="1372" spans="1:4">
      <c r="A1372" s="62"/>
      <c r="B1372" s="63"/>
      <c r="C1372" s="62"/>
      <c r="D1372" s="640"/>
    </row>
    <row r="1374" spans="1:4">
      <c r="A1374" s="62"/>
      <c r="B1374" s="63"/>
      <c r="C1374" s="62"/>
      <c r="D1374" s="640"/>
    </row>
    <row r="1376" spans="1:4">
      <c r="A1376" s="62"/>
      <c r="B1376" s="63"/>
      <c r="C1376" s="62"/>
      <c r="D1376" s="640"/>
    </row>
    <row r="1378" spans="1:4">
      <c r="A1378" s="62"/>
      <c r="B1378" s="63"/>
      <c r="C1378" s="62"/>
      <c r="D1378" s="640"/>
    </row>
    <row r="1380" spans="1:4">
      <c r="A1380" s="62"/>
      <c r="B1380" s="63"/>
      <c r="C1380" s="62"/>
      <c r="D1380" s="640"/>
    </row>
    <row r="1382" spans="1:4">
      <c r="A1382" s="62"/>
      <c r="B1382" s="63"/>
      <c r="C1382" s="62"/>
      <c r="D1382" s="640"/>
    </row>
    <row r="1384" spans="1:4">
      <c r="A1384" s="62"/>
      <c r="B1384" s="63"/>
      <c r="C1384" s="62"/>
      <c r="D1384" s="640"/>
    </row>
    <row r="1386" spans="1:4">
      <c r="A1386" s="62"/>
      <c r="B1386" s="63"/>
      <c r="C1386" s="62"/>
      <c r="D1386" s="640"/>
    </row>
    <row r="1388" spans="1:4">
      <c r="A1388" s="62"/>
      <c r="B1388" s="63"/>
      <c r="C1388" s="62"/>
      <c r="D1388" s="640"/>
    </row>
    <row r="1390" spans="1:4">
      <c r="A1390" s="62"/>
      <c r="B1390" s="63"/>
      <c r="C1390" s="62"/>
      <c r="D1390" s="640"/>
    </row>
    <row r="1392" spans="1:4">
      <c r="A1392" s="62"/>
      <c r="B1392" s="63"/>
      <c r="C1392" s="62"/>
      <c r="D1392" s="640"/>
    </row>
    <row r="1394" spans="1:4">
      <c r="A1394" s="62"/>
      <c r="B1394" s="63"/>
      <c r="C1394" s="62"/>
      <c r="D1394" s="640"/>
    </row>
    <row r="1396" spans="1:4">
      <c r="A1396" s="62"/>
      <c r="B1396" s="63"/>
      <c r="C1396" s="62"/>
      <c r="D1396" s="640"/>
    </row>
    <row r="1398" spans="1:4">
      <c r="A1398" s="62"/>
      <c r="B1398" s="63"/>
      <c r="C1398" s="62"/>
      <c r="D1398" s="640"/>
    </row>
    <row r="1400" spans="1:4">
      <c r="A1400" s="62"/>
      <c r="B1400" s="63"/>
      <c r="C1400" s="62"/>
      <c r="D1400" s="640"/>
    </row>
    <row r="1402" spans="1:4">
      <c r="A1402" s="62"/>
      <c r="B1402" s="63"/>
      <c r="C1402" s="62"/>
      <c r="D1402" s="640"/>
    </row>
    <row r="1404" spans="1:4">
      <c r="A1404" s="62"/>
      <c r="B1404" s="63"/>
      <c r="C1404" s="62"/>
      <c r="D1404" s="640"/>
    </row>
    <row r="1406" spans="1:4">
      <c r="A1406" s="62"/>
      <c r="B1406" s="63"/>
      <c r="C1406" s="62"/>
      <c r="D1406" s="640"/>
    </row>
    <row r="1408" spans="1:4">
      <c r="A1408" s="62"/>
      <c r="B1408" s="63"/>
      <c r="C1408" s="62"/>
      <c r="D1408" s="640"/>
    </row>
    <row r="1410" spans="1:4">
      <c r="A1410" s="62"/>
      <c r="B1410" s="63"/>
      <c r="C1410" s="62"/>
      <c r="D1410" s="640"/>
    </row>
    <row r="1412" spans="1:4">
      <c r="A1412" s="62"/>
      <c r="B1412" s="63"/>
      <c r="C1412" s="62"/>
      <c r="D1412" s="640"/>
    </row>
    <row r="1414" spans="1:4">
      <c r="A1414" s="62"/>
      <c r="B1414" s="63"/>
      <c r="C1414" s="62"/>
      <c r="D1414" s="640"/>
    </row>
    <row r="1416" spans="1:4">
      <c r="A1416" s="62"/>
      <c r="B1416" s="63"/>
      <c r="C1416" s="62"/>
      <c r="D1416" s="640"/>
    </row>
    <row r="1418" spans="1:4">
      <c r="A1418" s="62"/>
      <c r="B1418" s="63"/>
      <c r="C1418" s="62"/>
      <c r="D1418" s="640"/>
    </row>
    <row r="1420" spans="1:4">
      <c r="A1420" s="62"/>
      <c r="B1420" s="63"/>
      <c r="C1420" s="62"/>
      <c r="D1420" s="640"/>
    </row>
    <row r="1422" spans="1:4">
      <c r="A1422" s="62"/>
      <c r="B1422" s="63"/>
      <c r="C1422" s="62"/>
      <c r="D1422" s="640"/>
    </row>
    <row r="1424" spans="1:4">
      <c r="A1424" s="62"/>
      <c r="B1424" s="63"/>
      <c r="C1424" s="62"/>
      <c r="D1424" s="640"/>
    </row>
    <row r="1426" spans="1:4">
      <c r="A1426" s="62"/>
      <c r="B1426" s="63"/>
      <c r="C1426" s="62"/>
      <c r="D1426" s="640"/>
    </row>
    <row r="1428" spans="1:4">
      <c r="A1428" s="62"/>
      <c r="B1428" s="63"/>
      <c r="C1428" s="62"/>
      <c r="D1428" s="640"/>
    </row>
    <row r="1430" spans="1:4">
      <c r="A1430" s="62"/>
      <c r="B1430" s="63"/>
      <c r="C1430" s="62"/>
      <c r="D1430" s="640"/>
    </row>
    <row r="1432" spans="1:4">
      <c r="A1432" s="62"/>
      <c r="B1432" s="63"/>
      <c r="C1432" s="62"/>
      <c r="D1432" s="640"/>
    </row>
    <row r="1434" spans="1:4">
      <c r="A1434" s="62"/>
      <c r="B1434" s="63"/>
      <c r="C1434" s="62"/>
      <c r="D1434" s="640"/>
    </row>
    <row r="1436" spans="1:4">
      <c r="A1436" s="62"/>
      <c r="B1436" s="63"/>
      <c r="C1436" s="62"/>
      <c r="D1436" s="640"/>
    </row>
    <row r="1438" spans="1:4">
      <c r="A1438" s="62"/>
      <c r="B1438" s="63"/>
      <c r="C1438" s="62"/>
      <c r="D1438" s="640"/>
    </row>
    <row r="1440" spans="1:4">
      <c r="A1440" s="62"/>
      <c r="B1440" s="63"/>
      <c r="C1440" s="62"/>
      <c r="D1440" s="640"/>
    </row>
    <row r="1442" spans="1:4">
      <c r="A1442" s="62"/>
      <c r="B1442" s="63"/>
      <c r="C1442" s="62"/>
      <c r="D1442" s="640"/>
    </row>
    <row r="1444" spans="1:4">
      <c r="A1444" s="62"/>
      <c r="B1444" s="63"/>
      <c r="C1444" s="62"/>
      <c r="D1444" s="640"/>
    </row>
    <row r="1446" spans="1:4">
      <c r="A1446" s="62"/>
      <c r="B1446" s="63"/>
      <c r="C1446" s="62"/>
      <c r="D1446" s="640"/>
    </row>
    <row r="1448" spans="1:4">
      <c r="A1448" s="62"/>
      <c r="B1448" s="63"/>
      <c r="C1448" s="62"/>
      <c r="D1448" s="640"/>
    </row>
    <row r="1450" spans="1:4">
      <c r="A1450" s="62"/>
      <c r="B1450" s="63"/>
      <c r="C1450" s="62"/>
      <c r="D1450" s="640"/>
    </row>
    <row r="1452" spans="1:4">
      <c r="A1452" s="62"/>
      <c r="B1452" s="63"/>
      <c r="C1452" s="62"/>
      <c r="D1452" s="640"/>
    </row>
    <row r="1454" spans="1:4">
      <c r="A1454" s="62"/>
      <c r="B1454" s="63"/>
      <c r="C1454" s="62"/>
      <c r="D1454" s="640"/>
    </row>
    <row r="1456" spans="1:4">
      <c r="A1456" s="62"/>
      <c r="B1456" s="63"/>
      <c r="C1456" s="62"/>
      <c r="D1456" s="640"/>
    </row>
    <row r="1458" spans="1:4">
      <c r="A1458" s="62"/>
      <c r="B1458" s="63"/>
      <c r="C1458" s="62"/>
      <c r="D1458" s="640"/>
    </row>
    <row r="1460" spans="1:4">
      <c r="A1460" s="62"/>
      <c r="B1460" s="63"/>
      <c r="C1460" s="62"/>
      <c r="D1460" s="640"/>
    </row>
    <row r="1462" spans="1:4">
      <c r="A1462" s="62"/>
      <c r="B1462" s="63"/>
      <c r="C1462" s="62"/>
      <c r="D1462" s="640"/>
    </row>
    <row r="1464" spans="1:4">
      <c r="A1464" s="62"/>
      <c r="B1464" s="63"/>
      <c r="C1464" s="62"/>
      <c r="D1464" s="640"/>
    </row>
    <row r="1466" spans="1:4">
      <c r="A1466" s="62"/>
      <c r="B1466" s="63"/>
      <c r="C1466" s="62"/>
      <c r="D1466" s="640"/>
    </row>
    <row r="1468" spans="1:4">
      <c r="A1468" s="62"/>
      <c r="B1468" s="63"/>
      <c r="C1468" s="62"/>
      <c r="D1468" s="640"/>
    </row>
    <row r="1470" spans="1:4">
      <c r="A1470" s="62"/>
      <c r="B1470" s="63"/>
      <c r="C1470" s="62"/>
      <c r="D1470" s="640"/>
    </row>
    <row r="1472" spans="1:4">
      <c r="A1472" s="62"/>
      <c r="B1472" s="63"/>
      <c r="C1472" s="62"/>
      <c r="D1472" s="640"/>
    </row>
    <row r="1474" spans="1:4">
      <c r="A1474" s="62"/>
      <c r="B1474" s="63"/>
      <c r="C1474" s="62"/>
      <c r="D1474" s="640"/>
    </row>
    <row r="1476" spans="1:4">
      <c r="A1476" s="62"/>
      <c r="B1476" s="63"/>
      <c r="C1476" s="62"/>
      <c r="D1476" s="640"/>
    </row>
    <row r="1478" spans="1:4">
      <c r="A1478" s="62"/>
      <c r="B1478" s="63"/>
      <c r="C1478" s="62"/>
      <c r="D1478" s="640"/>
    </row>
    <row r="1480" spans="1:4">
      <c r="A1480" s="62"/>
      <c r="B1480" s="63"/>
      <c r="C1480" s="62"/>
      <c r="D1480" s="640"/>
    </row>
    <row r="1482" spans="1:4">
      <c r="A1482" s="62"/>
      <c r="B1482" s="63"/>
      <c r="C1482" s="62"/>
      <c r="D1482" s="640"/>
    </row>
    <row r="1484" spans="1:4">
      <c r="A1484" s="62"/>
      <c r="B1484" s="63"/>
      <c r="C1484" s="62"/>
      <c r="D1484" s="640"/>
    </row>
    <row r="1486" spans="1:4">
      <c r="A1486" s="62"/>
      <c r="B1486" s="63"/>
      <c r="C1486" s="62"/>
      <c r="D1486" s="640"/>
    </row>
    <row r="1488" spans="1:4">
      <c r="A1488" s="62"/>
      <c r="B1488" s="63"/>
      <c r="C1488" s="62"/>
      <c r="D1488" s="640"/>
    </row>
    <row r="1490" spans="1:4">
      <c r="A1490" s="62"/>
      <c r="B1490" s="63"/>
      <c r="C1490" s="62"/>
      <c r="D1490" s="640"/>
    </row>
    <row r="1492" spans="1:4">
      <c r="A1492" s="62"/>
      <c r="B1492" s="63"/>
      <c r="C1492" s="62"/>
      <c r="D1492" s="640"/>
    </row>
    <row r="1494" spans="1:4">
      <c r="A1494" s="62"/>
      <c r="B1494" s="63"/>
      <c r="C1494" s="62"/>
      <c r="D1494" s="640"/>
    </row>
    <row r="1496" spans="1:4">
      <c r="A1496" s="62"/>
      <c r="B1496" s="63"/>
      <c r="C1496" s="62"/>
      <c r="D1496" s="640"/>
    </row>
    <row r="1498" spans="1:4">
      <c r="A1498" s="62"/>
      <c r="B1498" s="63"/>
      <c r="C1498" s="62"/>
      <c r="D1498" s="640"/>
    </row>
    <row r="1500" spans="1:4">
      <c r="A1500" s="62"/>
      <c r="B1500" s="63"/>
      <c r="C1500" s="62"/>
      <c r="D1500" s="640"/>
    </row>
    <row r="1502" spans="1:4">
      <c r="A1502" s="62"/>
      <c r="B1502" s="63"/>
      <c r="C1502" s="62"/>
      <c r="D1502" s="640"/>
    </row>
    <row r="1504" spans="1:4">
      <c r="A1504" s="62"/>
      <c r="B1504" s="63"/>
      <c r="C1504" s="62"/>
      <c r="D1504" s="640"/>
    </row>
    <row r="1506" spans="1:4">
      <c r="A1506" s="62"/>
      <c r="B1506" s="63"/>
      <c r="C1506" s="62"/>
      <c r="D1506" s="640"/>
    </row>
    <row r="1508" spans="1:4">
      <c r="A1508" s="62"/>
      <c r="B1508" s="63"/>
      <c r="C1508" s="62"/>
      <c r="D1508" s="640"/>
    </row>
    <row r="1510" spans="1:4">
      <c r="A1510" s="62"/>
      <c r="B1510" s="63"/>
      <c r="C1510" s="62"/>
      <c r="D1510" s="640"/>
    </row>
    <row r="1512" spans="1:4">
      <c r="A1512" s="62"/>
      <c r="B1512" s="63"/>
      <c r="C1512" s="62"/>
      <c r="D1512" s="640"/>
    </row>
    <row r="1514" spans="1:4">
      <c r="A1514" s="62"/>
      <c r="B1514" s="63"/>
      <c r="C1514" s="62"/>
      <c r="D1514" s="640"/>
    </row>
    <row r="1516" spans="1:4">
      <c r="A1516" s="62"/>
      <c r="B1516" s="63"/>
      <c r="C1516" s="62"/>
      <c r="D1516" s="640"/>
    </row>
    <row r="1518" spans="1:4">
      <c r="A1518" s="62"/>
      <c r="B1518" s="63"/>
      <c r="C1518" s="62"/>
      <c r="D1518" s="640"/>
    </row>
    <row r="1520" spans="1:4">
      <c r="A1520" s="62"/>
      <c r="B1520" s="63"/>
      <c r="C1520" s="62"/>
      <c r="D1520" s="640"/>
    </row>
    <row r="1522" spans="1:4">
      <c r="A1522" s="62"/>
      <c r="B1522" s="63"/>
      <c r="C1522" s="62"/>
      <c r="D1522" s="640"/>
    </row>
    <row r="1524" spans="1:4">
      <c r="A1524" s="62"/>
      <c r="B1524" s="63"/>
      <c r="C1524" s="62"/>
      <c r="D1524" s="640"/>
    </row>
    <row r="1526" spans="1:4">
      <c r="A1526" s="62"/>
      <c r="B1526" s="63"/>
      <c r="C1526" s="62"/>
      <c r="D1526" s="640"/>
    </row>
    <row r="1528" spans="1:4">
      <c r="A1528" s="62"/>
      <c r="B1528" s="63"/>
      <c r="C1528" s="62"/>
      <c r="D1528" s="640"/>
    </row>
    <row r="1530" spans="1:4">
      <c r="A1530" s="62"/>
      <c r="B1530" s="63"/>
      <c r="C1530" s="62"/>
      <c r="D1530" s="640"/>
    </row>
    <row r="1532" spans="1:4">
      <c r="A1532" s="62"/>
      <c r="B1532" s="63"/>
      <c r="C1532" s="62"/>
      <c r="D1532" s="640"/>
    </row>
    <row r="1534" spans="1:4">
      <c r="A1534" s="62"/>
      <c r="B1534" s="63"/>
      <c r="C1534" s="62"/>
      <c r="D1534" s="640"/>
    </row>
    <row r="1536" spans="1:4">
      <c r="A1536" s="62"/>
      <c r="B1536" s="63"/>
      <c r="C1536" s="62"/>
      <c r="D1536" s="640"/>
    </row>
    <row r="1538" spans="1:4">
      <c r="A1538" s="62"/>
      <c r="B1538" s="63"/>
      <c r="C1538" s="62"/>
      <c r="D1538" s="640"/>
    </row>
    <row r="1540" spans="1:4">
      <c r="A1540" s="62"/>
      <c r="B1540" s="63"/>
      <c r="C1540" s="62"/>
      <c r="D1540" s="640"/>
    </row>
    <row r="1542" spans="1:4">
      <c r="A1542" s="62"/>
      <c r="B1542" s="63"/>
      <c r="C1542" s="62"/>
      <c r="D1542" s="640"/>
    </row>
    <row r="1544" spans="1:4">
      <c r="A1544" s="62"/>
      <c r="B1544" s="63"/>
      <c r="C1544" s="62"/>
      <c r="D1544" s="640"/>
    </row>
    <row r="1546" spans="1:4">
      <c r="A1546" s="62"/>
      <c r="B1546" s="63"/>
      <c r="C1546" s="62"/>
      <c r="D1546" s="640"/>
    </row>
    <row r="1548" spans="1:4">
      <c r="A1548" s="62"/>
      <c r="B1548" s="63"/>
      <c r="C1548" s="62"/>
      <c r="D1548" s="640"/>
    </row>
    <row r="1550" spans="1:4">
      <c r="A1550" s="62"/>
      <c r="B1550" s="63"/>
      <c r="C1550" s="62"/>
      <c r="D1550" s="640"/>
    </row>
    <row r="1552" spans="1:4">
      <c r="A1552" s="62"/>
      <c r="B1552" s="63"/>
      <c r="C1552" s="62"/>
      <c r="D1552" s="640"/>
    </row>
    <row r="1554" spans="1:4">
      <c r="A1554" s="62"/>
      <c r="B1554" s="63"/>
      <c r="C1554" s="62"/>
      <c r="D1554" s="640"/>
    </row>
    <row r="1556" spans="1:4">
      <c r="A1556" s="62"/>
      <c r="B1556" s="63"/>
      <c r="C1556" s="62"/>
      <c r="D1556" s="640"/>
    </row>
    <row r="1558" spans="1:4">
      <c r="A1558" s="62"/>
      <c r="B1558" s="63"/>
      <c r="C1558" s="62"/>
      <c r="D1558" s="640"/>
    </row>
    <row r="1560" spans="1:4">
      <c r="A1560" s="62"/>
      <c r="B1560" s="63"/>
      <c r="C1560" s="62"/>
      <c r="D1560" s="640"/>
    </row>
    <row r="1562" spans="1:4">
      <c r="A1562" s="62"/>
      <c r="B1562" s="63"/>
      <c r="C1562" s="62"/>
      <c r="D1562" s="640"/>
    </row>
    <row r="1564" spans="1:4">
      <c r="A1564" s="62"/>
      <c r="B1564" s="63"/>
      <c r="C1564" s="62"/>
      <c r="D1564" s="640"/>
    </row>
    <row r="1566" spans="1:4">
      <c r="A1566" s="62"/>
      <c r="B1566" s="63"/>
      <c r="C1566" s="62"/>
      <c r="D1566" s="640"/>
    </row>
    <row r="1568" spans="1:4">
      <c r="A1568" s="62"/>
      <c r="B1568" s="63"/>
      <c r="C1568" s="62"/>
      <c r="D1568" s="640"/>
    </row>
    <row r="1570" spans="1:4">
      <c r="A1570" s="62"/>
      <c r="B1570" s="63"/>
      <c r="C1570" s="62"/>
      <c r="D1570" s="640"/>
    </row>
    <row r="1572" spans="1:4">
      <c r="A1572" s="62"/>
      <c r="B1572" s="63"/>
      <c r="C1572" s="62"/>
      <c r="D1572" s="640"/>
    </row>
    <row r="1574" spans="1:4">
      <c r="A1574" s="62"/>
      <c r="B1574" s="63"/>
      <c r="C1574" s="62"/>
      <c r="D1574" s="640"/>
    </row>
    <row r="1576" spans="1:4">
      <c r="A1576" s="62"/>
      <c r="B1576" s="63"/>
      <c r="C1576" s="62"/>
      <c r="D1576" s="640"/>
    </row>
    <row r="1578" spans="1:4">
      <c r="A1578" s="62"/>
      <c r="B1578" s="63"/>
      <c r="C1578" s="62"/>
      <c r="D1578" s="640"/>
    </row>
    <row r="1580" spans="1:4">
      <c r="A1580" s="62"/>
      <c r="B1580" s="63"/>
      <c r="C1580" s="62"/>
      <c r="D1580" s="640"/>
    </row>
    <row r="1582" spans="1:4">
      <c r="A1582" s="62"/>
      <c r="B1582" s="63"/>
      <c r="C1582" s="62"/>
      <c r="D1582" s="640"/>
    </row>
    <row r="1584" spans="1:4">
      <c r="A1584" s="62"/>
      <c r="B1584" s="63"/>
      <c r="C1584" s="62"/>
      <c r="D1584" s="640"/>
    </row>
    <row r="1586" spans="1:4">
      <c r="A1586" s="62"/>
      <c r="B1586" s="63"/>
      <c r="C1586" s="62"/>
      <c r="D1586" s="640"/>
    </row>
    <row r="1588" spans="1:4">
      <c r="A1588" s="62"/>
      <c r="B1588" s="63"/>
      <c r="C1588" s="62"/>
      <c r="D1588" s="640"/>
    </row>
    <row r="1590" spans="1:4">
      <c r="A1590" s="62"/>
      <c r="B1590" s="63"/>
      <c r="C1590" s="62"/>
      <c r="D1590" s="640"/>
    </row>
    <row r="1592" spans="1:4">
      <c r="A1592" s="62"/>
      <c r="B1592" s="63"/>
      <c r="C1592" s="62"/>
      <c r="D1592" s="640"/>
    </row>
    <row r="1594" spans="1:4">
      <c r="A1594" s="62"/>
      <c r="B1594" s="63"/>
      <c r="C1594" s="62"/>
      <c r="D1594" s="640"/>
    </row>
    <row r="1596" spans="1:4">
      <c r="A1596" s="62"/>
      <c r="B1596" s="63"/>
      <c r="C1596" s="62"/>
      <c r="D1596" s="640"/>
    </row>
    <row r="1598" spans="1:4">
      <c r="A1598" s="62"/>
      <c r="B1598" s="63"/>
      <c r="C1598" s="62"/>
      <c r="D1598" s="640"/>
    </row>
    <row r="1600" spans="1:4">
      <c r="A1600" s="62"/>
      <c r="B1600" s="63"/>
      <c r="C1600" s="62"/>
      <c r="D1600" s="640"/>
    </row>
    <row r="1602" spans="1:4">
      <c r="A1602" s="62"/>
      <c r="B1602" s="63"/>
      <c r="C1602" s="62"/>
      <c r="D1602" s="640"/>
    </row>
    <row r="1604" spans="1:4">
      <c r="A1604" s="62"/>
      <c r="B1604" s="63"/>
      <c r="C1604" s="62"/>
      <c r="D1604" s="640"/>
    </row>
    <row r="1606" spans="1:4">
      <c r="A1606" s="62"/>
      <c r="B1606" s="63"/>
      <c r="C1606" s="62"/>
      <c r="D1606" s="640"/>
    </row>
    <row r="1608" spans="1:4">
      <c r="A1608" s="62"/>
      <c r="B1608" s="63"/>
      <c r="C1608" s="62"/>
      <c r="D1608" s="640"/>
    </row>
    <row r="1610" spans="1:4">
      <c r="A1610" s="62"/>
      <c r="B1610" s="63"/>
      <c r="C1610" s="62"/>
      <c r="D1610" s="640"/>
    </row>
    <row r="1612" spans="1:4">
      <c r="A1612" s="62"/>
      <c r="B1612" s="63"/>
      <c r="C1612" s="62"/>
      <c r="D1612" s="640"/>
    </row>
    <row r="1614" spans="1:4">
      <c r="A1614" s="62"/>
      <c r="B1614" s="63"/>
      <c r="C1614" s="62"/>
      <c r="D1614" s="640"/>
    </row>
    <row r="1616" spans="1:4">
      <c r="A1616" s="62"/>
      <c r="B1616" s="63"/>
      <c r="C1616" s="62"/>
      <c r="D1616" s="640"/>
    </row>
    <row r="1618" spans="1:4">
      <c r="A1618" s="62"/>
      <c r="B1618" s="63"/>
      <c r="C1618" s="62"/>
      <c r="D1618" s="640"/>
    </row>
    <row r="1620" spans="1:4">
      <c r="A1620" s="62"/>
      <c r="B1620" s="63"/>
      <c r="C1620" s="62"/>
      <c r="D1620" s="640"/>
    </row>
    <row r="1622" spans="1:4">
      <c r="A1622" s="62"/>
      <c r="B1622" s="63"/>
      <c r="C1622" s="62"/>
      <c r="D1622" s="640"/>
    </row>
    <row r="1624" spans="1:4">
      <c r="A1624" s="62"/>
      <c r="B1624" s="63"/>
      <c r="C1624" s="62"/>
      <c r="D1624" s="640"/>
    </row>
    <row r="1626" spans="1:4">
      <c r="A1626" s="62"/>
      <c r="B1626" s="63"/>
      <c r="C1626" s="62"/>
      <c r="D1626" s="640"/>
    </row>
    <row r="1628" spans="1:4">
      <c r="A1628" s="62"/>
      <c r="B1628" s="63"/>
      <c r="C1628" s="62"/>
      <c r="D1628" s="640"/>
    </row>
    <row r="1630" spans="1:4">
      <c r="A1630" s="62"/>
      <c r="B1630" s="63"/>
      <c r="C1630" s="62"/>
      <c r="D1630" s="640"/>
    </row>
    <row r="1632" spans="1:4">
      <c r="A1632" s="62"/>
      <c r="B1632" s="63"/>
      <c r="C1632" s="62"/>
      <c r="D1632" s="640"/>
    </row>
    <row r="1634" spans="1:4">
      <c r="A1634" s="62"/>
      <c r="B1634" s="63"/>
      <c r="C1634" s="62"/>
      <c r="D1634" s="640"/>
    </row>
    <row r="1636" spans="1:4">
      <c r="A1636" s="62"/>
      <c r="B1636" s="63"/>
      <c r="C1636" s="62"/>
      <c r="D1636" s="640"/>
    </row>
    <row r="1638" spans="1:4">
      <c r="A1638" s="62"/>
      <c r="B1638" s="63"/>
      <c r="C1638" s="62"/>
      <c r="D1638" s="640"/>
    </row>
    <row r="1640" spans="1:4">
      <c r="A1640" s="62"/>
      <c r="B1640" s="63"/>
      <c r="C1640" s="62"/>
      <c r="D1640" s="640"/>
    </row>
    <row r="1642" spans="1:4">
      <c r="A1642" s="62"/>
      <c r="B1642" s="63"/>
      <c r="C1642" s="62"/>
      <c r="D1642" s="640"/>
    </row>
    <row r="1644" spans="1:4">
      <c r="A1644" s="62"/>
      <c r="B1644" s="63"/>
      <c r="C1644" s="62"/>
      <c r="D1644" s="640"/>
    </row>
    <row r="1646" spans="1:4">
      <c r="A1646" s="62"/>
      <c r="B1646" s="63"/>
      <c r="C1646" s="62"/>
      <c r="D1646" s="640"/>
    </row>
    <row r="1648" spans="1:4">
      <c r="A1648" s="62"/>
      <c r="B1648" s="63"/>
      <c r="C1648" s="62"/>
      <c r="D1648" s="640"/>
    </row>
    <row r="1650" spans="1:4">
      <c r="A1650" s="62"/>
      <c r="B1650" s="63"/>
      <c r="C1650" s="62"/>
      <c r="D1650" s="640"/>
    </row>
    <row r="1652" spans="1:4">
      <c r="A1652" s="62"/>
      <c r="B1652" s="63"/>
      <c r="C1652" s="62"/>
      <c r="D1652" s="640"/>
    </row>
    <row r="1654" spans="1:4">
      <c r="A1654" s="62"/>
      <c r="B1654" s="63"/>
      <c r="C1654" s="62"/>
      <c r="D1654" s="640"/>
    </row>
    <row r="1656" spans="1:4">
      <c r="A1656" s="62"/>
      <c r="B1656" s="63"/>
      <c r="C1656" s="62"/>
      <c r="D1656" s="640"/>
    </row>
    <row r="1658" spans="1:4">
      <c r="A1658" s="62"/>
      <c r="B1658" s="63"/>
      <c r="C1658" s="62"/>
      <c r="D1658" s="640"/>
    </row>
    <row r="1660" spans="1:4">
      <c r="A1660" s="62"/>
      <c r="B1660" s="63"/>
      <c r="C1660" s="62"/>
      <c r="D1660" s="640"/>
    </row>
    <row r="1662" spans="1:4">
      <c r="A1662" s="62"/>
      <c r="B1662" s="63"/>
      <c r="C1662" s="62"/>
      <c r="D1662" s="640"/>
    </row>
    <row r="1664" spans="1:4">
      <c r="A1664" s="62"/>
      <c r="B1664" s="63"/>
      <c r="C1664" s="62"/>
      <c r="D1664" s="640"/>
    </row>
    <row r="1666" spans="1:4">
      <c r="A1666" s="62"/>
      <c r="B1666" s="63"/>
      <c r="C1666" s="62"/>
      <c r="D1666" s="640"/>
    </row>
    <row r="1668" spans="1:4">
      <c r="A1668" s="62"/>
      <c r="B1668" s="63"/>
      <c r="C1668" s="62"/>
      <c r="D1668" s="640"/>
    </row>
    <row r="1670" spans="1:4">
      <c r="A1670" s="62"/>
      <c r="B1670" s="63"/>
      <c r="C1670" s="62"/>
      <c r="D1670" s="640"/>
    </row>
    <row r="1672" spans="1:4">
      <c r="A1672" s="62"/>
      <c r="B1672" s="63"/>
      <c r="C1672" s="62"/>
      <c r="D1672" s="640"/>
    </row>
    <row r="1674" spans="1:4">
      <c r="A1674" s="62"/>
      <c r="B1674" s="63"/>
      <c r="C1674" s="62"/>
      <c r="D1674" s="640"/>
    </row>
    <row r="1676" spans="1:4">
      <c r="A1676" s="62"/>
      <c r="B1676" s="63"/>
      <c r="C1676" s="62"/>
      <c r="D1676" s="640"/>
    </row>
    <row r="1678" spans="1:4">
      <c r="A1678" s="62"/>
      <c r="B1678" s="63"/>
      <c r="C1678" s="62"/>
      <c r="D1678" s="640"/>
    </row>
    <row r="1680" spans="1:4">
      <c r="A1680" s="62"/>
      <c r="B1680" s="63"/>
      <c r="C1680" s="62"/>
      <c r="D1680" s="640"/>
    </row>
    <row r="1682" spans="1:4">
      <c r="A1682" s="62"/>
      <c r="B1682" s="63"/>
      <c r="C1682" s="62"/>
      <c r="D1682" s="640"/>
    </row>
    <row r="1684" spans="1:4">
      <c r="A1684" s="62"/>
      <c r="B1684" s="63"/>
      <c r="C1684" s="62"/>
      <c r="D1684" s="640"/>
    </row>
    <row r="1686" spans="1:4">
      <c r="A1686" s="62"/>
      <c r="B1686" s="63"/>
      <c r="C1686" s="62"/>
      <c r="D1686" s="640"/>
    </row>
    <row r="1688" spans="1:4">
      <c r="A1688" s="62"/>
      <c r="B1688" s="63"/>
      <c r="C1688" s="62"/>
      <c r="D1688" s="640"/>
    </row>
    <row r="1690" spans="1:4">
      <c r="A1690" s="62"/>
      <c r="B1690" s="63"/>
      <c r="C1690" s="62"/>
      <c r="D1690" s="640"/>
    </row>
    <row r="1692" spans="1:4">
      <c r="A1692" s="62"/>
      <c r="B1692" s="63"/>
      <c r="C1692" s="62"/>
      <c r="D1692" s="640"/>
    </row>
    <row r="1694" spans="1:4">
      <c r="A1694" s="62"/>
      <c r="B1694" s="63"/>
      <c r="C1694" s="62"/>
      <c r="D1694" s="640"/>
    </row>
    <row r="1696" spans="1:4">
      <c r="A1696" s="62"/>
      <c r="B1696" s="63"/>
      <c r="C1696" s="62"/>
      <c r="D1696" s="640"/>
    </row>
    <row r="1698" spans="1:4">
      <c r="A1698" s="62"/>
      <c r="B1698" s="63"/>
      <c r="C1698" s="62"/>
      <c r="D1698" s="640"/>
    </row>
    <row r="1700" spans="1:4">
      <c r="A1700" s="62"/>
      <c r="B1700" s="63"/>
      <c r="C1700" s="62"/>
      <c r="D1700" s="640"/>
    </row>
    <row r="1702" spans="1:4">
      <c r="A1702" s="62"/>
      <c r="B1702" s="63"/>
      <c r="C1702" s="62"/>
      <c r="D1702" s="640"/>
    </row>
    <row r="1704" spans="1:4">
      <c r="A1704" s="62"/>
      <c r="B1704" s="63"/>
      <c r="C1704" s="62"/>
      <c r="D1704" s="640"/>
    </row>
    <row r="1706" spans="1:4">
      <c r="A1706" s="62"/>
      <c r="B1706" s="63"/>
      <c r="C1706" s="62"/>
      <c r="D1706" s="640"/>
    </row>
    <row r="1708" spans="1:4">
      <c r="A1708" s="62"/>
      <c r="B1708" s="63"/>
      <c r="C1708" s="62"/>
      <c r="D1708" s="640"/>
    </row>
    <row r="1710" spans="1:4">
      <c r="A1710" s="62"/>
      <c r="B1710" s="63"/>
      <c r="C1710" s="62"/>
      <c r="D1710" s="640"/>
    </row>
    <row r="1712" spans="1:4">
      <c r="A1712" s="62"/>
      <c r="B1712" s="63"/>
      <c r="C1712" s="62"/>
      <c r="D1712" s="640"/>
    </row>
    <row r="1714" spans="1:4">
      <c r="A1714" s="62"/>
      <c r="B1714" s="63"/>
      <c r="C1714" s="62"/>
      <c r="D1714" s="640"/>
    </row>
    <row r="1716" spans="1:4">
      <c r="A1716" s="62"/>
      <c r="B1716" s="63"/>
      <c r="C1716" s="62"/>
      <c r="D1716" s="640"/>
    </row>
    <row r="1718" spans="1:4">
      <c r="A1718" s="62"/>
      <c r="B1718" s="63"/>
      <c r="C1718" s="62"/>
      <c r="D1718" s="640"/>
    </row>
    <row r="1720" spans="1:4">
      <c r="A1720" s="62"/>
      <c r="B1720" s="63"/>
      <c r="C1720" s="62"/>
      <c r="D1720" s="640"/>
    </row>
    <row r="1722" spans="1:4">
      <c r="A1722" s="62"/>
      <c r="B1722" s="63"/>
      <c r="C1722" s="62"/>
      <c r="D1722" s="640"/>
    </row>
    <row r="1724" spans="1:4">
      <c r="A1724" s="62"/>
      <c r="B1724" s="63"/>
      <c r="C1724" s="62"/>
      <c r="D1724" s="640"/>
    </row>
    <row r="1726" spans="1:4">
      <c r="A1726" s="62"/>
      <c r="B1726" s="63"/>
      <c r="C1726" s="62"/>
      <c r="D1726" s="640"/>
    </row>
    <row r="1728" spans="1:4">
      <c r="A1728" s="62"/>
      <c r="B1728" s="63"/>
      <c r="C1728" s="62"/>
      <c r="D1728" s="640"/>
    </row>
    <row r="1730" spans="1:4">
      <c r="A1730" s="62"/>
      <c r="B1730" s="63"/>
      <c r="C1730" s="62"/>
      <c r="D1730" s="640"/>
    </row>
    <row r="1732" spans="1:4">
      <c r="A1732" s="62"/>
      <c r="B1732" s="63"/>
      <c r="C1732" s="62"/>
      <c r="D1732" s="640"/>
    </row>
    <row r="1734" spans="1:4">
      <c r="A1734" s="62"/>
      <c r="B1734" s="63"/>
      <c r="C1734" s="62"/>
      <c r="D1734" s="640"/>
    </row>
    <row r="1736" spans="1:4">
      <c r="A1736" s="62"/>
      <c r="B1736" s="63"/>
      <c r="C1736" s="62"/>
      <c r="D1736" s="640"/>
    </row>
    <row r="1738" spans="1:4">
      <c r="A1738" s="62"/>
      <c r="B1738" s="63"/>
      <c r="C1738" s="62"/>
      <c r="D1738" s="640"/>
    </row>
    <row r="1740" spans="1:4">
      <c r="A1740" s="62"/>
      <c r="B1740" s="63"/>
      <c r="C1740" s="62"/>
      <c r="D1740" s="640"/>
    </row>
    <row r="1742" spans="1:4">
      <c r="A1742" s="62"/>
      <c r="B1742" s="63"/>
      <c r="C1742" s="62"/>
      <c r="D1742" s="640"/>
    </row>
    <row r="1744" spans="1:4">
      <c r="A1744" s="62"/>
      <c r="B1744" s="63"/>
      <c r="C1744" s="62"/>
      <c r="D1744" s="640"/>
    </row>
    <row r="1746" spans="1:4">
      <c r="A1746" s="62"/>
      <c r="B1746" s="63"/>
      <c r="C1746" s="62"/>
      <c r="D1746" s="640"/>
    </row>
    <row r="1748" spans="1:4">
      <c r="A1748" s="62"/>
      <c r="B1748" s="63"/>
      <c r="C1748" s="62"/>
      <c r="D1748" s="640"/>
    </row>
    <row r="1750" spans="1:4">
      <c r="A1750" s="62"/>
      <c r="B1750" s="63"/>
      <c r="C1750" s="62"/>
      <c r="D1750" s="640"/>
    </row>
    <row r="1752" spans="1:4">
      <c r="A1752" s="62"/>
      <c r="B1752" s="63"/>
      <c r="C1752" s="62"/>
      <c r="D1752" s="640"/>
    </row>
    <row r="1754" spans="1:4">
      <c r="A1754" s="62"/>
      <c r="B1754" s="63"/>
      <c r="C1754" s="62"/>
      <c r="D1754" s="640"/>
    </row>
    <row r="1756" spans="1:4">
      <c r="A1756" s="62"/>
      <c r="B1756" s="63"/>
      <c r="C1756" s="62"/>
      <c r="D1756" s="640"/>
    </row>
    <row r="1758" spans="1:4">
      <c r="A1758" s="62"/>
      <c r="B1758" s="63"/>
      <c r="C1758" s="62"/>
      <c r="D1758" s="640"/>
    </row>
    <row r="1760" spans="1:4">
      <c r="A1760" s="62"/>
      <c r="B1760" s="63"/>
      <c r="C1760" s="62"/>
      <c r="D1760" s="640"/>
    </row>
    <row r="1762" spans="1:4">
      <c r="A1762" s="62"/>
      <c r="B1762" s="63"/>
      <c r="C1762" s="62"/>
      <c r="D1762" s="640"/>
    </row>
    <row r="1764" spans="1:4">
      <c r="A1764" s="62"/>
      <c r="B1764" s="63"/>
      <c r="C1764" s="62"/>
      <c r="D1764" s="640"/>
    </row>
    <row r="1766" spans="1:4">
      <c r="A1766" s="62"/>
      <c r="B1766" s="63"/>
      <c r="C1766" s="62"/>
      <c r="D1766" s="640"/>
    </row>
    <row r="1768" spans="1:4">
      <c r="A1768" s="62"/>
      <c r="B1768" s="63"/>
      <c r="C1768" s="62"/>
      <c r="D1768" s="640"/>
    </row>
    <row r="1770" spans="1:4">
      <c r="A1770" s="62"/>
      <c r="B1770" s="63"/>
      <c r="C1770" s="62"/>
      <c r="D1770" s="640"/>
    </row>
    <row r="1772" spans="1:4">
      <c r="A1772" s="62"/>
      <c r="B1772" s="63"/>
      <c r="C1772" s="62"/>
      <c r="D1772" s="640"/>
    </row>
    <row r="1774" spans="1:4">
      <c r="A1774" s="62"/>
      <c r="B1774" s="63"/>
      <c r="C1774" s="62"/>
      <c r="D1774" s="640"/>
    </row>
    <row r="1776" spans="1:4">
      <c r="A1776" s="62"/>
      <c r="B1776" s="63"/>
      <c r="C1776" s="62"/>
      <c r="D1776" s="640"/>
    </row>
    <row r="1778" spans="1:4">
      <c r="A1778" s="62"/>
      <c r="B1778" s="63"/>
      <c r="C1778" s="62"/>
      <c r="D1778" s="640"/>
    </row>
    <row r="1780" spans="1:4">
      <c r="A1780" s="62"/>
      <c r="B1780" s="63"/>
      <c r="C1780" s="62"/>
      <c r="D1780" s="640"/>
    </row>
    <row r="1782" spans="1:4">
      <c r="A1782" s="62"/>
      <c r="B1782" s="63"/>
      <c r="C1782" s="62"/>
      <c r="D1782" s="640"/>
    </row>
    <row r="1784" spans="1:4">
      <c r="A1784" s="62"/>
      <c r="B1784" s="63"/>
      <c r="C1784" s="62"/>
      <c r="D1784" s="640"/>
    </row>
    <row r="1786" spans="1:4">
      <c r="A1786" s="62"/>
      <c r="B1786" s="63"/>
      <c r="C1786" s="62"/>
      <c r="D1786" s="640"/>
    </row>
    <row r="1788" spans="1:4">
      <c r="A1788" s="62"/>
      <c r="B1788" s="63"/>
      <c r="C1788" s="62"/>
      <c r="D1788" s="640"/>
    </row>
    <row r="1790" spans="1:4">
      <c r="A1790" s="62"/>
      <c r="B1790" s="63"/>
      <c r="C1790" s="62"/>
      <c r="D1790" s="640"/>
    </row>
    <row r="1792" spans="1:4">
      <c r="A1792" s="62"/>
      <c r="B1792" s="63"/>
      <c r="C1792" s="62"/>
      <c r="D1792" s="640"/>
    </row>
    <row r="1794" spans="1:4">
      <c r="A1794" s="62"/>
      <c r="B1794" s="63"/>
      <c r="C1794" s="62"/>
      <c r="D1794" s="640"/>
    </row>
    <row r="1796" spans="1:4">
      <c r="A1796" s="62"/>
      <c r="B1796" s="63"/>
      <c r="C1796" s="62"/>
      <c r="D1796" s="640"/>
    </row>
    <row r="1798" spans="1:4">
      <c r="A1798" s="62"/>
      <c r="B1798" s="63"/>
      <c r="C1798" s="62"/>
      <c r="D1798" s="640"/>
    </row>
    <row r="1800" spans="1:4">
      <c r="A1800" s="62"/>
      <c r="B1800" s="63"/>
      <c r="C1800" s="62"/>
      <c r="D1800" s="640"/>
    </row>
    <row r="1802" spans="1:4">
      <c r="A1802" s="62"/>
      <c r="B1802" s="63"/>
      <c r="C1802" s="62"/>
      <c r="D1802" s="640"/>
    </row>
    <row r="1804" spans="1:4">
      <c r="A1804" s="62"/>
      <c r="B1804" s="63"/>
      <c r="C1804" s="62"/>
      <c r="D1804" s="640"/>
    </row>
    <row r="1806" spans="1:4">
      <c r="A1806" s="62"/>
      <c r="B1806" s="63"/>
      <c r="C1806" s="62"/>
      <c r="D1806" s="640"/>
    </row>
    <row r="1808" spans="1:4">
      <c r="A1808" s="62"/>
      <c r="B1808" s="63"/>
      <c r="C1808" s="62"/>
      <c r="D1808" s="640"/>
    </row>
    <row r="1810" spans="1:4">
      <c r="A1810" s="62"/>
      <c r="B1810" s="63"/>
      <c r="C1810" s="62"/>
      <c r="D1810" s="640"/>
    </row>
    <row r="1812" spans="1:4">
      <c r="A1812" s="62"/>
      <c r="B1812" s="63"/>
      <c r="C1812" s="62"/>
      <c r="D1812" s="640"/>
    </row>
    <row r="1814" spans="1:4">
      <c r="A1814" s="62"/>
      <c r="B1814" s="63"/>
      <c r="C1814" s="62"/>
      <c r="D1814" s="640"/>
    </row>
    <row r="1816" spans="1:4">
      <c r="A1816" s="62"/>
      <c r="B1816" s="63"/>
      <c r="C1816" s="62"/>
      <c r="D1816" s="640"/>
    </row>
    <row r="1818" spans="1:4">
      <c r="A1818" s="62"/>
      <c r="B1818" s="63"/>
      <c r="C1818" s="62"/>
      <c r="D1818" s="640"/>
    </row>
    <row r="1820" spans="1:4">
      <c r="A1820" s="62"/>
      <c r="B1820" s="63"/>
      <c r="C1820" s="62"/>
      <c r="D1820" s="640"/>
    </row>
    <row r="1822" spans="1:4">
      <c r="A1822" s="62"/>
      <c r="B1822" s="63"/>
      <c r="C1822" s="62"/>
      <c r="D1822" s="640"/>
    </row>
    <row r="1824" spans="1:4">
      <c r="A1824" s="62"/>
      <c r="B1824" s="63"/>
      <c r="C1824" s="62"/>
      <c r="D1824" s="640"/>
    </row>
    <row r="1826" spans="1:4">
      <c r="A1826" s="62"/>
      <c r="B1826" s="63"/>
      <c r="C1826" s="62"/>
      <c r="D1826" s="640"/>
    </row>
    <row r="1828" spans="1:4">
      <c r="A1828" s="62"/>
      <c r="B1828" s="63"/>
      <c r="C1828" s="62"/>
      <c r="D1828" s="640"/>
    </row>
    <row r="1830" spans="1:4">
      <c r="A1830" s="62"/>
      <c r="B1830" s="63"/>
      <c r="C1830" s="62"/>
      <c r="D1830" s="640"/>
    </row>
    <row r="1832" spans="1:4">
      <c r="A1832" s="62"/>
      <c r="B1832" s="63"/>
      <c r="C1832" s="62"/>
      <c r="D1832" s="640"/>
    </row>
    <row r="1834" spans="1:4">
      <c r="A1834" s="62"/>
      <c r="B1834" s="63"/>
      <c r="C1834" s="62"/>
      <c r="D1834" s="640"/>
    </row>
    <row r="1836" spans="1:4">
      <c r="A1836" s="62"/>
      <c r="B1836" s="63"/>
      <c r="C1836" s="62"/>
      <c r="D1836" s="640"/>
    </row>
    <row r="1838" spans="1:4">
      <c r="A1838" s="62"/>
      <c r="B1838" s="63"/>
      <c r="C1838" s="62"/>
      <c r="D1838" s="640"/>
    </row>
    <row r="1840" spans="1:4">
      <c r="A1840" s="62"/>
      <c r="B1840" s="63"/>
      <c r="C1840" s="62"/>
      <c r="D1840" s="640"/>
    </row>
    <row r="1842" spans="1:4">
      <c r="A1842" s="62"/>
      <c r="B1842" s="63"/>
      <c r="C1842" s="62"/>
      <c r="D1842" s="640"/>
    </row>
    <row r="1844" spans="1:4">
      <c r="A1844" s="62"/>
      <c r="B1844" s="63"/>
      <c r="C1844" s="62"/>
      <c r="D1844" s="640"/>
    </row>
    <row r="1846" spans="1:4">
      <c r="A1846" s="62"/>
      <c r="B1846" s="63"/>
      <c r="C1846" s="62"/>
      <c r="D1846" s="640"/>
    </row>
    <row r="1848" spans="1:4">
      <c r="A1848" s="62"/>
      <c r="B1848" s="63"/>
      <c r="C1848" s="62"/>
      <c r="D1848" s="640"/>
    </row>
    <row r="1850" spans="1:4">
      <c r="A1850" s="62"/>
      <c r="B1850" s="63"/>
      <c r="C1850" s="62"/>
      <c r="D1850" s="640"/>
    </row>
    <row r="1852" spans="1:4">
      <c r="A1852" s="62"/>
      <c r="B1852" s="63"/>
      <c r="C1852" s="62"/>
      <c r="D1852" s="640"/>
    </row>
    <row r="1854" spans="1:4">
      <c r="A1854" s="62"/>
      <c r="B1854" s="63"/>
      <c r="C1854" s="62"/>
      <c r="D1854" s="640"/>
    </row>
    <row r="1856" spans="1:4">
      <c r="A1856" s="62"/>
      <c r="B1856" s="63"/>
      <c r="C1856" s="62"/>
      <c r="D1856" s="640"/>
    </row>
    <row r="1858" spans="1:4">
      <c r="A1858" s="62"/>
      <c r="B1858" s="63"/>
      <c r="C1858" s="62"/>
      <c r="D1858" s="640"/>
    </row>
    <row r="1860" spans="1:4">
      <c r="A1860" s="62"/>
      <c r="B1860" s="63"/>
      <c r="C1860" s="62"/>
      <c r="D1860" s="640"/>
    </row>
    <row r="1862" spans="1:4">
      <c r="A1862" s="62"/>
      <c r="B1862" s="63"/>
      <c r="C1862" s="62"/>
      <c r="D1862" s="640"/>
    </row>
    <row r="1864" spans="1:4">
      <c r="A1864" s="62"/>
      <c r="B1864" s="63"/>
      <c r="C1864" s="62"/>
      <c r="D1864" s="640"/>
    </row>
    <row r="1866" spans="1:4">
      <c r="A1866" s="62"/>
      <c r="B1866" s="63"/>
      <c r="C1866" s="62"/>
      <c r="D1866" s="640"/>
    </row>
    <row r="1868" spans="1:4">
      <c r="A1868" s="62"/>
      <c r="B1868" s="63"/>
      <c r="C1868" s="62"/>
      <c r="D1868" s="640"/>
    </row>
    <row r="1870" spans="1:4">
      <c r="A1870" s="62"/>
      <c r="B1870" s="63"/>
      <c r="C1870" s="62"/>
      <c r="D1870" s="640"/>
    </row>
    <row r="1872" spans="1:4">
      <c r="A1872" s="62"/>
      <c r="B1872" s="63"/>
      <c r="C1872" s="62"/>
      <c r="D1872" s="640"/>
    </row>
    <row r="1874" spans="1:4">
      <c r="A1874" s="62"/>
      <c r="B1874" s="63"/>
      <c r="C1874" s="62"/>
      <c r="D1874" s="640"/>
    </row>
    <row r="1876" spans="1:4">
      <c r="A1876" s="62"/>
      <c r="B1876" s="63"/>
      <c r="C1876" s="62"/>
      <c r="D1876" s="640"/>
    </row>
    <row r="1878" spans="1:4">
      <c r="A1878" s="62"/>
      <c r="B1878" s="63"/>
      <c r="C1878" s="62"/>
      <c r="D1878" s="640"/>
    </row>
    <row r="1880" spans="1:4">
      <c r="A1880" s="62"/>
      <c r="B1880" s="63"/>
      <c r="C1880" s="62"/>
      <c r="D1880" s="640"/>
    </row>
    <row r="1882" spans="1:4">
      <c r="A1882" s="62"/>
      <c r="B1882" s="63"/>
      <c r="C1882" s="62"/>
      <c r="D1882" s="640"/>
    </row>
    <row r="1884" spans="1:4">
      <c r="A1884" s="62"/>
      <c r="B1884" s="63"/>
      <c r="C1884" s="62"/>
      <c r="D1884" s="640"/>
    </row>
    <row r="1886" spans="1:4">
      <c r="A1886" s="62"/>
      <c r="B1886" s="63"/>
      <c r="C1886" s="62"/>
      <c r="D1886" s="640"/>
    </row>
    <row r="1888" spans="1:4">
      <c r="A1888" s="62"/>
      <c r="B1888" s="63"/>
      <c r="C1888" s="62"/>
      <c r="D1888" s="640"/>
    </row>
    <row r="1890" spans="1:4">
      <c r="A1890" s="62"/>
      <c r="B1890" s="63"/>
      <c r="C1890" s="62"/>
      <c r="D1890" s="640"/>
    </row>
    <row r="1892" spans="1:4">
      <c r="A1892" s="62"/>
      <c r="B1892" s="63"/>
      <c r="C1892" s="62"/>
      <c r="D1892" s="640"/>
    </row>
    <row r="1894" spans="1:4">
      <c r="A1894" s="62"/>
      <c r="B1894" s="63"/>
      <c r="C1894" s="62"/>
      <c r="D1894" s="640"/>
    </row>
    <row r="1896" spans="1:4">
      <c r="A1896" s="62"/>
      <c r="B1896" s="63"/>
      <c r="C1896" s="62"/>
      <c r="D1896" s="640"/>
    </row>
    <row r="1898" spans="1:4">
      <c r="A1898" s="62"/>
      <c r="B1898" s="63"/>
      <c r="C1898" s="62"/>
      <c r="D1898" s="640"/>
    </row>
    <row r="1900" spans="1:4">
      <c r="A1900" s="62"/>
      <c r="B1900" s="63"/>
      <c r="C1900" s="62"/>
      <c r="D1900" s="640"/>
    </row>
    <row r="1902" spans="1:4">
      <c r="A1902" s="62"/>
      <c r="B1902" s="63"/>
      <c r="C1902" s="62"/>
      <c r="D1902" s="640"/>
    </row>
    <row r="1904" spans="1:4">
      <c r="A1904" s="62"/>
      <c r="B1904" s="63"/>
      <c r="C1904" s="62"/>
      <c r="D1904" s="640"/>
    </row>
    <row r="1906" spans="1:4">
      <c r="A1906" s="62"/>
      <c r="B1906" s="63"/>
      <c r="C1906" s="62"/>
      <c r="D1906" s="640"/>
    </row>
    <row r="1908" spans="1:4">
      <c r="A1908" s="62"/>
      <c r="B1908" s="63"/>
      <c r="C1908" s="62"/>
      <c r="D1908" s="640"/>
    </row>
    <row r="1910" spans="1:4">
      <c r="A1910" s="62"/>
      <c r="B1910" s="63"/>
      <c r="C1910" s="62"/>
      <c r="D1910" s="640"/>
    </row>
    <row r="1912" spans="1:4">
      <c r="A1912" s="62"/>
      <c r="B1912" s="63"/>
      <c r="C1912" s="62"/>
      <c r="D1912" s="640"/>
    </row>
    <row r="1914" spans="1:4">
      <c r="A1914" s="62"/>
      <c r="B1914" s="63"/>
      <c r="C1914" s="62"/>
      <c r="D1914" s="640"/>
    </row>
    <row r="1916" spans="1:4">
      <c r="A1916" s="62"/>
      <c r="B1916" s="63"/>
      <c r="C1916" s="62"/>
      <c r="D1916" s="640"/>
    </row>
    <row r="1918" spans="1:4">
      <c r="A1918" s="62"/>
      <c r="B1918" s="63"/>
      <c r="C1918" s="62"/>
      <c r="D1918" s="640"/>
    </row>
    <row r="1920" spans="1:4">
      <c r="A1920" s="62"/>
      <c r="B1920" s="63"/>
      <c r="C1920" s="62"/>
      <c r="D1920" s="640"/>
    </row>
    <row r="1922" spans="1:4">
      <c r="A1922" s="62"/>
      <c r="B1922" s="63"/>
      <c r="C1922" s="62"/>
      <c r="D1922" s="640"/>
    </row>
    <row r="1924" spans="1:4">
      <c r="A1924" s="62"/>
      <c r="B1924" s="63"/>
      <c r="C1924" s="62"/>
      <c r="D1924" s="640"/>
    </row>
    <row r="1926" spans="1:4">
      <c r="A1926" s="62"/>
      <c r="B1926" s="63"/>
      <c r="C1926" s="62"/>
      <c r="D1926" s="640"/>
    </row>
    <row r="1928" spans="1:4">
      <c r="A1928" s="62"/>
      <c r="B1928" s="63"/>
      <c r="C1928" s="62"/>
      <c r="D1928" s="640"/>
    </row>
    <row r="1930" spans="1:4">
      <c r="A1930" s="62"/>
      <c r="B1930" s="63"/>
      <c r="C1930" s="62"/>
      <c r="D1930" s="640"/>
    </row>
    <row r="1932" spans="1:4">
      <c r="A1932" s="62"/>
      <c r="B1932" s="63"/>
      <c r="C1932" s="62"/>
      <c r="D1932" s="640"/>
    </row>
    <row r="1934" spans="1:4">
      <c r="A1934" s="62"/>
      <c r="B1934" s="63"/>
      <c r="C1934" s="62"/>
      <c r="D1934" s="640"/>
    </row>
    <row r="1936" spans="1:4">
      <c r="A1936" s="62"/>
      <c r="B1936" s="63"/>
      <c r="C1936" s="62"/>
      <c r="D1936" s="640"/>
    </row>
    <row r="1938" spans="1:4">
      <c r="A1938" s="62"/>
      <c r="B1938" s="63"/>
      <c r="C1938" s="62"/>
      <c r="D1938" s="640"/>
    </row>
    <row r="1940" spans="1:4">
      <c r="A1940" s="62"/>
      <c r="B1940" s="63"/>
      <c r="C1940" s="62"/>
      <c r="D1940" s="640"/>
    </row>
    <row r="1942" spans="1:4">
      <c r="A1942" s="62"/>
      <c r="B1942" s="63"/>
      <c r="C1942" s="62"/>
      <c r="D1942" s="640"/>
    </row>
    <row r="1944" spans="1:4">
      <c r="A1944" s="62"/>
      <c r="B1944" s="63"/>
      <c r="C1944" s="62"/>
      <c r="D1944" s="640"/>
    </row>
    <row r="1946" spans="1:4">
      <c r="A1946" s="62"/>
      <c r="B1946" s="63"/>
      <c r="C1946" s="62"/>
      <c r="D1946" s="640"/>
    </row>
    <row r="1948" spans="1:4">
      <c r="A1948" s="62"/>
      <c r="B1948" s="63"/>
      <c r="C1948" s="62"/>
      <c r="D1948" s="640"/>
    </row>
    <row r="1950" spans="1:4">
      <c r="A1950" s="62"/>
      <c r="B1950" s="63"/>
      <c r="C1950" s="62"/>
      <c r="D1950" s="640"/>
    </row>
    <row r="1952" spans="1:4">
      <c r="A1952" s="62"/>
      <c r="B1952" s="63"/>
      <c r="C1952" s="62"/>
      <c r="D1952" s="640"/>
    </row>
    <row r="1954" spans="1:4">
      <c r="A1954" s="62"/>
      <c r="B1954" s="63"/>
      <c r="C1954" s="62"/>
      <c r="D1954" s="640"/>
    </row>
    <row r="1956" spans="1:4">
      <c r="A1956" s="62"/>
      <c r="B1956" s="63"/>
      <c r="C1956" s="62"/>
      <c r="D1956" s="640"/>
    </row>
    <row r="1958" spans="1:4">
      <c r="A1958" s="62"/>
      <c r="B1958" s="63"/>
      <c r="C1958" s="62"/>
      <c r="D1958" s="640"/>
    </row>
    <row r="1960" spans="1:4">
      <c r="A1960" s="62"/>
      <c r="B1960" s="63"/>
      <c r="C1960" s="62"/>
      <c r="D1960" s="640"/>
    </row>
    <row r="1962" spans="1:4">
      <c r="A1962" s="62"/>
      <c r="B1962" s="63"/>
      <c r="C1962" s="62"/>
      <c r="D1962" s="640"/>
    </row>
    <row r="1964" spans="1:4">
      <c r="A1964" s="62"/>
      <c r="B1964" s="63"/>
      <c r="C1964" s="62"/>
      <c r="D1964" s="640"/>
    </row>
    <row r="1966" spans="1:4">
      <c r="A1966" s="62"/>
      <c r="B1966" s="63"/>
      <c r="C1966" s="62"/>
      <c r="D1966" s="640"/>
    </row>
    <row r="1968" spans="1:4">
      <c r="A1968" s="62"/>
      <c r="B1968" s="63"/>
      <c r="C1968" s="62"/>
      <c r="D1968" s="640"/>
    </row>
    <row r="1970" spans="1:4">
      <c r="A1970" s="62"/>
      <c r="B1970" s="63"/>
      <c r="C1970" s="62"/>
      <c r="D1970" s="640"/>
    </row>
    <row r="1972" spans="1:4">
      <c r="A1972" s="62"/>
      <c r="B1972" s="63"/>
      <c r="C1972" s="62"/>
      <c r="D1972" s="640"/>
    </row>
    <row r="1974" spans="1:4">
      <c r="A1974" s="62"/>
      <c r="B1974" s="63"/>
      <c r="C1974" s="62"/>
      <c r="D1974" s="640"/>
    </row>
    <row r="1976" spans="1:4">
      <c r="A1976" s="62"/>
      <c r="B1976" s="63"/>
      <c r="C1976" s="62"/>
      <c r="D1976" s="640"/>
    </row>
    <row r="1978" spans="1:4">
      <c r="A1978" s="62"/>
      <c r="B1978" s="63"/>
      <c r="C1978" s="62"/>
      <c r="D1978" s="640"/>
    </row>
    <row r="1980" spans="1:4">
      <c r="A1980" s="62"/>
      <c r="B1980" s="63"/>
      <c r="C1980" s="62"/>
      <c r="D1980" s="640"/>
    </row>
    <row r="1982" spans="1:4">
      <c r="A1982" s="62"/>
      <c r="B1982" s="63"/>
      <c r="C1982" s="62"/>
      <c r="D1982" s="640"/>
    </row>
    <row r="1984" spans="1:4">
      <c r="A1984" s="62"/>
      <c r="B1984" s="63"/>
      <c r="C1984" s="62"/>
      <c r="D1984" s="640"/>
    </row>
    <row r="1986" spans="1:4">
      <c r="A1986" s="62"/>
      <c r="B1986" s="63"/>
      <c r="C1986" s="62"/>
      <c r="D1986" s="640"/>
    </row>
    <row r="1988" spans="1:4">
      <c r="A1988" s="62"/>
      <c r="B1988" s="63"/>
      <c r="C1988" s="62"/>
      <c r="D1988" s="640"/>
    </row>
    <row r="1990" spans="1:4">
      <c r="A1990" s="62"/>
      <c r="B1990" s="63"/>
      <c r="C1990" s="62"/>
      <c r="D1990" s="640"/>
    </row>
    <row r="1992" spans="1:4">
      <c r="A1992" s="62"/>
      <c r="B1992" s="63"/>
      <c r="C1992" s="62"/>
      <c r="D1992" s="640"/>
    </row>
    <row r="1994" spans="1:4">
      <c r="A1994" s="62"/>
      <c r="B1994" s="63"/>
      <c r="C1994" s="62"/>
      <c r="D1994" s="640"/>
    </row>
    <row r="1996" spans="1:4">
      <c r="A1996" s="62"/>
      <c r="B1996" s="63"/>
      <c r="C1996" s="62"/>
      <c r="D1996" s="640"/>
    </row>
    <row r="1998" spans="1:4">
      <c r="A1998" s="62"/>
      <c r="B1998" s="63"/>
      <c r="C1998" s="62"/>
      <c r="D1998" s="640"/>
    </row>
    <row r="2000" spans="1:4">
      <c r="A2000" s="62"/>
      <c r="B2000" s="63"/>
      <c r="C2000" s="62"/>
      <c r="D2000" s="640"/>
    </row>
    <row r="2002" spans="1:4">
      <c r="A2002" s="62"/>
      <c r="B2002" s="63"/>
      <c r="C2002" s="62"/>
      <c r="D2002" s="640"/>
    </row>
    <row r="2004" spans="1:4">
      <c r="A2004" s="62"/>
      <c r="B2004" s="63"/>
      <c r="C2004" s="62"/>
      <c r="D2004" s="640"/>
    </row>
    <row r="2006" spans="1:4">
      <c r="A2006" s="62"/>
      <c r="B2006" s="63"/>
      <c r="C2006" s="62"/>
      <c r="D2006" s="640"/>
    </row>
    <row r="2008" spans="1:4">
      <c r="A2008" s="62"/>
      <c r="B2008" s="63"/>
      <c r="C2008" s="62"/>
      <c r="D2008" s="640"/>
    </row>
    <row r="2010" spans="1:4">
      <c r="A2010" s="62"/>
      <c r="B2010" s="63"/>
      <c r="C2010" s="62"/>
      <c r="D2010" s="640"/>
    </row>
    <row r="2012" spans="1:4">
      <c r="A2012" s="62"/>
      <c r="B2012" s="63"/>
      <c r="C2012" s="62"/>
      <c r="D2012" s="640"/>
    </row>
    <row r="2014" spans="1:4">
      <c r="A2014" s="62"/>
      <c r="B2014" s="63"/>
      <c r="C2014" s="62"/>
      <c r="D2014" s="640"/>
    </row>
    <row r="2016" spans="1:4">
      <c r="A2016" s="62"/>
      <c r="B2016" s="63"/>
      <c r="C2016" s="62"/>
      <c r="D2016" s="640"/>
    </row>
    <row r="2018" spans="1:4">
      <c r="A2018" s="62"/>
      <c r="B2018" s="63"/>
      <c r="C2018" s="62"/>
      <c r="D2018" s="640"/>
    </row>
    <row r="2020" spans="1:4">
      <c r="A2020" s="62"/>
      <c r="B2020" s="63"/>
      <c r="C2020" s="62"/>
      <c r="D2020" s="640"/>
    </row>
    <row r="2022" spans="1:4">
      <c r="A2022" s="62"/>
      <c r="B2022" s="63"/>
      <c r="C2022" s="62"/>
      <c r="D2022" s="640"/>
    </row>
    <row r="2024" spans="1:4">
      <c r="A2024" s="62"/>
      <c r="B2024" s="63"/>
      <c r="C2024" s="62"/>
      <c r="D2024" s="640"/>
    </row>
    <row r="2026" spans="1:4">
      <c r="A2026" s="62"/>
      <c r="B2026" s="63"/>
      <c r="C2026" s="62"/>
      <c r="D2026" s="640"/>
    </row>
    <row r="2028" spans="1:4">
      <c r="A2028" s="62"/>
      <c r="B2028" s="63"/>
      <c r="C2028" s="62"/>
      <c r="D2028" s="640"/>
    </row>
    <row r="2030" spans="1:4">
      <c r="A2030" s="62"/>
      <c r="B2030" s="63"/>
      <c r="C2030" s="62"/>
      <c r="D2030" s="640"/>
    </row>
    <row r="2032" spans="1:4">
      <c r="A2032" s="62"/>
      <c r="B2032" s="63"/>
      <c r="C2032" s="62"/>
      <c r="D2032" s="640"/>
    </row>
    <row r="2034" spans="1:4">
      <c r="A2034" s="62"/>
      <c r="B2034" s="63"/>
      <c r="C2034" s="62"/>
      <c r="D2034" s="640"/>
    </row>
    <row r="2036" spans="1:4">
      <c r="A2036" s="62"/>
      <c r="B2036" s="63"/>
      <c r="C2036" s="62"/>
      <c r="D2036" s="640"/>
    </row>
    <row r="2038" spans="1:4">
      <c r="A2038" s="62"/>
      <c r="B2038" s="63"/>
      <c r="C2038" s="62"/>
      <c r="D2038" s="640"/>
    </row>
    <row r="2040" spans="1:4">
      <c r="A2040" s="62"/>
      <c r="B2040" s="63"/>
      <c r="C2040" s="62"/>
      <c r="D2040" s="640"/>
    </row>
    <row r="2042" spans="1:4">
      <c r="A2042" s="62"/>
      <c r="B2042" s="63"/>
      <c r="C2042" s="62"/>
      <c r="D2042" s="640"/>
    </row>
    <row r="2044" spans="1:4">
      <c r="A2044" s="62"/>
      <c r="B2044" s="63"/>
      <c r="C2044" s="62"/>
      <c r="D2044" s="640"/>
    </row>
    <row r="2046" spans="1:4">
      <c r="A2046" s="62"/>
      <c r="B2046" s="63"/>
      <c r="C2046" s="62"/>
      <c r="D2046" s="640"/>
    </row>
    <row r="2048" spans="1:4">
      <c r="A2048" s="62"/>
      <c r="B2048" s="63"/>
      <c r="C2048" s="62"/>
      <c r="D2048" s="640"/>
    </row>
    <row r="2050" spans="1:4">
      <c r="A2050" s="62"/>
      <c r="B2050" s="63"/>
      <c r="C2050" s="62"/>
      <c r="D2050" s="640"/>
    </row>
    <row r="2052" spans="1:4">
      <c r="A2052" s="62"/>
      <c r="B2052" s="63"/>
      <c r="C2052" s="62"/>
      <c r="D2052" s="640"/>
    </row>
    <row r="2054" spans="1:4">
      <c r="A2054" s="62"/>
      <c r="B2054" s="63"/>
      <c r="C2054" s="62"/>
      <c r="D2054" s="640"/>
    </row>
    <row r="2056" spans="1:4">
      <c r="A2056" s="62"/>
      <c r="B2056" s="63"/>
      <c r="C2056" s="62"/>
      <c r="D2056" s="640"/>
    </row>
    <row r="2058" spans="1:4">
      <c r="A2058" s="62"/>
      <c r="B2058" s="63"/>
      <c r="C2058" s="62"/>
      <c r="D2058" s="640"/>
    </row>
    <row r="2060" spans="1:4">
      <c r="A2060" s="62"/>
      <c r="B2060" s="63"/>
      <c r="C2060" s="62"/>
      <c r="D2060" s="640"/>
    </row>
    <row r="2062" spans="1:4">
      <c r="A2062" s="62"/>
      <c r="B2062" s="63"/>
      <c r="C2062" s="62"/>
      <c r="D2062" s="640"/>
    </row>
    <row r="2064" spans="1:4">
      <c r="A2064" s="62"/>
      <c r="B2064" s="63"/>
      <c r="C2064" s="62"/>
      <c r="D2064" s="640"/>
    </row>
    <row r="2066" spans="1:4">
      <c r="A2066" s="62"/>
      <c r="B2066" s="63"/>
      <c r="C2066" s="62"/>
      <c r="D2066" s="640"/>
    </row>
    <row r="2068" spans="1:4">
      <c r="A2068" s="62"/>
      <c r="B2068" s="63"/>
      <c r="C2068" s="62"/>
      <c r="D2068" s="640"/>
    </row>
    <row r="2070" spans="1:4">
      <c r="A2070" s="62"/>
      <c r="B2070" s="63"/>
      <c r="C2070" s="62"/>
      <c r="D2070" s="640"/>
    </row>
    <row r="2072" spans="1:4">
      <c r="A2072" s="62"/>
      <c r="B2072" s="63"/>
      <c r="C2072" s="62"/>
      <c r="D2072" s="640"/>
    </row>
    <row r="2074" spans="1:4">
      <c r="A2074" s="62"/>
      <c r="B2074" s="63"/>
      <c r="C2074" s="62"/>
      <c r="D2074" s="640"/>
    </row>
    <row r="2076" spans="1:4">
      <c r="A2076" s="62"/>
      <c r="B2076" s="63"/>
      <c r="C2076" s="62"/>
      <c r="D2076" s="640"/>
    </row>
    <row r="2078" spans="1:4">
      <c r="A2078" s="62"/>
      <c r="B2078" s="63"/>
      <c r="C2078" s="62"/>
      <c r="D2078" s="640"/>
    </row>
    <row r="2080" spans="1:4">
      <c r="A2080" s="62"/>
      <c r="B2080" s="63"/>
      <c r="C2080" s="62"/>
      <c r="D2080" s="640"/>
    </row>
    <row r="2082" spans="1:4">
      <c r="A2082" s="62"/>
      <c r="B2082" s="63"/>
      <c r="C2082" s="62"/>
      <c r="D2082" s="640"/>
    </row>
    <row r="2084" spans="1:4">
      <c r="A2084" s="62"/>
      <c r="B2084" s="63"/>
      <c r="C2084" s="62"/>
      <c r="D2084" s="640"/>
    </row>
    <row r="2086" spans="1:4">
      <c r="A2086" s="62"/>
      <c r="B2086" s="63"/>
      <c r="C2086" s="62"/>
      <c r="D2086" s="640"/>
    </row>
    <row r="2088" spans="1:4">
      <c r="A2088" s="62"/>
      <c r="B2088" s="63"/>
      <c r="C2088" s="62"/>
      <c r="D2088" s="640"/>
    </row>
    <row r="2090" spans="1:4">
      <c r="A2090" s="62"/>
      <c r="B2090" s="63"/>
      <c r="C2090" s="62"/>
      <c r="D2090" s="640"/>
    </row>
    <row r="2092" spans="1:4">
      <c r="A2092" s="62"/>
      <c r="B2092" s="63"/>
      <c r="C2092" s="62"/>
      <c r="D2092" s="640"/>
    </row>
    <row r="2094" spans="1:4">
      <c r="A2094" s="62"/>
      <c r="B2094" s="63"/>
      <c r="C2094" s="62"/>
      <c r="D2094" s="640"/>
    </row>
    <row r="2096" spans="1:4">
      <c r="A2096" s="62"/>
      <c r="B2096" s="63"/>
      <c r="C2096" s="62"/>
      <c r="D2096" s="640"/>
    </row>
    <row r="2098" spans="1:4">
      <c r="A2098" s="62"/>
      <c r="B2098" s="63"/>
      <c r="C2098" s="62"/>
      <c r="D2098" s="640"/>
    </row>
    <row r="2100" spans="1:4">
      <c r="A2100" s="62"/>
      <c r="B2100" s="63"/>
      <c r="C2100" s="62"/>
      <c r="D2100" s="640"/>
    </row>
    <row r="2102" spans="1:4">
      <c r="A2102" s="62"/>
      <c r="B2102" s="63"/>
      <c r="C2102" s="62"/>
      <c r="D2102" s="640"/>
    </row>
    <row r="2104" spans="1:4">
      <c r="A2104" s="62"/>
      <c r="B2104" s="63"/>
      <c r="C2104" s="62"/>
      <c r="D2104" s="640"/>
    </row>
    <row r="2106" spans="1:4">
      <c r="A2106" s="62"/>
      <c r="B2106" s="63"/>
      <c r="C2106" s="62"/>
      <c r="D2106" s="640"/>
    </row>
    <row r="2108" spans="1:4">
      <c r="A2108" s="62"/>
      <c r="B2108" s="63"/>
      <c r="C2108" s="62"/>
      <c r="D2108" s="640"/>
    </row>
    <row r="2110" spans="1:4">
      <c r="A2110" s="62"/>
      <c r="B2110" s="63"/>
      <c r="C2110" s="62"/>
      <c r="D2110" s="640"/>
    </row>
    <row r="2112" spans="1:4">
      <c r="A2112" s="62"/>
      <c r="B2112" s="63"/>
      <c r="C2112" s="62"/>
      <c r="D2112" s="640"/>
    </row>
    <row r="2114" spans="1:4">
      <c r="A2114" s="62"/>
      <c r="B2114" s="63"/>
      <c r="C2114" s="62"/>
      <c r="D2114" s="640"/>
    </row>
    <row r="2116" spans="1:4">
      <c r="A2116" s="62"/>
      <c r="B2116" s="63"/>
      <c r="C2116" s="62"/>
      <c r="D2116" s="640"/>
    </row>
    <row r="2118" spans="1:4">
      <c r="A2118" s="62"/>
      <c r="B2118" s="63"/>
      <c r="C2118" s="62"/>
      <c r="D2118" s="640"/>
    </row>
    <row r="2120" spans="1:4">
      <c r="A2120" s="62"/>
      <c r="B2120" s="63"/>
      <c r="C2120" s="62"/>
      <c r="D2120" s="640"/>
    </row>
    <row r="2122" spans="1:4">
      <c r="A2122" s="62"/>
      <c r="B2122" s="63"/>
      <c r="C2122" s="62"/>
      <c r="D2122" s="640"/>
    </row>
    <row r="2124" spans="1:4">
      <c r="A2124" s="62"/>
      <c r="B2124" s="63"/>
      <c r="C2124" s="62"/>
      <c r="D2124" s="640"/>
    </row>
    <row r="2126" spans="1:4">
      <c r="A2126" s="62"/>
      <c r="B2126" s="63"/>
      <c r="C2126" s="62"/>
      <c r="D2126" s="640"/>
    </row>
    <row r="2128" spans="1:4">
      <c r="A2128" s="62"/>
      <c r="B2128" s="63"/>
      <c r="C2128" s="62"/>
      <c r="D2128" s="640"/>
    </row>
    <row r="2130" spans="1:4">
      <c r="A2130" s="62"/>
      <c r="B2130" s="63"/>
      <c r="C2130" s="62"/>
      <c r="D2130" s="640"/>
    </row>
    <row r="2132" spans="1:4">
      <c r="A2132" s="62"/>
      <c r="B2132" s="63"/>
      <c r="C2132" s="62"/>
      <c r="D2132" s="640"/>
    </row>
    <row r="2134" spans="1:4">
      <c r="A2134" s="62"/>
      <c r="B2134" s="63"/>
      <c r="C2134" s="62"/>
      <c r="D2134" s="640"/>
    </row>
    <row r="2136" spans="1:4">
      <c r="A2136" s="62"/>
      <c r="B2136" s="63"/>
      <c r="C2136" s="62"/>
      <c r="D2136" s="640"/>
    </row>
    <row r="2138" spans="1:4">
      <c r="A2138" s="62"/>
      <c r="B2138" s="63"/>
      <c r="C2138" s="62"/>
      <c r="D2138" s="640"/>
    </row>
    <row r="2140" spans="1:4">
      <c r="A2140" s="62"/>
      <c r="B2140" s="63"/>
      <c r="C2140" s="62"/>
      <c r="D2140" s="640"/>
    </row>
    <row r="2142" spans="1:4">
      <c r="A2142" s="62"/>
      <c r="B2142" s="63"/>
      <c r="C2142" s="62"/>
      <c r="D2142" s="640"/>
    </row>
    <row r="2144" spans="1:4">
      <c r="A2144" s="62"/>
      <c r="B2144" s="63"/>
      <c r="C2144" s="62"/>
      <c r="D2144" s="640"/>
    </row>
    <row r="2146" spans="1:4">
      <c r="A2146" s="62"/>
      <c r="B2146" s="63"/>
      <c r="C2146" s="62"/>
      <c r="D2146" s="640"/>
    </row>
    <row r="2148" spans="1:4">
      <c r="A2148" s="62"/>
      <c r="B2148" s="63"/>
      <c r="C2148" s="62"/>
      <c r="D2148" s="640"/>
    </row>
    <row r="2150" spans="1:4">
      <c r="A2150" s="62"/>
      <c r="B2150" s="63"/>
      <c r="C2150" s="62"/>
      <c r="D2150" s="640"/>
    </row>
    <row r="2152" spans="1:4">
      <c r="A2152" s="62"/>
      <c r="B2152" s="63"/>
      <c r="C2152" s="62"/>
      <c r="D2152" s="640"/>
    </row>
    <row r="2154" spans="1:4">
      <c r="A2154" s="62"/>
      <c r="B2154" s="63"/>
      <c r="C2154" s="62"/>
      <c r="D2154" s="640"/>
    </row>
    <row r="2156" spans="1:4">
      <c r="A2156" s="62"/>
      <c r="B2156" s="63"/>
      <c r="C2156" s="62"/>
      <c r="D2156" s="640"/>
    </row>
    <row r="2158" spans="1:4">
      <c r="A2158" s="62"/>
      <c r="B2158" s="63"/>
      <c r="C2158" s="62"/>
      <c r="D2158" s="640"/>
    </row>
    <row r="2160" spans="1:4">
      <c r="A2160" s="62"/>
      <c r="B2160" s="63"/>
      <c r="C2160" s="62"/>
      <c r="D2160" s="640"/>
    </row>
    <row r="2162" spans="1:4">
      <c r="A2162" s="62"/>
      <c r="B2162" s="63"/>
      <c r="C2162" s="62"/>
      <c r="D2162" s="640"/>
    </row>
    <row r="2164" spans="1:4">
      <c r="A2164" s="62"/>
      <c r="B2164" s="63"/>
      <c r="C2164" s="62"/>
      <c r="D2164" s="640"/>
    </row>
    <row r="2166" spans="1:4">
      <c r="A2166" s="62"/>
      <c r="B2166" s="63"/>
      <c r="C2166" s="62"/>
      <c r="D2166" s="640"/>
    </row>
    <row r="2168" spans="1:4">
      <c r="A2168" s="62"/>
      <c r="B2168" s="63"/>
      <c r="C2168" s="62"/>
      <c r="D2168" s="640"/>
    </row>
    <row r="2170" spans="1:4">
      <c r="A2170" s="62"/>
      <c r="B2170" s="63"/>
      <c r="C2170" s="62"/>
      <c r="D2170" s="640"/>
    </row>
    <row r="2172" spans="1:4">
      <c r="A2172" s="62"/>
      <c r="B2172" s="63"/>
      <c r="C2172" s="62"/>
      <c r="D2172" s="640"/>
    </row>
    <row r="2174" spans="1:4">
      <c r="A2174" s="62"/>
      <c r="B2174" s="63"/>
      <c r="C2174" s="62"/>
      <c r="D2174" s="640"/>
    </row>
    <row r="2176" spans="1:4">
      <c r="A2176" s="62"/>
      <c r="B2176" s="63"/>
      <c r="C2176" s="62"/>
      <c r="D2176" s="640"/>
    </row>
    <row r="2178" spans="1:4">
      <c r="A2178" s="62"/>
      <c r="B2178" s="63"/>
      <c r="C2178" s="62"/>
      <c r="D2178" s="640"/>
    </row>
    <row r="2180" spans="1:4">
      <c r="A2180" s="62"/>
      <c r="B2180" s="63"/>
      <c r="C2180" s="62"/>
      <c r="D2180" s="640"/>
    </row>
    <row r="2182" spans="1:4">
      <c r="A2182" s="62"/>
      <c r="B2182" s="63"/>
      <c r="C2182" s="62"/>
      <c r="D2182" s="640"/>
    </row>
    <row r="2184" spans="1:4">
      <c r="A2184" s="62"/>
      <c r="B2184" s="63"/>
      <c r="C2184" s="62"/>
      <c r="D2184" s="640"/>
    </row>
    <row r="2186" spans="1:4">
      <c r="A2186" s="62"/>
      <c r="B2186" s="63"/>
      <c r="C2186" s="62"/>
      <c r="D2186" s="640"/>
    </row>
    <row r="2188" spans="1:4">
      <c r="A2188" s="62"/>
      <c r="B2188" s="63"/>
      <c r="C2188" s="62"/>
      <c r="D2188" s="640"/>
    </row>
    <row r="2190" spans="1:4">
      <c r="A2190" s="62"/>
      <c r="B2190" s="63"/>
      <c r="C2190" s="62"/>
      <c r="D2190" s="640"/>
    </row>
    <row r="2192" spans="1:4">
      <c r="A2192" s="62"/>
      <c r="B2192" s="63"/>
      <c r="C2192" s="62"/>
      <c r="D2192" s="640"/>
    </row>
    <row r="2194" spans="1:4">
      <c r="A2194" s="62"/>
      <c r="B2194" s="63"/>
      <c r="C2194" s="62"/>
      <c r="D2194" s="640"/>
    </row>
    <row r="2196" spans="1:4">
      <c r="A2196" s="62"/>
      <c r="B2196" s="63"/>
      <c r="C2196" s="62"/>
      <c r="D2196" s="640"/>
    </row>
    <row r="2198" spans="1:4">
      <c r="A2198" s="62"/>
      <c r="B2198" s="63"/>
      <c r="C2198" s="62"/>
      <c r="D2198" s="640"/>
    </row>
    <row r="2200" spans="1:4">
      <c r="A2200" s="62"/>
      <c r="B2200" s="63"/>
      <c r="C2200" s="62"/>
      <c r="D2200" s="640"/>
    </row>
    <row r="2202" spans="1:4">
      <c r="A2202" s="62"/>
      <c r="B2202" s="63"/>
      <c r="C2202" s="62"/>
      <c r="D2202" s="640"/>
    </row>
    <row r="2204" spans="1:4">
      <c r="A2204" s="62"/>
      <c r="B2204" s="63"/>
      <c r="C2204" s="62"/>
      <c r="D2204" s="640"/>
    </row>
    <row r="2206" spans="1:4">
      <c r="A2206" s="62"/>
      <c r="B2206" s="63"/>
      <c r="C2206" s="62"/>
      <c r="D2206" s="640"/>
    </row>
    <row r="2208" spans="1:4">
      <c r="A2208" s="62"/>
      <c r="B2208" s="63"/>
      <c r="C2208" s="62"/>
      <c r="D2208" s="640"/>
    </row>
    <row r="2210" spans="1:4">
      <c r="A2210" s="62"/>
      <c r="B2210" s="63"/>
      <c r="C2210" s="62"/>
      <c r="D2210" s="640"/>
    </row>
    <row r="2212" spans="1:4">
      <c r="A2212" s="62"/>
      <c r="B2212" s="63"/>
      <c r="C2212" s="62"/>
      <c r="D2212" s="640"/>
    </row>
    <row r="2214" spans="1:4">
      <c r="A2214" s="62"/>
      <c r="B2214" s="63"/>
      <c r="C2214" s="62"/>
      <c r="D2214" s="640"/>
    </row>
    <row r="2216" spans="1:4">
      <c r="A2216" s="62"/>
      <c r="B2216" s="63"/>
      <c r="C2216" s="62"/>
      <c r="D2216" s="640"/>
    </row>
    <row r="2218" spans="1:4">
      <c r="A2218" s="62"/>
      <c r="B2218" s="63"/>
      <c r="C2218" s="62"/>
      <c r="D2218" s="640"/>
    </row>
    <row r="2220" spans="1:4">
      <c r="A2220" s="62"/>
      <c r="B2220" s="63"/>
      <c r="C2220" s="62"/>
      <c r="D2220" s="640"/>
    </row>
    <row r="2222" spans="1:4">
      <c r="A2222" s="62"/>
      <c r="B2222" s="63"/>
      <c r="C2222" s="62"/>
      <c r="D2222" s="640"/>
    </row>
    <row r="2224" spans="1:4">
      <c r="A2224" s="62"/>
      <c r="B2224" s="63"/>
      <c r="C2224" s="62"/>
      <c r="D2224" s="640"/>
    </row>
    <row r="2226" spans="1:4">
      <c r="A2226" s="62"/>
      <c r="B2226" s="63"/>
      <c r="C2226" s="62"/>
      <c r="D2226" s="640"/>
    </row>
    <row r="2228" spans="1:4">
      <c r="A2228" s="62"/>
      <c r="B2228" s="63"/>
      <c r="C2228" s="62"/>
      <c r="D2228" s="640"/>
    </row>
    <row r="2230" spans="1:4">
      <c r="A2230" s="62"/>
      <c r="B2230" s="63"/>
      <c r="C2230" s="62"/>
      <c r="D2230" s="640"/>
    </row>
    <row r="2232" spans="1:4">
      <c r="A2232" s="62"/>
      <c r="B2232" s="63"/>
      <c r="C2232" s="62"/>
      <c r="D2232" s="640"/>
    </row>
    <row r="2234" spans="1:4">
      <c r="A2234" s="62"/>
      <c r="B2234" s="63"/>
      <c r="C2234" s="62"/>
      <c r="D2234" s="640"/>
    </row>
    <row r="2236" spans="1:4">
      <c r="A2236" s="62"/>
      <c r="B2236" s="63"/>
      <c r="C2236" s="62"/>
      <c r="D2236" s="640"/>
    </row>
    <row r="2238" spans="1:4">
      <c r="A2238" s="62"/>
      <c r="B2238" s="63"/>
      <c r="C2238" s="62"/>
      <c r="D2238" s="640"/>
    </row>
    <row r="2240" spans="1:4">
      <c r="A2240" s="62"/>
      <c r="B2240" s="63"/>
      <c r="C2240" s="62"/>
      <c r="D2240" s="640"/>
    </row>
    <row r="2242" spans="1:4">
      <c r="A2242" s="62"/>
      <c r="B2242" s="63"/>
      <c r="C2242" s="62"/>
      <c r="D2242" s="640"/>
    </row>
    <row r="2244" spans="1:4">
      <c r="A2244" s="62"/>
      <c r="B2244" s="63"/>
      <c r="C2244" s="62"/>
      <c r="D2244" s="640"/>
    </row>
    <row r="2246" spans="1:4">
      <c r="A2246" s="62"/>
      <c r="B2246" s="63"/>
      <c r="C2246" s="62"/>
      <c r="D2246" s="640"/>
    </row>
    <row r="2248" spans="1:4">
      <c r="A2248" s="62"/>
      <c r="B2248" s="63"/>
      <c r="C2248" s="62"/>
      <c r="D2248" s="640"/>
    </row>
    <row r="2250" spans="1:4">
      <c r="A2250" s="62"/>
      <c r="B2250" s="63"/>
      <c r="C2250" s="62"/>
      <c r="D2250" s="640"/>
    </row>
    <row r="2252" spans="1:4">
      <c r="A2252" s="62"/>
      <c r="B2252" s="63"/>
      <c r="C2252" s="62"/>
      <c r="D2252" s="640"/>
    </row>
    <row r="2254" spans="1:4">
      <c r="A2254" s="62"/>
      <c r="B2254" s="63"/>
      <c r="C2254" s="62"/>
      <c r="D2254" s="640"/>
    </row>
    <row r="2256" spans="1:4">
      <c r="A2256" s="62"/>
      <c r="B2256" s="63"/>
      <c r="C2256" s="62"/>
      <c r="D2256" s="640"/>
    </row>
    <row r="2258" spans="1:4">
      <c r="A2258" s="62"/>
      <c r="B2258" s="63"/>
      <c r="C2258" s="62"/>
      <c r="D2258" s="640"/>
    </row>
    <row r="2260" spans="1:4">
      <c r="A2260" s="62"/>
      <c r="B2260" s="63"/>
      <c r="C2260" s="62"/>
      <c r="D2260" s="640"/>
    </row>
    <row r="2262" spans="1:4">
      <c r="A2262" s="62"/>
      <c r="B2262" s="63"/>
      <c r="C2262" s="62"/>
      <c r="D2262" s="640"/>
    </row>
    <row r="2264" spans="1:4">
      <c r="A2264" s="62"/>
      <c r="B2264" s="63"/>
      <c r="C2264" s="62"/>
      <c r="D2264" s="640"/>
    </row>
    <row r="2266" spans="1:4">
      <c r="A2266" s="62"/>
      <c r="B2266" s="63"/>
      <c r="C2266" s="62"/>
      <c r="D2266" s="640"/>
    </row>
    <row r="2268" spans="1:4">
      <c r="A2268" s="62"/>
      <c r="B2268" s="63"/>
      <c r="C2268" s="62"/>
      <c r="D2268" s="640"/>
    </row>
    <row r="2270" spans="1:4">
      <c r="A2270" s="62"/>
      <c r="B2270" s="63"/>
      <c r="C2270" s="62"/>
      <c r="D2270" s="640"/>
    </row>
    <row r="2272" spans="1:4">
      <c r="A2272" s="62"/>
      <c r="B2272" s="63"/>
      <c r="C2272" s="62"/>
      <c r="D2272" s="640"/>
    </row>
    <row r="2274" spans="1:4">
      <c r="A2274" s="62"/>
      <c r="B2274" s="63"/>
      <c r="C2274" s="62"/>
      <c r="D2274" s="640"/>
    </row>
    <row r="2276" spans="1:4">
      <c r="A2276" s="62"/>
      <c r="B2276" s="63"/>
      <c r="C2276" s="62"/>
      <c r="D2276" s="640"/>
    </row>
    <row r="2278" spans="1:4">
      <c r="A2278" s="62"/>
      <c r="B2278" s="63"/>
      <c r="C2278" s="62"/>
      <c r="D2278" s="640"/>
    </row>
    <row r="2280" spans="1:4">
      <c r="A2280" s="62"/>
      <c r="B2280" s="63"/>
      <c r="C2280" s="62"/>
      <c r="D2280" s="640"/>
    </row>
    <row r="2282" spans="1:4">
      <c r="A2282" s="62"/>
      <c r="B2282" s="63"/>
      <c r="C2282" s="62"/>
      <c r="D2282" s="640"/>
    </row>
    <row r="2284" spans="1:4">
      <c r="A2284" s="62"/>
      <c r="B2284" s="63"/>
      <c r="C2284" s="62"/>
      <c r="D2284" s="640"/>
    </row>
    <row r="2286" spans="1:4">
      <c r="A2286" s="62"/>
      <c r="B2286" s="63"/>
      <c r="C2286" s="62"/>
      <c r="D2286" s="640"/>
    </row>
    <row r="2288" spans="1:4">
      <c r="A2288" s="62"/>
      <c r="B2288" s="63"/>
      <c r="C2288" s="62"/>
      <c r="D2288" s="640"/>
    </row>
    <row r="2290" spans="1:4">
      <c r="A2290" s="62"/>
      <c r="B2290" s="63"/>
      <c r="C2290" s="62"/>
      <c r="D2290" s="640"/>
    </row>
    <row r="2292" spans="1:4">
      <c r="A2292" s="62"/>
      <c r="B2292" s="63"/>
      <c r="C2292" s="62"/>
      <c r="D2292" s="640"/>
    </row>
    <row r="2294" spans="1:4">
      <c r="A2294" s="62"/>
      <c r="B2294" s="63"/>
      <c r="C2294" s="62"/>
      <c r="D2294" s="640"/>
    </row>
    <row r="2296" spans="1:4">
      <c r="A2296" s="62"/>
      <c r="B2296" s="63"/>
      <c r="C2296" s="62"/>
      <c r="D2296" s="640"/>
    </row>
    <row r="2298" spans="1:4">
      <c r="A2298" s="62"/>
      <c r="B2298" s="63"/>
      <c r="C2298" s="62"/>
      <c r="D2298" s="640"/>
    </row>
    <row r="2300" spans="1:4">
      <c r="A2300" s="62"/>
      <c r="B2300" s="63"/>
      <c r="C2300" s="62"/>
      <c r="D2300" s="640"/>
    </row>
    <row r="2302" spans="1:4">
      <c r="A2302" s="62"/>
      <c r="B2302" s="63"/>
      <c r="C2302" s="62"/>
      <c r="D2302" s="640"/>
    </row>
    <row r="2304" spans="1:4">
      <c r="A2304" s="62"/>
      <c r="B2304" s="63"/>
      <c r="C2304" s="62"/>
      <c r="D2304" s="640"/>
    </row>
    <row r="2306" spans="1:4">
      <c r="A2306" s="62"/>
      <c r="B2306" s="63"/>
      <c r="C2306" s="62"/>
      <c r="D2306" s="640"/>
    </row>
    <row r="2308" spans="1:4">
      <c r="A2308" s="62"/>
      <c r="B2308" s="63"/>
      <c r="C2308" s="62"/>
      <c r="D2308" s="640"/>
    </row>
    <row r="2310" spans="1:4">
      <c r="A2310" s="62"/>
      <c r="B2310" s="63"/>
      <c r="C2310" s="62"/>
      <c r="D2310" s="640"/>
    </row>
    <row r="2312" spans="1:4">
      <c r="A2312" s="62"/>
      <c r="B2312" s="63"/>
      <c r="C2312" s="62"/>
      <c r="D2312" s="640"/>
    </row>
    <row r="2314" spans="1:4">
      <c r="A2314" s="62"/>
      <c r="B2314" s="63"/>
      <c r="C2314" s="62"/>
      <c r="D2314" s="640"/>
    </row>
    <row r="2316" spans="1:4">
      <c r="A2316" s="62"/>
      <c r="B2316" s="63"/>
      <c r="C2316" s="62"/>
      <c r="D2316" s="640"/>
    </row>
    <row r="2318" spans="1:4">
      <c r="A2318" s="62"/>
      <c r="B2318" s="63"/>
      <c r="C2318" s="62"/>
      <c r="D2318" s="640"/>
    </row>
    <row r="2320" spans="1:4">
      <c r="A2320" s="62"/>
      <c r="B2320" s="63"/>
      <c r="C2320" s="62"/>
      <c r="D2320" s="640"/>
    </row>
    <row r="2322" spans="1:4">
      <c r="A2322" s="62"/>
      <c r="B2322" s="63"/>
      <c r="C2322" s="62"/>
      <c r="D2322" s="640"/>
    </row>
    <row r="2324" spans="1:4">
      <c r="A2324" s="62"/>
      <c r="B2324" s="63"/>
      <c r="C2324" s="62"/>
      <c r="D2324" s="640"/>
    </row>
    <row r="2326" spans="1:4">
      <c r="A2326" s="62"/>
      <c r="B2326" s="63"/>
      <c r="C2326" s="62"/>
      <c r="D2326" s="640"/>
    </row>
    <row r="2328" spans="1:4">
      <c r="A2328" s="62"/>
      <c r="B2328" s="63"/>
      <c r="C2328" s="62"/>
      <c r="D2328" s="640"/>
    </row>
    <row r="2330" spans="1:4">
      <c r="A2330" s="62"/>
      <c r="B2330" s="63"/>
      <c r="C2330" s="62"/>
      <c r="D2330" s="640"/>
    </row>
    <row r="2332" spans="1:4">
      <c r="A2332" s="62"/>
      <c r="B2332" s="63"/>
      <c r="C2332" s="62"/>
      <c r="D2332" s="640"/>
    </row>
    <row r="2334" spans="1:4">
      <c r="A2334" s="62"/>
      <c r="B2334" s="63"/>
      <c r="C2334" s="62"/>
      <c r="D2334" s="640"/>
    </row>
    <row r="2336" spans="1:4">
      <c r="A2336" s="62"/>
      <c r="B2336" s="63"/>
      <c r="C2336" s="62"/>
      <c r="D2336" s="640"/>
    </row>
    <row r="2338" spans="1:4">
      <c r="A2338" s="62"/>
      <c r="B2338" s="63"/>
      <c r="C2338" s="62"/>
      <c r="D2338" s="640"/>
    </row>
    <row r="2340" spans="1:4">
      <c r="A2340" s="62"/>
      <c r="B2340" s="63"/>
      <c r="C2340" s="62"/>
      <c r="D2340" s="640"/>
    </row>
    <row r="2342" spans="1:4">
      <c r="A2342" s="62"/>
      <c r="B2342" s="63"/>
      <c r="C2342" s="62"/>
      <c r="D2342" s="640"/>
    </row>
    <row r="2344" spans="1:4">
      <c r="A2344" s="62"/>
      <c r="B2344" s="63"/>
      <c r="C2344" s="62"/>
      <c r="D2344" s="640"/>
    </row>
    <row r="2346" spans="1:4">
      <c r="A2346" s="62"/>
      <c r="B2346" s="63"/>
      <c r="C2346" s="62"/>
      <c r="D2346" s="640"/>
    </row>
    <row r="2348" spans="1:4">
      <c r="A2348" s="62"/>
      <c r="B2348" s="63"/>
      <c r="C2348" s="62"/>
      <c r="D2348" s="640"/>
    </row>
    <row r="2350" spans="1:4">
      <c r="A2350" s="62"/>
      <c r="B2350" s="63"/>
      <c r="C2350" s="62"/>
      <c r="D2350" s="640"/>
    </row>
    <row r="2352" spans="1:4">
      <c r="A2352" s="62"/>
      <c r="B2352" s="63"/>
      <c r="C2352" s="62"/>
      <c r="D2352" s="640"/>
    </row>
    <row r="2354" spans="1:4">
      <c r="A2354" s="62"/>
      <c r="B2354" s="63"/>
      <c r="C2354" s="62"/>
      <c r="D2354" s="640"/>
    </row>
    <row r="2356" spans="1:4">
      <c r="A2356" s="62"/>
      <c r="B2356" s="63"/>
      <c r="C2356" s="62"/>
      <c r="D2356" s="640"/>
    </row>
    <row r="2358" spans="1:4">
      <c r="A2358" s="62"/>
      <c r="B2358" s="63"/>
      <c r="C2358" s="62"/>
      <c r="D2358" s="640"/>
    </row>
    <row r="2360" spans="1:4">
      <c r="A2360" s="62"/>
      <c r="B2360" s="63"/>
      <c r="C2360" s="62"/>
      <c r="D2360" s="640"/>
    </row>
    <row r="2362" spans="1:4">
      <c r="A2362" s="62"/>
      <c r="B2362" s="63"/>
      <c r="C2362" s="62"/>
      <c r="D2362" s="640"/>
    </row>
    <row r="2364" spans="1:4">
      <c r="A2364" s="62"/>
      <c r="B2364" s="63"/>
      <c r="C2364" s="62"/>
      <c r="D2364" s="640"/>
    </row>
    <row r="2366" spans="1:4">
      <c r="A2366" s="62"/>
      <c r="B2366" s="63"/>
      <c r="C2366" s="62"/>
      <c r="D2366" s="640"/>
    </row>
    <row r="2368" spans="1:4">
      <c r="A2368" s="62"/>
      <c r="B2368" s="63"/>
      <c r="C2368" s="62"/>
      <c r="D2368" s="640"/>
    </row>
    <row r="2370" spans="1:4">
      <c r="A2370" s="62"/>
      <c r="B2370" s="63"/>
      <c r="C2370" s="62"/>
      <c r="D2370" s="640"/>
    </row>
    <row r="2372" spans="1:4">
      <c r="A2372" s="62"/>
      <c r="B2372" s="63"/>
      <c r="C2372" s="62"/>
      <c r="D2372" s="640"/>
    </row>
    <row r="2374" spans="1:4">
      <c r="A2374" s="62"/>
      <c r="B2374" s="63"/>
      <c r="C2374" s="62"/>
      <c r="D2374" s="640"/>
    </row>
    <row r="2376" spans="1:4">
      <c r="A2376" s="62"/>
      <c r="B2376" s="63"/>
      <c r="C2376" s="62"/>
      <c r="D2376" s="640"/>
    </row>
    <row r="2378" spans="1:4">
      <c r="A2378" s="62"/>
      <c r="B2378" s="63"/>
      <c r="C2378" s="62"/>
      <c r="D2378" s="640"/>
    </row>
    <row r="2380" spans="1:4">
      <c r="A2380" s="62"/>
      <c r="B2380" s="63"/>
      <c r="C2380" s="62"/>
      <c r="D2380" s="640"/>
    </row>
    <row r="2382" spans="1:4">
      <c r="A2382" s="62"/>
      <c r="B2382" s="63"/>
      <c r="C2382" s="62"/>
      <c r="D2382" s="640"/>
    </row>
    <row r="2384" spans="1:4">
      <c r="A2384" s="62"/>
      <c r="B2384" s="63"/>
      <c r="C2384" s="62"/>
      <c r="D2384" s="640"/>
    </row>
    <row r="2386" spans="1:4">
      <c r="A2386" s="62"/>
      <c r="B2386" s="63"/>
      <c r="C2386" s="62"/>
      <c r="D2386" s="640"/>
    </row>
    <row r="2388" spans="1:4">
      <c r="A2388" s="62"/>
      <c r="B2388" s="63"/>
      <c r="C2388" s="62"/>
      <c r="D2388" s="640"/>
    </row>
    <row r="2390" spans="1:4">
      <c r="A2390" s="62"/>
      <c r="B2390" s="63"/>
      <c r="C2390" s="62"/>
      <c r="D2390" s="640"/>
    </row>
    <row r="2392" spans="1:4">
      <c r="A2392" s="62"/>
      <c r="B2392" s="63"/>
      <c r="C2392" s="62"/>
      <c r="D2392" s="640"/>
    </row>
    <row r="2394" spans="1:4">
      <c r="A2394" s="62"/>
      <c r="B2394" s="63"/>
      <c r="C2394" s="62"/>
      <c r="D2394" s="640"/>
    </row>
    <row r="2396" spans="1:4">
      <c r="A2396" s="62"/>
      <c r="B2396" s="63"/>
      <c r="C2396" s="62"/>
      <c r="D2396" s="640"/>
    </row>
    <row r="2398" spans="1:4">
      <c r="A2398" s="62"/>
      <c r="B2398" s="63"/>
      <c r="C2398" s="62"/>
      <c r="D2398" s="640"/>
    </row>
    <row r="2400" spans="1:4">
      <c r="A2400" s="62"/>
      <c r="B2400" s="63"/>
      <c r="C2400" s="62"/>
      <c r="D2400" s="640"/>
    </row>
    <row r="2402" spans="1:4">
      <c r="A2402" s="62"/>
      <c r="B2402" s="63"/>
      <c r="C2402" s="62"/>
      <c r="D2402" s="640"/>
    </row>
    <row r="2404" spans="1:4">
      <c r="A2404" s="62"/>
      <c r="B2404" s="63"/>
      <c r="C2404" s="62"/>
      <c r="D2404" s="640"/>
    </row>
    <row r="2406" spans="1:4">
      <c r="A2406" s="62"/>
      <c r="B2406" s="63"/>
      <c r="C2406" s="62"/>
      <c r="D2406" s="640"/>
    </row>
    <row r="2408" spans="1:4">
      <c r="A2408" s="62"/>
      <c r="B2408" s="63"/>
      <c r="C2408" s="62"/>
      <c r="D2408" s="640"/>
    </row>
    <row r="2410" spans="1:4">
      <c r="A2410" s="62"/>
      <c r="B2410" s="63"/>
      <c r="C2410" s="62"/>
      <c r="D2410" s="640"/>
    </row>
    <row r="2412" spans="1:4">
      <c r="A2412" s="62"/>
      <c r="B2412" s="63"/>
      <c r="C2412" s="62"/>
      <c r="D2412" s="640"/>
    </row>
    <row r="2414" spans="1:4">
      <c r="A2414" s="62"/>
      <c r="B2414" s="63"/>
      <c r="C2414" s="62"/>
      <c r="D2414" s="640"/>
    </row>
    <row r="2416" spans="1:4">
      <c r="A2416" s="62"/>
      <c r="B2416" s="63"/>
      <c r="C2416" s="62"/>
      <c r="D2416" s="640"/>
    </row>
    <row r="2418" spans="1:4">
      <c r="A2418" s="62"/>
      <c r="B2418" s="63"/>
      <c r="C2418" s="62"/>
      <c r="D2418" s="640"/>
    </row>
    <row r="2420" spans="1:4">
      <c r="A2420" s="62"/>
      <c r="B2420" s="63"/>
      <c r="C2420" s="62"/>
      <c r="D2420" s="640"/>
    </row>
    <row r="2422" spans="1:4">
      <c r="A2422" s="62"/>
      <c r="B2422" s="63"/>
      <c r="C2422" s="62"/>
      <c r="D2422" s="640"/>
    </row>
    <row r="2424" spans="1:4">
      <c r="A2424" s="62"/>
      <c r="B2424" s="63"/>
      <c r="C2424" s="62"/>
      <c r="D2424" s="640"/>
    </row>
    <row r="2426" spans="1:4">
      <c r="A2426" s="62"/>
      <c r="B2426" s="63"/>
      <c r="C2426" s="62"/>
      <c r="D2426" s="640"/>
    </row>
    <row r="2428" spans="1:4">
      <c r="A2428" s="62"/>
      <c r="B2428" s="63"/>
      <c r="C2428" s="62"/>
      <c r="D2428" s="640"/>
    </row>
    <row r="2430" spans="1:4">
      <c r="A2430" s="62"/>
      <c r="B2430" s="63"/>
      <c r="C2430" s="62"/>
      <c r="D2430" s="640"/>
    </row>
    <row r="2432" spans="1:4">
      <c r="A2432" s="62"/>
      <c r="B2432" s="63"/>
      <c r="C2432" s="62"/>
      <c r="D2432" s="640"/>
    </row>
    <row r="2434" spans="1:4">
      <c r="A2434" s="62"/>
      <c r="B2434" s="63"/>
      <c r="C2434" s="62"/>
      <c r="D2434" s="640"/>
    </row>
    <row r="2436" spans="1:4">
      <c r="A2436" s="62"/>
      <c r="B2436" s="63"/>
      <c r="C2436" s="62"/>
      <c r="D2436" s="640"/>
    </row>
    <row r="2438" spans="1:4">
      <c r="A2438" s="62"/>
      <c r="B2438" s="63"/>
      <c r="C2438" s="62"/>
      <c r="D2438" s="640"/>
    </row>
    <row r="2440" spans="1:4">
      <c r="A2440" s="62"/>
      <c r="B2440" s="63"/>
      <c r="C2440" s="62"/>
      <c r="D2440" s="640"/>
    </row>
    <row r="2442" spans="1:4">
      <c r="A2442" s="62"/>
      <c r="B2442" s="63"/>
      <c r="C2442" s="62"/>
      <c r="D2442" s="640"/>
    </row>
    <row r="2444" spans="1:4">
      <c r="A2444" s="62"/>
      <c r="B2444" s="63"/>
      <c r="C2444" s="62"/>
      <c r="D2444" s="640"/>
    </row>
    <row r="2446" spans="1:4">
      <c r="A2446" s="62"/>
      <c r="B2446" s="63"/>
      <c r="C2446" s="62"/>
      <c r="D2446" s="640"/>
    </row>
    <row r="2448" spans="1:4">
      <c r="A2448" s="62"/>
      <c r="B2448" s="63"/>
      <c r="C2448" s="62"/>
      <c r="D2448" s="640"/>
    </row>
    <row r="2450" spans="1:4">
      <c r="A2450" s="62"/>
      <c r="B2450" s="63"/>
      <c r="C2450" s="62"/>
      <c r="D2450" s="640"/>
    </row>
    <row r="2452" spans="1:4">
      <c r="A2452" s="62"/>
      <c r="B2452" s="63"/>
      <c r="C2452" s="62"/>
      <c r="D2452" s="640"/>
    </row>
    <row r="2454" spans="1:4">
      <c r="A2454" s="62"/>
      <c r="B2454" s="63"/>
      <c r="C2454" s="62"/>
      <c r="D2454" s="640"/>
    </row>
    <row r="2456" spans="1:4">
      <c r="A2456" s="62"/>
      <c r="B2456" s="63"/>
      <c r="C2456" s="62"/>
      <c r="D2456" s="640"/>
    </row>
    <row r="2458" spans="1:4">
      <c r="A2458" s="62"/>
      <c r="B2458" s="63"/>
      <c r="C2458" s="62"/>
      <c r="D2458" s="640"/>
    </row>
    <row r="2460" spans="1:4">
      <c r="A2460" s="62"/>
      <c r="B2460" s="63"/>
      <c r="C2460" s="62"/>
      <c r="D2460" s="640"/>
    </row>
    <row r="2462" spans="1:4">
      <c r="A2462" s="62"/>
      <c r="B2462" s="63"/>
      <c r="C2462" s="62"/>
      <c r="D2462" s="640"/>
    </row>
    <row r="2464" spans="1:4">
      <c r="A2464" s="62"/>
      <c r="B2464" s="63"/>
      <c r="C2464" s="62"/>
      <c r="D2464" s="640"/>
    </row>
    <row r="2466" spans="1:4">
      <c r="A2466" s="62"/>
      <c r="B2466" s="63"/>
      <c r="C2466" s="62"/>
      <c r="D2466" s="640"/>
    </row>
    <row r="2468" spans="1:4">
      <c r="A2468" s="62"/>
      <c r="B2468" s="63"/>
      <c r="C2468" s="62"/>
      <c r="D2468" s="640"/>
    </row>
    <row r="2470" spans="1:4">
      <c r="A2470" s="62"/>
      <c r="B2470" s="63"/>
      <c r="C2470" s="62"/>
      <c r="D2470" s="640"/>
    </row>
    <row r="2472" spans="1:4">
      <c r="A2472" s="62"/>
      <c r="B2472" s="63"/>
      <c r="C2472" s="62"/>
      <c r="D2472" s="640"/>
    </row>
    <row r="2474" spans="1:4">
      <c r="A2474" s="62"/>
      <c r="B2474" s="63"/>
      <c r="C2474" s="62"/>
      <c r="D2474" s="640"/>
    </row>
    <row r="2476" spans="1:4">
      <c r="A2476" s="62"/>
      <c r="B2476" s="63"/>
      <c r="C2476" s="62"/>
      <c r="D2476" s="640"/>
    </row>
    <row r="2478" spans="1:4">
      <c r="A2478" s="62"/>
      <c r="B2478" s="63"/>
      <c r="C2478" s="62"/>
      <c r="D2478" s="640"/>
    </row>
    <row r="2480" spans="1:4">
      <c r="A2480" s="62"/>
      <c r="B2480" s="63"/>
      <c r="C2480" s="62"/>
      <c r="D2480" s="640"/>
    </row>
    <row r="2482" spans="1:4">
      <c r="A2482" s="62"/>
      <c r="B2482" s="63"/>
      <c r="C2482" s="62"/>
      <c r="D2482" s="640"/>
    </row>
    <row r="2484" spans="1:4">
      <c r="A2484" s="62"/>
      <c r="B2484" s="63"/>
      <c r="C2484" s="62"/>
      <c r="D2484" s="640"/>
    </row>
    <row r="2486" spans="1:4">
      <c r="A2486" s="62"/>
      <c r="B2486" s="63"/>
      <c r="C2486" s="62"/>
      <c r="D2486" s="640"/>
    </row>
    <row r="2488" spans="1:4">
      <c r="A2488" s="62"/>
      <c r="B2488" s="63"/>
      <c r="C2488" s="62"/>
      <c r="D2488" s="640"/>
    </row>
    <row r="2490" spans="1:4">
      <c r="A2490" s="62"/>
      <c r="B2490" s="63"/>
      <c r="C2490" s="62"/>
      <c r="D2490" s="640"/>
    </row>
    <row r="2492" spans="1:4">
      <c r="A2492" s="62"/>
      <c r="B2492" s="63"/>
      <c r="C2492" s="62"/>
      <c r="D2492" s="640"/>
    </row>
    <row r="2494" spans="1:4">
      <c r="A2494" s="62"/>
      <c r="B2494" s="63"/>
      <c r="C2494" s="62"/>
      <c r="D2494" s="640"/>
    </row>
    <row r="2496" spans="1:4">
      <c r="A2496" s="62"/>
      <c r="B2496" s="63"/>
      <c r="C2496" s="62"/>
      <c r="D2496" s="640"/>
    </row>
    <row r="2498" spans="1:4">
      <c r="A2498" s="62"/>
      <c r="B2498" s="63"/>
      <c r="C2498" s="62"/>
      <c r="D2498" s="640"/>
    </row>
    <row r="2500" spans="1:4">
      <c r="A2500" s="62"/>
      <c r="B2500" s="63"/>
      <c r="C2500" s="62"/>
      <c r="D2500" s="640"/>
    </row>
    <row r="2502" spans="1:4">
      <c r="A2502" s="62"/>
      <c r="B2502" s="63"/>
      <c r="C2502" s="62"/>
      <c r="D2502" s="640"/>
    </row>
    <row r="2504" spans="1:4">
      <c r="A2504" s="62"/>
      <c r="B2504" s="63"/>
      <c r="C2504" s="62"/>
      <c r="D2504" s="640"/>
    </row>
    <row r="2506" spans="1:4">
      <c r="A2506" s="62"/>
      <c r="B2506" s="63"/>
      <c r="C2506" s="62"/>
      <c r="D2506" s="640"/>
    </row>
    <row r="2508" spans="1:4">
      <c r="A2508" s="62"/>
      <c r="B2508" s="63"/>
      <c r="C2508" s="62"/>
      <c r="D2508" s="640"/>
    </row>
    <row r="2510" spans="1:4">
      <c r="A2510" s="62"/>
      <c r="B2510" s="63"/>
      <c r="C2510" s="62"/>
      <c r="D2510" s="640"/>
    </row>
    <row r="2512" spans="1:4">
      <c r="A2512" s="62"/>
      <c r="B2512" s="63"/>
      <c r="C2512" s="62"/>
      <c r="D2512" s="640"/>
    </row>
    <row r="2514" spans="1:4">
      <c r="A2514" s="62"/>
      <c r="B2514" s="63"/>
      <c r="C2514" s="62"/>
      <c r="D2514" s="640"/>
    </row>
    <row r="2516" spans="1:4">
      <c r="A2516" s="62"/>
      <c r="B2516" s="63"/>
      <c r="C2516" s="62"/>
      <c r="D2516" s="640"/>
    </row>
    <row r="2518" spans="1:4">
      <c r="A2518" s="62"/>
      <c r="B2518" s="63"/>
      <c r="C2518" s="62"/>
      <c r="D2518" s="640"/>
    </row>
    <row r="2520" spans="1:4">
      <c r="A2520" s="62"/>
      <c r="B2520" s="63"/>
      <c r="C2520" s="62"/>
      <c r="D2520" s="640"/>
    </row>
    <row r="2522" spans="1:4">
      <c r="A2522" s="62"/>
      <c r="B2522" s="63"/>
      <c r="C2522" s="62"/>
      <c r="D2522" s="640"/>
    </row>
    <row r="2524" spans="1:4">
      <c r="A2524" s="62"/>
      <c r="B2524" s="63"/>
      <c r="C2524" s="62"/>
      <c r="D2524" s="640"/>
    </row>
    <row r="2526" spans="1:4">
      <c r="A2526" s="62"/>
      <c r="B2526" s="63"/>
      <c r="C2526" s="62"/>
      <c r="D2526" s="640"/>
    </row>
    <row r="2528" spans="1:4">
      <c r="A2528" s="62"/>
      <c r="B2528" s="63"/>
      <c r="C2528" s="62"/>
      <c r="D2528" s="640"/>
    </row>
    <row r="2530" spans="1:4">
      <c r="A2530" s="62"/>
      <c r="B2530" s="63"/>
      <c r="C2530" s="62"/>
      <c r="D2530" s="640"/>
    </row>
    <row r="2532" spans="1:4">
      <c r="A2532" s="62"/>
      <c r="B2532" s="63"/>
      <c r="C2532" s="62"/>
      <c r="D2532" s="640"/>
    </row>
    <row r="2534" spans="1:4">
      <c r="A2534" s="62"/>
      <c r="B2534" s="63"/>
      <c r="C2534" s="62"/>
      <c r="D2534" s="640"/>
    </row>
    <row r="2536" spans="1:4">
      <c r="A2536" s="62"/>
      <c r="B2536" s="63"/>
      <c r="C2536" s="62"/>
      <c r="D2536" s="640"/>
    </row>
    <row r="2538" spans="1:4">
      <c r="A2538" s="62"/>
      <c r="B2538" s="63"/>
      <c r="C2538" s="62"/>
      <c r="D2538" s="640"/>
    </row>
    <row r="2540" spans="1:4">
      <c r="A2540" s="62"/>
      <c r="B2540" s="63"/>
      <c r="C2540" s="62"/>
      <c r="D2540" s="640"/>
    </row>
    <row r="2542" spans="1:4">
      <c r="A2542" s="62"/>
      <c r="B2542" s="63"/>
      <c r="C2542" s="62"/>
      <c r="D2542" s="640"/>
    </row>
    <row r="2544" spans="1:4">
      <c r="A2544" s="62"/>
      <c r="B2544" s="63"/>
      <c r="C2544" s="62"/>
      <c r="D2544" s="640"/>
    </row>
    <row r="2546" spans="1:4">
      <c r="A2546" s="62"/>
      <c r="B2546" s="63"/>
      <c r="C2546" s="62"/>
      <c r="D2546" s="640"/>
    </row>
    <row r="2548" spans="1:4">
      <c r="A2548" s="62"/>
      <c r="B2548" s="63"/>
      <c r="C2548" s="62"/>
      <c r="D2548" s="640"/>
    </row>
    <row r="2550" spans="1:4">
      <c r="A2550" s="62"/>
      <c r="B2550" s="63"/>
      <c r="C2550" s="62"/>
      <c r="D2550" s="640"/>
    </row>
    <row r="2552" spans="1:4">
      <c r="A2552" s="62"/>
      <c r="B2552" s="63"/>
      <c r="C2552" s="62"/>
      <c r="D2552" s="640"/>
    </row>
    <row r="2554" spans="1:4">
      <c r="A2554" s="62"/>
      <c r="B2554" s="63"/>
      <c r="C2554" s="62"/>
      <c r="D2554" s="640"/>
    </row>
    <row r="2556" spans="1:4">
      <c r="A2556" s="62"/>
      <c r="B2556" s="63"/>
      <c r="C2556" s="62"/>
      <c r="D2556" s="640"/>
    </row>
    <row r="2558" spans="1:4">
      <c r="A2558" s="62"/>
      <c r="B2558" s="63"/>
      <c r="C2558" s="62"/>
      <c r="D2558" s="640"/>
    </row>
    <row r="2560" spans="1:4">
      <c r="A2560" s="62"/>
      <c r="B2560" s="63"/>
      <c r="C2560" s="62"/>
      <c r="D2560" s="640"/>
    </row>
    <row r="2562" spans="1:4">
      <c r="A2562" s="62"/>
      <c r="B2562" s="63"/>
      <c r="C2562" s="62"/>
      <c r="D2562" s="640"/>
    </row>
    <row r="2564" spans="1:4">
      <c r="A2564" s="62"/>
      <c r="B2564" s="63"/>
      <c r="C2564" s="62"/>
      <c r="D2564" s="640"/>
    </row>
    <row r="2566" spans="1:4">
      <c r="A2566" s="62"/>
      <c r="B2566" s="63"/>
      <c r="C2566" s="62"/>
      <c r="D2566" s="640"/>
    </row>
    <row r="2568" spans="1:4">
      <c r="A2568" s="62"/>
      <c r="B2568" s="63"/>
      <c r="C2568" s="62"/>
      <c r="D2568" s="640"/>
    </row>
    <row r="2570" spans="1:4">
      <c r="A2570" s="62"/>
      <c r="B2570" s="63"/>
      <c r="C2570" s="62"/>
      <c r="D2570" s="640"/>
    </row>
    <row r="2572" spans="1:4">
      <c r="A2572" s="62"/>
      <c r="B2572" s="63"/>
      <c r="C2572" s="62"/>
      <c r="D2572" s="640"/>
    </row>
    <row r="2574" spans="1:4">
      <c r="A2574" s="62"/>
      <c r="B2574" s="63"/>
      <c r="C2574" s="62"/>
      <c r="D2574" s="640"/>
    </row>
    <row r="2576" spans="1:4">
      <c r="A2576" s="62"/>
      <c r="B2576" s="63"/>
      <c r="C2576" s="62"/>
      <c r="D2576" s="640"/>
    </row>
    <row r="2578" spans="1:4">
      <c r="A2578" s="62"/>
      <c r="B2578" s="63"/>
      <c r="C2578" s="62"/>
      <c r="D2578" s="640"/>
    </row>
    <row r="2580" spans="1:4">
      <c r="A2580" s="62"/>
      <c r="B2580" s="63"/>
      <c r="C2580" s="62"/>
      <c r="D2580" s="640"/>
    </row>
    <row r="2582" spans="1:4">
      <c r="A2582" s="62"/>
      <c r="B2582" s="63"/>
      <c r="C2582" s="62"/>
      <c r="D2582" s="640"/>
    </row>
    <row r="2584" spans="1:4">
      <c r="A2584" s="62"/>
      <c r="B2584" s="63"/>
      <c r="C2584" s="62"/>
      <c r="D2584" s="640"/>
    </row>
    <row r="2586" spans="1:4">
      <c r="A2586" s="62"/>
      <c r="B2586" s="63"/>
      <c r="C2586" s="62"/>
      <c r="D2586" s="640"/>
    </row>
    <row r="2588" spans="1:4">
      <c r="A2588" s="62"/>
      <c r="B2588" s="63"/>
      <c r="C2588" s="62"/>
      <c r="D2588" s="640"/>
    </row>
    <row r="2590" spans="1:4">
      <c r="A2590" s="62"/>
      <c r="B2590" s="63"/>
      <c r="C2590" s="62"/>
      <c r="D2590" s="640"/>
    </row>
    <row r="2592" spans="1:4">
      <c r="A2592" s="62"/>
      <c r="B2592" s="63"/>
      <c r="C2592" s="62"/>
      <c r="D2592" s="640"/>
    </row>
    <row r="2594" spans="1:4">
      <c r="A2594" s="62"/>
      <c r="B2594" s="63"/>
      <c r="C2594" s="62"/>
      <c r="D2594" s="640"/>
    </row>
    <row r="2596" spans="1:4">
      <c r="A2596" s="62"/>
      <c r="B2596" s="63"/>
      <c r="C2596" s="62"/>
      <c r="D2596" s="640"/>
    </row>
    <row r="2598" spans="1:4">
      <c r="A2598" s="62"/>
      <c r="B2598" s="63"/>
      <c r="C2598" s="62"/>
      <c r="D2598" s="640"/>
    </row>
    <row r="2600" spans="1:4">
      <c r="A2600" s="62"/>
      <c r="B2600" s="63"/>
      <c r="C2600" s="62"/>
      <c r="D2600" s="640"/>
    </row>
    <row r="2602" spans="1:4">
      <c r="A2602" s="62"/>
      <c r="B2602" s="63"/>
      <c r="C2602" s="62"/>
      <c r="D2602" s="640"/>
    </row>
    <row r="2604" spans="1:4">
      <c r="A2604" s="62"/>
      <c r="B2604" s="63"/>
      <c r="C2604" s="62"/>
      <c r="D2604" s="640"/>
    </row>
    <row r="2606" spans="1:4">
      <c r="A2606" s="62"/>
      <c r="B2606" s="63"/>
      <c r="C2606" s="62"/>
      <c r="D2606" s="640"/>
    </row>
    <row r="2608" spans="1:4">
      <c r="A2608" s="62"/>
      <c r="B2608" s="63"/>
      <c r="C2608" s="62"/>
      <c r="D2608" s="640"/>
    </row>
    <row r="2610" spans="1:4">
      <c r="A2610" s="62"/>
      <c r="B2610" s="63"/>
      <c r="C2610" s="62"/>
      <c r="D2610" s="640"/>
    </row>
    <row r="2612" spans="1:4">
      <c r="A2612" s="62"/>
      <c r="B2612" s="63"/>
      <c r="C2612" s="62"/>
      <c r="D2612" s="640"/>
    </row>
    <row r="2614" spans="1:4">
      <c r="A2614" s="62"/>
      <c r="B2614" s="63"/>
      <c r="C2614" s="62"/>
      <c r="D2614" s="640"/>
    </row>
    <row r="2616" spans="1:4">
      <c r="A2616" s="62"/>
      <c r="B2616" s="63"/>
      <c r="C2616" s="62"/>
      <c r="D2616" s="640"/>
    </row>
    <row r="2618" spans="1:4">
      <c r="A2618" s="62"/>
      <c r="B2618" s="63"/>
      <c r="C2618" s="62"/>
      <c r="D2618" s="640"/>
    </row>
    <row r="2620" spans="1:4">
      <c r="A2620" s="62"/>
      <c r="B2620" s="63"/>
      <c r="C2620" s="62"/>
      <c r="D2620" s="640"/>
    </row>
    <row r="2622" spans="1:4">
      <c r="A2622" s="62"/>
      <c r="B2622" s="63"/>
      <c r="C2622" s="62"/>
      <c r="D2622" s="640"/>
    </row>
    <row r="2624" spans="1:4">
      <c r="A2624" s="62"/>
      <c r="B2624" s="63"/>
      <c r="C2624" s="62"/>
      <c r="D2624" s="640"/>
    </row>
    <row r="2626" spans="1:4">
      <c r="A2626" s="62"/>
      <c r="B2626" s="63"/>
      <c r="C2626" s="62"/>
      <c r="D2626" s="640"/>
    </row>
    <row r="2628" spans="1:4">
      <c r="A2628" s="62"/>
      <c r="B2628" s="63"/>
      <c r="C2628" s="62"/>
      <c r="D2628" s="640"/>
    </row>
    <row r="2630" spans="1:4">
      <c r="A2630" s="62"/>
      <c r="B2630" s="63"/>
      <c r="C2630" s="62"/>
      <c r="D2630" s="640"/>
    </row>
    <row r="2632" spans="1:4">
      <c r="A2632" s="62"/>
      <c r="B2632" s="63"/>
      <c r="C2632" s="62"/>
      <c r="D2632" s="640"/>
    </row>
    <row r="2634" spans="1:4">
      <c r="A2634" s="62"/>
      <c r="B2634" s="63"/>
      <c r="C2634" s="62"/>
      <c r="D2634" s="640"/>
    </row>
    <row r="2636" spans="1:4">
      <c r="A2636" s="62"/>
      <c r="B2636" s="63"/>
      <c r="C2636" s="62"/>
      <c r="D2636" s="640"/>
    </row>
    <row r="2638" spans="1:4">
      <c r="A2638" s="62"/>
      <c r="B2638" s="63"/>
      <c r="C2638" s="62"/>
      <c r="D2638" s="640"/>
    </row>
    <row r="2640" spans="1:4">
      <c r="A2640" s="62"/>
      <c r="B2640" s="63"/>
      <c r="C2640" s="62"/>
      <c r="D2640" s="640"/>
    </row>
    <row r="2642" spans="1:4">
      <c r="A2642" s="62"/>
      <c r="B2642" s="63"/>
      <c r="C2642" s="62"/>
      <c r="D2642" s="640"/>
    </row>
    <row r="2644" spans="1:4">
      <c r="A2644" s="62"/>
      <c r="B2644" s="63"/>
      <c r="C2644" s="62"/>
      <c r="D2644" s="640"/>
    </row>
    <row r="2646" spans="1:4">
      <c r="A2646" s="62"/>
      <c r="B2646" s="63"/>
      <c r="C2646" s="62"/>
      <c r="D2646" s="640"/>
    </row>
    <row r="2648" spans="1:4">
      <c r="A2648" s="62"/>
      <c r="B2648" s="63"/>
      <c r="C2648" s="62"/>
      <c r="D2648" s="640"/>
    </row>
    <row r="2650" spans="1:4">
      <c r="A2650" s="62"/>
      <c r="B2650" s="63"/>
      <c r="C2650" s="62"/>
      <c r="D2650" s="640"/>
    </row>
    <row r="2652" spans="1:4">
      <c r="A2652" s="62"/>
      <c r="B2652" s="63"/>
      <c r="C2652" s="62"/>
      <c r="D2652" s="640"/>
    </row>
    <row r="2654" spans="1:4">
      <c r="A2654" s="62"/>
      <c r="B2654" s="63"/>
      <c r="C2654" s="62"/>
      <c r="D2654" s="640"/>
    </row>
    <row r="2656" spans="1:4">
      <c r="A2656" s="62"/>
      <c r="B2656" s="63"/>
      <c r="C2656" s="62"/>
      <c r="D2656" s="640"/>
    </row>
    <row r="2658" spans="1:4">
      <c r="A2658" s="62"/>
      <c r="B2658" s="63"/>
      <c r="C2658" s="62"/>
      <c r="D2658" s="640"/>
    </row>
    <row r="2660" spans="1:4">
      <c r="A2660" s="62"/>
      <c r="B2660" s="63"/>
      <c r="C2660" s="62"/>
      <c r="D2660" s="640"/>
    </row>
    <row r="2662" spans="1:4">
      <c r="A2662" s="62"/>
      <c r="B2662" s="63"/>
      <c r="C2662" s="62"/>
      <c r="D2662" s="640"/>
    </row>
    <row r="2664" spans="1:4">
      <c r="A2664" s="62"/>
      <c r="B2664" s="63"/>
      <c r="C2664" s="62"/>
      <c r="D2664" s="640"/>
    </row>
    <row r="2666" spans="1:4">
      <c r="A2666" s="62"/>
      <c r="B2666" s="63"/>
      <c r="C2666" s="62"/>
      <c r="D2666" s="640"/>
    </row>
    <row r="2668" spans="1:4">
      <c r="A2668" s="62"/>
      <c r="B2668" s="63"/>
      <c r="C2668" s="62"/>
      <c r="D2668" s="640"/>
    </row>
    <row r="2670" spans="1:4">
      <c r="A2670" s="62"/>
      <c r="B2670" s="63"/>
      <c r="C2670" s="62"/>
      <c r="D2670" s="640"/>
    </row>
    <row r="2672" spans="1:4">
      <c r="A2672" s="62"/>
      <c r="B2672" s="63"/>
      <c r="C2672" s="62"/>
      <c r="D2672" s="640"/>
    </row>
    <row r="2674" spans="1:4">
      <c r="A2674" s="62"/>
      <c r="B2674" s="63"/>
      <c r="C2674" s="62"/>
      <c r="D2674" s="640"/>
    </row>
    <row r="2676" spans="1:4">
      <c r="A2676" s="62"/>
      <c r="B2676" s="63"/>
      <c r="C2676" s="62"/>
      <c r="D2676" s="640"/>
    </row>
    <row r="2678" spans="1:4">
      <c r="A2678" s="62"/>
      <c r="B2678" s="63"/>
      <c r="C2678" s="62"/>
      <c r="D2678" s="640"/>
    </row>
    <row r="2680" spans="1:4">
      <c r="A2680" s="62"/>
      <c r="B2680" s="63"/>
      <c r="C2680" s="62"/>
      <c r="D2680" s="640"/>
    </row>
    <row r="2682" spans="1:4">
      <c r="A2682" s="62"/>
      <c r="B2682" s="63"/>
      <c r="C2682" s="62"/>
      <c r="D2682" s="640"/>
    </row>
    <row r="2684" spans="1:4">
      <c r="A2684" s="62"/>
      <c r="B2684" s="63"/>
      <c r="C2684" s="62"/>
      <c r="D2684" s="640"/>
    </row>
    <row r="2686" spans="1:4">
      <c r="A2686" s="62"/>
      <c r="B2686" s="63"/>
      <c r="C2686" s="62"/>
      <c r="D2686" s="640"/>
    </row>
    <row r="2688" spans="1:4">
      <c r="A2688" s="62"/>
      <c r="B2688" s="63"/>
      <c r="C2688" s="62"/>
      <c r="D2688" s="640"/>
    </row>
    <row r="2690" spans="1:4">
      <c r="A2690" s="62"/>
      <c r="B2690" s="63"/>
      <c r="C2690" s="62"/>
      <c r="D2690" s="640"/>
    </row>
    <row r="2692" spans="1:4">
      <c r="A2692" s="62"/>
      <c r="B2692" s="63"/>
      <c r="C2692" s="62"/>
      <c r="D2692" s="640"/>
    </row>
    <row r="2694" spans="1:4">
      <c r="A2694" s="62"/>
      <c r="B2694" s="63"/>
      <c r="C2694" s="62"/>
      <c r="D2694" s="640"/>
    </row>
    <row r="2696" spans="1:4">
      <c r="A2696" s="62"/>
      <c r="B2696" s="63"/>
      <c r="C2696" s="62"/>
      <c r="D2696" s="640"/>
    </row>
    <row r="2698" spans="1:4">
      <c r="A2698" s="62"/>
      <c r="B2698" s="63"/>
      <c r="C2698" s="62"/>
      <c r="D2698" s="640"/>
    </row>
    <row r="2700" spans="1:4">
      <c r="A2700" s="62"/>
      <c r="B2700" s="63"/>
      <c r="C2700" s="62"/>
      <c r="D2700" s="640"/>
    </row>
    <row r="2702" spans="1:4">
      <c r="A2702" s="62"/>
      <c r="B2702" s="63"/>
      <c r="C2702" s="62"/>
      <c r="D2702" s="640"/>
    </row>
    <row r="2704" spans="1:4">
      <c r="A2704" s="62"/>
      <c r="B2704" s="63"/>
      <c r="C2704" s="62"/>
      <c r="D2704" s="640"/>
    </row>
    <row r="2706" spans="1:4">
      <c r="A2706" s="62"/>
      <c r="B2706" s="63"/>
      <c r="C2706" s="62"/>
      <c r="D2706" s="640"/>
    </row>
    <row r="2708" spans="1:4">
      <c r="A2708" s="62"/>
      <c r="B2708" s="63"/>
      <c r="C2708" s="62"/>
      <c r="D2708" s="640"/>
    </row>
    <row r="2710" spans="1:4">
      <c r="A2710" s="62"/>
      <c r="B2710" s="63"/>
      <c r="C2710" s="62"/>
      <c r="D2710" s="640"/>
    </row>
    <row r="2712" spans="1:4">
      <c r="A2712" s="62"/>
      <c r="B2712" s="63"/>
      <c r="C2712" s="62"/>
      <c r="D2712" s="640"/>
    </row>
    <row r="2714" spans="1:4">
      <c r="A2714" s="62"/>
      <c r="B2714" s="63"/>
      <c r="C2714" s="62"/>
      <c r="D2714" s="640"/>
    </row>
    <row r="2716" spans="1:4">
      <c r="A2716" s="62"/>
      <c r="B2716" s="63"/>
      <c r="C2716" s="62"/>
      <c r="D2716" s="640"/>
    </row>
    <row r="2718" spans="1:4">
      <c r="A2718" s="62"/>
      <c r="B2718" s="63"/>
      <c r="C2718" s="62"/>
      <c r="D2718" s="640"/>
    </row>
    <row r="2720" spans="1:4">
      <c r="A2720" s="62"/>
      <c r="B2720" s="63"/>
      <c r="C2720" s="62"/>
      <c r="D2720" s="640"/>
    </row>
    <row r="2722" spans="1:4">
      <c r="A2722" s="62"/>
      <c r="B2722" s="63"/>
      <c r="C2722" s="62"/>
      <c r="D2722" s="640"/>
    </row>
    <row r="2724" spans="1:4">
      <c r="A2724" s="62"/>
      <c r="B2724" s="63"/>
      <c r="C2724" s="62"/>
      <c r="D2724" s="640"/>
    </row>
    <row r="2726" spans="1:4">
      <c r="A2726" s="62"/>
      <c r="B2726" s="63"/>
      <c r="C2726" s="62"/>
      <c r="D2726" s="640"/>
    </row>
    <row r="2728" spans="1:4">
      <c r="A2728" s="62"/>
      <c r="B2728" s="63"/>
      <c r="C2728" s="62"/>
      <c r="D2728" s="640"/>
    </row>
    <row r="2730" spans="1:4">
      <c r="A2730" s="62"/>
      <c r="B2730" s="63"/>
      <c r="C2730" s="62"/>
      <c r="D2730" s="640"/>
    </row>
    <row r="2732" spans="1:4">
      <c r="A2732" s="62"/>
      <c r="B2732" s="63"/>
      <c r="C2732" s="62"/>
      <c r="D2732" s="640"/>
    </row>
    <row r="2734" spans="1:4">
      <c r="A2734" s="62"/>
      <c r="B2734" s="63"/>
      <c r="C2734" s="62"/>
      <c r="D2734" s="640"/>
    </row>
    <row r="2736" spans="1:4">
      <c r="A2736" s="62"/>
      <c r="B2736" s="63"/>
      <c r="C2736" s="62"/>
      <c r="D2736" s="640"/>
    </row>
    <row r="2738" spans="1:4">
      <c r="A2738" s="62"/>
      <c r="B2738" s="63"/>
      <c r="C2738" s="62"/>
      <c r="D2738" s="640"/>
    </row>
    <row r="2740" spans="1:4">
      <c r="A2740" s="62"/>
      <c r="B2740" s="63"/>
      <c r="C2740" s="62"/>
      <c r="D2740" s="640"/>
    </row>
    <row r="2742" spans="1:4">
      <c r="A2742" s="62"/>
      <c r="B2742" s="63"/>
      <c r="C2742" s="62"/>
      <c r="D2742" s="640"/>
    </row>
    <row r="2744" spans="1:4">
      <c r="A2744" s="62"/>
      <c r="B2744" s="63"/>
      <c r="C2744" s="62"/>
      <c r="D2744" s="640"/>
    </row>
    <row r="2746" spans="1:4">
      <c r="A2746" s="62"/>
      <c r="B2746" s="63"/>
      <c r="C2746" s="62"/>
      <c r="D2746" s="640"/>
    </row>
    <row r="2748" spans="1:4">
      <c r="A2748" s="62"/>
      <c r="B2748" s="63"/>
      <c r="C2748" s="62"/>
      <c r="D2748" s="640"/>
    </row>
    <row r="2750" spans="1:4">
      <c r="A2750" s="62"/>
      <c r="B2750" s="63"/>
      <c r="C2750" s="62"/>
      <c r="D2750" s="640"/>
    </row>
    <row r="2752" spans="1:4">
      <c r="A2752" s="62"/>
      <c r="B2752" s="63"/>
      <c r="C2752" s="62"/>
      <c r="D2752" s="640"/>
    </row>
    <row r="2754" spans="1:4">
      <c r="A2754" s="62"/>
      <c r="B2754" s="63"/>
      <c r="C2754" s="62"/>
      <c r="D2754" s="640"/>
    </row>
    <row r="2756" spans="1:4">
      <c r="A2756" s="62"/>
      <c r="B2756" s="63"/>
      <c r="C2756" s="62"/>
      <c r="D2756" s="640"/>
    </row>
    <row r="2758" spans="1:4">
      <c r="A2758" s="62"/>
      <c r="B2758" s="63"/>
      <c r="C2758" s="62"/>
      <c r="D2758" s="640"/>
    </row>
    <row r="2760" spans="1:4">
      <c r="A2760" s="62"/>
      <c r="B2760" s="63"/>
      <c r="C2760" s="62"/>
      <c r="D2760" s="640"/>
    </row>
    <row r="2762" spans="1:4">
      <c r="A2762" s="62"/>
      <c r="B2762" s="63"/>
      <c r="C2762" s="62"/>
      <c r="D2762" s="640"/>
    </row>
    <row r="2764" spans="1:4">
      <c r="A2764" s="62"/>
      <c r="B2764" s="63"/>
      <c r="C2764" s="62"/>
      <c r="D2764" s="640"/>
    </row>
    <row r="2766" spans="1:4">
      <c r="A2766" s="62"/>
      <c r="B2766" s="63"/>
      <c r="C2766" s="62"/>
      <c r="D2766" s="640"/>
    </row>
    <row r="2768" spans="1:4">
      <c r="A2768" s="62"/>
      <c r="B2768" s="63"/>
      <c r="C2768" s="62"/>
      <c r="D2768" s="640"/>
    </row>
    <row r="2770" spans="1:4">
      <c r="A2770" s="62"/>
      <c r="B2770" s="63"/>
      <c r="C2770" s="62"/>
      <c r="D2770" s="640"/>
    </row>
    <row r="2772" spans="1:4">
      <c r="A2772" s="62"/>
      <c r="B2772" s="63"/>
      <c r="C2772" s="62"/>
      <c r="D2772" s="640"/>
    </row>
    <row r="2774" spans="1:4">
      <c r="A2774" s="62"/>
      <c r="B2774" s="63"/>
      <c r="C2774" s="62"/>
      <c r="D2774" s="640"/>
    </row>
    <row r="2776" spans="1:4">
      <c r="A2776" s="62"/>
      <c r="B2776" s="63"/>
      <c r="C2776" s="62"/>
      <c r="D2776" s="640"/>
    </row>
    <row r="2778" spans="1:4">
      <c r="A2778" s="62"/>
      <c r="B2778" s="63"/>
      <c r="C2778" s="62"/>
      <c r="D2778" s="640"/>
    </row>
    <row r="2780" spans="1:4">
      <c r="A2780" s="62"/>
      <c r="B2780" s="63"/>
      <c r="C2780" s="62"/>
      <c r="D2780" s="640"/>
    </row>
    <row r="2782" spans="1:4">
      <c r="A2782" s="62"/>
      <c r="B2782" s="63"/>
      <c r="C2782" s="62"/>
      <c r="D2782" s="640"/>
    </row>
    <row r="2784" spans="1:4">
      <c r="A2784" s="62"/>
      <c r="B2784" s="63"/>
      <c r="C2784" s="62"/>
      <c r="D2784" s="640"/>
    </row>
    <row r="2786" spans="1:4">
      <c r="A2786" s="62"/>
      <c r="B2786" s="63"/>
      <c r="C2786" s="62"/>
      <c r="D2786" s="640"/>
    </row>
    <row r="2788" spans="1:4">
      <c r="A2788" s="62"/>
      <c r="B2788" s="63"/>
      <c r="C2788" s="62"/>
      <c r="D2788" s="640"/>
    </row>
    <row r="2790" spans="1:4">
      <c r="A2790" s="62"/>
      <c r="B2790" s="63"/>
      <c r="C2790" s="62"/>
      <c r="D2790" s="640"/>
    </row>
    <row r="2792" spans="1:4">
      <c r="A2792" s="62"/>
      <c r="B2792" s="63"/>
      <c r="C2792" s="62"/>
      <c r="D2792" s="640"/>
    </row>
    <row r="2794" spans="1:4">
      <c r="A2794" s="62"/>
      <c r="B2794" s="63"/>
      <c r="C2794" s="62"/>
      <c r="D2794" s="640"/>
    </row>
    <row r="2796" spans="1:4">
      <c r="A2796" s="62"/>
      <c r="B2796" s="63"/>
      <c r="C2796" s="62"/>
      <c r="D2796" s="640"/>
    </row>
    <row r="2798" spans="1:4">
      <c r="A2798" s="62"/>
      <c r="B2798" s="63"/>
      <c r="C2798" s="62"/>
      <c r="D2798" s="640"/>
    </row>
    <row r="2800" spans="1:4">
      <c r="A2800" s="62"/>
      <c r="B2800" s="63"/>
      <c r="C2800" s="62"/>
      <c r="D2800" s="640"/>
    </row>
    <row r="2802" spans="1:4">
      <c r="A2802" s="62"/>
      <c r="B2802" s="63"/>
      <c r="C2802" s="62"/>
      <c r="D2802" s="640"/>
    </row>
    <row r="2804" spans="1:4">
      <c r="A2804" s="62"/>
      <c r="B2804" s="63"/>
      <c r="C2804" s="62"/>
      <c r="D2804" s="640"/>
    </row>
    <row r="2806" spans="1:4">
      <c r="A2806" s="62"/>
      <c r="B2806" s="63"/>
      <c r="C2806" s="62"/>
      <c r="D2806" s="640"/>
    </row>
    <row r="2808" spans="1:4">
      <c r="A2808" s="62"/>
      <c r="B2808" s="63"/>
      <c r="C2808" s="62"/>
      <c r="D2808" s="640"/>
    </row>
    <row r="2810" spans="1:4">
      <c r="A2810" s="62"/>
      <c r="B2810" s="63"/>
      <c r="C2810" s="62"/>
      <c r="D2810" s="640"/>
    </row>
    <row r="2812" spans="1:4">
      <c r="A2812" s="62"/>
      <c r="B2812" s="63"/>
      <c r="C2812" s="62"/>
      <c r="D2812" s="640"/>
    </row>
    <row r="2814" spans="1:4">
      <c r="A2814" s="62"/>
      <c r="B2814" s="63"/>
      <c r="C2814" s="62"/>
      <c r="D2814" s="640"/>
    </row>
    <row r="2816" spans="1:4">
      <c r="A2816" s="62"/>
      <c r="B2816" s="63"/>
      <c r="C2816" s="62"/>
      <c r="D2816" s="640"/>
    </row>
    <row r="2818" spans="1:4">
      <c r="A2818" s="62"/>
      <c r="B2818" s="63"/>
      <c r="C2818" s="62"/>
      <c r="D2818" s="640"/>
    </row>
    <row r="2820" spans="1:4">
      <c r="A2820" s="62"/>
      <c r="B2820" s="63"/>
      <c r="C2820" s="62"/>
      <c r="D2820" s="640"/>
    </row>
    <row r="2822" spans="1:4">
      <c r="A2822" s="62"/>
      <c r="B2822" s="63"/>
      <c r="C2822" s="62"/>
      <c r="D2822" s="640"/>
    </row>
    <row r="2824" spans="1:4">
      <c r="A2824" s="62"/>
      <c r="B2824" s="63"/>
      <c r="C2824" s="62"/>
      <c r="D2824" s="640"/>
    </row>
    <row r="2826" spans="1:4">
      <c r="A2826" s="62"/>
      <c r="B2826" s="63"/>
      <c r="C2826" s="62"/>
      <c r="D2826" s="640"/>
    </row>
    <row r="2828" spans="1:4">
      <c r="A2828" s="62"/>
      <c r="B2828" s="63"/>
      <c r="C2828" s="62"/>
      <c r="D2828" s="640"/>
    </row>
    <row r="2830" spans="1:4">
      <c r="A2830" s="62"/>
      <c r="B2830" s="63"/>
      <c r="C2830" s="62"/>
      <c r="D2830" s="640"/>
    </row>
    <row r="2832" spans="1:4">
      <c r="A2832" s="62"/>
      <c r="B2832" s="63"/>
      <c r="C2832" s="62"/>
      <c r="D2832" s="640"/>
    </row>
    <row r="2834" spans="1:4">
      <c r="A2834" s="62"/>
      <c r="B2834" s="63"/>
      <c r="C2834" s="62"/>
      <c r="D2834" s="640"/>
    </row>
    <row r="2836" spans="1:4">
      <c r="A2836" s="62"/>
      <c r="B2836" s="63"/>
      <c r="C2836" s="62"/>
      <c r="D2836" s="640"/>
    </row>
    <row r="2838" spans="1:4">
      <c r="A2838" s="62"/>
      <c r="B2838" s="63"/>
      <c r="C2838" s="62"/>
      <c r="D2838" s="640"/>
    </row>
    <row r="2840" spans="1:4">
      <c r="A2840" s="62"/>
      <c r="B2840" s="63"/>
      <c r="C2840" s="62"/>
      <c r="D2840" s="640"/>
    </row>
    <row r="2842" spans="1:4">
      <c r="A2842" s="62"/>
      <c r="B2842" s="63"/>
      <c r="C2842" s="62"/>
      <c r="D2842" s="640"/>
    </row>
    <row r="2844" spans="1:4">
      <c r="A2844" s="62"/>
      <c r="B2844" s="63"/>
      <c r="C2844" s="62"/>
      <c r="D2844" s="640"/>
    </row>
    <row r="2846" spans="1:4">
      <c r="A2846" s="62"/>
      <c r="B2846" s="63"/>
      <c r="C2846" s="62"/>
      <c r="D2846" s="640"/>
    </row>
    <row r="2848" spans="1:4">
      <c r="A2848" s="62"/>
      <c r="B2848" s="63"/>
      <c r="C2848" s="62"/>
      <c r="D2848" s="640"/>
    </row>
    <row r="2850" spans="1:4">
      <c r="A2850" s="62"/>
      <c r="B2850" s="63"/>
      <c r="C2850" s="62"/>
      <c r="D2850" s="640"/>
    </row>
    <row r="2852" spans="1:4">
      <c r="A2852" s="62"/>
      <c r="B2852" s="63"/>
      <c r="C2852" s="62"/>
      <c r="D2852" s="640"/>
    </row>
    <row r="2854" spans="1:4">
      <c r="A2854" s="62"/>
      <c r="B2854" s="63"/>
      <c r="C2854" s="62"/>
      <c r="D2854" s="640"/>
    </row>
    <row r="2856" spans="1:4">
      <c r="A2856" s="62"/>
      <c r="B2856" s="63"/>
      <c r="C2856" s="62"/>
      <c r="D2856" s="640"/>
    </row>
    <row r="2858" spans="1:4">
      <c r="A2858" s="62"/>
      <c r="B2858" s="63"/>
      <c r="C2858" s="62"/>
      <c r="D2858" s="640"/>
    </row>
    <row r="2860" spans="1:4">
      <c r="A2860" s="62"/>
      <c r="B2860" s="63"/>
      <c r="C2860" s="62"/>
      <c r="D2860" s="640"/>
    </row>
    <row r="2862" spans="1:4">
      <c r="A2862" s="62"/>
      <c r="B2862" s="63"/>
      <c r="C2862" s="62"/>
      <c r="D2862" s="640"/>
    </row>
    <row r="2864" spans="1:4">
      <c r="A2864" s="62"/>
      <c r="B2864" s="63"/>
      <c r="C2864" s="62"/>
      <c r="D2864" s="640"/>
    </row>
    <row r="2866" spans="1:4">
      <c r="A2866" s="62"/>
      <c r="B2866" s="63"/>
      <c r="C2866" s="62"/>
      <c r="D2866" s="640"/>
    </row>
    <row r="2868" spans="1:4">
      <c r="A2868" s="62"/>
      <c r="B2868" s="63"/>
      <c r="C2868" s="62"/>
      <c r="D2868" s="640"/>
    </row>
    <row r="2870" spans="1:4">
      <c r="A2870" s="62"/>
      <c r="B2870" s="63"/>
      <c r="C2870" s="62"/>
      <c r="D2870" s="640"/>
    </row>
    <row r="2872" spans="1:4">
      <c r="A2872" s="62"/>
      <c r="B2872" s="63"/>
      <c r="C2872" s="62"/>
      <c r="D2872" s="640"/>
    </row>
    <row r="2874" spans="1:4">
      <c r="A2874" s="62"/>
      <c r="B2874" s="63"/>
      <c r="C2874" s="62"/>
      <c r="D2874" s="640"/>
    </row>
    <row r="2876" spans="1:4">
      <c r="A2876" s="62"/>
      <c r="B2876" s="63"/>
      <c r="C2876" s="62"/>
      <c r="D2876" s="640"/>
    </row>
    <row r="2878" spans="1:4">
      <c r="A2878" s="62"/>
      <c r="B2878" s="63"/>
      <c r="C2878" s="62"/>
      <c r="D2878" s="640"/>
    </row>
    <row r="2880" spans="1:4">
      <c r="A2880" s="62"/>
      <c r="B2880" s="63"/>
      <c r="C2880" s="62"/>
      <c r="D2880" s="640"/>
    </row>
    <row r="2882" spans="1:4">
      <c r="A2882" s="62"/>
      <c r="B2882" s="63"/>
      <c r="C2882" s="62"/>
      <c r="D2882" s="640"/>
    </row>
    <row r="2884" spans="1:4">
      <c r="A2884" s="62"/>
      <c r="B2884" s="63"/>
      <c r="C2884" s="62"/>
      <c r="D2884" s="640"/>
    </row>
    <row r="2886" spans="1:4">
      <c r="A2886" s="62"/>
      <c r="B2886" s="63"/>
      <c r="C2886" s="62"/>
      <c r="D2886" s="640"/>
    </row>
    <row r="2888" spans="1:4">
      <c r="A2888" s="62"/>
      <c r="B2888" s="63"/>
      <c r="C2888" s="62"/>
      <c r="D2888" s="640"/>
    </row>
    <row r="2890" spans="1:4">
      <c r="A2890" s="62"/>
      <c r="B2890" s="63"/>
      <c r="C2890" s="62"/>
      <c r="D2890" s="640"/>
    </row>
    <row r="2892" spans="1:4">
      <c r="A2892" s="62"/>
      <c r="B2892" s="63"/>
      <c r="C2892" s="62"/>
      <c r="D2892" s="640"/>
    </row>
    <row r="2894" spans="1:4">
      <c r="A2894" s="62"/>
      <c r="B2894" s="63"/>
      <c r="C2894" s="62"/>
      <c r="D2894" s="640"/>
    </row>
    <row r="2896" spans="1:4">
      <c r="A2896" s="62"/>
      <c r="B2896" s="63"/>
      <c r="C2896" s="62"/>
      <c r="D2896" s="640"/>
    </row>
    <row r="2898" spans="1:4">
      <c r="A2898" s="62"/>
      <c r="B2898" s="63"/>
      <c r="C2898" s="62"/>
      <c r="D2898" s="640"/>
    </row>
    <row r="2900" spans="1:4">
      <c r="A2900" s="62"/>
      <c r="B2900" s="63"/>
      <c r="C2900" s="62"/>
      <c r="D2900" s="640"/>
    </row>
    <row r="2902" spans="1:4">
      <c r="A2902" s="62"/>
      <c r="B2902" s="63"/>
      <c r="C2902" s="62"/>
      <c r="D2902" s="640"/>
    </row>
    <row r="2904" spans="1:4">
      <c r="A2904" s="62"/>
      <c r="B2904" s="63"/>
      <c r="C2904" s="62"/>
      <c r="D2904" s="640"/>
    </row>
    <row r="2906" spans="1:4">
      <c r="A2906" s="62"/>
      <c r="B2906" s="63"/>
      <c r="C2906" s="62"/>
      <c r="D2906" s="640"/>
    </row>
    <row r="2908" spans="1:4">
      <c r="A2908" s="62"/>
      <c r="B2908" s="63"/>
      <c r="C2908" s="62"/>
      <c r="D2908" s="640"/>
    </row>
    <row r="2910" spans="1:4">
      <c r="A2910" s="62"/>
      <c r="B2910" s="63"/>
      <c r="C2910" s="62"/>
      <c r="D2910" s="640"/>
    </row>
    <row r="2912" spans="1:4">
      <c r="A2912" s="62"/>
      <c r="B2912" s="63"/>
      <c r="C2912" s="62"/>
      <c r="D2912" s="640"/>
    </row>
    <row r="2914" spans="1:4">
      <c r="A2914" s="62"/>
      <c r="B2914" s="63"/>
      <c r="C2914" s="62"/>
      <c r="D2914" s="640"/>
    </row>
    <row r="2916" spans="1:4">
      <c r="A2916" s="62"/>
      <c r="B2916" s="63"/>
      <c r="C2916" s="62"/>
      <c r="D2916" s="640"/>
    </row>
    <row r="2918" spans="1:4">
      <c r="A2918" s="62"/>
      <c r="B2918" s="63"/>
      <c r="C2918" s="62"/>
      <c r="D2918" s="640"/>
    </row>
    <row r="2920" spans="1:4">
      <c r="A2920" s="62"/>
      <c r="B2920" s="63"/>
      <c r="C2920" s="62"/>
      <c r="D2920" s="640"/>
    </row>
    <row r="2922" spans="1:4">
      <c r="A2922" s="62"/>
      <c r="B2922" s="63"/>
      <c r="C2922" s="62"/>
      <c r="D2922" s="640"/>
    </row>
    <row r="2924" spans="1:4">
      <c r="A2924" s="62"/>
      <c r="B2924" s="63"/>
      <c r="C2924" s="62"/>
      <c r="D2924" s="640"/>
    </row>
    <row r="2926" spans="1:4">
      <c r="A2926" s="62"/>
      <c r="B2926" s="63"/>
      <c r="C2926" s="62"/>
      <c r="D2926" s="640"/>
    </row>
    <row r="2928" spans="1:4">
      <c r="A2928" s="62"/>
      <c r="B2928" s="63"/>
      <c r="C2928" s="62"/>
      <c r="D2928" s="640"/>
    </row>
    <row r="2930" spans="1:4">
      <c r="A2930" s="62"/>
      <c r="B2930" s="63"/>
      <c r="C2930" s="62"/>
      <c r="D2930" s="640"/>
    </row>
    <row r="2932" spans="1:4">
      <c r="A2932" s="62"/>
      <c r="B2932" s="63"/>
      <c r="C2932" s="62"/>
      <c r="D2932" s="640"/>
    </row>
    <row r="2934" spans="1:4">
      <c r="A2934" s="62"/>
      <c r="B2934" s="63"/>
      <c r="C2934" s="62"/>
      <c r="D2934" s="640"/>
    </row>
    <row r="2936" spans="1:4">
      <c r="A2936" s="62"/>
      <c r="B2936" s="63"/>
      <c r="C2936" s="62"/>
      <c r="D2936" s="640"/>
    </row>
    <row r="2938" spans="1:4">
      <c r="A2938" s="62"/>
      <c r="B2938" s="63"/>
      <c r="C2938" s="62"/>
      <c r="D2938" s="640"/>
    </row>
    <row r="2940" spans="1:4">
      <c r="A2940" s="62"/>
      <c r="B2940" s="63"/>
      <c r="C2940" s="62"/>
      <c r="D2940" s="640"/>
    </row>
    <row r="2942" spans="1:4">
      <c r="A2942" s="62"/>
      <c r="B2942" s="63"/>
      <c r="C2942" s="62"/>
      <c r="D2942" s="640"/>
    </row>
    <row r="2944" spans="1:4">
      <c r="A2944" s="62"/>
      <c r="B2944" s="63"/>
      <c r="C2944" s="62"/>
      <c r="D2944" s="640"/>
    </row>
    <row r="2946" spans="1:4">
      <c r="A2946" s="62"/>
      <c r="B2946" s="63"/>
      <c r="C2946" s="62"/>
      <c r="D2946" s="640"/>
    </row>
    <row r="2948" spans="1:4">
      <c r="A2948" s="62"/>
      <c r="B2948" s="63"/>
      <c r="C2948" s="62"/>
      <c r="D2948" s="640"/>
    </row>
    <row r="2950" spans="1:4">
      <c r="A2950" s="62"/>
      <c r="B2950" s="63"/>
      <c r="C2950" s="62"/>
      <c r="D2950" s="640"/>
    </row>
    <row r="2952" spans="1:4">
      <c r="A2952" s="62"/>
      <c r="B2952" s="63"/>
      <c r="C2952" s="62"/>
      <c r="D2952" s="640"/>
    </row>
    <row r="2954" spans="1:4">
      <c r="A2954" s="62"/>
      <c r="B2954" s="63"/>
      <c r="C2954" s="62"/>
      <c r="D2954" s="640"/>
    </row>
    <row r="2956" spans="1:4">
      <c r="A2956" s="62"/>
      <c r="B2956" s="63"/>
      <c r="C2956" s="62"/>
      <c r="D2956" s="640"/>
    </row>
    <row r="2958" spans="1:4">
      <c r="A2958" s="62"/>
      <c r="B2958" s="63"/>
      <c r="C2958" s="62"/>
      <c r="D2958" s="640"/>
    </row>
    <row r="2960" spans="1:4">
      <c r="A2960" s="62"/>
      <c r="B2960" s="63"/>
      <c r="C2960" s="62"/>
      <c r="D2960" s="640"/>
    </row>
    <row r="2962" spans="1:4">
      <c r="A2962" s="62"/>
      <c r="B2962" s="63"/>
      <c r="C2962" s="62"/>
      <c r="D2962" s="640"/>
    </row>
    <row r="2964" spans="1:4">
      <c r="A2964" s="62"/>
      <c r="B2964" s="63"/>
      <c r="C2964" s="62"/>
      <c r="D2964" s="640"/>
    </row>
    <row r="2966" spans="1:4">
      <c r="A2966" s="62"/>
      <c r="B2966" s="63"/>
      <c r="C2966" s="62"/>
      <c r="D2966" s="640"/>
    </row>
    <row r="2968" spans="1:4">
      <c r="A2968" s="62"/>
      <c r="B2968" s="63"/>
      <c r="C2968" s="62"/>
      <c r="D2968" s="640"/>
    </row>
    <row r="2970" spans="1:4">
      <c r="A2970" s="62"/>
      <c r="B2970" s="63"/>
      <c r="C2970" s="62"/>
      <c r="D2970" s="640"/>
    </row>
    <row r="2972" spans="1:4">
      <c r="A2972" s="62"/>
      <c r="B2972" s="63"/>
      <c r="C2972" s="62"/>
      <c r="D2972" s="640"/>
    </row>
    <row r="2974" spans="1:4">
      <c r="A2974" s="62"/>
      <c r="B2974" s="63"/>
      <c r="C2974" s="62"/>
      <c r="D2974" s="640"/>
    </row>
    <row r="2976" spans="1:4">
      <c r="A2976" s="62"/>
      <c r="B2976" s="63"/>
      <c r="C2976" s="62"/>
      <c r="D2976" s="640"/>
    </row>
    <row r="2978" spans="1:4">
      <c r="A2978" s="62"/>
      <c r="B2978" s="63"/>
      <c r="C2978" s="62"/>
      <c r="D2978" s="640"/>
    </row>
    <row r="2980" spans="1:4">
      <c r="A2980" s="62"/>
      <c r="B2980" s="63"/>
      <c r="C2980" s="62"/>
      <c r="D2980" s="640"/>
    </row>
    <row r="2982" spans="1:4">
      <c r="A2982" s="62"/>
      <c r="B2982" s="63"/>
      <c r="C2982" s="62"/>
      <c r="D2982" s="640"/>
    </row>
    <row r="2984" spans="1:4">
      <c r="A2984" s="62"/>
      <c r="B2984" s="63"/>
      <c r="C2984" s="62"/>
      <c r="D2984" s="640"/>
    </row>
    <row r="2986" spans="1:4">
      <c r="A2986" s="62"/>
      <c r="B2986" s="63"/>
      <c r="C2986" s="62"/>
      <c r="D2986" s="640"/>
    </row>
    <row r="2988" spans="1:4">
      <c r="A2988" s="62"/>
      <c r="B2988" s="63"/>
      <c r="C2988" s="62"/>
      <c r="D2988" s="640"/>
    </row>
    <row r="2990" spans="1:4">
      <c r="A2990" s="62"/>
      <c r="B2990" s="63"/>
      <c r="C2990" s="62"/>
      <c r="D2990" s="640"/>
    </row>
    <row r="2992" spans="1:4">
      <c r="A2992" s="62"/>
      <c r="B2992" s="63"/>
      <c r="C2992" s="62"/>
      <c r="D2992" s="640"/>
    </row>
    <row r="2994" spans="1:4">
      <c r="A2994" s="62"/>
      <c r="B2994" s="63"/>
      <c r="C2994" s="62"/>
      <c r="D2994" s="640"/>
    </row>
    <row r="2996" spans="1:4">
      <c r="A2996" s="62"/>
      <c r="B2996" s="63"/>
      <c r="C2996" s="62"/>
      <c r="D2996" s="640"/>
    </row>
    <row r="2998" spans="1:4">
      <c r="A2998" s="62"/>
      <c r="B2998" s="63"/>
      <c r="C2998" s="62"/>
      <c r="D2998" s="640"/>
    </row>
    <row r="3000" spans="1:4">
      <c r="A3000" s="62"/>
      <c r="B3000" s="63"/>
      <c r="C3000" s="62"/>
      <c r="D3000" s="640"/>
    </row>
    <row r="3002" spans="1:4">
      <c r="A3002" s="62"/>
      <c r="B3002" s="63"/>
      <c r="C3002" s="62"/>
      <c r="D3002" s="640"/>
    </row>
    <row r="3004" spans="1:4">
      <c r="A3004" s="62"/>
      <c r="B3004" s="63"/>
      <c r="C3004" s="62"/>
      <c r="D3004" s="640"/>
    </row>
    <row r="3006" spans="1:4">
      <c r="A3006" s="62"/>
      <c r="B3006" s="63"/>
      <c r="C3006" s="62"/>
      <c r="D3006" s="640"/>
    </row>
    <row r="3008" spans="1:4">
      <c r="A3008" s="62"/>
      <c r="B3008" s="63"/>
      <c r="C3008" s="62"/>
      <c r="D3008" s="640"/>
    </row>
    <row r="3010" spans="1:4">
      <c r="A3010" s="62"/>
      <c r="B3010" s="63"/>
      <c r="C3010" s="62"/>
      <c r="D3010" s="640"/>
    </row>
    <row r="3012" spans="1:4">
      <c r="A3012" s="62"/>
      <c r="B3012" s="63"/>
      <c r="C3012" s="62"/>
      <c r="D3012" s="640"/>
    </row>
    <row r="3014" spans="1:4">
      <c r="A3014" s="62"/>
      <c r="B3014" s="63"/>
      <c r="C3014" s="62"/>
      <c r="D3014" s="640"/>
    </row>
    <row r="3016" spans="1:4">
      <c r="A3016" s="62"/>
      <c r="B3016" s="63"/>
      <c r="C3016" s="62"/>
      <c r="D3016" s="640"/>
    </row>
    <row r="3018" spans="1:4">
      <c r="A3018" s="62"/>
      <c r="B3018" s="63"/>
      <c r="C3018" s="62"/>
      <c r="D3018" s="640"/>
    </row>
    <row r="3020" spans="1:4">
      <c r="A3020" s="62"/>
      <c r="B3020" s="63"/>
      <c r="C3020" s="62"/>
      <c r="D3020" s="640"/>
    </row>
    <row r="3022" spans="1:4">
      <c r="A3022" s="62"/>
      <c r="B3022" s="63"/>
      <c r="C3022" s="62"/>
      <c r="D3022" s="640"/>
    </row>
    <row r="3024" spans="1:4">
      <c r="A3024" s="62"/>
      <c r="B3024" s="63"/>
      <c r="C3024" s="62"/>
      <c r="D3024" s="640"/>
    </row>
    <row r="3026" spans="1:4">
      <c r="A3026" s="62"/>
      <c r="B3026" s="63"/>
      <c r="C3026" s="62"/>
      <c r="D3026" s="640"/>
    </row>
    <row r="3028" spans="1:4">
      <c r="A3028" s="62"/>
      <c r="B3028" s="63"/>
      <c r="C3028" s="62"/>
      <c r="D3028" s="640"/>
    </row>
    <row r="3030" spans="1:4">
      <c r="A3030" s="62"/>
      <c r="B3030" s="63"/>
      <c r="C3030" s="62"/>
      <c r="D3030" s="640"/>
    </row>
    <row r="3032" spans="1:4">
      <c r="A3032" s="62"/>
      <c r="B3032" s="63"/>
      <c r="C3032" s="62"/>
      <c r="D3032" s="640"/>
    </row>
    <row r="3034" spans="1:4">
      <c r="A3034" s="62"/>
      <c r="B3034" s="63"/>
      <c r="C3034" s="62"/>
      <c r="D3034" s="640"/>
    </row>
    <row r="3036" spans="1:4">
      <c r="A3036" s="62"/>
      <c r="B3036" s="63"/>
      <c r="C3036" s="62"/>
      <c r="D3036" s="640"/>
    </row>
    <row r="3038" spans="1:4">
      <c r="A3038" s="62"/>
      <c r="B3038" s="63"/>
      <c r="C3038" s="62"/>
      <c r="D3038" s="640"/>
    </row>
    <row r="3040" spans="1:4">
      <c r="A3040" s="62"/>
      <c r="B3040" s="63"/>
      <c r="C3040" s="62"/>
      <c r="D3040" s="640"/>
    </row>
    <row r="3042" spans="1:4">
      <c r="A3042" s="62"/>
      <c r="B3042" s="63"/>
      <c r="C3042" s="62"/>
      <c r="D3042" s="640"/>
    </row>
    <row r="3044" spans="1:4">
      <c r="A3044" s="62"/>
      <c r="B3044" s="63"/>
      <c r="C3044" s="62"/>
      <c r="D3044" s="640"/>
    </row>
    <row r="3046" spans="1:4">
      <c r="A3046" s="62"/>
      <c r="B3046" s="63"/>
      <c r="C3046" s="62"/>
      <c r="D3046" s="640"/>
    </row>
    <row r="3048" spans="1:4">
      <c r="A3048" s="62"/>
      <c r="B3048" s="63"/>
      <c r="C3048" s="62"/>
      <c r="D3048" s="640"/>
    </row>
    <row r="3050" spans="1:4">
      <c r="A3050" s="62"/>
      <c r="B3050" s="63"/>
      <c r="C3050" s="62"/>
      <c r="D3050" s="640"/>
    </row>
    <row r="3052" spans="1:4">
      <c r="A3052" s="62"/>
      <c r="B3052" s="63"/>
      <c r="C3052" s="62"/>
      <c r="D3052" s="640"/>
    </row>
    <row r="3054" spans="1:4">
      <c r="A3054" s="62"/>
      <c r="B3054" s="63"/>
      <c r="C3054" s="62"/>
      <c r="D3054" s="640"/>
    </row>
    <row r="3056" spans="1:4">
      <c r="A3056" s="62"/>
      <c r="B3056" s="63"/>
      <c r="C3056" s="62"/>
      <c r="D3056" s="640"/>
    </row>
    <row r="3058" spans="1:4">
      <c r="A3058" s="62"/>
      <c r="B3058" s="63"/>
      <c r="C3058" s="62"/>
      <c r="D3058" s="640"/>
    </row>
    <row r="3060" spans="1:4">
      <c r="A3060" s="62"/>
      <c r="B3060" s="63"/>
      <c r="C3060" s="62"/>
      <c r="D3060" s="640"/>
    </row>
    <row r="3062" spans="1:4">
      <c r="A3062" s="62"/>
      <c r="B3062" s="63"/>
      <c r="C3062" s="62"/>
      <c r="D3062" s="640"/>
    </row>
    <row r="3064" spans="1:4">
      <c r="A3064" s="62"/>
      <c r="B3064" s="63"/>
      <c r="C3064" s="62"/>
      <c r="D3064" s="640"/>
    </row>
    <row r="3066" spans="1:4">
      <c r="A3066" s="62"/>
      <c r="B3066" s="63"/>
      <c r="C3066" s="62"/>
      <c r="D3066" s="640"/>
    </row>
    <row r="3068" spans="1:4">
      <c r="A3068" s="62"/>
      <c r="B3068" s="63"/>
      <c r="C3068" s="62"/>
      <c r="D3068" s="640"/>
    </row>
    <row r="3070" spans="1:4">
      <c r="A3070" s="62"/>
      <c r="B3070" s="63"/>
      <c r="C3070" s="62"/>
      <c r="D3070" s="640"/>
    </row>
    <row r="3072" spans="1:4">
      <c r="A3072" s="62"/>
      <c r="B3072" s="63"/>
      <c r="C3072" s="62"/>
      <c r="D3072" s="640"/>
    </row>
    <row r="3074" spans="1:4">
      <c r="A3074" s="62"/>
      <c r="B3074" s="63"/>
      <c r="C3074" s="62"/>
      <c r="D3074" s="640"/>
    </row>
    <row r="3076" spans="1:4">
      <c r="A3076" s="62"/>
      <c r="B3076" s="63"/>
      <c r="C3076" s="62"/>
      <c r="D3076" s="640"/>
    </row>
    <row r="3078" spans="1:4">
      <c r="A3078" s="62"/>
      <c r="B3078" s="63"/>
      <c r="C3078" s="62"/>
      <c r="D3078" s="640"/>
    </row>
    <row r="3080" spans="1:4">
      <c r="A3080" s="62"/>
      <c r="B3080" s="63"/>
      <c r="C3080" s="62"/>
      <c r="D3080" s="640"/>
    </row>
    <row r="3082" spans="1:4">
      <c r="A3082" s="62"/>
      <c r="B3082" s="63"/>
      <c r="C3082" s="62"/>
      <c r="D3082" s="640"/>
    </row>
    <row r="3084" spans="1:4">
      <c r="A3084" s="62"/>
      <c r="B3084" s="63"/>
      <c r="C3084" s="62"/>
      <c r="D3084" s="640"/>
    </row>
    <row r="3086" spans="1:4">
      <c r="A3086" s="62"/>
      <c r="B3086" s="63"/>
      <c r="C3086" s="62"/>
      <c r="D3086" s="640"/>
    </row>
    <row r="3088" spans="1:4">
      <c r="A3088" s="62"/>
      <c r="B3088" s="63"/>
      <c r="C3088" s="62"/>
      <c r="D3088" s="640"/>
    </row>
    <row r="3090" spans="1:4">
      <c r="A3090" s="62"/>
      <c r="B3090" s="63"/>
      <c r="C3090" s="62"/>
      <c r="D3090" s="640"/>
    </row>
    <row r="3092" spans="1:4">
      <c r="A3092" s="62"/>
      <c r="B3092" s="63"/>
      <c r="C3092" s="62"/>
      <c r="D3092" s="640"/>
    </row>
    <row r="3094" spans="1:4">
      <c r="A3094" s="62"/>
      <c r="B3094" s="63"/>
      <c r="C3094" s="62"/>
      <c r="D3094" s="640"/>
    </row>
    <row r="3096" spans="1:4">
      <c r="A3096" s="62"/>
      <c r="B3096" s="63"/>
      <c r="C3096" s="62"/>
      <c r="D3096" s="640"/>
    </row>
    <row r="3098" spans="1:4">
      <c r="A3098" s="62"/>
      <c r="B3098" s="63"/>
      <c r="C3098" s="62"/>
      <c r="D3098" s="640"/>
    </row>
    <row r="3100" spans="1:4">
      <c r="A3100" s="62"/>
      <c r="B3100" s="63"/>
      <c r="C3100" s="62"/>
      <c r="D3100" s="640"/>
    </row>
    <row r="3102" spans="1:4">
      <c r="A3102" s="62"/>
      <c r="B3102" s="63"/>
      <c r="C3102" s="62"/>
      <c r="D3102" s="640"/>
    </row>
    <row r="3104" spans="1:4">
      <c r="A3104" s="62"/>
      <c r="B3104" s="63"/>
      <c r="C3104" s="62"/>
      <c r="D3104" s="640"/>
    </row>
    <row r="3106" spans="1:4">
      <c r="A3106" s="62"/>
      <c r="B3106" s="63"/>
      <c r="C3106" s="62"/>
      <c r="D3106" s="640"/>
    </row>
    <row r="3108" spans="1:4">
      <c r="A3108" s="62"/>
      <c r="B3108" s="63"/>
      <c r="C3108" s="62"/>
      <c r="D3108" s="640"/>
    </row>
    <row r="3110" spans="1:4">
      <c r="A3110" s="62"/>
      <c r="B3110" s="63"/>
      <c r="C3110" s="62"/>
      <c r="D3110" s="640"/>
    </row>
    <row r="3112" spans="1:4">
      <c r="A3112" s="62"/>
      <c r="B3112" s="63"/>
      <c r="C3112" s="62"/>
      <c r="D3112" s="640"/>
    </row>
    <row r="3114" spans="1:4">
      <c r="A3114" s="62"/>
      <c r="B3114" s="63"/>
      <c r="C3114" s="62"/>
      <c r="D3114" s="640"/>
    </row>
    <row r="3116" spans="1:4">
      <c r="A3116" s="62"/>
      <c r="B3116" s="63"/>
      <c r="C3116" s="62"/>
      <c r="D3116" s="640"/>
    </row>
    <row r="3118" spans="1:4">
      <c r="A3118" s="62"/>
      <c r="B3118" s="63"/>
      <c r="C3118" s="62"/>
      <c r="D3118" s="640"/>
    </row>
    <row r="3120" spans="1:4">
      <c r="A3120" s="62"/>
      <c r="B3120" s="63"/>
      <c r="C3120" s="62"/>
      <c r="D3120" s="640"/>
    </row>
    <row r="3122" spans="1:4">
      <c r="A3122" s="62"/>
      <c r="B3122" s="63"/>
      <c r="C3122" s="62"/>
      <c r="D3122" s="640"/>
    </row>
    <row r="3124" spans="1:4">
      <c r="A3124" s="62"/>
      <c r="B3124" s="63"/>
      <c r="C3124" s="62"/>
      <c r="D3124" s="640"/>
    </row>
    <row r="3126" spans="1:4">
      <c r="A3126" s="62"/>
      <c r="B3126" s="63"/>
      <c r="C3126" s="62"/>
      <c r="D3126" s="640"/>
    </row>
    <row r="3128" spans="1:4">
      <c r="A3128" s="62"/>
      <c r="B3128" s="63"/>
      <c r="C3128" s="62"/>
      <c r="D3128" s="640"/>
    </row>
    <row r="3130" spans="1:4">
      <c r="A3130" s="62"/>
      <c r="B3130" s="63"/>
      <c r="C3130" s="62"/>
      <c r="D3130" s="640"/>
    </row>
    <row r="3132" spans="1:4">
      <c r="A3132" s="62"/>
      <c r="B3132" s="63"/>
      <c r="C3132" s="62"/>
      <c r="D3132" s="640"/>
    </row>
    <row r="3134" spans="1:4">
      <c r="A3134" s="62"/>
      <c r="B3134" s="63"/>
      <c r="C3134" s="62"/>
      <c r="D3134" s="640"/>
    </row>
    <row r="3136" spans="1:4">
      <c r="A3136" s="62"/>
      <c r="B3136" s="63"/>
      <c r="C3136" s="62"/>
      <c r="D3136" s="640"/>
    </row>
    <row r="3138" spans="1:4">
      <c r="A3138" s="62"/>
      <c r="B3138" s="63"/>
      <c r="C3138" s="62"/>
      <c r="D3138" s="640"/>
    </row>
    <row r="3140" spans="1:4">
      <c r="A3140" s="62"/>
      <c r="B3140" s="63"/>
      <c r="C3140" s="62"/>
      <c r="D3140" s="640"/>
    </row>
    <row r="3142" spans="1:4">
      <c r="A3142" s="62"/>
      <c r="B3142" s="63"/>
      <c r="C3142" s="62"/>
      <c r="D3142" s="640"/>
    </row>
    <row r="3144" spans="1:4">
      <c r="A3144" s="62"/>
      <c r="B3144" s="63"/>
      <c r="C3144" s="62"/>
      <c r="D3144" s="640"/>
    </row>
    <row r="3146" spans="1:4">
      <c r="A3146" s="62"/>
      <c r="B3146" s="63"/>
      <c r="C3146" s="62"/>
      <c r="D3146" s="640"/>
    </row>
    <row r="3148" spans="1:4">
      <c r="A3148" s="62"/>
      <c r="B3148" s="63"/>
      <c r="C3148" s="62"/>
      <c r="D3148" s="640"/>
    </row>
    <row r="3150" spans="1:4">
      <c r="A3150" s="62"/>
      <c r="B3150" s="63"/>
      <c r="C3150" s="62"/>
      <c r="D3150" s="640"/>
    </row>
    <row r="3152" spans="1:4">
      <c r="A3152" s="62"/>
      <c r="B3152" s="63"/>
      <c r="C3152" s="62"/>
      <c r="D3152" s="640"/>
    </row>
    <row r="3154" spans="1:4">
      <c r="A3154" s="62"/>
      <c r="B3154" s="63"/>
      <c r="C3154" s="62"/>
      <c r="D3154" s="640"/>
    </row>
    <row r="3156" spans="1:4">
      <c r="A3156" s="62"/>
      <c r="B3156" s="63"/>
      <c r="C3156" s="62"/>
      <c r="D3156" s="640"/>
    </row>
    <row r="3158" spans="1:4">
      <c r="A3158" s="62"/>
      <c r="B3158" s="63"/>
      <c r="C3158" s="62"/>
      <c r="D3158" s="640"/>
    </row>
    <row r="3160" spans="1:4">
      <c r="A3160" s="62"/>
      <c r="B3160" s="63"/>
      <c r="C3160" s="62"/>
      <c r="D3160" s="640"/>
    </row>
    <row r="3162" spans="1:4">
      <c r="A3162" s="62"/>
      <c r="B3162" s="63"/>
      <c r="C3162" s="62"/>
      <c r="D3162" s="640"/>
    </row>
    <row r="3164" spans="1:4">
      <c r="A3164" s="62"/>
      <c r="B3164" s="63"/>
      <c r="C3164" s="62"/>
      <c r="D3164" s="640"/>
    </row>
    <row r="3166" spans="1:4">
      <c r="A3166" s="62"/>
      <c r="B3166" s="63"/>
      <c r="C3166" s="62"/>
      <c r="D3166" s="640"/>
    </row>
    <row r="3168" spans="1:4">
      <c r="A3168" s="62"/>
      <c r="B3168" s="63"/>
      <c r="C3168" s="62"/>
      <c r="D3168" s="640"/>
    </row>
    <row r="3170" spans="1:4">
      <c r="A3170" s="62"/>
      <c r="B3170" s="63"/>
      <c r="C3170" s="62"/>
      <c r="D3170" s="640"/>
    </row>
    <row r="3172" spans="1:4">
      <c r="A3172" s="62"/>
      <c r="B3172" s="63"/>
      <c r="C3172" s="62"/>
      <c r="D3172" s="640"/>
    </row>
    <row r="3174" spans="1:4">
      <c r="A3174" s="62"/>
      <c r="B3174" s="63"/>
      <c r="C3174" s="62"/>
      <c r="D3174" s="640"/>
    </row>
    <row r="3176" spans="1:4">
      <c r="A3176" s="62"/>
      <c r="B3176" s="63"/>
      <c r="C3176" s="62"/>
      <c r="D3176" s="640"/>
    </row>
    <row r="3178" spans="1:4">
      <c r="A3178" s="62"/>
      <c r="B3178" s="63"/>
      <c r="C3178" s="62"/>
      <c r="D3178" s="640"/>
    </row>
    <row r="3180" spans="1:4">
      <c r="A3180" s="62"/>
      <c r="B3180" s="63"/>
      <c r="C3180" s="62"/>
      <c r="D3180" s="640"/>
    </row>
    <row r="3182" spans="1:4">
      <c r="A3182" s="62"/>
      <c r="B3182" s="63"/>
      <c r="C3182" s="62"/>
      <c r="D3182" s="640"/>
    </row>
    <row r="3184" spans="1:4">
      <c r="A3184" s="62"/>
      <c r="B3184" s="63"/>
      <c r="C3184" s="62"/>
      <c r="D3184" s="640"/>
    </row>
    <row r="3186" spans="1:4">
      <c r="A3186" s="62"/>
      <c r="B3186" s="63"/>
      <c r="C3186" s="62"/>
      <c r="D3186" s="640"/>
    </row>
    <row r="3188" spans="1:4">
      <c r="A3188" s="62"/>
      <c r="B3188" s="63"/>
      <c r="C3188" s="62"/>
      <c r="D3188" s="640"/>
    </row>
    <row r="3190" spans="1:4">
      <c r="A3190" s="62"/>
      <c r="B3190" s="63"/>
      <c r="C3190" s="62"/>
      <c r="D3190" s="640"/>
    </row>
    <row r="3192" spans="1:4">
      <c r="A3192" s="62"/>
      <c r="B3192" s="63"/>
      <c r="C3192" s="62"/>
      <c r="D3192" s="640"/>
    </row>
    <row r="3194" spans="1:4">
      <c r="A3194" s="62"/>
      <c r="B3194" s="63"/>
      <c r="C3194" s="62"/>
      <c r="D3194" s="640"/>
    </row>
    <row r="3196" spans="1:4">
      <c r="A3196" s="62"/>
      <c r="B3196" s="63"/>
      <c r="C3196" s="62"/>
      <c r="D3196" s="640"/>
    </row>
    <row r="3198" spans="1:4">
      <c r="A3198" s="62"/>
      <c r="B3198" s="63"/>
      <c r="C3198" s="62"/>
      <c r="D3198" s="640"/>
    </row>
    <row r="3200" spans="1:4">
      <c r="A3200" s="62"/>
      <c r="B3200" s="63"/>
      <c r="C3200" s="62"/>
      <c r="D3200" s="640"/>
    </row>
    <row r="3202" spans="1:4">
      <c r="A3202" s="62"/>
      <c r="B3202" s="63"/>
      <c r="C3202" s="62"/>
      <c r="D3202" s="640"/>
    </row>
    <row r="3204" spans="1:4">
      <c r="A3204" s="62"/>
      <c r="B3204" s="63"/>
      <c r="C3204" s="62"/>
      <c r="D3204" s="640"/>
    </row>
    <row r="3206" spans="1:4">
      <c r="A3206" s="62"/>
      <c r="B3206" s="63"/>
      <c r="C3206" s="62"/>
      <c r="D3206" s="640"/>
    </row>
    <row r="3208" spans="1:4">
      <c r="A3208" s="62"/>
      <c r="B3208" s="63"/>
      <c r="C3208" s="62"/>
      <c r="D3208" s="640"/>
    </row>
    <row r="3210" spans="1:4">
      <c r="A3210" s="62"/>
      <c r="B3210" s="63"/>
      <c r="C3210" s="62"/>
      <c r="D3210" s="640"/>
    </row>
    <row r="3212" spans="1:4">
      <c r="A3212" s="62"/>
      <c r="B3212" s="63"/>
      <c r="C3212" s="62"/>
      <c r="D3212" s="640"/>
    </row>
    <row r="3214" spans="1:4">
      <c r="A3214" s="62"/>
      <c r="B3214" s="63"/>
      <c r="C3214" s="62"/>
      <c r="D3214" s="640"/>
    </row>
    <row r="3216" spans="1:4">
      <c r="A3216" s="62"/>
      <c r="B3216" s="63"/>
      <c r="C3216" s="62"/>
      <c r="D3216" s="640"/>
    </row>
    <row r="3218" spans="1:4">
      <c r="A3218" s="62"/>
      <c r="B3218" s="63"/>
      <c r="C3218" s="62"/>
      <c r="D3218" s="640"/>
    </row>
    <row r="3220" spans="1:4">
      <c r="A3220" s="62"/>
      <c r="B3220" s="63"/>
      <c r="C3220" s="62"/>
      <c r="D3220" s="640"/>
    </row>
    <row r="3222" spans="1:4">
      <c r="A3222" s="62"/>
      <c r="B3222" s="63"/>
      <c r="C3222" s="62"/>
      <c r="D3222" s="640"/>
    </row>
    <row r="3224" spans="1:4">
      <c r="A3224" s="62"/>
      <c r="B3224" s="63"/>
      <c r="C3224" s="62"/>
      <c r="D3224" s="640"/>
    </row>
    <row r="3226" spans="1:4">
      <c r="A3226" s="62"/>
      <c r="B3226" s="63"/>
      <c r="C3226" s="62"/>
      <c r="D3226" s="640"/>
    </row>
    <row r="3228" spans="1:4">
      <c r="A3228" s="62"/>
      <c r="B3228" s="63"/>
      <c r="C3228" s="62"/>
      <c r="D3228" s="640"/>
    </row>
    <row r="3230" spans="1:4">
      <c r="A3230" s="62"/>
      <c r="B3230" s="63"/>
      <c r="C3230" s="62"/>
      <c r="D3230" s="640"/>
    </row>
    <row r="3232" spans="1:4">
      <c r="A3232" s="62"/>
      <c r="B3232" s="63"/>
      <c r="C3232" s="62"/>
      <c r="D3232" s="640"/>
    </row>
    <row r="3234" spans="1:4">
      <c r="A3234" s="62"/>
      <c r="B3234" s="63"/>
      <c r="C3234" s="62"/>
      <c r="D3234" s="640"/>
    </row>
    <row r="3236" spans="1:4">
      <c r="A3236" s="62"/>
      <c r="B3236" s="63"/>
      <c r="C3236" s="62"/>
      <c r="D3236" s="640"/>
    </row>
    <row r="3238" spans="1:4">
      <c r="A3238" s="62"/>
      <c r="B3238" s="63"/>
      <c r="C3238" s="62"/>
      <c r="D3238" s="640"/>
    </row>
    <row r="3240" spans="1:4">
      <c r="A3240" s="62"/>
      <c r="B3240" s="63"/>
      <c r="C3240" s="62"/>
      <c r="D3240" s="640"/>
    </row>
    <row r="3242" spans="1:4">
      <c r="A3242" s="62"/>
      <c r="B3242" s="63"/>
      <c r="C3242" s="62"/>
      <c r="D3242" s="640"/>
    </row>
    <row r="3244" spans="1:4">
      <c r="A3244" s="62"/>
      <c r="B3244" s="63"/>
      <c r="C3244" s="62"/>
      <c r="D3244" s="640"/>
    </row>
    <row r="3246" spans="1:4">
      <c r="A3246" s="62"/>
      <c r="B3246" s="63"/>
      <c r="C3246" s="62"/>
      <c r="D3246" s="640"/>
    </row>
    <row r="3248" spans="1:4">
      <c r="A3248" s="62"/>
      <c r="B3248" s="63"/>
      <c r="C3248" s="62"/>
      <c r="D3248" s="640"/>
    </row>
    <row r="3250" spans="1:4">
      <c r="A3250" s="62"/>
      <c r="B3250" s="63"/>
      <c r="C3250" s="62"/>
      <c r="D3250" s="640"/>
    </row>
    <row r="3252" spans="1:4">
      <c r="A3252" s="62"/>
      <c r="B3252" s="63"/>
      <c r="C3252" s="62"/>
      <c r="D3252" s="640"/>
    </row>
    <row r="3254" spans="1:4">
      <c r="A3254" s="62"/>
      <c r="B3254" s="63"/>
      <c r="C3254" s="62"/>
      <c r="D3254" s="640"/>
    </row>
    <row r="3256" spans="1:4">
      <c r="A3256" s="62"/>
      <c r="B3256" s="63"/>
      <c r="C3256" s="62"/>
      <c r="D3256" s="640"/>
    </row>
    <row r="3258" spans="1:4">
      <c r="A3258" s="62"/>
      <c r="B3258" s="63"/>
      <c r="C3258" s="62"/>
      <c r="D3258" s="640"/>
    </row>
    <row r="3260" spans="1:4">
      <c r="A3260" s="62"/>
      <c r="B3260" s="63"/>
      <c r="C3260" s="62"/>
      <c r="D3260" s="640"/>
    </row>
    <row r="3262" spans="1:4">
      <c r="A3262" s="62"/>
      <c r="B3262" s="63"/>
      <c r="C3262" s="62"/>
      <c r="D3262" s="640"/>
    </row>
    <row r="3264" spans="1:4">
      <c r="A3264" s="62"/>
      <c r="B3264" s="63"/>
      <c r="C3264" s="62"/>
      <c r="D3264" s="640"/>
    </row>
    <row r="3266" spans="1:4">
      <c r="A3266" s="62"/>
      <c r="B3266" s="63"/>
      <c r="C3266" s="62"/>
      <c r="D3266" s="640"/>
    </row>
    <row r="3268" spans="1:4">
      <c r="A3268" s="62"/>
      <c r="B3268" s="63"/>
      <c r="C3268" s="62"/>
      <c r="D3268" s="640"/>
    </row>
    <row r="3270" spans="1:4">
      <c r="A3270" s="62"/>
      <c r="B3270" s="63"/>
      <c r="C3270" s="62"/>
      <c r="D3270" s="640"/>
    </row>
    <row r="3272" spans="1:4">
      <c r="A3272" s="62"/>
      <c r="B3272" s="63"/>
      <c r="C3272" s="62"/>
      <c r="D3272" s="640"/>
    </row>
    <row r="3274" spans="1:4">
      <c r="A3274" s="62"/>
      <c r="B3274" s="63"/>
      <c r="C3274" s="62"/>
      <c r="D3274" s="640"/>
    </row>
    <row r="3276" spans="1:4">
      <c r="A3276" s="62"/>
      <c r="B3276" s="63"/>
      <c r="C3276" s="62"/>
      <c r="D3276" s="640"/>
    </row>
    <row r="3278" spans="1:4">
      <c r="A3278" s="62"/>
      <c r="B3278" s="63"/>
      <c r="C3278" s="62"/>
      <c r="D3278" s="640"/>
    </row>
    <row r="3280" spans="1:4">
      <c r="A3280" s="62"/>
      <c r="B3280" s="63"/>
      <c r="C3280" s="62"/>
      <c r="D3280" s="640"/>
    </row>
    <row r="3282" spans="1:4">
      <c r="A3282" s="62"/>
      <c r="B3282" s="63"/>
      <c r="C3282" s="62"/>
      <c r="D3282" s="640"/>
    </row>
    <row r="3284" spans="1:4">
      <c r="A3284" s="62"/>
      <c r="B3284" s="63"/>
      <c r="C3284" s="62"/>
      <c r="D3284" s="640"/>
    </row>
    <row r="3286" spans="1:4">
      <c r="A3286" s="62"/>
      <c r="B3286" s="63"/>
      <c r="C3286" s="62"/>
      <c r="D3286" s="640"/>
    </row>
    <row r="3288" spans="1:4">
      <c r="A3288" s="62"/>
      <c r="B3288" s="63"/>
      <c r="C3288" s="62"/>
      <c r="D3288" s="640"/>
    </row>
    <row r="3290" spans="1:4">
      <c r="A3290" s="62"/>
      <c r="B3290" s="63"/>
      <c r="C3290" s="62"/>
      <c r="D3290" s="640"/>
    </row>
    <row r="3292" spans="1:4">
      <c r="A3292" s="62"/>
      <c r="B3292" s="63"/>
      <c r="C3292" s="62"/>
      <c r="D3292" s="640"/>
    </row>
    <row r="3294" spans="1:4">
      <c r="A3294" s="62"/>
      <c r="B3294" s="63"/>
      <c r="C3294" s="62"/>
      <c r="D3294" s="640"/>
    </row>
    <row r="3296" spans="1:4">
      <c r="A3296" s="62"/>
      <c r="B3296" s="63"/>
      <c r="C3296" s="62"/>
      <c r="D3296" s="640"/>
    </row>
    <row r="3298" spans="1:4">
      <c r="A3298" s="62"/>
      <c r="B3298" s="63"/>
      <c r="C3298" s="62"/>
      <c r="D3298" s="640"/>
    </row>
    <row r="3300" spans="1:4">
      <c r="A3300" s="62"/>
      <c r="B3300" s="63"/>
      <c r="C3300" s="62"/>
      <c r="D3300" s="640"/>
    </row>
    <row r="3302" spans="1:4">
      <c r="A3302" s="62"/>
      <c r="B3302" s="63"/>
      <c r="C3302" s="62"/>
      <c r="D3302" s="640"/>
    </row>
    <row r="3304" spans="1:4">
      <c r="A3304" s="62"/>
      <c r="B3304" s="63"/>
      <c r="C3304" s="62"/>
      <c r="D3304" s="640"/>
    </row>
    <row r="3306" spans="1:4">
      <c r="A3306" s="62"/>
      <c r="B3306" s="63"/>
      <c r="C3306" s="62"/>
      <c r="D3306" s="640"/>
    </row>
    <row r="3308" spans="1:4">
      <c r="A3308" s="62"/>
      <c r="B3308" s="63"/>
      <c r="C3308" s="62"/>
      <c r="D3308" s="640"/>
    </row>
    <row r="3310" spans="1:4">
      <c r="A3310" s="62"/>
      <c r="B3310" s="63"/>
      <c r="C3310" s="62"/>
      <c r="D3310" s="640"/>
    </row>
    <row r="3312" spans="1:4">
      <c r="A3312" s="62"/>
      <c r="B3312" s="63"/>
      <c r="C3312" s="62"/>
      <c r="D3312" s="640"/>
    </row>
    <row r="3314" spans="1:4">
      <c r="A3314" s="62"/>
      <c r="B3314" s="63"/>
      <c r="C3314" s="62"/>
      <c r="D3314" s="640"/>
    </row>
    <row r="3316" spans="1:4">
      <c r="A3316" s="62"/>
      <c r="B3316" s="63"/>
      <c r="C3316" s="62"/>
      <c r="D3316" s="640"/>
    </row>
    <row r="3318" spans="1:4">
      <c r="A3318" s="62"/>
      <c r="B3318" s="63"/>
      <c r="C3318" s="62"/>
      <c r="D3318" s="640"/>
    </row>
    <row r="3320" spans="1:4">
      <c r="A3320" s="62"/>
      <c r="B3320" s="63"/>
      <c r="C3320" s="62"/>
      <c r="D3320" s="640"/>
    </row>
    <row r="3322" spans="1:4">
      <c r="A3322" s="62"/>
      <c r="B3322" s="63"/>
      <c r="C3322" s="62"/>
      <c r="D3322" s="640"/>
    </row>
    <row r="3324" spans="1:4">
      <c r="A3324" s="62"/>
      <c r="B3324" s="63"/>
      <c r="C3324" s="62"/>
      <c r="D3324" s="640"/>
    </row>
    <row r="3326" spans="1:4">
      <c r="A3326" s="62"/>
      <c r="B3326" s="63"/>
      <c r="C3326" s="62"/>
      <c r="D3326" s="640"/>
    </row>
    <row r="3328" spans="1:4">
      <c r="A3328" s="62"/>
      <c r="B3328" s="63"/>
      <c r="C3328" s="62"/>
      <c r="D3328" s="640"/>
    </row>
    <row r="3330" spans="1:4">
      <c r="A3330" s="62"/>
      <c r="B3330" s="63"/>
      <c r="C3330" s="62"/>
      <c r="D3330" s="640"/>
    </row>
    <row r="3332" spans="1:4">
      <c r="A3332" s="62"/>
      <c r="B3332" s="63"/>
      <c r="C3332" s="62"/>
      <c r="D3332" s="640"/>
    </row>
    <row r="3334" spans="1:4">
      <c r="A3334" s="62"/>
      <c r="B3334" s="63"/>
      <c r="C3334" s="62"/>
      <c r="D3334" s="640"/>
    </row>
    <row r="3336" spans="1:4">
      <c r="A3336" s="62"/>
      <c r="B3336" s="63"/>
      <c r="C3336" s="62"/>
      <c r="D3336" s="640"/>
    </row>
    <row r="3338" spans="1:4">
      <c r="A3338" s="62"/>
      <c r="B3338" s="63"/>
      <c r="C3338" s="62"/>
      <c r="D3338" s="640"/>
    </row>
    <row r="3340" spans="1:4">
      <c r="A3340" s="62"/>
      <c r="B3340" s="63"/>
      <c r="C3340" s="62"/>
      <c r="D3340" s="640"/>
    </row>
    <row r="3342" spans="1:4">
      <c r="A3342" s="62"/>
      <c r="B3342" s="63"/>
      <c r="C3342" s="62"/>
      <c r="D3342" s="640"/>
    </row>
    <row r="3344" spans="1:4">
      <c r="A3344" s="62"/>
      <c r="B3344" s="63"/>
      <c r="C3344" s="62"/>
      <c r="D3344" s="640"/>
    </row>
    <row r="3346" spans="1:4">
      <c r="A3346" s="62"/>
      <c r="B3346" s="63"/>
      <c r="C3346" s="62"/>
      <c r="D3346" s="640"/>
    </row>
    <row r="3348" spans="1:4">
      <c r="A3348" s="62"/>
      <c r="B3348" s="63"/>
      <c r="C3348" s="62"/>
      <c r="D3348" s="640"/>
    </row>
    <row r="3350" spans="1:4">
      <c r="A3350" s="62"/>
      <c r="B3350" s="63"/>
      <c r="C3350" s="62"/>
      <c r="D3350" s="640"/>
    </row>
    <row r="3352" spans="1:4">
      <c r="A3352" s="62"/>
      <c r="B3352" s="63"/>
      <c r="C3352" s="62"/>
      <c r="D3352" s="640"/>
    </row>
    <row r="3354" spans="1:4">
      <c r="A3354" s="62"/>
      <c r="B3354" s="63"/>
      <c r="C3354" s="62"/>
      <c r="D3354" s="640"/>
    </row>
    <row r="3356" spans="1:4">
      <c r="A3356" s="62"/>
      <c r="B3356" s="63"/>
      <c r="C3356" s="62"/>
      <c r="D3356" s="640"/>
    </row>
    <row r="3358" spans="1:4">
      <c r="A3358" s="62"/>
      <c r="B3358" s="63"/>
      <c r="C3358" s="62"/>
      <c r="D3358" s="640"/>
    </row>
    <row r="3360" spans="1:4">
      <c r="A3360" s="62"/>
      <c r="B3360" s="63"/>
      <c r="C3360" s="62"/>
      <c r="D3360" s="640"/>
    </row>
    <row r="3362" spans="1:4">
      <c r="A3362" s="62"/>
      <c r="B3362" s="63"/>
      <c r="C3362" s="62"/>
      <c r="D3362" s="640"/>
    </row>
    <row r="3364" spans="1:4">
      <c r="A3364" s="62"/>
      <c r="B3364" s="63"/>
      <c r="C3364" s="62"/>
      <c r="D3364" s="640"/>
    </row>
    <row r="3366" spans="1:4">
      <c r="A3366" s="62"/>
      <c r="B3366" s="63"/>
      <c r="C3366" s="62"/>
      <c r="D3366" s="640"/>
    </row>
    <row r="3368" spans="1:4">
      <c r="A3368" s="62"/>
      <c r="B3368" s="63"/>
      <c r="C3368" s="62"/>
      <c r="D3368" s="640"/>
    </row>
    <row r="3370" spans="1:4">
      <c r="A3370" s="62"/>
      <c r="B3370" s="63"/>
      <c r="C3370" s="62"/>
      <c r="D3370" s="640"/>
    </row>
    <row r="3372" spans="1:4">
      <c r="A3372" s="62"/>
      <c r="B3372" s="63"/>
      <c r="C3372" s="62"/>
      <c r="D3372" s="640"/>
    </row>
    <row r="3374" spans="1:4">
      <c r="A3374" s="62"/>
      <c r="B3374" s="63"/>
      <c r="C3374" s="62"/>
      <c r="D3374" s="640"/>
    </row>
    <row r="3376" spans="1:4">
      <c r="A3376" s="62"/>
      <c r="B3376" s="63"/>
      <c r="C3376" s="62"/>
      <c r="D3376" s="640"/>
    </row>
    <row r="3378" spans="1:4">
      <c r="A3378" s="62"/>
      <c r="B3378" s="63"/>
      <c r="C3378" s="62"/>
      <c r="D3378" s="640"/>
    </row>
    <row r="3380" spans="1:4">
      <c r="A3380" s="62"/>
      <c r="B3380" s="63"/>
      <c r="C3380" s="62"/>
      <c r="D3380" s="640"/>
    </row>
    <row r="3382" spans="1:4">
      <c r="A3382" s="62"/>
      <c r="B3382" s="63"/>
      <c r="C3382" s="62"/>
      <c r="D3382" s="640"/>
    </row>
    <row r="3384" spans="1:4">
      <c r="A3384" s="62"/>
      <c r="B3384" s="63"/>
      <c r="C3384" s="62"/>
      <c r="D3384" s="640"/>
    </row>
    <row r="3386" spans="1:4">
      <c r="A3386" s="62"/>
      <c r="B3386" s="63"/>
      <c r="C3386" s="62"/>
      <c r="D3386" s="640"/>
    </row>
    <row r="3388" spans="1:4">
      <c r="A3388" s="62"/>
      <c r="B3388" s="63"/>
      <c r="C3388" s="62"/>
      <c r="D3388" s="640"/>
    </row>
    <row r="3390" spans="1:4">
      <c r="A3390" s="62"/>
      <c r="B3390" s="63"/>
      <c r="C3390" s="62"/>
      <c r="D3390" s="640"/>
    </row>
    <row r="3392" spans="1:4">
      <c r="A3392" s="62"/>
      <c r="B3392" s="63"/>
      <c r="C3392" s="62"/>
      <c r="D3392" s="640"/>
    </row>
    <row r="3394" spans="1:4">
      <c r="A3394" s="62"/>
      <c r="B3394" s="63"/>
      <c r="C3394" s="62"/>
      <c r="D3394" s="640"/>
    </row>
    <row r="3396" spans="1:4">
      <c r="A3396" s="62"/>
      <c r="B3396" s="63"/>
      <c r="C3396" s="62"/>
      <c r="D3396" s="640"/>
    </row>
    <row r="3398" spans="1:4">
      <c r="A3398" s="62"/>
      <c r="B3398" s="63"/>
      <c r="C3398" s="62"/>
      <c r="D3398" s="640"/>
    </row>
    <row r="3400" spans="1:4">
      <c r="A3400" s="62"/>
      <c r="B3400" s="63"/>
      <c r="C3400" s="62"/>
      <c r="D3400" s="640"/>
    </row>
    <row r="3402" spans="1:4">
      <c r="A3402" s="62"/>
      <c r="B3402" s="63"/>
      <c r="C3402" s="62"/>
      <c r="D3402" s="640"/>
    </row>
    <row r="3404" spans="1:4">
      <c r="A3404" s="62"/>
      <c r="B3404" s="63"/>
      <c r="C3404" s="62"/>
      <c r="D3404" s="640"/>
    </row>
    <row r="3406" spans="1:4">
      <c r="A3406" s="62"/>
      <c r="B3406" s="63"/>
      <c r="C3406" s="62"/>
      <c r="D3406" s="640"/>
    </row>
    <row r="3408" spans="1:4">
      <c r="A3408" s="62"/>
      <c r="B3408" s="63"/>
      <c r="C3408" s="62"/>
      <c r="D3408" s="640"/>
    </row>
    <row r="3410" spans="1:4">
      <c r="A3410" s="62"/>
      <c r="B3410" s="63"/>
      <c r="C3410" s="62"/>
      <c r="D3410" s="640"/>
    </row>
    <row r="3412" spans="1:4">
      <c r="A3412" s="62"/>
      <c r="B3412" s="63"/>
      <c r="C3412" s="62"/>
      <c r="D3412" s="640"/>
    </row>
    <row r="3414" spans="1:4">
      <c r="A3414" s="62"/>
      <c r="B3414" s="63"/>
      <c r="C3414" s="62"/>
      <c r="D3414" s="640"/>
    </row>
    <row r="3416" spans="1:4">
      <c r="A3416" s="62"/>
      <c r="B3416" s="63"/>
      <c r="C3416" s="62"/>
      <c r="D3416" s="640"/>
    </row>
    <row r="3418" spans="1:4">
      <c r="A3418" s="62"/>
      <c r="B3418" s="63"/>
      <c r="C3418" s="62"/>
      <c r="D3418" s="640"/>
    </row>
    <row r="3420" spans="1:4">
      <c r="A3420" s="62"/>
      <c r="B3420" s="63"/>
      <c r="C3420" s="62"/>
      <c r="D3420" s="640"/>
    </row>
    <row r="3422" spans="1:4">
      <c r="A3422" s="62"/>
      <c r="B3422" s="63"/>
      <c r="C3422" s="62"/>
      <c r="D3422" s="640"/>
    </row>
    <row r="3424" spans="1:4">
      <c r="A3424" s="62"/>
      <c r="B3424" s="63"/>
      <c r="C3424" s="62"/>
      <c r="D3424" s="640"/>
    </row>
    <row r="3426" spans="1:4">
      <c r="A3426" s="62"/>
      <c r="B3426" s="63"/>
      <c r="C3426" s="62"/>
      <c r="D3426" s="640"/>
    </row>
    <row r="3428" spans="1:4">
      <c r="A3428" s="62"/>
      <c r="B3428" s="63"/>
      <c r="C3428" s="62"/>
      <c r="D3428" s="640"/>
    </row>
    <row r="3430" spans="1:4">
      <c r="A3430" s="62"/>
      <c r="B3430" s="63"/>
      <c r="C3430" s="62"/>
      <c r="D3430" s="640"/>
    </row>
    <row r="3432" spans="1:4">
      <c r="A3432" s="62"/>
      <c r="B3432" s="63"/>
      <c r="C3432" s="62"/>
      <c r="D3432" s="640"/>
    </row>
    <row r="3434" spans="1:4">
      <c r="A3434" s="62"/>
      <c r="B3434" s="63"/>
      <c r="C3434" s="62"/>
      <c r="D3434" s="640"/>
    </row>
    <row r="3436" spans="1:4">
      <c r="A3436" s="62"/>
      <c r="B3436" s="63"/>
      <c r="C3436" s="62"/>
      <c r="D3436" s="640"/>
    </row>
    <row r="3438" spans="1:4">
      <c r="A3438" s="62"/>
      <c r="B3438" s="63"/>
      <c r="C3438" s="62"/>
      <c r="D3438" s="640"/>
    </row>
    <row r="3440" spans="1:4">
      <c r="A3440" s="62"/>
      <c r="B3440" s="63"/>
      <c r="C3440" s="62"/>
      <c r="D3440" s="640"/>
    </row>
    <row r="3442" spans="1:4">
      <c r="A3442" s="62"/>
      <c r="B3442" s="63"/>
      <c r="C3442" s="62"/>
      <c r="D3442" s="640"/>
    </row>
    <row r="3444" spans="1:4">
      <c r="A3444" s="62"/>
      <c r="B3444" s="63"/>
      <c r="C3444" s="62"/>
      <c r="D3444" s="640"/>
    </row>
    <row r="3446" spans="1:4">
      <c r="A3446" s="62"/>
      <c r="B3446" s="63"/>
      <c r="C3446" s="62"/>
      <c r="D3446" s="640"/>
    </row>
    <row r="3448" spans="1:4">
      <c r="A3448" s="62"/>
      <c r="B3448" s="63"/>
      <c r="C3448" s="62"/>
      <c r="D3448" s="640"/>
    </row>
    <row r="3450" spans="1:4">
      <c r="A3450" s="62"/>
      <c r="B3450" s="63"/>
      <c r="C3450" s="62"/>
      <c r="D3450" s="640"/>
    </row>
    <row r="3452" spans="1:4">
      <c r="A3452" s="62"/>
      <c r="B3452" s="63"/>
      <c r="C3452" s="62"/>
      <c r="D3452" s="640"/>
    </row>
    <row r="3454" spans="1:4">
      <c r="A3454" s="62"/>
      <c r="B3454" s="63"/>
      <c r="C3454" s="62"/>
      <c r="D3454" s="640"/>
    </row>
    <row r="3456" spans="1:4">
      <c r="A3456" s="62"/>
      <c r="B3456" s="63"/>
      <c r="C3456" s="62"/>
      <c r="D3456" s="640"/>
    </row>
    <row r="3458" spans="1:4">
      <c r="A3458" s="62"/>
      <c r="B3458" s="63"/>
      <c r="C3458" s="62"/>
      <c r="D3458" s="640"/>
    </row>
    <row r="3460" spans="1:4">
      <c r="A3460" s="62"/>
      <c r="B3460" s="63"/>
      <c r="C3460" s="62"/>
      <c r="D3460" s="640"/>
    </row>
    <row r="3462" spans="1:4">
      <c r="A3462" s="62"/>
      <c r="B3462" s="63"/>
      <c r="C3462" s="62"/>
      <c r="D3462" s="640"/>
    </row>
    <row r="3464" spans="1:4">
      <c r="A3464" s="62"/>
      <c r="B3464" s="63"/>
      <c r="C3464" s="62"/>
      <c r="D3464" s="640"/>
    </row>
    <row r="3466" spans="1:4">
      <c r="A3466" s="62"/>
      <c r="B3466" s="63"/>
      <c r="C3466" s="62"/>
      <c r="D3466" s="640"/>
    </row>
    <row r="3468" spans="1:4">
      <c r="A3468" s="62"/>
      <c r="B3468" s="63"/>
      <c r="C3468" s="62"/>
      <c r="D3468" s="640"/>
    </row>
    <row r="3470" spans="1:4">
      <c r="A3470" s="62"/>
      <c r="B3470" s="63"/>
      <c r="C3470" s="62"/>
      <c r="D3470" s="640"/>
    </row>
    <row r="3472" spans="1:4">
      <c r="A3472" s="62"/>
      <c r="B3472" s="63"/>
      <c r="C3472" s="62"/>
      <c r="D3472" s="640"/>
    </row>
    <row r="3474" spans="1:4">
      <c r="A3474" s="62"/>
      <c r="B3474" s="63"/>
      <c r="C3474" s="62"/>
      <c r="D3474" s="640"/>
    </row>
    <row r="3476" spans="1:4">
      <c r="A3476" s="62"/>
      <c r="B3476" s="63"/>
      <c r="C3476" s="62"/>
      <c r="D3476" s="640"/>
    </row>
    <row r="3478" spans="1:4">
      <c r="A3478" s="62"/>
      <c r="B3478" s="63"/>
      <c r="C3478" s="62"/>
      <c r="D3478" s="640"/>
    </row>
    <row r="3480" spans="1:4">
      <c r="A3480" s="62"/>
      <c r="B3480" s="63"/>
      <c r="C3480" s="62"/>
      <c r="D3480" s="640"/>
    </row>
    <row r="3482" spans="1:4">
      <c r="A3482" s="62"/>
      <c r="B3482" s="63"/>
      <c r="C3482" s="62"/>
      <c r="D3482" s="640"/>
    </row>
    <row r="3484" spans="1:4">
      <c r="A3484" s="62"/>
      <c r="B3484" s="63"/>
      <c r="C3484" s="62"/>
      <c r="D3484" s="640"/>
    </row>
    <row r="3486" spans="1:4">
      <c r="A3486" s="62"/>
      <c r="B3486" s="63"/>
      <c r="C3486" s="62"/>
      <c r="D3486" s="640"/>
    </row>
    <row r="3488" spans="1:4">
      <c r="A3488" s="62"/>
      <c r="B3488" s="63"/>
      <c r="C3488" s="62"/>
      <c r="D3488" s="640"/>
    </row>
    <row r="3490" spans="1:4">
      <c r="A3490" s="62"/>
      <c r="B3490" s="63"/>
      <c r="C3490" s="62"/>
      <c r="D3490" s="640"/>
    </row>
    <row r="3492" spans="1:4">
      <c r="A3492" s="62"/>
      <c r="B3492" s="63"/>
      <c r="C3492" s="62"/>
      <c r="D3492" s="640"/>
    </row>
    <row r="3494" spans="1:4">
      <c r="A3494" s="62"/>
      <c r="B3494" s="63"/>
      <c r="C3494" s="62"/>
      <c r="D3494" s="640"/>
    </row>
    <row r="3496" spans="1:4">
      <c r="A3496" s="62"/>
      <c r="B3496" s="63"/>
      <c r="C3496" s="62"/>
      <c r="D3496" s="640"/>
    </row>
    <row r="3498" spans="1:4">
      <c r="A3498" s="62"/>
      <c r="B3498" s="63"/>
      <c r="C3498" s="62"/>
      <c r="D3498" s="640"/>
    </row>
    <row r="3500" spans="1:4">
      <c r="A3500" s="62"/>
      <c r="B3500" s="63"/>
      <c r="C3500" s="62"/>
      <c r="D3500" s="640"/>
    </row>
    <row r="3502" spans="1:4">
      <c r="A3502" s="62"/>
      <c r="B3502" s="63"/>
      <c r="C3502" s="62"/>
      <c r="D3502" s="640"/>
    </row>
    <row r="3504" spans="1:4">
      <c r="A3504" s="62"/>
      <c r="B3504" s="63"/>
      <c r="C3504" s="62"/>
      <c r="D3504" s="640"/>
    </row>
    <row r="3506" spans="1:4">
      <c r="A3506" s="62"/>
      <c r="B3506" s="63"/>
      <c r="C3506" s="62"/>
      <c r="D3506" s="640"/>
    </row>
    <row r="3508" spans="1:4">
      <c r="A3508" s="62"/>
      <c r="B3508" s="63"/>
      <c r="C3508" s="62"/>
      <c r="D3508" s="640"/>
    </row>
    <row r="3510" spans="1:4">
      <c r="A3510" s="62"/>
      <c r="B3510" s="63"/>
      <c r="C3510" s="62"/>
      <c r="D3510" s="640"/>
    </row>
    <row r="3512" spans="1:4">
      <c r="A3512" s="62"/>
      <c r="B3512" s="63"/>
      <c r="C3512" s="62"/>
      <c r="D3512" s="640"/>
    </row>
    <row r="3514" spans="1:4">
      <c r="A3514" s="62"/>
      <c r="B3514" s="63"/>
      <c r="C3514" s="62"/>
      <c r="D3514" s="640"/>
    </row>
    <row r="3516" spans="1:4">
      <c r="A3516" s="62"/>
      <c r="B3516" s="63"/>
      <c r="C3516" s="62"/>
      <c r="D3516" s="640"/>
    </row>
    <row r="3518" spans="1:4">
      <c r="A3518" s="62"/>
      <c r="B3518" s="63"/>
      <c r="C3518" s="62"/>
      <c r="D3518" s="640"/>
    </row>
    <row r="3520" spans="1:4">
      <c r="A3520" s="62"/>
      <c r="B3520" s="63"/>
      <c r="C3520" s="62"/>
      <c r="D3520" s="640"/>
    </row>
    <row r="3522" spans="1:4">
      <c r="A3522" s="62"/>
      <c r="B3522" s="63"/>
      <c r="C3522" s="62"/>
      <c r="D3522" s="640"/>
    </row>
    <row r="3524" spans="1:4">
      <c r="A3524" s="62"/>
      <c r="B3524" s="63"/>
      <c r="C3524" s="62"/>
      <c r="D3524" s="640"/>
    </row>
    <row r="3526" spans="1:4">
      <c r="A3526" s="62"/>
      <c r="B3526" s="63"/>
      <c r="C3526" s="62"/>
      <c r="D3526" s="640"/>
    </row>
    <row r="3528" spans="1:4">
      <c r="A3528" s="62"/>
      <c r="B3528" s="63"/>
      <c r="C3528" s="62"/>
      <c r="D3528" s="640"/>
    </row>
    <row r="3530" spans="1:4">
      <c r="A3530" s="62"/>
      <c r="B3530" s="63"/>
      <c r="C3530" s="62"/>
      <c r="D3530" s="640"/>
    </row>
    <row r="3532" spans="1:4">
      <c r="A3532" s="62"/>
      <c r="B3532" s="63"/>
      <c r="C3532" s="62"/>
      <c r="D3532" s="640"/>
    </row>
    <row r="3534" spans="1:4">
      <c r="A3534" s="62"/>
      <c r="B3534" s="63"/>
      <c r="C3534" s="62"/>
      <c r="D3534" s="640"/>
    </row>
    <row r="3536" spans="1:4">
      <c r="A3536" s="62"/>
      <c r="B3536" s="63"/>
      <c r="C3536" s="62"/>
      <c r="D3536" s="640"/>
    </row>
    <row r="3538" spans="1:4">
      <c r="A3538" s="62"/>
      <c r="B3538" s="63"/>
      <c r="C3538" s="62"/>
      <c r="D3538" s="640"/>
    </row>
    <row r="3540" spans="1:4">
      <c r="A3540" s="62"/>
      <c r="B3540" s="63"/>
      <c r="C3540" s="62"/>
      <c r="D3540" s="640"/>
    </row>
    <row r="3542" spans="1:4">
      <c r="A3542" s="62"/>
      <c r="B3542" s="63"/>
      <c r="C3542" s="62"/>
      <c r="D3542" s="640"/>
    </row>
    <row r="3544" spans="1:4">
      <c r="A3544" s="62"/>
      <c r="B3544" s="63"/>
      <c r="C3544" s="62"/>
      <c r="D3544" s="640"/>
    </row>
    <row r="3546" spans="1:4">
      <c r="A3546" s="62"/>
      <c r="B3546" s="63"/>
      <c r="C3546" s="62"/>
      <c r="D3546" s="640"/>
    </row>
    <row r="3548" spans="1:4">
      <c r="A3548" s="62"/>
      <c r="B3548" s="63"/>
      <c r="C3548" s="62"/>
      <c r="D3548" s="640"/>
    </row>
    <row r="3550" spans="1:4">
      <c r="A3550" s="62"/>
      <c r="B3550" s="63"/>
      <c r="C3550" s="62"/>
      <c r="D3550" s="640"/>
    </row>
    <row r="3552" spans="1:4">
      <c r="A3552" s="62"/>
      <c r="B3552" s="63"/>
      <c r="C3552" s="62"/>
      <c r="D3552" s="640"/>
    </row>
    <row r="3554" spans="1:4">
      <c r="A3554" s="62"/>
      <c r="B3554" s="63"/>
      <c r="C3554" s="62"/>
      <c r="D3554" s="640"/>
    </row>
    <row r="3556" spans="1:4">
      <c r="A3556" s="62"/>
      <c r="B3556" s="63"/>
      <c r="C3556" s="62"/>
      <c r="D3556" s="640"/>
    </row>
    <row r="3558" spans="1:4">
      <c r="A3558" s="62"/>
      <c r="B3558" s="63"/>
      <c r="C3558" s="62"/>
      <c r="D3558" s="640"/>
    </row>
    <row r="3560" spans="1:4">
      <c r="A3560" s="62"/>
      <c r="B3560" s="63"/>
      <c r="C3560" s="62"/>
      <c r="D3560" s="640"/>
    </row>
    <row r="3562" spans="1:4">
      <c r="A3562" s="62"/>
      <c r="B3562" s="63"/>
      <c r="C3562" s="62"/>
      <c r="D3562" s="640"/>
    </row>
    <row r="3564" spans="1:4">
      <c r="A3564" s="62"/>
      <c r="B3564" s="63"/>
      <c r="C3564" s="62"/>
      <c r="D3564" s="640"/>
    </row>
    <row r="3566" spans="1:4">
      <c r="A3566" s="62"/>
      <c r="B3566" s="63"/>
      <c r="C3566" s="62"/>
      <c r="D3566" s="640"/>
    </row>
    <row r="3568" spans="1:4">
      <c r="A3568" s="62"/>
      <c r="B3568" s="63"/>
      <c r="C3568" s="62"/>
      <c r="D3568" s="640"/>
    </row>
    <row r="3570" spans="1:4">
      <c r="A3570" s="62"/>
      <c r="B3570" s="63"/>
      <c r="C3570" s="62"/>
      <c r="D3570" s="640"/>
    </row>
    <row r="3572" spans="1:4">
      <c r="A3572" s="62"/>
      <c r="B3572" s="63"/>
      <c r="C3572" s="62"/>
      <c r="D3572" s="640"/>
    </row>
    <row r="3574" spans="1:4">
      <c r="A3574" s="62"/>
      <c r="B3574" s="63"/>
      <c r="C3574" s="62"/>
      <c r="D3574" s="640"/>
    </row>
    <row r="3576" spans="1:4">
      <c r="A3576" s="62"/>
      <c r="B3576" s="63"/>
      <c r="C3576" s="62"/>
      <c r="D3576" s="640"/>
    </row>
    <row r="3578" spans="1:4">
      <c r="A3578" s="62"/>
      <c r="B3578" s="63"/>
      <c r="C3578" s="62"/>
      <c r="D3578" s="640"/>
    </row>
    <row r="3580" spans="1:4">
      <c r="A3580" s="62"/>
      <c r="B3580" s="63"/>
      <c r="C3580" s="62"/>
      <c r="D3580" s="640"/>
    </row>
    <row r="3582" spans="1:4">
      <c r="A3582" s="62"/>
      <c r="B3582" s="63"/>
      <c r="C3582" s="62"/>
      <c r="D3582" s="640"/>
    </row>
    <row r="3584" spans="1:4">
      <c r="A3584" s="62"/>
      <c r="B3584" s="63"/>
      <c r="C3584" s="62"/>
      <c r="D3584" s="640"/>
    </row>
    <row r="3586" spans="1:4">
      <c r="A3586" s="62"/>
      <c r="B3586" s="63"/>
      <c r="C3586" s="62"/>
      <c r="D3586" s="640"/>
    </row>
    <row r="3588" spans="1:4">
      <c r="A3588" s="62"/>
      <c r="B3588" s="63"/>
      <c r="C3588" s="62"/>
      <c r="D3588" s="640"/>
    </row>
    <row r="3590" spans="1:4">
      <c r="A3590" s="62"/>
      <c r="B3590" s="63"/>
      <c r="C3590" s="62"/>
      <c r="D3590" s="640"/>
    </row>
    <row r="3592" spans="1:4">
      <c r="A3592" s="62"/>
      <c r="B3592" s="63"/>
      <c r="C3592" s="62"/>
      <c r="D3592" s="640"/>
    </row>
    <row r="3594" spans="1:4">
      <c r="A3594" s="62"/>
      <c r="B3594" s="63"/>
      <c r="C3594" s="62"/>
      <c r="D3594" s="640"/>
    </row>
    <row r="3596" spans="1:4">
      <c r="A3596" s="62"/>
      <c r="B3596" s="63"/>
      <c r="C3596" s="62"/>
      <c r="D3596" s="640"/>
    </row>
    <row r="3598" spans="1:4">
      <c r="A3598" s="62"/>
      <c r="B3598" s="63"/>
      <c r="C3598" s="62"/>
      <c r="D3598" s="640"/>
    </row>
    <row r="3600" spans="1:4">
      <c r="A3600" s="62"/>
      <c r="B3600" s="63"/>
      <c r="C3600" s="62"/>
      <c r="D3600" s="640"/>
    </row>
    <row r="3602" spans="1:4">
      <c r="A3602" s="62"/>
      <c r="B3602" s="63"/>
      <c r="C3602" s="62"/>
      <c r="D3602" s="640"/>
    </row>
    <row r="3604" spans="1:4">
      <c r="A3604" s="62"/>
      <c r="B3604" s="63"/>
      <c r="C3604" s="62"/>
      <c r="D3604" s="640"/>
    </row>
    <row r="3606" spans="1:4">
      <c r="A3606" s="62"/>
      <c r="B3606" s="63"/>
      <c r="C3606" s="62"/>
      <c r="D3606" s="640"/>
    </row>
    <row r="3608" spans="1:4">
      <c r="A3608" s="62"/>
      <c r="B3608" s="63"/>
      <c r="C3608" s="62"/>
      <c r="D3608" s="640"/>
    </row>
    <row r="3610" spans="1:4">
      <c r="A3610" s="62"/>
      <c r="B3610" s="63"/>
      <c r="C3610" s="62"/>
      <c r="D3610" s="640"/>
    </row>
    <row r="3612" spans="1:4">
      <c r="A3612" s="62"/>
      <c r="B3612" s="63"/>
      <c r="C3612" s="62"/>
      <c r="D3612" s="640"/>
    </row>
    <row r="3614" spans="1:4">
      <c r="A3614" s="62"/>
      <c r="B3614" s="63"/>
      <c r="C3614" s="62"/>
      <c r="D3614" s="640"/>
    </row>
    <row r="3616" spans="1:4">
      <c r="A3616" s="62"/>
      <c r="B3616" s="63"/>
      <c r="C3616" s="62"/>
      <c r="D3616" s="640"/>
    </row>
    <row r="3618" spans="1:4">
      <c r="A3618" s="62"/>
      <c r="B3618" s="63"/>
      <c r="C3618" s="62"/>
      <c r="D3618" s="640"/>
    </row>
    <row r="3620" spans="1:4">
      <c r="A3620" s="62"/>
      <c r="B3620" s="63"/>
      <c r="C3620" s="62"/>
      <c r="D3620" s="640"/>
    </row>
    <row r="3622" spans="1:4">
      <c r="A3622" s="62"/>
      <c r="B3622" s="63"/>
      <c r="C3622" s="62"/>
      <c r="D3622" s="640"/>
    </row>
    <row r="3624" spans="1:4">
      <c r="A3624" s="62"/>
      <c r="B3624" s="63"/>
      <c r="C3624" s="62"/>
      <c r="D3624" s="640"/>
    </row>
    <row r="3626" spans="1:4">
      <c r="A3626" s="62"/>
      <c r="B3626" s="63"/>
      <c r="C3626" s="62"/>
      <c r="D3626" s="640"/>
    </row>
    <row r="3628" spans="1:4">
      <c r="A3628" s="62"/>
      <c r="B3628" s="63"/>
      <c r="C3628" s="62"/>
      <c r="D3628" s="640"/>
    </row>
    <row r="3630" spans="1:4">
      <c r="A3630" s="62"/>
      <c r="B3630" s="63"/>
      <c r="C3630" s="62"/>
      <c r="D3630" s="640"/>
    </row>
    <row r="3632" spans="1:4">
      <c r="A3632" s="62"/>
      <c r="B3632" s="63"/>
      <c r="C3632" s="62"/>
      <c r="D3632" s="640"/>
    </row>
    <row r="3634" spans="1:4">
      <c r="A3634" s="62"/>
      <c r="B3634" s="63"/>
      <c r="C3634" s="62"/>
      <c r="D3634" s="640"/>
    </row>
    <row r="3636" spans="1:4">
      <c r="A3636" s="62"/>
      <c r="B3636" s="63"/>
      <c r="C3636" s="62"/>
      <c r="D3636" s="640"/>
    </row>
    <row r="3638" spans="1:4">
      <c r="A3638" s="62"/>
      <c r="B3638" s="63"/>
      <c r="C3638" s="62"/>
      <c r="D3638" s="640"/>
    </row>
    <row r="3640" spans="1:4">
      <c r="A3640" s="62"/>
      <c r="B3640" s="63"/>
      <c r="C3640" s="62"/>
      <c r="D3640" s="640"/>
    </row>
    <row r="3642" spans="1:4">
      <c r="A3642" s="62"/>
      <c r="B3642" s="63"/>
      <c r="C3642" s="62"/>
      <c r="D3642" s="640"/>
    </row>
    <row r="3644" spans="1:4">
      <c r="A3644" s="62"/>
      <c r="B3644" s="63"/>
      <c r="C3644" s="62"/>
      <c r="D3644" s="640"/>
    </row>
    <row r="3646" spans="1:4">
      <c r="A3646" s="62"/>
      <c r="B3646" s="63"/>
      <c r="C3646" s="62"/>
      <c r="D3646" s="640"/>
    </row>
    <row r="3648" spans="1:4">
      <c r="A3648" s="62"/>
      <c r="B3648" s="63"/>
      <c r="C3648" s="62"/>
      <c r="D3648" s="640"/>
    </row>
    <row r="3650" spans="1:4">
      <c r="A3650" s="62"/>
      <c r="B3650" s="63"/>
      <c r="C3650" s="62"/>
      <c r="D3650" s="640"/>
    </row>
    <row r="3652" spans="1:4">
      <c r="A3652" s="62"/>
      <c r="B3652" s="63"/>
      <c r="C3652" s="62"/>
      <c r="D3652" s="640"/>
    </row>
    <row r="3654" spans="1:4">
      <c r="A3654" s="62"/>
      <c r="B3654" s="63"/>
      <c r="C3654" s="62"/>
      <c r="D3654" s="640"/>
    </row>
    <row r="3656" spans="1:4">
      <c r="A3656" s="62"/>
      <c r="B3656" s="63"/>
      <c r="C3656" s="62"/>
      <c r="D3656" s="640"/>
    </row>
    <row r="3658" spans="1:4">
      <c r="A3658" s="62"/>
      <c r="B3658" s="63"/>
      <c r="C3658" s="62"/>
      <c r="D3658" s="640"/>
    </row>
    <row r="3660" spans="1:4">
      <c r="A3660" s="62"/>
      <c r="B3660" s="63"/>
      <c r="C3660" s="62"/>
      <c r="D3660" s="640"/>
    </row>
    <row r="3662" spans="1:4">
      <c r="A3662" s="62"/>
      <c r="B3662" s="63"/>
      <c r="C3662" s="62"/>
      <c r="D3662" s="640"/>
    </row>
    <row r="3664" spans="1:4">
      <c r="A3664" s="62"/>
      <c r="B3664" s="63"/>
      <c r="C3664" s="62"/>
      <c r="D3664" s="640"/>
    </row>
    <row r="3666" spans="1:4">
      <c r="A3666" s="62"/>
      <c r="B3666" s="63"/>
      <c r="C3666" s="62"/>
      <c r="D3666" s="640"/>
    </row>
    <row r="3668" spans="1:4">
      <c r="A3668" s="62"/>
      <c r="B3668" s="63"/>
      <c r="C3668" s="62"/>
      <c r="D3668" s="640"/>
    </row>
    <row r="3670" spans="1:4">
      <c r="A3670" s="62"/>
      <c r="B3670" s="63"/>
      <c r="C3670" s="62"/>
      <c r="D3670" s="640"/>
    </row>
    <row r="3672" spans="1:4">
      <c r="A3672" s="62"/>
      <c r="B3672" s="63"/>
      <c r="C3672" s="62"/>
      <c r="D3672" s="640"/>
    </row>
    <row r="3674" spans="1:4">
      <c r="A3674" s="62"/>
      <c r="B3674" s="63"/>
      <c r="C3674" s="62"/>
      <c r="D3674" s="640"/>
    </row>
    <row r="3676" spans="1:4">
      <c r="A3676" s="62"/>
      <c r="B3676" s="63"/>
      <c r="C3676" s="62"/>
      <c r="D3676" s="640"/>
    </row>
    <row r="3678" spans="1:4">
      <c r="A3678" s="62"/>
      <c r="B3678" s="63"/>
      <c r="C3678" s="62"/>
      <c r="D3678" s="640"/>
    </row>
    <row r="3680" spans="1:4">
      <c r="A3680" s="62"/>
      <c r="B3680" s="63"/>
      <c r="C3680" s="62"/>
      <c r="D3680" s="640"/>
    </row>
    <row r="3682" spans="1:4">
      <c r="A3682" s="62"/>
      <c r="B3682" s="63"/>
      <c r="C3682" s="62"/>
      <c r="D3682" s="640"/>
    </row>
    <row r="3684" spans="1:4">
      <c r="A3684" s="62"/>
      <c r="B3684" s="63"/>
      <c r="C3684" s="62"/>
      <c r="D3684" s="640"/>
    </row>
    <row r="3686" spans="1:4">
      <c r="A3686" s="62"/>
      <c r="B3686" s="63"/>
      <c r="C3686" s="62"/>
      <c r="D3686" s="640"/>
    </row>
    <row r="3688" spans="1:4">
      <c r="A3688" s="62"/>
      <c r="B3688" s="63"/>
      <c r="C3688" s="62"/>
      <c r="D3688" s="640"/>
    </row>
    <row r="3690" spans="1:4">
      <c r="A3690" s="62"/>
      <c r="B3690" s="63"/>
      <c r="C3690" s="62"/>
      <c r="D3690" s="640"/>
    </row>
    <row r="3692" spans="1:4">
      <c r="A3692" s="62"/>
      <c r="B3692" s="63"/>
      <c r="C3692" s="62"/>
      <c r="D3692" s="640"/>
    </row>
    <row r="3694" spans="1:4">
      <c r="A3694" s="62"/>
      <c r="B3694" s="63"/>
      <c r="C3694" s="62"/>
      <c r="D3694" s="640"/>
    </row>
    <row r="3696" spans="1:4">
      <c r="A3696" s="62"/>
      <c r="B3696" s="63"/>
      <c r="C3696" s="62"/>
      <c r="D3696" s="640"/>
    </row>
    <row r="3698" spans="1:4">
      <c r="A3698" s="62"/>
      <c r="B3698" s="63"/>
      <c r="C3698" s="62"/>
      <c r="D3698" s="640"/>
    </row>
    <row r="3700" spans="1:4">
      <c r="A3700" s="62"/>
      <c r="B3700" s="63"/>
      <c r="C3700" s="62"/>
      <c r="D3700" s="640"/>
    </row>
    <row r="3702" spans="1:4">
      <c r="A3702" s="62"/>
      <c r="B3702" s="63"/>
      <c r="C3702" s="62"/>
      <c r="D3702" s="640"/>
    </row>
    <row r="3704" spans="1:4">
      <c r="A3704" s="62"/>
      <c r="B3704" s="63"/>
      <c r="C3704" s="62"/>
      <c r="D3704" s="640"/>
    </row>
    <row r="3706" spans="1:4">
      <c r="A3706" s="62"/>
      <c r="B3706" s="63"/>
      <c r="C3706" s="62"/>
      <c r="D3706" s="640"/>
    </row>
    <row r="3708" spans="1:4">
      <c r="A3708" s="62"/>
      <c r="B3708" s="63"/>
      <c r="C3708" s="62"/>
      <c r="D3708" s="640"/>
    </row>
    <row r="3710" spans="1:4">
      <c r="A3710" s="62"/>
      <c r="B3710" s="63"/>
      <c r="C3710" s="62"/>
      <c r="D3710" s="640"/>
    </row>
    <row r="3712" spans="1:4">
      <c r="A3712" s="62"/>
      <c r="B3712" s="63"/>
      <c r="C3712" s="62"/>
      <c r="D3712" s="640"/>
    </row>
    <row r="3714" spans="1:4">
      <c r="A3714" s="62"/>
      <c r="B3714" s="63"/>
      <c r="C3714" s="62"/>
      <c r="D3714" s="640"/>
    </row>
    <row r="3716" spans="1:4">
      <c r="A3716" s="62"/>
      <c r="B3716" s="63"/>
      <c r="C3716" s="62"/>
      <c r="D3716" s="640"/>
    </row>
    <row r="3718" spans="1:4">
      <c r="A3718" s="62"/>
      <c r="B3718" s="63"/>
      <c r="C3718" s="62"/>
      <c r="D3718" s="640"/>
    </row>
    <row r="3720" spans="1:4">
      <c r="A3720" s="62"/>
      <c r="B3720" s="63"/>
      <c r="C3720" s="62"/>
      <c r="D3720" s="640"/>
    </row>
    <row r="3722" spans="1:4">
      <c r="A3722" s="62"/>
      <c r="B3722" s="63"/>
      <c r="C3722" s="62"/>
      <c r="D3722" s="640"/>
    </row>
    <row r="3724" spans="1:4">
      <c r="A3724" s="62"/>
      <c r="B3724" s="63"/>
      <c r="C3724" s="62"/>
      <c r="D3724" s="640"/>
    </row>
    <row r="3726" spans="1:4">
      <c r="A3726" s="62"/>
      <c r="B3726" s="63"/>
      <c r="C3726" s="62"/>
      <c r="D3726" s="640"/>
    </row>
    <row r="3728" spans="1:4">
      <c r="A3728" s="62"/>
      <c r="B3728" s="63"/>
      <c r="C3728" s="62"/>
      <c r="D3728" s="640"/>
    </row>
    <row r="3730" spans="1:4">
      <c r="A3730" s="62"/>
      <c r="B3730" s="63"/>
      <c r="C3730" s="62"/>
      <c r="D3730" s="640"/>
    </row>
    <row r="3732" spans="1:4">
      <c r="A3732" s="62"/>
      <c r="B3732" s="63"/>
      <c r="C3732" s="62"/>
      <c r="D3732" s="640"/>
    </row>
    <row r="3734" spans="1:4">
      <c r="A3734" s="62"/>
      <c r="B3734" s="63"/>
      <c r="C3734" s="62"/>
      <c r="D3734" s="640"/>
    </row>
    <row r="3736" spans="1:4">
      <c r="A3736" s="62"/>
      <c r="B3736" s="63"/>
      <c r="C3736" s="62"/>
      <c r="D3736" s="640"/>
    </row>
    <row r="3738" spans="1:4">
      <c r="A3738" s="62"/>
      <c r="B3738" s="63"/>
      <c r="C3738" s="62"/>
      <c r="D3738" s="640"/>
    </row>
    <row r="3740" spans="1:4">
      <c r="A3740" s="62"/>
      <c r="B3740" s="63"/>
      <c r="C3740" s="62"/>
      <c r="D3740" s="640"/>
    </row>
    <row r="3742" spans="1:4">
      <c r="A3742" s="62"/>
      <c r="B3742" s="63"/>
      <c r="C3742" s="62"/>
      <c r="D3742" s="640"/>
    </row>
    <row r="3744" spans="1:4">
      <c r="A3744" s="62"/>
      <c r="B3744" s="63"/>
      <c r="C3744" s="62"/>
      <c r="D3744" s="640"/>
    </row>
    <row r="3746" spans="1:4">
      <c r="A3746" s="62"/>
      <c r="B3746" s="63"/>
      <c r="C3746" s="62"/>
      <c r="D3746" s="640"/>
    </row>
    <row r="3748" spans="1:4">
      <c r="A3748" s="62"/>
      <c r="B3748" s="63"/>
      <c r="C3748" s="62"/>
      <c r="D3748" s="640"/>
    </row>
    <row r="3750" spans="1:4">
      <c r="A3750" s="62"/>
      <c r="B3750" s="63"/>
      <c r="C3750" s="62"/>
      <c r="D3750" s="640"/>
    </row>
    <row r="3752" spans="1:4">
      <c r="A3752" s="62"/>
      <c r="B3752" s="63"/>
      <c r="C3752" s="62"/>
      <c r="D3752" s="640"/>
    </row>
    <row r="3754" spans="1:4">
      <c r="A3754" s="62"/>
      <c r="B3754" s="63"/>
      <c r="C3754" s="62"/>
      <c r="D3754" s="640"/>
    </row>
    <row r="3756" spans="1:4">
      <c r="A3756" s="62"/>
      <c r="B3756" s="63"/>
      <c r="C3756" s="62"/>
      <c r="D3756" s="640"/>
    </row>
    <row r="3758" spans="1:4">
      <c r="A3758" s="62"/>
      <c r="B3758" s="63"/>
      <c r="C3758" s="62"/>
      <c r="D3758" s="640"/>
    </row>
    <row r="3760" spans="1:4">
      <c r="A3760" s="62"/>
      <c r="B3760" s="63"/>
      <c r="C3760" s="62"/>
      <c r="D3760" s="640"/>
    </row>
    <row r="3762" spans="1:4">
      <c r="A3762" s="62"/>
      <c r="B3762" s="63"/>
      <c r="C3762" s="62"/>
      <c r="D3762" s="640"/>
    </row>
    <row r="3764" spans="1:4">
      <c r="A3764" s="62"/>
      <c r="B3764" s="63"/>
      <c r="C3764" s="62"/>
      <c r="D3764" s="640"/>
    </row>
    <row r="3766" spans="1:4">
      <c r="A3766" s="62"/>
      <c r="B3766" s="63"/>
      <c r="C3766" s="62"/>
      <c r="D3766" s="640"/>
    </row>
    <row r="3768" spans="1:4">
      <c r="A3768" s="62"/>
      <c r="B3768" s="63"/>
      <c r="C3768" s="62"/>
      <c r="D3768" s="640"/>
    </row>
    <row r="3770" spans="1:4">
      <c r="A3770" s="62"/>
      <c r="B3770" s="63"/>
      <c r="C3770" s="62"/>
      <c r="D3770" s="640"/>
    </row>
    <row r="3772" spans="1:4">
      <c r="A3772" s="62"/>
      <c r="B3772" s="63"/>
      <c r="C3772" s="62"/>
      <c r="D3772" s="640"/>
    </row>
    <row r="3774" spans="1:4">
      <c r="A3774" s="62"/>
      <c r="B3774" s="63"/>
      <c r="C3774" s="62"/>
      <c r="D3774" s="640"/>
    </row>
    <row r="3776" spans="1:4">
      <c r="A3776" s="62"/>
      <c r="B3776" s="63"/>
      <c r="C3776" s="62"/>
      <c r="D3776" s="640"/>
    </row>
    <row r="3778" spans="1:4">
      <c r="A3778" s="62"/>
      <c r="B3778" s="63"/>
      <c r="C3778" s="62"/>
      <c r="D3778" s="640"/>
    </row>
    <row r="3780" spans="1:4">
      <c r="A3780" s="62"/>
      <c r="B3780" s="63"/>
      <c r="C3780" s="62"/>
      <c r="D3780" s="640"/>
    </row>
    <row r="3782" spans="1:4">
      <c r="A3782" s="62"/>
      <c r="B3782" s="63"/>
      <c r="C3782" s="62"/>
      <c r="D3782" s="640"/>
    </row>
    <row r="3784" spans="1:4">
      <c r="A3784" s="62"/>
      <c r="B3784" s="63"/>
      <c r="C3784" s="62"/>
      <c r="D3784" s="640"/>
    </row>
    <row r="3786" spans="1:4">
      <c r="A3786" s="62"/>
      <c r="B3786" s="63"/>
      <c r="C3786" s="62"/>
      <c r="D3786" s="640"/>
    </row>
    <row r="3788" spans="1:4">
      <c r="A3788" s="62"/>
      <c r="B3788" s="63"/>
      <c r="C3788" s="62"/>
      <c r="D3788" s="640"/>
    </row>
    <row r="3790" spans="1:4">
      <c r="A3790" s="62"/>
      <c r="B3790" s="63"/>
      <c r="C3790" s="62"/>
      <c r="D3790" s="640"/>
    </row>
    <row r="3792" spans="1:4">
      <c r="A3792" s="62"/>
      <c r="B3792" s="63"/>
      <c r="C3792" s="62"/>
      <c r="D3792" s="640"/>
    </row>
    <row r="3794" spans="1:4">
      <c r="A3794" s="62"/>
      <c r="B3794" s="63"/>
      <c r="C3794" s="62"/>
      <c r="D3794" s="640"/>
    </row>
    <row r="3796" spans="1:4">
      <c r="A3796" s="62"/>
      <c r="B3796" s="63"/>
      <c r="C3796" s="62"/>
      <c r="D3796" s="640"/>
    </row>
    <row r="3798" spans="1:4">
      <c r="A3798" s="62"/>
      <c r="B3798" s="63"/>
      <c r="C3798" s="62"/>
      <c r="D3798" s="640"/>
    </row>
    <row r="3800" spans="1:4">
      <c r="A3800" s="62"/>
      <c r="B3800" s="63"/>
      <c r="C3800" s="62"/>
      <c r="D3800" s="640"/>
    </row>
    <row r="3802" spans="1:4">
      <c r="A3802" s="62"/>
      <c r="B3802" s="63"/>
      <c r="C3802" s="62"/>
      <c r="D3802" s="640"/>
    </row>
    <row r="3804" spans="1:4">
      <c r="A3804" s="62"/>
      <c r="B3804" s="63"/>
      <c r="C3804" s="62"/>
      <c r="D3804" s="640"/>
    </row>
    <row r="3806" spans="1:4">
      <c r="A3806" s="62"/>
      <c r="B3806" s="63"/>
      <c r="C3806" s="62"/>
      <c r="D3806" s="640"/>
    </row>
    <row r="3808" spans="1:4">
      <c r="A3808" s="62"/>
      <c r="B3808" s="63"/>
      <c r="C3808" s="62"/>
      <c r="D3808" s="640"/>
    </row>
    <row r="3810" spans="1:4">
      <c r="A3810" s="62"/>
      <c r="B3810" s="63"/>
      <c r="C3810" s="62"/>
      <c r="D3810" s="640"/>
    </row>
    <row r="3812" spans="1:4">
      <c r="A3812" s="62"/>
      <c r="B3812" s="63"/>
      <c r="C3812" s="62"/>
      <c r="D3812" s="640"/>
    </row>
    <row r="3814" spans="1:4">
      <c r="A3814" s="62"/>
      <c r="B3814" s="63"/>
      <c r="C3814" s="62"/>
      <c r="D3814" s="640"/>
    </row>
    <row r="3816" spans="1:4">
      <c r="A3816" s="62"/>
      <c r="B3816" s="63"/>
      <c r="C3816" s="62"/>
      <c r="D3816" s="640"/>
    </row>
    <row r="3818" spans="1:4">
      <c r="A3818" s="62"/>
      <c r="B3818" s="63"/>
      <c r="C3818" s="62"/>
      <c r="D3818" s="640"/>
    </row>
    <row r="3820" spans="1:4">
      <c r="A3820" s="62"/>
      <c r="B3820" s="63"/>
      <c r="C3820" s="62"/>
      <c r="D3820" s="640"/>
    </row>
    <row r="3822" spans="1:4">
      <c r="A3822" s="62"/>
      <c r="B3822" s="63"/>
      <c r="C3822" s="62"/>
      <c r="D3822" s="640"/>
    </row>
    <row r="3824" spans="1:4">
      <c r="A3824" s="62"/>
      <c r="B3824" s="63"/>
      <c r="C3824" s="62"/>
      <c r="D3824" s="640"/>
    </row>
    <row r="3826" spans="1:4">
      <c r="A3826" s="62"/>
      <c r="B3826" s="63"/>
      <c r="C3826" s="62"/>
      <c r="D3826" s="640"/>
    </row>
    <row r="3828" spans="1:4">
      <c r="A3828" s="62"/>
      <c r="B3828" s="63"/>
      <c r="C3828" s="62"/>
      <c r="D3828" s="640"/>
    </row>
    <row r="3830" spans="1:4">
      <c r="A3830" s="62"/>
      <c r="B3830" s="63"/>
      <c r="C3830" s="62"/>
      <c r="D3830" s="640"/>
    </row>
    <row r="3832" spans="1:4">
      <c r="A3832" s="62"/>
      <c r="B3832" s="63"/>
      <c r="C3832" s="62"/>
      <c r="D3832" s="640"/>
    </row>
    <row r="3834" spans="1:4">
      <c r="A3834" s="62"/>
      <c r="B3834" s="63"/>
      <c r="C3834" s="62"/>
      <c r="D3834" s="640"/>
    </row>
    <row r="3836" spans="1:4">
      <c r="A3836" s="62"/>
      <c r="B3836" s="63"/>
      <c r="C3836" s="62"/>
      <c r="D3836" s="640"/>
    </row>
    <row r="3838" spans="1:4">
      <c r="A3838" s="62"/>
      <c r="B3838" s="63"/>
      <c r="C3838" s="62"/>
      <c r="D3838" s="640"/>
    </row>
    <row r="3840" spans="1:4">
      <c r="A3840" s="62"/>
      <c r="B3840" s="63"/>
      <c r="C3840" s="62"/>
      <c r="D3840" s="640"/>
    </row>
    <row r="3842" spans="1:4">
      <c r="A3842" s="62"/>
      <c r="B3842" s="63"/>
      <c r="C3842" s="62"/>
      <c r="D3842" s="640"/>
    </row>
    <row r="3844" spans="1:4">
      <c r="A3844" s="62"/>
      <c r="B3844" s="63"/>
      <c r="C3844" s="62"/>
      <c r="D3844" s="640"/>
    </row>
    <row r="3846" spans="1:4">
      <c r="A3846" s="62"/>
      <c r="B3846" s="63"/>
      <c r="C3846" s="62"/>
      <c r="D3846" s="640"/>
    </row>
    <row r="3848" spans="1:4">
      <c r="A3848" s="62"/>
      <c r="B3848" s="63"/>
      <c r="C3848" s="62"/>
      <c r="D3848" s="640"/>
    </row>
    <row r="3850" spans="1:4">
      <c r="A3850" s="62"/>
      <c r="B3850" s="63"/>
      <c r="C3850" s="62"/>
      <c r="D3850" s="640"/>
    </row>
    <row r="3852" spans="1:4">
      <c r="A3852" s="62"/>
      <c r="B3852" s="63"/>
      <c r="C3852" s="62"/>
      <c r="D3852" s="640"/>
    </row>
    <row r="3854" spans="1:4">
      <c r="A3854" s="62"/>
      <c r="B3854" s="63"/>
      <c r="C3854" s="62"/>
      <c r="D3854" s="640"/>
    </row>
    <row r="3856" spans="1:4">
      <c r="A3856" s="62"/>
      <c r="B3856" s="63"/>
      <c r="C3856" s="62"/>
      <c r="D3856" s="640"/>
    </row>
    <row r="3858" spans="1:4">
      <c r="A3858" s="62"/>
      <c r="B3858" s="63"/>
      <c r="C3858" s="62"/>
      <c r="D3858" s="640"/>
    </row>
    <row r="3860" spans="1:4">
      <c r="A3860" s="62"/>
      <c r="B3860" s="63"/>
      <c r="C3860" s="62"/>
      <c r="D3860" s="640"/>
    </row>
    <row r="3862" spans="1:4">
      <c r="A3862" s="62"/>
      <c r="B3862" s="63"/>
      <c r="C3862" s="62"/>
      <c r="D3862" s="640"/>
    </row>
    <row r="3864" spans="1:4">
      <c r="A3864" s="62"/>
      <c r="B3864" s="63"/>
      <c r="C3864" s="62"/>
      <c r="D3864" s="640"/>
    </row>
    <row r="3866" spans="1:4">
      <c r="A3866" s="62"/>
      <c r="B3866" s="63"/>
      <c r="C3866" s="62"/>
      <c r="D3866" s="640"/>
    </row>
    <row r="3868" spans="1:4">
      <c r="A3868" s="62"/>
      <c r="B3868" s="63"/>
      <c r="C3868" s="62"/>
      <c r="D3868" s="640"/>
    </row>
    <row r="3870" spans="1:4">
      <c r="A3870" s="62"/>
      <c r="B3870" s="63"/>
      <c r="C3870" s="62"/>
      <c r="D3870" s="640"/>
    </row>
    <row r="3872" spans="1:4">
      <c r="A3872" s="62"/>
      <c r="B3872" s="63"/>
      <c r="C3872" s="62"/>
      <c r="D3872" s="640"/>
    </row>
    <row r="3874" spans="1:4">
      <c r="A3874" s="62"/>
      <c r="B3874" s="63"/>
      <c r="C3874" s="62"/>
      <c r="D3874" s="640"/>
    </row>
    <row r="3876" spans="1:4">
      <c r="A3876" s="62"/>
      <c r="B3876" s="63"/>
      <c r="C3876" s="62"/>
      <c r="D3876" s="640"/>
    </row>
    <row r="3878" spans="1:4">
      <c r="A3878" s="62"/>
      <c r="B3878" s="63"/>
      <c r="C3878" s="62"/>
      <c r="D3878" s="640"/>
    </row>
    <row r="3880" spans="1:4">
      <c r="A3880" s="62"/>
      <c r="B3880" s="63"/>
      <c r="C3880" s="62"/>
      <c r="D3880" s="640"/>
    </row>
    <row r="3882" spans="1:4">
      <c r="A3882" s="62"/>
      <c r="B3882" s="63"/>
      <c r="C3882" s="62"/>
      <c r="D3882" s="640"/>
    </row>
    <row r="3884" spans="1:4">
      <c r="A3884" s="62"/>
      <c r="B3884" s="63"/>
      <c r="C3884" s="62"/>
      <c r="D3884" s="640"/>
    </row>
    <row r="3886" spans="1:4">
      <c r="A3886" s="62"/>
      <c r="B3886" s="63"/>
      <c r="C3886" s="62"/>
      <c r="D3886" s="640"/>
    </row>
    <row r="3888" spans="1:4">
      <c r="A3888" s="62"/>
      <c r="B3888" s="63"/>
      <c r="C3888" s="62"/>
      <c r="D3888" s="640"/>
    </row>
    <row r="3890" spans="1:4">
      <c r="A3890" s="62"/>
      <c r="B3890" s="63"/>
      <c r="C3890" s="62"/>
      <c r="D3890" s="640"/>
    </row>
    <row r="3892" spans="1:4">
      <c r="A3892" s="62"/>
      <c r="B3892" s="63"/>
      <c r="C3892" s="62"/>
      <c r="D3892" s="640"/>
    </row>
    <row r="3894" spans="1:4">
      <c r="A3894" s="62"/>
      <c r="B3894" s="63"/>
      <c r="C3894" s="62"/>
      <c r="D3894" s="640"/>
    </row>
    <row r="3896" spans="1:4">
      <c r="A3896" s="62"/>
      <c r="B3896" s="63"/>
      <c r="C3896" s="62"/>
      <c r="D3896" s="640"/>
    </row>
    <row r="3898" spans="1:4">
      <c r="A3898" s="62"/>
      <c r="B3898" s="63"/>
      <c r="C3898" s="62"/>
      <c r="D3898" s="640"/>
    </row>
    <row r="3900" spans="1:4">
      <c r="A3900" s="62"/>
      <c r="B3900" s="63"/>
      <c r="C3900" s="62"/>
      <c r="D3900" s="640"/>
    </row>
    <row r="3902" spans="1:4">
      <c r="A3902" s="62"/>
      <c r="B3902" s="63"/>
      <c r="C3902" s="62"/>
      <c r="D3902" s="640"/>
    </row>
    <row r="3904" spans="1:4">
      <c r="A3904" s="62"/>
      <c r="B3904" s="63"/>
      <c r="C3904" s="62"/>
      <c r="D3904" s="640"/>
    </row>
    <row r="3906" spans="1:4">
      <c r="A3906" s="62"/>
      <c r="B3906" s="63"/>
      <c r="C3906" s="62"/>
      <c r="D3906" s="640"/>
    </row>
    <row r="3908" spans="1:4">
      <c r="A3908" s="62"/>
      <c r="B3908" s="63"/>
      <c r="C3908" s="62"/>
      <c r="D3908" s="640"/>
    </row>
    <row r="3910" spans="1:4">
      <c r="A3910" s="62"/>
      <c r="B3910" s="63"/>
      <c r="C3910" s="62"/>
      <c r="D3910" s="640"/>
    </row>
    <row r="3912" spans="1:4">
      <c r="A3912" s="62"/>
      <c r="B3912" s="63"/>
      <c r="C3912" s="62"/>
      <c r="D3912" s="640"/>
    </row>
    <row r="3914" spans="1:4">
      <c r="A3914" s="62"/>
      <c r="B3914" s="63"/>
      <c r="C3914" s="62"/>
      <c r="D3914" s="640"/>
    </row>
    <row r="3916" spans="1:4">
      <c r="A3916" s="62"/>
      <c r="B3916" s="63"/>
      <c r="C3916" s="62"/>
      <c r="D3916" s="640"/>
    </row>
    <row r="3918" spans="1:4">
      <c r="A3918" s="62"/>
      <c r="B3918" s="63"/>
      <c r="C3918" s="62"/>
      <c r="D3918" s="640"/>
    </row>
    <row r="3920" spans="1:4">
      <c r="A3920" s="62"/>
      <c r="B3920" s="63"/>
      <c r="C3920" s="62"/>
      <c r="D3920" s="640"/>
    </row>
    <row r="3922" spans="1:4">
      <c r="A3922" s="62"/>
      <c r="B3922" s="63"/>
      <c r="C3922" s="62"/>
      <c r="D3922" s="640"/>
    </row>
    <row r="3924" spans="1:4">
      <c r="A3924" s="62"/>
      <c r="B3924" s="63"/>
      <c r="C3924" s="62"/>
      <c r="D3924" s="640"/>
    </row>
    <row r="3926" spans="1:4">
      <c r="A3926" s="62"/>
      <c r="B3926" s="63"/>
      <c r="C3926" s="62"/>
      <c r="D3926" s="640"/>
    </row>
    <row r="3928" spans="1:4">
      <c r="A3928" s="62"/>
      <c r="B3928" s="63"/>
      <c r="C3928" s="62"/>
      <c r="D3928" s="640"/>
    </row>
    <row r="3930" spans="1:4">
      <c r="A3930" s="62"/>
      <c r="B3930" s="63"/>
      <c r="C3930" s="62"/>
      <c r="D3930" s="640"/>
    </row>
    <row r="3932" spans="1:4">
      <c r="A3932" s="62"/>
      <c r="B3932" s="63"/>
      <c r="C3932" s="62"/>
      <c r="D3932" s="640"/>
    </row>
    <row r="3934" spans="1:4">
      <c r="A3934" s="62"/>
      <c r="B3934" s="63"/>
      <c r="C3934" s="62"/>
      <c r="D3934" s="640"/>
    </row>
    <row r="3936" spans="1:4">
      <c r="A3936" s="62"/>
      <c r="B3936" s="63"/>
      <c r="C3936" s="62"/>
      <c r="D3936" s="640"/>
    </row>
    <row r="3938" spans="1:4">
      <c r="A3938" s="62"/>
      <c r="B3938" s="63"/>
      <c r="C3938" s="62"/>
      <c r="D3938" s="640"/>
    </row>
    <row r="3940" spans="1:4">
      <c r="A3940" s="62"/>
      <c r="B3940" s="63"/>
      <c r="C3940" s="62"/>
      <c r="D3940" s="640"/>
    </row>
    <row r="3942" spans="1:4">
      <c r="A3942" s="62"/>
      <c r="B3942" s="63"/>
      <c r="C3942" s="62"/>
      <c r="D3942" s="640"/>
    </row>
    <row r="3944" spans="1:4">
      <c r="A3944" s="62"/>
      <c r="B3944" s="63"/>
      <c r="C3944" s="62"/>
      <c r="D3944" s="640"/>
    </row>
    <row r="3946" spans="1:4">
      <c r="A3946" s="62"/>
      <c r="B3946" s="63"/>
      <c r="C3946" s="62"/>
      <c r="D3946" s="640"/>
    </row>
    <row r="3948" spans="1:4">
      <c r="A3948" s="62"/>
      <c r="B3948" s="63"/>
      <c r="C3948" s="62"/>
      <c r="D3948" s="640"/>
    </row>
    <row r="3950" spans="1:4">
      <c r="A3950" s="62"/>
      <c r="B3950" s="63"/>
      <c r="C3950" s="62"/>
      <c r="D3950" s="640"/>
    </row>
    <row r="3952" spans="1:4">
      <c r="A3952" s="62"/>
      <c r="B3952" s="63"/>
      <c r="C3952" s="62"/>
      <c r="D3952" s="640"/>
    </row>
    <row r="3954" spans="1:4">
      <c r="A3954" s="62"/>
      <c r="B3954" s="63"/>
      <c r="C3954" s="62"/>
      <c r="D3954" s="640"/>
    </row>
    <row r="3956" spans="1:4">
      <c r="A3956" s="62"/>
      <c r="B3956" s="63"/>
      <c r="C3956" s="62"/>
      <c r="D3956" s="640"/>
    </row>
    <row r="3958" spans="1:4">
      <c r="A3958" s="62"/>
      <c r="B3958" s="63"/>
      <c r="C3958" s="62"/>
      <c r="D3958" s="640"/>
    </row>
    <row r="3960" spans="1:4">
      <c r="A3960" s="62"/>
      <c r="B3960" s="63"/>
      <c r="C3960" s="62"/>
      <c r="D3960" s="640"/>
    </row>
    <row r="3962" spans="1:4">
      <c r="A3962" s="62"/>
      <c r="B3962" s="63"/>
      <c r="C3962" s="62"/>
      <c r="D3962" s="640"/>
    </row>
    <row r="3964" spans="1:4">
      <c r="A3964" s="62"/>
      <c r="B3964" s="63"/>
      <c r="C3964" s="62"/>
      <c r="D3964" s="640"/>
    </row>
    <row r="3966" spans="1:4">
      <c r="A3966" s="62"/>
      <c r="B3966" s="63"/>
      <c r="C3966" s="62"/>
      <c r="D3966" s="640"/>
    </row>
    <row r="3968" spans="1:4">
      <c r="A3968" s="62"/>
      <c r="B3968" s="63"/>
      <c r="C3968" s="62"/>
      <c r="D3968" s="640"/>
    </row>
    <row r="3970" spans="1:4">
      <c r="A3970" s="62"/>
      <c r="B3970" s="63"/>
      <c r="C3970" s="62"/>
      <c r="D3970" s="640"/>
    </row>
    <row r="3972" spans="1:4">
      <c r="A3972" s="62"/>
      <c r="B3972" s="63"/>
      <c r="C3972" s="62"/>
      <c r="D3972" s="640"/>
    </row>
    <row r="3974" spans="1:4">
      <c r="A3974" s="62"/>
      <c r="B3974" s="63"/>
      <c r="C3974" s="62"/>
      <c r="D3974" s="640"/>
    </row>
    <row r="3976" spans="1:4">
      <c r="A3976" s="62"/>
      <c r="B3976" s="63"/>
      <c r="C3976" s="62"/>
      <c r="D3976" s="640"/>
    </row>
    <row r="3978" spans="1:4">
      <c r="A3978" s="62"/>
      <c r="B3978" s="63"/>
      <c r="C3978" s="62"/>
      <c r="D3978" s="640"/>
    </row>
    <row r="3980" spans="1:4">
      <c r="A3980" s="62"/>
      <c r="B3980" s="63"/>
      <c r="C3980" s="62"/>
      <c r="D3980" s="640"/>
    </row>
    <row r="3982" spans="1:4">
      <c r="A3982" s="62"/>
      <c r="B3982" s="63"/>
      <c r="C3982" s="62"/>
      <c r="D3982" s="640"/>
    </row>
    <row r="3984" spans="1:4">
      <c r="A3984" s="62"/>
      <c r="B3984" s="63"/>
      <c r="C3984" s="62"/>
      <c r="D3984" s="640"/>
    </row>
    <row r="3986" spans="1:4">
      <c r="A3986" s="62"/>
      <c r="B3986" s="63"/>
      <c r="C3986" s="62"/>
      <c r="D3986" s="640"/>
    </row>
    <row r="3988" spans="1:4">
      <c r="A3988" s="62"/>
      <c r="B3988" s="63"/>
      <c r="C3988" s="62"/>
      <c r="D3988" s="640"/>
    </row>
    <row r="3990" spans="1:4">
      <c r="A3990" s="62"/>
      <c r="B3990" s="63"/>
      <c r="C3990" s="62"/>
      <c r="D3990" s="640"/>
    </row>
    <row r="3992" spans="1:4">
      <c r="A3992" s="62"/>
      <c r="B3992" s="63"/>
      <c r="C3992" s="62"/>
      <c r="D3992" s="640"/>
    </row>
    <row r="3994" spans="1:4">
      <c r="A3994" s="62"/>
      <c r="B3994" s="63"/>
      <c r="C3994" s="62"/>
      <c r="D3994" s="640"/>
    </row>
    <row r="3996" spans="1:4">
      <c r="A3996" s="62"/>
      <c r="B3996" s="63"/>
      <c r="C3996" s="62"/>
      <c r="D3996" s="640"/>
    </row>
    <row r="3998" spans="1:4">
      <c r="A3998" s="62"/>
      <c r="B3998" s="63"/>
      <c r="C3998" s="62"/>
      <c r="D3998" s="640"/>
    </row>
    <row r="4000" spans="1:4">
      <c r="A4000" s="62"/>
      <c r="B4000" s="63"/>
      <c r="C4000" s="62"/>
      <c r="D4000" s="640"/>
    </row>
    <row r="4002" spans="1:4">
      <c r="A4002" s="62"/>
      <c r="B4002" s="63"/>
      <c r="C4002" s="62"/>
      <c r="D4002" s="640"/>
    </row>
    <row r="4004" spans="1:4">
      <c r="A4004" s="62"/>
      <c r="B4004" s="63"/>
      <c r="C4004" s="62"/>
      <c r="D4004" s="640"/>
    </row>
    <row r="4006" spans="1:4">
      <c r="A4006" s="62"/>
      <c r="B4006" s="63"/>
      <c r="C4006" s="62"/>
      <c r="D4006" s="640"/>
    </row>
    <row r="4008" spans="1:4">
      <c r="A4008" s="62"/>
      <c r="B4008" s="63"/>
      <c r="C4008" s="62"/>
      <c r="D4008" s="640"/>
    </row>
    <row r="4010" spans="1:4">
      <c r="A4010" s="62"/>
      <c r="B4010" s="63"/>
      <c r="C4010" s="62"/>
      <c r="D4010" s="640"/>
    </row>
    <row r="4012" spans="1:4">
      <c r="A4012" s="62"/>
      <c r="B4012" s="63"/>
      <c r="C4012" s="62"/>
      <c r="D4012" s="640"/>
    </row>
    <row r="4014" spans="1:4">
      <c r="A4014" s="62"/>
      <c r="B4014" s="63"/>
      <c r="C4014" s="62"/>
      <c r="D4014" s="640"/>
    </row>
    <row r="4016" spans="1:4">
      <c r="A4016" s="62"/>
      <c r="B4016" s="63"/>
      <c r="C4016" s="62"/>
      <c r="D4016" s="640"/>
    </row>
    <row r="4018" spans="1:4">
      <c r="A4018" s="62"/>
      <c r="B4018" s="63"/>
      <c r="C4018" s="62"/>
      <c r="D4018" s="640"/>
    </row>
    <row r="4020" spans="1:4">
      <c r="A4020" s="62"/>
      <c r="B4020" s="63"/>
      <c r="C4020" s="62"/>
      <c r="D4020" s="640"/>
    </row>
    <row r="4022" spans="1:4">
      <c r="A4022" s="62"/>
      <c r="B4022" s="63"/>
      <c r="C4022" s="62"/>
      <c r="D4022" s="640"/>
    </row>
    <row r="4024" spans="1:4">
      <c r="A4024" s="62"/>
      <c r="B4024" s="63"/>
      <c r="C4024" s="62"/>
      <c r="D4024" s="640"/>
    </row>
    <row r="4026" spans="1:4">
      <c r="A4026" s="62"/>
      <c r="B4026" s="63"/>
      <c r="C4026" s="62"/>
      <c r="D4026" s="640"/>
    </row>
    <row r="4028" spans="1:4">
      <c r="A4028" s="62"/>
      <c r="B4028" s="63"/>
      <c r="C4028" s="62"/>
      <c r="D4028" s="640"/>
    </row>
    <row r="4030" spans="1:4">
      <c r="A4030" s="62"/>
      <c r="B4030" s="63"/>
      <c r="C4030" s="62"/>
      <c r="D4030" s="640"/>
    </row>
    <row r="4032" spans="1:4">
      <c r="A4032" s="62"/>
      <c r="B4032" s="63"/>
      <c r="C4032" s="62"/>
      <c r="D4032" s="640"/>
    </row>
    <row r="4034" spans="1:4">
      <c r="A4034" s="62"/>
      <c r="B4034" s="63"/>
      <c r="C4034" s="62"/>
      <c r="D4034" s="640"/>
    </row>
    <row r="4036" spans="1:4">
      <c r="A4036" s="62"/>
      <c r="B4036" s="63"/>
      <c r="C4036" s="62"/>
      <c r="D4036" s="640"/>
    </row>
    <row r="4038" spans="1:4">
      <c r="A4038" s="62"/>
      <c r="B4038" s="63"/>
      <c r="C4038" s="62"/>
      <c r="D4038" s="640"/>
    </row>
    <row r="4040" spans="1:4">
      <c r="A4040" s="62"/>
      <c r="B4040" s="63"/>
      <c r="C4040" s="62"/>
      <c r="D4040" s="640"/>
    </row>
    <row r="4042" spans="1:4">
      <c r="A4042" s="62"/>
      <c r="B4042" s="63"/>
      <c r="C4042" s="62"/>
      <c r="D4042" s="640"/>
    </row>
    <row r="4044" spans="1:4">
      <c r="A4044" s="62"/>
      <c r="B4044" s="63"/>
      <c r="C4044" s="62"/>
      <c r="D4044" s="640"/>
    </row>
    <row r="4046" spans="1:4">
      <c r="A4046" s="62"/>
      <c r="B4046" s="63"/>
      <c r="C4046" s="62"/>
      <c r="D4046" s="640"/>
    </row>
    <row r="4048" spans="1:4">
      <c r="A4048" s="62"/>
      <c r="B4048" s="63"/>
      <c r="C4048" s="62"/>
      <c r="D4048" s="640"/>
    </row>
    <row r="4050" spans="1:4">
      <c r="A4050" s="62"/>
      <c r="B4050" s="63"/>
      <c r="C4050" s="62"/>
      <c r="D4050" s="640"/>
    </row>
    <row r="4052" spans="1:4">
      <c r="A4052" s="62"/>
      <c r="B4052" s="63"/>
      <c r="C4052" s="62"/>
      <c r="D4052" s="640"/>
    </row>
    <row r="4054" spans="1:4">
      <c r="A4054" s="62"/>
      <c r="B4054" s="63"/>
      <c r="C4054" s="62"/>
      <c r="D4054" s="640"/>
    </row>
    <row r="4056" spans="1:4">
      <c r="A4056" s="62"/>
      <c r="B4056" s="63"/>
      <c r="C4056" s="62"/>
      <c r="D4056" s="640"/>
    </row>
    <row r="4058" spans="1:4">
      <c r="A4058" s="62"/>
      <c r="B4058" s="63"/>
      <c r="C4058" s="62"/>
      <c r="D4058" s="640"/>
    </row>
    <row r="4060" spans="1:4">
      <c r="A4060" s="62"/>
      <c r="B4060" s="63"/>
      <c r="C4060" s="62"/>
      <c r="D4060" s="640"/>
    </row>
    <row r="4062" spans="1:4">
      <c r="A4062" s="62"/>
      <c r="B4062" s="63"/>
      <c r="C4062" s="62"/>
      <c r="D4062" s="640"/>
    </row>
    <row r="4064" spans="1:4">
      <c r="A4064" s="62"/>
      <c r="B4064" s="63"/>
      <c r="C4064" s="62"/>
      <c r="D4064" s="640"/>
    </row>
    <row r="4066" spans="1:4">
      <c r="A4066" s="62"/>
      <c r="B4066" s="63"/>
      <c r="C4066" s="62"/>
      <c r="D4066" s="640"/>
    </row>
    <row r="4068" spans="1:4">
      <c r="A4068" s="62"/>
      <c r="B4068" s="63"/>
      <c r="C4068" s="62"/>
      <c r="D4068" s="640"/>
    </row>
    <row r="4070" spans="1:4">
      <c r="A4070" s="62"/>
      <c r="B4070" s="63"/>
      <c r="C4070" s="62"/>
      <c r="D4070" s="640"/>
    </row>
    <row r="4072" spans="1:4">
      <c r="A4072" s="62"/>
      <c r="B4072" s="63"/>
      <c r="C4072" s="62"/>
      <c r="D4072" s="640"/>
    </row>
    <row r="4074" spans="1:4">
      <c r="A4074" s="62"/>
      <c r="B4074" s="63"/>
      <c r="C4074" s="62"/>
      <c r="D4074" s="640"/>
    </row>
    <row r="4076" spans="1:4">
      <c r="A4076" s="62"/>
      <c r="B4076" s="63"/>
      <c r="C4076" s="62"/>
      <c r="D4076" s="640"/>
    </row>
    <row r="4078" spans="1:4">
      <c r="A4078" s="62"/>
      <c r="B4078" s="63"/>
      <c r="C4078" s="62"/>
      <c r="D4078" s="640"/>
    </row>
    <row r="4080" spans="1:4">
      <c r="A4080" s="62"/>
      <c r="B4080" s="63"/>
      <c r="C4080" s="62"/>
      <c r="D4080" s="640"/>
    </row>
    <row r="4082" spans="1:4">
      <c r="A4082" s="62"/>
      <c r="B4082" s="63"/>
      <c r="C4082" s="62"/>
      <c r="D4082" s="640"/>
    </row>
    <row r="4084" spans="1:4">
      <c r="A4084" s="62"/>
      <c r="B4084" s="63"/>
      <c r="C4084" s="62"/>
      <c r="D4084" s="640"/>
    </row>
    <row r="4086" spans="1:4">
      <c r="A4086" s="62"/>
      <c r="B4086" s="63"/>
      <c r="C4086" s="62"/>
      <c r="D4086" s="640"/>
    </row>
    <row r="4088" spans="1:4">
      <c r="A4088" s="62"/>
      <c r="B4088" s="63"/>
      <c r="C4088" s="62"/>
      <c r="D4088" s="640"/>
    </row>
    <row r="4090" spans="1:4">
      <c r="A4090" s="62"/>
      <c r="B4090" s="63"/>
      <c r="C4090" s="62"/>
      <c r="D4090" s="640"/>
    </row>
    <row r="4092" spans="1:4">
      <c r="A4092" s="62"/>
      <c r="B4092" s="63"/>
      <c r="C4092" s="62"/>
      <c r="D4092" s="640"/>
    </row>
    <row r="4094" spans="1:4">
      <c r="A4094" s="62"/>
      <c r="B4094" s="63"/>
      <c r="C4094" s="62"/>
      <c r="D4094" s="640"/>
    </row>
    <row r="4096" spans="1:4">
      <c r="A4096" s="62"/>
      <c r="B4096" s="63"/>
      <c r="C4096" s="62"/>
      <c r="D4096" s="640"/>
    </row>
    <row r="4098" spans="1:4">
      <c r="A4098" s="62"/>
      <c r="B4098" s="63"/>
      <c r="C4098" s="62"/>
      <c r="D4098" s="640"/>
    </row>
    <row r="4100" spans="1:4">
      <c r="A4100" s="62"/>
      <c r="B4100" s="63"/>
      <c r="C4100" s="62"/>
      <c r="D4100" s="640"/>
    </row>
    <row r="4102" spans="1:4">
      <c r="A4102" s="62"/>
      <c r="B4102" s="63"/>
      <c r="C4102" s="62"/>
      <c r="D4102" s="640"/>
    </row>
    <row r="4104" spans="1:4">
      <c r="A4104" s="62"/>
      <c r="B4104" s="63"/>
      <c r="C4104" s="62"/>
      <c r="D4104" s="640"/>
    </row>
    <row r="4106" spans="1:4">
      <c r="A4106" s="62"/>
      <c r="B4106" s="63"/>
      <c r="C4106" s="62"/>
      <c r="D4106" s="640"/>
    </row>
    <row r="4108" spans="1:4">
      <c r="A4108" s="62"/>
      <c r="B4108" s="63"/>
      <c r="C4108" s="62"/>
      <c r="D4108" s="640"/>
    </row>
    <row r="4110" spans="1:4">
      <c r="A4110" s="62"/>
      <c r="B4110" s="63"/>
      <c r="C4110" s="62"/>
      <c r="D4110" s="640"/>
    </row>
    <row r="4112" spans="1:4">
      <c r="A4112" s="62"/>
      <c r="B4112" s="63"/>
      <c r="C4112" s="62"/>
      <c r="D4112" s="640"/>
    </row>
    <row r="4114" spans="1:4">
      <c r="A4114" s="62"/>
      <c r="B4114" s="63"/>
      <c r="C4114" s="62"/>
      <c r="D4114" s="640"/>
    </row>
    <row r="4116" spans="1:4">
      <c r="A4116" s="62"/>
      <c r="B4116" s="63"/>
      <c r="C4116" s="62"/>
      <c r="D4116" s="640"/>
    </row>
    <row r="4118" spans="1:4">
      <c r="A4118" s="62"/>
      <c r="B4118" s="63"/>
      <c r="C4118" s="62"/>
      <c r="D4118" s="640"/>
    </row>
    <row r="4120" spans="1:4">
      <c r="A4120" s="62"/>
      <c r="B4120" s="63"/>
      <c r="C4120" s="62"/>
      <c r="D4120" s="640"/>
    </row>
    <row r="4122" spans="1:4">
      <c r="A4122" s="62"/>
      <c r="B4122" s="63"/>
      <c r="C4122" s="62"/>
      <c r="D4122" s="640"/>
    </row>
    <row r="4124" spans="1:4">
      <c r="A4124" s="62"/>
      <c r="B4124" s="63"/>
      <c r="C4124" s="62"/>
      <c r="D4124" s="640"/>
    </row>
    <row r="4126" spans="1:4">
      <c r="A4126" s="62"/>
      <c r="B4126" s="63"/>
      <c r="C4126" s="62"/>
      <c r="D4126" s="640"/>
    </row>
    <row r="4128" spans="1:4">
      <c r="A4128" s="62"/>
      <c r="B4128" s="63"/>
      <c r="C4128" s="62"/>
      <c r="D4128" s="640"/>
    </row>
    <row r="4130" spans="1:4">
      <c r="A4130" s="62"/>
      <c r="B4130" s="63"/>
      <c r="C4130" s="62"/>
      <c r="D4130" s="640"/>
    </row>
    <row r="4132" spans="1:4">
      <c r="A4132" s="62"/>
      <c r="B4132" s="63"/>
      <c r="C4132" s="62"/>
      <c r="D4132" s="640"/>
    </row>
    <row r="4134" spans="1:4">
      <c r="A4134" s="62"/>
      <c r="B4134" s="63"/>
      <c r="C4134" s="62"/>
      <c r="D4134" s="640"/>
    </row>
    <row r="4136" spans="1:4">
      <c r="A4136" s="62"/>
      <c r="B4136" s="63"/>
      <c r="C4136" s="62"/>
      <c r="D4136" s="640"/>
    </row>
    <row r="4138" spans="1:4">
      <c r="A4138" s="62"/>
      <c r="B4138" s="63"/>
      <c r="C4138" s="62"/>
      <c r="D4138" s="640"/>
    </row>
    <row r="4140" spans="1:4">
      <c r="A4140" s="62"/>
      <c r="B4140" s="63"/>
      <c r="C4140" s="62"/>
      <c r="D4140" s="640"/>
    </row>
    <row r="4142" spans="1:4">
      <c r="A4142" s="62"/>
      <c r="B4142" s="63"/>
      <c r="C4142" s="62"/>
      <c r="D4142" s="640"/>
    </row>
    <row r="4144" spans="1:4">
      <c r="A4144" s="62"/>
      <c r="B4144" s="63"/>
      <c r="C4144" s="62"/>
      <c r="D4144" s="640"/>
    </row>
    <row r="4146" spans="1:4">
      <c r="A4146" s="62"/>
      <c r="B4146" s="63"/>
      <c r="C4146" s="62"/>
      <c r="D4146" s="640"/>
    </row>
    <row r="4148" spans="1:4">
      <c r="A4148" s="62"/>
      <c r="B4148" s="63"/>
      <c r="C4148" s="62"/>
      <c r="D4148" s="640"/>
    </row>
    <row r="4150" spans="1:4">
      <c r="A4150" s="62"/>
      <c r="B4150" s="63"/>
      <c r="C4150" s="62"/>
      <c r="D4150" s="640"/>
    </row>
    <row r="4152" spans="1:4">
      <c r="A4152" s="62"/>
      <c r="B4152" s="63"/>
      <c r="C4152" s="62"/>
      <c r="D4152" s="640"/>
    </row>
    <row r="4154" spans="1:4">
      <c r="A4154" s="62"/>
      <c r="B4154" s="63"/>
      <c r="C4154" s="62"/>
      <c r="D4154" s="640"/>
    </row>
    <row r="4156" spans="1:4">
      <c r="A4156" s="62"/>
      <c r="B4156" s="63"/>
      <c r="C4156" s="62"/>
      <c r="D4156" s="640"/>
    </row>
    <row r="4158" spans="1:4">
      <c r="A4158" s="62"/>
      <c r="B4158" s="63"/>
      <c r="C4158" s="62"/>
      <c r="D4158" s="640"/>
    </row>
    <row r="4160" spans="1:4">
      <c r="A4160" s="62"/>
      <c r="B4160" s="63"/>
      <c r="C4160" s="62"/>
      <c r="D4160" s="640"/>
    </row>
    <row r="4162" spans="1:4">
      <c r="A4162" s="62"/>
      <c r="B4162" s="63"/>
      <c r="C4162" s="62"/>
      <c r="D4162" s="640"/>
    </row>
    <row r="4164" spans="1:4">
      <c r="A4164" s="62"/>
      <c r="B4164" s="63"/>
      <c r="C4164" s="62"/>
      <c r="D4164" s="640"/>
    </row>
    <row r="4166" spans="1:4">
      <c r="A4166" s="62"/>
      <c r="B4166" s="63"/>
      <c r="C4166" s="62"/>
      <c r="D4166" s="640"/>
    </row>
    <row r="4168" spans="1:4">
      <c r="A4168" s="62"/>
      <c r="B4168" s="63"/>
      <c r="C4168" s="62"/>
      <c r="D4168" s="640"/>
    </row>
    <row r="4170" spans="1:4">
      <c r="A4170" s="62"/>
      <c r="B4170" s="63"/>
      <c r="C4170" s="62"/>
      <c r="D4170" s="640"/>
    </row>
    <row r="4172" spans="1:4">
      <c r="A4172" s="62"/>
      <c r="B4172" s="63"/>
      <c r="C4172" s="62"/>
      <c r="D4172" s="640"/>
    </row>
    <row r="4174" spans="1:4">
      <c r="A4174" s="62"/>
      <c r="B4174" s="63"/>
      <c r="C4174" s="62"/>
      <c r="D4174" s="640"/>
    </row>
    <row r="4176" spans="1:4">
      <c r="A4176" s="62"/>
      <c r="B4176" s="63"/>
      <c r="C4176" s="62"/>
      <c r="D4176" s="640"/>
    </row>
    <row r="4178" spans="1:4">
      <c r="A4178" s="62"/>
      <c r="B4178" s="63"/>
      <c r="C4178" s="62"/>
      <c r="D4178" s="640"/>
    </row>
    <row r="4180" spans="1:4">
      <c r="A4180" s="62"/>
      <c r="B4180" s="63"/>
      <c r="C4180" s="62"/>
      <c r="D4180" s="640"/>
    </row>
    <row r="4182" spans="1:4">
      <c r="A4182" s="62"/>
      <c r="B4182" s="63"/>
      <c r="C4182" s="62"/>
      <c r="D4182" s="640"/>
    </row>
    <row r="4184" spans="1:4">
      <c r="A4184" s="62"/>
      <c r="B4184" s="63"/>
      <c r="C4184" s="62"/>
      <c r="D4184" s="640"/>
    </row>
    <row r="4186" spans="1:4">
      <c r="A4186" s="62"/>
      <c r="B4186" s="63"/>
      <c r="C4186" s="62"/>
      <c r="D4186" s="640"/>
    </row>
    <row r="4188" spans="1:4">
      <c r="A4188" s="62"/>
      <c r="B4188" s="63"/>
      <c r="C4188" s="62"/>
      <c r="D4188" s="640"/>
    </row>
    <row r="4190" spans="1:4">
      <c r="A4190" s="62"/>
      <c r="B4190" s="63"/>
      <c r="C4190" s="62"/>
      <c r="D4190" s="640"/>
    </row>
    <row r="4192" spans="1:4">
      <c r="A4192" s="62"/>
      <c r="B4192" s="63"/>
      <c r="C4192" s="62"/>
      <c r="D4192" s="640"/>
    </row>
    <row r="4194" spans="1:4">
      <c r="A4194" s="62"/>
      <c r="B4194" s="63"/>
      <c r="C4194" s="62"/>
      <c r="D4194" s="640"/>
    </row>
    <row r="4196" spans="1:4">
      <c r="A4196" s="62"/>
      <c r="B4196" s="63"/>
      <c r="C4196" s="62"/>
      <c r="D4196" s="640"/>
    </row>
    <row r="4198" spans="1:4">
      <c r="A4198" s="62"/>
      <c r="B4198" s="63"/>
      <c r="C4198" s="62"/>
      <c r="D4198" s="640"/>
    </row>
    <row r="4200" spans="1:4">
      <c r="A4200" s="62"/>
      <c r="B4200" s="63"/>
      <c r="C4200" s="62"/>
      <c r="D4200" s="640"/>
    </row>
    <row r="4202" spans="1:4">
      <c r="A4202" s="62"/>
      <c r="B4202" s="63"/>
      <c r="C4202" s="62"/>
      <c r="D4202" s="640"/>
    </row>
    <row r="4204" spans="1:4">
      <c r="A4204" s="62"/>
      <c r="B4204" s="63"/>
      <c r="C4204" s="62"/>
      <c r="D4204" s="640"/>
    </row>
    <row r="4206" spans="1:4">
      <c r="A4206" s="62"/>
      <c r="B4206" s="63"/>
      <c r="C4206" s="62"/>
      <c r="D4206" s="640"/>
    </row>
    <row r="4208" spans="1:4">
      <c r="A4208" s="62"/>
      <c r="B4208" s="63"/>
      <c r="C4208" s="62"/>
      <c r="D4208" s="640"/>
    </row>
    <row r="4210" spans="1:4">
      <c r="A4210" s="62"/>
      <c r="B4210" s="63"/>
      <c r="C4210" s="62"/>
      <c r="D4210" s="640"/>
    </row>
    <row r="4212" spans="1:4">
      <c r="A4212" s="62"/>
      <c r="B4212" s="63"/>
      <c r="C4212" s="62"/>
      <c r="D4212" s="640"/>
    </row>
    <row r="4214" spans="1:4">
      <c r="A4214" s="62"/>
      <c r="B4214" s="63"/>
      <c r="C4214" s="62"/>
      <c r="D4214" s="640"/>
    </row>
    <row r="4216" spans="1:4">
      <c r="A4216" s="62"/>
      <c r="B4216" s="63"/>
      <c r="C4216" s="62"/>
      <c r="D4216" s="640"/>
    </row>
    <row r="4218" spans="1:4">
      <c r="A4218" s="62"/>
      <c r="B4218" s="63"/>
      <c r="C4218" s="62"/>
      <c r="D4218" s="640"/>
    </row>
    <row r="4220" spans="1:4">
      <c r="A4220" s="62"/>
      <c r="B4220" s="63"/>
      <c r="C4220" s="62"/>
      <c r="D4220" s="640"/>
    </row>
    <row r="4222" spans="1:4">
      <c r="A4222" s="62"/>
      <c r="B4222" s="63"/>
      <c r="C4222" s="62"/>
      <c r="D4222" s="640"/>
    </row>
    <row r="4224" spans="1:4">
      <c r="A4224" s="62"/>
      <c r="B4224" s="63"/>
      <c r="C4224" s="62"/>
      <c r="D4224" s="640"/>
    </row>
    <row r="4226" spans="1:4">
      <c r="A4226" s="62"/>
      <c r="B4226" s="63"/>
      <c r="C4226" s="62"/>
      <c r="D4226" s="640"/>
    </row>
    <row r="4228" spans="1:4">
      <c r="A4228" s="62"/>
      <c r="B4228" s="63"/>
      <c r="C4228" s="62"/>
      <c r="D4228" s="640"/>
    </row>
    <row r="4230" spans="1:4">
      <c r="A4230" s="62"/>
      <c r="B4230" s="63"/>
      <c r="C4230" s="62"/>
      <c r="D4230" s="640"/>
    </row>
    <row r="4232" spans="1:4">
      <c r="A4232" s="62"/>
      <c r="B4232" s="63"/>
      <c r="C4232" s="62"/>
      <c r="D4232" s="640"/>
    </row>
    <row r="4234" spans="1:4">
      <c r="A4234" s="62"/>
      <c r="B4234" s="63"/>
      <c r="C4234" s="62"/>
      <c r="D4234" s="640"/>
    </row>
    <row r="4236" spans="1:4">
      <c r="A4236" s="62"/>
      <c r="B4236" s="63"/>
      <c r="C4236" s="62"/>
      <c r="D4236" s="640"/>
    </row>
    <row r="4238" spans="1:4">
      <c r="A4238" s="62"/>
      <c r="B4238" s="63"/>
      <c r="C4238" s="62"/>
      <c r="D4238" s="640"/>
    </row>
    <row r="4240" spans="1:4">
      <c r="A4240" s="62"/>
      <c r="B4240" s="63"/>
      <c r="C4240" s="62"/>
      <c r="D4240" s="640"/>
    </row>
    <row r="4242" spans="1:4">
      <c r="A4242" s="62"/>
      <c r="B4242" s="63"/>
      <c r="C4242" s="62"/>
      <c r="D4242" s="640"/>
    </row>
    <row r="4244" spans="1:4">
      <c r="A4244" s="62"/>
      <c r="B4244" s="63"/>
      <c r="C4244" s="62"/>
      <c r="D4244" s="640"/>
    </row>
    <row r="4246" spans="1:4">
      <c r="A4246" s="62"/>
      <c r="B4246" s="63"/>
      <c r="C4246" s="62"/>
      <c r="D4246" s="640"/>
    </row>
    <row r="4248" spans="1:4">
      <c r="A4248" s="62"/>
      <c r="B4248" s="63"/>
      <c r="C4248" s="62"/>
      <c r="D4248" s="640"/>
    </row>
    <row r="4250" spans="1:4">
      <c r="A4250" s="62"/>
      <c r="B4250" s="63"/>
      <c r="C4250" s="62"/>
      <c r="D4250" s="640"/>
    </row>
    <row r="4252" spans="1:4">
      <c r="A4252" s="62"/>
      <c r="B4252" s="63"/>
      <c r="C4252" s="62"/>
      <c r="D4252" s="640"/>
    </row>
    <row r="4254" spans="1:4">
      <c r="A4254" s="62"/>
      <c r="B4254" s="63"/>
      <c r="C4254" s="62"/>
      <c r="D4254" s="640"/>
    </row>
    <row r="4256" spans="1:4">
      <c r="A4256" s="62"/>
      <c r="B4256" s="63"/>
      <c r="C4256" s="62"/>
      <c r="D4256" s="640"/>
    </row>
    <row r="4258" spans="1:4">
      <c r="A4258" s="62"/>
      <c r="B4258" s="63"/>
      <c r="C4258" s="62"/>
      <c r="D4258" s="640"/>
    </row>
    <row r="4260" spans="1:4">
      <c r="A4260" s="62"/>
      <c r="B4260" s="63"/>
      <c r="C4260" s="62"/>
      <c r="D4260" s="640"/>
    </row>
    <row r="4262" spans="1:4">
      <c r="A4262" s="62"/>
      <c r="B4262" s="63"/>
      <c r="C4262" s="62"/>
      <c r="D4262" s="640"/>
    </row>
    <row r="4264" spans="1:4">
      <c r="A4264" s="62"/>
      <c r="B4264" s="63"/>
      <c r="C4264" s="62"/>
      <c r="D4264" s="640"/>
    </row>
    <row r="4266" spans="1:4">
      <c r="A4266" s="62"/>
      <c r="B4266" s="63"/>
      <c r="C4266" s="62"/>
      <c r="D4266" s="640"/>
    </row>
    <row r="4268" spans="1:4">
      <c r="A4268" s="62"/>
      <c r="B4268" s="63"/>
      <c r="C4268" s="62"/>
      <c r="D4268" s="640"/>
    </row>
    <row r="4270" spans="1:4">
      <c r="A4270" s="62"/>
      <c r="B4270" s="63"/>
      <c r="C4270" s="62"/>
      <c r="D4270" s="640"/>
    </row>
    <row r="4272" spans="1:4">
      <c r="A4272" s="62"/>
      <c r="B4272" s="63"/>
      <c r="C4272" s="62"/>
      <c r="D4272" s="640"/>
    </row>
    <row r="4274" spans="1:4">
      <c r="A4274" s="62"/>
      <c r="B4274" s="63"/>
      <c r="C4274" s="62"/>
      <c r="D4274" s="640"/>
    </row>
    <row r="4276" spans="1:4">
      <c r="A4276" s="62"/>
      <c r="B4276" s="63"/>
      <c r="C4276" s="62"/>
      <c r="D4276" s="640"/>
    </row>
    <row r="4278" spans="1:4">
      <c r="A4278" s="62"/>
      <c r="B4278" s="63"/>
      <c r="C4278" s="62"/>
      <c r="D4278" s="640"/>
    </row>
    <row r="4280" spans="1:4">
      <c r="A4280" s="62"/>
      <c r="B4280" s="63"/>
      <c r="C4280" s="62"/>
      <c r="D4280" s="640"/>
    </row>
    <row r="4282" spans="1:4">
      <c r="A4282" s="62"/>
      <c r="B4282" s="63"/>
      <c r="C4282" s="62"/>
      <c r="D4282" s="640"/>
    </row>
    <row r="4284" spans="1:4">
      <c r="A4284" s="62"/>
      <c r="B4284" s="63"/>
      <c r="C4284" s="62"/>
      <c r="D4284" s="640"/>
    </row>
    <row r="4286" spans="1:4">
      <c r="A4286" s="62"/>
      <c r="B4286" s="63"/>
      <c r="C4286" s="62"/>
      <c r="D4286" s="640"/>
    </row>
    <row r="4288" spans="1:4">
      <c r="A4288" s="62"/>
      <c r="B4288" s="63"/>
      <c r="C4288" s="62"/>
      <c r="D4288" s="640"/>
    </row>
    <row r="4290" spans="1:4">
      <c r="A4290" s="62"/>
      <c r="B4290" s="63"/>
      <c r="C4290" s="62"/>
      <c r="D4290" s="640"/>
    </row>
    <row r="4292" spans="1:4">
      <c r="A4292" s="62"/>
      <c r="B4292" s="63"/>
      <c r="C4292" s="62"/>
      <c r="D4292" s="640"/>
    </row>
    <row r="4294" spans="1:4">
      <c r="A4294" s="62"/>
      <c r="B4294" s="63"/>
      <c r="C4294" s="62"/>
      <c r="D4294" s="640"/>
    </row>
    <row r="4296" spans="1:4">
      <c r="A4296" s="62"/>
      <c r="B4296" s="63"/>
      <c r="C4296" s="62"/>
      <c r="D4296" s="640"/>
    </row>
    <row r="4298" spans="1:4">
      <c r="A4298" s="62"/>
      <c r="B4298" s="63"/>
      <c r="C4298" s="62"/>
      <c r="D4298" s="640"/>
    </row>
    <row r="4300" spans="1:4">
      <c r="A4300" s="62"/>
      <c r="B4300" s="63"/>
      <c r="C4300" s="62"/>
      <c r="D4300" s="640"/>
    </row>
    <row r="4302" spans="1:4">
      <c r="A4302" s="62"/>
      <c r="B4302" s="63"/>
      <c r="C4302" s="62"/>
      <c r="D4302" s="640"/>
    </row>
    <row r="4304" spans="1:4">
      <c r="A4304" s="62"/>
      <c r="B4304" s="63"/>
      <c r="C4304" s="62"/>
      <c r="D4304" s="640"/>
    </row>
    <row r="4306" spans="1:4">
      <c r="A4306" s="62"/>
      <c r="B4306" s="63"/>
      <c r="C4306" s="62"/>
      <c r="D4306" s="640"/>
    </row>
    <row r="4308" spans="1:4">
      <c r="A4308" s="62"/>
      <c r="B4308" s="63"/>
      <c r="C4308" s="62"/>
      <c r="D4308" s="640"/>
    </row>
    <row r="4310" spans="1:4">
      <c r="A4310" s="62"/>
      <c r="B4310" s="63"/>
      <c r="C4310" s="62"/>
      <c r="D4310" s="640"/>
    </row>
    <row r="4312" spans="1:4">
      <c r="A4312" s="62"/>
      <c r="B4312" s="63"/>
      <c r="C4312" s="62"/>
      <c r="D4312" s="640"/>
    </row>
    <row r="4314" spans="1:4">
      <c r="A4314" s="62"/>
      <c r="B4314" s="63"/>
      <c r="C4314" s="62"/>
      <c r="D4314" s="640"/>
    </row>
    <row r="4316" spans="1:4">
      <c r="A4316" s="62"/>
      <c r="B4316" s="63"/>
      <c r="C4316" s="62"/>
      <c r="D4316" s="640"/>
    </row>
    <row r="4318" spans="1:4">
      <c r="A4318" s="62"/>
      <c r="B4318" s="63"/>
      <c r="C4318" s="62"/>
      <c r="D4318" s="640"/>
    </row>
    <row r="4320" spans="1:4">
      <c r="A4320" s="62"/>
      <c r="B4320" s="63"/>
      <c r="C4320" s="62"/>
      <c r="D4320" s="640"/>
    </row>
    <row r="4322" spans="1:4">
      <c r="A4322" s="62"/>
      <c r="B4322" s="63"/>
      <c r="C4322" s="62"/>
      <c r="D4322" s="640"/>
    </row>
    <row r="4324" spans="1:4">
      <c r="A4324" s="62"/>
      <c r="B4324" s="63"/>
      <c r="C4324" s="62"/>
      <c r="D4324" s="640"/>
    </row>
    <row r="4326" spans="1:4">
      <c r="A4326" s="62"/>
      <c r="B4326" s="63"/>
      <c r="C4326" s="62"/>
      <c r="D4326" s="640"/>
    </row>
    <row r="4328" spans="1:4">
      <c r="A4328" s="62"/>
      <c r="B4328" s="63"/>
      <c r="C4328" s="62"/>
      <c r="D4328" s="640"/>
    </row>
    <row r="4330" spans="1:4">
      <c r="A4330" s="62"/>
      <c r="B4330" s="63"/>
      <c r="C4330" s="62"/>
      <c r="D4330" s="640"/>
    </row>
    <row r="4332" spans="1:4">
      <c r="A4332" s="62"/>
      <c r="B4332" s="63"/>
      <c r="C4332" s="62"/>
      <c r="D4332" s="640"/>
    </row>
    <row r="4334" spans="1:4">
      <c r="A4334" s="62"/>
      <c r="B4334" s="63"/>
      <c r="C4334" s="62"/>
      <c r="D4334" s="640"/>
    </row>
    <row r="4336" spans="1:4">
      <c r="A4336" s="62"/>
      <c r="B4336" s="63"/>
      <c r="C4336" s="62"/>
      <c r="D4336" s="640"/>
    </row>
    <row r="4338" spans="1:4">
      <c r="A4338" s="62"/>
      <c r="B4338" s="63"/>
      <c r="C4338" s="62"/>
      <c r="D4338" s="640"/>
    </row>
    <row r="4340" spans="1:4">
      <c r="A4340" s="62"/>
      <c r="B4340" s="63"/>
      <c r="C4340" s="62"/>
      <c r="D4340" s="640"/>
    </row>
    <row r="4342" spans="1:4">
      <c r="A4342" s="62"/>
      <c r="B4342" s="63"/>
      <c r="C4342" s="62"/>
      <c r="D4342" s="640"/>
    </row>
    <row r="4344" spans="1:4">
      <c r="A4344" s="62"/>
      <c r="B4344" s="63"/>
      <c r="C4344" s="62"/>
      <c r="D4344" s="640"/>
    </row>
    <row r="4346" spans="1:4">
      <c r="A4346" s="62"/>
      <c r="B4346" s="63"/>
      <c r="C4346" s="62"/>
      <c r="D4346" s="640"/>
    </row>
    <row r="4348" spans="1:4">
      <c r="A4348" s="62"/>
      <c r="B4348" s="63"/>
      <c r="C4348" s="62"/>
      <c r="D4348" s="640"/>
    </row>
    <row r="4350" spans="1:4">
      <c r="A4350" s="62"/>
      <c r="B4350" s="63"/>
      <c r="C4350" s="62"/>
      <c r="D4350" s="640"/>
    </row>
    <row r="4352" spans="1:4">
      <c r="A4352" s="62"/>
      <c r="B4352" s="63"/>
      <c r="C4352" s="62"/>
      <c r="D4352" s="640"/>
    </row>
    <row r="4354" spans="1:4">
      <c r="A4354" s="62"/>
      <c r="B4354" s="63"/>
      <c r="C4354" s="62"/>
      <c r="D4354" s="640"/>
    </row>
    <row r="4356" spans="1:4">
      <c r="A4356" s="62"/>
      <c r="B4356" s="63"/>
      <c r="C4356" s="62"/>
      <c r="D4356" s="640"/>
    </row>
    <row r="4358" spans="1:4">
      <c r="A4358" s="62"/>
      <c r="B4358" s="63"/>
      <c r="C4358" s="62"/>
      <c r="D4358" s="640"/>
    </row>
    <row r="4360" spans="1:4">
      <c r="A4360" s="62"/>
      <c r="B4360" s="63"/>
      <c r="C4360" s="62"/>
      <c r="D4360" s="640"/>
    </row>
    <row r="4362" spans="1:4">
      <c r="A4362" s="62"/>
      <c r="B4362" s="63"/>
      <c r="C4362" s="62"/>
      <c r="D4362" s="640"/>
    </row>
    <row r="4364" spans="1:4">
      <c r="A4364" s="62"/>
      <c r="B4364" s="63"/>
      <c r="C4364" s="62"/>
      <c r="D4364" s="640"/>
    </row>
    <row r="4366" spans="1:4">
      <c r="A4366" s="62"/>
      <c r="B4366" s="63"/>
      <c r="C4366" s="62"/>
      <c r="D4366" s="640"/>
    </row>
    <row r="4368" spans="1:4">
      <c r="A4368" s="62"/>
      <c r="B4368" s="63"/>
      <c r="C4368" s="62"/>
      <c r="D4368" s="640"/>
    </row>
    <row r="4370" spans="1:4">
      <c r="A4370" s="62"/>
      <c r="B4370" s="63"/>
      <c r="C4370" s="62"/>
      <c r="D4370" s="640"/>
    </row>
    <row r="4372" spans="1:4">
      <c r="A4372" s="62"/>
      <c r="B4372" s="63"/>
      <c r="C4372" s="62"/>
      <c r="D4372" s="640"/>
    </row>
    <row r="4374" spans="1:4">
      <c r="A4374" s="62"/>
      <c r="B4374" s="63"/>
      <c r="C4374" s="62"/>
      <c r="D4374" s="640"/>
    </row>
    <row r="4376" spans="1:4">
      <c r="A4376" s="62"/>
      <c r="B4376" s="63"/>
      <c r="C4376" s="62"/>
      <c r="D4376" s="640"/>
    </row>
    <row r="4378" spans="1:4">
      <c r="A4378" s="62"/>
      <c r="B4378" s="63"/>
      <c r="C4378" s="62"/>
      <c r="D4378" s="640"/>
    </row>
    <row r="4380" spans="1:4">
      <c r="A4380" s="62"/>
      <c r="B4380" s="63"/>
      <c r="C4380" s="62"/>
      <c r="D4380" s="640"/>
    </row>
    <row r="4382" spans="1:4">
      <c r="A4382" s="62"/>
      <c r="B4382" s="63"/>
      <c r="C4382" s="62"/>
      <c r="D4382" s="640"/>
    </row>
    <row r="4384" spans="1:4">
      <c r="A4384" s="62"/>
      <c r="B4384" s="63"/>
      <c r="C4384" s="62"/>
      <c r="D4384" s="640"/>
    </row>
    <row r="4386" spans="1:4">
      <c r="A4386" s="62"/>
      <c r="B4386" s="63"/>
      <c r="C4386" s="62"/>
      <c r="D4386" s="640"/>
    </row>
    <row r="4388" spans="1:4">
      <c r="A4388" s="62"/>
      <c r="B4388" s="63"/>
      <c r="C4388" s="62"/>
      <c r="D4388" s="640"/>
    </row>
    <row r="4390" spans="1:4">
      <c r="A4390" s="62"/>
      <c r="B4390" s="63"/>
      <c r="C4390" s="62"/>
      <c r="D4390" s="640"/>
    </row>
    <row r="4392" spans="1:4">
      <c r="A4392" s="62"/>
      <c r="B4392" s="63"/>
      <c r="C4392" s="62"/>
      <c r="D4392" s="640"/>
    </row>
    <row r="4394" spans="1:4">
      <c r="A4394" s="62"/>
      <c r="B4394" s="63"/>
      <c r="C4394" s="62"/>
      <c r="D4394" s="640"/>
    </row>
    <row r="4396" spans="1:4">
      <c r="A4396" s="62"/>
      <c r="B4396" s="63"/>
      <c r="C4396" s="62"/>
      <c r="D4396" s="640"/>
    </row>
    <row r="4398" spans="1:4">
      <c r="A4398" s="62"/>
      <c r="B4398" s="63"/>
      <c r="C4398" s="62"/>
      <c r="D4398" s="640"/>
    </row>
    <row r="4400" spans="1:4">
      <c r="A4400" s="62"/>
      <c r="B4400" s="63"/>
      <c r="C4400" s="62"/>
      <c r="D4400" s="640"/>
    </row>
    <row r="4402" spans="1:4">
      <c r="A4402" s="62"/>
      <c r="B4402" s="63"/>
      <c r="C4402" s="62"/>
      <c r="D4402" s="640"/>
    </row>
    <row r="4404" spans="1:4">
      <c r="A4404" s="62"/>
      <c r="B4404" s="63"/>
      <c r="C4404" s="62"/>
      <c r="D4404" s="640"/>
    </row>
    <row r="4406" spans="1:4">
      <c r="A4406" s="62"/>
      <c r="B4406" s="63"/>
      <c r="C4406" s="62"/>
      <c r="D4406" s="640"/>
    </row>
    <row r="4408" spans="1:4">
      <c r="A4408" s="62"/>
      <c r="B4408" s="63"/>
      <c r="C4408" s="62"/>
      <c r="D4408" s="640"/>
    </row>
    <row r="4410" spans="1:4">
      <c r="A4410" s="62"/>
      <c r="B4410" s="63"/>
      <c r="C4410" s="62"/>
      <c r="D4410" s="640"/>
    </row>
    <row r="4412" spans="1:4">
      <c r="A4412" s="62"/>
      <c r="B4412" s="63"/>
      <c r="C4412" s="62"/>
      <c r="D4412" s="640"/>
    </row>
    <row r="4414" spans="1:4">
      <c r="A4414" s="62"/>
      <c r="B4414" s="63"/>
      <c r="C4414" s="62"/>
      <c r="D4414" s="640"/>
    </row>
    <row r="4416" spans="1:4">
      <c r="A4416" s="62"/>
      <c r="B4416" s="63"/>
      <c r="C4416" s="62"/>
      <c r="D4416" s="640"/>
    </row>
    <row r="4418" spans="1:4">
      <c r="A4418" s="62"/>
      <c r="B4418" s="63"/>
      <c r="C4418" s="62"/>
      <c r="D4418" s="640"/>
    </row>
    <row r="4420" spans="1:4">
      <c r="A4420" s="62"/>
      <c r="B4420" s="63"/>
      <c r="C4420" s="62"/>
      <c r="D4420" s="640"/>
    </row>
    <row r="4422" spans="1:4">
      <c r="A4422" s="62"/>
      <c r="B4422" s="63"/>
      <c r="C4422" s="62"/>
      <c r="D4422" s="640"/>
    </row>
    <row r="4424" spans="1:4">
      <c r="A4424" s="62"/>
      <c r="B4424" s="63"/>
      <c r="C4424" s="62"/>
      <c r="D4424" s="640"/>
    </row>
    <row r="4426" spans="1:4">
      <c r="A4426" s="62"/>
      <c r="B4426" s="63"/>
      <c r="C4426" s="62"/>
      <c r="D4426" s="640"/>
    </row>
    <row r="4428" spans="1:4">
      <c r="A4428" s="62"/>
      <c r="B4428" s="63"/>
      <c r="C4428" s="62"/>
      <c r="D4428" s="640"/>
    </row>
    <row r="4430" spans="1:4">
      <c r="A4430" s="62"/>
      <c r="B4430" s="63"/>
      <c r="C4430" s="62"/>
      <c r="D4430" s="640"/>
    </row>
    <row r="4432" spans="1:4">
      <c r="A4432" s="62"/>
      <c r="B4432" s="63"/>
      <c r="C4432" s="62"/>
      <c r="D4432" s="640"/>
    </row>
    <row r="4434" spans="1:4">
      <c r="A4434" s="62"/>
      <c r="B4434" s="63"/>
      <c r="C4434" s="62"/>
      <c r="D4434" s="640"/>
    </row>
    <row r="4436" spans="1:4">
      <c r="A4436" s="62"/>
      <c r="B4436" s="63"/>
      <c r="C4436" s="62"/>
      <c r="D4436" s="640"/>
    </row>
    <row r="4438" spans="1:4">
      <c r="A4438" s="62"/>
      <c r="B4438" s="63"/>
      <c r="C4438" s="62"/>
      <c r="D4438" s="640"/>
    </row>
    <row r="4440" spans="1:4">
      <c r="A4440" s="62"/>
      <c r="B4440" s="63"/>
      <c r="C4440" s="62"/>
      <c r="D4440" s="640"/>
    </row>
    <row r="4442" spans="1:4">
      <c r="A4442" s="62"/>
      <c r="B4442" s="63"/>
      <c r="C4442" s="62"/>
      <c r="D4442" s="640"/>
    </row>
    <row r="4444" spans="1:4">
      <c r="A4444" s="62"/>
      <c r="B4444" s="63"/>
      <c r="C4444" s="62"/>
      <c r="D4444" s="640"/>
    </row>
    <row r="4446" spans="1:4">
      <c r="A4446" s="62"/>
      <c r="B4446" s="63"/>
      <c r="C4446" s="62"/>
      <c r="D4446" s="640"/>
    </row>
    <row r="4448" spans="1:4">
      <c r="A4448" s="62"/>
      <c r="B4448" s="63"/>
      <c r="C4448" s="62"/>
      <c r="D4448" s="640"/>
    </row>
    <row r="4450" spans="1:4">
      <c r="A4450" s="62"/>
      <c r="B4450" s="63"/>
      <c r="C4450" s="62"/>
      <c r="D4450" s="640"/>
    </row>
    <row r="4452" spans="1:4">
      <c r="A4452" s="62"/>
      <c r="B4452" s="63"/>
      <c r="C4452" s="62"/>
      <c r="D4452" s="640"/>
    </row>
    <row r="4454" spans="1:4">
      <c r="A4454" s="62"/>
      <c r="B4454" s="63"/>
      <c r="C4454" s="62"/>
      <c r="D4454" s="640"/>
    </row>
    <row r="4456" spans="1:4">
      <c r="A4456" s="62"/>
      <c r="B4456" s="63"/>
      <c r="C4456" s="62"/>
      <c r="D4456" s="640"/>
    </row>
    <row r="4458" spans="1:4">
      <c r="A4458" s="62"/>
      <c r="B4458" s="63"/>
      <c r="C4458" s="62"/>
      <c r="D4458" s="640"/>
    </row>
    <row r="4460" spans="1:4">
      <c r="A4460" s="62"/>
      <c r="B4460" s="63"/>
      <c r="C4460" s="62"/>
      <c r="D4460" s="640"/>
    </row>
    <row r="4462" spans="1:4">
      <c r="A4462" s="62"/>
      <c r="B4462" s="63"/>
      <c r="C4462" s="62"/>
      <c r="D4462" s="640"/>
    </row>
    <row r="4464" spans="1:4">
      <c r="A4464" s="62"/>
      <c r="B4464" s="63"/>
      <c r="C4464" s="62"/>
      <c r="D4464" s="640"/>
    </row>
    <row r="4466" spans="1:4">
      <c r="A4466" s="62"/>
      <c r="B4466" s="63"/>
      <c r="C4466" s="62"/>
      <c r="D4466" s="640"/>
    </row>
    <row r="4468" spans="1:4">
      <c r="A4468" s="62"/>
      <c r="B4468" s="63"/>
      <c r="C4468" s="62"/>
      <c r="D4468" s="640"/>
    </row>
    <row r="4470" spans="1:4">
      <c r="A4470" s="62"/>
      <c r="B4470" s="63"/>
      <c r="C4470" s="62"/>
      <c r="D4470" s="640"/>
    </row>
    <row r="4472" spans="1:4">
      <c r="A4472" s="62"/>
      <c r="B4472" s="63"/>
      <c r="C4472" s="62"/>
      <c r="D4472" s="640"/>
    </row>
    <row r="4474" spans="1:4">
      <c r="A4474" s="62"/>
      <c r="B4474" s="63"/>
      <c r="C4474" s="62"/>
      <c r="D4474" s="640"/>
    </row>
    <row r="4476" spans="1:4">
      <c r="A4476" s="62"/>
      <c r="B4476" s="63"/>
      <c r="C4476" s="62"/>
      <c r="D4476" s="640"/>
    </row>
    <row r="4478" spans="1:4">
      <c r="A4478" s="62"/>
      <c r="B4478" s="63"/>
      <c r="C4478" s="62"/>
      <c r="D4478" s="640"/>
    </row>
    <row r="4480" spans="1:4">
      <c r="A4480" s="62"/>
      <c r="B4480" s="63"/>
      <c r="C4480" s="62"/>
      <c r="D4480" s="640"/>
    </row>
    <row r="4482" spans="1:4">
      <c r="A4482" s="62"/>
      <c r="B4482" s="63"/>
      <c r="C4482" s="62"/>
      <c r="D4482" s="640"/>
    </row>
    <row r="4484" spans="1:4">
      <c r="A4484" s="62"/>
      <c r="B4484" s="63"/>
      <c r="C4484" s="62"/>
      <c r="D4484" s="640"/>
    </row>
    <row r="4486" spans="1:4">
      <c r="A4486" s="62"/>
      <c r="B4486" s="63"/>
      <c r="C4486" s="62"/>
      <c r="D4486" s="640"/>
    </row>
    <row r="4488" spans="1:4">
      <c r="A4488" s="62"/>
      <c r="B4488" s="63"/>
      <c r="C4488" s="62"/>
      <c r="D4488" s="640"/>
    </row>
    <row r="4490" spans="1:4">
      <c r="A4490" s="62"/>
      <c r="B4490" s="63"/>
      <c r="C4490" s="62"/>
      <c r="D4490" s="640"/>
    </row>
    <row r="4492" spans="1:4">
      <c r="A4492" s="62"/>
      <c r="B4492" s="63"/>
      <c r="C4492" s="62"/>
      <c r="D4492" s="640"/>
    </row>
    <row r="4494" spans="1:4">
      <c r="A4494" s="62"/>
      <c r="B4494" s="63"/>
      <c r="C4494" s="62"/>
      <c r="D4494" s="640"/>
    </row>
    <row r="4496" spans="1:4">
      <c r="A4496" s="62"/>
      <c r="B4496" s="63"/>
      <c r="C4496" s="62"/>
      <c r="D4496" s="640"/>
    </row>
    <row r="4498" spans="1:4">
      <c r="A4498" s="62"/>
      <c r="B4498" s="63"/>
      <c r="C4498" s="62"/>
      <c r="D4498" s="640"/>
    </row>
    <row r="4500" spans="1:4">
      <c r="A4500" s="62"/>
      <c r="B4500" s="63"/>
      <c r="C4500" s="62"/>
      <c r="D4500" s="640"/>
    </row>
    <row r="4502" spans="1:4">
      <c r="A4502" s="62"/>
      <c r="B4502" s="63"/>
      <c r="C4502" s="62"/>
      <c r="D4502" s="640"/>
    </row>
    <row r="4504" spans="1:4">
      <c r="A4504" s="62"/>
      <c r="B4504" s="63"/>
      <c r="C4504" s="62"/>
      <c r="D4504" s="640"/>
    </row>
    <row r="4506" spans="1:4">
      <c r="A4506" s="62"/>
      <c r="B4506" s="63"/>
      <c r="C4506" s="62"/>
      <c r="D4506" s="640"/>
    </row>
    <row r="4508" spans="1:4">
      <c r="A4508" s="62"/>
      <c r="B4508" s="63"/>
      <c r="C4508" s="62"/>
      <c r="D4508" s="640"/>
    </row>
    <row r="4510" spans="1:4">
      <c r="A4510" s="62"/>
      <c r="B4510" s="63"/>
      <c r="C4510" s="62"/>
      <c r="D4510" s="640"/>
    </row>
    <row r="4512" spans="1:4">
      <c r="A4512" s="62"/>
      <c r="B4512" s="63"/>
      <c r="C4512" s="62"/>
      <c r="D4512" s="640"/>
    </row>
    <row r="4514" spans="1:4">
      <c r="A4514" s="62"/>
      <c r="B4514" s="63"/>
      <c r="C4514" s="62"/>
      <c r="D4514" s="640"/>
    </row>
    <row r="4516" spans="1:4">
      <c r="A4516" s="62"/>
      <c r="B4516" s="63"/>
      <c r="C4516" s="62"/>
      <c r="D4516" s="640"/>
    </row>
    <row r="4518" spans="1:4">
      <c r="A4518" s="62"/>
      <c r="B4518" s="63"/>
      <c r="C4518" s="62"/>
      <c r="D4518" s="640"/>
    </row>
    <row r="4520" spans="1:4">
      <c r="A4520" s="62"/>
      <c r="B4520" s="63"/>
      <c r="C4520" s="62"/>
      <c r="D4520" s="640"/>
    </row>
    <row r="4522" spans="1:4">
      <c r="A4522" s="62"/>
      <c r="B4522" s="63"/>
      <c r="C4522" s="62"/>
      <c r="D4522" s="640"/>
    </row>
    <row r="4524" spans="1:4">
      <c r="A4524" s="62"/>
      <c r="B4524" s="63"/>
      <c r="C4524" s="62"/>
      <c r="D4524" s="640"/>
    </row>
    <row r="4526" spans="1:4">
      <c r="A4526" s="62"/>
      <c r="B4526" s="63"/>
      <c r="C4526" s="62"/>
      <c r="D4526" s="640"/>
    </row>
    <row r="4528" spans="1:4">
      <c r="A4528" s="62"/>
      <c r="B4528" s="63"/>
      <c r="C4528" s="62"/>
      <c r="D4528" s="640"/>
    </row>
    <row r="4530" spans="1:4">
      <c r="A4530" s="62"/>
      <c r="B4530" s="63"/>
      <c r="C4530" s="62"/>
      <c r="D4530" s="640"/>
    </row>
    <row r="4532" spans="1:4">
      <c r="A4532" s="62"/>
      <c r="B4532" s="63"/>
      <c r="C4532" s="62"/>
      <c r="D4532" s="640"/>
    </row>
    <row r="4534" spans="1:4">
      <c r="A4534" s="62"/>
      <c r="B4534" s="63"/>
      <c r="C4534" s="62"/>
      <c r="D4534" s="640"/>
    </row>
    <row r="4536" spans="1:4">
      <c r="A4536" s="62"/>
      <c r="B4536" s="63"/>
      <c r="C4536" s="62"/>
      <c r="D4536" s="640"/>
    </row>
    <row r="4538" spans="1:4">
      <c r="A4538" s="62"/>
      <c r="B4538" s="63"/>
      <c r="C4538" s="62"/>
      <c r="D4538" s="640"/>
    </row>
    <row r="4540" spans="1:4">
      <c r="A4540" s="62"/>
      <c r="B4540" s="63"/>
      <c r="C4540" s="62"/>
      <c r="D4540" s="640"/>
    </row>
    <row r="4542" spans="1:4">
      <c r="A4542" s="62"/>
      <c r="B4542" s="63"/>
      <c r="C4542" s="62"/>
      <c r="D4542" s="640"/>
    </row>
    <row r="4544" spans="1:4">
      <c r="A4544" s="62"/>
      <c r="B4544" s="63"/>
      <c r="C4544" s="62"/>
      <c r="D4544" s="640"/>
    </row>
    <row r="4546" spans="1:4">
      <c r="A4546" s="62"/>
      <c r="B4546" s="63"/>
      <c r="C4546" s="62"/>
      <c r="D4546" s="640"/>
    </row>
    <row r="4548" spans="1:4">
      <c r="A4548" s="62"/>
      <c r="B4548" s="63"/>
      <c r="C4548" s="62"/>
      <c r="D4548" s="640"/>
    </row>
    <row r="4550" spans="1:4">
      <c r="A4550" s="62"/>
      <c r="B4550" s="63"/>
      <c r="C4550" s="62"/>
      <c r="D4550" s="640"/>
    </row>
    <row r="4552" spans="1:4">
      <c r="A4552" s="62"/>
      <c r="B4552" s="63"/>
      <c r="C4552" s="62"/>
      <c r="D4552" s="640"/>
    </row>
    <row r="4554" spans="1:4">
      <c r="A4554" s="62"/>
      <c r="B4554" s="63"/>
      <c r="C4554" s="62"/>
      <c r="D4554" s="640"/>
    </row>
    <row r="4556" spans="1:4">
      <c r="A4556" s="62"/>
      <c r="B4556" s="63"/>
      <c r="C4556" s="62"/>
      <c r="D4556" s="640"/>
    </row>
    <row r="4558" spans="1:4">
      <c r="A4558" s="62"/>
      <c r="B4558" s="63"/>
      <c r="C4558" s="62"/>
      <c r="D4558" s="640"/>
    </row>
    <row r="4560" spans="1:4">
      <c r="A4560" s="62"/>
      <c r="B4560" s="63"/>
      <c r="C4560" s="62"/>
      <c r="D4560" s="640"/>
    </row>
    <row r="4562" spans="1:4">
      <c r="A4562" s="62"/>
      <c r="B4562" s="63"/>
      <c r="C4562" s="62"/>
      <c r="D4562" s="640"/>
    </row>
    <row r="4564" spans="1:4">
      <c r="A4564" s="62"/>
      <c r="B4564" s="63"/>
      <c r="C4564" s="62"/>
      <c r="D4564" s="640"/>
    </row>
    <row r="4566" spans="1:4">
      <c r="A4566" s="62"/>
      <c r="B4566" s="63"/>
      <c r="C4566" s="62"/>
      <c r="D4566" s="640"/>
    </row>
    <row r="4568" spans="1:4">
      <c r="A4568" s="62"/>
      <c r="B4568" s="63"/>
      <c r="C4568" s="62"/>
      <c r="D4568" s="640"/>
    </row>
    <row r="4570" spans="1:4">
      <c r="A4570" s="62"/>
      <c r="B4570" s="63"/>
      <c r="C4570" s="62"/>
      <c r="D4570" s="640"/>
    </row>
    <row r="4572" spans="1:4">
      <c r="A4572" s="62"/>
      <c r="B4572" s="63"/>
      <c r="C4572" s="62"/>
      <c r="D4572" s="640"/>
    </row>
    <row r="4574" spans="1:4">
      <c r="A4574" s="62"/>
      <c r="B4574" s="63"/>
      <c r="C4574" s="62"/>
      <c r="D4574" s="640"/>
    </row>
    <row r="4576" spans="1:4">
      <c r="A4576" s="62"/>
      <c r="B4576" s="63"/>
      <c r="C4576" s="62"/>
      <c r="D4576" s="640"/>
    </row>
    <row r="4578" spans="1:4">
      <c r="A4578" s="62"/>
      <c r="B4578" s="63"/>
      <c r="C4578" s="62"/>
      <c r="D4578" s="640"/>
    </row>
    <row r="4580" spans="1:4">
      <c r="A4580" s="62"/>
      <c r="B4580" s="63"/>
      <c r="C4580" s="62"/>
      <c r="D4580" s="640"/>
    </row>
    <row r="4582" spans="1:4">
      <c r="A4582" s="62"/>
      <c r="B4582" s="63"/>
      <c r="C4582" s="62"/>
      <c r="D4582" s="640"/>
    </row>
    <row r="4584" spans="1:4">
      <c r="A4584" s="62"/>
      <c r="B4584" s="63"/>
      <c r="C4584" s="62"/>
      <c r="D4584" s="640"/>
    </row>
    <row r="4586" spans="1:4">
      <c r="A4586" s="62"/>
      <c r="B4586" s="63"/>
      <c r="C4586" s="62"/>
      <c r="D4586" s="640"/>
    </row>
    <row r="4588" spans="1:4">
      <c r="A4588" s="62"/>
      <c r="B4588" s="63"/>
      <c r="C4588" s="62"/>
      <c r="D4588" s="640"/>
    </row>
    <row r="4590" spans="1:4">
      <c r="A4590" s="62"/>
      <c r="B4590" s="63"/>
      <c r="C4590" s="62"/>
      <c r="D4590" s="640"/>
    </row>
    <row r="4592" spans="1:4">
      <c r="A4592" s="62"/>
      <c r="B4592" s="63"/>
      <c r="C4592" s="62"/>
      <c r="D4592" s="640"/>
    </row>
    <row r="4594" spans="1:4">
      <c r="A4594" s="62"/>
      <c r="B4594" s="63"/>
      <c r="C4594" s="62"/>
      <c r="D4594" s="640"/>
    </row>
    <row r="4596" spans="1:4">
      <c r="A4596" s="62"/>
      <c r="B4596" s="63"/>
      <c r="C4596" s="62"/>
      <c r="D4596" s="640"/>
    </row>
    <row r="4598" spans="1:4">
      <c r="A4598" s="62"/>
      <c r="B4598" s="63"/>
      <c r="C4598" s="62"/>
      <c r="D4598" s="640"/>
    </row>
    <row r="4600" spans="1:4">
      <c r="A4600" s="62"/>
      <c r="B4600" s="63"/>
      <c r="C4600" s="62"/>
      <c r="D4600" s="640"/>
    </row>
    <row r="4602" spans="1:4">
      <c r="A4602" s="62"/>
      <c r="B4602" s="63"/>
      <c r="C4602" s="62"/>
      <c r="D4602" s="640"/>
    </row>
    <row r="4604" spans="1:4">
      <c r="A4604" s="62"/>
      <c r="B4604" s="63"/>
      <c r="C4604" s="62"/>
      <c r="D4604" s="640"/>
    </row>
    <row r="4606" spans="1:4">
      <c r="A4606" s="62"/>
      <c r="B4606" s="63"/>
      <c r="C4606" s="62"/>
      <c r="D4606" s="640"/>
    </row>
    <row r="4608" spans="1:4">
      <c r="A4608" s="62"/>
      <c r="B4608" s="63"/>
      <c r="C4608" s="62"/>
      <c r="D4608" s="640"/>
    </row>
    <row r="4610" spans="1:4">
      <c r="A4610" s="62"/>
      <c r="B4610" s="63"/>
      <c r="C4610" s="62"/>
      <c r="D4610" s="640"/>
    </row>
    <row r="4612" spans="1:4">
      <c r="A4612" s="62"/>
      <c r="B4612" s="63"/>
      <c r="C4612" s="62"/>
      <c r="D4612" s="640"/>
    </row>
    <row r="4614" spans="1:4">
      <c r="A4614" s="62"/>
      <c r="B4614" s="63"/>
      <c r="C4614" s="62"/>
      <c r="D4614" s="640"/>
    </row>
    <row r="4616" spans="1:4">
      <c r="A4616" s="62"/>
      <c r="B4616" s="63"/>
      <c r="C4616" s="62"/>
      <c r="D4616" s="640"/>
    </row>
    <row r="4618" spans="1:4">
      <c r="A4618" s="62"/>
      <c r="B4618" s="63"/>
      <c r="C4618" s="62"/>
      <c r="D4618" s="640"/>
    </row>
    <row r="4620" spans="1:4">
      <c r="A4620" s="62"/>
      <c r="B4620" s="63"/>
      <c r="C4620" s="62"/>
      <c r="D4620" s="640"/>
    </row>
    <row r="4622" spans="1:4">
      <c r="A4622" s="62"/>
      <c r="B4622" s="63"/>
      <c r="C4622" s="62"/>
      <c r="D4622" s="640"/>
    </row>
    <row r="4624" spans="1:4">
      <c r="A4624" s="62"/>
      <c r="B4624" s="63"/>
      <c r="C4624" s="62"/>
      <c r="D4624" s="640"/>
    </row>
    <row r="4626" spans="1:4">
      <c r="A4626" s="62"/>
      <c r="B4626" s="63"/>
      <c r="C4626" s="62"/>
      <c r="D4626" s="640"/>
    </row>
    <row r="4628" spans="1:4">
      <c r="A4628" s="62"/>
      <c r="B4628" s="63"/>
      <c r="C4628" s="62"/>
      <c r="D4628" s="640"/>
    </row>
    <row r="4630" spans="1:4">
      <c r="A4630" s="62"/>
      <c r="B4630" s="63"/>
      <c r="C4630" s="62"/>
      <c r="D4630" s="640"/>
    </row>
    <row r="4632" spans="1:4">
      <c r="A4632" s="62"/>
      <c r="B4632" s="63"/>
      <c r="C4632" s="62"/>
      <c r="D4632" s="640"/>
    </row>
    <row r="4634" spans="1:4">
      <c r="A4634" s="62"/>
      <c r="B4634" s="63"/>
      <c r="C4634" s="62"/>
      <c r="D4634" s="640"/>
    </row>
    <row r="4636" spans="1:4">
      <c r="A4636" s="62"/>
      <c r="B4636" s="63"/>
      <c r="C4636" s="62"/>
      <c r="D4636" s="640"/>
    </row>
    <row r="4638" spans="1:4">
      <c r="A4638" s="62"/>
      <c r="B4638" s="63"/>
      <c r="C4638" s="62"/>
      <c r="D4638" s="640"/>
    </row>
    <row r="4640" spans="1:4">
      <c r="A4640" s="62"/>
      <c r="B4640" s="63"/>
      <c r="C4640" s="62"/>
      <c r="D4640" s="640"/>
    </row>
    <row r="4642" spans="1:4">
      <c r="A4642" s="62"/>
      <c r="B4642" s="63"/>
      <c r="C4642" s="62"/>
      <c r="D4642" s="640"/>
    </row>
    <row r="4644" spans="1:4">
      <c r="A4644" s="62"/>
      <c r="B4644" s="63"/>
      <c r="C4644" s="62"/>
      <c r="D4644" s="640"/>
    </row>
    <row r="4646" spans="1:4">
      <c r="A4646" s="62"/>
      <c r="B4646" s="63"/>
      <c r="C4646" s="62"/>
      <c r="D4646" s="640"/>
    </row>
    <row r="4648" spans="1:4">
      <c r="A4648" s="62"/>
      <c r="B4648" s="63"/>
      <c r="C4648" s="62"/>
      <c r="D4648" s="640"/>
    </row>
    <row r="4650" spans="1:4">
      <c r="A4650" s="62"/>
      <c r="B4650" s="63"/>
      <c r="C4650" s="62"/>
      <c r="D4650" s="640"/>
    </row>
    <row r="4652" spans="1:4">
      <c r="A4652" s="62"/>
      <c r="B4652" s="63"/>
      <c r="C4652" s="62"/>
      <c r="D4652" s="640"/>
    </row>
    <row r="4654" spans="1:4">
      <c r="A4654" s="62"/>
      <c r="B4654" s="63"/>
      <c r="C4654" s="62"/>
      <c r="D4654" s="640"/>
    </row>
    <row r="4656" spans="1:4">
      <c r="A4656" s="62"/>
      <c r="B4656" s="63"/>
      <c r="C4656" s="62"/>
      <c r="D4656" s="640"/>
    </row>
    <row r="4658" spans="1:4">
      <c r="A4658" s="62"/>
      <c r="B4658" s="63"/>
      <c r="C4658" s="62"/>
      <c r="D4658" s="640"/>
    </row>
    <row r="4660" spans="1:4">
      <c r="A4660" s="62"/>
      <c r="B4660" s="63"/>
      <c r="C4660" s="62"/>
      <c r="D4660" s="640"/>
    </row>
    <row r="4662" spans="1:4">
      <c r="A4662" s="62"/>
      <c r="B4662" s="63"/>
      <c r="C4662" s="62"/>
      <c r="D4662" s="640"/>
    </row>
    <row r="4664" spans="1:4">
      <c r="A4664" s="62"/>
      <c r="B4664" s="63"/>
      <c r="C4664" s="62"/>
      <c r="D4664" s="640"/>
    </row>
    <row r="4666" spans="1:4">
      <c r="A4666" s="62"/>
      <c r="B4666" s="63"/>
      <c r="C4666" s="62"/>
      <c r="D4666" s="640"/>
    </row>
    <row r="4668" spans="1:4">
      <c r="A4668" s="62"/>
      <c r="B4668" s="63"/>
      <c r="C4668" s="62"/>
      <c r="D4668" s="640"/>
    </row>
    <row r="4670" spans="1:4">
      <c r="A4670" s="62"/>
      <c r="B4670" s="63"/>
      <c r="C4670" s="62"/>
      <c r="D4670" s="640"/>
    </row>
    <row r="4672" spans="1:4">
      <c r="A4672" s="62"/>
      <c r="B4672" s="63"/>
      <c r="C4672" s="62"/>
      <c r="D4672" s="640"/>
    </row>
    <row r="4674" spans="1:4">
      <c r="A4674" s="62"/>
      <c r="B4674" s="63"/>
      <c r="C4674" s="62"/>
      <c r="D4674" s="640"/>
    </row>
    <row r="4676" spans="1:4">
      <c r="A4676" s="62"/>
      <c r="B4676" s="63"/>
      <c r="C4676" s="62"/>
      <c r="D4676" s="640"/>
    </row>
    <row r="4678" spans="1:4">
      <c r="A4678" s="62"/>
      <c r="B4678" s="63"/>
      <c r="C4678" s="62"/>
      <c r="D4678" s="640"/>
    </row>
    <row r="4680" spans="1:4">
      <c r="A4680" s="62"/>
      <c r="B4680" s="63"/>
      <c r="C4680" s="62"/>
      <c r="D4680" s="640"/>
    </row>
    <row r="4682" spans="1:4">
      <c r="A4682" s="62"/>
      <c r="B4682" s="63"/>
      <c r="C4682" s="62"/>
      <c r="D4682" s="640"/>
    </row>
    <row r="4684" spans="1:4">
      <c r="A4684" s="62"/>
      <c r="B4684" s="63"/>
      <c r="C4684" s="62"/>
      <c r="D4684" s="640"/>
    </row>
    <row r="4686" spans="1:4">
      <c r="A4686" s="62"/>
      <c r="B4686" s="63"/>
      <c r="C4686" s="62"/>
      <c r="D4686" s="640"/>
    </row>
    <row r="4688" spans="1:4">
      <c r="A4688" s="62"/>
      <c r="B4688" s="63"/>
      <c r="C4688" s="62"/>
      <c r="D4688" s="640"/>
    </row>
    <row r="4690" spans="1:4">
      <c r="A4690" s="62"/>
      <c r="B4690" s="63"/>
      <c r="C4690" s="62"/>
      <c r="D4690" s="640"/>
    </row>
    <row r="4692" spans="1:4">
      <c r="A4692" s="62"/>
      <c r="B4692" s="63"/>
      <c r="C4692" s="62"/>
      <c r="D4692" s="640"/>
    </row>
    <row r="4694" spans="1:4">
      <c r="A4694" s="62"/>
      <c r="B4694" s="63"/>
      <c r="C4694" s="62"/>
      <c r="D4694" s="640"/>
    </row>
    <row r="4696" spans="1:4">
      <c r="A4696" s="62"/>
      <c r="B4696" s="63"/>
      <c r="C4696" s="62"/>
      <c r="D4696" s="640"/>
    </row>
    <row r="4698" spans="1:4">
      <c r="A4698" s="62"/>
      <c r="B4698" s="63"/>
      <c r="C4698" s="62"/>
      <c r="D4698" s="640"/>
    </row>
    <row r="4700" spans="1:4">
      <c r="A4700" s="62"/>
      <c r="B4700" s="63"/>
      <c r="C4700" s="62"/>
      <c r="D4700" s="640"/>
    </row>
    <row r="4702" spans="1:4">
      <c r="A4702" s="62"/>
      <c r="B4702" s="63"/>
      <c r="C4702" s="62"/>
      <c r="D4702" s="640"/>
    </row>
    <row r="4704" spans="1:4">
      <c r="A4704" s="62"/>
      <c r="B4704" s="63"/>
      <c r="C4704" s="62"/>
      <c r="D4704" s="640"/>
    </row>
    <row r="4706" spans="1:4">
      <c r="A4706" s="62"/>
      <c r="B4706" s="63"/>
      <c r="C4706" s="62"/>
      <c r="D4706" s="640"/>
    </row>
    <row r="4708" spans="1:4">
      <c r="A4708" s="62"/>
      <c r="B4708" s="63"/>
      <c r="C4708" s="62"/>
      <c r="D4708" s="640"/>
    </row>
    <row r="4710" spans="1:4">
      <c r="A4710" s="62"/>
      <c r="B4710" s="63"/>
      <c r="C4710" s="62"/>
      <c r="D4710" s="640"/>
    </row>
    <row r="4712" spans="1:4">
      <c r="A4712" s="62"/>
      <c r="B4712" s="63"/>
      <c r="C4712" s="62"/>
      <c r="D4712" s="640"/>
    </row>
    <row r="4714" spans="1:4">
      <c r="A4714" s="62"/>
      <c r="B4714" s="63"/>
      <c r="C4714" s="62"/>
      <c r="D4714" s="640"/>
    </row>
    <row r="4716" spans="1:4">
      <c r="A4716" s="62"/>
      <c r="B4716" s="63"/>
      <c r="C4716" s="62"/>
      <c r="D4716" s="640"/>
    </row>
    <row r="4718" spans="1:4">
      <c r="A4718" s="62"/>
      <c r="B4718" s="63"/>
      <c r="C4718" s="62"/>
      <c r="D4718" s="640"/>
    </row>
    <row r="4720" spans="1:4">
      <c r="A4720" s="62"/>
      <c r="B4720" s="63"/>
      <c r="C4720" s="62"/>
      <c r="D4720" s="640"/>
    </row>
    <row r="4722" spans="1:4">
      <c r="A4722" s="62"/>
      <c r="B4722" s="63"/>
      <c r="C4722" s="62"/>
      <c r="D4722" s="640"/>
    </row>
    <row r="4724" spans="1:4">
      <c r="A4724" s="62"/>
      <c r="B4724" s="63"/>
      <c r="C4724" s="62"/>
      <c r="D4724" s="640"/>
    </row>
    <row r="4726" spans="1:4">
      <c r="A4726" s="62"/>
      <c r="B4726" s="63"/>
      <c r="C4726" s="62"/>
      <c r="D4726" s="640"/>
    </row>
    <row r="4728" spans="1:4">
      <c r="A4728" s="62"/>
      <c r="B4728" s="63"/>
      <c r="C4728" s="62"/>
      <c r="D4728" s="640"/>
    </row>
    <row r="4730" spans="1:4">
      <c r="A4730" s="62"/>
      <c r="B4730" s="63"/>
      <c r="C4730" s="62"/>
      <c r="D4730" s="640"/>
    </row>
    <row r="4732" spans="1:4">
      <c r="A4732" s="62"/>
      <c r="B4732" s="63"/>
      <c r="C4732" s="62"/>
      <c r="D4732" s="640"/>
    </row>
    <row r="4734" spans="1:4">
      <c r="A4734" s="62"/>
      <c r="B4734" s="63"/>
      <c r="C4734" s="62"/>
      <c r="D4734" s="640"/>
    </row>
    <row r="4736" spans="1:4">
      <c r="A4736" s="62"/>
      <c r="B4736" s="63"/>
      <c r="C4736" s="62"/>
      <c r="D4736" s="640"/>
    </row>
    <row r="4738" spans="1:4">
      <c r="A4738" s="62"/>
      <c r="B4738" s="63"/>
      <c r="C4738" s="62"/>
      <c r="D4738" s="640"/>
    </row>
    <row r="4740" spans="1:4">
      <c r="A4740" s="62"/>
      <c r="B4740" s="63"/>
      <c r="C4740" s="62"/>
      <c r="D4740" s="640"/>
    </row>
    <row r="4742" spans="1:4">
      <c r="A4742" s="62"/>
      <c r="B4742" s="63"/>
      <c r="C4742" s="62"/>
      <c r="D4742" s="640"/>
    </row>
    <row r="4744" spans="1:4">
      <c r="A4744" s="62"/>
      <c r="B4744" s="63"/>
      <c r="C4744" s="62"/>
      <c r="D4744" s="640"/>
    </row>
    <row r="4746" spans="1:4">
      <c r="A4746" s="62"/>
      <c r="B4746" s="63"/>
      <c r="C4746" s="62"/>
      <c r="D4746" s="640"/>
    </row>
    <row r="4748" spans="1:4">
      <c r="A4748" s="62"/>
      <c r="B4748" s="63"/>
      <c r="C4748" s="62"/>
      <c r="D4748" s="640"/>
    </row>
    <row r="4750" spans="1:4">
      <c r="A4750" s="62"/>
      <c r="B4750" s="63"/>
      <c r="C4750" s="62"/>
      <c r="D4750" s="640"/>
    </row>
    <row r="4752" spans="1:4">
      <c r="A4752" s="62"/>
      <c r="B4752" s="63"/>
      <c r="C4752" s="62"/>
      <c r="D4752" s="640"/>
    </row>
    <row r="4754" spans="1:4">
      <c r="A4754" s="62"/>
      <c r="B4754" s="63"/>
      <c r="C4754" s="62"/>
      <c r="D4754" s="640"/>
    </row>
    <row r="4756" spans="1:4">
      <c r="A4756" s="62"/>
      <c r="B4756" s="63"/>
      <c r="C4756" s="62"/>
      <c r="D4756" s="640"/>
    </row>
    <row r="4758" spans="1:4">
      <c r="A4758" s="62"/>
      <c r="B4758" s="63"/>
      <c r="C4758" s="62"/>
      <c r="D4758" s="640"/>
    </row>
    <row r="4760" spans="1:4">
      <c r="A4760" s="62"/>
      <c r="B4760" s="63"/>
      <c r="C4760" s="62"/>
      <c r="D4760" s="640"/>
    </row>
    <row r="4762" spans="1:4">
      <c r="A4762" s="62"/>
      <c r="B4762" s="63"/>
      <c r="C4762" s="62"/>
      <c r="D4762" s="640"/>
    </row>
    <row r="4764" spans="1:4">
      <c r="A4764" s="62"/>
      <c r="B4764" s="63"/>
      <c r="C4764" s="62"/>
      <c r="D4764" s="640"/>
    </row>
    <row r="4766" spans="1:4">
      <c r="A4766" s="62"/>
      <c r="B4766" s="63"/>
      <c r="C4766" s="62"/>
      <c r="D4766" s="640"/>
    </row>
    <row r="4768" spans="1:4">
      <c r="A4768" s="62"/>
      <c r="B4768" s="63"/>
      <c r="C4768" s="62"/>
      <c r="D4768" s="640"/>
    </row>
    <row r="4770" spans="1:4">
      <c r="A4770" s="62"/>
      <c r="B4770" s="63"/>
      <c r="C4770" s="62"/>
      <c r="D4770" s="640"/>
    </row>
    <row r="4772" spans="1:4">
      <c r="A4772" s="62"/>
      <c r="B4772" s="63"/>
      <c r="C4772" s="62"/>
      <c r="D4772" s="640"/>
    </row>
    <row r="4774" spans="1:4">
      <c r="A4774" s="62"/>
      <c r="B4774" s="63"/>
      <c r="C4774" s="62"/>
      <c r="D4774" s="640"/>
    </row>
    <row r="4776" spans="1:4">
      <c r="A4776" s="62"/>
      <c r="B4776" s="63"/>
      <c r="C4776" s="62"/>
      <c r="D4776" s="640"/>
    </row>
    <row r="4778" spans="1:4">
      <c r="A4778" s="62"/>
      <c r="B4778" s="63"/>
      <c r="C4778" s="62"/>
      <c r="D4778" s="640"/>
    </row>
    <row r="4780" spans="1:4">
      <c r="A4780" s="62"/>
      <c r="B4780" s="63"/>
      <c r="C4780" s="62"/>
      <c r="D4780" s="640"/>
    </row>
    <row r="4782" spans="1:4">
      <c r="A4782" s="62"/>
      <c r="B4782" s="63"/>
      <c r="C4782" s="62"/>
      <c r="D4782" s="640"/>
    </row>
    <row r="4784" spans="1:4">
      <c r="A4784" s="62"/>
      <c r="B4784" s="63"/>
      <c r="C4784" s="62"/>
      <c r="D4784" s="640"/>
    </row>
    <row r="4786" spans="1:4">
      <c r="A4786" s="62"/>
      <c r="B4786" s="63"/>
      <c r="C4786" s="62"/>
      <c r="D4786" s="640"/>
    </row>
    <row r="4788" spans="1:4">
      <c r="A4788" s="62"/>
      <c r="B4788" s="63"/>
      <c r="C4788" s="62"/>
      <c r="D4788" s="640"/>
    </row>
    <row r="4790" spans="1:4">
      <c r="A4790" s="62"/>
      <c r="B4790" s="63"/>
      <c r="C4790" s="62"/>
      <c r="D4790" s="640"/>
    </row>
    <row r="4792" spans="1:4">
      <c r="A4792" s="62"/>
      <c r="B4792" s="63"/>
      <c r="C4792" s="62"/>
      <c r="D4792" s="640"/>
    </row>
    <row r="4794" spans="1:4">
      <c r="A4794" s="62"/>
      <c r="B4794" s="63"/>
      <c r="C4794" s="62"/>
      <c r="D4794" s="640"/>
    </row>
    <row r="4796" spans="1:4">
      <c r="A4796" s="62"/>
      <c r="B4796" s="63"/>
      <c r="C4796" s="62"/>
      <c r="D4796" s="640"/>
    </row>
    <row r="4798" spans="1:4">
      <c r="A4798" s="62"/>
      <c r="B4798" s="63"/>
      <c r="C4798" s="62"/>
      <c r="D4798" s="640"/>
    </row>
    <row r="4800" spans="1:4">
      <c r="A4800" s="62"/>
      <c r="B4800" s="63"/>
      <c r="C4800" s="62"/>
      <c r="D4800" s="640"/>
    </row>
    <row r="4802" spans="1:4">
      <c r="A4802" s="62"/>
      <c r="B4802" s="63"/>
      <c r="C4802" s="62"/>
      <c r="D4802" s="640"/>
    </row>
    <row r="4804" spans="1:4">
      <c r="A4804" s="62"/>
      <c r="B4804" s="63"/>
      <c r="C4804" s="62"/>
      <c r="D4804" s="640"/>
    </row>
    <row r="4806" spans="1:4">
      <c r="A4806" s="62"/>
      <c r="B4806" s="63"/>
      <c r="C4806" s="62"/>
      <c r="D4806" s="640"/>
    </row>
    <row r="4808" spans="1:4">
      <c r="A4808" s="62"/>
      <c r="B4808" s="63"/>
      <c r="C4808" s="62"/>
      <c r="D4808" s="640"/>
    </row>
    <row r="4810" spans="1:4">
      <c r="A4810" s="62"/>
      <c r="B4810" s="63"/>
      <c r="C4810" s="62"/>
      <c r="D4810" s="640"/>
    </row>
    <row r="4812" spans="1:4">
      <c r="A4812" s="62"/>
      <c r="B4812" s="63"/>
      <c r="C4812" s="62"/>
      <c r="D4812" s="640"/>
    </row>
    <row r="4814" spans="1:4">
      <c r="A4814" s="62"/>
      <c r="B4814" s="63"/>
      <c r="C4814" s="62"/>
      <c r="D4814" s="640"/>
    </row>
    <row r="4816" spans="1:4">
      <c r="A4816" s="62"/>
      <c r="B4816" s="63"/>
      <c r="C4816" s="62"/>
      <c r="D4816" s="640"/>
    </row>
    <row r="4818" spans="1:4">
      <c r="A4818" s="62"/>
      <c r="B4818" s="63"/>
      <c r="C4818" s="62"/>
      <c r="D4818" s="640"/>
    </row>
    <row r="4820" spans="1:4">
      <c r="A4820" s="62"/>
      <c r="B4820" s="63"/>
      <c r="C4820" s="62"/>
      <c r="D4820" s="640"/>
    </row>
    <row r="4822" spans="1:4">
      <c r="A4822" s="62"/>
      <c r="B4822" s="63"/>
      <c r="C4822" s="62"/>
      <c r="D4822" s="640"/>
    </row>
    <row r="4824" spans="1:4">
      <c r="A4824" s="62"/>
      <c r="B4824" s="63"/>
      <c r="C4824" s="62"/>
      <c r="D4824" s="640"/>
    </row>
    <row r="4826" spans="1:4">
      <c r="A4826" s="62"/>
      <c r="B4826" s="63"/>
      <c r="C4826" s="62"/>
      <c r="D4826" s="640"/>
    </row>
    <row r="4828" spans="1:4">
      <c r="A4828" s="62"/>
      <c r="B4828" s="63"/>
      <c r="C4828" s="62"/>
      <c r="D4828" s="640"/>
    </row>
    <row r="4830" spans="1:4">
      <c r="A4830" s="62"/>
      <c r="B4830" s="63"/>
      <c r="C4830" s="62"/>
      <c r="D4830" s="640"/>
    </row>
    <row r="4832" spans="1:4">
      <c r="A4832" s="62"/>
      <c r="B4832" s="63"/>
      <c r="C4832" s="62"/>
      <c r="D4832" s="640"/>
    </row>
    <row r="4834" spans="1:4">
      <c r="A4834" s="62"/>
      <c r="B4834" s="63"/>
      <c r="C4834" s="62"/>
      <c r="D4834" s="640"/>
    </row>
    <row r="4836" spans="1:4">
      <c r="A4836" s="62"/>
      <c r="B4836" s="63"/>
      <c r="C4836" s="62"/>
      <c r="D4836" s="640"/>
    </row>
    <row r="4838" spans="1:4">
      <c r="A4838" s="62"/>
      <c r="B4838" s="63"/>
      <c r="C4838" s="62"/>
      <c r="D4838" s="640"/>
    </row>
    <row r="4840" spans="1:4">
      <c r="A4840" s="62"/>
      <c r="B4840" s="63"/>
      <c r="C4840" s="62"/>
      <c r="D4840" s="640"/>
    </row>
    <row r="4842" spans="1:4">
      <c r="A4842" s="62"/>
      <c r="B4842" s="63"/>
      <c r="C4842" s="62"/>
      <c r="D4842" s="640"/>
    </row>
    <row r="4844" spans="1:4">
      <c r="A4844" s="62"/>
      <c r="B4844" s="63"/>
      <c r="C4844" s="62"/>
      <c r="D4844" s="640"/>
    </row>
    <row r="4846" spans="1:4">
      <c r="A4846" s="62"/>
      <c r="B4846" s="63"/>
      <c r="C4846" s="62"/>
      <c r="D4846" s="640"/>
    </row>
    <row r="4848" spans="1:4">
      <c r="A4848" s="62"/>
      <c r="B4848" s="63"/>
      <c r="C4848" s="62"/>
      <c r="D4848" s="640"/>
    </row>
    <row r="4850" spans="1:4">
      <c r="A4850" s="62"/>
      <c r="B4850" s="63"/>
      <c r="C4850" s="62"/>
      <c r="D4850" s="640"/>
    </row>
    <row r="4852" spans="1:4">
      <c r="A4852" s="62"/>
      <c r="B4852" s="63"/>
      <c r="C4852" s="62"/>
      <c r="D4852" s="640"/>
    </row>
    <row r="4854" spans="1:4">
      <c r="A4854" s="62"/>
      <c r="B4854" s="63"/>
      <c r="C4854" s="62"/>
      <c r="D4854" s="640"/>
    </row>
    <row r="4856" spans="1:4">
      <c r="A4856" s="62"/>
      <c r="B4856" s="63"/>
      <c r="C4856" s="62"/>
      <c r="D4856" s="640"/>
    </row>
    <row r="4858" spans="1:4">
      <c r="A4858" s="62"/>
      <c r="B4858" s="63"/>
      <c r="C4858" s="62"/>
      <c r="D4858" s="640"/>
    </row>
    <row r="4860" spans="1:4">
      <c r="A4860" s="62"/>
      <c r="B4860" s="63"/>
      <c r="C4860" s="62"/>
      <c r="D4860" s="640"/>
    </row>
    <row r="4862" spans="1:4">
      <c r="A4862" s="62"/>
      <c r="B4862" s="63"/>
      <c r="C4862" s="62"/>
      <c r="D4862" s="640"/>
    </row>
    <row r="4864" spans="1:4">
      <c r="A4864" s="62"/>
      <c r="B4864" s="63"/>
      <c r="C4864" s="62"/>
      <c r="D4864" s="640"/>
    </row>
    <row r="4866" spans="1:4">
      <c r="A4866" s="62"/>
      <c r="B4866" s="63"/>
      <c r="C4866" s="62"/>
      <c r="D4866" s="640"/>
    </row>
    <row r="4868" spans="1:4">
      <c r="A4868" s="62"/>
      <c r="B4868" s="63"/>
      <c r="C4868" s="62"/>
      <c r="D4868" s="640"/>
    </row>
    <row r="4870" spans="1:4">
      <c r="A4870" s="62"/>
      <c r="B4870" s="63"/>
      <c r="C4870" s="62"/>
      <c r="D4870" s="640"/>
    </row>
    <row r="4872" spans="1:4">
      <c r="A4872" s="62"/>
      <c r="B4872" s="63"/>
      <c r="C4872" s="62"/>
      <c r="D4872" s="640"/>
    </row>
    <row r="4874" spans="1:4">
      <c r="A4874" s="62"/>
      <c r="B4874" s="63"/>
      <c r="C4874" s="62"/>
      <c r="D4874" s="640"/>
    </row>
    <row r="4876" spans="1:4">
      <c r="A4876" s="62"/>
      <c r="B4876" s="63"/>
      <c r="C4876" s="62"/>
      <c r="D4876" s="640"/>
    </row>
    <row r="4878" spans="1:4">
      <c r="A4878" s="62"/>
      <c r="B4878" s="63"/>
      <c r="C4878" s="62"/>
      <c r="D4878" s="640"/>
    </row>
    <row r="4880" spans="1:4">
      <c r="A4880" s="62"/>
      <c r="B4880" s="63"/>
      <c r="C4880" s="62"/>
      <c r="D4880" s="640"/>
    </row>
    <row r="4882" spans="1:4">
      <c r="A4882" s="62"/>
      <c r="B4882" s="63"/>
      <c r="C4882" s="62"/>
      <c r="D4882" s="640"/>
    </row>
    <row r="4884" spans="1:4">
      <c r="A4884" s="62"/>
      <c r="B4884" s="63"/>
      <c r="C4884" s="62"/>
      <c r="D4884" s="640"/>
    </row>
    <row r="4886" spans="1:4">
      <c r="A4886" s="62"/>
      <c r="B4886" s="63"/>
      <c r="C4886" s="62"/>
      <c r="D4886" s="640"/>
    </row>
    <row r="4888" spans="1:4">
      <c r="A4888" s="62"/>
      <c r="B4888" s="63"/>
      <c r="C4888" s="62"/>
      <c r="D4888" s="640"/>
    </row>
    <row r="4890" spans="1:4">
      <c r="A4890" s="62"/>
      <c r="B4890" s="63"/>
      <c r="C4890" s="62"/>
      <c r="D4890" s="640"/>
    </row>
    <row r="4892" spans="1:4">
      <c r="A4892" s="62"/>
      <c r="B4892" s="63"/>
      <c r="C4892" s="62"/>
      <c r="D4892" s="640"/>
    </row>
    <row r="4894" spans="1:4">
      <c r="A4894" s="62"/>
      <c r="B4894" s="63"/>
      <c r="C4894" s="62"/>
      <c r="D4894" s="640"/>
    </row>
    <row r="4896" spans="1:4">
      <c r="A4896" s="62"/>
      <c r="B4896" s="63"/>
      <c r="C4896" s="62"/>
      <c r="D4896" s="640"/>
    </row>
    <row r="4898" spans="1:4">
      <c r="A4898" s="62"/>
      <c r="B4898" s="63"/>
      <c r="C4898" s="62"/>
      <c r="D4898" s="640"/>
    </row>
    <row r="4900" spans="1:4">
      <c r="A4900" s="62"/>
      <c r="B4900" s="63"/>
      <c r="C4900" s="62"/>
      <c r="D4900" s="640"/>
    </row>
    <row r="4902" spans="1:4">
      <c r="A4902" s="62"/>
      <c r="B4902" s="63"/>
      <c r="C4902" s="62"/>
      <c r="D4902" s="640"/>
    </row>
    <row r="4904" spans="1:4">
      <c r="A4904" s="62"/>
      <c r="B4904" s="63"/>
      <c r="C4904" s="62"/>
      <c r="D4904" s="640"/>
    </row>
    <row r="4906" spans="1:4">
      <c r="A4906" s="62"/>
      <c r="B4906" s="63"/>
      <c r="C4906" s="62"/>
      <c r="D4906" s="640"/>
    </row>
    <row r="4908" spans="1:4">
      <c r="A4908" s="62"/>
      <c r="B4908" s="63"/>
      <c r="C4908" s="62"/>
      <c r="D4908" s="640"/>
    </row>
    <row r="4910" spans="1:4">
      <c r="A4910" s="62"/>
      <c r="B4910" s="63"/>
      <c r="C4910" s="62"/>
      <c r="D4910" s="640"/>
    </row>
    <row r="4912" spans="1:4">
      <c r="A4912" s="62"/>
      <c r="B4912" s="63"/>
      <c r="C4912" s="62"/>
      <c r="D4912" s="640"/>
    </row>
    <row r="4914" spans="1:4">
      <c r="A4914" s="62"/>
      <c r="B4914" s="63"/>
      <c r="C4914" s="62"/>
      <c r="D4914" s="640"/>
    </row>
    <row r="4916" spans="1:4">
      <c r="A4916" s="62"/>
      <c r="B4916" s="63"/>
      <c r="C4916" s="62"/>
      <c r="D4916" s="640"/>
    </row>
    <row r="4918" spans="1:4">
      <c r="A4918" s="62"/>
      <c r="B4918" s="63"/>
      <c r="C4918" s="62"/>
      <c r="D4918" s="640"/>
    </row>
    <row r="4920" spans="1:4">
      <c r="A4920" s="62"/>
      <c r="B4920" s="63"/>
      <c r="C4920" s="62"/>
      <c r="D4920" s="640"/>
    </row>
    <row r="4922" spans="1:4">
      <c r="A4922" s="62"/>
      <c r="B4922" s="63"/>
      <c r="C4922" s="62"/>
      <c r="D4922" s="640"/>
    </row>
    <row r="4924" spans="1:4">
      <c r="A4924" s="62"/>
      <c r="B4924" s="63"/>
      <c r="C4924" s="62"/>
      <c r="D4924" s="640"/>
    </row>
    <row r="4926" spans="1:4">
      <c r="A4926" s="62"/>
      <c r="B4926" s="63"/>
      <c r="C4926" s="62"/>
      <c r="D4926" s="640"/>
    </row>
    <row r="4928" spans="1:4">
      <c r="A4928" s="62"/>
      <c r="B4928" s="63"/>
      <c r="C4928" s="62"/>
      <c r="D4928" s="640"/>
    </row>
    <row r="4930" spans="1:4">
      <c r="A4930" s="62"/>
      <c r="B4930" s="63"/>
      <c r="C4930" s="62"/>
      <c r="D4930" s="640"/>
    </row>
    <row r="4932" spans="1:4">
      <c r="A4932" s="62"/>
      <c r="B4932" s="63"/>
      <c r="C4932" s="62"/>
      <c r="D4932" s="640"/>
    </row>
    <row r="4934" spans="1:4">
      <c r="A4934" s="62"/>
      <c r="B4934" s="63"/>
      <c r="C4934" s="62"/>
      <c r="D4934" s="640"/>
    </row>
    <row r="4936" spans="1:4">
      <c r="A4936" s="62"/>
      <c r="B4936" s="63"/>
      <c r="C4936" s="62"/>
      <c r="D4936" s="640"/>
    </row>
    <row r="4938" spans="1:4">
      <c r="A4938" s="62"/>
      <c r="B4938" s="63"/>
      <c r="C4938" s="62"/>
      <c r="D4938" s="640"/>
    </row>
    <row r="4940" spans="1:4">
      <c r="A4940" s="62"/>
      <c r="B4940" s="63"/>
      <c r="C4940" s="62"/>
      <c r="D4940" s="640"/>
    </row>
    <row r="4942" spans="1:4">
      <c r="A4942" s="62"/>
      <c r="B4942" s="63"/>
      <c r="C4942" s="62"/>
      <c r="D4942" s="640"/>
    </row>
    <row r="4944" spans="1:4">
      <c r="A4944" s="62"/>
      <c r="B4944" s="63"/>
      <c r="C4944" s="62"/>
      <c r="D4944" s="640"/>
    </row>
    <row r="4946" spans="1:4">
      <c r="A4946" s="62"/>
      <c r="B4946" s="63"/>
      <c r="C4946" s="62"/>
      <c r="D4946" s="640"/>
    </row>
    <row r="4948" spans="1:4">
      <c r="A4948" s="62"/>
      <c r="B4948" s="63"/>
      <c r="C4948" s="62"/>
      <c r="D4948" s="640"/>
    </row>
    <row r="4950" spans="1:4">
      <c r="A4950" s="62"/>
      <c r="B4950" s="63"/>
      <c r="C4950" s="62"/>
      <c r="D4950" s="640"/>
    </row>
    <row r="4952" spans="1:4">
      <c r="A4952" s="62"/>
      <c r="B4952" s="63"/>
      <c r="C4952" s="62"/>
      <c r="D4952" s="640"/>
    </row>
    <row r="4954" spans="1:4">
      <c r="A4954" s="62"/>
      <c r="B4954" s="63"/>
      <c r="C4954" s="62"/>
      <c r="D4954" s="640"/>
    </row>
    <row r="4956" spans="1:4">
      <c r="A4956" s="62"/>
      <c r="B4956" s="63"/>
      <c r="C4956" s="62"/>
      <c r="D4956" s="640"/>
    </row>
    <row r="4958" spans="1:4">
      <c r="A4958" s="62"/>
      <c r="B4958" s="63"/>
      <c r="C4958" s="62"/>
      <c r="D4958" s="640"/>
    </row>
    <row r="4960" spans="1:4">
      <c r="A4960" s="62"/>
      <c r="B4960" s="63"/>
      <c r="C4960" s="62"/>
      <c r="D4960" s="640"/>
    </row>
    <row r="4962" spans="1:4">
      <c r="A4962" s="62"/>
      <c r="B4962" s="63"/>
      <c r="C4962" s="62"/>
      <c r="D4962" s="640"/>
    </row>
    <row r="4964" spans="1:4">
      <c r="A4964" s="62"/>
      <c r="B4964" s="63"/>
      <c r="C4964" s="62"/>
      <c r="D4964" s="640"/>
    </row>
    <row r="4966" spans="1:4">
      <c r="A4966" s="62"/>
      <c r="B4966" s="63"/>
      <c r="C4966" s="62"/>
      <c r="D4966" s="640"/>
    </row>
    <row r="4968" spans="1:4">
      <c r="A4968" s="62"/>
      <c r="B4968" s="63"/>
      <c r="C4968" s="62"/>
      <c r="D4968" s="640"/>
    </row>
    <row r="4970" spans="1:4">
      <c r="A4970" s="62"/>
      <c r="B4970" s="63"/>
      <c r="C4970" s="62"/>
      <c r="D4970" s="640"/>
    </row>
    <row r="4972" spans="1:4">
      <c r="A4972" s="62"/>
      <c r="B4972" s="63"/>
      <c r="C4972" s="62"/>
      <c r="D4972" s="640"/>
    </row>
    <row r="4974" spans="1:4">
      <c r="A4974" s="62"/>
      <c r="B4974" s="63"/>
      <c r="C4974" s="62"/>
      <c r="D4974" s="640"/>
    </row>
    <row r="4976" spans="1:4">
      <c r="A4976" s="62"/>
      <c r="B4976" s="63"/>
      <c r="C4976" s="62"/>
      <c r="D4976" s="640"/>
    </row>
    <row r="4978" spans="1:4">
      <c r="A4978" s="62"/>
      <c r="B4978" s="63"/>
      <c r="C4978" s="62"/>
      <c r="D4978" s="640"/>
    </row>
    <row r="4980" spans="1:4">
      <c r="A4980" s="62"/>
      <c r="B4980" s="63"/>
      <c r="C4980" s="62"/>
      <c r="D4980" s="640"/>
    </row>
    <row r="4982" spans="1:4">
      <c r="A4982" s="62"/>
      <c r="B4982" s="63"/>
      <c r="C4982" s="62"/>
      <c r="D4982" s="640"/>
    </row>
    <row r="4984" spans="1:4">
      <c r="A4984" s="62"/>
      <c r="B4984" s="63"/>
      <c r="C4984" s="62"/>
      <c r="D4984" s="640"/>
    </row>
    <row r="4986" spans="1:4">
      <c r="A4986" s="62"/>
      <c r="B4986" s="63"/>
      <c r="C4986" s="62"/>
      <c r="D4986" s="640"/>
    </row>
    <row r="4988" spans="1:4">
      <c r="A4988" s="62"/>
      <c r="B4988" s="63"/>
      <c r="C4988" s="62"/>
      <c r="D4988" s="640"/>
    </row>
    <row r="4990" spans="1:4">
      <c r="A4990" s="62"/>
      <c r="B4990" s="63"/>
      <c r="C4990" s="62"/>
      <c r="D4990" s="640"/>
    </row>
    <row r="4992" spans="1:4">
      <c r="A4992" s="62"/>
      <c r="B4992" s="63"/>
      <c r="C4992" s="62"/>
      <c r="D4992" s="640"/>
    </row>
    <row r="4994" spans="1:4">
      <c r="A4994" s="62"/>
      <c r="B4994" s="63"/>
      <c r="C4994" s="62"/>
      <c r="D4994" s="640"/>
    </row>
    <row r="4996" spans="1:4">
      <c r="A4996" s="62"/>
      <c r="B4996" s="63"/>
      <c r="C4996" s="62"/>
      <c r="D4996" s="640"/>
    </row>
    <row r="4998" spans="1:4">
      <c r="A4998" s="62"/>
      <c r="B4998" s="63"/>
      <c r="C4998" s="62"/>
      <c r="D4998" s="640"/>
    </row>
    <row r="5000" spans="1:4">
      <c r="A5000" s="62"/>
      <c r="B5000" s="63"/>
      <c r="C5000" s="62"/>
      <c r="D5000" s="640"/>
    </row>
    <row r="5002" spans="1:4">
      <c r="A5002" s="62"/>
      <c r="B5002" s="63"/>
      <c r="C5002" s="62"/>
      <c r="D5002" s="640"/>
    </row>
    <row r="5004" spans="1:4">
      <c r="A5004" s="62"/>
      <c r="B5004" s="63"/>
      <c r="C5004" s="62"/>
      <c r="D5004" s="640"/>
    </row>
    <row r="5006" spans="1:4">
      <c r="A5006" s="62"/>
      <c r="B5006" s="63"/>
      <c r="C5006" s="62"/>
      <c r="D5006" s="640"/>
    </row>
    <row r="5008" spans="1:4">
      <c r="A5008" s="62"/>
      <c r="B5008" s="63"/>
      <c r="C5008" s="62"/>
      <c r="D5008" s="640"/>
    </row>
    <row r="5010" spans="1:4">
      <c r="A5010" s="62"/>
      <c r="B5010" s="63"/>
      <c r="C5010" s="62"/>
      <c r="D5010" s="640"/>
    </row>
    <row r="5012" spans="1:4">
      <c r="A5012" s="62"/>
      <c r="B5012" s="63"/>
      <c r="C5012" s="62"/>
      <c r="D5012" s="640"/>
    </row>
    <row r="5014" spans="1:4">
      <c r="A5014" s="62"/>
      <c r="B5014" s="63"/>
      <c r="C5014" s="62"/>
      <c r="D5014" s="640"/>
    </row>
    <row r="5016" spans="1:4">
      <c r="A5016" s="62"/>
      <c r="B5016" s="63"/>
      <c r="C5016" s="62"/>
      <c r="D5016" s="640"/>
    </row>
    <row r="5018" spans="1:4">
      <c r="A5018" s="62"/>
      <c r="B5018" s="63"/>
      <c r="C5018" s="62"/>
      <c r="D5018" s="640"/>
    </row>
    <row r="5020" spans="1:4">
      <c r="A5020" s="62"/>
      <c r="B5020" s="63"/>
      <c r="C5020" s="62"/>
      <c r="D5020" s="640"/>
    </row>
    <row r="5022" spans="1:4">
      <c r="A5022" s="62"/>
      <c r="B5022" s="63"/>
      <c r="C5022" s="62"/>
      <c r="D5022" s="640"/>
    </row>
    <row r="5024" spans="1:4">
      <c r="A5024" s="62"/>
      <c r="B5024" s="63"/>
      <c r="C5024" s="62"/>
      <c r="D5024" s="640"/>
    </row>
    <row r="5026" spans="1:4">
      <c r="A5026" s="62"/>
      <c r="B5026" s="63"/>
      <c r="C5026" s="62"/>
      <c r="D5026" s="640"/>
    </row>
    <row r="5028" spans="1:4">
      <c r="A5028" s="62"/>
      <c r="B5028" s="63"/>
      <c r="C5028" s="62"/>
      <c r="D5028" s="640"/>
    </row>
    <row r="5030" spans="1:4">
      <c r="A5030" s="62"/>
      <c r="B5030" s="63"/>
      <c r="C5030" s="62"/>
      <c r="D5030" s="640"/>
    </row>
    <row r="5032" spans="1:4">
      <c r="A5032" s="62"/>
      <c r="B5032" s="63"/>
      <c r="C5032" s="62"/>
      <c r="D5032" s="640"/>
    </row>
    <row r="5034" spans="1:4">
      <c r="A5034" s="62"/>
      <c r="B5034" s="63"/>
      <c r="C5034" s="62"/>
      <c r="D5034" s="640"/>
    </row>
    <row r="5036" spans="1:4">
      <c r="A5036" s="62"/>
      <c r="B5036" s="63"/>
      <c r="C5036" s="62"/>
      <c r="D5036" s="640"/>
    </row>
    <row r="5038" spans="1:4">
      <c r="A5038" s="62"/>
      <c r="B5038" s="63"/>
      <c r="C5038" s="62"/>
      <c r="D5038" s="640"/>
    </row>
    <row r="5040" spans="1:4">
      <c r="A5040" s="62"/>
      <c r="B5040" s="63"/>
      <c r="C5040" s="62"/>
      <c r="D5040" s="640"/>
    </row>
    <row r="5042" spans="1:4">
      <c r="A5042" s="62"/>
      <c r="B5042" s="63"/>
      <c r="C5042" s="62"/>
      <c r="D5042" s="640"/>
    </row>
    <row r="5044" spans="1:4">
      <c r="A5044" s="62"/>
      <c r="B5044" s="63"/>
      <c r="C5044" s="62"/>
      <c r="D5044" s="640"/>
    </row>
    <row r="5046" spans="1:4">
      <c r="A5046" s="62"/>
      <c r="B5046" s="63"/>
      <c r="C5046" s="62"/>
      <c r="D5046" s="640"/>
    </row>
    <row r="5048" spans="1:4">
      <c r="A5048" s="62"/>
      <c r="B5048" s="63"/>
      <c r="C5048" s="62"/>
      <c r="D5048" s="640"/>
    </row>
    <row r="5050" spans="1:4">
      <c r="A5050" s="62"/>
      <c r="B5050" s="63"/>
      <c r="C5050" s="62"/>
      <c r="D5050" s="640"/>
    </row>
    <row r="5052" spans="1:4">
      <c r="A5052" s="62"/>
      <c r="B5052" s="63"/>
      <c r="C5052" s="62"/>
      <c r="D5052" s="640"/>
    </row>
    <row r="5054" spans="1:4">
      <c r="A5054" s="62"/>
      <c r="B5054" s="63"/>
      <c r="C5054" s="62"/>
      <c r="D5054" s="640"/>
    </row>
    <row r="5056" spans="1:4">
      <c r="A5056" s="62"/>
      <c r="B5056" s="63"/>
      <c r="C5056" s="62"/>
      <c r="D5056" s="640"/>
    </row>
    <row r="5058" spans="1:4">
      <c r="A5058" s="62"/>
      <c r="B5058" s="63"/>
      <c r="C5058" s="62"/>
      <c r="D5058" s="640"/>
    </row>
    <row r="5060" spans="1:4">
      <c r="A5060" s="62"/>
      <c r="B5060" s="63"/>
      <c r="C5060" s="62"/>
      <c r="D5060" s="640"/>
    </row>
    <row r="5062" spans="1:4">
      <c r="A5062" s="62"/>
      <c r="B5062" s="63"/>
      <c r="C5062" s="62"/>
      <c r="D5062" s="640"/>
    </row>
    <row r="5064" spans="1:4">
      <c r="A5064" s="62"/>
      <c r="B5064" s="63"/>
      <c r="C5064" s="62"/>
      <c r="D5064" s="640"/>
    </row>
    <row r="5066" spans="1:4">
      <c r="A5066" s="62"/>
      <c r="B5066" s="63"/>
      <c r="C5066" s="62"/>
      <c r="D5066" s="640"/>
    </row>
    <row r="5068" spans="1:4">
      <c r="A5068" s="62"/>
      <c r="B5068" s="63"/>
      <c r="C5068" s="62"/>
      <c r="D5068" s="640"/>
    </row>
    <row r="5070" spans="1:4">
      <c r="A5070" s="62"/>
      <c r="B5070" s="63"/>
      <c r="C5070" s="62"/>
      <c r="D5070" s="640"/>
    </row>
    <row r="5072" spans="1:4">
      <c r="A5072" s="62"/>
      <c r="B5072" s="63"/>
      <c r="C5072" s="62"/>
      <c r="D5072" s="640"/>
    </row>
    <row r="5074" spans="1:4">
      <c r="A5074" s="62"/>
      <c r="B5074" s="63"/>
      <c r="C5074" s="62"/>
      <c r="D5074" s="640"/>
    </row>
    <row r="5076" spans="1:4">
      <c r="A5076" s="62"/>
      <c r="B5076" s="63"/>
      <c r="C5076" s="62"/>
      <c r="D5076" s="640"/>
    </row>
    <row r="5078" spans="1:4">
      <c r="A5078" s="62"/>
      <c r="B5078" s="63"/>
      <c r="C5078" s="62"/>
      <c r="D5078" s="640"/>
    </row>
    <row r="5080" spans="1:4">
      <c r="A5080" s="62"/>
      <c r="B5080" s="63"/>
      <c r="C5080" s="62"/>
      <c r="D5080" s="640"/>
    </row>
    <row r="5082" spans="1:4">
      <c r="A5082" s="62"/>
      <c r="B5082" s="63"/>
      <c r="C5082" s="62"/>
      <c r="D5082" s="640"/>
    </row>
    <row r="5084" spans="1:4">
      <c r="A5084" s="62"/>
      <c r="B5084" s="63"/>
      <c r="C5084" s="62"/>
      <c r="D5084" s="640"/>
    </row>
    <row r="5086" spans="1:4">
      <c r="A5086" s="62"/>
      <c r="B5086" s="63"/>
      <c r="C5086" s="62"/>
      <c r="D5086" s="640"/>
    </row>
    <row r="5088" spans="1:4">
      <c r="A5088" s="62"/>
      <c r="B5088" s="63"/>
      <c r="C5088" s="62"/>
      <c r="D5088" s="640"/>
    </row>
    <row r="5090" spans="1:4">
      <c r="A5090" s="62"/>
      <c r="B5090" s="63"/>
      <c r="C5090" s="62"/>
      <c r="D5090" s="640"/>
    </row>
    <row r="5092" spans="1:4">
      <c r="A5092" s="62"/>
      <c r="B5092" s="63"/>
      <c r="C5092" s="62"/>
      <c r="D5092" s="640"/>
    </row>
    <row r="5094" spans="1:4">
      <c r="A5094" s="62"/>
      <c r="B5094" s="63"/>
      <c r="C5094" s="62"/>
      <c r="D5094" s="640"/>
    </row>
    <row r="5096" spans="1:4">
      <c r="A5096" s="62"/>
      <c r="B5096" s="63"/>
      <c r="C5096" s="62"/>
      <c r="D5096" s="640"/>
    </row>
    <row r="5098" spans="1:4">
      <c r="A5098" s="62"/>
      <c r="B5098" s="63"/>
      <c r="C5098" s="62"/>
      <c r="D5098" s="640"/>
    </row>
    <row r="5100" spans="1:4">
      <c r="A5100" s="62"/>
      <c r="B5100" s="63"/>
      <c r="C5100" s="62"/>
      <c r="D5100" s="640"/>
    </row>
    <row r="5102" spans="1:4">
      <c r="A5102" s="62"/>
      <c r="B5102" s="63"/>
      <c r="C5102" s="62"/>
      <c r="D5102" s="640"/>
    </row>
    <row r="5104" spans="1:4">
      <c r="A5104" s="62"/>
      <c r="B5104" s="63"/>
      <c r="C5104" s="62"/>
      <c r="D5104" s="640"/>
    </row>
    <row r="5106" spans="1:4">
      <c r="A5106" s="62"/>
      <c r="B5106" s="63"/>
      <c r="C5106" s="62"/>
      <c r="D5106" s="640"/>
    </row>
    <row r="5108" spans="1:4">
      <c r="A5108" s="62"/>
      <c r="B5108" s="63"/>
      <c r="C5108" s="62"/>
      <c r="D5108" s="640"/>
    </row>
    <row r="5110" spans="1:4">
      <c r="A5110" s="62"/>
      <c r="B5110" s="63"/>
      <c r="C5110" s="62"/>
      <c r="D5110" s="640"/>
    </row>
    <row r="5112" spans="1:4">
      <c r="A5112" s="62"/>
      <c r="B5112" s="63"/>
      <c r="C5112" s="62"/>
      <c r="D5112" s="640"/>
    </row>
    <row r="5114" spans="1:4">
      <c r="A5114" s="62"/>
      <c r="B5114" s="63"/>
      <c r="C5114" s="62"/>
      <c r="D5114" s="640"/>
    </row>
    <row r="5116" spans="1:4">
      <c r="A5116" s="62"/>
      <c r="B5116" s="63"/>
      <c r="C5116" s="62"/>
      <c r="D5116" s="640"/>
    </row>
    <row r="5118" spans="1:4">
      <c r="A5118" s="62"/>
      <c r="B5118" s="63"/>
      <c r="C5118" s="62"/>
      <c r="D5118" s="640"/>
    </row>
    <row r="5120" spans="1:4">
      <c r="A5120" s="62"/>
      <c r="B5120" s="63"/>
      <c r="C5120" s="62"/>
      <c r="D5120" s="640"/>
    </row>
    <row r="5122" spans="1:4">
      <c r="A5122" s="62"/>
      <c r="B5122" s="63"/>
      <c r="C5122" s="62"/>
      <c r="D5122" s="640"/>
    </row>
    <row r="5124" spans="1:4">
      <c r="A5124" s="62"/>
      <c r="B5124" s="63"/>
      <c r="C5124" s="62"/>
      <c r="D5124" s="640"/>
    </row>
    <row r="5126" spans="1:4">
      <c r="A5126" s="62"/>
      <c r="B5126" s="63"/>
      <c r="C5126" s="62"/>
      <c r="D5126" s="640"/>
    </row>
    <row r="5128" spans="1:4">
      <c r="A5128" s="62"/>
      <c r="B5128" s="63"/>
      <c r="C5128" s="62"/>
      <c r="D5128" s="640"/>
    </row>
    <row r="5130" spans="1:4">
      <c r="A5130" s="62"/>
      <c r="B5130" s="63"/>
      <c r="C5130" s="62"/>
      <c r="D5130" s="640"/>
    </row>
    <row r="5132" spans="1:4">
      <c r="A5132" s="62"/>
      <c r="B5132" s="63"/>
      <c r="C5132" s="62"/>
      <c r="D5132" s="640"/>
    </row>
    <row r="5134" spans="1:4">
      <c r="A5134" s="62"/>
      <c r="B5134" s="63"/>
      <c r="C5134" s="62"/>
      <c r="D5134" s="640"/>
    </row>
    <row r="5136" spans="1:4">
      <c r="A5136" s="62"/>
      <c r="B5136" s="63"/>
      <c r="C5136" s="62"/>
      <c r="D5136" s="640"/>
    </row>
    <row r="5138" spans="1:4">
      <c r="A5138" s="62"/>
      <c r="B5138" s="63"/>
      <c r="C5138" s="62"/>
      <c r="D5138" s="640"/>
    </row>
    <row r="5140" spans="1:4">
      <c r="A5140" s="62"/>
      <c r="B5140" s="63"/>
      <c r="C5140" s="62"/>
      <c r="D5140" s="640"/>
    </row>
    <row r="5142" spans="1:4">
      <c r="A5142" s="62"/>
      <c r="B5142" s="63"/>
      <c r="C5142" s="62"/>
      <c r="D5142" s="640"/>
    </row>
    <row r="5144" spans="1:4">
      <c r="A5144" s="62"/>
      <c r="B5144" s="63"/>
      <c r="C5144" s="62"/>
      <c r="D5144" s="640"/>
    </row>
    <row r="5146" spans="1:4">
      <c r="A5146" s="62"/>
      <c r="B5146" s="63"/>
      <c r="C5146" s="62"/>
      <c r="D5146" s="640"/>
    </row>
    <row r="5148" spans="1:4">
      <c r="A5148" s="62"/>
      <c r="B5148" s="63"/>
      <c r="C5148" s="62"/>
      <c r="D5148" s="640"/>
    </row>
    <row r="5150" spans="1:4">
      <c r="A5150" s="62"/>
      <c r="B5150" s="63"/>
      <c r="C5150" s="62"/>
      <c r="D5150" s="640"/>
    </row>
    <row r="5152" spans="1:4">
      <c r="A5152" s="62"/>
      <c r="B5152" s="63"/>
      <c r="C5152" s="62"/>
      <c r="D5152" s="640"/>
    </row>
    <row r="5154" spans="1:4">
      <c r="A5154" s="62"/>
      <c r="B5154" s="63"/>
      <c r="C5154" s="62"/>
      <c r="D5154" s="640"/>
    </row>
    <row r="5156" spans="1:4">
      <c r="A5156" s="62"/>
      <c r="B5156" s="63"/>
      <c r="C5156" s="62"/>
      <c r="D5156" s="640"/>
    </row>
    <row r="5158" spans="1:4">
      <c r="A5158" s="62"/>
      <c r="B5158" s="63"/>
      <c r="C5158" s="62"/>
      <c r="D5158" s="640"/>
    </row>
    <row r="5160" spans="1:4">
      <c r="A5160" s="62"/>
      <c r="B5160" s="63"/>
      <c r="C5160" s="62"/>
      <c r="D5160" s="640"/>
    </row>
    <row r="5162" spans="1:4">
      <c r="A5162" s="62"/>
      <c r="B5162" s="63"/>
      <c r="C5162" s="62"/>
      <c r="D5162" s="640"/>
    </row>
    <row r="5164" spans="1:4">
      <c r="A5164" s="62"/>
      <c r="B5164" s="63"/>
      <c r="C5164" s="62"/>
      <c r="D5164" s="640"/>
    </row>
    <row r="5166" spans="1:4">
      <c r="A5166" s="62"/>
      <c r="B5166" s="63"/>
      <c r="C5166" s="62"/>
      <c r="D5166" s="640"/>
    </row>
    <row r="5168" spans="1:4">
      <c r="A5168" s="62"/>
      <c r="B5168" s="63"/>
      <c r="C5168" s="62"/>
      <c r="D5168" s="640"/>
    </row>
    <row r="5170" spans="1:4">
      <c r="A5170" s="62"/>
      <c r="B5170" s="63"/>
      <c r="C5170" s="62"/>
      <c r="D5170" s="640"/>
    </row>
    <row r="5172" spans="1:4">
      <c r="A5172" s="62"/>
      <c r="B5172" s="63"/>
      <c r="C5172" s="62"/>
      <c r="D5172" s="640"/>
    </row>
    <row r="5174" spans="1:4">
      <c r="A5174" s="62"/>
      <c r="B5174" s="63"/>
      <c r="C5174" s="62"/>
      <c r="D5174" s="640"/>
    </row>
    <row r="5176" spans="1:4">
      <c r="A5176" s="62"/>
      <c r="B5176" s="63"/>
      <c r="C5176" s="62"/>
      <c r="D5176" s="640"/>
    </row>
    <row r="5178" spans="1:4">
      <c r="A5178" s="62"/>
      <c r="B5178" s="63"/>
      <c r="C5178" s="62"/>
      <c r="D5178" s="640"/>
    </row>
    <row r="5180" spans="1:4">
      <c r="A5180" s="62"/>
      <c r="B5180" s="63"/>
      <c r="C5180" s="62"/>
      <c r="D5180" s="640"/>
    </row>
    <row r="5182" spans="1:4">
      <c r="A5182" s="62"/>
      <c r="B5182" s="63"/>
      <c r="C5182" s="62"/>
      <c r="D5182" s="640"/>
    </row>
    <row r="5184" spans="1:4">
      <c r="A5184" s="62"/>
      <c r="B5184" s="63"/>
      <c r="C5184" s="62"/>
      <c r="D5184" s="640"/>
    </row>
    <row r="5186" spans="1:4">
      <c r="A5186" s="62"/>
      <c r="B5186" s="63"/>
      <c r="C5186" s="62"/>
      <c r="D5186" s="640"/>
    </row>
    <row r="5188" spans="1:4">
      <c r="A5188" s="62"/>
      <c r="B5188" s="63"/>
      <c r="C5188" s="62"/>
      <c r="D5188" s="640"/>
    </row>
    <row r="5190" spans="1:4">
      <c r="A5190" s="62"/>
      <c r="B5190" s="63"/>
      <c r="C5190" s="62"/>
      <c r="D5190" s="640"/>
    </row>
    <row r="5192" spans="1:4">
      <c r="A5192" s="62"/>
      <c r="B5192" s="63"/>
      <c r="C5192" s="62"/>
      <c r="D5192" s="640"/>
    </row>
    <row r="5194" spans="1:4">
      <c r="A5194" s="62"/>
      <c r="B5194" s="63"/>
      <c r="C5194" s="62"/>
      <c r="D5194" s="640"/>
    </row>
    <row r="5196" spans="1:4">
      <c r="A5196" s="62"/>
      <c r="B5196" s="63"/>
      <c r="C5196" s="62"/>
      <c r="D5196" s="640"/>
    </row>
    <row r="5198" spans="1:4">
      <c r="A5198" s="62"/>
      <c r="B5198" s="63"/>
      <c r="C5198" s="62"/>
      <c r="D5198" s="640"/>
    </row>
    <row r="5200" spans="1:4">
      <c r="A5200" s="62"/>
      <c r="B5200" s="63"/>
      <c r="C5200" s="62"/>
      <c r="D5200" s="640"/>
    </row>
    <row r="5202" spans="1:4">
      <c r="A5202" s="62"/>
      <c r="B5202" s="63"/>
      <c r="C5202" s="62"/>
      <c r="D5202" s="640"/>
    </row>
    <row r="5204" spans="1:4">
      <c r="A5204" s="62"/>
      <c r="B5204" s="63"/>
      <c r="C5204" s="62"/>
      <c r="D5204" s="640"/>
    </row>
    <row r="5206" spans="1:4">
      <c r="A5206" s="62"/>
      <c r="B5206" s="63"/>
      <c r="C5206" s="62"/>
      <c r="D5206" s="640"/>
    </row>
    <row r="5208" spans="1:4">
      <c r="A5208" s="62"/>
      <c r="B5208" s="63"/>
      <c r="C5208" s="62"/>
      <c r="D5208" s="640"/>
    </row>
    <row r="5210" spans="1:4">
      <c r="A5210" s="62"/>
      <c r="B5210" s="63"/>
      <c r="C5210" s="62"/>
      <c r="D5210" s="640"/>
    </row>
    <row r="5212" spans="1:4">
      <c r="A5212" s="62"/>
      <c r="B5212" s="63"/>
      <c r="C5212" s="62"/>
      <c r="D5212" s="640"/>
    </row>
    <row r="5214" spans="1:4">
      <c r="A5214" s="62"/>
      <c r="B5214" s="63"/>
      <c r="C5214" s="62"/>
      <c r="D5214" s="640"/>
    </row>
    <row r="5216" spans="1:4">
      <c r="A5216" s="62"/>
      <c r="B5216" s="63"/>
      <c r="C5216" s="62"/>
      <c r="D5216" s="640"/>
    </row>
    <row r="5218" spans="1:4">
      <c r="A5218" s="62"/>
      <c r="B5218" s="63"/>
      <c r="C5218" s="62"/>
      <c r="D5218" s="640"/>
    </row>
    <row r="5220" spans="1:4">
      <c r="A5220" s="62"/>
      <c r="B5220" s="63"/>
      <c r="C5220" s="62"/>
      <c r="D5220" s="640"/>
    </row>
    <row r="5222" spans="1:4">
      <c r="A5222" s="62"/>
      <c r="B5222" s="63"/>
      <c r="C5222" s="62"/>
      <c r="D5222" s="640"/>
    </row>
    <row r="5224" spans="1:4">
      <c r="A5224" s="62"/>
      <c r="B5224" s="63"/>
      <c r="C5224" s="62"/>
      <c r="D5224" s="640"/>
    </row>
    <row r="5226" spans="1:4">
      <c r="A5226" s="62"/>
      <c r="B5226" s="63"/>
      <c r="C5226" s="62"/>
      <c r="D5226" s="640"/>
    </row>
    <row r="5228" spans="1:4">
      <c r="A5228" s="62"/>
      <c r="B5228" s="63"/>
      <c r="C5228" s="62"/>
      <c r="D5228" s="640"/>
    </row>
    <row r="5230" spans="1:4">
      <c r="A5230" s="62"/>
      <c r="B5230" s="63"/>
      <c r="C5230" s="62"/>
      <c r="D5230" s="640"/>
    </row>
    <row r="5232" spans="1:4">
      <c r="A5232" s="62"/>
      <c r="B5232" s="63"/>
      <c r="C5232" s="62"/>
      <c r="D5232" s="640"/>
    </row>
    <row r="5234" spans="1:4">
      <c r="A5234" s="62"/>
      <c r="B5234" s="63"/>
      <c r="C5234" s="62"/>
      <c r="D5234" s="640"/>
    </row>
    <row r="5236" spans="1:4">
      <c r="A5236" s="62"/>
      <c r="B5236" s="63"/>
      <c r="C5236" s="62"/>
      <c r="D5236" s="640"/>
    </row>
    <row r="5238" spans="1:4">
      <c r="A5238" s="62"/>
      <c r="B5238" s="63"/>
      <c r="C5238" s="62"/>
      <c r="D5238" s="640"/>
    </row>
    <row r="5240" spans="1:4">
      <c r="A5240" s="62"/>
      <c r="B5240" s="63"/>
      <c r="C5240" s="62"/>
      <c r="D5240" s="640"/>
    </row>
    <row r="5242" spans="1:4">
      <c r="A5242" s="62"/>
      <c r="B5242" s="63"/>
      <c r="C5242" s="62"/>
      <c r="D5242" s="640"/>
    </row>
    <row r="5244" spans="1:4">
      <c r="A5244" s="62"/>
      <c r="B5244" s="63"/>
      <c r="C5244" s="62"/>
      <c r="D5244" s="640"/>
    </row>
    <row r="5246" spans="1:4">
      <c r="A5246" s="62"/>
      <c r="B5246" s="63"/>
      <c r="C5246" s="62"/>
      <c r="D5246" s="640"/>
    </row>
    <row r="5248" spans="1:4">
      <c r="A5248" s="62"/>
      <c r="B5248" s="63"/>
      <c r="C5248" s="62"/>
      <c r="D5248" s="640"/>
    </row>
    <row r="5250" spans="1:4">
      <c r="A5250" s="62"/>
      <c r="B5250" s="63"/>
      <c r="C5250" s="62"/>
      <c r="D5250" s="640"/>
    </row>
    <row r="5252" spans="1:4">
      <c r="A5252" s="62"/>
      <c r="B5252" s="63"/>
      <c r="C5252" s="62"/>
      <c r="D5252" s="640"/>
    </row>
    <row r="5254" spans="1:4">
      <c r="A5254" s="62"/>
      <c r="B5254" s="63"/>
      <c r="C5254" s="62"/>
      <c r="D5254" s="640"/>
    </row>
    <row r="5256" spans="1:4">
      <c r="A5256" s="62"/>
      <c r="B5256" s="63"/>
      <c r="C5256" s="62"/>
      <c r="D5256" s="640"/>
    </row>
    <row r="5258" spans="1:4">
      <c r="A5258" s="62"/>
      <c r="B5258" s="63"/>
      <c r="C5258" s="62"/>
      <c r="D5258" s="640"/>
    </row>
    <row r="5260" spans="1:4">
      <c r="A5260" s="62"/>
      <c r="B5260" s="63"/>
      <c r="C5260" s="62"/>
      <c r="D5260" s="640"/>
    </row>
    <row r="5262" spans="1:4">
      <c r="A5262" s="62"/>
      <c r="B5262" s="63"/>
      <c r="C5262" s="62"/>
      <c r="D5262" s="640"/>
    </row>
    <row r="5264" spans="1:4">
      <c r="A5264" s="62"/>
      <c r="B5264" s="63"/>
      <c r="C5264" s="62"/>
      <c r="D5264" s="640"/>
    </row>
    <row r="5266" spans="1:4">
      <c r="A5266" s="62"/>
      <c r="B5266" s="63"/>
      <c r="C5266" s="62"/>
      <c r="D5266" s="640"/>
    </row>
    <row r="5268" spans="1:4">
      <c r="A5268" s="62"/>
      <c r="B5268" s="63"/>
      <c r="C5268" s="62"/>
      <c r="D5268" s="640"/>
    </row>
    <row r="5270" spans="1:4">
      <c r="A5270" s="62"/>
      <c r="B5270" s="63"/>
      <c r="C5270" s="62"/>
      <c r="D5270" s="640"/>
    </row>
    <row r="5272" spans="1:4">
      <c r="A5272" s="62"/>
      <c r="B5272" s="63"/>
      <c r="C5272" s="62"/>
      <c r="D5272" s="640"/>
    </row>
    <row r="5274" spans="1:4">
      <c r="A5274" s="62"/>
      <c r="B5274" s="63"/>
      <c r="C5274" s="62"/>
      <c r="D5274" s="640"/>
    </row>
    <row r="5276" spans="1:4">
      <c r="A5276" s="62"/>
      <c r="B5276" s="63"/>
      <c r="C5276" s="62"/>
      <c r="D5276" s="640"/>
    </row>
    <row r="5278" spans="1:4">
      <c r="A5278" s="62"/>
      <c r="B5278" s="63"/>
      <c r="C5278" s="62"/>
      <c r="D5278" s="640"/>
    </row>
    <row r="5280" spans="1:4">
      <c r="A5280" s="62"/>
      <c r="B5280" s="63"/>
      <c r="C5280" s="62"/>
      <c r="D5280" s="640"/>
    </row>
    <row r="5282" spans="1:4">
      <c r="A5282" s="62"/>
      <c r="B5282" s="63"/>
      <c r="C5282" s="62"/>
      <c r="D5282" s="640"/>
    </row>
    <row r="5284" spans="1:4">
      <c r="A5284" s="62"/>
      <c r="B5284" s="63"/>
      <c r="C5284" s="62"/>
      <c r="D5284" s="640"/>
    </row>
    <row r="5286" spans="1:4">
      <c r="A5286" s="62"/>
      <c r="B5286" s="63"/>
      <c r="C5286" s="62"/>
      <c r="D5286" s="640"/>
    </row>
    <row r="5288" spans="1:4">
      <c r="A5288" s="62"/>
      <c r="B5288" s="63"/>
      <c r="C5288" s="62"/>
      <c r="D5288" s="640"/>
    </row>
    <row r="5290" spans="1:4">
      <c r="A5290" s="62"/>
      <c r="B5290" s="63"/>
      <c r="C5290" s="62"/>
      <c r="D5290" s="640"/>
    </row>
    <row r="5292" spans="1:4">
      <c r="A5292" s="62"/>
      <c r="B5292" s="63"/>
      <c r="C5292" s="62"/>
      <c r="D5292" s="640"/>
    </row>
    <row r="5294" spans="1:4">
      <c r="A5294" s="62"/>
      <c r="B5294" s="63"/>
      <c r="C5294" s="62"/>
      <c r="D5294" s="640"/>
    </row>
    <row r="5296" spans="1:4">
      <c r="A5296" s="62"/>
      <c r="B5296" s="63"/>
      <c r="C5296" s="62"/>
      <c r="D5296" s="640"/>
    </row>
    <row r="5298" spans="1:4">
      <c r="A5298" s="62"/>
      <c r="B5298" s="63"/>
      <c r="C5298" s="62"/>
      <c r="D5298" s="640"/>
    </row>
    <row r="5300" spans="1:4">
      <c r="A5300" s="62"/>
      <c r="B5300" s="63"/>
      <c r="C5300" s="62"/>
      <c r="D5300" s="640"/>
    </row>
    <row r="5302" spans="1:4">
      <c r="A5302" s="62"/>
      <c r="B5302" s="63"/>
      <c r="C5302" s="62"/>
      <c r="D5302" s="640"/>
    </row>
    <row r="5304" spans="1:4">
      <c r="A5304" s="62"/>
      <c r="B5304" s="63"/>
      <c r="C5304" s="62"/>
      <c r="D5304" s="640"/>
    </row>
    <row r="5306" spans="1:4">
      <c r="A5306" s="62"/>
      <c r="B5306" s="63"/>
      <c r="C5306" s="62"/>
      <c r="D5306" s="640"/>
    </row>
    <row r="5308" spans="1:4">
      <c r="A5308" s="62"/>
      <c r="B5308" s="63"/>
      <c r="C5308" s="62"/>
      <c r="D5308" s="640"/>
    </row>
    <row r="5310" spans="1:4">
      <c r="A5310" s="62"/>
      <c r="B5310" s="63"/>
      <c r="C5310" s="62"/>
      <c r="D5310" s="640"/>
    </row>
    <row r="5312" spans="1:4">
      <c r="A5312" s="62"/>
      <c r="B5312" s="63"/>
      <c r="C5312" s="62"/>
      <c r="D5312" s="640"/>
    </row>
    <row r="5314" spans="1:4">
      <c r="A5314" s="62"/>
      <c r="B5314" s="63"/>
      <c r="C5314" s="62"/>
      <c r="D5314" s="640"/>
    </row>
    <row r="5316" spans="1:4">
      <c r="A5316" s="62"/>
      <c r="B5316" s="63"/>
      <c r="C5316" s="62"/>
      <c r="D5316" s="640"/>
    </row>
    <row r="5318" spans="1:4">
      <c r="A5318" s="62"/>
      <c r="B5318" s="63"/>
      <c r="C5318" s="62"/>
      <c r="D5318" s="640"/>
    </row>
    <row r="5320" spans="1:4">
      <c r="A5320" s="62"/>
      <c r="B5320" s="63"/>
      <c r="C5320" s="62"/>
      <c r="D5320" s="640"/>
    </row>
    <row r="5322" spans="1:4">
      <c r="A5322" s="62"/>
      <c r="B5322" s="63"/>
      <c r="C5322" s="62"/>
      <c r="D5322" s="640"/>
    </row>
    <row r="5324" spans="1:4">
      <c r="A5324" s="62"/>
      <c r="B5324" s="63"/>
      <c r="C5324" s="62"/>
      <c r="D5324" s="640"/>
    </row>
    <row r="5326" spans="1:4">
      <c r="A5326" s="62"/>
      <c r="B5326" s="63"/>
      <c r="C5326" s="62"/>
      <c r="D5326" s="640"/>
    </row>
    <row r="5328" spans="1:4">
      <c r="A5328" s="62"/>
      <c r="B5328" s="63"/>
      <c r="C5328" s="62"/>
      <c r="D5328" s="640"/>
    </row>
    <row r="5330" spans="1:4">
      <c r="A5330" s="62"/>
      <c r="B5330" s="63"/>
      <c r="C5330" s="62"/>
      <c r="D5330" s="640"/>
    </row>
    <row r="5332" spans="1:4">
      <c r="A5332" s="62"/>
      <c r="B5332" s="63"/>
      <c r="C5332" s="62"/>
      <c r="D5332" s="640"/>
    </row>
    <row r="5334" spans="1:4">
      <c r="A5334" s="62"/>
      <c r="B5334" s="63"/>
      <c r="C5334" s="62"/>
      <c r="D5334" s="640"/>
    </row>
    <row r="5336" spans="1:4">
      <c r="A5336" s="62"/>
      <c r="B5336" s="63"/>
      <c r="C5336" s="62"/>
      <c r="D5336" s="640"/>
    </row>
    <row r="5338" spans="1:4">
      <c r="A5338" s="62"/>
      <c r="B5338" s="63"/>
      <c r="C5338" s="62"/>
      <c r="D5338" s="640"/>
    </row>
    <row r="5340" spans="1:4">
      <c r="A5340" s="62"/>
      <c r="B5340" s="63"/>
      <c r="C5340" s="62"/>
      <c r="D5340" s="640"/>
    </row>
    <row r="5342" spans="1:4">
      <c r="A5342" s="62"/>
      <c r="B5342" s="63"/>
      <c r="C5342" s="62"/>
      <c r="D5342" s="640"/>
    </row>
    <row r="5344" spans="1:4">
      <c r="A5344" s="62"/>
      <c r="B5344" s="63"/>
      <c r="C5344" s="62"/>
      <c r="D5344" s="640"/>
    </row>
  </sheetData>
  <pageMargins left="0.511811024" right="0.511811024" top="0.78740157499999996" bottom="0.78740157499999996" header="0.31496062000000002" footer="0.3149606200000000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Plan7"/>
  <dimension ref="A1:L7202"/>
  <sheetViews>
    <sheetView topLeftCell="A40" zoomScale="85" zoomScaleNormal="85" zoomScaleSheetLayoutView="115" workbookViewId="0">
      <selection activeCell="F3" sqref="F3"/>
    </sheetView>
  </sheetViews>
  <sheetFormatPr defaultColWidth="9.140625" defaultRowHeight="15"/>
  <cols>
    <col min="1" max="1" width="9.140625" style="53"/>
    <col min="2" max="2" width="20.7109375" style="1526" customWidth="1"/>
    <col min="3" max="3" width="120.7109375" style="1523" customWidth="1"/>
    <col min="4" max="4" width="10.7109375" style="1526" customWidth="1"/>
    <col min="5" max="5" width="10.7109375" style="1521" customWidth="1"/>
    <col min="6" max="7" width="11.5703125" style="1521" customWidth="1"/>
    <col min="8" max="8" width="20.140625" style="1521" bestFit="1" customWidth="1"/>
    <col min="9" max="9" width="14.85546875" style="1521" bestFit="1" customWidth="1"/>
    <col min="10" max="11" width="9.140625" style="53"/>
    <col min="12" max="12" width="38.140625" style="53" customWidth="1"/>
    <col min="13" max="16384" width="9.140625" style="53"/>
  </cols>
  <sheetData>
    <row r="1" spans="1:12" ht="16.5" thickBot="1">
      <c r="A1" s="53" t="s">
        <v>16700</v>
      </c>
      <c r="B1" s="1524" t="s">
        <v>28</v>
      </c>
      <c r="C1" s="1525" t="s">
        <v>29</v>
      </c>
      <c r="D1" s="1524" t="s">
        <v>30</v>
      </c>
      <c r="E1" s="1524" t="s">
        <v>70</v>
      </c>
      <c r="H1" s="1524" t="s">
        <v>3459</v>
      </c>
      <c r="I1" s="1524" t="s">
        <v>3458</v>
      </c>
    </row>
    <row r="2" spans="1:12" ht="30.75" thickBot="1">
      <c r="B2" s="1532">
        <v>97141</v>
      </c>
      <c r="C2" s="1523" t="s">
        <v>2809</v>
      </c>
      <c r="D2" s="1526" t="s">
        <v>73</v>
      </c>
      <c r="E2" s="1527">
        <f t="shared" ref="E2:E65" si="0">IF($L$2=$H$1,H2,I2)</f>
        <v>6.44</v>
      </c>
      <c r="F2" s="1521">
        <f t="shared" ref="F2:F65" si="1">IF(LEN($B2)=7,CONCATENATE(MID($B2,1,6),"00",RIGHT($B2,1)),IF(LEN($B2)=8,CONCATENATE(MID($B2,1,6),"0",RIGHT($B2,2)),$B2))</f>
        <v>97141</v>
      </c>
      <c r="H2" s="1527">
        <v>6.44</v>
      </c>
      <c r="I2" s="1527">
        <v>5.97</v>
      </c>
      <c r="L2" s="1052" t="str">
        <f>ORÇAMENTO!K7</f>
        <v>NÃO DESONERADO</v>
      </c>
    </row>
    <row r="3" spans="1:12" ht="30">
      <c r="B3" s="1531">
        <v>97142</v>
      </c>
      <c r="C3" s="1529" t="s">
        <v>2810</v>
      </c>
      <c r="D3" s="1528" t="s">
        <v>73</v>
      </c>
      <c r="E3" s="1530">
        <f t="shared" si="0"/>
        <v>7.16</v>
      </c>
      <c r="F3" s="1521">
        <f t="shared" si="1"/>
        <v>97142</v>
      </c>
      <c r="H3" s="1530">
        <v>7.16</v>
      </c>
      <c r="I3" s="1530">
        <v>6.64</v>
      </c>
    </row>
    <row r="4" spans="1:12" ht="30">
      <c r="B4" s="1532">
        <v>97143</v>
      </c>
      <c r="C4" s="1523" t="s">
        <v>2811</v>
      </c>
      <c r="D4" s="1526" t="s">
        <v>73</v>
      </c>
      <c r="E4" s="1527">
        <f t="shared" si="0"/>
        <v>8.98</v>
      </c>
      <c r="F4" s="1521">
        <f t="shared" si="1"/>
        <v>97143</v>
      </c>
      <c r="H4" s="1527">
        <v>8.98</v>
      </c>
      <c r="I4" s="1527">
        <v>8.32</v>
      </c>
    </row>
    <row r="5" spans="1:12" ht="30">
      <c r="B5" s="1531">
        <v>97144</v>
      </c>
      <c r="C5" s="1529" t="s">
        <v>2812</v>
      </c>
      <c r="D5" s="1528" t="s">
        <v>73</v>
      </c>
      <c r="E5" s="1530">
        <f t="shared" si="0"/>
        <v>10.81</v>
      </c>
      <c r="F5" s="1521">
        <f t="shared" si="1"/>
        <v>97144</v>
      </c>
      <c r="H5" s="1530">
        <v>10.81</v>
      </c>
      <c r="I5" s="1530">
        <v>9.99</v>
      </c>
    </row>
    <row r="6" spans="1:12" ht="30">
      <c r="B6" s="1532">
        <v>97145</v>
      </c>
      <c r="C6" s="1523" t="s">
        <v>2813</v>
      </c>
      <c r="D6" s="1526" t="s">
        <v>73</v>
      </c>
      <c r="E6" s="1527">
        <f t="shared" si="0"/>
        <v>12.65</v>
      </c>
      <c r="F6" s="1521">
        <f t="shared" si="1"/>
        <v>97145</v>
      </c>
      <c r="H6" s="1527">
        <v>12.65</v>
      </c>
      <c r="I6" s="1527">
        <v>11.69</v>
      </c>
    </row>
    <row r="7" spans="1:12" ht="30">
      <c r="B7" s="1531">
        <v>97146</v>
      </c>
      <c r="C7" s="1529" t="s">
        <v>2814</v>
      </c>
      <c r="D7" s="1528" t="s">
        <v>73</v>
      </c>
      <c r="E7" s="1530">
        <f t="shared" si="0"/>
        <v>14.5</v>
      </c>
      <c r="F7" s="1521">
        <f t="shared" si="1"/>
        <v>97146</v>
      </c>
      <c r="H7" s="1530">
        <v>14.5</v>
      </c>
      <c r="I7" s="1530">
        <v>13.39</v>
      </c>
    </row>
    <row r="8" spans="1:12" ht="30">
      <c r="B8" s="1532">
        <v>97147</v>
      </c>
      <c r="C8" s="1523" t="s">
        <v>2815</v>
      </c>
      <c r="D8" s="1526" t="s">
        <v>73</v>
      </c>
      <c r="E8" s="1527">
        <f t="shared" si="0"/>
        <v>16.37</v>
      </c>
      <c r="F8" s="1521">
        <f t="shared" si="1"/>
        <v>97147</v>
      </c>
      <c r="H8" s="1527">
        <v>16.37</v>
      </c>
      <c r="I8" s="1527">
        <v>15.1</v>
      </c>
    </row>
    <row r="9" spans="1:12" ht="30">
      <c r="B9" s="1531">
        <v>97148</v>
      </c>
      <c r="C9" s="1529" t="s">
        <v>2816</v>
      </c>
      <c r="D9" s="1528" t="s">
        <v>73</v>
      </c>
      <c r="E9" s="1530">
        <f t="shared" si="0"/>
        <v>18.2</v>
      </c>
      <c r="F9" s="1521">
        <f t="shared" si="1"/>
        <v>97148</v>
      </c>
      <c r="H9" s="1530">
        <v>18.2</v>
      </c>
      <c r="I9" s="1530">
        <v>16.79</v>
      </c>
    </row>
    <row r="10" spans="1:12" ht="30">
      <c r="B10" s="1532">
        <v>97149</v>
      </c>
      <c r="C10" s="1523" t="s">
        <v>2817</v>
      </c>
      <c r="D10" s="1526" t="s">
        <v>73</v>
      </c>
      <c r="E10" s="1527">
        <f t="shared" si="0"/>
        <v>20.09</v>
      </c>
      <c r="F10" s="1521">
        <f t="shared" si="1"/>
        <v>97149</v>
      </c>
      <c r="H10" s="1527">
        <v>20.09</v>
      </c>
      <c r="I10" s="1527">
        <v>18.52</v>
      </c>
    </row>
    <row r="11" spans="1:12" ht="30">
      <c r="B11" s="1531">
        <v>97150</v>
      </c>
      <c r="C11" s="1529" t="s">
        <v>2818</v>
      </c>
      <c r="D11" s="1528" t="s">
        <v>73</v>
      </c>
      <c r="E11" s="1530">
        <f t="shared" si="0"/>
        <v>27.07</v>
      </c>
      <c r="F11" s="1521">
        <f t="shared" si="1"/>
        <v>97150</v>
      </c>
      <c r="H11" s="1530">
        <v>27.07</v>
      </c>
      <c r="I11" s="1530">
        <v>25.36</v>
      </c>
    </row>
    <row r="12" spans="1:12" ht="30">
      <c r="B12" s="1532">
        <v>97151</v>
      </c>
      <c r="C12" s="1523" t="s">
        <v>2819</v>
      </c>
      <c r="D12" s="1526" t="s">
        <v>73</v>
      </c>
      <c r="E12" s="1527">
        <f t="shared" si="0"/>
        <v>31.55</v>
      </c>
      <c r="F12" s="1521">
        <f t="shared" si="1"/>
        <v>97151</v>
      </c>
      <c r="H12" s="1527">
        <v>31.55</v>
      </c>
      <c r="I12" s="1527">
        <v>29.54</v>
      </c>
    </row>
    <row r="13" spans="1:12" ht="30">
      <c r="B13" s="1531">
        <v>97152</v>
      </c>
      <c r="C13" s="1529" t="s">
        <v>2820</v>
      </c>
      <c r="D13" s="1528" t="s">
        <v>73</v>
      </c>
      <c r="E13" s="1530">
        <f t="shared" si="0"/>
        <v>35.75</v>
      </c>
      <c r="F13" s="1521">
        <f t="shared" si="1"/>
        <v>97152</v>
      </c>
      <c r="H13" s="1530">
        <v>35.75</v>
      </c>
      <c r="I13" s="1530">
        <v>33.450000000000003</v>
      </c>
    </row>
    <row r="14" spans="1:12" ht="30">
      <c r="B14" s="1532">
        <v>97153</v>
      </c>
      <c r="C14" s="1523" t="s">
        <v>2821</v>
      </c>
      <c r="D14" s="1526" t="s">
        <v>73</v>
      </c>
      <c r="E14" s="1527">
        <f t="shared" si="0"/>
        <v>40.119999999999997</v>
      </c>
      <c r="F14" s="1521">
        <f t="shared" si="1"/>
        <v>97153</v>
      </c>
      <c r="H14" s="1527">
        <v>40.119999999999997</v>
      </c>
      <c r="I14" s="1527">
        <v>37.520000000000003</v>
      </c>
    </row>
    <row r="15" spans="1:12" ht="30">
      <c r="B15" s="1531">
        <v>97154</v>
      </c>
      <c r="C15" s="1529" t="s">
        <v>2822</v>
      </c>
      <c r="D15" s="1528" t="s">
        <v>73</v>
      </c>
      <c r="E15" s="1530">
        <f t="shared" si="0"/>
        <v>44.53</v>
      </c>
      <c r="F15" s="1521">
        <f t="shared" si="1"/>
        <v>97154</v>
      </c>
      <c r="H15" s="1530">
        <v>44.53</v>
      </c>
      <c r="I15" s="1530">
        <v>41.63</v>
      </c>
    </row>
    <row r="16" spans="1:12" ht="30">
      <c r="B16" s="1532">
        <v>97155</v>
      </c>
      <c r="C16" s="1523" t="s">
        <v>2823</v>
      </c>
      <c r="D16" s="1526" t="s">
        <v>73</v>
      </c>
      <c r="E16" s="1527">
        <f t="shared" si="0"/>
        <v>48.95</v>
      </c>
      <c r="F16" s="1521">
        <f t="shared" si="1"/>
        <v>97155</v>
      </c>
      <c r="H16" s="1527">
        <v>48.95</v>
      </c>
      <c r="I16" s="1527">
        <v>45.75</v>
      </c>
    </row>
    <row r="17" spans="2:9" ht="30">
      <c r="B17" s="1531">
        <v>97156</v>
      </c>
      <c r="C17" s="1529" t="s">
        <v>2824</v>
      </c>
      <c r="D17" s="1528" t="s">
        <v>73</v>
      </c>
      <c r="E17" s="1530">
        <f t="shared" si="0"/>
        <v>58.21</v>
      </c>
      <c r="F17" s="1521">
        <f t="shared" si="1"/>
        <v>97156</v>
      </c>
      <c r="H17" s="1530">
        <v>58.21</v>
      </c>
      <c r="I17" s="1530">
        <v>54.42</v>
      </c>
    </row>
    <row r="18" spans="2:9" ht="30">
      <c r="B18" s="1532">
        <v>97157</v>
      </c>
      <c r="C18" s="1523" t="s">
        <v>2825</v>
      </c>
      <c r="D18" s="1526" t="s">
        <v>73</v>
      </c>
      <c r="E18" s="1527">
        <f t="shared" si="0"/>
        <v>3.98</v>
      </c>
      <c r="F18" s="1521">
        <f t="shared" si="1"/>
        <v>97157</v>
      </c>
      <c r="H18" s="1527">
        <v>3.98</v>
      </c>
      <c r="I18" s="1527">
        <v>3.72</v>
      </c>
    </row>
    <row r="19" spans="2:9" ht="30">
      <c r="B19" s="1531">
        <v>97158</v>
      </c>
      <c r="C19" s="1529" t="s">
        <v>2826</v>
      </c>
      <c r="D19" s="1528" t="s">
        <v>73</v>
      </c>
      <c r="E19" s="1530">
        <f t="shared" si="0"/>
        <v>4.43</v>
      </c>
      <c r="F19" s="1521">
        <f t="shared" si="1"/>
        <v>97158</v>
      </c>
      <c r="H19" s="1530">
        <v>4.43</v>
      </c>
      <c r="I19" s="1530">
        <v>4.12</v>
      </c>
    </row>
    <row r="20" spans="2:9" ht="30">
      <c r="B20" s="1532">
        <v>97159</v>
      </c>
      <c r="C20" s="1523" t="s">
        <v>2827</v>
      </c>
      <c r="D20" s="1526" t="s">
        <v>73</v>
      </c>
      <c r="E20" s="1527">
        <f t="shared" si="0"/>
        <v>5.57</v>
      </c>
      <c r="F20" s="1521">
        <f t="shared" si="1"/>
        <v>97159</v>
      </c>
      <c r="H20" s="1527">
        <v>5.57</v>
      </c>
      <c r="I20" s="1527">
        <v>5.19</v>
      </c>
    </row>
    <row r="21" spans="2:9" ht="30">
      <c r="B21" s="1531">
        <v>97160</v>
      </c>
      <c r="C21" s="1529" t="s">
        <v>2828</v>
      </c>
      <c r="D21" s="1528" t="s">
        <v>73</v>
      </c>
      <c r="E21" s="1530">
        <f t="shared" si="0"/>
        <v>6.68</v>
      </c>
      <c r="F21" s="1521">
        <f t="shared" si="1"/>
        <v>97160</v>
      </c>
      <c r="H21" s="1530">
        <v>6.68</v>
      </c>
      <c r="I21" s="1530">
        <v>6.21</v>
      </c>
    </row>
    <row r="22" spans="2:9" ht="30">
      <c r="B22" s="1532">
        <v>97161</v>
      </c>
      <c r="C22" s="1523" t="s">
        <v>2829</v>
      </c>
      <c r="D22" s="1526" t="s">
        <v>73</v>
      </c>
      <c r="E22" s="1527">
        <f t="shared" si="0"/>
        <v>7.85</v>
      </c>
      <c r="F22" s="1521">
        <f t="shared" si="1"/>
        <v>97161</v>
      </c>
      <c r="H22" s="1527">
        <v>7.85</v>
      </c>
      <c r="I22" s="1527">
        <v>7.29</v>
      </c>
    </row>
    <row r="23" spans="2:9" ht="30">
      <c r="B23" s="1531">
        <v>97162</v>
      </c>
      <c r="C23" s="1529" t="s">
        <v>2830</v>
      </c>
      <c r="D23" s="1528" t="s">
        <v>73</v>
      </c>
      <c r="E23" s="1530">
        <f t="shared" si="0"/>
        <v>9</v>
      </c>
      <c r="F23" s="1521">
        <f t="shared" si="1"/>
        <v>97162</v>
      </c>
      <c r="H23" s="1530">
        <v>9</v>
      </c>
      <c r="I23" s="1530">
        <v>8.35</v>
      </c>
    </row>
    <row r="24" spans="2:9" ht="30">
      <c r="B24" s="1532">
        <v>97163</v>
      </c>
      <c r="C24" s="1523" t="s">
        <v>2831</v>
      </c>
      <c r="D24" s="1526" t="s">
        <v>73</v>
      </c>
      <c r="E24" s="1527">
        <f t="shared" si="0"/>
        <v>10.17</v>
      </c>
      <c r="F24" s="1521">
        <f t="shared" si="1"/>
        <v>97163</v>
      </c>
      <c r="H24" s="1527">
        <v>10.17</v>
      </c>
      <c r="I24" s="1527">
        <v>9.42</v>
      </c>
    </row>
    <row r="25" spans="2:9" ht="30">
      <c r="B25" s="1531">
        <v>97164</v>
      </c>
      <c r="C25" s="1529" t="s">
        <v>2832</v>
      </c>
      <c r="D25" s="1528" t="s">
        <v>73</v>
      </c>
      <c r="E25" s="1530">
        <f t="shared" si="0"/>
        <v>11.31</v>
      </c>
      <c r="F25" s="1521">
        <f t="shared" si="1"/>
        <v>97164</v>
      </c>
      <c r="H25" s="1530">
        <v>11.31</v>
      </c>
      <c r="I25" s="1530">
        <v>10.49</v>
      </c>
    </row>
    <row r="26" spans="2:9" ht="30">
      <c r="B26" s="1532">
        <v>97165</v>
      </c>
      <c r="C26" s="1523" t="s">
        <v>2833</v>
      </c>
      <c r="D26" s="1526" t="s">
        <v>73</v>
      </c>
      <c r="E26" s="1527">
        <f t="shared" si="0"/>
        <v>12.49</v>
      </c>
      <c r="F26" s="1521">
        <f t="shared" si="1"/>
        <v>97165</v>
      </c>
      <c r="H26" s="1527">
        <v>12.49</v>
      </c>
      <c r="I26" s="1527">
        <v>11.58</v>
      </c>
    </row>
    <row r="27" spans="2:9" ht="30">
      <c r="B27" s="1531">
        <v>97166</v>
      </c>
      <c r="C27" s="1529" t="s">
        <v>2834</v>
      </c>
      <c r="D27" s="1528" t="s">
        <v>73</v>
      </c>
      <c r="E27" s="1530">
        <f t="shared" si="0"/>
        <v>16.77</v>
      </c>
      <c r="F27" s="1521">
        <f t="shared" si="1"/>
        <v>97166</v>
      </c>
      <c r="H27" s="1530">
        <v>16.77</v>
      </c>
      <c r="I27" s="1530">
        <v>15.77</v>
      </c>
    </row>
    <row r="28" spans="2:9" ht="30">
      <c r="B28" s="1532">
        <v>97167</v>
      </c>
      <c r="C28" s="1523" t="s">
        <v>2835</v>
      </c>
      <c r="D28" s="1526" t="s">
        <v>73</v>
      </c>
      <c r="E28" s="1527">
        <f t="shared" si="0"/>
        <v>19.57</v>
      </c>
      <c r="F28" s="1521">
        <f t="shared" si="1"/>
        <v>97167</v>
      </c>
      <c r="H28" s="1527">
        <v>19.57</v>
      </c>
      <c r="I28" s="1527">
        <v>18.38</v>
      </c>
    </row>
    <row r="29" spans="2:9" ht="30">
      <c r="B29" s="1531">
        <v>97168</v>
      </c>
      <c r="C29" s="1529" t="s">
        <v>2836</v>
      </c>
      <c r="D29" s="1528" t="s">
        <v>73</v>
      </c>
      <c r="E29" s="1530">
        <f t="shared" si="0"/>
        <v>22.11</v>
      </c>
      <c r="F29" s="1521">
        <f t="shared" si="1"/>
        <v>97168</v>
      </c>
      <c r="H29" s="1530">
        <v>22.11</v>
      </c>
      <c r="I29" s="1530">
        <v>20.75</v>
      </c>
    </row>
    <row r="30" spans="2:9" ht="30">
      <c r="B30" s="1532">
        <v>97169</v>
      </c>
      <c r="C30" s="1523" t="s">
        <v>2837</v>
      </c>
      <c r="D30" s="1526" t="s">
        <v>73</v>
      </c>
      <c r="E30" s="1527">
        <f t="shared" si="0"/>
        <v>24.79</v>
      </c>
      <c r="F30" s="1521">
        <f t="shared" si="1"/>
        <v>97169</v>
      </c>
      <c r="H30" s="1527">
        <v>24.79</v>
      </c>
      <c r="I30" s="1527">
        <v>23.26</v>
      </c>
    </row>
    <row r="31" spans="2:9" ht="30">
      <c r="B31" s="1531">
        <v>97170</v>
      </c>
      <c r="C31" s="1529" t="s">
        <v>2838</v>
      </c>
      <c r="D31" s="1528" t="s">
        <v>73</v>
      </c>
      <c r="E31" s="1530">
        <f t="shared" si="0"/>
        <v>27.53</v>
      </c>
      <c r="F31" s="1521">
        <f t="shared" si="1"/>
        <v>97170</v>
      </c>
      <c r="H31" s="1530">
        <v>27.53</v>
      </c>
      <c r="I31" s="1530">
        <v>25.82</v>
      </c>
    </row>
    <row r="32" spans="2:9" ht="30">
      <c r="B32" s="1532">
        <v>97171</v>
      </c>
      <c r="C32" s="1523" t="s">
        <v>2839</v>
      </c>
      <c r="D32" s="1526" t="s">
        <v>73</v>
      </c>
      <c r="E32" s="1527">
        <f t="shared" si="0"/>
        <v>30.28</v>
      </c>
      <c r="F32" s="1521">
        <f t="shared" si="1"/>
        <v>97171</v>
      </c>
      <c r="H32" s="1527">
        <v>30.28</v>
      </c>
      <c r="I32" s="1527">
        <v>28.4</v>
      </c>
    </row>
    <row r="33" spans="2:9" ht="30">
      <c r="B33" s="1531">
        <v>97172</v>
      </c>
      <c r="C33" s="1529" t="s">
        <v>2840</v>
      </c>
      <c r="D33" s="1528" t="s">
        <v>73</v>
      </c>
      <c r="E33" s="1530">
        <f t="shared" si="0"/>
        <v>36.19</v>
      </c>
      <c r="F33" s="1521">
        <f t="shared" si="1"/>
        <v>97172</v>
      </c>
      <c r="H33" s="1530">
        <v>36.19</v>
      </c>
      <c r="I33" s="1530">
        <v>33.96</v>
      </c>
    </row>
    <row r="34" spans="2:9" ht="30">
      <c r="B34" s="1532">
        <v>97173</v>
      </c>
      <c r="C34" s="1523" t="s">
        <v>2841</v>
      </c>
      <c r="D34" s="1526" t="s">
        <v>73</v>
      </c>
      <c r="E34" s="1527">
        <f t="shared" si="0"/>
        <v>30.47</v>
      </c>
      <c r="F34" s="1521">
        <f t="shared" si="1"/>
        <v>97173</v>
      </c>
      <c r="H34" s="1527">
        <v>30.47</v>
      </c>
      <c r="I34" s="1527">
        <v>28.74</v>
      </c>
    </row>
    <row r="35" spans="2:9" ht="30">
      <c r="B35" s="1531">
        <v>97174</v>
      </c>
      <c r="C35" s="1529" t="s">
        <v>2842</v>
      </c>
      <c r="D35" s="1528" t="s">
        <v>73</v>
      </c>
      <c r="E35" s="1530">
        <f t="shared" si="0"/>
        <v>35.28</v>
      </c>
      <c r="F35" s="1521">
        <f t="shared" si="1"/>
        <v>97174</v>
      </c>
      <c r="H35" s="1530">
        <v>35.28</v>
      </c>
      <c r="I35" s="1530">
        <v>33.29</v>
      </c>
    </row>
    <row r="36" spans="2:9" ht="30">
      <c r="B36" s="1532">
        <v>97175</v>
      </c>
      <c r="C36" s="1523" t="s">
        <v>2843</v>
      </c>
      <c r="D36" s="1526" t="s">
        <v>73</v>
      </c>
      <c r="E36" s="1527">
        <f t="shared" si="0"/>
        <v>40.090000000000003</v>
      </c>
      <c r="F36" s="1521">
        <f t="shared" si="1"/>
        <v>97175</v>
      </c>
      <c r="H36" s="1527">
        <v>40.090000000000003</v>
      </c>
      <c r="I36" s="1527">
        <v>37.840000000000003</v>
      </c>
    </row>
    <row r="37" spans="2:9" ht="30">
      <c r="B37" s="1531">
        <v>97176</v>
      </c>
      <c r="C37" s="1529" t="s">
        <v>2844</v>
      </c>
      <c r="D37" s="1528" t="s">
        <v>73</v>
      </c>
      <c r="E37" s="1530">
        <f t="shared" si="0"/>
        <v>44.9</v>
      </c>
      <c r="F37" s="1521">
        <f t="shared" si="1"/>
        <v>97176</v>
      </c>
      <c r="H37" s="1530">
        <v>44.9</v>
      </c>
      <c r="I37" s="1530">
        <v>42.4</v>
      </c>
    </row>
    <row r="38" spans="2:9" ht="30">
      <c r="B38" s="1532">
        <v>97177</v>
      </c>
      <c r="C38" s="1523" t="s">
        <v>2845</v>
      </c>
      <c r="D38" s="1526" t="s">
        <v>73</v>
      </c>
      <c r="E38" s="1527">
        <f t="shared" si="0"/>
        <v>54.54</v>
      </c>
      <c r="F38" s="1521">
        <f t="shared" si="1"/>
        <v>97177</v>
      </c>
      <c r="H38" s="1527">
        <v>54.54</v>
      </c>
      <c r="I38" s="1527">
        <v>51.52</v>
      </c>
    </row>
    <row r="39" spans="2:9" ht="30">
      <c r="B39" s="1531">
        <v>97178</v>
      </c>
      <c r="C39" s="1529" t="s">
        <v>2846</v>
      </c>
      <c r="D39" s="1528" t="s">
        <v>73</v>
      </c>
      <c r="E39" s="1530">
        <f t="shared" si="0"/>
        <v>64.17</v>
      </c>
      <c r="F39" s="1521">
        <f t="shared" si="1"/>
        <v>97178</v>
      </c>
      <c r="H39" s="1530">
        <v>64.17</v>
      </c>
      <c r="I39" s="1530">
        <v>60.6</v>
      </c>
    </row>
    <row r="40" spans="2:9" ht="30">
      <c r="B40" s="1532">
        <v>97179</v>
      </c>
      <c r="C40" s="1523" t="s">
        <v>2847</v>
      </c>
      <c r="D40" s="1526" t="s">
        <v>73</v>
      </c>
      <c r="E40" s="1527">
        <f t="shared" si="0"/>
        <v>73.8</v>
      </c>
      <c r="F40" s="1521">
        <f t="shared" si="1"/>
        <v>97179</v>
      </c>
      <c r="H40" s="1527">
        <v>73.8</v>
      </c>
      <c r="I40" s="1527">
        <v>69.73</v>
      </c>
    </row>
    <row r="41" spans="2:9" ht="30">
      <c r="B41" s="1531">
        <v>97180</v>
      </c>
      <c r="C41" s="1529" t="s">
        <v>2848</v>
      </c>
      <c r="D41" s="1528" t="s">
        <v>73</v>
      </c>
      <c r="E41" s="1530">
        <f t="shared" si="0"/>
        <v>83.44</v>
      </c>
      <c r="F41" s="1521">
        <f t="shared" si="1"/>
        <v>97180</v>
      </c>
      <c r="H41" s="1530">
        <v>83.44</v>
      </c>
      <c r="I41" s="1530">
        <v>78.84</v>
      </c>
    </row>
    <row r="42" spans="2:9" ht="30">
      <c r="B42" s="1532">
        <v>97181</v>
      </c>
      <c r="C42" s="1523" t="s">
        <v>2849</v>
      </c>
      <c r="D42" s="1526" t="s">
        <v>73</v>
      </c>
      <c r="E42" s="1527">
        <f t="shared" si="0"/>
        <v>97.36</v>
      </c>
      <c r="F42" s="1521">
        <f t="shared" si="1"/>
        <v>97181</v>
      </c>
      <c r="H42" s="1527">
        <v>97.36</v>
      </c>
      <c r="I42" s="1527">
        <v>92.24</v>
      </c>
    </row>
    <row r="43" spans="2:9" ht="30">
      <c r="B43" s="1531">
        <v>97182</v>
      </c>
      <c r="C43" s="1529" t="s">
        <v>2850</v>
      </c>
      <c r="D43" s="1528" t="s">
        <v>73</v>
      </c>
      <c r="E43" s="1530">
        <f t="shared" si="0"/>
        <v>107.45</v>
      </c>
      <c r="F43" s="1521">
        <f t="shared" si="1"/>
        <v>97182</v>
      </c>
      <c r="H43" s="1530">
        <v>107.45</v>
      </c>
      <c r="I43" s="1530">
        <v>101.81</v>
      </c>
    </row>
    <row r="44" spans="2:9" ht="30">
      <c r="B44" s="1532">
        <v>97183</v>
      </c>
      <c r="C44" s="1523" t="s">
        <v>2851</v>
      </c>
      <c r="D44" s="1526" t="s">
        <v>73</v>
      </c>
      <c r="E44" s="1527">
        <f t="shared" si="0"/>
        <v>24.68</v>
      </c>
      <c r="F44" s="1521">
        <f t="shared" si="1"/>
        <v>97183</v>
      </c>
      <c r="H44" s="1527">
        <v>24.68</v>
      </c>
      <c r="I44" s="1527">
        <v>23.24</v>
      </c>
    </row>
    <row r="45" spans="2:9" ht="30">
      <c r="B45" s="1531">
        <v>97184</v>
      </c>
      <c r="C45" s="1529" t="s">
        <v>2852</v>
      </c>
      <c r="D45" s="1528" t="s">
        <v>73</v>
      </c>
      <c r="E45" s="1530">
        <f t="shared" si="0"/>
        <v>28.64</v>
      </c>
      <c r="F45" s="1521">
        <f t="shared" si="1"/>
        <v>97184</v>
      </c>
      <c r="H45" s="1530">
        <v>28.64</v>
      </c>
      <c r="I45" s="1530">
        <v>26.98</v>
      </c>
    </row>
    <row r="46" spans="2:9" ht="30">
      <c r="B46" s="1532">
        <v>97185</v>
      </c>
      <c r="C46" s="1523" t="s">
        <v>2853</v>
      </c>
      <c r="D46" s="1526" t="s">
        <v>73</v>
      </c>
      <c r="E46" s="1527">
        <f t="shared" si="0"/>
        <v>32.590000000000003</v>
      </c>
      <c r="F46" s="1521">
        <f t="shared" si="1"/>
        <v>97185</v>
      </c>
      <c r="H46" s="1527">
        <v>32.590000000000003</v>
      </c>
      <c r="I46" s="1527">
        <v>30.7</v>
      </c>
    </row>
    <row r="47" spans="2:9" ht="30">
      <c r="B47" s="1531">
        <v>97186</v>
      </c>
      <c r="C47" s="1529" t="s">
        <v>2854</v>
      </c>
      <c r="D47" s="1528" t="s">
        <v>73</v>
      </c>
      <c r="E47" s="1530">
        <f t="shared" si="0"/>
        <v>36.549999999999997</v>
      </c>
      <c r="F47" s="1521">
        <f t="shared" si="1"/>
        <v>97186</v>
      </c>
      <c r="H47" s="1530">
        <v>36.549999999999997</v>
      </c>
      <c r="I47" s="1530">
        <v>34.44</v>
      </c>
    </row>
    <row r="48" spans="2:9" ht="30">
      <c r="B48" s="1532">
        <v>97187</v>
      </c>
      <c r="C48" s="1523" t="s">
        <v>3460</v>
      </c>
      <c r="D48" s="1526" t="s">
        <v>73</v>
      </c>
      <c r="E48" s="1527">
        <f t="shared" si="0"/>
        <v>44.47</v>
      </c>
      <c r="F48" s="1521">
        <f t="shared" si="1"/>
        <v>97187</v>
      </c>
      <c r="H48" s="1527">
        <v>44.47</v>
      </c>
      <c r="I48" s="1527">
        <v>41.92</v>
      </c>
    </row>
    <row r="49" spans="2:9" ht="30">
      <c r="B49" s="1531">
        <v>97188</v>
      </c>
      <c r="C49" s="1529" t="s">
        <v>2855</v>
      </c>
      <c r="D49" s="1528" t="s">
        <v>73</v>
      </c>
      <c r="E49" s="1530">
        <f t="shared" si="0"/>
        <v>52.36</v>
      </c>
      <c r="F49" s="1521">
        <f t="shared" si="1"/>
        <v>97188</v>
      </c>
      <c r="H49" s="1530">
        <v>52.36</v>
      </c>
      <c r="I49" s="1530">
        <v>49.36</v>
      </c>
    </row>
    <row r="50" spans="2:9" ht="30">
      <c r="B50" s="1532">
        <v>97189</v>
      </c>
      <c r="C50" s="1523" t="s">
        <v>2856</v>
      </c>
      <c r="D50" s="1526" t="s">
        <v>73</v>
      </c>
      <c r="E50" s="1527">
        <f t="shared" si="0"/>
        <v>60.27</v>
      </c>
      <c r="F50" s="1521">
        <f t="shared" si="1"/>
        <v>97189</v>
      </c>
      <c r="H50" s="1527">
        <v>60.27</v>
      </c>
      <c r="I50" s="1527">
        <v>56.83</v>
      </c>
    </row>
    <row r="51" spans="2:9" ht="30">
      <c r="B51" s="1531">
        <v>97190</v>
      </c>
      <c r="C51" s="1529" t="s">
        <v>2857</v>
      </c>
      <c r="D51" s="1528" t="s">
        <v>73</v>
      </c>
      <c r="E51" s="1530">
        <f t="shared" si="0"/>
        <v>68.2</v>
      </c>
      <c r="F51" s="1521">
        <f t="shared" si="1"/>
        <v>97190</v>
      </c>
      <c r="H51" s="1530">
        <v>68.2</v>
      </c>
      <c r="I51" s="1530">
        <v>64.31</v>
      </c>
    </row>
    <row r="52" spans="2:9" ht="30">
      <c r="B52" s="1532">
        <v>97191</v>
      </c>
      <c r="C52" s="1523" t="s">
        <v>2858</v>
      </c>
      <c r="D52" s="1526" t="s">
        <v>73</v>
      </c>
      <c r="E52" s="1527">
        <f t="shared" si="0"/>
        <v>79.3</v>
      </c>
      <c r="F52" s="1521">
        <f t="shared" si="1"/>
        <v>97191</v>
      </c>
      <c r="H52" s="1527">
        <v>79.3</v>
      </c>
      <c r="I52" s="1527">
        <v>74.959999999999994</v>
      </c>
    </row>
    <row r="53" spans="2:9" ht="30">
      <c r="B53" s="1531">
        <v>97192</v>
      </c>
      <c r="C53" s="1529" t="s">
        <v>2859</v>
      </c>
      <c r="D53" s="1528" t="s">
        <v>73</v>
      </c>
      <c r="E53" s="1530">
        <f t="shared" si="0"/>
        <v>87.56</v>
      </c>
      <c r="F53" s="1521">
        <f t="shared" si="1"/>
        <v>97192</v>
      </c>
      <c r="H53" s="1530">
        <v>87.56</v>
      </c>
      <c r="I53" s="1530">
        <v>82.77</v>
      </c>
    </row>
    <row r="54" spans="2:9" ht="30">
      <c r="B54" s="1532">
        <v>90694</v>
      </c>
      <c r="C54" s="1523" t="s">
        <v>17347</v>
      </c>
      <c r="D54" s="1526" t="s">
        <v>73</v>
      </c>
      <c r="E54" s="1527">
        <f t="shared" si="0"/>
        <v>44.92</v>
      </c>
      <c r="F54" s="1521">
        <f t="shared" si="1"/>
        <v>90694</v>
      </c>
      <c r="H54" s="1527">
        <v>44.92</v>
      </c>
      <c r="I54" s="1527">
        <v>44.65</v>
      </c>
    </row>
    <row r="55" spans="2:9" ht="30">
      <c r="B55" s="1531">
        <v>90695</v>
      </c>
      <c r="C55" s="1529" t="s">
        <v>17348</v>
      </c>
      <c r="D55" s="1528" t="s">
        <v>73</v>
      </c>
      <c r="E55" s="1530">
        <f t="shared" si="0"/>
        <v>94.13</v>
      </c>
      <c r="F55" s="1521">
        <f t="shared" si="1"/>
        <v>90695</v>
      </c>
      <c r="H55" s="1530">
        <v>94.13</v>
      </c>
      <c r="I55" s="1530">
        <v>93.8</v>
      </c>
    </row>
    <row r="56" spans="2:9" ht="30">
      <c r="B56" s="1532">
        <v>90696</v>
      </c>
      <c r="C56" s="1523" t="s">
        <v>17349</v>
      </c>
      <c r="D56" s="1526" t="s">
        <v>73</v>
      </c>
      <c r="E56" s="1527">
        <f t="shared" si="0"/>
        <v>140.08000000000001</v>
      </c>
      <c r="F56" s="1521">
        <f t="shared" si="1"/>
        <v>90696</v>
      </c>
      <c r="H56" s="1527">
        <v>140.08000000000001</v>
      </c>
      <c r="I56" s="1527">
        <v>139.71</v>
      </c>
    </row>
    <row r="57" spans="2:9" ht="30">
      <c r="B57" s="1531">
        <v>90697</v>
      </c>
      <c r="C57" s="1529" t="s">
        <v>17350</v>
      </c>
      <c r="D57" s="1528" t="s">
        <v>73</v>
      </c>
      <c r="E57" s="1530">
        <f t="shared" si="0"/>
        <v>236.64</v>
      </c>
      <c r="F57" s="1521">
        <f t="shared" si="1"/>
        <v>90697</v>
      </c>
      <c r="H57" s="1530">
        <v>236.64</v>
      </c>
      <c r="I57" s="1530">
        <v>236.22</v>
      </c>
    </row>
    <row r="58" spans="2:9" ht="30">
      <c r="B58" s="1532">
        <v>90698</v>
      </c>
      <c r="C58" s="1523" t="s">
        <v>17351</v>
      </c>
      <c r="D58" s="1526" t="s">
        <v>73</v>
      </c>
      <c r="E58" s="1527">
        <f t="shared" si="0"/>
        <v>379.98</v>
      </c>
      <c r="F58" s="1521">
        <f t="shared" si="1"/>
        <v>90698</v>
      </c>
      <c r="H58" s="1527">
        <v>379.98</v>
      </c>
      <c r="I58" s="1527">
        <v>379.5</v>
      </c>
    </row>
    <row r="59" spans="2:9" ht="30">
      <c r="B59" s="1531">
        <v>90699</v>
      </c>
      <c r="C59" s="1529" t="s">
        <v>17352</v>
      </c>
      <c r="D59" s="1528" t="s">
        <v>73</v>
      </c>
      <c r="E59" s="1530">
        <f t="shared" si="0"/>
        <v>469.96</v>
      </c>
      <c r="F59" s="1521">
        <f t="shared" si="1"/>
        <v>90699</v>
      </c>
      <c r="H59" s="1530">
        <v>469.96</v>
      </c>
      <c r="I59" s="1530">
        <v>469.43</v>
      </c>
    </row>
    <row r="60" spans="2:9" ht="30">
      <c r="B60" s="1532">
        <v>90700</v>
      </c>
      <c r="C60" s="1523" t="s">
        <v>17353</v>
      </c>
      <c r="D60" s="1526" t="s">
        <v>73</v>
      </c>
      <c r="E60" s="1527">
        <f t="shared" si="0"/>
        <v>609.16</v>
      </c>
      <c r="F60" s="1521">
        <f t="shared" si="1"/>
        <v>90700</v>
      </c>
      <c r="H60" s="1527">
        <v>609.16</v>
      </c>
      <c r="I60" s="1527">
        <v>608.75</v>
      </c>
    </row>
    <row r="61" spans="2:9" ht="30">
      <c r="B61" s="1531">
        <v>90701</v>
      </c>
      <c r="C61" s="1529" t="s">
        <v>17354</v>
      </c>
      <c r="D61" s="1528" t="s">
        <v>73</v>
      </c>
      <c r="E61" s="1530">
        <f t="shared" si="0"/>
        <v>77.28</v>
      </c>
      <c r="F61" s="1521">
        <f t="shared" si="1"/>
        <v>90701</v>
      </c>
      <c r="H61" s="1530">
        <v>77.28</v>
      </c>
      <c r="I61" s="1530">
        <v>76.91</v>
      </c>
    </row>
    <row r="62" spans="2:9" ht="30">
      <c r="B62" s="1532">
        <v>90702</v>
      </c>
      <c r="C62" s="1523" t="s">
        <v>17355</v>
      </c>
      <c r="D62" s="1526" t="s">
        <v>73</v>
      </c>
      <c r="E62" s="1527">
        <f t="shared" si="0"/>
        <v>124.17</v>
      </c>
      <c r="F62" s="1521">
        <f t="shared" si="1"/>
        <v>90702</v>
      </c>
      <c r="H62" s="1527">
        <v>124.17</v>
      </c>
      <c r="I62" s="1527">
        <v>123.76</v>
      </c>
    </row>
    <row r="63" spans="2:9" ht="30">
      <c r="B63" s="1531">
        <v>90703</v>
      </c>
      <c r="C63" s="1529" t="s">
        <v>17356</v>
      </c>
      <c r="D63" s="1528" t="s">
        <v>73</v>
      </c>
      <c r="E63" s="1530">
        <f t="shared" si="0"/>
        <v>207.28</v>
      </c>
      <c r="F63" s="1521">
        <f t="shared" si="1"/>
        <v>90703</v>
      </c>
      <c r="H63" s="1530">
        <v>207.28</v>
      </c>
      <c r="I63" s="1530">
        <v>206.82</v>
      </c>
    </row>
    <row r="64" spans="2:9" ht="30">
      <c r="B64" s="1532">
        <v>90704</v>
      </c>
      <c r="C64" s="1523" t="s">
        <v>17357</v>
      </c>
      <c r="D64" s="1526" t="s">
        <v>73</v>
      </c>
      <c r="E64" s="1527">
        <f t="shared" si="0"/>
        <v>297.63</v>
      </c>
      <c r="F64" s="1521">
        <f t="shared" si="1"/>
        <v>90704</v>
      </c>
      <c r="H64" s="1527">
        <v>297.63</v>
      </c>
      <c r="I64" s="1527">
        <v>297.12</v>
      </c>
    </row>
    <row r="65" spans="2:9" ht="30">
      <c r="B65" s="1531">
        <v>90705</v>
      </c>
      <c r="C65" s="1529" t="s">
        <v>17358</v>
      </c>
      <c r="D65" s="1528" t="s">
        <v>73</v>
      </c>
      <c r="E65" s="1530">
        <f t="shared" si="0"/>
        <v>399.94</v>
      </c>
      <c r="F65" s="1521">
        <f t="shared" si="1"/>
        <v>90705</v>
      </c>
      <c r="H65" s="1530">
        <v>399.94</v>
      </c>
      <c r="I65" s="1530">
        <v>399.38</v>
      </c>
    </row>
    <row r="66" spans="2:9" ht="30">
      <c r="B66" s="1532">
        <v>90706</v>
      </c>
      <c r="C66" s="1523" t="s">
        <v>17359</v>
      </c>
      <c r="D66" s="1526" t="s">
        <v>73</v>
      </c>
      <c r="E66" s="1527">
        <f t="shared" ref="E66:E129" si="2">IF($L$2=$H$1,H66,I66)</f>
        <v>469.87</v>
      </c>
      <c r="F66" s="1521">
        <f t="shared" ref="F66:F129" si="3">IF(LEN($B66)=7,CONCATENATE(MID($B66,1,6),"00",RIGHT($B66,1)),IF(LEN($B66)=8,CONCATENATE(MID($B66,1,6),"0",RIGHT($B66,2)),$B66))</f>
        <v>90706</v>
      </c>
      <c r="H66" s="1527">
        <v>469.87</v>
      </c>
      <c r="I66" s="1527">
        <v>469.39</v>
      </c>
    </row>
    <row r="67" spans="2:9" ht="30">
      <c r="B67" s="1531">
        <v>90708</v>
      </c>
      <c r="C67" s="1529" t="s">
        <v>17360</v>
      </c>
      <c r="D67" s="1528" t="s">
        <v>73</v>
      </c>
      <c r="E67" s="1530">
        <f t="shared" si="2"/>
        <v>1293.92</v>
      </c>
      <c r="F67" s="1521">
        <f t="shared" si="3"/>
        <v>90708</v>
      </c>
      <c r="H67" s="1530">
        <v>1293.92</v>
      </c>
      <c r="I67" s="1530">
        <v>1293.3</v>
      </c>
    </row>
    <row r="68" spans="2:9" ht="30">
      <c r="B68" s="1532">
        <v>90724</v>
      </c>
      <c r="C68" s="1523" t="s">
        <v>17361</v>
      </c>
      <c r="D68" s="1526" t="s">
        <v>74</v>
      </c>
      <c r="E68" s="1527">
        <f t="shared" si="2"/>
        <v>18.62</v>
      </c>
      <c r="F68" s="1521">
        <f t="shared" si="3"/>
        <v>90724</v>
      </c>
      <c r="H68" s="1527">
        <v>18.62</v>
      </c>
      <c r="I68" s="1527">
        <v>16.78</v>
      </c>
    </row>
    <row r="69" spans="2:9" ht="30">
      <c r="B69" s="1531">
        <v>90725</v>
      </c>
      <c r="C69" s="1529" t="s">
        <v>17362</v>
      </c>
      <c r="D69" s="1528" t="s">
        <v>74</v>
      </c>
      <c r="E69" s="1530">
        <f t="shared" si="2"/>
        <v>22.95</v>
      </c>
      <c r="F69" s="1521">
        <f t="shared" si="3"/>
        <v>90725</v>
      </c>
      <c r="H69" s="1530">
        <v>22.95</v>
      </c>
      <c r="I69" s="1530">
        <v>20.66</v>
      </c>
    </row>
    <row r="70" spans="2:9">
      <c r="B70" s="1532">
        <v>90726</v>
      </c>
      <c r="C70" s="1523" t="s">
        <v>17363</v>
      </c>
      <c r="D70" s="1526" t="s">
        <v>74</v>
      </c>
      <c r="E70" s="1527">
        <f t="shared" si="2"/>
        <v>27.32</v>
      </c>
      <c r="F70" s="1521">
        <f t="shared" si="3"/>
        <v>90726</v>
      </c>
      <c r="H70" s="1527">
        <v>27.32</v>
      </c>
      <c r="I70" s="1527">
        <v>24.61</v>
      </c>
    </row>
    <row r="71" spans="2:9" ht="30">
      <c r="B71" s="1531">
        <v>90727</v>
      </c>
      <c r="C71" s="1529" t="s">
        <v>17364</v>
      </c>
      <c r="D71" s="1528" t="s">
        <v>74</v>
      </c>
      <c r="E71" s="1530">
        <f t="shared" si="2"/>
        <v>31.64</v>
      </c>
      <c r="F71" s="1521">
        <f t="shared" si="3"/>
        <v>90727</v>
      </c>
      <c r="H71" s="1530">
        <v>31.64</v>
      </c>
      <c r="I71" s="1530">
        <v>28.52</v>
      </c>
    </row>
    <row r="72" spans="2:9" ht="30">
      <c r="B72" s="1532">
        <v>90728</v>
      </c>
      <c r="C72" s="1523" t="s">
        <v>17365</v>
      </c>
      <c r="D72" s="1526" t="s">
        <v>74</v>
      </c>
      <c r="E72" s="1527">
        <f t="shared" si="2"/>
        <v>35.950000000000003</v>
      </c>
      <c r="F72" s="1521">
        <f t="shared" si="3"/>
        <v>90728</v>
      </c>
      <c r="H72" s="1527">
        <v>35.950000000000003</v>
      </c>
      <c r="I72" s="1527">
        <v>32.409999999999997</v>
      </c>
    </row>
    <row r="73" spans="2:9" ht="30">
      <c r="B73" s="1531">
        <v>90729</v>
      </c>
      <c r="C73" s="1529" t="s">
        <v>17366</v>
      </c>
      <c r="D73" s="1528" t="s">
        <v>74</v>
      </c>
      <c r="E73" s="1530">
        <f t="shared" si="2"/>
        <v>40.270000000000003</v>
      </c>
      <c r="F73" s="1521">
        <f t="shared" si="3"/>
        <v>90729</v>
      </c>
      <c r="H73" s="1530">
        <v>40.270000000000003</v>
      </c>
      <c r="I73" s="1530">
        <v>36.31</v>
      </c>
    </row>
    <row r="74" spans="2:9" ht="30">
      <c r="B74" s="1532">
        <v>90730</v>
      </c>
      <c r="C74" s="1523" t="s">
        <v>17367</v>
      </c>
      <c r="D74" s="1526" t="s">
        <v>74</v>
      </c>
      <c r="E74" s="1527">
        <f t="shared" si="2"/>
        <v>44.58</v>
      </c>
      <c r="F74" s="1521">
        <f t="shared" si="3"/>
        <v>90730</v>
      </c>
      <c r="H74" s="1527">
        <v>44.58</v>
      </c>
      <c r="I74" s="1527">
        <v>40.21</v>
      </c>
    </row>
    <row r="75" spans="2:9" ht="30">
      <c r="B75" s="1531">
        <v>90731</v>
      </c>
      <c r="C75" s="1529" t="s">
        <v>17368</v>
      </c>
      <c r="D75" s="1528" t="s">
        <v>74</v>
      </c>
      <c r="E75" s="1530">
        <f t="shared" si="2"/>
        <v>48.9</v>
      </c>
      <c r="F75" s="1521">
        <f t="shared" si="3"/>
        <v>90731</v>
      </c>
      <c r="H75" s="1530">
        <v>48.9</v>
      </c>
      <c r="I75" s="1530">
        <v>44.11</v>
      </c>
    </row>
    <row r="76" spans="2:9" ht="30">
      <c r="B76" s="1532">
        <v>90732</v>
      </c>
      <c r="C76" s="1523" t="s">
        <v>17369</v>
      </c>
      <c r="D76" s="1526" t="s">
        <v>74</v>
      </c>
      <c r="E76" s="1527">
        <f t="shared" si="2"/>
        <v>61.85</v>
      </c>
      <c r="F76" s="1521">
        <f t="shared" si="3"/>
        <v>90732</v>
      </c>
      <c r="H76" s="1527">
        <v>61.85</v>
      </c>
      <c r="I76" s="1527">
        <v>55.8</v>
      </c>
    </row>
    <row r="77" spans="2:9" ht="30">
      <c r="B77" s="1531">
        <v>90733</v>
      </c>
      <c r="C77" s="1529" t="s">
        <v>17370</v>
      </c>
      <c r="D77" s="1528" t="s">
        <v>73</v>
      </c>
      <c r="E77" s="1530">
        <f t="shared" si="2"/>
        <v>2.6</v>
      </c>
      <c r="F77" s="1521">
        <f t="shared" si="3"/>
        <v>90733</v>
      </c>
      <c r="H77" s="1530">
        <v>2.6</v>
      </c>
      <c r="I77" s="1530">
        <v>2.33</v>
      </c>
    </row>
    <row r="78" spans="2:9" ht="30">
      <c r="B78" s="1532">
        <v>90734</v>
      </c>
      <c r="C78" s="1523" t="s">
        <v>17371</v>
      </c>
      <c r="D78" s="1526" t="s">
        <v>73</v>
      </c>
      <c r="E78" s="1527">
        <f t="shared" si="2"/>
        <v>3.09</v>
      </c>
      <c r="F78" s="1521">
        <f t="shared" si="3"/>
        <v>90734</v>
      </c>
      <c r="H78" s="1527">
        <v>3.09</v>
      </c>
      <c r="I78" s="1527">
        <v>2.76</v>
      </c>
    </row>
    <row r="79" spans="2:9" ht="30">
      <c r="B79" s="1531">
        <v>90735</v>
      </c>
      <c r="C79" s="1529" t="s">
        <v>17372</v>
      </c>
      <c r="D79" s="1528" t="s">
        <v>73</v>
      </c>
      <c r="E79" s="1530">
        <f t="shared" si="2"/>
        <v>3.56</v>
      </c>
      <c r="F79" s="1521">
        <f t="shared" si="3"/>
        <v>90735</v>
      </c>
      <c r="H79" s="1530">
        <v>3.56</v>
      </c>
      <c r="I79" s="1530">
        <v>3.19</v>
      </c>
    </row>
    <row r="80" spans="2:9" ht="30">
      <c r="B80" s="1532">
        <v>90736</v>
      </c>
      <c r="C80" s="1523" t="s">
        <v>17373</v>
      </c>
      <c r="D80" s="1526" t="s">
        <v>73</v>
      </c>
      <c r="E80" s="1527">
        <f t="shared" si="2"/>
        <v>4.04</v>
      </c>
      <c r="F80" s="1521">
        <f t="shared" si="3"/>
        <v>90736</v>
      </c>
      <c r="H80" s="1527">
        <v>4.04</v>
      </c>
      <c r="I80" s="1527">
        <v>3.62</v>
      </c>
    </row>
    <row r="81" spans="2:9" ht="30">
      <c r="B81" s="1531">
        <v>90737</v>
      </c>
      <c r="C81" s="1529" t="s">
        <v>17374</v>
      </c>
      <c r="D81" s="1528" t="s">
        <v>73</v>
      </c>
      <c r="E81" s="1530">
        <f t="shared" si="2"/>
        <v>4.53</v>
      </c>
      <c r="F81" s="1521">
        <f t="shared" si="3"/>
        <v>90737</v>
      </c>
      <c r="H81" s="1530">
        <v>4.53</v>
      </c>
      <c r="I81" s="1530">
        <v>4.05</v>
      </c>
    </row>
    <row r="82" spans="2:9" ht="30">
      <c r="B82" s="1532">
        <v>90738</v>
      </c>
      <c r="C82" s="1523" t="s">
        <v>17375</v>
      </c>
      <c r="D82" s="1526" t="s">
        <v>73</v>
      </c>
      <c r="E82" s="1527">
        <f t="shared" si="2"/>
        <v>5.01</v>
      </c>
      <c r="F82" s="1521">
        <f t="shared" si="3"/>
        <v>90738</v>
      </c>
      <c r="H82" s="1527">
        <v>5.01</v>
      </c>
      <c r="I82" s="1527">
        <v>4.4800000000000004</v>
      </c>
    </row>
    <row r="83" spans="2:9" ht="30">
      <c r="B83" s="1531">
        <v>90739</v>
      </c>
      <c r="C83" s="1529" t="s">
        <v>17376</v>
      </c>
      <c r="D83" s="1528" t="s">
        <v>73</v>
      </c>
      <c r="E83" s="1530">
        <f t="shared" si="2"/>
        <v>7.06</v>
      </c>
      <c r="F83" s="1521">
        <f t="shared" si="3"/>
        <v>90739</v>
      </c>
      <c r="H83" s="1530">
        <v>7.06</v>
      </c>
      <c r="I83" s="1530">
        <v>6.65</v>
      </c>
    </row>
    <row r="84" spans="2:9" ht="30">
      <c r="B84" s="1532">
        <v>90740</v>
      </c>
      <c r="C84" s="1523" t="s">
        <v>17377</v>
      </c>
      <c r="D84" s="1526" t="s">
        <v>73</v>
      </c>
      <c r="E84" s="1527">
        <f t="shared" si="2"/>
        <v>3.44</v>
      </c>
      <c r="F84" s="1521">
        <f t="shared" si="3"/>
        <v>90740</v>
      </c>
      <c r="H84" s="1527">
        <v>3.44</v>
      </c>
      <c r="I84" s="1527">
        <v>3.07</v>
      </c>
    </row>
    <row r="85" spans="2:9" ht="30">
      <c r="B85" s="1531">
        <v>90741</v>
      </c>
      <c r="C85" s="1529" t="s">
        <v>17378</v>
      </c>
      <c r="D85" s="1528" t="s">
        <v>73</v>
      </c>
      <c r="E85" s="1530">
        <f t="shared" si="2"/>
        <v>3.91</v>
      </c>
      <c r="F85" s="1521">
        <f t="shared" si="3"/>
        <v>90741</v>
      </c>
      <c r="H85" s="1530">
        <v>3.91</v>
      </c>
      <c r="I85" s="1530">
        <v>3.5</v>
      </c>
    </row>
    <row r="86" spans="2:9" ht="30">
      <c r="B86" s="1532">
        <v>90742</v>
      </c>
      <c r="C86" s="1523" t="s">
        <v>17379</v>
      </c>
      <c r="D86" s="1526" t="s">
        <v>73</v>
      </c>
      <c r="E86" s="1527">
        <f t="shared" si="2"/>
        <v>4.3899999999999997</v>
      </c>
      <c r="F86" s="1521">
        <f t="shared" si="3"/>
        <v>90742</v>
      </c>
      <c r="H86" s="1527">
        <v>4.3899999999999997</v>
      </c>
      <c r="I86" s="1527">
        <v>3.93</v>
      </c>
    </row>
    <row r="87" spans="2:9" ht="30">
      <c r="B87" s="1531">
        <v>90743</v>
      </c>
      <c r="C87" s="1529" t="s">
        <v>17380</v>
      </c>
      <c r="D87" s="1528" t="s">
        <v>73</v>
      </c>
      <c r="E87" s="1530">
        <f t="shared" si="2"/>
        <v>4.88</v>
      </c>
      <c r="F87" s="1521">
        <f t="shared" si="3"/>
        <v>90743</v>
      </c>
      <c r="H87" s="1530">
        <v>4.88</v>
      </c>
      <c r="I87" s="1530">
        <v>4.37</v>
      </c>
    </row>
    <row r="88" spans="2:9" ht="30">
      <c r="B88" s="1532">
        <v>90744</v>
      </c>
      <c r="C88" s="1523" t="s">
        <v>17381</v>
      </c>
      <c r="D88" s="1526" t="s">
        <v>73</v>
      </c>
      <c r="E88" s="1527">
        <f t="shared" si="2"/>
        <v>5.36</v>
      </c>
      <c r="F88" s="1521">
        <f t="shared" si="3"/>
        <v>90744</v>
      </c>
      <c r="H88" s="1527">
        <v>5.36</v>
      </c>
      <c r="I88" s="1527">
        <v>4.8</v>
      </c>
    </row>
    <row r="89" spans="2:9" ht="30">
      <c r="B89" s="1531">
        <v>90745</v>
      </c>
      <c r="C89" s="1529" t="s">
        <v>17382</v>
      </c>
      <c r="D89" s="1528" t="s">
        <v>73</v>
      </c>
      <c r="E89" s="1530">
        <f t="shared" si="2"/>
        <v>7.9</v>
      </c>
      <c r="F89" s="1521">
        <f t="shared" si="3"/>
        <v>90745</v>
      </c>
      <c r="H89" s="1530">
        <v>7.9</v>
      </c>
      <c r="I89" s="1530">
        <v>7.42</v>
      </c>
    </row>
    <row r="90" spans="2:9" ht="30">
      <c r="B90" s="1532">
        <v>90746</v>
      </c>
      <c r="C90" s="1523" t="s">
        <v>17383</v>
      </c>
      <c r="D90" s="1526" t="s">
        <v>73</v>
      </c>
      <c r="E90" s="1527">
        <f t="shared" si="2"/>
        <v>2.81</v>
      </c>
      <c r="F90" s="1521">
        <f t="shared" si="3"/>
        <v>90746</v>
      </c>
      <c r="H90" s="1527">
        <v>2.81</v>
      </c>
      <c r="I90" s="1527">
        <v>2.52</v>
      </c>
    </row>
    <row r="91" spans="2:9" ht="30">
      <c r="B91" s="1531">
        <v>90747</v>
      </c>
      <c r="C91" s="1529" t="s">
        <v>17384</v>
      </c>
      <c r="D91" s="1528" t="s">
        <v>73</v>
      </c>
      <c r="E91" s="1530">
        <f t="shared" si="2"/>
        <v>14.36</v>
      </c>
      <c r="F91" s="1521">
        <f t="shared" si="3"/>
        <v>90747</v>
      </c>
      <c r="H91" s="1530">
        <v>14.36</v>
      </c>
      <c r="I91" s="1530">
        <v>13.74</v>
      </c>
    </row>
    <row r="92" spans="2:9" ht="30">
      <c r="B92" s="1532">
        <v>94869</v>
      </c>
      <c r="C92" s="1523" t="s">
        <v>17385</v>
      </c>
      <c r="D92" s="1526" t="s">
        <v>73</v>
      </c>
      <c r="E92" s="1527">
        <f t="shared" si="2"/>
        <v>263.79000000000002</v>
      </c>
      <c r="F92" s="1521">
        <f t="shared" si="3"/>
        <v>94869</v>
      </c>
      <c r="H92" s="1527">
        <v>263.79000000000002</v>
      </c>
      <c r="I92" s="1527">
        <v>263.72000000000003</v>
      </c>
    </row>
    <row r="93" spans="2:9" ht="30">
      <c r="B93" s="1531">
        <v>94870</v>
      </c>
      <c r="C93" s="1529" t="s">
        <v>17386</v>
      </c>
      <c r="D93" s="1528" t="s">
        <v>73</v>
      </c>
      <c r="E93" s="1530">
        <f t="shared" si="2"/>
        <v>1.76</v>
      </c>
      <c r="F93" s="1521">
        <f t="shared" si="3"/>
        <v>94870</v>
      </c>
      <c r="H93" s="1530">
        <v>1.76</v>
      </c>
      <c r="I93" s="1530">
        <v>1.69</v>
      </c>
    </row>
    <row r="94" spans="2:9" ht="30">
      <c r="B94" s="1532">
        <v>94871</v>
      </c>
      <c r="C94" s="1523" t="s">
        <v>17387</v>
      </c>
      <c r="D94" s="1526" t="s">
        <v>73</v>
      </c>
      <c r="E94" s="1527">
        <f t="shared" si="2"/>
        <v>312.3</v>
      </c>
      <c r="F94" s="1521">
        <f t="shared" si="3"/>
        <v>94871</v>
      </c>
      <c r="H94" s="1527">
        <v>312.3</v>
      </c>
      <c r="I94" s="1527">
        <v>312.17</v>
      </c>
    </row>
    <row r="95" spans="2:9" ht="30">
      <c r="B95" s="1531">
        <v>94872</v>
      </c>
      <c r="C95" s="1529" t="s">
        <v>17388</v>
      </c>
      <c r="D95" s="1528" t="s">
        <v>73</v>
      </c>
      <c r="E95" s="1530">
        <f t="shared" si="2"/>
        <v>2.39</v>
      </c>
      <c r="F95" s="1521">
        <f t="shared" si="3"/>
        <v>94872</v>
      </c>
      <c r="H95" s="1530">
        <v>2.39</v>
      </c>
      <c r="I95" s="1530">
        <v>2.2599999999999998</v>
      </c>
    </row>
    <row r="96" spans="2:9" ht="30">
      <c r="B96" s="1532">
        <v>94875</v>
      </c>
      <c r="C96" s="1523" t="s">
        <v>17389</v>
      </c>
      <c r="D96" s="1526" t="s">
        <v>73</v>
      </c>
      <c r="E96" s="1527">
        <f t="shared" si="2"/>
        <v>1827.64</v>
      </c>
      <c r="F96" s="1521">
        <f t="shared" si="3"/>
        <v>94875</v>
      </c>
      <c r="H96" s="1527">
        <v>1827.64</v>
      </c>
      <c r="I96" s="1527">
        <v>1826.7</v>
      </c>
    </row>
    <row r="97" spans="2:9" ht="30">
      <c r="B97" s="1531">
        <v>94876</v>
      </c>
      <c r="C97" s="1529" t="s">
        <v>17390</v>
      </c>
      <c r="D97" s="1528" t="s">
        <v>73</v>
      </c>
      <c r="E97" s="1530">
        <f t="shared" si="2"/>
        <v>24.72</v>
      </c>
      <c r="F97" s="1521">
        <f t="shared" si="3"/>
        <v>94876</v>
      </c>
      <c r="H97" s="1530">
        <v>24.72</v>
      </c>
      <c r="I97" s="1530">
        <v>23.78</v>
      </c>
    </row>
    <row r="98" spans="2:9" ht="30">
      <c r="B98" s="1532">
        <v>94878</v>
      </c>
      <c r="C98" s="1523" t="s">
        <v>18012</v>
      </c>
      <c r="D98" s="1526" t="s">
        <v>73</v>
      </c>
      <c r="E98" s="1527">
        <f t="shared" si="2"/>
        <v>28.49</v>
      </c>
      <c r="F98" s="1521">
        <f t="shared" si="3"/>
        <v>94878</v>
      </c>
      <c r="H98" s="1527">
        <v>28.49</v>
      </c>
      <c r="I98" s="1527">
        <v>27.4</v>
      </c>
    </row>
    <row r="99" spans="2:9" ht="30">
      <c r="B99" s="1531">
        <v>94879</v>
      </c>
      <c r="C99" s="1529" t="s">
        <v>18013</v>
      </c>
      <c r="D99" s="1528" t="s">
        <v>73</v>
      </c>
      <c r="E99" s="1530">
        <f t="shared" si="2"/>
        <v>2433.58</v>
      </c>
      <c r="F99" s="1521">
        <f t="shared" si="3"/>
        <v>94879</v>
      </c>
      <c r="H99" s="1530">
        <v>2433.58</v>
      </c>
      <c r="I99" s="1530">
        <v>2432.2199999999998</v>
      </c>
    </row>
    <row r="100" spans="2:9" ht="30">
      <c r="B100" s="1532">
        <v>94880</v>
      </c>
      <c r="C100" s="1523" t="s">
        <v>18014</v>
      </c>
      <c r="D100" s="1526" t="s">
        <v>73</v>
      </c>
      <c r="E100" s="1527">
        <f t="shared" si="2"/>
        <v>37.200000000000003</v>
      </c>
      <c r="F100" s="1521">
        <f t="shared" si="3"/>
        <v>94880</v>
      </c>
      <c r="H100" s="1527">
        <v>37.200000000000003</v>
      </c>
      <c r="I100" s="1527">
        <v>35.840000000000003</v>
      </c>
    </row>
    <row r="101" spans="2:9" ht="30">
      <c r="B101" s="1531">
        <v>94881</v>
      </c>
      <c r="C101" s="1529" t="s">
        <v>18015</v>
      </c>
      <c r="D101" s="1528" t="s">
        <v>73</v>
      </c>
      <c r="E101" s="1530">
        <f t="shared" si="2"/>
        <v>3804.12</v>
      </c>
      <c r="F101" s="1521">
        <f t="shared" si="3"/>
        <v>94881</v>
      </c>
      <c r="H101" s="1530">
        <v>3804.12</v>
      </c>
      <c r="I101" s="1530">
        <v>3802.52</v>
      </c>
    </row>
    <row r="102" spans="2:9" ht="30">
      <c r="B102" s="1532">
        <v>94882</v>
      </c>
      <c r="C102" s="1523" t="s">
        <v>18016</v>
      </c>
      <c r="D102" s="1526" t="s">
        <v>73</v>
      </c>
      <c r="E102" s="1527">
        <f t="shared" si="2"/>
        <v>43.02</v>
      </c>
      <c r="F102" s="1521">
        <f t="shared" si="3"/>
        <v>94882</v>
      </c>
      <c r="H102" s="1527">
        <v>43.02</v>
      </c>
      <c r="I102" s="1527">
        <v>41.42</v>
      </c>
    </row>
    <row r="103" spans="2:9" ht="30">
      <c r="B103" s="1531">
        <v>94884</v>
      </c>
      <c r="C103" s="1529" t="s">
        <v>18017</v>
      </c>
      <c r="D103" s="1528" t="s">
        <v>73</v>
      </c>
      <c r="E103" s="1530">
        <f t="shared" si="2"/>
        <v>54.82</v>
      </c>
      <c r="F103" s="1521">
        <f t="shared" si="3"/>
        <v>94884</v>
      </c>
      <c r="H103" s="1530">
        <v>54.82</v>
      </c>
      <c r="I103" s="1530">
        <v>52.7</v>
      </c>
    </row>
    <row r="104" spans="2:9" ht="30">
      <c r="B104" s="1532">
        <v>97121</v>
      </c>
      <c r="C104" s="1523" t="s">
        <v>2860</v>
      </c>
      <c r="D104" s="1526" t="s">
        <v>73</v>
      </c>
      <c r="E104" s="1527">
        <f t="shared" si="2"/>
        <v>1.58</v>
      </c>
      <c r="F104" s="1521">
        <f t="shared" si="3"/>
        <v>97121</v>
      </c>
      <c r="H104" s="1527">
        <v>1.58</v>
      </c>
      <c r="I104" s="1527">
        <v>1.43</v>
      </c>
    </row>
    <row r="105" spans="2:9" ht="30">
      <c r="B105" s="1531">
        <v>97122</v>
      </c>
      <c r="C105" s="1529" t="s">
        <v>2861</v>
      </c>
      <c r="D105" s="1528" t="s">
        <v>73</v>
      </c>
      <c r="E105" s="1530">
        <f t="shared" si="2"/>
        <v>2.21</v>
      </c>
      <c r="F105" s="1521">
        <f t="shared" si="3"/>
        <v>97122</v>
      </c>
      <c r="H105" s="1530">
        <v>2.21</v>
      </c>
      <c r="I105" s="1530">
        <v>2.0099999999999998</v>
      </c>
    </row>
    <row r="106" spans="2:9" ht="30">
      <c r="B106" s="1532">
        <v>97123</v>
      </c>
      <c r="C106" s="1523" t="s">
        <v>2862</v>
      </c>
      <c r="D106" s="1526" t="s">
        <v>73</v>
      </c>
      <c r="E106" s="1527">
        <f t="shared" si="2"/>
        <v>2.82</v>
      </c>
      <c r="F106" s="1521">
        <f t="shared" si="3"/>
        <v>97123</v>
      </c>
      <c r="H106" s="1527">
        <v>2.82</v>
      </c>
      <c r="I106" s="1527">
        <v>2.5499999999999998</v>
      </c>
    </row>
    <row r="107" spans="2:9" ht="30">
      <c r="B107" s="1531">
        <v>97124</v>
      </c>
      <c r="C107" s="1529" t="s">
        <v>2863</v>
      </c>
      <c r="D107" s="1528" t="s">
        <v>73</v>
      </c>
      <c r="E107" s="1530">
        <f t="shared" si="2"/>
        <v>0.72</v>
      </c>
      <c r="F107" s="1521">
        <f t="shared" si="3"/>
        <v>97124</v>
      </c>
      <c r="H107" s="1530">
        <v>0.72</v>
      </c>
      <c r="I107" s="1530">
        <v>0.65</v>
      </c>
    </row>
    <row r="108" spans="2:9" ht="30">
      <c r="B108" s="1532">
        <v>97125</v>
      </c>
      <c r="C108" s="1523" t="s">
        <v>2864</v>
      </c>
      <c r="D108" s="1526" t="s">
        <v>73</v>
      </c>
      <c r="E108" s="1527">
        <f t="shared" si="2"/>
        <v>1.03</v>
      </c>
      <c r="F108" s="1521">
        <f t="shared" si="3"/>
        <v>97125</v>
      </c>
      <c r="H108" s="1527">
        <v>1.03</v>
      </c>
      <c r="I108" s="1527">
        <v>0.95</v>
      </c>
    </row>
    <row r="109" spans="2:9" ht="30">
      <c r="B109" s="1531">
        <v>97126</v>
      </c>
      <c r="C109" s="1529" t="s">
        <v>2865</v>
      </c>
      <c r="D109" s="1528" t="s">
        <v>73</v>
      </c>
      <c r="E109" s="1530">
        <f t="shared" si="2"/>
        <v>1.32</v>
      </c>
      <c r="F109" s="1521">
        <f t="shared" si="3"/>
        <v>97126</v>
      </c>
      <c r="H109" s="1530">
        <v>1.32</v>
      </c>
      <c r="I109" s="1530">
        <v>1.21</v>
      </c>
    </row>
    <row r="110" spans="2:9" ht="30">
      <c r="B110" s="1532">
        <v>102264</v>
      </c>
      <c r="C110" s="1523" t="s">
        <v>17391</v>
      </c>
      <c r="D110" s="1526" t="s">
        <v>73</v>
      </c>
      <c r="E110" s="1527">
        <f t="shared" si="2"/>
        <v>22.96</v>
      </c>
      <c r="F110" s="1521">
        <f t="shared" si="3"/>
        <v>102264</v>
      </c>
      <c r="H110" s="1527">
        <v>22.96</v>
      </c>
      <c r="I110" s="1527">
        <v>22.69</v>
      </c>
    </row>
    <row r="111" spans="2:9" ht="30">
      <c r="B111" s="1531">
        <v>102265</v>
      </c>
      <c r="C111" s="1529" t="s">
        <v>17392</v>
      </c>
      <c r="D111" s="1528" t="s">
        <v>74</v>
      </c>
      <c r="E111" s="1530">
        <f t="shared" si="2"/>
        <v>79.11</v>
      </c>
      <c r="F111" s="1521">
        <f t="shared" si="3"/>
        <v>102265</v>
      </c>
      <c r="H111" s="1530">
        <v>79.11</v>
      </c>
      <c r="I111" s="1530">
        <v>71.39</v>
      </c>
    </row>
    <row r="112" spans="2:9" ht="30">
      <c r="B112" s="1532">
        <v>102266</v>
      </c>
      <c r="C112" s="1523" t="s">
        <v>17393</v>
      </c>
      <c r="D112" s="1526" t="s">
        <v>74</v>
      </c>
      <c r="E112" s="1527">
        <f t="shared" si="2"/>
        <v>87.74</v>
      </c>
      <c r="F112" s="1521">
        <f t="shared" si="3"/>
        <v>102266</v>
      </c>
      <c r="H112" s="1527">
        <v>87.74</v>
      </c>
      <c r="I112" s="1527">
        <v>79.180000000000007</v>
      </c>
    </row>
    <row r="113" spans="2:9" ht="30">
      <c r="B113" s="1531">
        <v>102267</v>
      </c>
      <c r="C113" s="1529" t="s">
        <v>17394</v>
      </c>
      <c r="D113" s="1528" t="s">
        <v>74</v>
      </c>
      <c r="E113" s="1530">
        <f t="shared" si="2"/>
        <v>100.74</v>
      </c>
      <c r="F113" s="1521">
        <f t="shared" si="3"/>
        <v>102267</v>
      </c>
      <c r="H113" s="1530">
        <v>100.74</v>
      </c>
      <c r="I113" s="1530">
        <v>90.92</v>
      </c>
    </row>
    <row r="114" spans="2:9" ht="30">
      <c r="B114" s="1532">
        <v>102268</v>
      </c>
      <c r="C114" s="1523" t="s">
        <v>17395</v>
      </c>
      <c r="D114" s="1526" t="s">
        <v>74</v>
      </c>
      <c r="E114" s="1527">
        <f t="shared" si="2"/>
        <v>113.69</v>
      </c>
      <c r="F114" s="1521">
        <f t="shared" si="3"/>
        <v>102268</v>
      </c>
      <c r="H114" s="1527">
        <v>113.69</v>
      </c>
      <c r="I114" s="1527">
        <v>102.62</v>
      </c>
    </row>
    <row r="115" spans="2:9" ht="30">
      <c r="B115" s="1531">
        <v>102269</v>
      </c>
      <c r="C115" s="1529" t="s">
        <v>17396</v>
      </c>
      <c r="D115" s="1528" t="s">
        <v>74</v>
      </c>
      <c r="E115" s="1530">
        <f t="shared" si="2"/>
        <v>139.58000000000001</v>
      </c>
      <c r="F115" s="1521">
        <f t="shared" si="3"/>
        <v>102269</v>
      </c>
      <c r="H115" s="1530">
        <v>139.58000000000001</v>
      </c>
      <c r="I115" s="1530">
        <v>126</v>
      </c>
    </row>
    <row r="116" spans="2:9" ht="30">
      <c r="B116" s="1532">
        <v>92833</v>
      </c>
      <c r="C116" s="1523" t="s">
        <v>75</v>
      </c>
      <c r="D116" s="1526" t="s">
        <v>73</v>
      </c>
      <c r="E116" s="1527">
        <f t="shared" si="2"/>
        <v>208.97</v>
      </c>
      <c r="F116" s="1521">
        <f t="shared" si="3"/>
        <v>92833</v>
      </c>
      <c r="H116" s="1527">
        <v>208.97</v>
      </c>
      <c r="I116" s="1527">
        <v>208.56</v>
      </c>
    </row>
    <row r="117" spans="2:9" ht="30">
      <c r="B117" s="1531">
        <v>92834</v>
      </c>
      <c r="C117" s="1529" t="s">
        <v>76</v>
      </c>
      <c r="D117" s="1528" t="s">
        <v>73</v>
      </c>
      <c r="E117" s="1530">
        <f t="shared" si="2"/>
        <v>7.6</v>
      </c>
      <c r="F117" s="1521">
        <f t="shared" si="3"/>
        <v>92834</v>
      </c>
      <c r="H117" s="1530">
        <v>7.6</v>
      </c>
      <c r="I117" s="1530">
        <v>7.17</v>
      </c>
    </row>
    <row r="118" spans="2:9" ht="30">
      <c r="B118" s="1532">
        <v>92835</v>
      </c>
      <c r="C118" s="1523" t="s">
        <v>77</v>
      </c>
      <c r="D118" s="1526" t="s">
        <v>73</v>
      </c>
      <c r="E118" s="1527">
        <f t="shared" si="2"/>
        <v>219.59</v>
      </c>
      <c r="F118" s="1521">
        <f t="shared" si="3"/>
        <v>92835</v>
      </c>
      <c r="H118" s="1527">
        <v>219.59</v>
      </c>
      <c r="I118" s="1527">
        <v>219.08</v>
      </c>
    </row>
    <row r="119" spans="2:9" ht="30">
      <c r="B119" s="1531">
        <v>92836</v>
      </c>
      <c r="C119" s="1529" t="s">
        <v>78</v>
      </c>
      <c r="D119" s="1528" t="s">
        <v>73</v>
      </c>
      <c r="E119" s="1530">
        <f t="shared" si="2"/>
        <v>9.7100000000000009</v>
      </c>
      <c r="F119" s="1521">
        <f t="shared" si="3"/>
        <v>92836</v>
      </c>
      <c r="H119" s="1530">
        <v>9.7100000000000009</v>
      </c>
      <c r="I119" s="1530">
        <v>9.17</v>
      </c>
    </row>
    <row r="120" spans="2:9" ht="30">
      <c r="B120" s="1532">
        <v>92837</v>
      </c>
      <c r="C120" s="1523" t="s">
        <v>79</v>
      </c>
      <c r="D120" s="1526" t="s">
        <v>73</v>
      </c>
      <c r="E120" s="1527">
        <f t="shared" si="2"/>
        <v>384.27</v>
      </c>
      <c r="F120" s="1521">
        <f t="shared" si="3"/>
        <v>92837</v>
      </c>
      <c r="H120" s="1527">
        <v>384.27</v>
      </c>
      <c r="I120" s="1527">
        <v>383.64</v>
      </c>
    </row>
    <row r="121" spans="2:9" ht="30">
      <c r="B121" s="1531">
        <v>92838</v>
      </c>
      <c r="C121" s="1529" t="s">
        <v>80</v>
      </c>
      <c r="D121" s="1528" t="s">
        <v>73</v>
      </c>
      <c r="E121" s="1530">
        <f t="shared" si="2"/>
        <v>11.64</v>
      </c>
      <c r="F121" s="1521">
        <f t="shared" si="3"/>
        <v>92838</v>
      </c>
      <c r="H121" s="1530">
        <v>11.64</v>
      </c>
      <c r="I121" s="1530">
        <v>10.98</v>
      </c>
    </row>
    <row r="122" spans="2:9" ht="30">
      <c r="B122" s="1532">
        <v>92839</v>
      </c>
      <c r="C122" s="1523" t="s">
        <v>81</v>
      </c>
      <c r="D122" s="1526" t="s">
        <v>73</v>
      </c>
      <c r="E122" s="1527">
        <f t="shared" si="2"/>
        <v>469.87</v>
      </c>
      <c r="F122" s="1521">
        <f t="shared" si="3"/>
        <v>92839</v>
      </c>
      <c r="H122" s="1527">
        <v>469.87</v>
      </c>
      <c r="I122" s="1527">
        <v>469.14</v>
      </c>
    </row>
    <row r="123" spans="2:9" ht="30">
      <c r="B123" s="1531">
        <v>92840</v>
      </c>
      <c r="C123" s="1529" t="s">
        <v>82</v>
      </c>
      <c r="D123" s="1528" t="s">
        <v>73</v>
      </c>
      <c r="E123" s="1530">
        <f t="shared" si="2"/>
        <v>13.79</v>
      </c>
      <c r="F123" s="1521">
        <f t="shared" si="3"/>
        <v>92840</v>
      </c>
      <c r="H123" s="1530">
        <v>13.79</v>
      </c>
      <c r="I123" s="1530">
        <v>13.04</v>
      </c>
    </row>
    <row r="124" spans="2:9" ht="30">
      <c r="B124" s="1532">
        <v>92841</v>
      </c>
      <c r="C124" s="1523" t="s">
        <v>83</v>
      </c>
      <c r="D124" s="1526" t="s">
        <v>73</v>
      </c>
      <c r="E124" s="1527">
        <f t="shared" si="2"/>
        <v>613.41999999999996</v>
      </c>
      <c r="F124" s="1521">
        <f t="shared" si="3"/>
        <v>92841</v>
      </c>
      <c r="H124" s="1527">
        <v>613.41999999999996</v>
      </c>
      <c r="I124" s="1527">
        <v>612.59</v>
      </c>
    </row>
    <row r="125" spans="2:9" ht="30">
      <c r="B125" s="1531">
        <v>92842</v>
      </c>
      <c r="C125" s="1529" t="s">
        <v>84</v>
      </c>
      <c r="D125" s="1528" t="s">
        <v>73</v>
      </c>
      <c r="E125" s="1530">
        <f t="shared" si="2"/>
        <v>15.74</v>
      </c>
      <c r="F125" s="1521">
        <f t="shared" si="3"/>
        <v>92842</v>
      </c>
      <c r="H125" s="1530">
        <v>15.74</v>
      </c>
      <c r="I125" s="1530">
        <v>14.88</v>
      </c>
    </row>
    <row r="126" spans="2:9" ht="30">
      <c r="B126" s="1532">
        <v>92843</v>
      </c>
      <c r="C126" s="1523" t="s">
        <v>9829</v>
      </c>
      <c r="D126" s="1526" t="s">
        <v>73</v>
      </c>
      <c r="E126" s="1527">
        <f t="shared" si="2"/>
        <v>638.70000000000005</v>
      </c>
      <c r="F126" s="1521">
        <f t="shared" si="3"/>
        <v>92843</v>
      </c>
      <c r="H126" s="1527">
        <v>638.70000000000005</v>
      </c>
      <c r="I126" s="1527">
        <v>637.72</v>
      </c>
    </row>
    <row r="127" spans="2:9" ht="30">
      <c r="B127" s="1531">
        <v>92844</v>
      </c>
      <c r="C127" s="1529" t="s">
        <v>85</v>
      </c>
      <c r="D127" s="1528" t="s">
        <v>73</v>
      </c>
      <c r="E127" s="1530">
        <f t="shared" si="2"/>
        <v>17.91</v>
      </c>
      <c r="F127" s="1521">
        <f t="shared" si="3"/>
        <v>92844</v>
      </c>
      <c r="H127" s="1530">
        <v>17.91</v>
      </c>
      <c r="I127" s="1530">
        <v>16.93</v>
      </c>
    </row>
    <row r="128" spans="2:9" ht="30">
      <c r="B128" s="1532">
        <v>92845</v>
      </c>
      <c r="C128" s="1523" t="s">
        <v>9830</v>
      </c>
      <c r="D128" s="1526" t="s">
        <v>73</v>
      </c>
      <c r="E128" s="1527">
        <f t="shared" si="2"/>
        <v>940.85</v>
      </c>
      <c r="F128" s="1521">
        <f t="shared" si="3"/>
        <v>92845</v>
      </c>
      <c r="H128" s="1527">
        <v>940.85</v>
      </c>
      <c r="I128" s="1527">
        <v>939.76</v>
      </c>
    </row>
    <row r="129" spans="2:9" ht="30">
      <c r="B129" s="1531">
        <v>92846</v>
      </c>
      <c r="C129" s="1529" t="s">
        <v>86</v>
      </c>
      <c r="D129" s="1528" t="s">
        <v>73</v>
      </c>
      <c r="E129" s="1530">
        <f t="shared" si="2"/>
        <v>19.829999999999998</v>
      </c>
      <c r="F129" s="1521">
        <f t="shared" si="3"/>
        <v>92846</v>
      </c>
      <c r="H129" s="1530">
        <v>19.829999999999998</v>
      </c>
      <c r="I129" s="1530">
        <v>18.739999999999998</v>
      </c>
    </row>
    <row r="130" spans="2:9" ht="30">
      <c r="B130" s="1532">
        <v>92847</v>
      </c>
      <c r="C130" s="1523" t="s">
        <v>87</v>
      </c>
      <c r="D130" s="1526" t="s">
        <v>73</v>
      </c>
      <c r="E130" s="1527">
        <f t="shared" ref="E130:E193" si="4">IF($L$2=$H$1,H130,I130)</f>
        <v>971.76</v>
      </c>
      <c r="F130" s="1521">
        <f t="shared" ref="F130:F193" si="5">IF(LEN($B130)=7,CONCATENATE(MID($B130,1,6),"00",RIGHT($B130,1)),IF(LEN($B130)=8,CONCATENATE(MID($B130,1,6),"0",RIGHT($B130,2)),$B130))</f>
        <v>92847</v>
      </c>
      <c r="H130" s="1527">
        <v>971.76</v>
      </c>
      <c r="I130" s="1527">
        <v>970.59</v>
      </c>
    </row>
    <row r="131" spans="2:9" ht="30">
      <c r="B131" s="1531">
        <v>92848</v>
      </c>
      <c r="C131" s="1529" t="s">
        <v>88</v>
      </c>
      <c r="D131" s="1528" t="s">
        <v>73</v>
      </c>
      <c r="E131" s="1530">
        <f t="shared" si="4"/>
        <v>22.02</v>
      </c>
      <c r="F131" s="1521">
        <f t="shared" si="5"/>
        <v>92848</v>
      </c>
      <c r="H131" s="1530">
        <v>22.02</v>
      </c>
      <c r="I131" s="1530">
        <v>20.81</v>
      </c>
    </row>
    <row r="132" spans="2:9" ht="30">
      <c r="B132" s="1532">
        <v>92849</v>
      </c>
      <c r="C132" s="1523" t="s">
        <v>89</v>
      </c>
      <c r="D132" s="1526" t="s">
        <v>73</v>
      </c>
      <c r="E132" s="1527">
        <f t="shared" si="4"/>
        <v>215.65</v>
      </c>
      <c r="F132" s="1521">
        <f t="shared" si="5"/>
        <v>92849</v>
      </c>
      <c r="H132" s="1527">
        <v>215.65</v>
      </c>
      <c r="I132" s="1527">
        <v>214.9</v>
      </c>
    </row>
    <row r="133" spans="2:9" ht="30">
      <c r="B133" s="1531">
        <v>92850</v>
      </c>
      <c r="C133" s="1529" t="s">
        <v>90</v>
      </c>
      <c r="D133" s="1528" t="s">
        <v>73</v>
      </c>
      <c r="E133" s="1530">
        <f t="shared" si="4"/>
        <v>14.37</v>
      </c>
      <c r="F133" s="1521">
        <f t="shared" si="5"/>
        <v>92850</v>
      </c>
      <c r="H133" s="1530">
        <v>14.37</v>
      </c>
      <c r="I133" s="1530">
        <v>13.59</v>
      </c>
    </row>
    <row r="134" spans="2:9" ht="30">
      <c r="B134" s="1532">
        <v>92851</v>
      </c>
      <c r="C134" s="1523" t="s">
        <v>91</v>
      </c>
      <c r="D134" s="1526" t="s">
        <v>73</v>
      </c>
      <c r="E134" s="1527">
        <f t="shared" si="4"/>
        <v>227.91</v>
      </c>
      <c r="F134" s="1521">
        <f t="shared" si="5"/>
        <v>92851</v>
      </c>
      <c r="H134" s="1527">
        <v>227.91</v>
      </c>
      <c r="I134" s="1527">
        <v>226.95</v>
      </c>
    </row>
    <row r="135" spans="2:9" ht="30">
      <c r="B135" s="1531">
        <v>92852</v>
      </c>
      <c r="C135" s="1529" t="s">
        <v>92</v>
      </c>
      <c r="D135" s="1528" t="s">
        <v>73</v>
      </c>
      <c r="E135" s="1530">
        <f t="shared" si="4"/>
        <v>18.14</v>
      </c>
      <c r="F135" s="1521">
        <f t="shared" si="5"/>
        <v>92852</v>
      </c>
      <c r="H135" s="1530">
        <v>18.14</v>
      </c>
      <c r="I135" s="1530">
        <v>17.14</v>
      </c>
    </row>
    <row r="136" spans="2:9" ht="30">
      <c r="B136" s="1532">
        <v>92853</v>
      </c>
      <c r="C136" s="1523" t="s">
        <v>93</v>
      </c>
      <c r="D136" s="1526" t="s">
        <v>73</v>
      </c>
      <c r="E136" s="1527">
        <f t="shared" si="4"/>
        <v>394.58</v>
      </c>
      <c r="F136" s="1521">
        <f t="shared" si="5"/>
        <v>92853</v>
      </c>
      <c r="H136" s="1527">
        <v>394.58</v>
      </c>
      <c r="I136" s="1527">
        <v>393.41</v>
      </c>
    </row>
    <row r="137" spans="2:9" ht="30">
      <c r="B137" s="1531">
        <v>92854</v>
      </c>
      <c r="C137" s="1529" t="s">
        <v>94</v>
      </c>
      <c r="D137" s="1528" t="s">
        <v>73</v>
      </c>
      <c r="E137" s="1530">
        <f t="shared" si="4"/>
        <v>22.09</v>
      </c>
      <c r="F137" s="1521">
        <f t="shared" si="5"/>
        <v>92854</v>
      </c>
      <c r="H137" s="1530">
        <v>22.09</v>
      </c>
      <c r="I137" s="1530">
        <v>20.87</v>
      </c>
    </row>
    <row r="138" spans="2:9" ht="30">
      <c r="B138" s="1532">
        <v>92855</v>
      </c>
      <c r="C138" s="1523" t="s">
        <v>95</v>
      </c>
      <c r="D138" s="1526" t="s">
        <v>73</v>
      </c>
      <c r="E138" s="1527">
        <f t="shared" si="4"/>
        <v>481.95</v>
      </c>
      <c r="F138" s="1521">
        <f t="shared" si="5"/>
        <v>92855</v>
      </c>
      <c r="H138" s="1527">
        <v>481.95</v>
      </c>
      <c r="I138" s="1527">
        <v>480.58</v>
      </c>
    </row>
    <row r="139" spans="2:9" ht="30">
      <c r="B139" s="1531">
        <v>92856</v>
      </c>
      <c r="C139" s="1529" t="s">
        <v>96</v>
      </c>
      <c r="D139" s="1528" t="s">
        <v>73</v>
      </c>
      <c r="E139" s="1530">
        <f t="shared" si="4"/>
        <v>26.04</v>
      </c>
      <c r="F139" s="1521">
        <f t="shared" si="5"/>
        <v>92856</v>
      </c>
      <c r="H139" s="1530">
        <v>26.04</v>
      </c>
      <c r="I139" s="1530">
        <v>24.62</v>
      </c>
    </row>
    <row r="140" spans="2:9" ht="30">
      <c r="B140" s="1532">
        <v>92857</v>
      </c>
      <c r="C140" s="1523" t="s">
        <v>97</v>
      </c>
      <c r="D140" s="1526" t="s">
        <v>73</v>
      </c>
      <c r="E140" s="1527">
        <f t="shared" si="4"/>
        <v>627.28</v>
      </c>
      <c r="F140" s="1521">
        <f t="shared" si="5"/>
        <v>92857</v>
      </c>
      <c r="H140" s="1527">
        <v>627.28</v>
      </c>
      <c r="I140" s="1527">
        <v>625.70000000000005</v>
      </c>
    </row>
    <row r="141" spans="2:9" ht="30">
      <c r="B141" s="1531">
        <v>92858</v>
      </c>
      <c r="C141" s="1529" t="s">
        <v>98</v>
      </c>
      <c r="D141" s="1528" t="s">
        <v>73</v>
      </c>
      <c r="E141" s="1530">
        <f t="shared" si="4"/>
        <v>29.78</v>
      </c>
      <c r="F141" s="1521">
        <f t="shared" si="5"/>
        <v>92858</v>
      </c>
      <c r="H141" s="1530">
        <v>29.78</v>
      </c>
      <c r="I141" s="1530">
        <v>28.15</v>
      </c>
    </row>
    <row r="142" spans="2:9" ht="30">
      <c r="B142" s="1532">
        <v>92859</v>
      </c>
      <c r="C142" s="1523" t="s">
        <v>9831</v>
      </c>
      <c r="D142" s="1526" t="s">
        <v>73</v>
      </c>
      <c r="E142" s="1527">
        <f t="shared" si="4"/>
        <v>654.61</v>
      </c>
      <c r="F142" s="1521">
        <f t="shared" si="5"/>
        <v>92859</v>
      </c>
      <c r="H142" s="1527">
        <v>654.61</v>
      </c>
      <c r="I142" s="1527">
        <v>652.76</v>
      </c>
    </row>
    <row r="143" spans="2:9" ht="30">
      <c r="B143" s="1531">
        <v>92860</v>
      </c>
      <c r="C143" s="1529" t="s">
        <v>99</v>
      </c>
      <c r="D143" s="1528" t="s">
        <v>73</v>
      </c>
      <c r="E143" s="1530">
        <f t="shared" si="4"/>
        <v>33.82</v>
      </c>
      <c r="F143" s="1521">
        <f t="shared" si="5"/>
        <v>92860</v>
      </c>
      <c r="H143" s="1530">
        <v>33.82</v>
      </c>
      <c r="I143" s="1530">
        <v>31.97</v>
      </c>
    </row>
    <row r="144" spans="2:9" ht="30">
      <c r="B144" s="1532">
        <v>92861</v>
      </c>
      <c r="C144" s="1523" t="s">
        <v>9832</v>
      </c>
      <c r="D144" s="1526" t="s">
        <v>73</v>
      </c>
      <c r="E144" s="1527">
        <f t="shared" si="4"/>
        <v>958.77</v>
      </c>
      <c r="F144" s="1521">
        <f t="shared" si="5"/>
        <v>92861</v>
      </c>
      <c r="H144" s="1527">
        <v>958.77</v>
      </c>
      <c r="I144" s="1527">
        <v>956.72</v>
      </c>
    </row>
    <row r="145" spans="2:9" ht="30">
      <c r="B145" s="1531">
        <v>92862</v>
      </c>
      <c r="C145" s="1529" t="s">
        <v>100</v>
      </c>
      <c r="D145" s="1528" t="s">
        <v>73</v>
      </c>
      <c r="E145" s="1530">
        <f t="shared" si="4"/>
        <v>37.75</v>
      </c>
      <c r="F145" s="1521">
        <f t="shared" si="5"/>
        <v>92862</v>
      </c>
      <c r="H145" s="1530">
        <v>37.75</v>
      </c>
      <c r="I145" s="1530">
        <v>35.700000000000003</v>
      </c>
    </row>
    <row r="146" spans="2:9" ht="30">
      <c r="B146" s="1532">
        <v>92863</v>
      </c>
      <c r="C146" s="1523" t="s">
        <v>101</v>
      </c>
      <c r="D146" s="1526" t="s">
        <v>73</v>
      </c>
      <c r="E146" s="1527">
        <f t="shared" si="4"/>
        <v>991.18</v>
      </c>
      <c r="F146" s="1521">
        <f t="shared" si="5"/>
        <v>92863</v>
      </c>
      <c r="H146" s="1527">
        <v>991.18</v>
      </c>
      <c r="I146" s="1527">
        <v>988.99</v>
      </c>
    </row>
    <row r="147" spans="2:9" ht="30">
      <c r="B147" s="1531">
        <v>92864</v>
      </c>
      <c r="C147" s="1529" t="s">
        <v>102</v>
      </c>
      <c r="D147" s="1528" t="s">
        <v>73</v>
      </c>
      <c r="E147" s="1530">
        <f t="shared" si="4"/>
        <v>41.7</v>
      </c>
      <c r="F147" s="1521">
        <f t="shared" si="5"/>
        <v>92864</v>
      </c>
      <c r="H147" s="1530">
        <v>41.7</v>
      </c>
      <c r="I147" s="1530">
        <v>39.43</v>
      </c>
    </row>
    <row r="148" spans="2:9" ht="30">
      <c r="B148" s="1532">
        <v>92210</v>
      </c>
      <c r="C148" s="1523" t="s">
        <v>103</v>
      </c>
      <c r="D148" s="1526" t="s">
        <v>73</v>
      </c>
      <c r="E148" s="1527">
        <f t="shared" si="4"/>
        <v>158.4</v>
      </c>
      <c r="F148" s="1521">
        <f t="shared" si="5"/>
        <v>92210</v>
      </c>
      <c r="H148" s="1527">
        <v>158.4</v>
      </c>
      <c r="I148" s="1527">
        <v>156.04</v>
      </c>
    </row>
    <row r="149" spans="2:9" ht="30">
      <c r="B149" s="1531">
        <v>92211</v>
      </c>
      <c r="C149" s="1529" t="s">
        <v>104</v>
      </c>
      <c r="D149" s="1528" t="s">
        <v>73</v>
      </c>
      <c r="E149" s="1530">
        <f t="shared" si="4"/>
        <v>190.27</v>
      </c>
      <c r="F149" s="1521">
        <f t="shared" si="5"/>
        <v>92211</v>
      </c>
      <c r="H149" s="1530">
        <v>190.27</v>
      </c>
      <c r="I149" s="1530">
        <v>187.41</v>
      </c>
    </row>
    <row r="150" spans="2:9" ht="30">
      <c r="B150" s="1532">
        <v>92212</v>
      </c>
      <c r="C150" s="1523" t="s">
        <v>105</v>
      </c>
      <c r="D150" s="1526" t="s">
        <v>73</v>
      </c>
      <c r="E150" s="1527">
        <f t="shared" si="4"/>
        <v>285.25</v>
      </c>
      <c r="F150" s="1521">
        <f t="shared" si="5"/>
        <v>92212</v>
      </c>
      <c r="H150" s="1527">
        <v>285.25</v>
      </c>
      <c r="I150" s="1527">
        <v>281.83999999999997</v>
      </c>
    </row>
    <row r="151" spans="2:9" ht="30">
      <c r="B151" s="1531">
        <v>92213</v>
      </c>
      <c r="C151" s="1529" t="s">
        <v>106</v>
      </c>
      <c r="D151" s="1528" t="s">
        <v>73</v>
      </c>
      <c r="E151" s="1530">
        <f t="shared" si="4"/>
        <v>375.74</v>
      </c>
      <c r="F151" s="1521">
        <f t="shared" si="5"/>
        <v>92213</v>
      </c>
      <c r="H151" s="1530">
        <v>375.74</v>
      </c>
      <c r="I151" s="1530">
        <v>371.81</v>
      </c>
    </row>
    <row r="152" spans="2:9" ht="30">
      <c r="B152" s="1532">
        <v>92214</v>
      </c>
      <c r="C152" s="1523" t="s">
        <v>107</v>
      </c>
      <c r="D152" s="1526" t="s">
        <v>73</v>
      </c>
      <c r="E152" s="1527">
        <f t="shared" si="4"/>
        <v>454.35</v>
      </c>
      <c r="F152" s="1521">
        <f t="shared" si="5"/>
        <v>92214</v>
      </c>
      <c r="H152" s="1527">
        <v>454.35</v>
      </c>
      <c r="I152" s="1527">
        <v>449.85</v>
      </c>
    </row>
    <row r="153" spans="2:9" ht="30">
      <c r="B153" s="1531">
        <v>92215</v>
      </c>
      <c r="C153" s="1529" t="s">
        <v>108</v>
      </c>
      <c r="D153" s="1528" t="s">
        <v>73</v>
      </c>
      <c r="E153" s="1530">
        <f t="shared" si="4"/>
        <v>521.79999999999995</v>
      </c>
      <c r="F153" s="1521">
        <f t="shared" si="5"/>
        <v>92215</v>
      </c>
      <c r="H153" s="1530">
        <v>521.79999999999995</v>
      </c>
      <c r="I153" s="1530">
        <v>516.72</v>
      </c>
    </row>
    <row r="154" spans="2:9" ht="30">
      <c r="B154" s="1532">
        <v>92216</v>
      </c>
      <c r="C154" s="1523" t="s">
        <v>109</v>
      </c>
      <c r="D154" s="1526" t="s">
        <v>73</v>
      </c>
      <c r="E154" s="1527">
        <f t="shared" si="4"/>
        <v>544.71</v>
      </c>
      <c r="F154" s="1521">
        <f t="shared" si="5"/>
        <v>92216</v>
      </c>
      <c r="H154" s="1527">
        <v>544.71</v>
      </c>
      <c r="I154" s="1527">
        <v>539</v>
      </c>
    </row>
    <row r="155" spans="2:9" ht="30">
      <c r="B155" s="1531">
        <v>92219</v>
      </c>
      <c r="C155" s="1529" t="s">
        <v>110</v>
      </c>
      <c r="D155" s="1528" t="s">
        <v>73</v>
      </c>
      <c r="E155" s="1530">
        <f t="shared" si="4"/>
        <v>166.82</v>
      </c>
      <c r="F155" s="1521">
        <f t="shared" si="5"/>
        <v>92219</v>
      </c>
      <c r="H155" s="1530">
        <v>166.82</v>
      </c>
      <c r="I155" s="1530">
        <v>164</v>
      </c>
    </row>
    <row r="156" spans="2:9" ht="30">
      <c r="B156" s="1532">
        <v>92220</v>
      </c>
      <c r="C156" s="1523" t="s">
        <v>111</v>
      </c>
      <c r="D156" s="1526" t="s">
        <v>73</v>
      </c>
      <c r="E156" s="1527">
        <f t="shared" si="4"/>
        <v>200.73</v>
      </c>
      <c r="F156" s="1521">
        <f t="shared" si="5"/>
        <v>92220</v>
      </c>
      <c r="H156" s="1527">
        <v>200.73</v>
      </c>
      <c r="I156" s="1527">
        <v>197.29</v>
      </c>
    </row>
    <row r="157" spans="2:9" ht="30">
      <c r="B157" s="1531">
        <v>92221</v>
      </c>
      <c r="C157" s="1529" t="s">
        <v>112</v>
      </c>
      <c r="D157" s="1528" t="s">
        <v>73</v>
      </c>
      <c r="E157" s="1530">
        <f t="shared" si="4"/>
        <v>297.48</v>
      </c>
      <c r="F157" s="1521">
        <f t="shared" si="5"/>
        <v>92221</v>
      </c>
      <c r="H157" s="1530">
        <v>297.48</v>
      </c>
      <c r="I157" s="1530">
        <v>293.42</v>
      </c>
    </row>
    <row r="158" spans="2:9" ht="30">
      <c r="B158" s="1532">
        <v>92222</v>
      </c>
      <c r="C158" s="1523" t="s">
        <v>113</v>
      </c>
      <c r="D158" s="1526" t="s">
        <v>73</v>
      </c>
      <c r="E158" s="1527">
        <f t="shared" si="4"/>
        <v>390</v>
      </c>
      <c r="F158" s="1521">
        <f t="shared" si="5"/>
        <v>92222</v>
      </c>
      <c r="H158" s="1527">
        <v>390</v>
      </c>
      <c r="I158" s="1527">
        <v>385.3</v>
      </c>
    </row>
    <row r="159" spans="2:9" ht="30">
      <c r="B159" s="1531">
        <v>92223</v>
      </c>
      <c r="C159" s="1529" t="s">
        <v>114</v>
      </c>
      <c r="D159" s="1528" t="s">
        <v>73</v>
      </c>
      <c r="E159" s="1530">
        <f t="shared" si="4"/>
        <v>470.26</v>
      </c>
      <c r="F159" s="1521">
        <f t="shared" si="5"/>
        <v>92223</v>
      </c>
      <c r="H159" s="1530">
        <v>470.26</v>
      </c>
      <c r="I159" s="1530">
        <v>464.9</v>
      </c>
    </row>
    <row r="160" spans="2:9" ht="30">
      <c r="B160" s="1532">
        <v>92224</v>
      </c>
      <c r="C160" s="1523" t="s">
        <v>115</v>
      </c>
      <c r="D160" s="1526" t="s">
        <v>73</v>
      </c>
      <c r="E160" s="1527">
        <f t="shared" si="4"/>
        <v>539.47</v>
      </c>
      <c r="F160" s="1521">
        <f t="shared" si="5"/>
        <v>92224</v>
      </c>
      <c r="H160" s="1527">
        <v>539.47</v>
      </c>
      <c r="I160" s="1527">
        <v>533.41999999999996</v>
      </c>
    </row>
    <row r="161" spans="2:9" ht="30">
      <c r="B161" s="1531">
        <v>92226</v>
      </c>
      <c r="C161" s="1529" t="s">
        <v>116</v>
      </c>
      <c r="D161" s="1528" t="s">
        <v>73</v>
      </c>
      <c r="E161" s="1530">
        <f t="shared" si="4"/>
        <v>564.49</v>
      </c>
      <c r="F161" s="1521">
        <f t="shared" si="5"/>
        <v>92226</v>
      </c>
      <c r="H161" s="1530">
        <v>564.49</v>
      </c>
      <c r="I161" s="1530">
        <v>557.70000000000005</v>
      </c>
    </row>
    <row r="162" spans="2:9" ht="30">
      <c r="B162" s="1532">
        <v>92808</v>
      </c>
      <c r="C162" s="1523" t="s">
        <v>117</v>
      </c>
      <c r="D162" s="1526" t="s">
        <v>73</v>
      </c>
      <c r="E162" s="1527">
        <f t="shared" si="4"/>
        <v>34.24</v>
      </c>
      <c r="F162" s="1521">
        <f t="shared" si="5"/>
        <v>92808</v>
      </c>
      <c r="H162" s="1527">
        <v>34.24</v>
      </c>
      <c r="I162" s="1527">
        <v>32.39</v>
      </c>
    </row>
    <row r="163" spans="2:9" ht="30">
      <c r="B163" s="1531">
        <v>92809</v>
      </c>
      <c r="C163" s="1529" t="s">
        <v>118</v>
      </c>
      <c r="D163" s="1528" t="s">
        <v>73</v>
      </c>
      <c r="E163" s="1530">
        <f t="shared" si="4"/>
        <v>43.96</v>
      </c>
      <c r="F163" s="1521">
        <f t="shared" si="5"/>
        <v>92809</v>
      </c>
      <c r="H163" s="1530">
        <v>43.96</v>
      </c>
      <c r="I163" s="1530">
        <v>41.6</v>
      </c>
    </row>
    <row r="164" spans="2:9" ht="30">
      <c r="B164" s="1532">
        <v>92810</v>
      </c>
      <c r="C164" s="1523" t="s">
        <v>119</v>
      </c>
      <c r="D164" s="1526" t="s">
        <v>73</v>
      </c>
      <c r="E164" s="1527">
        <f t="shared" si="4"/>
        <v>53.5</v>
      </c>
      <c r="F164" s="1521">
        <f t="shared" si="5"/>
        <v>92810</v>
      </c>
      <c r="H164" s="1527">
        <v>53.5</v>
      </c>
      <c r="I164" s="1527">
        <v>50.64</v>
      </c>
    </row>
    <row r="165" spans="2:9" ht="30">
      <c r="B165" s="1531">
        <v>92811</v>
      </c>
      <c r="C165" s="1529" t="s">
        <v>120</v>
      </c>
      <c r="D165" s="1528" t="s">
        <v>73</v>
      </c>
      <c r="E165" s="1530">
        <f t="shared" si="4"/>
        <v>63.8</v>
      </c>
      <c r="F165" s="1521">
        <f t="shared" si="5"/>
        <v>92811</v>
      </c>
      <c r="H165" s="1530">
        <v>63.8</v>
      </c>
      <c r="I165" s="1530">
        <v>60.39</v>
      </c>
    </row>
    <row r="166" spans="2:9" ht="30">
      <c r="B166" s="1532">
        <v>92812</v>
      </c>
      <c r="C166" s="1523" t="s">
        <v>121</v>
      </c>
      <c r="D166" s="1526" t="s">
        <v>73</v>
      </c>
      <c r="E166" s="1527">
        <f t="shared" si="4"/>
        <v>73.900000000000006</v>
      </c>
      <c r="F166" s="1521">
        <f t="shared" si="5"/>
        <v>92812</v>
      </c>
      <c r="H166" s="1527">
        <v>73.900000000000006</v>
      </c>
      <c r="I166" s="1527">
        <v>69.97</v>
      </c>
    </row>
    <row r="167" spans="2:9" ht="30">
      <c r="B167" s="1531">
        <v>92813</v>
      </c>
      <c r="C167" s="1529" t="s">
        <v>122</v>
      </c>
      <c r="D167" s="1528" t="s">
        <v>73</v>
      </c>
      <c r="E167" s="1530">
        <f t="shared" si="4"/>
        <v>85.89</v>
      </c>
      <c r="F167" s="1521">
        <f t="shared" si="5"/>
        <v>92813</v>
      </c>
      <c r="H167" s="1530">
        <v>85.89</v>
      </c>
      <c r="I167" s="1530">
        <v>81.39</v>
      </c>
    </row>
    <row r="168" spans="2:9" ht="30">
      <c r="B168" s="1532">
        <v>92814</v>
      </c>
      <c r="C168" s="1523" t="s">
        <v>123</v>
      </c>
      <c r="D168" s="1526" t="s">
        <v>73</v>
      </c>
      <c r="E168" s="1527">
        <f t="shared" si="4"/>
        <v>98.45</v>
      </c>
      <c r="F168" s="1521">
        <f t="shared" si="5"/>
        <v>92814</v>
      </c>
      <c r="H168" s="1527">
        <v>98.45</v>
      </c>
      <c r="I168" s="1527">
        <v>93.37</v>
      </c>
    </row>
    <row r="169" spans="2:9" ht="30">
      <c r="B169" s="1531">
        <v>92815</v>
      </c>
      <c r="C169" s="1529" t="s">
        <v>124</v>
      </c>
      <c r="D169" s="1528" t="s">
        <v>73</v>
      </c>
      <c r="E169" s="1530">
        <f t="shared" si="4"/>
        <v>112.99</v>
      </c>
      <c r="F169" s="1521">
        <f t="shared" si="5"/>
        <v>92815</v>
      </c>
      <c r="H169" s="1530">
        <v>112.99</v>
      </c>
      <c r="I169" s="1530">
        <v>107.28</v>
      </c>
    </row>
    <row r="170" spans="2:9" ht="30">
      <c r="B170" s="1532">
        <v>92816</v>
      </c>
      <c r="C170" s="1523" t="s">
        <v>125</v>
      </c>
      <c r="D170" s="1526" t="s">
        <v>73</v>
      </c>
      <c r="E170" s="1527">
        <f t="shared" si="4"/>
        <v>786.2</v>
      </c>
      <c r="F170" s="1521">
        <f t="shared" si="5"/>
        <v>92816</v>
      </c>
      <c r="H170" s="1527">
        <v>786.2</v>
      </c>
      <c r="I170" s="1527">
        <v>779.05</v>
      </c>
    </row>
    <row r="171" spans="2:9" ht="30">
      <c r="B171" s="1531">
        <v>92817</v>
      </c>
      <c r="C171" s="1529" t="s">
        <v>126</v>
      </c>
      <c r="D171" s="1528" t="s">
        <v>73</v>
      </c>
      <c r="E171" s="1530">
        <f t="shared" si="4"/>
        <v>141.4</v>
      </c>
      <c r="F171" s="1521">
        <f t="shared" si="5"/>
        <v>92817</v>
      </c>
      <c r="H171" s="1530">
        <v>141.4</v>
      </c>
      <c r="I171" s="1530">
        <v>134.25</v>
      </c>
    </row>
    <row r="172" spans="2:9" ht="30">
      <c r="B172" s="1532">
        <v>92818</v>
      </c>
      <c r="C172" s="1523" t="s">
        <v>127</v>
      </c>
      <c r="D172" s="1526" t="s">
        <v>73</v>
      </c>
      <c r="E172" s="1527">
        <f t="shared" si="4"/>
        <v>1124.49</v>
      </c>
      <c r="F172" s="1521">
        <f t="shared" si="5"/>
        <v>92818</v>
      </c>
      <c r="H172" s="1527">
        <v>1124.49</v>
      </c>
      <c r="I172" s="1527">
        <v>1114.8800000000001</v>
      </c>
    </row>
    <row r="173" spans="2:9" ht="30">
      <c r="B173" s="1531">
        <v>92819</v>
      </c>
      <c r="C173" s="1529" t="s">
        <v>128</v>
      </c>
      <c r="D173" s="1528" t="s">
        <v>73</v>
      </c>
      <c r="E173" s="1530">
        <f t="shared" si="4"/>
        <v>190.32</v>
      </c>
      <c r="F173" s="1521">
        <f t="shared" si="5"/>
        <v>92819</v>
      </c>
      <c r="H173" s="1530">
        <v>190.32</v>
      </c>
      <c r="I173" s="1530">
        <v>180.71</v>
      </c>
    </row>
    <row r="174" spans="2:9" ht="30">
      <c r="B174" s="1532">
        <v>92820</v>
      </c>
      <c r="C174" s="1523" t="s">
        <v>129</v>
      </c>
      <c r="D174" s="1526" t="s">
        <v>73</v>
      </c>
      <c r="E174" s="1527">
        <f t="shared" si="4"/>
        <v>40.83</v>
      </c>
      <c r="F174" s="1521">
        <f t="shared" si="5"/>
        <v>92820</v>
      </c>
      <c r="H174" s="1527">
        <v>40.83</v>
      </c>
      <c r="I174" s="1527">
        <v>38.619999999999997</v>
      </c>
    </row>
    <row r="175" spans="2:9" ht="30">
      <c r="B175" s="1531">
        <v>92821</v>
      </c>
      <c r="C175" s="1529" t="s">
        <v>130</v>
      </c>
      <c r="D175" s="1528" t="s">
        <v>73</v>
      </c>
      <c r="E175" s="1530">
        <f t="shared" si="4"/>
        <v>52.38</v>
      </c>
      <c r="F175" s="1521">
        <f t="shared" si="5"/>
        <v>92821</v>
      </c>
      <c r="H175" s="1530">
        <v>52.38</v>
      </c>
      <c r="I175" s="1530">
        <v>49.56</v>
      </c>
    </row>
    <row r="176" spans="2:9" ht="30">
      <c r="B176" s="1532">
        <v>92822</v>
      </c>
      <c r="C176" s="1523" t="s">
        <v>131</v>
      </c>
      <c r="D176" s="1526" t="s">
        <v>73</v>
      </c>
      <c r="E176" s="1527">
        <f t="shared" si="4"/>
        <v>63.96</v>
      </c>
      <c r="F176" s="1521">
        <f t="shared" si="5"/>
        <v>92822</v>
      </c>
      <c r="H176" s="1527">
        <v>63.96</v>
      </c>
      <c r="I176" s="1527">
        <v>60.52</v>
      </c>
    </row>
    <row r="177" spans="2:9" ht="30">
      <c r="B177" s="1531">
        <v>92824</v>
      </c>
      <c r="C177" s="1529" t="s">
        <v>132</v>
      </c>
      <c r="D177" s="1528" t="s">
        <v>73</v>
      </c>
      <c r="E177" s="1530">
        <f t="shared" si="4"/>
        <v>76.03</v>
      </c>
      <c r="F177" s="1521">
        <f t="shared" si="5"/>
        <v>92824</v>
      </c>
      <c r="H177" s="1530">
        <v>76.03</v>
      </c>
      <c r="I177" s="1530">
        <v>71.97</v>
      </c>
    </row>
    <row r="178" spans="2:9" ht="30">
      <c r="B178" s="1532">
        <v>92825</v>
      </c>
      <c r="C178" s="1523" t="s">
        <v>133</v>
      </c>
      <c r="D178" s="1526" t="s">
        <v>73</v>
      </c>
      <c r="E178" s="1527">
        <f t="shared" si="4"/>
        <v>88.16</v>
      </c>
      <c r="F178" s="1521">
        <f t="shared" si="5"/>
        <v>92825</v>
      </c>
      <c r="H178" s="1527">
        <v>88.16</v>
      </c>
      <c r="I178" s="1527">
        <v>83.46</v>
      </c>
    </row>
    <row r="179" spans="2:9" ht="30">
      <c r="B179" s="1531">
        <v>92826</v>
      </c>
      <c r="C179" s="1529" t="s">
        <v>134</v>
      </c>
      <c r="D179" s="1528" t="s">
        <v>73</v>
      </c>
      <c r="E179" s="1530">
        <f t="shared" si="4"/>
        <v>101.8</v>
      </c>
      <c r="F179" s="1521">
        <f t="shared" si="5"/>
        <v>92826</v>
      </c>
      <c r="H179" s="1530">
        <v>101.8</v>
      </c>
      <c r="I179" s="1530">
        <v>96.44</v>
      </c>
    </row>
    <row r="180" spans="2:9" ht="30">
      <c r="B180" s="1532">
        <v>92827</v>
      </c>
      <c r="C180" s="1523" t="s">
        <v>135</v>
      </c>
      <c r="D180" s="1526" t="s">
        <v>73</v>
      </c>
      <c r="E180" s="1527">
        <f t="shared" si="4"/>
        <v>116.12</v>
      </c>
      <c r="F180" s="1521">
        <f t="shared" si="5"/>
        <v>92827</v>
      </c>
      <c r="H180" s="1527">
        <v>116.12</v>
      </c>
      <c r="I180" s="1527">
        <v>110.07</v>
      </c>
    </row>
    <row r="181" spans="2:9" ht="30">
      <c r="B181" s="1531">
        <v>92828</v>
      </c>
      <c r="C181" s="1529" t="s">
        <v>136</v>
      </c>
      <c r="D181" s="1528" t="s">
        <v>73</v>
      </c>
      <c r="E181" s="1530">
        <f t="shared" si="4"/>
        <v>132.77000000000001</v>
      </c>
      <c r="F181" s="1521">
        <f t="shared" si="5"/>
        <v>92828</v>
      </c>
      <c r="H181" s="1530">
        <v>132.77000000000001</v>
      </c>
      <c r="I181" s="1530">
        <v>125.98</v>
      </c>
    </row>
    <row r="182" spans="2:9" ht="30">
      <c r="B182" s="1532">
        <v>92829</v>
      </c>
      <c r="C182" s="1523" t="s">
        <v>137</v>
      </c>
      <c r="D182" s="1526" t="s">
        <v>73</v>
      </c>
      <c r="E182" s="1527">
        <f t="shared" si="4"/>
        <v>809.51</v>
      </c>
      <c r="F182" s="1521">
        <f t="shared" si="5"/>
        <v>92829</v>
      </c>
      <c r="H182" s="1527">
        <v>809.51</v>
      </c>
      <c r="I182" s="1527">
        <v>801.08</v>
      </c>
    </row>
    <row r="183" spans="2:9" ht="30">
      <c r="B183" s="1531">
        <v>92830</v>
      </c>
      <c r="C183" s="1529" t="s">
        <v>138</v>
      </c>
      <c r="D183" s="1528" t="s">
        <v>73</v>
      </c>
      <c r="E183" s="1530">
        <f t="shared" si="4"/>
        <v>164.71</v>
      </c>
      <c r="F183" s="1521">
        <f t="shared" si="5"/>
        <v>92830</v>
      </c>
      <c r="H183" s="1530">
        <v>164.71</v>
      </c>
      <c r="I183" s="1530">
        <v>156.28</v>
      </c>
    </row>
    <row r="184" spans="2:9" ht="30">
      <c r="B184" s="1532">
        <v>92831</v>
      </c>
      <c r="C184" s="1523" t="s">
        <v>139</v>
      </c>
      <c r="D184" s="1526" t="s">
        <v>73</v>
      </c>
      <c r="E184" s="1527">
        <f t="shared" si="4"/>
        <v>1153.1300000000001</v>
      </c>
      <c r="F184" s="1521">
        <f t="shared" si="5"/>
        <v>92831</v>
      </c>
      <c r="H184" s="1527">
        <v>1153.1300000000001</v>
      </c>
      <c r="I184" s="1527">
        <v>1141.93</v>
      </c>
    </row>
    <row r="185" spans="2:9" ht="30">
      <c r="B185" s="1531">
        <v>92832</v>
      </c>
      <c r="C185" s="1529" t="s">
        <v>140</v>
      </c>
      <c r="D185" s="1528" t="s">
        <v>73</v>
      </c>
      <c r="E185" s="1530">
        <f t="shared" si="4"/>
        <v>218.96</v>
      </c>
      <c r="F185" s="1521">
        <f t="shared" si="5"/>
        <v>92832</v>
      </c>
      <c r="H185" s="1530">
        <v>218.96</v>
      </c>
      <c r="I185" s="1530">
        <v>207.76</v>
      </c>
    </row>
    <row r="186" spans="2:9" ht="30">
      <c r="B186" s="1532">
        <v>95565</v>
      </c>
      <c r="C186" s="1523" t="s">
        <v>141</v>
      </c>
      <c r="D186" s="1526" t="s">
        <v>73</v>
      </c>
      <c r="E186" s="1527">
        <f t="shared" si="4"/>
        <v>135.21</v>
      </c>
      <c r="F186" s="1521">
        <f t="shared" si="5"/>
        <v>95565</v>
      </c>
      <c r="H186" s="1527">
        <v>135.21</v>
      </c>
      <c r="I186" s="1527">
        <v>133.41999999999999</v>
      </c>
    </row>
    <row r="187" spans="2:9" ht="30">
      <c r="B187" s="1531">
        <v>95566</v>
      </c>
      <c r="C187" s="1529" t="s">
        <v>142</v>
      </c>
      <c r="D187" s="1528" t="s">
        <v>73</v>
      </c>
      <c r="E187" s="1530">
        <f t="shared" si="4"/>
        <v>141.69999999999999</v>
      </c>
      <c r="F187" s="1521">
        <f t="shared" si="5"/>
        <v>95566</v>
      </c>
      <c r="H187" s="1530">
        <v>141.69999999999999</v>
      </c>
      <c r="I187" s="1530">
        <v>139.57</v>
      </c>
    </row>
    <row r="188" spans="2:9" ht="30">
      <c r="B188" s="1532">
        <v>95567</v>
      </c>
      <c r="C188" s="1523" t="s">
        <v>143</v>
      </c>
      <c r="D188" s="1526" t="s">
        <v>73</v>
      </c>
      <c r="E188" s="1527">
        <f t="shared" si="4"/>
        <v>77.040000000000006</v>
      </c>
      <c r="F188" s="1521">
        <f t="shared" si="5"/>
        <v>95567</v>
      </c>
      <c r="H188" s="1527">
        <v>77.040000000000006</v>
      </c>
      <c r="I188" s="1527">
        <v>75.25</v>
      </c>
    </row>
    <row r="189" spans="2:9" ht="30">
      <c r="B189" s="1531">
        <v>95568</v>
      </c>
      <c r="C189" s="1529" t="s">
        <v>144</v>
      </c>
      <c r="D189" s="1528" t="s">
        <v>73</v>
      </c>
      <c r="E189" s="1530">
        <f t="shared" si="4"/>
        <v>94.5</v>
      </c>
      <c r="F189" s="1521">
        <f t="shared" si="5"/>
        <v>95568</v>
      </c>
      <c r="H189" s="1530">
        <v>94.5</v>
      </c>
      <c r="I189" s="1530">
        <v>92.22</v>
      </c>
    </row>
    <row r="190" spans="2:9" ht="30">
      <c r="B190" s="1532">
        <v>95569</v>
      </c>
      <c r="C190" s="1523" t="s">
        <v>145</v>
      </c>
      <c r="D190" s="1526" t="s">
        <v>73</v>
      </c>
      <c r="E190" s="1527">
        <f t="shared" si="4"/>
        <v>128.88</v>
      </c>
      <c r="F190" s="1521">
        <f t="shared" si="5"/>
        <v>95569</v>
      </c>
      <c r="H190" s="1527">
        <v>128.88</v>
      </c>
      <c r="I190" s="1527">
        <v>126.11</v>
      </c>
    </row>
    <row r="191" spans="2:9" ht="30">
      <c r="B191" s="1531">
        <v>95570</v>
      </c>
      <c r="C191" s="1529" t="s">
        <v>146</v>
      </c>
      <c r="D191" s="1528" t="s">
        <v>73</v>
      </c>
      <c r="E191" s="1530">
        <f t="shared" si="4"/>
        <v>83.53</v>
      </c>
      <c r="F191" s="1521">
        <f t="shared" si="5"/>
        <v>95570</v>
      </c>
      <c r="H191" s="1530">
        <v>83.53</v>
      </c>
      <c r="I191" s="1530">
        <v>81.400000000000006</v>
      </c>
    </row>
    <row r="192" spans="2:9" ht="30">
      <c r="B192" s="1532">
        <v>95571</v>
      </c>
      <c r="C192" s="1523" t="s">
        <v>147</v>
      </c>
      <c r="D192" s="1526" t="s">
        <v>73</v>
      </c>
      <c r="E192" s="1527">
        <f t="shared" si="4"/>
        <v>102.81</v>
      </c>
      <c r="F192" s="1521">
        <f t="shared" si="5"/>
        <v>95571</v>
      </c>
      <c r="H192" s="1527">
        <v>102.81</v>
      </c>
      <c r="I192" s="1527">
        <v>100.08</v>
      </c>
    </row>
    <row r="193" spans="2:9" ht="30">
      <c r="B193" s="1531">
        <v>95572</v>
      </c>
      <c r="C193" s="1529" t="s">
        <v>148</v>
      </c>
      <c r="D193" s="1528" t="s">
        <v>73</v>
      </c>
      <c r="E193" s="1530">
        <f t="shared" si="4"/>
        <v>139.19999999999999</v>
      </c>
      <c r="F193" s="1521">
        <f t="shared" si="5"/>
        <v>95572</v>
      </c>
      <c r="H193" s="1530">
        <v>139.19999999999999</v>
      </c>
      <c r="I193" s="1530">
        <v>135.88</v>
      </c>
    </row>
    <row r="194" spans="2:9" ht="30">
      <c r="B194" s="1532">
        <v>97127</v>
      </c>
      <c r="C194" s="1523" t="s">
        <v>2866</v>
      </c>
      <c r="D194" s="1526" t="s">
        <v>73</v>
      </c>
      <c r="E194" s="1527">
        <f t="shared" ref="E194:E257" si="6">IF($L$2=$H$1,H194,I194)</f>
        <v>4.05</v>
      </c>
      <c r="F194" s="1521">
        <f t="shared" ref="F194:F257" si="7">IF(LEN($B194)=7,CONCATENATE(MID($B194,1,6),"00",RIGHT($B194,1)),IF(LEN($B194)=8,CONCATENATE(MID($B194,1,6),"0",RIGHT($B194,2)),$B194))</f>
        <v>97127</v>
      </c>
      <c r="H194" s="1527">
        <v>4.05</v>
      </c>
      <c r="I194" s="1527">
        <v>3.67</v>
      </c>
    </row>
    <row r="195" spans="2:9" ht="30">
      <c r="B195" s="1531">
        <v>97128</v>
      </c>
      <c r="C195" s="1529" t="s">
        <v>2867</v>
      </c>
      <c r="D195" s="1528" t="s">
        <v>73</v>
      </c>
      <c r="E195" s="1530">
        <f t="shared" si="6"/>
        <v>8</v>
      </c>
      <c r="F195" s="1521">
        <f t="shared" si="7"/>
        <v>97128</v>
      </c>
      <c r="H195" s="1530">
        <v>8</v>
      </c>
      <c r="I195" s="1530">
        <v>7.4</v>
      </c>
    </row>
    <row r="196" spans="2:9" ht="30">
      <c r="B196" s="1532">
        <v>97129</v>
      </c>
      <c r="C196" s="1523" t="s">
        <v>2868</v>
      </c>
      <c r="D196" s="1526" t="s">
        <v>73</v>
      </c>
      <c r="E196" s="1527">
        <f t="shared" si="6"/>
        <v>9.85</v>
      </c>
      <c r="F196" s="1521">
        <f t="shared" si="7"/>
        <v>97129</v>
      </c>
      <c r="H196" s="1527">
        <v>9.85</v>
      </c>
      <c r="I196" s="1527">
        <v>9.11</v>
      </c>
    </row>
    <row r="197" spans="2:9" ht="30">
      <c r="B197" s="1531">
        <v>97130</v>
      </c>
      <c r="C197" s="1529" t="s">
        <v>2869</v>
      </c>
      <c r="D197" s="1528" t="s">
        <v>73</v>
      </c>
      <c r="E197" s="1530">
        <f t="shared" si="6"/>
        <v>11.69</v>
      </c>
      <c r="F197" s="1521">
        <f t="shared" si="7"/>
        <v>97130</v>
      </c>
      <c r="H197" s="1530">
        <v>11.69</v>
      </c>
      <c r="I197" s="1530">
        <v>10.81</v>
      </c>
    </row>
    <row r="198" spans="2:9" ht="30">
      <c r="B198" s="1532">
        <v>97131</v>
      </c>
      <c r="C198" s="1523" t="s">
        <v>2870</v>
      </c>
      <c r="D198" s="1526" t="s">
        <v>73</v>
      </c>
      <c r="E198" s="1527">
        <f t="shared" si="6"/>
        <v>13.52</v>
      </c>
      <c r="F198" s="1521">
        <f t="shared" si="7"/>
        <v>97131</v>
      </c>
      <c r="H198" s="1527">
        <v>13.52</v>
      </c>
      <c r="I198" s="1527">
        <v>12.51</v>
      </c>
    </row>
    <row r="199" spans="2:9" ht="30">
      <c r="B199" s="1531">
        <v>97132</v>
      </c>
      <c r="C199" s="1529" t="s">
        <v>2871</v>
      </c>
      <c r="D199" s="1528" t="s">
        <v>73</v>
      </c>
      <c r="E199" s="1530">
        <f t="shared" si="6"/>
        <v>15.34</v>
      </c>
      <c r="F199" s="1521">
        <f t="shared" si="7"/>
        <v>97132</v>
      </c>
      <c r="H199" s="1530">
        <v>15.34</v>
      </c>
      <c r="I199" s="1530">
        <v>14.2</v>
      </c>
    </row>
    <row r="200" spans="2:9" ht="30">
      <c r="B200" s="1532">
        <v>97133</v>
      </c>
      <c r="C200" s="1523" t="s">
        <v>2872</v>
      </c>
      <c r="D200" s="1526" t="s">
        <v>73</v>
      </c>
      <c r="E200" s="1527">
        <f t="shared" si="6"/>
        <v>19.03</v>
      </c>
      <c r="F200" s="1521">
        <f t="shared" si="7"/>
        <v>97133</v>
      </c>
      <c r="H200" s="1527">
        <v>19.03</v>
      </c>
      <c r="I200" s="1527">
        <v>17.600000000000001</v>
      </c>
    </row>
    <row r="201" spans="2:9" ht="30">
      <c r="B201" s="1531">
        <v>97134</v>
      </c>
      <c r="C201" s="1529" t="s">
        <v>2873</v>
      </c>
      <c r="D201" s="1528" t="s">
        <v>73</v>
      </c>
      <c r="E201" s="1530">
        <f t="shared" si="6"/>
        <v>1.92</v>
      </c>
      <c r="F201" s="1521">
        <f t="shared" si="7"/>
        <v>97134</v>
      </c>
      <c r="H201" s="1530">
        <v>1.92</v>
      </c>
      <c r="I201" s="1530">
        <v>1.76</v>
      </c>
    </row>
    <row r="202" spans="2:9" ht="30">
      <c r="B202" s="1532">
        <v>97135</v>
      </c>
      <c r="C202" s="1523" t="s">
        <v>2874</v>
      </c>
      <c r="D202" s="1526" t="s">
        <v>73</v>
      </c>
      <c r="E202" s="1527">
        <f t="shared" si="6"/>
        <v>4.18</v>
      </c>
      <c r="F202" s="1521">
        <f t="shared" si="7"/>
        <v>97135</v>
      </c>
      <c r="H202" s="1527">
        <v>4.18</v>
      </c>
      <c r="I202" s="1527">
        <v>3.93</v>
      </c>
    </row>
    <row r="203" spans="2:9" ht="30">
      <c r="B203" s="1531">
        <v>97136</v>
      </c>
      <c r="C203" s="1529" t="s">
        <v>2875</v>
      </c>
      <c r="D203" s="1528" t="s">
        <v>73</v>
      </c>
      <c r="E203" s="1530">
        <f t="shared" si="6"/>
        <v>5.17</v>
      </c>
      <c r="F203" s="1521">
        <f t="shared" si="7"/>
        <v>97136</v>
      </c>
      <c r="H203" s="1530">
        <v>5.17</v>
      </c>
      <c r="I203" s="1530">
        <v>4.83</v>
      </c>
    </row>
    <row r="204" spans="2:9" ht="30">
      <c r="B204" s="1532">
        <v>97137</v>
      </c>
      <c r="C204" s="1523" t="s">
        <v>2876</v>
      </c>
      <c r="D204" s="1526" t="s">
        <v>73</v>
      </c>
      <c r="E204" s="1527">
        <f t="shared" si="6"/>
        <v>6.13</v>
      </c>
      <c r="F204" s="1521">
        <f t="shared" si="7"/>
        <v>97137</v>
      </c>
      <c r="H204" s="1527">
        <v>6.13</v>
      </c>
      <c r="I204" s="1527">
        <v>5.75</v>
      </c>
    </row>
    <row r="205" spans="2:9" ht="30">
      <c r="B205" s="1531">
        <v>97138</v>
      </c>
      <c r="C205" s="1529" t="s">
        <v>2877</v>
      </c>
      <c r="D205" s="1528" t="s">
        <v>73</v>
      </c>
      <c r="E205" s="1530">
        <f t="shared" si="6"/>
        <v>7.08</v>
      </c>
      <c r="F205" s="1521">
        <f t="shared" si="7"/>
        <v>97138</v>
      </c>
      <c r="H205" s="1530">
        <v>7.08</v>
      </c>
      <c r="I205" s="1530">
        <v>6.64</v>
      </c>
    </row>
    <row r="206" spans="2:9" ht="30">
      <c r="B206" s="1532">
        <v>97139</v>
      </c>
      <c r="C206" s="1523" t="s">
        <v>2878</v>
      </c>
      <c r="D206" s="1526" t="s">
        <v>73</v>
      </c>
      <c r="E206" s="1527">
        <f t="shared" si="6"/>
        <v>8.0399999999999991</v>
      </c>
      <c r="F206" s="1521">
        <f t="shared" si="7"/>
        <v>97139</v>
      </c>
      <c r="H206" s="1527">
        <v>8.0399999999999991</v>
      </c>
      <c r="I206" s="1527">
        <v>7.54</v>
      </c>
    </row>
    <row r="207" spans="2:9" ht="30">
      <c r="B207" s="1531">
        <v>97140</v>
      </c>
      <c r="C207" s="1529" t="s">
        <v>2879</v>
      </c>
      <c r="D207" s="1528" t="s">
        <v>73</v>
      </c>
      <c r="E207" s="1530">
        <f t="shared" si="6"/>
        <v>9.98</v>
      </c>
      <c r="F207" s="1521">
        <f t="shared" si="7"/>
        <v>97140</v>
      </c>
      <c r="H207" s="1530">
        <v>9.98</v>
      </c>
      <c r="I207" s="1530">
        <v>9.36</v>
      </c>
    </row>
    <row r="208" spans="2:9" ht="30">
      <c r="B208" s="1532">
        <v>103089</v>
      </c>
      <c r="C208" s="1523" t="s">
        <v>18018</v>
      </c>
      <c r="D208" s="1526" t="s">
        <v>73</v>
      </c>
      <c r="E208" s="1527">
        <f t="shared" si="6"/>
        <v>8.7799999999999994</v>
      </c>
      <c r="F208" s="1521">
        <f t="shared" si="7"/>
        <v>103089</v>
      </c>
      <c r="H208" s="1527">
        <v>8.7799999999999994</v>
      </c>
      <c r="I208" s="1527">
        <v>8.31</v>
      </c>
    </row>
    <row r="209" spans="2:9" ht="30">
      <c r="B209" s="1531">
        <v>103090</v>
      </c>
      <c r="C209" s="1529" t="s">
        <v>18019</v>
      </c>
      <c r="D209" s="1528" t="s">
        <v>73</v>
      </c>
      <c r="E209" s="1530">
        <f t="shared" si="6"/>
        <v>10.49</v>
      </c>
      <c r="F209" s="1521">
        <f t="shared" si="7"/>
        <v>103090</v>
      </c>
      <c r="H209" s="1530">
        <v>10.49</v>
      </c>
      <c r="I209" s="1530">
        <v>9.93</v>
      </c>
    </row>
    <row r="210" spans="2:9" ht="30">
      <c r="B210" s="1532">
        <v>103091</v>
      </c>
      <c r="C210" s="1523" t="s">
        <v>18020</v>
      </c>
      <c r="D210" s="1526" t="s">
        <v>73</v>
      </c>
      <c r="E210" s="1527">
        <f t="shared" si="6"/>
        <v>14.75</v>
      </c>
      <c r="F210" s="1521">
        <f t="shared" si="7"/>
        <v>103091</v>
      </c>
      <c r="H210" s="1527">
        <v>14.75</v>
      </c>
      <c r="I210" s="1527">
        <v>13.94</v>
      </c>
    </row>
    <row r="211" spans="2:9" ht="30">
      <c r="B211" s="1531">
        <v>103092</v>
      </c>
      <c r="C211" s="1529" t="s">
        <v>18021</v>
      </c>
      <c r="D211" s="1528" t="s">
        <v>73</v>
      </c>
      <c r="E211" s="1530">
        <f t="shared" si="6"/>
        <v>19.02</v>
      </c>
      <c r="F211" s="1521">
        <f t="shared" si="7"/>
        <v>103092</v>
      </c>
      <c r="H211" s="1530">
        <v>19.02</v>
      </c>
      <c r="I211" s="1530">
        <v>17.98</v>
      </c>
    </row>
    <row r="212" spans="2:9" ht="30">
      <c r="B212" s="1532">
        <v>103093</v>
      </c>
      <c r="C212" s="1523" t="s">
        <v>18022</v>
      </c>
      <c r="D212" s="1526" t="s">
        <v>73</v>
      </c>
      <c r="E212" s="1527">
        <f t="shared" si="6"/>
        <v>29.09</v>
      </c>
      <c r="F212" s="1521">
        <f t="shared" si="7"/>
        <v>103093</v>
      </c>
      <c r="H212" s="1527">
        <v>29.09</v>
      </c>
      <c r="I212" s="1527">
        <v>27.48</v>
      </c>
    </row>
    <row r="213" spans="2:9" ht="30">
      <c r="B213" s="1531">
        <v>103094</v>
      </c>
      <c r="C213" s="1529" t="s">
        <v>18023</v>
      </c>
      <c r="D213" s="1528" t="s">
        <v>73</v>
      </c>
      <c r="E213" s="1530">
        <f t="shared" si="6"/>
        <v>33.380000000000003</v>
      </c>
      <c r="F213" s="1521">
        <f t="shared" si="7"/>
        <v>103094</v>
      </c>
      <c r="H213" s="1530">
        <v>33.380000000000003</v>
      </c>
      <c r="I213" s="1530">
        <v>31.52</v>
      </c>
    </row>
    <row r="214" spans="2:9" ht="30">
      <c r="B214" s="1532">
        <v>103095</v>
      </c>
      <c r="C214" s="1523" t="s">
        <v>18024</v>
      </c>
      <c r="D214" s="1526" t="s">
        <v>73</v>
      </c>
      <c r="E214" s="1527">
        <f t="shared" si="6"/>
        <v>43.41</v>
      </c>
      <c r="F214" s="1521">
        <f t="shared" si="7"/>
        <v>103095</v>
      </c>
      <c r="H214" s="1527">
        <v>43.41</v>
      </c>
      <c r="I214" s="1527">
        <v>41</v>
      </c>
    </row>
    <row r="215" spans="2:9" ht="30">
      <c r="B215" s="1531">
        <v>103096</v>
      </c>
      <c r="C215" s="1529" t="s">
        <v>18025</v>
      </c>
      <c r="D215" s="1528" t="s">
        <v>73</v>
      </c>
      <c r="E215" s="1530">
        <f t="shared" si="6"/>
        <v>47.72</v>
      </c>
      <c r="F215" s="1521">
        <f t="shared" si="7"/>
        <v>103096</v>
      </c>
      <c r="H215" s="1530">
        <v>47.72</v>
      </c>
      <c r="I215" s="1530">
        <v>45.05</v>
      </c>
    </row>
    <row r="216" spans="2:9" ht="30">
      <c r="B216" s="1532">
        <v>103097</v>
      </c>
      <c r="C216" s="1523" t="s">
        <v>18026</v>
      </c>
      <c r="D216" s="1526" t="s">
        <v>73</v>
      </c>
      <c r="E216" s="1527">
        <f t="shared" si="6"/>
        <v>57.76</v>
      </c>
      <c r="F216" s="1521">
        <f t="shared" si="7"/>
        <v>103097</v>
      </c>
      <c r="H216" s="1527">
        <v>57.76</v>
      </c>
      <c r="I216" s="1527">
        <v>54.55</v>
      </c>
    </row>
    <row r="217" spans="2:9" ht="30">
      <c r="B217" s="1531">
        <v>103098</v>
      </c>
      <c r="C217" s="1529" t="s">
        <v>18027</v>
      </c>
      <c r="D217" s="1528" t="s">
        <v>73</v>
      </c>
      <c r="E217" s="1530">
        <f t="shared" si="6"/>
        <v>62.05</v>
      </c>
      <c r="F217" s="1521">
        <f t="shared" si="7"/>
        <v>103098</v>
      </c>
      <c r="H217" s="1530">
        <v>62.05</v>
      </c>
      <c r="I217" s="1530">
        <v>58.58</v>
      </c>
    </row>
    <row r="218" spans="2:9" ht="30">
      <c r="B218" s="1532">
        <v>103099</v>
      </c>
      <c r="C218" s="1523" t="s">
        <v>18028</v>
      </c>
      <c r="D218" s="1526" t="s">
        <v>73</v>
      </c>
      <c r="E218" s="1527">
        <f t="shared" si="6"/>
        <v>70.59</v>
      </c>
      <c r="F218" s="1521">
        <f t="shared" si="7"/>
        <v>103099</v>
      </c>
      <c r="H218" s="1527">
        <v>70.59</v>
      </c>
      <c r="I218" s="1527">
        <v>66.62</v>
      </c>
    </row>
    <row r="219" spans="2:9" ht="30">
      <c r="B219" s="1531">
        <v>103100</v>
      </c>
      <c r="C219" s="1529" t="s">
        <v>18029</v>
      </c>
      <c r="D219" s="1528" t="s">
        <v>73</v>
      </c>
      <c r="E219" s="1530">
        <f t="shared" si="6"/>
        <v>75.33</v>
      </c>
      <c r="F219" s="1521">
        <f t="shared" si="7"/>
        <v>103100</v>
      </c>
      <c r="H219" s="1530">
        <v>75.33</v>
      </c>
      <c r="I219" s="1530">
        <v>71.069999999999993</v>
      </c>
    </row>
    <row r="220" spans="2:9" ht="30">
      <c r="B220" s="1532">
        <v>103101</v>
      </c>
      <c r="C220" s="1523" t="s">
        <v>18030</v>
      </c>
      <c r="D220" s="1526" t="s">
        <v>73</v>
      </c>
      <c r="E220" s="1527">
        <f t="shared" si="6"/>
        <v>82.97</v>
      </c>
      <c r="F220" s="1521">
        <f t="shared" si="7"/>
        <v>103101</v>
      </c>
      <c r="H220" s="1527">
        <v>82.97</v>
      </c>
      <c r="I220" s="1527">
        <v>78.28</v>
      </c>
    </row>
    <row r="221" spans="2:9" ht="30">
      <c r="B221" s="1531">
        <v>103102</v>
      </c>
      <c r="C221" s="1529" t="s">
        <v>18031</v>
      </c>
      <c r="D221" s="1528" t="s">
        <v>73</v>
      </c>
      <c r="E221" s="1530">
        <f t="shared" si="6"/>
        <v>95.55</v>
      </c>
      <c r="F221" s="1521">
        <f t="shared" si="7"/>
        <v>103102</v>
      </c>
      <c r="H221" s="1530">
        <v>95.55</v>
      </c>
      <c r="I221" s="1530">
        <v>90.13</v>
      </c>
    </row>
    <row r="222" spans="2:9" ht="30">
      <c r="B222" s="1532">
        <v>103103</v>
      </c>
      <c r="C222" s="1523" t="s">
        <v>18032</v>
      </c>
      <c r="D222" s="1526" t="s">
        <v>73</v>
      </c>
      <c r="E222" s="1527">
        <f t="shared" si="6"/>
        <v>103.2</v>
      </c>
      <c r="F222" s="1521">
        <f t="shared" si="7"/>
        <v>103103</v>
      </c>
      <c r="H222" s="1527">
        <v>103.2</v>
      </c>
      <c r="I222" s="1527">
        <v>97.34</v>
      </c>
    </row>
    <row r="223" spans="2:9" ht="30">
      <c r="B223" s="1531">
        <v>103104</v>
      </c>
      <c r="C223" s="1529" t="s">
        <v>18033</v>
      </c>
      <c r="D223" s="1528" t="s">
        <v>73</v>
      </c>
      <c r="E223" s="1530">
        <f t="shared" si="6"/>
        <v>123.41</v>
      </c>
      <c r="F223" s="1521">
        <f t="shared" si="7"/>
        <v>103104</v>
      </c>
      <c r="H223" s="1530">
        <v>123.41</v>
      </c>
      <c r="I223" s="1530">
        <v>116.4</v>
      </c>
    </row>
    <row r="224" spans="2:9" ht="30">
      <c r="B224" s="1532">
        <v>103105</v>
      </c>
      <c r="C224" s="1523" t="s">
        <v>18034</v>
      </c>
      <c r="D224" s="1526" t="s">
        <v>74</v>
      </c>
      <c r="E224" s="1527">
        <f t="shared" si="6"/>
        <v>36.86</v>
      </c>
      <c r="F224" s="1521">
        <f t="shared" si="7"/>
        <v>103105</v>
      </c>
      <c r="H224" s="1527">
        <v>36.86</v>
      </c>
      <c r="I224" s="1527">
        <v>35.32</v>
      </c>
    </row>
    <row r="225" spans="2:9" ht="30">
      <c r="B225" s="1531">
        <v>103106</v>
      </c>
      <c r="C225" s="1529" t="s">
        <v>18035</v>
      </c>
      <c r="D225" s="1528" t="s">
        <v>74</v>
      </c>
      <c r="E225" s="1530">
        <f t="shared" si="6"/>
        <v>44.02</v>
      </c>
      <c r="F225" s="1521">
        <f t="shared" si="7"/>
        <v>103106</v>
      </c>
      <c r="H225" s="1530">
        <v>44.02</v>
      </c>
      <c r="I225" s="1530">
        <v>42.1</v>
      </c>
    </row>
    <row r="226" spans="2:9" ht="30">
      <c r="B226" s="1532">
        <v>103107</v>
      </c>
      <c r="C226" s="1523" t="s">
        <v>18036</v>
      </c>
      <c r="D226" s="1526" t="s">
        <v>74</v>
      </c>
      <c r="E226" s="1527">
        <f t="shared" si="6"/>
        <v>61.88</v>
      </c>
      <c r="F226" s="1521">
        <f t="shared" si="7"/>
        <v>103107</v>
      </c>
      <c r="H226" s="1527">
        <v>61.88</v>
      </c>
      <c r="I226" s="1527">
        <v>58.99</v>
      </c>
    </row>
    <row r="227" spans="2:9" ht="30">
      <c r="B227" s="1531">
        <v>103108</v>
      </c>
      <c r="C227" s="1529" t="s">
        <v>18037</v>
      </c>
      <c r="D227" s="1528" t="s">
        <v>74</v>
      </c>
      <c r="E227" s="1530">
        <f t="shared" si="6"/>
        <v>79.739999999999995</v>
      </c>
      <c r="F227" s="1521">
        <f t="shared" si="7"/>
        <v>103108</v>
      </c>
      <c r="H227" s="1530">
        <v>79.739999999999995</v>
      </c>
      <c r="I227" s="1530">
        <v>75.900000000000006</v>
      </c>
    </row>
    <row r="228" spans="2:9" ht="30">
      <c r="B228" s="1532">
        <v>103109</v>
      </c>
      <c r="C228" s="1523" t="s">
        <v>18038</v>
      </c>
      <c r="D228" s="1526" t="s">
        <v>74</v>
      </c>
      <c r="E228" s="1527">
        <f t="shared" si="6"/>
        <v>131.19</v>
      </c>
      <c r="F228" s="1521">
        <f t="shared" si="7"/>
        <v>103109</v>
      </c>
      <c r="H228" s="1527">
        <v>131.19</v>
      </c>
      <c r="I228" s="1527">
        <v>124.55</v>
      </c>
    </row>
    <row r="229" spans="2:9" ht="30">
      <c r="B229" s="1531">
        <v>103110</v>
      </c>
      <c r="C229" s="1529" t="s">
        <v>18039</v>
      </c>
      <c r="D229" s="1528" t="s">
        <v>74</v>
      </c>
      <c r="E229" s="1530">
        <f t="shared" si="6"/>
        <v>149.05000000000001</v>
      </c>
      <c r="F229" s="1521">
        <f t="shared" si="7"/>
        <v>103110</v>
      </c>
      <c r="H229" s="1530">
        <v>149.05000000000001</v>
      </c>
      <c r="I229" s="1530">
        <v>141.44999999999999</v>
      </c>
    </row>
    <row r="230" spans="2:9" ht="30">
      <c r="B230" s="1532">
        <v>103111</v>
      </c>
      <c r="C230" s="1523" t="s">
        <v>18040</v>
      </c>
      <c r="D230" s="1526" t="s">
        <v>74</v>
      </c>
      <c r="E230" s="1527">
        <f t="shared" si="6"/>
        <v>200.5</v>
      </c>
      <c r="F230" s="1521">
        <f t="shared" si="7"/>
        <v>103111</v>
      </c>
      <c r="H230" s="1527">
        <v>200.5</v>
      </c>
      <c r="I230" s="1527">
        <v>190.12</v>
      </c>
    </row>
    <row r="231" spans="2:9" ht="30">
      <c r="B231" s="1531">
        <v>103112</v>
      </c>
      <c r="C231" s="1529" t="s">
        <v>18041</v>
      </c>
      <c r="D231" s="1528" t="s">
        <v>74</v>
      </c>
      <c r="E231" s="1530">
        <f t="shared" si="6"/>
        <v>218.37</v>
      </c>
      <c r="F231" s="1521">
        <f t="shared" si="7"/>
        <v>103112</v>
      </c>
      <c r="H231" s="1530">
        <v>218.37</v>
      </c>
      <c r="I231" s="1530">
        <v>207.01</v>
      </c>
    </row>
    <row r="232" spans="2:9" ht="30">
      <c r="B232" s="1532">
        <v>103113</v>
      </c>
      <c r="C232" s="1523" t="s">
        <v>18042</v>
      </c>
      <c r="D232" s="1526" t="s">
        <v>74</v>
      </c>
      <c r="E232" s="1527">
        <f t="shared" si="6"/>
        <v>269.8</v>
      </c>
      <c r="F232" s="1521">
        <f t="shared" si="7"/>
        <v>103113</v>
      </c>
      <c r="H232" s="1527">
        <v>269.8</v>
      </c>
      <c r="I232" s="1527">
        <v>255.68</v>
      </c>
    </row>
    <row r="233" spans="2:9" ht="30">
      <c r="B233" s="1531">
        <v>103114</v>
      </c>
      <c r="C233" s="1529" t="s">
        <v>18043</v>
      </c>
      <c r="D233" s="1528" t="s">
        <v>74</v>
      </c>
      <c r="E233" s="1530">
        <f t="shared" si="6"/>
        <v>287.68</v>
      </c>
      <c r="F233" s="1521">
        <f t="shared" si="7"/>
        <v>103114</v>
      </c>
      <c r="H233" s="1530">
        <v>287.68</v>
      </c>
      <c r="I233" s="1530">
        <v>272.58</v>
      </c>
    </row>
    <row r="234" spans="2:9" ht="30">
      <c r="B234" s="1532">
        <v>103115</v>
      </c>
      <c r="C234" s="1523" t="s">
        <v>18044</v>
      </c>
      <c r="D234" s="1526" t="s">
        <v>74</v>
      </c>
      <c r="E234" s="1527">
        <f t="shared" si="6"/>
        <v>323.41000000000003</v>
      </c>
      <c r="F234" s="1521">
        <f t="shared" si="7"/>
        <v>103115</v>
      </c>
      <c r="H234" s="1527">
        <v>323.41000000000003</v>
      </c>
      <c r="I234" s="1527">
        <v>306.38</v>
      </c>
    </row>
    <row r="235" spans="2:9" ht="30">
      <c r="B235" s="1531">
        <v>103116</v>
      </c>
      <c r="C235" s="1529" t="s">
        <v>18045</v>
      </c>
      <c r="D235" s="1528" t="s">
        <v>74</v>
      </c>
      <c r="E235" s="1530">
        <f t="shared" si="6"/>
        <v>392.72</v>
      </c>
      <c r="F235" s="1521">
        <f t="shared" si="7"/>
        <v>103116</v>
      </c>
      <c r="H235" s="1530">
        <v>392.72</v>
      </c>
      <c r="I235" s="1530">
        <v>371.95</v>
      </c>
    </row>
    <row r="236" spans="2:9" ht="30">
      <c r="B236" s="1532">
        <v>103117</v>
      </c>
      <c r="C236" s="1523" t="s">
        <v>18046</v>
      </c>
      <c r="D236" s="1526" t="s">
        <v>74</v>
      </c>
      <c r="E236" s="1527">
        <f t="shared" si="6"/>
        <v>428.46</v>
      </c>
      <c r="F236" s="1521">
        <f t="shared" si="7"/>
        <v>103117</v>
      </c>
      <c r="H236" s="1527">
        <v>428.46</v>
      </c>
      <c r="I236" s="1527">
        <v>405.75</v>
      </c>
    </row>
    <row r="237" spans="2:9" ht="30">
      <c r="B237" s="1531">
        <v>103118</v>
      </c>
      <c r="C237" s="1529" t="s">
        <v>18047</v>
      </c>
      <c r="D237" s="1528" t="s">
        <v>74</v>
      </c>
      <c r="E237" s="1530">
        <f t="shared" si="6"/>
        <v>497.77</v>
      </c>
      <c r="F237" s="1521">
        <f t="shared" si="7"/>
        <v>103118</v>
      </c>
      <c r="H237" s="1530">
        <v>497.77</v>
      </c>
      <c r="I237" s="1530">
        <v>471.31</v>
      </c>
    </row>
    <row r="238" spans="2:9" ht="30">
      <c r="B238" s="1532">
        <v>103119</v>
      </c>
      <c r="C238" s="1523" t="s">
        <v>18048</v>
      </c>
      <c r="D238" s="1526" t="s">
        <v>74</v>
      </c>
      <c r="E238" s="1527">
        <f t="shared" si="6"/>
        <v>533.5</v>
      </c>
      <c r="F238" s="1521">
        <f t="shared" si="7"/>
        <v>103119</v>
      </c>
      <c r="H238" s="1527">
        <v>533.5</v>
      </c>
      <c r="I238" s="1527">
        <v>505.12</v>
      </c>
    </row>
    <row r="239" spans="2:9" ht="30">
      <c r="B239" s="1531">
        <v>103120</v>
      </c>
      <c r="C239" s="1529" t="s">
        <v>18049</v>
      </c>
      <c r="D239" s="1528" t="s">
        <v>74</v>
      </c>
      <c r="E239" s="1530">
        <f t="shared" si="6"/>
        <v>638.54999999999995</v>
      </c>
      <c r="F239" s="1521">
        <f t="shared" si="7"/>
        <v>103120</v>
      </c>
      <c r="H239" s="1530">
        <v>638.54999999999995</v>
      </c>
      <c r="I239" s="1530">
        <v>604.49</v>
      </c>
    </row>
    <row r="240" spans="2:9" ht="30">
      <c r="B240" s="1532">
        <v>103121</v>
      </c>
      <c r="C240" s="1523" t="s">
        <v>18050</v>
      </c>
      <c r="D240" s="1526" t="s">
        <v>74</v>
      </c>
      <c r="E240" s="1527">
        <f t="shared" si="6"/>
        <v>48.43</v>
      </c>
      <c r="F240" s="1521">
        <f t="shared" si="7"/>
        <v>103121</v>
      </c>
      <c r="H240" s="1527">
        <v>48.43</v>
      </c>
      <c r="I240" s="1527">
        <v>46.28</v>
      </c>
    </row>
    <row r="241" spans="2:9" ht="30">
      <c r="B241" s="1531">
        <v>103122</v>
      </c>
      <c r="C241" s="1529" t="s">
        <v>18051</v>
      </c>
      <c r="D241" s="1528" t="s">
        <v>74</v>
      </c>
      <c r="E241" s="1530">
        <f t="shared" si="6"/>
        <v>59.15</v>
      </c>
      <c r="F241" s="1521">
        <f t="shared" si="7"/>
        <v>103122</v>
      </c>
      <c r="H241" s="1530">
        <v>59.15</v>
      </c>
      <c r="I241" s="1530">
        <v>56.41</v>
      </c>
    </row>
    <row r="242" spans="2:9" ht="30">
      <c r="B242" s="1532">
        <v>103123</v>
      </c>
      <c r="C242" s="1523" t="s">
        <v>18052</v>
      </c>
      <c r="D242" s="1526" t="s">
        <v>74</v>
      </c>
      <c r="E242" s="1527">
        <f t="shared" si="6"/>
        <v>85.96</v>
      </c>
      <c r="F242" s="1521">
        <f t="shared" si="7"/>
        <v>103123</v>
      </c>
      <c r="H242" s="1527">
        <v>85.96</v>
      </c>
      <c r="I242" s="1527">
        <v>81.78</v>
      </c>
    </row>
    <row r="243" spans="2:9" ht="30">
      <c r="B243" s="1531">
        <v>103124</v>
      </c>
      <c r="C243" s="1529" t="s">
        <v>18053</v>
      </c>
      <c r="D243" s="1528" t="s">
        <v>74</v>
      </c>
      <c r="E243" s="1530">
        <f t="shared" si="6"/>
        <v>112.76</v>
      </c>
      <c r="F243" s="1521">
        <f t="shared" si="7"/>
        <v>103124</v>
      </c>
      <c r="H243" s="1530">
        <v>112.76</v>
      </c>
      <c r="I243" s="1530">
        <v>107.12</v>
      </c>
    </row>
    <row r="244" spans="2:9" ht="30">
      <c r="B244" s="1532">
        <v>103125</v>
      </c>
      <c r="C244" s="1523" t="s">
        <v>18054</v>
      </c>
      <c r="D244" s="1526" t="s">
        <v>74</v>
      </c>
      <c r="E244" s="1527">
        <f t="shared" si="6"/>
        <v>189.93</v>
      </c>
      <c r="F244" s="1521">
        <f t="shared" si="7"/>
        <v>103125</v>
      </c>
      <c r="H244" s="1527">
        <v>189.93</v>
      </c>
      <c r="I244" s="1527">
        <v>180.13</v>
      </c>
    </row>
    <row r="245" spans="2:9" ht="30">
      <c r="B245" s="1531">
        <v>103126</v>
      </c>
      <c r="C245" s="1529" t="s">
        <v>18055</v>
      </c>
      <c r="D245" s="1528" t="s">
        <v>74</v>
      </c>
      <c r="E245" s="1530">
        <f t="shared" si="6"/>
        <v>216.72</v>
      </c>
      <c r="F245" s="1521">
        <f t="shared" si="7"/>
        <v>103126</v>
      </c>
      <c r="H245" s="1530">
        <v>216.72</v>
      </c>
      <c r="I245" s="1530">
        <v>205.46</v>
      </c>
    </row>
    <row r="246" spans="2:9" ht="30">
      <c r="B246" s="1532">
        <v>103127</v>
      </c>
      <c r="C246" s="1523" t="s">
        <v>18056</v>
      </c>
      <c r="D246" s="1526" t="s">
        <v>74</v>
      </c>
      <c r="E246" s="1527">
        <f t="shared" si="6"/>
        <v>293.89</v>
      </c>
      <c r="F246" s="1521">
        <f t="shared" si="7"/>
        <v>103127</v>
      </c>
      <c r="H246" s="1527">
        <v>293.89</v>
      </c>
      <c r="I246" s="1527">
        <v>278.45999999999998</v>
      </c>
    </row>
    <row r="247" spans="2:9" ht="30">
      <c r="B247" s="1531">
        <v>103128</v>
      </c>
      <c r="C247" s="1529" t="s">
        <v>18057</v>
      </c>
      <c r="D247" s="1528" t="s">
        <v>74</v>
      </c>
      <c r="E247" s="1530">
        <f t="shared" si="6"/>
        <v>320.69</v>
      </c>
      <c r="F247" s="1521">
        <f t="shared" si="7"/>
        <v>103128</v>
      </c>
      <c r="H247" s="1530">
        <v>320.69</v>
      </c>
      <c r="I247" s="1530">
        <v>303.8</v>
      </c>
    </row>
    <row r="248" spans="2:9" ht="30">
      <c r="B248" s="1532">
        <v>103129</v>
      </c>
      <c r="C248" s="1523" t="s">
        <v>18058</v>
      </c>
      <c r="D248" s="1526" t="s">
        <v>74</v>
      </c>
      <c r="E248" s="1527">
        <f t="shared" si="6"/>
        <v>397.86</v>
      </c>
      <c r="F248" s="1521">
        <f t="shared" si="7"/>
        <v>103129</v>
      </c>
      <c r="H248" s="1527">
        <v>397.86</v>
      </c>
      <c r="I248" s="1527">
        <v>376.8</v>
      </c>
    </row>
    <row r="249" spans="2:9" ht="30">
      <c r="B249" s="1531">
        <v>103130</v>
      </c>
      <c r="C249" s="1529" t="s">
        <v>18059</v>
      </c>
      <c r="D249" s="1528" t="s">
        <v>74</v>
      </c>
      <c r="E249" s="1530">
        <f t="shared" si="6"/>
        <v>424.64</v>
      </c>
      <c r="F249" s="1521">
        <f t="shared" si="7"/>
        <v>103130</v>
      </c>
      <c r="H249" s="1530">
        <v>424.64</v>
      </c>
      <c r="I249" s="1530">
        <v>402.16</v>
      </c>
    </row>
    <row r="250" spans="2:9" ht="30">
      <c r="B250" s="1532">
        <v>103131</v>
      </c>
      <c r="C250" s="1523" t="s">
        <v>18060</v>
      </c>
      <c r="D250" s="1526" t="s">
        <v>74</v>
      </c>
      <c r="E250" s="1527">
        <f t="shared" si="6"/>
        <v>478.25</v>
      </c>
      <c r="F250" s="1521">
        <f t="shared" si="7"/>
        <v>103131</v>
      </c>
      <c r="H250" s="1527">
        <v>478.25</v>
      </c>
      <c r="I250" s="1527">
        <v>452.86</v>
      </c>
    </row>
    <row r="251" spans="2:9" ht="30">
      <c r="B251" s="1531">
        <v>103132</v>
      </c>
      <c r="C251" s="1529" t="s">
        <v>18061</v>
      </c>
      <c r="D251" s="1528" t="s">
        <v>74</v>
      </c>
      <c r="E251" s="1530">
        <f t="shared" si="6"/>
        <v>582.21</v>
      </c>
      <c r="F251" s="1521">
        <f t="shared" si="7"/>
        <v>103132</v>
      </c>
      <c r="H251" s="1530">
        <v>582.21</v>
      </c>
      <c r="I251" s="1530">
        <v>551.19000000000005</v>
      </c>
    </row>
    <row r="252" spans="2:9" ht="30">
      <c r="B252" s="1532">
        <v>103133</v>
      </c>
      <c r="C252" s="1523" t="s">
        <v>18062</v>
      </c>
      <c r="D252" s="1526" t="s">
        <v>74</v>
      </c>
      <c r="E252" s="1527">
        <f t="shared" si="6"/>
        <v>635.82000000000005</v>
      </c>
      <c r="F252" s="1521">
        <f t="shared" si="7"/>
        <v>103133</v>
      </c>
      <c r="H252" s="1527">
        <v>635.82000000000005</v>
      </c>
      <c r="I252" s="1527">
        <v>601.91</v>
      </c>
    </row>
    <row r="253" spans="2:9" ht="30">
      <c r="B253" s="1531">
        <v>103134</v>
      </c>
      <c r="C253" s="1529" t="s">
        <v>18063</v>
      </c>
      <c r="D253" s="1528" t="s">
        <v>74</v>
      </c>
      <c r="E253" s="1530">
        <f t="shared" si="6"/>
        <v>739.79</v>
      </c>
      <c r="F253" s="1521">
        <f t="shared" si="7"/>
        <v>103134</v>
      </c>
      <c r="H253" s="1530">
        <v>739.79</v>
      </c>
      <c r="I253" s="1530">
        <v>700.25</v>
      </c>
    </row>
    <row r="254" spans="2:9" ht="30">
      <c r="B254" s="1532">
        <v>103135</v>
      </c>
      <c r="C254" s="1523" t="s">
        <v>18064</v>
      </c>
      <c r="D254" s="1526" t="s">
        <v>74</v>
      </c>
      <c r="E254" s="1527">
        <f t="shared" si="6"/>
        <v>793.38</v>
      </c>
      <c r="F254" s="1521">
        <f t="shared" si="7"/>
        <v>103135</v>
      </c>
      <c r="H254" s="1527">
        <v>793.38</v>
      </c>
      <c r="I254" s="1527">
        <v>750.96</v>
      </c>
    </row>
    <row r="255" spans="2:9" ht="30">
      <c r="B255" s="1531">
        <v>103136</v>
      </c>
      <c r="C255" s="1529" t="s">
        <v>18065</v>
      </c>
      <c r="D255" s="1528" t="s">
        <v>74</v>
      </c>
      <c r="E255" s="1530">
        <f t="shared" si="6"/>
        <v>950.96</v>
      </c>
      <c r="F255" s="1521">
        <f t="shared" si="7"/>
        <v>103136</v>
      </c>
      <c r="H255" s="1530">
        <v>950.96</v>
      </c>
      <c r="I255" s="1530">
        <v>900</v>
      </c>
    </row>
    <row r="256" spans="2:9" ht="30">
      <c r="B256" s="1532">
        <v>103137</v>
      </c>
      <c r="C256" s="1523" t="s">
        <v>18066</v>
      </c>
      <c r="D256" s="1526" t="s">
        <v>74</v>
      </c>
      <c r="E256" s="1527">
        <f t="shared" si="6"/>
        <v>25.31</v>
      </c>
      <c r="F256" s="1521">
        <f t="shared" si="7"/>
        <v>103137</v>
      </c>
      <c r="H256" s="1527">
        <v>25.31</v>
      </c>
      <c r="I256" s="1527">
        <v>24.39</v>
      </c>
    </row>
    <row r="257" spans="2:9" ht="30">
      <c r="B257" s="1531">
        <v>103138</v>
      </c>
      <c r="C257" s="1529" t="s">
        <v>18067</v>
      </c>
      <c r="D257" s="1528" t="s">
        <v>74</v>
      </c>
      <c r="E257" s="1530">
        <f t="shared" si="6"/>
        <v>28.88</v>
      </c>
      <c r="F257" s="1521">
        <f t="shared" si="7"/>
        <v>103138</v>
      </c>
      <c r="H257" s="1530">
        <v>28.88</v>
      </c>
      <c r="I257" s="1530">
        <v>27.76</v>
      </c>
    </row>
    <row r="258" spans="2:9" ht="30">
      <c r="B258" s="1532">
        <v>103139</v>
      </c>
      <c r="C258" s="1523" t="s">
        <v>18068</v>
      </c>
      <c r="D258" s="1526" t="s">
        <v>74</v>
      </c>
      <c r="E258" s="1527">
        <f t="shared" ref="E258:E321" si="8">IF($L$2=$H$1,H258,I258)</f>
        <v>37.81</v>
      </c>
      <c r="F258" s="1521">
        <f t="shared" ref="F258:F321" si="9">IF(LEN($B258)=7,CONCATENATE(MID($B258,1,6),"00",RIGHT($B258,1)),IF(LEN($B258)=8,CONCATENATE(MID($B258,1,6),"0",RIGHT($B258,2)),$B258))</f>
        <v>103139</v>
      </c>
      <c r="H258" s="1527">
        <v>37.81</v>
      </c>
      <c r="I258" s="1527">
        <v>36.229999999999997</v>
      </c>
    </row>
    <row r="259" spans="2:9" ht="30">
      <c r="B259" s="1531">
        <v>103140</v>
      </c>
      <c r="C259" s="1529" t="s">
        <v>18069</v>
      </c>
      <c r="D259" s="1528" t="s">
        <v>74</v>
      </c>
      <c r="E259" s="1530">
        <f t="shared" si="8"/>
        <v>46.73</v>
      </c>
      <c r="F259" s="1521">
        <f t="shared" si="9"/>
        <v>103140</v>
      </c>
      <c r="H259" s="1530">
        <v>46.73</v>
      </c>
      <c r="I259" s="1530">
        <v>44.68</v>
      </c>
    </row>
    <row r="260" spans="2:9" ht="30">
      <c r="B260" s="1532">
        <v>103141</v>
      </c>
      <c r="C260" s="1523" t="s">
        <v>18070</v>
      </c>
      <c r="D260" s="1526" t="s">
        <v>74</v>
      </c>
      <c r="E260" s="1527">
        <f t="shared" si="8"/>
        <v>72.47</v>
      </c>
      <c r="F260" s="1521">
        <f t="shared" si="9"/>
        <v>103141</v>
      </c>
      <c r="H260" s="1527">
        <v>72.47</v>
      </c>
      <c r="I260" s="1527">
        <v>69.010000000000005</v>
      </c>
    </row>
    <row r="261" spans="2:9" ht="30">
      <c r="B261" s="1531">
        <v>103142</v>
      </c>
      <c r="C261" s="1529" t="s">
        <v>18071</v>
      </c>
      <c r="D261" s="1528" t="s">
        <v>74</v>
      </c>
      <c r="E261" s="1530">
        <f t="shared" si="8"/>
        <v>81.39</v>
      </c>
      <c r="F261" s="1521">
        <f t="shared" si="9"/>
        <v>103142</v>
      </c>
      <c r="H261" s="1530">
        <v>81.39</v>
      </c>
      <c r="I261" s="1530">
        <v>77.45</v>
      </c>
    </row>
    <row r="262" spans="2:9" ht="30">
      <c r="B262" s="1532">
        <v>103143</v>
      </c>
      <c r="C262" s="1523" t="s">
        <v>18072</v>
      </c>
      <c r="D262" s="1526" t="s">
        <v>74</v>
      </c>
      <c r="E262" s="1527">
        <f t="shared" si="8"/>
        <v>107.12</v>
      </c>
      <c r="F262" s="1521">
        <f t="shared" si="9"/>
        <v>103143</v>
      </c>
      <c r="H262" s="1527">
        <v>107.12</v>
      </c>
      <c r="I262" s="1527">
        <v>101.8</v>
      </c>
    </row>
    <row r="263" spans="2:9" ht="30">
      <c r="B263" s="1531">
        <v>103144</v>
      </c>
      <c r="C263" s="1529" t="s">
        <v>18073</v>
      </c>
      <c r="D263" s="1528" t="s">
        <v>74</v>
      </c>
      <c r="E263" s="1530">
        <f t="shared" si="8"/>
        <v>116.05</v>
      </c>
      <c r="F263" s="1521">
        <f t="shared" si="9"/>
        <v>103144</v>
      </c>
      <c r="H263" s="1530">
        <v>116.05</v>
      </c>
      <c r="I263" s="1530">
        <v>110.23</v>
      </c>
    </row>
    <row r="264" spans="2:9" ht="30">
      <c r="B264" s="1532">
        <v>103145</v>
      </c>
      <c r="C264" s="1523" t="s">
        <v>18074</v>
      </c>
      <c r="D264" s="1526" t="s">
        <v>74</v>
      </c>
      <c r="E264" s="1527">
        <f t="shared" si="8"/>
        <v>141.77000000000001</v>
      </c>
      <c r="F264" s="1521">
        <f t="shared" si="9"/>
        <v>103145</v>
      </c>
      <c r="H264" s="1527">
        <v>141.77000000000001</v>
      </c>
      <c r="I264" s="1527">
        <v>134.58000000000001</v>
      </c>
    </row>
    <row r="265" spans="2:9" ht="30">
      <c r="B265" s="1531">
        <v>103146</v>
      </c>
      <c r="C265" s="1529" t="s">
        <v>18075</v>
      </c>
      <c r="D265" s="1528" t="s">
        <v>74</v>
      </c>
      <c r="E265" s="1530">
        <f t="shared" si="8"/>
        <v>150.71</v>
      </c>
      <c r="F265" s="1521">
        <f t="shared" si="9"/>
        <v>103146</v>
      </c>
      <c r="H265" s="1530">
        <v>150.71</v>
      </c>
      <c r="I265" s="1530">
        <v>143.02000000000001</v>
      </c>
    </row>
    <row r="266" spans="2:9" ht="30">
      <c r="B266" s="1532">
        <v>103147</v>
      </c>
      <c r="C266" s="1523" t="s">
        <v>18076</v>
      </c>
      <c r="D266" s="1526" t="s">
        <v>74</v>
      </c>
      <c r="E266" s="1527">
        <f t="shared" si="8"/>
        <v>168.57</v>
      </c>
      <c r="F266" s="1521">
        <f t="shared" si="9"/>
        <v>103147</v>
      </c>
      <c r="H266" s="1527">
        <v>168.57</v>
      </c>
      <c r="I266" s="1527">
        <v>159.91</v>
      </c>
    </row>
    <row r="267" spans="2:9" ht="30">
      <c r="B267" s="1531">
        <v>103148</v>
      </c>
      <c r="C267" s="1529" t="s">
        <v>18077</v>
      </c>
      <c r="D267" s="1528" t="s">
        <v>74</v>
      </c>
      <c r="E267" s="1530">
        <f t="shared" si="8"/>
        <v>203.23</v>
      </c>
      <c r="F267" s="1521">
        <f t="shared" si="9"/>
        <v>103148</v>
      </c>
      <c r="H267" s="1530">
        <v>203.23</v>
      </c>
      <c r="I267" s="1530">
        <v>192.7</v>
      </c>
    </row>
    <row r="268" spans="2:9" ht="30">
      <c r="B268" s="1532">
        <v>103149</v>
      </c>
      <c r="C268" s="1523" t="s">
        <v>18078</v>
      </c>
      <c r="D268" s="1526" t="s">
        <v>74</v>
      </c>
      <c r="E268" s="1527">
        <f t="shared" si="8"/>
        <v>221.09</v>
      </c>
      <c r="F268" s="1521">
        <f t="shared" si="9"/>
        <v>103149</v>
      </c>
      <c r="H268" s="1527">
        <v>221.09</v>
      </c>
      <c r="I268" s="1527">
        <v>209.61</v>
      </c>
    </row>
    <row r="269" spans="2:9" ht="30">
      <c r="B269" s="1531">
        <v>103150</v>
      </c>
      <c r="C269" s="1529" t="s">
        <v>18079</v>
      </c>
      <c r="D269" s="1528" t="s">
        <v>74</v>
      </c>
      <c r="E269" s="1530">
        <f t="shared" si="8"/>
        <v>255.7</v>
      </c>
      <c r="F269" s="1521">
        <f t="shared" si="9"/>
        <v>103150</v>
      </c>
      <c r="H269" s="1530">
        <v>255.7</v>
      </c>
      <c r="I269" s="1530">
        <v>242.34</v>
      </c>
    </row>
    <row r="270" spans="2:9" ht="30">
      <c r="B270" s="1532">
        <v>103151</v>
      </c>
      <c r="C270" s="1523" t="s">
        <v>18080</v>
      </c>
      <c r="D270" s="1526" t="s">
        <v>74</v>
      </c>
      <c r="E270" s="1527">
        <f t="shared" si="8"/>
        <v>273.62</v>
      </c>
      <c r="F270" s="1521">
        <f t="shared" si="9"/>
        <v>103151</v>
      </c>
      <c r="H270" s="1527">
        <v>273.62</v>
      </c>
      <c r="I270" s="1527">
        <v>259.29000000000002</v>
      </c>
    </row>
    <row r="271" spans="2:9" ht="30">
      <c r="B271" s="1531">
        <v>103152</v>
      </c>
      <c r="C271" s="1529" t="s">
        <v>18081</v>
      </c>
      <c r="D271" s="1528" t="s">
        <v>74</v>
      </c>
      <c r="E271" s="1530">
        <f t="shared" si="8"/>
        <v>326.13</v>
      </c>
      <c r="F271" s="1521">
        <f t="shared" si="9"/>
        <v>103152</v>
      </c>
      <c r="H271" s="1530">
        <v>326.13</v>
      </c>
      <c r="I271" s="1530">
        <v>308.97000000000003</v>
      </c>
    </row>
    <row r="272" spans="2:9" ht="30">
      <c r="B272" s="1532">
        <v>103372</v>
      </c>
      <c r="C272" s="1523" t="s">
        <v>20555</v>
      </c>
      <c r="D272" s="1526" t="s">
        <v>73</v>
      </c>
      <c r="E272" s="1527">
        <f t="shared" si="8"/>
        <v>5.88</v>
      </c>
      <c r="F272" s="1521">
        <f t="shared" si="9"/>
        <v>103372</v>
      </c>
      <c r="H272" s="1527">
        <v>5.88</v>
      </c>
      <c r="I272" s="1527">
        <v>5.86</v>
      </c>
    </row>
    <row r="273" spans="2:9" ht="30">
      <c r="B273" s="1531">
        <v>103373</v>
      </c>
      <c r="C273" s="1529" t="s">
        <v>20556</v>
      </c>
      <c r="D273" s="1528" t="s">
        <v>73</v>
      </c>
      <c r="E273" s="1530">
        <f t="shared" si="8"/>
        <v>11.54</v>
      </c>
      <c r="F273" s="1521">
        <f t="shared" si="9"/>
        <v>103373</v>
      </c>
      <c r="H273" s="1530">
        <v>11.54</v>
      </c>
      <c r="I273" s="1530">
        <v>11.51</v>
      </c>
    </row>
    <row r="274" spans="2:9" ht="30">
      <c r="B274" s="1532">
        <v>103376</v>
      </c>
      <c r="C274" s="1523" t="s">
        <v>20557</v>
      </c>
      <c r="D274" s="1526" t="s">
        <v>73</v>
      </c>
      <c r="E274" s="1527">
        <f t="shared" si="8"/>
        <v>138.47</v>
      </c>
      <c r="F274" s="1521">
        <f t="shared" si="9"/>
        <v>103376</v>
      </c>
      <c r="H274" s="1527">
        <v>138.47</v>
      </c>
      <c r="I274" s="1527">
        <v>138.37</v>
      </c>
    </row>
    <row r="275" spans="2:9" ht="30">
      <c r="B275" s="1531">
        <v>103377</v>
      </c>
      <c r="C275" s="1529" t="s">
        <v>20558</v>
      </c>
      <c r="D275" s="1528" t="s">
        <v>73</v>
      </c>
      <c r="E275" s="1530">
        <f t="shared" si="8"/>
        <v>1319.69</v>
      </c>
      <c r="F275" s="1521">
        <f t="shared" si="9"/>
        <v>103377</v>
      </c>
      <c r="H275" s="1530">
        <v>1319.69</v>
      </c>
      <c r="I275" s="1530">
        <v>1319.54</v>
      </c>
    </row>
    <row r="276" spans="2:9" ht="30">
      <c r="B276" s="1532">
        <v>103379</v>
      </c>
      <c r="C276" s="1523" t="s">
        <v>20559</v>
      </c>
      <c r="D276" s="1526" t="s">
        <v>73</v>
      </c>
      <c r="E276" s="1527">
        <f t="shared" si="8"/>
        <v>461.88</v>
      </c>
      <c r="F276" s="1521">
        <f t="shared" si="9"/>
        <v>103379</v>
      </c>
      <c r="H276" s="1527">
        <v>461.88</v>
      </c>
      <c r="I276" s="1527">
        <v>461.7</v>
      </c>
    </row>
    <row r="277" spans="2:9" ht="30">
      <c r="B277" s="1531">
        <v>103383</v>
      </c>
      <c r="C277" s="1529" t="s">
        <v>20560</v>
      </c>
      <c r="D277" s="1528" t="s">
        <v>73</v>
      </c>
      <c r="E277" s="1530">
        <f t="shared" si="8"/>
        <v>1132.03</v>
      </c>
      <c r="F277" s="1521">
        <f t="shared" si="9"/>
        <v>103383</v>
      </c>
      <c r="H277" s="1530">
        <v>1132.03</v>
      </c>
      <c r="I277" s="1530">
        <v>1131.8699999999999</v>
      </c>
    </row>
    <row r="278" spans="2:9" ht="30">
      <c r="B278" s="1532">
        <v>103385</v>
      </c>
      <c r="C278" s="1523" t="s">
        <v>20561</v>
      </c>
      <c r="D278" s="1526" t="s">
        <v>73</v>
      </c>
      <c r="E278" s="1527">
        <f t="shared" si="8"/>
        <v>1824.68</v>
      </c>
      <c r="F278" s="1521">
        <f t="shared" si="9"/>
        <v>103385</v>
      </c>
      <c r="H278" s="1527">
        <v>1824.68</v>
      </c>
      <c r="I278" s="1527">
        <v>1824.39</v>
      </c>
    </row>
    <row r="279" spans="2:9" ht="30">
      <c r="B279" s="1531">
        <v>103387</v>
      </c>
      <c r="C279" s="1529" t="s">
        <v>20562</v>
      </c>
      <c r="D279" s="1528" t="s">
        <v>73</v>
      </c>
      <c r="E279" s="1530">
        <f t="shared" si="8"/>
        <v>3201.78</v>
      </c>
      <c r="F279" s="1521">
        <f t="shared" si="9"/>
        <v>103387</v>
      </c>
      <c r="H279" s="1530">
        <v>3201.78</v>
      </c>
      <c r="I279" s="1530">
        <v>3201.32</v>
      </c>
    </row>
    <row r="280" spans="2:9" ht="30">
      <c r="B280" s="1532">
        <v>103389</v>
      </c>
      <c r="C280" s="1523" t="s">
        <v>20563</v>
      </c>
      <c r="D280" s="1526" t="s">
        <v>73</v>
      </c>
      <c r="E280" s="1527">
        <f t="shared" si="8"/>
        <v>4761.6899999999996</v>
      </c>
      <c r="F280" s="1521">
        <f t="shared" si="9"/>
        <v>103389</v>
      </c>
      <c r="H280" s="1527">
        <v>4761.6899999999996</v>
      </c>
      <c r="I280" s="1527">
        <v>4761.01</v>
      </c>
    </row>
    <row r="281" spans="2:9" ht="30">
      <c r="B281" s="1531">
        <v>103391</v>
      </c>
      <c r="C281" s="1529" t="s">
        <v>20564</v>
      </c>
      <c r="D281" s="1528" t="s">
        <v>73</v>
      </c>
      <c r="E281" s="1530">
        <f t="shared" si="8"/>
        <v>3130.58</v>
      </c>
      <c r="F281" s="1521">
        <f t="shared" si="9"/>
        <v>103391</v>
      </c>
      <c r="H281" s="1530">
        <v>3130.58</v>
      </c>
      <c r="I281" s="1530">
        <v>3129.6</v>
      </c>
    </row>
    <row r="282" spans="2:9" ht="30">
      <c r="B282" s="1532">
        <v>103392</v>
      </c>
      <c r="C282" s="1523" t="s">
        <v>20565</v>
      </c>
      <c r="D282" s="1526" t="s">
        <v>73</v>
      </c>
      <c r="E282" s="1527">
        <f t="shared" si="8"/>
        <v>5122.29</v>
      </c>
      <c r="F282" s="1521">
        <f t="shared" si="9"/>
        <v>103392</v>
      </c>
      <c r="H282" s="1527">
        <v>5122.29</v>
      </c>
      <c r="I282" s="1527">
        <v>5121.1400000000003</v>
      </c>
    </row>
    <row r="283" spans="2:9" ht="30">
      <c r="B283" s="1531">
        <v>103393</v>
      </c>
      <c r="C283" s="1529" t="s">
        <v>20566</v>
      </c>
      <c r="D283" s="1528" t="s">
        <v>73</v>
      </c>
      <c r="E283" s="1530">
        <f t="shared" si="8"/>
        <v>5649.03</v>
      </c>
      <c r="F283" s="1521">
        <f t="shared" si="9"/>
        <v>103393</v>
      </c>
      <c r="H283" s="1530">
        <v>5649.03</v>
      </c>
      <c r="I283" s="1530">
        <v>5647.72</v>
      </c>
    </row>
    <row r="284" spans="2:9" ht="30">
      <c r="B284" s="1532">
        <v>103394</v>
      </c>
      <c r="C284" s="1523" t="s">
        <v>20567</v>
      </c>
      <c r="D284" s="1526" t="s">
        <v>73</v>
      </c>
      <c r="E284" s="1527">
        <f t="shared" si="8"/>
        <v>4178.67</v>
      </c>
      <c r="F284" s="1521">
        <f t="shared" si="9"/>
        <v>103394</v>
      </c>
      <c r="H284" s="1527">
        <v>4178.67</v>
      </c>
      <c r="I284" s="1527">
        <v>4177.03</v>
      </c>
    </row>
    <row r="285" spans="2:9" ht="30">
      <c r="B285" s="1531">
        <v>103395</v>
      </c>
      <c r="C285" s="1529" t="s">
        <v>20568</v>
      </c>
      <c r="D285" s="1528" t="s">
        <v>73</v>
      </c>
      <c r="E285" s="1530">
        <f t="shared" si="8"/>
        <v>2065.83</v>
      </c>
      <c r="F285" s="1521">
        <f t="shared" si="9"/>
        <v>103395</v>
      </c>
      <c r="H285" s="1530">
        <v>2065.83</v>
      </c>
      <c r="I285" s="1530">
        <v>2063.84</v>
      </c>
    </row>
    <row r="286" spans="2:9" ht="30">
      <c r="B286" s="1532">
        <v>103396</v>
      </c>
      <c r="C286" s="1523" t="s">
        <v>20569</v>
      </c>
      <c r="D286" s="1526" t="s">
        <v>73</v>
      </c>
      <c r="E286" s="1527">
        <f t="shared" si="8"/>
        <v>1385.66</v>
      </c>
      <c r="F286" s="1521">
        <f t="shared" si="9"/>
        <v>103396</v>
      </c>
      <c r="H286" s="1527">
        <v>1385.66</v>
      </c>
      <c r="I286" s="1527">
        <v>1383.33</v>
      </c>
    </row>
    <row r="287" spans="2:9" ht="30">
      <c r="B287" s="1531">
        <v>103397</v>
      </c>
      <c r="C287" s="1529" t="s">
        <v>20570</v>
      </c>
      <c r="D287" s="1528" t="s">
        <v>74</v>
      </c>
      <c r="E287" s="1530">
        <f t="shared" si="8"/>
        <v>2.96</v>
      </c>
      <c r="F287" s="1521">
        <f t="shared" si="9"/>
        <v>103397</v>
      </c>
      <c r="H287" s="1530">
        <v>2.96</v>
      </c>
      <c r="I287" s="1530">
        <v>2.66</v>
      </c>
    </row>
    <row r="288" spans="2:9" ht="30">
      <c r="B288" s="1532">
        <v>103398</v>
      </c>
      <c r="C288" s="1523" t="s">
        <v>20571</v>
      </c>
      <c r="D288" s="1526" t="s">
        <v>74</v>
      </c>
      <c r="E288" s="1527">
        <f t="shared" si="8"/>
        <v>4.75</v>
      </c>
      <c r="F288" s="1521">
        <f t="shared" si="9"/>
        <v>103398</v>
      </c>
      <c r="H288" s="1527">
        <v>4.75</v>
      </c>
      <c r="I288" s="1527">
        <v>4.26</v>
      </c>
    </row>
    <row r="289" spans="2:9" ht="30">
      <c r="B289" s="1531">
        <v>103399</v>
      </c>
      <c r="C289" s="1529" t="s">
        <v>20572</v>
      </c>
      <c r="D289" s="1528" t="s">
        <v>74</v>
      </c>
      <c r="E289" s="1530">
        <f t="shared" si="8"/>
        <v>9.36</v>
      </c>
      <c r="F289" s="1521">
        <f t="shared" si="9"/>
        <v>103399</v>
      </c>
      <c r="H289" s="1530">
        <v>9.36</v>
      </c>
      <c r="I289" s="1530">
        <v>8.4</v>
      </c>
    </row>
    <row r="290" spans="2:9" ht="30">
      <c r="B290" s="1532">
        <v>103400</v>
      </c>
      <c r="C290" s="1523" t="s">
        <v>20573</v>
      </c>
      <c r="D290" s="1526" t="s">
        <v>74</v>
      </c>
      <c r="E290" s="1527">
        <f t="shared" si="8"/>
        <v>13.37</v>
      </c>
      <c r="F290" s="1521">
        <f t="shared" si="9"/>
        <v>103400</v>
      </c>
      <c r="H290" s="1527">
        <v>13.37</v>
      </c>
      <c r="I290" s="1527">
        <v>11.99</v>
      </c>
    </row>
    <row r="291" spans="2:9" ht="30">
      <c r="B291" s="1531">
        <v>103401</v>
      </c>
      <c r="C291" s="1529" t="s">
        <v>20574</v>
      </c>
      <c r="D291" s="1528" t="s">
        <v>74</v>
      </c>
      <c r="E291" s="1530">
        <f t="shared" si="8"/>
        <v>16.34</v>
      </c>
      <c r="F291" s="1521">
        <f t="shared" si="9"/>
        <v>103401</v>
      </c>
      <c r="H291" s="1530">
        <v>16.34</v>
      </c>
      <c r="I291" s="1530">
        <v>14.66</v>
      </c>
    </row>
    <row r="292" spans="2:9" ht="30">
      <c r="B292" s="1532">
        <v>103402</v>
      </c>
      <c r="C292" s="1523" t="s">
        <v>20575</v>
      </c>
      <c r="D292" s="1526" t="s">
        <v>74</v>
      </c>
      <c r="E292" s="1527">
        <f t="shared" si="8"/>
        <v>23.77</v>
      </c>
      <c r="F292" s="1521">
        <f t="shared" si="9"/>
        <v>103402</v>
      </c>
      <c r="H292" s="1527">
        <v>23.77</v>
      </c>
      <c r="I292" s="1527">
        <v>21.33</v>
      </c>
    </row>
    <row r="293" spans="2:9" ht="30">
      <c r="B293" s="1531">
        <v>103403</v>
      </c>
      <c r="C293" s="1529" t="s">
        <v>20576</v>
      </c>
      <c r="D293" s="1528" t="s">
        <v>74</v>
      </c>
      <c r="E293" s="1530">
        <f t="shared" si="8"/>
        <v>26.75</v>
      </c>
      <c r="F293" s="1521">
        <f t="shared" si="9"/>
        <v>103403</v>
      </c>
      <c r="H293" s="1530">
        <v>26.75</v>
      </c>
      <c r="I293" s="1530">
        <v>24</v>
      </c>
    </row>
    <row r="294" spans="2:9" ht="30">
      <c r="B294" s="1532">
        <v>103404</v>
      </c>
      <c r="C294" s="1523" t="s">
        <v>20577</v>
      </c>
      <c r="D294" s="1526" t="s">
        <v>74</v>
      </c>
      <c r="E294" s="1527">
        <f t="shared" si="8"/>
        <v>29.72</v>
      </c>
      <c r="F294" s="1521">
        <f t="shared" si="9"/>
        <v>103404</v>
      </c>
      <c r="H294" s="1527">
        <v>29.72</v>
      </c>
      <c r="I294" s="1527">
        <v>26.67</v>
      </c>
    </row>
    <row r="295" spans="2:9" ht="30">
      <c r="B295" s="1531">
        <v>103405</v>
      </c>
      <c r="C295" s="1529" t="s">
        <v>20578</v>
      </c>
      <c r="D295" s="1528" t="s">
        <v>74</v>
      </c>
      <c r="E295" s="1530">
        <f t="shared" si="8"/>
        <v>33.44</v>
      </c>
      <c r="F295" s="1521">
        <f t="shared" si="9"/>
        <v>103405</v>
      </c>
      <c r="H295" s="1530">
        <v>33.44</v>
      </c>
      <c r="I295" s="1530">
        <v>30.01</v>
      </c>
    </row>
    <row r="296" spans="2:9" ht="30">
      <c r="B296" s="1532">
        <v>103406</v>
      </c>
      <c r="C296" s="1523" t="s">
        <v>20579</v>
      </c>
      <c r="D296" s="1526" t="s">
        <v>74</v>
      </c>
      <c r="E296" s="1527">
        <f t="shared" si="8"/>
        <v>37.15</v>
      </c>
      <c r="F296" s="1521">
        <f t="shared" si="9"/>
        <v>103406</v>
      </c>
      <c r="H296" s="1527">
        <v>37.15</v>
      </c>
      <c r="I296" s="1527">
        <v>33.340000000000003</v>
      </c>
    </row>
    <row r="297" spans="2:9" ht="30">
      <c r="B297" s="1531">
        <v>103407</v>
      </c>
      <c r="C297" s="1529" t="s">
        <v>20580</v>
      </c>
      <c r="D297" s="1528" t="s">
        <v>74</v>
      </c>
      <c r="E297" s="1530">
        <f t="shared" si="8"/>
        <v>41.61</v>
      </c>
      <c r="F297" s="1521">
        <f t="shared" si="9"/>
        <v>103407</v>
      </c>
      <c r="H297" s="1530">
        <v>41.61</v>
      </c>
      <c r="I297" s="1530">
        <v>37.340000000000003</v>
      </c>
    </row>
    <row r="298" spans="2:9" ht="30">
      <c r="B298" s="1532">
        <v>103408</v>
      </c>
      <c r="C298" s="1523" t="s">
        <v>20581</v>
      </c>
      <c r="D298" s="1526" t="s">
        <v>74</v>
      </c>
      <c r="E298" s="1527">
        <f t="shared" si="8"/>
        <v>46.81</v>
      </c>
      <c r="F298" s="1521">
        <f t="shared" si="9"/>
        <v>103408</v>
      </c>
      <c r="H298" s="1527">
        <v>46.81</v>
      </c>
      <c r="I298" s="1527">
        <v>42.02</v>
      </c>
    </row>
    <row r="299" spans="2:9" ht="30">
      <c r="B299" s="1531">
        <v>103409</v>
      </c>
      <c r="C299" s="1529" t="s">
        <v>20582</v>
      </c>
      <c r="D299" s="1528" t="s">
        <v>74</v>
      </c>
      <c r="E299" s="1530">
        <f t="shared" si="8"/>
        <v>52.76</v>
      </c>
      <c r="F299" s="1521">
        <f t="shared" si="9"/>
        <v>103409</v>
      </c>
      <c r="H299" s="1530">
        <v>52.76</v>
      </c>
      <c r="I299" s="1530">
        <v>47.35</v>
      </c>
    </row>
    <row r="300" spans="2:9" ht="30">
      <c r="B300" s="1532">
        <v>103410</v>
      </c>
      <c r="C300" s="1523" t="s">
        <v>20583</v>
      </c>
      <c r="D300" s="1526" t="s">
        <v>74</v>
      </c>
      <c r="E300" s="1527">
        <f t="shared" si="8"/>
        <v>59.44</v>
      </c>
      <c r="F300" s="1521">
        <f t="shared" si="9"/>
        <v>103410</v>
      </c>
      <c r="H300" s="1527">
        <v>59.44</v>
      </c>
      <c r="I300" s="1527">
        <v>53.35</v>
      </c>
    </row>
    <row r="301" spans="2:9" ht="30">
      <c r="B301" s="1531">
        <v>103411</v>
      </c>
      <c r="C301" s="1529" t="s">
        <v>20584</v>
      </c>
      <c r="D301" s="1528" t="s">
        <v>74</v>
      </c>
      <c r="E301" s="1530">
        <f t="shared" si="8"/>
        <v>5.93</v>
      </c>
      <c r="F301" s="1521">
        <f t="shared" si="9"/>
        <v>103411</v>
      </c>
      <c r="H301" s="1530">
        <v>5.93</v>
      </c>
      <c r="I301" s="1530">
        <v>5.33</v>
      </c>
    </row>
    <row r="302" spans="2:9" ht="30">
      <c r="B302" s="1532">
        <v>103412</v>
      </c>
      <c r="C302" s="1523" t="s">
        <v>20585</v>
      </c>
      <c r="D302" s="1526" t="s">
        <v>74</v>
      </c>
      <c r="E302" s="1527">
        <f t="shared" si="8"/>
        <v>9.5</v>
      </c>
      <c r="F302" s="1521">
        <f t="shared" si="9"/>
        <v>103412</v>
      </c>
      <c r="H302" s="1527">
        <v>9.5</v>
      </c>
      <c r="I302" s="1527">
        <v>8.5299999999999994</v>
      </c>
    </row>
    <row r="303" spans="2:9" ht="30">
      <c r="B303" s="1531">
        <v>103413</v>
      </c>
      <c r="C303" s="1529" t="s">
        <v>20586</v>
      </c>
      <c r="D303" s="1528" t="s">
        <v>74</v>
      </c>
      <c r="E303" s="1530">
        <f t="shared" si="8"/>
        <v>18.72</v>
      </c>
      <c r="F303" s="1521">
        <f t="shared" si="9"/>
        <v>103413</v>
      </c>
      <c r="H303" s="1530">
        <v>18.72</v>
      </c>
      <c r="I303" s="1530">
        <v>16.79</v>
      </c>
    </row>
    <row r="304" spans="2:9" ht="30">
      <c r="B304" s="1532">
        <v>103414</v>
      </c>
      <c r="C304" s="1523" t="s">
        <v>20587</v>
      </c>
      <c r="D304" s="1526" t="s">
        <v>74</v>
      </c>
      <c r="E304" s="1527">
        <f t="shared" si="8"/>
        <v>26.75</v>
      </c>
      <c r="F304" s="1521">
        <f t="shared" si="9"/>
        <v>103414</v>
      </c>
      <c r="H304" s="1527">
        <v>26.75</v>
      </c>
      <c r="I304" s="1527">
        <v>24</v>
      </c>
    </row>
    <row r="305" spans="2:9" ht="30">
      <c r="B305" s="1531">
        <v>103415</v>
      </c>
      <c r="C305" s="1529" t="s">
        <v>20588</v>
      </c>
      <c r="D305" s="1528" t="s">
        <v>74</v>
      </c>
      <c r="E305" s="1530">
        <f t="shared" si="8"/>
        <v>32.69</v>
      </c>
      <c r="F305" s="1521">
        <f t="shared" si="9"/>
        <v>103415</v>
      </c>
      <c r="H305" s="1530">
        <v>32.69</v>
      </c>
      <c r="I305" s="1530">
        <v>29.34</v>
      </c>
    </row>
    <row r="306" spans="2:9" ht="30">
      <c r="B306" s="1532">
        <v>103416</v>
      </c>
      <c r="C306" s="1523" t="s">
        <v>20589</v>
      </c>
      <c r="D306" s="1526" t="s">
        <v>74</v>
      </c>
      <c r="E306" s="1527">
        <f t="shared" si="8"/>
        <v>47.56</v>
      </c>
      <c r="F306" s="1521">
        <f t="shared" si="9"/>
        <v>103416</v>
      </c>
      <c r="H306" s="1527">
        <v>47.56</v>
      </c>
      <c r="I306" s="1527">
        <v>42.67</v>
      </c>
    </row>
    <row r="307" spans="2:9" ht="30">
      <c r="B307" s="1531">
        <v>103417</v>
      </c>
      <c r="C307" s="1529" t="s">
        <v>20590</v>
      </c>
      <c r="D307" s="1528" t="s">
        <v>74</v>
      </c>
      <c r="E307" s="1530">
        <f t="shared" si="8"/>
        <v>53.51</v>
      </c>
      <c r="F307" s="1521">
        <f t="shared" si="9"/>
        <v>103417</v>
      </c>
      <c r="H307" s="1530">
        <v>53.51</v>
      </c>
      <c r="I307" s="1530">
        <v>48.02</v>
      </c>
    </row>
    <row r="308" spans="2:9" ht="30">
      <c r="B308" s="1532">
        <v>103418</v>
      </c>
      <c r="C308" s="1523" t="s">
        <v>20591</v>
      </c>
      <c r="D308" s="1526" t="s">
        <v>74</v>
      </c>
      <c r="E308" s="1527">
        <f t="shared" si="8"/>
        <v>59.44</v>
      </c>
      <c r="F308" s="1521">
        <f t="shared" si="9"/>
        <v>103418</v>
      </c>
      <c r="H308" s="1527">
        <v>59.44</v>
      </c>
      <c r="I308" s="1527">
        <v>53.35</v>
      </c>
    </row>
    <row r="309" spans="2:9" ht="30">
      <c r="B309" s="1531">
        <v>103419</v>
      </c>
      <c r="C309" s="1529" t="s">
        <v>20592</v>
      </c>
      <c r="D309" s="1528" t="s">
        <v>74</v>
      </c>
      <c r="E309" s="1530">
        <f t="shared" si="8"/>
        <v>66.88</v>
      </c>
      <c r="F309" s="1521">
        <f t="shared" si="9"/>
        <v>103419</v>
      </c>
      <c r="H309" s="1530">
        <v>66.88</v>
      </c>
      <c r="I309" s="1530">
        <v>60.02</v>
      </c>
    </row>
    <row r="310" spans="2:9" ht="30">
      <c r="B310" s="1532">
        <v>103420</v>
      </c>
      <c r="C310" s="1523" t="s">
        <v>20593</v>
      </c>
      <c r="D310" s="1526" t="s">
        <v>74</v>
      </c>
      <c r="E310" s="1527">
        <f t="shared" si="8"/>
        <v>74.31</v>
      </c>
      <c r="F310" s="1521">
        <f t="shared" si="9"/>
        <v>103420</v>
      </c>
      <c r="H310" s="1527">
        <v>74.31</v>
      </c>
      <c r="I310" s="1527">
        <v>66.69</v>
      </c>
    </row>
    <row r="311" spans="2:9" ht="30">
      <c r="B311" s="1531">
        <v>103421</v>
      </c>
      <c r="C311" s="1529" t="s">
        <v>20594</v>
      </c>
      <c r="D311" s="1528" t="s">
        <v>74</v>
      </c>
      <c r="E311" s="1530">
        <f t="shared" si="8"/>
        <v>83.23</v>
      </c>
      <c r="F311" s="1521">
        <f t="shared" si="9"/>
        <v>103421</v>
      </c>
      <c r="H311" s="1530">
        <v>83.23</v>
      </c>
      <c r="I311" s="1530">
        <v>74.69</v>
      </c>
    </row>
    <row r="312" spans="2:9" ht="30">
      <c r="B312" s="1532">
        <v>103422</v>
      </c>
      <c r="C312" s="1523" t="s">
        <v>20595</v>
      </c>
      <c r="D312" s="1526" t="s">
        <v>74</v>
      </c>
      <c r="E312" s="1527">
        <f t="shared" si="8"/>
        <v>93.63</v>
      </c>
      <c r="F312" s="1521">
        <f t="shared" si="9"/>
        <v>103422</v>
      </c>
      <c r="H312" s="1527">
        <v>93.63</v>
      </c>
      <c r="I312" s="1527">
        <v>84.03</v>
      </c>
    </row>
    <row r="313" spans="2:9" ht="30">
      <c r="B313" s="1531">
        <v>103423</v>
      </c>
      <c r="C313" s="1529" t="s">
        <v>20596</v>
      </c>
      <c r="D313" s="1528" t="s">
        <v>74</v>
      </c>
      <c r="E313" s="1530">
        <f t="shared" si="8"/>
        <v>105.53</v>
      </c>
      <c r="F313" s="1521">
        <f t="shared" si="9"/>
        <v>103423</v>
      </c>
      <c r="H313" s="1530">
        <v>105.53</v>
      </c>
      <c r="I313" s="1530">
        <v>94.7</v>
      </c>
    </row>
    <row r="314" spans="2:9" ht="30">
      <c r="B314" s="1532">
        <v>103424</v>
      </c>
      <c r="C314" s="1523" t="s">
        <v>20597</v>
      </c>
      <c r="D314" s="1526" t="s">
        <v>74</v>
      </c>
      <c r="E314" s="1527">
        <f t="shared" si="8"/>
        <v>118.9</v>
      </c>
      <c r="F314" s="1521">
        <f t="shared" si="9"/>
        <v>103424</v>
      </c>
      <c r="H314" s="1527">
        <v>118.9</v>
      </c>
      <c r="I314" s="1527">
        <v>106.71</v>
      </c>
    </row>
    <row r="315" spans="2:9" ht="30">
      <c r="B315" s="1531">
        <v>103425</v>
      </c>
      <c r="C315" s="1529" t="s">
        <v>20598</v>
      </c>
      <c r="D315" s="1528" t="s">
        <v>74</v>
      </c>
      <c r="E315" s="1530">
        <f t="shared" si="8"/>
        <v>15.9</v>
      </c>
      <c r="F315" s="1521">
        <f t="shared" si="9"/>
        <v>103425</v>
      </c>
      <c r="H315" s="1530">
        <v>15.9</v>
      </c>
      <c r="I315" s="1530">
        <v>15.6</v>
      </c>
    </row>
    <row r="316" spans="2:9" ht="30">
      <c r="B316" s="1532">
        <v>103426</v>
      </c>
      <c r="C316" s="1523" t="s">
        <v>20599</v>
      </c>
      <c r="D316" s="1526" t="s">
        <v>74</v>
      </c>
      <c r="E316" s="1527">
        <f t="shared" si="8"/>
        <v>18.7</v>
      </c>
      <c r="F316" s="1521">
        <f t="shared" si="9"/>
        <v>103426</v>
      </c>
      <c r="H316" s="1527">
        <v>18.7</v>
      </c>
      <c r="I316" s="1527">
        <v>18.21</v>
      </c>
    </row>
    <row r="317" spans="2:9" ht="30">
      <c r="B317" s="1531">
        <v>103427</v>
      </c>
      <c r="C317" s="1529" t="s">
        <v>20600</v>
      </c>
      <c r="D317" s="1528" t="s">
        <v>74</v>
      </c>
      <c r="E317" s="1530">
        <f t="shared" si="8"/>
        <v>37.520000000000003</v>
      </c>
      <c r="F317" s="1521">
        <f t="shared" si="9"/>
        <v>103427</v>
      </c>
      <c r="H317" s="1530">
        <v>37.520000000000003</v>
      </c>
      <c r="I317" s="1530">
        <v>36.56</v>
      </c>
    </row>
    <row r="318" spans="2:9" ht="30">
      <c r="B318" s="1532">
        <v>103428</v>
      </c>
      <c r="C318" s="1523" t="s">
        <v>20601</v>
      </c>
      <c r="D318" s="1526" t="s">
        <v>74</v>
      </c>
      <c r="E318" s="1527">
        <f t="shared" si="8"/>
        <v>261.22000000000003</v>
      </c>
      <c r="F318" s="1521">
        <f t="shared" si="9"/>
        <v>103428</v>
      </c>
      <c r="H318" s="1527">
        <v>261.22000000000003</v>
      </c>
      <c r="I318" s="1527">
        <v>258.17</v>
      </c>
    </row>
    <row r="319" spans="2:9" ht="30">
      <c r="B319" s="1531">
        <v>103429</v>
      </c>
      <c r="C319" s="1529" t="s">
        <v>20602</v>
      </c>
      <c r="D319" s="1528" t="s">
        <v>74</v>
      </c>
      <c r="E319" s="1530">
        <f t="shared" si="8"/>
        <v>2986.87</v>
      </c>
      <c r="F319" s="1521">
        <f t="shared" si="9"/>
        <v>103429</v>
      </c>
      <c r="H319" s="1530">
        <v>2986.87</v>
      </c>
      <c r="I319" s="1530">
        <v>2980.78</v>
      </c>
    </row>
    <row r="320" spans="2:9" ht="30">
      <c r="B320" s="1532">
        <v>103430</v>
      </c>
      <c r="C320" s="1523" t="s">
        <v>20603</v>
      </c>
      <c r="D320" s="1526" t="s">
        <v>74</v>
      </c>
      <c r="E320" s="1527">
        <f t="shared" si="8"/>
        <v>34.72</v>
      </c>
      <c r="F320" s="1521">
        <f t="shared" si="9"/>
        <v>103430</v>
      </c>
      <c r="H320" s="1527">
        <v>34.72</v>
      </c>
      <c r="I320" s="1527">
        <v>34.229999999999997</v>
      </c>
    </row>
    <row r="321" spans="2:9" ht="30">
      <c r="B321" s="1531">
        <v>103431</v>
      </c>
      <c r="C321" s="1529" t="s">
        <v>20604</v>
      </c>
      <c r="D321" s="1528" t="s">
        <v>74</v>
      </c>
      <c r="E321" s="1530">
        <f t="shared" si="8"/>
        <v>60.51</v>
      </c>
      <c r="F321" s="1521">
        <f t="shared" si="9"/>
        <v>103431</v>
      </c>
      <c r="H321" s="1530">
        <v>60.51</v>
      </c>
      <c r="I321" s="1530">
        <v>59.55</v>
      </c>
    </row>
    <row r="322" spans="2:9" ht="30">
      <c r="B322" s="1532">
        <v>103432</v>
      </c>
      <c r="C322" s="1523" t="s">
        <v>20605</v>
      </c>
      <c r="D322" s="1526" t="s">
        <v>74</v>
      </c>
      <c r="E322" s="1527">
        <f t="shared" ref="E322:E385" si="10">IF($L$2=$H$1,H322,I322)</f>
        <v>1696.96</v>
      </c>
      <c r="F322" s="1521">
        <f t="shared" ref="F322:F385" si="11">IF(LEN($B322)=7,CONCATENATE(MID($B322,1,6),"00",RIGHT($B322,1)),IF(LEN($B322)=8,CONCATENATE(MID($B322,1,6),"0",RIGHT($B322,2)),$B322))</f>
        <v>103432</v>
      </c>
      <c r="H322" s="1527">
        <v>1696.96</v>
      </c>
      <c r="I322" s="1527">
        <v>1693.91</v>
      </c>
    </row>
    <row r="323" spans="2:9" ht="30">
      <c r="B323" s="1531">
        <v>103433</v>
      </c>
      <c r="C323" s="1529" t="s">
        <v>20606</v>
      </c>
      <c r="D323" s="1528" t="s">
        <v>74</v>
      </c>
      <c r="E323" s="1530">
        <f t="shared" si="10"/>
        <v>34.92</v>
      </c>
      <c r="F323" s="1521">
        <f t="shared" si="11"/>
        <v>103433</v>
      </c>
      <c r="H323" s="1530">
        <v>34.92</v>
      </c>
      <c r="I323" s="1530">
        <v>34.619999999999997</v>
      </c>
    </row>
    <row r="324" spans="2:9" ht="30">
      <c r="B324" s="1532">
        <v>103434</v>
      </c>
      <c r="C324" s="1523" t="s">
        <v>20607</v>
      </c>
      <c r="D324" s="1526" t="s">
        <v>74</v>
      </c>
      <c r="E324" s="1527">
        <f t="shared" si="10"/>
        <v>48.1</v>
      </c>
      <c r="F324" s="1521">
        <f t="shared" si="11"/>
        <v>103434</v>
      </c>
      <c r="H324" s="1527">
        <v>48.1</v>
      </c>
      <c r="I324" s="1527">
        <v>47.61</v>
      </c>
    </row>
    <row r="325" spans="2:9" ht="30">
      <c r="B325" s="1531">
        <v>103435</v>
      </c>
      <c r="C325" s="1529" t="s">
        <v>20608</v>
      </c>
      <c r="D325" s="1528" t="s">
        <v>74</v>
      </c>
      <c r="E325" s="1530">
        <f t="shared" si="10"/>
        <v>89.32</v>
      </c>
      <c r="F325" s="1521">
        <f t="shared" si="11"/>
        <v>103435</v>
      </c>
      <c r="H325" s="1530">
        <v>89.32</v>
      </c>
      <c r="I325" s="1530">
        <v>88.36</v>
      </c>
    </row>
    <row r="326" spans="2:9" ht="30">
      <c r="B326" s="1532">
        <v>103436</v>
      </c>
      <c r="C326" s="1523" t="s">
        <v>20609</v>
      </c>
      <c r="D326" s="1526" t="s">
        <v>74</v>
      </c>
      <c r="E326" s="1527">
        <f t="shared" si="10"/>
        <v>2407.4299999999998</v>
      </c>
      <c r="F326" s="1521">
        <f t="shared" si="11"/>
        <v>103436</v>
      </c>
      <c r="H326" s="1527">
        <v>2407.4299999999998</v>
      </c>
      <c r="I326" s="1527">
        <v>2404.38</v>
      </c>
    </row>
    <row r="327" spans="2:9" ht="30">
      <c r="B327" s="1531">
        <v>103437</v>
      </c>
      <c r="C327" s="1529" t="s">
        <v>20610</v>
      </c>
      <c r="D327" s="1528" t="s">
        <v>74</v>
      </c>
      <c r="E327" s="1530">
        <f t="shared" si="10"/>
        <v>185.55</v>
      </c>
      <c r="F327" s="1521">
        <f t="shared" si="11"/>
        <v>103437</v>
      </c>
      <c r="H327" s="1530">
        <v>185.55</v>
      </c>
      <c r="I327" s="1530">
        <v>183.62</v>
      </c>
    </row>
    <row r="328" spans="2:9" ht="30">
      <c r="B328" s="1532">
        <v>103438</v>
      </c>
      <c r="C328" s="1523" t="s">
        <v>20611</v>
      </c>
      <c r="D328" s="1526" t="s">
        <v>74</v>
      </c>
      <c r="E328" s="1527">
        <f t="shared" si="10"/>
        <v>185.55</v>
      </c>
      <c r="F328" s="1521">
        <f t="shared" si="11"/>
        <v>103438</v>
      </c>
      <c r="H328" s="1527">
        <v>185.55</v>
      </c>
      <c r="I328" s="1527">
        <v>183.62</v>
      </c>
    </row>
    <row r="329" spans="2:9" ht="30">
      <c r="B329" s="1531">
        <v>103439</v>
      </c>
      <c r="C329" s="1529" t="s">
        <v>20612</v>
      </c>
      <c r="D329" s="1528" t="s">
        <v>74</v>
      </c>
      <c r="E329" s="1530">
        <f t="shared" si="10"/>
        <v>219.65</v>
      </c>
      <c r="F329" s="1521">
        <f t="shared" si="11"/>
        <v>103439</v>
      </c>
      <c r="H329" s="1530">
        <v>219.65</v>
      </c>
      <c r="I329" s="1530">
        <v>217.72</v>
      </c>
    </row>
    <row r="330" spans="2:9" ht="30">
      <c r="B330" s="1532">
        <v>103440</v>
      </c>
      <c r="C330" s="1523" t="s">
        <v>20613</v>
      </c>
      <c r="D330" s="1526" t="s">
        <v>74</v>
      </c>
      <c r="E330" s="1527">
        <f t="shared" si="10"/>
        <v>412.63</v>
      </c>
      <c r="F330" s="1521">
        <f t="shared" si="11"/>
        <v>103440</v>
      </c>
      <c r="H330" s="1527">
        <v>412.63</v>
      </c>
      <c r="I330" s="1527">
        <v>406.54</v>
      </c>
    </row>
    <row r="331" spans="2:9" ht="30">
      <c r="B331" s="1531">
        <v>103441</v>
      </c>
      <c r="C331" s="1529" t="s">
        <v>20614</v>
      </c>
      <c r="D331" s="1528" t="s">
        <v>74</v>
      </c>
      <c r="E331" s="1530">
        <f t="shared" si="10"/>
        <v>418.16</v>
      </c>
      <c r="F331" s="1521">
        <f t="shared" si="11"/>
        <v>103441</v>
      </c>
      <c r="H331" s="1530">
        <v>418.16</v>
      </c>
      <c r="I331" s="1530">
        <v>412.07</v>
      </c>
    </row>
    <row r="332" spans="2:9" ht="30">
      <c r="B332" s="1532">
        <v>103442</v>
      </c>
      <c r="C332" s="1523" t="s">
        <v>20615</v>
      </c>
      <c r="D332" s="1526" t="s">
        <v>74</v>
      </c>
      <c r="E332" s="1527">
        <f t="shared" si="10"/>
        <v>551.48</v>
      </c>
      <c r="F332" s="1521">
        <f t="shared" si="11"/>
        <v>103442</v>
      </c>
      <c r="H332" s="1527">
        <v>551.48</v>
      </c>
      <c r="I332" s="1527">
        <v>545.39</v>
      </c>
    </row>
    <row r="333" spans="2:9">
      <c r="B333" s="1531">
        <v>93206</v>
      </c>
      <c r="C333" s="1529" t="s">
        <v>151</v>
      </c>
      <c r="D333" s="1528" t="s">
        <v>150</v>
      </c>
      <c r="E333" s="1530">
        <f t="shared" si="10"/>
        <v>1064.92</v>
      </c>
      <c r="F333" s="1521">
        <f t="shared" si="11"/>
        <v>93206</v>
      </c>
      <c r="H333" s="1530">
        <v>1064.92</v>
      </c>
      <c r="I333" s="1530">
        <v>1025.8800000000001</v>
      </c>
    </row>
    <row r="334" spans="2:9" ht="30">
      <c r="B334" s="1532">
        <v>93207</v>
      </c>
      <c r="C334" s="1523" t="s">
        <v>152</v>
      </c>
      <c r="D334" s="1526" t="s">
        <v>150</v>
      </c>
      <c r="E334" s="1527">
        <f t="shared" si="10"/>
        <v>1039.4000000000001</v>
      </c>
      <c r="F334" s="1521">
        <f t="shared" si="11"/>
        <v>93207</v>
      </c>
      <c r="H334" s="1527">
        <v>1039.4000000000001</v>
      </c>
      <c r="I334" s="1527">
        <v>1016.48</v>
      </c>
    </row>
    <row r="335" spans="2:9">
      <c r="B335" s="1531">
        <v>93208</v>
      </c>
      <c r="C335" s="1529" t="s">
        <v>153</v>
      </c>
      <c r="D335" s="1528" t="s">
        <v>150</v>
      </c>
      <c r="E335" s="1530">
        <f t="shared" si="10"/>
        <v>834.96</v>
      </c>
      <c r="F335" s="1521">
        <f t="shared" si="11"/>
        <v>93208</v>
      </c>
      <c r="H335" s="1530">
        <v>834.96</v>
      </c>
      <c r="I335" s="1530">
        <v>818.5</v>
      </c>
    </row>
    <row r="336" spans="2:9">
      <c r="B336" s="1532">
        <v>93209</v>
      </c>
      <c r="C336" s="1523" t="s">
        <v>154</v>
      </c>
      <c r="D336" s="1526" t="s">
        <v>150</v>
      </c>
      <c r="E336" s="1527">
        <f t="shared" si="10"/>
        <v>878.03</v>
      </c>
      <c r="F336" s="1521">
        <f t="shared" si="11"/>
        <v>93209</v>
      </c>
      <c r="H336" s="1527">
        <v>878.03</v>
      </c>
      <c r="I336" s="1527">
        <v>848.81</v>
      </c>
    </row>
    <row r="337" spans="2:9" ht="30">
      <c r="B337" s="1531">
        <v>93210</v>
      </c>
      <c r="C337" s="1529" t="s">
        <v>155</v>
      </c>
      <c r="D337" s="1528" t="s">
        <v>150</v>
      </c>
      <c r="E337" s="1530">
        <f t="shared" si="10"/>
        <v>561.44000000000005</v>
      </c>
      <c r="F337" s="1521">
        <f t="shared" si="11"/>
        <v>93210</v>
      </c>
      <c r="H337" s="1530">
        <v>561.44000000000005</v>
      </c>
      <c r="I337" s="1530">
        <v>547.21</v>
      </c>
    </row>
    <row r="338" spans="2:9">
      <c r="B338" s="1532">
        <v>93211</v>
      </c>
      <c r="C338" s="1523" t="s">
        <v>156</v>
      </c>
      <c r="D338" s="1526" t="s">
        <v>150</v>
      </c>
      <c r="E338" s="1527">
        <f t="shared" si="10"/>
        <v>553.21</v>
      </c>
      <c r="F338" s="1521">
        <f t="shared" si="11"/>
        <v>93211</v>
      </c>
      <c r="H338" s="1527">
        <v>553.21</v>
      </c>
      <c r="I338" s="1527">
        <v>535.59</v>
      </c>
    </row>
    <row r="339" spans="2:9" ht="30">
      <c r="B339" s="1531">
        <v>93212</v>
      </c>
      <c r="C339" s="1529" t="s">
        <v>157</v>
      </c>
      <c r="D339" s="1528" t="s">
        <v>150</v>
      </c>
      <c r="E339" s="1530">
        <f t="shared" si="10"/>
        <v>923.32</v>
      </c>
      <c r="F339" s="1521">
        <f t="shared" si="11"/>
        <v>93212</v>
      </c>
      <c r="H339" s="1530">
        <v>923.32</v>
      </c>
      <c r="I339" s="1530">
        <v>899.71</v>
      </c>
    </row>
    <row r="340" spans="2:9">
      <c r="B340" s="1532">
        <v>93213</v>
      </c>
      <c r="C340" s="1523" t="s">
        <v>158</v>
      </c>
      <c r="D340" s="1526" t="s">
        <v>150</v>
      </c>
      <c r="E340" s="1527">
        <f t="shared" si="10"/>
        <v>943.81</v>
      </c>
      <c r="F340" s="1521">
        <f t="shared" si="11"/>
        <v>93213</v>
      </c>
      <c r="H340" s="1527">
        <v>943.81</v>
      </c>
      <c r="I340" s="1527">
        <v>912.12</v>
      </c>
    </row>
    <row r="341" spans="2:9" ht="30">
      <c r="B341" s="1531">
        <v>93214</v>
      </c>
      <c r="C341" s="1529" t="s">
        <v>159</v>
      </c>
      <c r="D341" s="1528" t="s">
        <v>74</v>
      </c>
      <c r="E341" s="1530">
        <f t="shared" si="10"/>
        <v>5288.44</v>
      </c>
      <c r="F341" s="1521">
        <f t="shared" si="11"/>
        <v>93214</v>
      </c>
      <c r="H341" s="1530">
        <v>5288.44</v>
      </c>
      <c r="I341" s="1530">
        <v>5252.29</v>
      </c>
    </row>
    <row r="342" spans="2:9" ht="30">
      <c r="B342" s="1532">
        <v>93243</v>
      </c>
      <c r="C342" s="1523" t="s">
        <v>2880</v>
      </c>
      <c r="D342" s="1526" t="s">
        <v>74</v>
      </c>
      <c r="E342" s="1527">
        <f t="shared" si="10"/>
        <v>8192.7199999999993</v>
      </c>
      <c r="F342" s="1521">
        <f t="shared" si="11"/>
        <v>93243</v>
      </c>
      <c r="H342" s="1527">
        <v>8192.7199999999993</v>
      </c>
      <c r="I342" s="1527">
        <v>8144.72</v>
      </c>
    </row>
    <row r="343" spans="2:9">
      <c r="B343" s="1531">
        <v>93582</v>
      </c>
      <c r="C343" s="1529" t="s">
        <v>160</v>
      </c>
      <c r="D343" s="1528" t="s">
        <v>150</v>
      </c>
      <c r="E343" s="1530">
        <f t="shared" si="10"/>
        <v>254.32</v>
      </c>
      <c r="F343" s="1521">
        <f t="shared" si="11"/>
        <v>93582</v>
      </c>
      <c r="H343" s="1530">
        <v>254.32</v>
      </c>
      <c r="I343" s="1530">
        <v>248.55</v>
      </c>
    </row>
    <row r="344" spans="2:9" ht="30">
      <c r="B344" s="1532">
        <v>93583</v>
      </c>
      <c r="C344" s="1523" t="s">
        <v>161</v>
      </c>
      <c r="D344" s="1526" t="s">
        <v>150</v>
      </c>
      <c r="E344" s="1527">
        <f t="shared" si="10"/>
        <v>411.57</v>
      </c>
      <c r="F344" s="1521">
        <f t="shared" si="11"/>
        <v>93583</v>
      </c>
      <c r="H344" s="1527">
        <v>411.57</v>
      </c>
      <c r="I344" s="1527">
        <v>401.98</v>
      </c>
    </row>
    <row r="345" spans="2:9">
      <c r="B345" s="1531">
        <v>93584</v>
      </c>
      <c r="C345" s="1529" t="s">
        <v>162</v>
      </c>
      <c r="D345" s="1528" t="s">
        <v>150</v>
      </c>
      <c r="E345" s="1530">
        <f t="shared" si="10"/>
        <v>814.62</v>
      </c>
      <c r="F345" s="1521">
        <f t="shared" si="11"/>
        <v>93584</v>
      </c>
      <c r="H345" s="1530">
        <v>814.62</v>
      </c>
      <c r="I345" s="1530">
        <v>796.67</v>
      </c>
    </row>
    <row r="346" spans="2:9">
      <c r="B346" s="1532">
        <v>93585</v>
      </c>
      <c r="C346" s="1523" t="s">
        <v>163</v>
      </c>
      <c r="D346" s="1526" t="s">
        <v>150</v>
      </c>
      <c r="E346" s="1527">
        <f t="shared" si="10"/>
        <v>1057.01</v>
      </c>
      <c r="F346" s="1521">
        <f t="shared" si="11"/>
        <v>93585</v>
      </c>
      <c r="H346" s="1527">
        <v>1057.01</v>
      </c>
      <c r="I346" s="1527">
        <v>1035.75</v>
      </c>
    </row>
    <row r="347" spans="2:9" ht="30">
      <c r="B347" s="1531">
        <v>98441</v>
      </c>
      <c r="C347" s="1529" t="s">
        <v>3461</v>
      </c>
      <c r="D347" s="1528" t="s">
        <v>150</v>
      </c>
      <c r="E347" s="1530">
        <f t="shared" si="10"/>
        <v>125.96</v>
      </c>
      <c r="F347" s="1521">
        <f t="shared" si="11"/>
        <v>98441</v>
      </c>
      <c r="H347" s="1530">
        <v>125.96</v>
      </c>
      <c r="I347" s="1530">
        <v>123.75</v>
      </c>
    </row>
    <row r="348" spans="2:9" ht="30">
      <c r="B348" s="1532">
        <v>98442</v>
      </c>
      <c r="C348" s="1523" t="s">
        <v>3462</v>
      </c>
      <c r="D348" s="1526" t="s">
        <v>150</v>
      </c>
      <c r="E348" s="1527">
        <f t="shared" si="10"/>
        <v>128.55000000000001</v>
      </c>
      <c r="F348" s="1521">
        <f t="shared" si="11"/>
        <v>98442</v>
      </c>
      <c r="H348" s="1527">
        <v>128.55000000000001</v>
      </c>
      <c r="I348" s="1527">
        <v>126.09</v>
      </c>
    </row>
    <row r="349" spans="2:9" ht="30">
      <c r="B349" s="1531">
        <v>98443</v>
      </c>
      <c r="C349" s="1529" t="s">
        <v>3463</v>
      </c>
      <c r="D349" s="1528" t="s">
        <v>150</v>
      </c>
      <c r="E349" s="1530">
        <f t="shared" si="10"/>
        <v>111.08</v>
      </c>
      <c r="F349" s="1521">
        <f t="shared" si="11"/>
        <v>98443</v>
      </c>
      <c r="H349" s="1530">
        <v>111.08</v>
      </c>
      <c r="I349" s="1530">
        <v>109.9</v>
      </c>
    </row>
    <row r="350" spans="2:9" ht="30">
      <c r="B350" s="1532">
        <v>98444</v>
      </c>
      <c r="C350" s="1523" t="s">
        <v>3464</v>
      </c>
      <c r="D350" s="1526" t="s">
        <v>150</v>
      </c>
      <c r="E350" s="1527">
        <f t="shared" si="10"/>
        <v>112.94</v>
      </c>
      <c r="F350" s="1521">
        <f t="shared" si="11"/>
        <v>98444</v>
      </c>
      <c r="H350" s="1527">
        <v>112.94</v>
      </c>
      <c r="I350" s="1527">
        <v>111.58</v>
      </c>
    </row>
    <row r="351" spans="2:9" ht="30">
      <c r="B351" s="1531">
        <v>98445</v>
      </c>
      <c r="C351" s="1529" t="s">
        <v>3465</v>
      </c>
      <c r="D351" s="1528" t="s">
        <v>150</v>
      </c>
      <c r="E351" s="1530">
        <f t="shared" si="10"/>
        <v>150.16999999999999</v>
      </c>
      <c r="F351" s="1521">
        <f t="shared" si="11"/>
        <v>98445</v>
      </c>
      <c r="H351" s="1530">
        <v>150.16999999999999</v>
      </c>
      <c r="I351" s="1530">
        <v>146.97</v>
      </c>
    </row>
    <row r="352" spans="2:9" ht="30">
      <c r="B352" s="1532">
        <v>98446</v>
      </c>
      <c r="C352" s="1523" t="s">
        <v>3466</v>
      </c>
      <c r="D352" s="1526" t="s">
        <v>150</v>
      </c>
      <c r="E352" s="1527">
        <f t="shared" si="10"/>
        <v>190.61</v>
      </c>
      <c r="F352" s="1521">
        <f t="shared" si="11"/>
        <v>98446</v>
      </c>
      <c r="H352" s="1527">
        <v>190.61</v>
      </c>
      <c r="I352" s="1527">
        <v>185.35</v>
      </c>
    </row>
    <row r="353" spans="2:9" ht="30">
      <c r="B353" s="1531">
        <v>98447</v>
      </c>
      <c r="C353" s="1529" t="s">
        <v>3467</v>
      </c>
      <c r="D353" s="1528" t="s">
        <v>150</v>
      </c>
      <c r="E353" s="1530">
        <f t="shared" si="10"/>
        <v>129.41999999999999</v>
      </c>
      <c r="F353" s="1521">
        <f t="shared" si="11"/>
        <v>98447</v>
      </c>
      <c r="H353" s="1530">
        <v>129.41999999999999</v>
      </c>
      <c r="I353" s="1530">
        <v>127.63</v>
      </c>
    </row>
    <row r="354" spans="2:9" ht="30">
      <c r="B354" s="1532">
        <v>98448</v>
      </c>
      <c r="C354" s="1523" t="s">
        <v>3468</v>
      </c>
      <c r="D354" s="1526" t="s">
        <v>150</v>
      </c>
      <c r="E354" s="1527">
        <f t="shared" si="10"/>
        <v>160.79</v>
      </c>
      <c r="F354" s="1521">
        <f t="shared" si="11"/>
        <v>98448</v>
      </c>
      <c r="H354" s="1527">
        <v>160.79</v>
      </c>
      <c r="I354" s="1527">
        <v>157.53</v>
      </c>
    </row>
    <row r="355" spans="2:9" ht="30">
      <c r="B355" s="1531">
        <v>98449</v>
      </c>
      <c r="C355" s="1529" t="s">
        <v>3469</v>
      </c>
      <c r="D355" s="1528" t="s">
        <v>150</v>
      </c>
      <c r="E355" s="1530">
        <f t="shared" si="10"/>
        <v>168.45</v>
      </c>
      <c r="F355" s="1521">
        <f t="shared" si="11"/>
        <v>98449</v>
      </c>
      <c r="H355" s="1530">
        <v>168.45</v>
      </c>
      <c r="I355" s="1530">
        <v>165.86</v>
      </c>
    </row>
    <row r="356" spans="2:9" ht="30">
      <c r="B356" s="1532">
        <v>98450</v>
      </c>
      <c r="C356" s="1523" t="s">
        <v>3470</v>
      </c>
      <c r="D356" s="1526" t="s">
        <v>150</v>
      </c>
      <c r="E356" s="1527">
        <f t="shared" si="10"/>
        <v>172.23</v>
      </c>
      <c r="F356" s="1521">
        <f t="shared" si="11"/>
        <v>98450</v>
      </c>
      <c r="H356" s="1527">
        <v>172.23</v>
      </c>
      <c r="I356" s="1527">
        <v>169.24</v>
      </c>
    </row>
    <row r="357" spans="2:9" ht="30">
      <c r="B357" s="1531">
        <v>98451</v>
      </c>
      <c r="C357" s="1529" t="s">
        <v>3471</v>
      </c>
      <c r="D357" s="1528" t="s">
        <v>150</v>
      </c>
      <c r="E357" s="1530">
        <f t="shared" si="10"/>
        <v>151.34</v>
      </c>
      <c r="F357" s="1521">
        <f t="shared" si="11"/>
        <v>98451</v>
      </c>
      <c r="H357" s="1530">
        <v>151.34</v>
      </c>
      <c r="I357" s="1530">
        <v>150.01</v>
      </c>
    </row>
    <row r="358" spans="2:9" ht="30">
      <c r="B358" s="1532">
        <v>98452</v>
      </c>
      <c r="C358" s="1523" t="s">
        <v>3472</v>
      </c>
      <c r="D358" s="1526" t="s">
        <v>150</v>
      </c>
      <c r="E358" s="1527">
        <f t="shared" si="10"/>
        <v>153.63999999999999</v>
      </c>
      <c r="F358" s="1521">
        <f t="shared" si="11"/>
        <v>98452</v>
      </c>
      <c r="H358" s="1527">
        <v>153.63999999999999</v>
      </c>
      <c r="I358" s="1527">
        <v>152.06</v>
      </c>
    </row>
    <row r="359" spans="2:9" ht="30">
      <c r="B359" s="1531">
        <v>98453</v>
      </c>
      <c r="C359" s="1529" t="s">
        <v>3473</v>
      </c>
      <c r="D359" s="1528" t="s">
        <v>150</v>
      </c>
      <c r="E359" s="1530">
        <f t="shared" si="10"/>
        <v>197.17</v>
      </c>
      <c r="F359" s="1521">
        <f t="shared" si="11"/>
        <v>98453</v>
      </c>
      <c r="H359" s="1530">
        <v>197.17</v>
      </c>
      <c r="I359" s="1530">
        <v>193.13</v>
      </c>
    </row>
    <row r="360" spans="2:9" ht="30">
      <c r="B360" s="1532">
        <v>98454</v>
      </c>
      <c r="C360" s="1523" t="s">
        <v>3474</v>
      </c>
      <c r="D360" s="1526" t="s">
        <v>150</v>
      </c>
      <c r="E360" s="1527">
        <f t="shared" si="10"/>
        <v>248.5</v>
      </c>
      <c r="F360" s="1521">
        <f t="shared" si="11"/>
        <v>98454</v>
      </c>
      <c r="H360" s="1527">
        <v>248.5</v>
      </c>
      <c r="I360" s="1527">
        <v>241.31</v>
      </c>
    </row>
    <row r="361" spans="2:9" ht="30">
      <c r="B361" s="1531">
        <v>98455</v>
      </c>
      <c r="C361" s="1529" t="s">
        <v>3475</v>
      </c>
      <c r="D361" s="1528" t="s">
        <v>150</v>
      </c>
      <c r="E361" s="1530">
        <f t="shared" si="10"/>
        <v>174.2</v>
      </c>
      <c r="F361" s="1521">
        <f t="shared" si="11"/>
        <v>98455</v>
      </c>
      <c r="H361" s="1530">
        <v>174.2</v>
      </c>
      <c r="I361" s="1530">
        <v>171.8</v>
      </c>
    </row>
    <row r="362" spans="2:9" ht="30">
      <c r="B362" s="1532">
        <v>98456</v>
      </c>
      <c r="C362" s="1523" t="s">
        <v>3476</v>
      </c>
      <c r="D362" s="1526" t="s">
        <v>150</v>
      </c>
      <c r="E362" s="1527">
        <f t="shared" si="10"/>
        <v>215.73</v>
      </c>
      <c r="F362" s="1521">
        <f t="shared" si="11"/>
        <v>98456</v>
      </c>
      <c r="H362" s="1527">
        <v>215.73</v>
      </c>
      <c r="I362" s="1527">
        <v>210.83</v>
      </c>
    </row>
    <row r="363" spans="2:9">
      <c r="B363" s="1531">
        <v>98458</v>
      </c>
      <c r="C363" s="1529" t="s">
        <v>3477</v>
      </c>
      <c r="D363" s="1528" t="s">
        <v>150</v>
      </c>
      <c r="E363" s="1530">
        <f t="shared" si="10"/>
        <v>121.57</v>
      </c>
      <c r="F363" s="1521">
        <f t="shared" si="11"/>
        <v>98458</v>
      </c>
      <c r="H363" s="1530">
        <v>121.57</v>
      </c>
      <c r="I363" s="1530">
        <v>119.8</v>
      </c>
    </row>
    <row r="364" spans="2:9">
      <c r="B364" s="1532">
        <v>98459</v>
      </c>
      <c r="C364" s="1523" t="s">
        <v>3478</v>
      </c>
      <c r="D364" s="1526" t="s">
        <v>150</v>
      </c>
      <c r="E364" s="1527">
        <f t="shared" si="10"/>
        <v>98.79</v>
      </c>
      <c r="F364" s="1521">
        <f t="shared" si="11"/>
        <v>98459</v>
      </c>
      <c r="H364" s="1527">
        <v>98.79</v>
      </c>
      <c r="I364" s="1527">
        <v>97.15</v>
      </c>
    </row>
    <row r="365" spans="2:9">
      <c r="B365" s="1531">
        <v>98460</v>
      </c>
      <c r="C365" s="1529" t="s">
        <v>3479</v>
      </c>
      <c r="D365" s="1528" t="s">
        <v>150</v>
      </c>
      <c r="E365" s="1530">
        <f t="shared" si="10"/>
        <v>155.88999999999999</v>
      </c>
      <c r="F365" s="1521">
        <f t="shared" si="11"/>
        <v>98460</v>
      </c>
      <c r="H365" s="1530">
        <v>155.88999999999999</v>
      </c>
      <c r="I365" s="1530">
        <v>155.15</v>
      </c>
    </row>
    <row r="366" spans="2:9">
      <c r="B366" s="1532">
        <v>98461</v>
      </c>
      <c r="C366" s="1523" t="s">
        <v>9833</v>
      </c>
      <c r="D366" s="1526" t="s">
        <v>74</v>
      </c>
      <c r="E366" s="1527">
        <f t="shared" si="10"/>
        <v>4548.97</v>
      </c>
      <c r="F366" s="1521">
        <f t="shared" si="11"/>
        <v>98461</v>
      </c>
      <c r="H366" s="1527">
        <v>4548.97</v>
      </c>
      <c r="I366" s="1527">
        <v>4527.54</v>
      </c>
    </row>
    <row r="367" spans="2:9">
      <c r="B367" s="1531">
        <v>98462</v>
      </c>
      <c r="C367" s="1529" t="s">
        <v>9834</v>
      </c>
      <c r="D367" s="1528" t="s">
        <v>74</v>
      </c>
      <c r="E367" s="1530">
        <f t="shared" si="10"/>
        <v>6890.62</v>
      </c>
      <c r="F367" s="1521">
        <f t="shared" si="11"/>
        <v>98462</v>
      </c>
      <c r="H367" s="1530">
        <v>6890.62</v>
      </c>
      <c r="I367" s="1530">
        <v>6857.86</v>
      </c>
    </row>
    <row r="368" spans="2:9" ht="30">
      <c r="B368" s="1532">
        <v>5631</v>
      </c>
      <c r="C368" s="1523" t="s">
        <v>166</v>
      </c>
      <c r="D368" s="1526" t="s">
        <v>167</v>
      </c>
      <c r="E368" s="1527">
        <f t="shared" si="10"/>
        <v>190.11</v>
      </c>
      <c r="F368" s="1521">
        <f t="shared" si="11"/>
        <v>5631</v>
      </c>
      <c r="H368" s="1527">
        <v>190.11</v>
      </c>
      <c r="I368" s="1527">
        <v>187.89</v>
      </c>
    </row>
    <row r="369" spans="2:9" ht="45">
      <c r="B369" s="1531">
        <v>5678</v>
      </c>
      <c r="C369" s="1529" t="s">
        <v>168</v>
      </c>
      <c r="D369" s="1528" t="s">
        <v>167</v>
      </c>
      <c r="E369" s="1530">
        <f t="shared" si="10"/>
        <v>117.25</v>
      </c>
      <c r="F369" s="1521">
        <f t="shared" si="11"/>
        <v>5678</v>
      </c>
      <c r="H369" s="1530">
        <v>117.25</v>
      </c>
      <c r="I369" s="1530">
        <v>115.03</v>
      </c>
    </row>
    <row r="370" spans="2:9" ht="45">
      <c r="B370" s="1532">
        <v>5680</v>
      </c>
      <c r="C370" s="1523" t="s">
        <v>169</v>
      </c>
      <c r="D370" s="1526" t="s">
        <v>167</v>
      </c>
      <c r="E370" s="1527">
        <f t="shared" si="10"/>
        <v>106.91</v>
      </c>
      <c r="F370" s="1521">
        <f t="shared" si="11"/>
        <v>5680</v>
      </c>
      <c r="H370" s="1527">
        <v>106.91</v>
      </c>
      <c r="I370" s="1527">
        <v>104.69</v>
      </c>
    </row>
    <row r="371" spans="2:9" ht="30">
      <c r="B371" s="1531">
        <v>5684</v>
      </c>
      <c r="C371" s="1529" t="s">
        <v>170</v>
      </c>
      <c r="D371" s="1528" t="s">
        <v>167</v>
      </c>
      <c r="E371" s="1530">
        <f t="shared" si="10"/>
        <v>146.61000000000001</v>
      </c>
      <c r="F371" s="1521">
        <f t="shared" si="11"/>
        <v>5684</v>
      </c>
      <c r="H371" s="1530">
        <v>146.61000000000001</v>
      </c>
      <c r="I371" s="1530">
        <v>144.91999999999999</v>
      </c>
    </row>
    <row r="372" spans="2:9" ht="30">
      <c r="B372" s="1532">
        <v>5689</v>
      </c>
      <c r="C372" s="1523" t="s">
        <v>171</v>
      </c>
      <c r="D372" s="1526" t="s">
        <v>167</v>
      </c>
      <c r="E372" s="1527">
        <f t="shared" si="10"/>
        <v>7.39</v>
      </c>
      <c r="F372" s="1521">
        <f t="shared" si="11"/>
        <v>5689</v>
      </c>
      <c r="H372" s="1527">
        <v>7.39</v>
      </c>
      <c r="I372" s="1527">
        <v>7.39</v>
      </c>
    </row>
    <row r="373" spans="2:9">
      <c r="B373" s="1531">
        <v>5795</v>
      </c>
      <c r="C373" s="1529" t="s">
        <v>172</v>
      </c>
      <c r="D373" s="1528" t="s">
        <v>167</v>
      </c>
      <c r="E373" s="1530">
        <f t="shared" si="10"/>
        <v>17.38</v>
      </c>
      <c r="F373" s="1521">
        <f t="shared" si="11"/>
        <v>5795</v>
      </c>
      <c r="H373" s="1530">
        <v>17.38</v>
      </c>
      <c r="I373" s="1530">
        <v>16.05</v>
      </c>
    </row>
    <row r="374" spans="2:9" ht="30">
      <c r="B374" s="1532">
        <v>5811</v>
      </c>
      <c r="C374" s="1523" t="s">
        <v>173</v>
      </c>
      <c r="D374" s="1526" t="s">
        <v>167</v>
      </c>
      <c r="E374" s="1527">
        <f t="shared" si="10"/>
        <v>183.91</v>
      </c>
      <c r="F374" s="1521">
        <f t="shared" si="11"/>
        <v>5811</v>
      </c>
      <c r="H374" s="1527">
        <v>183.91</v>
      </c>
      <c r="I374" s="1527">
        <v>182.19</v>
      </c>
    </row>
    <row r="375" spans="2:9">
      <c r="B375" s="1531">
        <v>5823</v>
      </c>
      <c r="C375" s="1529" t="s">
        <v>174</v>
      </c>
      <c r="D375" s="1528" t="s">
        <v>167</v>
      </c>
      <c r="E375" s="1530">
        <f t="shared" si="10"/>
        <v>178.02</v>
      </c>
      <c r="F375" s="1521">
        <f t="shared" si="11"/>
        <v>5823</v>
      </c>
      <c r="H375" s="1530">
        <v>178.02</v>
      </c>
      <c r="I375" s="1530">
        <v>169.52</v>
      </c>
    </row>
    <row r="376" spans="2:9" ht="30">
      <c r="B376" s="1532">
        <v>5824</v>
      </c>
      <c r="C376" s="1523" t="s">
        <v>175</v>
      </c>
      <c r="D376" s="1526" t="s">
        <v>167</v>
      </c>
      <c r="E376" s="1527">
        <f t="shared" si="10"/>
        <v>175.19</v>
      </c>
      <c r="F376" s="1521">
        <f t="shared" si="11"/>
        <v>5824</v>
      </c>
      <c r="H376" s="1527">
        <v>175.19</v>
      </c>
      <c r="I376" s="1527">
        <v>173.37</v>
      </c>
    </row>
    <row r="377" spans="2:9" ht="30">
      <c r="B377" s="1531">
        <v>5835</v>
      </c>
      <c r="C377" s="1529" t="s">
        <v>176</v>
      </c>
      <c r="D377" s="1528" t="s">
        <v>167</v>
      </c>
      <c r="E377" s="1530">
        <f t="shared" si="10"/>
        <v>414.42</v>
      </c>
      <c r="F377" s="1521">
        <f t="shared" si="11"/>
        <v>5835</v>
      </c>
      <c r="H377" s="1530">
        <v>414.42</v>
      </c>
      <c r="I377" s="1530">
        <v>412.29</v>
      </c>
    </row>
    <row r="378" spans="2:9">
      <c r="B378" s="1532">
        <v>5839</v>
      </c>
      <c r="C378" s="1523" t="s">
        <v>177</v>
      </c>
      <c r="D378" s="1526" t="s">
        <v>167</v>
      </c>
      <c r="E378" s="1527">
        <f t="shared" si="10"/>
        <v>11.1</v>
      </c>
      <c r="F378" s="1521">
        <f t="shared" si="11"/>
        <v>5839</v>
      </c>
      <c r="H378" s="1527">
        <v>11.1</v>
      </c>
      <c r="I378" s="1527">
        <v>11.1</v>
      </c>
    </row>
    <row r="379" spans="2:9">
      <c r="B379" s="1531">
        <v>5843</v>
      </c>
      <c r="C379" s="1529" t="s">
        <v>178</v>
      </c>
      <c r="D379" s="1528" t="s">
        <v>167</v>
      </c>
      <c r="E379" s="1530">
        <f t="shared" si="10"/>
        <v>149.99</v>
      </c>
      <c r="F379" s="1521">
        <f t="shared" si="11"/>
        <v>5843</v>
      </c>
      <c r="H379" s="1530">
        <v>149.99</v>
      </c>
      <c r="I379" s="1530">
        <v>148.28</v>
      </c>
    </row>
    <row r="380" spans="2:9">
      <c r="B380" s="1532">
        <v>5847</v>
      </c>
      <c r="C380" s="1523" t="s">
        <v>179</v>
      </c>
      <c r="D380" s="1526" t="s">
        <v>167</v>
      </c>
      <c r="E380" s="1527">
        <f t="shared" si="10"/>
        <v>223.58</v>
      </c>
      <c r="F380" s="1521">
        <f t="shared" si="11"/>
        <v>5847</v>
      </c>
      <c r="H380" s="1527">
        <v>223.58</v>
      </c>
      <c r="I380" s="1527">
        <v>221.87</v>
      </c>
    </row>
    <row r="381" spans="2:9" ht="30">
      <c r="B381" s="1531">
        <v>5851</v>
      </c>
      <c r="C381" s="1529" t="s">
        <v>180</v>
      </c>
      <c r="D381" s="1528" t="s">
        <v>167</v>
      </c>
      <c r="E381" s="1530">
        <f t="shared" si="10"/>
        <v>211.92</v>
      </c>
      <c r="F381" s="1521">
        <f t="shared" si="11"/>
        <v>5851</v>
      </c>
      <c r="H381" s="1530">
        <v>211.92</v>
      </c>
      <c r="I381" s="1530">
        <v>210.21</v>
      </c>
    </row>
    <row r="382" spans="2:9">
      <c r="B382" s="1532">
        <v>5855</v>
      </c>
      <c r="C382" s="1523" t="s">
        <v>181</v>
      </c>
      <c r="D382" s="1526" t="s">
        <v>167</v>
      </c>
      <c r="E382" s="1527">
        <f t="shared" si="10"/>
        <v>568.72</v>
      </c>
      <c r="F382" s="1521">
        <f t="shared" si="11"/>
        <v>5855</v>
      </c>
      <c r="H382" s="1527">
        <v>568.72</v>
      </c>
      <c r="I382" s="1527">
        <v>567.01</v>
      </c>
    </row>
    <row r="383" spans="2:9" ht="30">
      <c r="B383" s="1531">
        <v>5863</v>
      </c>
      <c r="C383" s="1529" t="s">
        <v>182</v>
      </c>
      <c r="D383" s="1528" t="s">
        <v>167</v>
      </c>
      <c r="E383" s="1530">
        <f t="shared" si="10"/>
        <v>22.45</v>
      </c>
      <c r="F383" s="1521">
        <f t="shared" si="11"/>
        <v>5863</v>
      </c>
      <c r="H383" s="1530">
        <v>22.45</v>
      </c>
      <c r="I383" s="1530">
        <v>22.45</v>
      </c>
    </row>
    <row r="384" spans="2:9" ht="30">
      <c r="B384" s="1532">
        <v>5867</v>
      </c>
      <c r="C384" s="1523" t="s">
        <v>183</v>
      </c>
      <c r="D384" s="1526" t="s">
        <v>167</v>
      </c>
      <c r="E384" s="1527">
        <f t="shared" si="10"/>
        <v>147.58000000000001</v>
      </c>
      <c r="F384" s="1521">
        <f t="shared" si="11"/>
        <v>5867</v>
      </c>
      <c r="H384" s="1527">
        <v>147.58000000000001</v>
      </c>
      <c r="I384" s="1527">
        <v>145.88999999999999</v>
      </c>
    </row>
    <row r="385" spans="2:9" ht="45">
      <c r="B385" s="1531">
        <v>5875</v>
      </c>
      <c r="C385" s="1529" t="s">
        <v>184</v>
      </c>
      <c r="D385" s="1528" t="s">
        <v>167</v>
      </c>
      <c r="E385" s="1530">
        <f t="shared" si="10"/>
        <v>106.47</v>
      </c>
      <c r="F385" s="1521">
        <f t="shared" si="11"/>
        <v>5875</v>
      </c>
      <c r="H385" s="1530">
        <v>106.47</v>
      </c>
      <c r="I385" s="1530">
        <v>104.25</v>
      </c>
    </row>
    <row r="386" spans="2:9" ht="30">
      <c r="B386" s="1532">
        <v>5879</v>
      </c>
      <c r="C386" s="1523" t="s">
        <v>185</v>
      </c>
      <c r="D386" s="1526" t="s">
        <v>167</v>
      </c>
      <c r="E386" s="1527">
        <f t="shared" ref="E386:E449" si="12">IF($L$2=$H$1,H386,I386)</f>
        <v>129.47999999999999</v>
      </c>
      <c r="F386" s="1521">
        <f t="shared" ref="F386:F449" si="13">IF(LEN($B386)=7,CONCATENATE(MID($B386,1,6),"00",RIGHT($B386,1)),IF(LEN($B386)=8,CONCATENATE(MID($B386,1,6),"0",RIGHT($B386,2)),$B386))</f>
        <v>5879</v>
      </c>
      <c r="H386" s="1527">
        <v>129.47999999999999</v>
      </c>
      <c r="I386" s="1527">
        <v>127.79</v>
      </c>
    </row>
    <row r="387" spans="2:9" ht="30">
      <c r="B387" s="1531">
        <v>5882</v>
      </c>
      <c r="C387" s="1529" t="s">
        <v>186</v>
      </c>
      <c r="D387" s="1528" t="s">
        <v>167</v>
      </c>
      <c r="E387" s="1530">
        <f t="shared" si="12"/>
        <v>109.94</v>
      </c>
      <c r="F387" s="1521">
        <f t="shared" si="13"/>
        <v>5882</v>
      </c>
      <c r="H387" s="1530">
        <v>109.94</v>
      </c>
      <c r="I387" s="1530">
        <v>108.27</v>
      </c>
    </row>
    <row r="388" spans="2:9" ht="30">
      <c r="B388" s="1532">
        <v>5890</v>
      </c>
      <c r="C388" s="1523" t="s">
        <v>187</v>
      </c>
      <c r="D388" s="1526" t="s">
        <v>167</v>
      </c>
      <c r="E388" s="1527">
        <f t="shared" si="12"/>
        <v>174.47</v>
      </c>
      <c r="F388" s="1521">
        <f t="shared" si="13"/>
        <v>5890</v>
      </c>
      <c r="H388" s="1527">
        <v>174.47</v>
      </c>
      <c r="I388" s="1527">
        <v>172.65</v>
      </c>
    </row>
    <row r="389" spans="2:9" ht="30">
      <c r="B389" s="1531">
        <v>5894</v>
      </c>
      <c r="C389" s="1529" t="s">
        <v>188</v>
      </c>
      <c r="D389" s="1528" t="s">
        <v>167</v>
      </c>
      <c r="E389" s="1530">
        <f t="shared" si="12"/>
        <v>169.72</v>
      </c>
      <c r="F389" s="1521">
        <f t="shared" si="13"/>
        <v>5894</v>
      </c>
      <c r="H389" s="1530">
        <v>169.72</v>
      </c>
      <c r="I389" s="1530">
        <v>167.9</v>
      </c>
    </row>
    <row r="390" spans="2:9" ht="30">
      <c r="B390" s="1532">
        <v>5901</v>
      </c>
      <c r="C390" s="1523" t="s">
        <v>189</v>
      </c>
      <c r="D390" s="1526" t="s">
        <v>167</v>
      </c>
      <c r="E390" s="1527">
        <f t="shared" si="12"/>
        <v>274.69</v>
      </c>
      <c r="F390" s="1521">
        <f t="shared" si="13"/>
        <v>5901</v>
      </c>
      <c r="H390" s="1527">
        <v>274.69</v>
      </c>
      <c r="I390" s="1527">
        <v>272.87</v>
      </c>
    </row>
    <row r="391" spans="2:9" ht="30">
      <c r="B391" s="1531">
        <v>5909</v>
      </c>
      <c r="C391" s="1529" t="s">
        <v>190</v>
      </c>
      <c r="D391" s="1528" t="s">
        <v>167</v>
      </c>
      <c r="E391" s="1530">
        <f t="shared" si="12"/>
        <v>31.45</v>
      </c>
      <c r="F391" s="1521">
        <f t="shared" si="13"/>
        <v>5909</v>
      </c>
      <c r="H391" s="1530">
        <v>31.45</v>
      </c>
      <c r="I391" s="1530">
        <v>29.78</v>
      </c>
    </row>
    <row r="392" spans="2:9">
      <c r="B392" s="1532">
        <v>5921</v>
      </c>
      <c r="C392" s="1523" t="s">
        <v>191</v>
      </c>
      <c r="D392" s="1526" t="s">
        <v>167</v>
      </c>
      <c r="E392" s="1527">
        <f t="shared" si="12"/>
        <v>5.79</v>
      </c>
      <c r="F392" s="1521">
        <f t="shared" si="13"/>
        <v>5921</v>
      </c>
      <c r="H392" s="1527">
        <v>5.79</v>
      </c>
      <c r="I392" s="1527">
        <v>5.79</v>
      </c>
    </row>
    <row r="393" spans="2:9" ht="30">
      <c r="B393" s="1531">
        <v>5928</v>
      </c>
      <c r="C393" s="1529" t="s">
        <v>192</v>
      </c>
      <c r="D393" s="1528" t="s">
        <v>167</v>
      </c>
      <c r="E393" s="1530">
        <f t="shared" si="12"/>
        <v>229.78</v>
      </c>
      <c r="F393" s="1521">
        <f t="shared" si="13"/>
        <v>5928</v>
      </c>
      <c r="H393" s="1530">
        <v>229.78</v>
      </c>
      <c r="I393" s="1530">
        <v>227.63</v>
      </c>
    </row>
    <row r="394" spans="2:9" ht="30">
      <c r="B394" s="1532">
        <v>5932</v>
      </c>
      <c r="C394" s="1523" t="s">
        <v>193</v>
      </c>
      <c r="D394" s="1526" t="s">
        <v>167</v>
      </c>
      <c r="E394" s="1527">
        <f t="shared" si="12"/>
        <v>207.83</v>
      </c>
      <c r="F394" s="1521">
        <f t="shared" si="13"/>
        <v>5932</v>
      </c>
      <c r="H394" s="1527">
        <v>207.83</v>
      </c>
      <c r="I394" s="1527">
        <v>205.3</v>
      </c>
    </row>
    <row r="395" spans="2:9" ht="30">
      <c r="B395" s="1531">
        <v>5940</v>
      </c>
      <c r="C395" s="1529" t="s">
        <v>194</v>
      </c>
      <c r="D395" s="1528" t="s">
        <v>167</v>
      </c>
      <c r="E395" s="1530">
        <f t="shared" si="12"/>
        <v>154.52000000000001</v>
      </c>
      <c r="F395" s="1521">
        <f t="shared" si="13"/>
        <v>5940</v>
      </c>
      <c r="H395" s="1530">
        <v>154.52000000000001</v>
      </c>
      <c r="I395" s="1530">
        <v>152.68</v>
      </c>
    </row>
    <row r="396" spans="2:9" ht="30">
      <c r="B396" s="1532">
        <v>5944</v>
      </c>
      <c r="C396" s="1523" t="s">
        <v>195</v>
      </c>
      <c r="D396" s="1526" t="s">
        <v>167</v>
      </c>
      <c r="E396" s="1527">
        <f t="shared" si="12"/>
        <v>190.97</v>
      </c>
      <c r="F396" s="1521">
        <f t="shared" si="13"/>
        <v>5944</v>
      </c>
      <c r="H396" s="1527">
        <v>190.97</v>
      </c>
      <c r="I396" s="1527">
        <v>189.13</v>
      </c>
    </row>
    <row r="397" spans="2:9" ht="30">
      <c r="B397" s="1531">
        <v>5953</v>
      </c>
      <c r="C397" s="1529" t="s">
        <v>196</v>
      </c>
      <c r="D397" s="1528" t="s">
        <v>167</v>
      </c>
      <c r="E397" s="1530">
        <f t="shared" si="12"/>
        <v>55.56</v>
      </c>
      <c r="F397" s="1521">
        <f t="shared" si="13"/>
        <v>5953</v>
      </c>
      <c r="H397" s="1530">
        <v>55.56</v>
      </c>
      <c r="I397" s="1530">
        <v>55.56</v>
      </c>
    </row>
    <row r="398" spans="2:9" ht="30">
      <c r="B398" s="1532">
        <v>6259</v>
      </c>
      <c r="C398" s="1523" t="s">
        <v>197</v>
      </c>
      <c r="D398" s="1526" t="s">
        <v>167</v>
      </c>
      <c r="E398" s="1527">
        <f t="shared" si="12"/>
        <v>226.01</v>
      </c>
      <c r="F398" s="1521">
        <f t="shared" si="13"/>
        <v>6259</v>
      </c>
      <c r="H398" s="1527">
        <v>226.01</v>
      </c>
      <c r="I398" s="1527">
        <v>224.19</v>
      </c>
    </row>
    <row r="399" spans="2:9" ht="30">
      <c r="B399" s="1531">
        <v>6879</v>
      </c>
      <c r="C399" s="1529" t="s">
        <v>198</v>
      </c>
      <c r="D399" s="1528" t="s">
        <v>167</v>
      </c>
      <c r="E399" s="1530">
        <f t="shared" si="12"/>
        <v>195.66</v>
      </c>
      <c r="F399" s="1521">
        <f t="shared" si="13"/>
        <v>6879</v>
      </c>
      <c r="H399" s="1530">
        <v>195.66</v>
      </c>
      <c r="I399" s="1530">
        <v>193.97</v>
      </c>
    </row>
    <row r="400" spans="2:9">
      <c r="B400" s="1532">
        <v>7030</v>
      </c>
      <c r="C400" s="1523" t="s">
        <v>199</v>
      </c>
      <c r="D400" s="1526" t="s">
        <v>167</v>
      </c>
      <c r="E400" s="1527">
        <f t="shared" si="12"/>
        <v>262.88</v>
      </c>
      <c r="F400" s="1521">
        <f t="shared" si="13"/>
        <v>7030</v>
      </c>
      <c r="H400" s="1527">
        <v>262.88</v>
      </c>
      <c r="I400" s="1527">
        <v>262.88</v>
      </c>
    </row>
    <row r="401" spans="2:9" ht="30">
      <c r="B401" s="1531">
        <v>7042</v>
      </c>
      <c r="C401" s="1529" t="s">
        <v>200</v>
      </c>
      <c r="D401" s="1528" t="s">
        <v>167</v>
      </c>
      <c r="E401" s="1530">
        <f t="shared" si="12"/>
        <v>27.15</v>
      </c>
      <c r="F401" s="1521">
        <f t="shared" si="13"/>
        <v>7042</v>
      </c>
      <c r="H401" s="1530">
        <v>27.15</v>
      </c>
      <c r="I401" s="1530">
        <v>27.15</v>
      </c>
    </row>
    <row r="402" spans="2:9" ht="30">
      <c r="B402" s="1532">
        <v>7049</v>
      </c>
      <c r="C402" s="1523" t="s">
        <v>201</v>
      </c>
      <c r="D402" s="1526" t="s">
        <v>167</v>
      </c>
      <c r="E402" s="1527">
        <f t="shared" si="12"/>
        <v>206.91</v>
      </c>
      <c r="F402" s="1521">
        <f t="shared" si="13"/>
        <v>7049</v>
      </c>
      <c r="H402" s="1527">
        <v>206.91</v>
      </c>
      <c r="I402" s="1527">
        <v>205.22</v>
      </c>
    </row>
    <row r="403" spans="2:9" ht="30">
      <c r="B403" s="1531">
        <v>67826</v>
      </c>
      <c r="C403" s="1529" t="s">
        <v>202</v>
      </c>
      <c r="D403" s="1528" t="s">
        <v>167</v>
      </c>
      <c r="E403" s="1530">
        <f t="shared" si="12"/>
        <v>153.55000000000001</v>
      </c>
      <c r="F403" s="1521">
        <f t="shared" si="13"/>
        <v>67826</v>
      </c>
      <c r="H403" s="1530">
        <v>153.55000000000001</v>
      </c>
      <c r="I403" s="1530">
        <v>151.83000000000001</v>
      </c>
    </row>
    <row r="404" spans="2:9">
      <c r="B404" s="1532">
        <v>73417</v>
      </c>
      <c r="C404" s="1523" t="s">
        <v>203</v>
      </c>
      <c r="D404" s="1526" t="s">
        <v>167</v>
      </c>
      <c r="E404" s="1527">
        <f t="shared" si="12"/>
        <v>185.16</v>
      </c>
      <c r="F404" s="1521">
        <f t="shared" si="13"/>
        <v>73417</v>
      </c>
      <c r="H404" s="1527">
        <v>185.16</v>
      </c>
      <c r="I404" s="1527">
        <v>185.16</v>
      </c>
    </row>
    <row r="405" spans="2:9" ht="30">
      <c r="B405" s="1531">
        <v>73436</v>
      </c>
      <c r="C405" s="1529" t="s">
        <v>204</v>
      </c>
      <c r="D405" s="1528" t="s">
        <v>167</v>
      </c>
      <c r="E405" s="1530">
        <f t="shared" si="12"/>
        <v>181.65</v>
      </c>
      <c r="F405" s="1521">
        <f t="shared" si="13"/>
        <v>73436</v>
      </c>
      <c r="H405" s="1530">
        <v>181.65</v>
      </c>
      <c r="I405" s="1530">
        <v>176.58</v>
      </c>
    </row>
    <row r="406" spans="2:9" ht="30">
      <c r="B406" s="1532">
        <v>73467</v>
      </c>
      <c r="C406" s="1523" t="s">
        <v>205</v>
      </c>
      <c r="D406" s="1526" t="s">
        <v>167</v>
      </c>
      <c r="E406" s="1527">
        <f t="shared" si="12"/>
        <v>147.04</v>
      </c>
      <c r="F406" s="1521">
        <f t="shared" si="13"/>
        <v>73467</v>
      </c>
      <c r="H406" s="1527">
        <v>147.04</v>
      </c>
      <c r="I406" s="1527">
        <v>145.22</v>
      </c>
    </row>
    <row r="407" spans="2:9" ht="30">
      <c r="B407" s="1531">
        <v>73536</v>
      </c>
      <c r="C407" s="1529" t="s">
        <v>206</v>
      </c>
      <c r="D407" s="1528" t="s">
        <v>167</v>
      </c>
      <c r="E407" s="1530">
        <f t="shared" si="12"/>
        <v>22.98</v>
      </c>
      <c r="F407" s="1521">
        <f t="shared" si="13"/>
        <v>73536</v>
      </c>
      <c r="H407" s="1530">
        <v>22.98</v>
      </c>
      <c r="I407" s="1530">
        <v>22.98</v>
      </c>
    </row>
    <row r="408" spans="2:9" ht="30">
      <c r="B408" s="1532">
        <v>83362</v>
      </c>
      <c r="C408" s="1523" t="s">
        <v>207</v>
      </c>
      <c r="D408" s="1526" t="s">
        <v>167</v>
      </c>
      <c r="E408" s="1527">
        <f t="shared" si="12"/>
        <v>233.37</v>
      </c>
      <c r="F408" s="1521">
        <f t="shared" si="13"/>
        <v>83362</v>
      </c>
      <c r="H408" s="1527">
        <v>233.37</v>
      </c>
      <c r="I408" s="1527">
        <v>231.55</v>
      </c>
    </row>
    <row r="409" spans="2:9" ht="30">
      <c r="B409" s="1531">
        <v>83765</v>
      </c>
      <c r="C409" s="1529" t="s">
        <v>208</v>
      </c>
      <c r="D409" s="1528" t="s">
        <v>167</v>
      </c>
      <c r="E409" s="1530">
        <f t="shared" si="12"/>
        <v>85.89</v>
      </c>
      <c r="F409" s="1521">
        <f t="shared" si="13"/>
        <v>83765</v>
      </c>
      <c r="H409" s="1530">
        <v>85.89</v>
      </c>
      <c r="I409" s="1530">
        <v>83.67</v>
      </c>
    </row>
    <row r="410" spans="2:9" ht="30">
      <c r="B410" s="1532">
        <v>87445</v>
      </c>
      <c r="C410" s="1523" t="s">
        <v>209</v>
      </c>
      <c r="D410" s="1526" t="s">
        <v>167</v>
      </c>
      <c r="E410" s="1527">
        <f t="shared" si="12"/>
        <v>5.17</v>
      </c>
      <c r="F410" s="1521">
        <f t="shared" si="13"/>
        <v>87445</v>
      </c>
      <c r="H410" s="1527">
        <v>5.17</v>
      </c>
      <c r="I410" s="1527">
        <v>5.17</v>
      </c>
    </row>
    <row r="411" spans="2:9" ht="30">
      <c r="B411" s="1531">
        <v>88386</v>
      </c>
      <c r="C411" s="1529" t="s">
        <v>210</v>
      </c>
      <c r="D411" s="1528" t="s">
        <v>167</v>
      </c>
      <c r="E411" s="1530">
        <f t="shared" si="12"/>
        <v>4.76</v>
      </c>
      <c r="F411" s="1521">
        <f t="shared" si="13"/>
        <v>88386</v>
      </c>
      <c r="H411" s="1530">
        <v>4.76</v>
      </c>
      <c r="I411" s="1530">
        <v>4.76</v>
      </c>
    </row>
    <row r="412" spans="2:9" ht="30">
      <c r="B412" s="1532">
        <v>88393</v>
      </c>
      <c r="C412" s="1523" t="s">
        <v>211</v>
      </c>
      <c r="D412" s="1526" t="s">
        <v>167</v>
      </c>
      <c r="E412" s="1527">
        <f t="shared" si="12"/>
        <v>6.56</v>
      </c>
      <c r="F412" s="1521">
        <f t="shared" si="13"/>
        <v>88393</v>
      </c>
      <c r="H412" s="1527">
        <v>6.56</v>
      </c>
      <c r="I412" s="1527">
        <v>6.56</v>
      </c>
    </row>
    <row r="413" spans="2:9" ht="30">
      <c r="B413" s="1531">
        <v>88399</v>
      </c>
      <c r="C413" s="1529" t="s">
        <v>212</v>
      </c>
      <c r="D413" s="1528" t="s">
        <v>167</v>
      </c>
      <c r="E413" s="1530">
        <f t="shared" si="12"/>
        <v>3.52</v>
      </c>
      <c r="F413" s="1521">
        <f t="shared" si="13"/>
        <v>88399</v>
      </c>
      <c r="H413" s="1530">
        <v>3.52</v>
      </c>
      <c r="I413" s="1530">
        <v>3.52</v>
      </c>
    </row>
    <row r="414" spans="2:9" ht="30">
      <c r="B414" s="1532">
        <v>88418</v>
      </c>
      <c r="C414" s="1523" t="s">
        <v>213</v>
      </c>
      <c r="D414" s="1526" t="s">
        <v>167</v>
      </c>
      <c r="E414" s="1527">
        <f t="shared" si="12"/>
        <v>13.73</v>
      </c>
      <c r="F414" s="1521">
        <f t="shared" si="13"/>
        <v>88418</v>
      </c>
      <c r="H414" s="1527">
        <v>13.73</v>
      </c>
      <c r="I414" s="1527">
        <v>13.73</v>
      </c>
    </row>
    <row r="415" spans="2:9" ht="30">
      <c r="B415" s="1531">
        <v>88433</v>
      </c>
      <c r="C415" s="1529" t="s">
        <v>214</v>
      </c>
      <c r="D415" s="1528" t="s">
        <v>167</v>
      </c>
      <c r="E415" s="1530">
        <f t="shared" si="12"/>
        <v>17.88</v>
      </c>
      <c r="F415" s="1521">
        <f t="shared" si="13"/>
        <v>88433</v>
      </c>
      <c r="H415" s="1530">
        <v>17.88</v>
      </c>
      <c r="I415" s="1530">
        <v>17.88</v>
      </c>
    </row>
    <row r="416" spans="2:9" ht="30">
      <c r="B416" s="1532">
        <v>88830</v>
      </c>
      <c r="C416" s="1523" t="s">
        <v>215</v>
      </c>
      <c r="D416" s="1526" t="s">
        <v>167</v>
      </c>
      <c r="E416" s="1527">
        <f t="shared" si="12"/>
        <v>1.85</v>
      </c>
      <c r="F416" s="1521">
        <f t="shared" si="13"/>
        <v>88830</v>
      </c>
      <c r="H416" s="1527">
        <v>1.85</v>
      </c>
      <c r="I416" s="1527">
        <v>1.85</v>
      </c>
    </row>
    <row r="417" spans="2:9">
      <c r="B417" s="1531">
        <v>88843</v>
      </c>
      <c r="C417" s="1529" t="s">
        <v>216</v>
      </c>
      <c r="D417" s="1528" t="s">
        <v>167</v>
      </c>
      <c r="E417" s="1530">
        <f t="shared" si="12"/>
        <v>176.62</v>
      </c>
      <c r="F417" s="1521">
        <f t="shared" si="13"/>
        <v>88843</v>
      </c>
      <c r="H417" s="1530">
        <v>176.62</v>
      </c>
      <c r="I417" s="1530">
        <v>174.91</v>
      </c>
    </row>
    <row r="418" spans="2:9" ht="30">
      <c r="B418" s="1532">
        <v>88907</v>
      </c>
      <c r="C418" s="1523" t="s">
        <v>217</v>
      </c>
      <c r="D418" s="1526" t="s">
        <v>167</v>
      </c>
      <c r="E418" s="1527">
        <f t="shared" si="12"/>
        <v>227.18</v>
      </c>
      <c r="F418" s="1521">
        <f t="shared" si="13"/>
        <v>88907</v>
      </c>
      <c r="H418" s="1527">
        <v>227.18</v>
      </c>
      <c r="I418" s="1527">
        <v>224.96</v>
      </c>
    </row>
    <row r="419" spans="2:9" ht="30">
      <c r="B419" s="1531">
        <v>89021</v>
      </c>
      <c r="C419" s="1529" t="s">
        <v>218</v>
      </c>
      <c r="D419" s="1528" t="s">
        <v>167</v>
      </c>
      <c r="E419" s="1530">
        <f t="shared" si="12"/>
        <v>2.38</v>
      </c>
      <c r="F419" s="1521">
        <f t="shared" si="13"/>
        <v>89021</v>
      </c>
      <c r="H419" s="1530">
        <v>2.38</v>
      </c>
      <c r="I419" s="1530">
        <v>2.38</v>
      </c>
    </row>
    <row r="420" spans="2:9">
      <c r="B420" s="1532">
        <v>89028</v>
      </c>
      <c r="C420" s="1523" t="s">
        <v>219</v>
      </c>
      <c r="D420" s="1526" t="s">
        <v>167</v>
      </c>
      <c r="E420" s="1527">
        <f t="shared" si="12"/>
        <v>243.68</v>
      </c>
      <c r="F420" s="1521">
        <f t="shared" si="13"/>
        <v>89028</v>
      </c>
      <c r="H420" s="1527">
        <v>243.68</v>
      </c>
      <c r="I420" s="1527">
        <v>243.68</v>
      </c>
    </row>
    <row r="421" spans="2:9">
      <c r="B421" s="1531">
        <v>89032</v>
      </c>
      <c r="C421" s="1529" t="s">
        <v>220</v>
      </c>
      <c r="D421" s="1528" t="s">
        <v>167</v>
      </c>
      <c r="E421" s="1530">
        <f t="shared" si="12"/>
        <v>157.47999999999999</v>
      </c>
      <c r="F421" s="1521">
        <f t="shared" si="13"/>
        <v>89032</v>
      </c>
      <c r="H421" s="1530">
        <v>157.47999999999999</v>
      </c>
      <c r="I421" s="1530">
        <v>155.77000000000001</v>
      </c>
    </row>
    <row r="422" spans="2:9">
      <c r="B422" s="1532">
        <v>89035</v>
      </c>
      <c r="C422" s="1523" t="s">
        <v>221</v>
      </c>
      <c r="D422" s="1526" t="s">
        <v>167</v>
      </c>
      <c r="E422" s="1527">
        <f t="shared" si="12"/>
        <v>110.79</v>
      </c>
      <c r="F422" s="1521">
        <f t="shared" si="13"/>
        <v>89035</v>
      </c>
      <c r="H422" s="1527">
        <v>110.79</v>
      </c>
      <c r="I422" s="1527">
        <v>109.08</v>
      </c>
    </row>
    <row r="423" spans="2:9" ht="30">
      <c r="B423" s="1531">
        <v>89225</v>
      </c>
      <c r="C423" s="1529" t="s">
        <v>222</v>
      </c>
      <c r="D423" s="1528" t="s">
        <v>167</v>
      </c>
      <c r="E423" s="1530">
        <f t="shared" si="12"/>
        <v>5.23</v>
      </c>
      <c r="F423" s="1521">
        <f t="shared" si="13"/>
        <v>89225</v>
      </c>
      <c r="H423" s="1530">
        <v>5.23</v>
      </c>
      <c r="I423" s="1530">
        <v>5.23</v>
      </c>
    </row>
    <row r="424" spans="2:9">
      <c r="B424" s="1532">
        <v>89234</v>
      </c>
      <c r="C424" s="1523" t="s">
        <v>223</v>
      </c>
      <c r="D424" s="1526" t="s">
        <v>167</v>
      </c>
      <c r="E424" s="1527">
        <f t="shared" si="12"/>
        <v>636.49</v>
      </c>
      <c r="F424" s="1521">
        <f t="shared" si="13"/>
        <v>89234</v>
      </c>
      <c r="H424" s="1527">
        <v>636.49</v>
      </c>
      <c r="I424" s="1527">
        <v>634.36</v>
      </c>
    </row>
    <row r="425" spans="2:9">
      <c r="B425" s="1531">
        <v>89242</v>
      </c>
      <c r="C425" s="1529" t="s">
        <v>224</v>
      </c>
      <c r="D425" s="1528" t="s">
        <v>167</v>
      </c>
      <c r="E425" s="1530">
        <f t="shared" si="12"/>
        <v>1511.88</v>
      </c>
      <c r="F425" s="1521">
        <f t="shared" si="13"/>
        <v>89242</v>
      </c>
      <c r="H425" s="1530">
        <v>1511.88</v>
      </c>
      <c r="I425" s="1530">
        <v>1509.75</v>
      </c>
    </row>
    <row r="426" spans="2:9">
      <c r="B426" s="1532">
        <v>89250</v>
      </c>
      <c r="C426" s="1523" t="s">
        <v>225</v>
      </c>
      <c r="D426" s="1526" t="s">
        <v>167</v>
      </c>
      <c r="E426" s="1527">
        <f t="shared" si="12"/>
        <v>1309.07</v>
      </c>
      <c r="F426" s="1521">
        <f t="shared" si="13"/>
        <v>89250</v>
      </c>
      <c r="H426" s="1527">
        <v>1309.07</v>
      </c>
      <c r="I426" s="1527">
        <v>1306.94</v>
      </c>
    </row>
    <row r="427" spans="2:9" ht="30">
      <c r="B427" s="1531">
        <v>89257</v>
      </c>
      <c r="C427" s="1529" t="s">
        <v>226</v>
      </c>
      <c r="D427" s="1528" t="s">
        <v>167</v>
      </c>
      <c r="E427" s="1530">
        <f t="shared" si="12"/>
        <v>354.69</v>
      </c>
      <c r="F427" s="1521">
        <f t="shared" si="13"/>
        <v>89257</v>
      </c>
      <c r="H427" s="1530">
        <v>354.69</v>
      </c>
      <c r="I427" s="1530">
        <v>352.56</v>
      </c>
    </row>
    <row r="428" spans="2:9" ht="30">
      <c r="B428" s="1532">
        <v>89272</v>
      </c>
      <c r="C428" s="1523" t="s">
        <v>227</v>
      </c>
      <c r="D428" s="1526" t="s">
        <v>167</v>
      </c>
      <c r="E428" s="1527">
        <f t="shared" si="12"/>
        <v>173.25</v>
      </c>
      <c r="F428" s="1521">
        <f t="shared" si="13"/>
        <v>89272</v>
      </c>
      <c r="H428" s="1527">
        <v>173.25</v>
      </c>
      <c r="I428" s="1527">
        <v>171.64</v>
      </c>
    </row>
    <row r="429" spans="2:9" ht="30">
      <c r="B429" s="1531">
        <v>89278</v>
      </c>
      <c r="C429" s="1529" t="s">
        <v>228</v>
      </c>
      <c r="D429" s="1528" t="s">
        <v>167</v>
      </c>
      <c r="E429" s="1530">
        <f t="shared" si="12"/>
        <v>12.09</v>
      </c>
      <c r="F429" s="1521">
        <f t="shared" si="13"/>
        <v>89278</v>
      </c>
      <c r="H429" s="1530">
        <v>12.09</v>
      </c>
      <c r="I429" s="1530">
        <v>12.09</v>
      </c>
    </row>
    <row r="430" spans="2:9">
      <c r="B430" s="1532">
        <v>89843</v>
      </c>
      <c r="C430" s="1523" t="s">
        <v>229</v>
      </c>
      <c r="D430" s="1526" t="s">
        <v>167</v>
      </c>
      <c r="E430" s="1527">
        <f t="shared" si="12"/>
        <v>179.75</v>
      </c>
      <c r="F430" s="1521">
        <f t="shared" si="13"/>
        <v>89843</v>
      </c>
      <c r="H430" s="1527">
        <v>179.75</v>
      </c>
      <c r="I430" s="1527">
        <v>175.91</v>
      </c>
    </row>
    <row r="431" spans="2:9" ht="30">
      <c r="B431" s="1531">
        <v>89876</v>
      </c>
      <c r="C431" s="1529" t="s">
        <v>230</v>
      </c>
      <c r="D431" s="1528" t="s">
        <v>167</v>
      </c>
      <c r="E431" s="1530">
        <f t="shared" si="12"/>
        <v>286.61</v>
      </c>
      <c r="F431" s="1521">
        <f t="shared" si="13"/>
        <v>89876</v>
      </c>
      <c r="H431" s="1530">
        <v>286.61</v>
      </c>
      <c r="I431" s="1530">
        <v>284.89</v>
      </c>
    </row>
    <row r="432" spans="2:9" ht="30">
      <c r="B432" s="1532">
        <v>89883</v>
      </c>
      <c r="C432" s="1523" t="s">
        <v>231</v>
      </c>
      <c r="D432" s="1526" t="s">
        <v>167</v>
      </c>
      <c r="E432" s="1527">
        <f t="shared" si="12"/>
        <v>320.06</v>
      </c>
      <c r="F432" s="1521">
        <f t="shared" si="13"/>
        <v>89883</v>
      </c>
      <c r="H432" s="1527">
        <v>320.06</v>
      </c>
      <c r="I432" s="1527">
        <v>318.33999999999997</v>
      </c>
    </row>
    <row r="433" spans="2:9">
      <c r="B433" s="1531">
        <v>90586</v>
      </c>
      <c r="C433" s="1529" t="s">
        <v>232</v>
      </c>
      <c r="D433" s="1528" t="s">
        <v>167</v>
      </c>
      <c r="E433" s="1530">
        <f t="shared" si="12"/>
        <v>1.3</v>
      </c>
      <c r="F433" s="1521">
        <f t="shared" si="13"/>
        <v>90586</v>
      </c>
      <c r="H433" s="1530">
        <v>1.3</v>
      </c>
      <c r="I433" s="1530">
        <v>1.3</v>
      </c>
    </row>
    <row r="434" spans="2:9">
      <c r="B434" s="1532">
        <v>90625</v>
      </c>
      <c r="C434" s="1523" t="s">
        <v>233</v>
      </c>
      <c r="D434" s="1526" t="s">
        <v>167</v>
      </c>
      <c r="E434" s="1527">
        <f t="shared" si="12"/>
        <v>8.08</v>
      </c>
      <c r="F434" s="1521">
        <f t="shared" si="13"/>
        <v>90625</v>
      </c>
      <c r="H434" s="1527">
        <v>8.08</v>
      </c>
      <c r="I434" s="1527">
        <v>8.08</v>
      </c>
    </row>
    <row r="435" spans="2:9" ht="30">
      <c r="B435" s="1531">
        <v>90631</v>
      </c>
      <c r="C435" s="1529" t="s">
        <v>234</v>
      </c>
      <c r="D435" s="1528" t="s">
        <v>167</v>
      </c>
      <c r="E435" s="1530">
        <f t="shared" si="12"/>
        <v>126.33</v>
      </c>
      <c r="F435" s="1521">
        <f t="shared" si="13"/>
        <v>90631</v>
      </c>
      <c r="H435" s="1530">
        <v>126.33</v>
      </c>
      <c r="I435" s="1530">
        <v>124.63</v>
      </c>
    </row>
    <row r="436" spans="2:9" ht="30">
      <c r="B436" s="1532">
        <v>90637</v>
      </c>
      <c r="C436" s="1523" t="s">
        <v>235</v>
      </c>
      <c r="D436" s="1526" t="s">
        <v>167</v>
      </c>
      <c r="E436" s="1527">
        <f t="shared" si="12"/>
        <v>14.86</v>
      </c>
      <c r="F436" s="1521">
        <f t="shared" si="13"/>
        <v>90637</v>
      </c>
      <c r="H436" s="1527">
        <v>14.86</v>
      </c>
      <c r="I436" s="1527">
        <v>14.86</v>
      </c>
    </row>
    <row r="437" spans="2:9" ht="30">
      <c r="B437" s="1531">
        <v>90643</v>
      </c>
      <c r="C437" s="1529" t="s">
        <v>236</v>
      </c>
      <c r="D437" s="1528" t="s">
        <v>167</v>
      </c>
      <c r="E437" s="1530">
        <f t="shared" si="12"/>
        <v>26.03</v>
      </c>
      <c r="F437" s="1521">
        <f t="shared" si="13"/>
        <v>90643</v>
      </c>
      <c r="H437" s="1530">
        <v>26.03</v>
      </c>
      <c r="I437" s="1530">
        <v>26.03</v>
      </c>
    </row>
    <row r="438" spans="2:9" ht="30">
      <c r="B438" s="1532">
        <v>90650</v>
      </c>
      <c r="C438" s="1523" t="s">
        <v>237</v>
      </c>
      <c r="D438" s="1526" t="s">
        <v>167</v>
      </c>
      <c r="E438" s="1527">
        <f t="shared" si="12"/>
        <v>10.37</v>
      </c>
      <c r="F438" s="1521">
        <f t="shared" si="13"/>
        <v>90650</v>
      </c>
      <c r="H438" s="1527">
        <v>10.37</v>
      </c>
      <c r="I438" s="1527">
        <v>10.37</v>
      </c>
    </row>
    <row r="439" spans="2:9">
      <c r="B439" s="1531">
        <v>90656</v>
      </c>
      <c r="C439" s="1529" t="s">
        <v>238</v>
      </c>
      <c r="D439" s="1528" t="s">
        <v>167</v>
      </c>
      <c r="E439" s="1530">
        <f t="shared" si="12"/>
        <v>14.73</v>
      </c>
      <c r="F439" s="1521">
        <f t="shared" si="13"/>
        <v>90656</v>
      </c>
      <c r="H439" s="1530">
        <v>14.73</v>
      </c>
      <c r="I439" s="1530">
        <v>14.73</v>
      </c>
    </row>
    <row r="440" spans="2:9">
      <c r="B440" s="1532">
        <v>90662</v>
      </c>
      <c r="C440" s="1523" t="s">
        <v>239</v>
      </c>
      <c r="D440" s="1526" t="s">
        <v>167</v>
      </c>
      <c r="E440" s="1527">
        <f t="shared" si="12"/>
        <v>15.37</v>
      </c>
      <c r="F440" s="1521">
        <f t="shared" si="13"/>
        <v>90662</v>
      </c>
      <c r="H440" s="1527">
        <v>15.37</v>
      </c>
      <c r="I440" s="1527">
        <v>15.37</v>
      </c>
    </row>
    <row r="441" spans="2:9" ht="30">
      <c r="B441" s="1531">
        <v>90668</v>
      </c>
      <c r="C441" s="1529" t="s">
        <v>240</v>
      </c>
      <c r="D441" s="1528" t="s">
        <v>167</v>
      </c>
      <c r="E441" s="1530">
        <f t="shared" si="12"/>
        <v>27.09</v>
      </c>
      <c r="F441" s="1521">
        <f t="shared" si="13"/>
        <v>90668</v>
      </c>
      <c r="H441" s="1530">
        <v>27.09</v>
      </c>
      <c r="I441" s="1530">
        <v>27.09</v>
      </c>
    </row>
    <row r="442" spans="2:9" ht="45">
      <c r="B442" s="1532">
        <v>90674</v>
      </c>
      <c r="C442" s="1523" t="s">
        <v>241</v>
      </c>
      <c r="D442" s="1526" t="s">
        <v>167</v>
      </c>
      <c r="E442" s="1527">
        <f t="shared" si="12"/>
        <v>633.82000000000005</v>
      </c>
      <c r="F442" s="1521">
        <f t="shared" si="13"/>
        <v>90674</v>
      </c>
      <c r="H442" s="1527">
        <v>633.82000000000005</v>
      </c>
      <c r="I442" s="1527">
        <v>632.12</v>
      </c>
    </row>
    <row r="443" spans="2:9" ht="45">
      <c r="B443" s="1531">
        <v>90680</v>
      </c>
      <c r="C443" s="1529" t="s">
        <v>242</v>
      </c>
      <c r="D443" s="1528" t="s">
        <v>167</v>
      </c>
      <c r="E443" s="1530">
        <f t="shared" si="12"/>
        <v>360.78</v>
      </c>
      <c r="F443" s="1521">
        <f t="shared" si="13"/>
        <v>90680</v>
      </c>
      <c r="H443" s="1530">
        <v>360.78</v>
      </c>
      <c r="I443" s="1530">
        <v>359.08</v>
      </c>
    </row>
    <row r="444" spans="2:9" ht="30">
      <c r="B444" s="1532">
        <v>90686</v>
      </c>
      <c r="C444" s="1523" t="s">
        <v>243</v>
      </c>
      <c r="D444" s="1526" t="s">
        <v>167</v>
      </c>
      <c r="E444" s="1527">
        <f t="shared" si="12"/>
        <v>138.41</v>
      </c>
      <c r="F444" s="1521">
        <f t="shared" si="13"/>
        <v>90686</v>
      </c>
      <c r="H444" s="1527">
        <v>138.41</v>
      </c>
      <c r="I444" s="1527">
        <v>136.57</v>
      </c>
    </row>
    <row r="445" spans="2:9" ht="30">
      <c r="B445" s="1531">
        <v>90692</v>
      </c>
      <c r="C445" s="1529" t="s">
        <v>244</v>
      </c>
      <c r="D445" s="1528" t="s">
        <v>167</v>
      </c>
      <c r="E445" s="1530">
        <f t="shared" si="12"/>
        <v>92.01</v>
      </c>
      <c r="F445" s="1521">
        <f t="shared" si="13"/>
        <v>90692</v>
      </c>
      <c r="H445" s="1530">
        <v>92.01</v>
      </c>
      <c r="I445" s="1530">
        <v>90.17</v>
      </c>
    </row>
    <row r="446" spans="2:9" ht="30">
      <c r="B446" s="1532">
        <v>90964</v>
      </c>
      <c r="C446" s="1523" t="s">
        <v>245</v>
      </c>
      <c r="D446" s="1526" t="s">
        <v>167</v>
      </c>
      <c r="E446" s="1527">
        <f t="shared" si="12"/>
        <v>27.03</v>
      </c>
      <c r="F446" s="1521">
        <f t="shared" si="13"/>
        <v>90964</v>
      </c>
      <c r="H446" s="1527">
        <v>27.03</v>
      </c>
      <c r="I446" s="1527">
        <v>27.03</v>
      </c>
    </row>
    <row r="447" spans="2:9" ht="30">
      <c r="B447" s="1531">
        <v>90972</v>
      </c>
      <c r="C447" s="1529" t="s">
        <v>246</v>
      </c>
      <c r="D447" s="1528" t="s">
        <v>167</v>
      </c>
      <c r="E447" s="1530">
        <f t="shared" si="12"/>
        <v>71.930000000000007</v>
      </c>
      <c r="F447" s="1521">
        <f t="shared" si="13"/>
        <v>90972</v>
      </c>
      <c r="H447" s="1530">
        <v>71.930000000000007</v>
      </c>
      <c r="I447" s="1530">
        <v>71.930000000000007</v>
      </c>
    </row>
    <row r="448" spans="2:9" ht="30">
      <c r="B448" s="1532">
        <v>90979</v>
      </c>
      <c r="C448" s="1523" t="s">
        <v>247</v>
      </c>
      <c r="D448" s="1526" t="s">
        <v>167</v>
      </c>
      <c r="E448" s="1527">
        <f t="shared" si="12"/>
        <v>185.95</v>
      </c>
      <c r="F448" s="1521">
        <f t="shared" si="13"/>
        <v>90979</v>
      </c>
      <c r="H448" s="1527">
        <v>185.95</v>
      </c>
      <c r="I448" s="1527">
        <v>185.95</v>
      </c>
    </row>
    <row r="449" spans="2:9" ht="30">
      <c r="B449" s="1531">
        <v>90991</v>
      </c>
      <c r="C449" s="1529" t="s">
        <v>248</v>
      </c>
      <c r="D449" s="1528" t="s">
        <v>167</v>
      </c>
      <c r="E449" s="1530">
        <f t="shared" si="12"/>
        <v>184.61</v>
      </c>
      <c r="F449" s="1521">
        <f t="shared" si="13"/>
        <v>90991</v>
      </c>
      <c r="H449" s="1530">
        <v>184.61</v>
      </c>
      <c r="I449" s="1530">
        <v>182.39</v>
      </c>
    </row>
    <row r="450" spans="2:9" ht="30">
      <c r="B450" s="1532">
        <v>90999</v>
      </c>
      <c r="C450" s="1523" t="s">
        <v>249</v>
      </c>
      <c r="D450" s="1526" t="s">
        <v>167</v>
      </c>
      <c r="E450" s="1527">
        <f t="shared" ref="E450:E513" si="14">IF($L$2=$H$1,H450,I450)</f>
        <v>95.58</v>
      </c>
      <c r="F450" s="1521">
        <f t="shared" ref="F450:F513" si="15">IF(LEN($B450)=7,CONCATENATE(MID($B450,1,6),"00",RIGHT($B450,1)),IF(LEN($B450)=8,CONCATENATE(MID($B450,1,6),"0",RIGHT($B450,2)),$B450))</f>
        <v>90999</v>
      </c>
      <c r="H450" s="1527">
        <v>95.58</v>
      </c>
      <c r="I450" s="1527">
        <v>95.58</v>
      </c>
    </row>
    <row r="451" spans="2:9" ht="30">
      <c r="B451" s="1531">
        <v>91031</v>
      </c>
      <c r="C451" s="1529" t="s">
        <v>250</v>
      </c>
      <c r="D451" s="1528" t="s">
        <v>167</v>
      </c>
      <c r="E451" s="1530">
        <f t="shared" si="14"/>
        <v>220.5</v>
      </c>
      <c r="F451" s="1521">
        <f t="shared" si="15"/>
        <v>91031</v>
      </c>
      <c r="H451" s="1530">
        <v>220.5</v>
      </c>
      <c r="I451" s="1530">
        <v>218.68</v>
      </c>
    </row>
    <row r="452" spans="2:9" ht="30">
      <c r="B452" s="1532">
        <v>91277</v>
      </c>
      <c r="C452" s="1523" t="s">
        <v>251</v>
      </c>
      <c r="D452" s="1526" t="s">
        <v>167</v>
      </c>
      <c r="E452" s="1527">
        <f t="shared" si="14"/>
        <v>10.59</v>
      </c>
      <c r="F452" s="1521">
        <f t="shared" si="15"/>
        <v>91277</v>
      </c>
      <c r="H452" s="1527">
        <v>10.59</v>
      </c>
      <c r="I452" s="1527">
        <v>10.59</v>
      </c>
    </row>
    <row r="453" spans="2:9" ht="30">
      <c r="B453" s="1531">
        <v>91283</v>
      </c>
      <c r="C453" s="1529" t="s">
        <v>252</v>
      </c>
      <c r="D453" s="1528" t="s">
        <v>167</v>
      </c>
      <c r="E453" s="1530">
        <f t="shared" si="14"/>
        <v>12.02</v>
      </c>
      <c r="F453" s="1521">
        <f t="shared" si="15"/>
        <v>91283</v>
      </c>
      <c r="H453" s="1530">
        <v>12.02</v>
      </c>
      <c r="I453" s="1530">
        <v>12.02</v>
      </c>
    </row>
    <row r="454" spans="2:9" ht="30">
      <c r="B454" s="1532">
        <v>91386</v>
      </c>
      <c r="C454" s="1523" t="s">
        <v>253</v>
      </c>
      <c r="D454" s="1526" t="s">
        <v>167</v>
      </c>
      <c r="E454" s="1527">
        <f t="shared" si="14"/>
        <v>183.94</v>
      </c>
      <c r="F454" s="1521">
        <f t="shared" si="15"/>
        <v>91386</v>
      </c>
      <c r="H454" s="1527">
        <v>183.94</v>
      </c>
      <c r="I454" s="1527">
        <v>182.22</v>
      </c>
    </row>
    <row r="455" spans="2:9" ht="30">
      <c r="B455" s="1531">
        <v>91533</v>
      </c>
      <c r="C455" s="1529" t="s">
        <v>254</v>
      </c>
      <c r="D455" s="1528" t="s">
        <v>167</v>
      </c>
      <c r="E455" s="1530">
        <f t="shared" si="14"/>
        <v>24.53</v>
      </c>
      <c r="F455" s="1521">
        <f t="shared" si="15"/>
        <v>91533</v>
      </c>
      <c r="H455" s="1530">
        <v>24.53</v>
      </c>
      <c r="I455" s="1530">
        <v>22.83</v>
      </c>
    </row>
    <row r="456" spans="2:9" ht="30">
      <c r="B456" s="1532">
        <v>91634</v>
      </c>
      <c r="C456" s="1523" t="s">
        <v>255</v>
      </c>
      <c r="D456" s="1526" t="s">
        <v>167</v>
      </c>
      <c r="E456" s="1527">
        <f t="shared" si="14"/>
        <v>201.06</v>
      </c>
      <c r="F456" s="1521">
        <f t="shared" si="15"/>
        <v>91634</v>
      </c>
      <c r="H456" s="1527">
        <v>201.06</v>
      </c>
      <c r="I456" s="1527">
        <v>198.91</v>
      </c>
    </row>
    <row r="457" spans="2:9" ht="30">
      <c r="B457" s="1531">
        <v>91645</v>
      </c>
      <c r="C457" s="1529" t="s">
        <v>256</v>
      </c>
      <c r="D457" s="1528" t="s">
        <v>167</v>
      </c>
      <c r="E457" s="1530">
        <f t="shared" si="14"/>
        <v>418.47</v>
      </c>
      <c r="F457" s="1521">
        <f t="shared" si="15"/>
        <v>91645</v>
      </c>
      <c r="H457" s="1530">
        <v>418.47</v>
      </c>
      <c r="I457" s="1530">
        <v>416.04</v>
      </c>
    </row>
    <row r="458" spans="2:9">
      <c r="B458" s="1532">
        <v>91692</v>
      </c>
      <c r="C458" s="1523" t="s">
        <v>257</v>
      </c>
      <c r="D458" s="1526" t="s">
        <v>167</v>
      </c>
      <c r="E458" s="1527">
        <f t="shared" si="14"/>
        <v>17.52</v>
      </c>
      <c r="F458" s="1521">
        <f t="shared" si="15"/>
        <v>91692</v>
      </c>
      <c r="H458" s="1527">
        <v>17.52</v>
      </c>
      <c r="I458" s="1527">
        <v>15.82</v>
      </c>
    </row>
    <row r="459" spans="2:9">
      <c r="B459" s="1531">
        <v>92043</v>
      </c>
      <c r="C459" s="1529" t="s">
        <v>258</v>
      </c>
      <c r="D459" s="1528" t="s">
        <v>167</v>
      </c>
      <c r="E459" s="1530">
        <f t="shared" si="14"/>
        <v>11.77</v>
      </c>
      <c r="F459" s="1521">
        <f t="shared" si="15"/>
        <v>92043</v>
      </c>
      <c r="H459" s="1530">
        <v>11.77</v>
      </c>
      <c r="I459" s="1530">
        <v>11.77</v>
      </c>
    </row>
    <row r="460" spans="2:9" ht="45">
      <c r="B460" s="1532">
        <v>92106</v>
      </c>
      <c r="C460" s="1523" t="s">
        <v>259</v>
      </c>
      <c r="D460" s="1526" t="s">
        <v>167</v>
      </c>
      <c r="E460" s="1527">
        <f t="shared" si="14"/>
        <v>292.2</v>
      </c>
      <c r="F460" s="1521">
        <f t="shared" si="15"/>
        <v>92106</v>
      </c>
      <c r="H460" s="1527">
        <v>292.2</v>
      </c>
      <c r="I460" s="1527">
        <v>290.38</v>
      </c>
    </row>
    <row r="461" spans="2:9" ht="30">
      <c r="B461" s="1531">
        <v>92112</v>
      </c>
      <c r="C461" s="1529" t="s">
        <v>260</v>
      </c>
      <c r="D461" s="1528" t="s">
        <v>167</v>
      </c>
      <c r="E461" s="1530">
        <f t="shared" si="14"/>
        <v>2.96</v>
      </c>
      <c r="F461" s="1521">
        <f t="shared" si="15"/>
        <v>92112</v>
      </c>
      <c r="H461" s="1530">
        <v>2.96</v>
      </c>
      <c r="I461" s="1530">
        <v>2.96</v>
      </c>
    </row>
    <row r="462" spans="2:9">
      <c r="B462" s="1532">
        <v>92118</v>
      </c>
      <c r="C462" s="1523" t="s">
        <v>261</v>
      </c>
      <c r="D462" s="1526" t="s">
        <v>167</v>
      </c>
      <c r="E462" s="1527">
        <f t="shared" si="14"/>
        <v>0.24</v>
      </c>
      <c r="F462" s="1521">
        <f t="shared" si="15"/>
        <v>92118</v>
      </c>
      <c r="H462" s="1527">
        <v>0.24</v>
      </c>
      <c r="I462" s="1527">
        <v>0.24</v>
      </c>
    </row>
    <row r="463" spans="2:9">
      <c r="B463" s="1531">
        <v>92138</v>
      </c>
      <c r="C463" s="1529" t="s">
        <v>262</v>
      </c>
      <c r="D463" s="1528" t="s">
        <v>167</v>
      </c>
      <c r="E463" s="1530">
        <f t="shared" si="14"/>
        <v>80.25</v>
      </c>
      <c r="F463" s="1521">
        <f t="shared" si="15"/>
        <v>92138</v>
      </c>
      <c r="H463" s="1530">
        <v>80.25</v>
      </c>
      <c r="I463" s="1530">
        <v>78.569999999999993</v>
      </c>
    </row>
    <row r="464" spans="2:9" ht="30">
      <c r="B464" s="1532">
        <v>92145</v>
      </c>
      <c r="C464" s="1523" t="s">
        <v>263</v>
      </c>
      <c r="D464" s="1526" t="s">
        <v>167</v>
      </c>
      <c r="E464" s="1527">
        <f t="shared" si="14"/>
        <v>68.900000000000006</v>
      </c>
      <c r="F464" s="1521">
        <f t="shared" si="15"/>
        <v>92145</v>
      </c>
      <c r="H464" s="1527">
        <v>68.900000000000006</v>
      </c>
      <c r="I464" s="1527">
        <v>67.22</v>
      </c>
    </row>
    <row r="465" spans="2:9" ht="30">
      <c r="B465" s="1531">
        <v>92242</v>
      </c>
      <c r="C465" s="1529" t="s">
        <v>264</v>
      </c>
      <c r="D465" s="1528" t="s">
        <v>167</v>
      </c>
      <c r="E465" s="1530">
        <f t="shared" si="14"/>
        <v>366.45</v>
      </c>
      <c r="F465" s="1521">
        <f t="shared" si="15"/>
        <v>92242</v>
      </c>
      <c r="H465" s="1530">
        <v>366.45</v>
      </c>
      <c r="I465" s="1530">
        <v>364.02</v>
      </c>
    </row>
    <row r="466" spans="2:9">
      <c r="B466" s="1532">
        <v>92716</v>
      </c>
      <c r="C466" s="1523" t="s">
        <v>265</v>
      </c>
      <c r="D466" s="1526" t="s">
        <v>167</v>
      </c>
      <c r="E466" s="1527">
        <f t="shared" si="14"/>
        <v>29.1</v>
      </c>
      <c r="F466" s="1521">
        <f t="shared" si="15"/>
        <v>92716</v>
      </c>
      <c r="H466" s="1527">
        <v>29.1</v>
      </c>
      <c r="I466" s="1527">
        <v>29.1</v>
      </c>
    </row>
    <row r="467" spans="2:9">
      <c r="B467" s="1531">
        <v>92960</v>
      </c>
      <c r="C467" s="1529" t="s">
        <v>266</v>
      </c>
      <c r="D467" s="1528" t="s">
        <v>167</v>
      </c>
      <c r="E467" s="1530">
        <f t="shared" si="14"/>
        <v>18.25</v>
      </c>
      <c r="F467" s="1521">
        <f t="shared" si="15"/>
        <v>92960</v>
      </c>
      <c r="H467" s="1530">
        <v>18.25</v>
      </c>
      <c r="I467" s="1530">
        <v>18.25</v>
      </c>
    </row>
    <row r="468" spans="2:9">
      <c r="B468" s="1532">
        <v>92966</v>
      </c>
      <c r="C468" s="1523" t="s">
        <v>267</v>
      </c>
      <c r="D468" s="1526" t="s">
        <v>167</v>
      </c>
      <c r="E468" s="1527">
        <f t="shared" si="14"/>
        <v>17.5</v>
      </c>
      <c r="F468" s="1521">
        <f t="shared" si="15"/>
        <v>92966</v>
      </c>
      <c r="H468" s="1527">
        <v>17.5</v>
      </c>
      <c r="I468" s="1527">
        <v>16.170000000000002</v>
      </c>
    </row>
    <row r="469" spans="2:9" ht="45">
      <c r="B469" s="1531">
        <v>93224</v>
      </c>
      <c r="C469" s="1529" t="s">
        <v>268</v>
      </c>
      <c r="D469" s="1528" t="s">
        <v>167</v>
      </c>
      <c r="E469" s="1530">
        <f t="shared" si="14"/>
        <v>947.4</v>
      </c>
      <c r="F469" s="1521">
        <f t="shared" si="15"/>
        <v>93224</v>
      </c>
      <c r="H469" s="1530">
        <v>947.4</v>
      </c>
      <c r="I469" s="1530">
        <v>945.7</v>
      </c>
    </row>
    <row r="470" spans="2:9" ht="30">
      <c r="B470" s="1532">
        <v>93233</v>
      </c>
      <c r="C470" s="1523" t="s">
        <v>269</v>
      </c>
      <c r="D470" s="1526" t="s">
        <v>167</v>
      </c>
      <c r="E470" s="1527">
        <f t="shared" si="14"/>
        <v>10.27</v>
      </c>
      <c r="F470" s="1521">
        <f t="shared" si="15"/>
        <v>93233</v>
      </c>
      <c r="H470" s="1527">
        <v>10.27</v>
      </c>
      <c r="I470" s="1527">
        <v>10.27</v>
      </c>
    </row>
    <row r="471" spans="2:9">
      <c r="B471" s="1531">
        <v>93272</v>
      </c>
      <c r="C471" s="1529" t="s">
        <v>270</v>
      </c>
      <c r="D471" s="1528" t="s">
        <v>167</v>
      </c>
      <c r="E471" s="1530">
        <f t="shared" si="14"/>
        <v>113.3</v>
      </c>
      <c r="F471" s="1521">
        <f t="shared" si="15"/>
        <v>93272</v>
      </c>
      <c r="H471" s="1530">
        <v>113.3</v>
      </c>
      <c r="I471" s="1530">
        <v>111.69</v>
      </c>
    </row>
    <row r="472" spans="2:9">
      <c r="B472" s="1532">
        <v>93281</v>
      </c>
      <c r="C472" s="1523" t="s">
        <v>271</v>
      </c>
      <c r="D472" s="1526" t="s">
        <v>167</v>
      </c>
      <c r="E472" s="1527">
        <f t="shared" si="14"/>
        <v>16.809999999999999</v>
      </c>
      <c r="F472" s="1521">
        <f t="shared" si="15"/>
        <v>93281</v>
      </c>
      <c r="H472" s="1527">
        <v>16.809999999999999</v>
      </c>
      <c r="I472" s="1527">
        <v>15.2</v>
      </c>
    </row>
    <row r="473" spans="2:9" ht="30">
      <c r="B473" s="1531">
        <v>93287</v>
      </c>
      <c r="C473" s="1529" t="s">
        <v>272</v>
      </c>
      <c r="D473" s="1528" t="s">
        <v>167</v>
      </c>
      <c r="E473" s="1530">
        <f t="shared" si="14"/>
        <v>275.91000000000003</v>
      </c>
      <c r="F473" s="1521">
        <f t="shared" si="15"/>
        <v>93287</v>
      </c>
      <c r="H473" s="1530">
        <v>275.91000000000003</v>
      </c>
      <c r="I473" s="1530">
        <v>274.3</v>
      </c>
    </row>
    <row r="474" spans="2:9" ht="30">
      <c r="B474" s="1532">
        <v>93402</v>
      </c>
      <c r="C474" s="1523" t="s">
        <v>273</v>
      </c>
      <c r="D474" s="1526" t="s">
        <v>167</v>
      </c>
      <c r="E474" s="1527">
        <f t="shared" si="14"/>
        <v>224.93</v>
      </c>
      <c r="F474" s="1521">
        <f t="shared" si="15"/>
        <v>93402</v>
      </c>
      <c r="H474" s="1527">
        <v>224.93</v>
      </c>
      <c r="I474" s="1527">
        <v>222.78</v>
      </c>
    </row>
    <row r="475" spans="2:9" ht="30">
      <c r="B475" s="1531">
        <v>93408</v>
      </c>
      <c r="C475" s="1529" t="s">
        <v>9110</v>
      </c>
      <c r="D475" s="1528" t="s">
        <v>167</v>
      </c>
      <c r="E475" s="1530">
        <f t="shared" si="14"/>
        <v>77.41</v>
      </c>
      <c r="F475" s="1521">
        <f t="shared" si="15"/>
        <v>93408</v>
      </c>
      <c r="H475" s="1530">
        <v>77.41</v>
      </c>
      <c r="I475" s="1530">
        <v>75.41</v>
      </c>
    </row>
    <row r="476" spans="2:9" ht="30">
      <c r="B476" s="1532">
        <v>93415</v>
      </c>
      <c r="C476" s="1523" t="s">
        <v>274</v>
      </c>
      <c r="D476" s="1526" t="s">
        <v>167</v>
      </c>
      <c r="E476" s="1527">
        <f t="shared" si="14"/>
        <v>16.84</v>
      </c>
      <c r="F476" s="1521">
        <f t="shared" si="15"/>
        <v>93415</v>
      </c>
      <c r="H476" s="1527">
        <v>16.84</v>
      </c>
      <c r="I476" s="1527">
        <v>16.84</v>
      </c>
    </row>
    <row r="477" spans="2:9">
      <c r="B477" s="1531">
        <v>93421</v>
      </c>
      <c r="C477" s="1529" t="s">
        <v>275</v>
      </c>
      <c r="D477" s="1528" t="s">
        <v>167</v>
      </c>
      <c r="E477" s="1530">
        <f t="shared" si="14"/>
        <v>72.87</v>
      </c>
      <c r="F477" s="1521">
        <f t="shared" si="15"/>
        <v>93421</v>
      </c>
      <c r="H477" s="1530">
        <v>72.87</v>
      </c>
      <c r="I477" s="1530">
        <v>72.87</v>
      </c>
    </row>
    <row r="478" spans="2:9">
      <c r="B478" s="1532">
        <v>93427</v>
      </c>
      <c r="C478" s="1523" t="s">
        <v>276</v>
      </c>
      <c r="D478" s="1526" t="s">
        <v>167</v>
      </c>
      <c r="E478" s="1527">
        <f t="shared" si="14"/>
        <v>167.38</v>
      </c>
      <c r="F478" s="1521">
        <f t="shared" si="15"/>
        <v>93427</v>
      </c>
      <c r="H478" s="1527">
        <v>167.38</v>
      </c>
      <c r="I478" s="1527">
        <v>167.38</v>
      </c>
    </row>
    <row r="479" spans="2:9">
      <c r="B479" s="1531">
        <v>93433</v>
      </c>
      <c r="C479" s="1529" t="s">
        <v>277</v>
      </c>
      <c r="D479" s="1528" t="s">
        <v>167</v>
      </c>
      <c r="E479" s="1530">
        <f t="shared" si="14"/>
        <v>3208.6</v>
      </c>
      <c r="F479" s="1521">
        <f t="shared" si="15"/>
        <v>93433</v>
      </c>
      <c r="H479" s="1530">
        <v>3208.6</v>
      </c>
      <c r="I479" s="1530">
        <v>3200.1</v>
      </c>
    </row>
    <row r="480" spans="2:9">
      <c r="B480" s="1532">
        <v>93439</v>
      </c>
      <c r="C480" s="1523" t="s">
        <v>278</v>
      </c>
      <c r="D480" s="1526" t="s">
        <v>167</v>
      </c>
      <c r="E480" s="1527">
        <f t="shared" si="14"/>
        <v>127.11</v>
      </c>
      <c r="F480" s="1521">
        <f t="shared" si="15"/>
        <v>93439</v>
      </c>
      <c r="H480" s="1527">
        <v>127.11</v>
      </c>
      <c r="I480" s="1527">
        <v>118.61</v>
      </c>
    </row>
    <row r="481" spans="2:9">
      <c r="B481" s="1531">
        <v>95121</v>
      </c>
      <c r="C481" s="1529" t="s">
        <v>279</v>
      </c>
      <c r="D481" s="1528" t="s">
        <v>167</v>
      </c>
      <c r="E481" s="1530">
        <f t="shared" si="14"/>
        <v>286.05</v>
      </c>
      <c r="F481" s="1521">
        <f t="shared" si="15"/>
        <v>95121</v>
      </c>
      <c r="H481" s="1530">
        <v>286.05</v>
      </c>
      <c r="I481" s="1530">
        <v>277.55</v>
      </c>
    </row>
    <row r="482" spans="2:9">
      <c r="B482" s="1532">
        <v>95127</v>
      </c>
      <c r="C482" s="1523" t="s">
        <v>280</v>
      </c>
      <c r="D482" s="1526" t="s">
        <v>167</v>
      </c>
      <c r="E482" s="1527">
        <f t="shared" si="14"/>
        <v>198.53</v>
      </c>
      <c r="F482" s="1521">
        <f t="shared" si="15"/>
        <v>95127</v>
      </c>
      <c r="H482" s="1527">
        <v>198.53</v>
      </c>
      <c r="I482" s="1527">
        <v>196.83</v>
      </c>
    </row>
    <row r="483" spans="2:9">
      <c r="B483" s="1531">
        <v>95133</v>
      </c>
      <c r="C483" s="1529" t="s">
        <v>281</v>
      </c>
      <c r="D483" s="1528" t="s">
        <v>167</v>
      </c>
      <c r="E483" s="1530">
        <f t="shared" si="14"/>
        <v>128.68</v>
      </c>
      <c r="F483" s="1521">
        <f t="shared" si="15"/>
        <v>95133</v>
      </c>
      <c r="H483" s="1530">
        <v>128.68</v>
      </c>
      <c r="I483" s="1530">
        <v>126.66</v>
      </c>
    </row>
    <row r="484" spans="2:9">
      <c r="B484" s="1532">
        <v>95139</v>
      </c>
      <c r="C484" s="1523" t="s">
        <v>282</v>
      </c>
      <c r="D484" s="1526" t="s">
        <v>167</v>
      </c>
      <c r="E484" s="1527">
        <f t="shared" si="14"/>
        <v>0.06</v>
      </c>
      <c r="F484" s="1521">
        <f t="shared" si="15"/>
        <v>95139</v>
      </c>
      <c r="H484" s="1527">
        <v>0.06</v>
      </c>
      <c r="I484" s="1527">
        <v>0.06</v>
      </c>
    </row>
    <row r="485" spans="2:9">
      <c r="B485" s="1531">
        <v>95212</v>
      </c>
      <c r="C485" s="1529" t="s">
        <v>283</v>
      </c>
      <c r="D485" s="1528" t="s">
        <v>167</v>
      </c>
      <c r="E485" s="1530">
        <f t="shared" si="14"/>
        <v>125.18</v>
      </c>
      <c r="F485" s="1521">
        <f t="shared" si="15"/>
        <v>95212</v>
      </c>
      <c r="H485" s="1530">
        <v>125.18</v>
      </c>
      <c r="I485" s="1530">
        <v>123.57</v>
      </c>
    </row>
    <row r="486" spans="2:9">
      <c r="B486" s="1532">
        <v>95258</v>
      </c>
      <c r="C486" s="1523" t="s">
        <v>284</v>
      </c>
      <c r="D486" s="1526" t="s">
        <v>167</v>
      </c>
      <c r="E486" s="1527">
        <f t="shared" si="14"/>
        <v>16.940000000000001</v>
      </c>
      <c r="F486" s="1521">
        <f t="shared" si="15"/>
        <v>95258</v>
      </c>
      <c r="H486" s="1527">
        <v>16.940000000000001</v>
      </c>
      <c r="I486" s="1527">
        <v>15.61</v>
      </c>
    </row>
    <row r="487" spans="2:9">
      <c r="B487" s="1531">
        <v>95264</v>
      </c>
      <c r="C487" s="1529" t="s">
        <v>285</v>
      </c>
      <c r="D487" s="1528" t="s">
        <v>167</v>
      </c>
      <c r="E487" s="1530">
        <f t="shared" si="14"/>
        <v>7.4</v>
      </c>
      <c r="F487" s="1521">
        <f t="shared" si="15"/>
        <v>95264</v>
      </c>
      <c r="H487" s="1530">
        <v>7.4</v>
      </c>
      <c r="I487" s="1530">
        <v>7.4</v>
      </c>
    </row>
    <row r="488" spans="2:9" ht="30">
      <c r="B488" s="1532">
        <v>95270</v>
      </c>
      <c r="C488" s="1523" t="s">
        <v>286</v>
      </c>
      <c r="D488" s="1526" t="s">
        <v>167</v>
      </c>
      <c r="E488" s="1527">
        <f t="shared" si="14"/>
        <v>10.34</v>
      </c>
      <c r="F488" s="1521">
        <f t="shared" si="15"/>
        <v>95270</v>
      </c>
      <c r="H488" s="1527">
        <v>10.34</v>
      </c>
      <c r="I488" s="1527">
        <v>10.34</v>
      </c>
    </row>
    <row r="489" spans="2:9">
      <c r="B489" s="1531">
        <v>95276</v>
      </c>
      <c r="C489" s="1529" t="s">
        <v>287</v>
      </c>
      <c r="D489" s="1528" t="s">
        <v>167</v>
      </c>
      <c r="E489" s="1530">
        <f t="shared" si="14"/>
        <v>3.12</v>
      </c>
      <c r="F489" s="1521">
        <f t="shared" si="15"/>
        <v>95276</v>
      </c>
      <c r="H489" s="1530">
        <v>3.12</v>
      </c>
      <c r="I489" s="1530">
        <v>3.12</v>
      </c>
    </row>
    <row r="490" spans="2:9">
      <c r="B490" s="1532">
        <v>95282</v>
      </c>
      <c r="C490" s="1523" t="s">
        <v>288</v>
      </c>
      <c r="D490" s="1526" t="s">
        <v>167</v>
      </c>
      <c r="E490" s="1527">
        <f t="shared" si="14"/>
        <v>10.52</v>
      </c>
      <c r="F490" s="1521">
        <f t="shared" si="15"/>
        <v>95282</v>
      </c>
      <c r="H490" s="1527">
        <v>10.52</v>
      </c>
      <c r="I490" s="1527">
        <v>10.52</v>
      </c>
    </row>
    <row r="491" spans="2:9" ht="30">
      <c r="B491" s="1531">
        <v>95620</v>
      </c>
      <c r="C491" s="1529" t="s">
        <v>289</v>
      </c>
      <c r="D491" s="1528" t="s">
        <v>167</v>
      </c>
      <c r="E491" s="1530">
        <f t="shared" si="14"/>
        <v>16.32</v>
      </c>
      <c r="F491" s="1521">
        <f t="shared" si="15"/>
        <v>95620</v>
      </c>
      <c r="H491" s="1530">
        <v>16.32</v>
      </c>
      <c r="I491" s="1530">
        <v>14.99</v>
      </c>
    </row>
    <row r="492" spans="2:9" ht="30">
      <c r="B492" s="1532">
        <v>95631</v>
      </c>
      <c r="C492" s="1523" t="s">
        <v>290</v>
      </c>
      <c r="D492" s="1526" t="s">
        <v>167</v>
      </c>
      <c r="E492" s="1527">
        <f t="shared" si="14"/>
        <v>215.08</v>
      </c>
      <c r="F492" s="1521">
        <f t="shared" si="15"/>
        <v>95631</v>
      </c>
      <c r="H492" s="1527">
        <v>215.08</v>
      </c>
      <c r="I492" s="1527">
        <v>213.39</v>
      </c>
    </row>
    <row r="493" spans="2:9">
      <c r="B493" s="1531">
        <v>95702</v>
      </c>
      <c r="C493" s="1529" t="s">
        <v>291</v>
      </c>
      <c r="D493" s="1528" t="s">
        <v>167</v>
      </c>
      <c r="E493" s="1530">
        <f t="shared" si="14"/>
        <v>30.55</v>
      </c>
      <c r="F493" s="1521">
        <f t="shared" si="15"/>
        <v>95702</v>
      </c>
      <c r="H493" s="1530">
        <v>30.55</v>
      </c>
      <c r="I493" s="1530">
        <v>28.85</v>
      </c>
    </row>
    <row r="494" spans="2:9" ht="30">
      <c r="B494" s="1532">
        <v>95708</v>
      </c>
      <c r="C494" s="1523" t="s">
        <v>292</v>
      </c>
      <c r="D494" s="1526" t="s">
        <v>167</v>
      </c>
      <c r="E494" s="1527">
        <f t="shared" si="14"/>
        <v>124.18</v>
      </c>
      <c r="F494" s="1521">
        <f t="shared" si="15"/>
        <v>95708</v>
      </c>
      <c r="H494" s="1527">
        <v>124.18</v>
      </c>
      <c r="I494" s="1527">
        <v>122.48</v>
      </c>
    </row>
    <row r="495" spans="2:9" ht="30">
      <c r="B495" s="1531">
        <v>95714</v>
      </c>
      <c r="C495" s="1529" t="s">
        <v>293</v>
      </c>
      <c r="D495" s="1528" t="s">
        <v>167</v>
      </c>
      <c r="E495" s="1530">
        <f t="shared" si="14"/>
        <v>233.58</v>
      </c>
      <c r="F495" s="1521">
        <f t="shared" si="15"/>
        <v>95714</v>
      </c>
      <c r="H495" s="1530">
        <v>233.58</v>
      </c>
      <c r="I495" s="1530">
        <v>231.36</v>
      </c>
    </row>
    <row r="496" spans="2:9" ht="30">
      <c r="B496" s="1532">
        <v>95720</v>
      </c>
      <c r="C496" s="1523" t="s">
        <v>294</v>
      </c>
      <c r="D496" s="1526" t="s">
        <v>167</v>
      </c>
      <c r="E496" s="1527">
        <f t="shared" si="14"/>
        <v>228.91</v>
      </c>
      <c r="F496" s="1521">
        <f t="shared" si="15"/>
        <v>95720</v>
      </c>
      <c r="H496" s="1527">
        <v>228.91</v>
      </c>
      <c r="I496" s="1527">
        <v>226.69</v>
      </c>
    </row>
    <row r="497" spans="2:9">
      <c r="B497" s="1531">
        <v>95872</v>
      </c>
      <c r="C497" s="1529" t="s">
        <v>295</v>
      </c>
      <c r="D497" s="1528" t="s">
        <v>167</v>
      </c>
      <c r="E497" s="1530">
        <f t="shared" si="14"/>
        <v>284.13</v>
      </c>
      <c r="F497" s="1521">
        <f t="shared" si="15"/>
        <v>95872</v>
      </c>
      <c r="H497" s="1530">
        <v>284.13</v>
      </c>
      <c r="I497" s="1530">
        <v>284.13</v>
      </c>
    </row>
    <row r="498" spans="2:9">
      <c r="B498" s="1532">
        <v>96013</v>
      </c>
      <c r="C498" s="1523" t="s">
        <v>296</v>
      </c>
      <c r="D498" s="1526" t="s">
        <v>167</v>
      </c>
      <c r="E498" s="1527">
        <f t="shared" si="14"/>
        <v>159.87</v>
      </c>
      <c r="F498" s="1521">
        <f t="shared" si="15"/>
        <v>96013</v>
      </c>
      <c r="H498" s="1527">
        <v>159.87</v>
      </c>
      <c r="I498" s="1527">
        <v>158.16</v>
      </c>
    </row>
    <row r="499" spans="2:9">
      <c r="B499" s="1531">
        <v>96020</v>
      </c>
      <c r="C499" s="1529" t="s">
        <v>297</v>
      </c>
      <c r="D499" s="1528" t="s">
        <v>167</v>
      </c>
      <c r="E499" s="1530">
        <f t="shared" si="14"/>
        <v>233.23</v>
      </c>
      <c r="F499" s="1521">
        <f t="shared" si="15"/>
        <v>96020</v>
      </c>
      <c r="H499" s="1530">
        <v>233.23</v>
      </c>
      <c r="I499" s="1530">
        <v>231.52</v>
      </c>
    </row>
    <row r="500" spans="2:9">
      <c r="B500" s="1532">
        <v>96028</v>
      </c>
      <c r="C500" s="1523" t="s">
        <v>298</v>
      </c>
      <c r="D500" s="1526" t="s">
        <v>167</v>
      </c>
      <c r="E500" s="1527">
        <f t="shared" si="14"/>
        <v>171.63</v>
      </c>
      <c r="F500" s="1521">
        <f t="shared" si="15"/>
        <v>96028</v>
      </c>
      <c r="H500" s="1527">
        <v>171.63</v>
      </c>
      <c r="I500" s="1527">
        <v>169.92</v>
      </c>
    </row>
    <row r="501" spans="2:9" ht="30">
      <c r="B501" s="1531">
        <v>96035</v>
      </c>
      <c r="C501" s="1529" t="s">
        <v>299</v>
      </c>
      <c r="D501" s="1528" t="s">
        <v>167</v>
      </c>
      <c r="E501" s="1530">
        <f t="shared" si="14"/>
        <v>232.9</v>
      </c>
      <c r="F501" s="1521">
        <f t="shared" si="15"/>
        <v>96035</v>
      </c>
      <c r="H501" s="1530">
        <v>232.9</v>
      </c>
      <c r="I501" s="1530">
        <v>231.18</v>
      </c>
    </row>
    <row r="502" spans="2:9">
      <c r="B502" s="1532">
        <v>96157</v>
      </c>
      <c r="C502" s="1523" t="s">
        <v>300</v>
      </c>
      <c r="D502" s="1526" t="s">
        <v>167</v>
      </c>
      <c r="E502" s="1527">
        <f t="shared" si="14"/>
        <v>120.67</v>
      </c>
      <c r="F502" s="1521">
        <f t="shared" si="15"/>
        <v>96157</v>
      </c>
      <c r="H502" s="1527">
        <v>120.67</v>
      </c>
      <c r="I502" s="1527">
        <v>118.96</v>
      </c>
    </row>
    <row r="503" spans="2:9" ht="30">
      <c r="B503" s="1531">
        <v>96158</v>
      </c>
      <c r="C503" s="1529" t="s">
        <v>301</v>
      </c>
      <c r="D503" s="1528" t="s">
        <v>167</v>
      </c>
      <c r="E503" s="1530">
        <f t="shared" si="14"/>
        <v>107.64</v>
      </c>
      <c r="F503" s="1521">
        <f t="shared" si="15"/>
        <v>96158</v>
      </c>
      <c r="H503" s="1530">
        <v>107.64</v>
      </c>
      <c r="I503" s="1530">
        <v>105.8</v>
      </c>
    </row>
    <row r="504" spans="2:9">
      <c r="B504" s="1532">
        <v>96245</v>
      </c>
      <c r="C504" s="1523" t="s">
        <v>302</v>
      </c>
      <c r="D504" s="1526" t="s">
        <v>167</v>
      </c>
      <c r="E504" s="1527">
        <f t="shared" si="14"/>
        <v>75.489999999999995</v>
      </c>
      <c r="F504" s="1521">
        <f t="shared" si="15"/>
        <v>96245</v>
      </c>
      <c r="H504" s="1527">
        <v>75.489999999999995</v>
      </c>
      <c r="I504" s="1527">
        <v>73.27</v>
      </c>
    </row>
    <row r="505" spans="2:9" ht="30">
      <c r="B505" s="1531">
        <v>96463</v>
      </c>
      <c r="C505" s="1529" t="s">
        <v>303</v>
      </c>
      <c r="D505" s="1528" t="s">
        <v>167</v>
      </c>
      <c r="E505" s="1530">
        <f t="shared" si="14"/>
        <v>202.23</v>
      </c>
      <c r="F505" s="1521">
        <f t="shared" si="15"/>
        <v>96463</v>
      </c>
      <c r="H505" s="1530">
        <v>202.23</v>
      </c>
      <c r="I505" s="1530">
        <v>200.54</v>
      </c>
    </row>
    <row r="506" spans="2:9" ht="30">
      <c r="B506" s="1532">
        <v>98764</v>
      </c>
      <c r="C506" s="1523" t="s">
        <v>3480</v>
      </c>
      <c r="D506" s="1526" t="s">
        <v>167</v>
      </c>
      <c r="E506" s="1527">
        <f t="shared" si="14"/>
        <v>4.4000000000000004</v>
      </c>
      <c r="F506" s="1521">
        <f t="shared" si="15"/>
        <v>98764</v>
      </c>
      <c r="H506" s="1527">
        <v>4.4000000000000004</v>
      </c>
      <c r="I506" s="1527">
        <v>4.4000000000000004</v>
      </c>
    </row>
    <row r="507" spans="2:9" ht="30">
      <c r="B507" s="1531">
        <v>99833</v>
      </c>
      <c r="C507" s="1529" t="s">
        <v>8317</v>
      </c>
      <c r="D507" s="1528" t="s">
        <v>167</v>
      </c>
      <c r="E507" s="1530">
        <f t="shared" si="14"/>
        <v>4.5199999999999996</v>
      </c>
      <c r="F507" s="1521">
        <f t="shared" si="15"/>
        <v>99833</v>
      </c>
      <c r="H507" s="1530">
        <v>4.5199999999999996</v>
      </c>
      <c r="I507" s="1530">
        <v>4.5199999999999996</v>
      </c>
    </row>
    <row r="508" spans="2:9">
      <c r="B508" s="1532">
        <v>100641</v>
      </c>
      <c r="C508" s="1523" t="s">
        <v>9111</v>
      </c>
      <c r="D508" s="1526" t="s">
        <v>167</v>
      </c>
      <c r="E508" s="1527">
        <f t="shared" si="14"/>
        <v>604.39</v>
      </c>
      <c r="F508" s="1521">
        <f t="shared" si="15"/>
        <v>100641</v>
      </c>
      <c r="H508" s="1527">
        <v>604.39</v>
      </c>
      <c r="I508" s="1527">
        <v>602.57000000000005</v>
      </c>
    </row>
    <row r="509" spans="2:9">
      <c r="B509" s="1531">
        <v>100647</v>
      </c>
      <c r="C509" s="1529" t="s">
        <v>9112</v>
      </c>
      <c r="D509" s="1528" t="s">
        <v>167</v>
      </c>
      <c r="E509" s="1530">
        <f t="shared" si="14"/>
        <v>1302.72</v>
      </c>
      <c r="F509" s="1521">
        <f t="shared" si="15"/>
        <v>100647</v>
      </c>
      <c r="H509" s="1530">
        <v>1302.72</v>
      </c>
      <c r="I509" s="1530">
        <v>1300.9000000000001</v>
      </c>
    </row>
    <row r="510" spans="2:9" ht="30">
      <c r="B510" s="1532">
        <v>102275</v>
      </c>
      <c r="C510" s="1523" t="s">
        <v>17397</v>
      </c>
      <c r="D510" s="1526" t="s">
        <v>167</v>
      </c>
      <c r="E510" s="1527">
        <f t="shared" si="14"/>
        <v>16.71</v>
      </c>
      <c r="F510" s="1521">
        <f t="shared" si="15"/>
        <v>102275</v>
      </c>
      <c r="H510" s="1527">
        <v>16.71</v>
      </c>
      <c r="I510" s="1527">
        <v>15.38</v>
      </c>
    </row>
    <row r="511" spans="2:9" ht="30">
      <c r="B511" s="1531">
        <v>5632</v>
      </c>
      <c r="C511" s="1529" t="s">
        <v>304</v>
      </c>
      <c r="D511" s="1528" t="s">
        <v>305</v>
      </c>
      <c r="E511" s="1530">
        <f t="shared" si="14"/>
        <v>70.790000000000006</v>
      </c>
      <c r="F511" s="1521">
        <f t="shared" si="15"/>
        <v>5632</v>
      </c>
      <c r="H511" s="1530">
        <v>70.790000000000006</v>
      </c>
      <c r="I511" s="1530">
        <v>68.569999999999993</v>
      </c>
    </row>
    <row r="512" spans="2:9" ht="45">
      <c r="B512" s="1532">
        <v>5679</v>
      </c>
      <c r="C512" s="1523" t="s">
        <v>306</v>
      </c>
      <c r="D512" s="1526" t="s">
        <v>305</v>
      </c>
      <c r="E512" s="1527">
        <f t="shared" si="14"/>
        <v>42.37</v>
      </c>
      <c r="F512" s="1521">
        <f t="shared" si="15"/>
        <v>5679</v>
      </c>
      <c r="H512" s="1527">
        <v>42.37</v>
      </c>
      <c r="I512" s="1527">
        <v>40.15</v>
      </c>
    </row>
    <row r="513" spans="2:9" ht="45">
      <c r="B513" s="1531">
        <v>5681</v>
      </c>
      <c r="C513" s="1529" t="s">
        <v>307</v>
      </c>
      <c r="D513" s="1528" t="s">
        <v>305</v>
      </c>
      <c r="E513" s="1530">
        <f t="shared" si="14"/>
        <v>39.880000000000003</v>
      </c>
      <c r="F513" s="1521">
        <f t="shared" si="15"/>
        <v>5681</v>
      </c>
      <c r="H513" s="1530">
        <v>39.880000000000003</v>
      </c>
      <c r="I513" s="1530">
        <v>37.659999999999997</v>
      </c>
    </row>
    <row r="514" spans="2:9" ht="30">
      <c r="B514" s="1532">
        <v>5685</v>
      </c>
      <c r="C514" s="1523" t="s">
        <v>308</v>
      </c>
      <c r="D514" s="1526" t="s">
        <v>305</v>
      </c>
      <c r="E514" s="1527">
        <f t="shared" ref="E514:E577" si="16">IF($L$2=$H$1,H514,I514)</f>
        <v>51.5</v>
      </c>
      <c r="F514" s="1521">
        <f t="shared" ref="F514:F577" si="17">IF(LEN($B514)=7,CONCATENATE(MID($B514,1,6),"00",RIGHT($B514,1)),IF(LEN($B514)=8,CONCATENATE(MID($B514,1,6),"0",RIGHT($B514,2)),$B514))</f>
        <v>5685</v>
      </c>
      <c r="H514" s="1527">
        <v>51.5</v>
      </c>
      <c r="I514" s="1527">
        <v>49.81</v>
      </c>
    </row>
    <row r="515" spans="2:9" ht="30">
      <c r="B515" s="1531">
        <v>5690</v>
      </c>
      <c r="C515" s="1529" t="s">
        <v>309</v>
      </c>
      <c r="D515" s="1528" t="s">
        <v>305</v>
      </c>
      <c r="E515" s="1530">
        <f t="shared" si="16"/>
        <v>4.59</v>
      </c>
      <c r="F515" s="1521">
        <f t="shared" si="17"/>
        <v>5690</v>
      </c>
      <c r="H515" s="1530">
        <v>4.59</v>
      </c>
      <c r="I515" s="1530">
        <v>4.59</v>
      </c>
    </row>
    <row r="516" spans="2:9" ht="30">
      <c r="B516" s="1532">
        <v>5806</v>
      </c>
      <c r="C516" s="1523" t="s">
        <v>310</v>
      </c>
      <c r="D516" s="1526" t="s">
        <v>305</v>
      </c>
      <c r="E516" s="1527">
        <f t="shared" si="16"/>
        <v>0.21</v>
      </c>
      <c r="F516" s="1521">
        <f t="shared" si="17"/>
        <v>5806</v>
      </c>
      <c r="H516" s="1527">
        <v>0.21</v>
      </c>
      <c r="I516" s="1527">
        <v>0.21</v>
      </c>
    </row>
    <row r="517" spans="2:9" ht="30">
      <c r="B517" s="1531">
        <v>5826</v>
      </c>
      <c r="C517" s="1529" t="s">
        <v>311</v>
      </c>
      <c r="D517" s="1528" t="s">
        <v>305</v>
      </c>
      <c r="E517" s="1530">
        <f t="shared" si="16"/>
        <v>35.18</v>
      </c>
      <c r="F517" s="1521">
        <f t="shared" si="17"/>
        <v>5826</v>
      </c>
      <c r="H517" s="1530">
        <v>35.18</v>
      </c>
      <c r="I517" s="1530">
        <v>33.36</v>
      </c>
    </row>
    <row r="518" spans="2:9">
      <c r="B518" s="1532">
        <v>5829</v>
      </c>
      <c r="C518" s="1523" t="s">
        <v>312</v>
      </c>
      <c r="D518" s="1526" t="s">
        <v>305</v>
      </c>
      <c r="E518" s="1527">
        <f t="shared" si="16"/>
        <v>121.37</v>
      </c>
      <c r="F518" s="1521">
        <f t="shared" si="17"/>
        <v>5829</v>
      </c>
      <c r="H518" s="1527">
        <v>121.37</v>
      </c>
      <c r="I518" s="1527">
        <v>112.87</v>
      </c>
    </row>
    <row r="519" spans="2:9" ht="30">
      <c r="B519" s="1531">
        <v>5837</v>
      </c>
      <c r="C519" s="1529" t="s">
        <v>313</v>
      </c>
      <c r="D519" s="1528" t="s">
        <v>305</v>
      </c>
      <c r="E519" s="1530">
        <f t="shared" si="16"/>
        <v>149.47</v>
      </c>
      <c r="F519" s="1521">
        <f t="shared" si="17"/>
        <v>5837</v>
      </c>
      <c r="H519" s="1530">
        <v>149.47</v>
      </c>
      <c r="I519" s="1530">
        <v>147.34</v>
      </c>
    </row>
    <row r="520" spans="2:9">
      <c r="B520" s="1532">
        <v>5841</v>
      </c>
      <c r="C520" s="1523" t="s">
        <v>314</v>
      </c>
      <c r="D520" s="1526" t="s">
        <v>305</v>
      </c>
      <c r="E520" s="1527">
        <f t="shared" si="16"/>
        <v>5.28</v>
      </c>
      <c r="F520" s="1521">
        <f t="shared" si="17"/>
        <v>5841</v>
      </c>
      <c r="H520" s="1527">
        <v>5.28</v>
      </c>
      <c r="I520" s="1527">
        <v>5.28</v>
      </c>
    </row>
    <row r="521" spans="2:9">
      <c r="B521" s="1531">
        <v>5845</v>
      </c>
      <c r="C521" s="1529" t="s">
        <v>315</v>
      </c>
      <c r="D521" s="1528" t="s">
        <v>305</v>
      </c>
      <c r="E521" s="1530">
        <f t="shared" si="16"/>
        <v>35.96</v>
      </c>
      <c r="F521" s="1521">
        <f t="shared" si="17"/>
        <v>5845</v>
      </c>
      <c r="H521" s="1530">
        <v>35.96</v>
      </c>
      <c r="I521" s="1530">
        <v>34.25</v>
      </c>
    </row>
    <row r="522" spans="2:9">
      <c r="B522" s="1532">
        <v>5849</v>
      </c>
      <c r="C522" s="1523" t="s">
        <v>316</v>
      </c>
      <c r="D522" s="1526" t="s">
        <v>305</v>
      </c>
      <c r="E522" s="1527">
        <f t="shared" si="16"/>
        <v>58.04</v>
      </c>
      <c r="F522" s="1521">
        <f t="shared" si="17"/>
        <v>5849</v>
      </c>
      <c r="H522" s="1527">
        <v>58.04</v>
      </c>
      <c r="I522" s="1527">
        <v>56.33</v>
      </c>
    </row>
    <row r="523" spans="2:9" ht="30">
      <c r="B523" s="1531">
        <v>5853</v>
      </c>
      <c r="C523" s="1529" t="s">
        <v>317</v>
      </c>
      <c r="D523" s="1528" t="s">
        <v>305</v>
      </c>
      <c r="E523" s="1530">
        <f t="shared" si="16"/>
        <v>58.3</v>
      </c>
      <c r="F523" s="1521">
        <f t="shared" si="17"/>
        <v>5853</v>
      </c>
      <c r="H523" s="1530">
        <v>58.3</v>
      </c>
      <c r="I523" s="1530">
        <v>56.59</v>
      </c>
    </row>
    <row r="524" spans="2:9">
      <c r="B524" s="1532">
        <v>5857</v>
      </c>
      <c r="C524" s="1523" t="s">
        <v>318</v>
      </c>
      <c r="D524" s="1526" t="s">
        <v>305</v>
      </c>
      <c r="E524" s="1527">
        <f t="shared" si="16"/>
        <v>154.19999999999999</v>
      </c>
      <c r="F524" s="1521">
        <f t="shared" si="17"/>
        <v>5857</v>
      </c>
      <c r="H524" s="1527">
        <v>154.19999999999999</v>
      </c>
      <c r="I524" s="1527">
        <v>152.49</v>
      </c>
    </row>
    <row r="525" spans="2:9" ht="30">
      <c r="B525" s="1531">
        <v>5865</v>
      </c>
      <c r="C525" s="1529" t="s">
        <v>319</v>
      </c>
      <c r="D525" s="1528" t="s">
        <v>305</v>
      </c>
      <c r="E525" s="1530">
        <f t="shared" si="16"/>
        <v>10.69</v>
      </c>
      <c r="F525" s="1521">
        <f t="shared" si="17"/>
        <v>5865</v>
      </c>
      <c r="H525" s="1530">
        <v>10.69</v>
      </c>
      <c r="I525" s="1530">
        <v>10.69</v>
      </c>
    </row>
    <row r="526" spans="2:9" ht="30">
      <c r="B526" s="1532">
        <v>5869</v>
      </c>
      <c r="C526" s="1523" t="s">
        <v>320</v>
      </c>
      <c r="D526" s="1526" t="s">
        <v>305</v>
      </c>
      <c r="E526" s="1527">
        <f t="shared" si="16"/>
        <v>59.58</v>
      </c>
      <c r="F526" s="1521">
        <f t="shared" si="17"/>
        <v>5869</v>
      </c>
      <c r="H526" s="1527">
        <v>59.58</v>
      </c>
      <c r="I526" s="1527">
        <v>57.89</v>
      </c>
    </row>
    <row r="527" spans="2:9" ht="45">
      <c r="B527" s="1531">
        <v>5877</v>
      </c>
      <c r="C527" s="1529" t="s">
        <v>321</v>
      </c>
      <c r="D527" s="1528" t="s">
        <v>305</v>
      </c>
      <c r="E527" s="1530">
        <f t="shared" si="16"/>
        <v>41.58</v>
      </c>
      <c r="F527" s="1521">
        <f t="shared" si="17"/>
        <v>5877</v>
      </c>
      <c r="H527" s="1530">
        <v>41.58</v>
      </c>
      <c r="I527" s="1530">
        <v>39.36</v>
      </c>
    </row>
    <row r="528" spans="2:9" ht="30">
      <c r="B528" s="1532">
        <v>5881</v>
      </c>
      <c r="C528" s="1523" t="s">
        <v>322</v>
      </c>
      <c r="D528" s="1526" t="s">
        <v>305</v>
      </c>
      <c r="E528" s="1527">
        <f t="shared" si="16"/>
        <v>64.489999999999995</v>
      </c>
      <c r="F528" s="1521">
        <f t="shared" si="17"/>
        <v>5881</v>
      </c>
      <c r="H528" s="1527">
        <v>64.489999999999995</v>
      </c>
      <c r="I528" s="1527">
        <v>62.8</v>
      </c>
    </row>
    <row r="529" spans="2:9" ht="30">
      <c r="B529" s="1531">
        <v>5884</v>
      </c>
      <c r="C529" s="1529" t="s">
        <v>323</v>
      </c>
      <c r="D529" s="1528" t="s">
        <v>305</v>
      </c>
      <c r="E529" s="1530">
        <f t="shared" si="16"/>
        <v>42.72</v>
      </c>
      <c r="F529" s="1521">
        <f t="shared" si="17"/>
        <v>5884</v>
      </c>
      <c r="H529" s="1530">
        <v>42.72</v>
      </c>
      <c r="I529" s="1530">
        <v>41.05</v>
      </c>
    </row>
    <row r="530" spans="2:9" ht="30">
      <c r="B530" s="1532">
        <v>5892</v>
      </c>
      <c r="C530" s="1523" t="s">
        <v>324</v>
      </c>
      <c r="D530" s="1526" t="s">
        <v>305</v>
      </c>
      <c r="E530" s="1527">
        <f t="shared" si="16"/>
        <v>36.21</v>
      </c>
      <c r="F530" s="1521">
        <f t="shared" si="17"/>
        <v>5892</v>
      </c>
      <c r="H530" s="1527">
        <v>36.21</v>
      </c>
      <c r="I530" s="1527">
        <v>34.39</v>
      </c>
    </row>
    <row r="531" spans="2:9" ht="30">
      <c r="B531" s="1531">
        <v>5896</v>
      </c>
      <c r="C531" s="1529" t="s">
        <v>325</v>
      </c>
      <c r="D531" s="1528" t="s">
        <v>305</v>
      </c>
      <c r="E531" s="1530">
        <f t="shared" si="16"/>
        <v>33.18</v>
      </c>
      <c r="F531" s="1521">
        <f t="shared" si="17"/>
        <v>5896</v>
      </c>
      <c r="H531" s="1530">
        <v>33.18</v>
      </c>
      <c r="I531" s="1530">
        <v>31.36</v>
      </c>
    </row>
    <row r="532" spans="2:9" ht="30">
      <c r="B532" s="1532">
        <v>5903</v>
      </c>
      <c r="C532" s="1523" t="s">
        <v>326</v>
      </c>
      <c r="D532" s="1526" t="s">
        <v>305</v>
      </c>
      <c r="E532" s="1527">
        <f t="shared" si="16"/>
        <v>46.92</v>
      </c>
      <c r="F532" s="1521">
        <f t="shared" si="17"/>
        <v>5903</v>
      </c>
      <c r="H532" s="1527">
        <v>46.92</v>
      </c>
      <c r="I532" s="1527">
        <v>45.1</v>
      </c>
    </row>
    <row r="533" spans="2:9" ht="30">
      <c r="B533" s="1531">
        <v>5911</v>
      </c>
      <c r="C533" s="1529" t="s">
        <v>327</v>
      </c>
      <c r="D533" s="1528" t="s">
        <v>305</v>
      </c>
      <c r="E533" s="1530">
        <f t="shared" si="16"/>
        <v>21.33</v>
      </c>
      <c r="F533" s="1521">
        <f t="shared" si="17"/>
        <v>5911</v>
      </c>
      <c r="H533" s="1530">
        <v>21.33</v>
      </c>
      <c r="I533" s="1530">
        <v>19.66</v>
      </c>
    </row>
    <row r="534" spans="2:9">
      <c r="B534" s="1532">
        <v>5923</v>
      </c>
      <c r="C534" s="1523" t="s">
        <v>328</v>
      </c>
      <c r="D534" s="1526" t="s">
        <v>305</v>
      </c>
      <c r="E534" s="1527">
        <f t="shared" si="16"/>
        <v>3.6</v>
      </c>
      <c r="F534" s="1521">
        <f t="shared" si="17"/>
        <v>5923</v>
      </c>
      <c r="H534" s="1527">
        <v>3.6</v>
      </c>
      <c r="I534" s="1527">
        <v>3.6</v>
      </c>
    </row>
    <row r="535" spans="2:9" ht="30">
      <c r="B535" s="1531">
        <v>5930</v>
      </c>
      <c r="C535" s="1529" t="s">
        <v>329</v>
      </c>
      <c r="D535" s="1528" t="s">
        <v>305</v>
      </c>
      <c r="E535" s="1530">
        <f t="shared" si="16"/>
        <v>43.89</v>
      </c>
      <c r="F535" s="1521">
        <f t="shared" si="17"/>
        <v>5930</v>
      </c>
      <c r="H535" s="1530">
        <v>43.89</v>
      </c>
      <c r="I535" s="1530">
        <v>41.74</v>
      </c>
    </row>
    <row r="536" spans="2:9" ht="30">
      <c r="B536" s="1532">
        <v>5934</v>
      </c>
      <c r="C536" s="1523" t="s">
        <v>330</v>
      </c>
      <c r="D536" s="1526" t="s">
        <v>305</v>
      </c>
      <c r="E536" s="1527">
        <f t="shared" si="16"/>
        <v>65.900000000000006</v>
      </c>
      <c r="F536" s="1521">
        <f t="shared" si="17"/>
        <v>5934</v>
      </c>
      <c r="H536" s="1527">
        <v>65.900000000000006</v>
      </c>
      <c r="I536" s="1527">
        <v>63.37</v>
      </c>
    </row>
    <row r="537" spans="2:9" ht="30">
      <c r="B537" s="1531">
        <v>5942</v>
      </c>
      <c r="C537" s="1529" t="s">
        <v>331</v>
      </c>
      <c r="D537" s="1528" t="s">
        <v>305</v>
      </c>
      <c r="E537" s="1530">
        <f t="shared" si="16"/>
        <v>53.1</v>
      </c>
      <c r="F537" s="1521">
        <f t="shared" si="17"/>
        <v>5942</v>
      </c>
      <c r="H537" s="1530">
        <v>53.1</v>
      </c>
      <c r="I537" s="1530">
        <v>51.26</v>
      </c>
    </row>
    <row r="538" spans="2:9" ht="30">
      <c r="B538" s="1532">
        <v>5946</v>
      </c>
      <c r="C538" s="1523" t="s">
        <v>332</v>
      </c>
      <c r="D538" s="1526" t="s">
        <v>305</v>
      </c>
      <c r="E538" s="1527">
        <f t="shared" si="16"/>
        <v>66.989999999999995</v>
      </c>
      <c r="F538" s="1521">
        <f t="shared" si="17"/>
        <v>5946</v>
      </c>
      <c r="H538" s="1527">
        <v>66.989999999999995</v>
      </c>
      <c r="I538" s="1527">
        <v>65.150000000000006</v>
      </c>
    </row>
    <row r="539" spans="2:9">
      <c r="B539" s="1531">
        <v>5952</v>
      </c>
      <c r="C539" s="1529" t="s">
        <v>333</v>
      </c>
      <c r="D539" s="1528" t="s">
        <v>305</v>
      </c>
      <c r="E539" s="1530">
        <f t="shared" si="16"/>
        <v>15.31</v>
      </c>
      <c r="F539" s="1521">
        <f t="shared" si="17"/>
        <v>5952</v>
      </c>
      <c r="H539" s="1530">
        <v>15.31</v>
      </c>
      <c r="I539" s="1530">
        <v>13.98</v>
      </c>
    </row>
    <row r="540" spans="2:9" ht="30">
      <c r="B540" s="1532">
        <v>5954</v>
      </c>
      <c r="C540" s="1523" t="s">
        <v>334</v>
      </c>
      <c r="D540" s="1526" t="s">
        <v>305</v>
      </c>
      <c r="E540" s="1527">
        <f t="shared" si="16"/>
        <v>4.3899999999999997</v>
      </c>
      <c r="F540" s="1521">
        <f t="shared" si="17"/>
        <v>5954</v>
      </c>
      <c r="H540" s="1527">
        <v>4.3899999999999997</v>
      </c>
      <c r="I540" s="1527">
        <v>4.3899999999999997</v>
      </c>
    </row>
    <row r="541" spans="2:9" ht="30">
      <c r="B541" s="1531">
        <v>5961</v>
      </c>
      <c r="C541" s="1529" t="s">
        <v>335</v>
      </c>
      <c r="D541" s="1528" t="s">
        <v>305</v>
      </c>
      <c r="E541" s="1530">
        <f t="shared" si="16"/>
        <v>41.9</v>
      </c>
      <c r="F541" s="1521">
        <f t="shared" si="17"/>
        <v>5961</v>
      </c>
      <c r="H541" s="1530">
        <v>41.9</v>
      </c>
      <c r="I541" s="1530">
        <v>40.18</v>
      </c>
    </row>
    <row r="542" spans="2:9" ht="30">
      <c r="B542" s="1532">
        <v>6260</v>
      </c>
      <c r="C542" s="1523" t="s">
        <v>336</v>
      </c>
      <c r="D542" s="1526" t="s">
        <v>305</v>
      </c>
      <c r="E542" s="1527">
        <f t="shared" si="16"/>
        <v>40.43</v>
      </c>
      <c r="F542" s="1521">
        <f t="shared" si="17"/>
        <v>6260</v>
      </c>
      <c r="H542" s="1527">
        <v>40.43</v>
      </c>
      <c r="I542" s="1527">
        <v>38.61</v>
      </c>
    </row>
    <row r="543" spans="2:9" ht="30">
      <c r="B543" s="1531">
        <v>6880</v>
      </c>
      <c r="C543" s="1529" t="s">
        <v>337</v>
      </c>
      <c r="D543" s="1528" t="s">
        <v>305</v>
      </c>
      <c r="E543" s="1530">
        <f t="shared" si="16"/>
        <v>71.45</v>
      </c>
      <c r="F543" s="1521">
        <f t="shared" si="17"/>
        <v>6880</v>
      </c>
      <c r="H543" s="1530">
        <v>71.45</v>
      </c>
      <c r="I543" s="1530">
        <v>69.760000000000005</v>
      </c>
    </row>
    <row r="544" spans="2:9">
      <c r="B544" s="1532">
        <v>7031</v>
      </c>
      <c r="C544" s="1523" t="s">
        <v>338</v>
      </c>
      <c r="D544" s="1526" t="s">
        <v>305</v>
      </c>
      <c r="E544" s="1527">
        <f t="shared" si="16"/>
        <v>6.32</v>
      </c>
      <c r="F544" s="1521">
        <f t="shared" si="17"/>
        <v>7031</v>
      </c>
      <c r="H544" s="1527">
        <v>6.32</v>
      </c>
      <c r="I544" s="1527">
        <v>6.32</v>
      </c>
    </row>
    <row r="545" spans="2:9" ht="30">
      <c r="B545" s="1531">
        <v>7043</v>
      </c>
      <c r="C545" s="1529" t="s">
        <v>339</v>
      </c>
      <c r="D545" s="1528" t="s">
        <v>305</v>
      </c>
      <c r="E545" s="1530">
        <f t="shared" si="16"/>
        <v>0.26</v>
      </c>
      <c r="F545" s="1521">
        <f t="shared" si="17"/>
        <v>7043</v>
      </c>
      <c r="H545" s="1530">
        <v>0.26</v>
      </c>
      <c r="I545" s="1530">
        <v>0.26</v>
      </c>
    </row>
    <row r="546" spans="2:9" ht="30">
      <c r="B546" s="1532">
        <v>7050</v>
      </c>
      <c r="C546" s="1523" t="s">
        <v>340</v>
      </c>
      <c r="D546" s="1526" t="s">
        <v>305</v>
      </c>
      <c r="E546" s="1527">
        <f t="shared" si="16"/>
        <v>65.19</v>
      </c>
      <c r="F546" s="1521">
        <f t="shared" si="17"/>
        <v>7050</v>
      </c>
      <c r="H546" s="1527">
        <v>65.19</v>
      </c>
      <c r="I546" s="1527">
        <v>63.5</v>
      </c>
    </row>
    <row r="547" spans="2:9" ht="30">
      <c r="B547" s="1531">
        <v>67827</v>
      </c>
      <c r="C547" s="1529" t="s">
        <v>341</v>
      </c>
      <c r="D547" s="1528" t="s">
        <v>305</v>
      </c>
      <c r="E547" s="1530">
        <f t="shared" si="16"/>
        <v>40.81</v>
      </c>
      <c r="F547" s="1521">
        <f t="shared" si="17"/>
        <v>67827</v>
      </c>
      <c r="H547" s="1530">
        <v>40.81</v>
      </c>
      <c r="I547" s="1530">
        <v>39.090000000000003</v>
      </c>
    </row>
    <row r="548" spans="2:9">
      <c r="B548" s="1532">
        <v>73395</v>
      </c>
      <c r="C548" s="1523" t="s">
        <v>342</v>
      </c>
      <c r="D548" s="1526" t="s">
        <v>305</v>
      </c>
      <c r="E548" s="1527">
        <f t="shared" si="16"/>
        <v>6.31</v>
      </c>
      <c r="F548" s="1521">
        <f t="shared" si="17"/>
        <v>73395</v>
      </c>
      <c r="H548" s="1527">
        <v>6.31</v>
      </c>
      <c r="I548" s="1527">
        <v>6.31</v>
      </c>
    </row>
    <row r="549" spans="2:9" ht="30">
      <c r="B549" s="1531">
        <v>83766</v>
      </c>
      <c r="C549" s="1529" t="s">
        <v>343</v>
      </c>
      <c r="D549" s="1528" t="s">
        <v>305</v>
      </c>
      <c r="E549" s="1530">
        <f t="shared" si="16"/>
        <v>30.2</v>
      </c>
      <c r="F549" s="1521">
        <f t="shared" si="17"/>
        <v>83766</v>
      </c>
      <c r="H549" s="1530">
        <v>30.2</v>
      </c>
      <c r="I549" s="1530">
        <v>27.98</v>
      </c>
    </row>
    <row r="550" spans="2:9" ht="30">
      <c r="B550" s="1532">
        <v>84013</v>
      </c>
      <c r="C550" s="1523" t="s">
        <v>344</v>
      </c>
      <c r="D550" s="1526" t="s">
        <v>305</v>
      </c>
      <c r="E550" s="1527">
        <f t="shared" si="16"/>
        <v>68.45</v>
      </c>
      <c r="F550" s="1521">
        <f t="shared" si="17"/>
        <v>84013</v>
      </c>
      <c r="H550" s="1527">
        <v>68.45</v>
      </c>
      <c r="I550" s="1527">
        <v>66.23</v>
      </c>
    </row>
    <row r="551" spans="2:9" ht="30">
      <c r="B551" s="1531">
        <v>87446</v>
      </c>
      <c r="C551" s="1529" t="s">
        <v>345</v>
      </c>
      <c r="D551" s="1528" t="s">
        <v>305</v>
      </c>
      <c r="E551" s="1530">
        <f t="shared" si="16"/>
        <v>0.5</v>
      </c>
      <c r="F551" s="1521">
        <f t="shared" si="17"/>
        <v>87446</v>
      </c>
      <c r="H551" s="1530">
        <v>0.5</v>
      </c>
      <c r="I551" s="1530">
        <v>0.5</v>
      </c>
    </row>
    <row r="552" spans="2:9" ht="30">
      <c r="B552" s="1532">
        <v>88392</v>
      </c>
      <c r="C552" s="1523" t="s">
        <v>346</v>
      </c>
      <c r="D552" s="1526" t="s">
        <v>305</v>
      </c>
      <c r="E552" s="1527">
        <f t="shared" si="16"/>
        <v>0.97</v>
      </c>
      <c r="F552" s="1521">
        <f t="shared" si="17"/>
        <v>88392</v>
      </c>
      <c r="H552" s="1527">
        <v>0.97</v>
      </c>
      <c r="I552" s="1527">
        <v>0.97</v>
      </c>
    </row>
    <row r="553" spans="2:9" ht="30">
      <c r="B553" s="1531">
        <v>88398</v>
      </c>
      <c r="C553" s="1529" t="s">
        <v>347</v>
      </c>
      <c r="D553" s="1528" t="s">
        <v>305</v>
      </c>
      <c r="E553" s="1530">
        <f t="shared" si="16"/>
        <v>1.1599999999999999</v>
      </c>
      <c r="F553" s="1521">
        <f t="shared" si="17"/>
        <v>88398</v>
      </c>
      <c r="H553" s="1530">
        <v>1.1599999999999999</v>
      </c>
      <c r="I553" s="1530">
        <v>1.1599999999999999</v>
      </c>
    </row>
    <row r="554" spans="2:9" ht="30">
      <c r="B554" s="1532">
        <v>88404</v>
      </c>
      <c r="C554" s="1523" t="s">
        <v>348</v>
      </c>
      <c r="D554" s="1526" t="s">
        <v>305</v>
      </c>
      <c r="E554" s="1527">
        <f t="shared" si="16"/>
        <v>0.91</v>
      </c>
      <c r="F554" s="1521">
        <f t="shared" si="17"/>
        <v>88404</v>
      </c>
      <c r="H554" s="1527">
        <v>0.91</v>
      </c>
      <c r="I554" s="1527">
        <v>0.91</v>
      </c>
    </row>
    <row r="555" spans="2:9" ht="30">
      <c r="B555" s="1531">
        <v>88430</v>
      </c>
      <c r="C555" s="1529" t="s">
        <v>349</v>
      </c>
      <c r="D555" s="1528" t="s">
        <v>305</v>
      </c>
      <c r="E555" s="1530">
        <f t="shared" si="16"/>
        <v>6.03</v>
      </c>
      <c r="F555" s="1521">
        <f t="shared" si="17"/>
        <v>88430</v>
      </c>
      <c r="H555" s="1530">
        <v>6.03</v>
      </c>
      <c r="I555" s="1530">
        <v>6.03</v>
      </c>
    </row>
    <row r="556" spans="2:9" ht="30">
      <c r="B556" s="1532">
        <v>88438</v>
      </c>
      <c r="C556" s="1523" t="s">
        <v>350</v>
      </c>
      <c r="D556" s="1526" t="s">
        <v>305</v>
      </c>
      <c r="E556" s="1527">
        <f t="shared" si="16"/>
        <v>7.99</v>
      </c>
      <c r="F556" s="1521">
        <f t="shared" si="17"/>
        <v>88438</v>
      </c>
      <c r="H556" s="1527">
        <v>7.99</v>
      </c>
      <c r="I556" s="1527">
        <v>7.99</v>
      </c>
    </row>
    <row r="557" spans="2:9" ht="30">
      <c r="B557" s="1531">
        <v>88831</v>
      </c>
      <c r="C557" s="1529" t="s">
        <v>351</v>
      </c>
      <c r="D557" s="1528" t="s">
        <v>305</v>
      </c>
      <c r="E557" s="1530">
        <f t="shared" si="16"/>
        <v>0.36</v>
      </c>
      <c r="F557" s="1521">
        <f t="shared" si="17"/>
        <v>88831</v>
      </c>
      <c r="H557" s="1530">
        <v>0.36</v>
      </c>
      <c r="I557" s="1530">
        <v>0.36</v>
      </c>
    </row>
    <row r="558" spans="2:9">
      <c r="B558" s="1532">
        <v>88844</v>
      </c>
      <c r="C558" s="1523" t="s">
        <v>352</v>
      </c>
      <c r="D558" s="1526" t="s">
        <v>305</v>
      </c>
      <c r="E558" s="1527">
        <f t="shared" si="16"/>
        <v>50.19</v>
      </c>
      <c r="F558" s="1521">
        <f t="shared" si="17"/>
        <v>88844</v>
      </c>
      <c r="H558" s="1527">
        <v>50.19</v>
      </c>
      <c r="I558" s="1527">
        <v>48.48</v>
      </c>
    </row>
    <row r="559" spans="2:9" ht="30">
      <c r="B559" s="1531">
        <v>88908</v>
      </c>
      <c r="C559" s="1529" t="s">
        <v>353</v>
      </c>
      <c r="D559" s="1528" t="s">
        <v>305</v>
      </c>
      <c r="E559" s="1530">
        <f t="shared" si="16"/>
        <v>76.510000000000005</v>
      </c>
      <c r="F559" s="1521">
        <f t="shared" si="17"/>
        <v>88908</v>
      </c>
      <c r="H559" s="1530">
        <v>76.510000000000005</v>
      </c>
      <c r="I559" s="1530">
        <v>74.290000000000006</v>
      </c>
    </row>
    <row r="560" spans="2:9" ht="30">
      <c r="B560" s="1532">
        <v>89022</v>
      </c>
      <c r="C560" s="1523" t="s">
        <v>354</v>
      </c>
      <c r="D560" s="1526" t="s">
        <v>305</v>
      </c>
      <c r="E560" s="1527">
        <f t="shared" si="16"/>
        <v>0.32</v>
      </c>
      <c r="F560" s="1521">
        <f t="shared" si="17"/>
        <v>89022</v>
      </c>
      <c r="H560" s="1527">
        <v>0.32</v>
      </c>
      <c r="I560" s="1527">
        <v>0.32</v>
      </c>
    </row>
    <row r="561" spans="2:9">
      <c r="B561" s="1531">
        <v>89027</v>
      </c>
      <c r="C561" s="1529" t="s">
        <v>355</v>
      </c>
      <c r="D561" s="1528" t="s">
        <v>305</v>
      </c>
      <c r="E561" s="1530">
        <f t="shared" si="16"/>
        <v>5.14</v>
      </c>
      <c r="F561" s="1521">
        <f t="shared" si="17"/>
        <v>89027</v>
      </c>
      <c r="H561" s="1530">
        <v>5.14</v>
      </c>
      <c r="I561" s="1530">
        <v>5.14</v>
      </c>
    </row>
    <row r="562" spans="2:9">
      <c r="B562" s="1532">
        <v>89031</v>
      </c>
      <c r="C562" s="1523" t="s">
        <v>356</v>
      </c>
      <c r="D562" s="1526" t="s">
        <v>305</v>
      </c>
      <c r="E562" s="1527">
        <f t="shared" si="16"/>
        <v>48.67</v>
      </c>
      <c r="F562" s="1521">
        <f t="shared" si="17"/>
        <v>89031</v>
      </c>
      <c r="H562" s="1527">
        <v>48.67</v>
      </c>
      <c r="I562" s="1527">
        <v>46.96</v>
      </c>
    </row>
    <row r="563" spans="2:9">
      <c r="B563" s="1531">
        <v>89036</v>
      </c>
      <c r="C563" s="1529" t="s">
        <v>357</v>
      </c>
      <c r="D563" s="1528" t="s">
        <v>305</v>
      </c>
      <c r="E563" s="1530">
        <f t="shared" si="16"/>
        <v>30.66</v>
      </c>
      <c r="F563" s="1521">
        <f t="shared" si="17"/>
        <v>89036</v>
      </c>
      <c r="H563" s="1530">
        <v>30.66</v>
      </c>
      <c r="I563" s="1530">
        <v>28.95</v>
      </c>
    </row>
    <row r="564" spans="2:9">
      <c r="B564" s="1532">
        <v>89218</v>
      </c>
      <c r="C564" s="1523" t="s">
        <v>358</v>
      </c>
      <c r="D564" s="1526" t="s">
        <v>305</v>
      </c>
      <c r="E564" s="1527">
        <f t="shared" si="16"/>
        <v>64.709999999999994</v>
      </c>
      <c r="F564" s="1521">
        <f t="shared" si="17"/>
        <v>89218</v>
      </c>
      <c r="H564" s="1527">
        <v>64.709999999999994</v>
      </c>
      <c r="I564" s="1527">
        <v>60.87</v>
      </c>
    </row>
    <row r="565" spans="2:9" ht="30">
      <c r="B565" s="1531">
        <v>89226</v>
      </c>
      <c r="C565" s="1529" t="s">
        <v>359</v>
      </c>
      <c r="D565" s="1528" t="s">
        <v>305</v>
      </c>
      <c r="E565" s="1530">
        <f t="shared" si="16"/>
        <v>1.49</v>
      </c>
      <c r="F565" s="1521">
        <f t="shared" si="17"/>
        <v>89226</v>
      </c>
      <c r="H565" s="1530">
        <v>1.49</v>
      </c>
      <c r="I565" s="1530">
        <v>1.49</v>
      </c>
    </row>
    <row r="566" spans="2:9">
      <c r="B566" s="1532">
        <v>89235</v>
      </c>
      <c r="C566" s="1523" t="s">
        <v>360</v>
      </c>
      <c r="D566" s="1526" t="s">
        <v>305</v>
      </c>
      <c r="E566" s="1527">
        <f t="shared" si="16"/>
        <v>197.59</v>
      </c>
      <c r="F566" s="1521">
        <f t="shared" si="17"/>
        <v>89235</v>
      </c>
      <c r="H566" s="1527">
        <v>197.59</v>
      </c>
      <c r="I566" s="1527">
        <v>195.46</v>
      </c>
    </row>
    <row r="567" spans="2:9">
      <c r="B567" s="1531">
        <v>89243</v>
      </c>
      <c r="C567" s="1529" t="s">
        <v>361</v>
      </c>
      <c r="D567" s="1528" t="s">
        <v>305</v>
      </c>
      <c r="E567" s="1530">
        <f t="shared" si="16"/>
        <v>435.93</v>
      </c>
      <c r="F567" s="1521">
        <f t="shared" si="17"/>
        <v>89243</v>
      </c>
      <c r="H567" s="1530">
        <v>435.93</v>
      </c>
      <c r="I567" s="1530">
        <v>433.8</v>
      </c>
    </row>
    <row r="568" spans="2:9">
      <c r="B568" s="1532">
        <v>89251</v>
      </c>
      <c r="C568" s="1523" t="s">
        <v>362</v>
      </c>
      <c r="D568" s="1526" t="s">
        <v>305</v>
      </c>
      <c r="E568" s="1527">
        <f t="shared" si="16"/>
        <v>381.31</v>
      </c>
      <c r="F568" s="1521">
        <f t="shared" si="17"/>
        <v>89251</v>
      </c>
      <c r="H568" s="1527">
        <v>381.31</v>
      </c>
      <c r="I568" s="1527">
        <v>379.18</v>
      </c>
    </row>
    <row r="569" spans="2:9" ht="30">
      <c r="B569" s="1531">
        <v>89258</v>
      </c>
      <c r="C569" s="1529" t="s">
        <v>363</v>
      </c>
      <c r="D569" s="1528" t="s">
        <v>305</v>
      </c>
      <c r="E569" s="1530">
        <f t="shared" si="16"/>
        <v>125.95</v>
      </c>
      <c r="F569" s="1521">
        <f t="shared" si="17"/>
        <v>89258</v>
      </c>
      <c r="H569" s="1530">
        <v>125.95</v>
      </c>
      <c r="I569" s="1530">
        <v>123.82</v>
      </c>
    </row>
    <row r="570" spans="2:9" ht="30">
      <c r="B570" s="1532">
        <v>89273</v>
      </c>
      <c r="C570" s="1523" t="s">
        <v>364</v>
      </c>
      <c r="D570" s="1526" t="s">
        <v>305</v>
      </c>
      <c r="E570" s="1527">
        <f t="shared" si="16"/>
        <v>73.83</v>
      </c>
      <c r="F570" s="1521">
        <f t="shared" si="17"/>
        <v>89273</v>
      </c>
      <c r="H570" s="1527">
        <v>73.83</v>
      </c>
      <c r="I570" s="1527">
        <v>72.22</v>
      </c>
    </row>
    <row r="571" spans="2:9" ht="30">
      <c r="B571" s="1531">
        <v>89279</v>
      </c>
      <c r="C571" s="1529" t="s">
        <v>365</v>
      </c>
      <c r="D571" s="1528" t="s">
        <v>305</v>
      </c>
      <c r="E571" s="1530">
        <f t="shared" si="16"/>
        <v>1.82</v>
      </c>
      <c r="F571" s="1521">
        <f t="shared" si="17"/>
        <v>89279</v>
      </c>
      <c r="H571" s="1530">
        <v>1.82</v>
      </c>
      <c r="I571" s="1530">
        <v>1.82</v>
      </c>
    </row>
    <row r="572" spans="2:9" ht="30">
      <c r="B572" s="1532">
        <v>89877</v>
      </c>
      <c r="C572" s="1523" t="s">
        <v>366</v>
      </c>
      <c r="D572" s="1526" t="s">
        <v>305</v>
      </c>
      <c r="E572" s="1527">
        <f t="shared" si="16"/>
        <v>58.73</v>
      </c>
      <c r="F572" s="1521">
        <f t="shared" si="17"/>
        <v>89877</v>
      </c>
      <c r="H572" s="1527">
        <v>58.73</v>
      </c>
      <c r="I572" s="1527">
        <v>57.01</v>
      </c>
    </row>
    <row r="573" spans="2:9" ht="30">
      <c r="B573" s="1531">
        <v>89884</v>
      </c>
      <c r="C573" s="1529" t="s">
        <v>367</v>
      </c>
      <c r="D573" s="1528" t="s">
        <v>305</v>
      </c>
      <c r="E573" s="1530">
        <f t="shared" si="16"/>
        <v>61.86</v>
      </c>
      <c r="F573" s="1521">
        <f t="shared" si="17"/>
        <v>89884</v>
      </c>
      <c r="H573" s="1530">
        <v>61.86</v>
      </c>
      <c r="I573" s="1530">
        <v>60.14</v>
      </c>
    </row>
    <row r="574" spans="2:9">
      <c r="B574" s="1532">
        <v>90587</v>
      </c>
      <c r="C574" s="1523" t="s">
        <v>368</v>
      </c>
      <c r="D574" s="1526" t="s">
        <v>305</v>
      </c>
      <c r="E574" s="1527">
        <f t="shared" si="16"/>
        <v>0.49</v>
      </c>
      <c r="F574" s="1521">
        <f t="shared" si="17"/>
        <v>90587</v>
      </c>
      <c r="H574" s="1527">
        <v>0.49</v>
      </c>
      <c r="I574" s="1527">
        <v>0.49</v>
      </c>
    </row>
    <row r="575" spans="2:9">
      <c r="B575" s="1531">
        <v>90626</v>
      </c>
      <c r="C575" s="1529" t="s">
        <v>369</v>
      </c>
      <c r="D575" s="1528" t="s">
        <v>305</v>
      </c>
      <c r="E575" s="1530">
        <f t="shared" si="16"/>
        <v>2.4700000000000002</v>
      </c>
      <c r="F575" s="1521">
        <f t="shared" si="17"/>
        <v>90626</v>
      </c>
      <c r="H575" s="1530">
        <v>2.4700000000000002</v>
      </c>
      <c r="I575" s="1530">
        <v>2.4700000000000002</v>
      </c>
    </row>
    <row r="576" spans="2:9" ht="30">
      <c r="B576" s="1532">
        <v>90632</v>
      </c>
      <c r="C576" s="1523" t="s">
        <v>370</v>
      </c>
      <c r="D576" s="1526" t="s">
        <v>305</v>
      </c>
      <c r="E576" s="1527">
        <f t="shared" si="16"/>
        <v>67.92</v>
      </c>
      <c r="F576" s="1521">
        <f t="shared" si="17"/>
        <v>90632</v>
      </c>
      <c r="H576" s="1527">
        <v>67.92</v>
      </c>
      <c r="I576" s="1527">
        <v>66.22</v>
      </c>
    </row>
    <row r="577" spans="2:9" ht="30">
      <c r="B577" s="1531">
        <v>90638</v>
      </c>
      <c r="C577" s="1529" t="s">
        <v>371</v>
      </c>
      <c r="D577" s="1528" t="s">
        <v>305</v>
      </c>
      <c r="E577" s="1530">
        <f t="shared" si="16"/>
        <v>4.6399999999999997</v>
      </c>
      <c r="F577" s="1521">
        <f t="shared" si="17"/>
        <v>90638</v>
      </c>
      <c r="H577" s="1530">
        <v>4.6399999999999997</v>
      </c>
      <c r="I577" s="1530">
        <v>4.6399999999999997</v>
      </c>
    </row>
    <row r="578" spans="2:9" ht="30">
      <c r="B578" s="1532">
        <v>90644</v>
      </c>
      <c r="C578" s="1523" t="s">
        <v>372</v>
      </c>
      <c r="D578" s="1526" t="s">
        <v>305</v>
      </c>
      <c r="E578" s="1527">
        <f t="shared" ref="E578:E641" si="18">IF($L$2=$H$1,H578,I578)</f>
        <v>6.92</v>
      </c>
      <c r="F578" s="1521">
        <f t="shared" ref="F578:F641" si="19">IF(LEN($B578)=7,CONCATENATE(MID($B578,1,6),"00",RIGHT($B578,1)),IF(LEN($B578)=8,CONCATENATE(MID($B578,1,6),"0",RIGHT($B578,2)),$B578))</f>
        <v>90644</v>
      </c>
      <c r="H578" s="1527">
        <v>6.92</v>
      </c>
      <c r="I578" s="1527">
        <v>6.92</v>
      </c>
    </row>
    <row r="579" spans="2:9" ht="30">
      <c r="B579" s="1531">
        <v>90651</v>
      </c>
      <c r="C579" s="1529" t="s">
        <v>373</v>
      </c>
      <c r="D579" s="1528" t="s">
        <v>305</v>
      </c>
      <c r="E579" s="1530">
        <f t="shared" si="18"/>
        <v>0.77</v>
      </c>
      <c r="F579" s="1521">
        <f t="shared" si="19"/>
        <v>90651</v>
      </c>
      <c r="H579" s="1530">
        <v>0.77</v>
      </c>
      <c r="I579" s="1530">
        <v>0.77</v>
      </c>
    </row>
    <row r="580" spans="2:9">
      <c r="B580" s="1532">
        <v>90657</v>
      </c>
      <c r="C580" s="1523" t="s">
        <v>374</v>
      </c>
      <c r="D580" s="1526" t="s">
        <v>305</v>
      </c>
      <c r="E580" s="1527">
        <f t="shared" si="18"/>
        <v>4.5</v>
      </c>
      <c r="F580" s="1521">
        <f t="shared" si="19"/>
        <v>90657</v>
      </c>
      <c r="H580" s="1527">
        <v>4.5</v>
      </c>
      <c r="I580" s="1527">
        <v>4.5</v>
      </c>
    </row>
    <row r="581" spans="2:9">
      <c r="B581" s="1531">
        <v>90663</v>
      </c>
      <c r="C581" s="1529" t="s">
        <v>375</v>
      </c>
      <c r="D581" s="1528" t="s">
        <v>305</v>
      </c>
      <c r="E581" s="1530">
        <f t="shared" si="18"/>
        <v>4.83</v>
      </c>
      <c r="F581" s="1521">
        <f t="shared" si="19"/>
        <v>90663</v>
      </c>
      <c r="H581" s="1530">
        <v>4.83</v>
      </c>
      <c r="I581" s="1530">
        <v>4.83</v>
      </c>
    </row>
    <row r="582" spans="2:9" ht="30">
      <c r="B582" s="1532">
        <v>90669</v>
      </c>
      <c r="C582" s="1523" t="s">
        <v>376</v>
      </c>
      <c r="D582" s="1526" t="s">
        <v>305</v>
      </c>
      <c r="E582" s="1527">
        <f t="shared" si="18"/>
        <v>5.9</v>
      </c>
      <c r="F582" s="1521">
        <f t="shared" si="19"/>
        <v>90669</v>
      </c>
      <c r="H582" s="1527">
        <v>5.9</v>
      </c>
      <c r="I582" s="1527">
        <v>5.9</v>
      </c>
    </row>
    <row r="583" spans="2:9" ht="45">
      <c r="B583" s="1531">
        <v>90675</v>
      </c>
      <c r="C583" s="1529" t="s">
        <v>377</v>
      </c>
      <c r="D583" s="1528" t="s">
        <v>305</v>
      </c>
      <c r="E583" s="1530">
        <f t="shared" si="18"/>
        <v>254.4</v>
      </c>
      <c r="F583" s="1521">
        <f t="shared" si="19"/>
        <v>90675</v>
      </c>
      <c r="H583" s="1530">
        <v>254.4</v>
      </c>
      <c r="I583" s="1530">
        <v>252.7</v>
      </c>
    </row>
    <row r="584" spans="2:9" ht="45">
      <c r="B584" s="1532">
        <v>90681</v>
      </c>
      <c r="C584" s="1523" t="s">
        <v>378</v>
      </c>
      <c r="D584" s="1526" t="s">
        <v>305</v>
      </c>
      <c r="E584" s="1527">
        <f t="shared" si="18"/>
        <v>138.94</v>
      </c>
      <c r="F584" s="1521">
        <f t="shared" si="19"/>
        <v>90681</v>
      </c>
      <c r="H584" s="1527">
        <v>138.94</v>
      </c>
      <c r="I584" s="1527">
        <v>137.24</v>
      </c>
    </row>
    <row r="585" spans="2:9" ht="30">
      <c r="B585" s="1531">
        <v>90687</v>
      </c>
      <c r="C585" s="1529" t="s">
        <v>379</v>
      </c>
      <c r="D585" s="1528" t="s">
        <v>305</v>
      </c>
      <c r="E585" s="1530">
        <f t="shared" si="18"/>
        <v>50.2</v>
      </c>
      <c r="F585" s="1521">
        <f t="shared" si="19"/>
        <v>90687</v>
      </c>
      <c r="H585" s="1530">
        <v>50.2</v>
      </c>
      <c r="I585" s="1530">
        <v>48.36</v>
      </c>
    </row>
    <row r="586" spans="2:9" ht="30">
      <c r="B586" s="1532">
        <v>90693</v>
      </c>
      <c r="C586" s="1523" t="s">
        <v>380</v>
      </c>
      <c r="D586" s="1526" t="s">
        <v>305</v>
      </c>
      <c r="E586" s="1527">
        <f t="shared" si="18"/>
        <v>33.880000000000003</v>
      </c>
      <c r="F586" s="1521">
        <f t="shared" si="19"/>
        <v>90693</v>
      </c>
      <c r="H586" s="1527">
        <v>33.880000000000003</v>
      </c>
      <c r="I586" s="1527">
        <v>32.04</v>
      </c>
    </row>
    <row r="587" spans="2:9" ht="30">
      <c r="B587" s="1531">
        <v>90965</v>
      </c>
      <c r="C587" s="1529" t="s">
        <v>381</v>
      </c>
      <c r="D587" s="1528" t="s">
        <v>305</v>
      </c>
      <c r="E587" s="1530">
        <f t="shared" si="18"/>
        <v>5.87</v>
      </c>
      <c r="F587" s="1521">
        <f t="shared" si="19"/>
        <v>90965</v>
      </c>
      <c r="H587" s="1530">
        <v>5.87</v>
      </c>
      <c r="I587" s="1530">
        <v>5.87</v>
      </c>
    </row>
    <row r="588" spans="2:9" ht="30">
      <c r="B588" s="1532">
        <v>90973</v>
      </c>
      <c r="C588" s="1523" t="s">
        <v>382</v>
      </c>
      <c r="D588" s="1526" t="s">
        <v>305</v>
      </c>
      <c r="E588" s="1527">
        <f t="shared" si="18"/>
        <v>5.89</v>
      </c>
      <c r="F588" s="1521">
        <f t="shared" si="19"/>
        <v>90973</v>
      </c>
      <c r="H588" s="1527">
        <v>5.89</v>
      </c>
      <c r="I588" s="1527">
        <v>5.89</v>
      </c>
    </row>
    <row r="589" spans="2:9" ht="30">
      <c r="B589" s="1531">
        <v>90982</v>
      </c>
      <c r="C589" s="1529" t="s">
        <v>383</v>
      </c>
      <c r="D589" s="1528" t="s">
        <v>305</v>
      </c>
      <c r="E589" s="1530">
        <f t="shared" si="18"/>
        <v>14.97</v>
      </c>
      <c r="F589" s="1521">
        <f t="shared" si="19"/>
        <v>90982</v>
      </c>
      <c r="H589" s="1530">
        <v>14.97</v>
      </c>
      <c r="I589" s="1530">
        <v>14.97</v>
      </c>
    </row>
    <row r="590" spans="2:9" ht="30">
      <c r="B590" s="1532">
        <v>91001</v>
      </c>
      <c r="C590" s="1523" t="s">
        <v>384</v>
      </c>
      <c r="D590" s="1526" t="s">
        <v>305</v>
      </c>
      <c r="E590" s="1527">
        <f t="shared" si="18"/>
        <v>6.99</v>
      </c>
      <c r="F590" s="1521">
        <f t="shared" si="19"/>
        <v>91001</v>
      </c>
      <c r="H590" s="1527">
        <v>6.99</v>
      </c>
      <c r="I590" s="1527">
        <v>6.99</v>
      </c>
    </row>
    <row r="591" spans="2:9" ht="30">
      <c r="B591" s="1531">
        <v>91032</v>
      </c>
      <c r="C591" s="1529" t="s">
        <v>385</v>
      </c>
      <c r="D591" s="1528" t="s">
        <v>305</v>
      </c>
      <c r="E591" s="1530">
        <f t="shared" si="18"/>
        <v>42.38</v>
      </c>
      <c r="F591" s="1521">
        <f t="shared" si="19"/>
        <v>91032</v>
      </c>
      <c r="H591" s="1530">
        <v>42.38</v>
      </c>
      <c r="I591" s="1530">
        <v>40.56</v>
      </c>
    </row>
    <row r="592" spans="2:9" ht="30">
      <c r="B592" s="1532">
        <v>91278</v>
      </c>
      <c r="C592" s="1523" t="s">
        <v>386</v>
      </c>
      <c r="D592" s="1526" t="s">
        <v>305</v>
      </c>
      <c r="E592" s="1527">
        <f t="shared" si="18"/>
        <v>0.54</v>
      </c>
      <c r="F592" s="1521">
        <f t="shared" si="19"/>
        <v>91278</v>
      </c>
      <c r="H592" s="1527">
        <v>0.54</v>
      </c>
      <c r="I592" s="1527">
        <v>0.54</v>
      </c>
    </row>
    <row r="593" spans="2:9" ht="30">
      <c r="B593" s="1531">
        <v>91285</v>
      </c>
      <c r="C593" s="1529" t="s">
        <v>387</v>
      </c>
      <c r="D593" s="1528" t="s">
        <v>305</v>
      </c>
      <c r="E593" s="1530">
        <f t="shared" si="18"/>
        <v>1.18</v>
      </c>
      <c r="F593" s="1521">
        <f t="shared" si="19"/>
        <v>91285</v>
      </c>
      <c r="H593" s="1530">
        <v>1.18</v>
      </c>
      <c r="I593" s="1530">
        <v>1.18</v>
      </c>
    </row>
    <row r="594" spans="2:9" ht="30">
      <c r="B594" s="1532">
        <v>91387</v>
      </c>
      <c r="C594" s="1523" t="s">
        <v>388</v>
      </c>
      <c r="D594" s="1526" t="s">
        <v>305</v>
      </c>
      <c r="E594" s="1527">
        <f t="shared" si="18"/>
        <v>45.56</v>
      </c>
      <c r="F594" s="1521">
        <f t="shared" si="19"/>
        <v>91387</v>
      </c>
      <c r="H594" s="1527">
        <v>45.56</v>
      </c>
      <c r="I594" s="1527">
        <v>43.84</v>
      </c>
    </row>
    <row r="595" spans="2:9" ht="30">
      <c r="B595" s="1531">
        <v>91395</v>
      </c>
      <c r="C595" s="1529" t="s">
        <v>389</v>
      </c>
      <c r="D595" s="1528" t="s">
        <v>305</v>
      </c>
      <c r="E595" s="1530">
        <f t="shared" si="18"/>
        <v>38.409999999999997</v>
      </c>
      <c r="F595" s="1521">
        <f t="shared" si="19"/>
        <v>91395</v>
      </c>
      <c r="H595" s="1530">
        <v>38.409999999999997</v>
      </c>
      <c r="I595" s="1530">
        <v>36.590000000000003</v>
      </c>
    </row>
    <row r="596" spans="2:9" ht="30">
      <c r="B596" s="1532">
        <v>91486</v>
      </c>
      <c r="C596" s="1523" t="s">
        <v>390</v>
      </c>
      <c r="D596" s="1526" t="s">
        <v>305</v>
      </c>
      <c r="E596" s="1527">
        <f t="shared" si="18"/>
        <v>45.88</v>
      </c>
      <c r="F596" s="1521">
        <f t="shared" si="19"/>
        <v>91486</v>
      </c>
      <c r="H596" s="1527">
        <v>45.88</v>
      </c>
      <c r="I596" s="1527">
        <v>44.06</v>
      </c>
    </row>
    <row r="597" spans="2:9" ht="30">
      <c r="B597" s="1531">
        <v>91534</v>
      </c>
      <c r="C597" s="1529" t="s">
        <v>391</v>
      </c>
      <c r="D597" s="1528" t="s">
        <v>305</v>
      </c>
      <c r="E597" s="1530">
        <f t="shared" si="18"/>
        <v>16.88</v>
      </c>
      <c r="F597" s="1521">
        <f t="shared" si="19"/>
        <v>91534</v>
      </c>
      <c r="H597" s="1530">
        <v>16.88</v>
      </c>
      <c r="I597" s="1530">
        <v>15.18</v>
      </c>
    </row>
    <row r="598" spans="2:9" ht="30">
      <c r="B598" s="1532">
        <v>91635</v>
      </c>
      <c r="C598" s="1523" t="s">
        <v>392</v>
      </c>
      <c r="D598" s="1526" t="s">
        <v>305</v>
      </c>
      <c r="E598" s="1527">
        <f t="shared" si="18"/>
        <v>41.48</v>
      </c>
      <c r="F598" s="1521">
        <f t="shared" si="19"/>
        <v>91635</v>
      </c>
      <c r="H598" s="1527">
        <v>41.48</v>
      </c>
      <c r="I598" s="1527">
        <v>39.33</v>
      </c>
    </row>
    <row r="599" spans="2:9" ht="30">
      <c r="B599" s="1531">
        <v>91646</v>
      </c>
      <c r="C599" s="1529" t="s">
        <v>393</v>
      </c>
      <c r="D599" s="1528" t="s">
        <v>305</v>
      </c>
      <c r="E599" s="1530">
        <f t="shared" si="18"/>
        <v>65.3</v>
      </c>
      <c r="F599" s="1521">
        <f t="shared" si="19"/>
        <v>91646</v>
      </c>
      <c r="H599" s="1530">
        <v>65.3</v>
      </c>
      <c r="I599" s="1530">
        <v>62.87</v>
      </c>
    </row>
    <row r="600" spans="2:9">
      <c r="B600" s="1532">
        <v>91693</v>
      </c>
      <c r="C600" s="1523" t="s">
        <v>394</v>
      </c>
      <c r="D600" s="1526" t="s">
        <v>305</v>
      </c>
      <c r="E600" s="1527">
        <f t="shared" si="18"/>
        <v>16.21</v>
      </c>
      <c r="F600" s="1521">
        <f t="shared" si="19"/>
        <v>91693</v>
      </c>
      <c r="H600" s="1527">
        <v>16.21</v>
      </c>
      <c r="I600" s="1527">
        <v>14.51</v>
      </c>
    </row>
    <row r="601" spans="2:9">
      <c r="B601" s="1531">
        <v>92044</v>
      </c>
      <c r="C601" s="1529" t="s">
        <v>395</v>
      </c>
      <c r="D601" s="1528" t="s">
        <v>305</v>
      </c>
      <c r="E601" s="1530">
        <f t="shared" si="18"/>
        <v>6.71</v>
      </c>
      <c r="F601" s="1521">
        <f t="shared" si="19"/>
        <v>92044</v>
      </c>
      <c r="H601" s="1530">
        <v>6.71</v>
      </c>
      <c r="I601" s="1530">
        <v>6.71</v>
      </c>
    </row>
    <row r="602" spans="2:9" ht="45">
      <c r="B602" s="1532">
        <v>92107</v>
      </c>
      <c r="C602" s="1523" t="s">
        <v>396</v>
      </c>
      <c r="D602" s="1526" t="s">
        <v>305</v>
      </c>
      <c r="E602" s="1527">
        <f t="shared" si="18"/>
        <v>55.63</v>
      </c>
      <c r="F602" s="1521">
        <f t="shared" si="19"/>
        <v>92107</v>
      </c>
      <c r="H602" s="1527">
        <v>55.63</v>
      </c>
      <c r="I602" s="1527">
        <v>53.81</v>
      </c>
    </row>
    <row r="603" spans="2:9" ht="30">
      <c r="B603" s="1531">
        <v>92113</v>
      </c>
      <c r="C603" s="1529" t="s">
        <v>397</v>
      </c>
      <c r="D603" s="1528" t="s">
        <v>305</v>
      </c>
      <c r="E603" s="1530">
        <f t="shared" si="18"/>
        <v>1.08</v>
      </c>
      <c r="F603" s="1521">
        <f t="shared" si="19"/>
        <v>92113</v>
      </c>
      <c r="H603" s="1530">
        <v>1.08</v>
      </c>
      <c r="I603" s="1530">
        <v>1.08</v>
      </c>
    </row>
    <row r="604" spans="2:9">
      <c r="B604" s="1532">
        <v>92119</v>
      </c>
      <c r="C604" s="1523" t="s">
        <v>398</v>
      </c>
      <c r="D604" s="1526" t="s">
        <v>305</v>
      </c>
      <c r="E604" s="1527">
        <f t="shared" si="18"/>
        <v>0.11</v>
      </c>
      <c r="F604" s="1521">
        <f t="shared" si="19"/>
        <v>92119</v>
      </c>
      <c r="H604" s="1527">
        <v>0.11</v>
      </c>
      <c r="I604" s="1527">
        <v>0.11</v>
      </c>
    </row>
    <row r="605" spans="2:9">
      <c r="B605" s="1531">
        <v>92139</v>
      </c>
      <c r="C605" s="1529" t="s">
        <v>399</v>
      </c>
      <c r="D605" s="1528" t="s">
        <v>305</v>
      </c>
      <c r="E605" s="1530">
        <f t="shared" si="18"/>
        <v>31.01</v>
      </c>
      <c r="F605" s="1521">
        <f t="shared" si="19"/>
        <v>92139</v>
      </c>
      <c r="H605" s="1530">
        <v>31.01</v>
      </c>
      <c r="I605" s="1530">
        <v>29.33</v>
      </c>
    </row>
    <row r="606" spans="2:9" ht="30">
      <c r="B606" s="1532">
        <v>92146</v>
      </c>
      <c r="C606" s="1523" t="s">
        <v>400</v>
      </c>
      <c r="D606" s="1526" t="s">
        <v>305</v>
      </c>
      <c r="E606" s="1527">
        <f t="shared" si="18"/>
        <v>20.57</v>
      </c>
      <c r="F606" s="1521">
        <f t="shared" si="19"/>
        <v>92146</v>
      </c>
      <c r="H606" s="1527">
        <v>20.57</v>
      </c>
      <c r="I606" s="1527">
        <v>18.89</v>
      </c>
    </row>
    <row r="607" spans="2:9" ht="30">
      <c r="B607" s="1531">
        <v>92243</v>
      </c>
      <c r="C607" s="1529" t="s">
        <v>401</v>
      </c>
      <c r="D607" s="1528" t="s">
        <v>305</v>
      </c>
      <c r="E607" s="1530">
        <f t="shared" si="18"/>
        <v>53.5</v>
      </c>
      <c r="F607" s="1521">
        <f t="shared" si="19"/>
        <v>92243</v>
      </c>
      <c r="H607" s="1530">
        <v>53.5</v>
      </c>
      <c r="I607" s="1530">
        <v>51.07</v>
      </c>
    </row>
    <row r="608" spans="2:9">
      <c r="B608" s="1532">
        <v>92717</v>
      </c>
      <c r="C608" s="1523" t="s">
        <v>402</v>
      </c>
      <c r="D608" s="1526" t="s">
        <v>305</v>
      </c>
      <c r="E608" s="1527">
        <f t="shared" si="18"/>
        <v>0.28999999999999998</v>
      </c>
      <c r="F608" s="1521">
        <f t="shared" si="19"/>
        <v>92717</v>
      </c>
      <c r="H608" s="1527">
        <v>0.28999999999999998</v>
      </c>
      <c r="I608" s="1527">
        <v>0.28999999999999998</v>
      </c>
    </row>
    <row r="609" spans="2:9">
      <c r="B609" s="1531">
        <v>92961</v>
      </c>
      <c r="C609" s="1529" t="s">
        <v>403</v>
      </c>
      <c r="D609" s="1528" t="s">
        <v>305</v>
      </c>
      <c r="E609" s="1530">
        <f t="shared" si="18"/>
        <v>4.62</v>
      </c>
      <c r="F609" s="1521">
        <f t="shared" si="19"/>
        <v>92961</v>
      </c>
      <c r="H609" s="1530">
        <v>4.62</v>
      </c>
      <c r="I609" s="1530">
        <v>4.62</v>
      </c>
    </row>
    <row r="610" spans="2:9">
      <c r="B610" s="1532">
        <v>92967</v>
      </c>
      <c r="C610" s="1523" t="s">
        <v>404</v>
      </c>
      <c r="D610" s="1526" t="s">
        <v>305</v>
      </c>
      <c r="E610" s="1527">
        <f t="shared" si="18"/>
        <v>15.37</v>
      </c>
      <c r="F610" s="1521">
        <f t="shared" si="19"/>
        <v>92967</v>
      </c>
      <c r="H610" s="1527">
        <v>15.37</v>
      </c>
      <c r="I610" s="1527">
        <v>14.04</v>
      </c>
    </row>
    <row r="611" spans="2:9" ht="45">
      <c r="B611" s="1531">
        <v>93225</v>
      </c>
      <c r="C611" s="1529" t="s">
        <v>405</v>
      </c>
      <c r="D611" s="1528" t="s">
        <v>305</v>
      </c>
      <c r="E611" s="1530">
        <f t="shared" si="18"/>
        <v>386.66</v>
      </c>
      <c r="F611" s="1521">
        <f t="shared" si="19"/>
        <v>93225</v>
      </c>
      <c r="H611" s="1530">
        <v>386.66</v>
      </c>
      <c r="I611" s="1530">
        <v>384.96</v>
      </c>
    </row>
    <row r="612" spans="2:9" ht="30">
      <c r="B612" s="1532">
        <v>93234</v>
      </c>
      <c r="C612" s="1523" t="s">
        <v>406</v>
      </c>
      <c r="D612" s="1526" t="s">
        <v>305</v>
      </c>
      <c r="E612" s="1527">
        <f t="shared" si="18"/>
        <v>0.45</v>
      </c>
      <c r="F612" s="1521">
        <f t="shared" si="19"/>
        <v>93234</v>
      </c>
      <c r="H612" s="1527">
        <v>0.45</v>
      </c>
      <c r="I612" s="1527">
        <v>0.45</v>
      </c>
    </row>
    <row r="613" spans="2:9" ht="30">
      <c r="B613" s="1531">
        <v>93244</v>
      </c>
      <c r="C613" s="1529" t="s">
        <v>407</v>
      </c>
      <c r="D613" s="1528" t="s">
        <v>305</v>
      </c>
      <c r="E613" s="1530">
        <f t="shared" si="18"/>
        <v>52.9</v>
      </c>
      <c r="F613" s="1521">
        <f t="shared" si="19"/>
        <v>93244</v>
      </c>
      <c r="H613" s="1530">
        <v>52.9</v>
      </c>
      <c r="I613" s="1530">
        <v>51.21</v>
      </c>
    </row>
    <row r="614" spans="2:9">
      <c r="B614" s="1532">
        <v>93274</v>
      </c>
      <c r="C614" s="1523" t="s">
        <v>408</v>
      </c>
      <c r="D614" s="1526" t="s">
        <v>305</v>
      </c>
      <c r="E614" s="1527">
        <f t="shared" si="18"/>
        <v>60.65</v>
      </c>
      <c r="F614" s="1521">
        <f t="shared" si="19"/>
        <v>93274</v>
      </c>
      <c r="H614" s="1527">
        <v>60.65</v>
      </c>
      <c r="I614" s="1527">
        <v>59.04</v>
      </c>
    </row>
    <row r="615" spans="2:9">
      <c r="B615" s="1531">
        <v>93282</v>
      </c>
      <c r="C615" s="1529" t="s">
        <v>409</v>
      </c>
      <c r="D615" s="1528" t="s">
        <v>305</v>
      </c>
      <c r="E615" s="1530">
        <f t="shared" si="18"/>
        <v>15.8</v>
      </c>
      <c r="F615" s="1521">
        <f t="shared" si="19"/>
        <v>93282</v>
      </c>
      <c r="H615" s="1530">
        <v>15.8</v>
      </c>
      <c r="I615" s="1530">
        <v>14.19</v>
      </c>
    </row>
    <row r="616" spans="2:9" ht="30">
      <c r="B616" s="1532">
        <v>93288</v>
      </c>
      <c r="C616" s="1523" t="s">
        <v>410</v>
      </c>
      <c r="D616" s="1526" t="s">
        <v>305</v>
      </c>
      <c r="E616" s="1527">
        <f t="shared" si="18"/>
        <v>127.7</v>
      </c>
      <c r="F616" s="1521">
        <f t="shared" si="19"/>
        <v>93288</v>
      </c>
      <c r="H616" s="1527">
        <v>127.7</v>
      </c>
      <c r="I616" s="1527">
        <v>126.09</v>
      </c>
    </row>
    <row r="617" spans="2:9" ht="30">
      <c r="B617" s="1531">
        <v>93403</v>
      </c>
      <c r="C617" s="1529" t="s">
        <v>411</v>
      </c>
      <c r="D617" s="1528" t="s">
        <v>305</v>
      </c>
      <c r="E617" s="1530">
        <f t="shared" si="18"/>
        <v>41.48</v>
      </c>
      <c r="F617" s="1521">
        <f t="shared" si="19"/>
        <v>93403</v>
      </c>
      <c r="H617" s="1530">
        <v>41.48</v>
      </c>
      <c r="I617" s="1530">
        <v>39.33</v>
      </c>
    </row>
    <row r="618" spans="2:9" ht="30">
      <c r="B618" s="1532">
        <v>93409</v>
      </c>
      <c r="C618" s="1523" t="s">
        <v>9113</v>
      </c>
      <c r="D618" s="1526" t="s">
        <v>305</v>
      </c>
      <c r="E618" s="1527">
        <f t="shared" si="18"/>
        <v>24.35</v>
      </c>
      <c r="F618" s="1521">
        <f t="shared" si="19"/>
        <v>93409</v>
      </c>
      <c r="H618" s="1527">
        <v>24.35</v>
      </c>
      <c r="I618" s="1527">
        <v>22.35</v>
      </c>
    </row>
    <row r="619" spans="2:9">
      <c r="B619" s="1531">
        <v>93416</v>
      </c>
      <c r="C619" s="1529" t="s">
        <v>412</v>
      </c>
      <c r="D619" s="1528" t="s">
        <v>305</v>
      </c>
      <c r="E619" s="1530">
        <f t="shared" si="18"/>
        <v>0.28999999999999998</v>
      </c>
      <c r="F619" s="1521">
        <f t="shared" si="19"/>
        <v>93416</v>
      </c>
      <c r="H619" s="1530">
        <v>0.28999999999999998</v>
      </c>
      <c r="I619" s="1530">
        <v>0.28999999999999998</v>
      </c>
    </row>
    <row r="620" spans="2:9">
      <c r="B620" s="1532">
        <v>93422</v>
      </c>
      <c r="C620" s="1523" t="s">
        <v>413</v>
      </c>
      <c r="D620" s="1526" t="s">
        <v>305</v>
      </c>
      <c r="E620" s="1527">
        <f t="shared" si="18"/>
        <v>3.96</v>
      </c>
      <c r="F620" s="1521">
        <f t="shared" si="19"/>
        <v>93422</v>
      </c>
      <c r="H620" s="1527">
        <v>3.96</v>
      </c>
      <c r="I620" s="1527">
        <v>3.96</v>
      </c>
    </row>
    <row r="621" spans="2:9">
      <c r="B621" s="1531">
        <v>93428</v>
      </c>
      <c r="C621" s="1529" t="s">
        <v>414</v>
      </c>
      <c r="D621" s="1528" t="s">
        <v>305</v>
      </c>
      <c r="E621" s="1530">
        <f t="shared" si="18"/>
        <v>5.61</v>
      </c>
      <c r="F621" s="1521">
        <f t="shared" si="19"/>
        <v>93428</v>
      </c>
      <c r="H621" s="1530">
        <v>5.61</v>
      </c>
      <c r="I621" s="1530">
        <v>5.61</v>
      </c>
    </row>
    <row r="622" spans="2:9">
      <c r="B622" s="1532">
        <v>93434</v>
      </c>
      <c r="C622" s="1523" t="s">
        <v>415</v>
      </c>
      <c r="D622" s="1526" t="s">
        <v>305</v>
      </c>
      <c r="E622" s="1527">
        <f t="shared" si="18"/>
        <v>212.12</v>
      </c>
      <c r="F622" s="1521">
        <f t="shared" si="19"/>
        <v>93434</v>
      </c>
      <c r="H622" s="1527">
        <v>212.12</v>
      </c>
      <c r="I622" s="1527">
        <v>203.62</v>
      </c>
    </row>
    <row r="623" spans="2:9">
      <c r="B623" s="1531">
        <v>93440</v>
      </c>
      <c r="C623" s="1529" t="s">
        <v>416</v>
      </c>
      <c r="D623" s="1528" t="s">
        <v>305</v>
      </c>
      <c r="E623" s="1530">
        <f t="shared" si="18"/>
        <v>91.43</v>
      </c>
      <c r="F623" s="1521">
        <f t="shared" si="19"/>
        <v>93440</v>
      </c>
      <c r="H623" s="1530">
        <v>91.43</v>
      </c>
      <c r="I623" s="1530">
        <v>82.93</v>
      </c>
    </row>
    <row r="624" spans="2:9">
      <c r="B624" s="1532">
        <v>95122</v>
      </c>
      <c r="C624" s="1523" t="s">
        <v>417</v>
      </c>
      <c r="D624" s="1526" t="s">
        <v>305</v>
      </c>
      <c r="E624" s="1527">
        <f t="shared" si="18"/>
        <v>158.21</v>
      </c>
      <c r="F624" s="1521">
        <f t="shared" si="19"/>
        <v>95122</v>
      </c>
      <c r="H624" s="1527">
        <v>158.21</v>
      </c>
      <c r="I624" s="1527">
        <v>149.71</v>
      </c>
    </row>
    <row r="625" spans="2:9">
      <c r="B625" s="1531">
        <v>95128</v>
      </c>
      <c r="C625" s="1529" t="s">
        <v>418</v>
      </c>
      <c r="D625" s="1528" t="s">
        <v>305</v>
      </c>
      <c r="E625" s="1530">
        <f t="shared" si="18"/>
        <v>35.49</v>
      </c>
      <c r="F625" s="1521">
        <f t="shared" si="19"/>
        <v>95128</v>
      </c>
      <c r="H625" s="1530">
        <v>35.49</v>
      </c>
      <c r="I625" s="1530">
        <v>33.79</v>
      </c>
    </row>
    <row r="626" spans="2:9">
      <c r="B626" s="1532">
        <v>95140</v>
      </c>
      <c r="C626" s="1523" t="s">
        <v>419</v>
      </c>
      <c r="D626" s="1526" t="s">
        <v>305</v>
      </c>
      <c r="E626" s="1527">
        <f t="shared" si="18"/>
        <v>0.03</v>
      </c>
      <c r="F626" s="1521">
        <f t="shared" si="19"/>
        <v>95140</v>
      </c>
      <c r="H626" s="1527">
        <v>0.03</v>
      </c>
      <c r="I626" s="1527">
        <v>0.03</v>
      </c>
    </row>
    <row r="627" spans="2:9">
      <c r="B627" s="1531">
        <v>95213</v>
      </c>
      <c r="C627" s="1529" t="s">
        <v>420</v>
      </c>
      <c r="D627" s="1528" t="s">
        <v>305</v>
      </c>
      <c r="E627" s="1530">
        <f t="shared" si="18"/>
        <v>66.66</v>
      </c>
      <c r="F627" s="1521">
        <f t="shared" si="19"/>
        <v>95213</v>
      </c>
      <c r="H627" s="1530">
        <v>66.66</v>
      </c>
      <c r="I627" s="1530">
        <v>65.05</v>
      </c>
    </row>
    <row r="628" spans="2:9">
      <c r="B628" s="1532">
        <v>95259</v>
      </c>
      <c r="C628" s="1523" t="s">
        <v>421</v>
      </c>
      <c r="D628" s="1526" t="s">
        <v>305</v>
      </c>
      <c r="E628" s="1527">
        <f t="shared" si="18"/>
        <v>15.1</v>
      </c>
      <c r="F628" s="1521">
        <f t="shared" si="19"/>
        <v>95259</v>
      </c>
      <c r="H628" s="1527">
        <v>15.1</v>
      </c>
      <c r="I628" s="1527">
        <v>13.77</v>
      </c>
    </row>
    <row r="629" spans="2:9">
      <c r="B629" s="1531">
        <v>95265</v>
      </c>
      <c r="C629" s="1529" t="s">
        <v>422</v>
      </c>
      <c r="D629" s="1528" t="s">
        <v>305</v>
      </c>
      <c r="E629" s="1530">
        <f t="shared" si="18"/>
        <v>0.75</v>
      </c>
      <c r="F629" s="1521">
        <f t="shared" si="19"/>
        <v>95265</v>
      </c>
      <c r="H629" s="1530">
        <v>0.75</v>
      </c>
      <c r="I629" s="1530">
        <v>0.75</v>
      </c>
    </row>
    <row r="630" spans="2:9" ht="30">
      <c r="B630" s="1532">
        <v>95271</v>
      </c>
      <c r="C630" s="1523" t="s">
        <v>423</v>
      </c>
      <c r="D630" s="1526" t="s">
        <v>305</v>
      </c>
      <c r="E630" s="1527">
        <f t="shared" si="18"/>
        <v>0.48</v>
      </c>
      <c r="F630" s="1521">
        <f t="shared" si="19"/>
        <v>95271</v>
      </c>
      <c r="H630" s="1527">
        <v>0.48</v>
      </c>
      <c r="I630" s="1527">
        <v>0.48</v>
      </c>
    </row>
    <row r="631" spans="2:9">
      <c r="B631" s="1531">
        <v>95277</v>
      </c>
      <c r="C631" s="1529" t="s">
        <v>424</v>
      </c>
      <c r="D631" s="1528" t="s">
        <v>305</v>
      </c>
      <c r="E631" s="1530">
        <f t="shared" si="18"/>
        <v>0.48</v>
      </c>
      <c r="F631" s="1521">
        <f t="shared" si="19"/>
        <v>95277</v>
      </c>
      <c r="H631" s="1530">
        <v>0.48</v>
      </c>
      <c r="I631" s="1530">
        <v>0.48</v>
      </c>
    </row>
    <row r="632" spans="2:9">
      <c r="B632" s="1532">
        <v>95283</v>
      </c>
      <c r="C632" s="1523" t="s">
        <v>425</v>
      </c>
      <c r="D632" s="1526" t="s">
        <v>305</v>
      </c>
      <c r="E632" s="1527">
        <f t="shared" si="18"/>
        <v>0.56999999999999995</v>
      </c>
      <c r="F632" s="1521">
        <f t="shared" si="19"/>
        <v>95283</v>
      </c>
      <c r="H632" s="1527">
        <v>0.56999999999999995</v>
      </c>
      <c r="I632" s="1527">
        <v>0.56999999999999995</v>
      </c>
    </row>
    <row r="633" spans="2:9" ht="30">
      <c r="B633" s="1531">
        <v>95621</v>
      </c>
      <c r="C633" s="1529" t="s">
        <v>426</v>
      </c>
      <c r="D633" s="1528" t="s">
        <v>305</v>
      </c>
      <c r="E633" s="1530">
        <f t="shared" si="18"/>
        <v>14.81</v>
      </c>
      <c r="F633" s="1521">
        <f t="shared" si="19"/>
        <v>95621</v>
      </c>
      <c r="H633" s="1530">
        <v>14.81</v>
      </c>
      <c r="I633" s="1530">
        <v>13.48</v>
      </c>
    </row>
    <row r="634" spans="2:9" ht="30">
      <c r="B634" s="1532">
        <v>95632</v>
      </c>
      <c r="C634" s="1523" t="s">
        <v>427</v>
      </c>
      <c r="D634" s="1526" t="s">
        <v>305</v>
      </c>
      <c r="E634" s="1527">
        <f t="shared" si="18"/>
        <v>69.08</v>
      </c>
      <c r="F634" s="1521">
        <f t="shared" si="19"/>
        <v>95632</v>
      </c>
      <c r="H634" s="1527">
        <v>69.08</v>
      </c>
      <c r="I634" s="1527">
        <v>67.39</v>
      </c>
    </row>
    <row r="635" spans="2:9">
      <c r="B635" s="1531">
        <v>95703</v>
      </c>
      <c r="C635" s="1529" t="s">
        <v>428</v>
      </c>
      <c r="D635" s="1528" t="s">
        <v>305</v>
      </c>
      <c r="E635" s="1530">
        <f t="shared" si="18"/>
        <v>21.57</v>
      </c>
      <c r="F635" s="1521">
        <f t="shared" si="19"/>
        <v>95703</v>
      </c>
      <c r="H635" s="1530">
        <v>21.57</v>
      </c>
      <c r="I635" s="1530">
        <v>19.87</v>
      </c>
    </row>
    <row r="636" spans="2:9" ht="30">
      <c r="B636" s="1532">
        <v>95709</v>
      </c>
      <c r="C636" s="1523" t="s">
        <v>429</v>
      </c>
      <c r="D636" s="1526" t="s">
        <v>305</v>
      </c>
      <c r="E636" s="1527">
        <f t="shared" si="18"/>
        <v>65.760000000000005</v>
      </c>
      <c r="F636" s="1521">
        <f t="shared" si="19"/>
        <v>95709</v>
      </c>
      <c r="H636" s="1527">
        <v>65.760000000000005</v>
      </c>
      <c r="I636" s="1527">
        <v>64.06</v>
      </c>
    </row>
    <row r="637" spans="2:9" ht="30">
      <c r="B637" s="1531">
        <v>95715</v>
      </c>
      <c r="C637" s="1529" t="s">
        <v>430</v>
      </c>
      <c r="D637" s="1528" t="s">
        <v>305</v>
      </c>
      <c r="E637" s="1530">
        <f t="shared" si="18"/>
        <v>79.55</v>
      </c>
      <c r="F637" s="1521">
        <f t="shared" si="19"/>
        <v>95715</v>
      </c>
      <c r="H637" s="1530">
        <v>79.55</v>
      </c>
      <c r="I637" s="1530">
        <v>77.33</v>
      </c>
    </row>
    <row r="638" spans="2:9" ht="30">
      <c r="B638" s="1532">
        <v>95721</v>
      </c>
      <c r="C638" s="1523" t="s">
        <v>431</v>
      </c>
      <c r="D638" s="1526" t="s">
        <v>305</v>
      </c>
      <c r="E638" s="1527">
        <f t="shared" si="18"/>
        <v>77.33</v>
      </c>
      <c r="F638" s="1521">
        <f t="shared" si="19"/>
        <v>95721</v>
      </c>
      <c r="H638" s="1527">
        <v>77.33</v>
      </c>
      <c r="I638" s="1527">
        <v>75.11</v>
      </c>
    </row>
    <row r="639" spans="2:9">
      <c r="B639" s="1531">
        <v>95873</v>
      </c>
      <c r="C639" s="1529" t="s">
        <v>432</v>
      </c>
      <c r="D639" s="1528" t="s">
        <v>305</v>
      </c>
      <c r="E639" s="1530">
        <f t="shared" si="18"/>
        <v>8.98</v>
      </c>
      <c r="F639" s="1521">
        <f t="shared" si="19"/>
        <v>95873</v>
      </c>
      <c r="H639" s="1530">
        <v>8.98</v>
      </c>
      <c r="I639" s="1530">
        <v>8.98</v>
      </c>
    </row>
    <row r="640" spans="2:9">
      <c r="B640" s="1532">
        <v>96014</v>
      </c>
      <c r="C640" s="1523" t="s">
        <v>433</v>
      </c>
      <c r="D640" s="1526" t="s">
        <v>305</v>
      </c>
      <c r="E640" s="1527">
        <f t="shared" si="18"/>
        <v>41</v>
      </c>
      <c r="F640" s="1521">
        <f t="shared" si="19"/>
        <v>96014</v>
      </c>
      <c r="H640" s="1527">
        <v>41</v>
      </c>
      <c r="I640" s="1527">
        <v>39.29</v>
      </c>
    </row>
    <row r="641" spans="2:9">
      <c r="B641" s="1531">
        <v>96021</v>
      </c>
      <c r="C641" s="1529" t="s">
        <v>434</v>
      </c>
      <c r="D641" s="1528" t="s">
        <v>305</v>
      </c>
      <c r="E641" s="1530">
        <f t="shared" si="18"/>
        <v>40.72</v>
      </c>
      <c r="F641" s="1521">
        <f t="shared" si="19"/>
        <v>96021</v>
      </c>
      <c r="H641" s="1530">
        <v>40.72</v>
      </c>
      <c r="I641" s="1530">
        <v>39.01</v>
      </c>
    </row>
    <row r="642" spans="2:9">
      <c r="B642" s="1532">
        <v>96029</v>
      </c>
      <c r="C642" s="1523" t="s">
        <v>435</v>
      </c>
      <c r="D642" s="1526" t="s">
        <v>305</v>
      </c>
      <c r="E642" s="1527">
        <f t="shared" ref="E642:E705" si="20">IF($L$2=$H$1,H642,I642)</f>
        <v>35.42</v>
      </c>
      <c r="F642" s="1521">
        <f t="shared" ref="F642:F705" si="21">IF(LEN($B642)=7,CONCATENATE(MID($B642,1,6),"00",RIGHT($B642,1)),IF(LEN($B642)=8,CONCATENATE(MID($B642,1,6),"0",RIGHT($B642,2)),$B642))</f>
        <v>96029</v>
      </c>
      <c r="H642" s="1527">
        <v>35.42</v>
      </c>
      <c r="I642" s="1527">
        <v>33.71</v>
      </c>
    </row>
    <row r="643" spans="2:9" ht="30">
      <c r="B643" s="1531">
        <v>96036</v>
      </c>
      <c r="C643" s="1529" t="s">
        <v>436</v>
      </c>
      <c r="D643" s="1528" t="s">
        <v>305</v>
      </c>
      <c r="E643" s="1530">
        <f t="shared" si="20"/>
        <v>50.49</v>
      </c>
      <c r="F643" s="1521">
        <f t="shared" si="21"/>
        <v>96036</v>
      </c>
      <c r="H643" s="1530">
        <v>50.49</v>
      </c>
      <c r="I643" s="1530">
        <v>48.77</v>
      </c>
    </row>
    <row r="644" spans="2:9">
      <c r="B644" s="1532">
        <v>96155</v>
      </c>
      <c r="C644" s="1523" t="s">
        <v>437</v>
      </c>
      <c r="D644" s="1526" t="s">
        <v>305</v>
      </c>
      <c r="E644" s="1527">
        <f t="shared" si="20"/>
        <v>35.700000000000003</v>
      </c>
      <c r="F644" s="1521">
        <f t="shared" si="21"/>
        <v>96155</v>
      </c>
      <c r="H644" s="1527">
        <v>35.700000000000003</v>
      </c>
      <c r="I644" s="1527">
        <v>33.99</v>
      </c>
    </row>
    <row r="645" spans="2:9" ht="30">
      <c r="B645" s="1531">
        <v>96156</v>
      </c>
      <c r="C645" s="1529" t="s">
        <v>438</v>
      </c>
      <c r="D645" s="1528" t="s">
        <v>305</v>
      </c>
      <c r="E645" s="1530">
        <f t="shared" si="20"/>
        <v>41.2</v>
      </c>
      <c r="F645" s="1521">
        <f t="shared" si="21"/>
        <v>96156</v>
      </c>
      <c r="H645" s="1530">
        <v>41.2</v>
      </c>
      <c r="I645" s="1530">
        <v>39.36</v>
      </c>
    </row>
    <row r="646" spans="2:9">
      <c r="B646" s="1532">
        <v>96159</v>
      </c>
      <c r="C646" s="1523" t="s">
        <v>439</v>
      </c>
      <c r="D646" s="1526" t="s">
        <v>305</v>
      </c>
      <c r="E646" s="1527">
        <f t="shared" si="20"/>
        <v>49.24</v>
      </c>
      <c r="F646" s="1521">
        <f t="shared" si="21"/>
        <v>96159</v>
      </c>
      <c r="H646" s="1527">
        <v>49.24</v>
      </c>
      <c r="I646" s="1527">
        <v>47.22</v>
      </c>
    </row>
    <row r="647" spans="2:9">
      <c r="B647" s="1531">
        <v>96246</v>
      </c>
      <c r="C647" s="1529" t="s">
        <v>440</v>
      </c>
      <c r="D647" s="1528" t="s">
        <v>305</v>
      </c>
      <c r="E647" s="1530">
        <f t="shared" si="20"/>
        <v>38.22</v>
      </c>
      <c r="F647" s="1521">
        <f t="shared" si="21"/>
        <v>96246</v>
      </c>
      <c r="H647" s="1530">
        <v>38.22</v>
      </c>
      <c r="I647" s="1530">
        <v>36</v>
      </c>
    </row>
    <row r="648" spans="2:9" ht="30">
      <c r="B648" s="1532">
        <v>96464</v>
      </c>
      <c r="C648" s="1523" t="s">
        <v>441</v>
      </c>
      <c r="D648" s="1526" t="s">
        <v>305</v>
      </c>
      <c r="E648" s="1527">
        <f t="shared" si="20"/>
        <v>74.87</v>
      </c>
      <c r="F648" s="1521">
        <f t="shared" si="21"/>
        <v>96464</v>
      </c>
      <c r="H648" s="1527">
        <v>74.87</v>
      </c>
      <c r="I648" s="1527">
        <v>73.180000000000007</v>
      </c>
    </row>
    <row r="649" spans="2:9" ht="30">
      <c r="B649" s="1531">
        <v>98765</v>
      </c>
      <c r="C649" s="1529" t="s">
        <v>3481</v>
      </c>
      <c r="D649" s="1528" t="s">
        <v>305</v>
      </c>
      <c r="E649" s="1530">
        <f t="shared" si="20"/>
        <v>0.11</v>
      </c>
      <c r="F649" s="1521">
        <f t="shared" si="21"/>
        <v>98765</v>
      </c>
      <c r="H649" s="1530">
        <v>0.11</v>
      </c>
      <c r="I649" s="1530">
        <v>0.11</v>
      </c>
    </row>
    <row r="650" spans="2:9" ht="30">
      <c r="B650" s="1532">
        <v>99834</v>
      </c>
      <c r="C650" s="1523" t="s">
        <v>8318</v>
      </c>
      <c r="D650" s="1526" t="s">
        <v>305</v>
      </c>
      <c r="E650" s="1527">
        <f t="shared" si="20"/>
        <v>0.23</v>
      </c>
      <c r="F650" s="1521">
        <f t="shared" si="21"/>
        <v>99834</v>
      </c>
      <c r="H650" s="1527">
        <v>0.23</v>
      </c>
      <c r="I650" s="1527">
        <v>0.23</v>
      </c>
    </row>
    <row r="651" spans="2:9">
      <c r="B651" s="1531">
        <v>100642</v>
      </c>
      <c r="C651" s="1529" t="s">
        <v>9114</v>
      </c>
      <c r="D651" s="1528" t="s">
        <v>305</v>
      </c>
      <c r="E651" s="1530">
        <f t="shared" si="20"/>
        <v>173.98</v>
      </c>
      <c r="F651" s="1521">
        <f t="shared" si="21"/>
        <v>100642</v>
      </c>
      <c r="H651" s="1530">
        <v>173.98</v>
      </c>
      <c r="I651" s="1530">
        <v>172.16</v>
      </c>
    </row>
    <row r="652" spans="2:9">
      <c r="B652" s="1532">
        <v>100648</v>
      </c>
      <c r="C652" s="1523" t="s">
        <v>9115</v>
      </c>
      <c r="D652" s="1526" t="s">
        <v>305</v>
      </c>
      <c r="E652" s="1527">
        <f t="shared" si="20"/>
        <v>430.3</v>
      </c>
      <c r="F652" s="1521">
        <f t="shared" si="21"/>
        <v>100648</v>
      </c>
      <c r="H652" s="1527">
        <v>430.3</v>
      </c>
      <c r="I652" s="1527">
        <v>428.48</v>
      </c>
    </row>
    <row r="653" spans="2:9" ht="30">
      <c r="B653" s="1531">
        <v>102274</v>
      </c>
      <c r="C653" s="1529" t="s">
        <v>17398</v>
      </c>
      <c r="D653" s="1528" t="s">
        <v>305</v>
      </c>
      <c r="E653" s="1530">
        <f t="shared" si="20"/>
        <v>14.26</v>
      </c>
      <c r="F653" s="1521">
        <f t="shared" si="21"/>
        <v>102274</v>
      </c>
      <c r="H653" s="1530">
        <v>14.26</v>
      </c>
      <c r="I653" s="1530">
        <v>12.93</v>
      </c>
    </row>
    <row r="654" spans="2:9" ht="30">
      <c r="B654" s="1532">
        <v>5089</v>
      </c>
      <c r="C654" s="1523" t="s">
        <v>442</v>
      </c>
      <c r="D654" s="1526" t="s">
        <v>43</v>
      </c>
      <c r="E654" s="1527">
        <f t="shared" si="20"/>
        <v>40.5</v>
      </c>
      <c r="F654" s="1521">
        <f t="shared" si="21"/>
        <v>5089</v>
      </c>
      <c r="H654" s="1527">
        <v>40.5</v>
      </c>
      <c r="I654" s="1527">
        <v>40.5</v>
      </c>
    </row>
    <row r="655" spans="2:9" ht="30">
      <c r="B655" s="1531">
        <v>5627</v>
      </c>
      <c r="C655" s="1529" t="s">
        <v>443</v>
      </c>
      <c r="D655" s="1528" t="s">
        <v>43</v>
      </c>
      <c r="E655" s="1530">
        <f t="shared" si="20"/>
        <v>44.8</v>
      </c>
      <c r="F655" s="1521">
        <f t="shared" si="21"/>
        <v>5627</v>
      </c>
      <c r="H655" s="1530">
        <v>44.8</v>
      </c>
      <c r="I655" s="1530">
        <v>44.8</v>
      </c>
    </row>
    <row r="656" spans="2:9" ht="30">
      <c r="B656" s="1532">
        <v>5628</v>
      </c>
      <c r="C656" s="1523" t="s">
        <v>444</v>
      </c>
      <c r="D656" s="1526" t="s">
        <v>43</v>
      </c>
      <c r="E656" s="1527">
        <f t="shared" si="20"/>
        <v>6.08</v>
      </c>
      <c r="F656" s="1521">
        <f t="shared" si="21"/>
        <v>5628</v>
      </c>
      <c r="H656" s="1527">
        <v>6.08</v>
      </c>
      <c r="I656" s="1527">
        <v>6.08</v>
      </c>
    </row>
    <row r="657" spans="2:9" ht="30">
      <c r="B657" s="1531">
        <v>5629</v>
      </c>
      <c r="C657" s="1529" t="s">
        <v>445</v>
      </c>
      <c r="D657" s="1528" t="s">
        <v>43</v>
      </c>
      <c r="E657" s="1530">
        <f t="shared" si="20"/>
        <v>56</v>
      </c>
      <c r="F657" s="1521">
        <f t="shared" si="21"/>
        <v>5629</v>
      </c>
      <c r="H657" s="1530">
        <v>56</v>
      </c>
      <c r="I657" s="1530">
        <v>56</v>
      </c>
    </row>
    <row r="658" spans="2:9" ht="30">
      <c r="B658" s="1532">
        <v>5630</v>
      </c>
      <c r="C658" s="1523" t="s">
        <v>446</v>
      </c>
      <c r="D658" s="1526" t="s">
        <v>43</v>
      </c>
      <c r="E658" s="1527">
        <f t="shared" si="20"/>
        <v>63.32</v>
      </c>
      <c r="F658" s="1521">
        <f t="shared" si="21"/>
        <v>5630</v>
      </c>
      <c r="H658" s="1527">
        <v>63.32</v>
      </c>
      <c r="I658" s="1527">
        <v>63.32</v>
      </c>
    </row>
    <row r="659" spans="2:9" ht="30">
      <c r="B659" s="1531">
        <v>5658</v>
      </c>
      <c r="C659" s="1529" t="s">
        <v>447</v>
      </c>
      <c r="D659" s="1528" t="s">
        <v>43</v>
      </c>
      <c r="E659" s="1530">
        <f t="shared" si="20"/>
        <v>2.8</v>
      </c>
      <c r="F659" s="1521">
        <f t="shared" si="21"/>
        <v>5658</v>
      </c>
      <c r="H659" s="1530">
        <v>2.8</v>
      </c>
      <c r="I659" s="1530">
        <v>2.8</v>
      </c>
    </row>
    <row r="660" spans="2:9" ht="45">
      <c r="B660" s="1532">
        <v>5664</v>
      </c>
      <c r="C660" s="1523" t="s">
        <v>448</v>
      </c>
      <c r="D660" s="1526" t="s">
        <v>43</v>
      </c>
      <c r="E660" s="1527">
        <f t="shared" si="20"/>
        <v>24.73</v>
      </c>
      <c r="F660" s="1521">
        <f t="shared" si="21"/>
        <v>5664</v>
      </c>
      <c r="H660" s="1527">
        <v>24.73</v>
      </c>
      <c r="I660" s="1527">
        <v>24.73</v>
      </c>
    </row>
    <row r="661" spans="2:9" ht="45">
      <c r="B661" s="1531">
        <v>5667</v>
      </c>
      <c r="C661" s="1529" t="s">
        <v>449</v>
      </c>
      <c r="D661" s="1528" t="s">
        <v>43</v>
      </c>
      <c r="E661" s="1530">
        <f t="shared" si="20"/>
        <v>21.99</v>
      </c>
      <c r="F661" s="1521">
        <f t="shared" si="21"/>
        <v>5667</v>
      </c>
      <c r="H661" s="1530">
        <v>21.99</v>
      </c>
      <c r="I661" s="1530">
        <v>21.99</v>
      </c>
    </row>
    <row r="662" spans="2:9" ht="45">
      <c r="B662" s="1532">
        <v>5668</v>
      </c>
      <c r="C662" s="1523" t="s">
        <v>450</v>
      </c>
      <c r="D662" s="1526" t="s">
        <v>43</v>
      </c>
      <c r="E662" s="1527">
        <f t="shared" si="20"/>
        <v>45.04</v>
      </c>
      <c r="F662" s="1521">
        <f t="shared" si="21"/>
        <v>5668</v>
      </c>
      <c r="H662" s="1527">
        <v>45.04</v>
      </c>
      <c r="I662" s="1527">
        <v>45.04</v>
      </c>
    </row>
    <row r="663" spans="2:9" ht="30">
      <c r="B663" s="1531">
        <v>5674</v>
      </c>
      <c r="C663" s="1529" t="s">
        <v>451</v>
      </c>
      <c r="D663" s="1528" t="s">
        <v>43</v>
      </c>
      <c r="E663" s="1530">
        <f t="shared" si="20"/>
        <v>38.96</v>
      </c>
      <c r="F663" s="1521">
        <f t="shared" si="21"/>
        <v>5674</v>
      </c>
      <c r="H663" s="1530">
        <v>38.96</v>
      </c>
      <c r="I663" s="1530">
        <v>38.96</v>
      </c>
    </row>
    <row r="664" spans="2:9" ht="30">
      <c r="B664" s="1532">
        <v>5692</v>
      </c>
      <c r="C664" s="1523" t="s">
        <v>452</v>
      </c>
      <c r="D664" s="1526" t="s">
        <v>43</v>
      </c>
      <c r="E664" s="1527">
        <f t="shared" si="20"/>
        <v>0.21</v>
      </c>
      <c r="F664" s="1521">
        <f t="shared" si="21"/>
        <v>5692</v>
      </c>
      <c r="H664" s="1527">
        <v>0.21</v>
      </c>
      <c r="I664" s="1527">
        <v>0.21</v>
      </c>
    </row>
    <row r="665" spans="2:9" ht="30">
      <c r="B665" s="1531">
        <v>5693</v>
      </c>
      <c r="C665" s="1529" t="s">
        <v>453</v>
      </c>
      <c r="D665" s="1528" t="s">
        <v>43</v>
      </c>
      <c r="E665" s="1530">
        <f t="shared" si="20"/>
        <v>22.56</v>
      </c>
      <c r="F665" s="1521">
        <f t="shared" si="21"/>
        <v>5693</v>
      </c>
      <c r="H665" s="1530">
        <v>22.56</v>
      </c>
      <c r="I665" s="1530">
        <v>22.56</v>
      </c>
    </row>
    <row r="666" spans="2:9" ht="30">
      <c r="B666" s="1532">
        <v>5695</v>
      </c>
      <c r="C666" s="1523" t="s">
        <v>454</v>
      </c>
      <c r="D666" s="1526" t="s">
        <v>43</v>
      </c>
      <c r="E666" s="1527">
        <f t="shared" si="20"/>
        <v>42.47</v>
      </c>
      <c r="F666" s="1521">
        <f t="shared" si="21"/>
        <v>5695</v>
      </c>
      <c r="H666" s="1527">
        <v>42.47</v>
      </c>
      <c r="I666" s="1527">
        <v>42.47</v>
      </c>
    </row>
    <row r="667" spans="2:9">
      <c r="B667" s="1531">
        <v>5703</v>
      </c>
      <c r="C667" s="1529" t="s">
        <v>455</v>
      </c>
      <c r="D667" s="1528" t="s">
        <v>43</v>
      </c>
      <c r="E667" s="1530">
        <f t="shared" si="20"/>
        <v>21.65</v>
      </c>
      <c r="F667" s="1521">
        <f t="shared" si="21"/>
        <v>5703</v>
      </c>
      <c r="H667" s="1530">
        <v>21.65</v>
      </c>
      <c r="I667" s="1530">
        <v>21.65</v>
      </c>
    </row>
    <row r="668" spans="2:9" ht="30">
      <c r="B668" s="1532">
        <v>5705</v>
      </c>
      <c r="C668" s="1523" t="s">
        <v>456</v>
      </c>
      <c r="D668" s="1526" t="s">
        <v>43</v>
      </c>
      <c r="E668" s="1527">
        <f t="shared" si="20"/>
        <v>25.53</v>
      </c>
      <c r="F668" s="1521">
        <f t="shared" si="21"/>
        <v>5705</v>
      </c>
      <c r="H668" s="1527">
        <v>25.53</v>
      </c>
      <c r="I668" s="1527">
        <v>25.53</v>
      </c>
    </row>
    <row r="669" spans="2:9">
      <c r="B669" s="1531">
        <v>5707</v>
      </c>
      <c r="C669" s="1529" t="s">
        <v>457</v>
      </c>
      <c r="D669" s="1528" t="s">
        <v>43</v>
      </c>
      <c r="E669" s="1530">
        <f t="shared" si="20"/>
        <v>69.83</v>
      </c>
      <c r="F669" s="1521">
        <f t="shared" si="21"/>
        <v>5707</v>
      </c>
      <c r="H669" s="1530">
        <v>69.83</v>
      </c>
      <c r="I669" s="1530">
        <v>69.83</v>
      </c>
    </row>
    <row r="670" spans="2:9" ht="30">
      <c r="B670" s="1532">
        <v>5710</v>
      </c>
      <c r="C670" s="1523" t="s">
        <v>458</v>
      </c>
      <c r="D670" s="1526" t="s">
        <v>43</v>
      </c>
      <c r="E670" s="1527">
        <f t="shared" si="20"/>
        <v>177.46</v>
      </c>
      <c r="F670" s="1521">
        <f t="shared" si="21"/>
        <v>5710</v>
      </c>
      <c r="H670" s="1527">
        <v>177.46</v>
      </c>
      <c r="I670" s="1527">
        <v>177.46</v>
      </c>
    </row>
    <row r="671" spans="2:9" ht="30">
      <c r="B671" s="1531">
        <v>5711</v>
      </c>
      <c r="C671" s="1529" t="s">
        <v>459</v>
      </c>
      <c r="D671" s="1528" t="s">
        <v>43</v>
      </c>
      <c r="E671" s="1530">
        <f t="shared" si="20"/>
        <v>87.49</v>
      </c>
      <c r="F671" s="1521">
        <f t="shared" si="21"/>
        <v>5711</v>
      </c>
      <c r="H671" s="1530">
        <v>87.49</v>
      </c>
      <c r="I671" s="1530">
        <v>87.49</v>
      </c>
    </row>
    <row r="672" spans="2:9">
      <c r="B672" s="1532">
        <v>5714</v>
      </c>
      <c r="C672" s="1523" t="s">
        <v>460</v>
      </c>
      <c r="D672" s="1526" t="s">
        <v>43</v>
      </c>
      <c r="E672" s="1527">
        <f t="shared" si="20"/>
        <v>13.93</v>
      </c>
      <c r="F672" s="1521">
        <f t="shared" si="21"/>
        <v>5714</v>
      </c>
      <c r="H672" s="1527">
        <v>13.93</v>
      </c>
      <c r="I672" s="1527">
        <v>13.93</v>
      </c>
    </row>
    <row r="673" spans="2:9">
      <c r="B673" s="1531">
        <v>5715</v>
      </c>
      <c r="C673" s="1529" t="s">
        <v>461</v>
      </c>
      <c r="D673" s="1528" t="s">
        <v>43</v>
      </c>
      <c r="E673" s="1530">
        <f t="shared" si="20"/>
        <v>66.2</v>
      </c>
      <c r="F673" s="1521">
        <f t="shared" si="21"/>
        <v>5715</v>
      </c>
      <c r="H673" s="1530">
        <v>66.2</v>
      </c>
      <c r="I673" s="1530">
        <v>66.2</v>
      </c>
    </row>
    <row r="674" spans="2:9">
      <c r="B674" s="1532">
        <v>5718</v>
      </c>
      <c r="C674" s="1523" t="s">
        <v>462</v>
      </c>
      <c r="D674" s="1526" t="s">
        <v>43</v>
      </c>
      <c r="E674" s="1527">
        <f t="shared" si="20"/>
        <v>104.42</v>
      </c>
      <c r="F674" s="1521">
        <f t="shared" si="21"/>
        <v>5718</v>
      </c>
      <c r="H674" s="1527">
        <v>104.42</v>
      </c>
      <c r="I674" s="1527">
        <v>104.42</v>
      </c>
    </row>
    <row r="675" spans="2:9" ht="30">
      <c r="B675" s="1531">
        <v>5721</v>
      </c>
      <c r="C675" s="1529" t="s">
        <v>463</v>
      </c>
      <c r="D675" s="1528" t="s">
        <v>43</v>
      </c>
      <c r="E675" s="1530">
        <f t="shared" si="20"/>
        <v>92.13</v>
      </c>
      <c r="F675" s="1521">
        <f t="shared" si="21"/>
        <v>5721</v>
      </c>
      <c r="H675" s="1530">
        <v>92.13</v>
      </c>
      <c r="I675" s="1530">
        <v>92.13</v>
      </c>
    </row>
    <row r="676" spans="2:9">
      <c r="B676" s="1532">
        <v>5722</v>
      </c>
      <c r="C676" s="1523" t="s">
        <v>464</v>
      </c>
      <c r="D676" s="1526" t="s">
        <v>43</v>
      </c>
      <c r="E676" s="1527">
        <f t="shared" si="20"/>
        <v>213.09</v>
      </c>
      <c r="F676" s="1521">
        <f t="shared" si="21"/>
        <v>5722</v>
      </c>
      <c r="H676" s="1527">
        <v>213.09</v>
      </c>
      <c r="I676" s="1527">
        <v>213.09</v>
      </c>
    </row>
    <row r="677" spans="2:9">
      <c r="B677" s="1531">
        <v>5724</v>
      </c>
      <c r="C677" s="1529" t="s">
        <v>465</v>
      </c>
      <c r="D677" s="1528" t="s">
        <v>43</v>
      </c>
      <c r="E677" s="1530">
        <f t="shared" si="20"/>
        <v>47.43</v>
      </c>
      <c r="F677" s="1521">
        <f t="shared" si="21"/>
        <v>5724</v>
      </c>
      <c r="H677" s="1530">
        <v>47.43</v>
      </c>
      <c r="I677" s="1530">
        <v>47.43</v>
      </c>
    </row>
    <row r="678" spans="2:9" ht="30">
      <c r="B678" s="1532">
        <v>5727</v>
      </c>
      <c r="C678" s="1523" t="s">
        <v>466</v>
      </c>
      <c r="D678" s="1526" t="s">
        <v>43</v>
      </c>
      <c r="E678" s="1527">
        <f t="shared" si="20"/>
        <v>11.76</v>
      </c>
      <c r="F678" s="1521">
        <f t="shared" si="21"/>
        <v>5727</v>
      </c>
      <c r="H678" s="1527">
        <v>11.76</v>
      </c>
      <c r="I678" s="1527">
        <v>11.76</v>
      </c>
    </row>
    <row r="679" spans="2:9" ht="30">
      <c r="B679" s="1531">
        <v>5729</v>
      </c>
      <c r="C679" s="1529" t="s">
        <v>467</v>
      </c>
      <c r="D679" s="1528" t="s">
        <v>43</v>
      </c>
      <c r="E679" s="1530">
        <f t="shared" si="20"/>
        <v>47.84</v>
      </c>
      <c r="F679" s="1521">
        <f t="shared" si="21"/>
        <v>5729</v>
      </c>
      <c r="H679" s="1530">
        <v>47.84</v>
      </c>
      <c r="I679" s="1530">
        <v>47.84</v>
      </c>
    </row>
    <row r="680" spans="2:9" ht="30">
      <c r="B680" s="1532">
        <v>5730</v>
      </c>
      <c r="C680" s="1523" t="s">
        <v>468</v>
      </c>
      <c r="D680" s="1526" t="s">
        <v>43</v>
      </c>
      <c r="E680" s="1527">
        <f t="shared" si="20"/>
        <v>40.159999999999997</v>
      </c>
      <c r="F680" s="1521">
        <f t="shared" si="21"/>
        <v>5730</v>
      </c>
      <c r="H680" s="1527">
        <v>40.159999999999997</v>
      </c>
      <c r="I680" s="1527">
        <v>40.159999999999997</v>
      </c>
    </row>
    <row r="681" spans="2:9" ht="45">
      <c r="B681" s="1531">
        <v>5735</v>
      </c>
      <c r="C681" s="1529" t="s">
        <v>469</v>
      </c>
      <c r="D681" s="1528" t="s">
        <v>43</v>
      </c>
      <c r="E681" s="1530">
        <f t="shared" si="20"/>
        <v>23.85</v>
      </c>
      <c r="F681" s="1521">
        <f t="shared" si="21"/>
        <v>5735</v>
      </c>
      <c r="H681" s="1530">
        <v>23.85</v>
      </c>
      <c r="I681" s="1530">
        <v>23.85</v>
      </c>
    </row>
    <row r="682" spans="2:9" ht="45">
      <c r="B682" s="1532">
        <v>5736</v>
      </c>
      <c r="C682" s="1523" t="s">
        <v>470</v>
      </c>
      <c r="D682" s="1526" t="s">
        <v>43</v>
      </c>
      <c r="E682" s="1527">
        <f t="shared" si="20"/>
        <v>41.04</v>
      </c>
      <c r="F682" s="1521">
        <f t="shared" si="21"/>
        <v>5736</v>
      </c>
      <c r="H682" s="1527">
        <v>41.04</v>
      </c>
      <c r="I682" s="1527">
        <v>41.04</v>
      </c>
    </row>
    <row r="683" spans="2:9" ht="30">
      <c r="B683" s="1531">
        <v>5738</v>
      </c>
      <c r="C683" s="1529" t="s">
        <v>471</v>
      </c>
      <c r="D683" s="1528" t="s">
        <v>43</v>
      </c>
      <c r="E683" s="1530">
        <f t="shared" si="20"/>
        <v>42.54</v>
      </c>
      <c r="F683" s="1521">
        <f t="shared" si="21"/>
        <v>5738</v>
      </c>
      <c r="H683" s="1530">
        <v>42.54</v>
      </c>
      <c r="I683" s="1530">
        <v>42.54</v>
      </c>
    </row>
    <row r="684" spans="2:9" ht="30">
      <c r="B684" s="1532">
        <v>5739</v>
      </c>
      <c r="C684" s="1523" t="s">
        <v>472</v>
      </c>
      <c r="D684" s="1526" t="s">
        <v>43</v>
      </c>
      <c r="E684" s="1527">
        <f t="shared" si="20"/>
        <v>53.23</v>
      </c>
      <c r="F684" s="1521">
        <f t="shared" si="21"/>
        <v>5739</v>
      </c>
      <c r="H684" s="1527">
        <v>53.23</v>
      </c>
      <c r="I684" s="1527">
        <v>53.23</v>
      </c>
    </row>
    <row r="685" spans="2:9" ht="30">
      <c r="B685" s="1531">
        <v>5741</v>
      </c>
      <c r="C685" s="1529" t="s">
        <v>473</v>
      </c>
      <c r="D685" s="1528" t="s">
        <v>43</v>
      </c>
      <c r="E685" s="1530">
        <f t="shared" si="20"/>
        <v>40.119999999999997</v>
      </c>
      <c r="F685" s="1521">
        <f t="shared" si="21"/>
        <v>5741</v>
      </c>
      <c r="H685" s="1530">
        <v>40.119999999999997</v>
      </c>
      <c r="I685" s="1530">
        <v>40.119999999999997</v>
      </c>
    </row>
    <row r="686" spans="2:9" ht="30">
      <c r="B686" s="1532">
        <v>5742</v>
      </c>
      <c r="C686" s="1523" t="s">
        <v>474</v>
      </c>
      <c r="D686" s="1526" t="s">
        <v>43</v>
      </c>
      <c r="E686" s="1527">
        <f t="shared" si="20"/>
        <v>27.1</v>
      </c>
      <c r="F686" s="1521">
        <f t="shared" si="21"/>
        <v>5742</v>
      </c>
      <c r="H686" s="1527">
        <v>27.1</v>
      </c>
      <c r="I686" s="1527">
        <v>27.1</v>
      </c>
    </row>
    <row r="687" spans="2:9" ht="30">
      <c r="B687" s="1531">
        <v>5747</v>
      </c>
      <c r="C687" s="1529" t="s">
        <v>475</v>
      </c>
      <c r="D687" s="1528" t="s">
        <v>43</v>
      </c>
      <c r="E687" s="1530">
        <f t="shared" si="20"/>
        <v>155.4</v>
      </c>
      <c r="F687" s="1521">
        <f t="shared" si="21"/>
        <v>5747</v>
      </c>
      <c r="H687" s="1530">
        <v>155.4</v>
      </c>
      <c r="I687" s="1530">
        <v>155.4</v>
      </c>
    </row>
    <row r="688" spans="2:9" ht="30">
      <c r="B688" s="1532">
        <v>5751</v>
      </c>
      <c r="C688" s="1523" t="s">
        <v>476</v>
      </c>
      <c r="D688" s="1526" t="s">
        <v>43</v>
      </c>
      <c r="E688" s="1527">
        <f t="shared" si="20"/>
        <v>26.19</v>
      </c>
      <c r="F688" s="1521">
        <f t="shared" si="21"/>
        <v>5751</v>
      </c>
      <c r="H688" s="1527">
        <v>26.19</v>
      </c>
      <c r="I688" s="1527">
        <v>26.19</v>
      </c>
    </row>
    <row r="689" spans="2:9" ht="30">
      <c r="B689" s="1531">
        <v>5754</v>
      </c>
      <c r="C689" s="1529" t="s">
        <v>477</v>
      </c>
      <c r="D689" s="1528" t="s">
        <v>43</v>
      </c>
      <c r="E689" s="1530">
        <f t="shared" si="20"/>
        <v>22.06</v>
      </c>
      <c r="F689" s="1521">
        <f t="shared" si="21"/>
        <v>5754</v>
      </c>
      <c r="H689" s="1530">
        <v>22.06</v>
      </c>
      <c r="I689" s="1530">
        <v>22.06</v>
      </c>
    </row>
    <row r="690" spans="2:9" ht="30">
      <c r="B690" s="1532">
        <v>5763</v>
      </c>
      <c r="C690" s="1523" t="s">
        <v>478</v>
      </c>
      <c r="D690" s="1526" t="s">
        <v>43</v>
      </c>
      <c r="E690" s="1527">
        <f t="shared" si="20"/>
        <v>38.67</v>
      </c>
      <c r="F690" s="1521">
        <f t="shared" si="21"/>
        <v>5763</v>
      </c>
      <c r="H690" s="1527">
        <v>38.67</v>
      </c>
      <c r="I690" s="1527">
        <v>38.67</v>
      </c>
    </row>
    <row r="691" spans="2:9" ht="30">
      <c r="B691" s="1531">
        <v>5765</v>
      </c>
      <c r="C691" s="1529" t="s">
        <v>479</v>
      </c>
      <c r="D691" s="1528" t="s">
        <v>43</v>
      </c>
      <c r="E691" s="1530">
        <f t="shared" si="20"/>
        <v>6.98</v>
      </c>
      <c r="F691" s="1521">
        <f t="shared" si="21"/>
        <v>5765</v>
      </c>
      <c r="H691" s="1530">
        <v>6.98</v>
      </c>
      <c r="I691" s="1530">
        <v>6.98</v>
      </c>
    </row>
    <row r="692" spans="2:9" ht="30">
      <c r="B692" s="1532">
        <v>5766</v>
      </c>
      <c r="C692" s="1523" t="s">
        <v>480</v>
      </c>
      <c r="D692" s="1526" t="s">
        <v>43</v>
      </c>
      <c r="E692" s="1527">
        <f t="shared" si="20"/>
        <v>3.14</v>
      </c>
      <c r="F692" s="1521">
        <f t="shared" si="21"/>
        <v>5766</v>
      </c>
      <c r="H692" s="1527">
        <v>3.14</v>
      </c>
      <c r="I692" s="1527">
        <v>3.14</v>
      </c>
    </row>
    <row r="693" spans="2:9" ht="30">
      <c r="B693" s="1531">
        <v>5779</v>
      </c>
      <c r="C693" s="1529" t="s">
        <v>481</v>
      </c>
      <c r="D693" s="1528" t="s">
        <v>43</v>
      </c>
      <c r="E693" s="1530">
        <f t="shared" si="20"/>
        <v>59.67</v>
      </c>
      <c r="F693" s="1521">
        <f t="shared" si="21"/>
        <v>5779</v>
      </c>
      <c r="H693" s="1530">
        <v>59.67</v>
      </c>
      <c r="I693" s="1530">
        <v>59.67</v>
      </c>
    </row>
    <row r="694" spans="2:9" ht="30">
      <c r="B694" s="1532">
        <v>5787</v>
      </c>
      <c r="C694" s="1523" t="s">
        <v>482</v>
      </c>
      <c r="D694" s="1526" t="s">
        <v>43</v>
      </c>
      <c r="E694" s="1527">
        <f t="shared" si="20"/>
        <v>69.14</v>
      </c>
      <c r="F694" s="1521">
        <f t="shared" si="21"/>
        <v>5787</v>
      </c>
      <c r="H694" s="1527">
        <v>69.14</v>
      </c>
      <c r="I694" s="1527">
        <v>69.14</v>
      </c>
    </row>
    <row r="695" spans="2:9" ht="30">
      <c r="B695" s="1531">
        <v>5797</v>
      </c>
      <c r="C695" s="1529" t="s">
        <v>483</v>
      </c>
      <c r="D695" s="1528" t="s">
        <v>43</v>
      </c>
      <c r="E695" s="1530">
        <f t="shared" si="20"/>
        <v>4.84</v>
      </c>
      <c r="F695" s="1521">
        <f t="shared" si="21"/>
        <v>5797</v>
      </c>
      <c r="H695" s="1530">
        <v>4.84</v>
      </c>
      <c r="I695" s="1530">
        <v>4.84</v>
      </c>
    </row>
    <row r="696" spans="2:9" ht="30">
      <c r="B696" s="1532">
        <v>5800</v>
      </c>
      <c r="C696" s="1523" t="s">
        <v>484</v>
      </c>
      <c r="D696" s="1526" t="s">
        <v>43</v>
      </c>
      <c r="E696" s="1527">
        <f t="shared" si="20"/>
        <v>0.32</v>
      </c>
      <c r="F696" s="1521">
        <f t="shared" si="21"/>
        <v>5800</v>
      </c>
      <c r="H696" s="1527">
        <v>0.32</v>
      </c>
      <c r="I696" s="1527">
        <v>0.32</v>
      </c>
    </row>
    <row r="697" spans="2:9">
      <c r="B697" s="1531">
        <v>7032</v>
      </c>
      <c r="C697" s="1529" t="s">
        <v>485</v>
      </c>
      <c r="D697" s="1528" t="s">
        <v>43</v>
      </c>
      <c r="E697" s="1530">
        <f t="shared" si="20"/>
        <v>5.46</v>
      </c>
      <c r="F697" s="1521">
        <f t="shared" si="21"/>
        <v>7032</v>
      </c>
      <c r="H697" s="1530">
        <v>5.46</v>
      </c>
      <c r="I697" s="1530">
        <v>5.46</v>
      </c>
    </row>
    <row r="698" spans="2:9">
      <c r="B698" s="1532">
        <v>7033</v>
      </c>
      <c r="C698" s="1523" t="s">
        <v>486</v>
      </c>
      <c r="D698" s="1526" t="s">
        <v>43</v>
      </c>
      <c r="E698" s="1527">
        <f t="shared" si="20"/>
        <v>0.86</v>
      </c>
      <c r="F698" s="1521">
        <f t="shared" si="21"/>
        <v>7033</v>
      </c>
      <c r="H698" s="1527">
        <v>0.86</v>
      </c>
      <c r="I698" s="1527">
        <v>0.86</v>
      </c>
    </row>
    <row r="699" spans="2:9">
      <c r="B699" s="1531">
        <v>7034</v>
      </c>
      <c r="C699" s="1529" t="s">
        <v>487</v>
      </c>
      <c r="D699" s="1528" t="s">
        <v>43</v>
      </c>
      <c r="E699" s="1530">
        <f t="shared" si="20"/>
        <v>4.55</v>
      </c>
      <c r="F699" s="1521">
        <f t="shared" si="21"/>
        <v>7034</v>
      </c>
      <c r="H699" s="1530">
        <v>4.55</v>
      </c>
      <c r="I699" s="1530">
        <v>4.55</v>
      </c>
    </row>
    <row r="700" spans="2:9">
      <c r="B700" s="1532">
        <v>7035</v>
      </c>
      <c r="C700" s="1523" t="s">
        <v>488</v>
      </c>
      <c r="D700" s="1526" t="s">
        <v>43</v>
      </c>
      <c r="E700" s="1527">
        <f t="shared" si="20"/>
        <v>252.01</v>
      </c>
      <c r="F700" s="1521">
        <f t="shared" si="21"/>
        <v>7035</v>
      </c>
      <c r="H700" s="1527">
        <v>252.01</v>
      </c>
      <c r="I700" s="1527">
        <v>252.01</v>
      </c>
    </row>
    <row r="701" spans="2:9" ht="30">
      <c r="B701" s="1531">
        <v>7038</v>
      </c>
      <c r="C701" s="1529" t="s">
        <v>489</v>
      </c>
      <c r="D701" s="1528" t="s">
        <v>43</v>
      </c>
      <c r="E701" s="1530">
        <f t="shared" si="20"/>
        <v>48.65</v>
      </c>
      <c r="F701" s="1521">
        <f t="shared" si="21"/>
        <v>7038</v>
      </c>
      <c r="H701" s="1530">
        <v>48.65</v>
      </c>
      <c r="I701" s="1530">
        <v>48.65</v>
      </c>
    </row>
    <row r="702" spans="2:9" ht="30">
      <c r="B702" s="1532">
        <v>7039</v>
      </c>
      <c r="C702" s="1523" t="s">
        <v>490</v>
      </c>
      <c r="D702" s="1526" t="s">
        <v>43</v>
      </c>
      <c r="E702" s="1527">
        <f t="shared" si="20"/>
        <v>6.75</v>
      </c>
      <c r="F702" s="1521">
        <f t="shared" si="21"/>
        <v>7039</v>
      </c>
      <c r="H702" s="1527">
        <v>6.75</v>
      </c>
      <c r="I702" s="1527">
        <v>6.75</v>
      </c>
    </row>
    <row r="703" spans="2:9" ht="30">
      <c r="B703" s="1531">
        <v>7040</v>
      </c>
      <c r="C703" s="1529" t="s">
        <v>491</v>
      </c>
      <c r="D703" s="1528" t="s">
        <v>43</v>
      </c>
      <c r="E703" s="1530">
        <f t="shared" si="20"/>
        <v>60.89</v>
      </c>
      <c r="F703" s="1521">
        <f t="shared" si="21"/>
        <v>7040</v>
      </c>
      <c r="H703" s="1530">
        <v>60.89</v>
      </c>
      <c r="I703" s="1530">
        <v>60.89</v>
      </c>
    </row>
    <row r="704" spans="2:9" ht="30">
      <c r="B704" s="1532">
        <v>7044</v>
      </c>
      <c r="C704" s="1523" t="s">
        <v>492</v>
      </c>
      <c r="D704" s="1526" t="s">
        <v>43</v>
      </c>
      <c r="E704" s="1527">
        <f t="shared" si="20"/>
        <v>0.24</v>
      </c>
      <c r="F704" s="1521">
        <f t="shared" si="21"/>
        <v>7044</v>
      </c>
      <c r="H704" s="1527">
        <v>0.24</v>
      </c>
      <c r="I704" s="1527">
        <v>0.24</v>
      </c>
    </row>
    <row r="705" spans="2:9" ht="30">
      <c r="B705" s="1531">
        <v>7045</v>
      </c>
      <c r="C705" s="1529" t="s">
        <v>493</v>
      </c>
      <c r="D705" s="1528" t="s">
        <v>43</v>
      </c>
      <c r="E705" s="1530">
        <f t="shared" si="20"/>
        <v>0.02</v>
      </c>
      <c r="F705" s="1521">
        <f t="shared" si="21"/>
        <v>7045</v>
      </c>
      <c r="H705" s="1530">
        <v>0.02</v>
      </c>
      <c r="I705" s="1530">
        <v>0.02</v>
      </c>
    </row>
    <row r="706" spans="2:9" ht="30">
      <c r="B706" s="1532">
        <v>7046</v>
      </c>
      <c r="C706" s="1523" t="s">
        <v>494</v>
      </c>
      <c r="D706" s="1526" t="s">
        <v>43</v>
      </c>
      <c r="E706" s="1527">
        <f t="shared" ref="E706:E769" si="22">IF($L$2=$H$1,H706,I706)</f>
        <v>0.26</v>
      </c>
      <c r="F706" s="1521">
        <f t="shared" ref="F706:F769" si="23">IF(LEN($B706)=7,CONCATENATE(MID($B706,1,6),"00",RIGHT($B706,1)),IF(LEN($B706)=8,CONCATENATE(MID($B706,1,6),"0",RIGHT($B706,2)),$B706))</f>
        <v>7046</v>
      </c>
      <c r="H706" s="1527">
        <v>0.26</v>
      </c>
      <c r="I706" s="1527">
        <v>0.26</v>
      </c>
    </row>
    <row r="707" spans="2:9" ht="30">
      <c r="B707" s="1531">
        <v>7047</v>
      </c>
      <c r="C707" s="1529" t="s">
        <v>495</v>
      </c>
      <c r="D707" s="1528" t="s">
        <v>43</v>
      </c>
      <c r="E707" s="1530">
        <f t="shared" si="22"/>
        <v>26.63</v>
      </c>
      <c r="F707" s="1521">
        <f t="shared" si="23"/>
        <v>7047</v>
      </c>
      <c r="H707" s="1530">
        <v>26.63</v>
      </c>
      <c r="I707" s="1530">
        <v>26.63</v>
      </c>
    </row>
    <row r="708" spans="2:9" ht="30">
      <c r="B708" s="1532">
        <v>7051</v>
      </c>
      <c r="C708" s="1523" t="s">
        <v>496</v>
      </c>
      <c r="D708" s="1526" t="s">
        <v>43</v>
      </c>
      <c r="E708" s="1527">
        <f t="shared" si="22"/>
        <v>43.15</v>
      </c>
      <c r="F708" s="1521">
        <f t="shared" si="23"/>
        <v>7051</v>
      </c>
      <c r="H708" s="1527">
        <v>43.15</v>
      </c>
      <c r="I708" s="1527">
        <v>43.15</v>
      </c>
    </row>
    <row r="709" spans="2:9" ht="30">
      <c r="B709" s="1531">
        <v>7052</v>
      </c>
      <c r="C709" s="1529" t="s">
        <v>497</v>
      </c>
      <c r="D709" s="1528" t="s">
        <v>43</v>
      </c>
      <c r="E709" s="1530">
        <f t="shared" si="22"/>
        <v>5.99</v>
      </c>
      <c r="F709" s="1521">
        <f t="shared" si="23"/>
        <v>7052</v>
      </c>
      <c r="H709" s="1530">
        <v>5.99</v>
      </c>
      <c r="I709" s="1530">
        <v>5.99</v>
      </c>
    </row>
    <row r="710" spans="2:9" ht="30">
      <c r="B710" s="1532">
        <v>7053</v>
      </c>
      <c r="C710" s="1523" t="s">
        <v>498</v>
      </c>
      <c r="D710" s="1526" t="s">
        <v>43</v>
      </c>
      <c r="E710" s="1527">
        <f t="shared" si="22"/>
        <v>54</v>
      </c>
      <c r="F710" s="1521">
        <f t="shared" si="23"/>
        <v>7053</v>
      </c>
      <c r="H710" s="1527">
        <v>54</v>
      </c>
      <c r="I710" s="1527">
        <v>54</v>
      </c>
    </row>
    <row r="711" spans="2:9" ht="30">
      <c r="B711" s="1531">
        <v>7054</v>
      </c>
      <c r="C711" s="1529" t="s">
        <v>499</v>
      </c>
      <c r="D711" s="1528" t="s">
        <v>43</v>
      </c>
      <c r="E711" s="1530">
        <f t="shared" si="22"/>
        <v>87.72</v>
      </c>
      <c r="F711" s="1521">
        <f t="shared" si="23"/>
        <v>7054</v>
      </c>
      <c r="H711" s="1530">
        <v>87.72</v>
      </c>
      <c r="I711" s="1530">
        <v>87.72</v>
      </c>
    </row>
    <row r="712" spans="2:9" ht="30">
      <c r="B712" s="1532">
        <v>7058</v>
      </c>
      <c r="C712" s="1523" t="s">
        <v>500</v>
      </c>
      <c r="D712" s="1526" t="s">
        <v>43</v>
      </c>
      <c r="E712" s="1527">
        <f t="shared" si="22"/>
        <v>18.239999999999998</v>
      </c>
      <c r="F712" s="1521">
        <f t="shared" si="23"/>
        <v>7058</v>
      </c>
      <c r="H712" s="1527">
        <v>18.239999999999998</v>
      </c>
      <c r="I712" s="1527">
        <v>18.239999999999998</v>
      </c>
    </row>
    <row r="713" spans="2:9" ht="30">
      <c r="B713" s="1531">
        <v>7059</v>
      </c>
      <c r="C713" s="1529" t="s">
        <v>501</v>
      </c>
      <c r="D713" s="1528" t="s">
        <v>43</v>
      </c>
      <c r="E713" s="1530">
        <f t="shared" si="22"/>
        <v>3.54</v>
      </c>
      <c r="F713" s="1521">
        <f t="shared" si="23"/>
        <v>7059</v>
      </c>
      <c r="H713" s="1530">
        <v>3.54</v>
      </c>
      <c r="I713" s="1530">
        <v>3.54</v>
      </c>
    </row>
    <row r="714" spans="2:9" ht="30">
      <c r="B714" s="1532">
        <v>7060</v>
      </c>
      <c r="C714" s="1523" t="s">
        <v>502</v>
      </c>
      <c r="D714" s="1526" t="s">
        <v>43</v>
      </c>
      <c r="E714" s="1527">
        <f t="shared" si="22"/>
        <v>32.659999999999997</v>
      </c>
      <c r="F714" s="1521">
        <f t="shared" si="23"/>
        <v>7060</v>
      </c>
      <c r="H714" s="1527">
        <v>32.659999999999997</v>
      </c>
      <c r="I714" s="1527">
        <v>32.659999999999997</v>
      </c>
    </row>
    <row r="715" spans="2:9" ht="30">
      <c r="B715" s="1531">
        <v>7061</v>
      </c>
      <c r="C715" s="1529" t="s">
        <v>503</v>
      </c>
      <c r="D715" s="1528" t="s">
        <v>43</v>
      </c>
      <c r="E715" s="1530">
        <f t="shared" si="22"/>
        <v>80.08</v>
      </c>
      <c r="F715" s="1521">
        <f t="shared" si="23"/>
        <v>7061</v>
      </c>
      <c r="H715" s="1530">
        <v>80.08</v>
      </c>
      <c r="I715" s="1530">
        <v>80.08</v>
      </c>
    </row>
    <row r="716" spans="2:9">
      <c r="B716" s="1532">
        <v>7063</v>
      </c>
      <c r="C716" s="1523" t="s">
        <v>504</v>
      </c>
      <c r="D716" s="1526" t="s">
        <v>43</v>
      </c>
      <c r="E716" s="1527">
        <f t="shared" si="22"/>
        <v>17.38</v>
      </c>
      <c r="F716" s="1521">
        <f t="shared" si="23"/>
        <v>7063</v>
      </c>
      <c r="H716" s="1527">
        <v>17.38</v>
      </c>
      <c r="I716" s="1527">
        <v>17.38</v>
      </c>
    </row>
    <row r="717" spans="2:9">
      <c r="B717" s="1531">
        <v>7064</v>
      </c>
      <c r="C717" s="1529" t="s">
        <v>505</v>
      </c>
      <c r="D717" s="1528" t="s">
        <v>43</v>
      </c>
      <c r="E717" s="1530">
        <f t="shared" si="22"/>
        <v>2.41</v>
      </c>
      <c r="F717" s="1521">
        <f t="shared" si="23"/>
        <v>7064</v>
      </c>
      <c r="H717" s="1530">
        <v>2.41</v>
      </c>
      <c r="I717" s="1530">
        <v>2.41</v>
      </c>
    </row>
    <row r="718" spans="2:9">
      <c r="B718" s="1532">
        <v>7065</v>
      </c>
      <c r="C718" s="1523" t="s">
        <v>506</v>
      </c>
      <c r="D718" s="1526" t="s">
        <v>43</v>
      </c>
      <c r="E718" s="1527">
        <f t="shared" si="22"/>
        <v>19.010000000000002</v>
      </c>
      <c r="F718" s="1521">
        <f t="shared" si="23"/>
        <v>7065</v>
      </c>
      <c r="H718" s="1527">
        <v>19.010000000000002</v>
      </c>
      <c r="I718" s="1527">
        <v>19.010000000000002</v>
      </c>
    </row>
    <row r="719" spans="2:9">
      <c r="B719" s="1531">
        <v>7066</v>
      </c>
      <c r="C719" s="1529" t="s">
        <v>507</v>
      </c>
      <c r="D719" s="1528" t="s">
        <v>43</v>
      </c>
      <c r="E719" s="1530">
        <f t="shared" si="22"/>
        <v>95.02</v>
      </c>
      <c r="F719" s="1521">
        <f t="shared" si="23"/>
        <v>7066</v>
      </c>
      <c r="H719" s="1530">
        <v>95.02</v>
      </c>
      <c r="I719" s="1530">
        <v>95.02</v>
      </c>
    </row>
    <row r="720" spans="2:9" ht="45">
      <c r="B720" s="1532">
        <v>53786</v>
      </c>
      <c r="C720" s="1523" t="s">
        <v>508</v>
      </c>
      <c r="D720" s="1526" t="s">
        <v>43</v>
      </c>
      <c r="E720" s="1527">
        <f t="shared" si="22"/>
        <v>50.15</v>
      </c>
      <c r="F720" s="1521">
        <f t="shared" si="23"/>
        <v>53786</v>
      </c>
      <c r="H720" s="1527">
        <v>50.15</v>
      </c>
      <c r="I720" s="1527">
        <v>50.15</v>
      </c>
    </row>
    <row r="721" spans="2:9" ht="30">
      <c r="B721" s="1531">
        <v>53788</v>
      </c>
      <c r="C721" s="1529" t="s">
        <v>509</v>
      </c>
      <c r="D721" s="1528" t="s">
        <v>43</v>
      </c>
      <c r="E721" s="1530">
        <f t="shared" si="22"/>
        <v>56.15</v>
      </c>
      <c r="F721" s="1521">
        <f t="shared" si="23"/>
        <v>53788</v>
      </c>
      <c r="H721" s="1530">
        <v>56.15</v>
      </c>
      <c r="I721" s="1530">
        <v>56.15</v>
      </c>
    </row>
    <row r="722" spans="2:9" ht="30">
      <c r="B722" s="1532">
        <v>53792</v>
      </c>
      <c r="C722" s="1523" t="s">
        <v>510</v>
      </c>
      <c r="D722" s="1526" t="s">
        <v>43</v>
      </c>
      <c r="E722" s="1527">
        <f t="shared" si="22"/>
        <v>99.54</v>
      </c>
      <c r="F722" s="1521">
        <f t="shared" si="23"/>
        <v>53792</v>
      </c>
      <c r="H722" s="1527">
        <v>99.54</v>
      </c>
      <c r="I722" s="1527">
        <v>99.54</v>
      </c>
    </row>
    <row r="723" spans="2:9">
      <c r="B723" s="1531">
        <v>53794</v>
      </c>
      <c r="C723" s="1529" t="s">
        <v>511</v>
      </c>
      <c r="D723" s="1528" t="s">
        <v>43</v>
      </c>
      <c r="E723" s="1530">
        <f t="shared" si="22"/>
        <v>35</v>
      </c>
      <c r="F723" s="1521">
        <f t="shared" si="23"/>
        <v>53794</v>
      </c>
      <c r="H723" s="1530">
        <v>35</v>
      </c>
      <c r="I723" s="1530">
        <v>35</v>
      </c>
    </row>
    <row r="724" spans="2:9" ht="45">
      <c r="B724" s="1532">
        <v>53797</v>
      </c>
      <c r="C724" s="1523" t="s">
        <v>512</v>
      </c>
      <c r="D724" s="1526" t="s">
        <v>43</v>
      </c>
      <c r="E724" s="1527">
        <f t="shared" si="22"/>
        <v>114.48</v>
      </c>
      <c r="F724" s="1521">
        <f t="shared" si="23"/>
        <v>53797</v>
      </c>
      <c r="H724" s="1527">
        <v>114.48</v>
      </c>
      <c r="I724" s="1527">
        <v>114.48</v>
      </c>
    </row>
    <row r="725" spans="2:9" ht="30">
      <c r="B725" s="1531">
        <v>53804</v>
      </c>
      <c r="C725" s="1529" t="s">
        <v>513</v>
      </c>
      <c r="D725" s="1528" t="s">
        <v>43</v>
      </c>
      <c r="E725" s="1530">
        <f t="shared" si="22"/>
        <v>5.82</v>
      </c>
      <c r="F725" s="1521">
        <f t="shared" si="23"/>
        <v>53804</v>
      </c>
      <c r="H725" s="1530">
        <v>5.82</v>
      </c>
      <c r="I725" s="1530">
        <v>5.82</v>
      </c>
    </row>
    <row r="726" spans="2:9">
      <c r="B726" s="1532">
        <v>53806</v>
      </c>
      <c r="C726" s="1523" t="s">
        <v>514</v>
      </c>
      <c r="D726" s="1526" t="s">
        <v>43</v>
      </c>
      <c r="E726" s="1527">
        <f t="shared" si="22"/>
        <v>61.12</v>
      </c>
      <c r="F726" s="1521">
        <f t="shared" si="23"/>
        <v>53806</v>
      </c>
      <c r="H726" s="1527">
        <v>61.12</v>
      </c>
      <c r="I726" s="1527">
        <v>61.12</v>
      </c>
    </row>
    <row r="727" spans="2:9" ht="30">
      <c r="B727" s="1531">
        <v>53810</v>
      </c>
      <c r="C727" s="1529" t="s">
        <v>515</v>
      </c>
      <c r="D727" s="1528" t="s">
        <v>43</v>
      </c>
      <c r="E727" s="1530">
        <f t="shared" si="22"/>
        <v>61.49</v>
      </c>
      <c r="F727" s="1521">
        <f t="shared" si="23"/>
        <v>53810</v>
      </c>
      <c r="H727" s="1530">
        <v>61.49</v>
      </c>
      <c r="I727" s="1530">
        <v>61.49</v>
      </c>
    </row>
    <row r="728" spans="2:9">
      <c r="B728" s="1532">
        <v>53814</v>
      </c>
      <c r="C728" s="1523" t="s">
        <v>516</v>
      </c>
      <c r="D728" s="1526" t="s">
        <v>43</v>
      </c>
      <c r="E728" s="1527">
        <f t="shared" si="22"/>
        <v>201.43</v>
      </c>
      <c r="F728" s="1521">
        <f t="shared" si="23"/>
        <v>53814</v>
      </c>
      <c r="H728" s="1527">
        <v>201.43</v>
      </c>
      <c r="I728" s="1527">
        <v>201.43</v>
      </c>
    </row>
    <row r="729" spans="2:9">
      <c r="B729" s="1531">
        <v>53817</v>
      </c>
      <c r="C729" s="1529" t="s">
        <v>517</v>
      </c>
      <c r="D729" s="1528" t="s">
        <v>43</v>
      </c>
      <c r="E729" s="1530">
        <f t="shared" si="22"/>
        <v>61.38</v>
      </c>
      <c r="F729" s="1521">
        <f t="shared" si="23"/>
        <v>53817</v>
      </c>
      <c r="H729" s="1530">
        <v>61.38</v>
      </c>
      <c r="I729" s="1530">
        <v>61.38</v>
      </c>
    </row>
    <row r="730" spans="2:9" ht="30">
      <c r="B730" s="1532">
        <v>53818</v>
      </c>
      <c r="C730" s="1523" t="s">
        <v>518</v>
      </c>
      <c r="D730" s="1526" t="s">
        <v>43</v>
      </c>
      <c r="E730" s="1527">
        <f t="shared" si="22"/>
        <v>9.39</v>
      </c>
      <c r="F730" s="1521">
        <f t="shared" si="23"/>
        <v>53818</v>
      </c>
      <c r="H730" s="1527">
        <v>9.39</v>
      </c>
      <c r="I730" s="1527">
        <v>9.39</v>
      </c>
    </row>
    <row r="731" spans="2:9" ht="30">
      <c r="B731" s="1531">
        <v>53827</v>
      </c>
      <c r="C731" s="1529" t="s">
        <v>519</v>
      </c>
      <c r="D731" s="1528" t="s">
        <v>43</v>
      </c>
      <c r="E731" s="1530">
        <f t="shared" si="22"/>
        <v>112.07</v>
      </c>
      <c r="F731" s="1521">
        <f t="shared" si="23"/>
        <v>53827</v>
      </c>
      <c r="H731" s="1530">
        <v>112.07</v>
      </c>
      <c r="I731" s="1530">
        <v>112.07</v>
      </c>
    </row>
    <row r="732" spans="2:9" ht="30">
      <c r="B732" s="1532">
        <v>53829</v>
      </c>
      <c r="C732" s="1523" t="s">
        <v>520</v>
      </c>
      <c r="D732" s="1526" t="s">
        <v>43</v>
      </c>
      <c r="E732" s="1527">
        <f t="shared" si="22"/>
        <v>114.48</v>
      </c>
      <c r="F732" s="1521">
        <f t="shared" si="23"/>
        <v>53829</v>
      </c>
      <c r="H732" s="1527">
        <v>114.48</v>
      </c>
      <c r="I732" s="1527">
        <v>114.48</v>
      </c>
    </row>
    <row r="733" spans="2:9" ht="30">
      <c r="B733" s="1531">
        <v>53831</v>
      </c>
      <c r="C733" s="1529" t="s">
        <v>521</v>
      </c>
      <c r="D733" s="1528" t="s">
        <v>43</v>
      </c>
      <c r="E733" s="1530">
        <f t="shared" si="22"/>
        <v>189.1</v>
      </c>
      <c r="F733" s="1521">
        <f t="shared" si="23"/>
        <v>53831</v>
      </c>
      <c r="H733" s="1530">
        <v>189.1</v>
      </c>
      <c r="I733" s="1530">
        <v>189.1</v>
      </c>
    </row>
    <row r="734" spans="2:9">
      <c r="B734" s="1532">
        <v>53840</v>
      </c>
      <c r="C734" s="1523" t="s">
        <v>522</v>
      </c>
      <c r="D734" s="1526" t="s">
        <v>43</v>
      </c>
      <c r="E734" s="1527">
        <f t="shared" si="22"/>
        <v>3.16</v>
      </c>
      <c r="F734" s="1521">
        <f t="shared" si="23"/>
        <v>53840</v>
      </c>
      <c r="H734" s="1527">
        <v>3.16</v>
      </c>
      <c r="I734" s="1527">
        <v>3.16</v>
      </c>
    </row>
    <row r="735" spans="2:9">
      <c r="B735" s="1531">
        <v>53841</v>
      </c>
      <c r="C735" s="1529" t="s">
        <v>523</v>
      </c>
      <c r="D735" s="1528" t="s">
        <v>43</v>
      </c>
      <c r="E735" s="1530">
        <f t="shared" si="22"/>
        <v>2.19</v>
      </c>
      <c r="F735" s="1521">
        <f t="shared" si="23"/>
        <v>53841</v>
      </c>
      <c r="H735" s="1530">
        <v>2.19</v>
      </c>
      <c r="I735" s="1530">
        <v>2.19</v>
      </c>
    </row>
    <row r="736" spans="2:9" ht="30">
      <c r="B736" s="1532">
        <v>53849</v>
      </c>
      <c r="C736" s="1523" t="s">
        <v>524</v>
      </c>
      <c r="D736" s="1526" t="s">
        <v>43</v>
      </c>
      <c r="E736" s="1527">
        <f t="shared" si="22"/>
        <v>82.26</v>
      </c>
      <c r="F736" s="1521">
        <f t="shared" si="23"/>
        <v>53849</v>
      </c>
      <c r="H736" s="1527">
        <v>82.26</v>
      </c>
      <c r="I736" s="1527">
        <v>82.26</v>
      </c>
    </row>
    <row r="737" spans="2:9" ht="30">
      <c r="B737" s="1531">
        <v>53857</v>
      </c>
      <c r="C737" s="1529" t="s">
        <v>525</v>
      </c>
      <c r="D737" s="1528" t="s">
        <v>43</v>
      </c>
      <c r="E737" s="1530">
        <f t="shared" si="22"/>
        <v>56.5</v>
      </c>
      <c r="F737" s="1521">
        <f t="shared" si="23"/>
        <v>53857</v>
      </c>
      <c r="H737" s="1530">
        <v>56.5</v>
      </c>
      <c r="I737" s="1530">
        <v>56.5</v>
      </c>
    </row>
    <row r="738" spans="2:9" ht="30">
      <c r="B738" s="1532">
        <v>53858</v>
      </c>
      <c r="C738" s="1523" t="s">
        <v>526</v>
      </c>
      <c r="D738" s="1526" t="s">
        <v>43</v>
      </c>
      <c r="E738" s="1527">
        <f t="shared" si="22"/>
        <v>44.92</v>
      </c>
      <c r="F738" s="1521">
        <f t="shared" si="23"/>
        <v>53858</v>
      </c>
      <c r="H738" s="1527">
        <v>44.92</v>
      </c>
      <c r="I738" s="1527">
        <v>44.92</v>
      </c>
    </row>
    <row r="739" spans="2:9" ht="30">
      <c r="B739" s="1531">
        <v>53861</v>
      </c>
      <c r="C739" s="1529" t="s">
        <v>527</v>
      </c>
      <c r="D739" s="1528" t="s">
        <v>43</v>
      </c>
      <c r="E739" s="1530">
        <f t="shared" si="22"/>
        <v>54.84</v>
      </c>
      <c r="F739" s="1521">
        <f t="shared" si="23"/>
        <v>53861</v>
      </c>
      <c r="H739" s="1530">
        <v>54.84</v>
      </c>
      <c r="I739" s="1530">
        <v>54.84</v>
      </c>
    </row>
    <row r="740" spans="2:9">
      <c r="B740" s="1532">
        <v>53863</v>
      </c>
      <c r="C740" s="1523" t="s">
        <v>528</v>
      </c>
      <c r="D740" s="1526" t="s">
        <v>43</v>
      </c>
      <c r="E740" s="1527">
        <f t="shared" si="22"/>
        <v>2.0699999999999998</v>
      </c>
      <c r="F740" s="1521">
        <f t="shared" si="23"/>
        <v>53863</v>
      </c>
      <c r="H740" s="1527">
        <v>2.0699999999999998</v>
      </c>
      <c r="I740" s="1527">
        <v>2.0699999999999998</v>
      </c>
    </row>
    <row r="741" spans="2:9" ht="30">
      <c r="B741" s="1531">
        <v>53865</v>
      </c>
      <c r="C741" s="1529" t="s">
        <v>529</v>
      </c>
      <c r="D741" s="1528" t="s">
        <v>43</v>
      </c>
      <c r="E741" s="1530">
        <f t="shared" si="22"/>
        <v>46.33</v>
      </c>
      <c r="F741" s="1521">
        <f t="shared" si="23"/>
        <v>53865</v>
      </c>
      <c r="H741" s="1530">
        <v>46.33</v>
      </c>
      <c r="I741" s="1530">
        <v>46.33</v>
      </c>
    </row>
    <row r="742" spans="2:9" ht="30">
      <c r="B742" s="1532">
        <v>53866</v>
      </c>
      <c r="C742" s="1523" t="s">
        <v>530</v>
      </c>
      <c r="D742" s="1526" t="s">
        <v>43</v>
      </c>
      <c r="E742" s="1527">
        <f t="shared" si="22"/>
        <v>1.74</v>
      </c>
      <c r="F742" s="1521">
        <f t="shared" si="23"/>
        <v>53866</v>
      </c>
      <c r="H742" s="1527">
        <v>1.74</v>
      </c>
      <c r="I742" s="1527">
        <v>1.74</v>
      </c>
    </row>
    <row r="743" spans="2:9" ht="30">
      <c r="B743" s="1531">
        <v>53882</v>
      </c>
      <c r="C743" s="1529" t="s">
        <v>531</v>
      </c>
      <c r="D743" s="1528" t="s">
        <v>43</v>
      </c>
      <c r="E743" s="1530">
        <f t="shared" si="22"/>
        <v>30.18</v>
      </c>
      <c r="F743" s="1521">
        <f t="shared" si="23"/>
        <v>53882</v>
      </c>
      <c r="H743" s="1530">
        <v>30.18</v>
      </c>
      <c r="I743" s="1530">
        <v>30.18</v>
      </c>
    </row>
    <row r="744" spans="2:9" ht="30">
      <c r="B744" s="1532">
        <v>55263</v>
      </c>
      <c r="C744" s="1523" t="s">
        <v>532</v>
      </c>
      <c r="D744" s="1526" t="s">
        <v>43</v>
      </c>
      <c r="E744" s="1527">
        <f t="shared" si="22"/>
        <v>63.32</v>
      </c>
      <c r="F744" s="1521">
        <f t="shared" si="23"/>
        <v>55263</v>
      </c>
      <c r="H744" s="1527">
        <v>63.32</v>
      </c>
      <c r="I744" s="1527">
        <v>63.32</v>
      </c>
    </row>
    <row r="745" spans="2:9">
      <c r="B745" s="1531">
        <v>73303</v>
      </c>
      <c r="C745" s="1529" t="s">
        <v>533</v>
      </c>
      <c r="D745" s="1528" t="s">
        <v>43</v>
      </c>
      <c r="E745" s="1530">
        <f t="shared" si="22"/>
        <v>5.35</v>
      </c>
      <c r="F745" s="1521">
        <f t="shared" si="23"/>
        <v>73303</v>
      </c>
      <c r="H745" s="1530">
        <v>5.35</v>
      </c>
      <c r="I745" s="1530">
        <v>5.35</v>
      </c>
    </row>
    <row r="746" spans="2:9">
      <c r="B746" s="1532">
        <v>73307</v>
      </c>
      <c r="C746" s="1523" t="s">
        <v>534</v>
      </c>
      <c r="D746" s="1526" t="s">
        <v>43</v>
      </c>
      <c r="E746" s="1527">
        <f t="shared" si="22"/>
        <v>4.7699999999999996</v>
      </c>
      <c r="F746" s="1521">
        <f t="shared" si="23"/>
        <v>73307</v>
      </c>
      <c r="H746" s="1527">
        <v>4.7699999999999996</v>
      </c>
      <c r="I746" s="1527">
        <v>4.7699999999999996</v>
      </c>
    </row>
    <row r="747" spans="2:9" ht="30">
      <c r="B747" s="1531">
        <v>73309</v>
      </c>
      <c r="C747" s="1529" t="s">
        <v>535</v>
      </c>
      <c r="D747" s="1528" t="s">
        <v>43</v>
      </c>
      <c r="E747" s="1530">
        <f t="shared" si="22"/>
        <v>32.36</v>
      </c>
      <c r="F747" s="1521">
        <f t="shared" si="23"/>
        <v>73309</v>
      </c>
      <c r="H747" s="1530">
        <v>32.36</v>
      </c>
      <c r="I747" s="1530">
        <v>32.36</v>
      </c>
    </row>
    <row r="748" spans="2:9">
      <c r="B748" s="1532">
        <v>73311</v>
      </c>
      <c r="C748" s="1523" t="s">
        <v>536</v>
      </c>
      <c r="D748" s="1526" t="s">
        <v>43</v>
      </c>
      <c r="E748" s="1527">
        <f t="shared" si="22"/>
        <v>175.04</v>
      </c>
      <c r="F748" s="1521">
        <f t="shared" si="23"/>
        <v>73311</v>
      </c>
      <c r="H748" s="1527">
        <v>175.04</v>
      </c>
      <c r="I748" s="1527">
        <v>175.04</v>
      </c>
    </row>
    <row r="749" spans="2:9" ht="30">
      <c r="B749" s="1531">
        <v>73313</v>
      </c>
      <c r="C749" s="1529" t="s">
        <v>537</v>
      </c>
      <c r="D749" s="1528" t="s">
        <v>43</v>
      </c>
      <c r="E749" s="1530">
        <f t="shared" si="22"/>
        <v>4.49</v>
      </c>
      <c r="F749" s="1521">
        <f t="shared" si="23"/>
        <v>73313</v>
      </c>
      <c r="H749" s="1530">
        <v>4.49</v>
      </c>
      <c r="I749" s="1530">
        <v>4.49</v>
      </c>
    </row>
    <row r="750" spans="2:9" ht="30">
      <c r="B750" s="1532">
        <v>73315</v>
      </c>
      <c r="C750" s="1523" t="s">
        <v>538</v>
      </c>
      <c r="D750" s="1526" t="s">
        <v>43</v>
      </c>
      <c r="E750" s="1527">
        <f t="shared" si="22"/>
        <v>56.15</v>
      </c>
      <c r="F750" s="1521">
        <f t="shared" si="23"/>
        <v>73315</v>
      </c>
      <c r="H750" s="1527">
        <v>56.15</v>
      </c>
      <c r="I750" s="1527">
        <v>56.15</v>
      </c>
    </row>
    <row r="751" spans="2:9" ht="30">
      <c r="B751" s="1531">
        <v>73335</v>
      </c>
      <c r="C751" s="1529" t="s">
        <v>539</v>
      </c>
      <c r="D751" s="1528" t="s">
        <v>43</v>
      </c>
      <c r="E751" s="1530">
        <f t="shared" si="22"/>
        <v>28.55</v>
      </c>
      <c r="F751" s="1521">
        <f t="shared" si="23"/>
        <v>73335</v>
      </c>
      <c r="H751" s="1530">
        <v>28.55</v>
      </c>
      <c r="I751" s="1530">
        <v>28.55</v>
      </c>
    </row>
    <row r="752" spans="2:9" ht="45">
      <c r="B752" s="1532">
        <v>73340</v>
      </c>
      <c r="C752" s="1523" t="s">
        <v>540</v>
      </c>
      <c r="D752" s="1526" t="s">
        <v>43</v>
      </c>
      <c r="E752" s="1527">
        <f t="shared" si="22"/>
        <v>80.08</v>
      </c>
      <c r="F752" s="1521">
        <f t="shared" si="23"/>
        <v>73340</v>
      </c>
      <c r="H752" s="1527">
        <v>80.08</v>
      </c>
      <c r="I752" s="1527">
        <v>80.08</v>
      </c>
    </row>
    <row r="753" spans="2:9" ht="30">
      <c r="B753" s="1531">
        <v>83361</v>
      </c>
      <c r="C753" s="1529" t="s">
        <v>541</v>
      </c>
      <c r="D753" s="1528" t="s">
        <v>43</v>
      </c>
      <c r="E753" s="1530">
        <f t="shared" si="22"/>
        <v>35.380000000000003</v>
      </c>
      <c r="F753" s="1521">
        <f t="shared" si="23"/>
        <v>83361</v>
      </c>
      <c r="H753" s="1530">
        <v>35.380000000000003</v>
      </c>
      <c r="I753" s="1530">
        <v>35.380000000000003</v>
      </c>
    </row>
    <row r="754" spans="2:9" ht="30">
      <c r="B754" s="1532">
        <v>83761</v>
      </c>
      <c r="C754" s="1523" t="s">
        <v>542</v>
      </c>
      <c r="D754" s="1526" t="s">
        <v>43</v>
      </c>
      <c r="E754" s="1527">
        <f t="shared" si="22"/>
        <v>7.13</v>
      </c>
      <c r="F754" s="1521">
        <f t="shared" si="23"/>
        <v>83761</v>
      </c>
      <c r="H754" s="1527">
        <v>7.13</v>
      </c>
      <c r="I754" s="1527">
        <v>7.13</v>
      </c>
    </row>
    <row r="755" spans="2:9" ht="30">
      <c r="B755" s="1531">
        <v>83762</v>
      </c>
      <c r="C755" s="1529" t="s">
        <v>543</v>
      </c>
      <c r="D755" s="1528" t="s">
        <v>43</v>
      </c>
      <c r="E755" s="1530">
        <f t="shared" si="22"/>
        <v>6.36</v>
      </c>
      <c r="F755" s="1521">
        <f t="shared" si="23"/>
        <v>83762</v>
      </c>
      <c r="H755" s="1530">
        <v>6.36</v>
      </c>
      <c r="I755" s="1530">
        <v>6.36</v>
      </c>
    </row>
    <row r="756" spans="2:9" ht="30">
      <c r="B756" s="1532">
        <v>83763</v>
      </c>
      <c r="C756" s="1523" t="s">
        <v>544</v>
      </c>
      <c r="D756" s="1526" t="s">
        <v>43</v>
      </c>
      <c r="E756" s="1527">
        <f t="shared" si="22"/>
        <v>49.33</v>
      </c>
      <c r="F756" s="1521">
        <f t="shared" si="23"/>
        <v>83763</v>
      </c>
      <c r="H756" s="1527">
        <v>49.33</v>
      </c>
      <c r="I756" s="1527">
        <v>49.33</v>
      </c>
    </row>
    <row r="757" spans="2:9" ht="30">
      <c r="B757" s="1531">
        <v>83764</v>
      </c>
      <c r="C757" s="1529" t="s">
        <v>545</v>
      </c>
      <c r="D757" s="1528" t="s">
        <v>43</v>
      </c>
      <c r="E757" s="1530">
        <f t="shared" si="22"/>
        <v>1.28</v>
      </c>
      <c r="F757" s="1521">
        <f t="shared" si="23"/>
        <v>83764</v>
      </c>
      <c r="H757" s="1530">
        <v>1.28</v>
      </c>
      <c r="I757" s="1530">
        <v>1.28</v>
      </c>
    </row>
    <row r="758" spans="2:9">
      <c r="B758" s="1532">
        <v>87026</v>
      </c>
      <c r="C758" s="1523" t="s">
        <v>546</v>
      </c>
      <c r="D758" s="1526" t="s">
        <v>43</v>
      </c>
      <c r="E758" s="1527">
        <f t="shared" si="22"/>
        <v>0.44</v>
      </c>
      <c r="F758" s="1521">
        <f t="shared" si="23"/>
        <v>87026</v>
      </c>
      <c r="H758" s="1527">
        <v>0.44</v>
      </c>
      <c r="I758" s="1527">
        <v>0.44</v>
      </c>
    </row>
    <row r="759" spans="2:9" ht="30">
      <c r="B759" s="1531">
        <v>87441</v>
      </c>
      <c r="C759" s="1529" t="s">
        <v>20616</v>
      </c>
      <c r="D759" s="1528" t="s">
        <v>43</v>
      </c>
      <c r="E759" s="1530">
        <f t="shared" si="22"/>
        <v>0.45</v>
      </c>
      <c r="F759" s="1521">
        <f t="shared" si="23"/>
        <v>87441</v>
      </c>
      <c r="H759" s="1530">
        <v>0.45</v>
      </c>
      <c r="I759" s="1530">
        <v>0.45</v>
      </c>
    </row>
    <row r="760" spans="2:9" ht="30">
      <c r="B760" s="1532">
        <v>87442</v>
      </c>
      <c r="C760" s="1523" t="s">
        <v>20617</v>
      </c>
      <c r="D760" s="1526" t="s">
        <v>43</v>
      </c>
      <c r="E760" s="1527">
        <f t="shared" si="22"/>
        <v>0.05</v>
      </c>
      <c r="F760" s="1521">
        <f t="shared" si="23"/>
        <v>87442</v>
      </c>
      <c r="H760" s="1527">
        <v>0.05</v>
      </c>
      <c r="I760" s="1527">
        <v>0.05</v>
      </c>
    </row>
    <row r="761" spans="2:9" ht="30">
      <c r="B761" s="1531">
        <v>87443</v>
      </c>
      <c r="C761" s="1529" t="s">
        <v>20618</v>
      </c>
      <c r="D761" s="1528" t="s">
        <v>43</v>
      </c>
      <c r="E761" s="1530">
        <f t="shared" si="22"/>
        <v>0.56000000000000005</v>
      </c>
      <c r="F761" s="1521">
        <f t="shared" si="23"/>
        <v>87443</v>
      </c>
      <c r="H761" s="1530">
        <v>0.56000000000000005</v>
      </c>
      <c r="I761" s="1530">
        <v>0.56000000000000005</v>
      </c>
    </row>
    <row r="762" spans="2:9" ht="30">
      <c r="B762" s="1532">
        <v>87444</v>
      </c>
      <c r="C762" s="1523" t="s">
        <v>20619</v>
      </c>
      <c r="D762" s="1526" t="s">
        <v>43</v>
      </c>
      <c r="E762" s="1527">
        <f t="shared" si="22"/>
        <v>4.1100000000000003</v>
      </c>
      <c r="F762" s="1521">
        <f t="shared" si="23"/>
        <v>87444</v>
      </c>
      <c r="H762" s="1527">
        <v>4.1100000000000003</v>
      </c>
      <c r="I762" s="1527">
        <v>4.1100000000000003</v>
      </c>
    </row>
    <row r="763" spans="2:9" ht="30">
      <c r="B763" s="1531">
        <v>88387</v>
      </c>
      <c r="C763" s="1529" t="s">
        <v>547</v>
      </c>
      <c r="D763" s="1528" t="s">
        <v>43</v>
      </c>
      <c r="E763" s="1530">
        <f t="shared" si="22"/>
        <v>0.87</v>
      </c>
      <c r="F763" s="1521">
        <f t="shared" si="23"/>
        <v>88387</v>
      </c>
      <c r="H763" s="1530">
        <v>0.87</v>
      </c>
      <c r="I763" s="1530">
        <v>0.87</v>
      </c>
    </row>
    <row r="764" spans="2:9" ht="30">
      <c r="B764" s="1532">
        <v>88389</v>
      </c>
      <c r="C764" s="1523" t="s">
        <v>548</v>
      </c>
      <c r="D764" s="1526" t="s">
        <v>43</v>
      </c>
      <c r="E764" s="1527">
        <f t="shared" si="22"/>
        <v>0.1</v>
      </c>
      <c r="F764" s="1521">
        <f t="shared" si="23"/>
        <v>88389</v>
      </c>
      <c r="H764" s="1527">
        <v>0.1</v>
      </c>
      <c r="I764" s="1527">
        <v>0.1</v>
      </c>
    </row>
    <row r="765" spans="2:9" ht="30">
      <c r="B765" s="1531">
        <v>88390</v>
      </c>
      <c r="C765" s="1529" t="s">
        <v>549</v>
      </c>
      <c r="D765" s="1528" t="s">
        <v>43</v>
      </c>
      <c r="E765" s="1530">
        <f t="shared" si="22"/>
        <v>0.95</v>
      </c>
      <c r="F765" s="1521">
        <f t="shared" si="23"/>
        <v>88390</v>
      </c>
      <c r="H765" s="1530">
        <v>0.95</v>
      </c>
      <c r="I765" s="1530">
        <v>0.95</v>
      </c>
    </row>
    <row r="766" spans="2:9" ht="30">
      <c r="B766" s="1532">
        <v>88391</v>
      </c>
      <c r="C766" s="1523" t="s">
        <v>550</v>
      </c>
      <c r="D766" s="1526" t="s">
        <v>43</v>
      </c>
      <c r="E766" s="1527">
        <f t="shared" si="22"/>
        <v>2.84</v>
      </c>
      <c r="F766" s="1521">
        <f t="shared" si="23"/>
        <v>88391</v>
      </c>
      <c r="H766" s="1527">
        <v>2.84</v>
      </c>
      <c r="I766" s="1527">
        <v>2.84</v>
      </c>
    </row>
    <row r="767" spans="2:9" ht="30">
      <c r="B767" s="1531">
        <v>88394</v>
      </c>
      <c r="C767" s="1529" t="s">
        <v>551</v>
      </c>
      <c r="D767" s="1528" t="s">
        <v>43</v>
      </c>
      <c r="E767" s="1530">
        <f t="shared" si="22"/>
        <v>1.04</v>
      </c>
      <c r="F767" s="1521">
        <f t="shared" si="23"/>
        <v>88394</v>
      </c>
      <c r="H767" s="1530">
        <v>1.04</v>
      </c>
      <c r="I767" s="1530">
        <v>1.04</v>
      </c>
    </row>
    <row r="768" spans="2:9" ht="30">
      <c r="B768" s="1532">
        <v>88395</v>
      </c>
      <c r="C768" s="1523" t="s">
        <v>552</v>
      </c>
      <c r="D768" s="1526" t="s">
        <v>43</v>
      </c>
      <c r="E768" s="1527">
        <f t="shared" si="22"/>
        <v>0.12</v>
      </c>
      <c r="F768" s="1521">
        <f t="shared" si="23"/>
        <v>88395</v>
      </c>
      <c r="H768" s="1527">
        <v>0.12</v>
      </c>
      <c r="I768" s="1527">
        <v>0.12</v>
      </c>
    </row>
    <row r="769" spans="2:9" ht="30">
      <c r="B769" s="1531">
        <v>88396</v>
      </c>
      <c r="C769" s="1529" t="s">
        <v>553</v>
      </c>
      <c r="D769" s="1528" t="s">
        <v>43</v>
      </c>
      <c r="E769" s="1530">
        <f t="shared" si="22"/>
        <v>1.1399999999999999</v>
      </c>
      <c r="F769" s="1521">
        <f t="shared" si="23"/>
        <v>88396</v>
      </c>
      <c r="H769" s="1530">
        <v>1.1399999999999999</v>
      </c>
      <c r="I769" s="1530">
        <v>1.1399999999999999</v>
      </c>
    </row>
    <row r="770" spans="2:9" ht="30">
      <c r="B770" s="1532">
        <v>88397</v>
      </c>
      <c r="C770" s="1523" t="s">
        <v>554</v>
      </c>
      <c r="D770" s="1526" t="s">
        <v>43</v>
      </c>
      <c r="E770" s="1527">
        <f t="shared" ref="E770:E833" si="24">IF($L$2=$H$1,H770,I770)</f>
        <v>4.26</v>
      </c>
      <c r="F770" s="1521">
        <f t="shared" ref="F770:F833" si="25">IF(LEN($B770)=7,CONCATENATE(MID($B770,1,6),"00",RIGHT($B770,1)),IF(LEN($B770)=8,CONCATENATE(MID($B770,1,6),"0",RIGHT($B770,2)),$B770))</f>
        <v>88397</v>
      </c>
      <c r="H770" s="1527">
        <v>4.26</v>
      </c>
      <c r="I770" s="1527">
        <v>4.26</v>
      </c>
    </row>
    <row r="771" spans="2:9" ht="30">
      <c r="B771" s="1531">
        <v>88400</v>
      </c>
      <c r="C771" s="1529" t="s">
        <v>555</v>
      </c>
      <c r="D771" s="1528" t="s">
        <v>43</v>
      </c>
      <c r="E771" s="1530">
        <f t="shared" si="24"/>
        <v>0.82</v>
      </c>
      <c r="F771" s="1521">
        <f t="shared" si="25"/>
        <v>88400</v>
      </c>
      <c r="H771" s="1530">
        <v>0.82</v>
      </c>
      <c r="I771" s="1530">
        <v>0.82</v>
      </c>
    </row>
    <row r="772" spans="2:9" ht="30">
      <c r="B772" s="1532">
        <v>88401</v>
      </c>
      <c r="C772" s="1523" t="s">
        <v>556</v>
      </c>
      <c r="D772" s="1526" t="s">
        <v>43</v>
      </c>
      <c r="E772" s="1527">
        <f t="shared" si="24"/>
        <v>0.09</v>
      </c>
      <c r="F772" s="1521">
        <f t="shared" si="25"/>
        <v>88401</v>
      </c>
      <c r="H772" s="1527">
        <v>0.09</v>
      </c>
      <c r="I772" s="1527">
        <v>0.09</v>
      </c>
    </row>
    <row r="773" spans="2:9" ht="30">
      <c r="B773" s="1531">
        <v>88402</v>
      </c>
      <c r="C773" s="1529" t="s">
        <v>557</v>
      </c>
      <c r="D773" s="1528" t="s">
        <v>43</v>
      </c>
      <c r="E773" s="1530">
        <f t="shared" si="24"/>
        <v>0.9</v>
      </c>
      <c r="F773" s="1521">
        <f t="shared" si="25"/>
        <v>88402</v>
      </c>
      <c r="H773" s="1530">
        <v>0.9</v>
      </c>
      <c r="I773" s="1530">
        <v>0.9</v>
      </c>
    </row>
    <row r="774" spans="2:9" ht="30">
      <c r="B774" s="1532">
        <v>88403</v>
      </c>
      <c r="C774" s="1523" t="s">
        <v>558</v>
      </c>
      <c r="D774" s="1526" t="s">
        <v>43</v>
      </c>
      <c r="E774" s="1527">
        <f t="shared" si="24"/>
        <v>1.71</v>
      </c>
      <c r="F774" s="1521">
        <f t="shared" si="25"/>
        <v>88403</v>
      </c>
      <c r="H774" s="1527">
        <v>1.71</v>
      </c>
      <c r="I774" s="1527">
        <v>1.71</v>
      </c>
    </row>
    <row r="775" spans="2:9" ht="30">
      <c r="B775" s="1531">
        <v>88419</v>
      </c>
      <c r="C775" s="1529" t="s">
        <v>559</v>
      </c>
      <c r="D775" s="1528" t="s">
        <v>43</v>
      </c>
      <c r="E775" s="1530">
        <f t="shared" si="24"/>
        <v>5.39</v>
      </c>
      <c r="F775" s="1521">
        <f t="shared" si="25"/>
        <v>88419</v>
      </c>
      <c r="H775" s="1530">
        <v>5.39</v>
      </c>
      <c r="I775" s="1530">
        <v>5.39</v>
      </c>
    </row>
    <row r="776" spans="2:9" ht="30">
      <c r="B776" s="1532">
        <v>88422</v>
      </c>
      <c r="C776" s="1523" t="s">
        <v>560</v>
      </c>
      <c r="D776" s="1526" t="s">
        <v>43</v>
      </c>
      <c r="E776" s="1527">
        <f t="shared" si="24"/>
        <v>0.64</v>
      </c>
      <c r="F776" s="1521">
        <f t="shared" si="25"/>
        <v>88422</v>
      </c>
      <c r="H776" s="1527">
        <v>0.64</v>
      </c>
      <c r="I776" s="1527">
        <v>0.64</v>
      </c>
    </row>
    <row r="777" spans="2:9" ht="30">
      <c r="B777" s="1531">
        <v>88425</v>
      </c>
      <c r="C777" s="1529" t="s">
        <v>561</v>
      </c>
      <c r="D777" s="1528" t="s">
        <v>43</v>
      </c>
      <c r="E777" s="1530">
        <f t="shared" si="24"/>
        <v>6.74</v>
      </c>
      <c r="F777" s="1521">
        <f t="shared" si="25"/>
        <v>88425</v>
      </c>
      <c r="H777" s="1530">
        <v>6.74</v>
      </c>
      <c r="I777" s="1530">
        <v>6.74</v>
      </c>
    </row>
    <row r="778" spans="2:9" ht="30">
      <c r="B778" s="1532">
        <v>88427</v>
      </c>
      <c r="C778" s="1523" t="s">
        <v>562</v>
      </c>
      <c r="D778" s="1526" t="s">
        <v>43</v>
      </c>
      <c r="E778" s="1527">
        <f t="shared" si="24"/>
        <v>0.96</v>
      </c>
      <c r="F778" s="1521">
        <f t="shared" si="25"/>
        <v>88427</v>
      </c>
      <c r="H778" s="1527">
        <v>0.96</v>
      </c>
      <c r="I778" s="1527">
        <v>0.96</v>
      </c>
    </row>
    <row r="779" spans="2:9" ht="30">
      <c r="B779" s="1531">
        <v>88434</v>
      </c>
      <c r="C779" s="1529" t="s">
        <v>563</v>
      </c>
      <c r="D779" s="1528" t="s">
        <v>43</v>
      </c>
      <c r="E779" s="1530">
        <f t="shared" si="24"/>
        <v>7.15</v>
      </c>
      <c r="F779" s="1521">
        <f t="shared" si="25"/>
        <v>88434</v>
      </c>
      <c r="H779" s="1530">
        <v>7.15</v>
      </c>
      <c r="I779" s="1530">
        <v>7.15</v>
      </c>
    </row>
    <row r="780" spans="2:9" ht="30">
      <c r="B780" s="1532">
        <v>88435</v>
      </c>
      <c r="C780" s="1523" t="s">
        <v>564</v>
      </c>
      <c r="D780" s="1526" t="s">
        <v>43</v>
      </c>
      <c r="E780" s="1527">
        <f t="shared" si="24"/>
        <v>0.84</v>
      </c>
      <c r="F780" s="1521">
        <f t="shared" si="25"/>
        <v>88435</v>
      </c>
      <c r="H780" s="1527">
        <v>0.84</v>
      </c>
      <c r="I780" s="1527">
        <v>0.84</v>
      </c>
    </row>
    <row r="781" spans="2:9" ht="30">
      <c r="B781" s="1531">
        <v>88436</v>
      </c>
      <c r="C781" s="1529" t="s">
        <v>565</v>
      </c>
      <c r="D781" s="1528" t="s">
        <v>43</v>
      </c>
      <c r="E781" s="1530">
        <f t="shared" si="24"/>
        <v>8.93</v>
      </c>
      <c r="F781" s="1521">
        <f t="shared" si="25"/>
        <v>88436</v>
      </c>
      <c r="H781" s="1530">
        <v>8.93</v>
      </c>
      <c r="I781" s="1530">
        <v>8.93</v>
      </c>
    </row>
    <row r="782" spans="2:9" ht="30">
      <c r="B782" s="1532">
        <v>88437</v>
      </c>
      <c r="C782" s="1523" t="s">
        <v>566</v>
      </c>
      <c r="D782" s="1526" t="s">
        <v>43</v>
      </c>
      <c r="E782" s="1527">
        <f t="shared" si="24"/>
        <v>0.96</v>
      </c>
      <c r="F782" s="1521">
        <f t="shared" si="25"/>
        <v>88437</v>
      </c>
      <c r="H782" s="1527">
        <v>0.96</v>
      </c>
      <c r="I782" s="1527">
        <v>0.96</v>
      </c>
    </row>
    <row r="783" spans="2:9" ht="30">
      <c r="B783" s="1531">
        <v>88569</v>
      </c>
      <c r="C783" s="1529" t="s">
        <v>567</v>
      </c>
      <c r="D783" s="1528" t="s">
        <v>43</v>
      </c>
      <c r="E783" s="1530">
        <f t="shared" si="24"/>
        <v>3.72</v>
      </c>
      <c r="F783" s="1521">
        <f t="shared" si="25"/>
        <v>88569</v>
      </c>
      <c r="H783" s="1530">
        <v>3.72</v>
      </c>
      <c r="I783" s="1530">
        <v>3.72</v>
      </c>
    </row>
    <row r="784" spans="2:9" ht="30">
      <c r="B784" s="1532">
        <v>88570</v>
      </c>
      <c r="C784" s="1523" t="s">
        <v>568</v>
      </c>
      <c r="D784" s="1526" t="s">
        <v>43</v>
      </c>
      <c r="E784" s="1527">
        <f t="shared" si="24"/>
        <v>0.78</v>
      </c>
      <c r="F784" s="1521">
        <f t="shared" si="25"/>
        <v>88570</v>
      </c>
      <c r="H784" s="1527">
        <v>0.78</v>
      </c>
      <c r="I784" s="1527">
        <v>0.78</v>
      </c>
    </row>
    <row r="785" spans="2:9" ht="30">
      <c r="B785" s="1531">
        <v>88826</v>
      </c>
      <c r="C785" s="1529" t="s">
        <v>569</v>
      </c>
      <c r="D785" s="1528" t="s">
        <v>43</v>
      </c>
      <c r="E785" s="1530">
        <f t="shared" si="24"/>
        <v>0.33</v>
      </c>
      <c r="F785" s="1521">
        <f t="shared" si="25"/>
        <v>88826</v>
      </c>
      <c r="H785" s="1530">
        <v>0.33</v>
      </c>
      <c r="I785" s="1530">
        <v>0.33</v>
      </c>
    </row>
    <row r="786" spans="2:9" ht="30">
      <c r="B786" s="1532">
        <v>88827</v>
      </c>
      <c r="C786" s="1523" t="s">
        <v>570</v>
      </c>
      <c r="D786" s="1526" t="s">
        <v>43</v>
      </c>
      <c r="E786" s="1527">
        <f t="shared" si="24"/>
        <v>0.03</v>
      </c>
      <c r="F786" s="1521">
        <f t="shared" si="25"/>
        <v>88827</v>
      </c>
      <c r="H786" s="1527">
        <v>0.03</v>
      </c>
      <c r="I786" s="1527">
        <v>0.03</v>
      </c>
    </row>
    <row r="787" spans="2:9" ht="30">
      <c r="B787" s="1531">
        <v>88828</v>
      </c>
      <c r="C787" s="1529" t="s">
        <v>571</v>
      </c>
      <c r="D787" s="1528" t="s">
        <v>43</v>
      </c>
      <c r="E787" s="1530">
        <f t="shared" si="24"/>
        <v>0.36</v>
      </c>
      <c r="F787" s="1521">
        <f t="shared" si="25"/>
        <v>88828</v>
      </c>
      <c r="H787" s="1530">
        <v>0.36</v>
      </c>
      <c r="I787" s="1530">
        <v>0.36</v>
      </c>
    </row>
    <row r="788" spans="2:9" ht="30">
      <c r="B788" s="1532">
        <v>88829</v>
      </c>
      <c r="C788" s="1523" t="s">
        <v>572</v>
      </c>
      <c r="D788" s="1526" t="s">
        <v>43</v>
      </c>
      <c r="E788" s="1527">
        <f t="shared" si="24"/>
        <v>1.1299999999999999</v>
      </c>
      <c r="F788" s="1521">
        <f t="shared" si="25"/>
        <v>88829</v>
      </c>
      <c r="H788" s="1527">
        <v>1.1299999999999999</v>
      </c>
      <c r="I788" s="1527">
        <v>1.1299999999999999</v>
      </c>
    </row>
    <row r="789" spans="2:9" ht="30">
      <c r="B789" s="1531">
        <v>88832</v>
      </c>
      <c r="C789" s="1529" t="s">
        <v>573</v>
      </c>
      <c r="D789" s="1528" t="s">
        <v>43</v>
      </c>
      <c r="E789" s="1530">
        <f t="shared" si="24"/>
        <v>42.74</v>
      </c>
      <c r="F789" s="1521">
        <f t="shared" si="25"/>
        <v>88832</v>
      </c>
      <c r="H789" s="1530">
        <v>42.74</v>
      </c>
      <c r="I789" s="1530">
        <v>42.74</v>
      </c>
    </row>
    <row r="790" spans="2:9" ht="30">
      <c r="B790" s="1532">
        <v>88834</v>
      </c>
      <c r="C790" s="1523" t="s">
        <v>574</v>
      </c>
      <c r="D790" s="1526" t="s">
        <v>43</v>
      </c>
      <c r="E790" s="1527">
        <f t="shared" si="24"/>
        <v>5.8</v>
      </c>
      <c r="F790" s="1521">
        <f t="shared" si="25"/>
        <v>88834</v>
      </c>
      <c r="H790" s="1527">
        <v>5.8</v>
      </c>
      <c r="I790" s="1527">
        <v>5.8</v>
      </c>
    </row>
    <row r="791" spans="2:9" ht="30">
      <c r="B791" s="1531">
        <v>88835</v>
      </c>
      <c r="C791" s="1529" t="s">
        <v>575</v>
      </c>
      <c r="D791" s="1528" t="s">
        <v>43</v>
      </c>
      <c r="E791" s="1530">
        <f t="shared" si="24"/>
        <v>53.43</v>
      </c>
      <c r="F791" s="1521">
        <f t="shared" si="25"/>
        <v>88835</v>
      </c>
      <c r="H791" s="1530">
        <v>53.43</v>
      </c>
      <c r="I791" s="1530">
        <v>53.43</v>
      </c>
    </row>
    <row r="792" spans="2:9" ht="30">
      <c r="B792" s="1532">
        <v>88836</v>
      </c>
      <c r="C792" s="1523" t="s">
        <v>576</v>
      </c>
      <c r="D792" s="1526" t="s">
        <v>43</v>
      </c>
      <c r="E792" s="1527">
        <f t="shared" si="24"/>
        <v>62.73</v>
      </c>
      <c r="F792" s="1521">
        <f t="shared" si="25"/>
        <v>88836</v>
      </c>
      <c r="H792" s="1527">
        <v>62.73</v>
      </c>
      <c r="I792" s="1527">
        <v>62.73</v>
      </c>
    </row>
    <row r="793" spans="2:9">
      <c r="B793" s="1531">
        <v>88839</v>
      </c>
      <c r="C793" s="1529" t="s">
        <v>577</v>
      </c>
      <c r="D793" s="1528" t="s">
        <v>43</v>
      </c>
      <c r="E793" s="1530">
        <f t="shared" si="24"/>
        <v>27.77</v>
      </c>
      <c r="F793" s="1521">
        <f t="shared" si="25"/>
        <v>88839</v>
      </c>
      <c r="H793" s="1530">
        <v>27.77</v>
      </c>
      <c r="I793" s="1530">
        <v>27.77</v>
      </c>
    </row>
    <row r="794" spans="2:9">
      <c r="B794" s="1532">
        <v>88840</v>
      </c>
      <c r="C794" s="1523" t="s">
        <v>578</v>
      </c>
      <c r="D794" s="1526" t="s">
        <v>43</v>
      </c>
      <c r="E794" s="1527">
        <f t="shared" si="24"/>
        <v>6.25</v>
      </c>
      <c r="F794" s="1521">
        <f t="shared" si="25"/>
        <v>88840</v>
      </c>
      <c r="H794" s="1527">
        <v>6.25</v>
      </c>
      <c r="I794" s="1527">
        <v>6.25</v>
      </c>
    </row>
    <row r="795" spans="2:9">
      <c r="B795" s="1531">
        <v>88841</v>
      </c>
      <c r="C795" s="1529" t="s">
        <v>579</v>
      </c>
      <c r="D795" s="1528" t="s">
        <v>43</v>
      </c>
      <c r="E795" s="1530">
        <f t="shared" si="24"/>
        <v>49.64</v>
      </c>
      <c r="F795" s="1521">
        <f t="shared" si="25"/>
        <v>88841</v>
      </c>
      <c r="H795" s="1530">
        <v>49.64</v>
      </c>
      <c r="I795" s="1530">
        <v>49.64</v>
      </c>
    </row>
    <row r="796" spans="2:9">
      <c r="B796" s="1532">
        <v>88842</v>
      </c>
      <c r="C796" s="1523" t="s">
        <v>580</v>
      </c>
      <c r="D796" s="1526" t="s">
        <v>43</v>
      </c>
      <c r="E796" s="1527">
        <f t="shared" si="24"/>
        <v>76.790000000000006</v>
      </c>
      <c r="F796" s="1521">
        <f t="shared" si="25"/>
        <v>88842</v>
      </c>
      <c r="H796" s="1527">
        <v>76.790000000000006</v>
      </c>
      <c r="I796" s="1527">
        <v>76.790000000000006</v>
      </c>
    </row>
    <row r="797" spans="2:9" ht="30">
      <c r="B797" s="1531">
        <v>88847</v>
      </c>
      <c r="C797" s="1529" t="s">
        <v>581</v>
      </c>
      <c r="D797" s="1528" t="s">
        <v>43</v>
      </c>
      <c r="E797" s="1530">
        <f t="shared" si="24"/>
        <v>21.4</v>
      </c>
      <c r="F797" s="1521">
        <f t="shared" si="25"/>
        <v>88847</v>
      </c>
      <c r="H797" s="1530">
        <v>21.4</v>
      </c>
      <c r="I797" s="1530">
        <v>21.4</v>
      </c>
    </row>
    <row r="798" spans="2:9" ht="30">
      <c r="B798" s="1532">
        <v>88848</v>
      </c>
      <c r="C798" s="1523" t="s">
        <v>582</v>
      </c>
      <c r="D798" s="1526" t="s">
        <v>43</v>
      </c>
      <c r="E798" s="1527">
        <f t="shared" si="24"/>
        <v>4.49</v>
      </c>
      <c r="F798" s="1521">
        <f t="shared" si="25"/>
        <v>88848</v>
      </c>
      <c r="H798" s="1527">
        <v>4.49</v>
      </c>
      <c r="I798" s="1527">
        <v>4.49</v>
      </c>
    </row>
    <row r="799" spans="2:9" ht="30">
      <c r="B799" s="1531">
        <v>88853</v>
      </c>
      <c r="C799" s="1529" t="s">
        <v>583</v>
      </c>
      <c r="D799" s="1528" t="s">
        <v>43</v>
      </c>
      <c r="E799" s="1530">
        <f t="shared" si="24"/>
        <v>0.19</v>
      </c>
      <c r="F799" s="1521">
        <f t="shared" si="25"/>
        <v>88853</v>
      </c>
      <c r="H799" s="1530">
        <v>0.19</v>
      </c>
      <c r="I799" s="1530">
        <v>0.19</v>
      </c>
    </row>
    <row r="800" spans="2:9" ht="30">
      <c r="B800" s="1532">
        <v>88854</v>
      </c>
      <c r="C800" s="1523" t="s">
        <v>584</v>
      </c>
      <c r="D800" s="1526" t="s">
        <v>43</v>
      </c>
      <c r="E800" s="1527">
        <f t="shared" si="24"/>
        <v>0.02</v>
      </c>
      <c r="F800" s="1521">
        <f t="shared" si="25"/>
        <v>88854</v>
      </c>
      <c r="H800" s="1527">
        <v>0.02</v>
      </c>
      <c r="I800" s="1527">
        <v>0.02</v>
      </c>
    </row>
    <row r="801" spans="2:9" ht="30">
      <c r="B801" s="1531">
        <v>88855</v>
      </c>
      <c r="C801" s="1529" t="s">
        <v>585</v>
      </c>
      <c r="D801" s="1528" t="s">
        <v>43</v>
      </c>
      <c r="E801" s="1530">
        <f t="shared" si="24"/>
        <v>4.03</v>
      </c>
      <c r="F801" s="1521">
        <f t="shared" si="25"/>
        <v>88855</v>
      </c>
      <c r="H801" s="1530">
        <v>4.03</v>
      </c>
      <c r="I801" s="1530">
        <v>4.03</v>
      </c>
    </row>
    <row r="802" spans="2:9">
      <c r="B802" s="1532">
        <v>88856</v>
      </c>
      <c r="C802" s="1523" t="s">
        <v>586</v>
      </c>
      <c r="D802" s="1526" t="s">
        <v>43</v>
      </c>
      <c r="E802" s="1527">
        <f t="shared" si="24"/>
        <v>0.56000000000000005</v>
      </c>
      <c r="F802" s="1521">
        <f t="shared" si="25"/>
        <v>88856</v>
      </c>
      <c r="H802" s="1527">
        <v>0.56000000000000005</v>
      </c>
      <c r="I802" s="1527">
        <v>0.56000000000000005</v>
      </c>
    </row>
    <row r="803" spans="2:9" ht="45">
      <c r="B803" s="1531">
        <v>88857</v>
      </c>
      <c r="C803" s="1529" t="s">
        <v>587</v>
      </c>
      <c r="D803" s="1528" t="s">
        <v>43</v>
      </c>
      <c r="E803" s="1530">
        <f t="shared" si="24"/>
        <v>19.78</v>
      </c>
      <c r="F803" s="1521">
        <f t="shared" si="25"/>
        <v>88857</v>
      </c>
      <c r="H803" s="1530">
        <v>19.78</v>
      </c>
      <c r="I803" s="1530">
        <v>19.78</v>
      </c>
    </row>
    <row r="804" spans="2:9" ht="30">
      <c r="B804" s="1532">
        <v>88858</v>
      </c>
      <c r="C804" s="1523" t="s">
        <v>588</v>
      </c>
      <c r="D804" s="1526" t="s">
        <v>43</v>
      </c>
      <c r="E804" s="1527">
        <f t="shared" si="24"/>
        <v>2.68</v>
      </c>
      <c r="F804" s="1521">
        <f t="shared" si="25"/>
        <v>88858</v>
      </c>
      <c r="H804" s="1527">
        <v>2.68</v>
      </c>
      <c r="I804" s="1527">
        <v>2.68</v>
      </c>
    </row>
    <row r="805" spans="2:9" ht="45">
      <c r="B805" s="1531">
        <v>88859</v>
      </c>
      <c r="C805" s="1529" t="s">
        <v>589</v>
      </c>
      <c r="D805" s="1528" t="s">
        <v>43</v>
      </c>
      <c r="E805" s="1530">
        <f t="shared" si="24"/>
        <v>17.59</v>
      </c>
      <c r="F805" s="1521">
        <f t="shared" si="25"/>
        <v>88859</v>
      </c>
      <c r="H805" s="1530">
        <v>17.59</v>
      </c>
      <c r="I805" s="1530">
        <v>17.59</v>
      </c>
    </row>
    <row r="806" spans="2:9" ht="30">
      <c r="B806" s="1532">
        <v>88860</v>
      </c>
      <c r="C806" s="1523" t="s">
        <v>590</v>
      </c>
      <c r="D806" s="1526" t="s">
        <v>43</v>
      </c>
      <c r="E806" s="1527">
        <f t="shared" si="24"/>
        <v>2.38</v>
      </c>
      <c r="F806" s="1521">
        <f t="shared" si="25"/>
        <v>88860</v>
      </c>
      <c r="H806" s="1527">
        <v>2.38</v>
      </c>
      <c r="I806" s="1527">
        <v>2.38</v>
      </c>
    </row>
    <row r="807" spans="2:9" ht="30">
      <c r="B807" s="1531">
        <v>88900</v>
      </c>
      <c r="C807" s="1529" t="s">
        <v>591</v>
      </c>
      <c r="D807" s="1528" t="s">
        <v>43</v>
      </c>
      <c r="E807" s="1530">
        <f t="shared" si="24"/>
        <v>49.84</v>
      </c>
      <c r="F807" s="1521">
        <f t="shared" si="25"/>
        <v>88900</v>
      </c>
      <c r="H807" s="1530">
        <v>49.84</v>
      </c>
      <c r="I807" s="1530">
        <v>49.84</v>
      </c>
    </row>
    <row r="808" spans="2:9" ht="30">
      <c r="B808" s="1532">
        <v>88902</v>
      </c>
      <c r="C808" s="1523" t="s">
        <v>592</v>
      </c>
      <c r="D808" s="1526" t="s">
        <v>43</v>
      </c>
      <c r="E808" s="1527">
        <f t="shared" si="24"/>
        <v>6.76</v>
      </c>
      <c r="F808" s="1521">
        <f t="shared" si="25"/>
        <v>88902</v>
      </c>
      <c r="H808" s="1527">
        <v>6.76</v>
      </c>
      <c r="I808" s="1527">
        <v>6.76</v>
      </c>
    </row>
    <row r="809" spans="2:9" ht="30">
      <c r="B809" s="1531">
        <v>88903</v>
      </c>
      <c r="C809" s="1529" t="s">
        <v>593</v>
      </c>
      <c r="D809" s="1528" t="s">
        <v>43</v>
      </c>
      <c r="E809" s="1530">
        <f t="shared" si="24"/>
        <v>62.3</v>
      </c>
      <c r="F809" s="1521">
        <f t="shared" si="25"/>
        <v>88903</v>
      </c>
      <c r="H809" s="1530">
        <v>62.3</v>
      </c>
      <c r="I809" s="1530">
        <v>62.3</v>
      </c>
    </row>
    <row r="810" spans="2:9" ht="30">
      <c r="B810" s="1532">
        <v>88904</v>
      </c>
      <c r="C810" s="1523" t="s">
        <v>594</v>
      </c>
      <c r="D810" s="1526" t="s">
        <v>43</v>
      </c>
      <c r="E810" s="1527">
        <f t="shared" si="24"/>
        <v>88.37</v>
      </c>
      <c r="F810" s="1521">
        <f t="shared" si="25"/>
        <v>88904</v>
      </c>
      <c r="H810" s="1527">
        <v>88.37</v>
      </c>
      <c r="I810" s="1527">
        <v>88.37</v>
      </c>
    </row>
    <row r="811" spans="2:9" ht="30">
      <c r="B811" s="1531">
        <v>89009</v>
      </c>
      <c r="C811" s="1529" t="s">
        <v>595</v>
      </c>
      <c r="D811" s="1528" t="s">
        <v>43</v>
      </c>
      <c r="E811" s="1530">
        <f t="shared" si="24"/>
        <v>34.39</v>
      </c>
      <c r="F811" s="1521">
        <f t="shared" si="25"/>
        <v>89009</v>
      </c>
      <c r="H811" s="1530">
        <v>34.39</v>
      </c>
      <c r="I811" s="1530">
        <v>34.39</v>
      </c>
    </row>
    <row r="812" spans="2:9" ht="30">
      <c r="B812" s="1532">
        <v>89010</v>
      </c>
      <c r="C812" s="1523" t="s">
        <v>596</v>
      </c>
      <c r="D812" s="1526" t="s">
        <v>43</v>
      </c>
      <c r="E812" s="1527">
        <f t="shared" si="24"/>
        <v>7.74</v>
      </c>
      <c r="F812" s="1521">
        <f t="shared" si="25"/>
        <v>89010</v>
      </c>
      <c r="H812" s="1527">
        <v>7.74</v>
      </c>
      <c r="I812" s="1527">
        <v>7.74</v>
      </c>
    </row>
    <row r="813" spans="2:9" ht="45">
      <c r="B813" s="1531">
        <v>89011</v>
      </c>
      <c r="C813" s="1529" t="s">
        <v>597</v>
      </c>
      <c r="D813" s="1528" t="s">
        <v>43</v>
      </c>
      <c r="E813" s="1530">
        <f t="shared" si="24"/>
        <v>19.079999999999998</v>
      </c>
      <c r="F813" s="1521">
        <f t="shared" si="25"/>
        <v>89011</v>
      </c>
      <c r="H813" s="1530">
        <v>19.079999999999998</v>
      </c>
      <c r="I813" s="1530">
        <v>19.079999999999998</v>
      </c>
    </row>
    <row r="814" spans="2:9" ht="30">
      <c r="B814" s="1532">
        <v>89012</v>
      </c>
      <c r="C814" s="1523" t="s">
        <v>598</v>
      </c>
      <c r="D814" s="1526" t="s">
        <v>43</v>
      </c>
      <c r="E814" s="1527">
        <f t="shared" si="24"/>
        <v>2.59</v>
      </c>
      <c r="F814" s="1521">
        <f t="shared" si="25"/>
        <v>89012</v>
      </c>
      <c r="H814" s="1527">
        <v>2.59</v>
      </c>
      <c r="I814" s="1527">
        <v>2.59</v>
      </c>
    </row>
    <row r="815" spans="2:9">
      <c r="B815" s="1531">
        <v>89013</v>
      </c>
      <c r="C815" s="1529" t="s">
        <v>599</v>
      </c>
      <c r="D815" s="1528" t="s">
        <v>43</v>
      </c>
      <c r="E815" s="1530">
        <f t="shared" si="24"/>
        <v>112.67</v>
      </c>
      <c r="F815" s="1521">
        <f t="shared" si="25"/>
        <v>89013</v>
      </c>
      <c r="H815" s="1530">
        <v>112.67</v>
      </c>
      <c r="I815" s="1530">
        <v>112.67</v>
      </c>
    </row>
    <row r="816" spans="2:9">
      <c r="B816" s="1532">
        <v>89014</v>
      </c>
      <c r="C816" s="1523" t="s">
        <v>600</v>
      </c>
      <c r="D816" s="1526" t="s">
        <v>43</v>
      </c>
      <c r="E816" s="1527">
        <f t="shared" si="24"/>
        <v>25.36</v>
      </c>
      <c r="F816" s="1521">
        <f t="shared" si="25"/>
        <v>89014</v>
      </c>
      <c r="H816" s="1527">
        <v>25.36</v>
      </c>
      <c r="I816" s="1527">
        <v>25.36</v>
      </c>
    </row>
    <row r="817" spans="2:9">
      <c r="B817" s="1531">
        <v>89015</v>
      </c>
      <c r="C817" s="1529" t="s">
        <v>601</v>
      </c>
      <c r="D817" s="1528" t="s">
        <v>43</v>
      </c>
      <c r="E817" s="1530">
        <f t="shared" si="24"/>
        <v>4.6500000000000004</v>
      </c>
      <c r="F817" s="1521">
        <f t="shared" si="25"/>
        <v>89015</v>
      </c>
      <c r="H817" s="1530">
        <v>4.6500000000000004</v>
      </c>
      <c r="I817" s="1530">
        <v>4.6500000000000004</v>
      </c>
    </row>
    <row r="818" spans="2:9">
      <c r="B818" s="1532">
        <v>89016</v>
      </c>
      <c r="C818" s="1523" t="s">
        <v>602</v>
      </c>
      <c r="D818" s="1526" t="s">
        <v>43</v>
      </c>
      <c r="E818" s="1527">
        <f t="shared" si="24"/>
        <v>0.63</v>
      </c>
      <c r="F818" s="1521">
        <f t="shared" si="25"/>
        <v>89016</v>
      </c>
      <c r="H818" s="1527">
        <v>0.63</v>
      </c>
      <c r="I818" s="1527">
        <v>0.63</v>
      </c>
    </row>
    <row r="819" spans="2:9">
      <c r="B819" s="1531">
        <v>89017</v>
      </c>
      <c r="C819" s="1529" t="s">
        <v>603</v>
      </c>
      <c r="D819" s="1528" t="s">
        <v>43</v>
      </c>
      <c r="E819" s="1530">
        <f t="shared" si="24"/>
        <v>34.18</v>
      </c>
      <c r="F819" s="1521">
        <f t="shared" si="25"/>
        <v>89017</v>
      </c>
      <c r="H819" s="1530">
        <v>34.18</v>
      </c>
      <c r="I819" s="1530">
        <v>34.18</v>
      </c>
    </row>
    <row r="820" spans="2:9">
      <c r="B820" s="1532">
        <v>89018</v>
      </c>
      <c r="C820" s="1523" t="s">
        <v>604</v>
      </c>
      <c r="D820" s="1526" t="s">
        <v>43</v>
      </c>
      <c r="E820" s="1527">
        <f t="shared" si="24"/>
        <v>7.69</v>
      </c>
      <c r="F820" s="1521">
        <f t="shared" si="25"/>
        <v>89018</v>
      </c>
      <c r="H820" s="1527">
        <v>7.69</v>
      </c>
      <c r="I820" s="1527">
        <v>7.69</v>
      </c>
    </row>
    <row r="821" spans="2:9" ht="30">
      <c r="B821" s="1531">
        <v>89019</v>
      </c>
      <c r="C821" s="1529" t="s">
        <v>605</v>
      </c>
      <c r="D821" s="1528" t="s">
        <v>43</v>
      </c>
      <c r="E821" s="1530">
        <f t="shared" si="24"/>
        <v>0.28999999999999998</v>
      </c>
      <c r="F821" s="1521">
        <f t="shared" si="25"/>
        <v>89019</v>
      </c>
      <c r="H821" s="1530">
        <v>0.28999999999999998</v>
      </c>
      <c r="I821" s="1530">
        <v>0.28999999999999998</v>
      </c>
    </row>
    <row r="822" spans="2:9" ht="30">
      <c r="B822" s="1532">
        <v>89020</v>
      </c>
      <c r="C822" s="1523" t="s">
        <v>606</v>
      </c>
      <c r="D822" s="1526" t="s">
        <v>43</v>
      </c>
      <c r="E822" s="1527">
        <f t="shared" si="24"/>
        <v>0.03</v>
      </c>
      <c r="F822" s="1521">
        <f t="shared" si="25"/>
        <v>89020</v>
      </c>
      <c r="H822" s="1527">
        <v>0.03</v>
      </c>
      <c r="I822" s="1527">
        <v>0.03</v>
      </c>
    </row>
    <row r="823" spans="2:9">
      <c r="B823" s="1531">
        <v>89023</v>
      </c>
      <c r="C823" s="1529" t="s">
        <v>607</v>
      </c>
      <c r="D823" s="1528" t="s">
        <v>43</v>
      </c>
      <c r="E823" s="1530">
        <f t="shared" si="24"/>
        <v>4.4400000000000004</v>
      </c>
      <c r="F823" s="1521">
        <f t="shared" si="25"/>
        <v>89023</v>
      </c>
      <c r="H823" s="1530">
        <v>4.4400000000000004</v>
      </c>
      <c r="I823" s="1530">
        <v>4.4400000000000004</v>
      </c>
    </row>
    <row r="824" spans="2:9">
      <c r="B824" s="1532">
        <v>89024</v>
      </c>
      <c r="C824" s="1523" t="s">
        <v>608</v>
      </c>
      <c r="D824" s="1526" t="s">
        <v>43</v>
      </c>
      <c r="E824" s="1527">
        <f t="shared" si="24"/>
        <v>0.7</v>
      </c>
      <c r="F824" s="1521">
        <f t="shared" si="25"/>
        <v>89024</v>
      </c>
      <c r="H824" s="1527">
        <v>0.7</v>
      </c>
      <c r="I824" s="1527">
        <v>0.7</v>
      </c>
    </row>
    <row r="825" spans="2:9">
      <c r="B825" s="1531">
        <v>89025</v>
      </c>
      <c r="C825" s="1529" t="s">
        <v>609</v>
      </c>
      <c r="D825" s="1528" t="s">
        <v>43</v>
      </c>
      <c r="E825" s="1530">
        <f t="shared" si="24"/>
        <v>3.7</v>
      </c>
      <c r="F825" s="1521">
        <f t="shared" si="25"/>
        <v>89025</v>
      </c>
      <c r="H825" s="1530">
        <v>3.7</v>
      </c>
      <c r="I825" s="1530">
        <v>3.7</v>
      </c>
    </row>
    <row r="826" spans="2:9">
      <c r="B826" s="1532">
        <v>89026</v>
      </c>
      <c r="C826" s="1523" t="s">
        <v>610</v>
      </c>
      <c r="D826" s="1526" t="s">
        <v>43</v>
      </c>
      <c r="E826" s="1527">
        <f t="shared" si="24"/>
        <v>234.84</v>
      </c>
      <c r="F826" s="1521">
        <f t="shared" si="25"/>
        <v>89026</v>
      </c>
      <c r="H826" s="1527">
        <v>234.84</v>
      </c>
      <c r="I826" s="1527">
        <v>234.84</v>
      </c>
    </row>
    <row r="827" spans="2:9">
      <c r="B827" s="1531">
        <v>89029</v>
      </c>
      <c r="C827" s="1529" t="s">
        <v>611</v>
      </c>
      <c r="D827" s="1528" t="s">
        <v>43</v>
      </c>
      <c r="E827" s="1530">
        <f t="shared" si="24"/>
        <v>26.53</v>
      </c>
      <c r="F827" s="1521">
        <f t="shared" si="25"/>
        <v>89029</v>
      </c>
      <c r="H827" s="1530">
        <v>26.53</v>
      </c>
      <c r="I827" s="1530">
        <v>26.53</v>
      </c>
    </row>
    <row r="828" spans="2:9">
      <c r="B828" s="1532">
        <v>89030</v>
      </c>
      <c r="C828" s="1523" t="s">
        <v>612</v>
      </c>
      <c r="D828" s="1526" t="s">
        <v>43</v>
      </c>
      <c r="E828" s="1527">
        <f t="shared" si="24"/>
        <v>5.97</v>
      </c>
      <c r="F828" s="1521">
        <f t="shared" si="25"/>
        <v>89030</v>
      </c>
      <c r="H828" s="1527">
        <v>5.97</v>
      </c>
      <c r="I828" s="1527">
        <v>5.97</v>
      </c>
    </row>
    <row r="829" spans="2:9">
      <c r="B829" s="1531">
        <v>89033</v>
      </c>
      <c r="C829" s="1529" t="s">
        <v>613</v>
      </c>
      <c r="D829" s="1528" t="s">
        <v>43</v>
      </c>
      <c r="E829" s="1530">
        <f t="shared" si="24"/>
        <v>12.73</v>
      </c>
      <c r="F829" s="1521">
        <f t="shared" si="25"/>
        <v>89033</v>
      </c>
      <c r="H829" s="1530">
        <v>12.73</v>
      </c>
      <c r="I829" s="1530">
        <v>12.73</v>
      </c>
    </row>
    <row r="830" spans="2:9">
      <c r="B830" s="1532">
        <v>89034</v>
      </c>
      <c r="C830" s="1523" t="s">
        <v>614</v>
      </c>
      <c r="D830" s="1526" t="s">
        <v>43</v>
      </c>
      <c r="E830" s="1527">
        <f t="shared" si="24"/>
        <v>1.76</v>
      </c>
      <c r="F830" s="1521">
        <f t="shared" si="25"/>
        <v>89034</v>
      </c>
      <c r="H830" s="1527">
        <v>1.76</v>
      </c>
      <c r="I830" s="1527">
        <v>1.76</v>
      </c>
    </row>
    <row r="831" spans="2:9" ht="30">
      <c r="B831" s="1531">
        <v>89128</v>
      </c>
      <c r="C831" s="1529" t="s">
        <v>615</v>
      </c>
      <c r="D831" s="1528" t="s">
        <v>43</v>
      </c>
      <c r="E831" s="1530">
        <f t="shared" si="24"/>
        <v>31.64</v>
      </c>
      <c r="F831" s="1521">
        <f t="shared" si="25"/>
        <v>89128</v>
      </c>
      <c r="H831" s="1530">
        <v>31.64</v>
      </c>
      <c r="I831" s="1530">
        <v>31.64</v>
      </c>
    </row>
    <row r="832" spans="2:9" ht="30">
      <c r="B832" s="1532">
        <v>89129</v>
      </c>
      <c r="C832" s="1523" t="s">
        <v>616</v>
      </c>
      <c r="D832" s="1526" t="s">
        <v>43</v>
      </c>
      <c r="E832" s="1527">
        <f t="shared" si="24"/>
        <v>4.29</v>
      </c>
      <c r="F832" s="1521">
        <f t="shared" si="25"/>
        <v>89129</v>
      </c>
      <c r="H832" s="1527">
        <v>4.29</v>
      </c>
      <c r="I832" s="1527">
        <v>4.29</v>
      </c>
    </row>
    <row r="833" spans="2:9" ht="30">
      <c r="B833" s="1531">
        <v>89130</v>
      </c>
      <c r="C833" s="1529" t="s">
        <v>617</v>
      </c>
      <c r="D833" s="1528" t="s">
        <v>43</v>
      </c>
      <c r="E833" s="1530">
        <f t="shared" si="24"/>
        <v>43.87</v>
      </c>
      <c r="F833" s="1521">
        <f t="shared" si="25"/>
        <v>89130</v>
      </c>
      <c r="H833" s="1530">
        <v>43.87</v>
      </c>
      <c r="I833" s="1530">
        <v>43.87</v>
      </c>
    </row>
    <row r="834" spans="2:9" ht="30">
      <c r="B834" s="1532">
        <v>89131</v>
      </c>
      <c r="C834" s="1523" t="s">
        <v>618</v>
      </c>
      <c r="D834" s="1526" t="s">
        <v>43</v>
      </c>
      <c r="E834" s="1527">
        <f t="shared" ref="E834:E897" si="26">IF($L$2=$H$1,H834,I834)</f>
        <v>5.95</v>
      </c>
      <c r="F834" s="1521">
        <f t="shared" ref="F834:F897" si="27">IF(LEN($B834)=7,CONCATENATE(MID($B834,1,6),"00",RIGHT($B834,1)),IF(LEN($B834)=8,CONCATENATE(MID($B834,1,6),"0",RIGHT($B834,2)),$B834))</f>
        <v>89131</v>
      </c>
      <c r="H834" s="1527">
        <v>5.95</v>
      </c>
      <c r="I834" s="1527">
        <v>5.95</v>
      </c>
    </row>
    <row r="835" spans="2:9" ht="30">
      <c r="B835" s="1531">
        <v>89210</v>
      </c>
      <c r="C835" s="1529" t="s">
        <v>619</v>
      </c>
      <c r="D835" s="1528" t="s">
        <v>43</v>
      </c>
      <c r="E835" s="1530">
        <f t="shared" si="26"/>
        <v>31.13</v>
      </c>
      <c r="F835" s="1521">
        <f t="shared" si="27"/>
        <v>89210</v>
      </c>
      <c r="H835" s="1530">
        <v>31.13</v>
      </c>
      <c r="I835" s="1530">
        <v>31.13</v>
      </c>
    </row>
    <row r="836" spans="2:9" ht="30">
      <c r="B836" s="1532">
        <v>89211</v>
      </c>
      <c r="C836" s="1523" t="s">
        <v>620</v>
      </c>
      <c r="D836" s="1526" t="s">
        <v>43</v>
      </c>
      <c r="E836" s="1527">
        <f t="shared" si="26"/>
        <v>4.32</v>
      </c>
      <c r="F836" s="1521">
        <f t="shared" si="27"/>
        <v>89211</v>
      </c>
      <c r="H836" s="1527">
        <v>4.32</v>
      </c>
      <c r="I836" s="1527">
        <v>4.32</v>
      </c>
    </row>
    <row r="837" spans="2:9">
      <c r="B837" s="1531">
        <v>89212</v>
      </c>
      <c r="C837" s="1529" t="s">
        <v>621</v>
      </c>
      <c r="D837" s="1528" t="s">
        <v>43</v>
      </c>
      <c r="E837" s="1530">
        <f t="shared" si="26"/>
        <v>25.34</v>
      </c>
      <c r="F837" s="1521">
        <f t="shared" si="27"/>
        <v>89212</v>
      </c>
      <c r="H837" s="1530">
        <v>25.34</v>
      </c>
      <c r="I837" s="1530">
        <v>25.34</v>
      </c>
    </row>
    <row r="838" spans="2:9">
      <c r="B838" s="1532">
        <v>89213</v>
      </c>
      <c r="C838" s="1523" t="s">
        <v>622</v>
      </c>
      <c r="D838" s="1526" t="s">
        <v>43</v>
      </c>
      <c r="E838" s="1527">
        <f t="shared" si="26"/>
        <v>3.99</v>
      </c>
      <c r="F838" s="1521">
        <f t="shared" si="27"/>
        <v>89213</v>
      </c>
      <c r="H838" s="1527">
        <v>3.99</v>
      </c>
      <c r="I838" s="1527">
        <v>3.99</v>
      </c>
    </row>
    <row r="839" spans="2:9">
      <c r="B839" s="1531">
        <v>89214</v>
      </c>
      <c r="C839" s="1529" t="s">
        <v>623</v>
      </c>
      <c r="D839" s="1528" t="s">
        <v>43</v>
      </c>
      <c r="E839" s="1530">
        <f t="shared" si="26"/>
        <v>23.79</v>
      </c>
      <c r="F839" s="1521">
        <f t="shared" si="27"/>
        <v>89214</v>
      </c>
      <c r="H839" s="1530">
        <v>23.79</v>
      </c>
      <c r="I839" s="1530">
        <v>23.79</v>
      </c>
    </row>
    <row r="840" spans="2:9" ht="30">
      <c r="B840" s="1532">
        <v>89215</v>
      </c>
      <c r="C840" s="1523" t="s">
        <v>624</v>
      </c>
      <c r="D840" s="1526" t="s">
        <v>43</v>
      </c>
      <c r="E840" s="1527">
        <f t="shared" si="26"/>
        <v>91.25</v>
      </c>
      <c r="F840" s="1521">
        <f t="shared" si="27"/>
        <v>89215</v>
      </c>
      <c r="H840" s="1527">
        <v>91.25</v>
      </c>
      <c r="I840" s="1527">
        <v>91.25</v>
      </c>
    </row>
    <row r="841" spans="2:9" ht="30">
      <c r="B841" s="1531">
        <v>89221</v>
      </c>
      <c r="C841" s="1529" t="s">
        <v>625</v>
      </c>
      <c r="D841" s="1528" t="s">
        <v>43</v>
      </c>
      <c r="E841" s="1530">
        <f t="shared" si="26"/>
        <v>1.34</v>
      </c>
      <c r="F841" s="1521">
        <f t="shared" si="27"/>
        <v>89221</v>
      </c>
      <c r="H841" s="1530">
        <v>1.34</v>
      </c>
      <c r="I841" s="1530">
        <v>1.34</v>
      </c>
    </row>
    <row r="842" spans="2:9" ht="30">
      <c r="B842" s="1532">
        <v>89222</v>
      </c>
      <c r="C842" s="1523" t="s">
        <v>626</v>
      </c>
      <c r="D842" s="1526" t="s">
        <v>43</v>
      </c>
      <c r="E842" s="1527">
        <f t="shared" si="26"/>
        <v>0.15</v>
      </c>
      <c r="F842" s="1521">
        <f t="shared" si="27"/>
        <v>89222</v>
      </c>
      <c r="H842" s="1527">
        <v>0.15</v>
      </c>
      <c r="I842" s="1527">
        <v>0.15</v>
      </c>
    </row>
    <row r="843" spans="2:9" ht="30">
      <c r="B843" s="1531">
        <v>89223</v>
      </c>
      <c r="C843" s="1529" t="s">
        <v>627</v>
      </c>
      <c r="D843" s="1528" t="s">
        <v>43</v>
      </c>
      <c r="E843" s="1530">
        <f t="shared" si="26"/>
        <v>1.47</v>
      </c>
      <c r="F843" s="1521">
        <f t="shared" si="27"/>
        <v>89223</v>
      </c>
      <c r="H843" s="1530">
        <v>1.47</v>
      </c>
      <c r="I843" s="1530">
        <v>1.47</v>
      </c>
    </row>
    <row r="844" spans="2:9" ht="30">
      <c r="B844" s="1532">
        <v>89224</v>
      </c>
      <c r="C844" s="1523" t="s">
        <v>628</v>
      </c>
      <c r="D844" s="1526" t="s">
        <v>43</v>
      </c>
      <c r="E844" s="1527">
        <f t="shared" si="26"/>
        <v>2.27</v>
      </c>
      <c r="F844" s="1521">
        <f t="shared" si="27"/>
        <v>89224</v>
      </c>
      <c r="H844" s="1527">
        <v>2.27</v>
      </c>
      <c r="I844" s="1527">
        <v>2.27</v>
      </c>
    </row>
    <row r="845" spans="2:9" ht="30">
      <c r="B845" s="1531">
        <v>89228</v>
      </c>
      <c r="C845" s="1529" t="s">
        <v>629</v>
      </c>
      <c r="D845" s="1528" t="s">
        <v>43</v>
      </c>
      <c r="E845" s="1530">
        <f t="shared" si="26"/>
        <v>37.119999999999997</v>
      </c>
      <c r="F845" s="1521">
        <f t="shared" si="27"/>
        <v>89228</v>
      </c>
      <c r="H845" s="1530">
        <v>37.119999999999997</v>
      </c>
      <c r="I845" s="1530">
        <v>37.119999999999997</v>
      </c>
    </row>
    <row r="846" spans="2:9" ht="30">
      <c r="B846" s="1532">
        <v>89229</v>
      </c>
      <c r="C846" s="1523" t="s">
        <v>630</v>
      </c>
      <c r="D846" s="1526" t="s">
        <v>43</v>
      </c>
      <c r="E846" s="1527">
        <f t="shared" si="26"/>
        <v>6.68</v>
      </c>
      <c r="F846" s="1521">
        <f t="shared" si="27"/>
        <v>89229</v>
      </c>
      <c r="H846" s="1527">
        <v>6.68</v>
      </c>
      <c r="I846" s="1527">
        <v>6.68</v>
      </c>
    </row>
    <row r="847" spans="2:9">
      <c r="B847" s="1531">
        <v>89230</v>
      </c>
      <c r="C847" s="1529" t="s">
        <v>631</v>
      </c>
      <c r="D847" s="1528" t="s">
        <v>43</v>
      </c>
      <c r="E847" s="1530">
        <f t="shared" si="26"/>
        <v>153.99</v>
      </c>
      <c r="F847" s="1521">
        <f t="shared" si="27"/>
        <v>89230</v>
      </c>
      <c r="H847" s="1530">
        <v>153.99</v>
      </c>
      <c r="I847" s="1530">
        <v>153.99</v>
      </c>
    </row>
    <row r="848" spans="2:9">
      <c r="B848" s="1532">
        <v>89231</v>
      </c>
      <c r="C848" s="1523" t="s">
        <v>632</v>
      </c>
      <c r="D848" s="1526" t="s">
        <v>43</v>
      </c>
      <c r="E848" s="1527">
        <f t="shared" si="26"/>
        <v>24.4</v>
      </c>
      <c r="F848" s="1521">
        <f t="shared" si="27"/>
        <v>89231</v>
      </c>
      <c r="H848" s="1527">
        <v>24.4</v>
      </c>
      <c r="I848" s="1527">
        <v>24.4</v>
      </c>
    </row>
    <row r="849" spans="2:9">
      <c r="B849" s="1531">
        <v>89232</v>
      </c>
      <c r="C849" s="1529" t="s">
        <v>633</v>
      </c>
      <c r="D849" s="1528" t="s">
        <v>43</v>
      </c>
      <c r="E849" s="1530">
        <f t="shared" si="26"/>
        <v>274.68</v>
      </c>
      <c r="F849" s="1521">
        <f t="shared" si="27"/>
        <v>89232</v>
      </c>
      <c r="H849" s="1530">
        <v>274.68</v>
      </c>
      <c r="I849" s="1530">
        <v>274.68</v>
      </c>
    </row>
    <row r="850" spans="2:9" ht="30">
      <c r="B850" s="1532">
        <v>89233</v>
      </c>
      <c r="C850" s="1523" t="s">
        <v>634</v>
      </c>
      <c r="D850" s="1526" t="s">
        <v>43</v>
      </c>
      <c r="E850" s="1527">
        <f t="shared" si="26"/>
        <v>164.22</v>
      </c>
      <c r="F850" s="1521">
        <f t="shared" si="27"/>
        <v>89233</v>
      </c>
      <c r="H850" s="1527">
        <v>164.22</v>
      </c>
      <c r="I850" s="1527">
        <v>164.22</v>
      </c>
    </row>
    <row r="851" spans="2:9">
      <c r="B851" s="1531">
        <v>89236</v>
      </c>
      <c r="C851" s="1529" t="s">
        <v>635</v>
      </c>
      <c r="D851" s="1528" t="s">
        <v>43</v>
      </c>
      <c r="E851" s="1530">
        <f t="shared" si="26"/>
        <v>359.73</v>
      </c>
      <c r="F851" s="1521">
        <f t="shared" si="27"/>
        <v>89236</v>
      </c>
      <c r="H851" s="1530">
        <v>359.73</v>
      </c>
      <c r="I851" s="1530">
        <v>359.73</v>
      </c>
    </row>
    <row r="852" spans="2:9">
      <c r="B852" s="1532">
        <v>89237</v>
      </c>
      <c r="C852" s="1523" t="s">
        <v>636</v>
      </c>
      <c r="D852" s="1526" t="s">
        <v>43</v>
      </c>
      <c r="E852" s="1527">
        <f t="shared" si="26"/>
        <v>57</v>
      </c>
      <c r="F852" s="1521">
        <f t="shared" si="27"/>
        <v>89237</v>
      </c>
      <c r="H852" s="1527">
        <v>57</v>
      </c>
      <c r="I852" s="1527">
        <v>57</v>
      </c>
    </row>
    <row r="853" spans="2:9">
      <c r="B853" s="1531">
        <v>89238</v>
      </c>
      <c r="C853" s="1529" t="s">
        <v>637</v>
      </c>
      <c r="D853" s="1528" t="s">
        <v>43</v>
      </c>
      <c r="E853" s="1530">
        <f t="shared" si="26"/>
        <v>641.66</v>
      </c>
      <c r="F853" s="1521">
        <f t="shared" si="27"/>
        <v>89238</v>
      </c>
      <c r="H853" s="1530">
        <v>641.66</v>
      </c>
      <c r="I853" s="1530">
        <v>641.66</v>
      </c>
    </row>
    <row r="854" spans="2:9" ht="30">
      <c r="B854" s="1532">
        <v>89239</v>
      </c>
      <c r="C854" s="1523" t="s">
        <v>638</v>
      </c>
      <c r="D854" s="1526" t="s">
        <v>43</v>
      </c>
      <c r="E854" s="1527">
        <f t="shared" si="26"/>
        <v>434.29</v>
      </c>
      <c r="F854" s="1521">
        <f t="shared" si="27"/>
        <v>89239</v>
      </c>
      <c r="H854" s="1527">
        <v>434.29</v>
      </c>
      <c r="I854" s="1527">
        <v>434.29</v>
      </c>
    </row>
    <row r="855" spans="2:9" ht="30">
      <c r="B855" s="1531">
        <v>89240</v>
      </c>
      <c r="C855" s="1529" t="s">
        <v>639</v>
      </c>
      <c r="D855" s="1528" t="s">
        <v>43</v>
      </c>
      <c r="E855" s="1530">
        <f t="shared" si="26"/>
        <v>110.4</v>
      </c>
      <c r="F855" s="1521">
        <f t="shared" si="27"/>
        <v>89240</v>
      </c>
      <c r="H855" s="1530">
        <v>110.4</v>
      </c>
      <c r="I855" s="1530">
        <v>110.4</v>
      </c>
    </row>
    <row r="856" spans="2:9" ht="30">
      <c r="B856" s="1532">
        <v>89241</v>
      </c>
      <c r="C856" s="1523" t="s">
        <v>640</v>
      </c>
      <c r="D856" s="1526" t="s">
        <v>43</v>
      </c>
      <c r="E856" s="1527">
        <f t="shared" si="26"/>
        <v>19.87</v>
      </c>
      <c r="F856" s="1521">
        <f t="shared" si="27"/>
        <v>89241</v>
      </c>
      <c r="H856" s="1527">
        <v>19.87</v>
      </c>
      <c r="I856" s="1527">
        <v>19.87</v>
      </c>
    </row>
    <row r="857" spans="2:9">
      <c r="B857" s="1531">
        <v>89246</v>
      </c>
      <c r="C857" s="1529" t="s">
        <v>641</v>
      </c>
      <c r="D857" s="1528" t="s">
        <v>43</v>
      </c>
      <c r="E857" s="1530">
        <f t="shared" si="26"/>
        <v>312.58</v>
      </c>
      <c r="F857" s="1521">
        <f t="shared" si="27"/>
        <v>89246</v>
      </c>
      <c r="H857" s="1530">
        <v>312.58</v>
      </c>
      <c r="I857" s="1530">
        <v>312.58</v>
      </c>
    </row>
    <row r="858" spans="2:9">
      <c r="B858" s="1532">
        <v>89247</v>
      </c>
      <c r="C858" s="1523" t="s">
        <v>642</v>
      </c>
      <c r="D858" s="1526" t="s">
        <v>43</v>
      </c>
      <c r="E858" s="1527">
        <f t="shared" si="26"/>
        <v>49.53</v>
      </c>
      <c r="F858" s="1521">
        <f t="shared" si="27"/>
        <v>89247</v>
      </c>
      <c r="H858" s="1527">
        <v>49.53</v>
      </c>
      <c r="I858" s="1527">
        <v>49.53</v>
      </c>
    </row>
    <row r="859" spans="2:9">
      <c r="B859" s="1531">
        <v>89248</v>
      </c>
      <c r="C859" s="1529" t="s">
        <v>643</v>
      </c>
      <c r="D859" s="1528" t="s">
        <v>43</v>
      </c>
      <c r="E859" s="1530">
        <f t="shared" si="26"/>
        <v>557.55999999999995</v>
      </c>
      <c r="F859" s="1521">
        <f t="shared" si="27"/>
        <v>89248</v>
      </c>
      <c r="H859" s="1530">
        <v>557.55999999999995</v>
      </c>
      <c r="I859" s="1530">
        <v>557.55999999999995</v>
      </c>
    </row>
    <row r="860" spans="2:9" ht="30">
      <c r="B860" s="1532">
        <v>89249</v>
      </c>
      <c r="C860" s="1523" t="s">
        <v>644</v>
      </c>
      <c r="D860" s="1526" t="s">
        <v>43</v>
      </c>
      <c r="E860" s="1527">
        <f t="shared" si="26"/>
        <v>370.2</v>
      </c>
      <c r="F860" s="1521">
        <f t="shared" si="27"/>
        <v>89249</v>
      </c>
      <c r="H860" s="1527">
        <v>370.2</v>
      </c>
      <c r="I860" s="1527">
        <v>370.2</v>
      </c>
    </row>
    <row r="861" spans="2:9" ht="30">
      <c r="B861" s="1531">
        <v>89253</v>
      </c>
      <c r="C861" s="1529" t="s">
        <v>645</v>
      </c>
      <c r="D861" s="1528" t="s">
        <v>43</v>
      </c>
      <c r="E861" s="1530">
        <f t="shared" si="26"/>
        <v>90.47</v>
      </c>
      <c r="F861" s="1521">
        <f t="shared" si="27"/>
        <v>89253</v>
      </c>
      <c r="H861" s="1530">
        <v>90.47</v>
      </c>
      <c r="I861" s="1530">
        <v>90.47</v>
      </c>
    </row>
    <row r="862" spans="2:9" ht="30">
      <c r="B862" s="1532">
        <v>89254</v>
      </c>
      <c r="C862" s="1523" t="s">
        <v>646</v>
      </c>
      <c r="D862" s="1526" t="s">
        <v>43</v>
      </c>
      <c r="E862" s="1527">
        <f t="shared" si="26"/>
        <v>16.28</v>
      </c>
      <c r="F862" s="1521">
        <f t="shared" si="27"/>
        <v>89254</v>
      </c>
      <c r="H862" s="1527">
        <v>16.28</v>
      </c>
      <c r="I862" s="1527">
        <v>16.28</v>
      </c>
    </row>
    <row r="863" spans="2:9" ht="30">
      <c r="B863" s="1531">
        <v>89255</v>
      </c>
      <c r="C863" s="1529" t="s">
        <v>647</v>
      </c>
      <c r="D863" s="1528" t="s">
        <v>43</v>
      </c>
      <c r="E863" s="1530">
        <f t="shared" si="26"/>
        <v>145.43</v>
      </c>
      <c r="F863" s="1521">
        <f t="shared" si="27"/>
        <v>89255</v>
      </c>
      <c r="H863" s="1530">
        <v>145.43</v>
      </c>
      <c r="I863" s="1530">
        <v>145.43</v>
      </c>
    </row>
    <row r="864" spans="2:9" ht="30">
      <c r="B864" s="1532">
        <v>89256</v>
      </c>
      <c r="C864" s="1523" t="s">
        <v>648</v>
      </c>
      <c r="D864" s="1526" t="s">
        <v>43</v>
      </c>
      <c r="E864" s="1527">
        <f t="shared" si="26"/>
        <v>83.31</v>
      </c>
      <c r="F864" s="1521">
        <f t="shared" si="27"/>
        <v>89256</v>
      </c>
      <c r="H864" s="1527">
        <v>83.31</v>
      </c>
      <c r="I864" s="1527">
        <v>83.31</v>
      </c>
    </row>
    <row r="865" spans="2:9" ht="30">
      <c r="B865" s="1531">
        <v>89259</v>
      </c>
      <c r="C865" s="1529" t="s">
        <v>649</v>
      </c>
      <c r="D865" s="1528" t="s">
        <v>43</v>
      </c>
      <c r="E865" s="1530">
        <f t="shared" si="26"/>
        <v>18.510000000000002</v>
      </c>
      <c r="F865" s="1521">
        <f t="shared" si="27"/>
        <v>89259</v>
      </c>
      <c r="H865" s="1530">
        <v>18.510000000000002</v>
      </c>
      <c r="I865" s="1530">
        <v>18.510000000000002</v>
      </c>
    </row>
    <row r="866" spans="2:9" ht="30">
      <c r="B866" s="1532">
        <v>89260</v>
      </c>
      <c r="C866" s="1523" t="s">
        <v>650</v>
      </c>
      <c r="D866" s="1526" t="s">
        <v>43</v>
      </c>
      <c r="E866" s="1527">
        <f t="shared" si="26"/>
        <v>3.36</v>
      </c>
      <c r="F866" s="1521">
        <f t="shared" si="27"/>
        <v>89260</v>
      </c>
      <c r="H866" s="1527">
        <v>3.36</v>
      </c>
      <c r="I866" s="1527">
        <v>3.36</v>
      </c>
    </row>
    <row r="867" spans="2:9" ht="30">
      <c r="B867" s="1531">
        <v>89262</v>
      </c>
      <c r="C867" s="1529" t="s">
        <v>651</v>
      </c>
      <c r="D867" s="1528" t="s">
        <v>43</v>
      </c>
      <c r="E867" s="1530">
        <f t="shared" si="26"/>
        <v>30.49</v>
      </c>
      <c r="F867" s="1521">
        <f t="shared" si="27"/>
        <v>89262</v>
      </c>
      <c r="H867" s="1530">
        <v>30.49</v>
      </c>
      <c r="I867" s="1530">
        <v>30.49</v>
      </c>
    </row>
    <row r="868" spans="2:9" ht="30">
      <c r="B868" s="1532">
        <v>89264</v>
      </c>
      <c r="C868" s="1523" t="s">
        <v>652</v>
      </c>
      <c r="D868" s="1526" t="s">
        <v>43</v>
      </c>
      <c r="E868" s="1527">
        <f t="shared" si="26"/>
        <v>13.39</v>
      </c>
      <c r="F868" s="1521">
        <f t="shared" si="27"/>
        <v>89264</v>
      </c>
      <c r="H868" s="1527">
        <v>13.39</v>
      </c>
      <c r="I868" s="1527">
        <v>13.39</v>
      </c>
    </row>
    <row r="869" spans="2:9" ht="30">
      <c r="B869" s="1531">
        <v>89265</v>
      </c>
      <c r="C869" s="1529" t="s">
        <v>653</v>
      </c>
      <c r="D869" s="1528" t="s">
        <v>43</v>
      </c>
      <c r="E869" s="1530">
        <f t="shared" si="26"/>
        <v>2.68</v>
      </c>
      <c r="F869" s="1521">
        <f t="shared" si="27"/>
        <v>89265</v>
      </c>
      <c r="H869" s="1530">
        <v>2.68</v>
      </c>
      <c r="I869" s="1530">
        <v>2.68</v>
      </c>
    </row>
    <row r="870" spans="2:9" ht="45">
      <c r="B870" s="1532">
        <v>89266</v>
      </c>
      <c r="C870" s="1523" t="s">
        <v>654</v>
      </c>
      <c r="D870" s="1526" t="s">
        <v>43</v>
      </c>
      <c r="E870" s="1527">
        <f t="shared" si="26"/>
        <v>2.12</v>
      </c>
      <c r="F870" s="1521">
        <f t="shared" si="27"/>
        <v>89266</v>
      </c>
      <c r="H870" s="1527">
        <v>2.12</v>
      </c>
      <c r="I870" s="1527">
        <v>2.12</v>
      </c>
    </row>
    <row r="871" spans="2:9" ht="30">
      <c r="B871" s="1531">
        <v>89267</v>
      </c>
      <c r="C871" s="1529" t="s">
        <v>655</v>
      </c>
      <c r="D871" s="1528" t="s">
        <v>43</v>
      </c>
      <c r="E871" s="1530">
        <f t="shared" si="26"/>
        <v>44.11</v>
      </c>
      <c r="F871" s="1521">
        <f t="shared" si="27"/>
        <v>89267</v>
      </c>
      <c r="H871" s="1530">
        <v>44.11</v>
      </c>
      <c r="I871" s="1530">
        <v>44.11</v>
      </c>
    </row>
    <row r="872" spans="2:9" ht="30">
      <c r="B872" s="1532">
        <v>89268</v>
      </c>
      <c r="C872" s="1523" t="s">
        <v>656</v>
      </c>
      <c r="D872" s="1526" t="s">
        <v>43</v>
      </c>
      <c r="E872" s="1527">
        <f t="shared" si="26"/>
        <v>7.94</v>
      </c>
      <c r="F872" s="1521">
        <f t="shared" si="27"/>
        <v>89268</v>
      </c>
      <c r="H872" s="1527">
        <v>7.94</v>
      </c>
      <c r="I872" s="1527">
        <v>7.94</v>
      </c>
    </row>
    <row r="873" spans="2:9" ht="30">
      <c r="B873" s="1531">
        <v>89269</v>
      </c>
      <c r="C873" s="1529" t="s">
        <v>657</v>
      </c>
      <c r="D873" s="1528" t="s">
        <v>43</v>
      </c>
      <c r="E873" s="1530">
        <f t="shared" si="26"/>
        <v>6.28</v>
      </c>
      <c r="F873" s="1521">
        <f t="shared" si="27"/>
        <v>89269</v>
      </c>
      <c r="H873" s="1530">
        <v>6.28</v>
      </c>
      <c r="I873" s="1530">
        <v>6.28</v>
      </c>
    </row>
    <row r="874" spans="2:9" ht="30">
      <c r="B874" s="1532">
        <v>89270</v>
      </c>
      <c r="C874" s="1523" t="s">
        <v>658</v>
      </c>
      <c r="D874" s="1526" t="s">
        <v>43</v>
      </c>
      <c r="E874" s="1527">
        <f t="shared" si="26"/>
        <v>70.91</v>
      </c>
      <c r="F874" s="1521">
        <f t="shared" si="27"/>
        <v>89270</v>
      </c>
      <c r="H874" s="1527">
        <v>70.91</v>
      </c>
      <c r="I874" s="1527">
        <v>70.91</v>
      </c>
    </row>
    <row r="875" spans="2:9" ht="30">
      <c r="B875" s="1531">
        <v>89271</v>
      </c>
      <c r="C875" s="1529" t="s">
        <v>659</v>
      </c>
      <c r="D875" s="1528" t="s">
        <v>43</v>
      </c>
      <c r="E875" s="1530">
        <f t="shared" si="26"/>
        <v>28.51</v>
      </c>
      <c r="F875" s="1521">
        <f t="shared" si="27"/>
        <v>89271</v>
      </c>
      <c r="H875" s="1530">
        <v>28.51</v>
      </c>
      <c r="I875" s="1530">
        <v>28.51</v>
      </c>
    </row>
    <row r="876" spans="2:9" ht="30">
      <c r="B876" s="1532">
        <v>89274</v>
      </c>
      <c r="C876" s="1523" t="s">
        <v>20620</v>
      </c>
      <c r="D876" s="1526" t="s">
        <v>43</v>
      </c>
      <c r="E876" s="1527">
        <f t="shared" si="26"/>
        <v>1.63</v>
      </c>
      <c r="F876" s="1521">
        <f t="shared" si="27"/>
        <v>89274</v>
      </c>
      <c r="H876" s="1527">
        <v>1.63</v>
      </c>
      <c r="I876" s="1527">
        <v>1.63</v>
      </c>
    </row>
    <row r="877" spans="2:9" ht="30">
      <c r="B877" s="1531">
        <v>89275</v>
      </c>
      <c r="C877" s="1529" t="s">
        <v>20621</v>
      </c>
      <c r="D877" s="1528" t="s">
        <v>43</v>
      </c>
      <c r="E877" s="1530">
        <f t="shared" si="26"/>
        <v>0.19</v>
      </c>
      <c r="F877" s="1521">
        <f t="shared" si="27"/>
        <v>89275</v>
      </c>
      <c r="H877" s="1530">
        <v>0.19</v>
      </c>
      <c r="I877" s="1530">
        <v>0.19</v>
      </c>
    </row>
    <row r="878" spans="2:9" ht="30">
      <c r="B878" s="1532">
        <v>89276</v>
      </c>
      <c r="C878" s="1523" t="s">
        <v>20622</v>
      </c>
      <c r="D878" s="1526" t="s">
        <v>43</v>
      </c>
      <c r="E878" s="1527">
        <f t="shared" si="26"/>
        <v>2.04</v>
      </c>
      <c r="F878" s="1521">
        <f t="shared" si="27"/>
        <v>89276</v>
      </c>
      <c r="H878" s="1527">
        <v>2.04</v>
      </c>
      <c r="I878" s="1527">
        <v>2.04</v>
      </c>
    </row>
    <row r="879" spans="2:9" ht="30">
      <c r="B879" s="1531">
        <v>89277</v>
      </c>
      <c r="C879" s="1529" t="s">
        <v>20623</v>
      </c>
      <c r="D879" s="1528" t="s">
        <v>43</v>
      </c>
      <c r="E879" s="1530">
        <f t="shared" si="26"/>
        <v>8.23</v>
      </c>
      <c r="F879" s="1521">
        <f t="shared" si="27"/>
        <v>89277</v>
      </c>
      <c r="H879" s="1530">
        <v>8.23</v>
      </c>
      <c r="I879" s="1530">
        <v>8.23</v>
      </c>
    </row>
    <row r="880" spans="2:9" ht="30">
      <c r="B880" s="1532">
        <v>89280</v>
      </c>
      <c r="C880" s="1523" t="s">
        <v>660</v>
      </c>
      <c r="D880" s="1526" t="s">
        <v>43</v>
      </c>
      <c r="E880" s="1527">
        <f t="shared" si="26"/>
        <v>38.229999999999997</v>
      </c>
      <c r="F880" s="1521">
        <f t="shared" si="27"/>
        <v>89280</v>
      </c>
      <c r="H880" s="1527">
        <v>38.229999999999997</v>
      </c>
      <c r="I880" s="1527">
        <v>38.229999999999997</v>
      </c>
    </row>
    <row r="881" spans="2:9" ht="30">
      <c r="B881" s="1531">
        <v>89281</v>
      </c>
      <c r="C881" s="1529" t="s">
        <v>661</v>
      </c>
      <c r="D881" s="1528" t="s">
        <v>43</v>
      </c>
      <c r="E881" s="1530">
        <f t="shared" si="26"/>
        <v>5.3</v>
      </c>
      <c r="F881" s="1521">
        <f t="shared" si="27"/>
        <v>89281</v>
      </c>
      <c r="H881" s="1530">
        <v>5.3</v>
      </c>
      <c r="I881" s="1530">
        <v>5.3</v>
      </c>
    </row>
    <row r="882" spans="2:9" ht="30">
      <c r="B882" s="1532">
        <v>89870</v>
      </c>
      <c r="C882" s="1523" t="s">
        <v>662</v>
      </c>
      <c r="D882" s="1526" t="s">
        <v>43</v>
      </c>
      <c r="E882" s="1527">
        <f t="shared" si="26"/>
        <v>32.35</v>
      </c>
      <c r="F882" s="1521">
        <f t="shared" si="27"/>
        <v>89870</v>
      </c>
      <c r="H882" s="1527">
        <v>32.35</v>
      </c>
      <c r="I882" s="1527">
        <v>32.35</v>
      </c>
    </row>
    <row r="883" spans="2:9" ht="30">
      <c r="B883" s="1531">
        <v>89871</v>
      </c>
      <c r="C883" s="1529" t="s">
        <v>663</v>
      </c>
      <c r="D883" s="1528" t="s">
        <v>43</v>
      </c>
      <c r="E883" s="1530">
        <f t="shared" si="26"/>
        <v>5.65</v>
      </c>
      <c r="F883" s="1521">
        <f t="shared" si="27"/>
        <v>89871</v>
      </c>
      <c r="H883" s="1530">
        <v>5.65</v>
      </c>
      <c r="I883" s="1530">
        <v>5.65</v>
      </c>
    </row>
    <row r="884" spans="2:9" ht="30">
      <c r="B884" s="1532">
        <v>89872</v>
      </c>
      <c r="C884" s="1523" t="s">
        <v>664</v>
      </c>
      <c r="D884" s="1526" t="s">
        <v>43</v>
      </c>
      <c r="E884" s="1527">
        <f t="shared" si="26"/>
        <v>4.49</v>
      </c>
      <c r="F884" s="1521">
        <f t="shared" si="27"/>
        <v>89872</v>
      </c>
      <c r="H884" s="1527">
        <v>4.49</v>
      </c>
      <c r="I884" s="1527">
        <v>4.49</v>
      </c>
    </row>
    <row r="885" spans="2:9" ht="30">
      <c r="B885" s="1531">
        <v>89873</v>
      </c>
      <c r="C885" s="1529" t="s">
        <v>665</v>
      </c>
      <c r="D885" s="1528" t="s">
        <v>43</v>
      </c>
      <c r="E885" s="1530">
        <f t="shared" si="26"/>
        <v>54.6</v>
      </c>
      <c r="F885" s="1521">
        <f t="shared" si="27"/>
        <v>89873</v>
      </c>
      <c r="H885" s="1530">
        <v>54.6</v>
      </c>
      <c r="I885" s="1530">
        <v>54.6</v>
      </c>
    </row>
    <row r="886" spans="2:9" ht="30">
      <c r="B886" s="1532">
        <v>89874</v>
      </c>
      <c r="C886" s="1523" t="s">
        <v>666</v>
      </c>
      <c r="D886" s="1526" t="s">
        <v>43</v>
      </c>
      <c r="E886" s="1527">
        <f t="shared" si="26"/>
        <v>173.28</v>
      </c>
      <c r="F886" s="1521">
        <f t="shared" si="27"/>
        <v>89874</v>
      </c>
      <c r="H886" s="1527">
        <v>173.28</v>
      </c>
      <c r="I886" s="1527">
        <v>173.28</v>
      </c>
    </row>
    <row r="887" spans="2:9" ht="30">
      <c r="B887" s="1531">
        <v>89878</v>
      </c>
      <c r="C887" s="1529" t="s">
        <v>667</v>
      </c>
      <c r="D887" s="1528" t="s">
        <v>43</v>
      </c>
      <c r="E887" s="1530">
        <f t="shared" si="26"/>
        <v>34.89</v>
      </c>
      <c r="F887" s="1521">
        <f t="shared" si="27"/>
        <v>89878</v>
      </c>
      <c r="H887" s="1530">
        <v>34.89</v>
      </c>
      <c r="I887" s="1530">
        <v>34.89</v>
      </c>
    </row>
    <row r="888" spans="2:9" ht="30">
      <c r="B888" s="1532">
        <v>89879</v>
      </c>
      <c r="C888" s="1523" t="s">
        <v>668</v>
      </c>
      <c r="D888" s="1526" t="s">
        <v>43</v>
      </c>
      <c r="E888" s="1527">
        <f t="shared" si="26"/>
        <v>5.98</v>
      </c>
      <c r="F888" s="1521">
        <f t="shared" si="27"/>
        <v>89879</v>
      </c>
      <c r="H888" s="1527">
        <v>5.98</v>
      </c>
      <c r="I888" s="1527">
        <v>5.98</v>
      </c>
    </row>
    <row r="889" spans="2:9" ht="30">
      <c r="B889" s="1531">
        <v>89880</v>
      </c>
      <c r="C889" s="1529" t="s">
        <v>669</v>
      </c>
      <c r="D889" s="1528" t="s">
        <v>43</v>
      </c>
      <c r="E889" s="1530">
        <f t="shared" si="26"/>
        <v>4.75</v>
      </c>
      <c r="F889" s="1521">
        <f t="shared" si="27"/>
        <v>89880</v>
      </c>
      <c r="H889" s="1530">
        <v>4.75</v>
      </c>
      <c r="I889" s="1530">
        <v>4.75</v>
      </c>
    </row>
    <row r="890" spans="2:9" ht="30">
      <c r="B890" s="1532">
        <v>89881</v>
      </c>
      <c r="C890" s="1523" t="s">
        <v>670</v>
      </c>
      <c r="D890" s="1526" t="s">
        <v>43</v>
      </c>
      <c r="E890" s="1527">
        <f t="shared" si="26"/>
        <v>58.28</v>
      </c>
      <c r="F890" s="1521">
        <f t="shared" si="27"/>
        <v>89881</v>
      </c>
      <c r="H890" s="1527">
        <v>58.28</v>
      </c>
      <c r="I890" s="1527">
        <v>58.28</v>
      </c>
    </row>
    <row r="891" spans="2:9" ht="30">
      <c r="B891" s="1531">
        <v>89882</v>
      </c>
      <c r="C891" s="1529" t="s">
        <v>671</v>
      </c>
      <c r="D891" s="1528" t="s">
        <v>43</v>
      </c>
      <c r="E891" s="1530">
        <f t="shared" si="26"/>
        <v>199.92</v>
      </c>
      <c r="F891" s="1521">
        <f t="shared" si="27"/>
        <v>89882</v>
      </c>
      <c r="H891" s="1530">
        <v>199.92</v>
      </c>
      <c r="I891" s="1530">
        <v>199.92</v>
      </c>
    </row>
    <row r="892" spans="2:9" ht="30">
      <c r="B892" s="1532">
        <v>90582</v>
      </c>
      <c r="C892" s="1523" t="s">
        <v>672</v>
      </c>
      <c r="D892" s="1526" t="s">
        <v>43</v>
      </c>
      <c r="E892" s="1527">
        <f t="shared" si="26"/>
        <v>0.44</v>
      </c>
      <c r="F892" s="1521">
        <f t="shared" si="27"/>
        <v>90582</v>
      </c>
      <c r="H892" s="1527">
        <v>0.44</v>
      </c>
      <c r="I892" s="1527">
        <v>0.44</v>
      </c>
    </row>
    <row r="893" spans="2:9">
      <c r="B893" s="1531">
        <v>90583</v>
      </c>
      <c r="C893" s="1529" t="s">
        <v>673</v>
      </c>
      <c r="D893" s="1528" t="s">
        <v>43</v>
      </c>
      <c r="E893" s="1530">
        <f t="shared" si="26"/>
        <v>0.05</v>
      </c>
      <c r="F893" s="1521">
        <f t="shared" si="27"/>
        <v>90583</v>
      </c>
      <c r="H893" s="1530">
        <v>0.05</v>
      </c>
      <c r="I893" s="1530">
        <v>0.05</v>
      </c>
    </row>
    <row r="894" spans="2:9" ht="30">
      <c r="B894" s="1532">
        <v>90584</v>
      </c>
      <c r="C894" s="1523" t="s">
        <v>674</v>
      </c>
      <c r="D894" s="1526" t="s">
        <v>43</v>
      </c>
      <c r="E894" s="1527">
        <f t="shared" si="26"/>
        <v>0.34</v>
      </c>
      <c r="F894" s="1521">
        <f t="shared" si="27"/>
        <v>90584</v>
      </c>
      <c r="H894" s="1527">
        <v>0.34</v>
      </c>
      <c r="I894" s="1527">
        <v>0.34</v>
      </c>
    </row>
    <row r="895" spans="2:9" ht="30">
      <c r="B895" s="1531">
        <v>90585</v>
      </c>
      <c r="C895" s="1529" t="s">
        <v>675</v>
      </c>
      <c r="D895" s="1528" t="s">
        <v>43</v>
      </c>
      <c r="E895" s="1530">
        <f t="shared" si="26"/>
        <v>0.47</v>
      </c>
      <c r="F895" s="1521">
        <f t="shared" si="27"/>
        <v>90585</v>
      </c>
      <c r="H895" s="1530">
        <v>0.47</v>
      </c>
      <c r="I895" s="1530">
        <v>0.47</v>
      </c>
    </row>
    <row r="896" spans="2:9">
      <c r="B896" s="1532">
        <v>90621</v>
      </c>
      <c r="C896" s="1523" t="s">
        <v>676</v>
      </c>
      <c r="D896" s="1526" t="s">
        <v>43</v>
      </c>
      <c r="E896" s="1527">
        <f t="shared" si="26"/>
        <v>2.21</v>
      </c>
      <c r="F896" s="1521">
        <f t="shared" si="27"/>
        <v>90621</v>
      </c>
      <c r="H896" s="1527">
        <v>2.21</v>
      </c>
      <c r="I896" s="1527">
        <v>2.21</v>
      </c>
    </row>
    <row r="897" spans="2:9">
      <c r="B897" s="1531">
        <v>90622</v>
      </c>
      <c r="C897" s="1529" t="s">
        <v>677</v>
      </c>
      <c r="D897" s="1528" t="s">
        <v>43</v>
      </c>
      <c r="E897" s="1530">
        <f t="shared" si="26"/>
        <v>0.26</v>
      </c>
      <c r="F897" s="1521">
        <f t="shared" si="27"/>
        <v>90622</v>
      </c>
      <c r="H897" s="1530">
        <v>0.26</v>
      </c>
      <c r="I897" s="1530">
        <v>0.26</v>
      </c>
    </row>
    <row r="898" spans="2:9">
      <c r="B898" s="1532">
        <v>90623</v>
      </c>
      <c r="C898" s="1523" t="s">
        <v>678</v>
      </c>
      <c r="D898" s="1526" t="s">
        <v>43</v>
      </c>
      <c r="E898" s="1527">
        <f t="shared" ref="E898:E961" si="28">IF($L$2=$H$1,H898,I898)</f>
        <v>2.77</v>
      </c>
      <c r="F898" s="1521">
        <f t="shared" ref="F898:F961" si="29">IF(LEN($B898)=7,CONCATENATE(MID($B898,1,6),"00",RIGHT($B898,1)),IF(LEN($B898)=8,CONCATENATE(MID($B898,1,6),"0",RIGHT($B898,2)),$B898))</f>
        <v>90623</v>
      </c>
      <c r="H898" s="1527">
        <v>2.77</v>
      </c>
      <c r="I898" s="1527">
        <v>2.77</v>
      </c>
    </row>
    <row r="899" spans="2:9" ht="30">
      <c r="B899" s="1531">
        <v>90624</v>
      </c>
      <c r="C899" s="1529" t="s">
        <v>679</v>
      </c>
      <c r="D899" s="1528" t="s">
        <v>43</v>
      </c>
      <c r="E899" s="1530">
        <f t="shared" si="28"/>
        <v>2.84</v>
      </c>
      <c r="F899" s="1521">
        <f t="shared" si="29"/>
        <v>90624</v>
      </c>
      <c r="H899" s="1530">
        <v>2.84</v>
      </c>
      <c r="I899" s="1530">
        <v>2.84</v>
      </c>
    </row>
    <row r="900" spans="2:9" ht="30">
      <c r="B900" s="1532">
        <v>90627</v>
      </c>
      <c r="C900" s="1523" t="s">
        <v>680</v>
      </c>
      <c r="D900" s="1526" t="s">
        <v>43</v>
      </c>
      <c r="E900" s="1527">
        <f t="shared" si="28"/>
        <v>45.6</v>
      </c>
      <c r="F900" s="1521">
        <f t="shared" si="29"/>
        <v>90627</v>
      </c>
      <c r="H900" s="1527">
        <v>45.6</v>
      </c>
      <c r="I900" s="1527">
        <v>45.6</v>
      </c>
    </row>
    <row r="901" spans="2:9" ht="30">
      <c r="B901" s="1531">
        <v>90628</v>
      </c>
      <c r="C901" s="1529" t="s">
        <v>681</v>
      </c>
      <c r="D901" s="1528" t="s">
        <v>43</v>
      </c>
      <c r="E901" s="1530">
        <f t="shared" si="28"/>
        <v>6.24</v>
      </c>
      <c r="F901" s="1521">
        <f t="shared" si="29"/>
        <v>90628</v>
      </c>
      <c r="H901" s="1530">
        <v>6.24</v>
      </c>
      <c r="I901" s="1530">
        <v>6.24</v>
      </c>
    </row>
    <row r="902" spans="2:9" ht="30">
      <c r="B902" s="1532">
        <v>90629</v>
      </c>
      <c r="C902" s="1523" t="s">
        <v>682</v>
      </c>
      <c r="D902" s="1526" t="s">
        <v>43</v>
      </c>
      <c r="E902" s="1527">
        <f t="shared" si="28"/>
        <v>57.06</v>
      </c>
      <c r="F902" s="1521">
        <f t="shared" si="29"/>
        <v>90629</v>
      </c>
      <c r="H902" s="1527">
        <v>57.06</v>
      </c>
      <c r="I902" s="1527">
        <v>57.06</v>
      </c>
    </row>
    <row r="903" spans="2:9" ht="30">
      <c r="B903" s="1531">
        <v>90630</v>
      </c>
      <c r="C903" s="1529" t="s">
        <v>683</v>
      </c>
      <c r="D903" s="1528" t="s">
        <v>43</v>
      </c>
      <c r="E903" s="1530">
        <f t="shared" si="28"/>
        <v>1.35</v>
      </c>
      <c r="F903" s="1521">
        <f t="shared" si="29"/>
        <v>90630</v>
      </c>
      <c r="H903" s="1530">
        <v>1.35</v>
      </c>
      <c r="I903" s="1530">
        <v>1.35</v>
      </c>
    </row>
    <row r="904" spans="2:9" ht="30">
      <c r="B904" s="1532">
        <v>90633</v>
      </c>
      <c r="C904" s="1523" t="s">
        <v>684</v>
      </c>
      <c r="D904" s="1526" t="s">
        <v>43</v>
      </c>
      <c r="E904" s="1527">
        <f t="shared" si="28"/>
        <v>4.1500000000000004</v>
      </c>
      <c r="F904" s="1521">
        <f t="shared" si="29"/>
        <v>90633</v>
      </c>
      <c r="H904" s="1527">
        <v>4.1500000000000004</v>
      </c>
      <c r="I904" s="1527">
        <v>4.1500000000000004</v>
      </c>
    </row>
    <row r="905" spans="2:9" ht="30">
      <c r="B905" s="1531">
        <v>90634</v>
      </c>
      <c r="C905" s="1529" t="s">
        <v>685</v>
      </c>
      <c r="D905" s="1528" t="s">
        <v>43</v>
      </c>
      <c r="E905" s="1530">
        <f t="shared" si="28"/>
        <v>0.49</v>
      </c>
      <c r="F905" s="1521">
        <f t="shared" si="29"/>
        <v>90634</v>
      </c>
      <c r="H905" s="1530">
        <v>0.49</v>
      </c>
      <c r="I905" s="1530">
        <v>0.49</v>
      </c>
    </row>
    <row r="906" spans="2:9" ht="30">
      <c r="B906" s="1532">
        <v>90635</v>
      </c>
      <c r="C906" s="1523" t="s">
        <v>686</v>
      </c>
      <c r="D906" s="1526" t="s">
        <v>43</v>
      </c>
      <c r="E906" s="1527">
        <f t="shared" si="28"/>
        <v>4.53</v>
      </c>
      <c r="F906" s="1521">
        <f t="shared" si="29"/>
        <v>90635</v>
      </c>
      <c r="H906" s="1527">
        <v>4.53</v>
      </c>
      <c r="I906" s="1527">
        <v>4.53</v>
      </c>
    </row>
    <row r="907" spans="2:9" ht="30">
      <c r="B907" s="1531">
        <v>90636</v>
      </c>
      <c r="C907" s="1529" t="s">
        <v>687</v>
      </c>
      <c r="D907" s="1528" t="s">
        <v>43</v>
      </c>
      <c r="E907" s="1530">
        <f t="shared" si="28"/>
        <v>5.69</v>
      </c>
      <c r="F907" s="1521">
        <f t="shared" si="29"/>
        <v>90636</v>
      </c>
      <c r="H907" s="1530">
        <v>5.69</v>
      </c>
      <c r="I907" s="1530">
        <v>5.69</v>
      </c>
    </row>
    <row r="908" spans="2:9" ht="30">
      <c r="B908" s="1532">
        <v>90639</v>
      </c>
      <c r="C908" s="1523" t="s">
        <v>688</v>
      </c>
      <c r="D908" s="1526" t="s">
        <v>43</v>
      </c>
      <c r="E908" s="1527">
        <f t="shared" si="28"/>
        <v>6.19</v>
      </c>
      <c r="F908" s="1521">
        <f t="shared" si="29"/>
        <v>90639</v>
      </c>
      <c r="H908" s="1527">
        <v>6.19</v>
      </c>
      <c r="I908" s="1527">
        <v>6.19</v>
      </c>
    </row>
    <row r="909" spans="2:9" ht="30">
      <c r="B909" s="1531">
        <v>90640</v>
      </c>
      <c r="C909" s="1529" t="s">
        <v>689</v>
      </c>
      <c r="D909" s="1528" t="s">
        <v>43</v>
      </c>
      <c r="E909" s="1530">
        <f t="shared" si="28"/>
        <v>0.73</v>
      </c>
      <c r="F909" s="1521">
        <f t="shared" si="29"/>
        <v>90640</v>
      </c>
      <c r="H909" s="1530">
        <v>0.73</v>
      </c>
      <c r="I909" s="1530">
        <v>0.73</v>
      </c>
    </row>
    <row r="910" spans="2:9" ht="30">
      <c r="B910" s="1532">
        <v>90641</v>
      </c>
      <c r="C910" s="1523" t="s">
        <v>690</v>
      </c>
      <c r="D910" s="1526" t="s">
        <v>43</v>
      </c>
      <c r="E910" s="1527">
        <f t="shared" si="28"/>
        <v>6.77</v>
      </c>
      <c r="F910" s="1521">
        <f t="shared" si="29"/>
        <v>90641</v>
      </c>
      <c r="H910" s="1527">
        <v>6.77</v>
      </c>
      <c r="I910" s="1527">
        <v>6.77</v>
      </c>
    </row>
    <row r="911" spans="2:9" ht="30">
      <c r="B911" s="1531">
        <v>90642</v>
      </c>
      <c r="C911" s="1529" t="s">
        <v>691</v>
      </c>
      <c r="D911" s="1528" t="s">
        <v>43</v>
      </c>
      <c r="E911" s="1530">
        <f t="shared" si="28"/>
        <v>12.34</v>
      </c>
      <c r="F911" s="1521">
        <f t="shared" si="29"/>
        <v>90642</v>
      </c>
      <c r="H911" s="1530">
        <v>12.34</v>
      </c>
      <c r="I911" s="1530">
        <v>12.34</v>
      </c>
    </row>
    <row r="912" spans="2:9" ht="30">
      <c r="B912" s="1532">
        <v>90646</v>
      </c>
      <c r="C912" s="1523" t="s">
        <v>692</v>
      </c>
      <c r="D912" s="1526" t="s">
        <v>43</v>
      </c>
      <c r="E912" s="1527">
        <f t="shared" si="28"/>
        <v>0.69</v>
      </c>
      <c r="F912" s="1521">
        <f t="shared" si="29"/>
        <v>90646</v>
      </c>
      <c r="H912" s="1527">
        <v>0.69</v>
      </c>
      <c r="I912" s="1527">
        <v>0.69</v>
      </c>
    </row>
    <row r="913" spans="2:9" ht="30">
      <c r="B913" s="1531">
        <v>90647</v>
      </c>
      <c r="C913" s="1529" t="s">
        <v>693</v>
      </c>
      <c r="D913" s="1528" t="s">
        <v>43</v>
      </c>
      <c r="E913" s="1530">
        <f t="shared" si="28"/>
        <v>0.08</v>
      </c>
      <c r="F913" s="1521">
        <f t="shared" si="29"/>
        <v>90647</v>
      </c>
      <c r="H913" s="1530">
        <v>0.08</v>
      </c>
      <c r="I913" s="1530">
        <v>0.08</v>
      </c>
    </row>
    <row r="914" spans="2:9" ht="30">
      <c r="B914" s="1532">
        <v>90648</v>
      </c>
      <c r="C914" s="1523" t="s">
        <v>694</v>
      </c>
      <c r="D914" s="1526" t="s">
        <v>43</v>
      </c>
      <c r="E914" s="1527">
        <f t="shared" si="28"/>
        <v>0.76</v>
      </c>
      <c r="F914" s="1521">
        <f t="shared" si="29"/>
        <v>90648</v>
      </c>
      <c r="H914" s="1527">
        <v>0.76</v>
      </c>
      <c r="I914" s="1527">
        <v>0.76</v>
      </c>
    </row>
    <row r="915" spans="2:9" ht="30">
      <c r="B915" s="1531">
        <v>90649</v>
      </c>
      <c r="C915" s="1529" t="s">
        <v>695</v>
      </c>
      <c r="D915" s="1528" t="s">
        <v>43</v>
      </c>
      <c r="E915" s="1530">
        <f t="shared" si="28"/>
        <v>8.84</v>
      </c>
      <c r="F915" s="1521">
        <f t="shared" si="29"/>
        <v>90649</v>
      </c>
      <c r="H915" s="1530">
        <v>8.84</v>
      </c>
      <c r="I915" s="1530">
        <v>8.84</v>
      </c>
    </row>
    <row r="916" spans="2:9">
      <c r="B916" s="1532">
        <v>90652</v>
      </c>
      <c r="C916" s="1523" t="s">
        <v>696</v>
      </c>
      <c r="D916" s="1526" t="s">
        <v>43</v>
      </c>
      <c r="E916" s="1527">
        <f t="shared" si="28"/>
        <v>4.03</v>
      </c>
      <c r="F916" s="1521">
        <f t="shared" si="29"/>
        <v>90652</v>
      </c>
      <c r="H916" s="1527">
        <v>4.03</v>
      </c>
      <c r="I916" s="1527">
        <v>4.03</v>
      </c>
    </row>
    <row r="917" spans="2:9">
      <c r="B917" s="1531">
        <v>90653</v>
      </c>
      <c r="C917" s="1529" t="s">
        <v>697</v>
      </c>
      <c r="D917" s="1528" t="s">
        <v>43</v>
      </c>
      <c r="E917" s="1530">
        <f t="shared" si="28"/>
        <v>0.47</v>
      </c>
      <c r="F917" s="1521">
        <f t="shared" si="29"/>
        <v>90653</v>
      </c>
      <c r="H917" s="1530">
        <v>0.47</v>
      </c>
      <c r="I917" s="1530">
        <v>0.47</v>
      </c>
    </row>
    <row r="918" spans="2:9">
      <c r="B918" s="1532">
        <v>90654</v>
      </c>
      <c r="C918" s="1523" t="s">
        <v>698</v>
      </c>
      <c r="D918" s="1526" t="s">
        <v>43</v>
      </c>
      <c r="E918" s="1527">
        <f t="shared" si="28"/>
        <v>4.41</v>
      </c>
      <c r="F918" s="1521">
        <f t="shared" si="29"/>
        <v>90654</v>
      </c>
      <c r="H918" s="1527">
        <v>4.41</v>
      </c>
      <c r="I918" s="1527">
        <v>4.41</v>
      </c>
    </row>
    <row r="919" spans="2:9">
      <c r="B919" s="1531">
        <v>90655</v>
      </c>
      <c r="C919" s="1529" t="s">
        <v>699</v>
      </c>
      <c r="D919" s="1528" t="s">
        <v>43</v>
      </c>
      <c r="E919" s="1530">
        <f t="shared" si="28"/>
        <v>5.82</v>
      </c>
      <c r="F919" s="1521">
        <f t="shared" si="29"/>
        <v>90655</v>
      </c>
      <c r="H919" s="1530">
        <v>5.82</v>
      </c>
      <c r="I919" s="1530">
        <v>5.82</v>
      </c>
    </row>
    <row r="920" spans="2:9">
      <c r="B920" s="1532">
        <v>90658</v>
      </c>
      <c r="C920" s="1523" t="s">
        <v>700</v>
      </c>
      <c r="D920" s="1526" t="s">
        <v>43</v>
      </c>
      <c r="E920" s="1527">
        <f t="shared" si="28"/>
        <v>4.32</v>
      </c>
      <c r="F920" s="1521">
        <f t="shared" si="29"/>
        <v>90658</v>
      </c>
      <c r="H920" s="1527">
        <v>4.32</v>
      </c>
      <c r="I920" s="1527">
        <v>4.32</v>
      </c>
    </row>
    <row r="921" spans="2:9">
      <c r="B921" s="1531">
        <v>90659</v>
      </c>
      <c r="C921" s="1529" t="s">
        <v>701</v>
      </c>
      <c r="D921" s="1528" t="s">
        <v>43</v>
      </c>
      <c r="E921" s="1530">
        <f t="shared" si="28"/>
        <v>0.51</v>
      </c>
      <c r="F921" s="1521">
        <f t="shared" si="29"/>
        <v>90659</v>
      </c>
      <c r="H921" s="1530">
        <v>0.51</v>
      </c>
      <c r="I921" s="1530">
        <v>0.51</v>
      </c>
    </row>
    <row r="922" spans="2:9">
      <c r="B922" s="1532">
        <v>90660</v>
      </c>
      <c r="C922" s="1523" t="s">
        <v>702</v>
      </c>
      <c r="D922" s="1526" t="s">
        <v>43</v>
      </c>
      <c r="E922" s="1527">
        <f t="shared" si="28"/>
        <v>4.72</v>
      </c>
      <c r="F922" s="1521">
        <f t="shared" si="29"/>
        <v>90660</v>
      </c>
      <c r="H922" s="1527">
        <v>4.72</v>
      </c>
      <c r="I922" s="1527">
        <v>4.72</v>
      </c>
    </row>
    <row r="923" spans="2:9">
      <c r="B923" s="1531">
        <v>90661</v>
      </c>
      <c r="C923" s="1529" t="s">
        <v>703</v>
      </c>
      <c r="D923" s="1528" t="s">
        <v>43</v>
      </c>
      <c r="E923" s="1530">
        <f t="shared" si="28"/>
        <v>5.82</v>
      </c>
      <c r="F923" s="1521">
        <f t="shared" si="29"/>
        <v>90661</v>
      </c>
      <c r="H923" s="1530">
        <v>5.82</v>
      </c>
      <c r="I923" s="1530">
        <v>5.82</v>
      </c>
    </row>
    <row r="924" spans="2:9" ht="30">
      <c r="B924" s="1532">
        <v>90664</v>
      </c>
      <c r="C924" s="1523" t="s">
        <v>704</v>
      </c>
      <c r="D924" s="1526" t="s">
        <v>43</v>
      </c>
      <c r="E924" s="1527">
        <f t="shared" si="28"/>
        <v>5.19</v>
      </c>
      <c r="F924" s="1521">
        <f t="shared" si="29"/>
        <v>90664</v>
      </c>
      <c r="H924" s="1527">
        <v>5.19</v>
      </c>
      <c r="I924" s="1527">
        <v>5.19</v>
      </c>
    </row>
    <row r="925" spans="2:9" ht="30">
      <c r="B925" s="1531">
        <v>90665</v>
      </c>
      <c r="C925" s="1529" t="s">
        <v>705</v>
      </c>
      <c r="D925" s="1528" t="s">
        <v>43</v>
      </c>
      <c r="E925" s="1530">
        <f t="shared" si="28"/>
        <v>0.71</v>
      </c>
      <c r="F925" s="1521">
        <f t="shared" si="29"/>
        <v>90665</v>
      </c>
      <c r="H925" s="1530">
        <v>0.71</v>
      </c>
      <c r="I925" s="1530">
        <v>0.71</v>
      </c>
    </row>
    <row r="926" spans="2:9" ht="30">
      <c r="B926" s="1532">
        <v>90666</v>
      </c>
      <c r="C926" s="1523" t="s">
        <v>706</v>
      </c>
      <c r="D926" s="1526" t="s">
        <v>43</v>
      </c>
      <c r="E926" s="1527">
        <f t="shared" si="28"/>
        <v>6.49</v>
      </c>
      <c r="F926" s="1521">
        <f t="shared" si="29"/>
        <v>90666</v>
      </c>
      <c r="H926" s="1527">
        <v>6.49</v>
      </c>
      <c r="I926" s="1527">
        <v>6.49</v>
      </c>
    </row>
    <row r="927" spans="2:9" ht="30">
      <c r="B927" s="1531">
        <v>90667</v>
      </c>
      <c r="C927" s="1529" t="s">
        <v>707</v>
      </c>
      <c r="D927" s="1528" t="s">
        <v>43</v>
      </c>
      <c r="E927" s="1530">
        <f t="shared" si="28"/>
        <v>14.7</v>
      </c>
      <c r="F927" s="1521">
        <f t="shared" si="29"/>
        <v>90667</v>
      </c>
      <c r="H927" s="1530">
        <v>14.7</v>
      </c>
      <c r="I927" s="1530">
        <v>14.7</v>
      </c>
    </row>
    <row r="928" spans="2:9" ht="45">
      <c r="B928" s="1532">
        <v>90670</v>
      </c>
      <c r="C928" s="1523" t="s">
        <v>708</v>
      </c>
      <c r="D928" s="1526" t="s">
        <v>43</v>
      </c>
      <c r="E928" s="1527">
        <f t="shared" si="28"/>
        <v>209.27</v>
      </c>
      <c r="F928" s="1521">
        <f t="shared" si="29"/>
        <v>90670</v>
      </c>
      <c r="H928" s="1527">
        <v>209.27</v>
      </c>
      <c r="I928" s="1527">
        <v>209.27</v>
      </c>
    </row>
    <row r="929" spans="2:9" ht="30">
      <c r="B929" s="1531">
        <v>90671</v>
      </c>
      <c r="C929" s="1529" t="s">
        <v>709</v>
      </c>
      <c r="D929" s="1528" t="s">
        <v>43</v>
      </c>
      <c r="E929" s="1530">
        <f t="shared" si="28"/>
        <v>29.05</v>
      </c>
      <c r="F929" s="1521">
        <f t="shared" si="29"/>
        <v>90671</v>
      </c>
      <c r="H929" s="1530">
        <v>29.05</v>
      </c>
      <c r="I929" s="1530">
        <v>29.05</v>
      </c>
    </row>
    <row r="930" spans="2:9" ht="45">
      <c r="B930" s="1532">
        <v>90672</v>
      </c>
      <c r="C930" s="1523" t="s">
        <v>710</v>
      </c>
      <c r="D930" s="1526" t="s">
        <v>43</v>
      </c>
      <c r="E930" s="1527">
        <f t="shared" si="28"/>
        <v>261.88</v>
      </c>
      <c r="F930" s="1521">
        <f t="shared" si="29"/>
        <v>90672</v>
      </c>
      <c r="H930" s="1527">
        <v>261.88</v>
      </c>
      <c r="I930" s="1527">
        <v>261.88</v>
      </c>
    </row>
    <row r="931" spans="2:9" ht="45">
      <c r="B931" s="1531">
        <v>90673</v>
      </c>
      <c r="C931" s="1529" t="s">
        <v>711</v>
      </c>
      <c r="D931" s="1528" t="s">
        <v>43</v>
      </c>
      <c r="E931" s="1530">
        <f t="shared" si="28"/>
        <v>117.54</v>
      </c>
      <c r="F931" s="1521">
        <f t="shared" si="29"/>
        <v>90673</v>
      </c>
      <c r="H931" s="1530">
        <v>117.54</v>
      </c>
      <c r="I931" s="1530">
        <v>117.54</v>
      </c>
    </row>
    <row r="932" spans="2:9" ht="45">
      <c r="B932" s="1532">
        <v>90676</v>
      </c>
      <c r="C932" s="1523" t="s">
        <v>712</v>
      </c>
      <c r="D932" s="1526" t="s">
        <v>43</v>
      </c>
      <c r="E932" s="1527">
        <f t="shared" si="28"/>
        <v>96.71</v>
      </c>
      <c r="F932" s="1521">
        <f t="shared" si="29"/>
        <v>90676</v>
      </c>
      <c r="H932" s="1527">
        <v>96.71</v>
      </c>
      <c r="I932" s="1527">
        <v>96.71</v>
      </c>
    </row>
    <row r="933" spans="2:9" ht="30">
      <c r="B933" s="1531">
        <v>90677</v>
      </c>
      <c r="C933" s="1529" t="s">
        <v>713</v>
      </c>
      <c r="D933" s="1528" t="s">
        <v>43</v>
      </c>
      <c r="E933" s="1530">
        <f t="shared" si="28"/>
        <v>14.65</v>
      </c>
      <c r="F933" s="1521">
        <f t="shared" si="29"/>
        <v>90677</v>
      </c>
      <c r="H933" s="1530">
        <v>14.65</v>
      </c>
      <c r="I933" s="1530">
        <v>14.65</v>
      </c>
    </row>
    <row r="934" spans="2:9" ht="45">
      <c r="B934" s="1532">
        <v>90678</v>
      </c>
      <c r="C934" s="1523" t="s">
        <v>714</v>
      </c>
      <c r="D934" s="1526" t="s">
        <v>43</v>
      </c>
      <c r="E934" s="1527">
        <f t="shared" si="28"/>
        <v>131.69999999999999</v>
      </c>
      <c r="F934" s="1521">
        <f t="shared" si="29"/>
        <v>90678</v>
      </c>
      <c r="H934" s="1527">
        <v>131.69999999999999</v>
      </c>
      <c r="I934" s="1527">
        <v>131.69999999999999</v>
      </c>
    </row>
    <row r="935" spans="2:9" ht="45">
      <c r="B935" s="1531">
        <v>90679</v>
      </c>
      <c r="C935" s="1529" t="s">
        <v>715</v>
      </c>
      <c r="D935" s="1528" t="s">
        <v>43</v>
      </c>
      <c r="E935" s="1530">
        <f t="shared" si="28"/>
        <v>90.14</v>
      </c>
      <c r="F935" s="1521">
        <f t="shared" si="29"/>
        <v>90679</v>
      </c>
      <c r="H935" s="1530">
        <v>90.14</v>
      </c>
      <c r="I935" s="1530">
        <v>90.14</v>
      </c>
    </row>
    <row r="936" spans="2:9" ht="30">
      <c r="B936" s="1532">
        <v>90682</v>
      </c>
      <c r="C936" s="1523" t="s">
        <v>716</v>
      </c>
      <c r="D936" s="1526" t="s">
        <v>43</v>
      </c>
      <c r="E936" s="1527">
        <f t="shared" si="28"/>
        <v>29.53</v>
      </c>
      <c r="F936" s="1521">
        <f t="shared" si="29"/>
        <v>90682</v>
      </c>
      <c r="H936" s="1527">
        <v>29.53</v>
      </c>
      <c r="I936" s="1527">
        <v>29.53</v>
      </c>
    </row>
    <row r="937" spans="2:9" ht="30">
      <c r="B937" s="1531">
        <v>90683</v>
      </c>
      <c r="C937" s="1529" t="s">
        <v>717</v>
      </c>
      <c r="D937" s="1528" t="s">
        <v>43</v>
      </c>
      <c r="E937" s="1530">
        <f t="shared" si="28"/>
        <v>3.5</v>
      </c>
      <c r="F937" s="1521">
        <f t="shared" si="29"/>
        <v>90683</v>
      </c>
      <c r="H937" s="1530">
        <v>3.5</v>
      </c>
      <c r="I937" s="1530">
        <v>3.5</v>
      </c>
    </row>
    <row r="938" spans="2:9" ht="30">
      <c r="B938" s="1532">
        <v>90684</v>
      </c>
      <c r="C938" s="1523" t="s">
        <v>718</v>
      </c>
      <c r="D938" s="1526" t="s">
        <v>43</v>
      </c>
      <c r="E938" s="1527">
        <f t="shared" si="28"/>
        <v>32.299999999999997</v>
      </c>
      <c r="F938" s="1521">
        <f t="shared" si="29"/>
        <v>90684</v>
      </c>
      <c r="H938" s="1527">
        <v>32.299999999999997</v>
      </c>
      <c r="I938" s="1527">
        <v>32.299999999999997</v>
      </c>
    </row>
    <row r="939" spans="2:9" ht="30">
      <c r="B939" s="1531">
        <v>90685</v>
      </c>
      <c r="C939" s="1529" t="s">
        <v>719</v>
      </c>
      <c r="D939" s="1528" t="s">
        <v>43</v>
      </c>
      <c r="E939" s="1530">
        <f t="shared" si="28"/>
        <v>55.91</v>
      </c>
      <c r="F939" s="1521">
        <f t="shared" si="29"/>
        <v>90685</v>
      </c>
      <c r="H939" s="1530">
        <v>55.91</v>
      </c>
      <c r="I939" s="1530">
        <v>55.91</v>
      </c>
    </row>
    <row r="940" spans="2:9" ht="30">
      <c r="B940" s="1532">
        <v>90688</v>
      </c>
      <c r="C940" s="1523" t="s">
        <v>720</v>
      </c>
      <c r="D940" s="1526" t="s">
        <v>43</v>
      </c>
      <c r="E940" s="1527">
        <f t="shared" si="28"/>
        <v>15.18</v>
      </c>
      <c r="F940" s="1521">
        <f t="shared" si="29"/>
        <v>90688</v>
      </c>
      <c r="H940" s="1527">
        <v>15.18</v>
      </c>
      <c r="I940" s="1527">
        <v>15.18</v>
      </c>
    </row>
    <row r="941" spans="2:9" ht="30">
      <c r="B941" s="1531">
        <v>90689</v>
      </c>
      <c r="C941" s="1529" t="s">
        <v>721</v>
      </c>
      <c r="D941" s="1528" t="s">
        <v>43</v>
      </c>
      <c r="E941" s="1530">
        <f t="shared" si="28"/>
        <v>1.53</v>
      </c>
      <c r="F941" s="1521">
        <f t="shared" si="29"/>
        <v>90689</v>
      </c>
      <c r="H941" s="1530">
        <v>1.53</v>
      </c>
      <c r="I941" s="1530">
        <v>1.53</v>
      </c>
    </row>
    <row r="942" spans="2:9" ht="30">
      <c r="B942" s="1532">
        <v>90690</v>
      </c>
      <c r="C942" s="1523" t="s">
        <v>722</v>
      </c>
      <c r="D942" s="1526" t="s">
        <v>43</v>
      </c>
      <c r="E942" s="1527">
        <f t="shared" si="28"/>
        <v>18.97</v>
      </c>
      <c r="F942" s="1521">
        <f t="shared" si="29"/>
        <v>90690</v>
      </c>
      <c r="H942" s="1527">
        <v>18.97</v>
      </c>
      <c r="I942" s="1527">
        <v>18.97</v>
      </c>
    </row>
    <row r="943" spans="2:9" ht="30">
      <c r="B943" s="1531">
        <v>90691</v>
      </c>
      <c r="C943" s="1529" t="s">
        <v>723</v>
      </c>
      <c r="D943" s="1528" t="s">
        <v>43</v>
      </c>
      <c r="E943" s="1530">
        <f t="shared" si="28"/>
        <v>39.159999999999997</v>
      </c>
      <c r="F943" s="1521">
        <f t="shared" si="29"/>
        <v>90691</v>
      </c>
      <c r="H943" s="1530">
        <v>39.159999999999997</v>
      </c>
      <c r="I943" s="1530">
        <v>39.159999999999997</v>
      </c>
    </row>
    <row r="944" spans="2:9" ht="30">
      <c r="B944" s="1532">
        <v>90957</v>
      </c>
      <c r="C944" s="1523" t="s">
        <v>724</v>
      </c>
      <c r="D944" s="1526" t="s">
        <v>43</v>
      </c>
      <c r="E944" s="1527">
        <f t="shared" si="28"/>
        <v>3.86</v>
      </c>
      <c r="F944" s="1521">
        <f t="shared" si="29"/>
        <v>90957</v>
      </c>
      <c r="H944" s="1527">
        <v>3.86</v>
      </c>
      <c r="I944" s="1527">
        <v>3.86</v>
      </c>
    </row>
    <row r="945" spans="2:9" ht="30">
      <c r="B945" s="1531">
        <v>90958</v>
      </c>
      <c r="C945" s="1529" t="s">
        <v>725</v>
      </c>
      <c r="D945" s="1528" t="s">
        <v>43</v>
      </c>
      <c r="E945" s="1530">
        <f t="shared" si="28"/>
        <v>0.53</v>
      </c>
      <c r="F945" s="1521">
        <f t="shared" si="29"/>
        <v>90958</v>
      </c>
      <c r="H945" s="1530">
        <v>0.53</v>
      </c>
      <c r="I945" s="1530">
        <v>0.53</v>
      </c>
    </row>
    <row r="946" spans="2:9" ht="30">
      <c r="B946" s="1532">
        <v>90960</v>
      </c>
      <c r="C946" s="1523" t="s">
        <v>726</v>
      </c>
      <c r="D946" s="1526" t="s">
        <v>43</v>
      </c>
      <c r="E946" s="1527">
        <f t="shared" si="28"/>
        <v>5.16</v>
      </c>
      <c r="F946" s="1521">
        <f t="shared" si="29"/>
        <v>90960</v>
      </c>
      <c r="H946" s="1527">
        <v>5.16</v>
      </c>
      <c r="I946" s="1527">
        <v>5.16</v>
      </c>
    </row>
    <row r="947" spans="2:9" ht="30">
      <c r="B947" s="1531">
        <v>90961</v>
      </c>
      <c r="C947" s="1529" t="s">
        <v>727</v>
      </c>
      <c r="D947" s="1528" t="s">
        <v>43</v>
      </c>
      <c r="E947" s="1530">
        <f t="shared" si="28"/>
        <v>0.71</v>
      </c>
      <c r="F947" s="1521">
        <f t="shared" si="29"/>
        <v>90961</v>
      </c>
      <c r="H947" s="1530">
        <v>0.71</v>
      </c>
      <c r="I947" s="1530">
        <v>0.71</v>
      </c>
    </row>
    <row r="948" spans="2:9" ht="30">
      <c r="B948" s="1532">
        <v>90962</v>
      </c>
      <c r="C948" s="1523" t="s">
        <v>728</v>
      </c>
      <c r="D948" s="1526" t="s">
        <v>43</v>
      </c>
      <c r="E948" s="1527">
        <f t="shared" si="28"/>
        <v>6.46</v>
      </c>
      <c r="F948" s="1521">
        <f t="shared" si="29"/>
        <v>90962</v>
      </c>
      <c r="H948" s="1527">
        <v>6.46</v>
      </c>
      <c r="I948" s="1527">
        <v>6.46</v>
      </c>
    </row>
    <row r="949" spans="2:9" ht="30">
      <c r="B949" s="1531">
        <v>90963</v>
      </c>
      <c r="C949" s="1529" t="s">
        <v>729</v>
      </c>
      <c r="D949" s="1528" t="s">
        <v>43</v>
      </c>
      <c r="E949" s="1530">
        <f t="shared" si="28"/>
        <v>14.7</v>
      </c>
      <c r="F949" s="1521">
        <f t="shared" si="29"/>
        <v>90963</v>
      </c>
      <c r="H949" s="1530">
        <v>14.7</v>
      </c>
      <c r="I949" s="1530">
        <v>14.7</v>
      </c>
    </row>
    <row r="950" spans="2:9" ht="30">
      <c r="B950" s="1532">
        <v>90968</v>
      </c>
      <c r="C950" s="1523" t="s">
        <v>730</v>
      </c>
      <c r="D950" s="1526" t="s">
        <v>43</v>
      </c>
      <c r="E950" s="1527">
        <f t="shared" si="28"/>
        <v>5.18</v>
      </c>
      <c r="F950" s="1521">
        <f t="shared" si="29"/>
        <v>90968</v>
      </c>
      <c r="H950" s="1527">
        <v>5.18</v>
      </c>
      <c r="I950" s="1527">
        <v>5.18</v>
      </c>
    </row>
    <row r="951" spans="2:9" ht="30">
      <c r="B951" s="1531">
        <v>90969</v>
      </c>
      <c r="C951" s="1529" t="s">
        <v>731</v>
      </c>
      <c r="D951" s="1528" t="s">
        <v>43</v>
      </c>
      <c r="E951" s="1530">
        <f t="shared" si="28"/>
        <v>0.71</v>
      </c>
      <c r="F951" s="1521">
        <f t="shared" si="29"/>
        <v>90969</v>
      </c>
      <c r="H951" s="1530">
        <v>0.71</v>
      </c>
      <c r="I951" s="1530">
        <v>0.71</v>
      </c>
    </row>
    <row r="952" spans="2:9" ht="30">
      <c r="B952" s="1532">
        <v>90970</v>
      </c>
      <c r="C952" s="1523" t="s">
        <v>732</v>
      </c>
      <c r="D952" s="1526" t="s">
        <v>43</v>
      </c>
      <c r="E952" s="1527">
        <f t="shared" si="28"/>
        <v>6.48</v>
      </c>
      <c r="F952" s="1521">
        <f t="shared" si="29"/>
        <v>90970</v>
      </c>
      <c r="H952" s="1527">
        <v>6.48</v>
      </c>
      <c r="I952" s="1527">
        <v>6.48</v>
      </c>
    </row>
    <row r="953" spans="2:9" ht="30">
      <c r="B953" s="1531">
        <v>90971</v>
      </c>
      <c r="C953" s="1529" t="s">
        <v>733</v>
      </c>
      <c r="D953" s="1528" t="s">
        <v>43</v>
      </c>
      <c r="E953" s="1530">
        <f t="shared" si="28"/>
        <v>59.56</v>
      </c>
      <c r="F953" s="1521">
        <f t="shared" si="29"/>
        <v>90971</v>
      </c>
      <c r="H953" s="1530">
        <v>59.56</v>
      </c>
      <c r="I953" s="1530">
        <v>59.56</v>
      </c>
    </row>
    <row r="954" spans="2:9" ht="30">
      <c r="B954" s="1532">
        <v>90975</v>
      </c>
      <c r="C954" s="1523" t="s">
        <v>734</v>
      </c>
      <c r="D954" s="1526" t="s">
        <v>43</v>
      </c>
      <c r="E954" s="1527">
        <f t="shared" si="28"/>
        <v>13.15</v>
      </c>
      <c r="F954" s="1521">
        <f t="shared" si="29"/>
        <v>90975</v>
      </c>
      <c r="H954" s="1527">
        <v>13.15</v>
      </c>
      <c r="I954" s="1527">
        <v>13.15</v>
      </c>
    </row>
    <row r="955" spans="2:9" ht="30">
      <c r="B955" s="1531">
        <v>90976</v>
      </c>
      <c r="C955" s="1529" t="s">
        <v>735</v>
      </c>
      <c r="D955" s="1528" t="s">
        <v>43</v>
      </c>
      <c r="E955" s="1530">
        <f t="shared" si="28"/>
        <v>1.82</v>
      </c>
      <c r="F955" s="1521">
        <f t="shared" si="29"/>
        <v>90976</v>
      </c>
      <c r="H955" s="1530">
        <v>1.82</v>
      </c>
      <c r="I955" s="1530">
        <v>1.82</v>
      </c>
    </row>
    <row r="956" spans="2:9" ht="30">
      <c r="B956" s="1532">
        <v>90977</v>
      </c>
      <c r="C956" s="1523" t="s">
        <v>736</v>
      </c>
      <c r="D956" s="1526" t="s">
        <v>43</v>
      </c>
      <c r="E956" s="1527">
        <f t="shared" si="28"/>
        <v>16.46</v>
      </c>
      <c r="F956" s="1521">
        <f t="shared" si="29"/>
        <v>90977</v>
      </c>
      <c r="H956" s="1527">
        <v>16.46</v>
      </c>
      <c r="I956" s="1527">
        <v>16.46</v>
      </c>
    </row>
    <row r="957" spans="2:9" ht="30">
      <c r="B957" s="1531">
        <v>90978</v>
      </c>
      <c r="C957" s="1529" t="s">
        <v>737</v>
      </c>
      <c r="D957" s="1528" t="s">
        <v>43</v>
      </c>
      <c r="E957" s="1530">
        <f t="shared" si="28"/>
        <v>154.52000000000001</v>
      </c>
      <c r="F957" s="1521">
        <f t="shared" si="29"/>
        <v>90978</v>
      </c>
      <c r="H957" s="1530">
        <v>154.52000000000001</v>
      </c>
      <c r="I957" s="1530">
        <v>154.52000000000001</v>
      </c>
    </row>
    <row r="958" spans="2:9" ht="30">
      <c r="B958" s="1532">
        <v>90992</v>
      </c>
      <c r="C958" s="1523" t="s">
        <v>738</v>
      </c>
      <c r="D958" s="1526" t="s">
        <v>43</v>
      </c>
      <c r="E958" s="1527">
        <f t="shared" si="28"/>
        <v>6.14</v>
      </c>
      <c r="F958" s="1521">
        <f t="shared" si="29"/>
        <v>90992</v>
      </c>
      <c r="H958" s="1527">
        <v>6.14</v>
      </c>
      <c r="I958" s="1527">
        <v>6.14</v>
      </c>
    </row>
    <row r="959" spans="2:9" ht="30">
      <c r="B959" s="1531">
        <v>90993</v>
      </c>
      <c r="C959" s="1529" t="s">
        <v>739</v>
      </c>
      <c r="D959" s="1528" t="s">
        <v>43</v>
      </c>
      <c r="E959" s="1530">
        <f t="shared" si="28"/>
        <v>0.85</v>
      </c>
      <c r="F959" s="1521">
        <f t="shared" si="29"/>
        <v>90993</v>
      </c>
      <c r="H959" s="1530">
        <v>0.85</v>
      </c>
      <c r="I959" s="1530">
        <v>0.85</v>
      </c>
    </row>
    <row r="960" spans="2:9" ht="30">
      <c r="B960" s="1532">
        <v>90994</v>
      </c>
      <c r="C960" s="1523" t="s">
        <v>740</v>
      </c>
      <c r="D960" s="1526" t="s">
        <v>43</v>
      </c>
      <c r="E960" s="1527">
        <f t="shared" si="28"/>
        <v>7.69</v>
      </c>
      <c r="F960" s="1521">
        <f t="shared" si="29"/>
        <v>90994</v>
      </c>
      <c r="H960" s="1527">
        <v>7.69</v>
      </c>
      <c r="I960" s="1527">
        <v>7.69</v>
      </c>
    </row>
    <row r="961" spans="2:9" ht="30">
      <c r="B961" s="1531">
        <v>90995</v>
      </c>
      <c r="C961" s="1529" t="s">
        <v>741</v>
      </c>
      <c r="D961" s="1528" t="s">
        <v>43</v>
      </c>
      <c r="E961" s="1530">
        <f t="shared" si="28"/>
        <v>80.900000000000006</v>
      </c>
      <c r="F961" s="1521">
        <f t="shared" si="29"/>
        <v>90995</v>
      </c>
      <c r="H961" s="1530">
        <v>80.900000000000006</v>
      </c>
      <c r="I961" s="1530">
        <v>80.900000000000006</v>
      </c>
    </row>
    <row r="962" spans="2:9" ht="45">
      <c r="B962" s="1532">
        <v>91021</v>
      </c>
      <c r="C962" s="1523" t="s">
        <v>742</v>
      </c>
      <c r="D962" s="1526" t="s">
        <v>43</v>
      </c>
      <c r="E962" s="1527">
        <f t="shared" ref="E962:E1025" si="30">IF($L$2=$H$1,H962,I962)</f>
        <v>11.5</v>
      </c>
      <c r="F962" s="1521">
        <f t="shared" ref="F962:F1025" si="31">IF(LEN($B962)=7,CONCATENATE(MID($B962,1,6),"00",RIGHT($B962,1)),IF(LEN($B962)=8,CONCATENATE(MID($B962,1,6),"0",RIGHT($B962,2)),$B962))</f>
        <v>91021</v>
      </c>
      <c r="H962" s="1527">
        <v>11.5</v>
      </c>
      <c r="I962" s="1527">
        <v>11.5</v>
      </c>
    </row>
    <row r="963" spans="2:9" ht="30">
      <c r="B963" s="1531">
        <v>91026</v>
      </c>
      <c r="C963" s="1529" t="s">
        <v>743</v>
      </c>
      <c r="D963" s="1528" t="s">
        <v>43</v>
      </c>
      <c r="E963" s="1530">
        <f t="shared" si="30"/>
        <v>18.61</v>
      </c>
      <c r="F963" s="1521">
        <f t="shared" si="31"/>
        <v>91026</v>
      </c>
      <c r="H963" s="1530">
        <v>18.61</v>
      </c>
      <c r="I963" s="1530">
        <v>18.61</v>
      </c>
    </row>
    <row r="964" spans="2:9" ht="30">
      <c r="B964" s="1532">
        <v>91027</v>
      </c>
      <c r="C964" s="1523" t="s">
        <v>744</v>
      </c>
      <c r="D964" s="1526" t="s">
        <v>43</v>
      </c>
      <c r="E964" s="1527">
        <f t="shared" si="30"/>
        <v>3.79</v>
      </c>
      <c r="F964" s="1521">
        <f t="shared" si="31"/>
        <v>91027</v>
      </c>
      <c r="H964" s="1527">
        <v>3.79</v>
      </c>
      <c r="I964" s="1527">
        <v>3.79</v>
      </c>
    </row>
    <row r="965" spans="2:9" ht="30">
      <c r="B965" s="1531">
        <v>91028</v>
      </c>
      <c r="C965" s="1529" t="s">
        <v>745</v>
      </c>
      <c r="D965" s="1528" t="s">
        <v>43</v>
      </c>
      <c r="E965" s="1530">
        <f t="shared" si="30"/>
        <v>2.99</v>
      </c>
      <c r="F965" s="1521">
        <f t="shared" si="31"/>
        <v>91028</v>
      </c>
      <c r="H965" s="1530">
        <v>2.99</v>
      </c>
      <c r="I965" s="1530">
        <v>2.99</v>
      </c>
    </row>
    <row r="966" spans="2:9" ht="30">
      <c r="B966" s="1532">
        <v>91029</v>
      </c>
      <c r="C966" s="1523" t="s">
        <v>746</v>
      </c>
      <c r="D966" s="1526" t="s">
        <v>43</v>
      </c>
      <c r="E966" s="1527">
        <f t="shared" si="30"/>
        <v>33.950000000000003</v>
      </c>
      <c r="F966" s="1521">
        <f t="shared" si="31"/>
        <v>91029</v>
      </c>
      <c r="H966" s="1527">
        <v>33.950000000000003</v>
      </c>
      <c r="I966" s="1527">
        <v>33.950000000000003</v>
      </c>
    </row>
    <row r="967" spans="2:9" ht="30">
      <c r="B967" s="1531">
        <v>91030</v>
      </c>
      <c r="C967" s="1529" t="s">
        <v>747</v>
      </c>
      <c r="D967" s="1528" t="s">
        <v>43</v>
      </c>
      <c r="E967" s="1530">
        <f t="shared" si="30"/>
        <v>144.16999999999999</v>
      </c>
      <c r="F967" s="1521">
        <f t="shared" si="31"/>
        <v>91030</v>
      </c>
      <c r="H967" s="1530">
        <v>144.16999999999999</v>
      </c>
      <c r="I967" s="1530">
        <v>144.16999999999999</v>
      </c>
    </row>
    <row r="968" spans="2:9" ht="30">
      <c r="B968" s="1532">
        <v>91273</v>
      </c>
      <c r="C968" s="1523" t="s">
        <v>748</v>
      </c>
      <c r="D968" s="1526" t="s">
        <v>43</v>
      </c>
      <c r="E968" s="1527">
        <f t="shared" si="30"/>
        <v>0.48</v>
      </c>
      <c r="F968" s="1521">
        <f t="shared" si="31"/>
        <v>91273</v>
      </c>
      <c r="H968" s="1527">
        <v>0.48</v>
      </c>
      <c r="I968" s="1527">
        <v>0.48</v>
      </c>
    </row>
    <row r="969" spans="2:9" ht="30">
      <c r="B969" s="1531">
        <v>91274</v>
      </c>
      <c r="C969" s="1529" t="s">
        <v>749</v>
      </c>
      <c r="D969" s="1528" t="s">
        <v>43</v>
      </c>
      <c r="E969" s="1530">
        <f t="shared" si="30"/>
        <v>0.06</v>
      </c>
      <c r="F969" s="1521">
        <f t="shared" si="31"/>
        <v>91274</v>
      </c>
      <c r="H969" s="1530">
        <v>0.06</v>
      </c>
      <c r="I969" s="1530">
        <v>0.06</v>
      </c>
    </row>
    <row r="970" spans="2:9" ht="30">
      <c r="B970" s="1532">
        <v>91275</v>
      </c>
      <c r="C970" s="1523" t="s">
        <v>750</v>
      </c>
      <c r="D970" s="1526" t="s">
        <v>43</v>
      </c>
      <c r="E970" s="1527">
        <f t="shared" si="30"/>
        <v>0.61</v>
      </c>
      <c r="F970" s="1521">
        <f t="shared" si="31"/>
        <v>91275</v>
      </c>
      <c r="H970" s="1527">
        <v>0.61</v>
      </c>
      <c r="I970" s="1527">
        <v>0.61</v>
      </c>
    </row>
    <row r="971" spans="2:9" ht="30">
      <c r="B971" s="1531">
        <v>91276</v>
      </c>
      <c r="C971" s="1529" t="s">
        <v>751</v>
      </c>
      <c r="D971" s="1528" t="s">
        <v>43</v>
      </c>
      <c r="E971" s="1530">
        <f t="shared" si="30"/>
        <v>9.44</v>
      </c>
      <c r="F971" s="1521">
        <f t="shared" si="31"/>
        <v>91276</v>
      </c>
      <c r="H971" s="1530">
        <v>9.44</v>
      </c>
      <c r="I971" s="1530">
        <v>9.44</v>
      </c>
    </row>
    <row r="972" spans="2:9" ht="30">
      <c r="B972" s="1532">
        <v>91279</v>
      </c>
      <c r="C972" s="1523" t="s">
        <v>752</v>
      </c>
      <c r="D972" s="1526" t="s">
        <v>43</v>
      </c>
      <c r="E972" s="1527">
        <f t="shared" si="30"/>
        <v>1.06</v>
      </c>
      <c r="F972" s="1521">
        <f t="shared" si="31"/>
        <v>91279</v>
      </c>
      <c r="H972" s="1527">
        <v>1.06</v>
      </c>
      <c r="I972" s="1527">
        <v>1.06</v>
      </c>
    </row>
    <row r="973" spans="2:9" ht="30">
      <c r="B973" s="1531">
        <v>91280</v>
      </c>
      <c r="C973" s="1529" t="s">
        <v>753</v>
      </c>
      <c r="D973" s="1528" t="s">
        <v>43</v>
      </c>
      <c r="E973" s="1530">
        <f t="shared" si="30"/>
        <v>0.12</v>
      </c>
      <c r="F973" s="1521">
        <f t="shared" si="31"/>
        <v>91280</v>
      </c>
      <c r="H973" s="1530">
        <v>0.12</v>
      </c>
      <c r="I973" s="1530">
        <v>0.12</v>
      </c>
    </row>
    <row r="974" spans="2:9" ht="30">
      <c r="B974" s="1532">
        <v>91281</v>
      </c>
      <c r="C974" s="1523" t="s">
        <v>754</v>
      </c>
      <c r="D974" s="1526" t="s">
        <v>43</v>
      </c>
      <c r="E974" s="1527">
        <f t="shared" si="30"/>
        <v>1.33</v>
      </c>
      <c r="F974" s="1521">
        <f t="shared" si="31"/>
        <v>91281</v>
      </c>
      <c r="H974" s="1527">
        <v>1.33</v>
      </c>
      <c r="I974" s="1527">
        <v>1.33</v>
      </c>
    </row>
    <row r="975" spans="2:9" ht="30">
      <c r="B975" s="1531">
        <v>91282</v>
      </c>
      <c r="C975" s="1529" t="s">
        <v>755</v>
      </c>
      <c r="D975" s="1528" t="s">
        <v>43</v>
      </c>
      <c r="E975" s="1530">
        <f t="shared" si="30"/>
        <v>9.51</v>
      </c>
      <c r="F975" s="1521">
        <f t="shared" si="31"/>
        <v>91282</v>
      </c>
      <c r="H975" s="1530">
        <v>9.51</v>
      </c>
      <c r="I975" s="1530">
        <v>9.51</v>
      </c>
    </row>
    <row r="976" spans="2:9" ht="30">
      <c r="B976" s="1532">
        <v>91354</v>
      </c>
      <c r="C976" s="1523" t="s">
        <v>756</v>
      </c>
      <c r="D976" s="1526" t="s">
        <v>43</v>
      </c>
      <c r="E976" s="1527">
        <f t="shared" si="30"/>
        <v>13.97</v>
      </c>
      <c r="F976" s="1521">
        <f t="shared" si="31"/>
        <v>91354</v>
      </c>
      <c r="H976" s="1527">
        <v>13.97</v>
      </c>
      <c r="I976" s="1527">
        <v>13.97</v>
      </c>
    </row>
    <row r="977" spans="2:9" ht="30">
      <c r="B977" s="1531">
        <v>91355</v>
      </c>
      <c r="C977" s="1529" t="s">
        <v>757</v>
      </c>
      <c r="D977" s="1528" t="s">
        <v>43</v>
      </c>
      <c r="E977" s="1530">
        <f t="shared" si="30"/>
        <v>2.93</v>
      </c>
      <c r="F977" s="1521">
        <f t="shared" si="31"/>
        <v>91355</v>
      </c>
      <c r="H977" s="1530">
        <v>2.93</v>
      </c>
      <c r="I977" s="1530">
        <v>2.93</v>
      </c>
    </row>
    <row r="978" spans="2:9" ht="30">
      <c r="B978" s="1532">
        <v>91356</v>
      </c>
      <c r="C978" s="1523" t="s">
        <v>758</v>
      </c>
      <c r="D978" s="1526" t="s">
        <v>43</v>
      </c>
      <c r="E978" s="1527">
        <f t="shared" si="30"/>
        <v>2.3199999999999998</v>
      </c>
      <c r="F978" s="1521">
        <f t="shared" si="31"/>
        <v>91356</v>
      </c>
      <c r="H978" s="1527">
        <v>2.3199999999999998</v>
      </c>
      <c r="I978" s="1527">
        <v>2.3199999999999998</v>
      </c>
    </row>
    <row r="979" spans="2:9" ht="30">
      <c r="B979" s="1531">
        <v>91359</v>
      </c>
      <c r="C979" s="1529" t="s">
        <v>759</v>
      </c>
      <c r="D979" s="1528" t="s">
        <v>43</v>
      </c>
      <c r="E979" s="1530">
        <f t="shared" si="30"/>
        <v>17.46</v>
      </c>
      <c r="F979" s="1521">
        <f t="shared" si="31"/>
        <v>91359</v>
      </c>
      <c r="H979" s="1530">
        <v>17.46</v>
      </c>
      <c r="I979" s="1530">
        <v>17.46</v>
      </c>
    </row>
    <row r="980" spans="2:9" ht="30">
      <c r="B980" s="1532">
        <v>91360</v>
      </c>
      <c r="C980" s="1523" t="s">
        <v>760</v>
      </c>
      <c r="D980" s="1526" t="s">
        <v>43</v>
      </c>
      <c r="E980" s="1527">
        <f t="shared" si="30"/>
        <v>3.34</v>
      </c>
      <c r="F980" s="1521">
        <f t="shared" si="31"/>
        <v>91360</v>
      </c>
      <c r="H980" s="1527">
        <v>3.34</v>
      </c>
      <c r="I980" s="1527">
        <v>3.34</v>
      </c>
    </row>
    <row r="981" spans="2:9" ht="30">
      <c r="B981" s="1531">
        <v>91361</v>
      </c>
      <c r="C981" s="1529" t="s">
        <v>761</v>
      </c>
      <c r="D981" s="1528" t="s">
        <v>43</v>
      </c>
      <c r="E981" s="1530">
        <f t="shared" si="30"/>
        <v>2.64</v>
      </c>
      <c r="F981" s="1521">
        <f t="shared" si="31"/>
        <v>91361</v>
      </c>
      <c r="H981" s="1530">
        <v>2.64</v>
      </c>
      <c r="I981" s="1530">
        <v>2.64</v>
      </c>
    </row>
    <row r="982" spans="2:9" ht="30">
      <c r="B982" s="1532">
        <v>91367</v>
      </c>
      <c r="C982" s="1523" t="s">
        <v>762</v>
      </c>
      <c r="D982" s="1526" t="s">
        <v>43</v>
      </c>
      <c r="E982" s="1527">
        <f t="shared" si="30"/>
        <v>19.03</v>
      </c>
      <c r="F982" s="1521">
        <f t="shared" si="31"/>
        <v>91367</v>
      </c>
      <c r="H982" s="1527">
        <v>19.03</v>
      </c>
      <c r="I982" s="1527">
        <v>19.03</v>
      </c>
    </row>
    <row r="983" spans="2:9" ht="30">
      <c r="B983" s="1531">
        <v>91368</v>
      </c>
      <c r="C983" s="1529" t="s">
        <v>763</v>
      </c>
      <c r="D983" s="1528" t="s">
        <v>43</v>
      </c>
      <c r="E983" s="1530">
        <f t="shared" si="30"/>
        <v>3.7</v>
      </c>
      <c r="F983" s="1521">
        <f t="shared" si="31"/>
        <v>91368</v>
      </c>
      <c r="H983" s="1530">
        <v>3.7</v>
      </c>
      <c r="I983" s="1530">
        <v>3.7</v>
      </c>
    </row>
    <row r="984" spans="2:9" ht="30">
      <c r="B984" s="1532">
        <v>91369</v>
      </c>
      <c r="C984" s="1523" t="s">
        <v>764</v>
      </c>
      <c r="D984" s="1526" t="s">
        <v>43</v>
      </c>
      <c r="E984" s="1527">
        <f t="shared" si="30"/>
        <v>2.93</v>
      </c>
      <c r="F984" s="1521">
        <f t="shared" si="31"/>
        <v>91369</v>
      </c>
      <c r="H984" s="1527">
        <v>2.93</v>
      </c>
      <c r="I984" s="1527">
        <v>2.93</v>
      </c>
    </row>
    <row r="985" spans="2:9" ht="30">
      <c r="B985" s="1531">
        <v>91375</v>
      </c>
      <c r="C985" s="1529" t="s">
        <v>765</v>
      </c>
      <c r="D985" s="1528" t="s">
        <v>43</v>
      </c>
      <c r="E985" s="1530">
        <f t="shared" si="30"/>
        <v>11.77</v>
      </c>
      <c r="F985" s="1521">
        <f t="shared" si="31"/>
        <v>91375</v>
      </c>
      <c r="H985" s="1530">
        <v>11.77</v>
      </c>
      <c r="I985" s="1530">
        <v>11.77</v>
      </c>
    </row>
    <row r="986" spans="2:9" ht="30">
      <c r="B986" s="1532">
        <v>91376</v>
      </c>
      <c r="C986" s="1523" t="s">
        <v>766</v>
      </c>
      <c r="D986" s="1526" t="s">
        <v>43</v>
      </c>
      <c r="E986" s="1527">
        <f t="shared" si="30"/>
        <v>2.4700000000000002</v>
      </c>
      <c r="F986" s="1521">
        <f t="shared" si="31"/>
        <v>91376</v>
      </c>
      <c r="H986" s="1527">
        <v>2.4700000000000002</v>
      </c>
      <c r="I986" s="1527">
        <v>2.4700000000000002</v>
      </c>
    </row>
    <row r="987" spans="2:9" ht="30">
      <c r="B987" s="1531">
        <v>91377</v>
      </c>
      <c r="C987" s="1529" t="s">
        <v>767</v>
      </c>
      <c r="D987" s="1528" t="s">
        <v>43</v>
      </c>
      <c r="E987" s="1530">
        <f t="shared" si="30"/>
        <v>1.95</v>
      </c>
      <c r="F987" s="1521">
        <f t="shared" si="31"/>
        <v>91377</v>
      </c>
      <c r="H987" s="1530">
        <v>1.95</v>
      </c>
      <c r="I987" s="1530">
        <v>1.95</v>
      </c>
    </row>
    <row r="988" spans="2:9" ht="30">
      <c r="B988" s="1532">
        <v>91380</v>
      </c>
      <c r="C988" s="1523" t="s">
        <v>768</v>
      </c>
      <c r="D988" s="1526" t="s">
        <v>43</v>
      </c>
      <c r="E988" s="1527">
        <f t="shared" si="30"/>
        <v>21.81</v>
      </c>
      <c r="F988" s="1521">
        <f t="shared" si="31"/>
        <v>91380</v>
      </c>
      <c r="H988" s="1527">
        <v>21.81</v>
      </c>
      <c r="I988" s="1527">
        <v>21.81</v>
      </c>
    </row>
    <row r="989" spans="2:9" ht="30">
      <c r="B989" s="1531">
        <v>91381</v>
      </c>
      <c r="C989" s="1529" t="s">
        <v>769</v>
      </c>
      <c r="D989" s="1528" t="s">
        <v>43</v>
      </c>
      <c r="E989" s="1530">
        <f t="shared" si="30"/>
        <v>4.1900000000000004</v>
      </c>
      <c r="F989" s="1521">
        <f t="shared" si="31"/>
        <v>91381</v>
      </c>
      <c r="H989" s="1530">
        <v>4.1900000000000004</v>
      </c>
      <c r="I989" s="1530">
        <v>4.1900000000000004</v>
      </c>
    </row>
    <row r="990" spans="2:9" ht="30">
      <c r="B990" s="1532">
        <v>91382</v>
      </c>
      <c r="C990" s="1523" t="s">
        <v>770</v>
      </c>
      <c r="D990" s="1526" t="s">
        <v>43</v>
      </c>
      <c r="E990" s="1527">
        <f t="shared" si="30"/>
        <v>3.32</v>
      </c>
      <c r="F990" s="1521">
        <f t="shared" si="31"/>
        <v>91382</v>
      </c>
      <c r="H990" s="1527">
        <v>3.32</v>
      </c>
      <c r="I990" s="1527">
        <v>3.32</v>
      </c>
    </row>
    <row r="991" spans="2:9" ht="30">
      <c r="B991" s="1531">
        <v>91383</v>
      </c>
      <c r="C991" s="1529" t="s">
        <v>771</v>
      </c>
      <c r="D991" s="1528" t="s">
        <v>43</v>
      </c>
      <c r="E991" s="1530">
        <f t="shared" si="30"/>
        <v>38.840000000000003</v>
      </c>
      <c r="F991" s="1521">
        <f t="shared" si="31"/>
        <v>91383</v>
      </c>
      <c r="H991" s="1530">
        <v>38.840000000000003</v>
      </c>
      <c r="I991" s="1530">
        <v>38.840000000000003</v>
      </c>
    </row>
    <row r="992" spans="2:9" ht="30">
      <c r="B992" s="1532">
        <v>91384</v>
      </c>
      <c r="C992" s="1523" t="s">
        <v>772</v>
      </c>
      <c r="D992" s="1526" t="s">
        <v>43</v>
      </c>
      <c r="E992" s="1527">
        <f t="shared" si="30"/>
        <v>99.54</v>
      </c>
      <c r="F992" s="1521">
        <f t="shared" si="31"/>
        <v>91384</v>
      </c>
      <c r="H992" s="1527">
        <v>99.54</v>
      </c>
      <c r="I992" s="1527">
        <v>99.54</v>
      </c>
    </row>
    <row r="993" spans="2:9" ht="30">
      <c r="B993" s="1531">
        <v>91390</v>
      </c>
      <c r="C993" s="1529" t="s">
        <v>773</v>
      </c>
      <c r="D993" s="1528" t="s">
        <v>43</v>
      </c>
      <c r="E993" s="1530">
        <f t="shared" si="30"/>
        <v>15.73</v>
      </c>
      <c r="F993" s="1521">
        <f t="shared" si="31"/>
        <v>91390</v>
      </c>
      <c r="H993" s="1530">
        <v>15.73</v>
      </c>
      <c r="I993" s="1530">
        <v>15.73</v>
      </c>
    </row>
    <row r="994" spans="2:9" ht="30">
      <c r="B994" s="1532">
        <v>91391</v>
      </c>
      <c r="C994" s="1523" t="s">
        <v>774</v>
      </c>
      <c r="D994" s="1526" t="s">
        <v>43</v>
      </c>
      <c r="E994" s="1527">
        <f t="shared" si="30"/>
        <v>3.18</v>
      </c>
      <c r="F994" s="1521">
        <f t="shared" si="31"/>
        <v>91391</v>
      </c>
      <c r="H994" s="1527">
        <v>3.18</v>
      </c>
      <c r="I994" s="1527">
        <v>3.18</v>
      </c>
    </row>
    <row r="995" spans="2:9" ht="45">
      <c r="B995" s="1531">
        <v>91392</v>
      </c>
      <c r="C995" s="1529" t="s">
        <v>775</v>
      </c>
      <c r="D995" s="1528" t="s">
        <v>43</v>
      </c>
      <c r="E995" s="1530">
        <f t="shared" si="30"/>
        <v>2.5099999999999998</v>
      </c>
      <c r="F995" s="1521">
        <f t="shared" si="31"/>
        <v>91392</v>
      </c>
      <c r="H995" s="1530">
        <v>2.5099999999999998</v>
      </c>
      <c r="I995" s="1530">
        <v>2.5099999999999998</v>
      </c>
    </row>
    <row r="996" spans="2:9" ht="30">
      <c r="B996" s="1532">
        <v>91396</v>
      </c>
      <c r="C996" s="1523" t="s">
        <v>776</v>
      </c>
      <c r="D996" s="1526" t="s">
        <v>43</v>
      </c>
      <c r="E996" s="1527">
        <f t="shared" si="30"/>
        <v>22.26</v>
      </c>
      <c r="F996" s="1521">
        <f t="shared" si="31"/>
        <v>91396</v>
      </c>
      <c r="H996" s="1527">
        <v>22.26</v>
      </c>
      <c r="I996" s="1527">
        <v>22.26</v>
      </c>
    </row>
    <row r="997" spans="2:9" ht="30">
      <c r="B997" s="1531">
        <v>91397</v>
      </c>
      <c r="C997" s="1529" t="s">
        <v>777</v>
      </c>
      <c r="D997" s="1528" t="s">
        <v>43</v>
      </c>
      <c r="E997" s="1530">
        <f t="shared" si="30"/>
        <v>4.28</v>
      </c>
      <c r="F997" s="1521">
        <f t="shared" si="31"/>
        <v>91397</v>
      </c>
      <c r="H997" s="1530">
        <v>4.28</v>
      </c>
      <c r="I997" s="1530">
        <v>4.28</v>
      </c>
    </row>
    <row r="998" spans="2:9" ht="30">
      <c r="B998" s="1532">
        <v>91398</v>
      </c>
      <c r="C998" s="1523" t="s">
        <v>778</v>
      </c>
      <c r="D998" s="1526" t="s">
        <v>43</v>
      </c>
      <c r="E998" s="1527">
        <f t="shared" si="30"/>
        <v>3.39</v>
      </c>
      <c r="F998" s="1521">
        <f t="shared" si="31"/>
        <v>91398</v>
      </c>
      <c r="H998" s="1527">
        <v>3.39</v>
      </c>
      <c r="I998" s="1527">
        <v>3.39</v>
      </c>
    </row>
    <row r="999" spans="2:9" ht="30">
      <c r="B999" s="1531">
        <v>91402</v>
      </c>
      <c r="C999" s="1529" t="s">
        <v>779</v>
      </c>
      <c r="D999" s="1528" t="s">
        <v>43</v>
      </c>
      <c r="E999" s="1530">
        <f t="shared" si="30"/>
        <v>2.79</v>
      </c>
      <c r="F999" s="1521">
        <f t="shared" si="31"/>
        <v>91402</v>
      </c>
      <c r="H999" s="1530">
        <v>2.79</v>
      </c>
      <c r="I999" s="1530">
        <v>2.79</v>
      </c>
    </row>
    <row r="1000" spans="2:9" ht="30">
      <c r="B1000" s="1532">
        <v>91466</v>
      </c>
      <c r="C1000" s="1523" t="s">
        <v>780</v>
      </c>
      <c r="D1000" s="1526" t="s">
        <v>43</v>
      </c>
      <c r="E1000" s="1527">
        <f t="shared" si="30"/>
        <v>2.65</v>
      </c>
      <c r="F1000" s="1521">
        <f t="shared" si="31"/>
        <v>91466</v>
      </c>
      <c r="H1000" s="1527">
        <v>2.65</v>
      </c>
      <c r="I1000" s="1527">
        <v>2.65</v>
      </c>
    </row>
    <row r="1001" spans="2:9" ht="30">
      <c r="B1001" s="1531">
        <v>91467</v>
      </c>
      <c r="C1001" s="1529" t="s">
        <v>781</v>
      </c>
      <c r="D1001" s="1528" t="s">
        <v>43</v>
      </c>
      <c r="E1001" s="1530">
        <f t="shared" si="30"/>
        <v>155.4</v>
      </c>
      <c r="F1001" s="1521">
        <f t="shared" si="31"/>
        <v>91467</v>
      </c>
      <c r="H1001" s="1530">
        <v>155.4</v>
      </c>
      <c r="I1001" s="1530">
        <v>155.4</v>
      </c>
    </row>
    <row r="1002" spans="2:9" ht="30">
      <c r="B1002" s="1532">
        <v>91468</v>
      </c>
      <c r="C1002" s="1523" t="s">
        <v>782</v>
      </c>
      <c r="D1002" s="1526" t="s">
        <v>43</v>
      </c>
      <c r="E1002" s="1527">
        <f t="shared" si="30"/>
        <v>21.32</v>
      </c>
      <c r="F1002" s="1521">
        <f t="shared" si="31"/>
        <v>91468</v>
      </c>
      <c r="H1002" s="1527">
        <v>21.32</v>
      </c>
      <c r="I1002" s="1527">
        <v>21.32</v>
      </c>
    </row>
    <row r="1003" spans="2:9" ht="30">
      <c r="B1003" s="1531">
        <v>91469</v>
      </c>
      <c r="C1003" s="1529" t="s">
        <v>783</v>
      </c>
      <c r="D1003" s="1528" t="s">
        <v>43</v>
      </c>
      <c r="E1003" s="1530">
        <f t="shared" si="30"/>
        <v>4.22</v>
      </c>
      <c r="F1003" s="1521">
        <f t="shared" si="31"/>
        <v>91469</v>
      </c>
      <c r="H1003" s="1530">
        <v>4.22</v>
      </c>
      <c r="I1003" s="1530">
        <v>4.22</v>
      </c>
    </row>
    <row r="1004" spans="2:9" ht="30">
      <c r="B1004" s="1532">
        <v>91484</v>
      </c>
      <c r="C1004" s="1523" t="s">
        <v>784</v>
      </c>
      <c r="D1004" s="1526" t="s">
        <v>43</v>
      </c>
      <c r="E1004" s="1527">
        <f t="shared" si="30"/>
        <v>3.35</v>
      </c>
      <c r="F1004" s="1521">
        <f t="shared" si="31"/>
        <v>91484</v>
      </c>
      <c r="H1004" s="1527">
        <v>3.35</v>
      </c>
      <c r="I1004" s="1527">
        <v>3.35</v>
      </c>
    </row>
    <row r="1005" spans="2:9" ht="45">
      <c r="B1005" s="1531">
        <v>91485</v>
      </c>
      <c r="C1005" s="1529" t="s">
        <v>785</v>
      </c>
      <c r="D1005" s="1528" t="s">
        <v>43</v>
      </c>
      <c r="E1005" s="1530">
        <f t="shared" si="30"/>
        <v>152.11000000000001</v>
      </c>
      <c r="F1005" s="1521">
        <f t="shared" si="31"/>
        <v>91485</v>
      </c>
      <c r="H1005" s="1530">
        <v>152.11000000000001</v>
      </c>
      <c r="I1005" s="1530">
        <v>152.11000000000001</v>
      </c>
    </row>
    <row r="1006" spans="2:9" ht="30">
      <c r="B1006" s="1532">
        <v>91529</v>
      </c>
      <c r="C1006" s="1523" t="s">
        <v>786</v>
      </c>
      <c r="D1006" s="1526" t="s">
        <v>43</v>
      </c>
      <c r="E1006" s="1527">
        <f t="shared" si="30"/>
        <v>0.71</v>
      </c>
      <c r="F1006" s="1521">
        <f t="shared" si="31"/>
        <v>91529</v>
      </c>
      <c r="H1006" s="1527">
        <v>0.71</v>
      </c>
      <c r="I1006" s="1527">
        <v>0.71</v>
      </c>
    </row>
    <row r="1007" spans="2:9">
      <c r="B1007" s="1531">
        <v>91530</v>
      </c>
      <c r="C1007" s="1529" t="s">
        <v>787</v>
      </c>
      <c r="D1007" s="1528" t="s">
        <v>43</v>
      </c>
      <c r="E1007" s="1530">
        <f t="shared" si="30"/>
        <v>0.09</v>
      </c>
      <c r="F1007" s="1521">
        <f t="shared" si="31"/>
        <v>91530</v>
      </c>
      <c r="H1007" s="1530">
        <v>0.09</v>
      </c>
      <c r="I1007" s="1530">
        <v>0.09</v>
      </c>
    </row>
    <row r="1008" spans="2:9" ht="30">
      <c r="B1008" s="1532">
        <v>91531</v>
      </c>
      <c r="C1008" s="1523" t="s">
        <v>788</v>
      </c>
      <c r="D1008" s="1526" t="s">
        <v>43</v>
      </c>
      <c r="E1008" s="1527">
        <f t="shared" si="30"/>
        <v>0.9</v>
      </c>
      <c r="F1008" s="1521">
        <f t="shared" si="31"/>
        <v>91531</v>
      </c>
      <c r="H1008" s="1527">
        <v>0.9</v>
      </c>
      <c r="I1008" s="1527">
        <v>0.9</v>
      </c>
    </row>
    <row r="1009" spans="2:9" ht="30">
      <c r="B1009" s="1531">
        <v>91532</v>
      </c>
      <c r="C1009" s="1529" t="s">
        <v>789</v>
      </c>
      <c r="D1009" s="1528" t="s">
        <v>43</v>
      </c>
      <c r="E1009" s="1530">
        <f t="shared" si="30"/>
        <v>6.75</v>
      </c>
      <c r="F1009" s="1521">
        <f t="shared" si="31"/>
        <v>91532</v>
      </c>
      <c r="H1009" s="1530">
        <v>6.75</v>
      </c>
      <c r="I1009" s="1530">
        <v>6.75</v>
      </c>
    </row>
    <row r="1010" spans="2:9" ht="30">
      <c r="B1010" s="1532">
        <v>91629</v>
      </c>
      <c r="C1010" s="1523" t="s">
        <v>790</v>
      </c>
      <c r="D1010" s="1526" t="s">
        <v>43</v>
      </c>
      <c r="E1010" s="1527">
        <f t="shared" si="30"/>
        <v>16.559999999999999</v>
      </c>
      <c r="F1010" s="1521">
        <f t="shared" si="31"/>
        <v>91629</v>
      </c>
      <c r="H1010" s="1527">
        <v>16.559999999999999</v>
      </c>
      <c r="I1010" s="1527">
        <v>16.559999999999999</v>
      </c>
    </row>
    <row r="1011" spans="2:9" ht="30">
      <c r="B1011" s="1531">
        <v>91630</v>
      </c>
      <c r="C1011" s="1529" t="s">
        <v>791</v>
      </c>
      <c r="D1011" s="1528" t="s">
        <v>43</v>
      </c>
      <c r="E1011" s="1530">
        <f t="shared" si="30"/>
        <v>3.1</v>
      </c>
      <c r="F1011" s="1521">
        <f t="shared" si="31"/>
        <v>91630</v>
      </c>
      <c r="H1011" s="1530">
        <v>3.1</v>
      </c>
      <c r="I1011" s="1530">
        <v>3.1</v>
      </c>
    </row>
    <row r="1012" spans="2:9" ht="30">
      <c r="B1012" s="1532">
        <v>91631</v>
      </c>
      <c r="C1012" s="1523" t="s">
        <v>792</v>
      </c>
      <c r="D1012" s="1526" t="s">
        <v>43</v>
      </c>
      <c r="E1012" s="1527">
        <f t="shared" si="30"/>
        <v>2.4500000000000002</v>
      </c>
      <c r="F1012" s="1521">
        <f t="shared" si="31"/>
        <v>91631</v>
      </c>
      <c r="H1012" s="1527">
        <v>2.4500000000000002</v>
      </c>
      <c r="I1012" s="1527">
        <v>2.4500000000000002</v>
      </c>
    </row>
    <row r="1013" spans="2:9" ht="30">
      <c r="B1013" s="1531">
        <v>91632</v>
      </c>
      <c r="C1013" s="1529" t="s">
        <v>793</v>
      </c>
      <c r="D1013" s="1528" t="s">
        <v>43</v>
      </c>
      <c r="E1013" s="1530">
        <f t="shared" si="30"/>
        <v>28.05</v>
      </c>
      <c r="F1013" s="1521">
        <f t="shared" si="31"/>
        <v>91632</v>
      </c>
      <c r="H1013" s="1530">
        <v>28.05</v>
      </c>
      <c r="I1013" s="1530">
        <v>28.05</v>
      </c>
    </row>
    <row r="1014" spans="2:9" ht="30">
      <c r="B1014" s="1532">
        <v>91633</v>
      </c>
      <c r="C1014" s="1523" t="s">
        <v>794</v>
      </c>
      <c r="D1014" s="1526" t="s">
        <v>43</v>
      </c>
      <c r="E1014" s="1527">
        <f t="shared" si="30"/>
        <v>131.53</v>
      </c>
      <c r="F1014" s="1521">
        <f t="shared" si="31"/>
        <v>91633</v>
      </c>
      <c r="H1014" s="1527">
        <v>131.53</v>
      </c>
      <c r="I1014" s="1527">
        <v>131.53</v>
      </c>
    </row>
    <row r="1015" spans="2:9" ht="30">
      <c r="B1015" s="1531">
        <v>91640</v>
      </c>
      <c r="C1015" s="1529" t="s">
        <v>795</v>
      </c>
      <c r="D1015" s="1528" t="s">
        <v>43</v>
      </c>
      <c r="E1015" s="1530">
        <f t="shared" si="30"/>
        <v>32.119999999999997</v>
      </c>
      <c r="F1015" s="1521">
        <f t="shared" si="31"/>
        <v>91640</v>
      </c>
      <c r="H1015" s="1530">
        <v>32.119999999999997</v>
      </c>
      <c r="I1015" s="1530">
        <v>32.119999999999997</v>
      </c>
    </row>
    <row r="1016" spans="2:9" ht="30">
      <c r="B1016" s="1532">
        <v>91641</v>
      </c>
      <c r="C1016" s="1523" t="s">
        <v>796</v>
      </c>
      <c r="D1016" s="1526" t="s">
        <v>43</v>
      </c>
      <c r="E1016" s="1527">
        <f t="shared" si="30"/>
        <v>6.57</v>
      </c>
      <c r="F1016" s="1521">
        <f t="shared" si="31"/>
        <v>91641</v>
      </c>
      <c r="H1016" s="1527">
        <v>6.57</v>
      </c>
      <c r="I1016" s="1527">
        <v>6.57</v>
      </c>
    </row>
    <row r="1017" spans="2:9" ht="45">
      <c r="B1017" s="1531">
        <v>91642</v>
      </c>
      <c r="C1017" s="1529" t="s">
        <v>797</v>
      </c>
      <c r="D1017" s="1528" t="s">
        <v>43</v>
      </c>
      <c r="E1017" s="1530">
        <f t="shared" si="30"/>
        <v>5.21</v>
      </c>
      <c r="F1017" s="1521">
        <f t="shared" si="31"/>
        <v>91642</v>
      </c>
      <c r="H1017" s="1530">
        <v>5.21</v>
      </c>
      <c r="I1017" s="1530">
        <v>5.21</v>
      </c>
    </row>
    <row r="1018" spans="2:9" ht="30">
      <c r="B1018" s="1532">
        <v>91643</v>
      </c>
      <c r="C1018" s="1523" t="s">
        <v>798</v>
      </c>
      <c r="D1018" s="1526" t="s">
        <v>43</v>
      </c>
      <c r="E1018" s="1527">
        <f t="shared" si="30"/>
        <v>57.18</v>
      </c>
      <c r="F1018" s="1521">
        <f t="shared" si="31"/>
        <v>91643</v>
      </c>
      <c r="H1018" s="1527">
        <v>57.18</v>
      </c>
      <c r="I1018" s="1527">
        <v>57.18</v>
      </c>
    </row>
    <row r="1019" spans="2:9" ht="45">
      <c r="B1019" s="1531">
        <v>91644</v>
      </c>
      <c r="C1019" s="1529" t="s">
        <v>799</v>
      </c>
      <c r="D1019" s="1528" t="s">
        <v>43</v>
      </c>
      <c r="E1019" s="1530">
        <f t="shared" si="30"/>
        <v>295.99</v>
      </c>
      <c r="F1019" s="1521">
        <f t="shared" si="31"/>
        <v>91644</v>
      </c>
      <c r="H1019" s="1530">
        <v>295.99</v>
      </c>
      <c r="I1019" s="1530">
        <v>295.99</v>
      </c>
    </row>
    <row r="1020" spans="2:9">
      <c r="B1020" s="1532">
        <v>91688</v>
      </c>
      <c r="C1020" s="1523" t="s">
        <v>800</v>
      </c>
      <c r="D1020" s="1526" t="s">
        <v>43</v>
      </c>
      <c r="E1020" s="1527">
        <f t="shared" si="30"/>
        <v>0.12</v>
      </c>
      <c r="F1020" s="1521">
        <f t="shared" si="31"/>
        <v>91688</v>
      </c>
      <c r="H1020" s="1527">
        <v>0.12</v>
      </c>
      <c r="I1020" s="1527">
        <v>0.12</v>
      </c>
    </row>
    <row r="1021" spans="2:9">
      <c r="B1021" s="1531">
        <v>91689</v>
      </c>
      <c r="C1021" s="1529" t="s">
        <v>801</v>
      </c>
      <c r="D1021" s="1528" t="s">
        <v>43</v>
      </c>
      <c r="E1021" s="1530">
        <f t="shared" si="30"/>
        <v>0.01</v>
      </c>
      <c r="F1021" s="1521">
        <f t="shared" si="31"/>
        <v>91689</v>
      </c>
      <c r="H1021" s="1530">
        <v>0.01</v>
      </c>
      <c r="I1021" s="1530">
        <v>0.01</v>
      </c>
    </row>
    <row r="1022" spans="2:9">
      <c r="B1022" s="1532">
        <v>91690</v>
      </c>
      <c r="C1022" s="1523" t="s">
        <v>802</v>
      </c>
      <c r="D1022" s="1526" t="s">
        <v>43</v>
      </c>
      <c r="E1022" s="1527">
        <f t="shared" si="30"/>
        <v>0.08</v>
      </c>
      <c r="F1022" s="1521">
        <f t="shared" si="31"/>
        <v>91690</v>
      </c>
      <c r="H1022" s="1527">
        <v>0.08</v>
      </c>
      <c r="I1022" s="1527">
        <v>0.08</v>
      </c>
    </row>
    <row r="1023" spans="2:9" ht="30">
      <c r="B1023" s="1531">
        <v>91691</v>
      </c>
      <c r="C1023" s="1529" t="s">
        <v>803</v>
      </c>
      <c r="D1023" s="1528" t="s">
        <v>43</v>
      </c>
      <c r="E1023" s="1530">
        <f t="shared" si="30"/>
        <v>1.23</v>
      </c>
      <c r="F1023" s="1521">
        <f t="shared" si="31"/>
        <v>91691</v>
      </c>
      <c r="H1023" s="1530">
        <v>1.23</v>
      </c>
      <c r="I1023" s="1530">
        <v>1.23</v>
      </c>
    </row>
    <row r="1024" spans="2:9">
      <c r="B1024" s="1532">
        <v>92040</v>
      </c>
      <c r="C1024" s="1523" t="s">
        <v>804</v>
      </c>
      <c r="D1024" s="1526" t="s">
        <v>43</v>
      </c>
      <c r="E1024" s="1527">
        <f t="shared" si="30"/>
        <v>6.07</v>
      </c>
      <c r="F1024" s="1521">
        <f t="shared" si="31"/>
        <v>92040</v>
      </c>
      <c r="H1024" s="1527">
        <v>6.07</v>
      </c>
      <c r="I1024" s="1527">
        <v>6.07</v>
      </c>
    </row>
    <row r="1025" spans="2:9">
      <c r="B1025" s="1531">
        <v>92041</v>
      </c>
      <c r="C1025" s="1529" t="s">
        <v>805</v>
      </c>
      <c r="D1025" s="1528" t="s">
        <v>43</v>
      </c>
      <c r="E1025" s="1530">
        <f t="shared" si="30"/>
        <v>0.64</v>
      </c>
      <c r="F1025" s="1521">
        <f t="shared" si="31"/>
        <v>92041</v>
      </c>
      <c r="H1025" s="1530">
        <v>0.64</v>
      </c>
      <c r="I1025" s="1530">
        <v>0.64</v>
      </c>
    </row>
    <row r="1026" spans="2:9">
      <c r="B1026" s="1532">
        <v>92042</v>
      </c>
      <c r="C1026" s="1523" t="s">
        <v>806</v>
      </c>
      <c r="D1026" s="1526" t="s">
        <v>43</v>
      </c>
      <c r="E1026" s="1527">
        <f t="shared" ref="E1026:E1089" si="32">IF($L$2=$H$1,H1026,I1026)</f>
        <v>5.0599999999999996</v>
      </c>
      <c r="F1026" s="1521">
        <f t="shared" ref="F1026:F1089" si="33">IF(LEN($B1026)=7,CONCATENATE(MID($B1026,1,6),"00",RIGHT($B1026,1)),IF(LEN($B1026)=8,CONCATENATE(MID($B1026,1,6),"0",RIGHT($B1026,2)),$B1026))</f>
        <v>92042</v>
      </c>
      <c r="H1026" s="1527">
        <v>5.0599999999999996</v>
      </c>
      <c r="I1026" s="1527">
        <v>5.0599999999999996</v>
      </c>
    </row>
    <row r="1027" spans="2:9" ht="45">
      <c r="B1027" s="1531">
        <v>92101</v>
      </c>
      <c r="C1027" s="1529" t="s">
        <v>807</v>
      </c>
      <c r="D1027" s="1528" t="s">
        <v>43</v>
      </c>
      <c r="E1027" s="1530">
        <f t="shared" si="32"/>
        <v>29.29</v>
      </c>
      <c r="F1027" s="1521">
        <f t="shared" si="33"/>
        <v>92101</v>
      </c>
      <c r="H1027" s="1530">
        <v>29.29</v>
      </c>
      <c r="I1027" s="1530">
        <v>29.29</v>
      </c>
    </row>
    <row r="1028" spans="2:9" ht="45">
      <c r="B1028" s="1532">
        <v>92102</v>
      </c>
      <c r="C1028" s="1523" t="s">
        <v>808</v>
      </c>
      <c r="D1028" s="1526" t="s">
        <v>43</v>
      </c>
      <c r="E1028" s="1527">
        <f t="shared" si="32"/>
        <v>5.22</v>
      </c>
      <c r="F1028" s="1521">
        <f t="shared" si="33"/>
        <v>92102</v>
      </c>
      <c r="H1028" s="1527">
        <v>5.22</v>
      </c>
      <c r="I1028" s="1527">
        <v>5.22</v>
      </c>
    </row>
    <row r="1029" spans="2:9" ht="45">
      <c r="B1029" s="1531">
        <v>92103</v>
      </c>
      <c r="C1029" s="1529" t="s">
        <v>809</v>
      </c>
      <c r="D1029" s="1528" t="s">
        <v>43</v>
      </c>
      <c r="E1029" s="1530">
        <f t="shared" si="32"/>
        <v>4.13</v>
      </c>
      <c r="F1029" s="1521">
        <f t="shared" si="33"/>
        <v>92103</v>
      </c>
      <c r="H1029" s="1530">
        <v>4.13</v>
      </c>
      <c r="I1029" s="1530">
        <v>4.13</v>
      </c>
    </row>
    <row r="1030" spans="2:9" ht="45">
      <c r="B1030" s="1532">
        <v>92104</v>
      </c>
      <c r="C1030" s="1523" t="s">
        <v>810</v>
      </c>
      <c r="D1030" s="1526" t="s">
        <v>43</v>
      </c>
      <c r="E1030" s="1527">
        <f t="shared" si="32"/>
        <v>47.47</v>
      </c>
      <c r="F1030" s="1521">
        <f t="shared" si="33"/>
        <v>92104</v>
      </c>
      <c r="H1030" s="1527">
        <v>47.47</v>
      </c>
      <c r="I1030" s="1527">
        <v>47.47</v>
      </c>
    </row>
    <row r="1031" spans="2:9" ht="45">
      <c r="B1031" s="1531">
        <v>92105</v>
      </c>
      <c r="C1031" s="1529" t="s">
        <v>4141</v>
      </c>
      <c r="D1031" s="1528" t="s">
        <v>43</v>
      </c>
      <c r="E1031" s="1530">
        <f t="shared" si="32"/>
        <v>189.1</v>
      </c>
      <c r="F1031" s="1521">
        <f t="shared" si="33"/>
        <v>92105</v>
      </c>
      <c r="H1031" s="1530">
        <v>189.1</v>
      </c>
      <c r="I1031" s="1530">
        <v>189.1</v>
      </c>
    </row>
    <row r="1032" spans="2:9" ht="30">
      <c r="B1032" s="1532">
        <v>92108</v>
      </c>
      <c r="C1032" s="1523" t="s">
        <v>811</v>
      </c>
      <c r="D1032" s="1526" t="s">
        <v>43</v>
      </c>
      <c r="E1032" s="1527">
        <f t="shared" si="32"/>
        <v>0.97</v>
      </c>
      <c r="F1032" s="1521">
        <f t="shared" si="33"/>
        <v>92108</v>
      </c>
      <c r="H1032" s="1527">
        <v>0.97</v>
      </c>
      <c r="I1032" s="1527">
        <v>0.97</v>
      </c>
    </row>
    <row r="1033" spans="2:9" ht="30">
      <c r="B1033" s="1531">
        <v>92109</v>
      </c>
      <c r="C1033" s="1529" t="s">
        <v>812</v>
      </c>
      <c r="D1033" s="1528" t="s">
        <v>43</v>
      </c>
      <c r="E1033" s="1530">
        <f t="shared" si="32"/>
        <v>0.11</v>
      </c>
      <c r="F1033" s="1521">
        <f t="shared" si="33"/>
        <v>92109</v>
      </c>
      <c r="H1033" s="1530">
        <v>0.11</v>
      </c>
      <c r="I1033" s="1530">
        <v>0.11</v>
      </c>
    </row>
    <row r="1034" spans="2:9" ht="30">
      <c r="B1034" s="1532">
        <v>92110</v>
      </c>
      <c r="C1034" s="1523" t="s">
        <v>813</v>
      </c>
      <c r="D1034" s="1526" t="s">
        <v>43</v>
      </c>
      <c r="E1034" s="1527">
        <f t="shared" si="32"/>
        <v>0.75</v>
      </c>
      <c r="F1034" s="1521">
        <f t="shared" si="33"/>
        <v>92110</v>
      </c>
      <c r="H1034" s="1527">
        <v>0.75</v>
      </c>
      <c r="I1034" s="1527">
        <v>0.75</v>
      </c>
    </row>
    <row r="1035" spans="2:9" ht="30">
      <c r="B1035" s="1531">
        <v>92111</v>
      </c>
      <c r="C1035" s="1529" t="s">
        <v>814</v>
      </c>
      <c r="D1035" s="1528" t="s">
        <v>43</v>
      </c>
      <c r="E1035" s="1530">
        <f t="shared" si="32"/>
        <v>1.1299999999999999</v>
      </c>
      <c r="F1035" s="1521">
        <f t="shared" si="33"/>
        <v>92111</v>
      </c>
      <c r="H1035" s="1530">
        <v>1.1299999999999999</v>
      </c>
      <c r="I1035" s="1530">
        <v>1.1299999999999999</v>
      </c>
    </row>
    <row r="1036" spans="2:9">
      <c r="B1036" s="1532">
        <v>92114</v>
      </c>
      <c r="C1036" s="1523" t="s">
        <v>815</v>
      </c>
      <c r="D1036" s="1526" t="s">
        <v>43</v>
      </c>
      <c r="E1036" s="1527">
        <f t="shared" si="32"/>
        <v>0.1</v>
      </c>
      <c r="F1036" s="1521">
        <f t="shared" si="33"/>
        <v>92114</v>
      </c>
      <c r="H1036" s="1527">
        <v>0.1</v>
      </c>
      <c r="I1036" s="1527">
        <v>0.1</v>
      </c>
    </row>
    <row r="1037" spans="2:9">
      <c r="B1037" s="1531">
        <v>92115</v>
      </c>
      <c r="C1037" s="1529" t="s">
        <v>816</v>
      </c>
      <c r="D1037" s="1528" t="s">
        <v>43</v>
      </c>
      <c r="E1037" s="1530">
        <f t="shared" si="32"/>
        <v>0.01</v>
      </c>
      <c r="F1037" s="1521">
        <f t="shared" si="33"/>
        <v>92115</v>
      </c>
      <c r="H1037" s="1530">
        <v>0.01</v>
      </c>
      <c r="I1037" s="1530">
        <v>0.01</v>
      </c>
    </row>
    <row r="1038" spans="2:9">
      <c r="B1038" s="1532">
        <v>92116</v>
      </c>
      <c r="C1038" s="1523" t="s">
        <v>817</v>
      </c>
      <c r="D1038" s="1526" t="s">
        <v>43</v>
      </c>
      <c r="E1038" s="1527">
        <f t="shared" si="32"/>
        <v>0.13</v>
      </c>
      <c r="F1038" s="1521">
        <f t="shared" si="33"/>
        <v>92116</v>
      </c>
      <c r="H1038" s="1527">
        <v>0.13</v>
      </c>
      <c r="I1038" s="1527">
        <v>0.13</v>
      </c>
    </row>
    <row r="1039" spans="2:9">
      <c r="B1039" s="1531">
        <v>92133</v>
      </c>
      <c r="C1039" s="1529" t="s">
        <v>818</v>
      </c>
      <c r="D1039" s="1528" t="s">
        <v>43</v>
      </c>
      <c r="E1039" s="1530">
        <f t="shared" si="32"/>
        <v>11.69</v>
      </c>
      <c r="F1039" s="1521">
        <f t="shared" si="33"/>
        <v>92133</v>
      </c>
      <c r="H1039" s="1530">
        <v>11.69</v>
      </c>
      <c r="I1039" s="1530">
        <v>11.69</v>
      </c>
    </row>
    <row r="1040" spans="2:9">
      <c r="B1040" s="1532">
        <v>92134</v>
      </c>
      <c r="C1040" s="1523" t="s">
        <v>819</v>
      </c>
      <c r="D1040" s="1526" t="s">
        <v>43</v>
      </c>
      <c r="E1040" s="1527">
        <f t="shared" si="32"/>
        <v>1.85</v>
      </c>
      <c r="F1040" s="1521">
        <f t="shared" si="33"/>
        <v>92134</v>
      </c>
      <c r="H1040" s="1527">
        <v>1.85</v>
      </c>
      <c r="I1040" s="1527">
        <v>1.85</v>
      </c>
    </row>
    <row r="1041" spans="2:9">
      <c r="B1041" s="1531">
        <v>92135</v>
      </c>
      <c r="C1041" s="1529" t="s">
        <v>820</v>
      </c>
      <c r="D1041" s="1528" t="s">
        <v>43</v>
      </c>
      <c r="E1041" s="1530">
        <f t="shared" si="32"/>
        <v>1.46</v>
      </c>
      <c r="F1041" s="1521">
        <f t="shared" si="33"/>
        <v>92135</v>
      </c>
      <c r="H1041" s="1530">
        <v>1.46</v>
      </c>
      <c r="I1041" s="1530">
        <v>1.46</v>
      </c>
    </row>
    <row r="1042" spans="2:9">
      <c r="B1042" s="1532">
        <v>92136</v>
      </c>
      <c r="C1042" s="1523" t="s">
        <v>821</v>
      </c>
      <c r="D1042" s="1526" t="s">
        <v>43</v>
      </c>
      <c r="E1042" s="1527">
        <f t="shared" si="32"/>
        <v>14.61</v>
      </c>
      <c r="F1042" s="1521">
        <f t="shared" si="33"/>
        <v>92136</v>
      </c>
      <c r="H1042" s="1527">
        <v>14.61</v>
      </c>
      <c r="I1042" s="1527">
        <v>14.61</v>
      </c>
    </row>
    <row r="1043" spans="2:9">
      <c r="B1043" s="1531">
        <v>92137</v>
      </c>
      <c r="C1043" s="1529" t="s">
        <v>822</v>
      </c>
      <c r="D1043" s="1528" t="s">
        <v>43</v>
      </c>
      <c r="E1043" s="1530">
        <f t="shared" si="32"/>
        <v>34.630000000000003</v>
      </c>
      <c r="F1043" s="1521">
        <f t="shared" si="33"/>
        <v>92137</v>
      </c>
      <c r="H1043" s="1530">
        <v>34.630000000000003</v>
      </c>
      <c r="I1043" s="1530">
        <v>34.630000000000003</v>
      </c>
    </row>
    <row r="1044" spans="2:9" ht="30">
      <c r="B1044" s="1532">
        <v>92140</v>
      </c>
      <c r="C1044" s="1523" t="s">
        <v>823</v>
      </c>
      <c r="D1044" s="1526" t="s">
        <v>43</v>
      </c>
      <c r="E1044" s="1527">
        <f t="shared" si="32"/>
        <v>3.56</v>
      </c>
      <c r="F1044" s="1521">
        <f t="shared" si="33"/>
        <v>92140</v>
      </c>
      <c r="H1044" s="1527">
        <v>3.56</v>
      </c>
      <c r="I1044" s="1527">
        <v>3.56</v>
      </c>
    </row>
    <row r="1045" spans="2:9">
      <c r="B1045" s="1531">
        <v>92141</v>
      </c>
      <c r="C1045" s="1529" t="s">
        <v>824</v>
      </c>
      <c r="D1045" s="1528" t="s">
        <v>43</v>
      </c>
      <c r="E1045" s="1530">
        <f t="shared" si="32"/>
        <v>0.56000000000000005</v>
      </c>
      <c r="F1045" s="1521">
        <f t="shared" si="33"/>
        <v>92141</v>
      </c>
      <c r="H1045" s="1530">
        <v>0.56000000000000005</v>
      </c>
      <c r="I1045" s="1530">
        <v>0.56000000000000005</v>
      </c>
    </row>
    <row r="1046" spans="2:9" ht="30">
      <c r="B1046" s="1532">
        <v>92142</v>
      </c>
      <c r="C1046" s="1523" t="s">
        <v>825</v>
      </c>
      <c r="D1046" s="1526" t="s">
        <v>43</v>
      </c>
      <c r="E1046" s="1527">
        <f t="shared" si="32"/>
        <v>0.44</v>
      </c>
      <c r="F1046" s="1521">
        <f t="shared" si="33"/>
        <v>92142</v>
      </c>
      <c r="H1046" s="1527">
        <v>0.44</v>
      </c>
      <c r="I1046" s="1527">
        <v>0.44</v>
      </c>
    </row>
    <row r="1047" spans="2:9" ht="30">
      <c r="B1047" s="1531">
        <v>92143</v>
      </c>
      <c r="C1047" s="1529" t="s">
        <v>826</v>
      </c>
      <c r="D1047" s="1528" t="s">
        <v>43</v>
      </c>
      <c r="E1047" s="1530">
        <f t="shared" si="32"/>
        <v>4.45</v>
      </c>
      <c r="F1047" s="1521">
        <f t="shared" si="33"/>
        <v>92143</v>
      </c>
      <c r="H1047" s="1530">
        <v>4.45</v>
      </c>
      <c r="I1047" s="1530">
        <v>4.45</v>
      </c>
    </row>
    <row r="1048" spans="2:9" ht="30">
      <c r="B1048" s="1532">
        <v>92144</v>
      </c>
      <c r="C1048" s="1523" t="s">
        <v>827</v>
      </c>
      <c r="D1048" s="1526" t="s">
        <v>43</v>
      </c>
      <c r="E1048" s="1527">
        <f t="shared" si="32"/>
        <v>43.88</v>
      </c>
      <c r="F1048" s="1521">
        <f t="shared" si="33"/>
        <v>92144</v>
      </c>
      <c r="H1048" s="1527">
        <v>43.88</v>
      </c>
      <c r="I1048" s="1527">
        <v>43.88</v>
      </c>
    </row>
    <row r="1049" spans="2:9" ht="30">
      <c r="B1049" s="1531">
        <v>92237</v>
      </c>
      <c r="C1049" s="1529" t="s">
        <v>828</v>
      </c>
      <c r="D1049" s="1528" t="s">
        <v>43</v>
      </c>
      <c r="E1049" s="1530">
        <f t="shared" si="32"/>
        <v>23.51</v>
      </c>
      <c r="F1049" s="1521">
        <f t="shared" si="33"/>
        <v>92237</v>
      </c>
      <c r="H1049" s="1530">
        <v>23.51</v>
      </c>
      <c r="I1049" s="1530">
        <v>23.51</v>
      </c>
    </row>
    <row r="1050" spans="2:9" ht="30">
      <c r="B1050" s="1532">
        <v>92238</v>
      </c>
      <c r="C1050" s="1523" t="s">
        <v>829</v>
      </c>
      <c r="D1050" s="1526" t="s">
        <v>43</v>
      </c>
      <c r="E1050" s="1527">
        <f t="shared" si="32"/>
        <v>4.79</v>
      </c>
      <c r="F1050" s="1521">
        <f t="shared" si="33"/>
        <v>92238</v>
      </c>
      <c r="H1050" s="1527">
        <v>4.79</v>
      </c>
      <c r="I1050" s="1527">
        <v>4.79</v>
      </c>
    </row>
    <row r="1051" spans="2:9" ht="30">
      <c r="B1051" s="1531">
        <v>92239</v>
      </c>
      <c r="C1051" s="1529" t="s">
        <v>830</v>
      </c>
      <c r="D1051" s="1528" t="s">
        <v>43</v>
      </c>
      <c r="E1051" s="1530">
        <f t="shared" si="32"/>
        <v>3.8</v>
      </c>
      <c r="F1051" s="1521">
        <f t="shared" si="33"/>
        <v>92239</v>
      </c>
      <c r="H1051" s="1530">
        <v>3.8</v>
      </c>
      <c r="I1051" s="1530">
        <v>3.8</v>
      </c>
    </row>
    <row r="1052" spans="2:9" ht="30">
      <c r="B1052" s="1532">
        <v>92240</v>
      </c>
      <c r="C1052" s="1523" t="s">
        <v>831</v>
      </c>
      <c r="D1052" s="1526" t="s">
        <v>43</v>
      </c>
      <c r="E1052" s="1527">
        <f t="shared" si="32"/>
        <v>41.59</v>
      </c>
      <c r="F1052" s="1521">
        <f t="shared" si="33"/>
        <v>92240</v>
      </c>
      <c r="H1052" s="1527">
        <v>41.59</v>
      </c>
      <c r="I1052" s="1527">
        <v>41.59</v>
      </c>
    </row>
    <row r="1053" spans="2:9" ht="45">
      <c r="B1053" s="1531">
        <v>92241</v>
      </c>
      <c r="C1053" s="1529" t="s">
        <v>832</v>
      </c>
      <c r="D1053" s="1528" t="s">
        <v>43</v>
      </c>
      <c r="E1053" s="1530">
        <f t="shared" si="32"/>
        <v>271.36</v>
      </c>
      <c r="F1053" s="1521">
        <f t="shared" si="33"/>
        <v>92241</v>
      </c>
      <c r="H1053" s="1530">
        <v>271.36</v>
      </c>
      <c r="I1053" s="1530">
        <v>271.36</v>
      </c>
    </row>
    <row r="1054" spans="2:9">
      <c r="B1054" s="1532">
        <v>92712</v>
      </c>
      <c r="C1054" s="1523" t="s">
        <v>833</v>
      </c>
      <c r="D1054" s="1526" t="s">
        <v>43</v>
      </c>
      <c r="E1054" s="1527">
        <f t="shared" si="32"/>
        <v>0.26</v>
      </c>
      <c r="F1054" s="1521">
        <f t="shared" si="33"/>
        <v>92712</v>
      </c>
      <c r="H1054" s="1527">
        <v>0.26</v>
      </c>
      <c r="I1054" s="1527">
        <v>0.26</v>
      </c>
    </row>
    <row r="1055" spans="2:9">
      <c r="B1055" s="1531">
        <v>92713</v>
      </c>
      <c r="C1055" s="1529" t="s">
        <v>834</v>
      </c>
      <c r="D1055" s="1528" t="s">
        <v>43</v>
      </c>
      <c r="E1055" s="1530">
        <f t="shared" si="32"/>
        <v>0.03</v>
      </c>
      <c r="F1055" s="1521">
        <f t="shared" si="33"/>
        <v>92713</v>
      </c>
      <c r="H1055" s="1530">
        <v>0.03</v>
      </c>
      <c r="I1055" s="1530">
        <v>0.03</v>
      </c>
    </row>
    <row r="1056" spans="2:9">
      <c r="B1056" s="1532">
        <v>92714</v>
      </c>
      <c r="C1056" s="1523" t="s">
        <v>835</v>
      </c>
      <c r="D1056" s="1526" t="s">
        <v>43</v>
      </c>
      <c r="E1056" s="1527">
        <f t="shared" si="32"/>
        <v>0.33</v>
      </c>
      <c r="F1056" s="1521">
        <f t="shared" si="33"/>
        <v>92714</v>
      </c>
      <c r="H1056" s="1527">
        <v>0.33</v>
      </c>
      <c r="I1056" s="1527">
        <v>0.33</v>
      </c>
    </row>
    <row r="1057" spans="2:9" ht="30">
      <c r="B1057" s="1531">
        <v>92715</v>
      </c>
      <c r="C1057" s="1529" t="s">
        <v>836</v>
      </c>
      <c r="D1057" s="1528" t="s">
        <v>43</v>
      </c>
      <c r="E1057" s="1530">
        <f t="shared" si="32"/>
        <v>28.48</v>
      </c>
      <c r="F1057" s="1521">
        <f t="shared" si="33"/>
        <v>92715</v>
      </c>
      <c r="H1057" s="1530">
        <v>28.48</v>
      </c>
      <c r="I1057" s="1530">
        <v>28.48</v>
      </c>
    </row>
    <row r="1058" spans="2:9">
      <c r="B1058" s="1532">
        <v>92956</v>
      </c>
      <c r="C1058" s="1523" t="s">
        <v>837</v>
      </c>
      <c r="D1058" s="1526" t="s">
        <v>43</v>
      </c>
      <c r="E1058" s="1527">
        <f t="shared" si="32"/>
        <v>4.13</v>
      </c>
      <c r="F1058" s="1521">
        <f t="shared" si="33"/>
        <v>92956</v>
      </c>
      <c r="H1058" s="1527">
        <v>4.13</v>
      </c>
      <c r="I1058" s="1527">
        <v>4.13</v>
      </c>
    </row>
    <row r="1059" spans="2:9">
      <c r="B1059" s="1531">
        <v>92957</v>
      </c>
      <c r="C1059" s="1529" t="s">
        <v>838</v>
      </c>
      <c r="D1059" s="1528" t="s">
        <v>43</v>
      </c>
      <c r="E1059" s="1530">
        <f t="shared" si="32"/>
        <v>0.49</v>
      </c>
      <c r="F1059" s="1521">
        <f t="shared" si="33"/>
        <v>92957</v>
      </c>
      <c r="H1059" s="1530">
        <v>0.49</v>
      </c>
      <c r="I1059" s="1530">
        <v>0.49</v>
      </c>
    </row>
    <row r="1060" spans="2:9">
      <c r="B1060" s="1532">
        <v>92958</v>
      </c>
      <c r="C1060" s="1523" t="s">
        <v>839</v>
      </c>
      <c r="D1060" s="1526" t="s">
        <v>43</v>
      </c>
      <c r="E1060" s="1527">
        <f t="shared" si="32"/>
        <v>4.5199999999999996</v>
      </c>
      <c r="F1060" s="1521">
        <f t="shared" si="33"/>
        <v>92958</v>
      </c>
      <c r="H1060" s="1527">
        <v>4.5199999999999996</v>
      </c>
      <c r="I1060" s="1527">
        <v>4.5199999999999996</v>
      </c>
    </row>
    <row r="1061" spans="2:9" ht="30">
      <c r="B1061" s="1531">
        <v>92959</v>
      </c>
      <c r="C1061" s="1529" t="s">
        <v>840</v>
      </c>
      <c r="D1061" s="1528" t="s">
        <v>43</v>
      </c>
      <c r="E1061" s="1530">
        <f t="shared" si="32"/>
        <v>9.11</v>
      </c>
      <c r="F1061" s="1521">
        <f t="shared" si="33"/>
        <v>92959</v>
      </c>
      <c r="H1061" s="1530">
        <v>9.11</v>
      </c>
      <c r="I1061" s="1530">
        <v>9.11</v>
      </c>
    </row>
    <row r="1062" spans="2:9">
      <c r="B1062" s="1532">
        <v>92963</v>
      </c>
      <c r="C1062" s="1523" t="s">
        <v>841</v>
      </c>
      <c r="D1062" s="1526" t="s">
        <v>43</v>
      </c>
      <c r="E1062" s="1527">
        <f t="shared" si="32"/>
        <v>1.71</v>
      </c>
      <c r="F1062" s="1521">
        <f t="shared" si="33"/>
        <v>92963</v>
      </c>
      <c r="H1062" s="1527">
        <v>1.71</v>
      </c>
      <c r="I1062" s="1527">
        <v>1.71</v>
      </c>
    </row>
    <row r="1063" spans="2:9">
      <c r="B1063" s="1531">
        <v>92964</v>
      </c>
      <c r="C1063" s="1529" t="s">
        <v>842</v>
      </c>
      <c r="D1063" s="1528" t="s">
        <v>43</v>
      </c>
      <c r="E1063" s="1530">
        <f t="shared" si="32"/>
        <v>0.2</v>
      </c>
      <c r="F1063" s="1521">
        <f t="shared" si="33"/>
        <v>92964</v>
      </c>
      <c r="H1063" s="1530">
        <v>0.2</v>
      </c>
      <c r="I1063" s="1530">
        <v>0.2</v>
      </c>
    </row>
    <row r="1064" spans="2:9">
      <c r="B1064" s="1532">
        <v>92965</v>
      </c>
      <c r="C1064" s="1523" t="s">
        <v>843</v>
      </c>
      <c r="D1064" s="1526" t="s">
        <v>43</v>
      </c>
      <c r="E1064" s="1527">
        <f t="shared" si="32"/>
        <v>2.13</v>
      </c>
      <c r="F1064" s="1521">
        <f t="shared" si="33"/>
        <v>92965</v>
      </c>
      <c r="H1064" s="1527">
        <v>2.13</v>
      </c>
      <c r="I1064" s="1527">
        <v>2.13</v>
      </c>
    </row>
    <row r="1065" spans="2:9" ht="45">
      <c r="B1065" s="1531">
        <v>93220</v>
      </c>
      <c r="C1065" s="1529" t="s">
        <v>844</v>
      </c>
      <c r="D1065" s="1528" t="s">
        <v>43</v>
      </c>
      <c r="E1065" s="1530">
        <f t="shared" si="32"/>
        <v>325.41000000000003</v>
      </c>
      <c r="F1065" s="1521">
        <f t="shared" si="33"/>
        <v>93220</v>
      </c>
      <c r="H1065" s="1530">
        <v>325.41000000000003</v>
      </c>
      <c r="I1065" s="1530">
        <v>325.41000000000003</v>
      </c>
    </row>
    <row r="1066" spans="2:9" ht="30">
      <c r="B1066" s="1532">
        <v>93221</v>
      </c>
      <c r="C1066" s="1523" t="s">
        <v>845</v>
      </c>
      <c r="D1066" s="1526" t="s">
        <v>43</v>
      </c>
      <c r="E1066" s="1527">
        <f t="shared" si="32"/>
        <v>45.17</v>
      </c>
      <c r="F1066" s="1521">
        <f t="shared" si="33"/>
        <v>93221</v>
      </c>
      <c r="H1066" s="1527">
        <v>45.17</v>
      </c>
      <c r="I1066" s="1527">
        <v>45.17</v>
      </c>
    </row>
    <row r="1067" spans="2:9" ht="45">
      <c r="B1067" s="1531">
        <v>93222</v>
      </c>
      <c r="C1067" s="1529" t="s">
        <v>846</v>
      </c>
      <c r="D1067" s="1528" t="s">
        <v>43</v>
      </c>
      <c r="E1067" s="1530">
        <f t="shared" si="32"/>
        <v>407.22</v>
      </c>
      <c r="F1067" s="1521">
        <f t="shared" si="33"/>
        <v>93222</v>
      </c>
      <c r="H1067" s="1530">
        <v>407.22</v>
      </c>
      <c r="I1067" s="1530">
        <v>407.22</v>
      </c>
    </row>
    <row r="1068" spans="2:9" ht="45">
      <c r="B1068" s="1532">
        <v>93223</v>
      </c>
      <c r="C1068" s="1523" t="s">
        <v>847</v>
      </c>
      <c r="D1068" s="1526" t="s">
        <v>43</v>
      </c>
      <c r="E1068" s="1527">
        <f t="shared" si="32"/>
        <v>153.52000000000001</v>
      </c>
      <c r="F1068" s="1521">
        <f t="shared" si="33"/>
        <v>93223</v>
      </c>
      <c r="H1068" s="1527">
        <v>153.52000000000001</v>
      </c>
      <c r="I1068" s="1527">
        <v>153.52000000000001</v>
      </c>
    </row>
    <row r="1069" spans="2:9" ht="30">
      <c r="B1069" s="1531">
        <v>93229</v>
      </c>
      <c r="C1069" s="1529" t="s">
        <v>20624</v>
      </c>
      <c r="D1069" s="1528" t="s">
        <v>43</v>
      </c>
      <c r="E1069" s="1530">
        <f t="shared" si="32"/>
        <v>0.41</v>
      </c>
      <c r="F1069" s="1521">
        <f t="shared" si="33"/>
        <v>93229</v>
      </c>
      <c r="H1069" s="1530">
        <v>0.41</v>
      </c>
      <c r="I1069" s="1530">
        <v>0.41</v>
      </c>
    </row>
    <row r="1070" spans="2:9" ht="30">
      <c r="B1070" s="1532">
        <v>93230</v>
      </c>
      <c r="C1070" s="1523" t="s">
        <v>20625</v>
      </c>
      <c r="D1070" s="1526" t="s">
        <v>43</v>
      </c>
      <c r="E1070" s="1527">
        <f t="shared" si="32"/>
        <v>0.04</v>
      </c>
      <c r="F1070" s="1521">
        <f t="shared" si="33"/>
        <v>93230</v>
      </c>
      <c r="H1070" s="1527">
        <v>0.04</v>
      </c>
      <c r="I1070" s="1527">
        <v>0.04</v>
      </c>
    </row>
    <row r="1071" spans="2:9" ht="30">
      <c r="B1071" s="1531">
        <v>93231</v>
      </c>
      <c r="C1071" s="1529" t="s">
        <v>20626</v>
      </c>
      <c r="D1071" s="1528" t="s">
        <v>43</v>
      </c>
      <c r="E1071" s="1530">
        <f t="shared" si="32"/>
        <v>0.38</v>
      </c>
      <c r="F1071" s="1521">
        <f t="shared" si="33"/>
        <v>93231</v>
      </c>
      <c r="H1071" s="1530">
        <v>0.38</v>
      </c>
      <c r="I1071" s="1530">
        <v>0.38</v>
      </c>
    </row>
    <row r="1072" spans="2:9" ht="30">
      <c r="B1072" s="1532">
        <v>93232</v>
      </c>
      <c r="C1072" s="1523" t="s">
        <v>20627</v>
      </c>
      <c r="D1072" s="1526" t="s">
        <v>43</v>
      </c>
      <c r="E1072" s="1527">
        <f t="shared" si="32"/>
        <v>9.44</v>
      </c>
      <c r="F1072" s="1521">
        <f t="shared" si="33"/>
        <v>93232</v>
      </c>
      <c r="H1072" s="1527">
        <v>9.44</v>
      </c>
      <c r="I1072" s="1527">
        <v>9.44</v>
      </c>
    </row>
    <row r="1073" spans="2:9">
      <c r="B1073" s="1531">
        <v>93235</v>
      </c>
      <c r="C1073" s="1529" t="s">
        <v>848</v>
      </c>
      <c r="D1073" s="1528" t="s">
        <v>43</v>
      </c>
      <c r="E1073" s="1530">
        <f t="shared" si="32"/>
        <v>0.96</v>
      </c>
      <c r="F1073" s="1521">
        <f t="shared" si="33"/>
        <v>93235</v>
      </c>
      <c r="H1073" s="1530">
        <v>0.96</v>
      </c>
      <c r="I1073" s="1530">
        <v>0.96</v>
      </c>
    </row>
    <row r="1074" spans="2:9" ht="30">
      <c r="B1074" s="1532">
        <v>93238</v>
      </c>
      <c r="C1074" s="1523" t="s">
        <v>849</v>
      </c>
      <c r="D1074" s="1526" t="s">
        <v>43</v>
      </c>
      <c r="E1074" s="1527">
        <f t="shared" si="32"/>
        <v>1.3</v>
      </c>
      <c r="F1074" s="1521">
        <f t="shared" si="33"/>
        <v>93238</v>
      </c>
      <c r="H1074" s="1527">
        <v>1.3</v>
      </c>
      <c r="I1074" s="1527">
        <v>1.3</v>
      </c>
    </row>
    <row r="1075" spans="2:9" ht="30">
      <c r="B1075" s="1531">
        <v>93239</v>
      </c>
      <c r="C1075" s="1529" t="s">
        <v>850</v>
      </c>
      <c r="D1075" s="1528" t="s">
        <v>43</v>
      </c>
      <c r="E1075" s="1530">
        <f t="shared" si="32"/>
        <v>5.9</v>
      </c>
      <c r="F1075" s="1521">
        <f t="shared" si="33"/>
        <v>93239</v>
      </c>
      <c r="H1075" s="1530">
        <v>5.9</v>
      </c>
      <c r="I1075" s="1530">
        <v>5.9</v>
      </c>
    </row>
    <row r="1076" spans="2:9" ht="30">
      <c r="B1076" s="1532">
        <v>93240</v>
      </c>
      <c r="C1076" s="1523" t="s">
        <v>851</v>
      </c>
      <c r="D1076" s="1526" t="s">
        <v>43</v>
      </c>
      <c r="E1076" s="1527">
        <f t="shared" si="32"/>
        <v>11.76</v>
      </c>
      <c r="F1076" s="1521">
        <f t="shared" si="33"/>
        <v>93240</v>
      </c>
      <c r="H1076" s="1527">
        <v>11.76</v>
      </c>
      <c r="I1076" s="1527">
        <v>11.76</v>
      </c>
    </row>
    <row r="1077" spans="2:9">
      <c r="B1077" s="1531">
        <v>93267</v>
      </c>
      <c r="C1077" s="1529" t="s">
        <v>852</v>
      </c>
      <c r="D1077" s="1528" t="s">
        <v>43</v>
      </c>
      <c r="E1077" s="1530">
        <f t="shared" si="32"/>
        <v>40.36</v>
      </c>
      <c r="F1077" s="1521">
        <f t="shared" si="33"/>
        <v>93267</v>
      </c>
      <c r="H1077" s="1530">
        <v>40.36</v>
      </c>
      <c r="I1077" s="1530">
        <v>40.36</v>
      </c>
    </row>
    <row r="1078" spans="2:9">
      <c r="B1078" s="1532">
        <v>93269</v>
      </c>
      <c r="C1078" s="1523" t="s">
        <v>853</v>
      </c>
      <c r="D1078" s="1526" t="s">
        <v>43</v>
      </c>
      <c r="E1078" s="1527">
        <f t="shared" si="32"/>
        <v>4.79</v>
      </c>
      <c r="F1078" s="1521">
        <f t="shared" si="33"/>
        <v>93269</v>
      </c>
      <c r="H1078" s="1527">
        <v>4.79</v>
      </c>
      <c r="I1078" s="1527">
        <v>4.79</v>
      </c>
    </row>
    <row r="1079" spans="2:9">
      <c r="B1079" s="1531">
        <v>93270</v>
      </c>
      <c r="C1079" s="1529" t="s">
        <v>854</v>
      </c>
      <c r="D1079" s="1528" t="s">
        <v>43</v>
      </c>
      <c r="E1079" s="1530">
        <f t="shared" si="32"/>
        <v>44.15</v>
      </c>
      <c r="F1079" s="1521">
        <f t="shared" si="33"/>
        <v>93270</v>
      </c>
      <c r="H1079" s="1530">
        <v>44.15</v>
      </c>
      <c r="I1079" s="1530">
        <v>44.15</v>
      </c>
    </row>
    <row r="1080" spans="2:9">
      <c r="B1080" s="1532">
        <v>93271</v>
      </c>
      <c r="C1080" s="1523" t="s">
        <v>855</v>
      </c>
      <c r="D1080" s="1526" t="s">
        <v>43</v>
      </c>
      <c r="E1080" s="1527">
        <f t="shared" si="32"/>
        <v>8.5</v>
      </c>
      <c r="F1080" s="1521">
        <f t="shared" si="33"/>
        <v>93271</v>
      </c>
      <c r="H1080" s="1527">
        <v>8.5</v>
      </c>
      <c r="I1080" s="1527">
        <v>8.5</v>
      </c>
    </row>
    <row r="1081" spans="2:9">
      <c r="B1081" s="1531">
        <v>93277</v>
      </c>
      <c r="C1081" s="1529" t="s">
        <v>856</v>
      </c>
      <c r="D1081" s="1528" t="s">
        <v>43</v>
      </c>
      <c r="E1081" s="1530">
        <f t="shared" si="32"/>
        <v>0.33</v>
      </c>
      <c r="F1081" s="1521">
        <f t="shared" si="33"/>
        <v>93277</v>
      </c>
      <c r="H1081" s="1530">
        <v>0.33</v>
      </c>
      <c r="I1081" s="1530">
        <v>0.33</v>
      </c>
    </row>
    <row r="1082" spans="2:9">
      <c r="B1082" s="1532">
        <v>93278</v>
      </c>
      <c r="C1082" s="1523" t="s">
        <v>857</v>
      </c>
      <c r="D1082" s="1526" t="s">
        <v>43</v>
      </c>
      <c r="E1082" s="1527">
        <f t="shared" si="32"/>
        <v>0.03</v>
      </c>
      <c r="F1082" s="1521">
        <f t="shared" si="33"/>
        <v>93278</v>
      </c>
      <c r="H1082" s="1527">
        <v>0.03</v>
      </c>
      <c r="I1082" s="1527">
        <v>0.03</v>
      </c>
    </row>
    <row r="1083" spans="2:9">
      <c r="B1083" s="1531">
        <v>93279</v>
      </c>
      <c r="C1083" s="1529" t="s">
        <v>858</v>
      </c>
      <c r="D1083" s="1528" t="s">
        <v>43</v>
      </c>
      <c r="E1083" s="1530">
        <f t="shared" si="32"/>
        <v>0.31</v>
      </c>
      <c r="F1083" s="1521">
        <f t="shared" si="33"/>
        <v>93279</v>
      </c>
      <c r="H1083" s="1530">
        <v>0.31</v>
      </c>
      <c r="I1083" s="1530">
        <v>0.31</v>
      </c>
    </row>
    <row r="1084" spans="2:9" ht="30">
      <c r="B1084" s="1532">
        <v>93280</v>
      </c>
      <c r="C1084" s="1523" t="s">
        <v>859</v>
      </c>
      <c r="D1084" s="1526" t="s">
        <v>43</v>
      </c>
      <c r="E1084" s="1527">
        <f t="shared" si="32"/>
        <v>0.7</v>
      </c>
      <c r="F1084" s="1521">
        <f t="shared" si="33"/>
        <v>93280</v>
      </c>
      <c r="H1084" s="1527">
        <v>0.7</v>
      </c>
      <c r="I1084" s="1527">
        <v>0.7</v>
      </c>
    </row>
    <row r="1085" spans="2:9" ht="30">
      <c r="B1085" s="1531">
        <v>93283</v>
      </c>
      <c r="C1085" s="1529" t="s">
        <v>860</v>
      </c>
      <c r="D1085" s="1528" t="s">
        <v>43</v>
      </c>
      <c r="E1085" s="1530">
        <f t="shared" si="32"/>
        <v>84.84</v>
      </c>
      <c r="F1085" s="1521">
        <f t="shared" si="33"/>
        <v>93283</v>
      </c>
      <c r="H1085" s="1530">
        <v>84.84</v>
      </c>
      <c r="I1085" s="1530">
        <v>84.84</v>
      </c>
    </row>
    <row r="1086" spans="2:9" ht="30">
      <c r="B1086" s="1532">
        <v>93284</v>
      </c>
      <c r="C1086" s="1523" t="s">
        <v>861</v>
      </c>
      <c r="D1086" s="1526" t="s">
        <v>43</v>
      </c>
      <c r="E1086" s="1527">
        <f t="shared" si="32"/>
        <v>15.27</v>
      </c>
      <c r="F1086" s="1521">
        <f t="shared" si="33"/>
        <v>93284</v>
      </c>
      <c r="H1086" s="1527">
        <v>15.27</v>
      </c>
      <c r="I1086" s="1527">
        <v>15.27</v>
      </c>
    </row>
    <row r="1087" spans="2:9" ht="30">
      <c r="B1087" s="1531">
        <v>93285</v>
      </c>
      <c r="C1087" s="1529" t="s">
        <v>862</v>
      </c>
      <c r="D1087" s="1528" t="s">
        <v>43</v>
      </c>
      <c r="E1087" s="1530">
        <f t="shared" si="32"/>
        <v>136.38</v>
      </c>
      <c r="F1087" s="1521">
        <f t="shared" si="33"/>
        <v>93285</v>
      </c>
      <c r="H1087" s="1530">
        <v>136.38</v>
      </c>
      <c r="I1087" s="1530">
        <v>136.38</v>
      </c>
    </row>
    <row r="1088" spans="2:9" ht="30">
      <c r="B1088" s="1532">
        <v>93286</v>
      </c>
      <c r="C1088" s="1523" t="s">
        <v>863</v>
      </c>
      <c r="D1088" s="1526" t="s">
        <v>43</v>
      </c>
      <c r="E1088" s="1527">
        <f t="shared" si="32"/>
        <v>11.83</v>
      </c>
      <c r="F1088" s="1521">
        <f t="shared" si="33"/>
        <v>93286</v>
      </c>
      <c r="H1088" s="1527">
        <v>11.83</v>
      </c>
      <c r="I1088" s="1527">
        <v>11.83</v>
      </c>
    </row>
    <row r="1089" spans="2:9" ht="30">
      <c r="B1089" s="1531">
        <v>93296</v>
      </c>
      <c r="C1089" s="1529" t="s">
        <v>864</v>
      </c>
      <c r="D1089" s="1528" t="s">
        <v>43</v>
      </c>
      <c r="E1089" s="1530">
        <f t="shared" si="32"/>
        <v>12.09</v>
      </c>
      <c r="F1089" s="1521">
        <f t="shared" si="33"/>
        <v>93296</v>
      </c>
      <c r="H1089" s="1530">
        <v>12.09</v>
      </c>
      <c r="I1089" s="1530">
        <v>12.09</v>
      </c>
    </row>
    <row r="1090" spans="2:9" ht="30">
      <c r="B1090" s="1532">
        <v>93397</v>
      </c>
      <c r="C1090" s="1523" t="s">
        <v>865</v>
      </c>
      <c r="D1090" s="1526" t="s">
        <v>43</v>
      </c>
      <c r="E1090" s="1527">
        <f t="shared" ref="E1090:E1153" si="34">IF($L$2=$H$1,H1090,I1090)</f>
        <v>16.559999999999999</v>
      </c>
      <c r="F1090" s="1521">
        <f t="shared" ref="F1090:F1153" si="35">IF(LEN($B1090)=7,CONCATENATE(MID($B1090,1,6),"00",RIGHT($B1090,1)),IF(LEN($B1090)=8,CONCATENATE(MID($B1090,1,6),"0",RIGHT($B1090,2)),$B1090))</f>
        <v>93397</v>
      </c>
      <c r="H1090" s="1527">
        <v>16.559999999999999</v>
      </c>
      <c r="I1090" s="1527">
        <v>16.559999999999999</v>
      </c>
    </row>
    <row r="1091" spans="2:9" ht="30">
      <c r="B1091" s="1531">
        <v>93398</v>
      </c>
      <c r="C1091" s="1529" t="s">
        <v>866</v>
      </c>
      <c r="D1091" s="1528" t="s">
        <v>43</v>
      </c>
      <c r="E1091" s="1530">
        <f t="shared" si="34"/>
        <v>3.1</v>
      </c>
      <c r="F1091" s="1521">
        <f t="shared" si="35"/>
        <v>93398</v>
      </c>
      <c r="H1091" s="1530">
        <v>3.1</v>
      </c>
      <c r="I1091" s="1530">
        <v>3.1</v>
      </c>
    </row>
    <row r="1092" spans="2:9" ht="30">
      <c r="B1092" s="1532">
        <v>93399</v>
      </c>
      <c r="C1092" s="1523" t="s">
        <v>867</v>
      </c>
      <c r="D1092" s="1526" t="s">
        <v>43</v>
      </c>
      <c r="E1092" s="1527">
        <f t="shared" si="34"/>
        <v>2.4500000000000002</v>
      </c>
      <c r="F1092" s="1521">
        <f t="shared" si="35"/>
        <v>93399</v>
      </c>
      <c r="H1092" s="1527">
        <v>2.4500000000000002</v>
      </c>
      <c r="I1092" s="1527">
        <v>2.4500000000000002</v>
      </c>
    </row>
    <row r="1093" spans="2:9" ht="30">
      <c r="B1093" s="1531">
        <v>93400</v>
      </c>
      <c r="C1093" s="1529" t="s">
        <v>868</v>
      </c>
      <c r="D1093" s="1528" t="s">
        <v>43</v>
      </c>
      <c r="E1093" s="1530">
        <f t="shared" si="34"/>
        <v>28.05</v>
      </c>
      <c r="F1093" s="1521">
        <f t="shared" si="35"/>
        <v>93400</v>
      </c>
      <c r="H1093" s="1530">
        <v>28.05</v>
      </c>
      <c r="I1093" s="1530">
        <v>28.05</v>
      </c>
    </row>
    <row r="1094" spans="2:9" ht="30">
      <c r="B1094" s="1532">
        <v>93401</v>
      </c>
      <c r="C1094" s="1523" t="s">
        <v>869</v>
      </c>
      <c r="D1094" s="1526" t="s">
        <v>43</v>
      </c>
      <c r="E1094" s="1527">
        <f t="shared" si="34"/>
        <v>155.4</v>
      </c>
      <c r="F1094" s="1521">
        <f t="shared" si="35"/>
        <v>93401</v>
      </c>
      <c r="H1094" s="1527">
        <v>155.4</v>
      </c>
      <c r="I1094" s="1527">
        <v>155.4</v>
      </c>
    </row>
    <row r="1095" spans="2:9" ht="30">
      <c r="B1095" s="1531">
        <v>93404</v>
      </c>
      <c r="C1095" s="1529" t="s">
        <v>9116</v>
      </c>
      <c r="D1095" s="1528" t="s">
        <v>43</v>
      </c>
      <c r="E1095" s="1530">
        <f t="shared" si="34"/>
        <v>5.38</v>
      </c>
      <c r="F1095" s="1521">
        <f t="shared" si="35"/>
        <v>93404</v>
      </c>
      <c r="H1095" s="1530">
        <v>5.38</v>
      </c>
      <c r="I1095" s="1530">
        <v>5.38</v>
      </c>
    </row>
    <row r="1096" spans="2:9" ht="30">
      <c r="B1096" s="1532">
        <v>93405</v>
      </c>
      <c r="C1096" s="1523" t="s">
        <v>9117</v>
      </c>
      <c r="D1096" s="1526" t="s">
        <v>43</v>
      </c>
      <c r="E1096" s="1527">
        <f t="shared" si="34"/>
        <v>0.74</v>
      </c>
      <c r="F1096" s="1521">
        <f t="shared" si="35"/>
        <v>93405</v>
      </c>
      <c r="H1096" s="1527">
        <v>0.74</v>
      </c>
      <c r="I1096" s="1527">
        <v>0.74</v>
      </c>
    </row>
    <row r="1097" spans="2:9" ht="30">
      <c r="B1097" s="1531">
        <v>93406</v>
      </c>
      <c r="C1097" s="1529" t="s">
        <v>9118</v>
      </c>
      <c r="D1097" s="1528" t="s">
        <v>43</v>
      </c>
      <c r="E1097" s="1530">
        <f t="shared" si="34"/>
        <v>6.73</v>
      </c>
      <c r="F1097" s="1521">
        <f t="shared" si="35"/>
        <v>93406</v>
      </c>
      <c r="H1097" s="1530">
        <v>6.73</v>
      </c>
      <c r="I1097" s="1530">
        <v>6.73</v>
      </c>
    </row>
    <row r="1098" spans="2:9" ht="45">
      <c r="B1098" s="1532">
        <v>93407</v>
      </c>
      <c r="C1098" s="1523" t="s">
        <v>9119</v>
      </c>
      <c r="D1098" s="1526" t="s">
        <v>43</v>
      </c>
      <c r="E1098" s="1527">
        <f t="shared" si="34"/>
        <v>46.33</v>
      </c>
      <c r="F1098" s="1521">
        <f t="shared" si="35"/>
        <v>93407</v>
      </c>
      <c r="H1098" s="1527">
        <v>46.33</v>
      </c>
      <c r="I1098" s="1527">
        <v>46.33</v>
      </c>
    </row>
    <row r="1099" spans="2:9" ht="30">
      <c r="B1099" s="1531">
        <v>93411</v>
      </c>
      <c r="C1099" s="1529" t="s">
        <v>870</v>
      </c>
      <c r="D1099" s="1528" t="s">
        <v>43</v>
      </c>
      <c r="E1099" s="1530">
        <f t="shared" si="34"/>
        <v>0.25</v>
      </c>
      <c r="F1099" s="1521">
        <f t="shared" si="35"/>
        <v>93411</v>
      </c>
      <c r="H1099" s="1530">
        <v>0.25</v>
      </c>
      <c r="I1099" s="1530">
        <v>0.25</v>
      </c>
    </row>
    <row r="1100" spans="2:9">
      <c r="B1100" s="1532">
        <v>93412</v>
      </c>
      <c r="C1100" s="1523" t="s">
        <v>871</v>
      </c>
      <c r="D1100" s="1526" t="s">
        <v>43</v>
      </c>
      <c r="E1100" s="1527">
        <f t="shared" si="34"/>
        <v>0.04</v>
      </c>
      <c r="F1100" s="1521">
        <f t="shared" si="35"/>
        <v>93412</v>
      </c>
      <c r="H1100" s="1527">
        <v>0.04</v>
      </c>
      <c r="I1100" s="1527">
        <v>0.04</v>
      </c>
    </row>
    <row r="1101" spans="2:9" ht="30">
      <c r="B1101" s="1531">
        <v>93413</v>
      </c>
      <c r="C1101" s="1529" t="s">
        <v>872</v>
      </c>
      <c r="D1101" s="1528" t="s">
        <v>43</v>
      </c>
      <c r="E1101" s="1530">
        <f t="shared" si="34"/>
        <v>0.22</v>
      </c>
      <c r="F1101" s="1521">
        <f t="shared" si="35"/>
        <v>93413</v>
      </c>
      <c r="H1101" s="1530">
        <v>0.22</v>
      </c>
      <c r="I1101" s="1530">
        <v>0.22</v>
      </c>
    </row>
    <row r="1102" spans="2:9" ht="30">
      <c r="B1102" s="1532">
        <v>93414</v>
      </c>
      <c r="C1102" s="1523" t="s">
        <v>873</v>
      </c>
      <c r="D1102" s="1526" t="s">
        <v>43</v>
      </c>
      <c r="E1102" s="1527">
        <f t="shared" si="34"/>
        <v>16.329999999999998</v>
      </c>
      <c r="F1102" s="1521">
        <f t="shared" si="35"/>
        <v>93414</v>
      </c>
      <c r="H1102" s="1527">
        <v>16.329999999999998</v>
      </c>
      <c r="I1102" s="1527">
        <v>16.329999999999998</v>
      </c>
    </row>
    <row r="1103" spans="2:9">
      <c r="B1103" s="1531">
        <v>93417</v>
      </c>
      <c r="C1103" s="1529" t="s">
        <v>874</v>
      </c>
      <c r="D1103" s="1528" t="s">
        <v>43</v>
      </c>
      <c r="E1103" s="1530">
        <f t="shared" si="34"/>
        <v>3.36</v>
      </c>
      <c r="F1103" s="1521">
        <f t="shared" si="35"/>
        <v>93417</v>
      </c>
      <c r="H1103" s="1530">
        <v>3.36</v>
      </c>
      <c r="I1103" s="1530">
        <v>3.36</v>
      </c>
    </row>
    <row r="1104" spans="2:9">
      <c r="B1104" s="1532">
        <v>93418</v>
      </c>
      <c r="C1104" s="1523" t="s">
        <v>875</v>
      </c>
      <c r="D1104" s="1526" t="s">
        <v>43</v>
      </c>
      <c r="E1104" s="1527">
        <f t="shared" si="34"/>
        <v>0.6</v>
      </c>
      <c r="F1104" s="1521">
        <f t="shared" si="35"/>
        <v>93418</v>
      </c>
      <c r="H1104" s="1527">
        <v>0.6</v>
      </c>
      <c r="I1104" s="1527">
        <v>0.6</v>
      </c>
    </row>
    <row r="1105" spans="2:9">
      <c r="B1105" s="1531">
        <v>93419</v>
      </c>
      <c r="C1105" s="1529" t="s">
        <v>876</v>
      </c>
      <c r="D1105" s="1528" t="s">
        <v>43</v>
      </c>
      <c r="E1105" s="1530">
        <f t="shared" si="34"/>
        <v>3</v>
      </c>
      <c r="F1105" s="1521">
        <f t="shared" si="35"/>
        <v>93419</v>
      </c>
      <c r="H1105" s="1530">
        <v>3</v>
      </c>
      <c r="I1105" s="1530">
        <v>3</v>
      </c>
    </row>
    <row r="1106" spans="2:9">
      <c r="B1106" s="1532">
        <v>93420</v>
      </c>
      <c r="C1106" s="1523" t="s">
        <v>877</v>
      </c>
      <c r="D1106" s="1526" t="s">
        <v>43</v>
      </c>
      <c r="E1106" s="1527">
        <f t="shared" si="34"/>
        <v>65.91</v>
      </c>
      <c r="F1106" s="1521">
        <f t="shared" si="35"/>
        <v>93420</v>
      </c>
      <c r="H1106" s="1527">
        <v>65.91</v>
      </c>
      <c r="I1106" s="1527">
        <v>65.91</v>
      </c>
    </row>
    <row r="1107" spans="2:9">
      <c r="B1107" s="1531">
        <v>93423</v>
      </c>
      <c r="C1107" s="1529" t="s">
        <v>878</v>
      </c>
      <c r="D1107" s="1528" t="s">
        <v>43</v>
      </c>
      <c r="E1107" s="1530">
        <f t="shared" si="34"/>
        <v>4.76</v>
      </c>
      <c r="F1107" s="1521">
        <f t="shared" si="35"/>
        <v>93423</v>
      </c>
      <c r="H1107" s="1530">
        <v>4.76</v>
      </c>
      <c r="I1107" s="1530">
        <v>4.76</v>
      </c>
    </row>
    <row r="1108" spans="2:9">
      <c r="B1108" s="1532">
        <v>93424</v>
      </c>
      <c r="C1108" s="1523" t="s">
        <v>879</v>
      </c>
      <c r="D1108" s="1526" t="s">
        <v>43</v>
      </c>
      <c r="E1108" s="1527">
        <f t="shared" si="34"/>
        <v>0.85</v>
      </c>
      <c r="F1108" s="1521">
        <f t="shared" si="35"/>
        <v>93424</v>
      </c>
      <c r="H1108" s="1527">
        <v>0.85</v>
      </c>
      <c r="I1108" s="1527">
        <v>0.85</v>
      </c>
    </row>
    <row r="1109" spans="2:9">
      <c r="B1109" s="1531">
        <v>93425</v>
      </c>
      <c r="C1109" s="1529" t="s">
        <v>880</v>
      </c>
      <c r="D1109" s="1528" t="s">
        <v>43</v>
      </c>
      <c r="E1109" s="1530">
        <f t="shared" si="34"/>
        <v>4.25</v>
      </c>
      <c r="F1109" s="1521">
        <f t="shared" si="35"/>
        <v>93425</v>
      </c>
      <c r="H1109" s="1530">
        <v>4.25</v>
      </c>
      <c r="I1109" s="1530">
        <v>4.25</v>
      </c>
    </row>
    <row r="1110" spans="2:9">
      <c r="B1110" s="1532">
        <v>93426</v>
      </c>
      <c r="C1110" s="1523" t="s">
        <v>881</v>
      </c>
      <c r="D1110" s="1526" t="s">
        <v>43</v>
      </c>
      <c r="E1110" s="1527">
        <f t="shared" si="34"/>
        <v>157.52000000000001</v>
      </c>
      <c r="F1110" s="1521">
        <f t="shared" si="35"/>
        <v>93426</v>
      </c>
      <c r="H1110" s="1527">
        <v>157.52000000000001</v>
      </c>
      <c r="I1110" s="1527">
        <v>157.52000000000001</v>
      </c>
    </row>
    <row r="1111" spans="2:9">
      <c r="B1111" s="1531">
        <v>93429</v>
      </c>
      <c r="C1111" s="1529" t="s">
        <v>882</v>
      </c>
      <c r="D1111" s="1528" t="s">
        <v>43</v>
      </c>
      <c r="E1111" s="1530">
        <f t="shared" si="34"/>
        <v>108.29</v>
      </c>
      <c r="F1111" s="1521">
        <f t="shared" si="35"/>
        <v>93429</v>
      </c>
      <c r="H1111" s="1530">
        <v>108.29</v>
      </c>
      <c r="I1111" s="1530">
        <v>108.29</v>
      </c>
    </row>
    <row r="1112" spans="2:9">
      <c r="B1112" s="1532">
        <v>93430</v>
      </c>
      <c r="C1112" s="1523" t="s">
        <v>883</v>
      </c>
      <c r="D1112" s="1526" t="s">
        <v>43</v>
      </c>
      <c r="E1112" s="1527">
        <f t="shared" si="34"/>
        <v>19.489999999999998</v>
      </c>
      <c r="F1112" s="1521">
        <f t="shared" si="35"/>
        <v>93430</v>
      </c>
      <c r="H1112" s="1527">
        <v>19.489999999999998</v>
      </c>
      <c r="I1112" s="1527">
        <v>19.489999999999998</v>
      </c>
    </row>
    <row r="1113" spans="2:9">
      <c r="B1113" s="1531">
        <v>93431</v>
      </c>
      <c r="C1113" s="1529" t="s">
        <v>884</v>
      </c>
      <c r="D1113" s="1528" t="s">
        <v>43</v>
      </c>
      <c r="E1113" s="1530">
        <f t="shared" si="34"/>
        <v>174.08</v>
      </c>
      <c r="F1113" s="1521">
        <f t="shared" si="35"/>
        <v>93431</v>
      </c>
      <c r="H1113" s="1530">
        <v>174.08</v>
      </c>
      <c r="I1113" s="1530">
        <v>174.08</v>
      </c>
    </row>
    <row r="1114" spans="2:9">
      <c r="B1114" s="1532">
        <v>93432</v>
      </c>
      <c r="C1114" s="1523" t="s">
        <v>885</v>
      </c>
      <c r="D1114" s="1526" t="s">
        <v>43</v>
      </c>
      <c r="E1114" s="1527">
        <f t="shared" si="34"/>
        <v>2822.4</v>
      </c>
      <c r="F1114" s="1521">
        <f t="shared" si="35"/>
        <v>93432</v>
      </c>
      <c r="H1114" s="1527">
        <v>2822.4</v>
      </c>
      <c r="I1114" s="1527">
        <v>2822.4</v>
      </c>
    </row>
    <row r="1115" spans="2:9">
      <c r="B1115" s="1531">
        <v>93435</v>
      </c>
      <c r="C1115" s="1529" t="s">
        <v>886</v>
      </c>
      <c r="D1115" s="1528" t="s">
        <v>43</v>
      </c>
      <c r="E1115" s="1530">
        <f t="shared" si="34"/>
        <v>5.86</v>
      </c>
      <c r="F1115" s="1521">
        <f t="shared" si="35"/>
        <v>93435</v>
      </c>
      <c r="H1115" s="1530">
        <v>5.86</v>
      </c>
      <c r="I1115" s="1530">
        <v>5.86</v>
      </c>
    </row>
    <row r="1116" spans="2:9">
      <c r="B1116" s="1532">
        <v>93436</v>
      </c>
      <c r="C1116" s="1523" t="s">
        <v>887</v>
      </c>
      <c r="D1116" s="1526" t="s">
        <v>43</v>
      </c>
      <c r="E1116" s="1527">
        <f t="shared" si="34"/>
        <v>1.23</v>
      </c>
      <c r="F1116" s="1521">
        <f t="shared" si="35"/>
        <v>93436</v>
      </c>
      <c r="H1116" s="1527">
        <v>1.23</v>
      </c>
      <c r="I1116" s="1527">
        <v>1.23</v>
      </c>
    </row>
    <row r="1117" spans="2:9">
      <c r="B1117" s="1531">
        <v>93437</v>
      </c>
      <c r="C1117" s="1529" t="s">
        <v>888</v>
      </c>
      <c r="D1117" s="1528" t="s">
        <v>43</v>
      </c>
      <c r="E1117" s="1530">
        <f t="shared" si="34"/>
        <v>10.99</v>
      </c>
      <c r="F1117" s="1521">
        <f t="shared" si="35"/>
        <v>93437</v>
      </c>
      <c r="H1117" s="1530">
        <v>10.99</v>
      </c>
      <c r="I1117" s="1530">
        <v>10.99</v>
      </c>
    </row>
    <row r="1118" spans="2:9">
      <c r="B1118" s="1532">
        <v>93438</v>
      </c>
      <c r="C1118" s="1523" t="s">
        <v>889</v>
      </c>
      <c r="D1118" s="1526" t="s">
        <v>43</v>
      </c>
      <c r="E1118" s="1527">
        <f t="shared" si="34"/>
        <v>24.69</v>
      </c>
      <c r="F1118" s="1521">
        <f t="shared" si="35"/>
        <v>93438</v>
      </c>
      <c r="H1118" s="1527">
        <v>24.69</v>
      </c>
      <c r="I1118" s="1527">
        <v>24.69</v>
      </c>
    </row>
    <row r="1119" spans="2:9">
      <c r="B1119" s="1531">
        <v>95114</v>
      </c>
      <c r="C1119" s="1529" t="s">
        <v>890</v>
      </c>
      <c r="D1119" s="1528" t="s">
        <v>43</v>
      </c>
      <c r="E1119" s="1530">
        <f t="shared" si="34"/>
        <v>1.66</v>
      </c>
      <c r="F1119" s="1521">
        <f t="shared" si="35"/>
        <v>95114</v>
      </c>
      <c r="H1119" s="1530">
        <v>1.66</v>
      </c>
      <c r="I1119" s="1530">
        <v>1.66</v>
      </c>
    </row>
    <row r="1120" spans="2:9">
      <c r="B1120" s="1532">
        <v>95115</v>
      </c>
      <c r="C1120" s="1523" t="s">
        <v>891</v>
      </c>
      <c r="D1120" s="1526" t="s">
        <v>43</v>
      </c>
      <c r="E1120" s="1527">
        <f t="shared" si="34"/>
        <v>0.19</v>
      </c>
      <c r="F1120" s="1521">
        <f t="shared" si="35"/>
        <v>95115</v>
      </c>
      <c r="H1120" s="1527">
        <v>0.19</v>
      </c>
      <c r="I1120" s="1527">
        <v>0.19</v>
      </c>
    </row>
    <row r="1121" spans="2:9">
      <c r="B1121" s="1531">
        <v>95116</v>
      </c>
      <c r="C1121" s="1529" t="s">
        <v>892</v>
      </c>
      <c r="D1121" s="1528" t="s">
        <v>43</v>
      </c>
      <c r="E1121" s="1530">
        <f t="shared" si="34"/>
        <v>31.99</v>
      </c>
      <c r="F1121" s="1521">
        <f t="shared" si="35"/>
        <v>95116</v>
      </c>
      <c r="H1121" s="1530">
        <v>31.99</v>
      </c>
      <c r="I1121" s="1530">
        <v>31.99</v>
      </c>
    </row>
    <row r="1122" spans="2:9">
      <c r="B1122" s="1532">
        <v>95117</v>
      </c>
      <c r="C1122" s="1523" t="s">
        <v>893</v>
      </c>
      <c r="D1122" s="1526" t="s">
        <v>43</v>
      </c>
      <c r="E1122" s="1527">
        <f t="shared" si="34"/>
        <v>5.04</v>
      </c>
      <c r="F1122" s="1521">
        <f t="shared" si="35"/>
        <v>95117</v>
      </c>
      <c r="H1122" s="1527">
        <v>5.04</v>
      </c>
      <c r="I1122" s="1527">
        <v>5.04</v>
      </c>
    </row>
    <row r="1123" spans="2:9">
      <c r="B1123" s="1531">
        <v>95118</v>
      </c>
      <c r="C1123" s="1529" t="s">
        <v>894</v>
      </c>
      <c r="D1123" s="1528" t="s">
        <v>43</v>
      </c>
      <c r="E1123" s="1530">
        <f t="shared" si="34"/>
        <v>63.82</v>
      </c>
      <c r="F1123" s="1521">
        <f t="shared" si="35"/>
        <v>95118</v>
      </c>
      <c r="H1123" s="1530">
        <v>63.82</v>
      </c>
      <c r="I1123" s="1530">
        <v>63.82</v>
      </c>
    </row>
    <row r="1124" spans="2:9">
      <c r="B1124" s="1532">
        <v>95119</v>
      </c>
      <c r="C1124" s="1523" t="s">
        <v>895</v>
      </c>
      <c r="D1124" s="1526" t="s">
        <v>43</v>
      </c>
      <c r="E1124" s="1527">
        <f t="shared" si="34"/>
        <v>10.050000000000001</v>
      </c>
      <c r="F1124" s="1521">
        <f t="shared" si="35"/>
        <v>95119</v>
      </c>
      <c r="H1124" s="1527">
        <v>10.050000000000001</v>
      </c>
      <c r="I1124" s="1527">
        <v>10.050000000000001</v>
      </c>
    </row>
    <row r="1125" spans="2:9">
      <c r="B1125" s="1531">
        <v>95120</v>
      </c>
      <c r="C1125" s="1529" t="s">
        <v>896</v>
      </c>
      <c r="D1125" s="1528" t="s">
        <v>43</v>
      </c>
      <c r="E1125" s="1530">
        <f t="shared" si="34"/>
        <v>58.01</v>
      </c>
      <c r="F1125" s="1521">
        <f t="shared" si="35"/>
        <v>95120</v>
      </c>
      <c r="H1125" s="1530">
        <v>58.01</v>
      </c>
      <c r="I1125" s="1530">
        <v>58.01</v>
      </c>
    </row>
    <row r="1126" spans="2:9">
      <c r="B1126" s="1532">
        <v>95123</v>
      </c>
      <c r="C1126" s="1523" t="s">
        <v>897</v>
      </c>
      <c r="D1126" s="1526" t="s">
        <v>43</v>
      </c>
      <c r="E1126" s="1527">
        <f t="shared" si="34"/>
        <v>16.77</v>
      </c>
      <c r="F1126" s="1521">
        <f t="shared" si="35"/>
        <v>95123</v>
      </c>
      <c r="H1126" s="1527">
        <v>16.77</v>
      </c>
      <c r="I1126" s="1527">
        <v>16.77</v>
      </c>
    </row>
    <row r="1127" spans="2:9">
      <c r="B1127" s="1531">
        <v>95124</v>
      </c>
      <c r="C1127" s="1529" t="s">
        <v>898</v>
      </c>
      <c r="D1127" s="1528" t="s">
        <v>43</v>
      </c>
      <c r="E1127" s="1530">
        <f t="shared" si="34"/>
        <v>2.64</v>
      </c>
      <c r="F1127" s="1521">
        <f t="shared" si="35"/>
        <v>95124</v>
      </c>
      <c r="H1127" s="1530">
        <v>2.64</v>
      </c>
      <c r="I1127" s="1530">
        <v>2.64</v>
      </c>
    </row>
    <row r="1128" spans="2:9">
      <c r="B1128" s="1532">
        <v>95125</v>
      </c>
      <c r="C1128" s="1523" t="s">
        <v>899</v>
      </c>
      <c r="D1128" s="1526" t="s">
        <v>43</v>
      </c>
      <c r="E1128" s="1527">
        <f t="shared" si="34"/>
        <v>18.34</v>
      </c>
      <c r="F1128" s="1521">
        <f t="shared" si="35"/>
        <v>95125</v>
      </c>
      <c r="H1128" s="1527">
        <v>18.34</v>
      </c>
      <c r="I1128" s="1527">
        <v>18.34</v>
      </c>
    </row>
    <row r="1129" spans="2:9">
      <c r="B1129" s="1531">
        <v>95126</v>
      </c>
      <c r="C1129" s="1529" t="s">
        <v>900</v>
      </c>
      <c r="D1129" s="1528" t="s">
        <v>43</v>
      </c>
      <c r="E1129" s="1530">
        <f t="shared" si="34"/>
        <v>144.69999999999999</v>
      </c>
      <c r="F1129" s="1521">
        <f t="shared" si="35"/>
        <v>95126</v>
      </c>
      <c r="H1129" s="1530">
        <v>144.69999999999999</v>
      </c>
      <c r="I1129" s="1530">
        <v>144.69999999999999</v>
      </c>
    </row>
    <row r="1130" spans="2:9">
      <c r="B1130" s="1532">
        <v>95129</v>
      </c>
      <c r="C1130" s="1523" t="s">
        <v>901</v>
      </c>
      <c r="D1130" s="1526" t="s">
        <v>43</v>
      </c>
      <c r="E1130" s="1527">
        <f t="shared" si="34"/>
        <v>25.43</v>
      </c>
      <c r="F1130" s="1521">
        <f t="shared" si="35"/>
        <v>95129</v>
      </c>
      <c r="H1130" s="1527">
        <v>25.43</v>
      </c>
      <c r="I1130" s="1527">
        <v>25.43</v>
      </c>
    </row>
    <row r="1131" spans="2:9">
      <c r="B1131" s="1531">
        <v>95130</v>
      </c>
      <c r="C1131" s="1529" t="s">
        <v>902</v>
      </c>
      <c r="D1131" s="1528" t="s">
        <v>43</v>
      </c>
      <c r="E1131" s="1530">
        <f t="shared" si="34"/>
        <v>5.35</v>
      </c>
      <c r="F1131" s="1521">
        <f t="shared" si="35"/>
        <v>95130</v>
      </c>
      <c r="H1131" s="1530">
        <v>5.35</v>
      </c>
      <c r="I1131" s="1530">
        <v>5.35</v>
      </c>
    </row>
    <row r="1132" spans="2:9">
      <c r="B1132" s="1532">
        <v>95131</v>
      </c>
      <c r="C1132" s="1523" t="s">
        <v>903</v>
      </c>
      <c r="D1132" s="1526" t="s">
        <v>43</v>
      </c>
      <c r="E1132" s="1527">
        <f t="shared" si="34"/>
        <v>47.75</v>
      </c>
      <c r="F1132" s="1521">
        <f t="shared" si="35"/>
        <v>95131</v>
      </c>
      <c r="H1132" s="1527">
        <v>47.75</v>
      </c>
      <c r="I1132" s="1527">
        <v>47.75</v>
      </c>
    </row>
    <row r="1133" spans="2:9" ht="30">
      <c r="B1133" s="1531">
        <v>95132</v>
      </c>
      <c r="C1133" s="1529" t="s">
        <v>904</v>
      </c>
      <c r="D1133" s="1528" t="s">
        <v>43</v>
      </c>
      <c r="E1133" s="1530">
        <f t="shared" si="34"/>
        <v>31.69</v>
      </c>
      <c r="F1133" s="1521">
        <f t="shared" si="35"/>
        <v>95132</v>
      </c>
      <c r="H1133" s="1530">
        <v>31.69</v>
      </c>
      <c r="I1133" s="1530">
        <v>31.69</v>
      </c>
    </row>
    <row r="1134" spans="2:9">
      <c r="B1134" s="1532">
        <v>95136</v>
      </c>
      <c r="C1134" s="1523" t="s">
        <v>905</v>
      </c>
      <c r="D1134" s="1526" t="s">
        <v>43</v>
      </c>
      <c r="E1134" s="1527">
        <f t="shared" si="34"/>
        <v>0.03</v>
      </c>
      <c r="F1134" s="1521">
        <f t="shared" si="35"/>
        <v>95136</v>
      </c>
      <c r="H1134" s="1527">
        <v>0.03</v>
      </c>
      <c r="I1134" s="1527">
        <v>0.03</v>
      </c>
    </row>
    <row r="1135" spans="2:9">
      <c r="B1135" s="1531">
        <v>95137</v>
      </c>
      <c r="C1135" s="1529" t="s">
        <v>906</v>
      </c>
      <c r="D1135" s="1528" t="s">
        <v>43</v>
      </c>
      <c r="E1135" s="1530">
        <f t="shared" si="34"/>
        <v>0</v>
      </c>
      <c r="F1135" s="1521">
        <f t="shared" si="35"/>
        <v>95137</v>
      </c>
      <c r="H1135" s="1530">
        <v>0</v>
      </c>
      <c r="I1135" s="1530">
        <v>0</v>
      </c>
    </row>
    <row r="1136" spans="2:9">
      <c r="B1136" s="1532">
        <v>95138</v>
      </c>
      <c r="C1136" s="1523" t="s">
        <v>907</v>
      </c>
      <c r="D1136" s="1526" t="s">
        <v>43</v>
      </c>
      <c r="E1136" s="1527">
        <f t="shared" si="34"/>
        <v>0.03</v>
      </c>
      <c r="F1136" s="1521">
        <f t="shared" si="35"/>
        <v>95138</v>
      </c>
      <c r="H1136" s="1527">
        <v>0.03</v>
      </c>
      <c r="I1136" s="1527">
        <v>0.03</v>
      </c>
    </row>
    <row r="1137" spans="2:9">
      <c r="B1137" s="1531">
        <v>95208</v>
      </c>
      <c r="C1137" s="1529" t="s">
        <v>908</v>
      </c>
      <c r="D1137" s="1528" t="s">
        <v>43</v>
      </c>
      <c r="E1137" s="1530">
        <f t="shared" si="34"/>
        <v>45.73</v>
      </c>
      <c r="F1137" s="1521">
        <f t="shared" si="35"/>
        <v>95208</v>
      </c>
      <c r="H1137" s="1530">
        <v>45.73</v>
      </c>
      <c r="I1137" s="1530">
        <v>45.73</v>
      </c>
    </row>
    <row r="1138" spans="2:9">
      <c r="B1138" s="1532">
        <v>95209</v>
      </c>
      <c r="C1138" s="1523" t="s">
        <v>909</v>
      </c>
      <c r="D1138" s="1526" t="s">
        <v>43</v>
      </c>
      <c r="E1138" s="1527">
        <f t="shared" si="34"/>
        <v>5.43</v>
      </c>
      <c r="F1138" s="1521">
        <f t="shared" si="35"/>
        <v>95209</v>
      </c>
      <c r="H1138" s="1527">
        <v>5.43</v>
      </c>
      <c r="I1138" s="1527">
        <v>5.43</v>
      </c>
    </row>
    <row r="1139" spans="2:9">
      <c r="B1139" s="1531">
        <v>95210</v>
      </c>
      <c r="C1139" s="1529" t="s">
        <v>910</v>
      </c>
      <c r="D1139" s="1528" t="s">
        <v>43</v>
      </c>
      <c r="E1139" s="1530">
        <f t="shared" si="34"/>
        <v>50.02</v>
      </c>
      <c r="F1139" s="1521">
        <f t="shared" si="35"/>
        <v>95210</v>
      </c>
      <c r="H1139" s="1530">
        <v>50.02</v>
      </c>
      <c r="I1139" s="1530">
        <v>50.02</v>
      </c>
    </row>
    <row r="1140" spans="2:9">
      <c r="B1140" s="1532">
        <v>95211</v>
      </c>
      <c r="C1140" s="1523" t="s">
        <v>911</v>
      </c>
      <c r="D1140" s="1526" t="s">
        <v>43</v>
      </c>
      <c r="E1140" s="1527">
        <f t="shared" si="34"/>
        <v>8.5</v>
      </c>
      <c r="F1140" s="1521">
        <f t="shared" si="35"/>
        <v>95211</v>
      </c>
      <c r="H1140" s="1527">
        <v>8.5</v>
      </c>
      <c r="I1140" s="1527">
        <v>8.5</v>
      </c>
    </row>
    <row r="1141" spans="2:9">
      <c r="B1141" s="1531">
        <v>95217</v>
      </c>
      <c r="C1141" s="1529" t="s">
        <v>912</v>
      </c>
      <c r="D1141" s="1528" t="s">
        <v>43</v>
      </c>
      <c r="E1141" s="1530">
        <f t="shared" si="34"/>
        <v>0.56999999999999995</v>
      </c>
      <c r="F1141" s="1521">
        <f t="shared" si="35"/>
        <v>95217</v>
      </c>
      <c r="H1141" s="1530">
        <v>0.56999999999999995</v>
      </c>
      <c r="I1141" s="1530">
        <v>0.56999999999999995</v>
      </c>
    </row>
    <row r="1142" spans="2:9">
      <c r="B1142" s="1532">
        <v>95255</v>
      </c>
      <c r="C1142" s="1523" t="s">
        <v>913</v>
      </c>
      <c r="D1142" s="1526" t="s">
        <v>43</v>
      </c>
      <c r="E1142" s="1527">
        <f t="shared" si="34"/>
        <v>1.47</v>
      </c>
      <c r="F1142" s="1521">
        <f t="shared" si="35"/>
        <v>95255</v>
      </c>
      <c r="H1142" s="1527">
        <v>1.47</v>
      </c>
      <c r="I1142" s="1527">
        <v>1.47</v>
      </c>
    </row>
    <row r="1143" spans="2:9">
      <c r="B1143" s="1531">
        <v>95256</v>
      </c>
      <c r="C1143" s="1529" t="s">
        <v>914</v>
      </c>
      <c r="D1143" s="1528" t="s">
        <v>43</v>
      </c>
      <c r="E1143" s="1530">
        <f t="shared" si="34"/>
        <v>0.17</v>
      </c>
      <c r="F1143" s="1521">
        <f t="shared" si="35"/>
        <v>95256</v>
      </c>
      <c r="H1143" s="1530">
        <v>0.17</v>
      </c>
      <c r="I1143" s="1530">
        <v>0.17</v>
      </c>
    </row>
    <row r="1144" spans="2:9">
      <c r="B1144" s="1532">
        <v>95257</v>
      </c>
      <c r="C1144" s="1523" t="s">
        <v>915</v>
      </c>
      <c r="D1144" s="1526" t="s">
        <v>43</v>
      </c>
      <c r="E1144" s="1527">
        <f t="shared" si="34"/>
        <v>1.84</v>
      </c>
      <c r="F1144" s="1521">
        <f t="shared" si="35"/>
        <v>95257</v>
      </c>
      <c r="H1144" s="1527">
        <v>1.84</v>
      </c>
      <c r="I1144" s="1527">
        <v>1.84</v>
      </c>
    </row>
    <row r="1145" spans="2:9">
      <c r="B1145" s="1531">
        <v>95260</v>
      </c>
      <c r="C1145" s="1529" t="s">
        <v>916</v>
      </c>
      <c r="D1145" s="1528" t="s">
        <v>43</v>
      </c>
      <c r="E1145" s="1530">
        <f t="shared" si="34"/>
        <v>0.57999999999999996</v>
      </c>
      <c r="F1145" s="1521">
        <f t="shared" si="35"/>
        <v>95260</v>
      </c>
      <c r="H1145" s="1530">
        <v>0.57999999999999996</v>
      </c>
      <c r="I1145" s="1530">
        <v>0.57999999999999996</v>
      </c>
    </row>
    <row r="1146" spans="2:9">
      <c r="B1146" s="1532">
        <v>95261</v>
      </c>
      <c r="C1146" s="1523" t="s">
        <v>917</v>
      </c>
      <c r="D1146" s="1526" t="s">
        <v>43</v>
      </c>
      <c r="E1146" s="1527">
        <f t="shared" si="34"/>
        <v>0.17</v>
      </c>
      <c r="F1146" s="1521">
        <f t="shared" si="35"/>
        <v>95261</v>
      </c>
      <c r="H1146" s="1527">
        <v>0.17</v>
      </c>
      <c r="I1146" s="1527">
        <v>0.17</v>
      </c>
    </row>
    <row r="1147" spans="2:9">
      <c r="B1147" s="1531">
        <v>95262</v>
      </c>
      <c r="C1147" s="1529" t="s">
        <v>918</v>
      </c>
      <c r="D1147" s="1528" t="s">
        <v>43</v>
      </c>
      <c r="E1147" s="1530">
        <f t="shared" si="34"/>
        <v>1.54</v>
      </c>
      <c r="F1147" s="1521">
        <f t="shared" si="35"/>
        <v>95262</v>
      </c>
      <c r="H1147" s="1530">
        <v>1.54</v>
      </c>
      <c r="I1147" s="1530">
        <v>1.54</v>
      </c>
    </row>
    <row r="1148" spans="2:9" ht="30">
      <c r="B1148" s="1532">
        <v>95263</v>
      </c>
      <c r="C1148" s="1523" t="s">
        <v>919</v>
      </c>
      <c r="D1148" s="1526" t="s">
        <v>43</v>
      </c>
      <c r="E1148" s="1527">
        <f t="shared" si="34"/>
        <v>5.1100000000000003</v>
      </c>
      <c r="F1148" s="1521">
        <f t="shared" si="35"/>
        <v>95263</v>
      </c>
      <c r="H1148" s="1527">
        <v>5.1100000000000003</v>
      </c>
      <c r="I1148" s="1527">
        <v>5.1100000000000003</v>
      </c>
    </row>
    <row r="1149" spans="2:9" ht="30">
      <c r="B1149" s="1531">
        <v>95266</v>
      </c>
      <c r="C1149" s="1529" t="s">
        <v>920</v>
      </c>
      <c r="D1149" s="1528" t="s">
        <v>43</v>
      </c>
      <c r="E1149" s="1530">
        <f t="shared" si="34"/>
        <v>0.44</v>
      </c>
      <c r="F1149" s="1521">
        <f t="shared" si="35"/>
        <v>95266</v>
      </c>
      <c r="H1149" s="1530">
        <v>0.44</v>
      </c>
      <c r="I1149" s="1530">
        <v>0.44</v>
      </c>
    </row>
    <row r="1150" spans="2:9" ht="30">
      <c r="B1150" s="1532">
        <v>95267</v>
      </c>
      <c r="C1150" s="1523" t="s">
        <v>921</v>
      </c>
      <c r="D1150" s="1526" t="s">
        <v>43</v>
      </c>
      <c r="E1150" s="1527">
        <f t="shared" si="34"/>
        <v>0.04</v>
      </c>
      <c r="F1150" s="1521">
        <f t="shared" si="35"/>
        <v>95267</v>
      </c>
      <c r="H1150" s="1527">
        <v>0.04</v>
      </c>
      <c r="I1150" s="1527">
        <v>0.04</v>
      </c>
    </row>
    <row r="1151" spans="2:9" ht="30">
      <c r="B1151" s="1531">
        <v>95268</v>
      </c>
      <c r="C1151" s="1529" t="s">
        <v>922</v>
      </c>
      <c r="D1151" s="1528" t="s">
        <v>43</v>
      </c>
      <c r="E1151" s="1530">
        <f t="shared" si="34"/>
        <v>0.42</v>
      </c>
      <c r="F1151" s="1521">
        <f t="shared" si="35"/>
        <v>95268</v>
      </c>
      <c r="H1151" s="1530">
        <v>0.42</v>
      </c>
      <c r="I1151" s="1530">
        <v>0.42</v>
      </c>
    </row>
    <row r="1152" spans="2:9" ht="30">
      <c r="B1152" s="1532">
        <v>95269</v>
      </c>
      <c r="C1152" s="1523" t="s">
        <v>923</v>
      </c>
      <c r="D1152" s="1526" t="s">
        <v>43</v>
      </c>
      <c r="E1152" s="1527">
        <f t="shared" si="34"/>
        <v>9.44</v>
      </c>
      <c r="F1152" s="1521">
        <f t="shared" si="35"/>
        <v>95269</v>
      </c>
      <c r="H1152" s="1527">
        <v>9.44</v>
      </c>
      <c r="I1152" s="1527">
        <v>9.44</v>
      </c>
    </row>
    <row r="1153" spans="2:9">
      <c r="B1153" s="1531">
        <v>95272</v>
      </c>
      <c r="C1153" s="1529" t="s">
        <v>924</v>
      </c>
      <c r="D1153" s="1528" t="s">
        <v>43</v>
      </c>
      <c r="E1153" s="1530">
        <f t="shared" si="34"/>
        <v>0.43</v>
      </c>
      <c r="F1153" s="1521">
        <f t="shared" si="35"/>
        <v>95272</v>
      </c>
      <c r="H1153" s="1530">
        <v>0.43</v>
      </c>
      <c r="I1153" s="1530">
        <v>0.43</v>
      </c>
    </row>
    <row r="1154" spans="2:9">
      <c r="B1154" s="1532">
        <v>95273</v>
      </c>
      <c r="C1154" s="1523" t="s">
        <v>925</v>
      </c>
      <c r="D1154" s="1526" t="s">
        <v>43</v>
      </c>
      <c r="E1154" s="1527">
        <f t="shared" ref="E1154:E1217" si="36">IF($L$2=$H$1,H1154,I1154)</f>
        <v>0.05</v>
      </c>
      <c r="F1154" s="1521">
        <f t="shared" ref="F1154:F1217" si="37">IF(LEN($B1154)=7,CONCATENATE(MID($B1154,1,6),"00",RIGHT($B1154,1)),IF(LEN($B1154)=8,CONCATENATE(MID($B1154,1,6),"0",RIGHT($B1154,2)),$B1154))</f>
        <v>95273</v>
      </c>
      <c r="H1154" s="1527">
        <v>0.05</v>
      </c>
      <c r="I1154" s="1527">
        <v>0.05</v>
      </c>
    </row>
    <row r="1155" spans="2:9">
      <c r="B1155" s="1531">
        <v>95274</v>
      </c>
      <c r="C1155" s="1529" t="s">
        <v>926</v>
      </c>
      <c r="D1155" s="1528" t="s">
        <v>43</v>
      </c>
      <c r="E1155" s="1530">
        <f t="shared" si="36"/>
        <v>0.33</v>
      </c>
      <c r="F1155" s="1521">
        <f t="shared" si="37"/>
        <v>95274</v>
      </c>
      <c r="H1155" s="1530">
        <v>0.33</v>
      </c>
      <c r="I1155" s="1530">
        <v>0.33</v>
      </c>
    </row>
    <row r="1156" spans="2:9" ht="30">
      <c r="B1156" s="1532">
        <v>95275</v>
      </c>
      <c r="C1156" s="1523" t="s">
        <v>927</v>
      </c>
      <c r="D1156" s="1526" t="s">
        <v>43</v>
      </c>
      <c r="E1156" s="1527">
        <f t="shared" si="36"/>
        <v>2.31</v>
      </c>
      <c r="F1156" s="1521">
        <f t="shared" si="37"/>
        <v>95275</v>
      </c>
      <c r="H1156" s="1527">
        <v>2.31</v>
      </c>
      <c r="I1156" s="1527">
        <v>2.31</v>
      </c>
    </row>
    <row r="1157" spans="2:9">
      <c r="B1157" s="1531">
        <v>95278</v>
      </c>
      <c r="C1157" s="1529" t="s">
        <v>928</v>
      </c>
      <c r="D1157" s="1528" t="s">
        <v>43</v>
      </c>
      <c r="E1157" s="1530">
        <f t="shared" si="36"/>
        <v>0.52</v>
      </c>
      <c r="F1157" s="1521">
        <f t="shared" si="37"/>
        <v>95278</v>
      </c>
      <c r="H1157" s="1530">
        <v>0.52</v>
      </c>
      <c r="I1157" s="1530">
        <v>0.52</v>
      </c>
    </row>
    <row r="1158" spans="2:9">
      <c r="B1158" s="1532">
        <v>95279</v>
      </c>
      <c r="C1158" s="1523" t="s">
        <v>929</v>
      </c>
      <c r="D1158" s="1526" t="s">
        <v>43</v>
      </c>
      <c r="E1158" s="1527">
        <f t="shared" si="36"/>
        <v>0.05</v>
      </c>
      <c r="F1158" s="1521">
        <f t="shared" si="37"/>
        <v>95279</v>
      </c>
      <c r="H1158" s="1527">
        <v>0.05</v>
      </c>
      <c r="I1158" s="1527">
        <v>0.05</v>
      </c>
    </row>
    <row r="1159" spans="2:9">
      <c r="B1159" s="1531">
        <v>95280</v>
      </c>
      <c r="C1159" s="1529" t="s">
        <v>930</v>
      </c>
      <c r="D1159" s="1528" t="s">
        <v>43</v>
      </c>
      <c r="E1159" s="1530">
        <f t="shared" si="36"/>
        <v>0.51</v>
      </c>
      <c r="F1159" s="1521">
        <f t="shared" si="37"/>
        <v>95280</v>
      </c>
      <c r="H1159" s="1530">
        <v>0.51</v>
      </c>
      <c r="I1159" s="1530">
        <v>0.51</v>
      </c>
    </row>
    <row r="1160" spans="2:9" ht="30">
      <c r="B1160" s="1532">
        <v>95281</v>
      </c>
      <c r="C1160" s="1523" t="s">
        <v>931</v>
      </c>
      <c r="D1160" s="1526" t="s">
        <v>43</v>
      </c>
      <c r="E1160" s="1527">
        <f t="shared" si="36"/>
        <v>9.44</v>
      </c>
      <c r="F1160" s="1521">
        <f t="shared" si="37"/>
        <v>95281</v>
      </c>
      <c r="H1160" s="1527">
        <v>9.44</v>
      </c>
      <c r="I1160" s="1527">
        <v>9.44</v>
      </c>
    </row>
    <row r="1161" spans="2:9" ht="30">
      <c r="B1161" s="1531">
        <v>95617</v>
      </c>
      <c r="C1161" s="1529" t="s">
        <v>932</v>
      </c>
      <c r="D1161" s="1528" t="s">
        <v>43</v>
      </c>
      <c r="E1161" s="1530">
        <f t="shared" si="36"/>
        <v>1.21</v>
      </c>
      <c r="F1161" s="1521">
        <f t="shared" si="37"/>
        <v>95617</v>
      </c>
      <c r="H1161" s="1530">
        <v>1.21</v>
      </c>
      <c r="I1161" s="1530">
        <v>1.21</v>
      </c>
    </row>
    <row r="1162" spans="2:9" ht="30">
      <c r="B1162" s="1532">
        <v>95618</v>
      </c>
      <c r="C1162" s="1523" t="s">
        <v>933</v>
      </c>
      <c r="D1162" s="1526" t="s">
        <v>43</v>
      </c>
      <c r="E1162" s="1527">
        <f t="shared" si="36"/>
        <v>0.14000000000000001</v>
      </c>
      <c r="F1162" s="1521">
        <f t="shared" si="37"/>
        <v>95618</v>
      </c>
      <c r="H1162" s="1527">
        <v>0.14000000000000001</v>
      </c>
      <c r="I1162" s="1527">
        <v>0.14000000000000001</v>
      </c>
    </row>
    <row r="1163" spans="2:9" ht="30">
      <c r="B1163" s="1531">
        <v>95619</v>
      </c>
      <c r="C1163" s="1529" t="s">
        <v>934</v>
      </c>
      <c r="D1163" s="1528" t="s">
        <v>43</v>
      </c>
      <c r="E1163" s="1530">
        <f t="shared" si="36"/>
        <v>1.51</v>
      </c>
      <c r="F1163" s="1521">
        <f t="shared" si="37"/>
        <v>95619</v>
      </c>
      <c r="H1163" s="1530">
        <v>1.51</v>
      </c>
      <c r="I1163" s="1530">
        <v>1.51</v>
      </c>
    </row>
    <row r="1164" spans="2:9" ht="30">
      <c r="B1164" s="1532">
        <v>95627</v>
      </c>
      <c r="C1164" s="1523" t="s">
        <v>935</v>
      </c>
      <c r="D1164" s="1526" t="s">
        <v>43</v>
      </c>
      <c r="E1164" s="1527">
        <f t="shared" si="36"/>
        <v>46.57</v>
      </c>
      <c r="F1164" s="1521">
        <f t="shared" si="37"/>
        <v>95627</v>
      </c>
      <c r="H1164" s="1527">
        <v>46.57</v>
      </c>
      <c r="I1164" s="1527">
        <v>46.57</v>
      </c>
    </row>
    <row r="1165" spans="2:9" ht="30">
      <c r="B1165" s="1531">
        <v>95628</v>
      </c>
      <c r="C1165" s="1529" t="s">
        <v>936</v>
      </c>
      <c r="D1165" s="1528" t="s">
        <v>43</v>
      </c>
      <c r="E1165" s="1530">
        <f t="shared" si="36"/>
        <v>6.46</v>
      </c>
      <c r="F1165" s="1521">
        <f t="shared" si="37"/>
        <v>95628</v>
      </c>
      <c r="H1165" s="1530">
        <v>6.46</v>
      </c>
      <c r="I1165" s="1530">
        <v>6.46</v>
      </c>
    </row>
    <row r="1166" spans="2:9" ht="30">
      <c r="B1166" s="1532">
        <v>95629</v>
      </c>
      <c r="C1166" s="1523" t="s">
        <v>937</v>
      </c>
      <c r="D1166" s="1526" t="s">
        <v>43</v>
      </c>
      <c r="E1166" s="1527">
        <f t="shared" si="36"/>
        <v>58.28</v>
      </c>
      <c r="F1166" s="1521">
        <f t="shared" si="37"/>
        <v>95629</v>
      </c>
      <c r="H1166" s="1527">
        <v>58.28</v>
      </c>
      <c r="I1166" s="1527">
        <v>58.28</v>
      </c>
    </row>
    <row r="1167" spans="2:9" ht="30">
      <c r="B1167" s="1531">
        <v>95630</v>
      </c>
      <c r="C1167" s="1529" t="s">
        <v>938</v>
      </c>
      <c r="D1167" s="1528" t="s">
        <v>43</v>
      </c>
      <c r="E1167" s="1530">
        <f t="shared" si="36"/>
        <v>87.72</v>
      </c>
      <c r="F1167" s="1521">
        <f t="shared" si="37"/>
        <v>95630</v>
      </c>
      <c r="H1167" s="1530">
        <v>87.72</v>
      </c>
      <c r="I1167" s="1530">
        <v>87.72</v>
      </c>
    </row>
    <row r="1168" spans="2:9">
      <c r="B1168" s="1532">
        <v>95698</v>
      </c>
      <c r="C1168" s="1523" t="s">
        <v>939</v>
      </c>
      <c r="D1168" s="1526" t="s">
        <v>43</v>
      </c>
      <c r="E1168" s="1527">
        <f t="shared" si="36"/>
        <v>4.91</v>
      </c>
      <c r="F1168" s="1521">
        <f t="shared" si="37"/>
        <v>95698</v>
      </c>
      <c r="H1168" s="1527">
        <v>4.91</v>
      </c>
      <c r="I1168" s="1527">
        <v>4.91</v>
      </c>
    </row>
    <row r="1169" spans="2:9">
      <c r="B1169" s="1531">
        <v>95699</v>
      </c>
      <c r="C1169" s="1529" t="s">
        <v>940</v>
      </c>
      <c r="D1169" s="1528" t="s">
        <v>43</v>
      </c>
      <c r="E1169" s="1530">
        <f t="shared" si="36"/>
        <v>0.57999999999999996</v>
      </c>
      <c r="F1169" s="1521">
        <f t="shared" si="37"/>
        <v>95699</v>
      </c>
      <c r="H1169" s="1530">
        <v>0.57999999999999996</v>
      </c>
      <c r="I1169" s="1530">
        <v>0.57999999999999996</v>
      </c>
    </row>
    <row r="1170" spans="2:9">
      <c r="B1170" s="1532">
        <v>95700</v>
      </c>
      <c r="C1170" s="1523" t="s">
        <v>941</v>
      </c>
      <c r="D1170" s="1526" t="s">
        <v>43</v>
      </c>
      <c r="E1170" s="1527">
        <f t="shared" si="36"/>
        <v>6.14</v>
      </c>
      <c r="F1170" s="1521">
        <f t="shared" si="37"/>
        <v>95700</v>
      </c>
      <c r="H1170" s="1527">
        <v>6.14</v>
      </c>
      <c r="I1170" s="1527">
        <v>6.14</v>
      </c>
    </row>
    <row r="1171" spans="2:9" ht="30">
      <c r="B1171" s="1531">
        <v>95701</v>
      </c>
      <c r="C1171" s="1529" t="s">
        <v>942</v>
      </c>
      <c r="D1171" s="1528" t="s">
        <v>43</v>
      </c>
      <c r="E1171" s="1530">
        <f t="shared" si="36"/>
        <v>2.84</v>
      </c>
      <c r="F1171" s="1521">
        <f t="shared" si="37"/>
        <v>95701</v>
      </c>
      <c r="H1171" s="1530">
        <v>2.84</v>
      </c>
      <c r="I1171" s="1530">
        <v>2.84</v>
      </c>
    </row>
    <row r="1172" spans="2:9" ht="30">
      <c r="B1172" s="1532">
        <v>95704</v>
      </c>
      <c r="C1172" s="1523" t="s">
        <v>943</v>
      </c>
      <c r="D1172" s="1526" t="s">
        <v>43</v>
      </c>
      <c r="E1172" s="1527">
        <f t="shared" si="36"/>
        <v>43.7</v>
      </c>
      <c r="F1172" s="1521">
        <f t="shared" si="37"/>
        <v>95704</v>
      </c>
      <c r="H1172" s="1527">
        <v>43.7</v>
      </c>
      <c r="I1172" s="1527">
        <v>43.7</v>
      </c>
    </row>
    <row r="1173" spans="2:9">
      <c r="B1173" s="1531">
        <v>95705</v>
      </c>
      <c r="C1173" s="1529" t="s">
        <v>944</v>
      </c>
      <c r="D1173" s="1528" t="s">
        <v>43</v>
      </c>
      <c r="E1173" s="1530">
        <f t="shared" si="36"/>
        <v>5.98</v>
      </c>
      <c r="F1173" s="1521">
        <f t="shared" si="37"/>
        <v>95705</v>
      </c>
      <c r="H1173" s="1530">
        <v>5.98</v>
      </c>
      <c r="I1173" s="1530">
        <v>5.98</v>
      </c>
    </row>
    <row r="1174" spans="2:9" ht="30">
      <c r="B1174" s="1532">
        <v>95706</v>
      </c>
      <c r="C1174" s="1523" t="s">
        <v>945</v>
      </c>
      <c r="D1174" s="1526" t="s">
        <v>43</v>
      </c>
      <c r="E1174" s="1527">
        <f t="shared" si="36"/>
        <v>54.69</v>
      </c>
      <c r="F1174" s="1521">
        <f t="shared" si="37"/>
        <v>95706</v>
      </c>
      <c r="H1174" s="1527">
        <v>54.69</v>
      </c>
      <c r="I1174" s="1527">
        <v>54.69</v>
      </c>
    </row>
    <row r="1175" spans="2:9" ht="30">
      <c r="B1175" s="1531">
        <v>95707</v>
      </c>
      <c r="C1175" s="1529" t="s">
        <v>946</v>
      </c>
      <c r="D1175" s="1528" t="s">
        <v>43</v>
      </c>
      <c r="E1175" s="1530">
        <f t="shared" si="36"/>
        <v>3.73</v>
      </c>
      <c r="F1175" s="1521">
        <f t="shared" si="37"/>
        <v>95707</v>
      </c>
      <c r="H1175" s="1530">
        <v>3.73</v>
      </c>
      <c r="I1175" s="1530">
        <v>3.73</v>
      </c>
    </row>
    <row r="1176" spans="2:9" ht="30">
      <c r="B1176" s="1532">
        <v>95710</v>
      </c>
      <c r="C1176" s="1523" t="s">
        <v>947</v>
      </c>
      <c r="D1176" s="1526" t="s">
        <v>43</v>
      </c>
      <c r="E1176" s="1527">
        <f t="shared" si="36"/>
        <v>52.52</v>
      </c>
      <c r="F1176" s="1521">
        <f t="shared" si="37"/>
        <v>95710</v>
      </c>
      <c r="H1176" s="1527">
        <v>52.52</v>
      </c>
      <c r="I1176" s="1527">
        <v>52.52</v>
      </c>
    </row>
    <row r="1177" spans="2:9" ht="30">
      <c r="B1177" s="1531">
        <v>95711</v>
      </c>
      <c r="C1177" s="1529" t="s">
        <v>948</v>
      </c>
      <c r="D1177" s="1528" t="s">
        <v>43</v>
      </c>
      <c r="E1177" s="1530">
        <f t="shared" si="36"/>
        <v>7.12</v>
      </c>
      <c r="F1177" s="1521">
        <f t="shared" si="37"/>
        <v>95711</v>
      </c>
      <c r="H1177" s="1530">
        <v>7.12</v>
      </c>
      <c r="I1177" s="1530">
        <v>7.12</v>
      </c>
    </row>
    <row r="1178" spans="2:9" ht="30">
      <c r="B1178" s="1532">
        <v>95712</v>
      </c>
      <c r="C1178" s="1523" t="s">
        <v>949</v>
      </c>
      <c r="D1178" s="1526" t="s">
        <v>43</v>
      </c>
      <c r="E1178" s="1527">
        <f t="shared" si="36"/>
        <v>65.66</v>
      </c>
      <c r="F1178" s="1521">
        <f t="shared" si="37"/>
        <v>95712</v>
      </c>
      <c r="H1178" s="1527">
        <v>65.66</v>
      </c>
      <c r="I1178" s="1527">
        <v>65.66</v>
      </c>
    </row>
    <row r="1179" spans="2:9" ht="30">
      <c r="B1179" s="1531">
        <v>95713</v>
      </c>
      <c r="C1179" s="1529" t="s">
        <v>950</v>
      </c>
      <c r="D1179" s="1528" t="s">
        <v>43</v>
      </c>
      <c r="E1179" s="1530">
        <f t="shared" si="36"/>
        <v>88.37</v>
      </c>
      <c r="F1179" s="1521">
        <f t="shared" si="37"/>
        <v>95713</v>
      </c>
      <c r="H1179" s="1530">
        <v>88.37</v>
      </c>
      <c r="I1179" s="1530">
        <v>88.37</v>
      </c>
    </row>
    <row r="1180" spans="2:9" ht="30">
      <c r="B1180" s="1532">
        <v>95716</v>
      </c>
      <c r="C1180" s="1523" t="s">
        <v>951</v>
      </c>
      <c r="D1180" s="1526" t="s">
        <v>43</v>
      </c>
      <c r="E1180" s="1527">
        <f t="shared" si="36"/>
        <v>50.56</v>
      </c>
      <c r="F1180" s="1521">
        <f t="shared" si="37"/>
        <v>95716</v>
      </c>
      <c r="H1180" s="1527">
        <v>50.56</v>
      </c>
      <c r="I1180" s="1527">
        <v>50.56</v>
      </c>
    </row>
    <row r="1181" spans="2:9" ht="30">
      <c r="B1181" s="1531">
        <v>95717</v>
      </c>
      <c r="C1181" s="1529" t="s">
        <v>952</v>
      </c>
      <c r="D1181" s="1528" t="s">
        <v>43</v>
      </c>
      <c r="E1181" s="1530">
        <f t="shared" si="36"/>
        <v>6.86</v>
      </c>
      <c r="F1181" s="1521">
        <f t="shared" si="37"/>
        <v>95717</v>
      </c>
      <c r="H1181" s="1530">
        <v>6.86</v>
      </c>
      <c r="I1181" s="1530">
        <v>6.86</v>
      </c>
    </row>
    <row r="1182" spans="2:9" ht="30">
      <c r="B1182" s="1532">
        <v>95718</v>
      </c>
      <c r="C1182" s="1523" t="s">
        <v>953</v>
      </c>
      <c r="D1182" s="1526" t="s">
        <v>43</v>
      </c>
      <c r="E1182" s="1527">
        <f t="shared" si="36"/>
        <v>63.21</v>
      </c>
      <c r="F1182" s="1521">
        <f t="shared" si="37"/>
        <v>95718</v>
      </c>
      <c r="H1182" s="1527">
        <v>63.21</v>
      </c>
      <c r="I1182" s="1527">
        <v>63.21</v>
      </c>
    </row>
    <row r="1183" spans="2:9" ht="30">
      <c r="B1183" s="1531">
        <v>95719</v>
      </c>
      <c r="C1183" s="1529" t="s">
        <v>954</v>
      </c>
      <c r="D1183" s="1528" t="s">
        <v>43</v>
      </c>
      <c r="E1183" s="1530">
        <f t="shared" si="36"/>
        <v>88.37</v>
      </c>
      <c r="F1183" s="1521">
        <f t="shared" si="37"/>
        <v>95719</v>
      </c>
      <c r="H1183" s="1530">
        <v>88.37</v>
      </c>
      <c r="I1183" s="1530">
        <v>88.37</v>
      </c>
    </row>
    <row r="1184" spans="2:9">
      <c r="B1184" s="1532">
        <v>95869</v>
      </c>
      <c r="C1184" s="1523" t="s">
        <v>955</v>
      </c>
      <c r="D1184" s="1526" t="s">
        <v>43</v>
      </c>
      <c r="E1184" s="1527">
        <f t="shared" si="36"/>
        <v>1.37</v>
      </c>
      <c r="F1184" s="1521">
        <f t="shared" si="37"/>
        <v>95869</v>
      </c>
      <c r="H1184" s="1527">
        <v>1.37</v>
      </c>
      <c r="I1184" s="1527">
        <v>1.37</v>
      </c>
    </row>
    <row r="1185" spans="2:9">
      <c r="B1185" s="1531">
        <v>95870</v>
      </c>
      <c r="C1185" s="1529" t="s">
        <v>956</v>
      </c>
      <c r="D1185" s="1528" t="s">
        <v>43</v>
      </c>
      <c r="E1185" s="1530">
        <f t="shared" si="36"/>
        <v>6.79</v>
      </c>
      <c r="F1185" s="1521">
        <f t="shared" si="37"/>
        <v>95870</v>
      </c>
      <c r="H1185" s="1530">
        <v>6.79</v>
      </c>
      <c r="I1185" s="1530">
        <v>6.79</v>
      </c>
    </row>
    <row r="1186" spans="2:9" ht="30">
      <c r="B1186" s="1532">
        <v>95871</v>
      </c>
      <c r="C1186" s="1523" t="s">
        <v>957</v>
      </c>
      <c r="D1186" s="1526" t="s">
        <v>43</v>
      </c>
      <c r="E1186" s="1527">
        <f t="shared" si="36"/>
        <v>268.36</v>
      </c>
      <c r="F1186" s="1521">
        <f t="shared" si="37"/>
        <v>95871</v>
      </c>
      <c r="H1186" s="1527">
        <v>268.36</v>
      </c>
      <c r="I1186" s="1527">
        <v>268.36</v>
      </c>
    </row>
    <row r="1187" spans="2:9">
      <c r="B1187" s="1531">
        <v>95874</v>
      </c>
      <c r="C1187" s="1529" t="s">
        <v>958</v>
      </c>
      <c r="D1187" s="1528" t="s">
        <v>43</v>
      </c>
      <c r="E1187" s="1530">
        <f t="shared" si="36"/>
        <v>7.61</v>
      </c>
      <c r="F1187" s="1521">
        <f t="shared" si="37"/>
        <v>95874</v>
      </c>
      <c r="H1187" s="1530">
        <v>7.61</v>
      </c>
      <c r="I1187" s="1530">
        <v>7.61</v>
      </c>
    </row>
    <row r="1188" spans="2:9">
      <c r="B1188" s="1532">
        <v>96008</v>
      </c>
      <c r="C1188" s="1523" t="s">
        <v>959</v>
      </c>
      <c r="D1188" s="1526" t="s">
        <v>43</v>
      </c>
      <c r="E1188" s="1527">
        <f t="shared" si="36"/>
        <v>21.81</v>
      </c>
      <c r="F1188" s="1521">
        <f t="shared" si="37"/>
        <v>96008</v>
      </c>
      <c r="H1188" s="1527">
        <v>21.81</v>
      </c>
      <c r="I1188" s="1527">
        <v>21.81</v>
      </c>
    </row>
    <row r="1189" spans="2:9">
      <c r="B1189" s="1531">
        <v>96009</v>
      </c>
      <c r="C1189" s="1529" t="s">
        <v>960</v>
      </c>
      <c r="D1189" s="1528" t="s">
        <v>43</v>
      </c>
      <c r="E1189" s="1530">
        <f t="shared" si="36"/>
        <v>3.02</v>
      </c>
      <c r="F1189" s="1521">
        <f t="shared" si="37"/>
        <v>96009</v>
      </c>
      <c r="H1189" s="1530">
        <v>3.02</v>
      </c>
      <c r="I1189" s="1530">
        <v>3.02</v>
      </c>
    </row>
    <row r="1190" spans="2:9">
      <c r="B1190" s="1532">
        <v>96011</v>
      </c>
      <c r="C1190" s="1523" t="s">
        <v>961</v>
      </c>
      <c r="D1190" s="1526" t="s">
        <v>43</v>
      </c>
      <c r="E1190" s="1527">
        <f t="shared" si="36"/>
        <v>23.85</v>
      </c>
      <c r="F1190" s="1521">
        <f t="shared" si="37"/>
        <v>96011</v>
      </c>
      <c r="H1190" s="1527">
        <v>23.85</v>
      </c>
      <c r="I1190" s="1527">
        <v>23.85</v>
      </c>
    </row>
    <row r="1191" spans="2:9" ht="30">
      <c r="B1191" s="1531">
        <v>96012</v>
      </c>
      <c r="C1191" s="1529" t="s">
        <v>962</v>
      </c>
      <c r="D1191" s="1528" t="s">
        <v>43</v>
      </c>
      <c r="E1191" s="1530">
        <f t="shared" si="36"/>
        <v>95.02</v>
      </c>
      <c r="F1191" s="1521">
        <f t="shared" si="37"/>
        <v>96012</v>
      </c>
      <c r="H1191" s="1530">
        <v>95.02</v>
      </c>
      <c r="I1191" s="1530">
        <v>95.02</v>
      </c>
    </row>
    <row r="1192" spans="2:9">
      <c r="B1192" s="1532">
        <v>96015</v>
      </c>
      <c r="C1192" s="1523" t="s">
        <v>963</v>
      </c>
      <c r="D1192" s="1526" t="s">
        <v>43</v>
      </c>
      <c r="E1192" s="1527">
        <f t="shared" si="36"/>
        <v>21.56</v>
      </c>
      <c r="F1192" s="1521">
        <f t="shared" si="37"/>
        <v>96015</v>
      </c>
      <c r="H1192" s="1527">
        <v>21.56</v>
      </c>
      <c r="I1192" s="1527">
        <v>21.56</v>
      </c>
    </row>
    <row r="1193" spans="2:9">
      <c r="B1193" s="1531">
        <v>96016</v>
      </c>
      <c r="C1193" s="1529" t="s">
        <v>964</v>
      </c>
      <c r="D1193" s="1528" t="s">
        <v>43</v>
      </c>
      <c r="E1193" s="1530">
        <f t="shared" si="36"/>
        <v>2.99</v>
      </c>
      <c r="F1193" s="1521">
        <f t="shared" si="37"/>
        <v>96016</v>
      </c>
      <c r="H1193" s="1530">
        <v>2.99</v>
      </c>
      <c r="I1193" s="1530">
        <v>2.99</v>
      </c>
    </row>
    <row r="1194" spans="2:9">
      <c r="B1194" s="1532">
        <v>96018</v>
      </c>
      <c r="C1194" s="1523" t="s">
        <v>965</v>
      </c>
      <c r="D1194" s="1526" t="s">
        <v>43</v>
      </c>
      <c r="E1194" s="1527">
        <f t="shared" si="36"/>
        <v>23.58</v>
      </c>
      <c r="F1194" s="1521">
        <f t="shared" si="37"/>
        <v>96018</v>
      </c>
      <c r="H1194" s="1527">
        <v>23.58</v>
      </c>
      <c r="I1194" s="1527">
        <v>23.58</v>
      </c>
    </row>
    <row r="1195" spans="2:9" ht="30">
      <c r="B1195" s="1531">
        <v>96019</v>
      </c>
      <c r="C1195" s="1529" t="s">
        <v>966</v>
      </c>
      <c r="D1195" s="1528" t="s">
        <v>43</v>
      </c>
      <c r="E1195" s="1530">
        <f t="shared" si="36"/>
        <v>168.93</v>
      </c>
      <c r="F1195" s="1521">
        <f t="shared" si="37"/>
        <v>96019</v>
      </c>
      <c r="H1195" s="1530">
        <v>168.93</v>
      </c>
      <c r="I1195" s="1530">
        <v>168.93</v>
      </c>
    </row>
    <row r="1196" spans="2:9">
      <c r="B1196" s="1532">
        <v>96023</v>
      </c>
      <c r="C1196" s="1523" t="s">
        <v>967</v>
      </c>
      <c r="D1196" s="1526" t="s">
        <v>43</v>
      </c>
      <c r="E1196" s="1527">
        <f t="shared" si="36"/>
        <v>16.91</v>
      </c>
      <c r="F1196" s="1521">
        <f t="shared" si="37"/>
        <v>96023</v>
      </c>
      <c r="H1196" s="1527">
        <v>16.91</v>
      </c>
      <c r="I1196" s="1527">
        <v>16.91</v>
      </c>
    </row>
    <row r="1197" spans="2:9">
      <c r="B1197" s="1531">
        <v>96024</v>
      </c>
      <c r="C1197" s="1529" t="s">
        <v>968</v>
      </c>
      <c r="D1197" s="1528" t="s">
        <v>43</v>
      </c>
      <c r="E1197" s="1530">
        <f t="shared" si="36"/>
        <v>2.34</v>
      </c>
      <c r="F1197" s="1521">
        <f t="shared" si="37"/>
        <v>96024</v>
      </c>
      <c r="H1197" s="1530">
        <v>2.34</v>
      </c>
      <c r="I1197" s="1530">
        <v>2.34</v>
      </c>
    </row>
    <row r="1198" spans="2:9">
      <c r="B1198" s="1532">
        <v>96026</v>
      </c>
      <c r="C1198" s="1523" t="s">
        <v>969</v>
      </c>
      <c r="D1198" s="1526" t="s">
        <v>43</v>
      </c>
      <c r="E1198" s="1527">
        <f t="shared" si="36"/>
        <v>18.5</v>
      </c>
      <c r="F1198" s="1521">
        <f t="shared" si="37"/>
        <v>96026</v>
      </c>
      <c r="H1198" s="1527">
        <v>18.5</v>
      </c>
      <c r="I1198" s="1527">
        <v>18.5</v>
      </c>
    </row>
    <row r="1199" spans="2:9" ht="30">
      <c r="B1199" s="1531">
        <v>96027</v>
      </c>
      <c r="C1199" s="1529" t="s">
        <v>970</v>
      </c>
      <c r="D1199" s="1528" t="s">
        <v>43</v>
      </c>
      <c r="E1199" s="1530">
        <f t="shared" si="36"/>
        <v>117.71</v>
      </c>
      <c r="F1199" s="1521">
        <f t="shared" si="37"/>
        <v>96027</v>
      </c>
      <c r="H1199" s="1530">
        <v>117.71</v>
      </c>
      <c r="I1199" s="1530">
        <v>117.71</v>
      </c>
    </row>
    <row r="1200" spans="2:9" ht="30">
      <c r="B1200" s="1532">
        <v>96030</v>
      </c>
      <c r="C1200" s="1523" t="s">
        <v>971</v>
      </c>
      <c r="D1200" s="1526" t="s">
        <v>43</v>
      </c>
      <c r="E1200" s="1527">
        <f t="shared" si="36"/>
        <v>25.66</v>
      </c>
      <c r="F1200" s="1521">
        <f t="shared" si="37"/>
        <v>96030</v>
      </c>
      <c r="H1200" s="1527">
        <v>25.66</v>
      </c>
      <c r="I1200" s="1527">
        <v>25.66</v>
      </c>
    </row>
    <row r="1201" spans="2:9" ht="30">
      <c r="B1201" s="1531">
        <v>96031</v>
      </c>
      <c r="C1201" s="1529" t="s">
        <v>972</v>
      </c>
      <c r="D1201" s="1528" t="s">
        <v>43</v>
      </c>
      <c r="E1201" s="1530">
        <f t="shared" si="36"/>
        <v>4.79</v>
      </c>
      <c r="F1201" s="1521">
        <f t="shared" si="37"/>
        <v>96031</v>
      </c>
      <c r="H1201" s="1530">
        <v>4.79</v>
      </c>
      <c r="I1201" s="1530">
        <v>4.79</v>
      </c>
    </row>
    <row r="1202" spans="2:9" ht="30">
      <c r="B1202" s="1532">
        <v>96032</v>
      </c>
      <c r="C1202" s="1523" t="s">
        <v>973</v>
      </c>
      <c r="D1202" s="1526" t="s">
        <v>43</v>
      </c>
      <c r="E1202" s="1527">
        <f t="shared" si="36"/>
        <v>3.8</v>
      </c>
      <c r="F1202" s="1521">
        <f t="shared" si="37"/>
        <v>96032</v>
      </c>
      <c r="H1202" s="1527">
        <v>3.8</v>
      </c>
      <c r="I1202" s="1527">
        <v>3.8</v>
      </c>
    </row>
    <row r="1203" spans="2:9" ht="30">
      <c r="B1203" s="1531">
        <v>96033</v>
      </c>
      <c r="C1203" s="1529" t="s">
        <v>974</v>
      </c>
      <c r="D1203" s="1528" t="s">
        <v>43</v>
      </c>
      <c r="E1203" s="1530">
        <f t="shared" si="36"/>
        <v>43.06</v>
      </c>
      <c r="F1203" s="1521">
        <f t="shared" si="37"/>
        <v>96033</v>
      </c>
      <c r="H1203" s="1530">
        <v>43.06</v>
      </c>
      <c r="I1203" s="1530">
        <v>43.06</v>
      </c>
    </row>
    <row r="1204" spans="2:9" ht="30">
      <c r="B1204" s="1532">
        <v>96034</v>
      </c>
      <c r="C1204" s="1523" t="s">
        <v>975</v>
      </c>
      <c r="D1204" s="1526" t="s">
        <v>43</v>
      </c>
      <c r="E1204" s="1527">
        <f t="shared" si="36"/>
        <v>139.35</v>
      </c>
      <c r="F1204" s="1521">
        <f t="shared" si="37"/>
        <v>96034</v>
      </c>
      <c r="H1204" s="1527">
        <v>139.35</v>
      </c>
      <c r="I1204" s="1527">
        <v>139.35</v>
      </c>
    </row>
    <row r="1205" spans="2:9">
      <c r="B1205" s="1531">
        <v>96053</v>
      </c>
      <c r="C1205" s="1529" t="s">
        <v>976</v>
      </c>
      <c r="D1205" s="1528" t="s">
        <v>43</v>
      </c>
      <c r="E1205" s="1530">
        <f t="shared" si="36"/>
        <v>17.16</v>
      </c>
      <c r="F1205" s="1521">
        <f t="shared" si="37"/>
        <v>96053</v>
      </c>
      <c r="H1205" s="1530">
        <v>17.16</v>
      </c>
      <c r="I1205" s="1530">
        <v>17.16</v>
      </c>
    </row>
    <row r="1206" spans="2:9" ht="30">
      <c r="B1206" s="1532">
        <v>96054</v>
      </c>
      <c r="C1206" s="1523" t="s">
        <v>977</v>
      </c>
      <c r="D1206" s="1526" t="s">
        <v>43</v>
      </c>
      <c r="E1206" s="1527">
        <f t="shared" si="36"/>
        <v>21.83</v>
      </c>
      <c r="F1206" s="1521">
        <f t="shared" si="37"/>
        <v>96054</v>
      </c>
      <c r="H1206" s="1527">
        <v>21.83</v>
      </c>
      <c r="I1206" s="1527">
        <v>21.83</v>
      </c>
    </row>
    <row r="1207" spans="2:9">
      <c r="B1207" s="1531">
        <v>96055</v>
      </c>
      <c r="C1207" s="1529" t="s">
        <v>978</v>
      </c>
      <c r="D1207" s="1528" t="s">
        <v>43</v>
      </c>
      <c r="E1207" s="1530">
        <f t="shared" si="36"/>
        <v>2.37</v>
      </c>
      <c r="F1207" s="1521">
        <f t="shared" si="37"/>
        <v>96055</v>
      </c>
      <c r="H1207" s="1530">
        <v>2.37</v>
      </c>
      <c r="I1207" s="1530">
        <v>2.37</v>
      </c>
    </row>
    <row r="1208" spans="2:9">
      <c r="B1208" s="1532">
        <v>96056</v>
      </c>
      <c r="C1208" s="1523" t="s">
        <v>979</v>
      </c>
      <c r="D1208" s="1526" t="s">
        <v>43</v>
      </c>
      <c r="E1208" s="1527">
        <f t="shared" si="36"/>
        <v>18.77</v>
      </c>
      <c r="F1208" s="1521">
        <f t="shared" si="37"/>
        <v>96056</v>
      </c>
      <c r="H1208" s="1527">
        <v>18.77</v>
      </c>
      <c r="I1208" s="1527">
        <v>18.77</v>
      </c>
    </row>
    <row r="1209" spans="2:9" ht="30">
      <c r="B1209" s="1531">
        <v>96057</v>
      </c>
      <c r="C1209" s="1529" t="s">
        <v>980</v>
      </c>
      <c r="D1209" s="1528" t="s">
        <v>43</v>
      </c>
      <c r="E1209" s="1530">
        <f t="shared" si="36"/>
        <v>66.2</v>
      </c>
      <c r="F1209" s="1521">
        <f t="shared" si="37"/>
        <v>96057</v>
      </c>
      <c r="H1209" s="1530">
        <v>66.2</v>
      </c>
      <c r="I1209" s="1530">
        <v>66.2</v>
      </c>
    </row>
    <row r="1210" spans="2:9" ht="30">
      <c r="B1210" s="1532">
        <v>96060</v>
      </c>
      <c r="C1210" s="1523" t="s">
        <v>981</v>
      </c>
      <c r="D1210" s="1526" t="s">
        <v>43</v>
      </c>
      <c r="E1210" s="1527">
        <f t="shared" si="36"/>
        <v>2.2000000000000002</v>
      </c>
      <c r="F1210" s="1521">
        <f t="shared" si="37"/>
        <v>96060</v>
      </c>
      <c r="H1210" s="1527">
        <v>2.2000000000000002</v>
      </c>
      <c r="I1210" s="1527">
        <v>2.2000000000000002</v>
      </c>
    </row>
    <row r="1211" spans="2:9" ht="30">
      <c r="B1211" s="1531">
        <v>96061</v>
      </c>
      <c r="C1211" s="1529" t="s">
        <v>982</v>
      </c>
      <c r="D1211" s="1528" t="s">
        <v>43</v>
      </c>
      <c r="E1211" s="1530">
        <f t="shared" si="36"/>
        <v>27.28</v>
      </c>
      <c r="F1211" s="1521">
        <f t="shared" si="37"/>
        <v>96061</v>
      </c>
      <c r="H1211" s="1530">
        <v>27.28</v>
      </c>
      <c r="I1211" s="1530">
        <v>27.28</v>
      </c>
    </row>
    <row r="1212" spans="2:9" ht="30">
      <c r="B1212" s="1532">
        <v>96062</v>
      </c>
      <c r="C1212" s="1523" t="s">
        <v>983</v>
      </c>
      <c r="D1212" s="1526" t="s">
        <v>43</v>
      </c>
      <c r="E1212" s="1527">
        <f t="shared" si="36"/>
        <v>39.159999999999997</v>
      </c>
      <c r="F1212" s="1521">
        <f t="shared" si="37"/>
        <v>96062</v>
      </c>
      <c r="H1212" s="1527">
        <v>39.159999999999997</v>
      </c>
      <c r="I1212" s="1527">
        <v>39.159999999999997</v>
      </c>
    </row>
    <row r="1213" spans="2:9">
      <c r="B1213" s="1531">
        <v>96241</v>
      </c>
      <c r="C1213" s="1529" t="s">
        <v>984</v>
      </c>
      <c r="D1213" s="1528" t="s">
        <v>43</v>
      </c>
      <c r="E1213" s="1530">
        <f t="shared" si="36"/>
        <v>16.13</v>
      </c>
      <c r="F1213" s="1521">
        <f t="shared" si="37"/>
        <v>96241</v>
      </c>
      <c r="H1213" s="1530">
        <v>16.13</v>
      </c>
      <c r="I1213" s="1530">
        <v>16.13</v>
      </c>
    </row>
    <row r="1214" spans="2:9">
      <c r="B1214" s="1532">
        <v>96242</v>
      </c>
      <c r="C1214" s="1523" t="s">
        <v>985</v>
      </c>
      <c r="D1214" s="1526" t="s">
        <v>43</v>
      </c>
      <c r="E1214" s="1527">
        <f t="shared" si="36"/>
        <v>2.1800000000000002</v>
      </c>
      <c r="F1214" s="1521">
        <f t="shared" si="37"/>
        <v>96242</v>
      </c>
      <c r="H1214" s="1527">
        <v>2.1800000000000002</v>
      </c>
      <c r="I1214" s="1527">
        <v>2.1800000000000002</v>
      </c>
    </row>
    <row r="1215" spans="2:9">
      <c r="B1215" s="1531">
        <v>96243</v>
      </c>
      <c r="C1215" s="1529" t="s">
        <v>986</v>
      </c>
      <c r="D1215" s="1528" t="s">
        <v>43</v>
      </c>
      <c r="E1215" s="1530">
        <f t="shared" si="36"/>
        <v>20.16</v>
      </c>
      <c r="F1215" s="1521">
        <f t="shared" si="37"/>
        <v>96243</v>
      </c>
      <c r="H1215" s="1530">
        <v>20.16</v>
      </c>
      <c r="I1215" s="1530">
        <v>20.16</v>
      </c>
    </row>
    <row r="1216" spans="2:9" ht="30">
      <c r="B1216" s="1532">
        <v>96244</v>
      </c>
      <c r="C1216" s="1523" t="s">
        <v>987</v>
      </c>
      <c r="D1216" s="1526" t="s">
        <v>43</v>
      </c>
      <c r="E1216" s="1527">
        <f t="shared" si="36"/>
        <v>17.11</v>
      </c>
      <c r="F1216" s="1521">
        <f t="shared" si="37"/>
        <v>96244</v>
      </c>
      <c r="H1216" s="1527">
        <v>17.11</v>
      </c>
      <c r="I1216" s="1527">
        <v>17.11</v>
      </c>
    </row>
    <row r="1217" spans="2:9" ht="30">
      <c r="B1217" s="1531">
        <v>96301</v>
      </c>
      <c r="C1217" s="1529" t="s">
        <v>988</v>
      </c>
      <c r="D1217" s="1528" t="s">
        <v>43</v>
      </c>
      <c r="E1217" s="1530">
        <f t="shared" si="36"/>
        <v>48.27</v>
      </c>
      <c r="F1217" s="1521">
        <f t="shared" si="37"/>
        <v>96301</v>
      </c>
      <c r="H1217" s="1530">
        <v>48.27</v>
      </c>
      <c r="I1217" s="1530">
        <v>48.27</v>
      </c>
    </row>
    <row r="1218" spans="2:9" ht="30">
      <c r="B1218" s="1532">
        <v>96457</v>
      </c>
      <c r="C1218" s="1523" t="s">
        <v>989</v>
      </c>
      <c r="D1218" s="1526" t="s">
        <v>43</v>
      </c>
      <c r="E1218" s="1527">
        <f t="shared" ref="E1218:E1281" si="38">IF($L$2=$H$1,H1218,I1218)</f>
        <v>62.73</v>
      </c>
      <c r="F1218" s="1521">
        <f t="shared" ref="F1218:F1281" si="39">IF(LEN($B1218)=7,CONCATENATE(MID($B1218,1,6),"00",RIGHT($B1218,1)),IF(LEN($B1218)=8,CONCATENATE(MID($B1218,1,6),"0",RIGHT($B1218,2)),$B1218))</f>
        <v>96457</v>
      </c>
      <c r="H1218" s="1527">
        <v>62.73</v>
      </c>
      <c r="I1218" s="1527">
        <v>62.73</v>
      </c>
    </row>
    <row r="1219" spans="2:9" ht="30">
      <c r="B1219" s="1531">
        <v>96458</v>
      </c>
      <c r="C1219" s="1529" t="s">
        <v>990</v>
      </c>
      <c r="D1219" s="1528" t="s">
        <v>43</v>
      </c>
      <c r="E1219" s="1530">
        <f t="shared" si="38"/>
        <v>64.63</v>
      </c>
      <c r="F1219" s="1521">
        <f t="shared" si="39"/>
        <v>96458</v>
      </c>
      <c r="H1219" s="1530">
        <v>64.63</v>
      </c>
      <c r="I1219" s="1530">
        <v>64.63</v>
      </c>
    </row>
    <row r="1220" spans="2:9" ht="30">
      <c r="B1220" s="1532">
        <v>96459</v>
      </c>
      <c r="C1220" s="1523" t="s">
        <v>991</v>
      </c>
      <c r="D1220" s="1526" t="s">
        <v>43</v>
      </c>
      <c r="E1220" s="1527">
        <f t="shared" si="38"/>
        <v>7.17</v>
      </c>
      <c r="F1220" s="1521">
        <f t="shared" si="39"/>
        <v>96459</v>
      </c>
      <c r="H1220" s="1527">
        <v>7.17</v>
      </c>
      <c r="I1220" s="1527">
        <v>7.17</v>
      </c>
    </row>
    <row r="1221" spans="2:9" ht="30">
      <c r="B1221" s="1531">
        <v>96460</v>
      </c>
      <c r="C1221" s="1529" t="s">
        <v>992</v>
      </c>
      <c r="D1221" s="1528" t="s">
        <v>43</v>
      </c>
      <c r="E1221" s="1530">
        <f t="shared" si="38"/>
        <v>51.65</v>
      </c>
      <c r="F1221" s="1521">
        <f t="shared" si="39"/>
        <v>96460</v>
      </c>
      <c r="H1221" s="1530">
        <v>51.65</v>
      </c>
      <c r="I1221" s="1530">
        <v>51.65</v>
      </c>
    </row>
    <row r="1222" spans="2:9" ht="30">
      <c r="B1222" s="1532">
        <v>98760</v>
      </c>
      <c r="C1222" s="1523" t="s">
        <v>3482</v>
      </c>
      <c r="D1222" s="1526" t="s">
        <v>43</v>
      </c>
      <c r="E1222" s="1527">
        <f t="shared" si="38"/>
        <v>0.1</v>
      </c>
      <c r="F1222" s="1521">
        <f t="shared" si="39"/>
        <v>98760</v>
      </c>
      <c r="H1222" s="1527">
        <v>0.1</v>
      </c>
      <c r="I1222" s="1527">
        <v>0.1</v>
      </c>
    </row>
    <row r="1223" spans="2:9" ht="30">
      <c r="B1223" s="1531">
        <v>98761</v>
      </c>
      <c r="C1223" s="1529" t="s">
        <v>3483</v>
      </c>
      <c r="D1223" s="1528" t="s">
        <v>43</v>
      </c>
      <c r="E1223" s="1530">
        <f t="shared" si="38"/>
        <v>0.01</v>
      </c>
      <c r="F1223" s="1521">
        <f t="shared" si="39"/>
        <v>98761</v>
      </c>
      <c r="H1223" s="1530">
        <v>0.01</v>
      </c>
      <c r="I1223" s="1530">
        <v>0.01</v>
      </c>
    </row>
    <row r="1224" spans="2:9" ht="30">
      <c r="B1224" s="1532">
        <v>98762</v>
      </c>
      <c r="C1224" s="1523" t="s">
        <v>3484</v>
      </c>
      <c r="D1224" s="1526" t="s">
        <v>43</v>
      </c>
      <c r="E1224" s="1527">
        <f t="shared" si="38"/>
        <v>0.12</v>
      </c>
      <c r="F1224" s="1521">
        <f t="shared" si="39"/>
        <v>98762</v>
      </c>
      <c r="H1224" s="1527">
        <v>0.12</v>
      </c>
      <c r="I1224" s="1527">
        <v>0.12</v>
      </c>
    </row>
    <row r="1225" spans="2:9" ht="30">
      <c r="B1225" s="1531">
        <v>98763</v>
      </c>
      <c r="C1225" s="1529" t="s">
        <v>3485</v>
      </c>
      <c r="D1225" s="1528" t="s">
        <v>43</v>
      </c>
      <c r="E1225" s="1530">
        <f t="shared" si="38"/>
        <v>4.17</v>
      </c>
      <c r="F1225" s="1521">
        <f t="shared" si="39"/>
        <v>98763</v>
      </c>
      <c r="H1225" s="1530">
        <v>4.17</v>
      </c>
      <c r="I1225" s="1530">
        <v>4.17</v>
      </c>
    </row>
    <row r="1226" spans="2:9" ht="30">
      <c r="B1226" s="1532">
        <v>99829</v>
      </c>
      <c r="C1226" s="1523" t="s">
        <v>8319</v>
      </c>
      <c r="D1226" s="1526" t="s">
        <v>43</v>
      </c>
      <c r="E1226" s="1527">
        <f t="shared" si="38"/>
        <v>0.21</v>
      </c>
      <c r="F1226" s="1521">
        <f t="shared" si="39"/>
        <v>99829</v>
      </c>
      <c r="H1226" s="1527">
        <v>0.21</v>
      </c>
      <c r="I1226" s="1527">
        <v>0.21</v>
      </c>
    </row>
    <row r="1227" spans="2:9" ht="30">
      <c r="B1227" s="1531">
        <v>99830</v>
      </c>
      <c r="C1227" s="1529" t="s">
        <v>8320</v>
      </c>
      <c r="D1227" s="1528" t="s">
        <v>43</v>
      </c>
      <c r="E1227" s="1530">
        <f t="shared" si="38"/>
        <v>0.02</v>
      </c>
      <c r="F1227" s="1521">
        <f t="shared" si="39"/>
        <v>99830</v>
      </c>
      <c r="H1227" s="1530">
        <v>0.02</v>
      </c>
      <c r="I1227" s="1530">
        <v>0.02</v>
      </c>
    </row>
    <row r="1228" spans="2:9" ht="30">
      <c r="B1228" s="1532">
        <v>99831</v>
      </c>
      <c r="C1228" s="1523" t="s">
        <v>8321</v>
      </c>
      <c r="D1228" s="1526" t="s">
        <v>43</v>
      </c>
      <c r="E1228" s="1527">
        <f t="shared" si="38"/>
        <v>0.27</v>
      </c>
      <c r="F1228" s="1521">
        <f t="shared" si="39"/>
        <v>99831</v>
      </c>
      <c r="H1228" s="1527">
        <v>0.27</v>
      </c>
      <c r="I1228" s="1527">
        <v>0.27</v>
      </c>
    </row>
    <row r="1229" spans="2:9" ht="30">
      <c r="B1229" s="1531">
        <v>99832</v>
      </c>
      <c r="C1229" s="1529" t="s">
        <v>8322</v>
      </c>
      <c r="D1229" s="1528" t="s">
        <v>43</v>
      </c>
      <c r="E1229" s="1530">
        <f t="shared" si="38"/>
        <v>4.0199999999999996</v>
      </c>
      <c r="F1229" s="1521">
        <f t="shared" si="39"/>
        <v>99832</v>
      </c>
      <c r="H1229" s="1530">
        <v>4.0199999999999996</v>
      </c>
      <c r="I1229" s="1530">
        <v>4.0199999999999996</v>
      </c>
    </row>
    <row r="1230" spans="2:9">
      <c r="B1230" s="1532">
        <v>100637</v>
      </c>
      <c r="C1230" s="1523" t="s">
        <v>9120</v>
      </c>
      <c r="D1230" s="1526" t="s">
        <v>43</v>
      </c>
      <c r="E1230" s="1527">
        <f t="shared" si="38"/>
        <v>133.02000000000001</v>
      </c>
      <c r="F1230" s="1521">
        <f t="shared" si="39"/>
        <v>100637</v>
      </c>
      <c r="H1230" s="1527">
        <v>133.02000000000001</v>
      </c>
      <c r="I1230" s="1527">
        <v>133.02000000000001</v>
      </c>
    </row>
    <row r="1231" spans="2:9">
      <c r="B1231" s="1531">
        <v>100638</v>
      </c>
      <c r="C1231" s="1529" t="s">
        <v>9121</v>
      </c>
      <c r="D1231" s="1528" t="s">
        <v>43</v>
      </c>
      <c r="E1231" s="1530">
        <f t="shared" si="38"/>
        <v>23.94</v>
      </c>
      <c r="F1231" s="1521">
        <f t="shared" si="39"/>
        <v>100638</v>
      </c>
      <c r="H1231" s="1530">
        <v>23.94</v>
      </c>
      <c r="I1231" s="1530">
        <v>23.94</v>
      </c>
    </row>
    <row r="1232" spans="2:9">
      <c r="B1232" s="1532">
        <v>100639</v>
      </c>
      <c r="C1232" s="1523" t="s">
        <v>9122</v>
      </c>
      <c r="D1232" s="1526" t="s">
        <v>43</v>
      </c>
      <c r="E1232" s="1527">
        <f t="shared" si="38"/>
        <v>213.83</v>
      </c>
      <c r="F1232" s="1521">
        <f t="shared" si="39"/>
        <v>100639</v>
      </c>
      <c r="H1232" s="1527">
        <v>213.83</v>
      </c>
      <c r="I1232" s="1527">
        <v>213.83</v>
      </c>
    </row>
    <row r="1233" spans="2:9">
      <c r="B1233" s="1531">
        <v>100640</v>
      </c>
      <c r="C1233" s="1529" t="s">
        <v>9123</v>
      </c>
      <c r="D1233" s="1528" t="s">
        <v>43</v>
      </c>
      <c r="E1233" s="1530">
        <f t="shared" si="38"/>
        <v>216.58</v>
      </c>
      <c r="F1233" s="1521">
        <f t="shared" si="39"/>
        <v>100640</v>
      </c>
      <c r="H1233" s="1530">
        <v>216.58</v>
      </c>
      <c r="I1233" s="1530">
        <v>216.58</v>
      </c>
    </row>
    <row r="1234" spans="2:9">
      <c r="B1234" s="1532">
        <v>100643</v>
      </c>
      <c r="C1234" s="1523" t="s">
        <v>9124</v>
      </c>
      <c r="D1234" s="1526" t="s">
        <v>43</v>
      </c>
      <c r="E1234" s="1527">
        <f t="shared" si="38"/>
        <v>350.24</v>
      </c>
      <c r="F1234" s="1521">
        <f t="shared" si="39"/>
        <v>100643</v>
      </c>
      <c r="H1234" s="1527">
        <v>350.24</v>
      </c>
      <c r="I1234" s="1527">
        <v>350.24</v>
      </c>
    </row>
    <row r="1235" spans="2:9">
      <c r="B1235" s="1531">
        <v>100644</v>
      </c>
      <c r="C1235" s="1529" t="s">
        <v>9125</v>
      </c>
      <c r="D1235" s="1528" t="s">
        <v>43</v>
      </c>
      <c r="E1235" s="1530">
        <f t="shared" si="38"/>
        <v>63.04</v>
      </c>
      <c r="F1235" s="1521">
        <f t="shared" si="39"/>
        <v>100644</v>
      </c>
      <c r="H1235" s="1530">
        <v>63.04</v>
      </c>
      <c r="I1235" s="1530">
        <v>63.04</v>
      </c>
    </row>
    <row r="1236" spans="2:9">
      <c r="B1236" s="1532">
        <v>100645</v>
      </c>
      <c r="C1236" s="1523" t="s">
        <v>9126</v>
      </c>
      <c r="D1236" s="1526" t="s">
        <v>43</v>
      </c>
      <c r="E1236" s="1527">
        <f t="shared" si="38"/>
        <v>563.02</v>
      </c>
      <c r="F1236" s="1521">
        <f t="shared" si="39"/>
        <v>100645</v>
      </c>
      <c r="H1236" s="1527">
        <v>563.02</v>
      </c>
      <c r="I1236" s="1527">
        <v>563.02</v>
      </c>
    </row>
    <row r="1237" spans="2:9">
      <c r="B1237" s="1531">
        <v>100646</v>
      </c>
      <c r="C1237" s="1529" t="s">
        <v>9127</v>
      </c>
      <c r="D1237" s="1528" t="s">
        <v>43</v>
      </c>
      <c r="E1237" s="1530">
        <f t="shared" si="38"/>
        <v>309.39999999999998</v>
      </c>
      <c r="F1237" s="1521">
        <f t="shared" si="39"/>
        <v>100646</v>
      </c>
      <c r="H1237" s="1530">
        <v>309.39999999999998</v>
      </c>
      <c r="I1237" s="1530">
        <v>309.39999999999998</v>
      </c>
    </row>
    <row r="1238" spans="2:9" ht="30">
      <c r="B1238" s="1532">
        <v>102270</v>
      </c>
      <c r="C1238" s="1523" t="s">
        <v>17399</v>
      </c>
      <c r="D1238" s="1526" t="s">
        <v>43</v>
      </c>
      <c r="E1238" s="1527">
        <f t="shared" si="38"/>
        <v>0.72</v>
      </c>
      <c r="F1238" s="1521">
        <f t="shared" si="39"/>
        <v>102270</v>
      </c>
      <c r="H1238" s="1527">
        <v>0.72</v>
      </c>
      <c r="I1238" s="1527">
        <v>0.72</v>
      </c>
    </row>
    <row r="1239" spans="2:9">
      <c r="B1239" s="1531">
        <v>102271</v>
      </c>
      <c r="C1239" s="1529" t="s">
        <v>17400</v>
      </c>
      <c r="D1239" s="1528" t="s">
        <v>43</v>
      </c>
      <c r="E1239" s="1530">
        <f t="shared" si="38"/>
        <v>0.08</v>
      </c>
      <c r="F1239" s="1521">
        <f t="shared" si="39"/>
        <v>102271</v>
      </c>
      <c r="H1239" s="1530">
        <v>0.08</v>
      </c>
      <c r="I1239" s="1530">
        <v>0.08</v>
      </c>
    </row>
    <row r="1240" spans="2:9" ht="30">
      <c r="B1240" s="1532">
        <v>102272</v>
      </c>
      <c r="C1240" s="1523" t="s">
        <v>17401</v>
      </c>
      <c r="D1240" s="1526" t="s">
        <v>43</v>
      </c>
      <c r="E1240" s="1527">
        <f t="shared" si="38"/>
        <v>0.91</v>
      </c>
      <c r="F1240" s="1521">
        <f t="shared" si="39"/>
        <v>102272</v>
      </c>
      <c r="H1240" s="1527">
        <v>0.91</v>
      </c>
      <c r="I1240" s="1527">
        <v>0.91</v>
      </c>
    </row>
    <row r="1241" spans="2:9" ht="30">
      <c r="B1241" s="1531">
        <v>102273</v>
      </c>
      <c r="C1241" s="1529" t="s">
        <v>17402</v>
      </c>
      <c r="D1241" s="1528" t="s">
        <v>43</v>
      </c>
      <c r="E1241" s="1530">
        <f t="shared" si="38"/>
        <v>1.54</v>
      </c>
      <c r="F1241" s="1521">
        <f t="shared" si="39"/>
        <v>102273</v>
      </c>
      <c r="H1241" s="1530">
        <v>1.54</v>
      </c>
      <c r="I1241" s="1530">
        <v>1.54</v>
      </c>
    </row>
    <row r="1242" spans="2:9">
      <c r="B1242" s="1532">
        <v>102809</v>
      </c>
      <c r="C1242" s="1523" t="s">
        <v>18082</v>
      </c>
      <c r="D1242" s="1526" t="s">
        <v>43</v>
      </c>
      <c r="E1242" s="1527">
        <f t="shared" si="38"/>
        <v>20.21</v>
      </c>
      <c r="F1242" s="1521">
        <f t="shared" si="39"/>
        <v>102809</v>
      </c>
      <c r="H1242" s="1527">
        <v>20.21</v>
      </c>
      <c r="I1242" s="1527">
        <v>20.21</v>
      </c>
    </row>
    <row r="1243" spans="2:9" ht="30">
      <c r="B1243" s="1531">
        <v>102815</v>
      </c>
      <c r="C1243" s="1529" t="s">
        <v>18083</v>
      </c>
      <c r="D1243" s="1528" t="s">
        <v>43</v>
      </c>
      <c r="E1243" s="1530">
        <f t="shared" si="38"/>
        <v>3.09</v>
      </c>
      <c r="F1243" s="1521">
        <f t="shared" si="39"/>
        <v>102815</v>
      </c>
      <c r="H1243" s="1530">
        <v>3.09</v>
      </c>
      <c r="I1243" s="1530">
        <v>3.09</v>
      </c>
    </row>
    <row r="1244" spans="2:9" ht="30">
      <c r="B1244" s="1532">
        <v>102826</v>
      </c>
      <c r="C1244" s="1523" t="s">
        <v>18084</v>
      </c>
      <c r="D1244" s="1526" t="s">
        <v>43</v>
      </c>
      <c r="E1244" s="1527">
        <f t="shared" si="38"/>
        <v>5.8</v>
      </c>
      <c r="F1244" s="1521">
        <f t="shared" si="39"/>
        <v>102826</v>
      </c>
      <c r="H1244" s="1527">
        <v>5.8</v>
      </c>
      <c r="I1244" s="1527">
        <v>5.8</v>
      </c>
    </row>
    <row r="1245" spans="2:9" ht="30">
      <c r="B1245" s="1531">
        <v>102832</v>
      </c>
      <c r="C1245" s="1529" t="s">
        <v>18085</v>
      </c>
      <c r="D1245" s="1528" t="s">
        <v>43</v>
      </c>
      <c r="E1245" s="1530">
        <f t="shared" si="38"/>
        <v>7.73</v>
      </c>
      <c r="F1245" s="1521">
        <f t="shared" si="39"/>
        <v>102832</v>
      </c>
      <c r="H1245" s="1530">
        <v>7.73</v>
      </c>
      <c r="I1245" s="1530">
        <v>7.73</v>
      </c>
    </row>
    <row r="1246" spans="2:9" ht="30">
      <c r="B1246" s="1532">
        <v>102843</v>
      </c>
      <c r="C1246" s="1523" t="s">
        <v>18086</v>
      </c>
      <c r="D1246" s="1526" t="s">
        <v>43</v>
      </c>
      <c r="E1246" s="1527">
        <f t="shared" si="38"/>
        <v>132.30000000000001</v>
      </c>
      <c r="F1246" s="1521">
        <f t="shared" si="39"/>
        <v>102843</v>
      </c>
      <c r="H1246" s="1527">
        <v>132.30000000000001</v>
      </c>
      <c r="I1246" s="1527">
        <v>132.30000000000001</v>
      </c>
    </row>
    <row r="1247" spans="2:9">
      <c r="B1247" s="1531">
        <v>102849</v>
      </c>
      <c r="C1247" s="1529" t="s">
        <v>18087</v>
      </c>
      <c r="D1247" s="1528" t="s">
        <v>43</v>
      </c>
      <c r="E1247" s="1530">
        <f t="shared" si="38"/>
        <v>64.680000000000007</v>
      </c>
      <c r="F1247" s="1521">
        <f t="shared" si="39"/>
        <v>102849</v>
      </c>
      <c r="H1247" s="1530">
        <v>64.680000000000007</v>
      </c>
      <c r="I1247" s="1530">
        <v>64.680000000000007</v>
      </c>
    </row>
    <row r="1248" spans="2:9" ht="30">
      <c r="B1248" s="1532">
        <v>102855</v>
      </c>
      <c r="C1248" s="1523" t="s">
        <v>18088</v>
      </c>
      <c r="D1248" s="1526" t="s">
        <v>43</v>
      </c>
      <c r="E1248" s="1527">
        <f t="shared" si="38"/>
        <v>64.680000000000007</v>
      </c>
      <c r="F1248" s="1521">
        <f t="shared" si="39"/>
        <v>102855</v>
      </c>
      <c r="H1248" s="1527">
        <v>64.680000000000007</v>
      </c>
      <c r="I1248" s="1527">
        <v>64.680000000000007</v>
      </c>
    </row>
    <row r="1249" spans="2:9" ht="30">
      <c r="B1249" s="1531">
        <v>102861</v>
      </c>
      <c r="C1249" s="1529" t="s">
        <v>18089</v>
      </c>
      <c r="D1249" s="1528" t="s">
        <v>43</v>
      </c>
      <c r="E1249" s="1530">
        <f t="shared" si="38"/>
        <v>1.1299999999999999</v>
      </c>
      <c r="F1249" s="1521">
        <f t="shared" si="39"/>
        <v>102861</v>
      </c>
      <c r="H1249" s="1530">
        <v>1.1299999999999999</v>
      </c>
      <c r="I1249" s="1530">
        <v>1.1299999999999999</v>
      </c>
    </row>
    <row r="1250" spans="2:9">
      <c r="B1250" s="1532">
        <v>102867</v>
      </c>
      <c r="C1250" s="1523" t="s">
        <v>18090</v>
      </c>
      <c r="D1250" s="1526" t="s">
        <v>43</v>
      </c>
      <c r="E1250" s="1527">
        <f t="shared" si="38"/>
        <v>0.61</v>
      </c>
      <c r="F1250" s="1521">
        <f t="shared" si="39"/>
        <v>102867</v>
      </c>
      <c r="H1250" s="1527">
        <v>0.61</v>
      </c>
      <c r="I1250" s="1527">
        <v>0.61</v>
      </c>
    </row>
    <row r="1251" spans="2:9" ht="30">
      <c r="B1251" s="1531">
        <v>102873</v>
      </c>
      <c r="C1251" s="1529" t="s">
        <v>18091</v>
      </c>
      <c r="D1251" s="1528" t="s">
        <v>43</v>
      </c>
      <c r="E1251" s="1530">
        <f t="shared" si="38"/>
        <v>117.54</v>
      </c>
      <c r="F1251" s="1521">
        <f t="shared" si="39"/>
        <v>102873</v>
      </c>
      <c r="H1251" s="1530">
        <v>117.54</v>
      </c>
      <c r="I1251" s="1530">
        <v>117.54</v>
      </c>
    </row>
    <row r="1252" spans="2:9" ht="30">
      <c r="B1252" s="1532">
        <v>102879</v>
      </c>
      <c r="C1252" s="1523" t="s">
        <v>18092</v>
      </c>
      <c r="D1252" s="1526" t="s">
        <v>43</v>
      </c>
      <c r="E1252" s="1527">
        <f t="shared" si="38"/>
        <v>176.4</v>
      </c>
      <c r="F1252" s="1521">
        <f t="shared" si="39"/>
        <v>102879</v>
      </c>
      <c r="H1252" s="1527">
        <v>176.4</v>
      </c>
      <c r="I1252" s="1527">
        <v>176.4</v>
      </c>
    </row>
    <row r="1253" spans="2:9">
      <c r="B1253" s="1531">
        <v>102885</v>
      </c>
      <c r="C1253" s="1529" t="s">
        <v>18093</v>
      </c>
      <c r="D1253" s="1528" t="s">
        <v>43</v>
      </c>
      <c r="E1253" s="1530">
        <f t="shared" si="38"/>
        <v>1.1599999999999999</v>
      </c>
      <c r="F1253" s="1521">
        <f t="shared" si="39"/>
        <v>102885</v>
      </c>
      <c r="H1253" s="1530">
        <v>1.1599999999999999</v>
      </c>
      <c r="I1253" s="1530">
        <v>1.1599999999999999</v>
      </c>
    </row>
    <row r="1254" spans="2:9">
      <c r="B1254" s="1532">
        <v>102891</v>
      </c>
      <c r="C1254" s="1523" t="s">
        <v>18094</v>
      </c>
      <c r="D1254" s="1526" t="s">
        <v>43</v>
      </c>
      <c r="E1254" s="1527">
        <f t="shared" si="38"/>
        <v>1.1599999999999999</v>
      </c>
      <c r="F1254" s="1521">
        <f t="shared" si="39"/>
        <v>102891</v>
      </c>
      <c r="H1254" s="1527">
        <v>1.1599999999999999</v>
      </c>
      <c r="I1254" s="1527">
        <v>1.1599999999999999</v>
      </c>
    </row>
    <row r="1255" spans="2:9" ht="30">
      <c r="B1255" s="1531">
        <v>102897</v>
      </c>
      <c r="C1255" s="1529" t="s">
        <v>18095</v>
      </c>
      <c r="D1255" s="1528" t="s">
        <v>43</v>
      </c>
      <c r="E1255" s="1530">
        <f t="shared" si="38"/>
        <v>88.37</v>
      </c>
      <c r="F1255" s="1521">
        <f t="shared" si="39"/>
        <v>102897</v>
      </c>
      <c r="H1255" s="1530">
        <v>88.37</v>
      </c>
      <c r="I1255" s="1530">
        <v>88.37</v>
      </c>
    </row>
    <row r="1256" spans="2:9" ht="30">
      <c r="B1256" s="1532">
        <v>102903</v>
      </c>
      <c r="C1256" s="1523" t="s">
        <v>18096</v>
      </c>
      <c r="D1256" s="1526" t="s">
        <v>43</v>
      </c>
      <c r="E1256" s="1527">
        <f t="shared" si="38"/>
        <v>11.46</v>
      </c>
      <c r="F1256" s="1521">
        <f t="shared" si="39"/>
        <v>102903</v>
      </c>
      <c r="H1256" s="1527">
        <v>11.46</v>
      </c>
      <c r="I1256" s="1527">
        <v>11.46</v>
      </c>
    </row>
    <row r="1257" spans="2:9">
      <c r="B1257" s="1531">
        <v>102909</v>
      </c>
      <c r="C1257" s="1529" t="s">
        <v>18097</v>
      </c>
      <c r="D1257" s="1528" t="s">
        <v>43</v>
      </c>
      <c r="E1257" s="1530">
        <f t="shared" si="38"/>
        <v>88.95</v>
      </c>
      <c r="F1257" s="1521">
        <f t="shared" si="39"/>
        <v>102909</v>
      </c>
      <c r="H1257" s="1530">
        <v>88.95</v>
      </c>
      <c r="I1257" s="1530">
        <v>88.95</v>
      </c>
    </row>
    <row r="1258" spans="2:9">
      <c r="B1258" s="1532">
        <v>102915</v>
      </c>
      <c r="C1258" s="1523" t="s">
        <v>18098</v>
      </c>
      <c r="D1258" s="1526" t="s">
        <v>43</v>
      </c>
      <c r="E1258" s="1527">
        <f t="shared" si="38"/>
        <v>0.56999999999999995</v>
      </c>
      <c r="F1258" s="1521">
        <f t="shared" si="39"/>
        <v>102915</v>
      </c>
      <c r="H1258" s="1527">
        <v>0.56999999999999995</v>
      </c>
      <c r="I1258" s="1527">
        <v>0.56999999999999995</v>
      </c>
    </row>
    <row r="1259" spans="2:9" ht="30">
      <c r="B1259" s="1531">
        <v>102927</v>
      </c>
      <c r="C1259" s="1529" t="s">
        <v>18099</v>
      </c>
      <c r="D1259" s="1528" t="s">
        <v>43</v>
      </c>
      <c r="E1259" s="1530">
        <f t="shared" si="38"/>
        <v>0.85</v>
      </c>
      <c r="F1259" s="1521">
        <f t="shared" si="39"/>
        <v>102927</v>
      </c>
      <c r="H1259" s="1530">
        <v>0.85</v>
      </c>
      <c r="I1259" s="1530">
        <v>0.85</v>
      </c>
    </row>
    <row r="1260" spans="2:9" ht="45">
      <c r="B1260" s="1532">
        <v>102933</v>
      </c>
      <c r="C1260" s="1523" t="s">
        <v>18100</v>
      </c>
      <c r="D1260" s="1526" t="s">
        <v>43</v>
      </c>
      <c r="E1260" s="1527">
        <f t="shared" si="38"/>
        <v>0.85</v>
      </c>
      <c r="F1260" s="1521">
        <f t="shared" si="39"/>
        <v>102933</v>
      </c>
      <c r="H1260" s="1527">
        <v>0.85</v>
      </c>
      <c r="I1260" s="1527">
        <v>0.85</v>
      </c>
    </row>
    <row r="1261" spans="2:9">
      <c r="B1261" s="1531">
        <v>102939</v>
      </c>
      <c r="C1261" s="1529" t="s">
        <v>18101</v>
      </c>
      <c r="D1261" s="1528" t="s">
        <v>43</v>
      </c>
      <c r="E1261" s="1530">
        <f t="shared" si="38"/>
        <v>8.5</v>
      </c>
      <c r="F1261" s="1521">
        <f t="shared" si="39"/>
        <v>102939</v>
      </c>
      <c r="H1261" s="1530">
        <v>8.5</v>
      </c>
      <c r="I1261" s="1530">
        <v>8.5</v>
      </c>
    </row>
    <row r="1262" spans="2:9" ht="30">
      <c r="B1262" s="1532">
        <v>102945</v>
      </c>
      <c r="C1262" s="1523" t="s">
        <v>18102</v>
      </c>
      <c r="D1262" s="1526" t="s">
        <v>43</v>
      </c>
      <c r="E1262" s="1527">
        <f t="shared" si="38"/>
        <v>0.01</v>
      </c>
      <c r="F1262" s="1521">
        <f t="shared" si="39"/>
        <v>102945</v>
      </c>
      <c r="H1262" s="1527">
        <v>0.01</v>
      </c>
      <c r="I1262" s="1527">
        <v>0.01</v>
      </c>
    </row>
    <row r="1263" spans="2:9" ht="30">
      <c r="B1263" s="1531">
        <v>102951</v>
      </c>
      <c r="C1263" s="1529" t="s">
        <v>18103</v>
      </c>
      <c r="D1263" s="1528" t="s">
        <v>43</v>
      </c>
      <c r="E1263" s="1530">
        <f t="shared" si="38"/>
        <v>0.56999999999999995</v>
      </c>
      <c r="F1263" s="1521">
        <f t="shared" si="39"/>
        <v>102951</v>
      </c>
      <c r="H1263" s="1530">
        <v>0.56999999999999995</v>
      </c>
      <c r="I1263" s="1530">
        <v>0.56999999999999995</v>
      </c>
    </row>
    <row r="1264" spans="2:9" ht="30">
      <c r="B1264" s="1532">
        <v>102957</v>
      </c>
      <c r="C1264" s="1523" t="s">
        <v>18104</v>
      </c>
      <c r="D1264" s="1526" t="s">
        <v>43</v>
      </c>
      <c r="E1264" s="1527">
        <f t="shared" si="38"/>
        <v>50.15</v>
      </c>
      <c r="F1264" s="1521">
        <f t="shared" si="39"/>
        <v>102957</v>
      </c>
      <c r="H1264" s="1527">
        <v>50.15</v>
      </c>
      <c r="I1264" s="1527">
        <v>50.15</v>
      </c>
    </row>
    <row r="1265" spans="2:9" ht="30">
      <c r="B1265" s="1531">
        <v>102963</v>
      </c>
      <c r="C1265" s="1529" t="s">
        <v>18105</v>
      </c>
      <c r="D1265" s="1528" t="s">
        <v>43</v>
      </c>
      <c r="E1265" s="1530">
        <f t="shared" si="38"/>
        <v>83.31</v>
      </c>
      <c r="F1265" s="1521">
        <f t="shared" si="39"/>
        <v>102963</v>
      </c>
      <c r="H1265" s="1530">
        <v>83.31</v>
      </c>
      <c r="I1265" s="1530">
        <v>83.31</v>
      </c>
    </row>
    <row r="1266" spans="2:9" ht="30">
      <c r="B1266" s="1532">
        <v>102969</v>
      </c>
      <c r="C1266" s="1523" t="s">
        <v>18106</v>
      </c>
      <c r="D1266" s="1526" t="s">
        <v>43</v>
      </c>
      <c r="E1266" s="1527">
        <f t="shared" si="38"/>
        <v>1.1499999999999999</v>
      </c>
      <c r="F1266" s="1521">
        <f t="shared" si="39"/>
        <v>102969</v>
      </c>
      <c r="H1266" s="1527">
        <v>1.1499999999999999</v>
      </c>
      <c r="I1266" s="1527">
        <v>1.1499999999999999</v>
      </c>
    </row>
    <row r="1267" spans="2:9" ht="30">
      <c r="B1267" s="1531">
        <v>102985</v>
      </c>
      <c r="C1267" s="1529" t="s">
        <v>18107</v>
      </c>
      <c r="D1267" s="1528" t="s">
        <v>43</v>
      </c>
      <c r="E1267" s="1530">
        <f t="shared" si="38"/>
        <v>3.29</v>
      </c>
      <c r="F1267" s="1521">
        <f t="shared" si="39"/>
        <v>102985</v>
      </c>
      <c r="H1267" s="1530">
        <v>3.29</v>
      </c>
      <c r="I1267" s="1530">
        <v>3.29</v>
      </c>
    </row>
    <row r="1268" spans="2:9" ht="30">
      <c r="B1268" s="1532">
        <v>103156</v>
      </c>
      <c r="C1268" s="1523" t="s">
        <v>18108</v>
      </c>
      <c r="D1268" s="1526" t="s">
        <v>43</v>
      </c>
      <c r="E1268" s="1527">
        <f t="shared" si="38"/>
        <v>2.16</v>
      </c>
      <c r="F1268" s="1521">
        <f t="shared" si="39"/>
        <v>103156</v>
      </c>
      <c r="H1268" s="1527">
        <v>2.16</v>
      </c>
      <c r="I1268" s="1527">
        <v>2.16</v>
      </c>
    </row>
    <row r="1269" spans="2:9" ht="30">
      <c r="B1269" s="1531">
        <v>103162</v>
      </c>
      <c r="C1269" s="1529" t="s">
        <v>18109</v>
      </c>
      <c r="D1269" s="1528" t="s">
        <v>43</v>
      </c>
      <c r="E1269" s="1530">
        <f t="shared" si="38"/>
        <v>2.71</v>
      </c>
      <c r="F1269" s="1521">
        <f t="shared" si="39"/>
        <v>103162</v>
      </c>
      <c r="H1269" s="1530">
        <v>2.71</v>
      </c>
      <c r="I1269" s="1530">
        <v>2.71</v>
      </c>
    </row>
    <row r="1270" spans="2:9" ht="30">
      <c r="B1270" s="1532">
        <v>103168</v>
      </c>
      <c r="C1270" s="1523" t="s">
        <v>18110</v>
      </c>
      <c r="D1270" s="1526" t="s">
        <v>43</v>
      </c>
      <c r="E1270" s="1527">
        <f t="shared" si="38"/>
        <v>3.09</v>
      </c>
      <c r="F1270" s="1521">
        <f t="shared" si="39"/>
        <v>103168</v>
      </c>
      <c r="H1270" s="1527">
        <v>3.09</v>
      </c>
      <c r="I1270" s="1527">
        <v>3.09</v>
      </c>
    </row>
    <row r="1271" spans="2:9" ht="30">
      <c r="B1271" s="1531">
        <v>103174</v>
      </c>
      <c r="C1271" s="1529" t="s">
        <v>18111</v>
      </c>
      <c r="D1271" s="1528" t="s">
        <v>43</v>
      </c>
      <c r="E1271" s="1530">
        <f t="shared" si="38"/>
        <v>7.73</v>
      </c>
      <c r="F1271" s="1521">
        <f t="shared" si="39"/>
        <v>103174</v>
      </c>
      <c r="H1271" s="1530">
        <v>7.73</v>
      </c>
      <c r="I1271" s="1530">
        <v>7.73</v>
      </c>
    </row>
    <row r="1272" spans="2:9" ht="30">
      <c r="B1272" s="1532">
        <v>103180</v>
      </c>
      <c r="C1272" s="1523" t="s">
        <v>18112</v>
      </c>
      <c r="D1272" s="1526" t="s">
        <v>43</v>
      </c>
      <c r="E1272" s="1527">
        <f t="shared" si="38"/>
        <v>17.79</v>
      </c>
      <c r="F1272" s="1521">
        <f t="shared" si="39"/>
        <v>103180</v>
      </c>
      <c r="H1272" s="1527">
        <v>17.79</v>
      </c>
      <c r="I1272" s="1527">
        <v>17.79</v>
      </c>
    </row>
    <row r="1273" spans="2:9" ht="30">
      <c r="B1273" s="1531">
        <v>103223</v>
      </c>
      <c r="C1273" s="1529" t="s">
        <v>18113</v>
      </c>
      <c r="D1273" s="1528" t="s">
        <v>43</v>
      </c>
      <c r="E1273" s="1530">
        <f t="shared" si="38"/>
        <v>34.450000000000003</v>
      </c>
      <c r="F1273" s="1521">
        <f t="shared" si="39"/>
        <v>103223</v>
      </c>
      <c r="H1273" s="1530">
        <v>34.450000000000003</v>
      </c>
      <c r="I1273" s="1530">
        <v>34.450000000000003</v>
      </c>
    </row>
    <row r="1274" spans="2:9" ht="30">
      <c r="B1274" s="1532">
        <v>103229</v>
      </c>
      <c r="C1274" s="1523" t="s">
        <v>18114</v>
      </c>
      <c r="D1274" s="1526" t="s">
        <v>43</v>
      </c>
      <c r="E1274" s="1527">
        <f t="shared" si="38"/>
        <v>85.55</v>
      </c>
      <c r="F1274" s="1521">
        <f t="shared" si="39"/>
        <v>103229</v>
      </c>
      <c r="H1274" s="1527">
        <v>85.55</v>
      </c>
      <c r="I1274" s="1527">
        <v>85.55</v>
      </c>
    </row>
    <row r="1275" spans="2:9" ht="30">
      <c r="B1275" s="1531">
        <v>103235</v>
      </c>
      <c r="C1275" s="1529" t="s">
        <v>18115</v>
      </c>
      <c r="D1275" s="1528" t="s">
        <v>43</v>
      </c>
      <c r="E1275" s="1530">
        <f t="shared" si="38"/>
        <v>151.35</v>
      </c>
      <c r="F1275" s="1521">
        <f t="shared" si="39"/>
        <v>103235</v>
      </c>
      <c r="H1275" s="1530">
        <v>151.35</v>
      </c>
      <c r="I1275" s="1530">
        <v>151.35</v>
      </c>
    </row>
    <row r="1276" spans="2:9" ht="30">
      <c r="B1276" s="1532">
        <v>103241</v>
      </c>
      <c r="C1276" s="1523" t="s">
        <v>18116</v>
      </c>
      <c r="D1276" s="1526" t="s">
        <v>43</v>
      </c>
      <c r="E1276" s="1527">
        <f t="shared" si="38"/>
        <v>8.24</v>
      </c>
      <c r="F1276" s="1521">
        <f t="shared" si="39"/>
        <v>103241</v>
      </c>
      <c r="H1276" s="1527">
        <v>8.24</v>
      </c>
      <c r="I1276" s="1527">
        <v>8.24</v>
      </c>
    </row>
    <row r="1277" spans="2:9" ht="30">
      <c r="B1277" s="1531">
        <v>92259</v>
      </c>
      <c r="C1277" s="1529" t="s">
        <v>8477</v>
      </c>
      <c r="D1277" s="1528" t="s">
        <v>74</v>
      </c>
      <c r="E1277" s="1530">
        <f t="shared" si="38"/>
        <v>375.56</v>
      </c>
      <c r="F1277" s="1521">
        <f t="shared" si="39"/>
        <v>92259</v>
      </c>
      <c r="H1277" s="1530">
        <v>375.56</v>
      </c>
      <c r="I1277" s="1530">
        <v>364.9</v>
      </c>
    </row>
    <row r="1278" spans="2:9" ht="30">
      <c r="B1278" s="1532">
        <v>92260</v>
      </c>
      <c r="C1278" s="1523" t="s">
        <v>8478</v>
      </c>
      <c r="D1278" s="1526" t="s">
        <v>74</v>
      </c>
      <c r="E1278" s="1527">
        <f t="shared" si="38"/>
        <v>425.29</v>
      </c>
      <c r="F1278" s="1521">
        <f t="shared" si="39"/>
        <v>92260</v>
      </c>
      <c r="H1278" s="1527">
        <v>425.29</v>
      </c>
      <c r="I1278" s="1527">
        <v>409.4</v>
      </c>
    </row>
    <row r="1279" spans="2:9" ht="30">
      <c r="B1279" s="1531">
        <v>92261</v>
      </c>
      <c r="C1279" s="1529" t="s">
        <v>8479</v>
      </c>
      <c r="D1279" s="1528" t="s">
        <v>74</v>
      </c>
      <c r="E1279" s="1530">
        <f t="shared" si="38"/>
        <v>473.5</v>
      </c>
      <c r="F1279" s="1521">
        <f t="shared" si="39"/>
        <v>92261</v>
      </c>
      <c r="H1279" s="1530">
        <v>473.5</v>
      </c>
      <c r="I1279" s="1530">
        <v>452.52</v>
      </c>
    </row>
    <row r="1280" spans="2:9" ht="30">
      <c r="B1280" s="1532">
        <v>92262</v>
      </c>
      <c r="C1280" s="1523" t="s">
        <v>8480</v>
      </c>
      <c r="D1280" s="1526" t="s">
        <v>74</v>
      </c>
      <c r="E1280" s="1527">
        <f t="shared" si="38"/>
        <v>551.14</v>
      </c>
      <c r="F1280" s="1521">
        <f t="shared" si="39"/>
        <v>92262</v>
      </c>
      <c r="H1280" s="1527">
        <v>551.14</v>
      </c>
      <c r="I1280" s="1527">
        <v>521.96</v>
      </c>
    </row>
    <row r="1281" spans="2:9" ht="30">
      <c r="B1281" s="1531">
        <v>92539</v>
      </c>
      <c r="C1281" s="1529" t="s">
        <v>8481</v>
      </c>
      <c r="D1281" s="1528" t="s">
        <v>150</v>
      </c>
      <c r="E1281" s="1530">
        <f t="shared" si="38"/>
        <v>61.51</v>
      </c>
      <c r="F1281" s="1521">
        <f t="shared" si="39"/>
        <v>92539</v>
      </c>
      <c r="H1281" s="1530">
        <v>61.51</v>
      </c>
      <c r="I1281" s="1530">
        <v>59.8</v>
      </c>
    </row>
    <row r="1282" spans="2:9" ht="30">
      <c r="B1282" s="1532">
        <v>92540</v>
      </c>
      <c r="C1282" s="1523" t="s">
        <v>8482</v>
      </c>
      <c r="D1282" s="1526" t="s">
        <v>150</v>
      </c>
      <c r="E1282" s="1527">
        <f t="shared" ref="E1282:E1345" si="40">IF($L$2=$H$1,H1282,I1282)</f>
        <v>68.930000000000007</v>
      </c>
      <c r="F1282" s="1521">
        <f t="shared" ref="F1282:F1345" si="41">IF(LEN($B1282)=7,CONCATENATE(MID($B1282,1,6),"00",RIGHT($B1282,1)),IF(LEN($B1282)=8,CONCATENATE(MID($B1282,1,6),"0",RIGHT($B1282,2)),$B1282))</f>
        <v>92540</v>
      </c>
      <c r="H1282" s="1527">
        <v>68.930000000000007</v>
      </c>
      <c r="I1282" s="1527">
        <v>66.489999999999995</v>
      </c>
    </row>
    <row r="1283" spans="2:9" ht="30">
      <c r="B1283" s="1531">
        <v>92541</v>
      </c>
      <c r="C1283" s="1529" t="s">
        <v>8483</v>
      </c>
      <c r="D1283" s="1528" t="s">
        <v>150</v>
      </c>
      <c r="E1283" s="1530">
        <f t="shared" si="40"/>
        <v>66.27</v>
      </c>
      <c r="F1283" s="1521">
        <f t="shared" si="41"/>
        <v>92541</v>
      </c>
      <c r="H1283" s="1530">
        <v>66.27</v>
      </c>
      <c r="I1283" s="1530">
        <v>64.510000000000005</v>
      </c>
    </row>
    <row r="1284" spans="2:9" ht="30">
      <c r="B1284" s="1532">
        <v>92542</v>
      </c>
      <c r="C1284" s="1523" t="s">
        <v>8484</v>
      </c>
      <c r="D1284" s="1526" t="s">
        <v>150</v>
      </c>
      <c r="E1284" s="1527">
        <f t="shared" si="40"/>
        <v>80.2</v>
      </c>
      <c r="F1284" s="1521">
        <f t="shared" si="41"/>
        <v>92542</v>
      </c>
      <c r="H1284" s="1527">
        <v>80.2</v>
      </c>
      <c r="I1284" s="1527">
        <v>77.66</v>
      </c>
    </row>
    <row r="1285" spans="2:9" ht="30">
      <c r="B1285" s="1531">
        <v>92543</v>
      </c>
      <c r="C1285" s="1529" t="s">
        <v>8485</v>
      </c>
      <c r="D1285" s="1528" t="s">
        <v>150</v>
      </c>
      <c r="E1285" s="1530">
        <f t="shared" si="40"/>
        <v>18.420000000000002</v>
      </c>
      <c r="F1285" s="1521">
        <f t="shared" si="41"/>
        <v>92543</v>
      </c>
      <c r="H1285" s="1530">
        <v>18.420000000000002</v>
      </c>
      <c r="I1285" s="1530">
        <v>18.02</v>
      </c>
    </row>
    <row r="1286" spans="2:9" ht="30">
      <c r="B1286" s="1532">
        <v>92544</v>
      </c>
      <c r="C1286" s="1523" t="s">
        <v>8486</v>
      </c>
      <c r="D1286" s="1526" t="s">
        <v>150</v>
      </c>
      <c r="E1286" s="1527">
        <f t="shared" si="40"/>
        <v>14.63</v>
      </c>
      <c r="F1286" s="1521">
        <f t="shared" si="41"/>
        <v>92544</v>
      </c>
      <c r="H1286" s="1527">
        <v>14.63</v>
      </c>
      <c r="I1286" s="1527">
        <v>14.31</v>
      </c>
    </row>
    <row r="1287" spans="2:9" ht="30">
      <c r="B1287" s="1531">
        <v>92545</v>
      </c>
      <c r="C1287" s="1529" t="s">
        <v>8487</v>
      </c>
      <c r="D1287" s="1528" t="s">
        <v>74</v>
      </c>
      <c r="E1287" s="1530">
        <f t="shared" si="40"/>
        <v>822.14</v>
      </c>
      <c r="F1287" s="1521">
        <f t="shared" si="41"/>
        <v>92545</v>
      </c>
      <c r="H1287" s="1530">
        <v>822.14</v>
      </c>
      <c r="I1287" s="1530">
        <v>791.81</v>
      </c>
    </row>
    <row r="1288" spans="2:9" ht="30">
      <c r="B1288" s="1532">
        <v>92546</v>
      </c>
      <c r="C1288" s="1523" t="s">
        <v>8488</v>
      </c>
      <c r="D1288" s="1526" t="s">
        <v>74</v>
      </c>
      <c r="E1288" s="1527">
        <f t="shared" si="40"/>
        <v>1007.34</v>
      </c>
      <c r="F1288" s="1521">
        <f t="shared" si="41"/>
        <v>92546</v>
      </c>
      <c r="H1288" s="1527">
        <v>1007.34</v>
      </c>
      <c r="I1288" s="1527">
        <v>967.16</v>
      </c>
    </row>
    <row r="1289" spans="2:9" ht="30">
      <c r="B1289" s="1531">
        <v>92547</v>
      </c>
      <c r="C1289" s="1529" t="s">
        <v>8489</v>
      </c>
      <c r="D1289" s="1528" t="s">
        <v>74</v>
      </c>
      <c r="E1289" s="1530">
        <f t="shared" si="40"/>
        <v>1066.2</v>
      </c>
      <c r="F1289" s="1521">
        <f t="shared" si="41"/>
        <v>92547</v>
      </c>
      <c r="H1289" s="1530">
        <v>1066.2</v>
      </c>
      <c r="I1289" s="1530">
        <v>1026.02</v>
      </c>
    </row>
    <row r="1290" spans="2:9" ht="30">
      <c r="B1290" s="1532">
        <v>92548</v>
      </c>
      <c r="C1290" s="1523" t="s">
        <v>8490</v>
      </c>
      <c r="D1290" s="1526" t="s">
        <v>74</v>
      </c>
      <c r="E1290" s="1527">
        <f t="shared" si="40"/>
        <v>1185.78</v>
      </c>
      <c r="F1290" s="1521">
        <f t="shared" si="41"/>
        <v>92548</v>
      </c>
      <c r="H1290" s="1527">
        <v>1185.78</v>
      </c>
      <c r="I1290" s="1527">
        <v>1140.3699999999999</v>
      </c>
    </row>
    <row r="1291" spans="2:9" ht="30">
      <c r="B1291" s="1531">
        <v>92549</v>
      </c>
      <c r="C1291" s="1529" t="s">
        <v>8491</v>
      </c>
      <c r="D1291" s="1528" t="s">
        <v>74</v>
      </c>
      <c r="E1291" s="1530">
        <f t="shared" si="40"/>
        <v>1477.95</v>
      </c>
      <c r="F1291" s="1521">
        <f t="shared" si="41"/>
        <v>92549</v>
      </c>
      <c r="H1291" s="1530">
        <v>1477.95</v>
      </c>
      <c r="I1291" s="1530">
        <v>1412.86</v>
      </c>
    </row>
    <row r="1292" spans="2:9" ht="30">
      <c r="B1292" s="1532">
        <v>92550</v>
      </c>
      <c r="C1292" s="1523" t="s">
        <v>8492</v>
      </c>
      <c r="D1292" s="1526" t="s">
        <v>74</v>
      </c>
      <c r="E1292" s="1527">
        <f t="shared" si="40"/>
        <v>1856.23</v>
      </c>
      <c r="F1292" s="1521">
        <f t="shared" si="41"/>
        <v>92550</v>
      </c>
      <c r="H1292" s="1527">
        <v>1856.23</v>
      </c>
      <c r="I1292" s="1527">
        <v>1786.05</v>
      </c>
    </row>
    <row r="1293" spans="2:9" ht="30">
      <c r="B1293" s="1531">
        <v>92551</v>
      </c>
      <c r="C1293" s="1529" t="s">
        <v>8493</v>
      </c>
      <c r="D1293" s="1528" t="s">
        <v>74</v>
      </c>
      <c r="E1293" s="1530">
        <f t="shared" si="40"/>
        <v>1931.41</v>
      </c>
      <c r="F1293" s="1521">
        <f t="shared" si="41"/>
        <v>92551</v>
      </c>
      <c r="H1293" s="1530">
        <v>1931.41</v>
      </c>
      <c r="I1293" s="1530">
        <v>1861.23</v>
      </c>
    </row>
    <row r="1294" spans="2:9" ht="30">
      <c r="B1294" s="1532">
        <v>92552</v>
      </c>
      <c r="C1294" s="1523" t="s">
        <v>8494</v>
      </c>
      <c r="D1294" s="1526" t="s">
        <v>74</v>
      </c>
      <c r="E1294" s="1527">
        <f t="shared" si="40"/>
        <v>2095.2399999999998</v>
      </c>
      <c r="F1294" s="1521">
        <f t="shared" si="41"/>
        <v>92552</v>
      </c>
      <c r="H1294" s="1527">
        <v>2095.2399999999998</v>
      </c>
      <c r="I1294" s="1527">
        <v>2016.86</v>
      </c>
    </row>
    <row r="1295" spans="2:9" ht="30">
      <c r="B1295" s="1531">
        <v>92553</v>
      </c>
      <c r="C1295" s="1529" t="s">
        <v>8495</v>
      </c>
      <c r="D1295" s="1528" t="s">
        <v>74</v>
      </c>
      <c r="E1295" s="1530">
        <f t="shared" si="40"/>
        <v>2397.73</v>
      </c>
      <c r="F1295" s="1521">
        <f t="shared" si="41"/>
        <v>92553</v>
      </c>
      <c r="H1295" s="1530">
        <v>2397.73</v>
      </c>
      <c r="I1295" s="1530">
        <v>2299.67</v>
      </c>
    </row>
    <row r="1296" spans="2:9" ht="30">
      <c r="B1296" s="1532">
        <v>92554</v>
      </c>
      <c r="C1296" s="1523" t="s">
        <v>8496</v>
      </c>
      <c r="D1296" s="1526" t="s">
        <v>74</v>
      </c>
      <c r="E1296" s="1527">
        <f t="shared" si="40"/>
        <v>2483.75</v>
      </c>
      <c r="F1296" s="1521">
        <f t="shared" si="41"/>
        <v>92554</v>
      </c>
      <c r="H1296" s="1527">
        <v>2483.75</v>
      </c>
      <c r="I1296" s="1527">
        <v>2385.69</v>
      </c>
    </row>
    <row r="1297" spans="2:9" ht="30">
      <c r="B1297" s="1531">
        <v>92555</v>
      </c>
      <c r="C1297" s="1529" t="s">
        <v>8497</v>
      </c>
      <c r="D1297" s="1528" t="s">
        <v>74</v>
      </c>
      <c r="E1297" s="1530">
        <f t="shared" si="40"/>
        <v>811.15</v>
      </c>
      <c r="F1297" s="1521">
        <f t="shared" si="41"/>
        <v>92555</v>
      </c>
      <c r="H1297" s="1530">
        <v>811.15</v>
      </c>
      <c r="I1297" s="1530">
        <v>780.82</v>
      </c>
    </row>
    <row r="1298" spans="2:9" ht="30">
      <c r="B1298" s="1532">
        <v>92556</v>
      </c>
      <c r="C1298" s="1523" t="s">
        <v>8498</v>
      </c>
      <c r="D1298" s="1526" t="s">
        <v>74</v>
      </c>
      <c r="E1298" s="1527">
        <f t="shared" si="40"/>
        <v>988.08</v>
      </c>
      <c r="F1298" s="1521">
        <f t="shared" si="41"/>
        <v>92556</v>
      </c>
      <c r="H1298" s="1527">
        <v>988.08</v>
      </c>
      <c r="I1298" s="1527">
        <v>947.9</v>
      </c>
    </row>
    <row r="1299" spans="2:9" ht="30">
      <c r="B1299" s="1531">
        <v>92557</v>
      </c>
      <c r="C1299" s="1529" t="s">
        <v>8499</v>
      </c>
      <c r="D1299" s="1528" t="s">
        <v>74</v>
      </c>
      <c r="E1299" s="1530">
        <f t="shared" si="40"/>
        <v>1046.93</v>
      </c>
      <c r="F1299" s="1521">
        <f t="shared" si="41"/>
        <v>92557</v>
      </c>
      <c r="H1299" s="1530">
        <v>1046.93</v>
      </c>
      <c r="I1299" s="1530">
        <v>1006.75</v>
      </c>
    </row>
    <row r="1300" spans="2:9" ht="30">
      <c r="B1300" s="1532">
        <v>92558</v>
      </c>
      <c r="C1300" s="1523" t="s">
        <v>8500</v>
      </c>
      <c r="D1300" s="1526" t="s">
        <v>74</v>
      </c>
      <c r="E1300" s="1527">
        <f t="shared" si="40"/>
        <v>1174.78</v>
      </c>
      <c r="F1300" s="1521">
        <f t="shared" si="41"/>
        <v>92558</v>
      </c>
      <c r="H1300" s="1527">
        <v>1174.78</v>
      </c>
      <c r="I1300" s="1527">
        <v>1129.3699999999999</v>
      </c>
    </row>
    <row r="1301" spans="2:9" ht="30">
      <c r="B1301" s="1531">
        <v>92559</v>
      </c>
      <c r="C1301" s="1529" t="s">
        <v>8501</v>
      </c>
      <c r="D1301" s="1528" t="s">
        <v>74</v>
      </c>
      <c r="E1301" s="1530">
        <f t="shared" si="40"/>
        <v>1457.47</v>
      </c>
      <c r="F1301" s="1521">
        <f t="shared" si="41"/>
        <v>92559</v>
      </c>
      <c r="H1301" s="1530">
        <v>1457.47</v>
      </c>
      <c r="I1301" s="1530">
        <v>1392.38</v>
      </c>
    </row>
    <row r="1302" spans="2:9" ht="30">
      <c r="B1302" s="1532">
        <v>92560</v>
      </c>
      <c r="C1302" s="1523" t="s">
        <v>8502</v>
      </c>
      <c r="D1302" s="1526" t="s">
        <v>74</v>
      </c>
      <c r="E1302" s="1527">
        <f t="shared" si="40"/>
        <v>1828.34</v>
      </c>
      <c r="F1302" s="1521">
        <f t="shared" si="41"/>
        <v>92560</v>
      </c>
      <c r="H1302" s="1527">
        <v>1828.34</v>
      </c>
      <c r="I1302" s="1527">
        <v>1758.16</v>
      </c>
    </row>
    <row r="1303" spans="2:9" ht="30">
      <c r="B1303" s="1531">
        <v>92561</v>
      </c>
      <c r="C1303" s="1529" t="s">
        <v>8503</v>
      </c>
      <c r="D1303" s="1528" t="s">
        <v>74</v>
      </c>
      <c r="E1303" s="1530">
        <f t="shared" si="40"/>
        <v>1904.27</v>
      </c>
      <c r="F1303" s="1521">
        <f t="shared" si="41"/>
        <v>92561</v>
      </c>
      <c r="H1303" s="1530">
        <v>1904.27</v>
      </c>
      <c r="I1303" s="1530">
        <v>1834.09</v>
      </c>
    </row>
    <row r="1304" spans="2:9" ht="30">
      <c r="B1304" s="1532">
        <v>92562</v>
      </c>
      <c r="C1304" s="1523" t="s">
        <v>8504</v>
      </c>
      <c r="D1304" s="1526" t="s">
        <v>74</v>
      </c>
      <c r="E1304" s="1527">
        <f t="shared" si="40"/>
        <v>2048.84</v>
      </c>
      <c r="F1304" s="1521">
        <f t="shared" si="41"/>
        <v>92562</v>
      </c>
      <c r="H1304" s="1527">
        <v>2048.84</v>
      </c>
      <c r="I1304" s="1527">
        <v>1970.46</v>
      </c>
    </row>
    <row r="1305" spans="2:9" ht="30">
      <c r="B1305" s="1531">
        <v>92563</v>
      </c>
      <c r="C1305" s="1529" t="s">
        <v>8505</v>
      </c>
      <c r="D1305" s="1528" t="s">
        <v>74</v>
      </c>
      <c r="E1305" s="1530">
        <f t="shared" si="40"/>
        <v>2343.4699999999998</v>
      </c>
      <c r="F1305" s="1521">
        <f t="shared" si="41"/>
        <v>92563</v>
      </c>
      <c r="H1305" s="1530">
        <v>2343.4699999999998</v>
      </c>
      <c r="I1305" s="1530">
        <v>2245.41</v>
      </c>
    </row>
    <row r="1306" spans="2:9" ht="30">
      <c r="B1306" s="1532">
        <v>92564</v>
      </c>
      <c r="C1306" s="1523" t="s">
        <v>8506</v>
      </c>
      <c r="D1306" s="1526" t="s">
        <v>74</v>
      </c>
      <c r="E1306" s="1527">
        <f t="shared" si="40"/>
        <v>2417.29</v>
      </c>
      <c r="F1306" s="1521">
        <f t="shared" si="41"/>
        <v>92564</v>
      </c>
      <c r="H1306" s="1527">
        <v>2417.29</v>
      </c>
      <c r="I1306" s="1527">
        <v>2319.23</v>
      </c>
    </row>
    <row r="1307" spans="2:9" ht="30">
      <c r="B1307" s="1531">
        <v>92565</v>
      </c>
      <c r="C1307" s="1529" t="s">
        <v>993</v>
      </c>
      <c r="D1307" s="1528" t="s">
        <v>150</v>
      </c>
      <c r="E1307" s="1530">
        <f t="shared" si="40"/>
        <v>31.95</v>
      </c>
      <c r="F1307" s="1521">
        <f t="shared" si="41"/>
        <v>92565</v>
      </c>
      <c r="H1307" s="1530">
        <v>31.95</v>
      </c>
      <c r="I1307" s="1530">
        <v>30.84</v>
      </c>
    </row>
    <row r="1308" spans="2:9" ht="45">
      <c r="B1308" s="1532">
        <v>92566</v>
      </c>
      <c r="C1308" s="1523" t="s">
        <v>994</v>
      </c>
      <c r="D1308" s="1526" t="s">
        <v>150</v>
      </c>
      <c r="E1308" s="1527">
        <f t="shared" si="40"/>
        <v>19.489999999999998</v>
      </c>
      <c r="F1308" s="1521">
        <f t="shared" si="41"/>
        <v>92566</v>
      </c>
      <c r="H1308" s="1527">
        <v>19.489999999999998</v>
      </c>
      <c r="I1308" s="1527">
        <v>19.079999999999998</v>
      </c>
    </row>
    <row r="1309" spans="2:9" ht="30">
      <c r="B1309" s="1531">
        <v>92567</v>
      </c>
      <c r="C1309" s="1529" t="s">
        <v>995</v>
      </c>
      <c r="D1309" s="1528" t="s">
        <v>150</v>
      </c>
      <c r="E1309" s="1530">
        <f t="shared" si="40"/>
        <v>28.87</v>
      </c>
      <c r="F1309" s="1521">
        <f t="shared" si="41"/>
        <v>92567</v>
      </c>
      <c r="H1309" s="1530">
        <v>28.87</v>
      </c>
      <c r="I1309" s="1530">
        <v>28.05</v>
      </c>
    </row>
    <row r="1310" spans="2:9" ht="30">
      <c r="B1310" s="1532">
        <v>100379</v>
      </c>
      <c r="C1310" s="1523" t="s">
        <v>8507</v>
      </c>
      <c r="D1310" s="1526" t="s">
        <v>150</v>
      </c>
      <c r="E1310" s="1527">
        <f t="shared" si="40"/>
        <v>31.95</v>
      </c>
      <c r="F1310" s="1521">
        <f t="shared" si="41"/>
        <v>100379</v>
      </c>
      <c r="H1310" s="1527">
        <v>31.95</v>
      </c>
      <c r="I1310" s="1527">
        <v>30.84</v>
      </c>
    </row>
    <row r="1311" spans="2:9" ht="30">
      <c r="B1311" s="1531">
        <v>100380</v>
      </c>
      <c r="C1311" s="1529" t="s">
        <v>8508</v>
      </c>
      <c r="D1311" s="1528" t="s">
        <v>150</v>
      </c>
      <c r="E1311" s="1530">
        <f t="shared" si="40"/>
        <v>41.69</v>
      </c>
      <c r="F1311" s="1521">
        <f t="shared" si="41"/>
        <v>100380</v>
      </c>
      <c r="H1311" s="1530">
        <v>41.69</v>
      </c>
      <c r="I1311" s="1530">
        <v>39.96</v>
      </c>
    </row>
    <row r="1312" spans="2:9" ht="30">
      <c r="B1312" s="1532">
        <v>100381</v>
      </c>
      <c r="C1312" s="1523" t="s">
        <v>8509</v>
      </c>
      <c r="D1312" s="1526" t="s">
        <v>150</v>
      </c>
      <c r="E1312" s="1527">
        <f t="shared" si="40"/>
        <v>46.28</v>
      </c>
      <c r="F1312" s="1521">
        <f t="shared" si="41"/>
        <v>100381</v>
      </c>
      <c r="H1312" s="1527">
        <v>46.28</v>
      </c>
      <c r="I1312" s="1527">
        <v>44.11</v>
      </c>
    </row>
    <row r="1313" spans="2:9" ht="45">
      <c r="B1313" s="1531">
        <v>100383</v>
      </c>
      <c r="C1313" s="1529" t="s">
        <v>8510</v>
      </c>
      <c r="D1313" s="1528" t="s">
        <v>150</v>
      </c>
      <c r="E1313" s="1530">
        <f t="shared" si="40"/>
        <v>21.21</v>
      </c>
      <c r="F1313" s="1521">
        <f t="shared" si="41"/>
        <v>100383</v>
      </c>
      <c r="H1313" s="1530">
        <v>21.21</v>
      </c>
      <c r="I1313" s="1530">
        <v>20.74</v>
      </c>
    </row>
    <row r="1314" spans="2:9" ht="45">
      <c r="B1314" s="1532">
        <v>100384</v>
      </c>
      <c r="C1314" s="1523" t="s">
        <v>8511</v>
      </c>
      <c r="D1314" s="1526" t="s">
        <v>150</v>
      </c>
      <c r="E1314" s="1527">
        <f t="shared" si="40"/>
        <v>22.06</v>
      </c>
      <c r="F1314" s="1521">
        <f t="shared" si="41"/>
        <v>100384</v>
      </c>
      <c r="H1314" s="1527">
        <v>22.06</v>
      </c>
      <c r="I1314" s="1527">
        <v>21.45</v>
      </c>
    </row>
    <row r="1315" spans="2:9" ht="30">
      <c r="B1315" s="1531">
        <v>100385</v>
      </c>
      <c r="C1315" s="1529" t="s">
        <v>8512</v>
      </c>
      <c r="D1315" s="1528" t="s">
        <v>150</v>
      </c>
      <c r="E1315" s="1530">
        <f t="shared" si="40"/>
        <v>28.87</v>
      </c>
      <c r="F1315" s="1521">
        <f t="shared" si="41"/>
        <v>100385</v>
      </c>
      <c r="H1315" s="1530">
        <v>28.87</v>
      </c>
      <c r="I1315" s="1530">
        <v>28.05</v>
      </c>
    </row>
    <row r="1316" spans="2:9" ht="30">
      <c r="B1316" s="1532">
        <v>100386</v>
      </c>
      <c r="C1316" s="1523" t="s">
        <v>8513</v>
      </c>
      <c r="D1316" s="1526" t="s">
        <v>150</v>
      </c>
      <c r="E1316" s="1527">
        <f t="shared" si="40"/>
        <v>36.65</v>
      </c>
      <c r="F1316" s="1521">
        <f t="shared" si="41"/>
        <v>100386</v>
      </c>
      <c r="H1316" s="1527">
        <v>36.65</v>
      </c>
      <c r="I1316" s="1527">
        <v>35.42</v>
      </c>
    </row>
    <row r="1317" spans="2:9" ht="30">
      <c r="B1317" s="1531">
        <v>100387</v>
      </c>
      <c r="C1317" s="1529" t="s">
        <v>8514</v>
      </c>
      <c r="D1317" s="1528" t="s">
        <v>150</v>
      </c>
      <c r="E1317" s="1530">
        <f t="shared" si="40"/>
        <v>44.06</v>
      </c>
      <c r="F1317" s="1521">
        <f t="shared" si="41"/>
        <v>100387</v>
      </c>
      <c r="H1317" s="1530">
        <v>44.06</v>
      </c>
      <c r="I1317" s="1530">
        <v>42.5</v>
      </c>
    </row>
    <row r="1318" spans="2:9" ht="30">
      <c r="B1318" s="1532">
        <v>100388</v>
      </c>
      <c r="C1318" s="1523" t="s">
        <v>8515</v>
      </c>
      <c r="D1318" s="1526" t="s">
        <v>150</v>
      </c>
      <c r="E1318" s="1527">
        <f t="shared" si="40"/>
        <v>15.3</v>
      </c>
      <c r="F1318" s="1521">
        <f t="shared" si="41"/>
        <v>100388</v>
      </c>
      <c r="H1318" s="1527">
        <v>15.3</v>
      </c>
      <c r="I1318" s="1527">
        <v>14.48</v>
      </c>
    </row>
    <row r="1319" spans="2:9" ht="30">
      <c r="B1319" s="1531">
        <v>100389</v>
      </c>
      <c r="C1319" s="1529" t="s">
        <v>8516</v>
      </c>
      <c r="D1319" s="1528" t="s">
        <v>150</v>
      </c>
      <c r="E1319" s="1530">
        <f t="shared" si="40"/>
        <v>13.9</v>
      </c>
      <c r="F1319" s="1521">
        <f t="shared" si="41"/>
        <v>100389</v>
      </c>
      <c r="H1319" s="1530">
        <v>13.9</v>
      </c>
      <c r="I1319" s="1530">
        <v>13</v>
      </c>
    </row>
    <row r="1320" spans="2:9" ht="30">
      <c r="B1320" s="1532">
        <v>100390</v>
      </c>
      <c r="C1320" s="1523" t="s">
        <v>8517</v>
      </c>
      <c r="D1320" s="1526" t="s">
        <v>150</v>
      </c>
      <c r="E1320" s="1527">
        <f t="shared" si="40"/>
        <v>18.23</v>
      </c>
      <c r="F1320" s="1521">
        <f t="shared" si="41"/>
        <v>100390</v>
      </c>
      <c r="H1320" s="1527">
        <v>18.23</v>
      </c>
      <c r="I1320" s="1527">
        <v>17.11</v>
      </c>
    </row>
    <row r="1321" spans="2:9" ht="30">
      <c r="B1321" s="1531">
        <v>100391</v>
      </c>
      <c r="C1321" s="1529" t="s">
        <v>8518</v>
      </c>
      <c r="D1321" s="1528" t="s">
        <v>150</v>
      </c>
      <c r="E1321" s="1530">
        <f t="shared" si="40"/>
        <v>15.93</v>
      </c>
      <c r="F1321" s="1521">
        <f t="shared" si="41"/>
        <v>100391</v>
      </c>
      <c r="H1321" s="1530">
        <v>15.93</v>
      </c>
      <c r="I1321" s="1530">
        <v>14.82</v>
      </c>
    </row>
    <row r="1322" spans="2:9" ht="30">
      <c r="B1322" s="1532">
        <v>100392</v>
      </c>
      <c r="C1322" s="1523" t="s">
        <v>8519</v>
      </c>
      <c r="D1322" s="1526" t="s">
        <v>150</v>
      </c>
      <c r="E1322" s="1527">
        <f t="shared" si="40"/>
        <v>12.12</v>
      </c>
      <c r="F1322" s="1521">
        <f t="shared" si="41"/>
        <v>100392</v>
      </c>
      <c r="H1322" s="1527">
        <v>12.12</v>
      </c>
      <c r="I1322" s="1527">
        <v>11.48</v>
      </c>
    </row>
    <row r="1323" spans="2:9" ht="30">
      <c r="B1323" s="1531">
        <v>100393</v>
      </c>
      <c r="C1323" s="1529" t="s">
        <v>8520</v>
      </c>
      <c r="D1323" s="1528" t="s">
        <v>150</v>
      </c>
      <c r="E1323" s="1530">
        <f t="shared" si="40"/>
        <v>15.95</v>
      </c>
      <c r="F1323" s="1521">
        <f t="shared" si="41"/>
        <v>100393</v>
      </c>
      <c r="H1323" s="1530">
        <v>15.95</v>
      </c>
      <c r="I1323" s="1530">
        <v>14.93</v>
      </c>
    </row>
    <row r="1324" spans="2:9" ht="30">
      <c r="B1324" s="1532">
        <v>100394</v>
      </c>
      <c r="C1324" s="1523" t="s">
        <v>8521</v>
      </c>
      <c r="D1324" s="1526" t="s">
        <v>150</v>
      </c>
      <c r="E1324" s="1527">
        <f t="shared" si="40"/>
        <v>14.43</v>
      </c>
      <c r="F1324" s="1521">
        <f t="shared" si="41"/>
        <v>100394</v>
      </c>
      <c r="H1324" s="1527">
        <v>14.43</v>
      </c>
      <c r="I1324" s="1527">
        <v>13.55</v>
      </c>
    </row>
    <row r="1325" spans="2:9" ht="30">
      <c r="B1325" s="1531">
        <v>100395</v>
      </c>
      <c r="C1325" s="1529" t="s">
        <v>8522</v>
      </c>
      <c r="D1325" s="1528" t="s">
        <v>150</v>
      </c>
      <c r="E1325" s="1530">
        <f t="shared" si="40"/>
        <v>18.899999999999999</v>
      </c>
      <c r="F1325" s="1521">
        <f t="shared" si="41"/>
        <v>100395</v>
      </c>
      <c r="H1325" s="1530">
        <v>18.899999999999999</v>
      </c>
      <c r="I1325" s="1530">
        <v>17.559999999999999</v>
      </c>
    </row>
    <row r="1326" spans="2:9">
      <c r="B1326" s="1532">
        <v>94189</v>
      </c>
      <c r="C1326" s="1523" t="s">
        <v>8523</v>
      </c>
      <c r="D1326" s="1526" t="s">
        <v>150</v>
      </c>
      <c r="E1326" s="1527">
        <f t="shared" si="40"/>
        <v>36.24</v>
      </c>
      <c r="F1326" s="1521">
        <f t="shared" si="41"/>
        <v>94189</v>
      </c>
      <c r="H1326" s="1527">
        <v>36.24</v>
      </c>
      <c r="I1326" s="1527">
        <v>35.82</v>
      </c>
    </row>
    <row r="1327" spans="2:9">
      <c r="B1327" s="1531">
        <v>94192</v>
      </c>
      <c r="C1327" s="1529" t="s">
        <v>8524</v>
      </c>
      <c r="D1327" s="1528" t="s">
        <v>150</v>
      </c>
      <c r="E1327" s="1530">
        <f t="shared" si="40"/>
        <v>38.36</v>
      </c>
      <c r="F1327" s="1521">
        <f t="shared" si="41"/>
        <v>94192</v>
      </c>
      <c r="H1327" s="1530">
        <v>38.36</v>
      </c>
      <c r="I1327" s="1530">
        <v>37.72</v>
      </c>
    </row>
    <row r="1328" spans="2:9" ht="30">
      <c r="B1328" s="1532">
        <v>94195</v>
      </c>
      <c r="C1328" s="1523" t="s">
        <v>8525</v>
      </c>
      <c r="D1328" s="1526" t="s">
        <v>150</v>
      </c>
      <c r="E1328" s="1527">
        <f t="shared" si="40"/>
        <v>42.85</v>
      </c>
      <c r="F1328" s="1521">
        <f t="shared" si="41"/>
        <v>94195</v>
      </c>
      <c r="H1328" s="1527">
        <v>42.85</v>
      </c>
      <c r="I1328" s="1527">
        <v>42.14</v>
      </c>
    </row>
    <row r="1329" spans="2:9" ht="30">
      <c r="B1329" s="1531">
        <v>94198</v>
      </c>
      <c r="C1329" s="1529" t="s">
        <v>8526</v>
      </c>
      <c r="D1329" s="1528" t="s">
        <v>150</v>
      </c>
      <c r="E1329" s="1530">
        <f t="shared" si="40"/>
        <v>45.64</v>
      </c>
      <c r="F1329" s="1521">
        <f t="shared" si="41"/>
        <v>94198</v>
      </c>
      <c r="H1329" s="1530">
        <v>45.64</v>
      </c>
      <c r="I1329" s="1530">
        <v>44.64</v>
      </c>
    </row>
    <row r="1330" spans="2:9" ht="30">
      <c r="B1330" s="1532">
        <v>94201</v>
      </c>
      <c r="C1330" s="1523" t="s">
        <v>8527</v>
      </c>
      <c r="D1330" s="1526" t="s">
        <v>150</v>
      </c>
      <c r="E1330" s="1527">
        <f t="shared" si="40"/>
        <v>60.32</v>
      </c>
      <c r="F1330" s="1521">
        <f t="shared" si="41"/>
        <v>94201</v>
      </c>
      <c r="H1330" s="1527">
        <v>60.32</v>
      </c>
      <c r="I1330" s="1527">
        <v>59.19</v>
      </c>
    </row>
    <row r="1331" spans="2:9" ht="30">
      <c r="B1331" s="1531">
        <v>94204</v>
      </c>
      <c r="C1331" s="1529" t="s">
        <v>8528</v>
      </c>
      <c r="D1331" s="1528" t="s">
        <v>150</v>
      </c>
      <c r="E1331" s="1530">
        <f t="shared" si="40"/>
        <v>65.08</v>
      </c>
      <c r="F1331" s="1521">
        <f t="shared" si="41"/>
        <v>94204</v>
      </c>
      <c r="H1331" s="1530">
        <v>65.08</v>
      </c>
      <c r="I1331" s="1530">
        <v>63.45</v>
      </c>
    </row>
    <row r="1332" spans="2:9">
      <c r="B1332" s="1532">
        <v>94224</v>
      </c>
      <c r="C1332" s="1523" t="s">
        <v>8529</v>
      </c>
      <c r="D1332" s="1526" t="s">
        <v>73</v>
      </c>
      <c r="E1332" s="1527">
        <f t="shared" si="40"/>
        <v>20.87</v>
      </c>
      <c r="F1332" s="1521">
        <f t="shared" si="41"/>
        <v>94224</v>
      </c>
      <c r="H1332" s="1527">
        <v>20.87</v>
      </c>
      <c r="I1332" s="1527">
        <v>19.03</v>
      </c>
    </row>
    <row r="1333" spans="2:9">
      <c r="B1333" s="1531">
        <v>94226</v>
      </c>
      <c r="C1333" s="1529" t="s">
        <v>8530</v>
      </c>
      <c r="D1333" s="1528" t="s">
        <v>150</v>
      </c>
      <c r="E1333" s="1530">
        <f t="shared" si="40"/>
        <v>18.940000000000001</v>
      </c>
      <c r="F1333" s="1521">
        <f t="shared" si="41"/>
        <v>94226</v>
      </c>
      <c r="H1333" s="1530">
        <v>18.940000000000001</v>
      </c>
      <c r="I1333" s="1530">
        <v>18.190000000000001</v>
      </c>
    </row>
    <row r="1334" spans="2:9">
      <c r="B1334" s="1532">
        <v>94232</v>
      </c>
      <c r="C1334" s="1523" t="s">
        <v>8531</v>
      </c>
      <c r="D1334" s="1526" t="s">
        <v>74</v>
      </c>
      <c r="E1334" s="1527">
        <f t="shared" si="40"/>
        <v>2.4</v>
      </c>
      <c r="F1334" s="1521">
        <f t="shared" si="41"/>
        <v>94232</v>
      </c>
      <c r="H1334" s="1527">
        <v>2.4</v>
      </c>
      <c r="I1334" s="1527">
        <v>2.15</v>
      </c>
    </row>
    <row r="1335" spans="2:9">
      <c r="B1335" s="1531">
        <v>94440</v>
      </c>
      <c r="C1335" s="1529" t="s">
        <v>8532</v>
      </c>
      <c r="D1335" s="1528" t="s">
        <v>150</v>
      </c>
      <c r="E1335" s="1530">
        <f t="shared" si="40"/>
        <v>42.85</v>
      </c>
      <c r="F1335" s="1521">
        <f t="shared" si="41"/>
        <v>94440</v>
      </c>
      <c r="H1335" s="1530">
        <v>42.85</v>
      </c>
      <c r="I1335" s="1530">
        <v>42.14</v>
      </c>
    </row>
    <row r="1336" spans="2:9" ht="30">
      <c r="B1336" s="1532">
        <v>94441</v>
      </c>
      <c r="C1336" s="1523" t="s">
        <v>8533</v>
      </c>
      <c r="D1336" s="1526" t="s">
        <v>150</v>
      </c>
      <c r="E1336" s="1527">
        <f t="shared" si="40"/>
        <v>45.64</v>
      </c>
      <c r="F1336" s="1521">
        <f t="shared" si="41"/>
        <v>94441</v>
      </c>
      <c r="H1336" s="1527">
        <v>45.64</v>
      </c>
      <c r="I1336" s="1527">
        <v>44.64</v>
      </c>
    </row>
    <row r="1337" spans="2:9">
      <c r="B1337" s="1531">
        <v>94442</v>
      </c>
      <c r="C1337" s="1529" t="s">
        <v>8534</v>
      </c>
      <c r="D1337" s="1528" t="s">
        <v>150</v>
      </c>
      <c r="E1337" s="1530">
        <f t="shared" si="40"/>
        <v>42.85</v>
      </c>
      <c r="F1337" s="1521">
        <f t="shared" si="41"/>
        <v>94442</v>
      </c>
      <c r="H1337" s="1530">
        <v>42.85</v>
      </c>
      <c r="I1337" s="1530">
        <v>42.14</v>
      </c>
    </row>
    <row r="1338" spans="2:9" ht="30">
      <c r="B1338" s="1532">
        <v>94443</v>
      </c>
      <c r="C1338" s="1523" t="s">
        <v>8535</v>
      </c>
      <c r="D1338" s="1526" t="s">
        <v>150</v>
      </c>
      <c r="E1338" s="1527">
        <f t="shared" si="40"/>
        <v>45.64</v>
      </c>
      <c r="F1338" s="1521">
        <f t="shared" si="41"/>
        <v>94443</v>
      </c>
      <c r="H1338" s="1527">
        <v>45.64</v>
      </c>
      <c r="I1338" s="1527">
        <v>44.64</v>
      </c>
    </row>
    <row r="1339" spans="2:9">
      <c r="B1339" s="1531">
        <v>94445</v>
      </c>
      <c r="C1339" s="1529" t="s">
        <v>8536</v>
      </c>
      <c r="D1339" s="1528" t="s">
        <v>150</v>
      </c>
      <c r="E1339" s="1530">
        <f t="shared" si="40"/>
        <v>60.32</v>
      </c>
      <c r="F1339" s="1521">
        <f t="shared" si="41"/>
        <v>94445</v>
      </c>
      <c r="H1339" s="1530">
        <v>60.32</v>
      </c>
      <c r="I1339" s="1530">
        <v>59.19</v>
      </c>
    </row>
    <row r="1340" spans="2:9" ht="30">
      <c r="B1340" s="1532">
        <v>94446</v>
      </c>
      <c r="C1340" s="1523" t="s">
        <v>8537</v>
      </c>
      <c r="D1340" s="1526" t="s">
        <v>150</v>
      </c>
      <c r="E1340" s="1527">
        <f t="shared" si="40"/>
        <v>65.08</v>
      </c>
      <c r="F1340" s="1521">
        <f t="shared" si="41"/>
        <v>94446</v>
      </c>
      <c r="H1340" s="1527">
        <v>65.08</v>
      </c>
      <c r="I1340" s="1527">
        <v>63.45</v>
      </c>
    </row>
    <row r="1341" spans="2:9">
      <c r="B1341" s="1531">
        <v>94447</v>
      </c>
      <c r="C1341" s="1529" t="s">
        <v>8538</v>
      </c>
      <c r="D1341" s="1528" t="s">
        <v>150</v>
      </c>
      <c r="E1341" s="1530">
        <f t="shared" si="40"/>
        <v>60.32</v>
      </c>
      <c r="F1341" s="1521">
        <f t="shared" si="41"/>
        <v>94447</v>
      </c>
      <c r="H1341" s="1530">
        <v>60.32</v>
      </c>
      <c r="I1341" s="1530">
        <v>59.19</v>
      </c>
    </row>
    <row r="1342" spans="2:9" ht="30">
      <c r="B1342" s="1532">
        <v>94448</v>
      </c>
      <c r="C1342" s="1523" t="s">
        <v>8539</v>
      </c>
      <c r="D1342" s="1526" t="s">
        <v>150</v>
      </c>
      <c r="E1342" s="1527">
        <f t="shared" si="40"/>
        <v>65.08</v>
      </c>
      <c r="F1342" s="1521">
        <f t="shared" si="41"/>
        <v>94448</v>
      </c>
      <c r="H1342" s="1527">
        <v>65.08</v>
      </c>
      <c r="I1342" s="1527">
        <v>63.45</v>
      </c>
    </row>
    <row r="1343" spans="2:9" ht="30">
      <c r="B1343" s="1531">
        <v>94207</v>
      </c>
      <c r="C1343" s="1529" t="s">
        <v>8540</v>
      </c>
      <c r="D1343" s="1528" t="s">
        <v>150</v>
      </c>
      <c r="E1343" s="1530">
        <f t="shared" si="40"/>
        <v>45.65</v>
      </c>
      <c r="F1343" s="1521">
        <f t="shared" si="41"/>
        <v>94207</v>
      </c>
      <c r="H1343" s="1530">
        <v>45.65</v>
      </c>
      <c r="I1343" s="1530">
        <v>45.1</v>
      </c>
    </row>
    <row r="1344" spans="2:9" ht="30">
      <c r="B1344" s="1532">
        <v>94210</v>
      </c>
      <c r="C1344" s="1523" t="s">
        <v>8541</v>
      </c>
      <c r="D1344" s="1526" t="s">
        <v>150</v>
      </c>
      <c r="E1344" s="1527">
        <f t="shared" si="40"/>
        <v>48.45</v>
      </c>
      <c r="F1344" s="1521">
        <f t="shared" si="41"/>
        <v>94210</v>
      </c>
      <c r="H1344" s="1527">
        <v>48.45</v>
      </c>
      <c r="I1344" s="1527">
        <v>47.85</v>
      </c>
    </row>
    <row r="1345" spans="2:9">
      <c r="B1345" s="1531">
        <v>94218</v>
      </c>
      <c r="C1345" s="1529" t="s">
        <v>18117</v>
      </c>
      <c r="D1345" s="1528" t="s">
        <v>150</v>
      </c>
      <c r="E1345" s="1530">
        <f t="shared" si="40"/>
        <v>120.13</v>
      </c>
      <c r="F1345" s="1521">
        <f t="shared" si="41"/>
        <v>94218</v>
      </c>
      <c r="H1345" s="1530">
        <v>120.13</v>
      </c>
      <c r="I1345" s="1530">
        <v>119.51</v>
      </c>
    </row>
    <row r="1346" spans="2:9">
      <c r="B1346" s="1532">
        <v>94213</v>
      </c>
      <c r="C1346" s="1523" t="s">
        <v>8542</v>
      </c>
      <c r="D1346" s="1526" t="s">
        <v>150</v>
      </c>
      <c r="E1346" s="1527">
        <f t="shared" ref="E1346:E1409" si="42">IF($L$2=$H$1,H1346,I1346)</f>
        <v>76.62</v>
      </c>
      <c r="F1346" s="1521">
        <f t="shared" ref="F1346:F1409" si="43">IF(LEN($B1346)=7,CONCATENATE(MID($B1346,1,6),"00",RIGHT($B1346,1)),IF(LEN($B1346)=8,CONCATENATE(MID($B1346,1,6),"0",RIGHT($B1346,2)),$B1346))</f>
        <v>94213</v>
      </c>
      <c r="H1346" s="1527">
        <v>76.62</v>
      </c>
      <c r="I1346" s="1527">
        <v>76.23</v>
      </c>
    </row>
    <row r="1347" spans="2:9">
      <c r="B1347" s="1531">
        <v>94216</v>
      </c>
      <c r="C1347" s="1529" t="s">
        <v>8543</v>
      </c>
      <c r="D1347" s="1528" t="s">
        <v>150</v>
      </c>
      <c r="E1347" s="1530">
        <f t="shared" si="42"/>
        <v>224.33</v>
      </c>
      <c r="F1347" s="1521">
        <f t="shared" si="43"/>
        <v>94216</v>
      </c>
      <c r="H1347" s="1530">
        <v>224.33</v>
      </c>
      <c r="I1347" s="1530">
        <v>224.08</v>
      </c>
    </row>
    <row r="1348" spans="2:9" ht="30">
      <c r="B1348" s="1532">
        <v>94219</v>
      </c>
      <c r="C1348" s="1523" t="s">
        <v>8544</v>
      </c>
      <c r="D1348" s="1526" t="s">
        <v>73</v>
      </c>
      <c r="E1348" s="1527">
        <f t="shared" si="42"/>
        <v>31.66</v>
      </c>
      <c r="F1348" s="1521">
        <f t="shared" si="43"/>
        <v>94219</v>
      </c>
      <c r="H1348" s="1527">
        <v>31.66</v>
      </c>
      <c r="I1348" s="1527">
        <v>30.21</v>
      </c>
    </row>
    <row r="1349" spans="2:9" ht="30">
      <c r="B1349" s="1531">
        <v>94220</v>
      </c>
      <c r="C1349" s="1529" t="s">
        <v>8545</v>
      </c>
      <c r="D1349" s="1528" t="s">
        <v>73</v>
      </c>
      <c r="E1349" s="1530">
        <f t="shared" si="42"/>
        <v>48.07</v>
      </c>
      <c r="F1349" s="1521">
        <f t="shared" si="43"/>
        <v>94220</v>
      </c>
      <c r="H1349" s="1530">
        <v>48.07</v>
      </c>
      <c r="I1349" s="1530">
        <v>46.62</v>
      </c>
    </row>
    <row r="1350" spans="2:9" ht="30">
      <c r="B1350" s="1532">
        <v>94221</v>
      </c>
      <c r="C1350" s="1523" t="s">
        <v>8546</v>
      </c>
      <c r="D1350" s="1526" t="s">
        <v>73</v>
      </c>
      <c r="E1350" s="1527">
        <f t="shared" si="42"/>
        <v>26.13</v>
      </c>
      <c r="F1350" s="1521">
        <f t="shared" si="43"/>
        <v>94221</v>
      </c>
      <c r="H1350" s="1527">
        <v>26.13</v>
      </c>
      <c r="I1350" s="1527">
        <v>25.27</v>
      </c>
    </row>
    <row r="1351" spans="2:9" ht="30">
      <c r="B1351" s="1531">
        <v>94222</v>
      </c>
      <c r="C1351" s="1529" t="s">
        <v>8547</v>
      </c>
      <c r="D1351" s="1528" t="s">
        <v>73</v>
      </c>
      <c r="E1351" s="1530">
        <f t="shared" si="42"/>
        <v>42.54</v>
      </c>
      <c r="F1351" s="1521">
        <f t="shared" si="43"/>
        <v>94222</v>
      </c>
      <c r="H1351" s="1530">
        <v>42.54</v>
      </c>
      <c r="I1351" s="1530">
        <v>41.68</v>
      </c>
    </row>
    <row r="1352" spans="2:9">
      <c r="B1352" s="1532">
        <v>94223</v>
      </c>
      <c r="C1352" s="1523" t="s">
        <v>8548</v>
      </c>
      <c r="D1352" s="1526" t="s">
        <v>73</v>
      </c>
      <c r="E1352" s="1527">
        <f t="shared" si="42"/>
        <v>79.83</v>
      </c>
      <c r="F1352" s="1521">
        <f t="shared" si="43"/>
        <v>94223</v>
      </c>
      <c r="H1352" s="1527">
        <v>79.83</v>
      </c>
      <c r="I1352" s="1527">
        <v>79.55</v>
      </c>
    </row>
    <row r="1353" spans="2:9">
      <c r="B1353" s="1531">
        <v>94451</v>
      </c>
      <c r="C1353" s="1529" t="s">
        <v>8549</v>
      </c>
      <c r="D1353" s="1528" t="s">
        <v>73</v>
      </c>
      <c r="E1353" s="1530">
        <f t="shared" si="42"/>
        <v>89.2</v>
      </c>
      <c r="F1353" s="1521">
        <f t="shared" si="43"/>
        <v>94451</v>
      </c>
      <c r="H1353" s="1530">
        <v>89.2</v>
      </c>
      <c r="I1353" s="1530">
        <v>88.9</v>
      </c>
    </row>
    <row r="1354" spans="2:9">
      <c r="B1354" s="1532">
        <v>100325</v>
      </c>
      <c r="C1354" s="1523" t="s">
        <v>8550</v>
      </c>
      <c r="D1354" s="1526" t="s">
        <v>73</v>
      </c>
      <c r="E1354" s="1527">
        <f t="shared" si="42"/>
        <v>86.78</v>
      </c>
      <c r="F1354" s="1521">
        <f t="shared" si="43"/>
        <v>100325</v>
      </c>
      <c r="H1354" s="1527">
        <v>86.78</v>
      </c>
      <c r="I1354" s="1527">
        <v>86.57</v>
      </c>
    </row>
    <row r="1355" spans="2:9">
      <c r="B1355" s="1531">
        <v>100327</v>
      </c>
      <c r="C1355" s="1529" t="s">
        <v>8551</v>
      </c>
      <c r="D1355" s="1528" t="s">
        <v>73</v>
      </c>
      <c r="E1355" s="1530">
        <f t="shared" si="42"/>
        <v>54.99</v>
      </c>
      <c r="F1355" s="1521">
        <f t="shared" si="43"/>
        <v>100327</v>
      </c>
      <c r="H1355" s="1530">
        <v>54.99</v>
      </c>
      <c r="I1355" s="1530">
        <v>54.19</v>
      </c>
    </row>
    <row r="1356" spans="2:9">
      <c r="B1356" s="1532">
        <v>100328</v>
      </c>
      <c r="C1356" s="1523" t="s">
        <v>8552</v>
      </c>
      <c r="D1356" s="1526" t="s">
        <v>150</v>
      </c>
      <c r="E1356" s="1527">
        <f t="shared" si="42"/>
        <v>13.97</v>
      </c>
      <c r="F1356" s="1521">
        <f t="shared" si="43"/>
        <v>100328</v>
      </c>
      <c r="H1356" s="1527">
        <v>13.97</v>
      </c>
      <c r="I1356" s="1527">
        <v>13.27</v>
      </c>
    </row>
    <row r="1357" spans="2:9">
      <c r="B1357" s="1531">
        <v>100329</v>
      </c>
      <c r="C1357" s="1529" t="s">
        <v>8553</v>
      </c>
      <c r="D1357" s="1528" t="s">
        <v>150</v>
      </c>
      <c r="E1357" s="1530">
        <f t="shared" si="42"/>
        <v>16.78</v>
      </c>
      <c r="F1357" s="1521">
        <f t="shared" si="43"/>
        <v>100329</v>
      </c>
      <c r="H1357" s="1530">
        <v>16.78</v>
      </c>
      <c r="I1357" s="1530">
        <v>15.78</v>
      </c>
    </row>
    <row r="1358" spans="2:9">
      <c r="B1358" s="1532">
        <v>100330</v>
      </c>
      <c r="C1358" s="1523" t="s">
        <v>8554</v>
      </c>
      <c r="D1358" s="1526" t="s">
        <v>150</v>
      </c>
      <c r="E1358" s="1527">
        <f t="shared" si="42"/>
        <v>18.989999999999998</v>
      </c>
      <c r="F1358" s="1521">
        <f t="shared" si="43"/>
        <v>100330</v>
      </c>
      <c r="H1358" s="1527">
        <v>18.989999999999998</v>
      </c>
      <c r="I1358" s="1527">
        <v>18.05</v>
      </c>
    </row>
    <row r="1359" spans="2:9">
      <c r="B1359" s="1531">
        <v>100331</v>
      </c>
      <c r="C1359" s="1529" t="s">
        <v>8555</v>
      </c>
      <c r="D1359" s="1528" t="s">
        <v>150</v>
      </c>
      <c r="E1359" s="1530">
        <f t="shared" si="42"/>
        <v>23.77</v>
      </c>
      <c r="F1359" s="1521">
        <f t="shared" si="43"/>
        <v>100331</v>
      </c>
      <c r="H1359" s="1530">
        <v>23.77</v>
      </c>
      <c r="I1359" s="1530">
        <v>22.32</v>
      </c>
    </row>
    <row r="1360" spans="2:9" ht="30">
      <c r="B1360" s="1532">
        <v>100434</v>
      </c>
      <c r="C1360" s="1523" t="s">
        <v>8820</v>
      </c>
      <c r="D1360" s="1526" t="s">
        <v>73</v>
      </c>
      <c r="E1360" s="1527">
        <f t="shared" si="42"/>
        <v>57.3</v>
      </c>
      <c r="F1360" s="1521">
        <f t="shared" si="43"/>
        <v>100434</v>
      </c>
      <c r="H1360" s="1527">
        <v>57.3</v>
      </c>
      <c r="I1360" s="1527">
        <v>56.46</v>
      </c>
    </row>
    <row r="1361" spans="2:9" ht="30">
      <c r="B1361" s="1531">
        <v>100435</v>
      </c>
      <c r="C1361" s="1529" t="s">
        <v>8821</v>
      </c>
      <c r="D1361" s="1528" t="s">
        <v>73</v>
      </c>
      <c r="E1361" s="1530">
        <f t="shared" si="42"/>
        <v>60.51</v>
      </c>
      <c r="F1361" s="1521">
        <f t="shared" si="43"/>
        <v>100435</v>
      </c>
      <c r="H1361" s="1530">
        <v>60.51</v>
      </c>
      <c r="I1361" s="1530">
        <v>59.96</v>
      </c>
    </row>
    <row r="1362" spans="2:9">
      <c r="B1362" s="1532">
        <v>94227</v>
      </c>
      <c r="C1362" s="1523" t="s">
        <v>8556</v>
      </c>
      <c r="D1362" s="1526" t="s">
        <v>73</v>
      </c>
      <c r="E1362" s="1527">
        <f t="shared" si="42"/>
        <v>62.25</v>
      </c>
      <c r="F1362" s="1521">
        <f t="shared" si="43"/>
        <v>94227</v>
      </c>
      <c r="H1362" s="1527">
        <v>62.25</v>
      </c>
      <c r="I1362" s="1527">
        <v>61.28</v>
      </c>
    </row>
    <row r="1363" spans="2:9">
      <c r="B1363" s="1531">
        <v>94228</v>
      </c>
      <c r="C1363" s="1529" t="s">
        <v>8557</v>
      </c>
      <c r="D1363" s="1528" t="s">
        <v>73</v>
      </c>
      <c r="E1363" s="1530">
        <f t="shared" si="42"/>
        <v>83.89</v>
      </c>
      <c r="F1363" s="1521">
        <f t="shared" si="43"/>
        <v>94228</v>
      </c>
      <c r="H1363" s="1530">
        <v>83.89</v>
      </c>
      <c r="I1363" s="1530">
        <v>82.55</v>
      </c>
    </row>
    <row r="1364" spans="2:9">
      <c r="B1364" s="1532">
        <v>94229</v>
      </c>
      <c r="C1364" s="1523" t="s">
        <v>8558</v>
      </c>
      <c r="D1364" s="1526" t="s">
        <v>73</v>
      </c>
      <c r="E1364" s="1527">
        <f t="shared" si="42"/>
        <v>162.63999999999999</v>
      </c>
      <c r="F1364" s="1521">
        <f t="shared" si="43"/>
        <v>94229</v>
      </c>
      <c r="H1364" s="1527">
        <v>162.63999999999999</v>
      </c>
      <c r="I1364" s="1527">
        <v>160.22</v>
      </c>
    </row>
    <row r="1365" spans="2:9">
      <c r="B1365" s="1531">
        <v>94231</v>
      </c>
      <c r="C1365" s="1529" t="s">
        <v>8559</v>
      </c>
      <c r="D1365" s="1528" t="s">
        <v>73</v>
      </c>
      <c r="E1365" s="1530">
        <f t="shared" si="42"/>
        <v>49.17</v>
      </c>
      <c r="F1365" s="1521">
        <f t="shared" si="43"/>
        <v>94231</v>
      </c>
      <c r="H1365" s="1530">
        <v>49.17</v>
      </c>
      <c r="I1365" s="1530">
        <v>48.49</v>
      </c>
    </row>
    <row r="1366" spans="2:9" ht="30">
      <c r="B1366" s="1532">
        <v>94449</v>
      </c>
      <c r="C1366" s="1523" t="s">
        <v>8560</v>
      </c>
      <c r="D1366" s="1526" t="s">
        <v>150</v>
      </c>
      <c r="E1366" s="1527">
        <f t="shared" si="42"/>
        <v>55.93</v>
      </c>
      <c r="F1366" s="1521">
        <f t="shared" si="43"/>
        <v>94449</v>
      </c>
      <c r="H1366" s="1527">
        <v>55.93</v>
      </c>
      <c r="I1366" s="1527">
        <v>55.38</v>
      </c>
    </row>
    <row r="1367" spans="2:9" ht="30">
      <c r="B1367" s="1531">
        <v>92255</v>
      </c>
      <c r="C1367" s="1529" t="s">
        <v>8561</v>
      </c>
      <c r="D1367" s="1528" t="s">
        <v>74</v>
      </c>
      <c r="E1367" s="1530">
        <f t="shared" si="42"/>
        <v>144.13999999999999</v>
      </c>
      <c r="F1367" s="1521">
        <f t="shared" si="43"/>
        <v>92255</v>
      </c>
      <c r="H1367" s="1530">
        <v>144.13999999999999</v>
      </c>
      <c r="I1367" s="1530">
        <v>137.29</v>
      </c>
    </row>
    <row r="1368" spans="2:9" ht="30">
      <c r="B1368" s="1532">
        <v>92256</v>
      </c>
      <c r="C1368" s="1523" t="s">
        <v>8562</v>
      </c>
      <c r="D1368" s="1526" t="s">
        <v>74</v>
      </c>
      <c r="E1368" s="1527">
        <f t="shared" si="42"/>
        <v>172.62</v>
      </c>
      <c r="F1368" s="1521">
        <f t="shared" si="43"/>
        <v>92256</v>
      </c>
      <c r="H1368" s="1527">
        <v>172.62</v>
      </c>
      <c r="I1368" s="1527">
        <v>162.85</v>
      </c>
    </row>
    <row r="1369" spans="2:9" ht="30">
      <c r="B1369" s="1531">
        <v>92257</v>
      </c>
      <c r="C1369" s="1529" t="s">
        <v>8563</v>
      </c>
      <c r="D1369" s="1528" t="s">
        <v>74</v>
      </c>
      <c r="E1369" s="1530">
        <f t="shared" si="42"/>
        <v>200.9</v>
      </c>
      <c r="F1369" s="1521">
        <f t="shared" si="43"/>
        <v>92257</v>
      </c>
      <c r="H1369" s="1530">
        <v>200.9</v>
      </c>
      <c r="I1369" s="1530">
        <v>188.24</v>
      </c>
    </row>
    <row r="1370" spans="2:9" ht="30">
      <c r="B1370" s="1532">
        <v>92258</v>
      </c>
      <c r="C1370" s="1523" t="s">
        <v>8564</v>
      </c>
      <c r="D1370" s="1526" t="s">
        <v>74</v>
      </c>
      <c r="E1370" s="1527">
        <f t="shared" si="42"/>
        <v>246.38</v>
      </c>
      <c r="F1370" s="1521">
        <f t="shared" si="43"/>
        <v>92258</v>
      </c>
      <c r="H1370" s="1527">
        <v>246.38</v>
      </c>
      <c r="I1370" s="1527">
        <v>229.06</v>
      </c>
    </row>
    <row r="1371" spans="2:9" ht="30">
      <c r="B1371" s="1531">
        <v>92568</v>
      </c>
      <c r="C1371" s="1529" t="s">
        <v>8565</v>
      </c>
      <c r="D1371" s="1528" t="s">
        <v>150</v>
      </c>
      <c r="E1371" s="1530">
        <f t="shared" si="42"/>
        <v>153.1</v>
      </c>
      <c r="F1371" s="1521">
        <f t="shared" si="43"/>
        <v>92568</v>
      </c>
      <c r="H1371" s="1530">
        <v>153.1</v>
      </c>
      <c r="I1371" s="1530">
        <v>152.19</v>
      </c>
    </row>
    <row r="1372" spans="2:9" ht="30">
      <c r="B1372" s="1532">
        <v>92569</v>
      </c>
      <c r="C1372" s="1523" t="s">
        <v>8566</v>
      </c>
      <c r="D1372" s="1526" t="s">
        <v>150</v>
      </c>
      <c r="E1372" s="1527">
        <f t="shared" si="42"/>
        <v>86.46</v>
      </c>
      <c r="F1372" s="1521">
        <f t="shared" si="43"/>
        <v>92569</v>
      </c>
      <c r="H1372" s="1527">
        <v>86.46</v>
      </c>
      <c r="I1372" s="1527">
        <v>86.06</v>
      </c>
    </row>
    <row r="1373" spans="2:9" ht="30">
      <c r="B1373" s="1531">
        <v>92570</v>
      </c>
      <c r="C1373" s="1529" t="s">
        <v>8567</v>
      </c>
      <c r="D1373" s="1528" t="s">
        <v>150</v>
      </c>
      <c r="E1373" s="1530">
        <f t="shared" si="42"/>
        <v>55.51</v>
      </c>
      <c r="F1373" s="1521">
        <f t="shared" si="43"/>
        <v>92570</v>
      </c>
      <c r="H1373" s="1530">
        <v>55.51</v>
      </c>
      <c r="I1373" s="1530">
        <v>55.33</v>
      </c>
    </row>
    <row r="1374" spans="2:9" ht="30">
      <c r="B1374" s="1532">
        <v>92571</v>
      </c>
      <c r="C1374" s="1523" t="s">
        <v>8568</v>
      </c>
      <c r="D1374" s="1526" t="s">
        <v>150</v>
      </c>
      <c r="E1374" s="1527">
        <f t="shared" si="42"/>
        <v>159.27000000000001</v>
      </c>
      <c r="F1374" s="1521">
        <f t="shared" si="43"/>
        <v>92571</v>
      </c>
      <c r="H1374" s="1527">
        <v>159.27000000000001</v>
      </c>
      <c r="I1374" s="1527">
        <v>157.85</v>
      </c>
    </row>
    <row r="1375" spans="2:9" ht="30">
      <c r="B1375" s="1531">
        <v>92572</v>
      </c>
      <c r="C1375" s="1529" t="s">
        <v>8569</v>
      </c>
      <c r="D1375" s="1528" t="s">
        <v>150</v>
      </c>
      <c r="E1375" s="1530">
        <f t="shared" si="42"/>
        <v>96.96</v>
      </c>
      <c r="F1375" s="1521">
        <f t="shared" si="43"/>
        <v>92572</v>
      </c>
      <c r="H1375" s="1530">
        <v>96.96</v>
      </c>
      <c r="I1375" s="1530">
        <v>96.24</v>
      </c>
    </row>
    <row r="1376" spans="2:9" ht="30">
      <c r="B1376" s="1532">
        <v>92573</v>
      </c>
      <c r="C1376" s="1523" t="s">
        <v>8570</v>
      </c>
      <c r="D1376" s="1526" t="s">
        <v>150</v>
      </c>
      <c r="E1376" s="1527">
        <f t="shared" si="42"/>
        <v>58.03</v>
      </c>
      <c r="F1376" s="1521">
        <f t="shared" si="43"/>
        <v>92573</v>
      </c>
      <c r="H1376" s="1527">
        <v>58.03</v>
      </c>
      <c r="I1376" s="1527">
        <v>57.62</v>
      </c>
    </row>
    <row r="1377" spans="2:9" ht="30">
      <c r="B1377" s="1531">
        <v>92574</v>
      </c>
      <c r="C1377" s="1529" t="s">
        <v>8571</v>
      </c>
      <c r="D1377" s="1528" t="s">
        <v>150</v>
      </c>
      <c r="E1377" s="1530">
        <f t="shared" si="42"/>
        <v>155.16</v>
      </c>
      <c r="F1377" s="1521">
        <f t="shared" si="43"/>
        <v>92574</v>
      </c>
      <c r="H1377" s="1530">
        <v>155.16</v>
      </c>
      <c r="I1377" s="1530">
        <v>154.16999999999999</v>
      </c>
    </row>
    <row r="1378" spans="2:9" ht="30">
      <c r="B1378" s="1532">
        <v>92575</v>
      </c>
      <c r="C1378" s="1523" t="s">
        <v>8572</v>
      </c>
      <c r="D1378" s="1526" t="s">
        <v>150</v>
      </c>
      <c r="E1378" s="1527">
        <f t="shared" si="42"/>
        <v>78.84</v>
      </c>
      <c r="F1378" s="1521">
        <f t="shared" si="43"/>
        <v>92575</v>
      </c>
      <c r="H1378" s="1527">
        <v>78.84</v>
      </c>
      <c r="I1378" s="1527">
        <v>78.45</v>
      </c>
    </row>
    <row r="1379" spans="2:9" ht="30">
      <c r="B1379" s="1531">
        <v>92576</v>
      </c>
      <c r="C1379" s="1529" t="s">
        <v>8573</v>
      </c>
      <c r="D1379" s="1528" t="s">
        <v>150</v>
      </c>
      <c r="E1379" s="1530">
        <f t="shared" si="42"/>
        <v>43.77</v>
      </c>
      <c r="F1379" s="1521">
        <f t="shared" si="43"/>
        <v>92576</v>
      </c>
      <c r="H1379" s="1530">
        <v>43.77</v>
      </c>
      <c r="I1379" s="1530">
        <v>43.63</v>
      </c>
    </row>
    <row r="1380" spans="2:9" ht="30">
      <c r="B1380" s="1532">
        <v>92577</v>
      </c>
      <c r="C1380" s="1523" t="s">
        <v>8574</v>
      </c>
      <c r="D1380" s="1526" t="s">
        <v>150</v>
      </c>
      <c r="E1380" s="1527">
        <f t="shared" si="42"/>
        <v>161.94</v>
      </c>
      <c r="F1380" s="1521">
        <f t="shared" si="43"/>
        <v>92577</v>
      </c>
      <c r="H1380" s="1527">
        <v>161.94</v>
      </c>
      <c r="I1380" s="1527">
        <v>160.44</v>
      </c>
    </row>
    <row r="1381" spans="2:9" ht="30">
      <c r="B1381" s="1531">
        <v>92578</v>
      </c>
      <c r="C1381" s="1529" t="s">
        <v>8575</v>
      </c>
      <c r="D1381" s="1528" t="s">
        <v>150</v>
      </c>
      <c r="E1381" s="1530">
        <f t="shared" si="42"/>
        <v>82.55</v>
      </c>
      <c r="F1381" s="1521">
        <f t="shared" si="43"/>
        <v>92578</v>
      </c>
      <c r="H1381" s="1530">
        <v>82.55</v>
      </c>
      <c r="I1381" s="1530">
        <v>81.87</v>
      </c>
    </row>
    <row r="1382" spans="2:9" ht="30">
      <c r="B1382" s="1532">
        <v>92579</v>
      </c>
      <c r="C1382" s="1523" t="s">
        <v>8576</v>
      </c>
      <c r="D1382" s="1526" t="s">
        <v>150</v>
      </c>
      <c r="E1382" s="1527">
        <f t="shared" si="42"/>
        <v>45.78</v>
      </c>
      <c r="F1382" s="1521">
        <f t="shared" si="43"/>
        <v>92579</v>
      </c>
      <c r="H1382" s="1527">
        <v>45.78</v>
      </c>
      <c r="I1382" s="1527">
        <v>45.46</v>
      </c>
    </row>
    <row r="1383" spans="2:9" ht="30">
      <c r="B1383" s="1531">
        <v>92580</v>
      </c>
      <c r="C1383" s="1529" t="s">
        <v>8577</v>
      </c>
      <c r="D1383" s="1528" t="s">
        <v>150</v>
      </c>
      <c r="E1383" s="1530">
        <f t="shared" si="42"/>
        <v>56.43</v>
      </c>
      <c r="F1383" s="1521">
        <f t="shared" si="43"/>
        <v>92580</v>
      </c>
      <c r="H1383" s="1530">
        <v>56.43</v>
      </c>
      <c r="I1383" s="1530">
        <v>55.89</v>
      </c>
    </row>
    <row r="1384" spans="2:9" ht="30">
      <c r="B1384" s="1532">
        <v>92581</v>
      </c>
      <c r="C1384" s="1523" t="s">
        <v>8578</v>
      </c>
      <c r="D1384" s="1526" t="s">
        <v>150</v>
      </c>
      <c r="E1384" s="1527">
        <f t="shared" si="42"/>
        <v>59.42</v>
      </c>
      <c r="F1384" s="1521">
        <f t="shared" si="43"/>
        <v>92581</v>
      </c>
      <c r="H1384" s="1527">
        <v>59.42</v>
      </c>
      <c r="I1384" s="1527">
        <v>58.92</v>
      </c>
    </row>
    <row r="1385" spans="2:9" ht="30">
      <c r="B1385" s="1531">
        <v>92582</v>
      </c>
      <c r="C1385" s="1529" t="s">
        <v>996</v>
      </c>
      <c r="D1385" s="1528" t="s">
        <v>74</v>
      </c>
      <c r="E1385" s="1530">
        <f t="shared" si="42"/>
        <v>776.38</v>
      </c>
      <c r="F1385" s="1521">
        <f t="shared" si="43"/>
        <v>92582</v>
      </c>
      <c r="H1385" s="1530">
        <v>776.38</v>
      </c>
      <c r="I1385" s="1530">
        <v>766.75</v>
      </c>
    </row>
    <row r="1386" spans="2:9" ht="30">
      <c r="B1386" s="1532">
        <v>92584</v>
      </c>
      <c r="C1386" s="1523" t="s">
        <v>997</v>
      </c>
      <c r="D1386" s="1526" t="s">
        <v>74</v>
      </c>
      <c r="E1386" s="1527">
        <f t="shared" si="42"/>
        <v>930.48</v>
      </c>
      <c r="F1386" s="1521">
        <f t="shared" si="43"/>
        <v>92584</v>
      </c>
      <c r="H1386" s="1527">
        <v>930.48</v>
      </c>
      <c r="I1386" s="1527">
        <v>920.85</v>
      </c>
    </row>
    <row r="1387" spans="2:9" ht="30">
      <c r="B1387" s="1531">
        <v>92586</v>
      </c>
      <c r="C1387" s="1529" t="s">
        <v>998</v>
      </c>
      <c r="D1387" s="1528" t="s">
        <v>74</v>
      </c>
      <c r="E1387" s="1530">
        <f t="shared" si="42"/>
        <v>1084.58</v>
      </c>
      <c r="F1387" s="1521">
        <f t="shared" si="43"/>
        <v>92586</v>
      </c>
      <c r="H1387" s="1530">
        <v>1084.58</v>
      </c>
      <c r="I1387" s="1530">
        <v>1074.95</v>
      </c>
    </row>
    <row r="1388" spans="2:9" ht="30">
      <c r="B1388" s="1532">
        <v>92588</v>
      </c>
      <c r="C1388" s="1523" t="s">
        <v>999</v>
      </c>
      <c r="D1388" s="1526" t="s">
        <v>74</v>
      </c>
      <c r="E1388" s="1527">
        <f t="shared" si="42"/>
        <v>1362.64</v>
      </c>
      <c r="F1388" s="1521">
        <f t="shared" si="43"/>
        <v>92588</v>
      </c>
      <c r="H1388" s="1527">
        <v>1362.64</v>
      </c>
      <c r="I1388" s="1527">
        <v>1348.69</v>
      </c>
    </row>
    <row r="1389" spans="2:9" ht="30">
      <c r="B1389" s="1531">
        <v>92590</v>
      </c>
      <c r="C1389" s="1529" t="s">
        <v>1000</v>
      </c>
      <c r="D1389" s="1528" t="s">
        <v>74</v>
      </c>
      <c r="E1389" s="1530">
        <f t="shared" si="42"/>
        <v>1516.73</v>
      </c>
      <c r="F1389" s="1521">
        <f t="shared" si="43"/>
        <v>92590</v>
      </c>
      <c r="H1389" s="1530">
        <v>1516.73</v>
      </c>
      <c r="I1389" s="1530">
        <v>1502.78</v>
      </c>
    </row>
    <row r="1390" spans="2:9" ht="30">
      <c r="B1390" s="1532">
        <v>92592</v>
      </c>
      <c r="C1390" s="1523" t="s">
        <v>1001</v>
      </c>
      <c r="D1390" s="1526" t="s">
        <v>74</v>
      </c>
      <c r="E1390" s="1527">
        <f t="shared" si="42"/>
        <v>1699.11</v>
      </c>
      <c r="F1390" s="1521">
        <f t="shared" si="43"/>
        <v>92592</v>
      </c>
      <c r="H1390" s="1527">
        <v>1699.11</v>
      </c>
      <c r="I1390" s="1527">
        <v>1682.27</v>
      </c>
    </row>
    <row r="1391" spans="2:9" ht="30">
      <c r="B1391" s="1531">
        <v>92593</v>
      </c>
      <c r="C1391" s="1529" t="s">
        <v>1002</v>
      </c>
      <c r="D1391" s="1528" t="s">
        <v>149</v>
      </c>
      <c r="E1391" s="1530">
        <f t="shared" si="42"/>
        <v>12.91</v>
      </c>
      <c r="F1391" s="1521">
        <f t="shared" si="43"/>
        <v>92593</v>
      </c>
      <c r="H1391" s="1530">
        <v>12.91</v>
      </c>
      <c r="I1391" s="1530">
        <v>12.76</v>
      </c>
    </row>
    <row r="1392" spans="2:9" ht="30">
      <c r="B1392" s="1532">
        <v>92594</v>
      </c>
      <c r="C1392" s="1523" t="s">
        <v>1003</v>
      </c>
      <c r="D1392" s="1526" t="s">
        <v>74</v>
      </c>
      <c r="E1392" s="1527">
        <f t="shared" si="42"/>
        <v>1987.66</v>
      </c>
      <c r="F1392" s="1521">
        <f t="shared" si="43"/>
        <v>92594</v>
      </c>
      <c r="H1392" s="1527">
        <v>1987.66</v>
      </c>
      <c r="I1392" s="1527">
        <v>1969.44</v>
      </c>
    </row>
    <row r="1393" spans="2:9" ht="30">
      <c r="B1393" s="1531">
        <v>92596</v>
      </c>
      <c r="C1393" s="1529" t="s">
        <v>1004</v>
      </c>
      <c r="D1393" s="1528" t="s">
        <v>74</v>
      </c>
      <c r="E1393" s="1530">
        <f t="shared" si="42"/>
        <v>2193.83</v>
      </c>
      <c r="F1393" s="1521">
        <f t="shared" si="43"/>
        <v>92596</v>
      </c>
      <c r="H1393" s="1530">
        <v>2193.83</v>
      </c>
      <c r="I1393" s="1530">
        <v>2170.9499999999998</v>
      </c>
    </row>
    <row r="1394" spans="2:9" ht="30">
      <c r="B1394" s="1532">
        <v>92598</v>
      </c>
      <c r="C1394" s="1523" t="s">
        <v>1005</v>
      </c>
      <c r="D1394" s="1526" t="s">
        <v>74</v>
      </c>
      <c r="E1394" s="1527">
        <f t="shared" si="42"/>
        <v>2347.9299999999998</v>
      </c>
      <c r="F1394" s="1521">
        <f t="shared" si="43"/>
        <v>92598</v>
      </c>
      <c r="H1394" s="1527">
        <v>2347.9299999999998</v>
      </c>
      <c r="I1394" s="1527">
        <v>2325.0500000000002</v>
      </c>
    </row>
    <row r="1395" spans="2:9" ht="30">
      <c r="B1395" s="1531">
        <v>92600</v>
      </c>
      <c r="C1395" s="1529" t="s">
        <v>1006</v>
      </c>
      <c r="D1395" s="1528" t="s">
        <v>74</v>
      </c>
      <c r="E1395" s="1530">
        <f t="shared" si="42"/>
        <v>2541.0100000000002</v>
      </c>
      <c r="F1395" s="1521">
        <f t="shared" si="43"/>
        <v>92600</v>
      </c>
      <c r="H1395" s="1530">
        <v>2541.0100000000002</v>
      </c>
      <c r="I1395" s="1530">
        <v>2518.13</v>
      </c>
    </row>
    <row r="1396" spans="2:9" ht="30">
      <c r="B1396" s="1532">
        <v>92602</v>
      </c>
      <c r="C1396" s="1523" t="s">
        <v>1007</v>
      </c>
      <c r="D1396" s="1526" t="s">
        <v>74</v>
      </c>
      <c r="E1396" s="1527">
        <f t="shared" si="42"/>
        <v>776.38</v>
      </c>
      <c r="F1396" s="1521">
        <f t="shared" si="43"/>
        <v>92602</v>
      </c>
      <c r="H1396" s="1527">
        <v>776.38</v>
      </c>
      <c r="I1396" s="1527">
        <v>766.75</v>
      </c>
    </row>
    <row r="1397" spans="2:9" ht="30">
      <c r="B1397" s="1531">
        <v>92604</v>
      </c>
      <c r="C1397" s="1529" t="s">
        <v>1008</v>
      </c>
      <c r="D1397" s="1528" t="s">
        <v>74</v>
      </c>
      <c r="E1397" s="1530">
        <f t="shared" si="42"/>
        <v>891.5</v>
      </c>
      <c r="F1397" s="1521">
        <f t="shared" si="43"/>
        <v>92604</v>
      </c>
      <c r="H1397" s="1530">
        <v>891.5</v>
      </c>
      <c r="I1397" s="1530">
        <v>881.87</v>
      </c>
    </row>
    <row r="1398" spans="2:9" ht="30">
      <c r="B1398" s="1532">
        <v>92606</v>
      </c>
      <c r="C1398" s="1523" t="s">
        <v>1009</v>
      </c>
      <c r="D1398" s="1526" t="s">
        <v>74</v>
      </c>
      <c r="E1398" s="1527">
        <f t="shared" si="42"/>
        <v>1045.5999999999999</v>
      </c>
      <c r="F1398" s="1521">
        <f t="shared" si="43"/>
        <v>92606</v>
      </c>
      <c r="H1398" s="1527">
        <v>1045.5999999999999</v>
      </c>
      <c r="I1398" s="1527">
        <v>1035.97</v>
      </c>
    </row>
    <row r="1399" spans="2:9" ht="30">
      <c r="B1399" s="1531">
        <v>92608</v>
      </c>
      <c r="C1399" s="1529" t="s">
        <v>1010</v>
      </c>
      <c r="D1399" s="1528" t="s">
        <v>74</v>
      </c>
      <c r="E1399" s="1530">
        <f t="shared" si="42"/>
        <v>1284.68</v>
      </c>
      <c r="F1399" s="1521">
        <f t="shared" si="43"/>
        <v>92608</v>
      </c>
      <c r="H1399" s="1530">
        <v>1284.68</v>
      </c>
      <c r="I1399" s="1530">
        <v>1270.73</v>
      </c>
    </row>
    <row r="1400" spans="2:9" ht="30">
      <c r="B1400" s="1532">
        <v>92610</v>
      </c>
      <c r="C1400" s="1523" t="s">
        <v>1011</v>
      </c>
      <c r="D1400" s="1526" t="s">
        <v>74</v>
      </c>
      <c r="E1400" s="1527">
        <f t="shared" si="42"/>
        <v>1438.77</v>
      </c>
      <c r="F1400" s="1521">
        <f t="shared" si="43"/>
        <v>92610</v>
      </c>
      <c r="H1400" s="1527">
        <v>1438.77</v>
      </c>
      <c r="I1400" s="1527">
        <v>1424.82</v>
      </c>
    </row>
    <row r="1401" spans="2:9" ht="30">
      <c r="B1401" s="1531">
        <v>92612</v>
      </c>
      <c r="C1401" s="1529" t="s">
        <v>1012</v>
      </c>
      <c r="D1401" s="1528" t="s">
        <v>74</v>
      </c>
      <c r="E1401" s="1530">
        <f t="shared" si="42"/>
        <v>1621.15</v>
      </c>
      <c r="F1401" s="1521">
        <f t="shared" si="43"/>
        <v>92612</v>
      </c>
      <c r="H1401" s="1530">
        <v>1621.15</v>
      </c>
      <c r="I1401" s="1530">
        <v>1604.31</v>
      </c>
    </row>
    <row r="1402" spans="2:9" ht="30">
      <c r="B1402" s="1532">
        <v>92614</v>
      </c>
      <c r="C1402" s="1523" t="s">
        <v>1013</v>
      </c>
      <c r="D1402" s="1526" t="s">
        <v>74</v>
      </c>
      <c r="E1402" s="1527">
        <f t="shared" si="42"/>
        <v>1831.75</v>
      </c>
      <c r="F1402" s="1521">
        <f t="shared" si="43"/>
        <v>92614</v>
      </c>
      <c r="H1402" s="1527">
        <v>1831.75</v>
      </c>
      <c r="I1402" s="1527">
        <v>1813.53</v>
      </c>
    </row>
    <row r="1403" spans="2:9" ht="30">
      <c r="B1403" s="1531">
        <v>92616</v>
      </c>
      <c r="C1403" s="1529" t="s">
        <v>1014</v>
      </c>
      <c r="D1403" s="1528" t="s">
        <v>74</v>
      </c>
      <c r="E1403" s="1530">
        <f t="shared" si="42"/>
        <v>2076.9</v>
      </c>
      <c r="F1403" s="1521">
        <f t="shared" si="43"/>
        <v>92616</v>
      </c>
      <c r="H1403" s="1530">
        <v>2076.9</v>
      </c>
      <c r="I1403" s="1530">
        <v>2054.02</v>
      </c>
    </row>
    <row r="1404" spans="2:9" ht="30">
      <c r="B1404" s="1532">
        <v>92618</v>
      </c>
      <c r="C1404" s="1523" t="s">
        <v>1015</v>
      </c>
      <c r="D1404" s="1526" t="s">
        <v>74</v>
      </c>
      <c r="E1404" s="1527">
        <f t="shared" si="42"/>
        <v>2231</v>
      </c>
      <c r="F1404" s="1521">
        <f t="shared" si="43"/>
        <v>92618</v>
      </c>
      <c r="H1404" s="1527">
        <v>2231</v>
      </c>
      <c r="I1404" s="1527">
        <v>2208.12</v>
      </c>
    </row>
    <row r="1405" spans="2:9" ht="30">
      <c r="B1405" s="1531">
        <v>92620</v>
      </c>
      <c r="C1405" s="1529" t="s">
        <v>1016</v>
      </c>
      <c r="D1405" s="1528" t="s">
        <v>74</v>
      </c>
      <c r="E1405" s="1530">
        <f t="shared" si="42"/>
        <v>2385.09</v>
      </c>
      <c r="F1405" s="1521">
        <f t="shared" si="43"/>
        <v>92620</v>
      </c>
      <c r="H1405" s="1530">
        <v>2385.09</v>
      </c>
      <c r="I1405" s="1530">
        <v>2362.21</v>
      </c>
    </row>
    <row r="1406" spans="2:9" ht="30">
      <c r="B1406" s="1532">
        <v>100357</v>
      </c>
      <c r="C1406" s="1523" t="s">
        <v>8579</v>
      </c>
      <c r="D1406" s="1526" t="s">
        <v>74</v>
      </c>
      <c r="E1406" s="1527">
        <f t="shared" si="42"/>
        <v>851.64</v>
      </c>
      <c r="F1406" s="1521">
        <f t="shared" si="43"/>
        <v>100357</v>
      </c>
      <c r="H1406" s="1527">
        <v>851.64</v>
      </c>
      <c r="I1406" s="1527">
        <v>821.31</v>
      </c>
    </row>
    <row r="1407" spans="2:9" ht="30">
      <c r="B1407" s="1531">
        <v>100358</v>
      </c>
      <c r="C1407" s="1529" t="s">
        <v>8580</v>
      </c>
      <c r="D1407" s="1528" t="s">
        <v>74</v>
      </c>
      <c r="E1407" s="1530">
        <f t="shared" si="42"/>
        <v>1147.31</v>
      </c>
      <c r="F1407" s="1521">
        <f t="shared" si="43"/>
        <v>100358</v>
      </c>
      <c r="H1407" s="1530">
        <v>1147.31</v>
      </c>
      <c r="I1407" s="1530">
        <v>1097.3</v>
      </c>
    </row>
    <row r="1408" spans="2:9" ht="30">
      <c r="B1408" s="1532">
        <v>100359</v>
      </c>
      <c r="C1408" s="1523" t="s">
        <v>8581</v>
      </c>
      <c r="D1408" s="1526" t="s">
        <v>74</v>
      </c>
      <c r="E1408" s="1527">
        <f t="shared" si="42"/>
        <v>1206.93</v>
      </c>
      <c r="F1408" s="1521">
        <f t="shared" si="43"/>
        <v>100359</v>
      </c>
      <c r="H1408" s="1527">
        <v>1206.93</v>
      </c>
      <c r="I1408" s="1527">
        <v>1156.92</v>
      </c>
    </row>
    <row r="1409" spans="2:9" ht="30">
      <c r="B1409" s="1531">
        <v>100360</v>
      </c>
      <c r="C1409" s="1529" t="s">
        <v>8582</v>
      </c>
      <c r="D1409" s="1528" t="s">
        <v>74</v>
      </c>
      <c r="E1409" s="1530">
        <f t="shared" si="42"/>
        <v>1337.51</v>
      </c>
      <c r="F1409" s="1521">
        <f t="shared" si="43"/>
        <v>100360</v>
      </c>
      <c r="H1409" s="1530">
        <v>1337.51</v>
      </c>
      <c r="I1409" s="1530">
        <v>1282.27</v>
      </c>
    </row>
    <row r="1410" spans="2:9" ht="30">
      <c r="B1410" s="1532">
        <v>100361</v>
      </c>
      <c r="C1410" s="1523" t="s">
        <v>8583</v>
      </c>
      <c r="D1410" s="1526" t="s">
        <v>74</v>
      </c>
      <c r="E1410" s="1527">
        <f t="shared" ref="E1410:E1473" si="44">IF($L$2=$H$1,H1410,I1410)</f>
        <v>1657.58</v>
      </c>
      <c r="F1410" s="1521">
        <f t="shared" ref="F1410:F1473" si="45">IF(LEN($B1410)=7,CONCATENATE(MID($B1410,1,6),"00",RIGHT($B1410,1)),IF(LEN($B1410)=8,CONCATENATE(MID($B1410,1,6),"0",RIGHT($B1410,2)),$B1410))</f>
        <v>100361</v>
      </c>
      <c r="H1410" s="1527">
        <v>1657.58</v>
      </c>
      <c r="I1410" s="1527">
        <v>1582.65</v>
      </c>
    </row>
    <row r="1411" spans="2:9" ht="30">
      <c r="B1411" s="1531">
        <v>100362</v>
      </c>
      <c r="C1411" s="1529" t="s">
        <v>8584</v>
      </c>
      <c r="D1411" s="1528" t="s">
        <v>74</v>
      </c>
      <c r="E1411" s="1530">
        <f t="shared" si="44"/>
        <v>2284.09</v>
      </c>
      <c r="F1411" s="1521">
        <f t="shared" si="45"/>
        <v>100362</v>
      </c>
      <c r="H1411" s="1530">
        <v>2284.09</v>
      </c>
      <c r="I1411" s="1530">
        <v>2204.0700000000002</v>
      </c>
    </row>
    <row r="1412" spans="2:9" ht="30">
      <c r="B1412" s="1532">
        <v>100363</v>
      </c>
      <c r="C1412" s="1523" t="s">
        <v>8585</v>
      </c>
      <c r="D1412" s="1526" t="s">
        <v>74</v>
      </c>
      <c r="E1412" s="1527">
        <f t="shared" si="44"/>
        <v>2359.23</v>
      </c>
      <c r="F1412" s="1521">
        <f t="shared" si="45"/>
        <v>100363</v>
      </c>
      <c r="H1412" s="1527">
        <v>2359.23</v>
      </c>
      <c r="I1412" s="1527">
        <v>2279.21</v>
      </c>
    </row>
    <row r="1413" spans="2:9" ht="30">
      <c r="B1413" s="1531">
        <v>100364</v>
      </c>
      <c r="C1413" s="1529" t="s">
        <v>8586</v>
      </c>
      <c r="D1413" s="1528" t="s">
        <v>74</v>
      </c>
      <c r="E1413" s="1530">
        <f t="shared" si="44"/>
        <v>2555.08</v>
      </c>
      <c r="F1413" s="1521">
        <f t="shared" si="45"/>
        <v>100364</v>
      </c>
      <c r="H1413" s="1530">
        <v>2555.08</v>
      </c>
      <c r="I1413" s="1530">
        <v>2466.86</v>
      </c>
    </row>
    <row r="1414" spans="2:9" ht="30">
      <c r="B1414" s="1532">
        <v>100365</v>
      </c>
      <c r="C1414" s="1523" t="s">
        <v>8587</v>
      </c>
      <c r="D1414" s="1526" t="s">
        <v>74</v>
      </c>
      <c r="E1414" s="1527">
        <f t="shared" si="44"/>
        <v>2921.01</v>
      </c>
      <c r="F1414" s="1521">
        <f t="shared" si="45"/>
        <v>100365</v>
      </c>
      <c r="H1414" s="1527">
        <v>2921.01</v>
      </c>
      <c r="I1414" s="1527">
        <v>2813.12</v>
      </c>
    </row>
    <row r="1415" spans="2:9" ht="30">
      <c r="B1415" s="1531">
        <v>100366</v>
      </c>
      <c r="C1415" s="1529" t="s">
        <v>8588</v>
      </c>
      <c r="D1415" s="1528" t="s">
        <v>74</v>
      </c>
      <c r="E1415" s="1530">
        <f t="shared" si="44"/>
        <v>3115.07</v>
      </c>
      <c r="F1415" s="1521">
        <f t="shared" si="45"/>
        <v>100366</v>
      </c>
      <c r="H1415" s="1530">
        <v>3115.07</v>
      </c>
      <c r="I1415" s="1530">
        <v>3007.18</v>
      </c>
    </row>
    <row r="1416" spans="2:9" ht="30">
      <c r="B1416" s="1532">
        <v>100367</v>
      </c>
      <c r="C1416" s="1523" t="s">
        <v>8589</v>
      </c>
      <c r="D1416" s="1526" t="s">
        <v>74</v>
      </c>
      <c r="E1416" s="1527">
        <f t="shared" si="44"/>
        <v>829.65</v>
      </c>
      <c r="F1416" s="1521">
        <f t="shared" si="45"/>
        <v>100367</v>
      </c>
      <c r="H1416" s="1527">
        <v>829.65</v>
      </c>
      <c r="I1416" s="1527">
        <v>799.32</v>
      </c>
    </row>
    <row r="1417" spans="2:9" ht="30">
      <c r="B1417" s="1531">
        <v>100368</v>
      </c>
      <c r="C1417" s="1529" t="s">
        <v>8590</v>
      </c>
      <c r="D1417" s="1528" t="s">
        <v>74</v>
      </c>
      <c r="E1417" s="1530">
        <f t="shared" si="44"/>
        <v>1120.17</v>
      </c>
      <c r="F1417" s="1521">
        <f t="shared" si="45"/>
        <v>100368</v>
      </c>
      <c r="H1417" s="1530">
        <v>1120.17</v>
      </c>
      <c r="I1417" s="1530">
        <v>1070.1600000000001</v>
      </c>
    </row>
    <row r="1418" spans="2:9" ht="30">
      <c r="B1418" s="1532">
        <v>100369</v>
      </c>
      <c r="C1418" s="1523" t="s">
        <v>8591</v>
      </c>
      <c r="D1418" s="1526" t="s">
        <v>74</v>
      </c>
      <c r="E1418" s="1527">
        <f t="shared" si="44"/>
        <v>1179.8</v>
      </c>
      <c r="F1418" s="1521">
        <f t="shared" si="45"/>
        <v>100369</v>
      </c>
      <c r="H1418" s="1527">
        <v>1179.8</v>
      </c>
      <c r="I1418" s="1527">
        <v>1129.79</v>
      </c>
    </row>
    <row r="1419" spans="2:9" ht="30">
      <c r="B1419" s="1531">
        <v>100370</v>
      </c>
      <c r="C1419" s="1529" t="s">
        <v>8592</v>
      </c>
      <c r="D1419" s="1528" t="s">
        <v>74</v>
      </c>
      <c r="E1419" s="1530">
        <f t="shared" si="44"/>
        <v>1394.42</v>
      </c>
      <c r="F1419" s="1521">
        <f t="shared" si="45"/>
        <v>100370</v>
      </c>
      <c r="H1419" s="1530">
        <v>1394.42</v>
      </c>
      <c r="I1419" s="1530">
        <v>1339.18</v>
      </c>
    </row>
    <row r="1420" spans="2:9" ht="30">
      <c r="B1420" s="1532">
        <v>100371</v>
      </c>
      <c r="C1420" s="1523" t="s">
        <v>8593</v>
      </c>
      <c r="D1420" s="1526" t="s">
        <v>74</v>
      </c>
      <c r="E1420" s="1527">
        <f t="shared" si="44"/>
        <v>1585.23</v>
      </c>
      <c r="F1420" s="1521">
        <f t="shared" si="45"/>
        <v>100371</v>
      </c>
      <c r="H1420" s="1527">
        <v>1585.23</v>
      </c>
      <c r="I1420" s="1527">
        <v>1510.3</v>
      </c>
    </row>
    <row r="1421" spans="2:9" ht="30">
      <c r="B1421" s="1531">
        <v>100372</v>
      </c>
      <c r="C1421" s="1529" t="s">
        <v>8594</v>
      </c>
      <c r="D1421" s="1528" t="s">
        <v>74</v>
      </c>
      <c r="E1421" s="1530">
        <f t="shared" si="44"/>
        <v>2160.11</v>
      </c>
      <c r="F1421" s="1521">
        <f t="shared" si="45"/>
        <v>100372</v>
      </c>
      <c r="H1421" s="1530">
        <v>2160.11</v>
      </c>
      <c r="I1421" s="1530">
        <v>2080.09</v>
      </c>
    </row>
    <row r="1422" spans="2:9" ht="30">
      <c r="B1422" s="1532">
        <v>100373</v>
      </c>
      <c r="C1422" s="1523" t="s">
        <v>8595</v>
      </c>
      <c r="D1422" s="1526" t="s">
        <v>74</v>
      </c>
      <c r="E1422" s="1527">
        <f t="shared" si="44"/>
        <v>2232.13</v>
      </c>
      <c r="F1422" s="1521">
        <f t="shared" si="45"/>
        <v>100373</v>
      </c>
      <c r="H1422" s="1527">
        <v>2232.13</v>
      </c>
      <c r="I1422" s="1527">
        <v>2152.11</v>
      </c>
    </row>
    <row r="1423" spans="2:9" ht="30">
      <c r="B1423" s="1531">
        <v>100374</v>
      </c>
      <c r="C1423" s="1529" t="s">
        <v>8596</v>
      </c>
      <c r="D1423" s="1528" t="s">
        <v>74</v>
      </c>
      <c r="E1423" s="1530">
        <f t="shared" si="44"/>
        <v>2385.7199999999998</v>
      </c>
      <c r="F1423" s="1521">
        <f t="shared" si="45"/>
        <v>100374</v>
      </c>
      <c r="H1423" s="1530">
        <v>2385.7199999999998</v>
      </c>
      <c r="I1423" s="1530">
        <v>2297.5</v>
      </c>
    </row>
    <row r="1424" spans="2:9" ht="30">
      <c r="B1424" s="1532">
        <v>100375</v>
      </c>
      <c r="C1424" s="1523" t="s">
        <v>8597</v>
      </c>
      <c r="D1424" s="1526" t="s">
        <v>74</v>
      </c>
      <c r="E1424" s="1527">
        <f t="shared" si="44"/>
        <v>2670.89</v>
      </c>
      <c r="F1424" s="1521">
        <f t="shared" si="45"/>
        <v>100375</v>
      </c>
      <c r="H1424" s="1527">
        <v>2670.89</v>
      </c>
      <c r="I1424" s="1527">
        <v>2563</v>
      </c>
    </row>
    <row r="1425" spans="2:9" ht="30">
      <c r="B1425" s="1531">
        <v>100376</v>
      </c>
      <c r="C1425" s="1529" t="s">
        <v>8598</v>
      </c>
      <c r="D1425" s="1528" t="s">
        <v>74</v>
      </c>
      <c r="E1425" s="1530">
        <f t="shared" si="44"/>
        <v>2620.35</v>
      </c>
      <c r="F1425" s="1521">
        <f t="shared" si="45"/>
        <v>100376</v>
      </c>
      <c r="H1425" s="1530">
        <v>2620.35</v>
      </c>
      <c r="I1425" s="1530">
        <v>2512.46</v>
      </c>
    </row>
    <row r="1426" spans="2:9" ht="30">
      <c r="B1426" s="1532">
        <v>100377</v>
      </c>
      <c r="C1426" s="1523" t="s">
        <v>8822</v>
      </c>
      <c r="D1426" s="1526" t="s">
        <v>149</v>
      </c>
      <c r="E1426" s="1527">
        <f t="shared" si="44"/>
        <v>13.37</v>
      </c>
      <c r="F1426" s="1521">
        <f t="shared" si="45"/>
        <v>100377</v>
      </c>
      <c r="H1426" s="1527">
        <v>13.37</v>
      </c>
      <c r="I1426" s="1527">
        <v>13.25</v>
      </c>
    </row>
    <row r="1427" spans="2:9" ht="30">
      <c r="B1427" s="1531">
        <v>100378</v>
      </c>
      <c r="C1427" s="1529" t="s">
        <v>8823</v>
      </c>
      <c r="D1427" s="1528" t="s">
        <v>149</v>
      </c>
      <c r="E1427" s="1530">
        <f t="shared" si="44"/>
        <v>12.63</v>
      </c>
      <c r="F1427" s="1521">
        <f t="shared" si="45"/>
        <v>100378</v>
      </c>
      <c r="H1427" s="1530">
        <v>12.63</v>
      </c>
      <c r="I1427" s="1530">
        <v>12.52</v>
      </c>
    </row>
    <row r="1428" spans="2:9" ht="45">
      <c r="B1428" s="1532">
        <v>100382</v>
      </c>
      <c r="C1428" s="1523" t="s">
        <v>8599</v>
      </c>
      <c r="D1428" s="1526" t="s">
        <v>150</v>
      </c>
      <c r="E1428" s="1527">
        <f t="shared" si="44"/>
        <v>19.489999999999998</v>
      </c>
      <c r="F1428" s="1521">
        <f t="shared" si="45"/>
        <v>100382</v>
      </c>
      <c r="H1428" s="1527">
        <v>19.489999999999998</v>
      </c>
      <c r="I1428" s="1527">
        <v>19.079999999999998</v>
      </c>
    </row>
    <row r="1429" spans="2:9">
      <c r="B1429" s="1531">
        <v>94444</v>
      </c>
      <c r="C1429" s="1529" t="s">
        <v>8600</v>
      </c>
      <c r="D1429" s="1528" t="s">
        <v>150</v>
      </c>
      <c r="E1429" s="1530">
        <f t="shared" si="44"/>
        <v>780.32</v>
      </c>
      <c r="F1429" s="1521">
        <f t="shared" si="45"/>
        <v>94444</v>
      </c>
      <c r="H1429" s="1530">
        <v>780.32</v>
      </c>
      <c r="I1429" s="1530">
        <v>779.61</v>
      </c>
    </row>
    <row r="1430" spans="2:9" ht="30">
      <c r="B1430" s="1532">
        <v>102661</v>
      </c>
      <c r="C1430" s="1523" t="s">
        <v>18118</v>
      </c>
      <c r="D1430" s="1526" t="s">
        <v>73</v>
      </c>
      <c r="E1430" s="1527">
        <f t="shared" si="44"/>
        <v>28.72</v>
      </c>
      <c r="F1430" s="1521">
        <f t="shared" si="45"/>
        <v>102661</v>
      </c>
      <c r="H1430" s="1527">
        <v>28.72</v>
      </c>
      <c r="I1430" s="1527">
        <v>28.2</v>
      </c>
    </row>
    <row r="1431" spans="2:9" ht="30">
      <c r="B1431" s="1531">
        <v>102663</v>
      </c>
      <c r="C1431" s="1529" t="s">
        <v>18119</v>
      </c>
      <c r="D1431" s="1528" t="s">
        <v>73</v>
      </c>
      <c r="E1431" s="1530">
        <f t="shared" si="44"/>
        <v>47.26</v>
      </c>
      <c r="F1431" s="1521">
        <f t="shared" si="45"/>
        <v>102663</v>
      </c>
      <c r="H1431" s="1530">
        <v>47.26</v>
      </c>
      <c r="I1431" s="1530">
        <v>46.47</v>
      </c>
    </row>
    <row r="1432" spans="2:9">
      <c r="B1432" s="1532">
        <v>102664</v>
      </c>
      <c r="C1432" s="1523" t="s">
        <v>18120</v>
      </c>
      <c r="D1432" s="1526" t="s">
        <v>73</v>
      </c>
      <c r="E1432" s="1527">
        <f t="shared" si="44"/>
        <v>41.18</v>
      </c>
      <c r="F1432" s="1521">
        <f t="shared" si="45"/>
        <v>102664</v>
      </c>
      <c r="H1432" s="1527">
        <v>41.18</v>
      </c>
      <c r="I1432" s="1527">
        <v>40.68</v>
      </c>
    </row>
    <row r="1433" spans="2:9">
      <c r="B1433" s="1531">
        <v>102665</v>
      </c>
      <c r="C1433" s="1529" t="s">
        <v>18121</v>
      </c>
      <c r="D1433" s="1528" t="s">
        <v>73</v>
      </c>
      <c r="E1433" s="1530">
        <f t="shared" si="44"/>
        <v>20.07</v>
      </c>
      <c r="F1433" s="1521">
        <f t="shared" si="45"/>
        <v>102665</v>
      </c>
      <c r="H1433" s="1530">
        <v>20.07</v>
      </c>
      <c r="I1433" s="1530">
        <v>19.600000000000001</v>
      </c>
    </row>
    <row r="1434" spans="2:9" ht="30">
      <c r="B1434" s="1532">
        <v>102666</v>
      </c>
      <c r="C1434" s="1523" t="s">
        <v>18122</v>
      </c>
      <c r="D1434" s="1526" t="s">
        <v>73</v>
      </c>
      <c r="E1434" s="1527">
        <f t="shared" si="44"/>
        <v>50.14</v>
      </c>
      <c r="F1434" s="1521">
        <f t="shared" si="45"/>
        <v>102666</v>
      </c>
      <c r="H1434" s="1527">
        <v>50.14</v>
      </c>
      <c r="I1434" s="1527">
        <v>49.59</v>
      </c>
    </row>
    <row r="1435" spans="2:9" ht="30">
      <c r="B1435" s="1531">
        <v>102669</v>
      </c>
      <c r="C1435" s="1529" t="s">
        <v>18123</v>
      </c>
      <c r="D1435" s="1528" t="s">
        <v>73</v>
      </c>
      <c r="E1435" s="1530">
        <f t="shared" si="44"/>
        <v>68.62</v>
      </c>
      <c r="F1435" s="1521">
        <f t="shared" si="45"/>
        <v>102669</v>
      </c>
      <c r="H1435" s="1530">
        <v>68.62</v>
      </c>
      <c r="I1435" s="1530">
        <v>67.790000000000006</v>
      </c>
    </row>
    <row r="1436" spans="2:9" ht="30">
      <c r="B1436" s="1532">
        <v>102670</v>
      </c>
      <c r="C1436" s="1523" t="s">
        <v>18124</v>
      </c>
      <c r="D1436" s="1526" t="s">
        <v>73</v>
      </c>
      <c r="E1436" s="1527">
        <f t="shared" si="44"/>
        <v>86.55</v>
      </c>
      <c r="F1436" s="1521">
        <f t="shared" si="45"/>
        <v>102670</v>
      </c>
      <c r="H1436" s="1527">
        <v>86.55</v>
      </c>
      <c r="I1436" s="1527">
        <v>85.36</v>
      </c>
    </row>
    <row r="1437" spans="2:9" ht="30">
      <c r="B1437" s="1531">
        <v>102673</v>
      </c>
      <c r="C1437" s="1529" t="s">
        <v>18125</v>
      </c>
      <c r="D1437" s="1528" t="s">
        <v>73</v>
      </c>
      <c r="E1437" s="1530">
        <f t="shared" si="44"/>
        <v>124.85</v>
      </c>
      <c r="F1437" s="1521">
        <f t="shared" si="45"/>
        <v>102673</v>
      </c>
      <c r="H1437" s="1530">
        <v>124.85</v>
      </c>
      <c r="I1437" s="1530">
        <v>122.23</v>
      </c>
    </row>
    <row r="1438" spans="2:9" ht="30">
      <c r="B1438" s="1532">
        <v>102674</v>
      </c>
      <c r="C1438" s="1523" t="s">
        <v>18126</v>
      </c>
      <c r="D1438" s="1526" t="s">
        <v>73</v>
      </c>
      <c r="E1438" s="1527">
        <f t="shared" si="44"/>
        <v>93.06</v>
      </c>
      <c r="F1438" s="1521">
        <f t="shared" si="45"/>
        <v>102674</v>
      </c>
      <c r="H1438" s="1527">
        <v>93.06</v>
      </c>
      <c r="I1438" s="1527">
        <v>92.17</v>
      </c>
    </row>
    <row r="1439" spans="2:9" ht="30">
      <c r="B1439" s="1531">
        <v>102677</v>
      </c>
      <c r="C1439" s="1529" t="s">
        <v>18127</v>
      </c>
      <c r="D1439" s="1528" t="s">
        <v>73</v>
      </c>
      <c r="E1439" s="1530">
        <f t="shared" si="44"/>
        <v>115.73</v>
      </c>
      <c r="F1439" s="1521">
        <f t="shared" si="45"/>
        <v>102677</v>
      </c>
      <c r="H1439" s="1530">
        <v>115.73</v>
      </c>
      <c r="I1439" s="1530">
        <v>114.33</v>
      </c>
    </row>
    <row r="1440" spans="2:9" ht="30">
      <c r="B1440" s="1532">
        <v>102678</v>
      </c>
      <c r="C1440" s="1523" t="s">
        <v>18128</v>
      </c>
      <c r="D1440" s="1526" t="s">
        <v>73</v>
      </c>
      <c r="E1440" s="1527">
        <f t="shared" si="44"/>
        <v>118.64</v>
      </c>
      <c r="F1440" s="1521">
        <f t="shared" si="45"/>
        <v>102678</v>
      </c>
      <c r="H1440" s="1527">
        <v>118.64</v>
      </c>
      <c r="I1440" s="1527">
        <v>117.41</v>
      </c>
    </row>
    <row r="1441" spans="2:9">
      <c r="B1441" s="1531">
        <v>102679</v>
      </c>
      <c r="C1441" s="1529" t="s">
        <v>18129</v>
      </c>
      <c r="D1441" s="1528" t="s">
        <v>73</v>
      </c>
      <c r="E1441" s="1530">
        <f t="shared" si="44"/>
        <v>127.02</v>
      </c>
      <c r="F1441" s="1521">
        <f t="shared" si="45"/>
        <v>102679</v>
      </c>
      <c r="H1441" s="1530">
        <v>127.02</v>
      </c>
      <c r="I1441" s="1530">
        <v>126.19</v>
      </c>
    </row>
    <row r="1442" spans="2:9" ht="30">
      <c r="B1442" s="1532">
        <v>102680</v>
      </c>
      <c r="C1442" s="1523" t="s">
        <v>18130</v>
      </c>
      <c r="D1442" s="1526" t="s">
        <v>73</v>
      </c>
      <c r="E1442" s="1527">
        <f t="shared" si="44"/>
        <v>128.44</v>
      </c>
      <c r="F1442" s="1521">
        <f t="shared" si="45"/>
        <v>102680</v>
      </c>
      <c r="H1442" s="1527">
        <v>128.44</v>
      </c>
      <c r="I1442" s="1527">
        <v>127.09</v>
      </c>
    </row>
    <row r="1443" spans="2:9" ht="30">
      <c r="B1443" s="1531">
        <v>102683</v>
      </c>
      <c r="C1443" s="1529" t="s">
        <v>18131</v>
      </c>
      <c r="D1443" s="1528" t="s">
        <v>73</v>
      </c>
      <c r="E1443" s="1530">
        <f t="shared" si="44"/>
        <v>155.13</v>
      </c>
      <c r="F1443" s="1521">
        <f t="shared" si="45"/>
        <v>102683</v>
      </c>
      <c r="H1443" s="1530">
        <v>155.13</v>
      </c>
      <c r="I1443" s="1530">
        <v>153.18</v>
      </c>
    </row>
    <row r="1444" spans="2:9" ht="30">
      <c r="B1444" s="1532">
        <v>102684</v>
      </c>
      <c r="C1444" s="1523" t="s">
        <v>18132</v>
      </c>
      <c r="D1444" s="1526" t="s">
        <v>73</v>
      </c>
      <c r="E1444" s="1527">
        <f t="shared" si="44"/>
        <v>136.83000000000001</v>
      </c>
      <c r="F1444" s="1521">
        <f t="shared" si="45"/>
        <v>102684</v>
      </c>
      <c r="H1444" s="1527">
        <v>136.83000000000001</v>
      </c>
      <c r="I1444" s="1527">
        <v>135.87</v>
      </c>
    </row>
    <row r="1445" spans="2:9" ht="30">
      <c r="B1445" s="1531">
        <v>102687</v>
      </c>
      <c r="C1445" s="1529" t="s">
        <v>18133</v>
      </c>
      <c r="D1445" s="1528" t="s">
        <v>73</v>
      </c>
      <c r="E1445" s="1530">
        <f t="shared" si="44"/>
        <v>159.44</v>
      </c>
      <c r="F1445" s="1521">
        <f t="shared" si="45"/>
        <v>102687</v>
      </c>
      <c r="H1445" s="1530">
        <v>159.44</v>
      </c>
      <c r="I1445" s="1530">
        <v>157.99</v>
      </c>
    </row>
    <row r="1446" spans="2:9" ht="30">
      <c r="B1446" s="1532">
        <v>102688</v>
      </c>
      <c r="C1446" s="1523" t="s">
        <v>18134</v>
      </c>
      <c r="D1446" s="1526" t="s">
        <v>73</v>
      </c>
      <c r="E1446" s="1527">
        <f t="shared" si="44"/>
        <v>34.25</v>
      </c>
      <c r="F1446" s="1521">
        <f t="shared" si="45"/>
        <v>102688</v>
      </c>
      <c r="H1446" s="1527">
        <v>34.25</v>
      </c>
      <c r="I1446" s="1527">
        <v>33.47</v>
      </c>
    </row>
    <row r="1447" spans="2:9" ht="30">
      <c r="B1447" s="1531">
        <v>102690</v>
      </c>
      <c r="C1447" s="1529" t="s">
        <v>18135</v>
      </c>
      <c r="D1447" s="1528" t="s">
        <v>73</v>
      </c>
      <c r="E1447" s="1530">
        <f t="shared" si="44"/>
        <v>55.66</v>
      </c>
      <c r="F1447" s="1521">
        <f t="shared" si="45"/>
        <v>102690</v>
      </c>
      <c r="H1447" s="1530">
        <v>55.66</v>
      </c>
      <c r="I1447" s="1530">
        <v>54.85</v>
      </c>
    </row>
    <row r="1448" spans="2:9" ht="30">
      <c r="B1448" s="1532">
        <v>102694</v>
      </c>
      <c r="C1448" s="1523" t="s">
        <v>18136</v>
      </c>
      <c r="D1448" s="1526" t="s">
        <v>73</v>
      </c>
      <c r="E1448" s="1527">
        <f t="shared" si="44"/>
        <v>62.87</v>
      </c>
      <c r="F1448" s="1521">
        <f t="shared" si="45"/>
        <v>102694</v>
      </c>
      <c r="H1448" s="1527">
        <v>62.87</v>
      </c>
      <c r="I1448" s="1527">
        <v>61.92</v>
      </c>
    </row>
    <row r="1449" spans="2:9" ht="30">
      <c r="B1449" s="1531">
        <v>102697</v>
      </c>
      <c r="C1449" s="1529" t="s">
        <v>18137</v>
      </c>
      <c r="D1449" s="1528" t="s">
        <v>73</v>
      </c>
      <c r="E1449" s="1530">
        <f t="shared" si="44"/>
        <v>92.48</v>
      </c>
      <c r="F1449" s="1521">
        <f t="shared" si="45"/>
        <v>102697</v>
      </c>
      <c r="H1449" s="1530">
        <v>92.48</v>
      </c>
      <c r="I1449" s="1530">
        <v>91.48</v>
      </c>
    </row>
    <row r="1450" spans="2:9">
      <c r="B1450" s="1532">
        <v>102704</v>
      </c>
      <c r="C1450" s="1523" t="s">
        <v>18138</v>
      </c>
      <c r="D1450" s="1526" t="s">
        <v>73</v>
      </c>
      <c r="E1450" s="1527">
        <f t="shared" si="44"/>
        <v>9.6</v>
      </c>
      <c r="F1450" s="1521">
        <f t="shared" si="45"/>
        <v>102704</v>
      </c>
      <c r="H1450" s="1527">
        <v>9.6</v>
      </c>
      <c r="I1450" s="1527">
        <v>9.57</v>
      </c>
    </row>
    <row r="1451" spans="2:9">
      <c r="B1451" s="1531">
        <v>102706</v>
      </c>
      <c r="C1451" s="1529" t="s">
        <v>18139</v>
      </c>
      <c r="D1451" s="1528" t="s">
        <v>73</v>
      </c>
      <c r="E1451" s="1530">
        <f t="shared" si="44"/>
        <v>11.09</v>
      </c>
      <c r="F1451" s="1521">
        <f t="shared" si="45"/>
        <v>102706</v>
      </c>
      <c r="H1451" s="1530">
        <v>11.09</v>
      </c>
      <c r="I1451" s="1530">
        <v>11.06</v>
      </c>
    </row>
    <row r="1452" spans="2:9">
      <c r="B1452" s="1532">
        <v>102707</v>
      </c>
      <c r="C1452" s="1523" t="s">
        <v>18140</v>
      </c>
      <c r="D1452" s="1526" t="s">
        <v>73</v>
      </c>
      <c r="E1452" s="1527">
        <f t="shared" si="44"/>
        <v>31.2</v>
      </c>
      <c r="F1452" s="1521">
        <f t="shared" si="45"/>
        <v>102707</v>
      </c>
      <c r="H1452" s="1527">
        <v>31.2</v>
      </c>
      <c r="I1452" s="1527">
        <v>30.8</v>
      </c>
    </row>
    <row r="1453" spans="2:9" ht="30">
      <c r="B1453" s="1531">
        <v>102708</v>
      </c>
      <c r="C1453" s="1529" t="s">
        <v>18141</v>
      </c>
      <c r="D1453" s="1528" t="s">
        <v>74</v>
      </c>
      <c r="E1453" s="1530">
        <f t="shared" si="44"/>
        <v>21.54</v>
      </c>
      <c r="F1453" s="1521">
        <f t="shared" si="45"/>
        <v>102708</v>
      </c>
      <c r="H1453" s="1530">
        <v>21.54</v>
      </c>
      <c r="I1453" s="1530">
        <v>20.16</v>
      </c>
    </row>
    <row r="1454" spans="2:9" ht="30">
      <c r="B1454" s="1532">
        <v>102710</v>
      </c>
      <c r="C1454" s="1523" t="s">
        <v>18142</v>
      </c>
      <c r="D1454" s="1526" t="s">
        <v>74</v>
      </c>
      <c r="E1454" s="1527">
        <f t="shared" si="44"/>
        <v>54.23</v>
      </c>
      <c r="F1454" s="1521">
        <f t="shared" si="45"/>
        <v>102710</v>
      </c>
      <c r="H1454" s="1527">
        <v>54.23</v>
      </c>
      <c r="I1454" s="1527">
        <v>51.46</v>
      </c>
    </row>
    <row r="1455" spans="2:9" ht="30">
      <c r="B1455" s="1531">
        <v>102711</v>
      </c>
      <c r="C1455" s="1529" t="s">
        <v>18143</v>
      </c>
      <c r="D1455" s="1528" t="s">
        <v>74</v>
      </c>
      <c r="E1455" s="1530">
        <f t="shared" si="44"/>
        <v>76.31</v>
      </c>
      <c r="F1455" s="1521">
        <f t="shared" si="45"/>
        <v>102711</v>
      </c>
      <c r="H1455" s="1530">
        <v>76.31</v>
      </c>
      <c r="I1455" s="1530">
        <v>73.540000000000006</v>
      </c>
    </row>
    <row r="1456" spans="2:9" ht="30">
      <c r="B1456" s="1532">
        <v>102712</v>
      </c>
      <c r="C1456" s="1523" t="s">
        <v>18144</v>
      </c>
      <c r="D1456" s="1526" t="s">
        <v>150</v>
      </c>
      <c r="E1456" s="1527">
        <f t="shared" si="44"/>
        <v>8.18</v>
      </c>
      <c r="F1456" s="1521">
        <f t="shared" si="45"/>
        <v>102712</v>
      </c>
      <c r="H1456" s="1527">
        <v>8.18</v>
      </c>
      <c r="I1456" s="1527">
        <v>8.15</v>
      </c>
    </row>
    <row r="1457" spans="2:9" ht="30">
      <c r="B1457" s="1531">
        <v>102713</v>
      </c>
      <c r="C1457" s="1529" t="s">
        <v>18145</v>
      </c>
      <c r="D1457" s="1528" t="s">
        <v>150</v>
      </c>
      <c r="E1457" s="1530">
        <f t="shared" si="44"/>
        <v>11.27</v>
      </c>
      <c r="F1457" s="1521">
        <f t="shared" si="45"/>
        <v>102713</v>
      </c>
      <c r="H1457" s="1530">
        <v>11.27</v>
      </c>
      <c r="I1457" s="1530">
        <v>11.24</v>
      </c>
    </row>
    <row r="1458" spans="2:9" ht="30">
      <c r="B1458" s="1532">
        <v>102715</v>
      </c>
      <c r="C1458" s="1523" t="s">
        <v>18146</v>
      </c>
      <c r="D1458" s="1526" t="s">
        <v>150</v>
      </c>
      <c r="E1458" s="1527">
        <f t="shared" si="44"/>
        <v>22.37</v>
      </c>
      <c r="F1458" s="1521">
        <f t="shared" si="45"/>
        <v>102715</v>
      </c>
      <c r="H1458" s="1527">
        <v>22.37</v>
      </c>
      <c r="I1458" s="1527">
        <v>22.34</v>
      </c>
    </row>
    <row r="1459" spans="2:9">
      <c r="B1459" s="1531">
        <v>102716</v>
      </c>
      <c r="C1459" s="1529" t="s">
        <v>18147</v>
      </c>
      <c r="D1459" s="1528" t="s">
        <v>1017</v>
      </c>
      <c r="E1459" s="1530">
        <f t="shared" si="44"/>
        <v>109.45</v>
      </c>
      <c r="F1459" s="1521">
        <f t="shared" si="45"/>
        <v>102716</v>
      </c>
      <c r="H1459" s="1530">
        <v>109.45</v>
      </c>
      <c r="I1459" s="1530">
        <v>108.44</v>
      </c>
    </row>
    <row r="1460" spans="2:9">
      <c r="B1460" s="1532">
        <v>102717</v>
      </c>
      <c r="C1460" s="1523" t="s">
        <v>18148</v>
      </c>
      <c r="D1460" s="1526" t="s">
        <v>1017</v>
      </c>
      <c r="E1460" s="1527">
        <f t="shared" si="44"/>
        <v>111.41</v>
      </c>
      <c r="F1460" s="1521">
        <f t="shared" si="45"/>
        <v>102717</v>
      </c>
      <c r="H1460" s="1527">
        <v>111.41</v>
      </c>
      <c r="I1460" s="1527">
        <v>110.4</v>
      </c>
    </row>
    <row r="1461" spans="2:9">
      <c r="B1461" s="1531">
        <v>102718</v>
      </c>
      <c r="C1461" s="1529" t="s">
        <v>18149</v>
      </c>
      <c r="D1461" s="1528" t="s">
        <v>1017</v>
      </c>
      <c r="E1461" s="1530">
        <f t="shared" si="44"/>
        <v>117.93</v>
      </c>
      <c r="F1461" s="1521">
        <f t="shared" si="45"/>
        <v>102718</v>
      </c>
      <c r="H1461" s="1530">
        <v>117.93</v>
      </c>
      <c r="I1461" s="1530">
        <v>115.23</v>
      </c>
    </row>
    <row r="1462" spans="2:9">
      <c r="B1462" s="1532">
        <v>102719</v>
      </c>
      <c r="C1462" s="1523" t="s">
        <v>18150</v>
      </c>
      <c r="D1462" s="1526" t="s">
        <v>1017</v>
      </c>
      <c r="E1462" s="1527">
        <f t="shared" si="44"/>
        <v>119.89</v>
      </c>
      <c r="F1462" s="1521">
        <f t="shared" si="45"/>
        <v>102719</v>
      </c>
      <c r="H1462" s="1527">
        <v>119.89</v>
      </c>
      <c r="I1462" s="1527">
        <v>117.19</v>
      </c>
    </row>
    <row r="1463" spans="2:9" ht="30">
      <c r="B1463" s="1531">
        <v>102722</v>
      </c>
      <c r="C1463" s="1529" t="s">
        <v>18151</v>
      </c>
      <c r="D1463" s="1528" t="s">
        <v>73</v>
      </c>
      <c r="E1463" s="1530">
        <f t="shared" si="44"/>
        <v>45.85</v>
      </c>
      <c r="F1463" s="1521">
        <f t="shared" si="45"/>
        <v>102722</v>
      </c>
      <c r="H1463" s="1530">
        <v>45.85</v>
      </c>
      <c r="I1463" s="1530">
        <v>44.96</v>
      </c>
    </row>
    <row r="1464" spans="2:9" ht="30">
      <c r="B1464" s="1532">
        <v>102723</v>
      </c>
      <c r="C1464" s="1523" t="s">
        <v>18152</v>
      </c>
      <c r="D1464" s="1526" t="s">
        <v>73</v>
      </c>
      <c r="E1464" s="1527">
        <f t="shared" si="44"/>
        <v>46.29</v>
      </c>
      <c r="F1464" s="1521">
        <f t="shared" si="45"/>
        <v>102723</v>
      </c>
      <c r="H1464" s="1527">
        <v>46.29</v>
      </c>
      <c r="I1464" s="1527">
        <v>45.4</v>
      </c>
    </row>
    <row r="1465" spans="2:9">
      <c r="B1465" s="1531">
        <v>102724</v>
      </c>
      <c r="C1465" s="1529" t="s">
        <v>18153</v>
      </c>
      <c r="D1465" s="1528" t="s">
        <v>74</v>
      </c>
      <c r="E1465" s="1530">
        <f t="shared" si="44"/>
        <v>27.49</v>
      </c>
      <c r="F1465" s="1521">
        <f t="shared" si="45"/>
        <v>102724</v>
      </c>
      <c r="H1465" s="1530">
        <v>27.49</v>
      </c>
      <c r="I1465" s="1530">
        <v>26.64</v>
      </c>
    </row>
    <row r="1466" spans="2:9">
      <c r="B1466" s="1532">
        <v>102725</v>
      </c>
      <c r="C1466" s="1523" t="s">
        <v>18154</v>
      </c>
      <c r="D1466" s="1526" t="s">
        <v>74</v>
      </c>
      <c r="E1466" s="1527">
        <f t="shared" si="44"/>
        <v>26.26</v>
      </c>
      <c r="F1466" s="1521">
        <f t="shared" si="45"/>
        <v>102725</v>
      </c>
      <c r="H1466" s="1527">
        <v>26.26</v>
      </c>
      <c r="I1466" s="1527">
        <v>25.41</v>
      </c>
    </row>
    <row r="1467" spans="2:9">
      <c r="B1467" s="1531">
        <v>102726</v>
      </c>
      <c r="C1467" s="1529" t="s">
        <v>18155</v>
      </c>
      <c r="D1467" s="1528" t="s">
        <v>74</v>
      </c>
      <c r="E1467" s="1530">
        <f t="shared" si="44"/>
        <v>23.56</v>
      </c>
      <c r="F1467" s="1521">
        <f t="shared" si="45"/>
        <v>102726</v>
      </c>
      <c r="H1467" s="1530">
        <v>23.56</v>
      </c>
      <c r="I1467" s="1530">
        <v>22.71</v>
      </c>
    </row>
    <row r="1468" spans="2:9" ht="30">
      <c r="B1468" s="1532">
        <v>103653</v>
      </c>
      <c r="C1468" s="1523" t="s">
        <v>20628</v>
      </c>
      <c r="D1468" s="1526" t="s">
        <v>150</v>
      </c>
      <c r="E1468" s="1527">
        <f t="shared" si="44"/>
        <v>26.72</v>
      </c>
      <c r="F1468" s="1521">
        <f t="shared" si="45"/>
        <v>103653</v>
      </c>
      <c r="H1468" s="1527">
        <v>26.72</v>
      </c>
      <c r="I1468" s="1527">
        <v>26.69</v>
      </c>
    </row>
    <row r="1469" spans="2:9" ht="30">
      <c r="B1469" s="1531">
        <v>92743</v>
      </c>
      <c r="C1469" s="1529" t="s">
        <v>3486</v>
      </c>
      <c r="D1469" s="1528" t="s">
        <v>1017</v>
      </c>
      <c r="E1469" s="1530">
        <f t="shared" si="44"/>
        <v>564.37</v>
      </c>
      <c r="F1469" s="1521">
        <f t="shared" si="45"/>
        <v>92743</v>
      </c>
      <c r="H1469" s="1530">
        <v>564.37</v>
      </c>
      <c r="I1469" s="1530">
        <v>552.5</v>
      </c>
    </row>
    <row r="1470" spans="2:9" ht="30">
      <c r="B1470" s="1532">
        <v>92744</v>
      </c>
      <c r="C1470" s="1523" t="s">
        <v>3487</v>
      </c>
      <c r="D1470" s="1526" t="s">
        <v>1017</v>
      </c>
      <c r="E1470" s="1527">
        <f t="shared" si="44"/>
        <v>541.02</v>
      </c>
      <c r="F1470" s="1521">
        <f t="shared" si="45"/>
        <v>92744</v>
      </c>
      <c r="H1470" s="1527">
        <v>541.02</v>
      </c>
      <c r="I1470" s="1527">
        <v>535.29999999999995</v>
      </c>
    </row>
    <row r="1471" spans="2:9" ht="30">
      <c r="B1471" s="1531">
        <v>92745</v>
      </c>
      <c r="C1471" s="1529" t="s">
        <v>3488</v>
      </c>
      <c r="D1471" s="1528" t="s">
        <v>1017</v>
      </c>
      <c r="E1471" s="1530">
        <f t="shared" si="44"/>
        <v>700.17</v>
      </c>
      <c r="F1471" s="1521">
        <f t="shared" si="45"/>
        <v>92745</v>
      </c>
      <c r="H1471" s="1530">
        <v>700.17</v>
      </c>
      <c r="I1471" s="1530">
        <v>685.89</v>
      </c>
    </row>
    <row r="1472" spans="2:9" ht="30">
      <c r="B1472" s="1532">
        <v>92746</v>
      </c>
      <c r="C1472" s="1523" t="s">
        <v>4142</v>
      </c>
      <c r="D1472" s="1526" t="s">
        <v>1017</v>
      </c>
      <c r="E1472" s="1527">
        <f t="shared" si="44"/>
        <v>641.89</v>
      </c>
      <c r="F1472" s="1521">
        <f t="shared" si="45"/>
        <v>92746</v>
      </c>
      <c r="H1472" s="1527">
        <v>641.89</v>
      </c>
      <c r="I1472" s="1527">
        <v>633.80999999999995</v>
      </c>
    </row>
    <row r="1473" spans="2:9" ht="30">
      <c r="B1473" s="1531">
        <v>92747</v>
      </c>
      <c r="C1473" s="1529" t="s">
        <v>4143</v>
      </c>
      <c r="D1473" s="1528" t="s">
        <v>1017</v>
      </c>
      <c r="E1473" s="1530">
        <f t="shared" si="44"/>
        <v>777.72</v>
      </c>
      <c r="F1473" s="1521">
        <f t="shared" si="45"/>
        <v>92747</v>
      </c>
      <c r="H1473" s="1530">
        <v>777.72</v>
      </c>
      <c r="I1473" s="1530">
        <v>762.05</v>
      </c>
    </row>
    <row r="1474" spans="2:9" ht="30">
      <c r="B1474" s="1532">
        <v>92748</v>
      </c>
      <c r="C1474" s="1523" t="s">
        <v>3489</v>
      </c>
      <c r="D1474" s="1526" t="s">
        <v>1017</v>
      </c>
      <c r="E1474" s="1527">
        <f t="shared" ref="E1474:E1537" si="46">IF($L$2=$H$1,H1474,I1474)</f>
        <v>699.87</v>
      </c>
      <c r="F1474" s="1521">
        <f t="shared" ref="F1474:F1537" si="47">IF(LEN($B1474)=7,CONCATENATE(MID($B1474,1,6),"00",RIGHT($B1474,1)),IF(LEN($B1474)=8,CONCATENATE(MID($B1474,1,6),"0",RIGHT($B1474,2)),$B1474))</f>
        <v>92748</v>
      </c>
      <c r="H1474" s="1527">
        <v>699.87</v>
      </c>
      <c r="I1474" s="1527">
        <v>690.43</v>
      </c>
    </row>
    <row r="1475" spans="2:9" ht="30">
      <c r="B1475" s="1531">
        <v>92749</v>
      </c>
      <c r="C1475" s="1529" t="s">
        <v>4144</v>
      </c>
      <c r="D1475" s="1528" t="s">
        <v>1017</v>
      </c>
      <c r="E1475" s="1530">
        <f t="shared" si="46"/>
        <v>807.92</v>
      </c>
      <c r="F1475" s="1521">
        <f t="shared" si="47"/>
        <v>92749</v>
      </c>
      <c r="H1475" s="1530">
        <v>807.92</v>
      </c>
      <c r="I1475" s="1530">
        <v>796.2</v>
      </c>
    </row>
    <row r="1476" spans="2:9" ht="30">
      <c r="B1476" s="1532">
        <v>92750</v>
      </c>
      <c r="C1476" s="1523" t="s">
        <v>4145</v>
      </c>
      <c r="D1476" s="1526" t="s">
        <v>1017</v>
      </c>
      <c r="E1476" s="1527">
        <f t="shared" si="46"/>
        <v>1389.87</v>
      </c>
      <c r="F1476" s="1521">
        <f t="shared" si="47"/>
        <v>92750</v>
      </c>
      <c r="H1476" s="1527">
        <v>1389.87</v>
      </c>
      <c r="I1476" s="1527">
        <v>1373.74</v>
      </c>
    </row>
    <row r="1477" spans="2:9" ht="30">
      <c r="B1477" s="1531">
        <v>92751</v>
      </c>
      <c r="C1477" s="1529" t="s">
        <v>4146</v>
      </c>
      <c r="D1477" s="1528" t="s">
        <v>1017</v>
      </c>
      <c r="E1477" s="1530">
        <f t="shared" si="46"/>
        <v>1728.18</v>
      </c>
      <c r="F1477" s="1521">
        <f t="shared" si="47"/>
        <v>92751</v>
      </c>
      <c r="H1477" s="1530">
        <v>1728.18</v>
      </c>
      <c r="I1477" s="1530">
        <v>1709.58</v>
      </c>
    </row>
    <row r="1478" spans="2:9" ht="30">
      <c r="B1478" s="1532">
        <v>92752</v>
      </c>
      <c r="C1478" s="1523" t="s">
        <v>4147</v>
      </c>
      <c r="D1478" s="1526" t="s">
        <v>1017</v>
      </c>
      <c r="E1478" s="1527">
        <f t="shared" si="46"/>
        <v>2065.15</v>
      </c>
      <c r="F1478" s="1521">
        <f t="shared" si="47"/>
        <v>92752</v>
      </c>
      <c r="H1478" s="1527">
        <v>2065.15</v>
      </c>
      <c r="I1478" s="1527">
        <v>2044.16</v>
      </c>
    </row>
    <row r="1479" spans="2:9" ht="30">
      <c r="B1479" s="1531">
        <v>92753</v>
      </c>
      <c r="C1479" s="1529" t="s">
        <v>4148</v>
      </c>
      <c r="D1479" s="1528" t="s">
        <v>1017</v>
      </c>
      <c r="E1479" s="1530">
        <f t="shared" si="46"/>
        <v>532.38</v>
      </c>
      <c r="F1479" s="1521">
        <f t="shared" si="47"/>
        <v>92753</v>
      </c>
      <c r="H1479" s="1530">
        <v>532.38</v>
      </c>
      <c r="I1479" s="1530">
        <v>524.12</v>
      </c>
    </row>
    <row r="1480" spans="2:9" ht="45">
      <c r="B1480" s="1532">
        <v>92754</v>
      </c>
      <c r="C1480" s="1523" t="s">
        <v>4149</v>
      </c>
      <c r="D1480" s="1526" t="s">
        <v>1017</v>
      </c>
      <c r="E1480" s="1527">
        <f t="shared" si="46"/>
        <v>485.79</v>
      </c>
      <c r="F1480" s="1521">
        <f t="shared" si="47"/>
        <v>92754</v>
      </c>
      <c r="H1480" s="1527">
        <v>485.79</v>
      </c>
      <c r="I1480" s="1527">
        <v>478.17</v>
      </c>
    </row>
    <row r="1481" spans="2:9" ht="30">
      <c r="B1481" s="1531">
        <v>92755</v>
      </c>
      <c r="C1481" s="1529" t="s">
        <v>1018</v>
      </c>
      <c r="D1481" s="1528" t="s">
        <v>150</v>
      </c>
      <c r="E1481" s="1530">
        <f t="shared" si="46"/>
        <v>207.5</v>
      </c>
      <c r="F1481" s="1521">
        <f t="shared" si="47"/>
        <v>92755</v>
      </c>
      <c r="H1481" s="1530">
        <v>207.5</v>
      </c>
      <c r="I1481" s="1530">
        <v>203.6</v>
      </c>
    </row>
    <row r="1482" spans="2:9" ht="30">
      <c r="B1482" s="1532">
        <v>92756</v>
      </c>
      <c r="C1482" s="1523" t="s">
        <v>1019</v>
      </c>
      <c r="D1482" s="1526" t="s">
        <v>150</v>
      </c>
      <c r="E1482" s="1527">
        <f t="shared" si="46"/>
        <v>235.55</v>
      </c>
      <c r="F1482" s="1521">
        <f t="shared" si="47"/>
        <v>92756</v>
      </c>
      <c r="H1482" s="1527">
        <v>235.55</v>
      </c>
      <c r="I1482" s="1527">
        <v>230.92</v>
      </c>
    </row>
    <row r="1483" spans="2:9" ht="30">
      <c r="B1483" s="1531">
        <v>92757</v>
      </c>
      <c r="C1483" s="1529" t="s">
        <v>1020</v>
      </c>
      <c r="D1483" s="1528" t="s">
        <v>150</v>
      </c>
      <c r="E1483" s="1530">
        <f t="shared" si="46"/>
        <v>269.66000000000003</v>
      </c>
      <c r="F1483" s="1521">
        <f t="shared" si="47"/>
        <v>92757</v>
      </c>
      <c r="H1483" s="1530">
        <v>269.66000000000003</v>
      </c>
      <c r="I1483" s="1530">
        <v>264.14999999999998</v>
      </c>
    </row>
    <row r="1484" spans="2:9" ht="30">
      <c r="B1484" s="1532">
        <v>92758</v>
      </c>
      <c r="C1484" s="1523" t="s">
        <v>1021</v>
      </c>
      <c r="D1484" s="1526" t="s">
        <v>1017</v>
      </c>
      <c r="E1484" s="1527">
        <f t="shared" si="46"/>
        <v>633.62</v>
      </c>
      <c r="F1484" s="1521">
        <f t="shared" si="47"/>
        <v>92758</v>
      </c>
      <c r="H1484" s="1527">
        <v>633.62</v>
      </c>
      <c r="I1484" s="1527">
        <v>624.69000000000005</v>
      </c>
    </row>
    <row r="1485" spans="2:9" ht="30">
      <c r="B1485" s="1531">
        <v>91069</v>
      </c>
      <c r="C1485" s="1529" t="s">
        <v>1022</v>
      </c>
      <c r="D1485" s="1528" t="s">
        <v>150</v>
      </c>
      <c r="E1485" s="1530">
        <f t="shared" si="46"/>
        <v>117.96</v>
      </c>
      <c r="F1485" s="1521">
        <f t="shared" si="47"/>
        <v>91069</v>
      </c>
      <c r="H1485" s="1530">
        <v>117.96</v>
      </c>
      <c r="I1485" s="1530">
        <v>115.84</v>
      </c>
    </row>
    <row r="1486" spans="2:9" ht="30">
      <c r="B1486" s="1532">
        <v>91070</v>
      </c>
      <c r="C1486" s="1523" t="s">
        <v>1023</v>
      </c>
      <c r="D1486" s="1526" t="s">
        <v>150</v>
      </c>
      <c r="E1486" s="1527">
        <f t="shared" si="46"/>
        <v>129.44</v>
      </c>
      <c r="F1486" s="1521">
        <f t="shared" si="47"/>
        <v>91070</v>
      </c>
      <c r="H1486" s="1527">
        <v>129.44</v>
      </c>
      <c r="I1486" s="1527">
        <v>127.19</v>
      </c>
    </row>
    <row r="1487" spans="2:9" ht="30">
      <c r="B1487" s="1531">
        <v>91071</v>
      </c>
      <c r="C1487" s="1529" t="s">
        <v>1024</v>
      </c>
      <c r="D1487" s="1528" t="s">
        <v>150</v>
      </c>
      <c r="E1487" s="1530">
        <f t="shared" si="46"/>
        <v>151.63</v>
      </c>
      <c r="F1487" s="1521">
        <f t="shared" si="47"/>
        <v>91071</v>
      </c>
      <c r="H1487" s="1530">
        <v>151.63</v>
      </c>
      <c r="I1487" s="1530">
        <v>146.54</v>
      </c>
    </row>
    <row r="1488" spans="2:9" ht="30">
      <c r="B1488" s="1532">
        <v>91072</v>
      </c>
      <c r="C1488" s="1523" t="s">
        <v>1025</v>
      </c>
      <c r="D1488" s="1526" t="s">
        <v>150</v>
      </c>
      <c r="E1488" s="1527">
        <f t="shared" si="46"/>
        <v>163.08000000000001</v>
      </c>
      <c r="F1488" s="1521">
        <f t="shared" si="47"/>
        <v>91072</v>
      </c>
      <c r="H1488" s="1527">
        <v>163.08000000000001</v>
      </c>
      <c r="I1488" s="1527">
        <v>157.85</v>
      </c>
    </row>
    <row r="1489" spans="2:9" ht="30">
      <c r="B1489" s="1531">
        <v>91073</v>
      </c>
      <c r="C1489" s="1529" t="s">
        <v>1026</v>
      </c>
      <c r="D1489" s="1528" t="s">
        <v>150</v>
      </c>
      <c r="E1489" s="1530">
        <f t="shared" si="46"/>
        <v>129</v>
      </c>
      <c r="F1489" s="1521">
        <f t="shared" si="47"/>
        <v>91073</v>
      </c>
      <c r="H1489" s="1530">
        <v>129</v>
      </c>
      <c r="I1489" s="1530">
        <v>125.78</v>
      </c>
    </row>
    <row r="1490" spans="2:9" ht="30">
      <c r="B1490" s="1532">
        <v>91074</v>
      </c>
      <c r="C1490" s="1523" t="s">
        <v>1027</v>
      </c>
      <c r="D1490" s="1526" t="s">
        <v>150</v>
      </c>
      <c r="E1490" s="1527">
        <f t="shared" si="46"/>
        <v>141.65</v>
      </c>
      <c r="F1490" s="1521">
        <f t="shared" si="47"/>
        <v>91074</v>
      </c>
      <c r="H1490" s="1527">
        <v>141.65</v>
      </c>
      <c r="I1490" s="1527">
        <v>138.19</v>
      </c>
    </row>
    <row r="1491" spans="2:9" ht="30">
      <c r="B1491" s="1531">
        <v>91075</v>
      </c>
      <c r="C1491" s="1529" t="s">
        <v>1028</v>
      </c>
      <c r="D1491" s="1528" t="s">
        <v>150</v>
      </c>
      <c r="E1491" s="1530">
        <f t="shared" si="46"/>
        <v>164.4</v>
      </c>
      <c r="F1491" s="1521">
        <f t="shared" si="47"/>
        <v>91075</v>
      </c>
      <c r="H1491" s="1530">
        <v>164.4</v>
      </c>
      <c r="I1491" s="1530">
        <v>157.86000000000001</v>
      </c>
    </row>
    <row r="1492" spans="2:9" ht="30">
      <c r="B1492" s="1532">
        <v>91076</v>
      </c>
      <c r="C1492" s="1523" t="s">
        <v>1029</v>
      </c>
      <c r="D1492" s="1526" t="s">
        <v>150</v>
      </c>
      <c r="E1492" s="1527">
        <f t="shared" si="46"/>
        <v>177.08</v>
      </c>
      <c r="F1492" s="1521">
        <f t="shared" si="47"/>
        <v>91076</v>
      </c>
      <c r="H1492" s="1527">
        <v>177.08</v>
      </c>
      <c r="I1492" s="1527">
        <v>170.29</v>
      </c>
    </row>
    <row r="1493" spans="2:9" ht="30">
      <c r="B1493" s="1531">
        <v>91077</v>
      </c>
      <c r="C1493" s="1529" t="s">
        <v>1030</v>
      </c>
      <c r="D1493" s="1528" t="s">
        <v>150</v>
      </c>
      <c r="E1493" s="1530">
        <f t="shared" si="46"/>
        <v>122.85</v>
      </c>
      <c r="F1493" s="1521">
        <f t="shared" si="47"/>
        <v>91077</v>
      </c>
      <c r="H1493" s="1530">
        <v>122.85</v>
      </c>
      <c r="I1493" s="1530">
        <v>121.38</v>
      </c>
    </row>
    <row r="1494" spans="2:9" ht="30">
      <c r="B1494" s="1532">
        <v>91078</v>
      </c>
      <c r="C1494" s="1523" t="s">
        <v>1031</v>
      </c>
      <c r="D1494" s="1526" t="s">
        <v>150</v>
      </c>
      <c r="E1494" s="1527">
        <f t="shared" si="46"/>
        <v>144.43</v>
      </c>
      <c r="F1494" s="1521">
        <f t="shared" si="47"/>
        <v>91078</v>
      </c>
      <c r="H1494" s="1527">
        <v>144.43</v>
      </c>
      <c r="I1494" s="1527">
        <v>142.85</v>
      </c>
    </row>
    <row r="1495" spans="2:9" ht="30">
      <c r="B1495" s="1531">
        <v>91079</v>
      </c>
      <c r="C1495" s="1529" t="s">
        <v>1032</v>
      </c>
      <c r="D1495" s="1528" t="s">
        <v>150</v>
      </c>
      <c r="E1495" s="1530">
        <f t="shared" si="46"/>
        <v>127.93</v>
      </c>
      <c r="F1495" s="1521">
        <f t="shared" si="47"/>
        <v>91079</v>
      </c>
      <c r="H1495" s="1530">
        <v>127.93</v>
      </c>
      <c r="I1495" s="1530">
        <v>126.03</v>
      </c>
    </row>
    <row r="1496" spans="2:9" ht="30">
      <c r="B1496" s="1532">
        <v>91080</v>
      </c>
      <c r="C1496" s="1523" t="s">
        <v>1033</v>
      </c>
      <c r="D1496" s="1526" t="s">
        <v>150</v>
      </c>
      <c r="E1496" s="1527">
        <f t="shared" si="46"/>
        <v>149.31</v>
      </c>
      <c r="F1496" s="1521">
        <f t="shared" si="47"/>
        <v>91080</v>
      </c>
      <c r="H1496" s="1527">
        <v>149.31</v>
      </c>
      <c r="I1496" s="1527">
        <v>147.30000000000001</v>
      </c>
    </row>
    <row r="1497" spans="2:9" ht="30">
      <c r="B1497" s="1531">
        <v>91081</v>
      </c>
      <c r="C1497" s="1529" t="s">
        <v>1034</v>
      </c>
      <c r="D1497" s="1528" t="s">
        <v>150</v>
      </c>
      <c r="E1497" s="1530">
        <f t="shared" si="46"/>
        <v>135.41</v>
      </c>
      <c r="F1497" s="1521">
        <f t="shared" si="47"/>
        <v>91081</v>
      </c>
      <c r="H1497" s="1530">
        <v>135.41</v>
      </c>
      <c r="I1497" s="1530">
        <v>132.75</v>
      </c>
    </row>
    <row r="1498" spans="2:9" ht="30">
      <c r="B1498" s="1532">
        <v>91082</v>
      </c>
      <c r="C1498" s="1523" t="s">
        <v>1035</v>
      </c>
      <c r="D1498" s="1526" t="s">
        <v>150</v>
      </c>
      <c r="E1498" s="1527">
        <f t="shared" si="46"/>
        <v>158</v>
      </c>
      <c r="F1498" s="1521">
        <f t="shared" si="47"/>
        <v>91082</v>
      </c>
      <c r="H1498" s="1527">
        <v>158</v>
      </c>
      <c r="I1498" s="1527">
        <v>155.13999999999999</v>
      </c>
    </row>
    <row r="1499" spans="2:9" ht="30">
      <c r="B1499" s="1531">
        <v>91083</v>
      </c>
      <c r="C1499" s="1529" t="s">
        <v>1036</v>
      </c>
      <c r="D1499" s="1528" t="s">
        <v>150</v>
      </c>
      <c r="E1499" s="1530">
        <f t="shared" si="46"/>
        <v>144.13999999999999</v>
      </c>
      <c r="F1499" s="1521">
        <f t="shared" si="47"/>
        <v>91083</v>
      </c>
      <c r="H1499" s="1530">
        <v>144.13999999999999</v>
      </c>
      <c r="I1499" s="1530">
        <v>140.68</v>
      </c>
    </row>
    <row r="1500" spans="2:9" ht="30">
      <c r="B1500" s="1532">
        <v>91084</v>
      </c>
      <c r="C1500" s="1523" t="s">
        <v>1037</v>
      </c>
      <c r="D1500" s="1526" t="s">
        <v>150</v>
      </c>
      <c r="E1500" s="1527">
        <f t="shared" si="46"/>
        <v>166.53</v>
      </c>
      <c r="F1500" s="1521">
        <f t="shared" si="47"/>
        <v>91084</v>
      </c>
      <c r="H1500" s="1527">
        <v>166.53</v>
      </c>
      <c r="I1500" s="1527">
        <v>162.86000000000001</v>
      </c>
    </row>
    <row r="1501" spans="2:9" ht="30">
      <c r="B1501" s="1531">
        <v>91086</v>
      </c>
      <c r="C1501" s="1529" t="s">
        <v>1038</v>
      </c>
      <c r="D1501" s="1528" t="s">
        <v>150</v>
      </c>
      <c r="E1501" s="1530">
        <f t="shared" si="46"/>
        <v>126.89</v>
      </c>
      <c r="F1501" s="1521">
        <f t="shared" si="47"/>
        <v>91086</v>
      </c>
      <c r="H1501" s="1530">
        <v>126.89</v>
      </c>
      <c r="I1501" s="1530">
        <v>124.05</v>
      </c>
    </row>
    <row r="1502" spans="2:9" ht="30">
      <c r="B1502" s="1532">
        <v>91087</v>
      </c>
      <c r="C1502" s="1523" t="s">
        <v>1039</v>
      </c>
      <c r="D1502" s="1526" t="s">
        <v>150</v>
      </c>
      <c r="E1502" s="1527">
        <f t="shared" si="46"/>
        <v>138.68</v>
      </c>
      <c r="F1502" s="1521">
        <f t="shared" si="47"/>
        <v>91087</v>
      </c>
      <c r="H1502" s="1527">
        <v>138.68</v>
      </c>
      <c r="I1502" s="1527">
        <v>135.69</v>
      </c>
    </row>
    <row r="1503" spans="2:9" ht="30">
      <c r="B1503" s="1531">
        <v>91088</v>
      </c>
      <c r="C1503" s="1529" t="s">
        <v>1040</v>
      </c>
      <c r="D1503" s="1528" t="s">
        <v>150</v>
      </c>
      <c r="E1503" s="1530">
        <f t="shared" si="46"/>
        <v>161.79</v>
      </c>
      <c r="F1503" s="1521">
        <f t="shared" si="47"/>
        <v>91088</v>
      </c>
      <c r="H1503" s="1530">
        <v>161.79</v>
      </c>
      <c r="I1503" s="1530">
        <v>155.82</v>
      </c>
    </row>
    <row r="1504" spans="2:9" ht="30">
      <c r="B1504" s="1532">
        <v>91089</v>
      </c>
      <c r="C1504" s="1523" t="s">
        <v>1041</v>
      </c>
      <c r="D1504" s="1526" t="s">
        <v>150</v>
      </c>
      <c r="E1504" s="1527">
        <f t="shared" si="46"/>
        <v>173.69</v>
      </c>
      <c r="F1504" s="1521">
        <f t="shared" si="47"/>
        <v>91089</v>
      </c>
      <c r="H1504" s="1527">
        <v>173.69</v>
      </c>
      <c r="I1504" s="1527">
        <v>167.56</v>
      </c>
    </row>
    <row r="1505" spans="2:9" ht="30">
      <c r="B1505" s="1531">
        <v>91090</v>
      </c>
      <c r="C1505" s="1529" t="s">
        <v>1042</v>
      </c>
      <c r="D1505" s="1528" t="s">
        <v>150</v>
      </c>
      <c r="E1505" s="1530">
        <f t="shared" si="46"/>
        <v>136.18</v>
      </c>
      <c r="F1505" s="1521">
        <f t="shared" si="47"/>
        <v>91090</v>
      </c>
      <c r="H1505" s="1530">
        <v>136.18</v>
      </c>
      <c r="I1505" s="1530">
        <v>132.34</v>
      </c>
    </row>
    <row r="1506" spans="2:9" ht="30">
      <c r="B1506" s="1532">
        <v>91091</v>
      </c>
      <c r="C1506" s="1523" t="s">
        <v>1043</v>
      </c>
      <c r="D1506" s="1526" t="s">
        <v>150</v>
      </c>
      <c r="E1506" s="1527">
        <f t="shared" si="46"/>
        <v>149.30000000000001</v>
      </c>
      <c r="F1506" s="1521">
        <f t="shared" si="47"/>
        <v>91091</v>
      </c>
      <c r="H1506" s="1527">
        <v>149.30000000000001</v>
      </c>
      <c r="I1506" s="1527">
        <v>145.19</v>
      </c>
    </row>
    <row r="1507" spans="2:9" ht="30">
      <c r="B1507" s="1531">
        <v>91092</v>
      </c>
      <c r="C1507" s="1529" t="s">
        <v>1044</v>
      </c>
      <c r="D1507" s="1528" t="s">
        <v>150</v>
      </c>
      <c r="E1507" s="1530">
        <f t="shared" si="46"/>
        <v>172.39</v>
      </c>
      <c r="F1507" s="1521">
        <f t="shared" si="47"/>
        <v>91092</v>
      </c>
      <c r="H1507" s="1530">
        <v>172.39</v>
      </c>
      <c r="I1507" s="1530">
        <v>165.12</v>
      </c>
    </row>
    <row r="1508" spans="2:9" ht="30">
      <c r="B1508" s="1532">
        <v>91093</v>
      </c>
      <c r="C1508" s="1523" t="s">
        <v>1045</v>
      </c>
      <c r="D1508" s="1526" t="s">
        <v>150</v>
      </c>
      <c r="E1508" s="1527">
        <f t="shared" si="46"/>
        <v>185.77</v>
      </c>
      <c r="F1508" s="1521">
        <f t="shared" si="47"/>
        <v>91093</v>
      </c>
      <c r="H1508" s="1527">
        <v>185.77</v>
      </c>
      <c r="I1508" s="1527">
        <v>178.2</v>
      </c>
    </row>
    <row r="1509" spans="2:9" ht="30">
      <c r="B1509" s="1531">
        <v>91094</v>
      </c>
      <c r="C1509" s="1529" t="s">
        <v>1046</v>
      </c>
      <c r="D1509" s="1528" t="s">
        <v>150</v>
      </c>
      <c r="E1509" s="1530">
        <f t="shared" si="46"/>
        <v>127.81</v>
      </c>
      <c r="F1509" s="1521">
        <f t="shared" si="47"/>
        <v>91094</v>
      </c>
      <c r="H1509" s="1530">
        <v>127.81</v>
      </c>
      <c r="I1509" s="1530">
        <v>125.85</v>
      </c>
    </row>
    <row r="1510" spans="2:9" ht="30">
      <c r="B1510" s="1532">
        <v>91095</v>
      </c>
      <c r="C1510" s="1523" t="s">
        <v>1047</v>
      </c>
      <c r="D1510" s="1526" t="s">
        <v>150</v>
      </c>
      <c r="E1510" s="1527">
        <f t="shared" si="46"/>
        <v>149.76</v>
      </c>
      <c r="F1510" s="1521">
        <f t="shared" si="47"/>
        <v>91095</v>
      </c>
      <c r="H1510" s="1527">
        <v>149.76</v>
      </c>
      <c r="I1510" s="1527">
        <v>147.66999999999999</v>
      </c>
    </row>
    <row r="1511" spans="2:9" ht="30">
      <c r="B1511" s="1531">
        <v>91096</v>
      </c>
      <c r="C1511" s="1529" t="s">
        <v>1048</v>
      </c>
      <c r="D1511" s="1528" t="s">
        <v>150</v>
      </c>
      <c r="E1511" s="1530">
        <f t="shared" si="46"/>
        <v>130.47999999999999</v>
      </c>
      <c r="F1511" s="1521">
        <f t="shared" si="47"/>
        <v>91096</v>
      </c>
      <c r="H1511" s="1530">
        <v>130.47999999999999</v>
      </c>
      <c r="I1511" s="1530">
        <v>128.25</v>
      </c>
    </row>
    <row r="1512" spans="2:9" ht="30">
      <c r="B1512" s="1532">
        <v>91097</v>
      </c>
      <c r="C1512" s="1523" t="s">
        <v>1049</v>
      </c>
      <c r="D1512" s="1526" t="s">
        <v>150</v>
      </c>
      <c r="E1512" s="1527">
        <f t="shared" si="46"/>
        <v>152.28</v>
      </c>
      <c r="F1512" s="1521">
        <f t="shared" si="47"/>
        <v>91097</v>
      </c>
      <c r="H1512" s="1527">
        <v>152.28</v>
      </c>
      <c r="I1512" s="1527">
        <v>149.93</v>
      </c>
    </row>
    <row r="1513" spans="2:9" ht="30">
      <c r="B1513" s="1531">
        <v>91098</v>
      </c>
      <c r="C1513" s="1529" t="s">
        <v>1050</v>
      </c>
      <c r="D1513" s="1528" t="s">
        <v>150</v>
      </c>
      <c r="E1513" s="1530">
        <f t="shared" si="46"/>
        <v>140.1</v>
      </c>
      <c r="F1513" s="1521">
        <f t="shared" si="47"/>
        <v>91098</v>
      </c>
      <c r="H1513" s="1530">
        <v>140.1</v>
      </c>
      <c r="I1513" s="1530">
        <v>136.94</v>
      </c>
    </row>
    <row r="1514" spans="2:9" ht="30">
      <c r="B1514" s="1532">
        <v>91099</v>
      </c>
      <c r="C1514" s="1523" t="s">
        <v>1051</v>
      </c>
      <c r="D1514" s="1526" t="s">
        <v>150</v>
      </c>
      <c r="E1514" s="1527">
        <f t="shared" si="46"/>
        <v>163.16999999999999</v>
      </c>
      <c r="F1514" s="1521">
        <f t="shared" si="47"/>
        <v>91099</v>
      </c>
      <c r="H1514" s="1527">
        <v>163.16999999999999</v>
      </c>
      <c r="I1514" s="1527">
        <v>159.77000000000001</v>
      </c>
    </row>
    <row r="1515" spans="2:9" ht="30">
      <c r="B1515" s="1531">
        <v>91100</v>
      </c>
      <c r="C1515" s="1529" t="s">
        <v>1052</v>
      </c>
      <c r="D1515" s="1528" t="s">
        <v>150</v>
      </c>
      <c r="E1515" s="1530">
        <f t="shared" si="46"/>
        <v>147.13</v>
      </c>
      <c r="F1515" s="1521">
        <f t="shared" si="47"/>
        <v>91100</v>
      </c>
      <c r="H1515" s="1530">
        <v>147.13</v>
      </c>
      <c r="I1515" s="1530">
        <v>143.28</v>
      </c>
    </row>
    <row r="1516" spans="2:9" ht="30">
      <c r="B1516" s="1532">
        <v>91101</v>
      </c>
      <c r="C1516" s="1523" t="s">
        <v>1053</v>
      </c>
      <c r="D1516" s="1526" t="s">
        <v>150</v>
      </c>
      <c r="E1516" s="1527">
        <f t="shared" si="46"/>
        <v>170.1</v>
      </c>
      <c r="F1516" s="1521">
        <f t="shared" si="47"/>
        <v>91101</v>
      </c>
      <c r="H1516" s="1527">
        <v>170.1</v>
      </c>
      <c r="I1516" s="1527">
        <v>166.01</v>
      </c>
    </row>
    <row r="1517" spans="2:9" ht="30">
      <c r="B1517" s="1531">
        <v>93952</v>
      </c>
      <c r="C1517" s="1529" t="s">
        <v>1054</v>
      </c>
      <c r="D1517" s="1528" t="s">
        <v>73</v>
      </c>
      <c r="E1517" s="1530">
        <f t="shared" si="46"/>
        <v>203.67</v>
      </c>
      <c r="F1517" s="1521">
        <f t="shared" si="47"/>
        <v>93952</v>
      </c>
      <c r="H1517" s="1530">
        <v>203.67</v>
      </c>
      <c r="I1517" s="1530">
        <v>193.99</v>
      </c>
    </row>
    <row r="1518" spans="2:9" ht="30">
      <c r="B1518" s="1532">
        <v>93953</v>
      </c>
      <c r="C1518" s="1523" t="s">
        <v>1055</v>
      </c>
      <c r="D1518" s="1526" t="s">
        <v>73</v>
      </c>
      <c r="E1518" s="1527">
        <f t="shared" si="46"/>
        <v>190.46</v>
      </c>
      <c r="F1518" s="1521">
        <f t="shared" si="47"/>
        <v>93953</v>
      </c>
      <c r="H1518" s="1527">
        <v>190.46</v>
      </c>
      <c r="I1518" s="1527">
        <v>181.82</v>
      </c>
    </row>
    <row r="1519" spans="2:9" ht="30">
      <c r="B1519" s="1531">
        <v>93954</v>
      </c>
      <c r="C1519" s="1529" t="s">
        <v>1056</v>
      </c>
      <c r="D1519" s="1528" t="s">
        <v>73</v>
      </c>
      <c r="E1519" s="1530">
        <f t="shared" si="46"/>
        <v>182.49</v>
      </c>
      <c r="F1519" s="1521">
        <f t="shared" si="47"/>
        <v>93954</v>
      </c>
      <c r="H1519" s="1530">
        <v>182.49</v>
      </c>
      <c r="I1519" s="1530">
        <v>174.47</v>
      </c>
    </row>
    <row r="1520" spans="2:9" ht="30">
      <c r="B1520" s="1532">
        <v>93955</v>
      </c>
      <c r="C1520" s="1523" t="s">
        <v>1057</v>
      </c>
      <c r="D1520" s="1526" t="s">
        <v>73</v>
      </c>
      <c r="E1520" s="1527">
        <f t="shared" si="46"/>
        <v>176.87</v>
      </c>
      <c r="F1520" s="1521">
        <f t="shared" si="47"/>
        <v>93955</v>
      </c>
      <c r="H1520" s="1527">
        <v>176.87</v>
      </c>
      <c r="I1520" s="1527">
        <v>169.28</v>
      </c>
    </row>
    <row r="1521" spans="2:9" ht="30">
      <c r="B1521" s="1531">
        <v>93956</v>
      </c>
      <c r="C1521" s="1529" t="s">
        <v>1058</v>
      </c>
      <c r="D1521" s="1528" t="s">
        <v>73</v>
      </c>
      <c r="E1521" s="1530">
        <f t="shared" si="46"/>
        <v>172.39</v>
      </c>
      <c r="F1521" s="1521">
        <f t="shared" si="47"/>
        <v>93956</v>
      </c>
      <c r="H1521" s="1530">
        <v>172.39</v>
      </c>
      <c r="I1521" s="1530">
        <v>165.12</v>
      </c>
    </row>
    <row r="1522" spans="2:9" ht="30">
      <c r="B1522" s="1532">
        <v>93957</v>
      </c>
      <c r="C1522" s="1523" t="s">
        <v>1059</v>
      </c>
      <c r="D1522" s="1526" t="s">
        <v>73</v>
      </c>
      <c r="E1522" s="1527">
        <f t="shared" si="46"/>
        <v>221.29</v>
      </c>
      <c r="F1522" s="1521">
        <f t="shared" si="47"/>
        <v>93957</v>
      </c>
      <c r="H1522" s="1527">
        <v>221.29</v>
      </c>
      <c r="I1522" s="1527">
        <v>211.41</v>
      </c>
    </row>
    <row r="1523" spans="2:9" ht="30">
      <c r="B1523" s="1531">
        <v>93958</v>
      </c>
      <c r="C1523" s="1529" t="s">
        <v>1060</v>
      </c>
      <c r="D1523" s="1528" t="s">
        <v>73</v>
      </c>
      <c r="E1523" s="1530">
        <f t="shared" si="46"/>
        <v>207.23</v>
      </c>
      <c r="F1523" s="1521">
        <f t="shared" si="47"/>
        <v>93958</v>
      </c>
      <c r="H1523" s="1530">
        <v>207.23</v>
      </c>
      <c r="I1523" s="1530">
        <v>198.45</v>
      </c>
    </row>
    <row r="1524" spans="2:9" ht="30">
      <c r="B1524" s="1532">
        <v>93959</v>
      </c>
      <c r="C1524" s="1523" t="s">
        <v>1061</v>
      </c>
      <c r="D1524" s="1526" t="s">
        <v>73</v>
      </c>
      <c r="E1524" s="1527">
        <f t="shared" si="46"/>
        <v>198.86</v>
      </c>
      <c r="F1524" s="1521">
        <f t="shared" si="47"/>
        <v>93959</v>
      </c>
      <c r="H1524" s="1527">
        <v>198.86</v>
      </c>
      <c r="I1524" s="1527">
        <v>190.73</v>
      </c>
    </row>
    <row r="1525" spans="2:9" ht="30">
      <c r="B1525" s="1531">
        <v>93960</v>
      </c>
      <c r="C1525" s="1529" t="s">
        <v>1062</v>
      </c>
      <c r="D1525" s="1528" t="s">
        <v>73</v>
      </c>
      <c r="E1525" s="1530">
        <f t="shared" si="46"/>
        <v>192.98</v>
      </c>
      <c r="F1525" s="1521">
        <f t="shared" si="47"/>
        <v>93960</v>
      </c>
      <c r="H1525" s="1530">
        <v>192.98</v>
      </c>
      <c r="I1525" s="1530">
        <v>185.29</v>
      </c>
    </row>
    <row r="1526" spans="2:9" ht="30">
      <c r="B1526" s="1532">
        <v>93961</v>
      </c>
      <c r="C1526" s="1523" t="s">
        <v>1063</v>
      </c>
      <c r="D1526" s="1526" t="s">
        <v>73</v>
      </c>
      <c r="E1526" s="1527">
        <f t="shared" si="46"/>
        <v>188.31</v>
      </c>
      <c r="F1526" s="1521">
        <f t="shared" si="47"/>
        <v>93961</v>
      </c>
      <c r="H1526" s="1527">
        <v>188.31</v>
      </c>
      <c r="I1526" s="1527">
        <v>180.99</v>
      </c>
    </row>
    <row r="1527" spans="2:9" ht="30">
      <c r="B1527" s="1531">
        <v>93962</v>
      </c>
      <c r="C1527" s="1529" t="s">
        <v>1064</v>
      </c>
      <c r="D1527" s="1528" t="s">
        <v>73</v>
      </c>
      <c r="E1527" s="1530">
        <f t="shared" si="46"/>
        <v>191.54</v>
      </c>
      <c r="F1527" s="1521">
        <f t="shared" si="47"/>
        <v>93962</v>
      </c>
      <c r="H1527" s="1530">
        <v>191.54</v>
      </c>
      <c r="I1527" s="1530">
        <v>182.16</v>
      </c>
    </row>
    <row r="1528" spans="2:9" ht="30">
      <c r="B1528" s="1532">
        <v>93963</v>
      </c>
      <c r="C1528" s="1523" t="s">
        <v>1065</v>
      </c>
      <c r="D1528" s="1526" t="s">
        <v>73</v>
      </c>
      <c r="E1528" s="1527">
        <f t="shared" si="46"/>
        <v>178.34</v>
      </c>
      <c r="F1528" s="1521">
        <f t="shared" si="47"/>
        <v>93963</v>
      </c>
      <c r="H1528" s="1527">
        <v>178.34</v>
      </c>
      <c r="I1528" s="1527">
        <v>170.03</v>
      </c>
    </row>
    <row r="1529" spans="2:9" ht="30">
      <c r="B1529" s="1531">
        <v>93964</v>
      </c>
      <c r="C1529" s="1529" t="s">
        <v>1066</v>
      </c>
      <c r="D1529" s="1528" t="s">
        <v>73</v>
      </c>
      <c r="E1529" s="1530">
        <f t="shared" si="46"/>
        <v>170.45</v>
      </c>
      <c r="F1529" s="1521">
        <f t="shared" si="47"/>
        <v>93964</v>
      </c>
      <c r="H1529" s="1530">
        <v>170.45</v>
      </c>
      <c r="I1529" s="1530">
        <v>162.74</v>
      </c>
    </row>
    <row r="1530" spans="2:9" ht="30">
      <c r="B1530" s="1532">
        <v>93965</v>
      </c>
      <c r="C1530" s="1523" t="s">
        <v>1067</v>
      </c>
      <c r="D1530" s="1526" t="s">
        <v>73</v>
      </c>
      <c r="E1530" s="1527">
        <f t="shared" si="46"/>
        <v>163.21</v>
      </c>
      <c r="F1530" s="1521">
        <f t="shared" si="47"/>
        <v>93965</v>
      </c>
      <c r="H1530" s="1527">
        <v>163.21</v>
      </c>
      <c r="I1530" s="1527">
        <v>156.13</v>
      </c>
    </row>
    <row r="1531" spans="2:9" ht="30">
      <c r="B1531" s="1531">
        <v>93966</v>
      </c>
      <c r="C1531" s="1529" t="s">
        <v>1068</v>
      </c>
      <c r="D1531" s="1528" t="s">
        <v>73</v>
      </c>
      <c r="E1531" s="1530">
        <f t="shared" si="46"/>
        <v>160.37</v>
      </c>
      <c r="F1531" s="1521">
        <f t="shared" si="47"/>
        <v>93966</v>
      </c>
      <c r="H1531" s="1530">
        <v>160.37</v>
      </c>
      <c r="I1531" s="1530">
        <v>153.46</v>
      </c>
    </row>
    <row r="1532" spans="2:9" ht="30">
      <c r="B1532" s="1532">
        <v>93967</v>
      </c>
      <c r="C1532" s="1523" t="s">
        <v>1069</v>
      </c>
      <c r="D1532" s="1526" t="s">
        <v>73</v>
      </c>
      <c r="E1532" s="1527">
        <f t="shared" si="46"/>
        <v>209.13</v>
      </c>
      <c r="F1532" s="1521">
        <f t="shared" si="47"/>
        <v>93967</v>
      </c>
      <c r="H1532" s="1527">
        <v>209.13</v>
      </c>
      <c r="I1532" s="1527">
        <v>199.59</v>
      </c>
    </row>
    <row r="1533" spans="2:9" ht="30">
      <c r="B1533" s="1531">
        <v>93968</v>
      </c>
      <c r="C1533" s="1529" t="s">
        <v>1070</v>
      </c>
      <c r="D1533" s="1528" t="s">
        <v>73</v>
      </c>
      <c r="E1533" s="1530">
        <f t="shared" si="46"/>
        <v>195.12</v>
      </c>
      <c r="F1533" s="1521">
        <f t="shared" si="47"/>
        <v>93968</v>
      </c>
      <c r="H1533" s="1530">
        <v>195.12</v>
      </c>
      <c r="I1533" s="1530">
        <v>186.69</v>
      </c>
    </row>
    <row r="1534" spans="2:9" ht="30">
      <c r="B1534" s="1532">
        <v>93969</v>
      </c>
      <c r="C1534" s="1523" t="s">
        <v>1071</v>
      </c>
      <c r="D1534" s="1526" t="s">
        <v>73</v>
      </c>
      <c r="E1534" s="1527">
        <f t="shared" si="46"/>
        <v>186.77</v>
      </c>
      <c r="F1534" s="1521">
        <f t="shared" si="47"/>
        <v>93969</v>
      </c>
      <c r="H1534" s="1527">
        <v>186.77</v>
      </c>
      <c r="I1534" s="1527">
        <v>178.96</v>
      </c>
    </row>
    <row r="1535" spans="2:9" ht="30">
      <c r="B1535" s="1531">
        <v>93970</v>
      </c>
      <c r="C1535" s="1529" t="s">
        <v>1072</v>
      </c>
      <c r="D1535" s="1528" t="s">
        <v>73</v>
      </c>
      <c r="E1535" s="1530">
        <f t="shared" si="46"/>
        <v>180.93</v>
      </c>
      <c r="F1535" s="1521">
        <f t="shared" si="47"/>
        <v>93970</v>
      </c>
      <c r="H1535" s="1530">
        <v>180.93</v>
      </c>
      <c r="I1535" s="1530">
        <v>173.57</v>
      </c>
    </row>
    <row r="1536" spans="2:9" ht="30">
      <c r="B1536" s="1532">
        <v>93971</v>
      </c>
      <c r="C1536" s="1523" t="s">
        <v>1073</v>
      </c>
      <c r="D1536" s="1526" t="s">
        <v>73</v>
      </c>
      <c r="E1536" s="1527">
        <f t="shared" si="46"/>
        <v>171.15</v>
      </c>
      <c r="F1536" s="1521">
        <f t="shared" si="47"/>
        <v>93971</v>
      </c>
      <c r="H1536" s="1527">
        <v>171.15</v>
      </c>
      <c r="I1536" s="1527">
        <v>164.29</v>
      </c>
    </row>
    <row r="1537" spans="2:9" ht="30">
      <c r="B1537" s="1531">
        <v>95108</v>
      </c>
      <c r="C1537" s="1529" t="s">
        <v>1074</v>
      </c>
      <c r="D1537" s="1528" t="s">
        <v>74</v>
      </c>
      <c r="E1537" s="1530">
        <f t="shared" si="46"/>
        <v>25.69</v>
      </c>
      <c r="F1537" s="1521">
        <f t="shared" si="47"/>
        <v>95108</v>
      </c>
      <c r="H1537" s="1530">
        <v>25.69</v>
      </c>
      <c r="I1537" s="1530">
        <v>23.63</v>
      </c>
    </row>
    <row r="1538" spans="2:9">
      <c r="B1538" s="1532">
        <v>100332</v>
      </c>
      <c r="C1538" s="1523" t="s">
        <v>8601</v>
      </c>
      <c r="D1538" s="1526" t="s">
        <v>150</v>
      </c>
      <c r="E1538" s="1527">
        <f t="shared" ref="E1538:E1601" si="48">IF($L$2=$H$1,H1538,I1538)</f>
        <v>1012.58</v>
      </c>
      <c r="F1538" s="1521">
        <f t="shared" ref="F1538:F1601" si="49">IF(LEN($B1538)=7,CONCATENATE(MID($B1538,1,6),"00",RIGHT($B1538,1)),IF(LEN($B1538)=8,CONCATENATE(MID($B1538,1,6),"0",RIGHT($B1538,2)),$B1538))</f>
        <v>100332</v>
      </c>
      <c r="H1538" s="1527">
        <v>1012.58</v>
      </c>
      <c r="I1538" s="1527">
        <v>1005.04</v>
      </c>
    </row>
    <row r="1539" spans="2:9" ht="30">
      <c r="B1539" s="1531">
        <v>100333</v>
      </c>
      <c r="C1539" s="1529" t="s">
        <v>8602</v>
      </c>
      <c r="D1539" s="1528" t="s">
        <v>150</v>
      </c>
      <c r="E1539" s="1530">
        <f t="shared" si="48"/>
        <v>611.24</v>
      </c>
      <c r="F1539" s="1521">
        <f t="shared" si="49"/>
        <v>100333</v>
      </c>
      <c r="H1539" s="1530">
        <v>611.24</v>
      </c>
      <c r="I1539" s="1530">
        <v>605.73</v>
      </c>
    </row>
    <row r="1540" spans="2:9">
      <c r="B1540" s="1532">
        <v>100334</v>
      </c>
      <c r="C1540" s="1523" t="s">
        <v>8603</v>
      </c>
      <c r="D1540" s="1526" t="s">
        <v>150</v>
      </c>
      <c r="E1540" s="1527">
        <f t="shared" si="48"/>
        <v>795.81</v>
      </c>
      <c r="F1540" s="1521">
        <f t="shared" si="49"/>
        <v>100334</v>
      </c>
      <c r="H1540" s="1527">
        <v>795.81</v>
      </c>
      <c r="I1540" s="1527">
        <v>789.49</v>
      </c>
    </row>
    <row r="1541" spans="2:9" ht="30">
      <c r="B1541" s="1531">
        <v>100335</v>
      </c>
      <c r="C1541" s="1529" t="s">
        <v>8604</v>
      </c>
      <c r="D1541" s="1528" t="s">
        <v>150</v>
      </c>
      <c r="E1541" s="1530">
        <f t="shared" si="48"/>
        <v>494.81</v>
      </c>
      <c r="F1541" s="1521">
        <f t="shared" si="49"/>
        <v>100335</v>
      </c>
      <c r="H1541" s="1530">
        <v>494.81</v>
      </c>
      <c r="I1541" s="1530">
        <v>490.02</v>
      </c>
    </row>
    <row r="1542" spans="2:9" ht="30">
      <c r="B1542" s="1532">
        <v>100341</v>
      </c>
      <c r="C1542" s="1523" t="s">
        <v>8605</v>
      </c>
      <c r="D1542" s="1526" t="s">
        <v>150</v>
      </c>
      <c r="E1542" s="1527">
        <f t="shared" si="48"/>
        <v>35.5</v>
      </c>
      <c r="F1542" s="1521">
        <f t="shared" si="49"/>
        <v>100341</v>
      </c>
      <c r="H1542" s="1527">
        <v>35.5</v>
      </c>
      <c r="I1542" s="1527">
        <v>33.99</v>
      </c>
    </row>
    <row r="1543" spans="2:9">
      <c r="B1543" s="1531">
        <v>100342</v>
      </c>
      <c r="C1543" s="1529" t="s">
        <v>8606</v>
      </c>
      <c r="D1543" s="1528" t="s">
        <v>149</v>
      </c>
      <c r="E1543" s="1530">
        <f t="shared" si="48"/>
        <v>17.95</v>
      </c>
      <c r="F1543" s="1521">
        <f t="shared" si="49"/>
        <v>100342</v>
      </c>
      <c r="H1543" s="1530">
        <v>17.95</v>
      </c>
      <c r="I1543" s="1530">
        <v>17.57</v>
      </c>
    </row>
    <row r="1544" spans="2:9">
      <c r="B1544" s="1532">
        <v>100343</v>
      </c>
      <c r="C1544" s="1523" t="s">
        <v>8607</v>
      </c>
      <c r="D1544" s="1526" t="s">
        <v>149</v>
      </c>
      <c r="E1544" s="1527">
        <f t="shared" si="48"/>
        <v>17.39</v>
      </c>
      <c r="F1544" s="1521">
        <f t="shared" si="49"/>
        <v>100343</v>
      </c>
      <c r="H1544" s="1527">
        <v>17.39</v>
      </c>
      <c r="I1544" s="1527">
        <v>17.14</v>
      </c>
    </row>
    <row r="1545" spans="2:9">
      <c r="B1545" s="1531">
        <v>100344</v>
      </c>
      <c r="C1545" s="1529" t="s">
        <v>8608</v>
      </c>
      <c r="D1545" s="1528" t="s">
        <v>149</v>
      </c>
      <c r="E1545" s="1530">
        <f t="shared" si="48"/>
        <v>15.81</v>
      </c>
      <c r="F1545" s="1521">
        <f t="shared" si="49"/>
        <v>100344</v>
      </c>
      <c r="H1545" s="1530">
        <v>15.81</v>
      </c>
      <c r="I1545" s="1530">
        <v>15.62</v>
      </c>
    </row>
    <row r="1546" spans="2:9">
      <c r="B1546" s="1532">
        <v>100345</v>
      </c>
      <c r="C1546" s="1523" t="s">
        <v>8609</v>
      </c>
      <c r="D1546" s="1526" t="s">
        <v>149</v>
      </c>
      <c r="E1546" s="1527">
        <f t="shared" si="48"/>
        <v>13.47</v>
      </c>
      <c r="F1546" s="1521">
        <f t="shared" si="49"/>
        <v>100345</v>
      </c>
      <c r="H1546" s="1527">
        <v>13.47</v>
      </c>
      <c r="I1546" s="1527">
        <v>13.35</v>
      </c>
    </row>
    <row r="1547" spans="2:9">
      <c r="B1547" s="1531">
        <v>100346</v>
      </c>
      <c r="C1547" s="1529" t="s">
        <v>8610</v>
      </c>
      <c r="D1547" s="1528" t="s">
        <v>149</v>
      </c>
      <c r="E1547" s="1530">
        <f t="shared" si="48"/>
        <v>13.01</v>
      </c>
      <c r="F1547" s="1521">
        <f t="shared" si="49"/>
        <v>100346</v>
      </c>
      <c r="H1547" s="1530">
        <v>13.01</v>
      </c>
      <c r="I1547" s="1530">
        <v>12.92</v>
      </c>
    </row>
    <row r="1548" spans="2:9">
      <c r="B1548" s="1532">
        <v>100347</v>
      </c>
      <c r="C1548" s="1523" t="s">
        <v>8611</v>
      </c>
      <c r="D1548" s="1526" t="s">
        <v>149</v>
      </c>
      <c r="E1548" s="1527">
        <f t="shared" si="48"/>
        <v>14.87</v>
      </c>
      <c r="F1548" s="1521">
        <f t="shared" si="49"/>
        <v>100347</v>
      </c>
      <c r="H1548" s="1527">
        <v>14.87</v>
      </c>
      <c r="I1548" s="1527">
        <v>14.81</v>
      </c>
    </row>
    <row r="1549" spans="2:9">
      <c r="B1549" s="1531">
        <v>100348</v>
      </c>
      <c r="C1549" s="1529" t="s">
        <v>8612</v>
      </c>
      <c r="D1549" s="1528" t="s">
        <v>149</v>
      </c>
      <c r="E1549" s="1530">
        <f t="shared" si="48"/>
        <v>14.65</v>
      </c>
      <c r="F1549" s="1521">
        <f t="shared" si="49"/>
        <v>100348</v>
      </c>
      <c r="H1549" s="1530">
        <v>14.65</v>
      </c>
      <c r="I1549" s="1530">
        <v>14.62</v>
      </c>
    </row>
    <row r="1550" spans="2:9">
      <c r="B1550" s="1532">
        <v>100349</v>
      </c>
      <c r="C1550" s="1523" t="s">
        <v>8613</v>
      </c>
      <c r="D1550" s="1526" t="s">
        <v>1017</v>
      </c>
      <c r="E1550" s="1527">
        <f t="shared" si="48"/>
        <v>649.96</v>
      </c>
      <c r="F1550" s="1521">
        <f t="shared" si="49"/>
        <v>100349</v>
      </c>
      <c r="H1550" s="1527">
        <v>649.96</v>
      </c>
      <c r="I1550" s="1527">
        <v>647.53</v>
      </c>
    </row>
    <row r="1551" spans="2:9">
      <c r="B1551" s="1531">
        <v>102989</v>
      </c>
      <c r="C1551" s="1529" t="s">
        <v>18156</v>
      </c>
      <c r="D1551" s="1528" t="s">
        <v>73</v>
      </c>
      <c r="E1551" s="1530">
        <f t="shared" si="48"/>
        <v>27.32</v>
      </c>
      <c r="F1551" s="1521">
        <f t="shared" si="49"/>
        <v>102989</v>
      </c>
      <c r="H1551" s="1530">
        <v>27.32</v>
      </c>
      <c r="I1551" s="1530">
        <v>26.37</v>
      </c>
    </row>
    <row r="1552" spans="2:9">
      <c r="B1552" s="1532">
        <v>102990</v>
      </c>
      <c r="C1552" s="1523" t="s">
        <v>18157</v>
      </c>
      <c r="D1552" s="1526" t="s">
        <v>73</v>
      </c>
      <c r="E1552" s="1527">
        <f t="shared" si="48"/>
        <v>33.21</v>
      </c>
      <c r="F1552" s="1521">
        <f t="shared" si="49"/>
        <v>102990</v>
      </c>
      <c r="H1552" s="1527">
        <v>33.21</v>
      </c>
      <c r="I1552" s="1527">
        <v>32.08</v>
      </c>
    </row>
    <row r="1553" spans="2:9">
      <c r="B1553" s="1531">
        <v>102991</v>
      </c>
      <c r="C1553" s="1529" t="s">
        <v>18158</v>
      </c>
      <c r="D1553" s="1528" t="s">
        <v>73</v>
      </c>
      <c r="E1553" s="1530">
        <f t="shared" si="48"/>
        <v>42.96</v>
      </c>
      <c r="F1553" s="1521">
        <f t="shared" si="49"/>
        <v>102991</v>
      </c>
      <c r="H1553" s="1530">
        <v>42.96</v>
      </c>
      <c r="I1553" s="1530">
        <v>41.54</v>
      </c>
    </row>
    <row r="1554" spans="2:9">
      <c r="B1554" s="1532">
        <v>102992</v>
      </c>
      <c r="C1554" s="1523" t="s">
        <v>18159</v>
      </c>
      <c r="D1554" s="1526" t="s">
        <v>73</v>
      </c>
      <c r="E1554" s="1527">
        <f t="shared" si="48"/>
        <v>62.54</v>
      </c>
      <c r="F1554" s="1521">
        <f t="shared" si="49"/>
        <v>102992</v>
      </c>
      <c r="H1554" s="1527">
        <v>62.54</v>
      </c>
      <c r="I1554" s="1527">
        <v>60.94</v>
      </c>
    </row>
    <row r="1555" spans="2:9">
      <c r="B1555" s="1531">
        <v>102993</v>
      </c>
      <c r="C1555" s="1529" t="s">
        <v>18160</v>
      </c>
      <c r="D1555" s="1528" t="s">
        <v>73</v>
      </c>
      <c r="E1555" s="1530">
        <f t="shared" si="48"/>
        <v>81.5</v>
      </c>
      <c r="F1555" s="1521">
        <f t="shared" si="49"/>
        <v>102993</v>
      </c>
      <c r="H1555" s="1530">
        <v>81.5</v>
      </c>
      <c r="I1555" s="1530">
        <v>79.349999999999994</v>
      </c>
    </row>
    <row r="1556" spans="2:9">
      <c r="B1556" s="1532">
        <v>102994</v>
      </c>
      <c r="C1556" s="1523" t="s">
        <v>18161</v>
      </c>
      <c r="D1556" s="1526" t="s">
        <v>73</v>
      </c>
      <c r="E1556" s="1527">
        <f t="shared" si="48"/>
        <v>137.46</v>
      </c>
      <c r="F1556" s="1521">
        <f t="shared" si="49"/>
        <v>102994</v>
      </c>
      <c r="H1556" s="1527">
        <v>137.46</v>
      </c>
      <c r="I1556" s="1527">
        <v>134.93</v>
      </c>
    </row>
    <row r="1557" spans="2:9" ht="30">
      <c r="B1557" s="1531">
        <v>102995</v>
      </c>
      <c r="C1557" s="1529" t="s">
        <v>18162</v>
      </c>
      <c r="D1557" s="1528" t="s">
        <v>73</v>
      </c>
      <c r="E1557" s="1530">
        <f t="shared" si="48"/>
        <v>43.93</v>
      </c>
      <c r="F1557" s="1521">
        <f t="shared" si="49"/>
        <v>102995</v>
      </c>
      <c r="H1557" s="1530">
        <v>43.93</v>
      </c>
      <c r="I1557" s="1530">
        <v>42.24</v>
      </c>
    </row>
    <row r="1558" spans="2:9" ht="30">
      <c r="B1558" s="1532">
        <v>102996</v>
      </c>
      <c r="C1558" s="1523" t="s">
        <v>18163</v>
      </c>
      <c r="D1558" s="1526" t="s">
        <v>73</v>
      </c>
      <c r="E1558" s="1527">
        <f t="shared" si="48"/>
        <v>62.15</v>
      </c>
      <c r="F1558" s="1521">
        <f t="shared" si="49"/>
        <v>102996</v>
      </c>
      <c r="H1558" s="1527">
        <v>62.15</v>
      </c>
      <c r="I1558" s="1527">
        <v>59.81</v>
      </c>
    </row>
    <row r="1559" spans="2:9" ht="30">
      <c r="B1559" s="1531">
        <v>102997</v>
      </c>
      <c r="C1559" s="1529" t="s">
        <v>18164</v>
      </c>
      <c r="D1559" s="1528" t="s">
        <v>73</v>
      </c>
      <c r="E1559" s="1530">
        <f t="shared" si="48"/>
        <v>83.33</v>
      </c>
      <c r="F1559" s="1521">
        <f t="shared" si="49"/>
        <v>102997</v>
      </c>
      <c r="H1559" s="1530">
        <v>83.33</v>
      </c>
      <c r="I1559" s="1530">
        <v>80.5</v>
      </c>
    </row>
    <row r="1560" spans="2:9" ht="30">
      <c r="B1560" s="1532">
        <v>102998</v>
      </c>
      <c r="C1560" s="1523" t="s">
        <v>18165</v>
      </c>
      <c r="D1560" s="1526" t="s">
        <v>73</v>
      </c>
      <c r="E1560" s="1527">
        <f t="shared" si="48"/>
        <v>79.599999999999994</v>
      </c>
      <c r="F1560" s="1521">
        <f t="shared" si="49"/>
        <v>102998</v>
      </c>
      <c r="H1560" s="1527">
        <v>79.599999999999994</v>
      </c>
      <c r="I1560" s="1527">
        <v>76.81</v>
      </c>
    </row>
    <row r="1561" spans="2:9" ht="30">
      <c r="B1561" s="1531">
        <v>102999</v>
      </c>
      <c r="C1561" s="1529" t="s">
        <v>18166</v>
      </c>
      <c r="D1561" s="1528" t="s">
        <v>73</v>
      </c>
      <c r="E1561" s="1530">
        <f t="shared" si="48"/>
        <v>100.73</v>
      </c>
      <c r="F1561" s="1521">
        <f t="shared" si="49"/>
        <v>102999</v>
      </c>
      <c r="H1561" s="1530">
        <v>100.73</v>
      </c>
      <c r="I1561" s="1530">
        <v>97.23</v>
      </c>
    </row>
    <row r="1562" spans="2:9" ht="30">
      <c r="B1562" s="1532">
        <v>103000</v>
      </c>
      <c r="C1562" s="1523" t="s">
        <v>18167</v>
      </c>
      <c r="D1562" s="1526" t="s">
        <v>73</v>
      </c>
      <c r="E1562" s="1527">
        <f t="shared" si="48"/>
        <v>101.15</v>
      </c>
      <c r="F1562" s="1521">
        <f t="shared" si="49"/>
        <v>103000</v>
      </c>
      <c r="H1562" s="1527">
        <v>101.15</v>
      </c>
      <c r="I1562" s="1527">
        <v>97.64</v>
      </c>
    </row>
    <row r="1563" spans="2:9" ht="30">
      <c r="B1563" s="1531">
        <v>103001</v>
      </c>
      <c r="C1563" s="1529" t="s">
        <v>18168</v>
      </c>
      <c r="D1563" s="1528" t="s">
        <v>74</v>
      </c>
      <c r="E1563" s="1530">
        <f t="shared" si="48"/>
        <v>243.47</v>
      </c>
      <c r="F1563" s="1521">
        <f t="shared" si="49"/>
        <v>103001</v>
      </c>
      <c r="H1563" s="1530">
        <v>243.47</v>
      </c>
      <c r="I1563" s="1530">
        <v>241.62</v>
      </c>
    </row>
    <row r="1564" spans="2:9" ht="30">
      <c r="B1564" s="1532">
        <v>103002</v>
      </c>
      <c r="C1564" s="1523" t="s">
        <v>18169</v>
      </c>
      <c r="D1564" s="1526" t="s">
        <v>74</v>
      </c>
      <c r="E1564" s="1527">
        <f t="shared" si="48"/>
        <v>304.77999999999997</v>
      </c>
      <c r="F1564" s="1521">
        <f t="shared" si="49"/>
        <v>103002</v>
      </c>
      <c r="H1564" s="1527">
        <v>304.77999999999997</v>
      </c>
      <c r="I1564" s="1527">
        <v>302.86</v>
      </c>
    </row>
    <row r="1565" spans="2:9" ht="30">
      <c r="B1565" s="1531">
        <v>103003</v>
      </c>
      <c r="C1565" s="1529" t="s">
        <v>18170</v>
      </c>
      <c r="D1565" s="1528" t="s">
        <v>74</v>
      </c>
      <c r="E1565" s="1530">
        <f t="shared" si="48"/>
        <v>427.45</v>
      </c>
      <c r="F1565" s="1521">
        <f t="shared" si="49"/>
        <v>103003</v>
      </c>
      <c r="H1565" s="1530">
        <v>427.45</v>
      </c>
      <c r="I1565" s="1530">
        <v>425.38</v>
      </c>
    </row>
    <row r="1566" spans="2:9" ht="30">
      <c r="B1566" s="1532">
        <v>103005</v>
      </c>
      <c r="C1566" s="1523" t="s">
        <v>18171</v>
      </c>
      <c r="D1566" s="1526" t="s">
        <v>74</v>
      </c>
      <c r="E1566" s="1527">
        <f t="shared" si="48"/>
        <v>571.39</v>
      </c>
      <c r="F1566" s="1521">
        <f t="shared" si="49"/>
        <v>103005</v>
      </c>
      <c r="H1566" s="1527">
        <v>571.39</v>
      </c>
      <c r="I1566" s="1527">
        <v>556.41</v>
      </c>
    </row>
    <row r="1567" spans="2:9" ht="30">
      <c r="B1567" s="1531">
        <v>103006</v>
      </c>
      <c r="C1567" s="1529" t="s">
        <v>18172</v>
      </c>
      <c r="D1567" s="1528" t="s">
        <v>74</v>
      </c>
      <c r="E1567" s="1530">
        <f t="shared" si="48"/>
        <v>775.33</v>
      </c>
      <c r="F1567" s="1521">
        <f t="shared" si="49"/>
        <v>103006</v>
      </c>
      <c r="H1567" s="1530">
        <v>775.33</v>
      </c>
      <c r="I1567" s="1530">
        <v>754.81</v>
      </c>
    </row>
    <row r="1568" spans="2:9" ht="30">
      <c r="B1568" s="1532">
        <v>103007</v>
      </c>
      <c r="C1568" s="1523" t="s">
        <v>18173</v>
      </c>
      <c r="D1568" s="1526" t="s">
        <v>74</v>
      </c>
      <c r="E1568" s="1527">
        <f t="shared" si="48"/>
        <v>1033.4000000000001</v>
      </c>
      <c r="F1568" s="1521">
        <f t="shared" si="49"/>
        <v>103007</v>
      </c>
      <c r="H1568" s="1527">
        <v>1033.4000000000001</v>
      </c>
      <c r="I1568" s="1527">
        <v>1007.28</v>
      </c>
    </row>
    <row r="1569" spans="2:9">
      <c r="B1569" s="1531">
        <v>97933</v>
      </c>
      <c r="C1569" s="1529" t="s">
        <v>17041</v>
      </c>
      <c r="D1569" s="1528" t="s">
        <v>74</v>
      </c>
      <c r="E1569" s="1530">
        <f t="shared" si="48"/>
        <v>996.63</v>
      </c>
      <c r="F1569" s="1521">
        <f t="shared" si="49"/>
        <v>97933</v>
      </c>
      <c r="H1569" s="1530">
        <v>996.63</v>
      </c>
      <c r="I1569" s="1530">
        <v>993.99</v>
      </c>
    </row>
    <row r="1570" spans="2:9">
      <c r="B1570" s="1532">
        <v>97934</v>
      </c>
      <c r="C1570" s="1523" t="s">
        <v>17042</v>
      </c>
      <c r="D1570" s="1526" t="s">
        <v>74</v>
      </c>
      <c r="E1570" s="1527">
        <f t="shared" si="48"/>
        <v>2089.23</v>
      </c>
      <c r="F1570" s="1521">
        <f t="shared" si="49"/>
        <v>97934</v>
      </c>
      <c r="H1570" s="1527">
        <v>2089.23</v>
      </c>
      <c r="I1570" s="1527">
        <v>2046.96</v>
      </c>
    </row>
    <row r="1571" spans="2:9" ht="30">
      <c r="B1571" s="1531">
        <v>97935</v>
      </c>
      <c r="C1571" s="1529" t="s">
        <v>17043</v>
      </c>
      <c r="D1571" s="1528" t="s">
        <v>74</v>
      </c>
      <c r="E1571" s="1530">
        <f t="shared" si="48"/>
        <v>790.03</v>
      </c>
      <c r="F1571" s="1521">
        <f t="shared" si="49"/>
        <v>97935</v>
      </c>
      <c r="H1571" s="1530">
        <v>790.03</v>
      </c>
      <c r="I1571" s="1530">
        <v>779.84</v>
      </c>
    </row>
    <row r="1572" spans="2:9">
      <c r="B1572" s="1532">
        <v>97936</v>
      </c>
      <c r="C1572" s="1523" t="s">
        <v>17044</v>
      </c>
      <c r="D1572" s="1526" t="s">
        <v>74</v>
      </c>
      <c r="E1572" s="1527">
        <f t="shared" si="48"/>
        <v>1721.9</v>
      </c>
      <c r="F1572" s="1521">
        <f t="shared" si="49"/>
        <v>97936</v>
      </c>
      <c r="H1572" s="1527">
        <v>1721.9</v>
      </c>
      <c r="I1572" s="1527">
        <v>1657.9</v>
      </c>
    </row>
    <row r="1573" spans="2:9" ht="30">
      <c r="B1573" s="1531">
        <v>97947</v>
      </c>
      <c r="C1573" s="1529" t="s">
        <v>17045</v>
      </c>
      <c r="D1573" s="1528" t="s">
        <v>74</v>
      </c>
      <c r="E1573" s="1530">
        <f t="shared" si="48"/>
        <v>1632.87</v>
      </c>
      <c r="F1573" s="1521">
        <f t="shared" si="49"/>
        <v>97947</v>
      </c>
      <c r="H1573" s="1530">
        <v>1632.87</v>
      </c>
      <c r="I1573" s="1530">
        <v>1585.31</v>
      </c>
    </row>
    <row r="1574" spans="2:9" ht="30">
      <c r="B1574" s="1532">
        <v>97948</v>
      </c>
      <c r="C1574" s="1523" t="s">
        <v>17046</v>
      </c>
      <c r="D1574" s="1526" t="s">
        <v>74</v>
      </c>
      <c r="E1574" s="1527">
        <f t="shared" si="48"/>
        <v>3016.31</v>
      </c>
      <c r="F1574" s="1521">
        <f t="shared" si="49"/>
        <v>97948</v>
      </c>
      <c r="H1574" s="1527">
        <v>3016.31</v>
      </c>
      <c r="I1574" s="1527">
        <v>2928.59</v>
      </c>
    </row>
    <row r="1575" spans="2:9" ht="30">
      <c r="B1575" s="1531">
        <v>97949</v>
      </c>
      <c r="C1575" s="1529" t="s">
        <v>17047</v>
      </c>
      <c r="D1575" s="1528" t="s">
        <v>74</v>
      </c>
      <c r="E1575" s="1530">
        <f t="shared" si="48"/>
        <v>1608.89</v>
      </c>
      <c r="F1575" s="1521">
        <f t="shared" si="49"/>
        <v>97949</v>
      </c>
      <c r="H1575" s="1530">
        <v>1608.89</v>
      </c>
      <c r="I1575" s="1530">
        <v>1543.69</v>
      </c>
    </row>
    <row r="1576" spans="2:9" ht="30">
      <c r="B1576" s="1532">
        <v>97950</v>
      </c>
      <c r="C1576" s="1523" t="s">
        <v>17048</v>
      </c>
      <c r="D1576" s="1526" t="s">
        <v>74</v>
      </c>
      <c r="E1576" s="1527">
        <f t="shared" si="48"/>
        <v>2835.78</v>
      </c>
      <c r="F1576" s="1521">
        <f t="shared" si="49"/>
        <v>97950</v>
      </c>
      <c r="H1576" s="1527">
        <v>2835.78</v>
      </c>
      <c r="I1576" s="1527">
        <v>2718.25</v>
      </c>
    </row>
    <row r="1577" spans="2:9" ht="30">
      <c r="B1577" s="1531">
        <v>97951</v>
      </c>
      <c r="C1577" s="1529" t="s">
        <v>17049</v>
      </c>
      <c r="D1577" s="1528" t="s">
        <v>74</v>
      </c>
      <c r="E1577" s="1530">
        <f t="shared" si="48"/>
        <v>2600.5300000000002</v>
      </c>
      <c r="F1577" s="1521">
        <f t="shared" si="49"/>
        <v>97951</v>
      </c>
      <c r="H1577" s="1530">
        <v>2600.5300000000002</v>
      </c>
      <c r="I1577" s="1530">
        <v>2511.71</v>
      </c>
    </row>
    <row r="1578" spans="2:9" ht="30">
      <c r="B1578" s="1532">
        <v>97952</v>
      </c>
      <c r="C1578" s="1523" t="s">
        <v>17050</v>
      </c>
      <c r="D1578" s="1526" t="s">
        <v>74</v>
      </c>
      <c r="E1578" s="1527">
        <f t="shared" si="48"/>
        <v>4501.38</v>
      </c>
      <c r="F1578" s="1521">
        <f t="shared" si="49"/>
        <v>97952</v>
      </c>
      <c r="H1578" s="1527">
        <v>4501.38</v>
      </c>
      <c r="I1578" s="1527">
        <v>4348.12</v>
      </c>
    </row>
    <row r="1579" spans="2:9" ht="30">
      <c r="B1579" s="1531">
        <v>97953</v>
      </c>
      <c r="C1579" s="1529" t="s">
        <v>17051</v>
      </c>
      <c r="D1579" s="1528" t="s">
        <v>74</v>
      </c>
      <c r="E1579" s="1530">
        <f t="shared" si="48"/>
        <v>1191.8900000000001</v>
      </c>
      <c r="F1579" s="1521">
        <f t="shared" si="49"/>
        <v>97953</v>
      </c>
      <c r="H1579" s="1530">
        <v>1191.8900000000001</v>
      </c>
      <c r="I1579" s="1530">
        <v>1159.6600000000001</v>
      </c>
    </row>
    <row r="1580" spans="2:9" ht="30">
      <c r="B1580" s="1532">
        <v>97955</v>
      </c>
      <c r="C1580" s="1523" t="s">
        <v>17052</v>
      </c>
      <c r="D1580" s="1526" t="s">
        <v>74</v>
      </c>
      <c r="E1580" s="1527">
        <f t="shared" si="48"/>
        <v>2602.36</v>
      </c>
      <c r="F1580" s="1521">
        <f t="shared" si="49"/>
        <v>97955</v>
      </c>
      <c r="H1580" s="1527">
        <v>2602.36</v>
      </c>
      <c r="I1580" s="1527">
        <v>2534.7199999999998</v>
      </c>
    </row>
    <row r="1581" spans="2:9" ht="30">
      <c r="B1581" s="1531">
        <v>97956</v>
      </c>
      <c r="C1581" s="1529" t="s">
        <v>17053</v>
      </c>
      <c r="D1581" s="1528" t="s">
        <v>74</v>
      </c>
      <c r="E1581" s="1530">
        <f t="shared" si="48"/>
        <v>1237.6099999999999</v>
      </c>
      <c r="F1581" s="1521">
        <f t="shared" si="49"/>
        <v>97956</v>
      </c>
      <c r="H1581" s="1530">
        <v>1237.6099999999999</v>
      </c>
      <c r="I1581" s="1530">
        <v>1188.1199999999999</v>
      </c>
    </row>
    <row r="1582" spans="2:9" ht="30">
      <c r="B1582" s="1532">
        <v>97957</v>
      </c>
      <c r="C1582" s="1523" t="s">
        <v>17054</v>
      </c>
      <c r="D1582" s="1526" t="s">
        <v>74</v>
      </c>
      <c r="E1582" s="1527">
        <f t="shared" si="48"/>
        <v>2226.02</v>
      </c>
      <c r="F1582" s="1521">
        <f t="shared" si="49"/>
        <v>97957</v>
      </c>
      <c r="H1582" s="1527">
        <v>2226.02</v>
      </c>
      <c r="I1582" s="1527">
        <v>2133.3000000000002</v>
      </c>
    </row>
    <row r="1583" spans="2:9" ht="30">
      <c r="B1583" s="1531">
        <v>97961</v>
      </c>
      <c r="C1583" s="1529" t="s">
        <v>17055</v>
      </c>
      <c r="D1583" s="1528" t="s">
        <v>74</v>
      </c>
      <c r="E1583" s="1530">
        <f t="shared" si="48"/>
        <v>2053.6799999999998</v>
      </c>
      <c r="F1583" s="1521">
        <f t="shared" si="49"/>
        <v>97961</v>
      </c>
      <c r="H1583" s="1530">
        <v>2053.6799999999998</v>
      </c>
      <c r="I1583" s="1530">
        <v>1986.45</v>
      </c>
    </row>
    <row r="1584" spans="2:9" ht="30">
      <c r="B1584" s="1532">
        <v>97973</v>
      </c>
      <c r="C1584" s="1523" t="s">
        <v>17056</v>
      </c>
      <c r="D1584" s="1526" t="s">
        <v>74</v>
      </c>
      <c r="E1584" s="1527">
        <f t="shared" si="48"/>
        <v>3883.22</v>
      </c>
      <c r="F1584" s="1521">
        <f t="shared" si="49"/>
        <v>97973</v>
      </c>
      <c r="H1584" s="1527">
        <v>3883.22</v>
      </c>
      <c r="I1584" s="1527">
        <v>3759.02</v>
      </c>
    </row>
    <row r="1585" spans="2:9" ht="30">
      <c r="B1585" s="1531">
        <v>97974</v>
      </c>
      <c r="C1585" s="1529" t="s">
        <v>17057</v>
      </c>
      <c r="D1585" s="1528" t="s">
        <v>74</v>
      </c>
      <c r="E1585" s="1530">
        <f t="shared" si="48"/>
        <v>435.68</v>
      </c>
      <c r="F1585" s="1521">
        <f t="shared" si="49"/>
        <v>97974</v>
      </c>
      <c r="H1585" s="1530">
        <v>435.68</v>
      </c>
      <c r="I1585" s="1530">
        <v>428</v>
      </c>
    </row>
    <row r="1586" spans="2:9" ht="30">
      <c r="B1586" s="1532">
        <v>97975</v>
      </c>
      <c r="C1586" s="1523" t="s">
        <v>17058</v>
      </c>
      <c r="D1586" s="1526" t="s">
        <v>74</v>
      </c>
      <c r="E1586" s="1527">
        <f t="shared" si="48"/>
        <v>453.1</v>
      </c>
      <c r="F1586" s="1521">
        <f t="shared" si="49"/>
        <v>97975</v>
      </c>
      <c r="H1586" s="1527">
        <v>453.1</v>
      </c>
      <c r="I1586" s="1527">
        <v>444.5</v>
      </c>
    </row>
    <row r="1587" spans="2:9" ht="30">
      <c r="B1587" s="1531">
        <v>97976</v>
      </c>
      <c r="C1587" s="1529" t="s">
        <v>17059</v>
      </c>
      <c r="D1587" s="1528" t="s">
        <v>74</v>
      </c>
      <c r="E1587" s="1530">
        <f t="shared" si="48"/>
        <v>1000.37</v>
      </c>
      <c r="F1587" s="1521">
        <f t="shared" si="49"/>
        <v>97976</v>
      </c>
      <c r="H1587" s="1530">
        <v>1000.37</v>
      </c>
      <c r="I1587" s="1530">
        <v>959.69</v>
      </c>
    </row>
    <row r="1588" spans="2:9" ht="30">
      <c r="B1588" s="1532">
        <v>97977</v>
      </c>
      <c r="C1588" s="1523" t="s">
        <v>17060</v>
      </c>
      <c r="D1588" s="1526" t="s">
        <v>74</v>
      </c>
      <c r="E1588" s="1527">
        <f t="shared" si="48"/>
        <v>1406.45</v>
      </c>
      <c r="F1588" s="1521">
        <f t="shared" si="49"/>
        <v>97977</v>
      </c>
      <c r="H1588" s="1527">
        <v>1406.45</v>
      </c>
      <c r="I1588" s="1527">
        <v>1346.82</v>
      </c>
    </row>
    <row r="1589" spans="2:9" ht="30">
      <c r="B1589" s="1531">
        <v>97978</v>
      </c>
      <c r="C1589" s="1529" t="s">
        <v>17061</v>
      </c>
      <c r="D1589" s="1528" t="s">
        <v>74</v>
      </c>
      <c r="E1589" s="1530">
        <f t="shared" si="48"/>
        <v>849.7</v>
      </c>
      <c r="F1589" s="1521">
        <f t="shared" si="49"/>
        <v>97978</v>
      </c>
      <c r="H1589" s="1530">
        <v>849.7</v>
      </c>
      <c r="I1589" s="1530">
        <v>829.15</v>
      </c>
    </row>
    <row r="1590" spans="2:9" ht="30">
      <c r="B1590" s="1532">
        <v>97980</v>
      </c>
      <c r="C1590" s="1523" t="s">
        <v>17062</v>
      </c>
      <c r="D1590" s="1526" t="s">
        <v>74</v>
      </c>
      <c r="E1590" s="1527">
        <f t="shared" si="48"/>
        <v>1864.4</v>
      </c>
      <c r="F1590" s="1521">
        <f t="shared" si="49"/>
        <v>97980</v>
      </c>
      <c r="H1590" s="1527">
        <v>1864.4</v>
      </c>
      <c r="I1590" s="1527">
        <v>1788.93</v>
      </c>
    </row>
    <row r="1591" spans="2:9" ht="30">
      <c r="B1591" s="1531">
        <v>97981</v>
      </c>
      <c r="C1591" s="1529" t="s">
        <v>17063</v>
      </c>
      <c r="D1591" s="1528" t="s">
        <v>73</v>
      </c>
      <c r="E1591" s="1530">
        <f t="shared" si="48"/>
        <v>1044.1600000000001</v>
      </c>
      <c r="F1591" s="1521">
        <f t="shared" si="49"/>
        <v>97981</v>
      </c>
      <c r="H1591" s="1530">
        <v>1044.1600000000001</v>
      </c>
      <c r="I1591" s="1530">
        <v>995.93</v>
      </c>
    </row>
    <row r="1592" spans="2:9">
      <c r="B1592" s="1532">
        <v>97983</v>
      </c>
      <c r="C1592" s="1523" t="s">
        <v>17064</v>
      </c>
      <c r="D1592" s="1526" t="s">
        <v>73</v>
      </c>
      <c r="E1592" s="1527">
        <f t="shared" si="48"/>
        <v>473.82</v>
      </c>
      <c r="F1592" s="1521">
        <f t="shared" si="49"/>
        <v>97983</v>
      </c>
      <c r="H1592" s="1527">
        <v>473.82</v>
      </c>
      <c r="I1592" s="1527">
        <v>470.71</v>
      </c>
    </row>
    <row r="1593" spans="2:9" ht="30">
      <c r="B1593" s="1531">
        <v>97985</v>
      </c>
      <c r="C1593" s="1529" t="s">
        <v>17065</v>
      </c>
      <c r="D1593" s="1528" t="s">
        <v>73</v>
      </c>
      <c r="E1593" s="1530">
        <f t="shared" si="48"/>
        <v>1261.6600000000001</v>
      </c>
      <c r="F1593" s="1521">
        <f t="shared" si="49"/>
        <v>97985</v>
      </c>
      <c r="H1593" s="1530">
        <v>1261.6600000000001</v>
      </c>
      <c r="I1593" s="1530">
        <v>1202.68</v>
      </c>
    </row>
    <row r="1594" spans="2:9" ht="30">
      <c r="B1594" s="1532">
        <v>97987</v>
      </c>
      <c r="C1594" s="1523" t="s">
        <v>17066</v>
      </c>
      <c r="D1594" s="1526" t="s">
        <v>73</v>
      </c>
      <c r="E1594" s="1527">
        <f t="shared" si="48"/>
        <v>632.62</v>
      </c>
      <c r="F1594" s="1521">
        <f t="shared" si="49"/>
        <v>97987</v>
      </c>
      <c r="H1594" s="1527">
        <v>632.62</v>
      </c>
      <c r="I1594" s="1527">
        <v>628.96</v>
      </c>
    </row>
    <row r="1595" spans="2:9" ht="30">
      <c r="B1595" s="1531">
        <v>97988</v>
      </c>
      <c r="C1595" s="1529" t="s">
        <v>17067</v>
      </c>
      <c r="D1595" s="1528" t="s">
        <v>74</v>
      </c>
      <c r="E1595" s="1530">
        <f t="shared" si="48"/>
        <v>2771.41</v>
      </c>
      <c r="F1595" s="1521">
        <f t="shared" si="49"/>
        <v>97988</v>
      </c>
      <c r="H1595" s="1530">
        <v>2771.41</v>
      </c>
      <c r="I1595" s="1530">
        <v>2664.27</v>
      </c>
    </row>
    <row r="1596" spans="2:9" ht="30">
      <c r="B1596" s="1532">
        <v>97989</v>
      </c>
      <c r="C1596" s="1523" t="s">
        <v>17068</v>
      </c>
      <c r="D1596" s="1526" t="s">
        <v>73</v>
      </c>
      <c r="E1596" s="1527">
        <f t="shared" si="48"/>
        <v>1479.17</v>
      </c>
      <c r="F1596" s="1521">
        <f t="shared" si="49"/>
        <v>97989</v>
      </c>
      <c r="H1596" s="1527">
        <v>1479.17</v>
      </c>
      <c r="I1596" s="1527">
        <v>1409.44</v>
      </c>
    </row>
    <row r="1597" spans="2:9" ht="30">
      <c r="B1597" s="1531">
        <v>97991</v>
      </c>
      <c r="C1597" s="1529" t="s">
        <v>17069</v>
      </c>
      <c r="D1597" s="1528" t="s">
        <v>73</v>
      </c>
      <c r="E1597" s="1530">
        <f t="shared" si="48"/>
        <v>909.14</v>
      </c>
      <c r="F1597" s="1521">
        <f t="shared" si="49"/>
        <v>97991</v>
      </c>
      <c r="H1597" s="1530">
        <v>909.14</v>
      </c>
      <c r="I1597" s="1530">
        <v>904.47</v>
      </c>
    </row>
    <row r="1598" spans="2:9" ht="30">
      <c r="B1598" s="1532">
        <v>97992</v>
      </c>
      <c r="C1598" s="1523" t="s">
        <v>17070</v>
      </c>
      <c r="D1598" s="1526" t="s">
        <v>74</v>
      </c>
      <c r="E1598" s="1527">
        <f t="shared" si="48"/>
        <v>3583.56</v>
      </c>
      <c r="F1598" s="1521">
        <f t="shared" si="49"/>
        <v>97992</v>
      </c>
      <c r="H1598" s="1527">
        <v>3583.56</v>
      </c>
      <c r="I1598" s="1527">
        <v>3450.26</v>
      </c>
    </row>
    <row r="1599" spans="2:9" ht="30">
      <c r="B1599" s="1531">
        <v>97993</v>
      </c>
      <c r="C1599" s="1529" t="s">
        <v>17071</v>
      </c>
      <c r="D1599" s="1528" t="s">
        <v>73</v>
      </c>
      <c r="E1599" s="1530">
        <f t="shared" si="48"/>
        <v>1805.44</v>
      </c>
      <c r="F1599" s="1521">
        <f t="shared" si="49"/>
        <v>97993</v>
      </c>
      <c r="H1599" s="1530">
        <v>1805.44</v>
      </c>
      <c r="I1599" s="1530">
        <v>1719.58</v>
      </c>
    </row>
    <row r="1600" spans="2:9" ht="30">
      <c r="B1600" s="1532">
        <v>97994</v>
      </c>
      <c r="C1600" s="1523" t="s">
        <v>17072</v>
      </c>
      <c r="D1600" s="1526" t="s">
        <v>74</v>
      </c>
      <c r="E1600" s="1527">
        <f t="shared" si="48"/>
        <v>2313.5300000000002</v>
      </c>
      <c r="F1600" s="1521">
        <f t="shared" si="49"/>
        <v>97994</v>
      </c>
      <c r="H1600" s="1527">
        <v>2313.5300000000002</v>
      </c>
      <c r="I1600" s="1527">
        <v>2221.08</v>
      </c>
    </row>
    <row r="1601" spans="2:9" ht="30">
      <c r="B1601" s="1531">
        <v>97995</v>
      </c>
      <c r="C1601" s="1529" t="s">
        <v>17073</v>
      </c>
      <c r="D1601" s="1528" t="s">
        <v>73</v>
      </c>
      <c r="E1601" s="1530">
        <f t="shared" si="48"/>
        <v>1092.6300000000001</v>
      </c>
      <c r="F1601" s="1521">
        <f t="shared" si="49"/>
        <v>97995</v>
      </c>
      <c r="H1601" s="1530">
        <v>1092.6300000000001</v>
      </c>
      <c r="I1601" s="1530">
        <v>1039.76</v>
      </c>
    </row>
    <row r="1602" spans="2:9" ht="30">
      <c r="B1602" s="1532">
        <v>97996</v>
      </c>
      <c r="C1602" s="1523" t="s">
        <v>17074</v>
      </c>
      <c r="D1602" s="1526" t="s">
        <v>74</v>
      </c>
      <c r="E1602" s="1527">
        <f t="shared" ref="E1602:E1665" si="50">IF($L$2=$H$1,H1602,I1602)</f>
        <v>2933.1</v>
      </c>
      <c r="F1602" s="1521">
        <f t="shared" ref="F1602:F1665" si="51">IF(LEN($B1602)=7,CONCATENATE(MID($B1602,1,6),"00",RIGHT($B1602,1)),IF(LEN($B1602)=8,CONCATENATE(MID($B1602,1,6),"0",RIGHT($B1602,2)),$B1602))</f>
        <v>97996</v>
      </c>
      <c r="H1602" s="1527">
        <v>2933.1</v>
      </c>
      <c r="I1602" s="1527">
        <v>2816.84</v>
      </c>
    </row>
    <row r="1603" spans="2:9" ht="30">
      <c r="B1603" s="1531">
        <v>97997</v>
      </c>
      <c r="C1603" s="1529" t="s">
        <v>17075</v>
      </c>
      <c r="D1603" s="1528" t="s">
        <v>73</v>
      </c>
      <c r="E1603" s="1530">
        <f t="shared" si="50"/>
        <v>1303.8900000000001</v>
      </c>
      <c r="F1603" s="1521">
        <f t="shared" si="51"/>
        <v>97997</v>
      </c>
      <c r="H1603" s="1530">
        <v>1303.8900000000001</v>
      </c>
      <c r="I1603" s="1530">
        <v>1240.56</v>
      </c>
    </row>
    <row r="1604" spans="2:9" ht="30">
      <c r="B1604" s="1532">
        <v>97999</v>
      </c>
      <c r="C1604" s="1523" t="s">
        <v>17076</v>
      </c>
      <c r="D1604" s="1526" t="s">
        <v>73</v>
      </c>
      <c r="E1604" s="1527">
        <f t="shared" si="50"/>
        <v>1515.18</v>
      </c>
      <c r="F1604" s="1521">
        <f t="shared" si="51"/>
        <v>97999</v>
      </c>
      <c r="H1604" s="1527">
        <v>1515.18</v>
      </c>
      <c r="I1604" s="1527">
        <v>1441.36</v>
      </c>
    </row>
    <row r="1605" spans="2:9" ht="30">
      <c r="B1605" s="1531">
        <v>98001</v>
      </c>
      <c r="C1605" s="1529" t="s">
        <v>17077</v>
      </c>
      <c r="D1605" s="1528" t="s">
        <v>73</v>
      </c>
      <c r="E1605" s="1530">
        <f t="shared" si="50"/>
        <v>1726.47</v>
      </c>
      <c r="F1605" s="1521">
        <f t="shared" si="51"/>
        <v>98001</v>
      </c>
      <c r="H1605" s="1530">
        <v>1726.47</v>
      </c>
      <c r="I1605" s="1530">
        <v>1642.16</v>
      </c>
    </row>
    <row r="1606" spans="2:9" ht="30">
      <c r="B1606" s="1532">
        <v>98002</v>
      </c>
      <c r="C1606" s="1523" t="s">
        <v>17078</v>
      </c>
      <c r="D1606" s="1526" t="s">
        <v>74</v>
      </c>
      <c r="E1606" s="1527">
        <f t="shared" si="50"/>
        <v>4827.74</v>
      </c>
      <c r="F1606" s="1521">
        <f t="shared" si="51"/>
        <v>98002</v>
      </c>
      <c r="H1606" s="1527">
        <v>4827.74</v>
      </c>
      <c r="I1606" s="1527">
        <v>4640.1000000000004</v>
      </c>
    </row>
    <row r="1607" spans="2:9" ht="30">
      <c r="B1607" s="1531">
        <v>98003</v>
      </c>
      <c r="C1607" s="1529" t="s">
        <v>17079</v>
      </c>
      <c r="D1607" s="1528" t="s">
        <v>73</v>
      </c>
      <c r="E1607" s="1530">
        <f t="shared" si="50"/>
        <v>1937.78</v>
      </c>
      <c r="F1607" s="1521">
        <f t="shared" si="51"/>
        <v>98003</v>
      </c>
      <c r="H1607" s="1530">
        <v>1937.78</v>
      </c>
      <c r="I1607" s="1530">
        <v>1842.99</v>
      </c>
    </row>
    <row r="1608" spans="2:9" ht="30">
      <c r="B1608" s="1532">
        <v>98005</v>
      </c>
      <c r="C1608" s="1523" t="s">
        <v>17080</v>
      </c>
      <c r="D1608" s="1526" t="s">
        <v>73</v>
      </c>
      <c r="E1608" s="1527">
        <f t="shared" si="50"/>
        <v>2149.09</v>
      </c>
      <c r="F1608" s="1521">
        <f t="shared" si="51"/>
        <v>98005</v>
      </c>
      <c r="H1608" s="1527">
        <v>2149.09</v>
      </c>
      <c r="I1608" s="1527">
        <v>2043.8</v>
      </c>
    </row>
    <row r="1609" spans="2:9" ht="30">
      <c r="B1609" s="1531">
        <v>98006</v>
      </c>
      <c r="C1609" s="1529" t="s">
        <v>17081</v>
      </c>
      <c r="D1609" s="1528" t="s">
        <v>74</v>
      </c>
      <c r="E1609" s="1530">
        <f t="shared" si="50"/>
        <v>6072.03</v>
      </c>
      <c r="F1609" s="1521">
        <f t="shared" si="51"/>
        <v>98006</v>
      </c>
      <c r="H1609" s="1530">
        <v>6072.03</v>
      </c>
      <c r="I1609" s="1530">
        <v>5836.76</v>
      </c>
    </row>
    <row r="1610" spans="2:9" ht="30">
      <c r="B1610" s="1532">
        <v>98007</v>
      </c>
      <c r="C1610" s="1523" t="s">
        <v>17082</v>
      </c>
      <c r="D1610" s="1526" t="s">
        <v>73</v>
      </c>
      <c r="E1610" s="1527">
        <f t="shared" si="50"/>
        <v>2360.34</v>
      </c>
      <c r="F1610" s="1521">
        <f t="shared" si="51"/>
        <v>98007</v>
      </c>
      <c r="H1610" s="1527">
        <v>2360.34</v>
      </c>
      <c r="I1610" s="1527">
        <v>2244.59</v>
      </c>
    </row>
    <row r="1611" spans="2:9" ht="30">
      <c r="B1611" s="1531">
        <v>98008</v>
      </c>
      <c r="C1611" s="1529" t="s">
        <v>17083</v>
      </c>
      <c r="D1611" s="1528" t="s">
        <v>74</v>
      </c>
      <c r="E1611" s="1530">
        <f t="shared" si="50"/>
        <v>3653.77</v>
      </c>
      <c r="F1611" s="1521">
        <f t="shared" si="51"/>
        <v>98008</v>
      </c>
      <c r="H1611" s="1530">
        <v>3653.77</v>
      </c>
      <c r="I1611" s="1530">
        <v>3513.96</v>
      </c>
    </row>
    <row r="1612" spans="2:9" ht="30">
      <c r="B1612" s="1532">
        <v>98009</v>
      </c>
      <c r="C1612" s="1523" t="s">
        <v>17084</v>
      </c>
      <c r="D1612" s="1526" t="s">
        <v>73</v>
      </c>
      <c r="E1612" s="1527">
        <f t="shared" si="50"/>
        <v>1515.18</v>
      </c>
      <c r="F1612" s="1521">
        <f t="shared" si="51"/>
        <v>98009</v>
      </c>
      <c r="H1612" s="1527">
        <v>1515.18</v>
      </c>
      <c r="I1612" s="1527">
        <v>1441.36</v>
      </c>
    </row>
    <row r="1613" spans="2:9" ht="30">
      <c r="B1613" s="1531">
        <v>98010</v>
      </c>
      <c r="C1613" s="1529" t="s">
        <v>17085</v>
      </c>
      <c r="D1613" s="1528" t="s">
        <v>74</v>
      </c>
      <c r="E1613" s="1530">
        <f t="shared" si="50"/>
        <v>4473.22</v>
      </c>
      <c r="F1613" s="1521">
        <f t="shared" si="51"/>
        <v>98010</v>
      </c>
      <c r="H1613" s="1530">
        <v>4473.22</v>
      </c>
      <c r="I1613" s="1530">
        <v>4305.1000000000004</v>
      </c>
    </row>
    <row r="1614" spans="2:9" ht="30">
      <c r="B1614" s="1532">
        <v>98011</v>
      </c>
      <c r="C1614" s="1523" t="s">
        <v>17086</v>
      </c>
      <c r="D1614" s="1526" t="s">
        <v>73</v>
      </c>
      <c r="E1614" s="1527">
        <f t="shared" si="50"/>
        <v>1726.47</v>
      </c>
      <c r="F1614" s="1521">
        <f t="shared" si="51"/>
        <v>98011</v>
      </c>
      <c r="H1614" s="1527">
        <v>1726.47</v>
      </c>
      <c r="I1614" s="1527">
        <v>1642.16</v>
      </c>
    </row>
    <row r="1615" spans="2:9" ht="30">
      <c r="B1615" s="1531">
        <v>98012</v>
      </c>
      <c r="C1615" s="1529" t="s">
        <v>17087</v>
      </c>
      <c r="D1615" s="1528" t="s">
        <v>74</v>
      </c>
      <c r="E1615" s="1530">
        <f t="shared" si="50"/>
        <v>5263.89</v>
      </c>
      <c r="F1615" s="1521">
        <f t="shared" si="51"/>
        <v>98012</v>
      </c>
      <c r="H1615" s="1530">
        <v>5263.89</v>
      </c>
      <c r="I1615" s="1530">
        <v>5067.45</v>
      </c>
    </row>
    <row r="1616" spans="2:9" ht="30">
      <c r="B1616" s="1532">
        <v>98013</v>
      </c>
      <c r="C1616" s="1523" t="s">
        <v>17088</v>
      </c>
      <c r="D1616" s="1526" t="s">
        <v>73</v>
      </c>
      <c r="E1616" s="1527">
        <f t="shared" si="50"/>
        <v>1937.78</v>
      </c>
      <c r="F1616" s="1521">
        <f t="shared" si="51"/>
        <v>98013</v>
      </c>
      <c r="H1616" s="1527">
        <v>1937.78</v>
      </c>
      <c r="I1616" s="1527">
        <v>1842.99</v>
      </c>
    </row>
    <row r="1617" spans="2:9" ht="30">
      <c r="B1617" s="1531">
        <v>98014</v>
      </c>
      <c r="C1617" s="1529" t="s">
        <v>17089</v>
      </c>
      <c r="D1617" s="1528" t="s">
        <v>74</v>
      </c>
      <c r="E1617" s="1530">
        <f t="shared" si="50"/>
        <v>6054.54</v>
      </c>
      <c r="F1617" s="1521">
        <f t="shared" si="51"/>
        <v>98014</v>
      </c>
      <c r="H1617" s="1530">
        <v>6054.54</v>
      </c>
      <c r="I1617" s="1530">
        <v>5829.79</v>
      </c>
    </row>
    <row r="1618" spans="2:9" ht="30">
      <c r="B1618" s="1532">
        <v>98015</v>
      </c>
      <c r="C1618" s="1523" t="s">
        <v>17090</v>
      </c>
      <c r="D1618" s="1526" t="s">
        <v>73</v>
      </c>
      <c r="E1618" s="1527">
        <f t="shared" si="50"/>
        <v>2149.09</v>
      </c>
      <c r="F1618" s="1521">
        <f t="shared" si="51"/>
        <v>98015</v>
      </c>
      <c r="H1618" s="1527">
        <v>2149.09</v>
      </c>
      <c r="I1618" s="1527">
        <v>2043.8</v>
      </c>
    </row>
    <row r="1619" spans="2:9" ht="30">
      <c r="B1619" s="1531">
        <v>98016</v>
      </c>
      <c r="C1619" s="1529" t="s">
        <v>17091</v>
      </c>
      <c r="D1619" s="1528" t="s">
        <v>74</v>
      </c>
      <c r="E1619" s="1530">
        <f t="shared" si="50"/>
        <v>6849.54</v>
      </c>
      <c r="F1619" s="1521">
        <f t="shared" si="51"/>
        <v>98016</v>
      </c>
      <c r="H1619" s="1530">
        <v>6849.54</v>
      </c>
      <c r="I1619" s="1530">
        <v>6596.51</v>
      </c>
    </row>
    <row r="1620" spans="2:9" ht="30">
      <c r="B1620" s="1532">
        <v>98017</v>
      </c>
      <c r="C1620" s="1523" t="s">
        <v>17092</v>
      </c>
      <c r="D1620" s="1526" t="s">
        <v>73</v>
      </c>
      <c r="E1620" s="1527">
        <f t="shared" si="50"/>
        <v>2360.34</v>
      </c>
      <c r="F1620" s="1521">
        <f t="shared" si="51"/>
        <v>98017</v>
      </c>
      <c r="H1620" s="1527">
        <v>2360.34</v>
      </c>
      <c r="I1620" s="1527">
        <v>2244.59</v>
      </c>
    </row>
    <row r="1621" spans="2:9" ht="30">
      <c r="B1621" s="1531">
        <v>98018</v>
      </c>
      <c r="C1621" s="1529" t="s">
        <v>17093</v>
      </c>
      <c r="D1621" s="1528" t="s">
        <v>74</v>
      </c>
      <c r="E1621" s="1530">
        <f t="shared" si="50"/>
        <v>7635.9</v>
      </c>
      <c r="F1621" s="1521">
        <f t="shared" si="51"/>
        <v>98018</v>
      </c>
      <c r="H1621" s="1530">
        <v>7635.9</v>
      </c>
      <c r="I1621" s="1530">
        <v>7354.55</v>
      </c>
    </row>
    <row r="1622" spans="2:9" ht="30">
      <c r="B1622" s="1532">
        <v>98019</v>
      </c>
      <c r="C1622" s="1523" t="s">
        <v>17094</v>
      </c>
      <c r="D1622" s="1526" t="s">
        <v>73</v>
      </c>
      <c r="E1622" s="1527">
        <f t="shared" si="50"/>
        <v>2590.7399999999998</v>
      </c>
      <c r="F1622" s="1521">
        <f t="shared" si="51"/>
        <v>98019</v>
      </c>
      <c r="H1622" s="1527">
        <v>2590.7399999999998</v>
      </c>
      <c r="I1622" s="1527">
        <v>2463.6799999999998</v>
      </c>
    </row>
    <row r="1623" spans="2:9" ht="30">
      <c r="B1623" s="1531">
        <v>98020</v>
      </c>
      <c r="C1623" s="1529" t="s">
        <v>17095</v>
      </c>
      <c r="D1623" s="1528" t="s">
        <v>74</v>
      </c>
      <c r="E1623" s="1530">
        <f t="shared" si="50"/>
        <v>5406.93</v>
      </c>
      <c r="F1623" s="1521">
        <f t="shared" si="51"/>
        <v>98020</v>
      </c>
      <c r="H1623" s="1530">
        <v>5406.93</v>
      </c>
      <c r="I1623" s="1530">
        <v>5206.1499999999996</v>
      </c>
    </row>
    <row r="1624" spans="2:9" ht="30">
      <c r="B1624" s="1532">
        <v>98021</v>
      </c>
      <c r="C1624" s="1523" t="s">
        <v>17096</v>
      </c>
      <c r="D1624" s="1526" t="s">
        <v>73</v>
      </c>
      <c r="E1624" s="1527">
        <f t="shared" si="50"/>
        <v>1956.95</v>
      </c>
      <c r="F1624" s="1521">
        <f t="shared" si="51"/>
        <v>98021</v>
      </c>
      <c r="H1624" s="1527">
        <v>1956.95</v>
      </c>
      <c r="I1624" s="1527">
        <v>1861.33</v>
      </c>
    </row>
    <row r="1625" spans="2:9" ht="30">
      <c r="B1625" s="1531">
        <v>98022</v>
      </c>
      <c r="C1625" s="1529" t="s">
        <v>17097</v>
      </c>
      <c r="D1625" s="1528" t="s">
        <v>74</v>
      </c>
      <c r="E1625" s="1530">
        <f t="shared" si="50"/>
        <v>6356.27</v>
      </c>
      <c r="F1625" s="1521">
        <f t="shared" si="51"/>
        <v>98022</v>
      </c>
      <c r="H1625" s="1530">
        <v>6356.27</v>
      </c>
      <c r="I1625" s="1530">
        <v>6122.2</v>
      </c>
    </row>
    <row r="1626" spans="2:9" ht="30">
      <c r="B1626" s="1532">
        <v>98023</v>
      </c>
      <c r="C1626" s="1523" t="s">
        <v>17098</v>
      </c>
      <c r="D1626" s="1526" t="s">
        <v>73</v>
      </c>
      <c r="E1626" s="1527">
        <f t="shared" si="50"/>
        <v>2168.19</v>
      </c>
      <c r="F1626" s="1521">
        <f t="shared" si="51"/>
        <v>98023</v>
      </c>
      <c r="H1626" s="1527">
        <v>2168.19</v>
      </c>
      <c r="I1626" s="1527">
        <v>2062.09</v>
      </c>
    </row>
    <row r="1627" spans="2:9" ht="30">
      <c r="B1627" s="1531">
        <v>98024</v>
      </c>
      <c r="C1627" s="1529" t="s">
        <v>17099</v>
      </c>
      <c r="D1627" s="1528" t="s">
        <v>74</v>
      </c>
      <c r="E1627" s="1530">
        <f t="shared" si="50"/>
        <v>7364.4</v>
      </c>
      <c r="F1627" s="1521">
        <f t="shared" si="51"/>
        <v>98024</v>
      </c>
      <c r="H1627" s="1530">
        <v>7364.4</v>
      </c>
      <c r="I1627" s="1530">
        <v>7097.53</v>
      </c>
    </row>
    <row r="1628" spans="2:9" ht="30">
      <c r="B1628" s="1532">
        <v>98025</v>
      </c>
      <c r="C1628" s="1523" t="s">
        <v>17100</v>
      </c>
      <c r="D1628" s="1526" t="s">
        <v>73</v>
      </c>
      <c r="E1628" s="1527">
        <f t="shared" si="50"/>
        <v>2379.5100000000002</v>
      </c>
      <c r="F1628" s="1521">
        <f t="shared" si="51"/>
        <v>98025</v>
      </c>
      <c r="H1628" s="1527">
        <v>2379.5100000000002</v>
      </c>
      <c r="I1628" s="1527">
        <v>2262.9299999999998</v>
      </c>
    </row>
    <row r="1629" spans="2:9" ht="30">
      <c r="B1629" s="1531">
        <v>98026</v>
      </c>
      <c r="C1629" s="1529" t="s">
        <v>17101</v>
      </c>
      <c r="D1629" s="1528" t="s">
        <v>74</v>
      </c>
      <c r="E1629" s="1530">
        <f t="shared" si="50"/>
        <v>8316.9500000000007</v>
      </c>
      <c r="F1629" s="1521">
        <f t="shared" si="51"/>
        <v>98026</v>
      </c>
      <c r="H1629" s="1530">
        <v>8316.9500000000007</v>
      </c>
      <c r="I1629" s="1530">
        <v>8017.29</v>
      </c>
    </row>
    <row r="1630" spans="2:9" ht="30">
      <c r="B1630" s="1532">
        <v>98027</v>
      </c>
      <c r="C1630" s="1523" t="s">
        <v>17102</v>
      </c>
      <c r="D1630" s="1526" t="s">
        <v>73</v>
      </c>
      <c r="E1630" s="1527">
        <f t="shared" si="50"/>
        <v>2590.7399999999998</v>
      </c>
      <c r="F1630" s="1521">
        <f t="shared" si="51"/>
        <v>98027</v>
      </c>
      <c r="H1630" s="1527">
        <v>2590.7399999999998</v>
      </c>
      <c r="I1630" s="1527">
        <v>2463.6799999999998</v>
      </c>
    </row>
    <row r="1631" spans="2:9" ht="30">
      <c r="B1631" s="1531">
        <v>98028</v>
      </c>
      <c r="C1631" s="1529" t="s">
        <v>17103</v>
      </c>
      <c r="D1631" s="1528" t="s">
        <v>74</v>
      </c>
      <c r="E1631" s="1530">
        <f t="shared" si="50"/>
        <v>9269.5499999999993</v>
      </c>
      <c r="F1631" s="1521">
        <f t="shared" si="51"/>
        <v>98028</v>
      </c>
      <c r="H1631" s="1530">
        <v>9269.5499999999993</v>
      </c>
      <c r="I1631" s="1530">
        <v>8937.09</v>
      </c>
    </row>
    <row r="1632" spans="2:9" ht="30">
      <c r="B1632" s="1532">
        <v>98029</v>
      </c>
      <c r="C1632" s="1523" t="s">
        <v>17104</v>
      </c>
      <c r="D1632" s="1526" t="s">
        <v>73</v>
      </c>
      <c r="E1632" s="1527">
        <f t="shared" si="50"/>
        <v>2805.97</v>
      </c>
      <c r="F1632" s="1521">
        <f t="shared" si="51"/>
        <v>98029</v>
      </c>
      <c r="H1632" s="1527">
        <v>2805.97</v>
      </c>
      <c r="I1632" s="1527">
        <v>2668.27</v>
      </c>
    </row>
    <row r="1633" spans="2:9" ht="30">
      <c r="B1633" s="1531">
        <v>98030</v>
      </c>
      <c r="C1633" s="1529" t="s">
        <v>17105</v>
      </c>
      <c r="D1633" s="1528" t="s">
        <v>74</v>
      </c>
      <c r="E1633" s="1530">
        <f t="shared" si="50"/>
        <v>7560.83</v>
      </c>
      <c r="F1633" s="1521">
        <f t="shared" si="51"/>
        <v>98030</v>
      </c>
      <c r="H1633" s="1530">
        <v>7560.83</v>
      </c>
      <c r="I1633" s="1530">
        <v>7295.81</v>
      </c>
    </row>
    <row r="1634" spans="2:9" ht="30">
      <c r="B1634" s="1532">
        <v>98031</v>
      </c>
      <c r="C1634" s="1523" t="s">
        <v>17106</v>
      </c>
      <c r="D1634" s="1526" t="s">
        <v>73</v>
      </c>
      <c r="E1634" s="1527">
        <f t="shared" si="50"/>
        <v>2383.5</v>
      </c>
      <c r="F1634" s="1521">
        <f t="shared" si="51"/>
        <v>98031</v>
      </c>
      <c r="H1634" s="1527">
        <v>2383.5</v>
      </c>
      <c r="I1634" s="1527">
        <v>2266.7600000000002</v>
      </c>
    </row>
    <row r="1635" spans="2:9" ht="30">
      <c r="B1635" s="1531">
        <v>98032</v>
      </c>
      <c r="C1635" s="1529" t="s">
        <v>17107</v>
      </c>
      <c r="D1635" s="1528" t="s">
        <v>74</v>
      </c>
      <c r="E1635" s="1530">
        <f t="shared" si="50"/>
        <v>8714.17</v>
      </c>
      <c r="F1635" s="1521">
        <f t="shared" si="51"/>
        <v>98032</v>
      </c>
      <c r="H1635" s="1530">
        <v>8714.17</v>
      </c>
      <c r="I1635" s="1530">
        <v>8411.81</v>
      </c>
    </row>
    <row r="1636" spans="2:9" ht="30">
      <c r="B1636" s="1532">
        <v>98033</v>
      </c>
      <c r="C1636" s="1523" t="s">
        <v>17108</v>
      </c>
      <c r="D1636" s="1526" t="s">
        <v>73</v>
      </c>
      <c r="E1636" s="1527">
        <f t="shared" si="50"/>
        <v>2594.73</v>
      </c>
      <c r="F1636" s="1521">
        <f t="shared" si="51"/>
        <v>98033</v>
      </c>
      <c r="H1636" s="1527">
        <v>2594.73</v>
      </c>
      <c r="I1636" s="1527">
        <v>2467.5</v>
      </c>
    </row>
    <row r="1637" spans="2:9" ht="30">
      <c r="B1637" s="1531">
        <v>98034</v>
      </c>
      <c r="C1637" s="1529" t="s">
        <v>17109</v>
      </c>
      <c r="D1637" s="1528" t="s">
        <v>74</v>
      </c>
      <c r="E1637" s="1530">
        <f t="shared" si="50"/>
        <v>9867.51</v>
      </c>
      <c r="F1637" s="1521">
        <f t="shared" si="51"/>
        <v>98034</v>
      </c>
      <c r="H1637" s="1530">
        <v>9867.51</v>
      </c>
      <c r="I1637" s="1530">
        <v>9527.74</v>
      </c>
    </row>
    <row r="1638" spans="2:9" ht="30">
      <c r="B1638" s="1532">
        <v>98035</v>
      </c>
      <c r="C1638" s="1523" t="s">
        <v>17110</v>
      </c>
      <c r="D1638" s="1526" t="s">
        <v>73</v>
      </c>
      <c r="E1638" s="1527">
        <f t="shared" si="50"/>
        <v>2805.97</v>
      </c>
      <c r="F1638" s="1521">
        <f t="shared" si="51"/>
        <v>98035</v>
      </c>
      <c r="H1638" s="1527">
        <v>2805.97</v>
      </c>
      <c r="I1638" s="1527">
        <v>2668.27</v>
      </c>
    </row>
    <row r="1639" spans="2:9" ht="30">
      <c r="B1639" s="1531">
        <v>98036</v>
      </c>
      <c r="C1639" s="1529" t="s">
        <v>17111</v>
      </c>
      <c r="D1639" s="1528" t="s">
        <v>74</v>
      </c>
      <c r="E1639" s="1530">
        <f t="shared" si="50"/>
        <v>11020.82</v>
      </c>
      <c r="F1639" s="1521">
        <f t="shared" si="51"/>
        <v>98036</v>
      </c>
      <c r="H1639" s="1530">
        <v>11020.82</v>
      </c>
      <c r="I1639" s="1530">
        <v>10643.73</v>
      </c>
    </row>
    <row r="1640" spans="2:9" ht="30">
      <c r="B1640" s="1532">
        <v>98037</v>
      </c>
      <c r="C1640" s="1523" t="s">
        <v>17112</v>
      </c>
      <c r="D1640" s="1526" t="s">
        <v>73</v>
      </c>
      <c r="E1640" s="1527">
        <f t="shared" si="50"/>
        <v>3021.26</v>
      </c>
      <c r="F1640" s="1521">
        <f t="shared" si="51"/>
        <v>98037</v>
      </c>
      <c r="H1640" s="1527">
        <v>3021.26</v>
      </c>
      <c r="I1640" s="1527">
        <v>2872.9</v>
      </c>
    </row>
    <row r="1641" spans="2:9" ht="30">
      <c r="B1641" s="1531">
        <v>98038</v>
      </c>
      <c r="C1641" s="1529" t="s">
        <v>17113</v>
      </c>
      <c r="D1641" s="1528" t="s">
        <v>74</v>
      </c>
      <c r="E1641" s="1530">
        <f t="shared" si="50"/>
        <v>10083.5</v>
      </c>
      <c r="F1641" s="1521">
        <f t="shared" si="51"/>
        <v>98038</v>
      </c>
      <c r="H1641" s="1530">
        <v>10083.5</v>
      </c>
      <c r="I1641" s="1530">
        <v>9739.18</v>
      </c>
    </row>
    <row r="1642" spans="2:9" ht="30">
      <c r="B1642" s="1532">
        <v>98039</v>
      </c>
      <c r="C1642" s="1523" t="s">
        <v>17114</v>
      </c>
      <c r="D1642" s="1526" t="s">
        <v>73</v>
      </c>
      <c r="E1642" s="1527">
        <f t="shared" si="50"/>
        <v>2809.97</v>
      </c>
      <c r="F1642" s="1521">
        <f t="shared" si="51"/>
        <v>98039</v>
      </c>
      <c r="H1642" s="1527">
        <v>2809.97</v>
      </c>
      <c r="I1642" s="1527">
        <v>2672.1</v>
      </c>
    </row>
    <row r="1643" spans="2:9" ht="30">
      <c r="B1643" s="1531">
        <v>98040</v>
      </c>
      <c r="C1643" s="1529" t="s">
        <v>17115</v>
      </c>
      <c r="D1643" s="1528" t="s">
        <v>74</v>
      </c>
      <c r="E1643" s="1530">
        <f t="shared" si="50"/>
        <v>11413.44</v>
      </c>
      <c r="F1643" s="1521">
        <f t="shared" si="51"/>
        <v>98040</v>
      </c>
      <c r="H1643" s="1530">
        <v>11413.44</v>
      </c>
      <c r="I1643" s="1530">
        <v>11027.26</v>
      </c>
    </row>
    <row r="1644" spans="2:9" ht="30">
      <c r="B1644" s="1532">
        <v>98041</v>
      </c>
      <c r="C1644" s="1523" t="s">
        <v>17116</v>
      </c>
      <c r="D1644" s="1526" t="s">
        <v>73</v>
      </c>
      <c r="E1644" s="1527">
        <f t="shared" si="50"/>
        <v>3021.26</v>
      </c>
      <c r="F1644" s="1521">
        <f t="shared" si="51"/>
        <v>98041</v>
      </c>
      <c r="H1644" s="1527">
        <v>3021.26</v>
      </c>
      <c r="I1644" s="1527">
        <v>2872.9</v>
      </c>
    </row>
    <row r="1645" spans="2:9" ht="30">
      <c r="B1645" s="1531">
        <v>98042</v>
      </c>
      <c r="C1645" s="1529" t="s">
        <v>17117</v>
      </c>
      <c r="D1645" s="1528" t="s">
        <v>74</v>
      </c>
      <c r="E1645" s="1530">
        <f t="shared" si="50"/>
        <v>12743.39</v>
      </c>
      <c r="F1645" s="1521">
        <f t="shared" si="51"/>
        <v>98042</v>
      </c>
      <c r="H1645" s="1530">
        <v>12743.39</v>
      </c>
      <c r="I1645" s="1530">
        <v>12315.34</v>
      </c>
    </row>
    <row r="1646" spans="2:9" ht="30">
      <c r="B1646" s="1532">
        <v>98043</v>
      </c>
      <c r="C1646" s="1523" t="s">
        <v>17118</v>
      </c>
      <c r="D1646" s="1526" t="s">
        <v>73</v>
      </c>
      <c r="E1646" s="1527">
        <f t="shared" si="50"/>
        <v>3236.53</v>
      </c>
      <c r="F1646" s="1521">
        <f t="shared" si="51"/>
        <v>98043</v>
      </c>
      <c r="H1646" s="1527">
        <v>3236.53</v>
      </c>
      <c r="I1646" s="1527">
        <v>3077.52</v>
      </c>
    </row>
    <row r="1647" spans="2:9" ht="30">
      <c r="B1647" s="1531">
        <v>98044</v>
      </c>
      <c r="C1647" s="1529" t="s">
        <v>17119</v>
      </c>
      <c r="D1647" s="1528" t="s">
        <v>74</v>
      </c>
      <c r="E1647" s="1530">
        <f t="shared" si="50"/>
        <v>12949.94</v>
      </c>
      <c r="F1647" s="1521">
        <f t="shared" si="51"/>
        <v>98044</v>
      </c>
      <c r="H1647" s="1530">
        <v>12949.94</v>
      </c>
      <c r="I1647" s="1530">
        <v>12517.62</v>
      </c>
    </row>
    <row r="1648" spans="2:9" ht="30">
      <c r="B1648" s="1532">
        <v>98045</v>
      </c>
      <c r="C1648" s="1523" t="s">
        <v>17120</v>
      </c>
      <c r="D1648" s="1526" t="s">
        <v>73</v>
      </c>
      <c r="E1648" s="1527">
        <f t="shared" si="50"/>
        <v>3236.53</v>
      </c>
      <c r="F1648" s="1521">
        <f t="shared" si="51"/>
        <v>98045</v>
      </c>
      <c r="H1648" s="1527">
        <v>3236.53</v>
      </c>
      <c r="I1648" s="1527">
        <v>3077.52</v>
      </c>
    </row>
    <row r="1649" spans="2:9" ht="30">
      <c r="B1649" s="1531">
        <v>98046</v>
      </c>
      <c r="C1649" s="1529" t="s">
        <v>17121</v>
      </c>
      <c r="D1649" s="1528" t="s">
        <v>74</v>
      </c>
      <c r="E1649" s="1530">
        <f t="shared" si="50"/>
        <v>14465.92</v>
      </c>
      <c r="F1649" s="1521">
        <f t="shared" si="51"/>
        <v>98046</v>
      </c>
      <c r="H1649" s="1530">
        <v>14465.92</v>
      </c>
      <c r="I1649" s="1530">
        <v>13986.91</v>
      </c>
    </row>
    <row r="1650" spans="2:9" ht="30">
      <c r="B1650" s="1532">
        <v>98047</v>
      </c>
      <c r="C1650" s="1523" t="s">
        <v>17122</v>
      </c>
      <c r="D1650" s="1526" t="s">
        <v>73</v>
      </c>
      <c r="E1650" s="1527">
        <f t="shared" si="50"/>
        <v>3451.81</v>
      </c>
      <c r="F1650" s="1521">
        <f t="shared" si="51"/>
        <v>98047</v>
      </c>
      <c r="H1650" s="1527">
        <v>3451.81</v>
      </c>
      <c r="I1650" s="1527">
        <v>3282.14</v>
      </c>
    </row>
    <row r="1651" spans="2:9" ht="30">
      <c r="B1651" s="1531">
        <v>98048</v>
      </c>
      <c r="C1651" s="1529" t="s">
        <v>17123</v>
      </c>
      <c r="D1651" s="1528" t="s">
        <v>74</v>
      </c>
      <c r="E1651" s="1530">
        <f t="shared" si="50"/>
        <v>16865</v>
      </c>
      <c r="F1651" s="1521">
        <f t="shared" si="51"/>
        <v>98048</v>
      </c>
      <c r="H1651" s="1530">
        <v>16865</v>
      </c>
      <c r="I1651" s="1530">
        <v>16328.26</v>
      </c>
    </row>
    <row r="1652" spans="2:9" ht="30">
      <c r="B1652" s="1532">
        <v>98049</v>
      </c>
      <c r="C1652" s="1523" t="s">
        <v>17124</v>
      </c>
      <c r="D1652" s="1526" t="s">
        <v>73</v>
      </c>
      <c r="E1652" s="1527">
        <f t="shared" si="50"/>
        <v>3628</v>
      </c>
      <c r="F1652" s="1521">
        <f t="shared" si="51"/>
        <v>98049</v>
      </c>
      <c r="H1652" s="1527">
        <v>3628</v>
      </c>
      <c r="I1652" s="1527">
        <v>3449.34</v>
      </c>
    </row>
    <row r="1653" spans="2:9">
      <c r="B1653" s="1531">
        <v>98050</v>
      </c>
      <c r="C1653" s="1529" t="s">
        <v>17125</v>
      </c>
      <c r="D1653" s="1528" t="s">
        <v>73</v>
      </c>
      <c r="E1653" s="1530">
        <f t="shared" si="50"/>
        <v>263.08</v>
      </c>
      <c r="F1653" s="1521">
        <f t="shared" si="51"/>
        <v>98050</v>
      </c>
      <c r="H1653" s="1530">
        <v>263.08</v>
      </c>
      <c r="I1653" s="1530">
        <v>261.5</v>
      </c>
    </row>
    <row r="1654" spans="2:9" ht="30">
      <c r="B1654" s="1532">
        <v>98051</v>
      </c>
      <c r="C1654" s="1523" t="s">
        <v>17126</v>
      </c>
      <c r="D1654" s="1526" t="s">
        <v>73</v>
      </c>
      <c r="E1654" s="1527">
        <f t="shared" si="50"/>
        <v>832.04</v>
      </c>
      <c r="F1654" s="1521">
        <f t="shared" si="51"/>
        <v>98051</v>
      </c>
      <c r="H1654" s="1527">
        <v>832.04</v>
      </c>
      <c r="I1654" s="1527">
        <v>794.25</v>
      </c>
    </row>
    <row r="1655" spans="2:9" ht="30">
      <c r="B1655" s="1531">
        <v>98405</v>
      </c>
      <c r="C1655" s="1529" t="s">
        <v>17127</v>
      </c>
      <c r="D1655" s="1528" t="s">
        <v>74</v>
      </c>
      <c r="E1655" s="1530">
        <f t="shared" si="50"/>
        <v>2315.46</v>
      </c>
      <c r="F1655" s="1521">
        <f t="shared" si="51"/>
        <v>98405</v>
      </c>
      <c r="H1655" s="1530">
        <v>2315.46</v>
      </c>
      <c r="I1655" s="1530">
        <v>2223.73</v>
      </c>
    </row>
    <row r="1656" spans="2:9" ht="30">
      <c r="B1656" s="1532">
        <v>98406</v>
      </c>
      <c r="C1656" s="1523" t="s">
        <v>17128</v>
      </c>
      <c r="D1656" s="1526" t="s">
        <v>74</v>
      </c>
      <c r="E1656" s="1527">
        <f t="shared" si="50"/>
        <v>5451.78</v>
      </c>
      <c r="F1656" s="1521">
        <f t="shared" si="51"/>
        <v>98406</v>
      </c>
      <c r="H1656" s="1527">
        <v>5451.78</v>
      </c>
      <c r="I1656" s="1527">
        <v>5240.33</v>
      </c>
    </row>
    <row r="1657" spans="2:9" ht="30">
      <c r="B1657" s="1531">
        <v>98407</v>
      </c>
      <c r="C1657" s="1529" t="s">
        <v>17129</v>
      </c>
      <c r="D1657" s="1528" t="s">
        <v>74</v>
      </c>
      <c r="E1657" s="1530">
        <f t="shared" si="50"/>
        <v>3552.51</v>
      </c>
      <c r="F1657" s="1521">
        <f t="shared" si="51"/>
        <v>98407</v>
      </c>
      <c r="H1657" s="1530">
        <v>3552.51</v>
      </c>
      <c r="I1657" s="1530">
        <v>3412.48</v>
      </c>
    </row>
    <row r="1658" spans="2:9" ht="30">
      <c r="B1658" s="1532">
        <v>98408</v>
      </c>
      <c r="C1658" s="1523" t="s">
        <v>17130</v>
      </c>
      <c r="D1658" s="1526" t="s">
        <v>74</v>
      </c>
      <c r="E1658" s="1527">
        <f t="shared" si="50"/>
        <v>4172.04</v>
      </c>
      <c r="F1658" s="1521">
        <f t="shared" si="51"/>
        <v>98408</v>
      </c>
      <c r="H1658" s="1527">
        <v>4172.04</v>
      </c>
      <c r="I1658" s="1527">
        <v>4008.22</v>
      </c>
    </row>
    <row r="1659" spans="2:9" ht="30">
      <c r="B1659" s="1531">
        <v>98409</v>
      </c>
      <c r="C1659" s="1529" t="s">
        <v>17131</v>
      </c>
      <c r="D1659" s="1528" t="s">
        <v>73</v>
      </c>
      <c r="E1659" s="1530">
        <f t="shared" si="50"/>
        <v>357.8</v>
      </c>
      <c r="F1659" s="1521">
        <f t="shared" si="51"/>
        <v>98409</v>
      </c>
      <c r="H1659" s="1530">
        <v>357.8</v>
      </c>
      <c r="I1659" s="1530">
        <v>355.19</v>
      </c>
    </row>
    <row r="1660" spans="2:9" ht="30">
      <c r="B1660" s="1532">
        <v>98410</v>
      </c>
      <c r="C1660" s="1523" t="s">
        <v>17132</v>
      </c>
      <c r="D1660" s="1526" t="s">
        <v>74</v>
      </c>
      <c r="E1660" s="1527">
        <f t="shared" si="50"/>
        <v>1129.76</v>
      </c>
      <c r="F1660" s="1521">
        <f t="shared" si="51"/>
        <v>98410</v>
      </c>
      <c r="H1660" s="1527">
        <v>1129.76</v>
      </c>
      <c r="I1660" s="1527">
        <v>1108.1500000000001</v>
      </c>
    </row>
    <row r="1661" spans="2:9" ht="30">
      <c r="B1661" s="1531">
        <v>98414</v>
      </c>
      <c r="C1661" s="1529" t="s">
        <v>17133</v>
      </c>
      <c r="D1661" s="1528" t="s">
        <v>74</v>
      </c>
      <c r="E1661" s="1530">
        <f t="shared" si="50"/>
        <v>1118.44</v>
      </c>
      <c r="F1661" s="1521">
        <f t="shared" si="51"/>
        <v>98414</v>
      </c>
      <c r="H1661" s="1530">
        <v>1118.44</v>
      </c>
      <c r="I1661" s="1530">
        <v>1096.8800000000001</v>
      </c>
    </row>
    <row r="1662" spans="2:9" ht="30">
      <c r="B1662" s="1532">
        <v>98415</v>
      </c>
      <c r="C1662" s="1523" t="s">
        <v>3490</v>
      </c>
      <c r="D1662" s="1526" t="s">
        <v>74</v>
      </c>
      <c r="E1662" s="1527">
        <f t="shared" si="50"/>
        <v>1276.18</v>
      </c>
      <c r="F1662" s="1521">
        <f t="shared" si="51"/>
        <v>98415</v>
      </c>
      <c r="H1662" s="1527">
        <v>1276.18</v>
      </c>
      <c r="I1662" s="1527">
        <v>1247.17</v>
      </c>
    </row>
    <row r="1663" spans="2:9" ht="30">
      <c r="B1663" s="1531">
        <v>98416</v>
      </c>
      <c r="C1663" s="1529" t="s">
        <v>3491</v>
      </c>
      <c r="D1663" s="1528" t="s">
        <v>74</v>
      </c>
      <c r="E1663" s="1530">
        <f t="shared" si="50"/>
        <v>1355.35</v>
      </c>
      <c r="F1663" s="1521">
        <f t="shared" si="51"/>
        <v>98416</v>
      </c>
      <c r="H1663" s="1530">
        <v>1355.35</v>
      </c>
      <c r="I1663" s="1530">
        <v>1332.23</v>
      </c>
    </row>
    <row r="1664" spans="2:9" ht="30">
      <c r="B1664" s="1532">
        <v>98417</v>
      </c>
      <c r="C1664" s="1523" t="s">
        <v>3492</v>
      </c>
      <c r="D1664" s="1526" t="s">
        <v>74</v>
      </c>
      <c r="E1664" s="1527">
        <f t="shared" si="50"/>
        <v>1592.26</v>
      </c>
      <c r="F1664" s="1521">
        <f t="shared" si="51"/>
        <v>98417</v>
      </c>
      <c r="H1664" s="1527">
        <v>1592.26</v>
      </c>
      <c r="I1664" s="1527">
        <v>1567.59</v>
      </c>
    </row>
    <row r="1665" spans="2:9" ht="30">
      <c r="B1665" s="1531">
        <v>98418</v>
      </c>
      <c r="C1665" s="1529" t="s">
        <v>3493</v>
      </c>
      <c r="D1665" s="1528" t="s">
        <v>74</v>
      </c>
      <c r="E1665" s="1530">
        <f t="shared" si="50"/>
        <v>1723.8</v>
      </c>
      <c r="F1665" s="1521">
        <f t="shared" si="51"/>
        <v>98418</v>
      </c>
      <c r="H1665" s="1530">
        <v>1723.8</v>
      </c>
      <c r="I1665" s="1530">
        <v>1698.34</v>
      </c>
    </row>
    <row r="1666" spans="2:9" ht="30">
      <c r="B1666" s="1532">
        <v>98419</v>
      </c>
      <c r="C1666" s="1523" t="s">
        <v>3494</v>
      </c>
      <c r="D1666" s="1526" t="s">
        <v>74</v>
      </c>
      <c r="E1666" s="1527">
        <f t="shared" ref="E1666:E1729" si="52">IF($L$2=$H$1,H1666,I1666)</f>
        <v>1855.34</v>
      </c>
      <c r="F1666" s="1521">
        <f t="shared" ref="F1666:F1729" si="53">IF(LEN($B1666)=7,CONCATENATE(MID($B1666,1,6),"00",RIGHT($B1666,1)),IF(LEN($B1666)=8,CONCATENATE(MID($B1666,1,6),"0",RIGHT($B1666,2)),$B1666))</f>
        <v>98419</v>
      </c>
      <c r="H1666" s="1527">
        <v>1855.34</v>
      </c>
      <c r="I1666" s="1527">
        <v>1829.09</v>
      </c>
    </row>
    <row r="1667" spans="2:9" ht="30">
      <c r="B1667" s="1531">
        <v>98420</v>
      </c>
      <c r="C1667" s="1529" t="s">
        <v>3495</v>
      </c>
      <c r="D1667" s="1528" t="s">
        <v>74</v>
      </c>
      <c r="E1667" s="1530">
        <f t="shared" si="52"/>
        <v>1843.24</v>
      </c>
      <c r="F1667" s="1521">
        <f t="shared" si="53"/>
        <v>98420</v>
      </c>
      <c r="H1667" s="1530">
        <v>1843.24</v>
      </c>
      <c r="I1667" s="1530">
        <v>1816.04</v>
      </c>
    </row>
    <row r="1668" spans="2:9" ht="30">
      <c r="B1668" s="1532">
        <v>98421</v>
      </c>
      <c r="C1668" s="1523" t="s">
        <v>3496</v>
      </c>
      <c r="D1668" s="1526" t="s">
        <v>74</v>
      </c>
      <c r="E1668" s="1527">
        <f t="shared" si="52"/>
        <v>2080.15</v>
      </c>
      <c r="F1668" s="1521">
        <f t="shared" si="53"/>
        <v>98421</v>
      </c>
      <c r="H1668" s="1527">
        <v>2080.15</v>
      </c>
      <c r="I1668" s="1527">
        <v>2051.39</v>
      </c>
    </row>
    <row r="1669" spans="2:9" ht="30">
      <c r="B1669" s="1531">
        <v>98422</v>
      </c>
      <c r="C1669" s="1529" t="s">
        <v>3497</v>
      </c>
      <c r="D1669" s="1528" t="s">
        <v>74</v>
      </c>
      <c r="E1669" s="1530">
        <f t="shared" si="52"/>
        <v>2317.06</v>
      </c>
      <c r="F1669" s="1521">
        <f t="shared" si="53"/>
        <v>98422</v>
      </c>
      <c r="H1669" s="1530">
        <v>2317.06</v>
      </c>
      <c r="I1669" s="1530">
        <v>2286.75</v>
      </c>
    </row>
    <row r="1670" spans="2:9" ht="30">
      <c r="B1670" s="1532">
        <v>98423</v>
      </c>
      <c r="C1670" s="1523" t="s">
        <v>3498</v>
      </c>
      <c r="D1670" s="1526" t="s">
        <v>74</v>
      </c>
      <c r="E1670" s="1527">
        <f t="shared" si="52"/>
        <v>2448.6</v>
      </c>
      <c r="F1670" s="1521">
        <f t="shared" si="53"/>
        <v>98423</v>
      </c>
      <c r="H1670" s="1527">
        <v>2448.6</v>
      </c>
      <c r="I1670" s="1527">
        <v>2417.5</v>
      </c>
    </row>
    <row r="1671" spans="2:9" ht="30">
      <c r="B1671" s="1531">
        <v>98424</v>
      </c>
      <c r="C1671" s="1529" t="s">
        <v>3499</v>
      </c>
      <c r="D1671" s="1528" t="s">
        <v>74</v>
      </c>
      <c r="E1671" s="1530">
        <f t="shared" si="52"/>
        <v>2580.14</v>
      </c>
      <c r="F1671" s="1521">
        <f t="shared" si="53"/>
        <v>98424</v>
      </c>
      <c r="H1671" s="1530">
        <v>2580.14</v>
      </c>
      <c r="I1671" s="1530">
        <v>2548.25</v>
      </c>
    </row>
    <row r="1672" spans="2:9" ht="30">
      <c r="B1672" s="1532">
        <v>98425</v>
      </c>
      <c r="C1672" s="1523" t="s">
        <v>3500</v>
      </c>
      <c r="D1672" s="1526" t="s">
        <v>74</v>
      </c>
      <c r="E1672" s="1527">
        <f t="shared" si="52"/>
        <v>2771.41</v>
      </c>
      <c r="F1672" s="1521">
        <f t="shared" si="53"/>
        <v>98425</v>
      </c>
      <c r="H1672" s="1527">
        <v>2771.41</v>
      </c>
      <c r="I1672" s="1527">
        <v>2664.27</v>
      </c>
    </row>
    <row r="1673" spans="2:9" ht="30">
      <c r="B1673" s="1531">
        <v>98426</v>
      </c>
      <c r="C1673" s="1529" t="s">
        <v>3501</v>
      </c>
      <c r="D1673" s="1528" t="s">
        <v>74</v>
      </c>
      <c r="E1673" s="1530">
        <f t="shared" si="52"/>
        <v>3510.99</v>
      </c>
      <c r="F1673" s="1521">
        <f t="shared" si="53"/>
        <v>98426</v>
      </c>
      <c r="H1673" s="1530">
        <v>3510.99</v>
      </c>
      <c r="I1673" s="1530">
        <v>3368.99</v>
      </c>
    </row>
    <row r="1674" spans="2:9" ht="30">
      <c r="B1674" s="1532">
        <v>98427</v>
      </c>
      <c r="C1674" s="1523" t="s">
        <v>3502</v>
      </c>
      <c r="D1674" s="1526" t="s">
        <v>74</v>
      </c>
      <c r="E1674" s="1527">
        <f t="shared" si="52"/>
        <v>4250.58</v>
      </c>
      <c r="F1674" s="1521">
        <f t="shared" si="53"/>
        <v>98427</v>
      </c>
      <c r="H1674" s="1527">
        <v>4250.58</v>
      </c>
      <c r="I1674" s="1527">
        <v>4073.71</v>
      </c>
    </row>
    <row r="1675" spans="2:9" ht="30">
      <c r="B1675" s="1531">
        <v>98428</v>
      </c>
      <c r="C1675" s="1529" t="s">
        <v>3503</v>
      </c>
      <c r="D1675" s="1528" t="s">
        <v>74</v>
      </c>
      <c r="E1675" s="1530">
        <f t="shared" si="52"/>
        <v>4666.6000000000004</v>
      </c>
      <c r="F1675" s="1521">
        <f t="shared" si="53"/>
        <v>98428</v>
      </c>
      <c r="H1675" s="1530">
        <v>4666.6000000000004</v>
      </c>
      <c r="I1675" s="1530">
        <v>4470.83</v>
      </c>
    </row>
    <row r="1676" spans="2:9" ht="30">
      <c r="B1676" s="1532">
        <v>98429</v>
      </c>
      <c r="C1676" s="1523" t="s">
        <v>3504</v>
      </c>
      <c r="D1676" s="1526" t="s">
        <v>74</v>
      </c>
      <c r="E1676" s="1527">
        <f t="shared" si="52"/>
        <v>5082.62</v>
      </c>
      <c r="F1676" s="1521">
        <f t="shared" si="53"/>
        <v>98429</v>
      </c>
      <c r="H1676" s="1527">
        <v>5082.62</v>
      </c>
      <c r="I1676" s="1527">
        <v>4867.96</v>
      </c>
    </row>
    <row r="1677" spans="2:9" ht="45">
      <c r="B1677" s="1531">
        <v>98430</v>
      </c>
      <c r="C1677" s="1529" t="s">
        <v>3505</v>
      </c>
      <c r="D1677" s="1528" t="s">
        <v>74</v>
      </c>
      <c r="E1677" s="1530">
        <f t="shared" si="52"/>
        <v>3496.21</v>
      </c>
      <c r="F1677" s="1521">
        <f t="shared" si="53"/>
        <v>98430</v>
      </c>
      <c r="H1677" s="1530">
        <v>3496.21</v>
      </c>
      <c r="I1677" s="1530">
        <v>3383.43</v>
      </c>
    </row>
    <row r="1678" spans="2:9" ht="45">
      <c r="B1678" s="1532">
        <v>98431</v>
      </c>
      <c r="C1678" s="1523" t="s">
        <v>3506</v>
      </c>
      <c r="D1678" s="1526" t="s">
        <v>74</v>
      </c>
      <c r="E1678" s="1527">
        <f t="shared" si="52"/>
        <v>4235.79</v>
      </c>
      <c r="F1678" s="1521">
        <f t="shared" si="53"/>
        <v>98431</v>
      </c>
      <c r="H1678" s="1527">
        <v>4235.79</v>
      </c>
      <c r="I1678" s="1527">
        <v>4088.15</v>
      </c>
    </row>
    <row r="1679" spans="2:9" ht="45">
      <c r="B1679" s="1531">
        <v>98432</v>
      </c>
      <c r="C1679" s="1529" t="s">
        <v>3507</v>
      </c>
      <c r="D1679" s="1528" t="s">
        <v>74</v>
      </c>
      <c r="E1679" s="1530">
        <f t="shared" si="52"/>
        <v>4975.38</v>
      </c>
      <c r="F1679" s="1521">
        <f t="shared" si="53"/>
        <v>98432</v>
      </c>
      <c r="H1679" s="1530">
        <v>4975.38</v>
      </c>
      <c r="I1679" s="1530">
        <v>4792.87</v>
      </c>
    </row>
    <row r="1680" spans="2:9" ht="45">
      <c r="B1680" s="1532">
        <v>98433</v>
      </c>
      <c r="C1680" s="1523" t="s">
        <v>3508</v>
      </c>
      <c r="D1680" s="1526" t="s">
        <v>74</v>
      </c>
      <c r="E1680" s="1527">
        <f t="shared" si="52"/>
        <v>5391.4</v>
      </c>
      <c r="F1680" s="1521">
        <f t="shared" si="53"/>
        <v>98433</v>
      </c>
      <c r="H1680" s="1527">
        <v>5391.4</v>
      </c>
      <c r="I1680" s="1527">
        <v>5189.99</v>
      </c>
    </row>
    <row r="1681" spans="2:9" ht="45">
      <c r="B1681" s="1531">
        <v>98434</v>
      </c>
      <c r="C1681" s="1529" t="s">
        <v>3509</v>
      </c>
      <c r="D1681" s="1528" t="s">
        <v>74</v>
      </c>
      <c r="E1681" s="1530">
        <f t="shared" si="52"/>
        <v>5807.42</v>
      </c>
      <c r="F1681" s="1521">
        <f t="shared" si="53"/>
        <v>98434</v>
      </c>
      <c r="H1681" s="1530">
        <v>5807.42</v>
      </c>
      <c r="I1681" s="1530">
        <v>5587.12</v>
      </c>
    </row>
    <row r="1682" spans="2:9" ht="30">
      <c r="B1682" s="1532">
        <v>99240</v>
      </c>
      <c r="C1682" s="1523" t="s">
        <v>17134</v>
      </c>
      <c r="D1682" s="1526" t="s">
        <v>73</v>
      </c>
      <c r="E1682" s="1527">
        <f t="shared" si="52"/>
        <v>630.03</v>
      </c>
      <c r="F1682" s="1521">
        <f t="shared" si="53"/>
        <v>99240</v>
      </c>
      <c r="H1682" s="1527">
        <v>630.03</v>
      </c>
      <c r="I1682" s="1527">
        <v>626.39</v>
      </c>
    </row>
    <row r="1683" spans="2:9" ht="30">
      <c r="B1683" s="1531">
        <v>99241</v>
      </c>
      <c r="C1683" s="1529" t="s">
        <v>17135</v>
      </c>
      <c r="D1683" s="1528" t="s">
        <v>73</v>
      </c>
      <c r="E1683" s="1530">
        <f t="shared" si="52"/>
        <v>1460.97</v>
      </c>
      <c r="F1683" s="1521">
        <f t="shared" si="53"/>
        <v>99241</v>
      </c>
      <c r="H1683" s="1530">
        <v>1460.97</v>
      </c>
      <c r="I1683" s="1530">
        <v>1387.39</v>
      </c>
    </row>
    <row r="1684" spans="2:9" ht="30">
      <c r="B1684" s="1532">
        <v>99242</v>
      </c>
      <c r="C1684" s="1523" t="s">
        <v>17136</v>
      </c>
      <c r="D1684" s="1526" t="s">
        <v>74</v>
      </c>
      <c r="E1684" s="1527">
        <f t="shared" si="52"/>
        <v>2697.69</v>
      </c>
      <c r="F1684" s="1521">
        <f t="shared" si="53"/>
        <v>99242</v>
      </c>
      <c r="H1684" s="1527">
        <v>2697.69</v>
      </c>
      <c r="I1684" s="1527">
        <v>2590.88</v>
      </c>
    </row>
    <row r="1685" spans="2:9" ht="30">
      <c r="B1685" s="1531">
        <v>99243</v>
      </c>
      <c r="C1685" s="1529" t="s">
        <v>17137</v>
      </c>
      <c r="D1685" s="1528" t="s">
        <v>73</v>
      </c>
      <c r="E1685" s="1530">
        <f t="shared" si="52"/>
        <v>1409.35</v>
      </c>
      <c r="F1685" s="1521">
        <f t="shared" si="53"/>
        <v>99243</v>
      </c>
      <c r="H1685" s="1530">
        <v>1409.35</v>
      </c>
      <c r="I1685" s="1530">
        <v>1339.93</v>
      </c>
    </row>
    <row r="1686" spans="2:9" ht="30">
      <c r="B1686" s="1532">
        <v>99244</v>
      </c>
      <c r="C1686" s="1523" t="s">
        <v>17138</v>
      </c>
      <c r="D1686" s="1526" t="s">
        <v>74</v>
      </c>
      <c r="E1686" s="1527">
        <f t="shared" si="52"/>
        <v>4384.6499999999996</v>
      </c>
      <c r="F1686" s="1521">
        <f t="shared" si="53"/>
        <v>99244</v>
      </c>
      <c r="H1686" s="1527">
        <v>4384.6499999999996</v>
      </c>
      <c r="I1686" s="1527">
        <v>4216.93</v>
      </c>
    </row>
    <row r="1687" spans="2:9" ht="30">
      <c r="B1687" s="1531">
        <v>99246</v>
      </c>
      <c r="C1687" s="1529" t="s">
        <v>17139</v>
      </c>
      <c r="D1687" s="1528" t="s">
        <v>73</v>
      </c>
      <c r="E1687" s="1530">
        <f t="shared" si="52"/>
        <v>905.61</v>
      </c>
      <c r="F1687" s="1521">
        <f t="shared" si="53"/>
        <v>99246</v>
      </c>
      <c r="H1687" s="1530">
        <v>905.61</v>
      </c>
      <c r="I1687" s="1530">
        <v>900.96</v>
      </c>
    </row>
    <row r="1688" spans="2:9" ht="30">
      <c r="B1688" s="1532">
        <v>99247</v>
      </c>
      <c r="C1688" s="1523" t="s">
        <v>17140</v>
      </c>
      <c r="D1688" s="1526" t="s">
        <v>73</v>
      </c>
      <c r="E1688" s="1527">
        <f t="shared" si="52"/>
        <v>1664.29</v>
      </c>
      <c r="F1688" s="1521">
        <f t="shared" si="53"/>
        <v>99247</v>
      </c>
      <c r="H1688" s="1527">
        <v>1664.29</v>
      </c>
      <c r="I1688" s="1527">
        <v>1580.25</v>
      </c>
    </row>
    <row r="1689" spans="2:9" ht="30">
      <c r="B1689" s="1531">
        <v>99248</v>
      </c>
      <c r="C1689" s="1529" t="s">
        <v>17141</v>
      </c>
      <c r="D1689" s="1528" t="s">
        <v>74</v>
      </c>
      <c r="E1689" s="1530">
        <f t="shared" si="52"/>
        <v>4121.0200000000004</v>
      </c>
      <c r="F1689" s="1521">
        <f t="shared" si="53"/>
        <v>99248</v>
      </c>
      <c r="H1689" s="1530">
        <v>4121.0200000000004</v>
      </c>
      <c r="I1689" s="1530">
        <v>3962.82</v>
      </c>
    </row>
    <row r="1690" spans="2:9" ht="30">
      <c r="B1690" s="1532">
        <v>99249</v>
      </c>
      <c r="C1690" s="1523" t="s">
        <v>17142</v>
      </c>
      <c r="D1690" s="1526" t="s">
        <v>73</v>
      </c>
      <c r="E1690" s="1527">
        <f t="shared" si="52"/>
        <v>1724.75</v>
      </c>
      <c r="F1690" s="1521">
        <f t="shared" si="53"/>
        <v>99249</v>
      </c>
      <c r="H1690" s="1527">
        <v>1724.75</v>
      </c>
      <c r="I1690" s="1527">
        <v>1639.26</v>
      </c>
    </row>
    <row r="1691" spans="2:9" ht="30">
      <c r="B1691" s="1531">
        <v>99252</v>
      </c>
      <c r="C1691" s="1529" t="s">
        <v>17143</v>
      </c>
      <c r="D1691" s="1528" t="s">
        <v>74</v>
      </c>
      <c r="E1691" s="1530">
        <f t="shared" si="52"/>
        <v>2267.36</v>
      </c>
      <c r="F1691" s="1521">
        <f t="shared" si="53"/>
        <v>99252</v>
      </c>
      <c r="H1691" s="1530">
        <v>2267.36</v>
      </c>
      <c r="I1691" s="1530">
        <v>2175.11</v>
      </c>
    </row>
    <row r="1692" spans="2:9" ht="30">
      <c r="B1692" s="1532">
        <v>99254</v>
      </c>
      <c r="C1692" s="1523" t="s">
        <v>17144</v>
      </c>
      <c r="D1692" s="1526" t="s">
        <v>73</v>
      </c>
      <c r="E1692" s="1527">
        <f t="shared" si="52"/>
        <v>1054.3599999999999</v>
      </c>
      <c r="F1692" s="1521">
        <f t="shared" si="53"/>
        <v>99254</v>
      </c>
      <c r="H1692" s="1527">
        <v>1054.3599999999999</v>
      </c>
      <c r="I1692" s="1527">
        <v>1001.66</v>
      </c>
    </row>
    <row r="1693" spans="2:9" ht="30">
      <c r="B1693" s="1531">
        <v>99256</v>
      </c>
      <c r="C1693" s="1529" t="s">
        <v>17145</v>
      </c>
      <c r="D1693" s="1528" t="s">
        <v>74</v>
      </c>
      <c r="E1693" s="1530">
        <f t="shared" si="52"/>
        <v>5171.8599999999997</v>
      </c>
      <c r="F1693" s="1521">
        <f t="shared" si="53"/>
        <v>99256</v>
      </c>
      <c r="H1693" s="1530">
        <v>5171.8599999999997</v>
      </c>
      <c r="I1693" s="1530">
        <v>4975.88</v>
      </c>
    </row>
    <row r="1694" spans="2:9" ht="30">
      <c r="B1694" s="1532">
        <v>99259</v>
      </c>
      <c r="C1694" s="1523" t="s">
        <v>17146</v>
      </c>
      <c r="D1694" s="1526" t="s">
        <v>74</v>
      </c>
      <c r="E1694" s="1527">
        <f t="shared" si="52"/>
        <v>2874.18</v>
      </c>
      <c r="F1694" s="1521">
        <f t="shared" si="53"/>
        <v>99259</v>
      </c>
      <c r="H1694" s="1527">
        <v>2874.18</v>
      </c>
      <c r="I1694" s="1527">
        <v>2758.19</v>
      </c>
    </row>
    <row r="1695" spans="2:9" ht="30">
      <c r="B1695" s="1531">
        <v>99261</v>
      </c>
      <c r="C1695" s="1529" t="s">
        <v>17147</v>
      </c>
      <c r="D1695" s="1528" t="s">
        <v>73</v>
      </c>
      <c r="E1695" s="1530">
        <f t="shared" si="52"/>
        <v>1257.6600000000001</v>
      </c>
      <c r="F1695" s="1521">
        <f t="shared" si="53"/>
        <v>99261</v>
      </c>
      <c r="H1695" s="1530">
        <v>1257.6600000000001</v>
      </c>
      <c r="I1695" s="1530">
        <v>1194.53</v>
      </c>
    </row>
    <row r="1696" spans="2:9" ht="30">
      <c r="B1696" s="1532">
        <v>99263</v>
      </c>
      <c r="C1696" s="1523" t="s">
        <v>17148</v>
      </c>
      <c r="D1696" s="1526" t="s">
        <v>73</v>
      </c>
      <c r="E1696" s="1527">
        <f t="shared" si="52"/>
        <v>1867.62</v>
      </c>
      <c r="F1696" s="1521">
        <f t="shared" si="53"/>
        <v>99263</v>
      </c>
      <c r="H1696" s="1527">
        <v>1867.62</v>
      </c>
      <c r="I1696" s="1527">
        <v>1773.15</v>
      </c>
    </row>
    <row r="1697" spans="2:9" ht="30">
      <c r="B1697" s="1531">
        <v>99265</v>
      </c>
      <c r="C1697" s="1529" t="s">
        <v>17149</v>
      </c>
      <c r="D1697" s="1528" t="s">
        <v>74</v>
      </c>
      <c r="E1697" s="1530">
        <f t="shared" si="52"/>
        <v>3480.82</v>
      </c>
      <c r="F1697" s="1521">
        <f t="shared" si="53"/>
        <v>99265</v>
      </c>
      <c r="H1697" s="1530">
        <v>3480.82</v>
      </c>
      <c r="I1697" s="1530">
        <v>3341.11</v>
      </c>
    </row>
    <row r="1698" spans="2:9" ht="30">
      <c r="B1698" s="1532">
        <v>99266</v>
      </c>
      <c r="C1698" s="1523" t="s">
        <v>17150</v>
      </c>
      <c r="D1698" s="1526" t="s">
        <v>73</v>
      </c>
      <c r="E1698" s="1527">
        <f t="shared" si="52"/>
        <v>1460.97</v>
      </c>
      <c r="F1698" s="1521">
        <f t="shared" si="53"/>
        <v>99266</v>
      </c>
      <c r="H1698" s="1527">
        <v>1460.97</v>
      </c>
      <c r="I1698" s="1527">
        <v>1387.39</v>
      </c>
    </row>
    <row r="1699" spans="2:9" ht="30">
      <c r="B1699" s="1531">
        <v>99267</v>
      </c>
      <c r="C1699" s="1529" t="s">
        <v>17151</v>
      </c>
      <c r="D1699" s="1528" t="s">
        <v>74</v>
      </c>
      <c r="E1699" s="1530">
        <f t="shared" si="52"/>
        <v>4090.05</v>
      </c>
      <c r="F1699" s="1521">
        <f t="shared" si="53"/>
        <v>99267</v>
      </c>
      <c r="H1699" s="1530">
        <v>4090.05</v>
      </c>
      <c r="I1699" s="1530">
        <v>3926.61</v>
      </c>
    </row>
    <row r="1700" spans="2:9" ht="30">
      <c r="B1700" s="1532">
        <v>99268</v>
      </c>
      <c r="C1700" s="1523" t="s">
        <v>17152</v>
      </c>
      <c r="D1700" s="1526" t="s">
        <v>74</v>
      </c>
      <c r="E1700" s="1527">
        <f t="shared" si="52"/>
        <v>432.37</v>
      </c>
      <c r="F1700" s="1521">
        <f t="shared" si="53"/>
        <v>99268</v>
      </c>
      <c r="H1700" s="1527">
        <v>432.37</v>
      </c>
      <c r="I1700" s="1527">
        <v>424.72</v>
      </c>
    </row>
    <row r="1701" spans="2:9" ht="30">
      <c r="B1701" s="1531">
        <v>99269</v>
      </c>
      <c r="C1701" s="1529" t="s">
        <v>17153</v>
      </c>
      <c r="D1701" s="1528" t="s">
        <v>73</v>
      </c>
      <c r="E1701" s="1530">
        <f t="shared" si="52"/>
        <v>1664.29</v>
      </c>
      <c r="F1701" s="1521">
        <f t="shared" si="53"/>
        <v>99269</v>
      </c>
      <c r="H1701" s="1530">
        <v>1664.29</v>
      </c>
      <c r="I1701" s="1530">
        <v>1580.25</v>
      </c>
    </row>
    <row r="1702" spans="2:9" ht="30">
      <c r="B1702" s="1532">
        <v>99270</v>
      </c>
      <c r="C1702" s="1523" t="s">
        <v>17154</v>
      </c>
      <c r="D1702" s="1526" t="s">
        <v>74</v>
      </c>
      <c r="E1702" s="1527">
        <f t="shared" si="52"/>
        <v>607.41999999999996</v>
      </c>
      <c r="F1702" s="1521">
        <f t="shared" si="53"/>
        <v>99270</v>
      </c>
      <c r="H1702" s="1527">
        <v>607.41999999999996</v>
      </c>
      <c r="I1702" s="1527">
        <v>598.83000000000004</v>
      </c>
    </row>
    <row r="1703" spans="2:9" ht="30">
      <c r="B1703" s="1531">
        <v>99271</v>
      </c>
      <c r="C1703" s="1529" t="s">
        <v>17155</v>
      </c>
      <c r="D1703" s="1528" t="s">
        <v>74</v>
      </c>
      <c r="E1703" s="1530">
        <f t="shared" si="52"/>
        <v>5934.02</v>
      </c>
      <c r="F1703" s="1521">
        <f t="shared" si="53"/>
        <v>99271</v>
      </c>
      <c r="H1703" s="1530">
        <v>5934.02</v>
      </c>
      <c r="I1703" s="1530">
        <v>5709.81</v>
      </c>
    </row>
    <row r="1704" spans="2:9" ht="30">
      <c r="B1704" s="1532">
        <v>99272</v>
      </c>
      <c r="C1704" s="1523" t="s">
        <v>17156</v>
      </c>
      <c r="D1704" s="1526" t="s">
        <v>74</v>
      </c>
      <c r="E1704" s="1527">
        <f t="shared" si="52"/>
        <v>967.18</v>
      </c>
      <c r="F1704" s="1521">
        <f t="shared" si="53"/>
        <v>99272</v>
      </c>
      <c r="H1704" s="1527">
        <v>967.18</v>
      </c>
      <c r="I1704" s="1527">
        <v>926.66</v>
      </c>
    </row>
    <row r="1705" spans="2:9" ht="30">
      <c r="B1705" s="1531">
        <v>99273</v>
      </c>
      <c r="C1705" s="1529" t="s">
        <v>17157</v>
      </c>
      <c r="D1705" s="1528" t="s">
        <v>74</v>
      </c>
      <c r="E1705" s="1530">
        <f t="shared" si="52"/>
        <v>1363.55</v>
      </c>
      <c r="F1705" s="1521">
        <f t="shared" si="53"/>
        <v>99273</v>
      </c>
      <c r="H1705" s="1530">
        <v>1363.55</v>
      </c>
      <c r="I1705" s="1530">
        <v>1304.19</v>
      </c>
    </row>
    <row r="1706" spans="2:9" ht="30">
      <c r="B1706" s="1532">
        <v>99274</v>
      </c>
      <c r="C1706" s="1523" t="s">
        <v>17158</v>
      </c>
      <c r="D1706" s="1526" t="s">
        <v>74</v>
      </c>
      <c r="E1706" s="1527">
        <f t="shared" si="52"/>
        <v>4730.6099999999997</v>
      </c>
      <c r="F1706" s="1521">
        <f t="shared" si="53"/>
        <v>99274</v>
      </c>
      <c r="H1706" s="1527">
        <v>4730.6099999999997</v>
      </c>
      <c r="I1706" s="1527">
        <v>4543.3999999999996</v>
      </c>
    </row>
    <row r="1707" spans="2:9" ht="30">
      <c r="B1707" s="1531">
        <v>99275</v>
      </c>
      <c r="C1707" s="1529" t="s">
        <v>17159</v>
      </c>
      <c r="D1707" s="1528" t="s">
        <v>74</v>
      </c>
      <c r="E1707" s="1530">
        <f t="shared" si="52"/>
        <v>843.22</v>
      </c>
      <c r="F1707" s="1521">
        <f t="shared" si="53"/>
        <v>99275</v>
      </c>
      <c r="H1707" s="1530">
        <v>843.22</v>
      </c>
      <c r="I1707" s="1530">
        <v>822.7</v>
      </c>
    </row>
    <row r="1708" spans="2:9" ht="30">
      <c r="B1708" s="1532">
        <v>99276</v>
      </c>
      <c r="C1708" s="1523" t="s">
        <v>17160</v>
      </c>
      <c r="D1708" s="1526" t="s">
        <v>73</v>
      </c>
      <c r="E1708" s="1527">
        <f t="shared" si="52"/>
        <v>2070.9499999999998</v>
      </c>
      <c r="F1708" s="1521">
        <f t="shared" si="53"/>
        <v>99276</v>
      </c>
      <c r="H1708" s="1527">
        <v>2070.9499999999998</v>
      </c>
      <c r="I1708" s="1527">
        <v>1966.02</v>
      </c>
    </row>
    <row r="1709" spans="2:9" ht="30">
      <c r="B1709" s="1531">
        <v>99277</v>
      </c>
      <c r="C1709" s="1529" t="s">
        <v>17161</v>
      </c>
      <c r="D1709" s="1528" t="s">
        <v>73</v>
      </c>
      <c r="E1709" s="1530">
        <f t="shared" si="52"/>
        <v>1867.62</v>
      </c>
      <c r="F1709" s="1521">
        <f t="shared" si="53"/>
        <v>99277</v>
      </c>
      <c r="H1709" s="1530">
        <v>1867.62</v>
      </c>
      <c r="I1709" s="1530">
        <v>1773.15</v>
      </c>
    </row>
    <row r="1710" spans="2:9" ht="30">
      <c r="B1710" s="1532">
        <v>99278</v>
      </c>
      <c r="C1710" s="1523" t="s">
        <v>17162</v>
      </c>
      <c r="D1710" s="1526" t="s">
        <v>73</v>
      </c>
      <c r="E1710" s="1527">
        <f t="shared" si="52"/>
        <v>356.23</v>
      </c>
      <c r="F1710" s="1521">
        <f t="shared" si="53"/>
        <v>99278</v>
      </c>
      <c r="H1710" s="1527">
        <v>356.23</v>
      </c>
      <c r="I1710" s="1527">
        <v>353.62</v>
      </c>
    </row>
    <row r="1711" spans="2:9" ht="30">
      <c r="B1711" s="1531">
        <v>99279</v>
      </c>
      <c r="C1711" s="1529" t="s">
        <v>17163</v>
      </c>
      <c r="D1711" s="1528" t="s">
        <v>74</v>
      </c>
      <c r="E1711" s="1530">
        <f t="shared" si="52"/>
        <v>5341.91</v>
      </c>
      <c r="F1711" s="1521">
        <f t="shared" si="53"/>
        <v>99279</v>
      </c>
      <c r="H1711" s="1530">
        <v>5341.91</v>
      </c>
      <c r="I1711" s="1530">
        <v>5130.95</v>
      </c>
    </row>
    <row r="1712" spans="2:9" ht="30">
      <c r="B1712" s="1532">
        <v>99280</v>
      </c>
      <c r="C1712" s="1523" t="s">
        <v>17164</v>
      </c>
      <c r="D1712" s="1526" t="s">
        <v>74</v>
      </c>
      <c r="E1712" s="1527">
        <f t="shared" si="52"/>
        <v>1806.26</v>
      </c>
      <c r="F1712" s="1521">
        <f t="shared" si="53"/>
        <v>99280</v>
      </c>
      <c r="H1712" s="1527">
        <v>1806.26</v>
      </c>
      <c r="I1712" s="1527">
        <v>1731.05</v>
      </c>
    </row>
    <row r="1713" spans="2:9" ht="30">
      <c r="B1713" s="1531">
        <v>99281</v>
      </c>
      <c r="C1713" s="1529" t="s">
        <v>17165</v>
      </c>
      <c r="D1713" s="1528" t="s">
        <v>73</v>
      </c>
      <c r="E1713" s="1530">
        <f t="shared" si="52"/>
        <v>2070.9499999999998</v>
      </c>
      <c r="F1713" s="1521">
        <f t="shared" si="53"/>
        <v>99281</v>
      </c>
      <c r="H1713" s="1530">
        <v>2070.9499999999998</v>
      </c>
      <c r="I1713" s="1530">
        <v>1966.02</v>
      </c>
    </row>
    <row r="1714" spans="2:9" ht="30">
      <c r="B1714" s="1532">
        <v>99282</v>
      </c>
      <c r="C1714" s="1523" t="s">
        <v>17166</v>
      </c>
      <c r="D1714" s="1526" t="s">
        <v>73</v>
      </c>
      <c r="E1714" s="1527">
        <f t="shared" si="52"/>
        <v>2294.5</v>
      </c>
      <c r="F1714" s="1521">
        <f t="shared" si="53"/>
        <v>99282</v>
      </c>
      <c r="H1714" s="1527">
        <v>2294.5</v>
      </c>
      <c r="I1714" s="1527">
        <v>2178.16</v>
      </c>
    </row>
    <row r="1715" spans="2:9" ht="30">
      <c r="B1715" s="1531">
        <v>99283</v>
      </c>
      <c r="C1715" s="1529" t="s">
        <v>17167</v>
      </c>
      <c r="D1715" s="1528" t="s">
        <v>73</v>
      </c>
      <c r="E1715" s="1530">
        <f t="shared" si="52"/>
        <v>988.82</v>
      </c>
      <c r="F1715" s="1521">
        <f t="shared" si="53"/>
        <v>99283</v>
      </c>
      <c r="H1715" s="1530">
        <v>988.82</v>
      </c>
      <c r="I1715" s="1530">
        <v>940.84</v>
      </c>
    </row>
    <row r="1716" spans="2:9" ht="30">
      <c r="B1716" s="1532">
        <v>99284</v>
      </c>
      <c r="C1716" s="1523" t="s">
        <v>17168</v>
      </c>
      <c r="D1716" s="1526" t="s">
        <v>74</v>
      </c>
      <c r="E1716" s="1527">
        <f t="shared" si="52"/>
        <v>6708.78</v>
      </c>
      <c r="F1716" s="1521">
        <f t="shared" si="53"/>
        <v>99284</v>
      </c>
      <c r="H1716" s="1527">
        <v>6708.78</v>
      </c>
      <c r="I1716" s="1527">
        <v>6456.36</v>
      </c>
    </row>
    <row r="1717" spans="2:9" ht="30">
      <c r="B1717" s="1531">
        <v>99285</v>
      </c>
      <c r="C1717" s="1529" t="s">
        <v>15896</v>
      </c>
      <c r="D1717" s="1528" t="s">
        <v>74</v>
      </c>
      <c r="E1717" s="1530">
        <f t="shared" si="52"/>
        <v>1198.94</v>
      </c>
      <c r="F1717" s="1521">
        <f t="shared" si="53"/>
        <v>99285</v>
      </c>
      <c r="H1717" s="1530">
        <v>1198.94</v>
      </c>
      <c r="I1717" s="1530">
        <v>1172.58</v>
      </c>
    </row>
    <row r="1718" spans="2:9" ht="30">
      <c r="B1718" s="1532">
        <v>99286</v>
      </c>
      <c r="C1718" s="1523" t="s">
        <v>17169</v>
      </c>
      <c r="D1718" s="1526" t="s">
        <v>74</v>
      </c>
      <c r="E1718" s="1527">
        <f t="shared" si="52"/>
        <v>5949.42</v>
      </c>
      <c r="F1718" s="1521">
        <f t="shared" si="53"/>
        <v>99286</v>
      </c>
      <c r="H1718" s="1527">
        <v>5949.42</v>
      </c>
      <c r="I1718" s="1527">
        <v>5714.7</v>
      </c>
    </row>
    <row r="1719" spans="2:9" ht="30">
      <c r="B1719" s="1531">
        <v>99287</v>
      </c>
      <c r="C1719" s="1529" t="s">
        <v>17170</v>
      </c>
      <c r="D1719" s="1528" t="s">
        <v>74</v>
      </c>
      <c r="E1719" s="1530">
        <f t="shared" si="52"/>
        <v>8540.61</v>
      </c>
      <c r="F1719" s="1521">
        <f t="shared" si="53"/>
        <v>99287</v>
      </c>
      <c r="H1719" s="1530">
        <v>8540.61</v>
      </c>
      <c r="I1719" s="1530">
        <v>8239.0400000000009</v>
      </c>
    </row>
    <row r="1720" spans="2:9" ht="30">
      <c r="B1720" s="1532">
        <v>99288</v>
      </c>
      <c r="C1720" s="1523" t="s">
        <v>17171</v>
      </c>
      <c r="D1720" s="1526" t="s">
        <v>73</v>
      </c>
      <c r="E1720" s="1527">
        <f t="shared" si="52"/>
        <v>471.76</v>
      </c>
      <c r="F1720" s="1521">
        <f t="shared" si="53"/>
        <v>99288</v>
      </c>
      <c r="H1720" s="1527">
        <v>471.76</v>
      </c>
      <c r="I1720" s="1527">
        <v>468.66</v>
      </c>
    </row>
    <row r="1721" spans="2:9" ht="30">
      <c r="B1721" s="1531">
        <v>99289</v>
      </c>
      <c r="C1721" s="1529" t="s">
        <v>17172</v>
      </c>
      <c r="D1721" s="1528" t="s">
        <v>73</v>
      </c>
      <c r="E1721" s="1530">
        <f t="shared" si="52"/>
        <v>2247.09</v>
      </c>
      <c r="F1721" s="1521">
        <f t="shared" si="53"/>
        <v>99289</v>
      </c>
      <c r="H1721" s="1530">
        <v>2247.09</v>
      </c>
      <c r="I1721" s="1530">
        <v>2135.35</v>
      </c>
    </row>
    <row r="1722" spans="2:9" ht="30">
      <c r="B1722" s="1532">
        <v>99290</v>
      </c>
      <c r="C1722" s="1523" t="s">
        <v>17173</v>
      </c>
      <c r="D1722" s="1526" t="s">
        <v>74</v>
      </c>
      <c r="E1722" s="1527">
        <f t="shared" si="52"/>
        <v>3581.17</v>
      </c>
      <c r="F1722" s="1521">
        <f t="shared" si="53"/>
        <v>99290</v>
      </c>
      <c r="H1722" s="1527">
        <v>3581.17</v>
      </c>
      <c r="I1722" s="1527">
        <v>3441.69</v>
      </c>
    </row>
    <row r="1723" spans="2:9" ht="30">
      <c r="B1723" s="1531">
        <v>99291</v>
      </c>
      <c r="C1723" s="1529" t="s">
        <v>17174</v>
      </c>
      <c r="D1723" s="1528" t="s">
        <v>73</v>
      </c>
      <c r="E1723" s="1530">
        <f t="shared" si="52"/>
        <v>2274.2399999999998</v>
      </c>
      <c r="F1723" s="1521">
        <f t="shared" si="53"/>
        <v>99291</v>
      </c>
      <c r="H1723" s="1530">
        <v>2274.2399999999998</v>
      </c>
      <c r="I1723" s="1530">
        <v>2158.87</v>
      </c>
    </row>
    <row r="1724" spans="2:9" ht="30">
      <c r="B1724" s="1532">
        <v>99292</v>
      </c>
      <c r="C1724" s="1523" t="s">
        <v>17175</v>
      </c>
      <c r="D1724" s="1526" t="s">
        <v>74</v>
      </c>
      <c r="E1724" s="1527">
        <f t="shared" si="52"/>
        <v>2249.17</v>
      </c>
      <c r="F1724" s="1521">
        <f t="shared" si="53"/>
        <v>99292</v>
      </c>
      <c r="H1724" s="1527">
        <v>2249.17</v>
      </c>
      <c r="I1724" s="1527">
        <v>2157.7399999999998</v>
      </c>
    </row>
    <row r="1725" spans="2:9" ht="30">
      <c r="B1725" s="1531">
        <v>99293</v>
      </c>
      <c r="C1725" s="1529" t="s">
        <v>17176</v>
      </c>
      <c r="D1725" s="1528" t="s">
        <v>73</v>
      </c>
      <c r="E1725" s="1530">
        <f t="shared" si="52"/>
        <v>1199.08</v>
      </c>
      <c r="F1725" s="1521">
        <f t="shared" si="53"/>
        <v>99293</v>
      </c>
      <c r="H1725" s="1530">
        <v>1199.08</v>
      </c>
      <c r="I1725" s="1530">
        <v>1140.3800000000001</v>
      </c>
    </row>
    <row r="1726" spans="2:9" ht="30">
      <c r="B1726" s="1532">
        <v>99294</v>
      </c>
      <c r="C1726" s="1523" t="s">
        <v>17177</v>
      </c>
      <c r="D1726" s="1526" t="s">
        <v>74</v>
      </c>
      <c r="E1726" s="1527">
        <f t="shared" si="52"/>
        <v>7434.23</v>
      </c>
      <c r="F1726" s="1521">
        <f t="shared" si="53"/>
        <v>99294</v>
      </c>
      <c r="H1726" s="1527">
        <v>7434.23</v>
      </c>
      <c r="I1726" s="1527">
        <v>7153.56</v>
      </c>
    </row>
    <row r="1727" spans="2:9" ht="30">
      <c r="B1727" s="1531">
        <v>99296</v>
      </c>
      <c r="C1727" s="1529" t="s">
        <v>17178</v>
      </c>
      <c r="D1727" s="1528" t="s">
        <v>73</v>
      </c>
      <c r="E1727" s="1530">
        <f t="shared" si="52"/>
        <v>2497.77</v>
      </c>
      <c r="F1727" s="1521">
        <f t="shared" si="53"/>
        <v>99296</v>
      </c>
      <c r="H1727" s="1530">
        <v>2497.77</v>
      </c>
      <c r="I1727" s="1530">
        <v>2370.9699999999998</v>
      </c>
    </row>
    <row r="1728" spans="2:9" ht="30">
      <c r="B1728" s="1532">
        <v>99297</v>
      </c>
      <c r="C1728" s="1523" t="s">
        <v>17179</v>
      </c>
      <c r="D1728" s="1526" t="s">
        <v>73</v>
      </c>
      <c r="E1728" s="1527">
        <f t="shared" si="52"/>
        <v>2494.27</v>
      </c>
      <c r="F1728" s="1521">
        <f t="shared" si="53"/>
        <v>99297</v>
      </c>
      <c r="H1728" s="1527">
        <v>2494.27</v>
      </c>
      <c r="I1728" s="1527">
        <v>2367.64</v>
      </c>
    </row>
    <row r="1729" spans="2:9" ht="30">
      <c r="B1729" s="1531">
        <v>99298</v>
      </c>
      <c r="C1729" s="1529" t="s">
        <v>17180</v>
      </c>
      <c r="D1729" s="1528" t="s">
        <v>74</v>
      </c>
      <c r="E1729" s="1530">
        <f t="shared" si="52"/>
        <v>9670.4500000000007</v>
      </c>
      <c r="F1729" s="1521">
        <f t="shared" si="53"/>
        <v>99298</v>
      </c>
      <c r="H1729" s="1530">
        <v>9670.4500000000007</v>
      </c>
      <c r="I1729" s="1530">
        <v>9331.56</v>
      </c>
    </row>
    <row r="1730" spans="2:9" ht="30">
      <c r="B1730" s="1532">
        <v>99299</v>
      </c>
      <c r="C1730" s="1523" t="s">
        <v>17181</v>
      </c>
      <c r="D1730" s="1526" t="s">
        <v>73</v>
      </c>
      <c r="E1730" s="1527">
        <f t="shared" ref="E1730:E1793" si="54">IF($L$2=$H$1,H1730,I1730)</f>
        <v>2701.03</v>
      </c>
      <c r="F1730" s="1521">
        <f t="shared" ref="F1730:F1793" si="55">IF(LEN($B1730)=7,CONCATENATE(MID($B1730,1,6),"00",RIGHT($B1730,1)),IF(LEN($B1730)=8,CONCATENATE(MID($B1730,1,6),"0",RIGHT($B1730,2)),$B1730))</f>
        <v>99299</v>
      </c>
      <c r="H1730" s="1527">
        <v>2701.03</v>
      </c>
      <c r="I1730" s="1527">
        <v>2563.8000000000002</v>
      </c>
    </row>
    <row r="1731" spans="2:9" ht="30">
      <c r="B1731" s="1531">
        <v>99300</v>
      </c>
      <c r="C1731" s="1529" t="s">
        <v>17182</v>
      </c>
      <c r="D1731" s="1528" t="s">
        <v>74</v>
      </c>
      <c r="E1731" s="1530">
        <f t="shared" si="54"/>
        <v>10800.42</v>
      </c>
      <c r="F1731" s="1521">
        <f t="shared" si="55"/>
        <v>99300</v>
      </c>
      <c r="H1731" s="1530">
        <v>10800.42</v>
      </c>
      <c r="I1731" s="1530">
        <v>10424.32</v>
      </c>
    </row>
    <row r="1732" spans="2:9" ht="30">
      <c r="B1732" s="1532">
        <v>99301</v>
      </c>
      <c r="C1732" s="1523" t="s">
        <v>17183</v>
      </c>
      <c r="D1732" s="1526" t="s">
        <v>74</v>
      </c>
      <c r="E1732" s="1527">
        <f t="shared" si="54"/>
        <v>5303.85</v>
      </c>
      <c r="F1732" s="1521">
        <f t="shared" si="55"/>
        <v>99301</v>
      </c>
      <c r="H1732" s="1527">
        <v>5303.85</v>
      </c>
      <c r="I1732" s="1527">
        <v>5103.04</v>
      </c>
    </row>
    <row r="1733" spans="2:9" ht="30">
      <c r="B1733" s="1531">
        <v>99302</v>
      </c>
      <c r="C1733" s="1529" t="s">
        <v>17184</v>
      </c>
      <c r="D1733" s="1528" t="s">
        <v>73</v>
      </c>
      <c r="E1733" s="1530">
        <f t="shared" si="54"/>
        <v>2907.85</v>
      </c>
      <c r="F1733" s="1521">
        <f t="shared" si="55"/>
        <v>99302</v>
      </c>
      <c r="H1733" s="1530">
        <v>2907.85</v>
      </c>
      <c r="I1733" s="1530">
        <v>2759.99</v>
      </c>
    </row>
    <row r="1734" spans="2:9" ht="30">
      <c r="B1734" s="1532">
        <v>99303</v>
      </c>
      <c r="C1734" s="1523" t="s">
        <v>17185</v>
      </c>
      <c r="D1734" s="1526" t="s">
        <v>74</v>
      </c>
      <c r="E1734" s="1527">
        <f t="shared" si="54"/>
        <v>9881.98</v>
      </c>
      <c r="F1734" s="1521">
        <f t="shared" si="55"/>
        <v>99303</v>
      </c>
      <c r="H1734" s="1527">
        <v>9881.98</v>
      </c>
      <c r="I1734" s="1527">
        <v>9538.57</v>
      </c>
    </row>
    <row r="1735" spans="2:9" ht="30">
      <c r="B1735" s="1531">
        <v>99304</v>
      </c>
      <c r="C1735" s="1529" t="s">
        <v>17186</v>
      </c>
      <c r="D1735" s="1528" t="s">
        <v>73</v>
      </c>
      <c r="E1735" s="1530">
        <f t="shared" si="54"/>
        <v>2704.52</v>
      </c>
      <c r="F1735" s="1521">
        <f t="shared" si="55"/>
        <v>99304</v>
      </c>
      <c r="H1735" s="1530">
        <v>2704.52</v>
      </c>
      <c r="I1735" s="1530">
        <v>2567.13</v>
      </c>
    </row>
    <row r="1736" spans="2:9" ht="30">
      <c r="B1736" s="1532">
        <v>99305</v>
      </c>
      <c r="C1736" s="1523" t="s">
        <v>17187</v>
      </c>
      <c r="D1736" s="1526" t="s">
        <v>74</v>
      </c>
      <c r="E1736" s="1527">
        <f t="shared" si="54"/>
        <v>11185.18</v>
      </c>
      <c r="F1736" s="1521">
        <f t="shared" si="55"/>
        <v>99305</v>
      </c>
      <c r="H1736" s="1527">
        <v>11185.18</v>
      </c>
      <c r="I1736" s="1527">
        <v>10800.03</v>
      </c>
    </row>
    <row r="1737" spans="2:9" ht="30">
      <c r="B1737" s="1531">
        <v>99306</v>
      </c>
      <c r="C1737" s="1529" t="s">
        <v>17188</v>
      </c>
      <c r="D1737" s="1528" t="s">
        <v>73</v>
      </c>
      <c r="E1737" s="1530">
        <f t="shared" si="54"/>
        <v>2907.85</v>
      </c>
      <c r="F1737" s="1521">
        <f t="shared" si="55"/>
        <v>99306</v>
      </c>
      <c r="H1737" s="1530">
        <v>2907.85</v>
      </c>
      <c r="I1737" s="1530">
        <v>2759.99</v>
      </c>
    </row>
    <row r="1738" spans="2:9" ht="30">
      <c r="B1738" s="1532">
        <v>99307</v>
      </c>
      <c r="C1738" s="1523" t="s">
        <v>17189</v>
      </c>
      <c r="D1738" s="1526" t="s">
        <v>73</v>
      </c>
      <c r="E1738" s="1527">
        <f t="shared" si="54"/>
        <v>1950.89</v>
      </c>
      <c r="F1738" s="1521">
        <f t="shared" si="55"/>
        <v>99307</v>
      </c>
      <c r="H1738" s="1527">
        <v>1950.89</v>
      </c>
      <c r="I1738" s="1527">
        <v>1849</v>
      </c>
    </row>
    <row r="1739" spans="2:9" ht="30">
      <c r="B1739" s="1531">
        <v>99308</v>
      </c>
      <c r="C1739" s="1529" t="s">
        <v>17190</v>
      </c>
      <c r="D1739" s="1528" t="s">
        <v>74</v>
      </c>
      <c r="E1739" s="1530">
        <f t="shared" si="54"/>
        <v>12485.35</v>
      </c>
      <c r="F1739" s="1521">
        <f t="shared" si="55"/>
        <v>99308</v>
      </c>
      <c r="H1739" s="1530">
        <v>12485.35</v>
      </c>
      <c r="I1739" s="1530">
        <v>12058.45</v>
      </c>
    </row>
    <row r="1740" spans="2:9" ht="30">
      <c r="B1740" s="1532">
        <v>99309</v>
      </c>
      <c r="C1740" s="1523" t="s">
        <v>17191</v>
      </c>
      <c r="D1740" s="1526" t="s">
        <v>73</v>
      </c>
      <c r="E1740" s="1527">
        <f t="shared" si="54"/>
        <v>3114.64</v>
      </c>
      <c r="F1740" s="1521">
        <f t="shared" si="55"/>
        <v>99309</v>
      </c>
      <c r="H1740" s="1527">
        <v>3114.64</v>
      </c>
      <c r="I1740" s="1527">
        <v>2956.18</v>
      </c>
    </row>
    <row r="1741" spans="2:9" ht="30">
      <c r="B1741" s="1531">
        <v>99310</v>
      </c>
      <c r="C1741" s="1529" t="s">
        <v>17192</v>
      </c>
      <c r="D1741" s="1528" t="s">
        <v>74</v>
      </c>
      <c r="E1741" s="1530">
        <f t="shared" si="54"/>
        <v>12701.86</v>
      </c>
      <c r="F1741" s="1521">
        <f t="shared" si="55"/>
        <v>99310</v>
      </c>
      <c r="H1741" s="1530">
        <v>12701.86</v>
      </c>
      <c r="I1741" s="1530">
        <v>12270.41</v>
      </c>
    </row>
    <row r="1742" spans="2:9" ht="30">
      <c r="B1742" s="1532">
        <v>99311</v>
      </c>
      <c r="C1742" s="1523" t="s">
        <v>17193</v>
      </c>
      <c r="D1742" s="1526" t="s">
        <v>73</v>
      </c>
      <c r="E1742" s="1527">
        <f t="shared" si="54"/>
        <v>3114.64</v>
      </c>
      <c r="F1742" s="1521">
        <f t="shared" si="55"/>
        <v>99311</v>
      </c>
      <c r="H1742" s="1527">
        <v>3114.64</v>
      </c>
      <c r="I1742" s="1527">
        <v>2956.18</v>
      </c>
    </row>
    <row r="1743" spans="2:9" ht="30">
      <c r="B1743" s="1531">
        <v>99312</v>
      </c>
      <c r="C1743" s="1529" t="s">
        <v>17194</v>
      </c>
      <c r="D1743" s="1528" t="s">
        <v>74</v>
      </c>
      <c r="E1743" s="1530">
        <f t="shared" si="54"/>
        <v>6229.57</v>
      </c>
      <c r="F1743" s="1521">
        <f t="shared" si="55"/>
        <v>99312</v>
      </c>
      <c r="H1743" s="1530">
        <v>6229.57</v>
      </c>
      <c r="I1743" s="1530">
        <v>5996.06</v>
      </c>
    </row>
    <row r="1744" spans="2:9" ht="30">
      <c r="B1744" s="1532">
        <v>99313</v>
      </c>
      <c r="C1744" s="1523" t="s">
        <v>17195</v>
      </c>
      <c r="D1744" s="1526" t="s">
        <v>74</v>
      </c>
      <c r="E1744" s="1527">
        <f t="shared" si="54"/>
        <v>14176.31</v>
      </c>
      <c r="F1744" s="1521">
        <f t="shared" si="55"/>
        <v>99313</v>
      </c>
      <c r="H1744" s="1527">
        <v>14176.31</v>
      </c>
      <c r="I1744" s="1527">
        <v>13698.6</v>
      </c>
    </row>
    <row r="1745" spans="2:9" ht="30">
      <c r="B1745" s="1531">
        <v>99314</v>
      </c>
      <c r="C1745" s="1529" t="s">
        <v>17196</v>
      </c>
      <c r="D1745" s="1528" t="s">
        <v>73</v>
      </c>
      <c r="E1745" s="1530">
        <f t="shared" si="54"/>
        <v>3321.45</v>
      </c>
      <c r="F1745" s="1521">
        <f t="shared" si="55"/>
        <v>99314</v>
      </c>
      <c r="H1745" s="1530">
        <v>3321.45</v>
      </c>
      <c r="I1745" s="1530">
        <v>3152.36</v>
      </c>
    </row>
    <row r="1746" spans="2:9" ht="30">
      <c r="B1746" s="1532">
        <v>99315</v>
      </c>
      <c r="C1746" s="1523" t="s">
        <v>17197</v>
      </c>
      <c r="D1746" s="1526" t="s">
        <v>74</v>
      </c>
      <c r="E1746" s="1527">
        <f t="shared" si="54"/>
        <v>15864.29</v>
      </c>
      <c r="F1746" s="1521">
        <f t="shared" si="55"/>
        <v>99315</v>
      </c>
      <c r="H1746" s="1527">
        <v>15864.29</v>
      </c>
      <c r="I1746" s="1527">
        <v>15335.79</v>
      </c>
    </row>
    <row r="1747" spans="2:9" ht="30">
      <c r="B1747" s="1531">
        <v>99317</v>
      </c>
      <c r="C1747" s="1529" t="s">
        <v>17198</v>
      </c>
      <c r="D1747" s="1528" t="s">
        <v>73</v>
      </c>
      <c r="E1747" s="1530">
        <f t="shared" si="54"/>
        <v>2087.66</v>
      </c>
      <c r="F1747" s="1521">
        <f t="shared" si="55"/>
        <v>99317</v>
      </c>
      <c r="H1747" s="1530">
        <v>2087.66</v>
      </c>
      <c r="I1747" s="1530">
        <v>1981.93</v>
      </c>
    </row>
    <row r="1748" spans="2:9" ht="30">
      <c r="B1748" s="1532">
        <v>99318</v>
      </c>
      <c r="C1748" s="1523" t="s">
        <v>17199</v>
      </c>
      <c r="D1748" s="1526" t="s">
        <v>73</v>
      </c>
      <c r="E1748" s="1527">
        <f t="shared" si="54"/>
        <v>262.38</v>
      </c>
      <c r="F1748" s="1521">
        <f t="shared" si="55"/>
        <v>99318</v>
      </c>
      <c r="H1748" s="1527">
        <v>262.38</v>
      </c>
      <c r="I1748" s="1527">
        <v>260.79000000000002</v>
      </c>
    </row>
    <row r="1749" spans="2:9" ht="30">
      <c r="B1749" s="1531">
        <v>99319</v>
      </c>
      <c r="C1749" s="1529" t="s">
        <v>17200</v>
      </c>
      <c r="D1749" s="1528" t="s">
        <v>73</v>
      </c>
      <c r="E1749" s="1530">
        <f t="shared" si="54"/>
        <v>785.74</v>
      </c>
      <c r="F1749" s="1521">
        <f t="shared" si="55"/>
        <v>99319</v>
      </c>
      <c r="H1749" s="1530">
        <v>785.74</v>
      </c>
      <c r="I1749" s="1530">
        <v>748.16</v>
      </c>
    </row>
    <row r="1750" spans="2:9" ht="30">
      <c r="B1750" s="1532">
        <v>99320</v>
      </c>
      <c r="C1750" s="1523" t="s">
        <v>17201</v>
      </c>
      <c r="D1750" s="1526" t="s">
        <v>74</v>
      </c>
      <c r="E1750" s="1527">
        <f t="shared" si="54"/>
        <v>7218.87</v>
      </c>
      <c r="F1750" s="1521">
        <f t="shared" si="55"/>
        <v>99320</v>
      </c>
      <c r="H1750" s="1527">
        <v>7218.87</v>
      </c>
      <c r="I1750" s="1527">
        <v>6952.65</v>
      </c>
    </row>
    <row r="1751" spans="2:9" ht="30">
      <c r="B1751" s="1531">
        <v>99321</v>
      </c>
      <c r="C1751" s="1529" t="s">
        <v>17202</v>
      </c>
      <c r="D1751" s="1528" t="s">
        <v>73</v>
      </c>
      <c r="E1751" s="1530">
        <f t="shared" si="54"/>
        <v>2291.0100000000002</v>
      </c>
      <c r="F1751" s="1521">
        <f t="shared" si="55"/>
        <v>99321</v>
      </c>
      <c r="H1751" s="1530">
        <v>2291.0100000000002</v>
      </c>
      <c r="I1751" s="1530">
        <v>2174.83</v>
      </c>
    </row>
    <row r="1752" spans="2:9" ht="30">
      <c r="B1752" s="1532">
        <v>99322</v>
      </c>
      <c r="C1752" s="1523" t="s">
        <v>17203</v>
      </c>
      <c r="D1752" s="1526" t="s">
        <v>74</v>
      </c>
      <c r="E1752" s="1527">
        <f t="shared" si="54"/>
        <v>8152.62</v>
      </c>
      <c r="F1752" s="1521">
        <f t="shared" si="55"/>
        <v>99322</v>
      </c>
      <c r="H1752" s="1527">
        <v>8152.62</v>
      </c>
      <c r="I1752" s="1527">
        <v>7853.69</v>
      </c>
    </row>
    <row r="1753" spans="2:9" ht="30">
      <c r="B1753" s="1531">
        <v>99323</v>
      </c>
      <c r="C1753" s="1529" t="s">
        <v>17204</v>
      </c>
      <c r="D1753" s="1528" t="s">
        <v>73</v>
      </c>
      <c r="E1753" s="1530">
        <f t="shared" si="54"/>
        <v>2494.27</v>
      </c>
      <c r="F1753" s="1521">
        <f t="shared" si="55"/>
        <v>99323</v>
      </c>
      <c r="H1753" s="1530">
        <v>2494.27</v>
      </c>
      <c r="I1753" s="1530">
        <v>2367.64</v>
      </c>
    </row>
    <row r="1754" spans="2:9" ht="30">
      <c r="B1754" s="1532">
        <v>99324</v>
      </c>
      <c r="C1754" s="1523" t="s">
        <v>17205</v>
      </c>
      <c r="D1754" s="1526" t="s">
        <v>74</v>
      </c>
      <c r="E1754" s="1527">
        <f t="shared" si="54"/>
        <v>9086.39</v>
      </c>
      <c r="F1754" s="1521">
        <f t="shared" si="55"/>
        <v>99324</v>
      </c>
      <c r="H1754" s="1527">
        <v>9086.39</v>
      </c>
      <c r="I1754" s="1527">
        <v>8754.75</v>
      </c>
    </row>
    <row r="1755" spans="2:9" ht="30">
      <c r="B1755" s="1531">
        <v>99325</v>
      </c>
      <c r="C1755" s="1529" t="s">
        <v>17206</v>
      </c>
      <c r="D1755" s="1528" t="s">
        <v>73</v>
      </c>
      <c r="E1755" s="1530">
        <f t="shared" si="54"/>
        <v>2701.03</v>
      </c>
      <c r="F1755" s="1521">
        <f t="shared" si="55"/>
        <v>99325</v>
      </c>
      <c r="H1755" s="1530">
        <v>2701.03</v>
      </c>
      <c r="I1755" s="1530">
        <v>2563.8000000000002</v>
      </c>
    </row>
    <row r="1756" spans="2:9" ht="30">
      <c r="B1756" s="1532">
        <v>99326</v>
      </c>
      <c r="C1756" s="1523" t="s">
        <v>17207</v>
      </c>
      <c r="D1756" s="1526" t="s">
        <v>74</v>
      </c>
      <c r="E1756" s="1527">
        <f t="shared" si="54"/>
        <v>7410.46</v>
      </c>
      <c r="F1756" s="1521">
        <f t="shared" si="55"/>
        <v>99326</v>
      </c>
      <c r="H1756" s="1527">
        <v>7410.46</v>
      </c>
      <c r="I1756" s="1527">
        <v>7146.11</v>
      </c>
    </row>
    <row r="1757" spans="2:9" ht="30">
      <c r="B1757" s="1531">
        <v>99327</v>
      </c>
      <c r="C1757" s="1529" t="s">
        <v>17208</v>
      </c>
      <c r="D1757" s="1528" t="s">
        <v>73</v>
      </c>
      <c r="E1757" s="1530">
        <f t="shared" si="54"/>
        <v>3494.05</v>
      </c>
      <c r="F1757" s="1521">
        <f t="shared" si="55"/>
        <v>99327</v>
      </c>
      <c r="H1757" s="1530">
        <v>3494.05</v>
      </c>
      <c r="I1757" s="1530">
        <v>3315.99</v>
      </c>
    </row>
    <row r="1758" spans="2:9" ht="30">
      <c r="B1758" s="1532">
        <v>101800</v>
      </c>
      <c r="C1758" s="1523" t="s">
        <v>17209</v>
      </c>
      <c r="D1758" s="1526" t="s">
        <v>74</v>
      </c>
      <c r="E1758" s="1527">
        <f t="shared" si="54"/>
        <v>1357.85</v>
      </c>
      <c r="F1758" s="1521">
        <f t="shared" si="55"/>
        <v>101800</v>
      </c>
      <c r="H1758" s="1527">
        <v>1357.85</v>
      </c>
      <c r="I1758" s="1527">
        <v>1320.52</v>
      </c>
    </row>
    <row r="1759" spans="2:9" ht="30">
      <c r="B1759" s="1531">
        <v>101801</v>
      </c>
      <c r="C1759" s="1529" t="s">
        <v>17210</v>
      </c>
      <c r="D1759" s="1528" t="s">
        <v>74</v>
      </c>
      <c r="E1759" s="1530">
        <f t="shared" si="54"/>
        <v>1048.6500000000001</v>
      </c>
      <c r="F1759" s="1521">
        <f t="shared" si="55"/>
        <v>101801</v>
      </c>
      <c r="H1759" s="1530">
        <v>1048.6500000000001</v>
      </c>
      <c r="I1759" s="1530">
        <v>1021.77</v>
      </c>
    </row>
    <row r="1760" spans="2:9" ht="30">
      <c r="B1760" s="1532">
        <v>101806</v>
      </c>
      <c r="C1760" s="1523" t="s">
        <v>17211</v>
      </c>
      <c r="D1760" s="1526" t="s">
        <v>74</v>
      </c>
      <c r="E1760" s="1527">
        <f t="shared" si="54"/>
        <v>460.67</v>
      </c>
      <c r="F1760" s="1521">
        <f t="shared" si="55"/>
        <v>101806</v>
      </c>
      <c r="H1760" s="1527">
        <v>460.67</v>
      </c>
      <c r="I1760" s="1527">
        <v>435.43</v>
      </c>
    </row>
    <row r="1761" spans="2:9" ht="30">
      <c r="B1761" s="1531">
        <v>101807</v>
      </c>
      <c r="C1761" s="1529" t="s">
        <v>17212</v>
      </c>
      <c r="D1761" s="1528" t="s">
        <v>74</v>
      </c>
      <c r="E1761" s="1530">
        <f t="shared" si="54"/>
        <v>402.42</v>
      </c>
      <c r="F1761" s="1521">
        <f t="shared" si="55"/>
        <v>101807</v>
      </c>
      <c r="H1761" s="1530">
        <v>402.42</v>
      </c>
      <c r="I1761" s="1530">
        <v>379.53</v>
      </c>
    </row>
    <row r="1762" spans="2:9" ht="30">
      <c r="B1762" s="1532">
        <v>101808</v>
      </c>
      <c r="C1762" s="1523" t="s">
        <v>17213</v>
      </c>
      <c r="D1762" s="1526" t="s">
        <v>74</v>
      </c>
      <c r="E1762" s="1527">
        <f t="shared" si="54"/>
        <v>475.1</v>
      </c>
      <c r="F1762" s="1521">
        <f t="shared" si="55"/>
        <v>101808</v>
      </c>
      <c r="H1762" s="1527">
        <v>475.1</v>
      </c>
      <c r="I1762" s="1527">
        <v>470.19</v>
      </c>
    </row>
    <row r="1763" spans="2:9" ht="30">
      <c r="B1763" s="1531">
        <v>101809</v>
      </c>
      <c r="C1763" s="1529" t="s">
        <v>17214</v>
      </c>
      <c r="D1763" s="1528" t="s">
        <v>74</v>
      </c>
      <c r="E1763" s="1530">
        <f t="shared" si="54"/>
        <v>2603.5</v>
      </c>
      <c r="F1763" s="1521">
        <f t="shared" si="55"/>
        <v>101809</v>
      </c>
      <c r="H1763" s="1530">
        <v>2603.5</v>
      </c>
      <c r="I1763" s="1530">
        <v>2507.7399999999998</v>
      </c>
    </row>
    <row r="1764" spans="2:9" ht="30">
      <c r="B1764" s="1532">
        <v>102139</v>
      </c>
      <c r="C1764" s="1523" t="s">
        <v>17215</v>
      </c>
      <c r="D1764" s="1526" t="s">
        <v>74</v>
      </c>
      <c r="E1764" s="1527">
        <f t="shared" si="54"/>
        <v>1566.67</v>
      </c>
      <c r="F1764" s="1521">
        <f t="shared" si="55"/>
        <v>102139</v>
      </c>
      <c r="H1764" s="1527">
        <v>1566.67</v>
      </c>
      <c r="I1764" s="1527">
        <v>1538.14</v>
      </c>
    </row>
    <row r="1765" spans="2:9" ht="30">
      <c r="B1765" s="1531">
        <v>102141</v>
      </c>
      <c r="C1765" s="1529" t="s">
        <v>17216</v>
      </c>
      <c r="D1765" s="1528" t="s">
        <v>74</v>
      </c>
      <c r="E1765" s="1530">
        <f t="shared" si="54"/>
        <v>2520.11</v>
      </c>
      <c r="F1765" s="1521">
        <f t="shared" si="55"/>
        <v>102141</v>
      </c>
      <c r="H1765" s="1530">
        <v>2520.11</v>
      </c>
      <c r="I1765" s="1530">
        <v>2478.59</v>
      </c>
    </row>
    <row r="1766" spans="2:9" ht="30">
      <c r="B1766" s="1532">
        <v>102142</v>
      </c>
      <c r="C1766" s="1523" t="s">
        <v>17217</v>
      </c>
      <c r="D1766" s="1526" t="s">
        <v>74</v>
      </c>
      <c r="E1766" s="1527">
        <f t="shared" si="54"/>
        <v>2490.86</v>
      </c>
      <c r="F1766" s="1521">
        <f t="shared" si="55"/>
        <v>102142</v>
      </c>
      <c r="H1766" s="1527">
        <v>2490.86</v>
      </c>
      <c r="I1766" s="1527">
        <v>2449.48</v>
      </c>
    </row>
    <row r="1767" spans="2:9" ht="30">
      <c r="B1767" s="1531">
        <v>102457</v>
      </c>
      <c r="C1767" s="1529" t="s">
        <v>18174</v>
      </c>
      <c r="D1767" s="1528" t="s">
        <v>74</v>
      </c>
      <c r="E1767" s="1530">
        <f t="shared" si="54"/>
        <v>1549.33</v>
      </c>
      <c r="F1767" s="1521">
        <f t="shared" si="55"/>
        <v>102457</v>
      </c>
      <c r="H1767" s="1530">
        <v>1549.33</v>
      </c>
      <c r="I1767" s="1530">
        <v>1520.87</v>
      </c>
    </row>
    <row r="1768" spans="2:9">
      <c r="B1768" s="1532">
        <v>94263</v>
      </c>
      <c r="C1768" s="1523" t="s">
        <v>4150</v>
      </c>
      <c r="D1768" s="1526" t="s">
        <v>73</v>
      </c>
      <c r="E1768" s="1527">
        <f t="shared" si="54"/>
        <v>30.63</v>
      </c>
      <c r="F1768" s="1521">
        <f t="shared" si="55"/>
        <v>94263</v>
      </c>
      <c r="H1768" s="1527">
        <v>30.63</v>
      </c>
      <c r="I1768" s="1527">
        <v>29.21</v>
      </c>
    </row>
    <row r="1769" spans="2:9">
      <c r="B1769" s="1531">
        <v>94264</v>
      </c>
      <c r="C1769" s="1529" t="s">
        <v>4151</v>
      </c>
      <c r="D1769" s="1528" t="s">
        <v>73</v>
      </c>
      <c r="E1769" s="1530">
        <f t="shared" si="54"/>
        <v>33.58</v>
      </c>
      <c r="F1769" s="1521">
        <f t="shared" si="55"/>
        <v>94264</v>
      </c>
      <c r="H1769" s="1530">
        <v>33.58</v>
      </c>
      <c r="I1769" s="1530">
        <v>31.89</v>
      </c>
    </row>
    <row r="1770" spans="2:9">
      <c r="B1770" s="1532">
        <v>94265</v>
      </c>
      <c r="C1770" s="1523" t="s">
        <v>4152</v>
      </c>
      <c r="D1770" s="1526" t="s">
        <v>73</v>
      </c>
      <c r="E1770" s="1527">
        <f t="shared" si="54"/>
        <v>41.54</v>
      </c>
      <c r="F1770" s="1521">
        <f t="shared" si="55"/>
        <v>94265</v>
      </c>
      <c r="H1770" s="1527">
        <v>41.54</v>
      </c>
      <c r="I1770" s="1527">
        <v>40.03</v>
      </c>
    </row>
    <row r="1771" spans="2:9">
      <c r="B1771" s="1531">
        <v>94266</v>
      </c>
      <c r="C1771" s="1529" t="s">
        <v>4153</v>
      </c>
      <c r="D1771" s="1528" t="s">
        <v>73</v>
      </c>
      <c r="E1771" s="1530">
        <f t="shared" si="54"/>
        <v>44.91</v>
      </c>
      <c r="F1771" s="1521">
        <f t="shared" si="55"/>
        <v>94266</v>
      </c>
      <c r="H1771" s="1530">
        <v>44.91</v>
      </c>
      <c r="I1771" s="1530">
        <v>43.08</v>
      </c>
    </row>
    <row r="1772" spans="2:9" ht="30">
      <c r="B1772" s="1532">
        <v>94267</v>
      </c>
      <c r="C1772" s="1523" t="s">
        <v>4154</v>
      </c>
      <c r="D1772" s="1526" t="s">
        <v>73</v>
      </c>
      <c r="E1772" s="1527">
        <f t="shared" si="54"/>
        <v>49.91</v>
      </c>
      <c r="F1772" s="1521">
        <f t="shared" si="55"/>
        <v>94267</v>
      </c>
      <c r="H1772" s="1527">
        <v>49.91</v>
      </c>
      <c r="I1772" s="1527">
        <v>48.32</v>
      </c>
    </row>
    <row r="1773" spans="2:9" ht="30">
      <c r="B1773" s="1531">
        <v>94268</v>
      </c>
      <c r="C1773" s="1529" t="s">
        <v>4155</v>
      </c>
      <c r="D1773" s="1528" t="s">
        <v>73</v>
      </c>
      <c r="E1773" s="1530">
        <f t="shared" si="54"/>
        <v>53.62</v>
      </c>
      <c r="F1773" s="1521">
        <f t="shared" si="55"/>
        <v>94268</v>
      </c>
      <c r="H1773" s="1530">
        <v>53.62</v>
      </c>
      <c r="I1773" s="1530">
        <v>51.68</v>
      </c>
    </row>
    <row r="1774" spans="2:9" ht="30">
      <c r="B1774" s="1532">
        <v>94269</v>
      </c>
      <c r="C1774" s="1523" t="s">
        <v>4156</v>
      </c>
      <c r="D1774" s="1526" t="s">
        <v>73</v>
      </c>
      <c r="E1774" s="1527">
        <f t="shared" si="54"/>
        <v>72.540000000000006</v>
      </c>
      <c r="F1774" s="1521">
        <f t="shared" si="55"/>
        <v>94269</v>
      </c>
      <c r="H1774" s="1527">
        <v>72.540000000000006</v>
      </c>
      <c r="I1774" s="1527">
        <v>70.61</v>
      </c>
    </row>
    <row r="1775" spans="2:9" ht="30">
      <c r="B1775" s="1531">
        <v>94270</v>
      </c>
      <c r="C1775" s="1529" t="s">
        <v>4157</v>
      </c>
      <c r="D1775" s="1528" t="s">
        <v>73</v>
      </c>
      <c r="E1775" s="1530">
        <f t="shared" si="54"/>
        <v>77.72</v>
      </c>
      <c r="F1775" s="1521">
        <f t="shared" si="55"/>
        <v>94270</v>
      </c>
      <c r="H1775" s="1530">
        <v>77.72</v>
      </c>
      <c r="I1775" s="1530">
        <v>75.3</v>
      </c>
    </row>
    <row r="1776" spans="2:9" ht="30">
      <c r="B1776" s="1532">
        <v>94271</v>
      </c>
      <c r="C1776" s="1523" t="s">
        <v>4158</v>
      </c>
      <c r="D1776" s="1526" t="s">
        <v>73</v>
      </c>
      <c r="E1776" s="1527">
        <f t="shared" si="54"/>
        <v>88.57</v>
      </c>
      <c r="F1776" s="1521">
        <f t="shared" si="55"/>
        <v>94271</v>
      </c>
      <c r="H1776" s="1527">
        <v>88.57</v>
      </c>
      <c r="I1776" s="1527">
        <v>86.25</v>
      </c>
    </row>
    <row r="1777" spans="2:9" ht="30">
      <c r="B1777" s="1531">
        <v>94272</v>
      </c>
      <c r="C1777" s="1529" t="s">
        <v>4159</v>
      </c>
      <c r="D1777" s="1528" t="s">
        <v>73</v>
      </c>
      <c r="E1777" s="1530">
        <f t="shared" si="54"/>
        <v>95.44</v>
      </c>
      <c r="F1777" s="1521">
        <f t="shared" si="55"/>
        <v>94272</v>
      </c>
      <c r="H1777" s="1530">
        <v>95.44</v>
      </c>
      <c r="I1777" s="1530">
        <v>92.49</v>
      </c>
    </row>
    <row r="1778" spans="2:9" ht="30">
      <c r="B1778" s="1532">
        <v>94273</v>
      </c>
      <c r="C1778" s="1523" t="s">
        <v>1075</v>
      </c>
      <c r="D1778" s="1526" t="s">
        <v>73</v>
      </c>
      <c r="E1778" s="1527">
        <f t="shared" si="54"/>
        <v>47.44</v>
      </c>
      <c r="F1778" s="1521">
        <f t="shared" si="55"/>
        <v>94273</v>
      </c>
      <c r="H1778" s="1527">
        <v>47.44</v>
      </c>
      <c r="I1778" s="1527">
        <v>45.87</v>
      </c>
    </row>
    <row r="1779" spans="2:9" ht="30">
      <c r="B1779" s="1531">
        <v>94274</v>
      </c>
      <c r="C1779" s="1529" t="s">
        <v>1076</v>
      </c>
      <c r="D1779" s="1528" t="s">
        <v>73</v>
      </c>
      <c r="E1779" s="1530">
        <f t="shared" si="54"/>
        <v>50.81</v>
      </c>
      <c r="F1779" s="1521">
        <f t="shared" si="55"/>
        <v>94274</v>
      </c>
      <c r="H1779" s="1530">
        <v>50.81</v>
      </c>
      <c r="I1779" s="1530">
        <v>48.89</v>
      </c>
    </row>
    <row r="1780" spans="2:9" ht="45">
      <c r="B1780" s="1532">
        <v>94275</v>
      </c>
      <c r="C1780" s="1523" t="s">
        <v>1077</v>
      </c>
      <c r="D1780" s="1526" t="s">
        <v>73</v>
      </c>
      <c r="E1780" s="1527">
        <f t="shared" si="54"/>
        <v>45.57</v>
      </c>
      <c r="F1780" s="1521">
        <f t="shared" si="55"/>
        <v>94275</v>
      </c>
      <c r="H1780" s="1527">
        <v>45.57</v>
      </c>
      <c r="I1780" s="1527">
        <v>44.15</v>
      </c>
    </row>
    <row r="1781" spans="2:9" ht="45">
      <c r="B1781" s="1531">
        <v>94276</v>
      </c>
      <c r="C1781" s="1529" t="s">
        <v>1078</v>
      </c>
      <c r="D1781" s="1528" t="s">
        <v>73</v>
      </c>
      <c r="E1781" s="1530">
        <f t="shared" si="54"/>
        <v>48.95</v>
      </c>
      <c r="F1781" s="1521">
        <f t="shared" si="55"/>
        <v>94276</v>
      </c>
      <c r="H1781" s="1530">
        <v>48.95</v>
      </c>
      <c r="I1781" s="1530">
        <v>47.18</v>
      </c>
    </row>
    <row r="1782" spans="2:9" ht="45">
      <c r="B1782" s="1532">
        <v>94277</v>
      </c>
      <c r="C1782" s="1523" t="s">
        <v>18175</v>
      </c>
      <c r="D1782" s="1526" t="s">
        <v>73</v>
      </c>
      <c r="E1782" s="1527">
        <f t="shared" si="54"/>
        <v>37.56</v>
      </c>
      <c r="F1782" s="1521">
        <f t="shared" si="55"/>
        <v>94277</v>
      </c>
      <c r="H1782" s="1527">
        <v>37.56</v>
      </c>
      <c r="I1782" s="1527">
        <v>36.26</v>
      </c>
    </row>
    <row r="1783" spans="2:9" ht="45">
      <c r="B1783" s="1531">
        <v>94278</v>
      </c>
      <c r="C1783" s="1529" t="s">
        <v>18176</v>
      </c>
      <c r="D1783" s="1528" t="s">
        <v>73</v>
      </c>
      <c r="E1783" s="1530">
        <f t="shared" si="54"/>
        <v>40.94</v>
      </c>
      <c r="F1783" s="1521">
        <f t="shared" si="55"/>
        <v>94278</v>
      </c>
      <c r="H1783" s="1530">
        <v>40.94</v>
      </c>
      <c r="I1783" s="1530">
        <v>39.29</v>
      </c>
    </row>
    <row r="1784" spans="2:9" ht="45">
      <c r="B1784" s="1532">
        <v>94279</v>
      </c>
      <c r="C1784" s="1523" t="s">
        <v>18177</v>
      </c>
      <c r="D1784" s="1526" t="s">
        <v>73</v>
      </c>
      <c r="E1784" s="1527">
        <f t="shared" si="54"/>
        <v>43.97</v>
      </c>
      <c r="F1784" s="1521">
        <f t="shared" si="55"/>
        <v>94279</v>
      </c>
      <c r="H1784" s="1527">
        <v>43.97</v>
      </c>
      <c r="I1784" s="1527">
        <v>42.77</v>
      </c>
    </row>
    <row r="1785" spans="2:9" ht="45">
      <c r="B1785" s="1531">
        <v>94280</v>
      </c>
      <c r="C1785" s="1529" t="s">
        <v>18178</v>
      </c>
      <c r="D1785" s="1528" t="s">
        <v>73</v>
      </c>
      <c r="E1785" s="1530">
        <f t="shared" si="54"/>
        <v>47.35</v>
      </c>
      <c r="F1785" s="1521">
        <f t="shared" si="55"/>
        <v>94280</v>
      </c>
      <c r="H1785" s="1530">
        <v>47.35</v>
      </c>
      <c r="I1785" s="1530">
        <v>45.8</v>
      </c>
    </row>
    <row r="1786" spans="2:9">
      <c r="B1786" s="1532">
        <v>94281</v>
      </c>
      <c r="C1786" s="1523" t="s">
        <v>1079</v>
      </c>
      <c r="D1786" s="1526" t="s">
        <v>73</v>
      </c>
      <c r="E1786" s="1527">
        <f t="shared" si="54"/>
        <v>50.73</v>
      </c>
      <c r="F1786" s="1521">
        <f t="shared" si="55"/>
        <v>94281</v>
      </c>
      <c r="H1786" s="1527">
        <v>50.73</v>
      </c>
      <c r="I1786" s="1527">
        <v>48.78</v>
      </c>
    </row>
    <row r="1787" spans="2:9">
      <c r="B1787" s="1531">
        <v>94282</v>
      </c>
      <c r="C1787" s="1529" t="s">
        <v>1080</v>
      </c>
      <c r="D1787" s="1528" t="s">
        <v>73</v>
      </c>
      <c r="E1787" s="1530">
        <f t="shared" si="54"/>
        <v>61.01</v>
      </c>
      <c r="F1787" s="1521">
        <f t="shared" si="55"/>
        <v>94282</v>
      </c>
      <c r="H1787" s="1530">
        <v>61.01</v>
      </c>
      <c r="I1787" s="1530">
        <v>58</v>
      </c>
    </row>
    <row r="1788" spans="2:9">
      <c r="B1788" s="1532">
        <v>94283</v>
      </c>
      <c r="C1788" s="1523" t="s">
        <v>1081</v>
      </c>
      <c r="D1788" s="1526" t="s">
        <v>73</v>
      </c>
      <c r="E1788" s="1527">
        <f t="shared" si="54"/>
        <v>66.7</v>
      </c>
      <c r="F1788" s="1521">
        <f t="shared" si="55"/>
        <v>94283</v>
      </c>
      <c r="H1788" s="1527">
        <v>66.7</v>
      </c>
      <c r="I1788" s="1527">
        <v>64.59</v>
      </c>
    </row>
    <row r="1789" spans="2:9">
      <c r="B1789" s="1531">
        <v>94284</v>
      </c>
      <c r="C1789" s="1529" t="s">
        <v>1082</v>
      </c>
      <c r="D1789" s="1528" t="s">
        <v>73</v>
      </c>
      <c r="E1789" s="1530">
        <f t="shared" si="54"/>
        <v>76.98</v>
      </c>
      <c r="F1789" s="1521">
        <f t="shared" si="55"/>
        <v>94284</v>
      </c>
      <c r="H1789" s="1530">
        <v>76.98</v>
      </c>
      <c r="I1789" s="1530">
        <v>73.81</v>
      </c>
    </row>
    <row r="1790" spans="2:9">
      <c r="B1790" s="1532">
        <v>94285</v>
      </c>
      <c r="C1790" s="1523" t="s">
        <v>1083</v>
      </c>
      <c r="D1790" s="1526" t="s">
        <v>73</v>
      </c>
      <c r="E1790" s="1527">
        <f t="shared" si="54"/>
        <v>82.19</v>
      </c>
      <c r="F1790" s="1521">
        <f t="shared" si="55"/>
        <v>94285</v>
      </c>
      <c r="H1790" s="1527">
        <v>82.19</v>
      </c>
      <c r="I1790" s="1527">
        <v>79.94</v>
      </c>
    </row>
    <row r="1791" spans="2:9">
      <c r="B1791" s="1531">
        <v>94286</v>
      </c>
      <c r="C1791" s="1529" t="s">
        <v>1084</v>
      </c>
      <c r="D1791" s="1528" t="s">
        <v>73</v>
      </c>
      <c r="E1791" s="1530">
        <f t="shared" si="54"/>
        <v>92.47</v>
      </c>
      <c r="F1791" s="1521">
        <f t="shared" si="55"/>
        <v>94286</v>
      </c>
      <c r="H1791" s="1530">
        <v>92.47</v>
      </c>
      <c r="I1791" s="1530">
        <v>89.16</v>
      </c>
    </row>
    <row r="1792" spans="2:9">
      <c r="B1792" s="1532">
        <v>94287</v>
      </c>
      <c r="C1792" s="1523" t="s">
        <v>1085</v>
      </c>
      <c r="D1792" s="1526" t="s">
        <v>73</v>
      </c>
      <c r="E1792" s="1527">
        <f t="shared" si="54"/>
        <v>38.75</v>
      </c>
      <c r="F1792" s="1521">
        <f t="shared" si="55"/>
        <v>94287</v>
      </c>
      <c r="H1792" s="1527">
        <v>38.75</v>
      </c>
      <c r="I1792" s="1527">
        <v>36.979999999999997</v>
      </c>
    </row>
    <row r="1793" spans="2:9">
      <c r="B1793" s="1531">
        <v>94288</v>
      </c>
      <c r="C1793" s="1529" t="s">
        <v>1086</v>
      </c>
      <c r="D1793" s="1528" t="s">
        <v>73</v>
      </c>
      <c r="E1793" s="1530">
        <f t="shared" si="54"/>
        <v>47.74</v>
      </c>
      <c r="F1793" s="1521">
        <f t="shared" si="55"/>
        <v>94288</v>
      </c>
      <c r="H1793" s="1530">
        <v>47.74</v>
      </c>
      <c r="I1793" s="1530">
        <v>45.04</v>
      </c>
    </row>
    <row r="1794" spans="2:9">
      <c r="B1794" s="1532">
        <v>94289</v>
      </c>
      <c r="C1794" s="1523" t="s">
        <v>1087</v>
      </c>
      <c r="D1794" s="1526" t="s">
        <v>73</v>
      </c>
      <c r="E1794" s="1527">
        <f t="shared" ref="E1794:E1857" si="56">IF($L$2=$H$1,H1794,I1794)</f>
        <v>50.09</v>
      </c>
      <c r="F1794" s="1521">
        <f t="shared" ref="F1794:F1857" si="57">IF(LEN($B1794)=7,CONCATENATE(MID($B1794,1,6),"00",RIGHT($B1794,1)),IF(LEN($B1794)=8,CONCATENATE(MID($B1794,1,6),"0",RIGHT($B1794,2)),$B1794))</f>
        <v>94289</v>
      </c>
      <c r="H1794" s="1527">
        <v>50.09</v>
      </c>
      <c r="I1794" s="1527">
        <v>48.15</v>
      </c>
    </row>
    <row r="1795" spans="2:9">
      <c r="B1795" s="1531">
        <v>94290</v>
      </c>
      <c r="C1795" s="1529" t="s">
        <v>1088</v>
      </c>
      <c r="D1795" s="1528" t="s">
        <v>73</v>
      </c>
      <c r="E1795" s="1530">
        <f t="shared" si="56"/>
        <v>59.08</v>
      </c>
      <c r="F1795" s="1521">
        <f t="shared" si="57"/>
        <v>94290</v>
      </c>
      <c r="H1795" s="1530">
        <v>59.08</v>
      </c>
      <c r="I1795" s="1530">
        <v>56.22</v>
      </c>
    </row>
    <row r="1796" spans="2:9">
      <c r="B1796" s="1532">
        <v>94291</v>
      </c>
      <c r="C1796" s="1523" t="s">
        <v>1089</v>
      </c>
      <c r="D1796" s="1526" t="s">
        <v>73</v>
      </c>
      <c r="E1796" s="1527">
        <f t="shared" si="56"/>
        <v>60.96</v>
      </c>
      <c r="F1796" s="1521">
        <f t="shared" si="57"/>
        <v>94291</v>
      </c>
      <c r="H1796" s="1527">
        <v>60.96</v>
      </c>
      <c r="I1796" s="1527">
        <v>58.92</v>
      </c>
    </row>
    <row r="1797" spans="2:9">
      <c r="B1797" s="1531">
        <v>94292</v>
      </c>
      <c r="C1797" s="1529" t="s">
        <v>1090</v>
      </c>
      <c r="D1797" s="1528" t="s">
        <v>73</v>
      </c>
      <c r="E1797" s="1530">
        <f t="shared" si="56"/>
        <v>69.95</v>
      </c>
      <c r="F1797" s="1521">
        <f t="shared" si="57"/>
        <v>94292</v>
      </c>
      <c r="H1797" s="1530">
        <v>69.95</v>
      </c>
      <c r="I1797" s="1530">
        <v>66.98</v>
      </c>
    </row>
    <row r="1798" spans="2:9">
      <c r="B1798" s="1532">
        <v>94293</v>
      </c>
      <c r="C1798" s="1523" t="s">
        <v>1091</v>
      </c>
      <c r="D1798" s="1526" t="s">
        <v>73</v>
      </c>
      <c r="E1798" s="1527">
        <f t="shared" si="56"/>
        <v>166.31</v>
      </c>
      <c r="F1798" s="1521">
        <f t="shared" si="57"/>
        <v>94293</v>
      </c>
      <c r="H1798" s="1527">
        <v>166.31</v>
      </c>
      <c r="I1798" s="1527">
        <v>163.06</v>
      </c>
    </row>
    <row r="1799" spans="2:9">
      <c r="B1799" s="1531">
        <v>94294</v>
      </c>
      <c r="C1799" s="1529" t="s">
        <v>1092</v>
      </c>
      <c r="D1799" s="1528" t="s">
        <v>73</v>
      </c>
      <c r="E1799" s="1530">
        <f t="shared" si="56"/>
        <v>7.6</v>
      </c>
      <c r="F1799" s="1521">
        <f t="shared" si="57"/>
        <v>94294</v>
      </c>
      <c r="H1799" s="1530">
        <v>7.6</v>
      </c>
      <c r="I1799" s="1530">
        <v>7.33</v>
      </c>
    </row>
    <row r="1800" spans="2:9" ht="30">
      <c r="B1800" s="1532">
        <v>102727</v>
      </c>
      <c r="C1800" s="1523" t="s">
        <v>18179</v>
      </c>
      <c r="D1800" s="1526" t="s">
        <v>150</v>
      </c>
      <c r="E1800" s="1527">
        <f t="shared" si="56"/>
        <v>90.66</v>
      </c>
      <c r="F1800" s="1521">
        <f t="shared" si="57"/>
        <v>102727</v>
      </c>
      <c r="H1800" s="1527">
        <v>90.66</v>
      </c>
      <c r="I1800" s="1527">
        <v>87.04</v>
      </c>
    </row>
    <row r="1801" spans="2:9">
      <c r="B1801" s="1531">
        <v>102728</v>
      </c>
      <c r="C1801" s="1529" t="s">
        <v>18180</v>
      </c>
      <c r="D1801" s="1528" t="s">
        <v>149</v>
      </c>
      <c r="E1801" s="1530">
        <f t="shared" si="56"/>
        <v>18.260000000000002</v>
      </c>
      <c r="F1801" s="1521">
        <f t="shared" si="57"/>
        <v>102728</v>
      </c>
      <c r="H1801" s="1530">
        <v>18.260000000000002</v>
      </c>
      <c r="I1801" s="1530">
        <v>17.850000000000001</v>
      </c>
    </row>
    <row r="1802" spans="2:9">
      <c r="B1802" s="1532">
        <v>102729</v>
      </c>
      <c r="C1802" s="1523" t="s">
        <v>18181</v>
      </c>
      <c r="D1802" s="1526" t="s">
        <v>149</v>
      </c>
      <c r="E1802" s="1527">
        <f t="shared" si="56"/>
        <v>17.62</v>
      </c>
      <c r="F1802" s="1521">
        <f t="shared" si="57"/>
        <v>102729</v>
      </c>
      <c r="H1802" s="1527">
        <v>17.62</v>
      </c>
      <c r="I1802" s="1527">
        <v>17.350000000000001</v>
      </c>
    </row>
    <row r="1803" spans="2:9">
      <c r="B1803" s="1531">
        <v>102730</v>
      </c>
      <c r="C1803" s="1529" t="s">
        <v>18182</v>
      </c>
      <c r="D1803" s="1528" t="s">
        <v>149</v>
      </c>
      <c r="E1803" s="1530">
        <f t="shared" si="56"/>
        <v>15.99</v>
      </c>
      <c r="F1803" s="1521">
        <f t="shared" si="57"/>
        <v>102730</v>
      </c>
      <c r="H1803" s="1530">
        <v>15.99</v>
      </c>
      <c r="I1803" s="1530">
        <v>15.78</v>
      </c>
    </row>
    <row r="1804" spans="2:9">
      <c r="B1804" s="1532">
        <v>102731</v>
      </c>
      <c r="C1804" s="1523" t="s">
        <v>18183</v>
      </c>
      <c r="D1804" s="1526" t="s">
        <v>149</v>
      </c>
      <c r="E1804" s="1527">
        <f t="shared" si="56"/>
        <v>13.59</v>
      </c>
      <c r="F1804" s="1521">
        <f t="shared" si="57"/>
        <v>102731</v>
      </c>
      <c r="H1804" s="1527">
        <v>13.59</v>
      </c>
      <c r="I1804" s="1527">
        <v>13.46</v>
      </c>
    </row>
    <row r="1805" spans="2:9">
      <c r="B1805" s="1531">
        <v>102732</v>
      </c>
      <c r="C1805" s="1529" t="s">
        <v>18184</v>
      </c>
      <c r="D1805" s="1528" t="s">
        <v>149</v>
      </c>
      <c r="E1805" s="1530">
        <f t="shared" si="56"/>
        <v>13.09</v>
      </c>
      <c r="F1805" s="1521">
        <f t="shared" si="57"/>
        <v>102732</v>
      </c>
      <c r="H1805" s="1530">
        <v>13.09</v>
      </c>
      <c r="I1805" s="1530">
        <v>13</v>
      </c>
    </row>
    <row r="1806" spans="2:9">
      <c r="B1806" s="1532">
        <v>102733</v>
      </c>
      <c r="C1806" s="1523" t="s">
        <v>18185</v>
      </c>
      <c r="D1806" s="1526" t="s">
        <v>149</v>
      </c>
      <c r="E1806" s="1527">
        <f t="shared" si="56"/>
        <v>14.92</v>
      </c>
      <c r="F1806" s="1521">
        <f t="shared" si="57"/>
        <v>102733</v>
      </c>
      <c r="H1806" s="1527">
        <v>14.92</v>
      </c>
      <c r="I1806" s="1527">
        <v>14.86</v>
      </c>
    </row>
    <row r="1807" spans="2:9">
      <c r="B1807" s="1531">
        <v>102734</v>
      </c>
      <c r="C1807" s="1529" t="s">
        <v>18186</v>
      </c>
      <c r="D1807" s="1528" t="s">
        <v>149</v>
      </c>
      <c r="E1807" s="1530">
        <f t="shared" si="56"/>
        <v>17.36</v>
      </c>
      <c r="F1807" s="1521">
        <f t="shared" si="57"/>
        <v>102734</v>
      </c>
      <c r="H1807" s="1530">
        <v>17.36</v>
      </c>
      <c r="I1807" s="1530">
        <v>17.079999999999998</v>
      </c>
    </row>
    <row r="1808" spans="2:9">
      <c r="B1808" s="1532">
        <v>102735</v>
      </c>
      <c r="C1808" s="1523" t="s">
        <v>18187</v>
      </c>
      <c r="D1808" s="1526" t="s">
        <v>149</v>
      </c>
      <c r="E1808" s="1527">
        <f t="shared" si="56"/>
        <v>16.87</v>
      </c>
      <c r="F1808" s="1521">
        <f t="shared" si="57"/>
        <v>102735</v>
      </c>
      <c r="H1808" s="1527">
        <v>16.87</v>
      </c>
      <c r="I1808" s="1527">
        <v>16.7</v>
      </c>
    </row>
    <row r="1809" spans="2:9" ht="30">
      <c r="B1809" s="1531">
        <v>102736</v>
      </c>
      <c r="C1809" s="1529" t="s">
        <v>18188</v>
      </c>
      <c r="D1809" s="1528" t="s">
        <v>1017</v>
      </c>
      <c r="E1809" s="1530">
        <f t="shared" si="56"/>
        <v>625.04999999999995</v>
      </c>
      <c r="F1809" s="1521">
        <f t="shared" si="57"/>
        <v>102736</v>
      </c>
      <c r="H1809" s="1530">
        <v>625.04999999999995</v>
      </c>
      <c r="I1809" s="1530">
        <v>621.4</v>
      </c>
    </row>
    <row r="1810" spans="2:9" ht="30">
      <c r="B1810" s="1532">
        <v>102737</v>
      </c>
      <c r="C1810" s="1523" t="s">
        <v>18189</v>
      </c>
      <c r="D1810" s="1526" t="s">
        <v>74</v>
      </c>
      <c r="E1810" s="1527">
        <f t="shared" si="56"/>
        <v>1141.1300000000001</v>
      </c>
      <c r="F1810" s="1521">
        <f t="shared" si="57"/>
        <v>102737</v>
      </c>
      <c r="H1810" s="1527">
        <v>1141.1300000000001</v>
      </c>
      <c r="I1810" s="1527">
        <v>1115.6199999999999</v>
      </c>
    </row>
    <row r="1811" spans="2:9" ht="30">
      <c r="B1811" s="1531">
        <v>102738</v>
      </c>
      <c r="C1811" s="1529" t="s">
        <v>18190</v>
      </c>
      <c r="D1811" s="1528" t="s">
        <v>74</v>
      </c>
      <c r="E1811" s="1530">
        <f t="shared" si="56"/>
        <v>2361.35</v>
      </c>
      <c r="F1811" s="1521">
        <f t="shared" si="57"/>
        <v>102738</v>
      </c>
      <c r="H1811" s="1530">
        <v>2361.35</v>
      </c>
      <c r="I1811" s="1530">
        <v>2311.2399999999998</v>
      </c>
    </row>
    <row r="1812" spans="2:9" ht="30">
      <c r="B1812" s="1532">
        <v>102739</v>
      </c>
      <c r="C1812" s="1523" t="s">
        <v>18191</v>
      </c>
      <c r="D1812" s="1526" t="s">
        <v>74</v>
      </c>
      <c r="E1812" s="1527">
        <f t="shared" si="56"/>
        <v>3981.07</v>
      </c>
      <c r="F1812" s="1521">
        <f t="shared" si="57"/>
        <v>102739</v>
      </c>
      <c r="H1812" s="1527">
        <v>3981.07</v>
      </c>
      <c r="I1812" s="1527">
        <v>3899</v>
      </c>
    </row>
    <row r="1813" spans="2:9" ht="30">
      <c r="B1813" s="1531">
        <v>102740</v>
      </c>
      <c r="C1813" s="1529" t="s">
        <v>18192</v>
      </c>
      <c r="D1813" s="1528" t="s">
        <v>74</v>
      </c>
      <c r="E1813" s="1530">
        <f t="shared" si="56"/>
        <v>6001.62</v>
      </c>
      <c r="F1813" s="1521">
        <f t="shared" si="57"/>
        <v>102740</v>
      </c>
      <c r="H1813" s="1530">
        <v>6001.62</v>
      </c>
      <c r="I1813" s="1530">
        <v>5881.26</v>
      </c>
    </row>
    <row r="1814" spans="2:9" ht="30">
      <c r="B1814" s="1532">
        <v>102741</v>
      </c>
      <c r="C1814" s="1523" t="s">
        <v>18193</v>
      </c>
      <c r="D1814" s="1526" t="s">
        <v>74</v>
      </c>
      <c r="E1814" s="1527">
        <f t="shared" si="56"/>
        <v>8467.09</v>
      </c>
      <c r="F1814" s="1521">
        <f t="shared" si="57"/>
        <v>102741</v>
      </c>
      <c r="H1814" s="1527">
        <v>8467.09</v>
      </c>
      <c r="I1814" s="1527">
        <v>8301.66</v>
      </c>
    </row>
    <row r="1815" spans="2:9" ht="30">
      <c r="B1815" s="1531">
        <v>102742</v>
      </c>
      <c r="C1815" s="1529" t="s">
        <v>18194</v>
      </c>
      <c r="D1815" s="1528" t="s">
        <v>74</v>
      </c>
      <c r="E1815" s="1530">
        <f t="shared" si="56"/>
        <v>14734.99</v>
      </c>
      <c r="F1815" s="1521">
        <f t="shared" si="57"/>
        <v>102742</v>
      </c>
      <c r="H1815" s="1530">
        <v>14734.99</v>
      </c>
      <c r="I1815" s="1530">
        <v>14454.89</v>
      </c>
    </row>
    <row r="1816" spans="2:9" ht="30">
      <c r="B1816" s="1532">
        <v>102743</v>
      </c>
      <c r="C1816" s="1523" t="s">
        <v>18195</v>
      </c>
      <c r="D1816" s="1526" t="s">
        <v>74</v>
      </c>
      <c r="E1816" s="1527">
        <f t="shared" si="56"/>
        <v>4808.54</v>
      </c>
      <c r="F1816" s="1521">
        <f t="shared" si="57"/>
        <v>102743</v>
      </c>
      <c r="H1816" s="1527">
        <v>4808.54</v>
      </c>
      <c r="I1816" s="1527">
        <v>4710.04</v>
      </c>
    </row>
    <row r="1817" spans="2:9" ht="30">
      <c r="B1817" s="1531">
        <v>102744</v>
      </c>
      <c r="C1817" s="1529" t="s">
        <v>18196</v>
      </c>
      <c r="D1817" s="1528" t="s">
        <v>74</v>
      </c>
      <c r="E1817" s="1530">
        <f t="shared" si="56"/>
        <v>7248.23</v>
      </c>
      <c r="F1817" s="1521">
        <f t="shared" si="57"/>
        <v>102744</v>
      </c>
      <c r="H1817" s="1530">
        <v>7248.23</v>
      </c>
      <c r="I1817" s="1530">
        <v>7104.02</v>
      </c>
    </row>
    <row r="1818" spans="2:9" ht="30">
      <c r="B1818" s="1532">
        <v>102745</v>
      </c>
      <c r="C1818" s="1523" t="s">
        <v>18197</v>
      </c>
      <c r="D1818" s="1526" t="s">
        <v>74</v>
      </c>
      <c r="E1818" s="1527">
        <f t="shared" si="56"/>
        <v>10243.57</v>
      </c>
      <c r="F1818" s="1521">
        <f t="shared" si="57"/>
        <v>102745</v>
      </c>
      <c r="H1818" s="1527">
        <v>10243.57</v>
      </c>
      <c r="I1818" s="1527">
        <v>10045.31</v>
      </c>
    </row>
    <row r="1819" spans="2:9" ht="30">
      <c r="B1819" s="1531">
        <v>102746</v>
      </c>
      <c r="C1819" s="1529" t="s">
        <v>18198</v>
      </c>
      <c r="D1819" s="1528" t="s">
        <v>74</v>
      </c>
      <c r="E1819" s="1530">
        <f t="shared" si="56"/>
        <v>17853.02</v>
      </c>
      <c r="F1819" s="1521">
        <f t="shared" si="57"/>
        <v>102746</v>
      </c>
      <c r="H1819" s="1530">
        <v>17853.02</v>
      </c>
      <c r="I1819" s="1530">
        <v>17517.54</v>
      </c>
    </row>
    <row r="1820" spans="2:9" ht="30">
      <c r="B1820" s="1532">
        <v>102747</v>
      </c>
      <c r="C1820" s="1523" t="s">
        <v>18199</v>
      </c>
      <c r="D1820" s="1526" t="s">
        <v>74</v>
      </c>
      <c r="E1820" s="1527">
        <f t="shared" si="56"/>
        <v>9004.94</v>
      </c>
      <c r="F1820" s="1521">
        <f t="shared" si="57"/>
        <v>102747</v>
      </c>
      <c r="H1820" s="1527">
        <v>9004.94</v>
      </c>
      <c r="I1820" s="1527">
        <v>8828.49</v>
      </c>
    </row>
    <row r="1821" spans="2:9" ht="30">
      <c r="B1821" s="1531">
        <v>102748</v>
      </c>
      <c r="C1821" s="1529" t="s">
        <v>18200</v>
      </c>
      <c r="D1821" s="1528" t="s">
        <v>74</v>
      </c>
      <c r="E1821" s="1530">
        <f t="shared" si="56"/>
        <v>12668.37</v>
      </c>
      <c r="F1821" s="1521">
        <f t="shared" si="57"/>
        <v>102748</v>
      </c>
      <c r="H1821" s="1530">
        <v>12668.37</v>
      </c>
      <c r="I1821" s="1530">
        <v>12426.72</v>
      </c>
    </row>
    <row r="1822" spans="2:9" ht="30">
      <c r="B1822" s="1532">
        <v>102749</v>
      </c>
      <c r="C1822" s="1523" t="s">
        <v>18201</v>
      </c>
      <c r="D1822" s="1526" t="s">
        <v>74</v>
      </c>
      <c r="E1822" s="1527">
        <f t="shared" si="56"/>
        <v>21862.95</v>
      </c>
      <c r="F1822" s="1521">
        <f t="shared" si="57"/>
        <v>102749</v>
      </c>
      <c r="H1822" s="1527">
        <v>21862.95</v>
      </c>
      <c r="I1822" s="1527">
        <v>21458.080000000002</v>
      </c>
    </row>
    <row r="1823" spans="2:9" ht="30">
      <c r="B1823" s="1531">
        <v>102750</v>
      </c>
      <c r="C1823" s="1529" t="s">
        <v>18202</v>
      </c>
      <c r="D1823" s="1528" t="s">
        <v>74</v>
      </c>
      <c r="E1823" s="1530">
        <f t="shared" si="56"/>
        <v>2890.71</v>
      </c>
      <c r="F1823" s="1521">
        <f t="shared" si="57"/>
        <v>102750</v>
      </c>
      <c r="H1823" s="1530">
        <v>2890.71</v>
      </c>
      <c r="I1823" s="1530">
        <v>2830.56</v>
      </c>
    </row>
    <row r="1824" spans="2:9" ht="30">
      <c r="B1824" s="1532">
        <v>102751</v>
      </c>
      <c r="C1824" s="1523" t="s">
        <v>18203</v>
      </c>
      <c r="D1824" s="1526" t="s">
        <v>74</v>
      </c>
      <c r="E1824" s="1527">
        <f t="shared" si="56"/>
        <v>5079.4799999999996</v>
      </c>
      <c r="F1824" s="1521">
        <f t="shared" si="57"/>
        <v>102751</v>
      </c>
      <c r="H1824" s="1527">
        <v>5079.4799999999996</v>
      </c>
      <c r="I1824" s="1527">
        <v>4979.12</v>
      </c>
    </row>
    <row r="1825" spans="2:9" ht="30">
      <c r="B1825" s="1531">
        <v>102752</v>
      </c>
      <c r="C1825" s="1529" t="s">
        <v>18204</v>
      </c>
      <c r="D1825" s="1528" t="s">
        <v>74</v>
      </c>
      <c r="E1825" s="1530">
        <f t="shared" si="56"/>
        <v>8158.38</v>
      </c>
      <c r="F1825" s="1521">
        <f t="shared" si="57"/>
        <v>102752</v>
      </c>
      <c r="H1825" s="1530">
        <v>8158.38</v>
      </c>
      <c r="I1825" s="1530">
        <v>8003.33</v>
      </c>
    </row>
    <row r="1826" spans="2:9" ht="30">
      <c r="B1826" s="1532">
        <v>102753</v>
      </c>
      <c r="C1826" s="1523" t="s">
        <v>18205</v>
      </c>
      <c r="D1826" s="1526" t="s">
        <v>74</v>
      </c>
      <c r="E1826" s="1527">
        <f t="shared" si="56"/>
        <v>12161.81</v>
      </c>
      <c r="F1826" s="1521">
        <f t="shared" si="57"/>
        <v>102753</v>
      </c>
      <c r="H1826" s="1527">
        <v>12161.81</v>
      </c>
      <c r="I1826" s="1527">
        <v>11938.45</v>
      </c>
    </row>
    <row r="1827" spans="2:9" ht="30">
      <c r="B1827" s="1531">
        <v>102754</v>
      </c>
      <c r="C1827" s="1529" t="s">
        <v>18206</v>
      </c>
      <c r="D1827" s="1528" t="s">
        <v>74</v>
      </c>
      <c r="E1827" s="1530">
        <f t="shared" si="56"/>
        <v>23247.200000000001</v>
      </c>
      <c r="F1827" s="1521">
        <f t="shared" si="57"/>
        <v>102754</v>
      </c>
      <c r="H1827" s="1530">
        <v>23247.200000000001</v>
      </c>
      <c r="I1827" s="1530">
        <v>22834.38</v>
      </c>
    </row>
    <row r="1828" spans="2:9" ht="30">
      <c r="B1828" s="1532">
        <v>102755</v>
      </c>
      <c r="C1828" s="1523" t="s">
        <v>18207</v>
      </c>
      <c r="D1828" s="1526" t="s">
        <v>74</v>
      </c>
      <c r="E1828" s="1527">
        <f t="shared" si="56"/>
        <v>11427.35</v>
      </c>
      <c r="F1828" s="1521">
        <f t="shared" si="57"/>
        <v>102755</v>
      </c>
      <c r="H1828" s="1527">
        <v>11427.35</v>
      </c>
      <c r="I1828" s="1527">
        <v>11216.72</v>
      </c>
    </row>
    <row r="1829" spans="2:9" ht="30">
      <c r="B1829" s="1531">
        <v>102756</v>
      </c>
      <c r="C1829" s="1529" t="s">
        <v>18208</v>
      </c>
      <c r="D1829" s="1528" t="s">
        <v>74</v>
      </c>
      <c r="E1829" s="1530">
        <f t="shared" si="56"/>
        <v>17090.900000000001</v>
      </c>
      <c r="F1829" s="1521">
        <f t="shared" si="57"/>
        <v>102756</v>
      </c>
      <c r="H1829" s="1530">
        <v>17090.900000000001</v>
      </c>
      <c r="I1829" s="1530">
        <v>16786.830000000002</v>
      </c>
    </row>
    <row r="1830" spans="2:9" ht="30">
      <c r="B1830" s="1532">
        <v>102757</v>
      </c>
      <c r="C1830" s="1523" t="s">
        <v>18209</v>
      </c>
      <c r="D1830" s="1526" t="s">
        <v>74</v>
      </c>
      <c r="E1830" s="1527">
        <f t="shared" si="56"/>
        <v>31965.86</v>
      </c>
      <c r="F1830" s="1521">
        <f t="shared" si="57"/>
        <v>102757</v>
      </c>
      <c r="H1830" s="1527">
        <v>31965.86</v>
      </c>
      <c r="I1830" s="1527">
        <v>31416.3</v>
      </c>
    </row>
    <row r="1831" spans="2:9" ht="30">
      <c r="B1831" s="1531">
        <v>102758</v>
      </c>
      <c r="C1831" s="1529" t="s">
        <v>18210</v>
      </c>
      <c r="D1831" s="1528" t="s">
        <v>74</v>
      </c>
      <c r="E1831" s="1530">
        <f t="shared" si="56"/>
        <v>14712.02</v>
      </c>
      <c r="F1831" s="1521">
        <f t="shared" si="57"/>
        <v>102758</v>
      </c>
      <c r="H1831" s="1530">
        <v>14712.02</v>
      </c>
      <c r="I1831" s="1530">
        <v>14445.43</v>
      </c>
    </row>
    <row r="1832" spans="2:9" ht="30">
      <c r="B1832" s="1532">
        <v>102759</v>
      </c>
      <c r="C1832" s="1523" t="s">
        <v>18211</v>
      </c>
      <c r="D1832" s="1526" t="s">
        <v>74</v>
      </c>
      <c r="E1832" s="1527">
        <f t="shared" si="56"/>
        <v>22043.89</v>
      </c>
      <c r="F1832" s="1521">
        <f t="shared" si="57"/>
        <v>102759</v>
      </c>
      <c r="H1832" s="1527">
        <v>22043.89</v>
      </c>
      <c r="I1832" s="1527">
        <v>21658.53</v>
      </c>
    </row>
    <row r="1833" spans="2:9" ht="30">
      <c r="B1833" s="1531">
        <v>102760</v>
      </c>
      <c r="C1833" s="1529" t="s">
        <v>18212</v>
      </c>
      <c r="D1833" s="1528" t="s">
        <v>74</v>
      </c>
      <c r="E1833" s="1530">
        <f t="shared" si="56"/>
        <v>40846.6</v>
      </c>
      <c r="F1833" s="1521">
        <f t="shared" si="57"/>
        <v>102760</v>
      </c>
      <c r="H1833" s="1530">
        <v>40846.6</v>
      </c>
      <c r="I1833" s="1530">
        <v>40156.76</v>
      </c>
    </row>
    <row r="1834" spans="2:9" ht="30">
      <c r="B1834" s="1532">
        <v>102761</v>
      </c>
      <c r="C1834" s="1523" t="s">
        <v>18213</v>
      </c>
      <c r="D1834" s="1526" t="s">
        <v>74</v>
      </c>
      <c r="E1834" s="1527">
        <f t="shared" si="56"/>
        <v>13644.88</v>
      </c>
      <c r="F1834" s="1521">
        <f t="shared" si="57"/>
        <v>102761</v>
      </c>
      <c r="H1834" s="1527">
        <v>13644.88</v>
      </c>
      <c r="I1834" s="1527">
        <v>13344.04</v>
      </c>
    </row>
    <row r="1835" spans="2:9" ht="30">
      <c r="B1835" s="1531">
        <v>102762</v>
      </c>
      <c r="C1835" s="1529" t="s">
        <v>18214</v>
      </c>
      <c r="D1835" s="1528" t="s">
        <v>74</v>
      </c>
      <c r="E1835" s="1530">
        <f t="shared" si="56"/>
        <v>21313.16</v>
      </c>
      <c r="F1835" s="1521">
        <f t="shared" si="57"/>
        <v>102762</v>
      </c>
      <c r="H1835" s="1530">
        <v>21313.16</v>
      </c>
      <c r="I1835" s="1530">
        <v>20887.16</v>
      </c>
    </row>
    <row r="1836" spans="2:9" ht="30">
      <c r="B1836" s="1532">
        <v>102763</v>
      </c>
      <c r="C1836" s="1523" t="s">
        <v>18215</v>
      </c>
      <c r="D1836" s="1526" t="s">
        <v>74</v>
      </c>
      <c r="E1836" s="1527">
        <f t="shared" si="56"/>
        <v>29833.27</v>
      </c>
      <c r="F1836" s="1521">
        <f t="shared" si="57"/>
        <v>102763</v>
      </c>
      <c r="H1836" s="1527">
        <v>29833.27</v>
      </c>
      <c r="I1836" s="1527">
        <v>29257.01</v>
      </c>
    </row>
    <row r="1837" spans="2:9" ht="30">
      <c r="B1837" s="1531">
        <v>102764</v>
      </c>
      <c r="C1837" s="1529" t="s">
        <v>18216</v>
      </c>
      <c r="D1837" s="1528" t="s">
        <v>74</v>
      </c>
      <c r="E1837" s="1530">
        <f t="shared" si="56"/>
        <v>42583.6</v>
      </c>
      <c r="F1837" s="1521">
        <f t="shared" si="57"/>
        <v>102764</v>
      </c>
      <c r="H1837" s="1530">
        <v>42583.6</v>
      </c>
      <c r="I1837" s="1530">
        <v>41837.14</v>
      </c>
    </row>
    <row r="1838" spans="2:9" ht="30">
      <c r="B1838" s="1532">
        <v>102765</v>
      </c>
      <c r="C1838" s="1523" t="s">
        <v>18217</v>
      </c>
      <c r="D1838" s="1526" t="s">
        <v>74</v>
      </c>
      <c r="E1838" s="1527">
        <f t="shared" si="56"/>
        <v>16893.68</v>
      </c>
      <c r="F1838" s="1521">
        <f t="shared" si="57"/>
        <v>102765</v>
      </c>
      <c r="H1838" s="1527">
        <v>16893.68</v>
      </c>
      <c r="I1838" s="1527">
        <v>16522.72</v>
      </c>
    </row>
    <row r="1839" spans="2:9" ht="30">
      <c r="B1839" s="1531">
        <v>102766</v>
      </c>
      <c r="C1839" s="1529" t="s">
        <v>18218</v>
      </c>
      <c r="D1839" s="1528" t="s">
        <v>74</v>
      </c>
      <c r="E1839" s="1530">
        <f t="shared" si="56"/>
        <v>25758.45</v>
      </c>
      <c r="F1839" s="1521">
        <f t="shared" si="57"/>
        <v>102766</v>
      </c>
      <c r="H1839" s="1530">
        <v>25758.45</v>
      </c>
      <c r="I1839" s="1530">
        <v>25244.73</v>
      </c>
    </row>
    <row r="1840" spans="2:9" ht="30">
      <c r="B1840" s="1532">
        <v>102767</v>
      </c>
      <c r="C1840" s="1523" t="s">
        <v>18219</v>
      </c>
      <c r="D1840" s="1526" t="s">
        <v>74</v>
      </c>
      <c r="E1840" s="1527">
        <f t="shared" si="56"/>
        <v>36379.550000000003</v>
      </c>
      <c r="F1840" s="1521">
        <f t="shared" si="57"/>
        <v>102767</v>
      </c>
      <c r="H1840" s="1527">
        <v>36379.550000000003</v>
      </c>
      <c r="I1840" s="1527">
        <v>35682.699999999997</v>
      </c>
    </row>
    <row r="1841" spans="2:9" ht="30">
      <c r="B1841" s="1531">
        <v>102768</v>
      </c>
      <c r="C1841" s="1529" t="s">
        <v>18220</v>
      </c>
      <c r="D1841" s="1528" t="s">
        <v>74</v>
      </c>
      <c r="E1841" s="1530">
        <f t="shared" si="56"/>
        <v>51491.19</v>
      </c>
      <c r="F1841" s="1521">
        <f t="shared" si="57"/>
        <v>102768</v>
      </c>
      <c r="H1841" s="1530">
        <v>51491.19</v>
      </c>
      <c r="I1841" s="1530">
        <v>50598.9</v>
      </c>
    </row>
    <row r="1842" spans="2:9" ht="30">
      <c r="B1842" s="1532">
        <v>102769</v>
      </c>
      <c r="C1842" s="1523" t="s">
        <v>18221</v>
      </c>
      <c r="D1842" s="1526" t="s">
        <v>74</v>
      </c>
      <c r="E1842" s="1527">
        <f t="shared" si="56"/>
        <v>19530.240000000002</v>
      </c>
      <c r="F1842" s="1521">
        <f t="shared" si="57"/>
        <v>102769</v>
      </c>
      <c r="H1842" s="1527">
        <v>19530.240000000002</v>
      </c>
      <c r="I1842" s="1527">
        <v>19111.25</v>
      </c>
    </row>
    <row r="1843" spans="2:9" ht="30">
      <c r="B1843" s="1531">
        <v>102770</v>
      </c>
      <c r="C1843" s="1529" t="s">
        <v>18222</v>
      </c>
      <c r="D1843" s="1528" t="s">
        <v>74</v>
      </c>
      <c r="E1843" s="1530">
        <f t="shared" si="56"/>
        <v>30276.41</v>
      </c>
      <c r="F1843" s="1521">
        <f t="shared" si="57"/>
        <v>102770</v>
      </c>
      <c r="H1843" s="1530">
        <v>30276.41</v>
      </c>
      <c r="I1843" s="1530">
        <v>29674.54</v>
      </c>
    </row>
    <row r="1844" spans="2:9" ht="30">
      <c r="B1844" s="1532">
        <v>102771</v>
      </c>
      <c r="C1844" s="1523" t="s">
        <v>18223</v>
      </c>
      <c r="D1844" s="1526" t="s">
        <v>74</v>
      </c>
      <c r="E1844" s="1527">
        <f t="shared" si="56"/>
        <v>42732.19</v>
      </c>
      <c r="F1844" s="1521">
        <f t="shared" si="57"/>
        <v>102771</v>
      </c>
      <c r="H1844" s="1527">
        <v>42732.19</v>
      </c>
      <c r="I1844" s="1527">
        <v>41916.589999999997</v>
      </c>
    </row>
    <row r="1845" spans="2:9" ht="30">
      <c r="B1845" s="1531">
        <v>102772</v>
      </c>
      <c r="C1845" s="1529" t="s">
        <v>18224</v>
      </c>
      <c r="D1845" s="1528" t="s">
        <v>74</v>
      </c>
      <c r="E1845" s="1530">
        <f t="shared" si="56"/>
        <v>61097.35</v>
      </c>
      <c r="F1845" s="1521">
        <f t="shared" si="57"/>
        <v>102772</v>
      </c>
      <c r="H1845" s="1530">
        <v>61097.35</v>
      </c>
      <c r="I1845" s="1530">
        <v>60053</v>
      </c>
    </row>
    <row r="1846" spans="2:9" ht="30">
      <c r="B1846" s="1532">
        <v>102773</v>
      </c>
      <c r="C1846" s="1523" t="s">
        <v>18225</v>
      </c>
      <c r="D1846" s="1526" t="s">
        <v>74</v>
      </c>
      <c r="E1846" s="1527">
        <f t="shared" si="56"/>
        <v>6870.46</v>
      </c>
      <c r="F1846" s="1521">
        <f t="shared" si="57"/>
        <v>102773</v>
      </c>
      <c r="H1846" s="1527">
        <v>6870.46</v>
      </c>
      <c r="I1846" s="1527">
        <v>6729.2</v>
      </c>
    </row>
    <row r="1847" spans="2:9" ht="30">
      <c r="B1847" s="1531">
        <v>102774</v>
      </c>
      <c r="C1847" s="1529" t="s">
        <v>18226</v>
      </c>
      <c r="D1847" s="1528" t="s">
        <v>74</v>
      </c>
      <c r="E1847" s="1530">
        <f t="shared" si="56"/>
        <v>6870.46</v>
      </c>
      <c r="F1847" s="1521">
        <f t="shared" si="57"/>
        <v>102774</v>
      </c>
      <c r="H1847" s="1530">
        <v>6870.46</v>
      </c>
      <c r="I1847" s="1530">
        <v>6729.2</v>
      </c>
    </row>
    <row r="1848" spans="2:9" ht="30">
      <c r="B1848" s="1532">
        <v>102775</v>
      </c>
      <c r="C1848" s="1523" t="s">
        <v>18227</v>
      </c>
      <c r="D1848" s="1526" t="s">
        <v>74</v>
      </c>
      <c r="E1848" s="1527">
        <f t="shared" si="56"/>
        <v>10256.68</v>
      </c>
      <c r="F1848" s="1521">
        <f t="shared" si="57"/>
        <v>102775</v>
      </c>
      <c r="H1848" s="1527">
        <v>10256.68</v>
      </c>
      <c r="I1848" s="1527">
        <v>10044.200000000001</v>
      </c>
    </row>
    <row r="1849" spans="2:9" ht="30">
      <c r="B1849" s="1531">
        <v>102776</v>
      </c>
      <c r="C1849" s="1529" t="s">
        <v>18228</v>
      </c>
      <c r="D1849" s="1528" t="s">
        <v>74</v>
      </c>
      <c r="E1849" s="1530">
        <f t="shared" si="56"/>
        <v>10256.68</v>
      </c>
      <c r="F1849" s="1521">
        <f t="shared" si="57"/>
        <v>102776</v>
      </c>
      <c r="H1849" s="1530">
        <v>10256.68</v>
      </c>
      <c r="I1849" s="1530">
        <v>10044.200000000001</v>
      </c>
    </row>
    <row r="1850" spans="2:9" ht="30">
      <c r="B1850" s="1532">
        <v>102777</v>
      </c>
      <c r="C1850" s="1523" t="s">
        <v>18229</v>
      </c>
      <c r="D1850" s="1526" t="s">
        <v>74</v>
      </c>
      <c r="E1850" s="1527">
        <f t="shared" si="56"/>
        <v>15524.92</v>
      </c>
      <c r="F1850" s="1521">
        <f t="shared" si="57"/>
        <v>102777</v>
      </c>
      <c r="H1850" s="1527">
        <v>15524.92</v>
      </c>
      <c r="I1850" s="1527">
        <v>15202.29</v>
      </c>
    </row>
    <row r="1851" spans="2:9" ht="30">
      <c r="B1851" s="1531">
        <v>102778</v>
      </c>
      <c r="C1851" s="1529" t="s">
        <v>18230</v>
      </c>
      <c r="D1851" s="1528" t="s">
        <v>74</v>
      </c>
      <c r="E1851" s="1530">
        <f t="shared" si="56"/>
        <v>23411.47</v>
      </c>
      <c r="F1851" s="1521">
        <f t="shared" si="57"/>
        <v>102778</v>
      </c>
      <c r="H1851" s="1530">
        <v>23411.47</v>
      </c>
      <c r="I1851" s="1530">
        <v>23068.33</v>
      </c>
    </row>
    <row r="1852" spans="2:9" ht="30">
      <c r="B1852" s="1532">
        <v>102779</v>
      </c>
      <c r="C1852" s="1523" t="s">
        <v>18231</v>
      </c>
      <c r="D1852" s="1526" t="s">
        <v>74</v>
      </c>
      <c r="E1852" s="1527">
        <f t="shared" si="56"/>
        <v>6870.46</v>
      </c>
      <c r="F1852" s="1521">
        <f t="shared" si="57"/>
        <v>102779</v>
      </c>
      <c r="H1852" s="1527">
        <v>6870.46</v>
      </c>
      <c r="I1852" s="1527">
        <v>6729.2</v>
      </c>
    </row>
    <row r="1853" spans="2:9" ht="30">
      <c r="B1853" s="1531">
        <v>102780</v>
      </c>
      <c r="C1853" s="1529" t="s">
        <v>18232</v>
      </c>
      <c r="D1853" s="1528" t="s">
        <v>74</v>
      </c>
      <c r="E1853" s="1530">
        <f t="shared" si="56"/>
        <v>7905.93</v>
      </c>
      <c r="F1853" s="1521">
        <f t="shared" si="57"/>
        <v>102780</v>
      </c>
      <c r="H1853" s="1530">
        <v>7905.93</v>
      </c>
      <c r="I1853" s="1530">
        <v>7743.54</v>
      </c>
    </row>
    <row r="1854" spans="2:9" ht="30">
      <c r="B1854" s="1532">
        <v>102781</v>
      </c>
      <c r="C1854" s="1523" t="s">
        <v>18233</v>
      </c>
      <c r="D1854" s="1526" t="s">
        <v>74</v>
      </c>
      <c r="E1854" s="1527">
        <f t="shared" si="56"/>
        <v>11715.42</v>
      </c>
      <c r="F1854" s="1521">
        <f t="shared" si="57"/>
        <v>102781</v>
      </c>
      <c r="H1854" s="1527">
        <v>11715.42</v>
      </c>
      <c r="I1854" s="1527">
        <v>11472.91</v>
      </c>
    </row>
    <row r="1855" spans="2:9" ht="30">
      <c r="B1855" s="1531">
        <v>102782</v>
      </c>
      <c r="C1855" s="1529" t="s">
        <v>18234</v>
      </c>
      <c r="D1855" s="1528" t="s">
        <v>74</v>
      </c>
      <c r="E1855" s="1530">
        <f t="shared" si="56"/>
        <v>13080.77</v>
      </c>
      <c r="F1855" s="1521">
        <f t="shared" si="57"/>
        <v>102782</v>
      </c>
      <c r="H1855" s="1530">
        <v>13080.77</v>
      </c>
      <c r="I1855" s="1530">
        <v>12832.83</v>
      </c>
    </row>
    <row r="1856" spans="2:9" ht="30">
      <c r="B1856" s="1532">
        <v>102783</v>
      </c>
      <c r="C1856" s="1523" t="s">
        <v>18235</v>
      </c>
      <c r="D1856" s="1526" t="s">
        <v>74</v>
      </c>
      <c r="E1856" s="1527">
        <f t="shared" si="56"/>
        <v>17313.55</v>
      </c>
      <c r="F1856" s="1521">
        <f t="shared" si="57"/>
        <v>102783</v>
      </c>
      <c r="H1856" s="1527">
        <v>17313.55</v>
      </c>
      <c r="I1856" s="1527">
        <v>16976.580000000002</v>
      </c>
    </row>
    <row r="1857" spans="2:9" ht="30">
      <c r="B1857" s="1531">
        <v>102784</v>
      </c>
      <c r="C1857" s="1529" t="s">
        <v>18236</v>
      </c>
      <c r="D1857" s="1528" t="s">
        <v>74</v>
      </c>
      <c r="E1857" s="1530">
        <f t="shared" si="56"/>
        <v>27354.75</v>
      </c>
      <c r="F1857" s="1521">
        <f t="shared" si="57"/>
        <v>102784</v>
      </c>
      <c r="H1857" s="1530">
        <v>27354.75</v>
      </c>
      <c r="I1857" s="1530">
        <v>27001.35</v>
      </c>
    </row>
    <row r="1858" spans="2:9" ht="30">
      <c r="B1858" s="1532">
        <v>102785</v>
      </c>
      <c r="C1858" s="1523" t="s">
        <v>18237</v>
      </c>
      <c r="D1858" s="1526" t="s">
        <v>74</v>
      </c>
      <c r="E1858" s="1527">
        <f t="shared" ref="E1858:E1921" si="58">IF($L$2=$H$1,H1858,I1858)</f>
        <v>7905.93</v>
      </c>
      <c r="F1858" s="1521">
        <f t="shared" ref="F1858:F1921" si="59">IF(LEN($B1858)=7,CONCATENATE(MID($B1858,1,6),"00",RIGHT($B1858,1)),IF(LEN($B1858)=8,CONCATENATE(MID($B1858,1,6),"0",RIGHT($B1858,2)),$B1858))</f>
        <v>102785</v>
      </c>
      <c r="H1858" s="1527">
        <v>7905.93</v>
      </c>
      <c r="I1858" s="1527">
        <v>7743.54</v>
      </c>
    </row>
    <row r="1859" spans="2:9" ht="30">
      <c r="B1859" s="1531">
        <v>102786</v>
      </c>
      <c r="C1859" s="1529" t="s">
        <v>18238</v>
      </c>
      <c r="D1859" s="1528" t="s">
        <v>74</v>
      </c>
      <c r="E1859" s="1530">
        <f t="shared" si="58"/>
        <v>8848</v>
      </c>
      <c r="F1859" s="1521">
        <f t="shared" si="59"/>
        <v>102786</v>
      </c>
      <c r="H1859" s="1530">
        <v>8848</v>
      </c>
      <c r="I1859" s="1530">
        <v>8689.08</v>
      </c>
    </row>
    <row r="1860" spans="2:9" ht="30">
      <c r="B1860" s="1532">
        <v>102787</v>
      </c>
      <c r="C1860" s="1523" t="s">
        <v>18239</v>
      </c>
      <c r="D1860" s="1526" t="s">
        <v>74</v>
      </c>
      <c r="E1860" s="1527">
        <f t="shared" si="58"/>
        <v>13080.77</v>
      </c>
      <c r="F1860" s="1521">
        <f t="shared" si="59"/>
        <v>102787</v>
      </c>
      <c r="H1860" s="1527">
        <v>13080.77</v>
      </c>
      <c r="I1860" s="1527">
        <v>12832.83</v>
      </c>
    </row>
    <row r="1861" spans="2:9" ht="30">
      <c r="B1861" s="1531">
        <v>102788</v>
      </c>
      <c r="C1861" s="1529" t="s">
        <v>18240</v>
      </c>
      <c r="D1861" s="1528" t="s">
        <v>74</v>
      </c>
      <c r="E1861" s="1530">
        <f t="shared" si="58"/>
        <v>14428.6</v>
      </c>
      <c r="F1861" s="1521">
        <f t="shared" si="59"/>
        <v>102788</v>
      </c>
      <c r="H1861" s="1530">
        <v>14428.6</v>
      </c>
      <c r="I1861" s="1530">
        <v>14179.84</v>
      </c>
    </row>
    <row r="1862" spans="2:9" ht="30">
      <c r="B1862" s="1532">
        <v>102789</v>
      </c>
      <c r="C1862" s="1523" t="s">
        <v>18241</v>
      </c>
      <c r="D1862" s="1526" t="s">
        <v>74</v>
      </c>
      <c r="E1862" s="1527">
        <f t="shared" si="58"/>
        <v>18997.099999999999</v>
      </c>
      <c r="F1862" s="1521">
        <f t="shared" si="59"/>
        <v>102789</v>
      </c>
      <c r="H1862" s="1527">
        <v>18997.099999999999</v>
      </c>
      <c r="I1862" s="1527">
        <v>18673.47</v>
      </c>
    </row>
    <row r="1863" spans="2:9" ht="30">
      <c r="B1863" s="1531">
        <v>102790</v>
      </c>
      <c r="C1863" s="1529" t="s">
        <v>18242</v>
      </c>
      <c r="D1863" s="1528" t="s">
        <v>74</v>
      </c>
      <c r="E1863" s="1530">
        <f t="shared" si="58"/>
        <v>31589.9</v>
      </c>
      <c r="F1863" s="1521">
        <f t="shared" si="59"/>
        <v>102790</v>
      </c>
      <c r="H1863" s="1530">
        <v>31589.9</v>
      </c>
      <c r="I1863" s="1530">
        <v>31149.37</v>
      </c>
    </row>
    <row r="1864" spans="2:9" ht="30">
      <c r="B1864" s="1532">
        <v>102791</v>
      </c>
      <c r="C1864" s="1523" t="s">
        <v>18243</v>
      </c>
      <c r="D1864" s="1526" t="s">
        <v>74</v>
      </c>
      <c r="E1864" s="1527">
        <f t="shared" si="58"/>
        <v>25172.65</v>
      </c>
      <c r="F1864" s="1521">
        <f t="shared" si="59"/>
        <v>102791</v>
      </c>
      <c r="H1864" s="1527">
        <v>25172.65</v>
      </c>
      <c r="I1864" s="1527">
        <v>24707.58</v>
      </c>
    </row>
    <row r="1865" spans="2:9" ht="30">
      <c r="B1865" s="1531">
        <v>102792</v>
      </c>
      <c r="C1865" s="1529" t="s">
        <v>18244</v>
      </c>
      <c r="D1865" s="1528" t="s">
        <v>74</v>
      </c>
      <c r="E1865" s="1530">
        <f t="shared" si="58"/>
        <v>41052.78</v>
      </c>
      <c r="F1865" s="1521">
        <f t="shared" si="59"/>
        <v>102792</v>
      </c>
      <c r="H1865" s="1530">
        <v>41052.78</v>
      </c>
      <c r="I1865" s="1530">
        <v>40342.49</v>
      </c>
    </row>
    <row r="1866" spans="2:9" ht="30">
      <c r="B1866" s="1532">
        <v>102793</v>
      </c>
      <c r="C1866" s="1523" t="s">
        <v>18245</v>
      </c>
      <c r="D1866" s="1526" t="s">
        <v>74</v>
      </c>
      <c r="E1866" s="1527">
        <f t="shared" si="58"/>
        <v>55442.52</v>
      </c>
      <c r="F1866" s="1521">
        <f t="shared" si="59"/>
        <v>102793</v>
      </c>
      <c r="H1866" s="1527">
        <v>55442.52</v>
      </c>
      <c r="I1866" s="1527">
        <v>54562.09</v>
      </c>
    </row>
    <row r="1867" spans="2:9" ht="30">
      <c r="B1867" s="1531">
        <v>102794</v>
      </c>
      <c r="C1867" s="1529" t="s">
        <v>18246</v>
      </c>
      <c r="D1867" s="1528" t="s">
        <v>74</v>
      </c>
      <c r="E1867" s="1530">
        <f t="shared" si="58"/>
        <v>79505.63</v>
      </c>
      <c r="F1867" s="1521">
        <f t="shared" si="59"/>
        <v>102794</v>
      </c>
      <c r="H1867" s="1530">
        <v>79505.63</v>
      </c>
      <c r="I1867" s="1530">
        <v>78273.83</v>
      </c>
    </row>
    <row r="1868" spans="2:9" ht="30">
      <c r="B1868" s="1532">
        <v>102795</v>
      </c>
      <c r="C1868" s="1523" t="s">
        <v>18247</v>
      </c>
      <c r="D1868" s="1526" t="s">
        <v>74</v>
      </c>
      <c r="E1868" s="1527">
        <f t="shared" si="58"/>
        <v>26856.46</v>
      </c>
      <c r="F1868" s="1521">
        <f t="shared" si="59"/>
        <v>102795</v>
      </c>
      <c r="H1868" s="1527">
        <v>26856.46</v>
      </c>
      <c r="I1868" s="1527">
        <v>26360.75</v>
      </c>
    </row>
    <row r="1869" spans="2:9" ht="30">
      <c r="B1869" s="1531">
        <v>102796</v>
      </c>
      <c r="C1869" s="1529" t="s">
        <v>18248</v>
      </c>
      <c r="D1869" s="1528" t="s">
        <v>74</v>
      </c>
      <c r="E1869" s="1530">
        <f t="shared" si="58"/>
        <v>43443.18</v>
      </c>
      <c r="F1869" s="1521">
        <f t="shared" si="59"/>
        <v>102796</v>
      </c>
      <c r="H1869" s="1530">
        <v>43443.18</v>
      </c>
      <c r="I1869" s="1530">
        <v>42699.35</v>
      </c>
    </row>
    <row r="1870" spans="2:9" ht="30">
      <c r="B1870" s="1532">
        <v>102797</v>
      </c>
      <c r="C1870" s="1523" t="s">
        <v>18249</v>
      </c>
      <c r="D1870" s="1526" t="s">
        <v>74</v>
      </c>
      <c r="E1870" s="1527">
        <f t="shared" si="58"/>
        <v>61668.26</v>
      </c>
      <c r="F1870" s="1521">
        <f t="shared" si="59"/>
        <v>102797</v>
      </c>
      <c r="H1870" s="1527">
        <v>61668.26</v>
      </c>
      <c r="I1870" s="1527">
        <v>60647.93</v>
      </c>
    </row>
    <row r="1871" spans="2:9" ht="30">
      <c r="B1871" s="1531">
        <v>102798</v>
      </c>
      <c r="C1871" s="1529" t="s">
        <v>18250</v>
      </c>
      <c r="D1871" s="1528" t="s">
        <v>74</v>
      </c>
      <c r="E1871" s="1530">
        <f t="shared" si="58"/>
        <v>75534.58</v>
      </c>
      <c r="F1871" s="1521">
        <f t="shared" si="59"/>
        <v>102798</v>
      </c>
      <c r="H1871" s="1530">
        <v>75534.58</v>
      </c>
      <c r="I1871" s="1530">
        <v>74305.960000000006</v>
      </c>
    </row>
    <row r="1872" spans="2:9" ht="30">
      <c r="B1872" s="1532">
        <v>102799</v>
      </c>
      <c r="C1872" s="1523" t="s">
        <v>18251</v>
      </c>
      <c r="D1872" s="1526" t="s">
        <v>74</v>
      </c>
      <c r="E1872" s="1527">
        <f t="shared" si="58"/>
        <v>27420.83</v>
      </c>
      <c r="F1872" s="1521">
        <f t="shared" si="59"/>
        <v>102799</v>
      </c>
      <c r="H1872" s="1527">
        <v>27420.83</v>
      </c>
      <c r="I1872" s="1527">
        <v>26913.25</v>
      </c>
    </row>
    <row r="1873" spans="2:9" ht="30">
      <c r="B1873" s="1531">
        <v>102800</v>
      </c>
      <c r="C1873" s="1529" t="s">
        <v>18252</v>
      </c>
      <c r="D1873" s="1528" t="s">
        <v>74</v>
      </c>
      <c r="E1873" s="1530">
        <f t="shared" si="58"/>
        <v>47679.45</v>
      </c>
      <c r="F1873" s="1521">
        <f t="shared" si="59"/>
        <v>102800</v>
      </c>
      <c r="H1873" s="1530">
        <v>47679.45</v>
      </c>
      <c r="I1873" s="1530">
        <v>46860.44</v>
      </c>
    </row>
    <row r="1874" spans="2:9" ht="30">
      <c r="B1874" s="1532">
        <v>102801</v>
      </c>
      <c r="C1874" s="1523" t="s">
        <v>18253</v>
      </c>
      <c r="D1874" s="1526" t="s">
        <v>74</v>
      </c>
      <c r="E1874" s="1527">
        <f t="shared" si="58"/>
        <v>66869.960000000006</v>
      </c>
      <c r="F1874" s="1521">
        <f t="shared" si="59"/>
        <v>102801</v>
      </c>
      <c r="H1874" s="1527">
        <v>66869.960000000006</v>
      </c>
      <c r="I1874" s="1527">
        <v>65771.759999999995</v>
      </c>
    </row>
    <row r="1875" spans="2:9" ht="30">
      <c r="B1875" s="1531">
        <v>102802</v>
      </c>
      <c r="C1875" s="1529" t="s">
        <v>18254</v>
      </c>
      <c r="D1875" s="1528" t="s">
        <v>74</v>
      </c>
      <c r="E1875" s="1530">
        <f t="shared" si="58"/>
        <v>80220.98</v>
      </c>
      <c r="F1875" s="1521">
        <f t="shared" si="59"/>
        <v>102802</v>
      </c>
      <c r="H1875" s="1530">
        <v>80220.98</v>
      </c>
      <c r="I1875" s="1530">
        <v>78915.960000000006</v>
      </c>
    </row>
    <row r="1876" spans="2:9">
      <c r="B1876" s="1532">
        <v>101570</v>
      </c>
      <c r="C1876" s="1523" t="s">
        <v>15897</v>
      </c>
      <c r="D1876" s="1526" t="s">
        <v>150</v>
      </c>
      <c r="E1876" s="1527">
        <f t="shared" si="58"/>
        <v>18.32</v>
      </c>
      <c r="F1876" s="1521">
        <f t="shared" si="59"/>
        <v>101570</v>
      </c>
      <c r="H1876" s="1527">
        <v>18.32</v>
      </c>
      <c r="I1876" s="1527">
        <v>16.97</v>
      </c>
    </row>
    <row r="1877" spans="2:9" ht="30">
      <c r="B1877" s="1531">
        <v>101571</v>
      </c>
      <c r="C1877" s="1529" t="s">
        <v>15898</v>
      </c>
      <c r="D1877" s="1528" t="s">
        <v>150</v>
      </c>
      <c r="E1877" s="1530">
        <f t="shared" si="58"/>
        <v>25.06</v>
      </c>
      <c r="F1877" s="1521">
        <f t="shared" si="59"/>
        <v>101571</v>
      </c>
      <c r="H1877" s="1530">
        <v>25.06</v>
      </c>
      <c r="I1877" s="1530">
        <v>23.06</v>
      </c>
    </row>
    <row r="1878" spans="2:9">
      <c r="B1878" s="1532">
        <v>101572</v>
      </c>
      <c r="C1878" s="1523" t="s">
        <v>15899</v>
      </c>
      <c r="D1878" s="1526" t="s">
        <v>150</v>
      </c>
      <c r="E1878" s="1527">
        <f t="shared" si="58"/>
        <v>14.4</v>
      </c>
      <c r="F1878" s="1521">
        <f t="shared" si="59"/>
        <v>101572</v>
      </c>
      <c r="H1878" s="1527">
        <v>14.4</v>
      </c>
      <c r="I1878" s="1527">
        <v>13.41</v>
      </c>
    </row>
    <row r="1879" spans="2:9" ht="30">
      <c r="B1879" s="1531">
        <v>101573</v>
      </c>
      <c r="C1879" s="1529" t="s">
        <v>15900</v>
      </c>
      <c r="D1879" s="1528" t="s">
        <v>150</v>
      </c>
      <c r="E1879" s="1530">
        <f t="shared" si="58"/>
        <v>21.15</v>
      </c>
      <c r="F1879" s="1521">
        <f t="shared" si="59"/>
        <v>101573</v>
      </c>
      <c r="H1879" s="1530">
        <v>21.15</v>
      </c>
      <c r="I1879" s="1530">
        <v>19.5</v>
      </c>
    </row>
    <row r="1880" spans="2:9">
      <c r="B1880" s="1532">
        <v>101574</v>
      </c>
      <c r="C1880" s="1523" t="s">
        <v>15901</v>
      </c>
      <c r="D1880" s="1526" t="s">
        <v>150</v>
      </c>
      <c r="E1880" s="1527">
        <f t="shared" si="58"/>
        <v>11.16</v>
      </c>
      <c r="F1880" s="1521">
        <f t="shared" si="59"/>
        <v>101574</v>
      </c>
      <c r="H1880" s="1527">
        <v>11.16</v>
      </c>
      <c r="I1880" s="1527">
        <v>10.51</v>
      </c>
    </row>
    <row r="1881" spans="2:9" ht="30">
      <c r="B1881" s="1531">
        <v>101575</v>
      </c>
      <c r="C1881" s="1529" t="s">
        <v>15902</v>
      </c>
      <c r="D1881" s="1528" t="s">
        <v>150</v>
      </c>
      <c r="E1881" s="1530">
        <f t="shared" si="58"/>
        <v>18.100000000000001</v>
      </c>
      <c r="F1881" s="1521">
        <f t="shared" si="59"/>
        <v>101575</v>
      </c>
      <c r="H1881" s="1530">
        <v>18.100000000000001</v>
      </c>
      <c r="I1881" s="1530">
        <v>16.79</v>
      </c>
    </row>
    <row r="1882" spans="2:9">
      <c r="B1882" s="1532">
        <v>101576</v>
      </c>
      <c r="C1882" s="1523" t="s">
        <v>15903</v>
      </c>
      <c r="D1882" s="1526" t="s">
        <v>150</v>
      </c>
      <c r="E1882" s="1527">
        <f t="shared" si="58"/>
        <v>32.369999999999997</v>
      </c>
      <c r="F1882" s="1521">
        <f t="shared" si="59"/>
        <v>101576</v>
      </c>
      <c r="H1882" s="1527">
        <v>32.369999999999997</v>
      </c>
      <c r="I1882" s="1527">
        <v>30.62</v>
      </c>
    </row>
    <row r="1883" spans="2:9" ht="30">
      <c r="B1883" s="1531">
        <v>101577</v>
      </c>
      <c r="C1883" s="1529" t="s">
        <v>15904</v>
      </c>
      <c r="D1883" s="1528" t="s">
        <v>150</v>
      </c>
      <c r="E1883" s="1530">
        <f t="shared" si="58"/>
        <v>40.950000000000003</v>
      </c>
      <c r="F1883" s="1521">
        <f t="shared" si="59"/>
        <v>101577</v>
      </c>
      <c r="H1883" s="1530">
        <v>40.950000000000003</v>
      </c>
      <c r="I1883" s="1530">
        <v>38.369999999999997</v>
      </c>
    </row>
    <row r="1884" spans="2:9">
      <c r="B1884" s="1532">
        <v>101578</v>
      </c>
      <c r="C1884" s="1523" t="s">
        <v>15905</v>
      </c>
      <c r="D1884" s="1526" t="s">
        <v>150</v>
      </c>
      <c r="E1884" s="1527">
        <f t="shared" si="58"/>
        <v>26.77</v>
      </c>
      <c r="F1884" s="1521">
        <f t="shared" si="59"/>
        <v>101578</v>
      </c>
      <c r="H1884" s="1527">
        <v>26.77</v>
      </c>
      <c r="I1884" s="1527">
        <v>25.47</v>
      </c>
    </row>
    <row r="1885" spans="2:9" ht="30">
      <c r="B1885" s="1531">
        <v>101579</v>
      </c>
      <c r="C1885" s="1529" t="s">
        <v>15906</v>
      </c>
      <c r="D1885" s="1528" t="s">
        <v>150</v>
      </c>
      <c r="E1885" s="1530">
        <f t="shared" si="58"/>
        <v>35.35</v>
      </c>
      <c r="F1885" s="1521">
        <f t="shared" si="59"/>
        <v>101579</v>
      </c>
      <c r="H1885" s="1530">
        <v>35.35</v>
      </c>
      <c r="I1885" s="1530">
        <v>33.21</v>
      </c>
    </row>
    <row r="1886" spans="2:9">
      <c r="B1886" s="1532">
        <v>101580</v>
      </c>
      <c r="C1886" s="1523" t="s">
        <v>15907</v>
      </c>
      <c r="D1886" s="1526" t="s">
        <v>150</v>
      </c>
      <c r="E1886" s="1527">
        <f t="shared" si="58"/>
        <v>23.75</v>
      </c>
      <c r="F1886" s="1521">
        <f t="shared" si="59"/>
        <v>101580</v>
      </c>
      <c r="H1886" s="1527">
        <v>23.75</v>
      </c>
      <c r="I1886" s="1527">
        <v>22.9</v>
      </c>
    </row>
    <row r="1887" spans="2:9" ht="30">
      <c r="B1887" s="1531">
        <v>101581</v>
      </c>
      <c r="C1887" s="1529" t="s">
        <v>15908</v>
      </c>
      <c r="D1887" s="1528" t="s">
        <v>150</v>
      </c>
      <c r="E1887" s="1530">
        <f t="shared" si="58"/>
        <v>32.520000000000003</v>
      </c>
      <c r="F1887" s="1521">
        <f t="shared" si="59"/>
        <v>101581</v>
      </c>
      <c r="H1887" s="1530">
        <v>32.520000000000003</v>
      </c>
      <c r="I1887" s="1530">
        <v>30.84</v>
      </c>
    </row>
    <row r="1888" spans="2:9">
      <c r="B1888" s="1532">
        <v>101582</v>
      </c>
      <c r="C1888" s="1523" t="s">
        <v>15909</v>
      </c>
      <c r="D1888" s="1526" t="s">
        <v>150</v>
      </c>
      <c r="E1888" s="1527">
        <f t="shared" si="58"/>
        <v>53</v>
      </c>
      <c r="F1888" s="1521">
        <f t="shared" si="59"/>
        <v>101582</v>
      </c>
      <c r="H1888" s="1527">
        <v>53</v>
      </c>
      <c r="I1888" s="1527">
        <v>50.23</v>
      </c>
    </row>
    <row r="1889" spans="2:9" ht="30">
      <c r="B1889" s="1531">
        <v>101583</v>
      </c>
      <c r="C1889" s="1529" t="s">
        <v>15910</v>
      </c>
      <c r="D1889" s="1528" t="s">
        <v>150</v>
      </c>
      <c r="E1889" s="1530">
        <f t="shared" si="58"/>
        <v>66.260000000000005</v>
      </c>
      <c r="F1889" s="1521">
        <f t="shared" si="59"/>
        <v>101583</v>
      </c>
      <c r="H1889" s="1530">
        <v>66.260000000000005</v>
      </c>
      <c r="I1889" s="1530">
        <v>62.16</v>
      </c>
    </row>
    <row r="1890" spans="2:9">
      <c r="B1890" s="1532">
        <v>101584</v>
      </c>
      <c r="C1890" s="1523" t="s">
        <v>15911</v>
      </c>
      <c r="D1890" s="1526" t="s">
        <v>150</v>
      </c>
      <c r="E1890" s="1527">
        <f t="shared" si="58"/>
        <v>43.57</v>
      </c>
      <c r="F1890" s="1521">
        <f t="shared" si="59"/>
        <v>101584</v>
      </c>
      <c r="H1890" s="1527">
        <v>43.57</v>
      </c>
      <c r="I1890" s="1527">
        <v>41.51</v>
      </c>
    </row>
    <row r="1891" spans="2:9" ht="30">
      <c r="B1891" s="1531">
        <v>101585</v>
      </c>
      <c r="C1891" s="1529" t="s">
        <v>15912</v>
      </c>
      <c r="D1891" s="1528" t="s">
        <v>150</v>
      </c>
      <c r="E1891" s="1530">
        <f t="shared" si="58"/>
        <v>56.83</v>
      </c>
      <c r="F1891" s="1521">
        <f t="shared" si="59"/>
        <v>101585</v>
      </c>
      <c r="H1891" s="1530">
        <v>56.83</v>
      </c>
      <c r="I1891" s="1530">
        <v>53.44</v>
      </c>
    </row>
    <row r="1892" spans="2:9">
      <c r="B1892" s="1532">
        <v>101586</v>
      </c>
      <c r="C1892" s="1523" t="s">
        <v>15913</v>
      </c>
      <c r="D1892" s="1526" t="s">
        <v>150</v>
      </c>
      <c r="E1892" s="1527">
        <f t="shared" si="58"/>
        <v>37.74</v>
      </c>
      <c r="F1892" s="1521">
        <f t="shared" si="59"/>
        <v>101586</v>
      </c>
      <c r="H1892" s="1527">
        <v>37.74</v>
      </c>
      <c r="I1892" s="1527">
        <v>36.39</v>
      </c>
    </row>
    <row r="1893" spans="2:9" ht="30">
      <c r="B1893" s="1531">
        <v>101587</v>
      </c>
      <c r="C1893" s="1529" t="s">
        <v>15914</v>
      </c>
      <c r="D1893" s="1528" t="s">
        <v>150</v>
      </c>
      <c r="E1893" s="1530">
        <f t="shared" si="58"/>
        <v>51.18</v>
      </c>
      <c r="F1893" s="1521">
        <f t="shared" si="59"/>
        <v>101587</v>
      </c>
      <c r="H1893" s="1530">
        <v>51.18</v>
      </c>
      <c r="I1893" s="1530">
        <v>48.51</v>
      </c>
    </row>
    <row r="1894" spans="2:9" ht="30">
      <c r="B1894" s="1532">
        <v>101588</v>
      </c>
      <c r="C1894" s="1523" t="s">
        <v>15915</v>
      </c>
      <c r="D1894" s="1526" t="s">
        <v>150</v>
      </c>
      <c r="E1894" s="1527">
        <f t="shared" si="58"/>
        <v>77.959999999999994</v>
      </c>
      <c r="F1894" s="1521">
        <f t="shared" si="59"/>
        <v>101588</v>
      </c>
      <c r="H1894" s="1527">
        <v>77.959999999999994</v>
      </c>
      <c r="I1894" s="1527">
        <v>74.69</v>
      </c>
    </row>
    <row r="1895" spans="2:9" ht="30">
      <c r="B1895" s="1531">
        <v>101589</v>
      </c>
      <c r="C1895" s="1529" t="s">
        <v>15916</v>
      </c>
      <c r="D1895" s="1528" t="s">
        <v>150</v>
      </c>
      <c r="E1895" s="1530">
        <f t="shared" si="58"/>
        <v>113.7</v>
      </c>
      <c r="F1895" s="1521">
        <f t="shared" si="59"/>
        <v>101589</v>
      </c>
      <c r="H1895" s="1530">
        <v>113.7</v>
      </c>
      <c r="I1895" s="1530">
        <v>108.86</v>
      </c>
    </row>
    <row r="1896" spans="2:9" ht="30">
      <c r="B1896" s="1532">
        <v>101590</v>
      </c>
      <c r="C1896" s="1523" t="s">
        <v>15917</v>
      </c>
      <c r="D1896" s="1526" t="s">
        <v>150</v>
      </c>
      <c r="E1896" s="1527">
        <f t="shared" si="58"/>
        <v>59.04</v>
      </c>
      <c r="F1896" s="1521">
        <f t="shared" si="59"/>
        <v>101590</v>
      </c>
      <c r="H1896" s="1527">
        <v>59.04</v>
      </c>
      <c r="I1896" s="1527">
        <v>56.6</v>
      </c>
    </row>
    <row r="1897" spans="2:9" ht="30">
      <c r="B1897" s="1531">
        <v>101591</v>
      </c>
      <c r="C1897" s="1529" t="s">
        <v>15918</v>
      </c>
      <c r="D1897" s="1528" t="s">
        <v>150</v>
      </c>
      <c r="E1897" s="1530">
        <f t="shared" si="58"/>
        <v>94.77</v>
      </c>
      <c r="F1897" s="1521">
        <f t="shared" si="59"/>
        <v>101591</v>
      </c>
      <c r="H1897" s="1530">
        <v>94.77</v>
      </c>
      <c r="I1897" s="1530">
        <v>90.77</v>
      </c>
    </row>
    <row r="1898" spans="2:9" ht="30">
      <c r="B1898" s="1532">
        <v>101592</v>
      </c>
      <c r="C1898" s="1523" t="s">
        <v>15919</v>
      </c>
      <c r="D1898" s="1526" t="s">
        <v>150</v>
      </c>
      <c r="E1898" s="1527">
        <f t="shared" si="58"/>
        <v>41.47</v>
      </c>
      <c r="F1898" s="1521">
        <f t="shared" si="59"/>
        <v>101592</v>
      </c>
      <c r="H1898" s="1527">
        <v>41.47</v>
      </c>
      <c r="I1898" s="1527">
        <v>39.880000000000003</v>
      </c>
    </row>
    <row r="1899" spans="2:9" ht="30">
      <c r="B1899" s="1531">
        <v>101593</v>
      </c>
      <c r="C1899" s="1529" t="s">
        <v>15920</v>
      </c>
      <c r="D1899" s="1528" t="s">
        <v>150</v>
      </c>
      <c r="E1899" s="1530">
        <f t="shared" si="58"/>
        <v>77.38</v>
      </c>
      <c r="F1899" s="1521">
        <f t="shared" si="59"/>
        <v>101593</v>
      </c>
      <c r="H1899" s="1530">
        <v>77.38</v>
      </c>
      <c r="I1899" s="1530">
        <v>74.209999999999994</v>
      </c>
    </row>
    <row r="1900" spans="2:9" ht="30">
      <c r="B1900" s="1532">
        <v>101600</v>
      </c>
      <c r="C1900" s="1523" t="s">
        <v>15921</v>
      </c>
      <c r="D1900" s="1526" t="s">
        <v>150</v>
      </c>
      <c r="E1900" s="1527">
        <f t="shared" si="58"/>
        <v>14.58</v>
      </c>
      <c r="F1900" s="1521">
        <f t="shared" si="59"/>
        <v>101600</v>
      </c>
      <c r="H1900" s="1527">
        <v>14.58</v>
      </c>
      <c r="I1900" s="1527">
        <v>13.93</v>
      </c>
    </row>
    <row r="1901" spans="2:9" ht="30">
      <c r="B1901" s="1531">
        <v>101601</v>
      </c>
      <c r="C1901" s="1529" t="s">
        <v>15922</v>
      </c>
      <c r="D1901" s="1528" t="s">
        <v>150</v>
      </c>
      <c r="E1901" s="1530">
        <f t="shared" si="58"/>
        <v>21.58</v>
      </c>
      <c r="F1901" s="1521">
        <f t="shared" si="59"/>
        <v>101601</v>
      </c>
      <c r="H1901" s="1530">
        <v>21.58</v>
      </c>
      <c r="I1901" s="1530">
        <v>20.62</v>
      </c>
    </row>
    <row r="1902" spans="2:9" ht="30">
      <c r="B1902" s="1532">
        <v>101602</v>
      </c>
      <c r="C1902" s="1523" t="s">
        <v>15923</v>
      </c>
      <c r="D1902" s="1526" t="s">
        <v>150</v>
      </c>
      <c r="E1902" s="1527">
        <f t="shared" si="58"/>
        <v>10.81</v>
      </c>
      <c r="F1902" s="1521">
        <f t="shared" si="59"/>
        <v>101602</v>
      </c>
      <c r="H1902" s="1527">
        <v>10.81</v>
      </c>
      <c r="I1902" s="1527">
        <v>10.32</v>
      </c>
    </row>
    <row r="1903" spans="2:9" ht="30">
      <c r="B1903" s="1531">
        <v>101603</v>
      </c>
      <c r="C1903" s="1529" t="s">
        <v>15924</v>
      </c>
      <c r="D1903" s="1528" t="s">
        <v>150</v>
      </c>
      <c r="E1903" s="1530">
        <f t="shared" si="58"/>
        <v>17.809999999999999</v>
      </c>
      <c r="F1903" s="1521">
        <f t="shared" si="59"/>
        <v>101603</v>
      </c>
      <c r="H1903" s="1530">
        <v>17.809999999999999</v>
      </c>
      <c r="I1903" s="1530">
        <v>17.02</v>
      </c>
    </row>
    <row r="1904" spans="2:9" ht="30">
      <c r="B1904" s="1532">
        <v>101604</v>
      </c>
      <c r="C1904" s="1523" t="s">
        <v>15925</v>
      </c>
      <c r="D1904" s="1526" t="s">
        <v>150</v>
      </c>
      <c r="E1904" s="1527">
        <f t="shared" si="58"/>
        <v>7.07</v>
      </c>
      <c r="F1904" s="1521">
        <f t="shared" si="59"/>
        <v>101604</v>
      </c>
      <c r="H1904" s="1527">
        <v>7.07</v>
      </c>
      <c r="I1904" s="1527">
        <v>6.76</v>
      </c>
    </row>
    <row r="1905" spans="2:9" ht="30">
      <c r="B1905" s="1531">
        <v>101605</v>
      </c>
      <c r="C1905" s="1529" t="s">
        <v>15926</v>
      </c>
      <c r="D1905" s="1528" t="s">
        <v>150</v>
      </c>
      <c r="E1905" s="1530">
        <f t="shared" si="58"/>
        <v>14.07</v>
      </c>
      <c r="F1905" s="1521">
        <f t="shared" si="59"/>
        <v>101605</v>
      </c>
      <c r="H1905" s="1530">
        <v>14.07</v>
      </c>
      <c r="I1905" s="1530">
        <v>13.44</v>
      </c>
    </row>
    <row r="1906" spans="2:9" ht="30">
      <c r="B1906" s="1532">
        <v>90788</v>
      </c>
      <c r="C1906" s="1523" t="s">
        <v>9128</v>
      </c>
      <c r="D1906" s="1526" t="s">
        <v>74</v>
      </c>
      <c r="E1906" s="1527">
        <f t="shared" si="58"/>
        <v>747.72</v>
      </c>
      <c r="F1906" s="1521">
        <f t="shared" si="59"/>
        <v>90788</v>
      </c>
      <c r="H1906" s="1527">
        <v>747.72</v>
      </c>
      <c r="I1906" s="1527">
        <v>746.2</v>
      </c>
    </row>
    <row r="1907" spans="2:9" ht="30">
      <c r="B1907" s="1531">
        <v>90789</v>
      </c>
      <c r="C1907" s="1529" t="s">
        <v>9129</v>
      </c>
      <c r="D1907" s="1528" t="s">
        <v>74</v>
      </c>
      <c r="E1907" s="1530">
        <f t="shared" si="58"/>
        <v>749.19</v>
      </c>
      <c r="F1907" s="1521">
        <f t="shared" si="59"/>
        <v>90789</v>
      </c>
      <c r="H1907" s="1530">
        <v>749.19</v>
      </c>
      <c r="I1907" s="1530">
        <v>747.53</v>
      </c>
    </row>
    <row r="1908" spans="2:9" ht="30">
      <c r="B1908" s="1532">
        <v>90790</v>
      </c>
      <c r="C1908" s="1523" t="s">
        <v>9130</v>
      </c>
      <c r="D1908" s="1526" t="s">
        <v>74</v>
      </c>
      <c r="E1908" s="1527">
        <f t="shared" si="58"/>
        <v>772.66</v>
      </c>
      <c r="F1908" s="1521">
        <f t="shared" si="59"/>
        <v>90790</v>
      </c>
      <c r="H1908" s="1527">
        <v>772.66</v>
      </c>
      <c r="I1908" s="1527">
        <v>770.85</v>
      </c>
    </row>
    <row r="1909" spans="2:9" ht="30">
      <c r="B1909" s="1531">
        <v>90791</v>
      </c>
      <c r="C1909" s="1529" t="s">
        <v>15927</v>
      </c>
      <c r="D1909" s="1528" t="s">
        <v>74</v>
      </c>
      <c r="E1909" s="1530">
        <f t="shared" si="58"/>
        <v>905.38</v>
      </c>
      <c r="F1909" s="1521">
        <f t="shared" si="59"/>
        <v>90791</v>
      </c>
      <c r="H1909" s="1530">
        <v>905.38</v>
      </c>
      <c r="I1909" s="1530">
        <v>902.92</v>
      </c>
    </row>
    <row r="1910" spans="2:9" ht="30">
      <c r="B1910" s="1532">
        <v>90793</v>
      </c>
      <c r="C1910" s="1523" t="s">
        <v>15928</v>
      </c>
      <c r="D1910" s="1526" t="s">
        <v>74</v>
      </c>
      <c r="E1910" s="1527">
        <f t="shared" si="58"/>
        <v>957.7</v>
      </c>
      <c r="F1910" s="1521">
        <f t="shared" si="59"/>
        <v>90793</v>
      </c>
      <c r="H1910" s="1527">
        <v>957.7</v>
      </c>
      <c r="I1910" s="1527">
        <v>954.65</v>
      </c>
    </row>
    <row r="1911" spans="2:9" ht="30">
      <c r="B1911" s="1531">
        <v>90794</v>
      </c>
      <c r="C1911" s="1529" t="s">
        <v>15929</v>
      </c>
      <c r="D1911" s="1528" t="s">
        <v>74</v>
      </c>
      <c r="E1911" s="1530">
        <f t="shared" si="58"/>
        <v>639.41999999999996</v>
      </c>
      <c r="F1911" s="1521">
        <f t="shared" si="59"/>
        <v>90794</v>
      </c>
      <c r="H1911" s="1530">
        <v>639.41999999999996</v>
      </c>
      <c r="I1911" s="1530">
        <v>633.6</v>
      </c>
    </row>
    <row r="1912" spans="2:9" ht="30">
      <c r="B1912" s="1532">
        <v>90795</v>
      </c>
      <c r="C1912" s="1523" t="s">
        <v>15930</v>
      </c>
      <c r="D1912" s="1526" t="s">
        <v>74</v>
      </c>
      <c r="E1912" s="1527">
        <f t="shared" si="58"/>
        <v>645.32000000000005</v>
      </c>
      <c r="F1912" s="1521">
        <f t="shared" si="59"/>
        <v>90795</v>
      </c>
      <c r="H1912" s="1527">
        <v>645.32000000000005</v>
      </c>
      <c r="I1912" s="1527">
        <v>638.91</v>
      </c>
    </row>
    <row r="1913" spans="2:9" ht="30">
      <c r="B1913" s="1531">
        <v>90796</v>
      </c>
      <c r="C1913" s="1529" t="s">
        <v>15931</v>
      </c>
      <c r="D1913" s="1528" t="s">
        <v>74</v>
      </c>
      <c r="E1913" s="1530">
        <f t="shared" si="58"/>
        <v>651.22</v>
      </c>
      <c r="F1913" s="1521">
        <f t="shared" si="59"/>
        <v>90796</v>
      </c>
      <c r="H1913" s="1530">
        <v>651.22</v>
      </c>
      <c r="I1913" s="1530">
        <v>644.20000000000005</v>
      </c>
    </row>
    <row r="1914" spans="2:9" ht="30">
      <c r="B1914" s="1532">
        <v>90797</v>
      </c>
      <c r="C1914" s="1523" t="s">
        <v>15932</v>
      </c>
      <c r="D1914" s="1526" t="s">
        <v>74</v>
      </c>
      <c r="E1914" s="1527">
        <f t="shared" si="58"/>
        <v>657.12</v>
      </c>
      <c r="F1914" s="1521">
        <f t="shared" si="59"/>
        <v>90797</v>
      </c>
      <c r="H1914" s="1527">
        <v>657.12</v>
      </c>
      <c r="I1914" s="1527">
        <v>649.49</v>
      </c>
    </row>
    <row r="1915" spans="2:9" ht="30">
      <c r="B1915" s="1531">
        <v>90798</v>
      </c>
      <c r="C1915" s="1529" t="s">
        <v>15933</v>
      </c>
      <c r="D1915" s="1528" t="s">
        <v>74</v>
      </c>
      <c r="E1915" s="1530">
        <f t="shared" si="58"/>
        <v>956.24</v>
      </c>
      <c r="F1915" s="1521">
        <f t="shared" si="59"/>
        <v>90798</v>
      </c>
      <c r="H1915" s="1530">
        <v>956.24</v>
      </c>
      <c r="I1915" s="1530">
        <v>948.31</v>
      </c>
    </row>
    <row r="1916" spans="2:9" ht="30">
      <c r="B1916" s="1532">
        <v>90799</v>
      </c>
      <c r="C1916" s="1523" t="s">
        <v>15934</v>
      </c>
      <c r="D1916" s="1526" t="s">
        <v>74</v>
      </c>
      <c r="E1916" s="1527">
        <f t="shared" si="58"/>
        <v>986.45</v>
      </c>
      <c r="F1916" s="1521">
        <f t="shared" si="59"/>
        <v>90799</v>
      </c>
      <c r="H1916" s="1527">
        <v>986.45</v>
      </c>
      <c r="I1916" s="1527">
        <v>977.84</v>
      </c>
    </row>
    <row r="1917" spans="2:9">
      <c r="B1917" s="1531">
        <v>90801</v>
      </c>
      <c r="C1917" s="1529" t="s">
        <v>9131</v>
      </c>
      <c r="D1917" s="1528" t="s">
        <v>74</v>
      </c>
      <c r="E1917" s="1530">
        <f t="shared" si="58"/>
        <v>207.05</v>
      </c>
      <c r="F1917" s="1521">
        <f t="shared" si="59"/>
        <v>90801</v>
      </c>
      <c r="H1917" s="1530">
        <v>207.05</v>
      </c>
      <c r="I1917" s="1530">
        <v>198.1</v>
      </c>
    </row>
    <row r="1918" spans="2:9">
      <c r="B1918" s="1532">
        <v>90806</v>
      </c>
      <c r="C1918" s="1523" t="s">
        <v>9132</v>
      </c>
      <c r="D1918" s="1526" t="s">
        <v>74</v>
      </c>
      <c r="E1918" s="1527">
        <f t="shared" si="58"/>
        <v>285.02999999999997</v>
      </c>
      <c r="F1918" s="1521">
        <f t="shared" si="59"/>
        <v>90806</v>
      </c>
      <c r="H1918" s="1527">
        <v>285.02999999999997</v>
      </c>
      <c r="I1918" s="1527">
        <v>269.77</v>
      </c>
    </row>
    <row r="1919" spans="2:9" ht="30">
      <c r="B1919" s="1531">
        <v>90820</v>
      </c>
      <c r="C1919" s="1529" t="s">
        <v>9133</v>
      </c>
      <c r="D1919" s="1528" t="s">
        <v>74</v>
      </c>
      <c r="E1919" s="1530">
        <f t="shared" si="58"/>
        <v>291.76</v>
      </c>
      <c r="F1919" s="1521">
        <f t="shared" si="59"/>
        <v>90820</v>
      </c>
      <c r="H1919" s="1530">
        <v>291.76</v>
      </c>
      <c r="I1919" s="1530">
        <v>287.57</v>
      </c>
    </row>
    <row r="1920" spans="2:9" ht="30">
      <c r="B1920" s="1532">
        <v>90821</v>
      </c>
      <c r="C1920" s="1523" t="s">
        <v>9134</v>
      </c>
      <c r="D1920" s="1526" t="s">
        <v>74</v>
      </c>
      <c r="E1920" s="1527">
        <f t="shared" si="58"/>
        <v>297.49</v>
      </c>
      <c r="F1920" s="1521">
        <f t="shared" si="59"/>
        <v>90821</v>
      </c>
      <c r="H1920" s="1527">
        <v>297.49</v>
      </c>
      <c r="I1920" s="1527">
        <v>292.86</v>
      </c>
    </row>
    <row r="1921" spans="2:9" ht="30">
      <c r="B1921" s="1531">
        <v>90822</v>
      </c>
      <c r="C1921" s="1529" t="s">
        <v>9135</v>
      </c>
      <c r="D1921" s="1528" t="s">
        <v>74</v>
      </c>
      <c r="E1921" s="1530">
        <f t="shared" si="58"/>
        <v>318.68</v>
      </c>
      <c r="F1921" s="1521">
        <f t="shared" si="59"/>
        <v>90822</v>
      </c>
      <c r="H1921" s="1530">
        <v>318.68</v>
      </c>
      <c r="I1921" s="1530">
        <v>313.62</v>
      </c>
    </row>
    <row r="1922" spans="2:9" ht="30">
      <c r="B1922" s="1532">
        <v>90823</v>
      </c>
      <c r="C1922" s="1523" t="s">
        <v>9136</v>
      </c>
      <c r="D1922" s="1526" t="s">
        <v>74</v>
      </c>
      <c r="E1922" s="1527">
        <f t="shared" ref="E1922:E1985" si="60">IF($L$2=$H$1,H1922,I1922)</f>
        <v>390.77</v>
      </c>
      <c r="F1922" s="1521">
        <f t="shared" ref="F1922:F1985" si="61">IF(LEN($B1922)=7,CONCATENATE(MID($B1922,1,6),"00",RIGHT($B1922,1)),IF(LEN($B1922)=8,CONCATENATE(MID($B1922,1,6),"0",RIGHT($B1922,2)),$B1922))</f>
        <v>90823</v>
      </c>
      <c r="H1922" s="1527">
        <v>390.77</v>
      </c>
      <c r="I1922" s="1527">
        <v>385.27</v>
      </c>
    </row>
    <row r="1923" spans="2:9" ht="30">
      <c r="B1923" s="1531">
        <v>90824</v>
      </c>
      <c r="C1923" s="1529" t="s">
        <v>9137</v>
      </c>
      <c r="D1923" s="1528" t="s">
        <v>74</v>
      </c>
      <c r="E1923" s="1530">
        <f t="shared" si="60"/>
        <v>556.83000000000004</v>
      </c>
      <c r="F1923" s="1521">
        <f t="shared" si="61"/>
        <v>90824</v>
      </c>
      <c r="H1923" s="1530">
        <v>556.83000000000004</v>
      </c>
      <c r="I1923" s="1530">
        <v>549.79999999999995</v>
      </c>
    </row>
    <row r="1924" spans="2:9" ht="30">
      <c r="B1924" s="1532">
        <v>90825</v>
      </c>
      <c r="C1924" s="1523" t="s">
        <v>9138</v>
      </c>
      <c r="D1924" s="1526" t="s">
        <v>74</v>
      </c>
      <c r="E1924" s="1527">
        <f t="shared" si="60"/>
        <v>619.63</v>
      </c>
      <c r="F1924" s="1521">
        <f t="shared" si="61"/>
        <v>90825</v>
      </c>
      <c r="H1924" s="1527">
        <v>619.63</v>
      </c>
      <c r="I1924" s="1527">
        <v>612</v>
      </c>
    </row>
    <row r="1925" spans="2:9" ht="30">
      <c r="B1925" s="1531">
        <v>90830</v>
      </c>
      <c r="C1925" s="1529" t="s">
        <v>9139</v>
      </c>
      <c r="D1925" s="1528" t="s">
        <v>74</v>
      </c>
      <c r="E1925" s="1530">
        <f t="shared" si="60"/>
        <v>149.53</v>
      </c>
      <c r="F1925" s="1521">
        <f t="shared" si="61"/>
        <v>90830</v>
      </c>
      <c r="H1925" s="1530">
        <v>149.53</v>
      </c>
      <c r="I1925" s="1530">
        <v>146.24</v>
      </c>
    </row>
    <row r="1926" spans="2:9" ht="30">
      <c r="B1926" s="1532">
        <v>90831</v>
      </c>
      <c r="C1926" s="1523" t="s">
        <v>9140</v>
      </c>
      <c r="D1926" s="1526" t="s">
        <v>74</v>
      </c>
      <c r="E1926" s="1527">
        <f t="shared" si="60"/>
        <v>131.16</v>
      </c>
      <c r="F1926" s="1521">
        <f t="shared" si="61"/>
        <v>90831</v>
      </c>
      <c r="H1926" s="1527">
        <v>131.16</v>
      </c>
      <c r="I1926" s="1527">
        <v>128.65</v>
      </c>
    </row>
    <row r="1927" spans="2:9" ht="45">
      <c r="B1927" s="1531">
        <v>90841</v>
      </c>
      <c r="C1927" s="1529" t="s">
        <v>9141</v>
      </c>
      <c r="D1927" s="1528" t="s">
        <v>74</v>
      </c>
      <c r="E1927" s="1530">
        <f t="shared" si="60"/>
        <v>778.99</v>
      </c>
      <c r="F1927" s="1521">
        <f t="shared" si="61"/>
        <v>90841</v>
      </c>
      <c r="H1927" s="1530">
        <v>778.99</v>
      </c>
      <c r="I1927" s="1530">
        <v>754.82</v>
      </c>
    </row>
    <row r="1928" spans="2:9" ht="45">
      <c r="B1928" s="1532">
        <v>90842</v>
      </c>
      <c r="C1928" s="1523" t="s">
        <v>9142</v>
      </c>
      <c r="D1928" s="1526" t="s">
        <v>74</v>
      </c>
      <c r="E1928" s="1527">
        <f t="shared" si="60"/>
        <v>786.2</v>
      </c>
      <c r="F1928" s="1521">
        <f t="shared" si="61"/>
        <v>90842</v>
      </c>
      <c r="H1928" s="1527">
        <v>786.2</v>
      </c>
      <c r="I1928" s="1527">
        <v>761.54</v>
      </c>
    </row>
    <row r="1929" spans="2:9" ht="45">
      <c r="B1929" s="1531">
        <v>90843</v>
      </c>
      <c r="C1929" s="1529" t="s">
        <v>9143</v>
      </c>
      <c r="D1929" s="1528" t="s">
        <v>74</v>
      </c>
      <c r="E1929" s="1530">
        <f t="shared" si="60"/>
        <v>827.24</v>
      </c>
      <c r="F1929" s="1521">
        <f t="shared" si="61"/>
        <v>90843</v>
      </c>
      <c r="H1929" s="1530">
        <v>827.24</v>
      </c>
      <c r="I1929" s="1530">
        <v>801.33</v>
      </c>
    </row>
    <row r="1930" spans="2:9" ht="45">
      <c r="B1930" s="1532">
        <v>90844</v>
      </c>
      <c r="C1930" s="1523" t="s">
        <v>9144</v>
      </c>
      <c r="D1930" s="1526" t="s">
        <v>74</v>
      </c>
      <c r="E1930" s="1527">
        <f t="shared" si="60"/>
        <v>900.81</v>
      </c>
      <c r="F1930" s="1521">
        <f t="shared" si="61"/>
        <v>90844</v>
      </c>
      <c r="H1930" s="1527">
        <v>900.81</v>
      </c>
      <c r="I1930" s="1527">
        <v>874.41</v>
      </c>
    </row>
    <row r="1931" spans="2:9" ht="45">
      <c r="B1931" s="1531">
        <v>90845</v>
      </c>
      <c r="C1931" s="1529" t="s">
        <v>9835</v>
      </c>
      <c r="D1931" s="1528" t="s">
        <v>74</v>
      </c>
      <c r="E1931" s="1530">
        <f t="shared" si="60"/>
        <v>1065.3900000000001</v>
      </c>
      <c r="F1931" s="1521">
        <f t="shared" si="61"/>
        <v>90845</v>
      </c>
      <c r="H1931" s="1530">
        <v>1065.3900000000001</v>
      </c>
      <c r="I1931" s="1530">
        <v>1037.51</v>
      </c>
    </row>
    <row r="1932" spans="2:9" ht="45">
      <c r="B1932" s="1532">
        <v>90846</v>
      </c>
      <c r="C1932" s="1523" t="s">
        <v>9836</v>
      </c>
      <c r="D1932" s="1526" t="s">
        <v>74</v>
      </c>
      <c r="E1932" s="1527">
        <f t="shared" si="60"/>
        <v>1129.67</v>
      </c>
      <c r="F1932" s="1521">
        <f t="shared" si="61"/>
        <v>90846</v>
      </c>
      <c r="H1932" s="1527">
        <v>1129.67</v>
      </c>
      <c r="I1932" s="1527">
        <v>1101.1400000000001</v>
      </c>
    </row>
    <row r="1933" spans="2:9" ht="30">
      <c r="B1933" s="1531">
        <v>90847</v>
      </c>
      <c r="C1933" s="1529" t="s">
        <v>9145</v>
      </c>
      <c r="D1933" s="1528" t="s">
        <v>74</v>
      </c>
      <c r="E1933" s="1530">
        <f t="shared" si="60"/>
        <v>647.83000000000004</v>
      </c>
      <c r="F1933" s="1521">
        <f t="shared" si="61"/>
        <v>90847</v>
      </c>
      <c r="H1933" s="1530">
        <v>647.83000000000004</v>
      </c>
      <c r="I1933" s="1530">
        <v>626.16999999999996</v>
      </c>
    </row>
    <row r="1934" spans="2:9" ht="30">
      <c r="B1934" s="1532">
        <v>90848</v>
      </c>
      <c r="C1934" s="1523" t="s">
        <v>9146</v>
      </c>
      <c r="D1934" s="1526" t="s">
        <v>74</v>
      </c>
      <c r="E1934" s="1527">
        <f t="shared" si="60"/>
        <v>655.04</v>
      </c>
      <c r="F1934" s="1521">
        <f t="shared" si="61"/>
        <v>90848</v>
      </c>
      <c r="H1934" s="1527">
        <v>655.04</v>
      </c>
      <c r="I1934" s="1527">
        <v>632.89</v>
      </c>
    </row>
    <row r="1935" spans="2:9" ht="30">
      <c r="B1935" s="1531">
        <v>90849</v>
      </c>
      <c r="C1935" s="1529" t="s">
        <v>9147</v>
      </c>
      <c r="D1935" s="1528" t="s">
        <v>74</v>
      </c>
      <c r="E1935" s="1530">
        <f t="shared" si="60"/>
        <v>677.71</v>
      </c>
      <c r="F1935" s="1521">
        <f t="shared" si="61"/>
        <v>90849</v>
      </c>
      <c r="H1935" s="1530">
        <v>677.71</v>
      </c>
      <c r="I1935" s="1530">
        <v>655.09</v>
      </c>
    </row>
    <row r="1936" spans="2:9" ht="30">
      <c r="B1936" s="1532">
        <v>90850</v>
      </c>
      <c r="C1936" s="1523" t="s">
        <v>9148</v>
      </c>
      <c r="D1936" s="1526" t="s">
        <v>74</v>
      </c>
      <c r="E1936" s="1527">
        <f t="shared" si="60"/>
        <v>751.28</v>
      </c>
      <c r="F1936" s="1521">
        <f t="shared" si="61"/>
        <v>90850</v>
      </c>
      <c r="H1936" s="1527">
        <v>751.28</v>
      </c>
      <c r="I1936" s="1527">
        <v>728.17</v>
      </c>
    </row>
    <row r="1937" spans="2:9" ht="45">
      <c r="B1937" s="1531">
        <v>90851</v>
      </c>
      <c r="C1937" s="1529" t="s">
        <v>9837</v>
      </c>
      <c r="D1937" s="1528" t="s">
        <v>74</v>
      </c>
      <c r="E1937" s="1530">
        <f t="shared" si="60"/>
        <v>915.86</v>
      </c>
      <c r="F1937" s="1521">
        <f t="shared" si="61"/>
        <v>90851</v>
      </c>
      <c r="H1937" s="1530">
        <v>915.86</v>
      </c>
      <c r="I1937" s="1530">
        <v>891.27</v>
      </c>
    </row>
    <row r="1938" spans="2:9" ht="45">
      <c r="B1938" s="1532">
        <v>90852</v>
      </c>
      <c r="C1938" s="1523" t="s">
        <v>9838</v>
      </c>
      <c r="D1938" s="1526" t="s">
        <v>74</v>
      </c>
      <c r="E1938" s="1527">
        <f t="shared" si="60"/>
        <v>980.14</v>
      </c>
      <c r="F1938" s="1521">
        <f t="shared" si="61"/>
        <v>90852</v>
      </c>
      <c r="H1938" s="1527">
        <v>980.14</v>
      </c>
      <c r="I1938" s="1527">
        <v>954.9</v>
      </c>
    </row>
    <row r="1939" spans="2:9" ht="30">
      <c r="B1939" s="1531">
        <v>91009</v>
      </c>
      <c r="C1939" s="1529" t="s">
        <v>9149</v>
      </c>
      <c r="D1939" s="1528" t="s">
        <v>74</v>
      </c>
      <c r="E1939" s="1530">
        <f t="shared" si="60"/>
        <v>301.94</v>
      </c>
      <c r="F1939" s="1521">
        <f t="shared" si="61"/>
        <v>91009</v>
      </c>
      <c r="H1939" s="1530">
        <v>301.94</v>
      </c>
      <c r="I1939" s="1530">
        <v>297.75</v>
      </c>
    </row>
    <row r="1940" spans="2:9" ht="30">
      <c r="B1940" s="1532">
        <v>91010</v>
      </c>
      <c r="C1940" s="1523" t="s">
        <v>9150</v>
      </c>
      <c r="D1940" s="1526" t="s">
        <v>74</v>
      </c>
      <c r="E1940" s="1527">
        <f t="shared" si="60"/>
        <v>308.16000000000003</v>
      </c>
      <c r="F1940" s="1521">
        <f t="shared" si="61"/>
        <v>91010</v>
      </c>
      <c r="H1940" s="1527">
        <v>308.16000000000003</v>
      </c>
      <c r="I1940" s="1527">
        <v>303.52999999999997</v>
      </c>
    </row>
    <row r="1941" spans="2:9" ht="30">
      <c r="B1941" s="1531">
        <v>91011</v>
      </c>
      <c r="C1941" s="1529" t="s">
        <v>9151</v>
      </c>
      <c r="D1941" s="1528" t="s">
        <v>74</v>
      </c>
      <c r="E1941" s="1530">
        <f t="shared" si="60"/>
        <v>360.04</v>
      </c>
      <c r="F1941" s="1521">
        <f t="shared" si="61"/>
        <v>91011</v>
      </c>
      <c r="H1941" s="1530">
        <v>360.04</v>
      </c>
      <c r="I1941" s="1530">
        <v>354.98</v>
      </c>
    </row>
    <row r="1942" spans="2:9" ht="30">
      <c r="B1942" s="1532">
        <v>91012</v>
      </c>
      <c r="C1942" s="1523" t="s">
        <v>9152</v>
      </c>
      <c r="D1942" s="1526" t="s">
        <v>74</v>
      </c>
      <c r="E1942" s="1527">
        <f t="shared" si="60"/>
        <v>399.8</v>
      </c>
      <c r="F1942" s="1521">
        <f t="shared" si="61"/>
        <v>91012</v>
      </c>
      <c r="H1942" s="1527">
        <v>399.8</v>
      </c>
      <c r="I1942" s="1527">
        <v>394.3</v>
      </c>
    </row>
    <row r="1943" spans="2:9" ht="30">
      <c r="B1943" s="1531">
        <v>91013</v>
      </c>
      <c r="C1943" s="1529" t="s">
        <v>9153</v>
      </c>
      <c r="D1943" s="1528" t="s">
        <v>74</v>
      </c>
      <c r="E1943" s="1530">
        <f t="shared" si="60"/>
        <v>658.01</v>
      </c>
      <c r="F1943" s="1521">
        <f t="shared" si="61"/>
        <v>91013</v>
      </c>
      <c r="H1943" s="1530">
        <v>658.01</v>
      </c>
      <c r="I1943" s="1530">
        <v>636.35</v>
      </c>
    </row>
    <row r="1944" spans="2:9" ht="30">
      <c r="B1944" s="1532">
        <v>91014</v>
      </c>
      <c r="C1944" s="1523" t="s">
        <v>9154</v>
      </c>
      <c r="D1944" s="1526" t="s">
        <v>74</v>
      </c>
      <c r="E1944" s="1527">
        <f t="shared" si="60"/>
        <v>665.71</v>
      </c>
      <c r="F1944" s="1521">
        <f t="shared" si="61"/>
        <v>91014</v>
      </c>
      <c r="H1944" s="1527">
        <v>665.71</v>
      </c>
      <c r="I1944" s="1527">
        <v>643.55999999999995</v>
      </c>
    </row>
    <row r="1945" spans="2:9" ht="30">
      <c r="B1945" s="1531">
        <v>91015</v>
      </c>
      <c r="C1945" s="1529" t="s">
        <v>9155</v>
      </c>
      <c r="D1945" s="1528" t="s">
        <v>74</v>
      </c>
      <c r="E1945" s="1530">
        <f t="shared" si="60"/>
        <v>719.07</v>
      </c>
      <c r="F1945" s="1521">
        <f t="shared" si="61"/>
        <v>91015</v>
      </c>
      <c r="H1945" s="1530">
        <v>719.07</v>
      </c>
      <c r="I1945" s="1530">
        <v>696.45</v>
      </c>
    </row>
    <row r="1946" spans="2:9" ht="30">
      <c r="B1946" s="1532">
        <v>91016</v>
      </c>
      <c r="C1946" s="1523" t="s">
        <v>9156</v>
      </c>
      <c r="D1946" s="1526" t="s">
        <v>74</v>
      </c>
      <c r="E1946" s="1527">
        <f t="shared" si="60"/>
        <v>760.31</v>
      </c>
      <c r="F1946" s="1521">
        <f t="shared" si="61"/>
        <v>91016</v>
      </c>
      <c r="H1946" s="1527">
        <v>760.31</v>
      </c>
      <c r="I1946" s="1527">
        <v>737.2</v>
      </c>
    </row>
    <row r="1947" spans="2:9">
      <c r="B1947" s="1531">
        <v>91287</v>
      </c>
      <c r="C1947" s="1529" t="s">
        <v>9157</v>
      </c>
      <c r="D1947" s="1528" t="s">
        <v>74</v>
      </c>
      <c r="E1947" s="1530">
        <f t="shared" si="60"/>
        <v>160.91999999999999</v>
      </c>
      <c r="F1947" s="1521">
        <f t="shared" si="61"/>
        <v>91287</v>
      </c>
      <c r="H1947" s="1530">
        <v>160.91999999999999</v>
      </c>
      <c r="I1947" s="1530">
        <v>151.93</v>
      </c>
    </row>
    <row r="1948" spans="2:9">
      <c r="B1948" s="1532">
        <v>91292</v>
      </c>
      <c r="C1948" s="1523" t="s">
        <v>9158</v>
      </c>
      <c r="D1948" s="1526" t="s">
        <v>74</v>
      </c>
      <c r="E1948" s="1527">
        <f t="shared" si="60"/>
        <v>238.9</v>
      </c>
      <c r="F1948" s="1521">
        <f t="shared" si="61"/>
        <v>91292</v>
      </c>
      <c r="H1948" s="1527">
        <v>238.9</v>
      </c>
      <c r="I1948" s="1527">
        <v>223.6</v>
      </c>
    </row>
    <row r="1949" spans="2:9" ht="30">
      <c r="B1949" s="1531">
        <v>91295</v>
      </c>
      <c r="C1949" s="1529" t="s">
        <v>9159</v>
      </c>
      <c r="D1949" s="1528" t="s">
        <v>74</v>
      </c>
      <c r="E1949" s="1530">
        <f t="shared" si="60"/>
        <v>310.76</v>
      </c>
      <c r="F1949" s="1521">
        <f t="shared" si="61"/>
        <v>91295</v>
      </c>
      <c r="H1949" s="1530">
        <v>310.76</v>
      </c>
      <c r="I1949" s="1530">
        <v>306.57</v>
      </c>
    </row>
    <row r="1950" spans="2:9" ht="30">
      <c r="B1950" s="1532">
        <v>91296</v>
      </c>
      <c r="C1950" s="1523" t="s">
        <v>9160</v>
      </c>
      <c r="D1950" s="1526" t="s">
        <v>74</v>
      </c>
      <c r="E1950" s="1527">
        <f t="shared" si="60"/>
        <v>332.8</v>
      </c>
      <c r="F1950" s="1521">
        <f t="shared" si="61"/>
        <v>91296</v>
      </c>
      <c r="H1950" s="1527">
        <v>332.8</v>
      </c>
      <c r="I1950" s="1527">
        <v>328.17</v>
      </c>
    </row>
    <row r="1951" spans="2:9" ht="30">
      <c r="B1951" s="1531">
        <v>91297</v>
      </c>
      <c r="C1951" s="1529" t="s">
        <v>9161</v>
      </c>
      <c r="D1951" s="1528" t="s">
        <v>74</v>
      </c>
      <c r="E1951" s="1530">
        <f t="shared" si="60"/>
        <v>365.92</v>
      </c>
      <c r="F1951" s="1521">
        <f t="shared" si="61"/>
        <v>91297</v>
      </c>
      <c r="H1951" s="1530">
        <v>365.92</v>
      </c>
      <c r="I1951" s="1530">
        <v>360.86</v>
      </c>
    </row>
    <row r="1952" spans="2:9" ht="30">
      <c r="B1952" s="1532">
        <v>91298</v>
      </c>
      <c r="C1952" s="1523" t="s">
        <v>9162</v>
      </c>
      <c r="D1952" s="1526" t="s">
        <v>74</v>
      </c>
      <c r="E1952" s="1527">
        <f t="shared" si="60"/>
        <v>769.48</v>
      </c>
      <c r="F1952" s="1521">
        <f t="shared" si="61"/>
        <v>91298</v>
      </c>
      <c r="H1952" s="1527">
        <v>769.48</v>
      </c>
      <c r="I1952" s="1527">
        <v>764.42</v>
      </c>
    </row>
    <row r="1953" spans="2:9" ht="30">
      <c r="B1953" s="1531">
        <v>91299</v>
      </c>
      <c r="C1953" s="1529" t="s">
        <v>9163</v>
      </c>
      <c r="D1953" s="1528" t="s">
        <v>74</v>
      </c>
      <c r="E1953" s="1530">
        <f t="shared" si="60"/>
        <v>1075.01</v>
      </c>
      <c r="F1953" s="1521">
        <f t="shared" si="61"/>
        <v>91299</v>
      </c>
      <c r="H1953" s="1530">
        <v>1075.01</v>
      </c>
      <c r="I1953" s="1530">
        <v>1067.98</v>
      </c>
    </row>
    <row r="1954" spans="2:9" ht="30">
      <c r="B1954" s="1532">
        <v>91304</v>
      </c>
      <c r="C1954" s="1523" t="s">
        <v>9164</v>
      </c>
      <c r="D1954" s="1526" t="s">
        <v>74</v>
      </c>
      <c r="E1954" s="1527">
        <f t="shared" si="60"/>
        <v>90.83</v>
      </c>
      <c r="F1954" s="1521">
        <f t="shared" si="61"/>
        <v>91304</v>
      </c>
      <c r="H1954" s="1527">
        <v>90.83</v>
      </c>
      <c r="I1954" s="1527">
        <v>87.54</v>
      </c>
    </row>
    <row r="1955" spans="2:9" ht="30">
      <c r="B1955" s="1531">
        <v>91305</v>
      </c>
      <c r="C1955" s="1529" t="s">
        <v>9165</v>
      </c>
      <c r="D1955" s="1528" t="s">
        <v>74</v>
      </c>
      <c r="E1955" s="1530">
        <f t="shared" si="60"/>
        <v>90.78</v>
      </c>
      <c r="F1955" s="1521">
        <f t="shared" si="61"/>
        <v>91305</v>
      </c>
      <c r="H1955" s="1530">
        <v>90.78</v>
      </c>
      <c r="I1955" s="1530">
        <v>88.27</v>
      </c>
    </row>
    <row r="1956" spans="2:9" ht="30">
      <c r="B1956" s="1532">
        <v>91306</v>
      </c>
      <c r="C1956" s="1523" t="s">
        <v>9166</v>
      </c>
      <c r="D1956" s="1526" t="s">
        <v>74</v>
      </c>
      <c r="E1956" s="1527">
        <f t="shared" si="60"/>
        <v>131.16</v>
      </c>
      <c r="F1956" s="1521">
        <f t="shared" si="61"/>
        <v>91306</v>
      </c>
      <c r="H1956" s="1527">
        <v>131.16</v>
      </c>
      <c r="I1956" s="1527">
        <v>128.65</v>
      </c>
    </row>
    <row r="1957" spans="2:9" ht="30">
      <c r="B1957" s="1531">
        <v>91307</v>
      </c>
      <c r="C1957" s="1529" t="s">
        <v>9167</v>
      </c>
      <c r="D1957" s="1528" t="s">
        <v>74</v>
      </c>
      <c r="E1957" s="1530">
        <f t="shared" si="60"/>
        <v>77.150000000000006</v>
      </c>
      <c r="F1957" s="1521">
        <f t="shared" si="61"/>
        <v>91307</v>
      </c>
      <c r="H1957" s="1530">
        <v>77.150000000000006</v>
      </c>
      <c r="I1957" s="1530">
        <v>74.64</v>
      </c>
    </row>
    <row r="1958" spans="2:9" ht="45">
      <c r="B1958" s="1532">
        <v>91312</v>
      </c>
      <c r="C1958" s="1523" t="s">
        <v>9168</v>
      </c>
      <c r="D1958" s="1526" t="s">
        <v>74</v>
      </c>
      <c r="E1958" s="1527">
        <f t="shared" si="60"/>
        <v>672.51</v>
      </c>
      <c r="F1958" s="1521">
        <f t="shared" si="61"/>
        <v>91312</v>
      </c>
      <c r="H1958" s="1527">
        <v>672.51</v>
      </c>
      <c r="I1958" s="1527">
        <v>648.29999999999995</v>
      </c>
    </row>
    <row r="1959" spans="2:9" ht="45">
      <c r="B1959" s="1531">
        <v>91313</v>
      </c>
      <c r="C1959" s="1529" t="s">
        <v>9169</v>
      </c>
      <c r="D1959" s="1528" t="s">
        <v>74</v>
      </c>
      <c r="E1959" s="1530">
        <f t="shared" si="60"/>
        <v>665.67</v>
      </c>
      <c r="F1959" s="1521">
        <f t="shared" si="61"/>
        <v>91313</v>
      </c>
      <c r="H1959" s="1530">
        <v>665.67</v>
      </c>
      <c r="I1959" s="1530">
        <v>640.98</v>
      </c>
    </row>
    <row r="1960" spans="2:9" ht="45">
      <c r="B1960" s="1532">
        <v>91314</v>
      </c>
      <c r="C1960" s="1523" t="s">
        <v>9170</v>
      </c>
      <c r="D1960" s="1526" t="s">
        <v>74</v>
      </c>
      <c r="E1960" s="1527">
        <f t="shared" si="60"/>
        <v>701.61</v>
      </c>
      <c r="F1960" s="1521">
        <f t="shared" si="61"/>
        <v>91314</v>
      </c>
      <c r="H1960" s="1527">
        <v>701.61</v>
      </c>
      <c r="I1960" s="1527">
        <v>675.66</v>
      </c>
    </row>
    <row r="1961" spans="2:9" ht="45">
      <c r="B1961" s="1531">
        <v>91315</v>
      </c>
      <c r="C1961" s="1529" t="s">
        <v>9171</v>
      </c>
      <c r="D1961" s="1528" t="s">
        <v>74</v>
      </c>
      <c r="E1961" s="1530">
        <f t="shared" si="60"/>
        <v>774.76</v>
      </c>
      <c r="F1961" s="1521">
        <f t="shared" si="61"/>
        <v>91315</v>
      </c>
      <c r="H1961" s="1530">
        <v>774.76</v>
      </c>
      <c r="I1961" s="1530">
        <v>748.32</v>
      </c>
    </row>
    <row r="1962" spans="2:9" ht="45">
      <c r="B1962" s="1532">
        <v>91316</v>
      </c>
      <c r="C1962" s="1523" t="s">
        <v>9839</v>
      </c>
      <c r="D1962" s="1526" t="s">
        <v>74</v>
      </c>
      <c r="E1962" s="1527">
        <f t="shared" si="60"/>
        <v>939.76</v>
      </c>
      <c r="F1962" s="1521">
        <f t="shared" si="61"/>
        <v>91316</v>
      </c>
      <c r="H1962" s="1527">
        <v>939.76</v>
      </c>
      <c r="I1962" s="1527">
        <v>911.84</v>
      </c>
    </row>
    <row r="1963" spans="2:9" ht="45">
      <c r="B1963" s="1531">
        <v>91317</v>
      </c>
      <c r="C1963" s="1529" t="s">
        <v>9840</v>
      </c>
      <c r="D1963" s="1528" t="s">
        <v>74</v>
      </c>
      <c r="E1963" s="1530">
        <f t="shared" si="60"/>
        <v>1003.62</v>
      </c>
      <c r="F1963" s="1521">
        <f t="shared" si="61"/>
        <v>91317</v>
      </c>
      <c r="H1963" s="1530">
        <v>1003.62</v>
      </c>
      <c r="I1963" s="1530">
        <v>975.05</v>
      </c>
    </row>
    <row r="1964" spans="2:9" ht="30">
      <c r="B1964" s="1532">
        <v>91318</v>
      </c>
      <c r="C1964" s="1523" t="s">
        <v>9172</v>
      </c>
      <c r="D1964" s="1526" t="s">
        <v>74</v>
      </c>
      <c r="E1964" s="1527">
        <f t="shared" si="60"/>
        <v>581.73</v>
      </c>
      <c r="F1964" s="1521">
        <f t="shared" si="61"/>
        <v>91318</v>
      </c>
      <c r="H1964" s="1527">
        <v>581.73</v>
      </c>
      <c r="I1964" s="1527">
        <v>560.03</v>
      </c>
    </row>
    <row r="1965" spans="2:9" ht="30">
      <c r="B1965" s="1531">
        <v>91319</v>
      </c>
      <c r="C1965" s="1529" t="s">
        <v>9173</v>
      </c>
      <c r="D1965" s="1528" t="s">
        <v>74</v>
      </c>
      <c r="E1965" s="1530">
        <f t="shared" si="60"/>
        <v>588.52</v>
      </c>
      <c r="F1965" s="1521">
        <f t="shared" si="61"/>
        <v>91319</v>
      </c>
      <c r="H1965" s="1530">
        <v>588.52</v>
      </c>
      <c r="I1965" s="1530">
        <v>566.34</v>
      </c>
    </row>
    <row r="1966" spans="2:9" ht="30">
      <c r="B1966" s="1532">
        <v>91320</v>
      </c>
      <c r="C1966" s="1523" t="s">
        <v>9174</v>
      </c>
      <c r="D1966" s="1526" t="s">
        <v>74</v>
      </c>
      <c r="E1966" s="1527">
        <f t="shared" si="60"/>
        <v>610.78</v>
      </c>
      <c r="F1966" s="1521">
        <f t="shared" si="61"/>
        <v>91320</v>
      </c>
      <c r="H1966" s="1527">
        <v>610.78</v>
      </c>
      <c r="I1966" s="1527">
        <v>588.12</v>
      </c>
    </row>
    <row r="1967" spans="2:9" ht="30">
      <c r="B1967" s="1531">
        <v>91321</v>
      </c>
      <c r="C1967" s="1529" t="s">
        <v>9175</v>
      </c>
      <c r="D1967" s="1528" t="s">
        <v>74</v>
      </c>
      <c r="E1967" s="1530">
        <f t="shared" si="60"/>
        <v>683.93</v>
      </c>
      <c r="F1967" s="1521">
        <f t="shared" si="61"/>
        <v>91321</v>
      </c>
      <c r="H1967" s="1530">
        <v>683.93</v>
      </c>
      <c r="I1967" s="1530">
        <v>660.78</v>
      </c>
    </row>
    <row r="1968" spans="2:9" ht="45">
      <c r="B1968" s="1532">
        <v>91322</v>
      </c>
      <c r="C1968" s="1523" t="s">
        <v>9841</v>
      </c>
      <c r="D1968" s="1526" t="s">
        <v>74</v>
      </c>
      <c r="E1968" s="1527">
        <f t="shared" si="60"/>
        <v>848.93</v>
      </c>
      <c r="F1968" s="1521">
        <f t="shared" si="61"/>
        <v>91322</v>
      </c>
      <c r="H1968" s="1527">
        <v>848.93</v>
      </c>
      <c r="I1968" s="1527">
        <v>824.3</v>
      </c>
    </row>
    <row r="1969" spans="2:9" ht="45">
      <c r="B1969" s="1531">
        <v>91323</v>
      </c>
      <c r="C1969" s="1529" t="s">
        <v>9842</v>
      </c>
      <c r="D1969" s="1528" t="s">
        <v>74</v>
      </c>
      <c r="E1969" s="1530">
        <f t="shared" si="60"/>
        <v>912.79</v>
      </c>
      <c r="F1969" s="1521">
        <f t="shared" si="61"/>
        <v>91323</v>
      </c>
      <c r="H1969" s="1530">
        <v>912.79</v>
      </c>
      <c r="I1969" s="1530">
        <v>887.51</v>
      </c>
    </row>
    <row r="1970" spans="2:9" ht="30">
      <c r="B1970" s="1532">
        <v>91324</v>
      </c>
      <c r="C1970" s="1523" t="s">
        <v>9176</v>
      </c>
      <c r="D1970" s="1526" t="s">
        <v>74</v>
      </c>
      <c r="E1970" s="1527">
        <f t="shared" si="60"/>
        <v>591.91</v>
      </c>
      <c r="F1970" s="1521">
        <f t="shared" si="61"/>
        <v>91324</v>
      </c>
      <c r="H1970" s="1527">
        <v>591.91</v>
      </c>
      <c r="I1970" s="1527">
        <v>570.21</v>
      </c>
    </row>
    <row r="1971" spans="2:9" ht="30">
      <c r="B1971" s="1531">
        <v>91325</v>
      </c>
      <c r="C1971" s="1529" t="s">
        <v>9177</v>
      </c>
      <c r="D1971" s="1528" t="s">
        <v>74</v>
      </c>
      <c r="E1971" s="1530">
        <f t="shared" si="60"/>
        <v>599.19000000000005</v>
      </c>
      <c r="F1971" s="1521">
        <f t="shared" si="61"/>
        <v>91325</v>
      </c>
      <c r="H1971" s="1530">
        <v>599.19000000000005</v>
      </c>
      <c r="I1971" s="1530">
        <v>577.01</v>
      </c>
    </row>
    <row r="1972" spans="2:9" ht="30">
      <c r="B1972" s="1532">
        <v>91326</v>
      </c>
      <c r="C1972" s="1523" t="s">
        <v>9178</v>
      </c>
      <c r="D1972" s="1526" t="s">
        <v>74</v>
      </c>
      <c r="E1972" s="1527">
        <f t="shared" si="60"/>
        <v>652.14</v>
      </c>
      <c r="F1972" s="1521">
        <f t="shared" si="61"/>
        <v>91326</v>
      </c>
      <c r="H1972" s="1527">
        <v>652.14</v>
      </c>
      <c r="I1972" s="1527">
        <v>629.48</v>
      </c>
    </row>
    <row r="1973" spans="2:9" ht="30">
      <c r="B1973" s="1531">
        <v>91327</v>
      </c>
      <c r="C1973" s="1529" t="s">
        <v>9179</v>
      </c>
      <c r="D1973" s="1528" t="s">
        <v>74</v>
      </c>
      <c r="E1973" s="1530">
        <f t="shared" si="60"/>
        <v>692.96</v>
      </c>
      <c r="F1973" s="1521">
        <f t="shared" si="61"/>
        <v>91327</v>
      </c>
      <c r="H1973" s="1530">
        <v>692.96</v>
      </c>
      <c r="I1973" s="1530">
        <v>669.81</v>
      </c>
    </row>
    <row r="1974" spans="2:9" ht="30">
      <c r="B1974" s="1532">
        <v>91328</v>
      </c>
      <c r="C1974" s="1523" t="s">
        <v>9180</v>
      </c>
      <c r="D1974" s="1526" t="s">
        <v>74</v>
      </c>
      <c r="E1974" s="1527">
        <f t="shared" si="60"/>
        <v>666.83</v>
      </c>
      <c r="F1974" s="1521">
        <f t="shared" si="61"/>
        <v>91328</v>
      </c>
      <c r="H1974" s="1527">
        <v>666.83</v>
      </c>
      <c r="I1974" s="1527">
        <v>645.16999999999996</v>
      </c>
    </row>
    <row r="1975" spans="2:9" ht="30">
      <c r="B1975" s="1531">
        <v>91329</v>
      </c>
      <c r="C1975" s="1529" t="s">
        <v>9181</v>
      </c>
      <c r="D1975" s="1528" t="s">
        <v>74</v>
      </c>
      <c r="E1975" s="1530">
        <f t="shared" si="60"/>
        <v>600.73</v>
      </c>
      <c r="F1975" s="1521">
        <f t="shared" si="61"/>
        <v>91329</v>
      </c>
      <c r="H1975" s="1530">
        <v>600.73</v>
      </c>
      <c r="I1975" s="1530">
        <v>579.03</v>
      </c>
    </row>
    <row r="1976" spans="2:9" ht="30">
      <c r="B1976" s="1532">
        <v>91330</v>
      </c>
      <c r="C1976" s="1523" t="s">
        <v>9182</v>
      </c>
      <c r="D1976" s="1526" t="s">
        <v>74</v>
      </c>
      <c r="E1976" s="1527">
        <f t="shared" si="60"/>
        <v>690.35</v>
      </c>
      <c r="F1976" s="1521">
        <f t="shared" si="61"/>
        <v>91330</v>
      </c>
      <c r="H1976" s="1527">
        <v>690.35</v>
      </c>
      <c r="I1976" s="1527">
        <v>668.2</v>
      </c>
    </row>
    <row r="1977" spans="2:9" ht="30">
      <c r="B1977" s="1531">
        <v>91331</v>
      </c>
      <c r="C1977" s="1529" t="s">
        <v>9183</v>
      </c>
      <c r="D1977" s="1528" t="s">
        <v>74</v>
      </c>
      <c r="E1977" s="1530">
        <f t="shared" si="60"/>
        <v>623.83000000000004</v>
      </c>
      <c r="F1977" s="1521">
        <f t="shared" si="61"/>
        <v>91331</v>
      </c>
      <c r="H1977" s="1530">
        <v>623.83000000000004</v>
      </c>
      <c r="I1977" s="1530">
        <v>601.65</v>
      </c>
    </row>
    <row r="1978" spans="2:9" ht="30">
      <c r="B1978" s="1532">
        <v>91332</v>
      </c>
      <c r="C1978" s="1523" t="s">
        <v>9184</v>
      </c>
      <c r="D1978" s="1526" t="s">
        <v>74</v>
      </c>
      <c r="E1978" s="1527">
        <f t="shared" si="60"/>
        <v>724.95</v>
      </c>
      <c r="F1978" s="1521">
        <f t="shared" si="61"/>
        <v>91332</v>
      </c>
      <c r="H1978" s="1527">
        <v>724.95</v>
      </c>
      <c r="I1978" s="1527">
        <v>702.33</v>
      </c>
    </row>
    <row r="1979" spans="2:9" ht="30">
      <c r="B1979" s="1531">
        <v>91333</v>
      </c>
      <c r="C1979" s="1529" t="s">
        <v>9185</v>
      </c>
      <c r="D1979" s="1528" t="s">
        <v>74</v>
      </c>
      <c r="E1979" s="1530">
        <f t="shared" si="60"/>
        <v>658.02</v>
      </c>
      <c r="F1979" s="1521">
        <f t="shared" si="61"/>
        <v>91333</v>
      </c>
      <c r="H1979" s="1530">
        <v>658.02</v>
      </c>
      <c r="I1979" s="1530">
        <v>635.36</v>
      </c>
    </row>
    <row r="1980" spans="2:9" ht="30">
      <c r="B1980" s="1532">
        <v>91334</v>
      </c>
      <c r="C1980" s="1523" t="s">
        <v>9186</v>
      </c>
      <c r="D1980" s="1526" t="s">
        <v>74</v>
      </c>
      <c r="E1980" s="1527">
        <f t="shared" si="60"/>
        <v>1128.51</v>
      </c>
      <c r="F1980" s="1521">
        <f t="shared" si="61"/>
        <v>91334</v>
      </c>
      <c r="H1980" s="1527">
        <v>1128.51</v>
      </c>
      <c r="I1980" s="1527">
        <v>1105.8900000000001</v>
      </c>
    </row>
    <row r="1981" spans="2:9" ht="30">
      <c r="B1981" s="1531">
        <v>91335</v>
      </c>
      <c r="C1981" s="1529" t="s">
        <v>9187</v>
      </c>
      <c r="D1981" s="1528" t="s">
        <v>74</v>
      </c>
      <c r="E1981" s="1530">
        <f t="shared" si="60"/>
        <v>1061.58</v>
      </c>
      <c r="F1981" s="1521">
        <f t="shared" si="61"/>
        <v>91335</v>
      </c>
      <c r="H1981" s="1530">
        <v>1061.58</v>
      </c>
      <c r="I1981" s="1530">
        <v>1038.92</v>
      </c>
    </row>
    <row r="1982" spans="2:9" ht="45">
      <c r="B1982" s="1532">
        <v>91336</v>
      </c>
      <c r="C1982" s="1523" t="s">
        <v>9188</v>
      </c>
      <c r="D1982" s="1526" t="s">
        <v>74</v>
      </c>
      <c r="E1982" s="1527">
        <f t="shared" si="60"/>
        <v>1434.04</v>
      </c>
      <c r="F1982" s="1521">
        <f t="shared" si="61"/>
        <v>91336</v>
      </c>
      <c r="H1982" s="1527">
        <v>1434.04</v>
      </c>
      <c r="I1982" s="1527">
        <v>1409.45</v>
      </c>
    </row>
    <row r="1983" spans="2:9" ht="45">
      <c r="B1983" s="1531">
        <v>91337</v>
      </c>
      <c r="C1983" s="1529" t="s">
        <v>9189</v>
      </c>
      <c r="D1983" s="1528" t="s">
        <v>74</v>
      </c>
      <c r="E1983" s="1530">
        <f t="shared" si="60"/>
        <v>1367.11</v>
      </c>
      <c r="F1983" s="1521">
        <f t="shared" si="61"/>
        <v>91337</v>
      </c>
      <c r="H1983" s="1530">
        <v>1367.11</v>
      </c>
      <c r="I1983" s="1530">
        <v>1342.48</v>
      </c>
    </row>
    <row r="1984" spans="2:9">
      <c r="B1984" s="1532">
        <v>100659</v>
      </c>
      <c r="C1984" s="1523" t="s">
        <v>9190</v>
      </c>
      <c r="D1984" s="1526" t="s">
        <v>73</v>
      </c>
      <c r="E1984" s="1527">
        <f t="shared" si="60"/>
        <v>7.4</v>
      </c>
      <c r="F1984" s="1521">
        <f t="shared" si="61"/>
        <v>100659</v>
      </c>
      <c r="H1984" s="1527">
        <v>7.4</v>
      </c>
      <c r="I1984" s="1527">
        <v>7.17</v>
      </c>
    </row>
    <row r="1985" spans="2:9">
      <c r="B1985" s="1531">
        <v>100660</v>
      </c>
      <c r="C1985" s="1529" t="s">
        <v>9191</v>
      </c>
      <c r="D1985" s="1528" t="s">
        <v>73</v>
      </c>
      <c r="E1985" s="1530">
        <f t="shared" si="60"/>
        <v>5.32</v>
      </c>
      <c r="F1985" s="1521">
        <f t="shared" si="61"/>
        <v>100660</v>
      </c>
      <c r="H1985" s="1530">
        <v>5.32</v>
      </c>
      <c r="I1985" s="1530">
        <v>5.09</v>
      </c>
    </row>
    <row r="1986" spans="2:9" ht="30">
      <c r="B1986" s="1532">
        <v>100675</v>
      </c>
      <c r="C1986" s="1523" t="s">
        <v>9192</v>
      </c>
      <c r="D1986" s="1526" t="s">
        <v>74</v>
      </c>
      <c r="E1986" s="1527">
        <f t="shared" ref="E1986:E2049" si="62">IF($L$2=$H$1,H1986,I1986)</f>
        <v>853.81</v>
      </c>
      <c r="F1986" s="1521">
        <f t="shared" ref="F1986:F2049" si="63">IF(LEN($B1986)=7,CONCATENATE(MID($B1986,1,6),"00",RIGHT($B1986,1)),IF(LEN($B1986)=8,CONCATENATE(MID($B1986,1,6),"0",RIGHT($B1986,2)),$B1986))</f>
        <v>100675</v>
      </c>
      <c r="H1986" s="1527">
        <v>853.81</v>
      </c>
      <c r="I1986" s="1527">
        <v>851.58</v>
      </c>
    </row>
    <row r="1987" spans="2:9">
      <c r="B1987" s="1531">
        <v>100676</v>
      </c>
      <c r="C1987" s="1529" t="s">
        <v>9193</v>
      </c>
      <c r="D1987" s="1528" t="s">
        <v>74</v>
      </c>
      <c r="E1987" s="1530">
        <f t="shared" si="62"/>
        <v>134.63</v>
      </c>
      <c r="F1987" s="1521">
        <f t="shared" si="63"/>
        <v>100676</v>
      </c>
      <c r="H1987" s="1530">
        <v>134.63</v>
      </c>
      <c r="I1987" s="1530">
        <v>127.5</v>
      </c>
    </row>
    <row r="1988" spans="2:9" ht="45">
      <c r="B1988" s="1532">
        <v>100678</v>
      </c>
      <c r="C1988" s="1523" t="s">
        <v>9194</v>
      </c>
      <c r="D1988" s="1526" t="s">
        <v>74</v>
      </c>
      <c r="E1988" s="1527">
        <f t="shared" si="62"/>
        <v>789.17</v>
      </c>
      <c r="F1988" s="1521">
        <f t="shared" si="63"/>
        <v>100678</v>
      </c>
      <c r="H1988" s="1527">
        <v>789.17</v>
      </c>
      <c r="I1988" s="1527">
        <v>765</v>
      </c>
    </row>
    <row r="1989" spans="2:9" ht="45">
      <c r="B1989" s="1531">
        <v>100679</v>
      </c>
      <c r="C1989" s="1529" t="s">
        <v>9195</v>
      </c>
      <c r="D1989" s="1528" t="s">
        <v>74</v>
      </c>
      <c r="E1989" s="1530">
        <f t="shared" si="62"/>
        <v>682.69</v>
      </c>
      <c r="F1989" s="1521">
        <f t="shared" si="63"/>
        <v>100679</v>
      </c>
      <c r="H1989" s="1530">
        <v>682.69</v>
      </c>
      <c r="I1989" s="1530">
        <v>658.48</v>
      </c>
    </row>
    <row r="1990" spans="2:9" ht="45">
      <c r="B1990" s="1532">
        <v>100680</v>
      </c>
      <c r="C1990" s="1523" t="s">
        <v>9196</v>
      </c>
      <c r="D1990" s="1526" t="s">
        <v>74</v>
      </c>
      <c r="E1990" s="1527">
        <f t="shared" si="62"/>
        <v>796.87</v>
      </c>
      <c r="F1990" s="1521">
        <f t="shared" si="63"/>
        <v>100680</v>
      </c>
      <c r="H1990" s="1527">
        <v>796.87</v>
      </c>
      <c r="I1990" s="1527">
        <v>772.21</v>
      </c>
    </row>
    <row r="1991" spans="2:9" ht="45">
      <c r="B1991" s="1531">
        <v>100681</v>
      </c>
      <c r="C1991" s="1529" t="s">
        <v>9197</v>
      </c>
      <c r="D1991" s="1528" t="s">
        <v>74</v>
      </c>
      <c r="E1991" s="1530">
        <f t="shared" si="62"/>
        <v>821.51</v>
      </c>
      <c r="F1991" s="1521">
        <f t="shared" si="63"/>
        <v>100681</v>
      </c>
      <c r="H1991" s="1530">
        <v>821.51</v>
      </c>
      <c r="I1991" s="1530">
        <v>796.85</v>
      </c>
    </row>
    <row r="1992" spans="2:9" ht="45">
      <c r="B1992" s="1532">
        <v>100682</v>
      </c>
      <c r="C1992" s="1523" t="s">
        <v>9198</v>
      </c>
      <c r="D1992" s="1526" t="s">
        <v>74</v>
      </c>
      <c r="E1992" s="1527">
        <f t="shared" si="62"/>
        <v>700.98</v>
      </c>
      <c r="F1992" s="1521">
        <f t="shared" si="63"/>
        <v>100682</v>
      </c>
      <c r="H1992" s="1527">
        <v>700.98</v>
      </c>
      <c r="I1992" s="1527">
        <v>676.29</v>
      </c>
    </row>
    <row r="1993" spans="2:9" ht="45">
      <c r="B1993" s="1531">
        <v>100683</v>
      </c>
      <c r="C1993" s="1529" t="s">
        <v>9199</v>
      </c>
      <c r="D1993" s="1528" t="s">
        <v>74</v>
      </c>
      <c r="E1993" s="1530">
        <f t="shared" si="62"/>
        <v>868.6</v>
      </c>
      <c r="F1993" s="1521">
        <f t="shared" si="63"/>
        <v>100683</v>
      </c>
      <c r="H1993" s="1530">
        <v>868.6</v>
      </c>
      <c r="I1993" s="1530">
        <v>842.69</v>
      </c>
    </row>
    <row r="1994" spans="2:9" ht="45">
      <c r="B1994" s="1532">
        <v>100684</v>
      </c>
      <c r="C1994" s="1523" t="s">
        <v>9200</v>
      </c>
      <c r="D1994" s="1526" t="s">
        <v>74</v>
      </c>
      <c r="E1994" s="1527">
        <f t="shared" si="62"/>
        <v>742.97</v>
      </c>
      <c r="F1994" s="1521">
        <f t="shared" si="63"/>
        <v>100684</v>
      </c>
      <c r="H1994" s="1527">
        <v>742.97</v>
      </c>
      <c r="I1994" s="1527">
        <v>717.02</v>
      </c>
    </row>
    <row r="1995" spans="2:9" ht="45">
      <c r="B1995" s="1531">
        <v>100685</v>
      </c>
      <c r="C1995" s="1529" t="s">
        <v>9201</v>
      </c>
      <c r="D1995" s="1528" t="s">
        <v>74</v>
      </c>
      <c r="E1995" s="1530">
        <f t="shared" si="62"/>
        <v>909.84</v>
      </c>
      <c r="F1995" s="1521">
        <f t="shared" si="63"/>
        <v>100685</v>
      </c>
      <c r="H1995" s="1530">
        <v>909.84</v>
      </c>
      <c r="I1995" s="1530">
        <v>883.44</v>
      </c>
    </row>
    <row r="1996" spans="2:9" ht="45">
      <c r="B1996" s="1532">
        <v>100686</v>
      </c>
      <c r="C1996" s="1523" t="s">
        <v>9202</v>
      </c>
      <c r="D1996" s="1526" t="s">
        <v>74</v>
      </c>
      <c r="E1996" s="1527">
        <f t="shared" si="62"/>
        <v>783.79</v>
      </c>
      <c r="F1996" s="1521">
        <f t="shared" si="63"/>
        <v>100686</v>
      </c>
      <c r="H1996" s="1527">
        <v>783.79</v>
      </c>
      <c r="I1996" s="1527">
        <v>757.35</v>
      </c>
    </row>
    <row r="1997" spans="2:9" ht="45">
      <c r="B1997" s="1531">
        <v>100687</v>
      </c>
      <c r="C1997" s="1529" t="s">
        <v>9203</v>
      </c>
      <c r="D1997" s="1528" t="s">
        <v>74</v>
      </c>
      <c r="E1997" s="1530">
        <f t="shared" si="62"/>
        <v>797.99</v>
      </c>
      <c r="F1997" s="1521">
        <f t="shared" si="63"/>
        <v>100687</v>
      </c>
      <c r="H1997" s="1530">
        <v>797.99</v>
      </c>
      <c r="I1997" s="1530">
        <v>773.82</v>
      </c>
    </row>
    <row r="1998" spans="2:9" ht="45">
      <c r="B1998" s="1532">
        <v>100688</v>
      </c>
      <c r="C1998" s="1523" t="s">
        <v>9204</v>
      </c>
      <c r="D1998" s="1526" t="s">
        <v>74</v>
      </c>
      <c r="E1998" s="1527">
        <f t="shared" si="62"/>
        <v>691.51</v>
      </c>
      <c r="F1998" s="1521">
        <f t="shared" si="63"/>
        <v>100688</v>
      </c>
      <c r="H1998" s="1527">
        <v>691.51</v>
      </c>
      <c r="I1998" s="1527">
        <v>667.3</v>
      </c>
    </row>
    <row r="1999" spans="2:9" ht="45">
      <c r="B1999" s="1531">
        <v>100689</v>
      </c>
      <c r="C1999" s="1529" t="s">
        <v>9205</v>
      </c>
      <c r="D1999" s="1528" t="s">
        <v>74</v>
      </c>
      <c r="E1999" s="1530">
        <f t="shared" si="62"/>
        <v>874.48</v>
      </c>
      <c r="F1999" s="1521">
        <f t="shared" si="63"/>
        <v>100689</v>
      </c>
      <c r="H1999" s="1530">
        <v>874.48</v>
      </c>
      <c r="I1999" s="1530">
        <v>848.57</v>
      </c>
    </row>
    <row r="2000" spans="2:9" ht="45">
      <c r="B2000" s="1532">
        <v>100690</v>
      </c>
      <c r="C2000" s="1523" t="s">
        <v>9206</v>
      </c>
      <c r="D2000" s="1526" t="s">
        <v>74</v>
      </c>
      <c r="E2000" s="1527">
        <f t="shared" si="62"/>
        <v>748.85</v>
      </c>
      <c r="F2000" s="1521">
        <f t="shared" si="63"/>
        <v>100690</v>
      </c>
      <c r="H2000" s="1527">
        <v>748.85</v>
      </c>
      <c r="I2000" s="1527">
        <v>722.9</v>
      </c>
    </row>
    <row r="2001" spans="2:9" ht="30">
      <c r="B2001" s="1531">
        <v>100691</v>
      </c>
      <c r="C2001" s="1529" t="s">
        <v>9207</v>
      </c>
      <c r="D2001" s="1528" t="s">
        <v>74</v>
      </c>
      <c r="E2001" s="1530">
        <f t="shared" si="62"/>
        <v>1278.04</v>
      </c>
      <c r="F2001" s="1521">
        <f t="shared" si="63"/>
        <v>100691</v>
      </c>
      <c r="H2001" s="1530">
        <v>1278.04</v>
      </c>
      <c r="I2001" s="1530">
        <v>1252.1300000000001</v>
      </c>
    </row>
    <row r="2002" spans="2:9" ht="30">
      <c r="B2002" s="1532">
        <v>100692</v>
      </c>
      <c r="C2002" s="1523" t="s">
        <v>9208</v>
      </c>
      <c r="D2002" s="1526" t="s">
        <v>74</v>
      </c>
      <c r="E2002" s="1527">
        <f t="shared" si="62"/>
        <v>1152.4100000000001</v>
      </c>
      <c r="F2002" s="1521">
        <f t="shared" si="63"/>
        <v>100692</v>
      </c>
      <c r="H2002" s="1527">
        <v>1152.4100000000001</v>
      </c>
      <c r="I2002" s="1527">
        <v>1126.46</v>
      </c>
    </row>
    <row r="2003" spans="2:9" ht="45">
      <c r="B2003" s="1531">
        <v>100693</v>
      </c>
      <c r="C2003" s="1529" t="s">
        <v>9209</v>
      </c>
      <c r="D2003" s="1528" t="s">
        <v>74</v>
      </c>
      <c r="E2003" s="1530">
        <f t="shared" si="62"/>
        <v>1583.57</v>
      </c>
      <c r="F2003" s="1521">
        <f t="shared" si="63"/>
        <v>100693</v>
      </c>
      <c r="H2003" s="1530">
        <v>1583.57</v>
      </c>
      <c r="I2003" s="1530">
        <v>1555.69</v>
      </c>
    </row>
    <row r="2004" spans="2:9" ht="45">
      <c r="B2004" s="1532">
        <v>100694</v>
      </c>
      <c r="C2004" s="1523" t="s">
        <v>9210</v>
      </c>
      <c r="D2004" s="1526" t="s">
        <v>74</v>
      </c>
      <c r="E2004" s="1527">
        <f t="shared" si="62"/>
        <v>1457.94</v>
      </c>
      <c r="F2004" s="1521">
        <f t="shared" si="63"/>
        <v>100694</v>
      </c>
      <c r="H2004" s="1527">
        <v>1457.94</v>
      </c>
      <c r="I2004" s="1527">
        <v>1430.02</v>
      </c>
    </row>
    <row r="2005" spans="2:9" ht="30">
      <c r="B2005" s="1531">
        <v>100695</v>
      </c>
      <c r="C2005" s="1529" t="s">
        <v>9211</v>
      </c>
      <c r="D2005" s="1528" t="s">
        <v>74</v>
      </c>
      <c r="E2005" s="1530">
        <f t="shared" si="62"/>
        <v>49.8</v>
      </c>
      <c r="F2005" s="1521">
        <f t="shared" si="63"/>
        <v>100695</v>
      </c>
      <c r="H2005" s="1530">
        <v>49.8</v>
      </c>
      <c r="I2005" s="1530">
        <v>44.7</v>
      </c>
    </row>
    <row r="2006" spans="2:9" ht="30">
      <c r="B2006" s="1532">
        <v>100696</v>
      </c>
      <c r="C2006" s="1523" t="s">
        <v>9212</v>
      </c>
      <c r="D2006" s="1526" t="s">
        <v>74</v>
      </c>
      <c r="E2006" s="1527">
        <f t="shared" si="62"/>
        <v>55.35</v>
      </c>
      <c r="F2006" s="1521">
        <f t="shared" si="63"/>
        <v>100696</v>
      </c>
      <c r="H2006" s="1527">
        <v>55.35</v>
      </c>
      <c r="I2006" s="1527">
        <v>49.65</v>
      </c>
    </row>
    <row r="2007" spans="2:9" ht="30">
      <c r="B2007" s="1531">
        <v>100697</v>
      </c>
      <c r="C2007" s="1529" t="s">
        <v>9213</v>
      </c>
      <c r="D2007" s="1528" t="s">
        <v>74</v>
      </c>
      <c r="E2007" s="1530">
        <f t="shared" si="62"/>
        <v>60.93</v>
      </c>
      <c r="F2007" s="1521">
        <f t="shared" si="63"/>
        <v>100697</v>
      </c>
      <c r="H2007" s="1530">
        <v>60.93</v>
      </c>
      <c r="I2007" s="1530">
        <v>54.64</v>
      </c>
    </row>
    <row r="2008" spans="2:9" ht="30">
      <c r="B2008" s="1532">
        <v>100698</v>
      </c>
      <c r="C2008" s="1523" t="s">
        <v>9214</v>
      </c>
      <c r="D2008" s="1526" t="s">
        <v>74</v>
      </c>
      <c r="E2008" s="1527">
        <f t="shared" si="62"/>
        <v>66.489999999999995</v>
      </c>
      <c r="F2008" s="1521">
        <f t="shared" si="63"/>
        <v>100698</v>
      </c>
      <c r="H2008" s="1527">
        <v>66.489999999999995</v>
      </c>
      <c r="I2008" s="1527">
        <v>59.62</v>
      </c>
    </row>
    <row r="2009" spans="2:9" ht="30">
      <c r="B2009" s="1531">
        <v>100699</v>
      </c>
      <c r="C2009" s="1529" t="s">
        <v>9215</v>
      </c>
      <c r="D2009" s="1528" t="s">
        <v>74</v>
      </c>
      <c r="E2009" s="1530">
        <f t="shared" si="62"/>
        <v>79.36</v>
      </c>
      <c r="F2009" s="1521">
        <f t="shared" si="63"/>
        <v>100699</v>
      </c>
      <c r="H2009" s="1530">
        <v>79.36</v>
      </c>
      <c r="I2009" s="1530">
        <v>71.11</v>
      </c>
    </row>
    <row r="2010" spans="2:9" ht="30">
      <c r="B2010" s="1532">
        <v>100700</v>
      </c>
      <c r="C2010" s="1523" t="s">
        <v>9216</v>
      </c>
      <c r="D2010" s="1526" t="s">
        <v>74</v>
      </c>
      <c r="E2010" s="1527">
        <f t="shared" si="62"/>
        <v>691.22</v>
      </c>
      <c r="F2010" s="1521">
        <f t="shared" si="63"/>
        <v>100700</v>
      </c>
      <c r="H2010" s="1527">
        <v>691.22</v>
      </c>
      <c r="I2010" s="1527">
        <v>675.25</v>
      </c>
    </row>
    <row r="2011" spans="2:9" ht="45">
      <c r="B2011" s="1531">
        <v>100712</v>
      </c>
      <c r="C2011" s="1529" t="s">
        <v>9217</v>
      </c>
      <c r="D2011" s="1528" t="s">
        <v>74</v>
      </c>
      <c r="E2011" s="1530">
        <f t="shared" si="62"/>
        <v>676.34</v>
      </c>
      <c r="F2011" s="1521">
        <f t="shared" si="63"/>
        <v>100712</v>
      </c>
      <c r="H2011" s="1530">
        <v>676.34</v>
      </c>
      <c r="I2011" s="1530">
        <v>651.65</v>
      </c>
    </row>
    <row r="2012" spans="2:9" ht="45">
      <c r="B2012" s="1532">
        <v>100665</v>
      </c>
      <c r="C2012" s="1523" t="s">
        <v>9218</v>
      </c>
      <c r="D2012" s="1526" t="s">
        <v>150</v>
      </c>
      <c r="E2012" s="1527">
        <f t="shared" si="62"/>
        <v>856.05</v>
      </c>
      <c r="F2012" s="1521">
        <f t="shared" si="63"/>
        <v>100665</v>
      </c>
      <c r="H2012" s="1527">
        <v>856.05</v>
      </c>
      <c r="I2012" s="1527">
        <v>850.37</v>
      </c>
    </row>
    <row r="2013" spans="2:9" ht="30">
      <c r="B2013" s="1531">
        <v>100666</v>
      </c>
      <c r="C2013" s="1529" t="s">
        <v>9219</v>
      </c>
      <c r="D2013" s="1528" t="s">
        <v>150</v>
      </c>
      <c r="E2013" s="1530">
        <f t="shared" si="62"/>
        <v>675.41</v>
      </c>
      <c r="F2013" s="1521">
        <f t="shared" si="63"/>
        <v>100666</v>
      </c>
      <c r="H2013" s="1530">
        <v>675.41</v>
      </c>
      <c r="I2013" s="1530">
        <v>669.73</v>
      </c>
    </row>
    <row r="2014" spans="2:9" ht="30">
      <c r="B2014" s="1532">
        <v>100667</v>
      </c>
      <c r="C2014" s="1523" t="s">
        <v>9220</v>
      </c>
      <c r="D2014" s="1526" t="s">
        <v>150</v>
      </c>
      <c r="E2014" s="1527">
        <f t="shared" si="62"/>
        <v>1111.44</v>
      </c>
      <c r="F2014" s="1521">
        <f t="shared" si="63"/>
        <v>100667</v>
      </c>
      <c r="H2014" s="1527">
        <v>1111.44</v>
      </c>
      <c r="I2014" s="1527">
        <v>1105.76</v>
      </c>
    </row>
    <row r="2015" spans="2:9" ht="30">
      <c r="B2015" s="1531">
        <v>100668</v>
      </c>
      <c r="C2015" s="1529" t="s">
        <v>9221</v>
      </c>
      <c r="D2015" s="1528" t="s">
        <v>150</v>
      </c>
      <c r="E2015" s="1530">
        <f t="shared" si="62"/>
        <v>1326.78</v>
      </c>
      <c r="F2015" s="1521">
        <f t="shared" si="63"/>
        <v>100668</v>
      </c>
      <c r="H2015" s="1530">
        <v>1326.78</v>
      </c>
      <c r="I2015" s="1530">
        <v>1314.01</v>
      </c>
    </row>
    <row r="2016" spans="2:9" ht="30">
      <c r="B2016" s="1532">
        <v>100669</v>
      </c>
      <c r="C2016" s="1523" t="s">
        <v>9222</v>
      </c>
      <c r="D2016" s="1526" t="s">
        <v>150</v>
      </c>
      <c r="E2016" s="1527">
        <f t="shared" si="62"/>
        <v>794.4</v>
      </c>
      <c r="F2016" s="1521">
        <f t="shared" si="63"/>
        <v>100669</v>
      </c>
      <c r="H2016" s="1527">
        <v>794.4</v>
      </c>
      <c r="I2016" s="1527">
        <v>786.22</v>
      </c>
    </row>
    <row r="2017" spans="2:9" ht="45">
      <c r="B2017" s="1531">
        <v>100670</v>
      </c>
      <c r="C2017" s="1529" t="s">
        <v>9223</v>
      </c>
      <c r="D2017" s="1528" t="s">
        <v>150</v>
      </c>
      <c r="E2017" s="1530">
        <f t="shared" si="62"/>
        <v>1067.77</v>
      </c>
      <c r="F2017" s="1521">
        <f t="shared" si="63"/>
        <v>100670</v>
      </c>
      <c r="H2017" s="1530">
        <v>1067.77</v>
      </c>
      <c r="I2017" s="1530">
        <v>1061.46</v>
      </c>
    </row>
    <row r="2018" spans="2:9" ht="45">
      <c r="B2018" s="1532">
        <v>100671</v>
      </c>
      <c r="C2018" s="1523" t="s">
        <v>9224</v>
      </c>
      <c r="D2018" s="1526" t="s">
        <v>150</v>
      </c>
      <c r="E2018" s="1527">
        <f t="shared" si="62"/>
        <v>1327.36</v>
      </c>
      <c r="F2018" s="1521">
        <f t="shared" si="63"/>
        <v>100671</v>
      </c>
      <c r="H2018" s="1527">
        <v>1327.36</v>
      </c>
      <c r="I2018" s="1527">
        <v>1321.05</v>
      </c>
    </row>
    <row r="2019" spans="2:9" ht="45">
      <c r="B2019" s="1531">
        <v>100672</v>
      </c>
      <c r="C2019" s="1529" t="s">
        <v>9225</v>
      </c>
      <c r="D2019" s="1528" t="s">
        <v>150</v>
      </c>
      <c r="E2019" s="1530">
        <f t="shared" si="62"/>
        <v>853.72</v>
      </c>
      <c r="F2019" s="1521">
        <f t="shared" si="63"/>
        <v>100672</v>
      </c>
      <c r="H2019" s="1530">
        <v>853.72</v>
      </c>
      <c r="I2019" s="1530">
        <v>847.41</v>
      </c>
    </row>
    <row r="2020" spans="2:9">
      <c r="B2020" s="1532">
        <v>100701</v>
      </c>
      <c r="C2020" s="1523" t="s">
        <v>9226</v>
      </c>
      <c r="D2020" s="1526" t="s">
        <v>150</v>
      </c>
      <c r="E2020" s="1527">
        <f t="shared" si="62"/>
        <v>659.83</v>
      </c>
      <c r="F2020" s="1521">
        <f t="shared" si="63"/>
        <v>100701</v>
      </c>
      <c r="H2020" s="1527">
        <v>659.83</v>
      </c>
      <c r="I2020" s="1527">
        <v>658.25</v>
      </c>
    </row>
    <row r="2021" spans="2:9" ht="30">
      <c r="B2021" s="1531">
        <v>94559</v>
      </c>
      <c r="C2021" s="1529" t="s">
        <v>9227</v>
      </c>
      <c r="D2021" s="1528" t="s">
        <v>150</v>
      </c>
      <c r="E2021" s="1530">
        <f t="shared" si="62"/>
        <v>715.16</v>
      </c>
      <c r="F2021" s="1521">
        <f t="shared" si="63"/>
        <v>94559</v>
      </c>
      <c r="H2021" s="1530">
        <v>715.16</v>
      </c>
      <c r="I2021" s="1530">
        <v>700.78</v>
      </c>
    </row>
    <row r="2022" spans="2:9" ht="30">
      <c r="B2022" s="1532">
        <v>94562</v>
      </c>
      <c r="C2022" s="1523" t="s">
        <v>9228</v>
      </c>
      <c r="D2022" s="1526" t="s">
        <v>150</v>
      </c>
      <c r="E2022" s="1527">
        <f t="shared" si="62"/>
        <v>694.17</v>
      </c>
      <c r="F2022" s="1521">
        <f t="shared" si="63"/>
        <v>94562</v>
      </c>
      <c r="H2022" s="1527">
        <v>694.17</v>
      </c>
      <c r="I2022" s="1527">
        <v>687.6</v>
      </c>
    </row>
    <row r="2023" spans="2:9">
      <c r="B2023" s="1531">
        <v>94587</v>
      </c>
      <c r="C2023" s="1529" t="s">
        <v>9229</v>
      </c>
      <c r="D2023" s="1528" t="s">
        <v>73</v>
      </c>
      <c r="E2023" s="1530">
        <f t="shared" si="62"/>
        <v>69.25</v>
      </c>
      <c r="F2023" s="1521">
        <f t="shared" si="63"/>
        <v>94587</v>
      </c>
      <c r="H2023" s="1530">
        <v>69.25</v>
      </c>
      <c r="I2023" s="1530">
        <v>67.19</v>
      </c>
    </row>
    <row r="2024" spans="2:9">
      <c r="B2024" s="1532">
        <v>94588</v>
      </c>
      <c r="C2024" s="1523" t="s">
        <v>9230</v>
      </c>
      <c r="D2024" s="1526" t="s">
        <v>73</v>
      </c>
      <c r="E2024" s="1527">
        <f t="shared" si="62"/>
        <v>62.9</v>
      </c>
      <c r="F2024" s="1521">
        <f t="shared" si="63"/>
        <v>94588</v>
      </c>
      <c r="H2024" s="1527">
        <v>62.9</v>
      </c>
      <c r="I2024" s="1527">
        <v>61.83</v>
      </c>
    </row>
    <row r="2025" spans="2:9" ht="45">
      <c r="B2025" s="1531">
        <v>99837</v>
      </c>
      <c r="C2025" s="1529" t="s">
        <v>8323</v>
      </c>
      <c r="D2025" s="1528" t="s">
        <v>73</v>
      </c>
      <c r="E2025" s="1530">
        <f t="shared" si="62"/>
        <v>615.86</v>
      </c>
      <c r="F2025" s="1521">
        <f t="shared" si="63"/>
        <v>99837</v>
      </c>
      <c r="H2025" s="1530">
        <v>615.86</v>
      </c>
      <c r="I2025" s="1530">
        <v>595.53</v>
      </c>
    </row>
    <row r="2026" spans="2:9" ht="45">
      <c r="B2026" s="1532">
        <v>99839</v>
      </c>
      <c r="C2026" s="1523" t="s">
        <v>8324</v>
      </c>
      <c r="D2026" s="1526" t="s">
        <v>73</v>
      </c>
      <c r="E2026" s="1527">
        <f t="shared" si="62"/>
        <v>484.52</v>
      </c>
      <c r="F2026" s="1521">
        <f t="shared" si="63"/>
        <v>99839</v>
      </c>
      <c r="H2026" s="1527">
        <v>484.52</v>
      </c>
      <c r="I2026" s="1527">
        <v>463.19</v>
      </c>
    </row>
    <row r="2027" spans="2:9" ht="30">
      <c r="B2027" s="1531">
        <v>99841</v>
      </c>
      <c r="C2027" s="1529" t="s">
        <v>8325</v>
      </c>
      <c r="D2027" s="1528" t="s">
        <v>73</v>
      </c>
      <c r="E2027" s="1530">
        <f t="shared" si="62"/>
        <v>1473.78</v>
      </c>
      <c r="F2027" s="1521">
        <f t="shared" si="63"/>
        <v>99841</v>
      </c>
      <c r="H2027" s="1530">
        <v>1473.78</v>
      </c>
      <c r="I2027" s="1530">
        <v>1461.4</v>
      </c>
    </row>
    <row r="2028" spans="2:9">
      <c r="B2028" s="1532">
        <v>99855</v>
      </c>
      <c r="C2028" s="1523" t="s">
        <v>8326</v>
      </c>
      <c r="D2028" s="1526" t="s">
        <v>73</v>
      </c>
      <c r="E2028" s="1527">
        <f t="shared" si="62"/>
        <v>111.89</v>
      </c>
      <c r="F2028" s="1521">
        <f t="shared" si="63"/>
        <v>99855</v>
      </c>
      <c r="H2028" s="1527">
        <v>111.89</v>
      </c>
      <c r="I2028" s="1527">
        <v>108.4</v>
      </c>
    </row>
    <row r="2029" spans="2:9">
      <c r="B2029" s="1531">
        <v>99857</v>
      </c>
      <c r="C2029" s="1529" t="s">
        <v>8327</v>
      </c>
      <c r="D2029" s="1528" t="s">
        <v>73</v>
      </c>
      <c r="E2029" s="1530">
        <f t="shared" si="62"/>
        <v>77.47</v>
      </c>
      <c r="F2029" s="1521">
        <f t="shared" si="63"/>
        <v>99857</v>
      </c>
      <c r="H2029" s="1530">
        <v>77.47</v>
      </c>
      <c r="I2029" s="1530">
        <v>72.56</v>
      </c>
    </row>
    <row r="2030" spans="2:9">
      <c r="B2030" s="1532">
        <v>99861</v>
      </c>
      <c r="C2030" s="1523" t="s">
        <v>8328</v>
      </c>
      <c r="D2030" s="1526" t="s">
        <v>150</v>
      </c>
      <c r="E2030" s="1527">
        <f t="shared" si="62"/>
        <v>578.63</v>
      </c>
      <c r="F2030" s="1521">
        <f t="shared" si="63"/>
        <v>99861</v>
      </c>
      <c r="H2030" s="1527">
        <v>578.63</v>
      </c>
      <c r="I2030" s="1527">
        <v>547.22</v>
      </c>
    </row>
    <row r="2031" spans="2:9">
      <c r="B2031" s="1531">
        <v>99862</v>
      </c>
      <c r="C2031" s="1529" t="s">
        <v>8329</v>
      </c>
      <c r="D2031" s="1528" t="s">
        <v>150</v>
      </c>
      <c r="E2031" s="1530">
        <f t="shared" si="62"/>
        <v>511.84</v>
      </c>
      <c r="F2031" s="1521">
        <f t="shared" si="63"/>
        <v>99862</v>
      </c>
      <c r="H2031" s="1530">
        <v>511.84</v>
      </c>
      <c r="I2031" s="1530">
        <v>479.22</v>
      </c>
    </row>
    <row r="2032" spans="2:9">
      <c r="B2032" s="1532">
        <v>90838</v>
      </c>
      <c r="C2032" s="1523" t="s">
        <v>9231</v>
      </c>
      <c r="D2032" s="1526" t="s">
        <v>74</v>
      </c>
      <c r="E2032" s="1527">
        <f t="shared" si="62"/>
        <v>1637</v>
      </c>
      <c r="F2032" s="1521">
        <f t="shared" si="63"/>
        <v>90838</v>
      </c>
      <c r="H2032" s="1527">
        <v>1637</v>
      </c>
      <c r="I2032" s="1527">
        <v>1625.74</v>
      </c>
    </row>
    <row r="2033" spans="2:9" ht="30">
      <c r="B2033" s="1531">
        <v>91338</v>
      </c>
      <c r="C2033" s="1529" t="s">
        <v>9232</v>
      </c>
      <c r="D2033" s="1528" t="s">
        <v>150</v>
      </c>
      <c r="E2033" s="1530">
        <f t="shared" si="62"/>
        <v>883.01</v>
      </c>
      <c r="F2033" s="1521">
        <f t="shared" si="63"/>
        <v>91338</v>
      </c>
      <c r="H2033" s="1530">
        <v>883.01</v>
      </c>
      <c r="I2033" s="1530">
        <v>881.91</v>
      </c>
    </row>
    <row r="2034" spans="2:9" ht="30">
      <c r="B2034" s="1532">
        <v>91341</v>
      </c>
      <c r="C2034" s="1523" t="s">
        <v>9233</v>
      </c>
      <c r="D2034" s="1526" t="s">
        <v>150</v>
      </c>
      <c r="E2034" s="1527">
        <f t="shared" si="62"/>
        <v>705.92</v>
      </c>
      <c r="F2034" s="1521">
        <f t="shared" si="63"/>
        <v>91341</v>
      </c>
      <c r="H2034" s="1527">
        <v>705.92</v>
      </c>
      <c r="I2034" s="1527">
        <v>704.74</v>
      </c>
    </row>
    <row r="2035" spans="2:9" ht="30">
      <c r="B2035" s="1531">
        <v>94805</v>
      </c>
      <c r="C2035" s="1529" t="s">
        <v>9234</v>
      </c>
      <c r="D2035" s="1528" t="s">
        <v>74</v>
      </c>
      <c r="E2035" s="1530">
        <f t="shared" si="62"/>
        <v>779.3</v>
      </c>
      <c r="F2035" s="1521">
        <f t="shared" si="63"/>
        <v>94805</v>
      </c>
      <c r="H2035" s="1530">
        <v>779.3</v>
      </c>
      <c r="I2035" s="1530">
        <v>777.3</v>
      </c>
    </row>
    <row r="2036" spans="2:9" ht="30">
      <c r="B2036" s="1532">
        <v>94806</v>
      </c>
      <c r="C2036" s="1523" t="s">
        <v>9235</v>
      </c>
      <c r="D2036" s="1526" t="s">
        <v>74</v>
      </c>
      <c r="E2036" s="1527">
        <f t="shared" si="62"/>
        <v>755.16</v>
      </c>
      <c r="F2036" s="1521">
        <f t="shared" si="63"/>
        <v>94806</v>
      </c>
      <c r="H2036" s="1527">
        <v>755.16</v>
      </c>
      <c r="I2036" s="1527">
        <v>752.33</v>
      </c>
    </row>
    <row r="2037" spans="2:9" ht="30">
      <c r="B2037" s="1531">
        <v>94807</v>
      </c>
      <c r="C2037" s="1529" t="s">
        <v>9236</v>
      </c>
      <c r="D2037" s="1528" t="s">
        <v>74</v>
      </c>
      <c r="E2037" s="1530">
        <f t="shared" si="62"/>
        <v>685.64</v>
      </c>
      <c r="F2037" s="1521">
        <f t="shared" si="63"/>
        <v>94807</v>
      </c>
      <c r="H2037" s="1530">
        <v>685.64</v>
      </c>
      <c r="I2037" s="1530">
        <v>682.66</v>
      </c>
    </row>
    <row r="2038" spans="2:9" ht="30">
      <c r="B2038" s="1532">
        <v>100702</v>
      </c>
      <c r="C2038" s="1523" t="s">
        <v>9237</v>
      </c>
      <c r="D2038" s="1526" t="s">
        <v>150</v>
      </c>
      <c r="E2038" s="1527">
        <f t="shared" si="62"/>
        <v>469.33</v>
      </c>
      <c r="F2038" s="1521">
        <f t="shared" si="63"/>
        <v>100702</v>
      </c>
      <c r="H2038" s="1527">
        <v>469.33</v>
      </c>
      <c r="I2038" s="1527">
        <v>468.45</v>
      </c>
    </row>
    <row r="2039" spans="2:9">
      <c r="B2039" s="1531">
        <v>102188</v>
      </c>
      <c r="C2039" s="1529" t="s">
        <v>17403</v>
      </c>
      <c r="D2039" s="1528" t="s">
        <v>74</v>
      </c>
      <c r="E2039" s="1530">
        <f t="shared" si="62"/>
        <v>809.01</v>
      </c>
      <c r="F2039" s="1521">
        <f t="shared" si="63"/>
        <v>102188</v>
      </c>
      <c r="H2039" s="1530">
        <v>809.01</v>
      </c>
      <c r="I2039" s="1530">
        <v>802.57</v>
      </c>
    </row>
    <row r="2040" spans="2:9" ht="30">
      <c r="B2040" s="1532">
        <v>102189</v>
      </c>
      <c r="C2040" s="1523" t="s">
        <v>17404</v>
      </c>
      <c r="D2040" s="1526" t="s">
        <v>74</v>
      </c>
      <c r="E2040" s="1527">
        <f t="shared" si="62"/>
        <v>209.28</v>
      </c>
      <c r="F2040" s="1521">
        <f t="shared" si="63"/>
        <v>102189</v>
      </c>
      <c r="H2040" s="1527">
        <v>209.28</v>
      </c>
      <c r="I2040" s="1527">
        <v>202.12</v>
      </c>
    </row>
    <row r="2041" spans="2:9">
      <c r="B2041" s="1531">
        <v>100703</v>
      </c>
      <c r="C2041" s="1529" t="s">
        <v>9238</v>
      </c>
      <c r="D2041" s="1528" t="s">
        <v>74</v>
      </c>
      <c r="E2041" s="1530">
        <f t="shared" si="62"/>
        <v>32</v>
      </c>
      <c r="F2041" s="1521">
        <f t="shared" si="63"/>
        <v>100703</v>
      </c>
      <c r="H2041" s="1530">
        <v>32</v>
      </c>
      <c r="I2041" s="1530">
        <v>30.91</v>
      </c>
    </row>
    <row r="2042" spans="2:9">
      <c r="B2042" s="1532">
        <v>100704</v>
      </c>
      <c r="C2042" s="1523" t="s">
        <v>9239</v>
      </c>
      <c r="D2042" s="1526" t="s">
        <v>74</v>
      </c>
      <c r="E2042" s="1527">
        <f t="shared" si="62"/>
        <v>69.22</v>
      </c>
      <c r="F2042" s="1521">
        <f t="shared" si="63"/>
        <v>100704</v>
      </c>
      <c r="H2042" s="1527">
        <v>69.22</v>
      </c>
      <c r="I2042" s="1527">
        <v>67.489999999999995</v>
      </c>
    </row>
    <row r="2043" spans="2:9">
      <c r="B2043" s="1531">
        <v>100705</v>
      </c>
      <c r="C2043" s="1529" t="s">
        <v>9240</v>
      </c>
      <c r="D2043" s="1528" t="s">
        <v>74</v>
      </c>
      <c r="E2043" s="1530">
        <f t="shared" si="62"/>
        <v>77.34</v>
      </c>
      <c r="F2043" s="1521">
        <f t="shared" si="63"/>
        <v>100705</v>
      </c>
      <c r="H2043" s="1530">
        <v>77.34</v>
      </c>
      <c r="I2043" s="1530">
        <v>74.34</v>
      </c>
    </row>
    <row r="2044" spans="2:9">
      <c r="B2044" s="1532">
        <v>100706</v>
      </c>
      <c r="C2044" s="1523" t="s">
        <v>9241</v>
      </c>
      <c r="D2044" s="1526" t="s">
        <v>74</v>
      </c>
      <c r="E2044" s="1527">
        <f t="shared" si="62"/>
        <v>66.05</v>
      </c>
      <c r="F2044" s="1521">
        <f t="shared" si="63"/>
        <v>100706</v>
      </c>
      <c r="H2044" s="1527">
        <v>66.05</v>
      </c>
      <c r="I2044" s="1527">
        <v>62.16</v>
      </c>
    </row>
    <row r="2045" spans="2:9">
      <c r="B2045" s="1531">
        <v>100707</v>
      </c>
      <c r="C2045" s="1529" t="s">
        <v>9242</v>
      </c>
      <c r="D2045" s="1528" t="s">
        <v>74</v>
      </c>
      <c r="E2045" s="1530">
        <f t="shared" si="62"/>
        <v>146.41</v>
      </c>
      <c r="F2045" s="1521">
        <f t="shared" si="63"/>
        <v>100707</v>
      </c>
      <c r="H2045" s="1530">
        <v>146.41</v>
      </c>
      <c r="I2045" s="1530">
        <v>142.72999999999999</v>
      </c>
    </row>
    <row r="2046" spans="2:9">
      <c r="B2046" s="1532">
        <v>100708</v>
      </c>
      <c r="C2046" s="1523" t="s">
        <v>9243</v>
      </c>
      <c r="D2046" s="1526" t="s">
        <v>74</v>
      </c>
      <c r="E2046" s="1527">
        <f t="shared" si="62"/>
        <v>184.62</v>
      </c>
      <c r="F2046" s="1521">
        <f t="shared" si="63"/>
        <v>100708</v>
      </c>
      <c r="H2046" s="1527">
        <v>184.62</v>
      </c>
      <c r="I2046" s="1527">
        <v>180.52</v>
      </c>
    </row>
    <row r="2047" spans="2:9" ht="30">
      <c r="B2047" s="1531">
        <v>100709</v>
      </c>
      <c r="C2047" s="1529" t="s">
        <v>9244</v>
      </c>
      <c r="D2047" s="1528" t="s">
        <v>74</v>
      </c>
      <c r="E2047" s="1530">
        <f t="shared" si="62"/>
        <v>40.479999999999997</v>
      </c>
      <c r="F2047" s="1521">
        <f t="shared" si="63"/>
        <v>100709</v>
      </c>
      <c r="H2047" s="1530">
        <v>40.479999999999997</v>
      </c>
      <c r="I2047" s="1530">
        <v>37.479999999999997</v>
      </c>
    </row>
    <row r="2048" spans="2:9">
      <c r="B2048" s="1532">
        <v>100710</v>
      </c>
      <c r="C2048" s="1523" t="s">
        <v>9245</v>
      </c>
      <c r="D2048" s="1526" t="s">
        <v>74</v>
      </c>
      <c r="E2048" s="1527">
        <f t="shared" si="62"/>
        <v>102.73</v>
      </c>
      <c r="F2048" s="1521">
        <f t="shared" si="63"/>
        <v>100710</v>
      </c>
      <c r="H2048" s="1527">
        <v>102.73</v>
      </c>
      <c r="I2048" s="1527">
        <v>98.73</v>
      </c>
    </row>
    <row r="2049" spans="2:9">
      <c r="B2049" s="1531">
        <v>102151</v>
      </c>
      <c r="C2049" s="1529" t="s">
        <v>17405</v>
      </c>
      <c r="D2049" s="1528" t="s">
        <v>150</v>
      </c>
      <c r="E2049" s="1530">
        <f t="shared" si="62"/>
        <v>210.63</v>
      </c>
      <c r="F2049" s="1521">
        <f t="shared" si="63"/>
        <v>102151</v>
      </c>
      <c r="H2049" s="1530">
        <v>210.63</v>
      </c>
      <c r="I2049" s="1530">
        <v>208.35</v>
      </c>
    </row>
    <row r="2050" spans="2:9">
      <c r="B2050" s="1532">
        <v>102152</v>
      </c>
      <c r="C2050" s="1523" t="s">
        <v>17406</v>
      </c>
      <c r="D2050" s="1526" t="s">
        <v>150</v>
      </c>
      <c r="E2050" s="1527">
        <f t="shared" ref="E2050:E2113" si="64">IF($L$2=$H$1,H2050,I2050)</f>
        <v>269.72000000000003</v>
      </c>
      <c r="F2050" s="1521">
        <f t="shared" ref="F2050:F2113" si="65">IF(LEN($B2050)=7,CONCATENATE(MID($B2050,1,6),"00",RIGHT($B2050,1)),IF(LEN($B2050)=8,CONCATENATE(MID($B2050,1,6),"0",RIGHT($B2050,2)),$B2050))</f>
        <v>102152</v>
      </c>
      <c r="H2050" s="1527">
        <v>269.72000000000003</v>
      </c>
      <c r="I2050" s="1527">
        <v>267.44</v>
      </c>
    </row>
    <row r="2051" spans="2:9">
      <c r="B2051" s="1531">
        <v>102153</v>
      </c>
      <c r="C2051" s="1529" t="s">
        <v>17407</v>
      </c>
      <c r="D2051" s="1528" t="s">
        <v>150</v>
      </c>
      <c r="E2051" s="1530">
        <f t="shared" si="64"/>
        <v>348.51</v>
      </c>
      <c r="F2051" s="1521">
        <f t="shared" si="65"/>
        <v>102153</v>
      </c>
      <c r="H2051" s="1530">
        <v>348.51</v>
      </c>
      <c r="I2051" s="1530">
        <v>346.23</v>
      </c>
    </row>
    <row r="2052" spans="2:9">
      <c r="B2052" s="1532">
        <v>102154</v>
      </c>
      <c r="C2052" s="1523" t="s">
        <v>17408</v>
      </c>
      <c r="D2052" s="1526" t="s">
        <v>150</v>
      </c>
      <c r="E2052" s="1527">
        <f t="shared" si="64"/>
        <v>302.58</v>
      </c>
      <c r="F2052" s="1521">
        <f t="shared" si="65"/>
        <v>102154</v>
      </c>
      <c r="H2052" s="1527">
        <v>302.58</v>
      </c>
      <c r="I2052" s="1527">
        <v>300.75</v>
      </c>
    </row>
    <row r="2053" spans="2:9">
      <c r="B2053" s="1531">
        <v>102155</v>
      </c>
      <c r="C2053" s="1529" t="s">
        <v>17409</v>
      </c>
      <c r="D2053" s="1528" t="s">
        <v>150</v>
      </c>
      <c r="E2053" s="1530">
        <f t="shared" si="64"/>
        <v>367.02</v>
      </c>
      <c r="F2053" s="1521">
        <f t="shared" si="65"/>
        <v>102155</v>
      </c>
      <c r="H2053" s="1530">
        <v>367.02</v>
      </c>
      <c r="I2053" s="1530">
        <v>365.19</v>
      </c>
    </row>
    <row r="2054" spans="2:9">
      <c r="B2054" s="1532">
        <v>102156</v>
      </c>
      <c r="C2054" s="1523" t="s">
        <v>17410</v>
      </c>
      <c r="D2054" s="1526" t="s">
        <v>150</v>
      </c>
      <c r="E2054" s="1527">
        <f t="shared" si="64"/>
        <v>355.42</v>
      </c>
      <c r="F2054" s="1521">
        <f t="shared" si="65"/>
        <v>102156</v>
      </c>
      <c r="H2054" s="1527">
        <v>355.42</v>
      </c>
      <c r="I2054" s="1527">
        <v>354.03</v>
      </c>
    </row>
    <row r="2055" spans="2:9">
      <c r="B2055" s="1531">
        <v>102157</v>
      </c>
      <c r="C2055" s="1529" t="s">
        <v>17411</v>
      </c>
      <c r="D2055" s="1528" t="s">
        <v>150</v>
      </c>
      <c r="E2055" s="1530">
        <f t="shared" si="64"/>
        <v>493.3</v>
      </c>
      <c r="F2055" s="1521">
        <f t="shared" si="65"/>
        <v>102157</v>
      </c>
      <c r="H2055" s="1530">
        <v>493.3</v>
      </c>
      <c r="I2055" s="1530">
        <v>491.91</v>
      </c>
    </row>
    <row r="2056" spans="2:9">
      <c r="B2056" s="1532">
        <v>102158</v>
      </c>
      <c r="C2056" s="1523" t="s">
        <v>17412</v>
      </c>
      <c r="D2056" s="1526" t="s">
        <v>150</v>
      </c>
      <c r="E2056" s="1527">
        <f t="shared" si="64"/>
        <v>503.77</v>
      </c>
      <c r="F2056" s="1521">
        <f t="shared" si="65"/>
        <v>102158</v>
      </c>
      <c r="H2056" s="1527">
        <v>503.77</v>
      </c>
      <c r="I2056" s="1527">
        <v>502.73</v>
      </c>
    </row>
    <row r="2057" spans="2:9">
      <c r="B2057" s="1531">
        <v>102159</v>
      </c>
      <c r="C2057" s="1529" t="s">
        <v>17413</v>
      </c>
      <c r="D2057" s="1528" t="s">
        <v>150</v>
      </c>
      <c r="E2057" s="1530">
        <f t="shared" si="64"/>
        <v>604.29</v>
      </c>
      <c r="F2057" s="1521">
        <f t="shared" si="65"/>
        <v>102159</v>
      </c>
      <c r="H2057" s="1530">
        <v>604.29</v>
      </c>
      <c r="I2057" s="1530">
        <v>603.39</v>
      </c>
    </row>
    <row r="2058" spans="2:9">
      <c r="B2058" s="1532">
        <v>102160</v>
      </c>
      <c r="C2058" s="1523" t="s">
        <v>17414</v>
      </c>
      <c r="D2058" s="1526" t="s">
        <v>150</v>
      </c>
      <c r="E2058" s="1527">
        <f t="shared" si="64"/>
        <v>230.32</v>
      </c>
      <c r="F2058" s="1521">
        <f t="shared" si="65"/>
        <v>102160</v>
      </c>
      <c r="H2058" s="1527">
        <v>230.32</v>
      </c>
      <c r="I2058" s="1527">
        <v>228.04</v>
      </c>
    </row>
    <row r="2059" spans="2:9">
      <c r="B2059" s="1531">
        <v>102161</v>
      </c>
      <c r="C2059" s="1529" t="s">
        <v>17415</v>
      </c>
      <c r="D2059" s="1528" t="s">
        <v>150</v>
      </c>
      <c r="E2059" s="1530">
        <f t="shared" si="64"/>
        <v>302.79000000000002</v>
      </c>
      <c r="F2059" s="1521">
        <f t="shared" si="65"/>
        <v>102161</v>
      </c>
      <c r="H2059" s="1530">
        <v>302.79000000000002</v>
      </c>
      <c r="I2059" s="1530">
        <v>300.02</v>
      </c>
    </row>
    <row r="2060" spans="2:9">
      <c r="B2060" s="1532">
        <v>102162</v>
      </c>
      <c r="C2060" s="1523" t="s">
        <v>17416</v>
      </c>
      <c r="D2060" s="1526" t="s">
        <v>150</v>
      </c>
      <c r="E2060" s="1527">
        <f t="shared" si="64"/>
        <v>361.88</v>
      </c>
      <c r="F2060" s="1521">
        <f t="shared" si="65"/>
        <v>102162</v>
      </c>
      <c r="H2060" s="1527">
        <v>361.88</v>
      </c>
      <c r="I2060" s="1527">
        <v>359.11</v>
      </c>
    </row>
    <row r="2061" spans="2:9">
      <c r="B2061" s="1531">
        <v>102163</v>
      </c>
      <c r="C2061" s="1529" t="s">
        <v>17417</v>
      </c>
      <c r="D2061" s="1528" t="s">
        <v>150</v>
      </c>
      <c r="E2061" s="1530">
        <f t="shared" si="64"/>
        <v>440.67</v>
      </c>
      <c r="F2061" s="1521">
        <f t="shared" si="65"/>
        <v>102163</v>
      </c>
      <c r="H2061" s="1530">
        <v>440.67</v>
      </c>
      <c r="I2061" s="1530">
        <v>437.9</v>
      </c>
    </row>
    <row r="2062" spans="2:9">
      <c r="B2062" s="1532">
        <v>102164</v>
      </c>
      <c r="C2062" s="1523" t="s">
        <v>17418</v>
      </c>
      <c r="D2062" s="1526" t="s">
        <v>150</v>
      </c>
      <c r="E2062" s="1527">
        <f t="shared" si="64"/>
        <v>377.8</v>
      </c>
      <c r="F2062" s="1521">
        <f t="shared" si="65"/>
        <v>102164</v>
      </c>
      <c r="H2062" s="1527">
        <v>377.8</v>
      </c>
      <c r="I2062" s="1527">
        <v>375.59</v>
      </c>
    </row>
    <row r="2063" spans="2:9">
      <c r="B2063" s="1531">
        <v>102165</v>
      </c>
      <c r="C2063" s="1529" t="s">
        <v>17419</v>
      </c>
      <c r="D2063" s="1528" t="s">
        <v>150</v>
      </c>
      <c r="E2063" s="1530">
        <f t="shared" si="64"/>
        <v>442.24</v>
      </c>
      <c r="F2063" s="1521">
        <f t="shared" si="65"/>
        <v>102165</v>
      </c>
      <c r="H2063" s="1530">
        <v>442.24</v>
      </c>
      <c r="I2063" s="1530">
        <v>440.03</v>
      </c>
    </row>
    <row r="2064" spans="2:9">
      <c r="B2064" s="1532">
        <v>102166</v>
      </c>
      <c r="C2064" s="1523" t="s">
        <v>17420</v>
      </c>
      <c r="D2064" s="1526" t="s">
        <v>150</v>
      </c>
      <c r="E2064" s="1527">
        <f t="shared" si="64"/>
        <v>413.68</v>
      </c>
      <c r="F2064" s="1521">
        <f t="shared" si="65"/>
        <v>102166</v>
      </c>
      <c r="H2064" s="1527">
        <v>413.68</v>
      </c>
      <c r="I2064" s="1527">
        <v>411.98</v>
      </c>
    </row>
    <row r="2065" spans="2:9">
      <c r="B2065" s="1531">
        <v>102167</v>
      </c>
      <c r="C2065" s="1529" t="s">
        <v>17421</v>
      </c>
      <c r="D2065" s="1528" t="s">
        <v>150</v>
      </c>
      <c r="E2065" s="1530">
        <f t="shared" si="64"/>
        <v>551.55999999999995</v>
      </c>
      <c r="F2065" s="1521">
        <f t="shared" si="65"/>
        <v>102167</v>
      </c>
      <c r="H2065" s="1530">
        <v>551.55999999999995</v>
      </c>
      <c r="I2065" s="1530">
        <v>549.86</v>
      </c>
    </row>
    <row r="2066" spans="2:9">
      <c r="B2066" s="1532">
        <v>102168</v>
      </c>
      <c r="C2066" s="1523" t="s">
        <v>17422</v>
      </c>
      <c r="D2066" s="1526" t="s">
        <v>150</v>
      </c>
      <c r="E2066" s="1527">
        <f t="shared" si="64"/>
        <v>546.94000000000005</v>
      </c>
      <c r="F2066" s="1521">
        <f t="shared" si="65"/>
        <v>102168</v>
      </c>
      <c r="H2066" s="1527">
        <v>546.94000000000005</v>
      </c>
      <c r="I2066" s="1527">
        <v>545.67999999999995</v>
      </c>
    </row>
    <row r="2067" spans="2:9">
      <c r="B2067" s="1531">
        <v>102169</v>
      </c>
      <c r="C2067" s="1529" t="s">
        <v>17423</v>
      </c>
      <c r="D2067" s="1528" t="s">
        <v>150</v>
      </c>
      <c r="E2067" s="1530">
        <f t="shared" si="64"/>
        <v>641.88</v>
      </c>
      <c r="F2067" s="1521">
        <f t="shared" si="65"/>
        <v>102169</v>
      </c>
      <c r="H2067" s="1530">
        <v>641.88</v>
      </c>
      <c r="I2067" s="1530">
        <v>640.79</v>
      </c>
    </row>
    <row r="2068" spans="2:9">
      <c r="B2068" s="1532">
        <v>102170</v>
      </c>
      <c r="C2068" s="1523" t="s">
        <v>17424</v>
      </c>
      <c r="D2068" s="1526" t="s">
        <v>150</v>
      </c>
      <c r="E2068" s="1527">
        <f t="shared" si="64"/>
        <v>322.48</v>
      </c>
      <c r="F2068" s="1521">
        <f t="shared" si="65"/>
        <v>102170</v>
      </c>
      <c r="H2068" s="1527">
        <v>322.48</v>
      </c>
      <c r="I2068" s="1527">
        <v>319.70999999999998</v>
      </c>
    </row>
    <row r="2069" spans="2:9">
      <c r="B2069" s="1531">
        <v>102171</v>
      </c>
      <c r="C2069" s="1529" t="s">
        <v>17425</v>
      </c>
      <c r="D2069" s="1528" t="s">
        <v>150</v>
      </c>
      <c r="E2069" s="1530">
        <f t="shared" si="64"/>
        <v>692.97</v>
      </c>
      <c r="F2069" s="1521">
        <f t="shared" si="65"/>
        <v>102171</v>
      </c>
      <c r="H2069" s="1530">
        <v>692.97</v>
      </c>
      <c r="I2069" s="1530">
        <v>690.76</v>
      </c>
    </row>
    <row r="2070" spans="2:9">
      <c r="B2070" s="1532">
        <v>102172</v>
      </c>
      <c r="C2070" s="1523" t="s">
        <v>17426</v>
      </c>
      <c r="D2070" s="1526" t="s">
        <v>150</v>
      </c>
      <c r="E2070" s="1527">
        <f t="shared" si="64"/>
        <v>689.45</v>
      </c>
      <c r="F2070" s="1521">
        <f t="shared" si="65"/>
        <v>102172</v>
      </c>
      <c r="H2070" s="1527">
        <v>689.45</v>
      </c>
      <c r="I2070" s="1527">
        <v>687.75</v>
      </c>
    </row>
    <row r="2071" spans="2:9">
      <c r="B2071" s="1531">
        <v>102176</v>
      </c>
      <c r="C2071" s="1529" t="s">
        <v>17427</v>
      </c>
      <c r="D2071" s="1528" t="s">
        <v>150</v>
      </c>
      <c r="E2071" s="1530">
        <f t="shared" si="64"/>
        <v>1278.81</v>
      </c>
      <c r="F2071" s="1521">
        <f t="shared" si="65"/>
        <v>102176</v>
      </c>
      <c r="H2071" s="1530">
        <v>1278.81</v>
      </c>
      <c r="I2071" s="1530">
        <v>1272.9100000000001</v>
      </c>
    </row>
    <row r="2072" spans="2:9">
      <c r="B2072" s="1532">
        <v>102177</v>
      </c>
      <c r="C2072" s="1523" t="s">
        <v>17428</v>
      </c>
      <c r="D2072" s="1526" t="s">
        <v>150</v>
      </c>
      <c r="E2072" s="1527">
        <f t="shared" si="64"/>
        <v>2691.33</v>
      </c>
      <c r="F2072" s="1521">
        <f t="shared" si="65"/>
        <v>102177</v>
      </c>
      <c r="H2072" s="1527">
        <v>2691.33</v>
      </c>
      <c r="I2072" s="1527">
        <v>2685.96</v>
      </c>
    </row>
    <row r="2073" spans="2:9">
      <c r="B2073" s="1531">
        <v>102178</v>
      </c>
      <c r="C2073" s="1529" t="s">
        <v>17429</v>
      </c>
      <c r="D2073" s="1528" t="s">
        <v>150</v>
      </c>
      <c r="E2073" s="1530">
        <f t="shared" si="64"/>
        <v>3111.8</v>
      </c>
      <c r="F2073" s="1521">
        <f t="shared" si="65"/>
        <v>102178</v>
      </c>
      <c r="H2073" s="1530">
        <v>3111.8</v>
      </c>
      <c r="I2073" s="1530">
        <v>3106.89</v>
      </c>
    </row>
    <row r="2074" spans="2:9">
      <c r="B2074" s="1532">
        <v>102179</v>
      </c>
      <c r="C2074" s="1523" t="s">
        <v>17430</v>
      </c>
      <c r="D2074" s="1526" t="s">
        <v>150</v>
      </c>
      <c r="E2074" s="1527">
        <f t="shared" si="64"/>
        <v>378.48</v>
      </c>
      <c r="F2074" s="1521">
        <f t="shared" si="65"/>
        <v>102179</v>
      </c>
      <c r="H2074" s="1527">
        <v>378.48</v>
      </c>
      <c r="I2074" s="1527">
        <v>372.85</v>
      </c>
    </row>
    <row r="2075" spans="2:9">
      <c r="B2075" s="1531">
        <v>102180</v>
      </c>
      <c r="C2075" s="1529" t="s">
        <v>17431</v>
      </c>
      <c r="D2075" s="1528" t="s">
        <v>150</v>
      </c>
      <c r="E2075" s="1530">
        <f t="shared" si="64"/>
        <v>449.13</v>
      </c>
      <c r="F2075" s="1521">
        <f t="shared" si="65"/>
        <v>102180</v>
      </c>
      <c r="H2075" s="1530">
        <v>449.13</v>
      </c>
      <c r="I2075" s="1530">
        <v>443.78</v>
      </c>
    </row>
    <row r="2076" spans="2:9">
      <c r="B2076" s="1532">
        <v>102181</v>
      </c>
      <c r="C2076" s="1523" t="s">
        <v>17432</v>
      </c>
      <c r="D2076" s="1526" t="s">
        <v>150</v>
      </c>
      <c r="E2076" s="1527">
        <f t="shared" si="64"/>
        <v>543.37</v>
      </c>
      <c r="F2076" s="1521">
        <f t="shared" si="65"/>
        <v>102181</v>
      </c>
      <c r="H2076" s="1527">
        <v>543.37</v>
      </c>
      <c r="I2076" s="1527">
        <v>538.34</v>
      </c>
    </row>
    <row r="2077" spans="2:9">
      <c r="B2077" s="1531">
        <v>102182</v>
      </c>
      <c r="C2077" s="1529" t="s">
        <v>17433</v>
      </c>
      <c r="D2077" s="1528" t="s">
        <v>74</v>
      </c>
      <c r="E2077" s="1530">
        <f t="shared" si="64"/>
        <v>1122.3900000000001</v>
      </c>
      <c r="F2077" s="1521">
        <f t="shared" si="65"/>
        <v>102182</v>
      </c>
      <c r="H2077" s="1530">
        <v>1122.3900000000001</v>
      </c>
      <c r="I2077" s="1530">
        <v>1115.5899999999999</v>
      </c>
    </row>
    <row r="2078" spans="2:9">
      <c r="B2078" s="1532">
        <v>102183</v>
      </c>
      <c r="C2078" s="1523" t="s">
        <v>17434</v>
      </c>
      <c r="D2078" s="1526" t="s">
        <v>74</v>
      </c>
      <c r="E2078" s="1527">
        <f t="shared" si="64"/>
        <v>2253.94</v>
      </c>
      <c r="F2078" s="1521">
        <f t="shared" si="65"/>
        <v>102183</v>
      </c>
      <c r="H2078" s="1527">
        <v>2253.94</v>
      </c>
      <c r="I2078" s="1527">
        <v>2239.41</v>
      </c>
    </row>
    <row r="2079" spans="2:9" ht="30">
      <c r="B2079" s="1531">
        <v>102184</v>
      </c>
      <c r="C2079" s="1529" t="s">
        <v>17435</v>
      </c>
      <c r="D2079" s="1528" t="s">
        <v>74</v>
      </c>
      <c r="E2079" s="1530">
        <f t="shared" si="64"/>
        <v>1914.36</v>
      </c>
      <c r="F2079" s="1521">
        <f t="shared" si="65"/>
        <v>102184</v>
      </c>
      <c r="H2079" s="1530">
        <v>1914.36</v>
      </c>
      <c r="I2079" s="1530">
        <v>1902.83</v>
      </c>
    </row>
    <row r="2080" spans="2:9" ht="30">
      <c r="B2080" s="1532">
        <v>102185</v>
      </c>
      <c r="C2080" s="1523" t="s">
        <v>17436</v>
      </c>
      <c r="D2080" s="1526" t="s">
        <v>74</v>
      </c>
      <c r="E2080" s="1527">
        <f t="shared" si="64"/>
        <v>3837.64</v>
      </c>
      <c r="F2080" s="1521">
        <f t="shared" si="65"/>
        <v>102185</v>
      </c>
      <c r="H2080" s="1527">
        <v>3837.64</v>
      </c>
      <c r="I2080" s="1527">
        <v>3813.69</v>
      </c>
    </row>
    <row r="2081" spans="2:9">
      <c r="B2081" s="1531">
        <v>102190</v>
      </c>
      <c r="C2081" s="1529" t="s">
        <v>17437</v>
      </c>
      <c r="D2081" s="1528" t="s">
        <v>150</v>
      </c>
      <c r="E2081" s="1530">
        <f t="shared" si="64"/>
        <v>14.09</v>
      </c>
      <c r="F2081" s="1521">
        <f t="shared" si="65"/>
        <v>102190</v>
      </c>
      <c r="H2081" s="1530">
        <v>14.09</v>
      </c>
      <c r="I2081" s="1530">
        <v>12.67</v>
      </c>
    </row>
    <row r="2082" spans="2:9">
      <c r="B2082" s="1532">
        <v>102191</v>
      </c>
      <c r="C2082" s="1523" t="s">
        <v>17438</v>
      </c>
      <c r="D2082" s="1526" t="s">
        <v>150</v>
      </c>
      <c r="E2082" s="1527">
        <f t="shared" si="64"/>
        <v>17.11</v>
      </c>
      <c r="F2082" s="1521">
        <f t="shared" si="65"/>
        <v>102191</v>
      </c>
      <c r="H2082" s="1527">
        <v>17.11</v>
      </c>
      <c r="I2082" s="1527">
        <v>15.39</v>
      </c>
    </row>
    <row r="2083" spans="2:9">
      <c r="B2083" s="1531">
        <v>102192</v>
      </c>
      <c r="C2083" s="1529" t="s">
        <v>17439</v>
      </c>
      <c r="D2083" s="1528" t="s">
        <v>150</v>
      </c>
      <c r="E2083" s="1530">
        <f t="shared" si="64"/>
        <v>12.21</v>
      </c>
      <c r="F2083" s="1521">
        <f t="shared" si="65"/>
        <v>102192</v>
      </c>
      <c r="H2083" s="1530">
        <v>12.21</v>
      </c>
      <c r="I2083" s="1530">
        <v>10.98</v>
      </c>
    </row>
    <row r="2084" spans="2:9" ht="30">
      <c r="B2084" s="1532">
        <v>94569</v>
      </c>
      <c r="C2084" s="1523" t="s">
        <v>9246</v>
      </c>
      <c r="D2084" s="1526" t="s">
        <v>150</v>
      </c>
      <c r="E2084" s="1527">
        <f t="shared" si="64"/>
        <v>897.32</v>
      </c>
      <c r="F2084" s="1521">
        <f t="shared" si="65"/>
        <v>94569</v>
      </c>
      <c r="H2084" s="1527">
        <v>897.32</v>
      </c>
      <c r="I2084" s="1527">
        <v>892.08</v>
      </c>
    </row>
    <row r="2085" spans="2:9" ht="30">
      <c r="B2085" s="1531">
        <v>94570</v>
      </c>
      <c r="C2085" s="1529" t="s">
        <v>9247</v>
      </c>
      <c r="D2085" s="1528" t="s">
        <v>150</v>
      </c>
      <c r="E2085" s="1530">
        <f t="shared" si="64"/>
        <v>473.63</v>
      </c>
      <c r="F2085" s="1521">
        <f t="shared" si="65"/>
        <v>94570</v>
      </c>
      <c r="H2085" s="1530">
        <v>473.63</v>
      </c>
      <c r="I2085" s="1530">
        <v>472.03</v>
      </c>
    </row>
    <row r="2086" spans="2:9" ht="30">
      <c r="B2086" s="1532">
        <v>94572</v>
      </c>
      <c r="C2086" s="1523" t="s">
        <v>9248</v>
      </c>
      <c r="D2086" s="1526" t="s">
        <v>150</v>
      </c>
      <c r="E2086" s="1527">
        <f t="shared" si="64"/>
        <v>680.07</v>
      </c>
      <c r="F2086" s="1521">
        <f t="shared" si="65"/>
        <v>94572</v>
      </c>
      <c r="H2086" s="1527">
        <v>680.07</v>
      </c>
      <c r="I2086" s="1527">
        <v>677.93</v>
      </c>
    </row>
    <row r="2087" spans="2:9" ht="30">
      <c r="B2087" s="1531">
        <v>94573</v>
      </c>
      <c r="C2087" s="1529" t="s">
        <v>9249</v>
      </c>
      <c r="D2087" s="1528" t="s">
        <v>150</v>
      </c>
      <c r="E2087" s="1530">
        <f t="shared" si="64"/>
        <v>543.32000000000005</v>
      </c>
      <c r="F2087" s="1521">
        <f t="shared" si="65"/>
        <v>94573</v>
      </c>
      <c r="H2087" s="1530">
        <v>543.32000000000005</v>
      </c>
      <c r="I2087" s="1530">
        <v>540.37</v>
      </c>
    </row>
    <row r="2088" spans="2:9" ht="45">
      <c r="B2088" s="1532">
        <v>94580</v>
      </c>
      <c r="C2088" s="1523" t="s">
        <v>9250</v>
      </c>
      <c r="D2088" s="1526" t="s">
        <v>150</v>
      </c>
      <c r="E2088" s="1527">
        <f t="shared" si="64"/>
        <v>752.42</v>
      </c>
      <c r="F2088" s="1521">
        <f t="shared" si="65"/>
        <v>94580</v>
      </c>
      <c r="H2088" s="1527">
        <v>752.42</v>
      </c>
      <c r="I2088" s="1527">
        <v>748.97</v>
      </c>
    </row>
    <row r="2089" spans="2:9">
      <c r="B2089" s="1531">
        <v>94589</v>
      </c>
      <c r="C2089" s="1529" t="s">
        <v>18255</v>
      </c>
      <c r="D2089" s="1528" t="s">
        <v>73</v>
      </c>
      <c r="E2089" s="1530">
        <f t="shared" si="64"/>
        <v>21.66</v>
      </c>
      <c r="F2089" s="1521">
        <f t="shared" si="65"/>
        <v>94589</v>
      </c>
      <c r="H2089" s="1530">
        <v>21.66</v>
      </c>
      <c r="I2089" s="1530">
        <v>20.56</v>
      </c>
    </row>
    <row r="2090" spans="2:9">
      <c r="B2090" s="1532">
        <v>94590</v>
      </c>
      <c r="C2090" s="1523" t="s">
        <v>18256</v>
      </c>
      <c r="D2090" s="1526" t="s">
        <v>73</v>
      </c>
      <c r="E2090" s="1527">
        <f t="shared" si="64"/>
        <v>18.75</v>
      </c>
      <c r="F2090" s="1521">
        <f t="shared" si="65"/>
        <v>94590</v>
      </c>
      <c r="H2090" s="1527">
        <v>18.75</v>
      </c>
      <c r="I2090" s="1527">
        <v>18.29</v>
      </c>
    </row>
    <row r="2091" spans="2:9" ht="30">
      <c r="B2091" s="1531">
        <v>100674</v>
      </c>
      <c r="C2091" s="1529" t="s">
        <v>9251</v>
      </c>
      <c r="D2091" s="1528" t="s">
        <v>150</v>
      </c>
      <c r="E2091" s="1530">
        <f t="shared" si="64"/>
        <v>1007.59</v>
      </c>
      <c r="F2091" s="1521">
        <f t="shared" si="65"/>
        <v>100674</v>
      </c>
      <c r="H2091" s="1530">
        <v>1007.59</v>
      </c>
      <c r="I2091" s="1530">
        <v>1005.37</v>
      </c>
    </row>
    <row r="2092" spans="2:9" ht="30">
      <c r="B2092" s="1532">
        <v>101096</v>
      </c>
      <c r="C2092" s="1523" t="s">
        <v>9667</v>
      </c>
      <c r="D2092" s="1526" t="s">
        <v>1017</v>
      </c>
      <c r="E2092" s="1527">
        <f t="shared" si="64"/>
        <v>1091.6199999999999</v>
      </c>
      <c r="F2092" s="1521">
        <f t="shared" si="65"/>
        <v>101096</v>
      </c>
      <c r="H2092" s="1527">
        <v>1091.6199999999999</v>
      </c>
      <c r="I2092" s="1527">
        <v>1040.8800000000001</v>
      </c>
    </row>
    <row r="2093" spans="2:9" ht="30">
      <c r="B2093" s="1531">
        <v>101097</v>
      </c>
      <c r="C2093" s="1529" t="s">
        <v>9668</v>
      </c>
      <c r="D2093" s="1528" t="s">
        <v>1017</v>
      </c>
      <c r="E2093" s="1530">
        <f t="shared" si="64"/>
        <v>1044.5</v>
      </c>
      <c r="F2093" s="1521">
        <f t="shared" si="65"/>
        <v>101097</v>
      </c>
      <c r="H2093" s="1530">
        <v>1044.5</v>
      </c>
      <c r="I2093" s="1530">
        <v>999.08</v>
      </c>
    </row>
    <row r="2094" spans="2:9" ht="30">
      <c r="B2094" s="1532">
        <v>101098</v>
      </c>
      <c r="C2094" s="1523" t="s">
        <v>9669</v>
      </c>
      <c r="D2094" s="1526" t="s">
        <v>1017</v>
      </c>
      <c r="E2094" s="1527">
        <f t="shared" si="64"/>
        <v>991.51</v>
      </c>
      <c r="F2094" s="1521">
        <f t="shared" si="65"/>
        <v>101098</v>
      </c>
      <c r="H2094" s="1527">
        <v>991.51</v>
      </c>
      <c r="I2094" s="1527">
        <v>953.48</v>
      </c>
    </row>
    <row r="2095" spans="2:9" ht="30">
      <c r="B2095" s="1531">
        <v>101099</v>
      </c>
      <c r="C2095" s="1529" t="s">
        <v>9670</v>
      </c>
      <c r="D2095" s="1528" t="s">
        <v>1017</v>
      </c>
      <c r="E2095" s="1530">
        <f t="shared" si="64"/>
        <v>909.92</v>
      </c>
      <c r="F2095" s="1521">
        <f t="shared" si="65"/>
        <v>101099</v>
      </c>
      <c r="H2095" s="1530">
        <v>909.92</v>
      </c>
      <c r="I2095" s="1530">
        <v>876.76</v>
      </c>
    </row>
    <row r="2096" spans="2:9" ht="30">
      <c r="B2096" s="1532">
        <v>101100</v>
      </c>
      <c r="C2096" s="1523" t="s">
        <v>9671</v>
      </c>
      <c r="D2096" s="1526" t="s">
        <v>1017</v>
      </c>
      <c r="E2096" s="1527">
        <f t="shared" si="64"/>
        <v>870.02</v>
      </c>
      <c r="F2096" s="1521">
        <f t="shared" si="65"/>
        <v>101100</v>
      </c>
      <c r="H2096" s="1527">
        <v>870.02</v>
      </c>
      <c r="I2096" s="1527">
        <v>854.05</v>
      </c>
    </row>
    <row r="2097" spans="2:9" ht="30">
      <c r="B2097" s="1531">
        <v>101101</v>
      </c>
      <c r="C2097" s="1529" t="s">
        <v>9672</v>
      </c>
      <c r="D2097" s="1528" t="s">
        <v>1017</v>
      </c>
      <c r="E2097" s="1530">
        <f t="shared" si="64"/>
        <v>853.93</v>
      </c>
      <c r="F2097" s="1521">
        <f t="shared" si="65"/>
        <v>101101</v>
      </c>
      <c r="H2097" s="1530">
        <v>853.93</v>
      </c>
      <c r="I2097" s="1530">
        <v>838.8</v>
      </c>
    </row>
    <row r="2098" spans="2:9" ht="30">
      <c r="B2098" s="1532">
        <v>101102</v>
      </c>
      <c r="C2098" s="1523" t="s">
        <v>9673</v>
      </c>
      <c r="D2098" s="1526" t="s">
        <v>1017</v>
      </c>
      <c r="E2098" s="1527">
        <f t="shared" si="64"/>
        <v>843.84</v>
      </c>
      <c r="F2098" s="1521">
        <f t="shared" si="65"/>
        <v>101102</v>
      </c>
      <c r="H2098" s="1527">
        <v>843.84</v>
      </c>
      <c r="I2098" s="1527">
        <v>830.02</v>
      </c>
    </row>
    <row r="2099" spans="2:9" ht="30">
      <c r="B2099" s="1531">
        <v>101103</v>
      </c>
      <c r="C2099" s="1529" t="s">
        <v>9674</v>
      </c>
      <c r="D2099" s="1528" t="s">
        <v>1017</v>
      </c>
      <c r="E2099" s="1530">
        <f t="shared" si="64"/>
        <v>790.09</v>
      </c>
      <c r="F2099" s="1521">
        <f t="shared" si="65"/>
        <v>101103</v>
      </c>
      <c r="H2099" s="1530">
        <v>790.09</v>
      </c>
      <c r="I2099" s="1530">
        <v>777.19</v>
      </c>
    </row>
    <row r="2100" spans="2:9" ht="30">
      <c r="B2100" s="1532">
        <v>101104</v>
      </c>
      <c r="C2100" s="1523" t="s">
        <v>9675</v>
      </c>
      <c r="D2100" s="1526" t="s">
        <v>1017</v>
      </c>
      <c r="E2100" s="1527">
        <f t="shared" si="64"/>
        <v>1201.1600000000001</v>
      </c>
      <c r="F2100" s="1521">
        <f t="shared" si="65"/>
        <v>101104</v>
      </c>
      <c r="H2100" s="1527">
        <v>1201.1600000000001</v>
      </c>
      <c r="I2100" s="1527">
        <v>1159.3499999999999</v>
      </c>
    </row>
    <row r="2101" spans="2:9" ht="30">
      <c r="B2101" s="1531">
        <v>101105</v>
      </c>
      <c r="C2101" s="1529" t="s">
        <v>9676</v>
      </c>
      <c r="D2101" s="1528" t="s">
        <v>1017</v>
      </c>
      <c r="E2101" s="1530">
        <f t="shared" si="64"/>
        <v>1152.42</v>
      </c>
      <c r="F2101" s="1521">
        <f t="shared" si="65"/>
        <v>101105</v>
      </c>
      <c r="H2101" s="1530">
        <v>1152.42</v>
      </c>
      <c r="I2101" s="1530">
        <v>1115.75</v>
      </c>
    </row>
    <row r="2102" spans="2:9" ht="30">
      <c r="B2102" s="1532">
        <v>101106</v>
      </c>
      <c r="C2102" s="1523" t="s">
        <v>9677</v>
      </c>
      <c r="D2102" s="1526" t="s">
        <v>1017</v>
      </c>
      <c r="E2102" s="1527">
        <f t="shared" si="64"/>
        <v>1097.33</v>
      </c>
      <c r="F2102" s="1521">
        <f t="shared" si="65"/>
        <v>101106</v>
      </c>
      <c r="H2102" s="1527">
        <v>1097.33</v>
      </c>
      <c r="I2102" s="1527">
        <v>1067.79</v>
      </c>
    </row>
    <row r="2103" spans="2:9" ht="30">
      <c r="B2103" s="1531">
        <v>101107</v>
      </c>
      <c r="C2103" s="1529" t="s">
        <v>9678</v>
      </c>
      <c r="D2103" s="1528" t="s">
        <v>1017</v>
      </c>
      <c r="E2103" s="1530">
        <f t="shared" si="64"/>
        <v>1012.46</v>
      </c>
      <c r="F2103" s="1521">
        <f t="shared" si="65"/>
        <v>101107</v>
      </c>
      <c r="H2103" s="1530">
        <v>1012.46</v>
      </c>
      <c r="I2103" s="1530">
        <v>987.46</v>
      </c>
    </row>
    <row r="2104" spans="2:9" ht="30">
      <c r="B2104" s="1532">
        <v>101108</v>
      </c>
      <c r="C2104" s="1523" t="s">
        <v>9679</v>
      </c>
      <c r="D2104" s="1526" t="s">
        <v>1017</v>
      </c>
      <c r="E2104" s="1527">
        <f t="shared" si="64"/>
        <v>975.11</v>
      </c>
      <c r="F2104" s="1521">
        <f t="shared" si="65"/>
        <v>101108</v>
      </c>
      <c r="H2104" s="1527">
        <v>975.11</v>
      </c>
      <c r="I2104" s="1527">
        <v>968.67</v>
      </c>
    </row>
    <row r="2105" spans="2:9" ht="30">
      <c r="B2105" s="1531">
        <v>101109</v>
      </c>
      <c r="C2105" s="1529" t="s">
        <v>9680</v>
      </c>
      <c r="D2105" s="1528" t="s">
        <v>1017</v>
      </c>
      <c r="E2105" s="1530">
        <f t="shared" si="64"/>
        <v>957.63</v>
      </c>
      <c r="F2105" s="1521">
        <f t="shared" si="65"/>
        <v>101109</v>
      </c>
      <c r="H2105" s="1530">
        <v>957.63</v>
      </c>
      <c r="I2105" s="1530">
        <v>951.81</v>
      </c>
    </row>
    <row r="2106" spans="2:9" ht="30">
      <c r="B2106" s="1532">
        <v>101110</v>
      </c>
      <c r="C2106" s="1523" t="s">
        <v>9681</v>
      </c>
      <c r="D2106" s="1526" t="s">
        <v>1017</v>
      </c>
      <c r="E2106" s="1527">
        <f t="shared" si="64"/>
        <v>945.95</v>
      </c>
      <c r="F2106" s="1521">
        <f t="shared" si="65"/>
        <v>101110</v>
      </c>
      <c r="H2106" s="1527">
        <v>945.95</v>
      </c>
      <c r="I2106" s="1527">
        <v>941.11</v>
      </c>
    </row>
    <row r="2107" spans="2:9" ht="30">
      <c r="B2107" s="1531">
        <v>101111</v>
      </c>
      <c r="C2107" s="1529" t="s">
        <v>9682</v>
      </c>
      <c r="D2107" s="1528" t="s">
        <v>1017</v>
      </c>
      <c r="E2107" s="1530">
        <f t="shared" si="64"/>
        <v>889.43</v>
      </c>
      <c r="F2107" s="1521">
        <f t="shared" si="65"/>
        <v>101111</v>
      </c>
      <c r="H2107" s="1530">
        <v>889.43</v>
      </c>
      <c r="I2107" s="1530">
        <v>885.12</v>
      </c>
    </row>
    <row r="2108" spans="2:9" ht="30">
      <c r="B2108" s="1532">
        <v>101112</v>
      </c>
      <c r="C2108" s="1523" t="s">
        <v>9683</v>
      </c>
      <c r="D2108" s="1526" t="s">
        <v>1017</v>
      </c>
      <c r="E2108" s="1527">
        <f t="shared" si="64"/>
        <v>742.7</v>
      </c>
      <c r="F2108" s="1521">
        <f t="shared" si="65"/>
        <v>101112</v>
      </c>
      <c r="H2108" s="1527">
        <v>742.7</v>
      </c>
      <c r="I2108" s="1527">
        <v>711.92</v>
      </c>
    </row>
    <row r="2109" spans="2:9" ht="30">
      <c r="B2109" s="1531">
        <v>101113</v>
      </c>
      <c r="C2109" s="1529" t="s">
        <v>9684</v>
      </c>
      <c r="D2109" s="1528" t="s">
        <v>1017</v>
      </c>
      <c r="E2109" s="1530">
        <f t="shared" si="64"/>
        <v>857.59</v>
      </c>
      <c r="F2109" s="1521">
        <f t="shared" si="65"/>
        <v>101113</v>
      </c>
      <c r="H2109" s="1530">
        <v>857.59</v>
      </c>
      <c r="I2109" s="1530">
        <v>835.53</v>
      </c>
    </row>
    <row r="2110" spans="2:9">
      <c r="B2110" s="1532">
        <v>95601</v>
      </c>
      <c r="C2110" s="1523" t="s">
        <v>18257</v>
      </c>
      <c r="D2110" s="1526" t="s">
        <v>74</v>
      </c>
      <c r="E2110" s="1527">
        <f t="shared" si="64"/>
        <v>11.66</v>
      </c>
      <c r="F2110" s="1521">
        <f t="shared" si="65"/>
        <v>95601</v>
      </c>
      <c r="H2110" s="1527">
        <v>11.66</v>
      </c>
      <c r="I2110" s="1527">
        <v>10.58</v>
      </c>
    </row>
    <row r="2111" spans="2:9">
      <c r="B2111" s="1531">
        <v>95602</v>
      </c>
      <c r="C2111" s="1529" t="s">
        <v>18258</v>
      </c>
      <c r="D2111" s="1528" t="s">
        <v>74</v>
      </c>
      <c r="E2111" s="1530">
        <f t="shared" si="64"/>
        <v>18.68</v>
      </c>
      <c r="F2111" s="1521">
        <f t="shared" si="65"/>
        <v>95602</v>
      </c>
      <c r="H2111" s="1530">
        <v>18.68</v>
      </c>
      <c r="I2111" s="1530">
        <v>16.940000000000001</v>
      </c>
    </row>
    <row r="2112" spans="2:9">
      <c r="B2112" s="1532">
        <v>95603</v>
      </c>
      <c r="C2112" s="1523" t="s">
        <v>18259</v>
      </c>
      <c r="D2112" s="1526" t="s">
        <v>74</v>
      </c>
      <c r="E2112" s="1527">
        <f t="shared" si="64"/>
        <v>31.87</v>
      </c>
      <c r="F2112" s="1521">
        <f t="shared" si="65"/>
        <v>95603</v>
      </c>
      <c r="H2112" s="1527">
        <v>31.87</v>
      </c>
      <c r="I2112" s="1527">
        <v>28.91</v>
      </c>
    </row>
    <row r="2113" spans="2:9">
      <c r="B2113" s="1531">
        <v>95604</v>
      </c>
      <c r="C2113" s="1529" t="s">
        <v>18260</v>
      </c>
      <c r="D2113" s="1528" t="s">
        <v>74</v>
      </c>
      <c r="E2113" s="1530">
        <f t="shared" si="64"/>
        <v>49.47</v>
      </c>
      <c r="F2113" s="1521">
        <f t="shared" si="65"/>
        <v>95604</v>
      </c>
      <c r="H2113" s="1530">
        <v>49.47</v>
      </c>
      <c r="I2113" s="1530">
        <v>44.85</v>
      </c>
    </row>
    <row r="2114" spans="2:9">
      <c r="B2114" s="1532">
        <v>95605</v>
      </c>
      <c r="C2114" s="1523" t="s">
        <v>18261</v>
      </c>
      <c r="D2114" s="1526" t="s">
        <v>74</v>
      </c>
      <c r="E2114" s="1527">
        <f t="shared" ref="E2114:E2177" si="66">IF($L$2=$H$1,H2114,I2114)</f>
        <v>90.84</v>
      </c>
      <c r="F2114" s="1521">
        <f t="shared" ref="F2114:F2177" si="67">IF(LEN($B2114)=7,CONCATENATE(MID($B2114,1,6),"00",RIGHT($B2114,1)),IF(LEN($B2114)=8,CONCATENATE(MID($B2114,1,6),"0",RIGHT($B2114,2)),$B2114))</f>
        <v>95605</v>
      </c>
      <c r="H2114" s="1527">
        <v>90.84</v>
      </c>
      <c r="I2114" s="1527">
        <v>82.38</v>
      </c>
    </row>
    <row r="2115" spans="2:9">
      <c r="B2115" s="1531">
        <v>95607</v>
      </c>
      <c r="C2115" s="1529" t="s">
        <v>18262</v>
      </c>
      <c r="D2115" s="1528" t="s">
        <v>74</v>
      </c>
      <c r="E2115" s="1530">
        <f t="shared" si="66"/>
        <v>12.56</v>
      </c>
      <c r="F2115" s="1521">
        <f t="shared" si="67"/>
        <v>95607</v>
      </c>
      <c r="H2115" s="1530">
        <v>12.56</v>
      </c>
      <c r="I2115" s="1530">
        <v>11.62</v>
      </c>
    </row>
    <row r="2116" spans="2:9">
      <c r="B2116" s="1532">
        <v>95608</v>
      </c>
      <c r="C2116" s="1523" t="s">
        <v>18263</v>
      </c>
      <c r="D2116" s="1526" t="s">
        <v>74</v>
      </c>
      <c r="E2116" s="1527">
        <f t="shared" si="66"/>
        <v>18.23</v>
      </c>
      <c r="F2116" s="1521">
        <f t="shared" si="67"/>
        <v>95608</v>
      </c>
      <c r="H2116" s="1527">
        <v>18.23</v>
      </c>
      <c r="I2116" s="1527">
        <v>16.86</v>
      </c>
    </row>
    <row r="2117" spans="2:9">
      <c r="B2117" s="1531">
        <v>95609</v>
      </c>
      <c r="C2117" s="1529" t="s">
        <v>18264</v>
      </c>
      <c r="D2117" s="1528" t="s">
        <v>74</v>
      </c>
      <c r="E2117" s="1530">
        <f t="shared" si="66"/>
        <v>23.12</v>
      </c>
      <c r="F2117" s="1521">
        <f t="shared" si="67"/>
        <v>95609</v>
      </c>
      <c r="H2117" s="1530">
        <v>23.12</v>
      </c>
      <c r="I2117" s="1530">
        <v>21.38</v>
      </c>
    </row>
    <row r="2118" spans="2:9" ht="30">
      <c r="B2118" s="1532">
        <v>100651</v>
      </c>
      <c r="C2118" s="1523" t="s">
        <v>16701</v>
      </c>
      <c r="D2118" s="1526" t="s">
        <v>73</v>
      </c>
      <c r="E2118" s="1527">
        <f t="shared" si="66"/>
        <v>140.18</v>
      </c>
      <c r="F2118" s="1521">
        <f t="shared" si="67"/>
        <v>100651</v>
      </c>
      <c r="H2118" s="1527">
        <v>140.18</v>
      </c>
      <c r="I2118" s="1527">
        <v>138.97</v>
      </c>
    </row>
    <row r="2119" spans="2:9" ht="30">
      <c r="B2119" s="1531">
        <v>100652</v>
      </c>
      <c r="C2119" s="1529" t="s">
        <v>16702</v>
      </c>
      <c r="D2119" s="1528" t="s">
        <v>73</v>
      </c>
      <c r="E2119" s="1530">
        <f t="shared" si="66"/>
        <v>269.47000000000003</v>
      </c>
      <c r="F2119" s="1521">
        <f t="shared" si="67"/>
        <v>100652</v>
      </c>
      <c r="H2119" s="1530">
        <v>269.47000000000003</v>
      </c>
      <c r="I2119" s="1530">
        <v>267.86</v>
      </c>
    </row>
    <row r="2120" spans="2:9" ht="30">
      <c r="B2120" s="1532">
        <v>100653</v>
      </c>
      <c r="C2120" s="1523" t="s">
        <v>16703</v>
      </c>
      <c r="D2120" s="1526" t="s">
        <v>73</v>
      </c>
      <c r="E2120" s="1527">
        <f t="shared" si="66"/>
        <v>452.08</v>
      </c>
      <c r="F2120" s="1521">
        <f t="shared" si="67"/>
        <v>100653</v>
      </c>
      <c r="H2120" s="1527">
        <v>452.08</v>
      </c>
      <c r="I2120" s="1527">
        <v>450.08</v>
      </c>
    </row>
    <row r="2121" spans="2:9" ht="30">
      <c r="B2121" s="1531">
        <v>100654</v>
      </c>
      <c r="C2121" s="1529" t="s">
        <v>16704</v>
      </c>
      <c r="D2121" s="1528" t="s">
        <v>73</v>
      </c>
      <c r="E2121" s="1530">
        <f t="shared" si="66"/>
        <v>625.14</v>
      </c>
      <c r="F2121" s="1521">
        <f t="shared" si="67"/>
        <v>100654</v>
      </c>
      <c r="H2121" s="1530">
        <v>625.14</v>
      </c>
      <c r="I2121" s="1530">
        <v>622.77</v>
      </c>
    </row>
    <row r="2122" spans="2:9" ht="30">
      <c r="B2122" s="1532">
        <v>100655</v>
      </c>
      <c r="C2122" s="1523" t="s">
        <v>16705</v>
      </c>
      <c r="D2122" s="1526" t="s">
        <v>73</v>
      </c>
      <c r="E2122" s="1527">
        <f t="shared" si="66"/>
        <v>721.54</v>
      </c>
      <c r="F2122" s="1521">
        <f t="shared" si="67"/>
        <v>100655</v>
      </c>
      <c r="H2122" s="1527">
        <v>721.54</v>
      </c>
      <c r="I2122" s="1527">
        <v>719.5</v>
      </c>
    </row>
    <row r="2123" spans="2:9" ht="30">
      <c r="B2123" s="1531">
        <v>100656</v>
      </c>
      <c r="C2123" s="1529" t="s">
        <v>9252</v>
      </c>
      <c r="D2123" s="1528" t="s">
        <v>73</v>
      </c>
      <c r="E2123" s="1530">
        <f t="shared" si="66"/>
        <v>70.55</v>
      </c>
      <c r="F2123" s="1521">
        <f t="shared" si="67"/>
        <v>100656</v>
      </c>
      <c r="H2123" s="1530">
        <v>70.55</v>
      </c>
      <c r="I2123" s="1530">
        <v>69.37</v>
      </c>
    </row>
    <row r="2124" spans="2:9" ht="30">
      <c r="B2124" s="1532">
        <v>100657</v>
      </c>
      <c r="C2124" s="1523" t="s">
        <v>9253</v>
      </c>
      <c r="D2124" s="1526" t="s">
        <v>73</v>
      </c>
      <c r="E2124" s="1527">
        <f t="shared" si="66"/>
        <v>89.92</v>
      </c>
      <c r="F2124" s="1521">
        <f t="shared" si="67"/>
        <v>100657</v>
      </c>
      <c r="H2124" s="1527">
        <v>89.92</v>
      </c>
      <c r="I2124" s="1527">
        <v>88.63</v>
      </c>
    </row>
    <row r="2125" spans="2:9" ht="30">
      <c r="B2125" s="1531">
        <v>100658</v>
      </c>
      <c r="C2125" s="1529" t="s">
        <v>9254</v>
      </c>
      <c r="D2125" s="1528" t="s">
        <v>73</v>
      </c>
      <c r="E2125" s="1530">
        <f t="shared" si="66"/>
        <v>201.61</v>
      </c>
      <c r="F2125" s="1521">
        <f t="shared" si="67"/>
        <v>100658</v>
      </c>
      <c r="H2125" s="1530">
        <v>201.61</v>
      </c>
      <c r="I2125" s="1530">
        <v>199.87</v>
      </c>
    </row>
    <row r="2126" spans="2:9" ht="30">
      <c r="B2126" s="1532">
        <v>100889</v>
      </c>
      <c r="C2126" s="1523" t="s">
        <v>9255</v>
      </c>
      <c r="D2126" s="1526" t="s">
        <v>149</v>
      </c>
      <c r="E2126" s="1527">
        <f t="shared" si="66"/>
        <v>16.760000000000002</v>
      </c>
      <c r="F2126" s="1521">
        <f t="shared" si="67"/>
        <v>100889</v>
      </c>
      <c r="H2126" s="1527">
        <v>16.760000000000002</v>
      </c>
      <c r="I2126" s="1527">
        <v>16.72</v>
      </c>
    </row>
    <row r="2127" spans="2:9" ht="30">
      <c r="B2127" s="1531">
        <v>100890</v>
      </c>
      <c r="C2127" s="1529" t="s">
        <v>9256</v>
      </c>
      <c r="D2127" s="1528" t="s">
        <v>149</v>
      </c>
      <c r="E2127" s="1530">
        <f t="shared" si="66"/>
        <v>16.63</v>
      </c>
      <c r="F2127" s="1521">
        <f t="shared" si="67"/>
        <v>100890</v>
      </c>
      <c r="H2127" s="1530">
        <v>16.63</v>
      </c>
      <c r="I2127" s="1530">
        <v>16.61</v>
      </c>
    </row>
    <row r="2128" spans="2:9" ht="30">
      <c r="B2128" s="1532">
        <v>100892</v>
      </c>
      <c r="C2128" s="1523" t="s">
        <v>9257</v>
      </c>
      <c r="D2128" s="1526" t="s">
        <v>149</v>
      </c>
      <c r="E2128" s="1527">
        <f t="shared" si="66"/>
        <v>15.78</v>
      </c>
      <c r="F2128" s="1521">
        <f t="shared" si="67"/>
        <v>100892</v>
      </c>
      <c r="H2128" s="1527">
        <v>15.78</v>
      </c>
      <c r="I2128" s="1527">
        <v>15.7</v>
      </c>
    </row>
    <row r="2129" spans="2:9" ht="30">
      <c r="B2129" s="1531">
        <v>100893</v>
      </c>
      <c r="C2129" s="1529" t="s">
        <v>9258</v>
      </c>
      <c r="D2129" s="1528" t="s">
        <v>149</v>
      </c>
      <c r="E2129" s="1530">
        <f t="shared" si="66"/>
        <v>15.63</v>
      </c>
      <c r="F2129" s="1521">
        <f t="shared" si="67"/>
        <v>100893</v>
      </c>
      <c r="H2129" s="1530">
        <v>15.63</v>
      </c>
      <c r="I2129" s="1530">
        <v>15.57</v>
      </c>
    </row>
    <row r="2130" spans="2:9" ht="30">
      <c r="B2130" s="1532">
        <v>100894</v>
      </c>
      <c r="C2130" s="1523" t="s">
        <v>9259</v>
      </c>
      <c r="D2130" s="1526" t="s">
        <v>149</v>
      </c>
      <c r="E2130" s="1527">
        <f t="shared" si="66"/>
        <v>15.52</v>
      </c>
      <c r="F2130" s="1521">
        <f t="shared" si="67"/>
        <v>100894</v>
      </c>
      <c r="H2130" s="1527">
        <v>15.52</v>
      </c>
      <c r="I2130" s="1527">
        <v>15.47</v>
      </c>
    </row>
    <row r="2131" spans="2:9" ht="30">
      <c r="B2131" s="1531">
        <v>100896</v>
      </c>
      <c r="C2131" s="1529" t="s">
        <v>9260</v>
      </c>
      <c r="D2131" s="1528" t="s">
        <v>73</v>
      </c>
      <c r="E2131" s="1530">
        <f t="shared" si="66"/>
        <v>60.69</v>
      </c>
      <c r="F2131" s="1521">
        <f t="shared" si="67"/>
        <v>100896</v>
      </c>
      <c r="H2131" s="1530">
        <v>60.69</v>
      </c>
      <c r="I2131" s="1530">
        <v>60.06</v>
      </c>
    </row>
    <row r="2132" spans="2:9" ht="30">
      <c r="B2132" s="1532">
        <v>100897</v>
      </c>
      <c r="C2132" s="1523" t="s">
        <v>9261</v>
      </c>
      <c r="D2132" s="1526" t="s">
        <v>73</v>
      </c>
      <c r="E2132" s="1527">
        <f t="shared" si="66"/>
        <v>120.06</v>
      </c>
      <c r="F2132" s="1521">
        <f t="shared" si="67"/>
        <v>100897</v>
      </c>
      <c r="H2132" s="1527">
        <v>120.06</v>
      </c>
      <c r="I2132" s="1527">
        <v>119.26</v>
      </c>
    </row>
    <row r="2133" spans="2:9" ht="30">
      <c r="B2133" s="1531">
        <v>100898</v>
      </c>
      <c r="C2133" s="1529" t="s">
        <v>9262</v>
      </c>
      <c r="D2133" s="1528" t="s">
        <v>73</v>
      </c>
      <c r="E2133" s="1530">
        <f t="shared" si="66"/>
        <v>234.92</v>
      </c>
      <c r="F2133" s="1521">
        <f t="shared" si="67"/>
        <v>100898</v>
      </c>
      <c r="H2133" s="1530">
        <v>234.92</v>
      </c>
      <c r="I2133" s="1530">
        <v>233.93</v>
      </c>
    </row>
    <row r="2134" spans="2:9" ht="30">
      <c r="B2134" s="1532">
        <v>100899</v>
      </c>
      <c r="C2134" s="1523" t="s">
        <v>9263</v>
      </c>
      <c r="D2134" s="1526" t="s">
        <v>73</v>
      </c>
      <c r="E2134" s="1527">
        <f t="shared" si="66"/>
        <v>79.56</v>
      </c>
      <c r="F2134" s="1521">
        <f t="shared" si="67"/>
        <v>100899</v>
      </c>
      <c r="H2134" s="1527">
        <v>79.56</v>
      </c>
      <c r="I2134" s="1527">
        <v>76.989999999999995</v>
      </c>
    </row>
    <row r="2135" spans="2:9" ht="30">
      <c r="B2135" s="1531">
        <v>100900</v>
      </c>
      <c r="C2135" s="1529" t="s">
        <v>9264</v>
      </c>
      <c r="D2135" s="1528" t="s">
        <v>73</v>
      </c>
      <c r="E2135" s="1530">
        <f t="shared" si="66"/>
        <v>268.61</v>
      </c>
      <c r="F2135" s="1521">
        <f t="shared" si="67"/>
        <v>100900</v>
      </c>
      <c r="H2135" s="1530">
        <v>268.61</v>
      </c>
      <c r="I2135" s="1530">
        <v>267.27</v>
      </c>
    </row>
    <row r="2136" spans="2:9" ht="30">
      <c r="B2136" s="1532">
        <v>101173</v>
      </c>
      <c r="C2136" s="1523" t="s">
        <v>9685</v>
      </c>
      <c r="D2136" s="1526" t="s">
        <v>73</v>
      </c>
      <c r="E2136" s="1527">
        <f t="shared" si="66"/>
        <v>57.16</v>
      </c>
      <c r="F2136" s="1521">
        <f t="shared" si="67"/>
        <v>101173</v>
      </c>
      <c r="H2136" s="1527">
        <v>57.16</v>
      </c>
      <c r="I2136" s="1527">
        <v>54.68</v>
      </c>
    </row>
    <row r="2137" spans="2:9" ht="30">
      <c r="B2137" s="1531">
        <v>101174</v>
      </c>
      <c r="C2137" s="1529" t="s">
        <v>9686</v>
      </c>
      <c r="D2137" s="1528" t="s">
        <v>73</v>
      </c>
      <c r="E2137" s="1530">
        <f t="shared" si="66"/>
        <v>76.78</v>
      </c>
      <c r="F2137" s="1521">
        <f t="shared" si="67"/>
        <v>101174</v>
      </c>
      <c r="H2137" s="1530">
        <v>76.78</v>
      </c>
      <c r="I2137" s="1530">
        <v>72.95</v>
      </c>
    </row>
    <row r="2138" spans="2:9" ht="30">
      <c r="B2138" s="1532">
        <v>101175</v>
      </c>
      <c r="C2138" s="1523" t="s">
        <v>9687</v>
      </c>
      <c r="D2138" s="1526" t="s">
        <v>73</v>
      </c>
      <c r="E2138" s="1527">
        <f t="shared" si="66"/>
        <v>104.75</v>
      </c>
      <c r="F2138" s="1521">
        <f t="shared" si="67"/>
        <v>101175</v>
      </c>
      <c r="H2138" s="1527">
        <v>104.75</v>
      </c>
      <c r="I2138" s="1527">
        <v>99.58</v>
      </c>
    </row>
    <row r="2139" spans="2:9" ht="30">
      <c r="B2139" s="1531">
        <v>101176</v>
      </c>
      <c r="C2139" s="1529" t="s">
        <v>9688</v>
      </c>
      <c r="D2139" s="1528" t="s">
        <v>73</v>
      </c>
      <c r="E2139" s="1530">
        <f t="shared" si="66"/>
        <v>139.22</v>
      </c>
      <c r="F2139" s="1521">
        <f t="shared" si="67"/>
        <v>101176</v>
      </c>
      <c r="H2139" s="1530">
        <v>139.22</v>
      </c>
      <c r="I2139" s="1530">
        <v>133.58000000000001</v>
      </c>
    </row>
    <row r="2140" spans="2:9">
      <c r="B2140" s="1532">
        <v>102521</v>
      </c>
      <c r="C2140" s="1523" t="s">
        <v>18265</v>
      </c>
      <c r="D2140" s="1526" t="s">
        <v>74</v>
      </c>
      <c r="E2140" s="1527">
        <f t="shared" si="66"/>
        <v>74.94</v>
      </c>
      <c r="F2140" s="1521">
        <f t="shared" si="67"/>
        <v>102521</v>
      </c>
      <c r="H2140" s="1527">
        <v>74.94</v>
      </c>
      <c r="I2140" s="1527">
        <v>67.959999999999994</v>
      </c>
    </row>
    <row r="2141" spans="2:9">
      <c r="B2141" s="1531">
        <v>102522</v>
      </c>
      <c r="C2141" s="1529" t="s">
        <v>18266</v>
      </c>
      <c r="D2141" s="1528" t="s">
        <v>74</v>
      </c>
      <c r="E2141" s="1530">
        <f t="shared" si="66"/>
        <v>109.95</v>
      </c>
      <c r="F2141" s="1521">
        <f t="shared" si="67"/>
        <v>102522</v>
      </c>
      <c r="H2141" s="1530">
        <v>109.95</v>
      </c>
      <c r="I2141" s="1530">
        <v>99.69</v>
      </c>
    </row>
    <row r="2142" spans="2:9">
      <c r="B2142" s="1532">
        <v>102523</v>
      </c>
      <c r="C2142" s="1523" t="s">
        <v>18267</v>
      </c>
      <c r="D2142" s="1526" t="s">
        <v>74</v>
      </c>
      <c r="E2142" s="1527">
        <f t="shared" si="66"/>
        <v>144.94999999999999</v>
      </c>
      <c r="F2142" s="1521">
        <f t="shared" si="67"/>
        <v>102523</v>
      </c>
      <c r="H2142" s="1527">
        <v>144.94999999999999</v>
      </c>
      <c r="I2142" s="1527">
        <v>131.44</v>
      </c>
    </row>
    <row r="2143" spans="2:9">
      <c r="B2143" s="1531">
        <v>95240</v>
      </c>
      <c r="C2143" s="1529" t="s">
        <v>17976</v>
      </c>
      <c r="D2143" s="1528" t="s">
        <v>150</v>
      </c>
      <c r="E2143" s="1530">
        <f t="shared" si="66"/>
        <v>15.19</v>
      </c>
      <c r="F2143" s="1521">
        <f t="shared" si="67"/>
        <v>95240</v>
      </c>
      <c r="H2143" s="1530">
        <v>15.19</v>
      </c>
      <c r="I2143" s="1530">
        <v>14.56</v>
      </c>
    </row>
    <row r="2144" spans="2:9">
      <c r="B2144" s="1532">
        <v>95241</v>
      </c>
      <c r="C2144" s="1523" t="s">
        <v>17977</v>
      </c>
      <c r="D2144" s="1526" t="s">
        <v>150</v>
      </c>
      <c r="E2144" s="1527">
        <f t="shared" si="66"/>
        <v>25.33</v>
      </c>
      <c r="F2144" s="1521">
        <f t="shared" si="67"/>
        <v>95241</v>
      </c>
      <c r="H2144" s="1527">
        <v>25.33</v>
      </c>
      <c r="I2144" s="1527">
        <v>24.28</v>
      </c>
    </row>
    <row r="2145" spans="2:9">
      <c r="B2145" s="1531">
        <v>96616</v>
      </c>
      <c r="C2145" s="1529" t="s">
        <v>2881</v>
      </c>
      <c r="D2145" s="1528" t="s">
        <v>1017</v>
      </c>
      <c r="E2145" s="1530">
        <f t="shared" si="66"/>
        <v>526.80999999999995</v>
      </c>
      <c r="F2145" s="1521">
        <f t="shared" si="67"/>
        <v>96616</v>
      </c>
      <c r="H2145" s="1530">
        <v>526.80999999999995</v>
      </c>
      <c r="I2145" s="1530">
        <v>503.71</v>
      </c>
    </row>
    <row r="2146" spans="2:9">
      <c r="B2146" s="1532">
        <v>96617</v>
      </c>
      <c r="C2146" s="1523" t="s">
        <v>2882</v>
      </c>
      <c r="D2146" s="1526" t="s">
        <v>150</v>
      </c>
      <c r="E2146" s="1527">
        <f t="shared" si="66"/>
        <v>15.79</v>
      </c>
      <c r="F2146" s="1521">
        <f t="shared" si="67"/>
        <v>96617</v>
      </c>
      <c r="H2146" s="1527">
        <v>15.79</v>
      </c>
      <c r="I2146" s="1527">
        <v>15.1</v>
      </c>
    </row>
    <row r="2147" spans="2:9">
      <c r="B2147" s="1531">
        <v>96619</v>
      </c>
      <c r="C2147" s="1529" t="s">
        <v>2883</v>
      </c>
      <c r="D2147" s="1528" t="s">
        <v>150</v>
      </c>
      <c r="E2147" s="1530">
        <f t="shared" si="66"/>
        <v>26.33</v>
      </c>
      <c r="F2147" s="1521">
        <f t="shared" si="67"/>
        <v>96619</v>
      </c>
      <c r="H2147" s="1530">
        <v>26.33</v>
      </c>
      <c r="I2147" s="1530">
        <v>25.17</v>
      </c>
    </row>
    <row r="2148" spans="2:9">
      <c r="B2148" s="1532">
        <v>96620</v>
      </c>
      <c r="C2148" s="1523" t="s">
        <v>17978</v>
      </c>
      <c r="D2148" s="1526" t="s">
        <v>1017</v>
      </c>
      <c r="E2148" s="1527">
        <f t="shared" si="66"/>
        <v>506.9</v>
      </c>
      <c r="F2148" s="1521">
        <f t="shared" si="67"/>
        <v>96620</v>
      </c>
      <c r="H2148" s="1527">
        <v>506.9</v>
      </c>
      <c r="I2148" s="1527">
        <v>485.9</v>
      </c>
    </row>
    <row r="2149" spans="2:9">
      <c r="B2149" s="1531">
        <v>96621</v>
      </c>
      <c r="C2149" s="1529" t="s">
        <v>2884</v>
      </c>
      <c r="D2149" s="1528" t="s">
        <v>1017</v>
      </c>
      <c r="E2149" s="1530">
        <f t="shared" si="66"/>
        <v>187.2</v>
      </c>
      <c r="F2149" s="1521">
        <f t="shared" si="67"/>
        <v>96621</v>
      </c>
      <c r="H2149" s="1530">
        <v>187.2</v>
      </c>
      <c r="I2149" s="1530">
        <v>177.71</v>
      </c>
    </row>
    <row r="2150" spans="2:9">
      <c r="B2150" s="1532">
        <v>96622</v>
      </c>
      <c r="C2150" s="1523" t="s">
        <v>17979</v>
      </c>
      <c r="D2150" s="1526" t="s">
        <v>1017</v>
      </c>
      <c r="E2150" s="1527">
        <f t="shared" si="66"/>
        <v>128.52000000000001</v>
      </c>
      <c r="F2150" s="1521">
        <f t="shared" si="67"/>
        <v>96622</v>
      </c>
      <c r="H2150" s="1527">
        <v>128.52000000000001</v>
      </c>
      <c r="I2150" s="1527">
        <v>125.14</v>
      </c>
    </row>
    <row r="2151" spans="2:9">
      <c r="B2151" s="1531">
        <v>96623</v>
      </c>
      <c r="C2151" s="1529" t="s">
        <v>2885</v>
      </c>
      <c r="D2151" s="1528" t="s">
        <v>1017</v>
      </c>
      <c r="E2151" s="1530">
        <f t="shared" si="66"/>
        <v>173.57</v>
      </c>
      <c r="F2151" s="1521">
        <f t="shared" si="67"/>
        <v>96623</v>
      </c>
      <c r="H2151" s="1530">
        <v>173.57</v>
      </c>
      <c r="I2151" s="1530">
        <v>165.51</v>
      </c>
    </row>
    <row r="2152" spans="2:9" ht="30">
      <c r="B2152" s="1532">
        <v>96624</v>
      </c>
      <c r="C2152" s="1523" t="s">
        <v>17980</v>
      </c>
      <c r="D2152" s="1526" t="s">
        <v>1017</v>
      </c>
      <c r="E2152" s="1527">
        <f t="shared" si="66"/>
        <v>123.72</v>
      </c>
      <c r="F2152" s="1521">
        <f t="shared" si="67"/>
        <v>96624</v>
      </c>
      <c r="H2152" s="1527">
        <v>123.72</v>
      </c>
      <c r="I2152" s="1527">
        <v>120.83</v>
      </c>
    </row>
    <row r="2153" spans="2:9">
      <c r="B2153" s="1531">
        <v>97082</v>
      </c>
      <c r="C2153" s="1529" t="s">
        <v>18268</v>
      </c>
      <c r="D2153" s="1528" t="s">
        <v>1017</v>
      </c>
      <c r="E2153" s="1530">
        <f t="shared" si="66"/>
        <v>48.87</v>
      </c>
      <c r="F2153" s="1521">
        <f t="shared" si="67"/>
        <v>97082</v>
      </c>
      <c r="H2153" s="1530">
        <v>48.87</v>
      </c>
      <c r="I2153" s="1530">
        <v>44.02</v>
      </c>
    </row>
    <row r="2154" spans="2:9" ht="30">
      <c r="B2154" s="1532">
        <v>97083</v>
      </c>
      <c r="C2154" s="1523" t="s">
        <v>18269</v>
      </c>
      <c r="D2154" s="1526" t="s">
        <v>150</v>
      </c>
      <c r="E2154" s="1527">
        <f t="shared" si="66"/>
        <v>2.64</v>
      </c>
      <c r="F2154" s="1521">
        <f t="shared" si="67"/>
        <v>97083</v>
      </c>
      <c r="H2154" s="1527">
        <v>2.64</v>
      </c>
      <c r="I2154" s="1527">
        <v>2.39</v>
      </c>
    </row>
    <row r="2155" spans="2:9" ht="30">
      <c r="B2155" s="1531">
        <v>97084</v>
      </c>
      <c r="C2155" s="1529" t="s">
        <v>18270</v>
      </c>
      <c r="D2155" s="1528" t="s">
        <v>150</v>
      </c>
      <c r="E2155" s="1530">
        <f t="shared" si="66"/>
        <v>0.54</v>
      </c>
      <c r="F2155" s="1521">
        <f t="shared" si="67"/>
        <v>97084</v>
      </c>
      <c r="H2155" s="1530">
        <v>0.54</v>
      </c>
      <c r="I2155" s="1530">
        <v>0.49</v>
      </c>
    </row>
    <row r="2156" spans="2:9" ht="30">
      <c r="B2156" s="1532">
        <v>97086</v>
      </c>
      <c r="C2156" s="1523" t="s">
        <v>18271</v>
      </c>
      <c r="D2156" s="1526" t="s">
        <v>150</v>
      </c>
      <c r="E2156" s="1527">
        <f t="shared" si="66"/>
        <v>101.72</v>
      </c>
      <c r="F2156" s="1521">
        <f t="shared" si="67"/>
        <v>97086</v>
      </c>
      <c r="H2156" s="1527">
        <v>101.72</v>
      </c>
      <c r="I2156" s="1527">
        <v>93.95</v>
      </c>
    </row>
    <row r="2157" spans="2:9">
      <c r="B2157" s="1531">
        <v>97087</v>
      </c>
      <c r="C2157" s="1529" t="s">
        <v>18272</v>
      </c>
      <c r="D2157" s="1528" t="s">
        <v>150</v>
      </c>
      <c r="E2157" s="1530">
        <f t="shared" si="66"/>
        <v>2.2799999999999998</v>
      </c>
      <c r="F2157" s="1521">
        <f t="shared" si="67"/>
        <v>97087</v>
      </c>
      <c r="H2157" s="1530">
        <v>2.2799999999999998</v>
      </c>
      <c r="I2157" s="1530">
        <v>2.2400000000000002</v>
      </c>
    </row>
    <row r="2158" spans="2:9">
      <c r="B2158" s="1532">
        <v>97088</v>
      </c>
      <c r="C2158" s="1523" t="s">
        <v>18273</v>
      </c>
      <c r="D2158" s="1526" t="s">
        <v>149</v>
      </c>
      <c r="E2158" s="1527">
        <f t="shared" si="66"/>
        <v>26.04</v>
      </c>
      <c r="F2158" s="1521">
        <f t="shared" si="67"/>
        <v>97088</v>
      </c>
      <c r="H2158" s="1527">
        <v>26.04</v>
      </c>
      <c r="I2158" s="1527">
        <v>25.91</v>
      </c>
    </row>
    <row r="2159" spans="2:9">
      <c r="B2159" s="1531">
        <v>97089</v>
      </c>
      <c r="C2159" s="1529" t="s">
        <v>18274</v>
      </c>
      <c r="D2159" s="1528" t="s">
        <v>149</v>
      </c>
      <c r="E2159" s="1530">
        <f t="shared" si="66"/>
        <v>23.83</v>
      </c>
      <c r="F2159" s="1521">
        <f t="shared" si="67"/>
        <v>97089</v>
      </c>
      <c r="H2159" s="1530">
        <v>23.83</v>
      </c>
      <c r="I2159" s="1530">
        <v>23.73</v>
      </c>
    </row>
    <row r="2160" spans="2:9">
      <c r="B2160" s="1532">
        <v>97090</v>
      </c>
      <c r="C2160" s="1523" t="s">
        <v>18275</v>
      </c>
      <c r="D2160" s="1526" t="s">
        <v>149</v>
      </c>
      <c r="E2160" s="1527">
        <f t="shared" si="66"/>
        <v>23.5</v>
      </c>
      <c r="F2160" s="1521">
        <f t="shared" si="67"/>
        <v>97090</v>
      </c>
      <c r="H2160" s="1527">
        <v>23.5</v>
      </c>
      <c r="I2160" s="1527">
        <v>23.41</v>
      </c>
    </row>
    <row r="2161" spans="2:9">
      <c r="B2161" s="1531">
        <v>97091</v>
      </c>
      <c r="C2161" s="1529" t="s">
        <v>18276</v>
      </c>
      <c r="D2161" s="1528" t="s">
        <v>149</v>
      </c>
      <c r="E2161" s="1530">
        <f t="shared" si="66"/>
        <v>22.79</v>
      </c>
      <c r="F2161" s="1521">
        <f t="shared" si="67"/>
        <v>97091</v>
      </c>
      <c r="H2161" s="1530">
        <v>22.79</v>
      </c>
      <c r="I2161" s="1530">
        <v>22.72</v>
      </c>
    </row>
    <row r="2162" spans="2:9">
      <c r="B2162" s="1532">
        <v>97092</v>
      </c>
      <c r="C2162" s="1523" t="s">
        <v>18277</v>
      </c>
      <c r="D2162" s="1526" t="s">
        <v>149</v>
      </c>
      <c r="E2162" s="1527">
        <f t="shared" si="66"/>
        <v>22.14</v>
      </c>
      <c r="F2162" s="1521">
        <f t="shared" si="67"/>
        <v>97092</v>
      </c>
      <c r="H2162" s="1527">
        <v>22.14</v>
      </c>
      <c r="I2162" s="1527">
        <v>22.08</v>
      </c>
    </row>
    <row r="2163" spans="2:9">
      <c r="B2163" s="1531">
        <v>97093</v>
      </c>
      <c r="C2163" s="1529" t="s">
        <v>18278</v>
      </c>
      <c r="D2163" s="1528" t="s">
        <v>149</v>
      </c>
      <c r="E2163" s="1530">
        <f t="shared" si="66"/>
        <v>20.84</v>
      </c>
      <c r="F2163" s="1521">
        <f t="shared" si="67"/>
        <v>97093</v>
      </c>
      <c r="H2163" s="1530">
        <v>20.84</v>
      </c>
      <c r="I2163" s="1530">
        <v>20.79</v>
      </c>
    </row>
    <row r="2164" spans="2:9" ht="30">
      <c r="B2164" s="1532">
        <v>97096</v>
      </c>
      <c r="C2164" s="1523" t="s">
        <v>18279</v>
      </c>
      <c r="D2164" s="1526" t="s">
        <v>1017</v>
      </c>
      <c r="E2164" s="1527">
        <f t="shared" si="66"/>
        <v>618.08000000000004</v>
      </c>
      <c r="F2164" s="1521">
        <f t="shared" si="67"/>
        <v>97096</v>
      </c>
      <c r="H2164" s="1527">
        <v>618.08000000000004</v>
      </c>
      <c r="I2164" s="1527">
        <v>616.48</v>
      </c>
    </row>
    <row r="2165" spans="2:9">
      <c r="B2165" s="1531">
        <v>97097</v>
      </c>
      <c r="C2165" s="1529" t="s">
        <v>18280</v>
      </c>
      <c r="D2165" s="1528" t="s">
        <v>150</v>
      </c>
      <c r="E2165" s="1530">
        <f t="shared" si="66"/>
        <v>28.8</v>
      </c>
      <c r="F2165" s="1521">
        <f t="shared" si="67"/>
        <v>97097</v>
      </c>
      <c r="H2165" s="1530">
        <v>28.8</v>
      </c>
      <c r="I2165" s="1530">
        <v>28.6</v>
      </c>
    </row>
    <row r="2166" spans="2:9">
      <c r="B2166" s="1532">
        <v>97101</v>
      </c>
      <c r="C2166" s="1523" t="s">
        <v>18281</v>
      </c>
      <c r="D2166" s="1526" t="s">
        <v>150</v>
      </c>
      <c r="E2166" s="1527">
        <f t="shared" si="66"/>
        <v>196.89</v>
      </c>
      <c r="F2166" s="1521">
        <f t="shared" si="67"/>
        <v>97101</v>
      </c>
      <c r="H2166" s="1527">
        <v>196.89</v>
      </c>
      <c r="I2166" s="1527">
        <v>194.93</v>
      </c>
    </row>
    <row r="2167" spans="2:9">
      <c r="B2167" s="1531">
        <v>97102</v>
      </c>
      <c r="C2167" s="1529" t="s">
        <v>18282</v>
      </c>
      <c r="D2167" s="1528" t="s">
        <v>150</v>
      </c>
      <c r="E2167" s="1530">
        <f t="shared" si="66"/>
        <v>247.45</v>
      </c>
      <c r="F2167" s="1521">
        <f t="shared" si="67"/>
        <v>97102</v>
      </c>
      <c r="H2167" s="1530">
        <v>247.45</v>
      </c>
      <c r="I2167" s="1530">
        <v>245.21</v>
      </c>
    </row>
    <row r="2168" spans="2:9">
      <c r="B2168" s="1532">
        <v>97103</v>
      </c>
      <c r="C2168" s="1523" t="s">
        <v>18283</v>
      </c>
      <c r="D2168" s="1526" t="s">
        <v>150</v>
      </c>
      <c r="E2168" s="1527">
        <f t="shared" si="66"/>
        <v>291.83999999999997</v>
      </c>
      <c r="F2168" s="1521">
        <f t="shared" si="67"/>
        <v>97103</v>
      </c>
      <c r="H2168" s="1527">
        <v>291.83999999999997</v>
      </c>
      <c r="I2168" s="1527">
        <v>289.42</v>
      </c>
    </row>
    <row r="2169" spans="2:9" ht="30">
      <c r="B2169" s="1531">
        <v>100322</v>
      </c>
      <c r="C2169" s="1529" t="s">
        <v>17981</v>
      </c>
      <c r="D2169" s="1528" t="s">
        <v>1017</v>
      </c>
      <c r="E2169" s="1530">
        <f t="shared" si="66"/>
        <v>117.93</v>
      </c>
      <c r="F2169" s="1521">
        <f t="shared" si="67"/>
        <v>100322</v>
      </c>
      <c r="H2169" s="1530">
        <v>117.93</v>
      </c>
      <c r="I2169" s="1530">
        <v>115.04</v>
      </c>
    </row>
    <row r="2170" spans="2:9">
      <c r="B2170" s="1532">
        <v>100323</v>
      </c>
      <c r="C2170" s="1523" t="s">
        <v>17982</v>
      </c>
      <c r="D2170" s="1526" t="s">
        <v>1017</v>
      </c>
      <c r="E2170" s="1527">
        <f t="shared" si="66"/>
        <v>120.5</v>
      </c>
      <c r="F2170" s="1521">
        <f t="shared" si="67"/>
        <v>100323</v>
      </c>
      <c r="H2170" s="1527">
        <v>120.5</v>
      </c>
      <c r="I2170" s="1527">
        <v>117.61</v>
      </c>
    </row>
    <row r="2171" spans="2:9" ht="30">
      <c r="B2171" s="1531">
        <v>100324</v>
      </c>
      <c r="C2171" s="1529" t="s">
        <v>17983</v>
      </c>
      <c r="D2171" s="1528" t="s">
        <v>1017</v>
      </c>
      <c r="E2171" s="1530">
        <f t="shared" si="66"/>
        <v>123.46</v>
      </c>
      <c r="F2171" s="1521">
        <f t="shared" si="67"/>
        <v>100324</v>
      </c>
      <c r="H2171" s="1530">
        <v>123.46</v>
      </c>
      <c r="I2171" s="1530">
        <v>120.57</v>
      </c>
    </row>
    <row r="2172" spans="2:9">
      <c r="B2172" s="1532">
        <v>103072</v>
      </c>
      <c r="C2172" s="1523" t="s">
        <v>18284</v>
      </c>
      <c r="D2172" s="1526" t="s">
        <v>150</v>
      </c>
      <c r="E2172" s="1527">
        <f t="shared" si="66"/>
        <v>347.64</v>
      </c>
      <c r="F2172" s="1521">
        <f t="shared" si="67"/>
        <v>103072</v>
      </c>
      <c r="H2172" s="1527">
        <v>347.64</v>
      </c>
      <c r="I2172" s="1527">
        <v>344.95</v>
      </c>
    </row>
    <row r="2173" spans="2:9">
      <c r="B2173" s="1531">
        <v>103073</v>
      </c>
      <c r="C2173" s="1529" t="s">
        <v>18285</v>
      </c>
      <c r="D2173" s="1528" t="s">
        <v>150</v>
      </c>
      <c r="E2173" s="1530">
        <f t="shared" si="66"/>
        <v>429.58</v>
      </c>
      <c r="F2173" s="1521">
        <f t="shared" si="67"/>
        <v>103073</v>
      </c>
      <c r="H2173" s="1530">
        <v>429.58</v>
      </c>
      <c r="I2173" s="1530">
        <v>426.6</v>
      </c>
    </row>
    <row r="2174" spans="2:9" ht="30">
      <c r="B2174" s="1532">
        <v>103074</v>
      </c>
      <c r="C2174" s="1523" t="s">
        <v>18286</v>
      </c>
      <c r="D2174" s="1526" t="s">
        <v>150</v>
      </c>
      <c r="E2174" s="1527">
        <f t="shared" si="66"/>
        <v>189.02</v>
      </c>
      <c r="F2174" s="1521">
        <f t="shared" si="67"/>
        <v>103074</v>
      </c>
      <c r="H2174" s="1527">
        <v>189.02</v>
      </c>
      <c r="I2174" s="1527">
        <v>187.23</v>
      </c>
    </row>
    <row r="2175" spans="2:9" ht="30">
      <c r="B2175" s="1531">
        <v>103075</v>
      </c>
      <c r="C2175" s="1529" t="s">
        <v>18287</v>
      </c>
      <c r="D2175" s="1528" t="s">
        <v>150</v>
      </c>
      <c r="E2175" s="1530">
        <f t="shared" si="66"/>
        <v>217.82</v>
      </c>
      <c r="F2175" s="1521">
        <f t="shared" si="67"/>
        <v>103075</v>
      </c>
      <c r="H2175" s="1530">
        <v>217.82</v>
      </c>
      <c r="I2175" s="1530">
        <v>215.83</v>
      </c>
    </row>
    <row r="2176" spans="2:9">
      <c r="B2176" s="1532">
        <v>103076</v>
      </c>
      <c r="C2176" s="1523" t="s">
        <v>18288</v>
      </c>
      <c r="D2176" s="1526" t="s">
        <v>150</v>
      </c>
      <c r="E2176" s="1527">
        <f t="shared" si="66"/>
        <v>173</v>
      </c>
      <c r="F2176" s="1521">
        <f t="shared" si="67"/>
        <v>103076</v>
      </c>
      <c r="H2176" s="1527">
        <v>173</v>
      </c>
      <c r="I2176" s="1527">
        <v>171.28</v>
      </c>
    </row>
    <row r="2177" spans="2:9">
      <c r="B2177" s="1531">
        <v>103077</v>
      </c>
      <c r="C2177" s="1529" t="s">
        <v>18289</v>
      </c>
      <c r="D2177" s="1528" t="s">
        <v>150</v>
      </c>
      <c r="E2177" s="1530">
        <f t="shared" si="66"/>
        <v>223.57</v>
      </c>
      <c r="F2177" s="1521">
        <f t="shared" si="67"/>
        <v>103077</v>
      </c>
      <c r="H2177" s="1530">
        <v>223.57</v>
      </c>
      <c r="I2177" s="1530">
        <v>221.57</v>
      </c>
    </row>
    <row r="2178" spans="2:9">
      <c r="B2178" s="1532">
        <v>103078</v>
      </c>
      <c r="C2178" s="1523" t="s">
        <v>18290</v>
      </c>
      <c r="D2178" s="1526" t="s">
        <v>150</v>
      </c>
      <c r="E2178" s="1527">
        <f t="shared" ref="E2178:E2241" si="68">IF($L$2=$H$1,H2178,I2178)</f>
        <v>267.95999999999998</v>
      </c>
      <c r="F2178" s="1521">
        <f t="shared" ref="F2178:F2241" si="69">IF(LEN($B2178)=7,CONCATENATE(MID($B2178,1,6),"00",RIGHT($B2178,1)),IF(LEN($B2178)=8,CONCATENATE(MID($B2178,1,6),"0",RIGHT($B2178,2)),$B2178))</f>
        <v>103078</v>
      </c>
      <c r="H2178" s="1527">
        <v>267.95999999999998</v>
      </c>
      <c r="I2178" s="1527">
        <v>265.77</v>
      </c>
    </row>
    <row r="2179" spans="2:9">
      <c r="B2179" s="1531">
        <v>103079</v>
      </c>
      <c r="C2179" s="1529" t="s">
        <v>18291</v>
      </c>
      <c r="D2179" s="1528" t="s">
        <v>150</v>
      </c>
      <c r="E2179" s="1530">
        <f t="shared" si="68"/>
        <v>323.76</v>
      </c>
      <c r="F2179" s="1521">
        <f t="shared" si="69"/>
        <v>103079</v>
      </c>
      <c r="H2179" s="1530">
        <v>323.76</v>
      </c>
      <c r="I2179" s="1530">
        <v>321.31</v>
      </c>
    </row>
    <row r="2180" spans="2:9">
      <c r="B2180" s="1532">
        <v>103080</v>
      </c>
      <c r="C2180" s="1523" t="s">
        <v>18292</v>
      </c>
      <c r="D2180" s="1526" t="s">
        <v>150</v>
      </c>
      <c r="E2180" s="1527">
        <f t="shared" si="68"/>
        <v>405.7</v>
      </c>
      <c r="F2180" s="1521">
        <f t="shared" si="69"/>
        <v>103080</v>
      </c>
      <c r="H2180" s="1527">
        <v>405.7</v>
      </c>
      <c r="I2180" s="1527">
        <v>402.95</v>
      </c>
    </row>
    <row r="2181" spans="2:9" ht="30">
      <c r="B2181" s="1531">
        <v>92263</v>
      </c>
      <c r="C2181" s="1529" t="s">
        <v>15935</v>
      </c>
      <c r="D2181" s="1528" t="s">
        <v>150</v>
      </c>
      <c r="E2181" s="1530">
        <f t="shared" si="68"/>
        <v>165.32</v>
      </c>
      <c r="F2181" s="1521">
        <f t="shared" si="69"/>
        <v>92263</v>
      </c>
      <c r="H2181" s="1530">
        <v>165.32</v>
      </c>
      <c r="I2181" s="1530">
        <v>161.68</v>
      </c>
    </row>
    <row r="2182" spans="2:9" ht="30">
      <c r="B2182" s="1532">
        <v>92264</v>
      </c>
      <c r="C2182" s="1523" t="s">
        <v>15936</v>
      </c>
      <c r="D2182" s="1526" t="s">
        <v>150</v>
      </c>
      <c r="E2182" s="1527">
        <f t="shared" si="68"/>
        <v>217.87</v>
      </c>
      <c r="F2182" s="1521">
        <f t="shared" si="69"/>
        <v>92264</v>
      </c>
      <c r="H2182" s="1527">
        <v>217.87</v>
      </c>
      <c r="I2182" s="1527">
        <v>214.23</v>
      </c>
    </row>
    <row r="2183" spans="2:9">
      <c r="B2183" s="1531">
        <v>92265</v>
      </c>
      <c r="C2183" s="1529" t="s">
        <v>15937</v>
      </c>
      <c r="D2183" s="1528" t="s">
        <v>150</v>
      </c>
      <c r="E2183" s="1530">
        <f t="shared" si="68"/>
        <v>120.24</v>
      </c>
      <c r="F2183" s="1521">
        <f t="shared" si="69"/>
        <v>92265</v>
      </c>
      <c r="H2183" s="1530">
        <v>120.24</v>
      </c>
      <c r="I2183" s="1530">
        <v>117.3</v>
      </c>
    </row>
    <row r="2184" spans="2:9">
      <c r="B2184" s="1532">
        <v>92266</v>
      </c>
      <c r="C2184" s="1523" t="s">
        <v>15938</v>
      </c>
      <c r="D2184" s="1526" t="s">
        <v>150</v>
      </c>
      <c r="E2184" s="1527">
        <f t="shared" si="68"/>
        <v>165.32</v>
      </c>
      <c r="F2184" s="1521">
        <f t="shared" si="69"/>
        <v>92266</v>
      </c>
      <c r="H2184" s="1527">
        <v>165.32</v>
      </c>
      <c r="I2184" s="1527">
        <v>162.38</v>
      </c>
    </row>
    <row r="2185" spans="2:9">
      <c r="B2185" s="1531">
        <v>92267</v>
      </c>
      <c r="C2185" s="1529" t="s">
        <v>15939</v>
      </c>
      <c r="D2185" s="1528" t="s">
        <v>150</v>
      </c>
      <c r="E2185" s="1530">
        <f t="shared" si="68"/>
        <v>60.29</v>
      </c>
      <c r="F2185" s="1521">
        <f t="shared" si="69"/>
        <v>92267</v>
      </c>
      <c r="H2185" s="1530">
        <v>60.29</v>
      </c>
      <c r="I2185" s="1530">
        <v>60.21</v>
      </c>
    </row>
    <row r="2186" spans="2:9">
      <c r="B2186" s="1532">
        <v>92268</v>
      </c>
      <c r="C2186" s="1523" t="s">
        <v>15940</v>
      </c>
      <c r="D2186" s="1526" t="s">
        <v>150</v>
      </c>
      <c r="E2186" s="1527">
        <f t="shared" si="68"/>
        <v>101.6</v>
      </c>
      <c r="F2186" s="1521">
        <f t="shared" si="69"/>
        <v>92268</v>
      </c>
      <c r="H2186" s="1527">
        <v>101.6</v>
      </c>
      <c r="I2186" s="1527">
        <v>101.52</v>
      </c>
    </row>
    <row r="2187" spans="2:9">
      <c r="B2187" s="1531">
        <v>92269</v>
      </c>
      <c r="C2187" s="1529" t="s">
        <v>15941</v>
      </c>
      <c r="D2187" s="1528" t="s">
        <v>150</v>
      </c>
      <c r="E2187" s="1530">
        <f t="shared" si="68"/>
        <v>175.88</v>
      </c>
      <c r="F2187" s="1521">
        <f t="shared" si="69"/>
        <v>92269</v>
      </c>
      <c r="H2187" s="1530">
        <v>175.88</v>
      </c>
      <c r="I2187" s="1530">
        <v>173.81</v>
      </c>
    </row>
    <row r="2188" spans="2:9">
      <c r="B2188" s="1532">
        <v>92270</v>
      </c>
      <c r="C2188" s="1523" t="s">
        <v>15942</v>
      </c>
      <c r="D2188" s="1526" t="s">
        <v>150</v>
      </c>
      <c r="E2188" s="1527">
        <f t="shared" si="68"/>
        <v>136.53</v>
      </c>
      <c r="F2188" s="1521">
        <f t="shared" si="69"/>
        <v>92270</v>
      </c>
      <c r="H2188" s="1527">
        <v>136.53</v>
      </c>
      <c r="I2188" s="1527">
        <v>133.93</v>
      </c>
    </row>
    <row r="2189" spans="2:9">
      <c r="B2189" s="1531">
        <v>92271</v>
      </c>
      <c r="C2189" s="1529" t="s">
        <v>15943</v>
      </c>
      <c r="D2189" s="1528" t="s">
        <v>150</v>
      </c>
      <c r="E2189" s="1530">
        <f t="shared" si="68"/>
        <v>83.05</v>
      </c>
      <c r="F2189" s="1521">
        <f t="shared" si="69"/>
        <v>92271</v>
      </c>
      <c r="H2189" s="1530">
        <v>83.05</v>
      </c>
      <c r="I2189" s="1530">
        <v>83</v>
      </c>
    </row>
    <row r="2190" spans="2:9">
      <c r="B2190" s="1532">
        <v>92272</v>
      </c>
      <c r="C2190" s="1523" t="s">
        <v>15944</v>
      </c>
      <c r="D2190" s="1526" t="s">
        <v>73</v>
      </c>
      <c r="E2190" s="1527">
        <f t="shared" si="68"/>
        <v>38.950000000000003</v>
      </c>
      <c r="F2190" s="1521">
        <f t="shared" si="69"/>
        <v>92272</v>
      </c>
      <c r="H2190" s="1527">
        <v>38.950000000000003</v>
      </c>
      <c r="I2190" s="1527">
        <v>38.479999999999997</v>
      </c>
    </row>
    <row r="2191" spans="2:9">
      <c r="B2191" s="1531">
        <v>92273</v>
      </c>
      <c r="C2191" s="1529" t="s">
        <v>15945</v>
      </c>
      <c r="D2191" s="1528" t="s">
        <v>73</v>
      </c>
      <c r="E2191" s="1530">
        <f t="shared" si="68"/>
        <v>15.3</v>
      </c>
      <c r="F2191" s="1521">
        <f t="shared" si="69"/>
        <v>92273</v>
      </c>
      <c r="H2191" s="1530">
        <v>15.3</v>
      </c>
      <c r="I2191" s="1530">
        <v>14.99</v>
      </c>
    </row>
    <row r="2192" spans="2:9" ht="30">
      <c r="B2192" s="1532">
        <v>92409</v>
      </c>
      <c r="C2192" s="1523" t="s">
        <v>15946</v>
      </c>
      <c r="D2192" s="1526" t="s">
        <v>150</v>
      </c>
      <c r="E2192" s="1527">
        <f t="shared" si="68"/>
        <v>252.96</v>
      </c>
      <c r="F2192" s="1521">
        <f t="shared" si="69"/>
        <v>92409</v>
      </c>
      <c r="H2192" s="1527">
        <v>252.96</v>
      </c>
      <c r="I2192" s="1527">
        <v>243.17</v>
      </c>
    </row>
    <row r="2193" spans="2:9" ht="30">
      <c r="B2193" s="1531">
        <v>92411</v>
      </c>
      <c r="C2193" s="1529" t="s">
        <v>15947</v>
      </c>
      <c r="D2193" s="1528" t="s">
        <v>150</v>
      </c>
      <c r="E2193" s="1530">
        <f t="shared" si="68"/>
        <v>158.25</v>
      </c>
      <c r="F2193" s="1521">
        <f t="shared" si="69"/>
        <v>92411</v>
      </c>
      <c r="H2193" s="1530">
        <v>158.25</v>
      </c>
      <c r="I2193" s="1530">
        <v>150.37</v>
      </c>
    </row>
    <row r="2194" spans="2:9" ht="30">
      <c r="B2194" s="1532">
        <v>92413</v>
      </c>
      <c r="C2194" s="1523" t="s">
        <v>15948</v>
      </c>
      <c r="D2194" s="1526" t="s">
        <v>150</v>
      </c>
      <c r="E2194" s="1527">
        <f t="shared" si="68"/>
        <v>98.58</v>
      </c>
      <c r="F2194" s="1521">
        <f t="shared" si="69"/>
        <v>92413</v>
      </c>
      <c r="H2194" s="1527">
        <v>98.58</v>
      </c>
      <c r="I2194" s="1527">
        <v>92.79</v>
      </c>
    </row>
    <row r="2195" spans="2:9" ht="30">
      <c r="B2195" s="1531">
        <v>92415</v>
      </c>
      <c r="C2195" s="1529" t="s">
        <v>15949</v>
      </c>
      <c r="D2195" s="1528" t="s">
        <v>150</v>
      </c>
      <c r="E2195" s="1530">
        <f t="shared" si="68"/>
        <v>131.63</v>
      </c>
      <c r="F2195" s="1521">
        <f t="shared" si="69"/>
        <v>92415</v>
      </c>
      <c r="H2195" s="1530">
        <v>131.63</v>
      </c>
      <c r="I2195" s="1530">
        <v>126.86</v>
      </c>
    </row>
    <row r="2196" spans="2:9" ht="30">
      <c r="B2196" s="1532">
        <v>92417</v>
      </c>
      <c r="C2196" s="1523" t="s">
        <v>15950</v>
      </c>
      <c r="D2196" s="1526" t="s">
        <v>150</v>
      </c>
      <c r="E2196" s="1527">
        <f t="shared" si="68"/>
        <v>149.13</v>
      </c>
      <c r="F2196" s="1521">
        <f t="shared" si="69"/>
        <v>92417</v>
      </c>
      <c r="H2196" s="1527">
        <v>149.13</v>
      </c>
      <c r="I2196" s="1527">
        <v>142.52000000000001</v>
      </c>
    </row>
    <row r="2197" spans="2:9" ht="30">
      <c r="B2197" s="1531">
        <v>92419</v>
      </c>
      <c r="C2197" s="1529" t="s">
        <v>15951</v>
      </c>
      <c r="D2197" s="1528" t="s">
        <v>150</v>
      </c>
      <c r="E2197" s="1530">
        <f t="shared" si="68"/>
        <v>82.09</v>
      </c>
      <c r="F2197" s="1521">
        <f t="shared" si="69"/>
        <v>92419</v>
      </c>
      <c r="H2197" s="1530">
        <v>82.09</v>
      </c>
      <c r="I2197" s="1530">
        <v>78.94</v>
      </c>
    </row>
    <row r="2198" spans="2:9" ht="30">
      <c r="B2198" s="1532">
        <v>92421</v>
      </c>
      <c r="C2198" s="1523" t="s">
        <v>15952</v>
      </c>
      <c r="D2198" s="1526" t="s">
        <v>150</v>
      </c>
      <c r="E2198" s="1527">
        <f t="shared" si="68"/>
        <v>95.51</v>
      </c>
      <c r="F2198" s="1521">
        <f t="shared" si="69"/>
        <v>92421</v>
      </c>
      <c r="H2198" s="1527">
        <v>95.51</v>
      </c>
      <c r="I2198" s="1527">
        <v>90.94</v>
      </c>
    </row>
    <row r="2199" spans="2:9" ht="30">
      <c r="B2199" s="1531">
        <v>92423</v>
      </c>
      <c r="C2199" s="1529" t="s">
        <v>15953</v>
      </c>
      <c r="D2199" s="1528" t="s">
        <v>150</v>
      </c>
      <c r="E2199" s="1530">
        <f t="shared" si="68"/>
        <v>66.959999999999994</v>
      </c>
      <c r="F2199" s="1521">
        <f t="shared" si="69"/>
        <v>92423</v>
      </c>
      <c r="H2199" s="1530">
        <v>66.959999999999994</v>
      </c>
      <c r="I2199" s="1530">
        <v>64.349999999999994</v>
      </c>
    </row>
    <row r="2200" spans="2:9" ht="30">
      <c r="B2200" s="1532">
        <v>92425</v>
      </c>
      <c r="C2200" s="1523" t="s">
        <v>15954</v>
      </c>
      <c r="D2200" s="1526" t="s">
        <v>150</v>
      </c>
      <c r="E2200" s="1527">
        <f t="shared" si="68"/>
        <v>78.63</v>
      </c>
      <c r="F2200" s="1521">
        <f t="shared" si="69"/>
        <v>92425</v>
      </c>
      <c r="H2200" s="1527">
        <v>78.63</v>
      </c>
      <c r="I2200" s="1527">
        <v>74.790000000000006</v>
      </c>
    </row>
    <row r="2201" spans="2:9" ht="30">
      <c r="B2201" s="1531">
        <v>92427</v>
      </c>
      <c r="C2201" s="1529" t="s">
        <v>15955</v>
      </c>
      <c r="D2201" s="1528" t="s">
        <v>150</v>
      </c>
      <c r="E2201" s="1530">
        <f t="shared" si="68"/>
        <v>59.29</v>
      </c>
      <c r="F2201" s="1521">
        <f t="shared" si="69"/>
        <v>92427</v>
      </c>
      <c r="H2201" s="1530">
        <v>59.29</v>
      </c>
      <c r="I2201" s="1530">
        <v>56.98</v>
      </c>
    </row>
    <row r="2202" spans="2:9" ht="30">
      <c r="B2202" s="1532">
        <v>92429</v>
      </c>
      <c r="C2202" s="1523" t="s">
        <v>15956</v>
      </c>
      <c r="D2202" s="1526" t="s">
        <v>150</v>
      </c>
      <c r="E2202" s="1527">
        <f t="shared" si="68"/>
        <v>70.099999999999994</v>
      </c>
      <c r="F2202" s="1521">
        <f t="shared" si="69"/>
        <v>92429</v>
      </c>
      <c r="H2202" s="1527">
        <v>70.099999999999994</v>
      </c>
      <c r="I2202" s="1527">
        <v>66.650000000000006</v>
      </c>
    </row>
    <row r="2203" spans="2:9" ht="30">
      <c r="B2203" s="1531">
        <v>92431</v>
      </c>
      <c r="C2203" s="1529" t="s">
        <v>15957</v>
      </c>
      <c r="D2203" s="1528" t="s">
        <v>150</v>
      </c>
      <c r="E2203" s="1530">
        <f t="shared" si="68"/>
        <v>56.53</v>
      </c>
      <c r="F2203" s="1521">
        <f t="shared" si="69"/>
        <v>92431</v>
      </c>
      <c r="H2203" s="1530">
        <v>56.53</v>
      </c>
      <c r="I2203" s="1530">
        <v>54.47</v>
      </c>
    </row>
    <row r="2204" spans="2:9" ht="30">
      <c r="B2204" s="1532">
        <v>92433</v>
      </c>
      <c r="C2204" s="1523" t="s">
        <v>15958</v>
      </c>
      <c r="D2204" s="1526" t="s">
        <v>150</v>
      </c>
      <c r="E2204" s="1527">
        <f t="shared" si="68"/>
        <v>66.790000000000006</v>
      </c>
      <c r="F2204" s="1521">
        <f t="shared" si="69"/>
        <v>92433</v>
      </c>
      <c r="H2204" s="1527">
        <v>66.790000000000006</v>
      </c>
      <c r="I2204" s="1527">
        <v>63.64</v>
      </c>
    </row>
    <row r="2205" spans="2:9" ht="30">
      <c r="B2205" s="1531">
        <v>92435</v>
      </c>
      <c r="C2205" s="1529" t="s">
        <v>15959</v>
      </c>
      <c r="D2205" s="1528" t="s">
        <v>150</v>
      </c>
      <c r="E2205" s="1530">
        <f t="shared" si="68"/>
        <v>53.58</v>
      </c>
      <c r="F2205" s="1521">
        <f t="shared" si="69"/>
        <v>92435</v>
      </c>
      <c r="H2205" s="1530">
        <v>53.58</v>
      </c>
      <c r="I2205" s="1530">
        <v>51.61</v>
      </c>
    </row>
    <row r="2206" spans="2:9" ht="30">
      <c r="B2206" s="1532">
        <v>92437</v>
      </c>
      <c r="C2206" s="1523" t="s">
        <v>15960</v>
      </c>
      <c r="D2206" s="1526" t="s">
        <v>150</v>
      </c>
      <c r="E2206" s="1527">
        <f t="shared" si="68"/>
        <v>63.5</v>
      </c>
      <c r="F2206" s="1521">
        <f t="shared" si="69"/>
        <v>92437</v>
      </c>
      <c r="H2206" s="1527">
        <v>63.5</v>
      </c>
      <c r="I2206" s="1527">
        <v>60.49</v>
      </c>
    </row>
    <row r="2207" spans="2:9" ht="30">
      <c r="B2207" s="1531">
        <v>92439</v>
      </c>
      <c r="C2207" s="1529" t="s">
        <v>15961</v>
      </c>
      <c r="D2207" s="1528" t="s">
        <v>150</v>
      </c>
      <c r="E2207" s="1530">
        <f t="shared" si="68"/>
        <v>51.45</v>
      </c>
      <c r="F2207" s="1521">
        <f t="shared" si="69"/>
        <v>92439</v>
      </c>
      <c r="H2207" s="1530">
        <v>51.45</v>
      </c>
      <c r="I2207" s="1530">
        <v>49.56</v>
      </c>
    </row>
    <row r="2208" spans="2:9" ht="30">
      <c r="B2208" s="1532">
        <v>92441</v>
      </c>
      <c r="C2208" s="1523" t="s">
        <v>15962</v>
      </c>
      <c r="D2208" s="1526" t="s">
        <v>150</v>
      </c>
      <c r="E2208" s="1527">
        <f t="shared" si="68"/>
        <v>61.13</v>
      </c>
      <c r="F2208" s="1521">
        <f t="shared" si="69"/>
        <v>92441</v>
      </c>
      <c r="H2208" s="1527">
        <v>61.13</v>
      </c>
      <c r="I2208" s="1527">
        <v>58.21</v>
      </c>
    </row>
    <row r="2209" spans="2:9" ht="30">
      <c r="B2209" s="1531">
        <v>92443</v>
      </c>
      <c r="C2209" s="1529" t="s">
        <v>15963</v>
      </c>
      <c r="D2209" s="1528" t="s">
        <v>150</v>
      </c>
      <c r="E2209" s="1530">
        <f t="shared" si="68"/>
        <v>46.79</v>
      </c>
      <c r="F2209" s="1521">
        <f t="shared" si="69"/>
        <v>92443</v>
      </c>
      <c r="H2209" s="1530">
        <v>46.79</v>
      </c>
      <c r="I2209" s="1530">
        <v>45.01</v>
      </c>
    </row>
    <row r="2210" spans="2:9" ht="30">
      <c r="B2210" s="1532">
        <v>92445</v>
      </c>
      <c r="C2210" s="1523" t="s">
        <v>15964</v>
      </c>
      <c r="D2210" s="1526" t="s">
        <v>150</v>
      </c>
      <c r="E2210" s="1527">
        <f t="shared" si="68"/>
        <v>56.11</v>
      </c>
      <c r="F2210" s="1521">
        <f t="shared" si="69"/>
        <v>92445</v>
      </c>
      <c r="H2210" s="1527">
        <v>56.11</v>
      </c>
      <c r="I2210" s="1527">
        <v>53.36</v>
      </c>
    </row>
    <row r="2211" spans="2:9" ht="30">
      <c r="B2211" s="1531">
        <v>92446</v>
      </c>
      <c r="C2211" s="1529" t="s">
        <v>15965</v>
      </c>
      <c r="D2211" s="1528" t="s">
        <v>150</v>
      </c>
      <c r="E2211" s="1530">
        <f t="shared" si="68"/>
        <v>240.08</v>
      </c>
      <c r="F2211" s="1521">
        <f t="shared" si="69"/>
        <v>92446</v>
      </c>
      <c r="H2211" s="1530">
        <v>240.08</v>
      </c>
      <c r="I2211" s="1530">
        <v>230.59</v>
      </c>
    </row>
    <row r="2212" spans="2:9" ht="30">
      <c r="B2212" s="1532">
        <v>92447</v>
      </c>
      <c r="C2212" s="1523" t="s">
        <v>15966</v>
      </c>
      <c r="D2212" s="1526" t="s">
        <v>150</v>
      </c>
      <c r="E2212" s="1527">
        <f t="shared" si="68"/>
        <v>167.84</v>
      </c>
      <c r="F2212" s="1521">
        <f t="shared" si="69"/>
        <v>92447</v>
      </c>
      <c r="H2212" s="1527">
        <v>167.84</v>
      </c>
      <c r="I2212" s="1527">
        <v>160.53</v>
      </c>
    </row>
    <row r="2213" spans="2:9" ht="30">
      <c r="B2213" s="1531">
        <v>92448</v>
      </c>
      <c r="C2213" s="1529" t="s">
        <v>15967</v>
      </c>
      <c r="D2213" s="1528" t="s">
        <v>150</v>
      </c>
      <c r="E2213" s="1530">
        <f t="shared" si="68"/>
        <v>133.32</v>
      </c>
      <c r="F2213" s="1521">
        <f t="shared" si="69"/>
        <v>92448</v>
      </c>
      <c r="H2213" s="1530">
        <v>133.32</v>
      </c>
      <c r="I2213" s="1530">
        <v>127.37</v>
      </c>
    </row>
    <row r="2214" spans="2:9" ht="30">
      <c r="B2214" s="1532">
        <v>92449</v>
      </c>
      <c r="C2214" s="1523" t="s">
        <v>15968</v>
      </c>
      <c r="D2214" s="1526" t="s">
        <v>150</v>
      </c>
      <c r="E2214" s="1527">
        <f t="shared" si="68"/>
        <v>267.7</v>
      </c>
      <c r="F2214" s="1521">
        <f t="shared" si="69"/>
        <v>92449</v>
      </c>
      <c r="H2214" s="1527">
        <v>267.7</v>
      </c>
      <c r="I2214" s="1527">
        <v>259.97000000000003</v>
      </c>
    </row>
    <row r="2215" spans="2:9" ht="30">
      <c r="B2215" s="1531">
        <v>92450</v>
      </c>
      <c r="C2215" s="1529" t="s">
        <v>15969</v>
      </c>
      <c r="D2215" s="1528" t="s">
        <v>150</v>
      </c>
      <c r="E2215" s="1530">
        <f t="shared" si="68"/>
        <v>342.69</v>
      </c>
      <c r="F2215" s="1521">
        <f t="shared" si="69"/>
        <v>92450</v>
      </c>
      <c r="H2215" s="1530">
        <v>342.69</v>
      </c>
      <c r="I2215" s="1530">
        <v>334.88</v>
      </c>
    </row>
    <row r="2216" spans="2:9" ht="30">
      <c r="B2216" s="1532">
        <v>92451</v>
      </c>
      <c r="C2216" s="1523" t="s">
        <v>15970</v>
      </c>
      <c r="D2216" s="1526" t="s">
        <v>150</v>
      </c>
      <c r="E2216" s="1527">
        <f t="shared" si="68"/>
        <v>180.78</v>
      </c>
      <c r="F2216" s="1521">
        <f t="shared" si="69"/>
        <v>92451</v>
      </c>
      <c r="H2216" s="1527">
        <v>180.78</v>
      </c>
      <c r="I2216" s="1527">
        <v>175.25</v>
      </c>
    </row>
    <row r="2217" spans="2:9" ht="30">
      <c r="B2217" s="1531">
        <v>92452</v>
      </c>
      <c r="C2217" s="1529" t="s">
        <v>15971</v>
      </c>
      <c r="D2217" s="1528" t="s">
        <v>150</v>
      </c>
      <c r="E2217" s="1530">
        <f t="shared" si="68"/>
        <v>156.30000000000001</v>
      </c>
      <c r="F2217" s="1521">
        <f t="shared" si="69"/>
        <v>92452</v>
      </c>
      <c r="H2217" s="1530">
        <v>156.30000000000001</v>
      </c>
      <c r="I2217" s="1530">
        <v>149.97999999999999</v>
      </c>
    </row>
    <row r="2218" spans="2:9" ht="30">
      <c r="B2218" s="1532">
        <v>92453</v>
      </c>
      <c r="C2218" s="1523" t="s">
        <v>15972</v>
      </c>
      <c r="D2218" s="1526" t="s">
        <v>150</v>
      </c>
      <c r="E2218" s="1527">
        <f t="shared" si="68"/>
        <v>229.89</v>
      </c>
      <c r="F2218" s="1521">
        <f t="shared" si="69"/>
        <v>92453</v>
      </c>
      <c r="H2218" s="1527">
        <v>229.89</v>
      </c>
      <c r="I2218" s="1527">
        <v>223.17</v>
      </c>
    </row>
    <row r="2219" spans="2:9" ht="30">
      <c r="B2219" s="1531">
        <v>92454</v>
      </c>
      <c r="C2219" s="1529" t="s">
        <v>15973</v>
      </c>
      <c r="D2219" s="1528" t="s">
        <v>150</v>
      </c>
      <c r="E2219" s="1530">
        <f t="shared" si="68"/>
        <v>313.52999999999997</v>
      </c>
      <c r="F2219" s="1521">
        <f t="shared" si="69"/>
        <v>92454</v>
      </c>
      <c r="H2219" s="1530">
        <v>313.52999999999997</v>
      </c>
      <c r="I2219" s="1530">
        <v>306.77999999999997</v>
      </c>
    </row>
    <row r="2220" spans="2:9" ht="30">
      <c r="B2220" s="1532">
        <v>92455</v>
      </c>
      <c r="C2220" s="1523" t="s">
        <v>15974</v>
      </c>
      <c r="D2220" s="1526" t="s">
        <v>150</v>
      </c>
      <c r="E2220" s="1527">
        <f t="shared" si="68"/>
        <v>148.30000000000001</v>
      </c>
      <c r="F2220" s="1521">
        <f t="shared" si="69"/>
        <v>92455</v>
      </c>
      <c r="H2220" s="1527">
        <v>148.30000000000001</v>
      </c>
      <c r="I2220" s="1527">
        <v>143.66</v>
      </c>
    </row>
    <row r="2221" spans="2:9" ht="30">
      <c r="B2221" s="1531">
        <v>92456</v>
      </c>
      <c r="C2221" s="1529" t="s">
        <v>15975</v>
      </c>
      <c r="D2221" s="1528" t="s">
        <v>150</v>
      </c>
      <c r="E2221" s="1530">
        <f t="shared" si="68"/>
        <v>126.32</v>
      </c>
      <c r="F2221" s="1521">
        <f t="shared" si="69"/>
        <v>92456</v>
      </c>
      <c r="H2221" s="1530">
        <v>126.32</v>
      </c>
      <c r="I2221" s="1530">
        <v>120.96</v>
      </c>
    </row>
    <row r="2222" spans="2:9" ht="30">
      <c r="B2222" s="1532">
        <v>92457</v>
      </c>
      <c r="C2222" s="1523" t="s">
        <v>15976</v>
      </c>
      <c r="D2222" s="1526" t="s">
        <v>150</v>
      </c>
      <c r="E2222" s="1527">
        <f t="shared" si="68"/>
        <v>199.17</v>
      </c>
      <c r="F2222" s="1521">
        <f t="shared" si="69"/>
        <v>92457</v>
      </c>
      <c r="H2222" s="1527">
        <v>199.17</v>
      </c>
      <c r="I2222" s="1527">
        <v>193.23</v>
      </c>
    </row>
    <row r="2223" spans="2:9" ht="30">
      <c r="B2223" s="1531">
        <v>92458</v>
      </c>
      <c r="C2223" s="1529" t="s">
        <v>1093</v>
      </c>
      <c r="D2223" s="1528" t="s">
        <v>150</v>
      </c>
      <c r="E2223" s="1530">
        <f t="shared" si="68"/>
        <v>295.49</v>
      </c>
      <c r="F2223" s="1521">
        <f t="shared" si="69"/>
        <v>92458</v>
      </c>
      <c r="H2223" s="1530">
        <v>295.49</v>
      </c>
      <c r="I2223" s="1530">
        <v>289.49</v>
      </c>
    </row>
    <row r="2224" spans="2:9" ht="30">
      <c r="B2224" s="1532">
        <v>92459</v>
      </c>
      <c r="C2224" s="1523" t="s">
        <v>15977</v>
      </c>
      <c r="D2224" s="1526" t="s">
        <v>150</v>
      </c>
      <c r="E2224" s="1527">
        <f t="shared" si="68"/>
        <v>125.43</v>
      </c>
      <c r="F2224" s="1521">
        <f t="shared" si="69"/>
        <v>92459</v>
      </c>
      <c r="H2224" s="1527">
        <v>125.43</v>
      </c>
      <c r="I2224" s="1527">
        <v>121.38</v>
      </c>
    </row>
    <row r="2225" spans="2:9" ht="30">
      <c r="B2225" s="1531">
        <v>92460</v>
      </c>
      <c r="C2225" s="1529" t="s">
        <v>15978</v>
      </c>
      <c r="D2225" s="1528" t="s">
        <v>150</v>
      </c>
      <c r="E2225" s="1530">
        <f t="shared" si="68"/>
        <v>101.57</v>
      </c>
      <c r="F2225" s="1521">
        <f t="shared" si="69"/>
        <v>92460</v>
      </c>
      <c r="H2225" s="1530">
        <v>101.57</v>
      </c>
      <c r="I2225" s="1530">
        <v>96.85</v>
      </c>
    </row>
    <row r="2226" spans="2:9" ht="30">
      <c r="B2226" s="1532">
        <v>92461</v>
      </c>
      <c r="C2226" s="1523" t="s">
        <v>15979</v>
      </c>
      <c r="D2226" s="1526" t="s">
        <v>150</v>
      </c>
      <c r="E2226" s="1527">
        <f t="shared" si="68"/>
        <v>183.89</v>
      </c>
      <c r="F2226" s="1521">
        <f t="shared" si="69"/>
        <v>92461</v>
      </c>
      <c r="H2226" s="1527">
        <v>183.89</v>
      </c>
      <c r="I2226" s="1527">
        <v>178.48</v>
      </c>
    </row>
    <row r="2227" spans="2:9" ht="30">
      <c r="B2227" s="1531">
        <v>92462</v>
      </c>
      <c r="C2227" s="1529" t="s">
        <v>15980</v>
      </c>
      <c r="D2227" s="1528" t="s">
        <v>150</v>
      </c>
      <c r="E2227" s="1530">
        <f t="shared" si="68"/>
        <v>284.47000000000003</v>
      </c>
      <c r="F2227" s="1521">
        <f t="shared" si="69"/>
        <v>92462</v>
      </c>
      <c r="H2227" s="1530">
        <v>284.47000000000003</v>
      </c>
      <c r="I2227" s="1530">
        <v>279.05</v>
      </c>
    </row>
    <row r="2228" spans="2:9" ht="30">
      <c r="B2228" s="1532">
        <v>92463</v>
      </c>
      <c r="C2228" s="1523" t="s">
        <v>15981</v>
      </c>
      <c r="D2228" s="1526" t="s">
        <v>150</v>
      </c>
      <c r="E2228" s="1527">
        <f t="shared" si="68"/>
        <v>113.66</v>
      </c>
      <c r="F2228" s="1521">
        <f t="shared" si="69"/>
        <v>92463</v>
      </c>
      <c r="H2228" s="1527">
        <v>113.66</v>
      </c>
      <c r="I2228" s="1527">
        <v>110.01</v>
      </c>
    </row>
    <row r="2229" spans="2:9" ht="30">
      <c r="B2229" s="1531">
        <v>92464</v>
      </c>
      <c r="C2229" s="1529" t="s">
        <v>15982</v>
      </c>
      <c r="D2229" s="1528" t="s">
        <v>150</v>
      </c>
      <c r="E2229" s="1530">
        <f t="shared" si="68"/>
        <v>97.17</v>
      </c>
      <c r="F2229" s="1521">
        <f t="shared" si="69"/>
        <v>92464</v>
      </c>
      <c r="H2229" s="1530">
        <v>97.17</v>
      </c>
      <c r="I2229" s="1530">
        <v>92.93</v>
      </c>
    </row>
    <row r="2230" spans="2:9" ht="30">
      <c r="B2230" s="1532">
        <v>92465</v>
      </c>
      <c r="C2230" s="1523" t="s">
        <v>15983</v>
      </c>
      <c r="D2230" s="1526" t="s">
        <v>150</v>
      </c>
      <c r="E2230" s="1527">
        <f t="shared" si="68"/>
        <v>145.75</v>
      </c>
      <c r="F2230" s="1521">
        <f t="shared" si="69"/>
        <v>92465</v>
      </c>
      <c r="H2230" s="1527">
        <v>145.75</v>
      </c>
      <c r="I2230" s="1527">
        <v>141.22</v>
      </c>
    </row>
    <row r="2231" spans="2:9" ht="30">
      <c r="B2231" s="1531">
        <v>92466</v>
      </c>
      <c r="C2231" s="1529" t="s">
        <v>15984</v>
      </c>
      <c r="D2231" s="1528" t="s">
        <v>150</v>
      </c>
      <c r="E2231" s="1530">
        <f t="shared" si="68"/>
        <v>279.97000000000003</v>
      </c>
      <c r="F2231" s="1521">
        <f t="shared" si="69"/>
        <v>92466</v>
      </c>
      <c r="H2231" s="1530">
        <v>279.97000000000003</v>
      </c>
      <c r="I2231" s="1530">
        <v>275.11</v>
      </c>
    </row>
    <row r="2232" spans="2:9" ht="30">
      <c r="B2232" s="1532">
        <v>92467</v>
      </c>
      <c r="C2232" s="1523" t="s">
        <v>15985</v>
      </c>
      <c r="D2232" s="1526" t="s">
        <v>150</v>
      </c>
      <c r="E2232" s="1527">
        <f t="shared" si="68"/>
        <v>93.63</v>
      </c>
      <c r="F2232" s="1521">
        <f t="shared" si="69"/>
        <v>92467</v>
      </c>
      <c r="H2232" s="1527">
        <v>93.63</v>
      </c>
      <c r="I2232" s="1527">
        <v>90.58</v>
      </c>
    </row>
    <row r="2233" spans="2:9" ht="30">
      <c r="B2233" s="1531">
        <v>92468</v>
      </c>
      <c r="C2233" s="1529" t="s">
        <v>15986</v>
      </c>
      <c r="D2233" s="1528" t="s">
        <v>150</v>
      </c>
      <c r="E2233" s="1530">
        <f t="shared" si="68"/>
        <v>92.71</v>
      </c>
      <c r="F2233" s="1521">
        <f t="shared" si="69"/>
        <v>92468</v>
      </c>
      <c r="H2233" s="1530">
        <v>92.71</v>
      </c>
      <c r="I2233" s="1530">
        <v>88.95</v>
      </c>
    </row>
    <row r="2234" spans="2:9" ht="30">
      <c r="B2234" s="1532">
        <v>92469</v>
      </c>
      <c r="C2234" s="1523" t="s">
        <v>15987</v>
      </c>
      <c r="D2234" s="1526" t="s">
        <v>150</v>
      </c>
      <c r="E2234" s="1527">
        <f t="shared" si="68"/>
        <v>132.38999999999999</v>
      </c>
      <c r="F2234" s="1521">
        <f t="shared" si="69"/>
        <v>92469</v>
      </c>
      <c r="H2234" s="1527">
        <v>132.38999999999999</v>
      </c>
      <c r="I2234" s="1527">
        <v>128.25</v>
      </c>
    </row>
    <row r="2235" spans="2:9" ht="30">
      <c r="B2235" s="1531">
        <v>92470</v>
      </c>
      <c r="C2235" s="1529" t="s">
        <v>15988</v>
      </c>
      <c r="D2235" s="1528" t="s">
        <v>150</v>
      </c>
      <c r="E2235" s="1530">
        <f t="shared" si="68"/>
        <v>274.02999999999997</v>
      </c>
      <c r="F2235" s="1521">
        <f t="shared" si="69"/>
        <v>92470</v>
      </c>
      <c r="H2235" s="1530">
        <v>274.02999999999997</v>
      </c>
      <c r="I2235" s="1530">
        <v>269.55</v>
      </c>
    </row>
    <row r="2236" spans="2:9" ht="30">
      <c r="B2236" s="1532">
        <v>92471</v>
      </c>
      <c r="C2236" s="1523" t="s">
        <v>15989</v>
      </c>
      <c r="D2236" s="1526" t="s">
        <v>150</v>
      </c>
      <c r="E2236" s="1527">
        <f t="shared" si="68"/>
        <v>85.16</v>
      </c>
      <c r="F2236" s="1521">
        <f t="shared" si="69"/>
        <v>92471</v>
      </c>
      <c r="H2236" s="1527">
        <v>85.16</v>
      </c>
      <c r="I2236" s="1527">
        <v>82.37</v>
      </c>
    </row>
    <row r="2237" spans="2:9" ht="30">
      <c r="B2237" s="1531">
        <v>92472</v>
      </c>
      <c r="C2237" s="1529" t="s">
        <v>15990</v>
      </c>
      <c r="D2237" s="1528" t="s">
        <v>150</v>
      </c>
      <c r="E2237" s="1530">
        <f t="shared" si="68"/>
        <v>87.34</v>
      </c>
      <c r="F2237" s="1521">
        <f t="shared" si="69"/>
        <v>92472</v>
      </c>
      <c r="H2237" s="1530">
        <v>87.34</v>
      </c>
      <c r="I2237" s="1530">
        <v>83.88</v>
      </c>
    </row>
    <row r="2238" spans="2:9" ht="30">
      <c r="B2238" s="1532">
        <v>92473</v>
      </c>
      <c r="C2238" s="1523" t="s">
        <v>15991</v>
      </c>
      <c r="D2238" s="1526" t="s">
        <v>150</v>
      </c>
      <c r="E2238" s="1527">
        <f t="shared" si="68"/>
        <v>121.69</v>
      </c>
      <c r="F2238" s="1521">
        <f t="shared" si="69"/>
        <v>92473</v>
      </c>
      <c r="H2238" s="1527">
        <v>121.69</v>
      </c>
      <c r="I2238" s="1527">
        <v>117.87</v>
      </c>
    </row>
    <row r="2239" spans="2:9" ht="30">
      <c r="B2239" s="1531">
        <v>92474</v>
      </c>
      <c r="C2239" s="1529" t="s">
        <v>15992</v>
      </c>
      <c r="D2239" s="1528" t="s">
        <v>150</v>
      </c>
      <c r="E2239" s="1530">
        <f t="shared" si="68"/>
        <v>268.98</v>
      </c>
      <c r="F2239" s="1521">
        <f t="shared" si="69"/>
        <v>92474</v>
      </c>
      <c r="H2239" s="1530">
        <v>268.98</v>
      </c>
      <c r="I2239" s="1530">
        <v>264.86</v>
      </c>
    </row>
    <row r="2240" spans="2:9" ht="30">
      <c r="B2240" s="1532">
        <v>92475</v>
      </c>
      <c r="C2240" s="1523" t="s">
        <v>15993</v>
      </c>
      <c r="D2240" s="1526" t="s">
        <v>150</v>
      </c>
      <c r="E2240" s="1527">
        <f t="shared" si="68"/>
        <v>78.36</v>
      </c>
      <c r="F2240" s="1521">
        <f t="shared" si="69"/>
        <v>92475</v>
      </c>
      <c r="H2240" s="1527">
        <v>78.36</v>
      </c>
      <c r="I2240" s="1527">
        <v>75.8</v>
      </c>
    </row>
    <row r="2241" spans="2:9" ht="30">
      <c r="B2241" s="1531">
        <v>92476</v>
      </c>
      <c r="C2241" s="1529" t="s">
        <v>15994</v>
      </c>
      <c r="D2241" s="1528" t="s">
        <v>150</v>
      </c>
      <c r="E2241" s="1530">
        <f t="shared" si="68"/>
        <v>82.85</v>
      </c>
      <c r="F2241" s="1521">
        <f t="shared" si="69"/>
        <v>92476</v>
      </c>
      <c r="H2241" s="1530">
        <v>82.85</v>
      </c>
      <c r="I2241" s="1530">
        <v>79.66</v>
      </c>
    </row>
    <row r="2242" spans="2:9" ht="30">
      <c r="B2242" s="1532">
        <v>92477</v>
      </c>
      <c r="C2242" s="1523" t="s">
        <v>15995</v>
      </c>
      <c r="D2242" s="1526" t="s">
        <v>150</v>
      </c>
      <c r="E2242" s="1527">
        <f t="shared" ref="E2242:E2305" si="70">IF($L$2=$H$1,H2242,I2242)</f>
        <v>98.48</v>
      </c>
      <c r="F2242" s="1521">
        <f t="shared" ref="F2242:F2305" si="71">IF(LEN($B2242)=7,CONCATENATE(MID($B2242,1,6),"00",RIGHT($B2242,1)),IF(LEN($B2242)=8,CONCATENATE(MID($B2242,1,6),"0",RIGHT($B2242,2)),$B2242))</f>
        <v>92477</v>
      </c>
      <c r="H2242" s="1527">
        <v>98.48</v>
      </c>
      <c r="I2242" s="1527">
        <v>95.31</v>
      </c>
    </row>
    <row r="2243" spans="2:9" ht="30">
      <c r="B2243" s="1531">
        <v>92478</v>
      </c>
      <c r="C2243" s="1529" t="s">
        <v>15996</v>
      </c>
      <c r="D2243" s="1528" t="s">
        <v>150</v>
      </c>
      <c r="E2243" s="1530">
        <f t="shared" si="70"/>
        <v>258.83999999999997</v>
      </c>
      <c r="F2243" s="1521">
        <f t="shared" si="71"/>
        <v>92478</v>
      </c>
      <c r="H2243" s="1530">
        <v>258.83999999999997</v>
      </c>
      <c r="I2243" s="1530">
        <v>255.35</v>
      </c>
    </row>
    <row r="2244" spans="2:9" ht="30">
      <c r="B2244" s="1532">
        <v>92479</v>
      </c>
      <c r="C2244" s="1523" t="s">
        <v>15997</v>
      </c>
      <c r="D2244" s="1526" t="s">
        <v>150</v>
      </c>
      <c r="E2244" s="1527">
        <f t="shared" si="70"/>
        <v>63.61</v>
      </c>
      <c r="F2244" s="1521">
        <f t="shared" si="71"/>
        <v>92479</v>
      </c>
      <c r="H2244" s="1527">
        <v>63.61</v>
      </c>
      <c r="I2244" s="1527">
        <v>61.48</v>
      </c>
    </row>
    <row r="2245" spans="2:9" ht="30">
      <c r="B2245" s="1531">
        <v>92480</v>
      </c>
      <c r="C2245" s="1529" t="s">
        <v>15998</v>
      </c>
      <c r="D2245" s="1528" t="s">
        <v>150</v>
      </c>
      <c r="E2245" s="1530">
        <f t="shared" si="70"/>
        <v>73.709999999999994</v>
      </c>
      <c r="F2245" s="1521">
        <f t="shared" si="71"/>
        <v>92480</v>
      </c>
      <c r="H2245" s="1530">
        <v>73.709999999999994</v>
      </c>
      <c r="I2245" s="1530">
        <v>70.989999999999995</v>
      </c>
    </row>
    <row r="2246" spans="2:9">
      <c r="B2246" s="1532">
        <v>92482</v>
      </c>
      <c r="C2246" s="1523" t="s">
        <v>15999</v>
      </c>
      <c r="D2246" s="1526" t="s">
        <v>150</v>
      </c>
      <c r="E2246" s="1527">
        <f t="shared" si="70"/>
        <v>259.72000000000003</v>
      </c>
      <c r="F2246" s="1521">
        <f t="shared" si="71"/>
        <v>92482</v>
      </c>
      <c r="H2246" s="1527">
        <v>259.72000000000003</v>
      </c>
      <c r="I2246" s="1527">
        <v>249.12</v>
      </c>
    </row>
    <row r="2247" spans="2:9">
      <c r="B2247" s="1531">
        <v>92484</v>
      </c>
      <c r="C2247" s="1529" t="s">
        <v>16000</v>
      </c>
      <c r="D2247" s="1528" t="s">
        <v>150</v>
      </c>
      <c r="E2247" s="1530">
        <f t="shared" si="70"/>
        <v>186.24</v>
      </c>
      <c r="F2247" s="1521">
        <f t="shared" si="71"/>
        <v>92484</v>
      </c>
      <c r="H2247" s="1530">
        <v>186.24</v>
      </c>
      <c r="I2247" s="1530">
        <v>176.89</v>
      </c>
    </row>
    <row r="2248" spans="2:9">
      <c r="B2248" s="1532">
        <v>92486</v>
      </c>
      <c r="C2248" s="1523" t="s">
        <v>16001</v>
      </c>
      <c r="D2248" s="1526" t="s">
        <v>150</v>
      </c>
      <c r="E2248" s="1527">
        <f t="shared" si="70"/>
        <v>129.93</v>
      </c>
      <c r="F2248" s="1521">
        <f t="shared" si="71"/>
        <v>92486</v>
      </c>
      <c r="H2248" s="1527">
        <v>129.93</v>
      </c>
      <c r="I2248" s="1527">
        <v>122.7</v>
      </c>
    </row>
    <row r="2249" spans="2:9" ht="30">
      <c r="B2249" s="1531">
        <v>92488</v>
      </c>
      <c r="C2249" s="1529" t="s">
        <v>16002</v>
      </c>
      <c r="D2249" s="1528" t="s">
        <v>150</v>
      </c>
      <c r="E2249" s="1530">
        <f t="shared" si="70"/>
        <v>101.1</v>
      </c>
      <c r="F2249" s="1521">
        <f t="shared" si="71"/>
        <v>92488</v>
      </c>
      <c r="H2249" s="1530">
        <v>101.1</v>
      </c>
      <c r="I2249" s="1530">
        <v>98.01</v>
      </c>
    </row>
    <row r="2250" spans="2:9" ht="30">
      <c r="B2250" s="1532">
        <v>92490</v>
      </c>
      <c r="C2250" s="1523" t="s">
        <v>16003</v>
      </c>
      <c r="D2250" s="1526" t="s">
        <v>150</v>
      </c>
      <c r="E2250" s="1527">
        <f t="shared" si="70"/>
        <v>55.33</v>
      </c>
      <c r="F2250" s="1521">
        <f t="shared" si="71"/>
        <v>92490</v>
      </c>
      <c r="H2250" s="1527">
        <v>55.33</v>
      </c>
      <c r="I2250" s="1527">
        <v>53.12</v>
      </c>
    </row>
    <row r="2251" spans="2:9" ht="30">
      <c r="B2251" s="1531">
        <v>92492</v>
      </c>
      <c r="C2251" s="1529" t="s">
        <v>16004</v>
      </c>
      <c r="D2251" s="1528" t="s">
        <v>150</v>
      </c>
      <c r="E2251" s="1530">
        <f t="shared" si="70"/>
        <v>97.5</v>
      </c>
      <c r="F2251" s="1521">
        <f t="shared" si="71"/>
        <v>92492</v>
      </c>
      <c r="H2251" s="1530">
        <v>97.5</v>
      </c>
      <c r="I2251" s="1530">
        <v>94.57</v>
      </c>
    </row>
    <row r="2252" spans="2:9" ht="30">
      <c r="B2252" s="1532">
        <v>92494</v>
      </c>
      <c r="C2252" s="1523" t="s">
        <v>16005</v>
      </c>
      <c r="D2252" s="1526" t="s">
        <v>150</v>
      </c>
      <c r="E2252" s="1527">
        <f t="shared" si="70"/>
        <v>52.12</v>
      </c>
      <c r="F2252" s="1521">
        <f t="shared" si="71"/>
        <v>92494</v>
      </c>
      <c r="H2252" s="1527">
        <v>52.12</v>
      </c>
      <c r="I2252" s="1527">
        <v>50.02</v>
      </c>
    </row>
    <row r="2253" spans="2:9" ht="30">
      <c r="B2253" s="1531">
        <v>92496</v>
      </c>
      <c r="C2253" s="1529" t="s">
        <v>16006</v>
      </c>
      <c r="D2253" s="1528" t="s">
        <v>150</v>
      </c>
      <c r="E2253" s="1530">
        <f t="shared" si="70"/>
        <v>95.06</v>
      </c>
      <c r="F2253" s="1521">
        <f t="shared" si="71"/>
        <v>92496</v>
      </c>
      <c r="H2253" s="1530">
        <v>95.06</v>
      </c>
      <c r="I2253" s="1530">
        <v>92.23</v>
      </c>
    </row>
    <row r="2254" spans="2:9" ht="30">
      <c r="B2254" s="1532">
        <v>92498</v>
      </c>
      <c r="C2254" s="1523" t="s">
        <v>16007</v>
      </c>
      <c r="D2254" s="1526" t="s">
        <v>150</v>
      </c>
      <c r="E2254" s="1527">
        <f t="shared" si="70"/>
        <v>49.94</v>
      </c>
      <c r="F2254" s="1521">
        <f t="shared" si="71"/>
        <v>92498</v>
      </c>
      <c r="H2254" s="1527">
        <v>49.94</v>
      </c>
      <c r="I2254" s="1527">
        <v>47.91</v>
      </c>
    </row>
    <row r="2255" spans="2:9" ht="30">
      <c r="B2255" s="1531">
        <v>92500</v>
      </c>
      <c r="C2255" s="1529" t="s">
        <v>16008</v>
      </c>
      <c r="D2255" s="1528" t="s">
        <v>150</v>
      </c>
      <c r="E2255" s="1530">
        <f t="shared" si="70"/>
        <v>93.72</v>
      </c>
      <c r="F2255" s="1521">
        <f t="shared" si="71"/>
        <v>92500</v>
      </c>
      <c r="H2255" s="1530">
        <v>93.72</v>
      </c>
      <c r="I2255" s="1530">
        <v>90.98</v>
      </c>
    </row>
    <row r="2256" spans="2:9" ht="30">
      <c r="B2256" s="1532">
        <v>92502</v>
      </c>
      <c r="C2256" s="1523" t="s">
        <v>16009</v>
      </c>
      <c r="D2256" s="1526" t="s">
        <v>150</v>
      </c>
      <c r="E2256" s="1527">
        <f t="shared" si="70"/>
        <v>48.79</v>
      </c>
      <c r="F2256" s="1521">
        <f t="shared" si="71"/>
        <v>92502</v>
      </c>
      <c r="H2256" s="1527">
        <v>48.79</v>
      </c>
      <c r="I2256" s="1527">
        <v>46.82</v>
      </c>
    </row>
    <row r="2257" spans="2:9" ht="30">
      <c r="B2257" s="1531">
        <v>92504</v>
      </c>
      <c r="C2257" s="1529" t="s">
        <v>16010</v>
      </c>
      <c r="D2257" s="1528" t="s">
        <v>150</v>
      </c>
      <c r="E2257" s="1530">
        <f t="shared" si="70"/>
        <v>53.68</v>
      </c>
      <c r="F2257" s="1521">
        <f t="shared" si="71"/>
        <v>92504</v>
      </c>
      <c r="H2257" s="1530">
        <v>53.68</v>
      </c>
      <c r="I2257" s="1530">
        <v>51.03</v>
      </c>
    </row>
    <row r="2258" spans="2:9" ht="30">
      <c r="B2258" s="1532">
        <v>92506</v>
      </c>
      <c r="C2258" s="1523" t="s">
        <v>16011</v>
      </c>
      <c r="D2258" s="1526" t="s">
        <v>150</v>
      </c>
      <c r="E2258" s="1527">
        <f t="shared" si="70"/>
        <v>46.69</v>
      </c>
      <c r="F2258" s="1521">
        <f t="shared" si="71"/>
        <v>92506</v>
      </c>
      <c r="H2258" s="1527">
        <v>46.69</v>
      </c>
      <c r="I2258" s="1527">
        <v>44.79</v>
      </c>
    </row>
    <row r="2259" spans="2:9" ht="30">
      <c r="B2259" s="1531">
        <v>92508</v>
      </c>
      <c r="C2259" s="1529" t="s">
        <v>16012</v>
      </c>
      <c r="D2259" s="1528" t="s">
        <v>150</v>
      </c>
      <c r="E2259" s="1530">
        <f t="shared" si="70"/>
        <v>108.13</v>
      </c>
      <c r="F2259" s="1521">
        <f t="shared" si="71"/>
        <v>92508</v>
      </c>
      <c r="H2259" s="1530">
        <v>108.13</v>
      </c>
      <c r="I2259" s="1530">
        <v>105.08</v>
      </c>
    </row>
    <row r="2260" spans="2:9" ht="30">
      <c r="B2260" s="1532">
        <v>92510</v>
      </c>
      <c r="C2260" s="1523" t="s">
        <v>16013</v>
      </c>
      <c r="D2260" s="1526" t="s">
        <v>150</v>
      </c>
      <c r="E2260" s="1527">
        <f t="shared" si="70"/>
        <v>58.59</v>
      </c>
      <c r="F2260" s="1521">
        <f t="shared" si="71"/>
        <v>92510</v>
      </c>
      <c r="H2260" s="1527">
        <v>58.59</v>
      </c>
      <c r="I2260" s="1527">
        <v>56.79</v>
      </c>
    </row>
    <row r="2261" spans="2:9" ht="30">
      <c r="B2261" s="1531">
        <v>92512</v>
      </c>
      <c r="C2261" s="1529" t="s">
        <v>16014</v>
      </c>
      <c r="D2261" s="1528" t="s">
        <v>150</v>
      </c>
      <c r="E2261" s="1530">
        <f t="shared" si="70"/>
        <v>87.32</v>
      </c>
      <c r="F2261" s="1521">
        <f t="shared" si="71"/>
        <v>92512</v>
      </c>
      <c r="H2261" s="1530">
        <v>87.32</v>
      </c>
      <c r="I2261" s="1530">
        <v>84.97</v>
      </c>
    </row>
    <row r="2262" spans="2:9" ht="30">
      <c r="B2262" s="1532">
        <v>92514</v>
      </c>
      <c r="C2262" s="1523" t="s">
        <v>16015</v>
      </c>
      <c r="D2262" s="1526" t="s">
        <v>150</v>
      </c>
      <c r="E2262" s="1527">
        <f t="shared" si="70"/>
        <v>40.53</v>
      </c>
      <c r="F2262" s="1521">
        <f t="shared" si="71"/>
        <v>92514</v>
      </c>
      <c r="H2262" s="1527">
        <v>40.53</v>
      </c>
      <c r="I2262" s="1527">
        <v>39.17</v>
      </c>
    </row>
    <row r="2263" spans="2:9" ht="30">
      <c r="B2263" s="1531">
        <v>92515</v>
      </c>
      <c r="C2263" s="1529" t="s">
        <v>16016</v>
      </c>
      <c r="D2263" s="1528" t="s">
        <v>150</v>
      </c>
      <c r="E2263" s="1530">
        <f t="shared" si="70"/>
        <v>78.66</v>
      </c>
      <c r="F2263" s="1521">
        <f t="shared" si="71"/>
        <v>92515</v>
      </c>
      <c r="H2263" s="1530">
        <v>78.66</v>
      </c>
      <c r="I2263" s="1530">
        <v>76.62</v>
      </c>
    </row>
    <row r="2264" spans="2:9" ht="30">
      <c r="B2264" s="1532">
        <v>92518</v>
      </c>
      <c r="C2264" s="1523" t="s">
        <v>16017</v>
      </c>
      <c r="D2264" s="1526" t="s">
        <v>150</v>
      </c>
      <c r="E2264" s="1527">
        <f t="shared" si="70"/>
        <v>33.090000000000003</v>
      </c>
      <c r="F2264" s="1521">
        <f t="shared" si="71"/>
        <v>92518</v>
      </c>
      <c r="H2264" s="1527">
        <v>33.090000000000003</v>
      </c>
      <c r="I2264" s="1527">
        <v>31.9</v>
      </c>
    </row>
    <row r="2265" spans="2:9" ht="30">
      <c r="B2265" s="1531">
        <v>92520</v>
      </c>
      <c r="C2265" s="1529" t="s">
        <v>16018</v>
      </c>
      <c r="D2265" s="1528" t="s">
        <v>150</v>
      </c>
      <c r="E2265" s="1530">
        <f t="shared" si="70"/>
        <v>74.19</v>
      </c>
      <c r="F2265" s="1521">
        <f t="shared" si="71"/>
        <v>92520</v>
      </c>
      <c r="H2265" s="1530">
        <v>74.19</v>
      </c>
      <c r="I2265" s="1530">
        <v>72.319999999999993</v>
      </c>
    </row>
    <row r="2266" spans="2:9" ht="30">
      <c r="B2266" s="1532">
        <v>92522</v>
      </c>
      <c r="C2266" s="1523" t="s">
        <v>16019</v>
      </c>
      <c r="D2266" s="1526" t="s">
        <v>150</v>
      </c>
      <c r="E2266" s="1527">
        <f t="shared" si="70"/>
        <v>29.24</v>
      </c>
      <c r="F2266" s="1521">
        <f t="shared" si="71"/>
        <v>92522</v>
      </c>
      <c r="H2266" s="1527">
        <v>29.24</v>
      </c>
      <c r="I2266" s="1527">
        <v>28.14</v>
      </c>
    </row>
    <row r="2267" spans="2:9" ht="30">
      <c r="B2267" s="1531">
        <v>92524</v>
      </c>
      <c r="C2267" s="1529" t="s">
        <v>20629</v>
      </c>
      <c r="D2267" s="1528" t="s">
        <v>150</v>
      </c>
      <c r="E2267" s="1530">
        <f t="shared" si="70"/>
        <v>75.349999999999994</v>
      </c>
      <c r="F2267" s="1521">
        <f t="shared" si="71"/>
        <v>92524</v>
      </c>
      <c r="H2267" s="1530">
        <v>75.349999999999994</v>
      </c>
      <c r="I2267" s="1530">
        <v>73.569999999999993</v>
      </c>
    </row>
    <row r="2268" spans="2:9" ht="30">
      <c r="B2268" s="1532">
        <v>92526</v>
      </c>
      <c r="C2268" s="1523" t="s">
        <v>16020</v>
      </c>
      <c r="D2268" s="1526" t="s">
        <v>150</v>
      </c>
      <c r="E2268" s="1527">
        <f t="shared" si="70"/>
        <v>30.76</v>
      </c>
      <c r="F2268" s="1521">
        <f t="shared" si="71"/>
        <v>92526</v>
      </c>
      <c r="H2268" s="1527">
        <v>30.76</v>
      </c>
      <c r="I2268" s="1527">
        <v>29.72</v>
      </c>
    </row>
    <row r="2269" spans="2:9" ht="30">
      <c r="B2269" s="1531">
        <v>92528</v>
      </c>
      <c r="C2269" s="1529" t="s">
        <v>16021</v>
      </c>
      <c r="D2269" s="1528" t="s">
        <v>150</v>
      </c>
      <c r="E2269" s="1530">
        <f t="shared" si="70"/>
        <v>73.36</v>
      </c>
      <c r="F2269" s="1521">
        <f t="shared" si="71"/>
        <v>92528</v>
      </c>
      <c r="H2269" s="1530">
        <v>73.36</v>
      </c>
      <c r="I2269" s="1530">
        <v>71.63</v>
      </c>
    </row>
    <row r="2270" spans="2:9" ht="30">
      <c r="B2270" s="1532">
        <v>92530</v>
      </c>
      <c r="C2270" s="1523" t="s">
        <v>16022</v>
      </c>
      <c r="D2270" s="1526" t="s">
        <v>150</v>
      </c>
      <c r="E2270" s="1527">
        <f t="shared" si="70"/>
        <v>29</v>
      </c>
      <c r="F2270" s="1521">
        <f t="shared" si="71"/>
        <v>92530</v>
      </c>
      <c r="H2270" s="1527">
        <v>29</v>
      </c>
      <c r="I2270" s="1527">
        <v>27.99</v>
      </c>
    </row>
    <row r="2271" spans="2:9" ht="30">
      <c r="B2271" s="1531">
        <v>92532</v>
      </c>
      <c r="C2271" s="1529" t="s">
        <v>16023</v>
      </c>
      <c r="D2271" s="1528" t="s">
        <v>150</v>
      </c>
      <c r="E2271" s="1530">
        <f t="shared" si="70"/>
        <v>71.81</v>
      </c>
      <c r="F2271" s="1521">
        <f t="shared" si="71"/>
        <v>92532</v>
      </c>
      <c r="H2271" s="1530">
        <v>71.81</v>
      </c>
      <c r="I2271" s="1530">
        <v>70.13</v>
      </c>
    </row>
    <row r="2272" spans="2:9" ht="30">
      <c r="B2272" s="1532">
        <v>92534</v>
      </c>
      <c r="C2272" s="1523" t="s">
        <v>16024</v>
      </c>
      <c r="D2272" s="1526" t="s">
        <v>150</v>
      </c>
      <c r="E2272" s="1527">
        <f t="shared" si="70"/>
        <v>27.67</v>
      </c>
      <c r="F2272" s="1521">
        <f t="shared" si="71"/>
        <v>92534</v>
      </c>
      <c r="H2272" s="1527">
        <v>27.67</v>
      </c>
      <c r="I2272" s="1527">
        <v>26.68</v>
      </c>
    </row>
    <row r="2273" spans="2:9" ht="30">
      <c r="B2273" s="1531">
        <v>92536</v>
      </c>
      <c r="C2273" s="1529" t="s">
        <v>16025</v>
      </c>
      <c r="D2273" s="1528" t="s">
        <v>150</v>
      </c>
      <c r="E2273" s="1530">
        <f t="shared" si="70"/>
        <v>68.819999999999993</v>
      </c>
      <c r="F2273" s="1521">
        <f t="shared" si="71"/>
        <v>92536</v>
      </c>
      <c r="H2273" s="1530">
        <v>68.819999999999993</v>
      </c>
      <c r="I2273" s="1530">
        <v>67.22</v>
      </c>
    </row>
    <row r="2274" spans="2:9" ht="30">
      <c r="B2274" s="1532">
        <v>92538</v>
      </c>
      <c r="C2274" s="1523" t="s">
        <v>16026</v>
      </c>
      <c r="D2274" s="1526" t="s">
        <v>150</v>
      </c>
      <c r="E2274" s="1527">
        <f t="shared" si="70"/>
        <v>24.89</v>
      </c>
      <c r="F2274" s="1521">
        <f t="shared" si="71"/>
        <v>92538</v>
      </c>
      <c r="H2274" s="1527">
        <v>24.89</v>
      </c>
      <c r="I2274" s="1527">
        <v>23.95</v>
      </c>
    </row>
    <row r="2275" spans="2:9">
      <c r="B2275" s="1531">
        <v>96252</v>
      </c>
      <c r="C2275" s="1529" t="s">
        <v>2886</v>
      </c>
      <c r="D2275" s="1528" t="s">
        <v>150</v>
      </c>
      <c r="E2275" s="1530">
        <f t="shared" si="70"/>
        <v>235.81</v>
      </c>
      <c r="F2275" s="1521">
        <f t="shared" si="71"/>
        <v>96252</v>
      </c>
      <c r="H2275" s="1530">
        <v>235.81</v>
      </c>
      <c r="I2275" s="1530">
        <v>230.02</v>
      </c>
    </row>
    <row r="2276" spans="2:9" ht="30">
      <c r="B2276" s="1532">
        <v>96257</v>
      </c>
      <c r="C2276" s="1523" t="s">
        <v>1094</v>
      </c>
      <c r="D2276" s="1526" t="s">
        <v>150</v>
      </c>
      <c r="E2276" s="1527">
        <f t="shared" si="70"/>
        <v>182.43</v>
      </c>
      <c r="F2276" s="1521">
        <f t="shared" si="71"/>
        <v>96257</v>
      </c>
      <c r="H2276" s="1527">
        <v>182.43</v>
      </c>
      <c r="I2276" s="1527">
        <v>174.16</v>
      </c>
    </row>
    <row r="2277" spans="2:9" ht="30">
      <c r="B2277" s="1531">
        <v>96258</v>
      </c>
      <c r="C2277" s="1529" t="s">
        <v>1095</v>
      </c>
      <c r="D2277" s="1528" t="s">
        <v>150</v>
      </c>
      <c r="E2277" s="1530">
        <f t="shared" si="70"/>
        <v>171.8</v>
      </c>
      <c r="F2277" s="1521">
        <f t="shared" si="71"/>
        <v>96258</v>
      </c>
      <c r="H2277" s="1530">
        <v>171.8</v>
      </c>
      <c r="I2277" s="1530">
        <v>164.32</v>
      </c>
    </row>
    <row r="2278" spans="2:9" ht="30">
      <c r="B2278" s="1532">
        <v>96259</v>
      </c>
      <c r="C2278" s="1523" t="s">
        <v>1096</v>
      </c>
      <c r="D2278" s="1526" t="s">
        <v>150</v>
      </c>
      <c r="E2278" s="1527">
        <f t="shared" si="70"/>
        <v>199.92</v>
      </c>
      <c r="F2278" s="1521">
        <f t="shared" si="71"/>
        <v>96259</v>
      </c>
      <c r="H2278" s="1527">
        <v>199.92</v>
      </c>
      <c r="I2278" s="1527">
        <v>189.48</v>
      </c>
    </row>
    <row r="2279" spans="2:9">
      <c r="B2279" s="1531">
        <v>96529</v>
      </c>
      <c r="C2279" s="1529" t="s">
        <v>2887</v>
      </c>
      <c r="D2279" s="1528" t="s">
        <v>150</v>
      </c>
      <c r="E2279" s="1530">
        <f t="shared" si="70"/>
        <v>285.18</v>
      </c>
      <c r="F2279" s="1521">
        <f t="shared" si="71"/>
        <v>96529</v>
      </c>
      <c r="H2279" s="1530">
        <v>285.18</v>
      </c>
      <c r="I2279" s="1530">
        <v>272.25</v>
      </c>
    </row>
    <row r="2280" spans="2:9" ht="30">
      <c r="B2280" s="1532">
        <v>96530</v>
      </c>
      <c r="C2280" s="1523" t="s">
        <v>2888</v>
      </c>
      <c r="D2280" s="1526" t="s">
        <v>150</v>
      </c>
      <c r="E2280" s="1527">
        <f t="shared" si="70"/>
        <v>154.81</v>
      </c>
      <c r="F2280" s="1521">
        <f t="shared" si="71"/>
        <v>96530</v>
      </c>
      <c r="H2280" s="1527">
        <v>154.81</v>
      </c>
      <c r="I2280" s="1527">
        <v>150.16</v>
      </c>
    </row>
    <row r="2281" spans="2:9" ht="30">
      <c r="B2281" s="1531">
        <v>96531</v>
      </c>
      <c r="C2281" s="1529" t="s">
        <v>2889</v>
      </c>
      <c r="D2281" s="1528" t="s">
        <v>150</v>
      </c>
      <c r="E2281" s="1530">
        <f t="shared" si="70"/>
        <v>106.7</v>
      </c>
      <c r="F2281" s="1521">
        <f t="shared" si="71"/>
        <v>96531</v>
      </c>
      <c r="H2281" s="1530">
        <v>106.7</v>
      </c>
      <c r="I2281" s="1530">
        <v>102.03</v>
      </c>
    </row>
    <row r="2282" spans="2:9" ht="30">
      <c r="B2282" s="1532">
        <v>96532</v>
      </c>
      <c r="C2282" s="1523" t="s">
        <v>2890</v>
      </c>
      <c r="D2282" s="1526" t="s">
        <v>150</v>
      </c>
      <c r="E2282" s="1527">
        <f t="shared" si="70"/>
        <v>178.29</v>
      </c>
      <c r="F2282" s="1521">
        <f t="shared" si="71"/>
        <v>96532</v>
      </c>
      <c r="H2282" s="1527">
        <v>178.29</v>
      </c>
      <c r="I2282" s="1527">
        <v>168.42</v>
      </c>
    </row>
    <row r="2283" spans="2:9" ht="30">
      <c r="B2283" s="1531">
        <v>96533</v>
      </c>
      <c r="C2283" s="1529" t="s">
        <v>2891</v>
      </c>
      <c r="D2283" s="1528" t="s">
        <v>150</v>
      </c>
      <c r="E2283" s="1530">
        <f t="shared" si="70"/>
        <v>94.55</v>
      </c>
      <c r="F2283" s="1521">
        <f t="shared" si="71"/>
        <v>96533</v>
      </c>
      <c r="H2283" s="1530">
        <v>94.55</v>
      </c>
      <c r="I2283" s="1530">
        <v>90.7</v>
      </c>
    </row>
    <row r="2284" spans="2:9" ht="30">
      <c r="B2284" s="1532">
        <v>96534</v>
      </c>
      <c r="C2284" s="1523" t="s">
        <v>2892</v>
      </c>
      <c r="D2284" s="1526" t="s">
        <v>150</v>
      </c>
      <c r="E2284" s="1527">
        <f t="shared" si="70"/>
        <v>73.209999999999994</v>
      </c>
      <c r="F2284" s="1521">
        <f t="shared" si="71"/>
        <v>96534</v>
      </c>
      <c r="H2284" s="1527">
        <v>73.209999999999994</v>
      </c>
      <c r="I2284" s="1527">
        <v>68.989999999999995</v>
      </c>
    </row>
    <row r="2285" spans="2:9" ht="30">
      <c r="B2285" s="1531">
        <v>96535</v>
      </c>
      <c r="C2285" s="1529" t="s">
        <v>2893</v>
      </c>
      <c r="D2285" s="1528" t="s">
        <v>150</v>
      </c>
      <c r="E2285" s="1530">
        <f t="shared" si="70"/>
        <v>122.64</v>
      </c>
      <c r="F2285" s="1521">
        <f t="shared" si="71"/>
        <v>96535</v>
      </c>
      <c r="H2285" s="1530">
        <v>122.64</v>
      </c>
      <c r="I2285" s="1530">
        <v>114.37</v>
      </c>
    </row>
    <row r="2286" spans="2:9" ht="30">
      <c r="B2286" s="1532">
        <v>96536</v>
      </c>
      <c r="C2286" s="1523" t="s">
        <v>2894</v>
      </c>
      <c r="D2286" s="1526" t="s">
        <v>150</v>
      </c>
      <c r="E2286" s="1527">
        <f t="shared" si="70"/>
        <v>63.18</v>
      </c>
      <c r="F2286" s="1521">
        <f t="shared" si="71"/>
        <v>96536</v>
      </c>
      <c r="H2286" s="1527">
        <v>63.18</v>
      </c>
      <c r="I2286" s="1527">
        <v>59.76</v>
      </c>
    </row>
    <row r="2287" spans="2:9" ht="30">
      <c r="B2287" s="1531">
        <v>96537</v>
      </c>
      <c r="C2287" s="1529" t="s">
        <v>2895</v>
      </c>
      <c r="D2287" s="1528" t="s">
        <v>150</v>
      </c>
      <c r="E2287" s="1530">
        <f t="shared" si="70"/>
        <v>172.54</v>
      </c>
      <c r="F2287" s="1521">
        <f t="shared" si="71"/>
        <v>96537</v>
      </c>
      <c r="H2287" s="1530">
        <v>172.54</v>
      </c>
      <c r="I2287" s="1530">
        <v>164.88</v>
      </c>
    </row>
    <row r="2288" spans="2:9" ht="30">
      <c r="B2288" s="1532">
        <v>96538</v>
      </c>
      <c r="C2288" s="1523" t="s">
        <v>2896</v>
      </c>
      <c r="D2288" s="1526" t="s">
        <v>150</v>
      </c>
      <c r="E2288" s="1527">
        <f t="shared" si="70"/>
        <v>244.64</v>
      </c>
      <c r="F2288" s="1521">
        <f t="shared" si="71"/>
        <v>96538</v>
      </c>
      <c r="H2288" s="1527">
        <v>244.64</v>
      </c>
      <c r="I2288" s="1527">
        <v>230.63</v>
      </c>
    </row>
    <row r="2289" spans="2:9" ht="30">
      <c r="B2289" s="1531">
        <v>96539</v>
      </c>
      <c r="C2289" s="1529" t="s">
        <v>2897</v>
      </c>
      <c r="D2289" s="1528" t="s">
        <v>150</v>
      </c>
      <c r="E2289" s="1530">
        <f t="shared" si="70"/>
        <v>115.09</v>
      </c>
      <c r="F2289" s="1521">
        <f t="shared" si="71"/>
        <v>96539</v>
      </c>
      <c r="H2289" s="1530">
        <v>115.09</v>
      </c>
      <c r="I2289" s="1530">
        <v>109.31</v>
      </c>
    </row>
    <row r="2290" spans="2:9" ht="30">
      <c r="B2290" s="1532">
        <v>96540</v>
      </c>
      <c r="C2290" s="1523" t="s">
        <v>2898</v>
      </c>
      <c r="D2290" s="1526" t="s">
        <v>150</v>
      </c>
      <c r="E2290" s="1527">
        <f t="shared" si="70"/>
        <v>116.08</v>
      </c>
      <c r="F2290" s="1521">
        <f t="shared" si="71"/>
        <v>96540</v>
      </c>
      <c r="H2290" s="1527">
        <v>116.08</v>
      </c>
      <c r="I2290" s="1527">
        <v>109.49</v>
      </c>
    </row>
    <row r="2291" spans="2:9" ht="30">
      <c r="B2291" s="1531">
        <v>96541</v>
      </c>
      <c r="C2291" s="1529" t="s">
        <v>2899</v>
      </c>
      <c r="D2291" s="1528" t="s">
        <v>150</v>
      </c>
      <c r="E2291" s="1530">
        <f t="shared" si="70"/>
        <v>166.78</v>
      </c>
      <c r="F2291" s="1521">
        <f t="shared" si="71"/>
        <v>96541</v>
      </c>
      <c r="H2291" s="1530">
        <v>166.78</v>
      </c>
      <c r="I2291" s="1530">
        <v>155.51</v>
      </c>
    </row>
    <row r="2292" spans="2:9" ht="30">
      <c r="B2292" s="1532">
        <v>96542</v>
      </c>
      <c r="C2292" s="1523" t="s">
        <v>2900</v>
      </c>
      <c r="D2292" s="1526" t="s">
        <v>150</v>
      </c>
      <c r="E2292" s="1527">
        <f t="shared" si="70"/>
        <v>81.88</v>
      </c>
      <c r="F2292" s="1521">
        <f t="shared" si="71"/>
        <v>96542</v>
      </c>
      <c r="H2292" s="1527">
        <v>81.88</v>
      </c>
      <c r="I2292" s="1527">
        <v>76.650000000000006</v>
      </c>
    </row>
    <row r="2293" spans="2:9">
      <c r="B2293" s="1531">
        <v>96543</v>
      </c>
      <c r="C2293" s="1529" t="s">
        <v>2901</v>
      </c>
      <c r="D2293" s="1528" t="s">
        <v>149</v>
      </c>
      <c r="E2293" s="1530">
        <f t="shared" si="70"/>
        <v>20.170000000000002</v>
      </c>
      <c r="F2293" s="1521">
        <f t="shared" si="71"/>
        <v>96543</v>
      </c>
      <c r="H2293" s="1530">
        <v>20.170000000000002</v>
      </c>
      <c r="I2293" s="1530">
        <v>19.45</v>
      </c>
    </row>
    <row r="2294" spans="2:9" ht="30">
      <c r="B2294" s="1532">
        <v>97747</v>
      </c>
      <c r="C2294" s="1523" t="s">
        <v>2902</v>
      </c>
      <c r="D2294" s="1526" t="s">
        <v>150</v>
      </c>
      <c r="E2294" s="1527">
        <f t="shared" si="70"/>
        <v>187.17</v>
      </c>
      <c r="F2294" s="1521">
        <f t="shared" si="71"/>
        <v>97747</v>
      </c>
      <c r="H2294" s="1527">
        <v>187.17</v>
      </c>
      <c r="I2294" s="1527">
        <v>177.88</v>
      </c>
    </row>
    <row r="2295" spans="2:9">
      <c r="B2295" s="1531">
        <v>101791</v>
      </c>
      <c r="C2295" s="1529" t="s">
        <v>16027</v>
      </c>
      <c r="D2295" s="1528" t="s">
        <v>73</v>
      </c>
      <c r="E2295" s="1530">
        <f t="shared" si="70"/>
        <v>27.82</v>
      </c>
      <c r="F2295" s="1521">
        <f t="shared" si="71"/>
        <v>101791</v>
      </c>
      <c r="H2295" s="1530">
        <v>27.82</v>
      </c>
      <c r="I2295" s="1530">
        <v>27.64</v>
      </c>
    </row>
    <row r="2296" spans="2:9" ht="30">
      <c r="B2296" s="1532">
        <v>101792</v>
      </c>
      <c r="C2296" s="1523" t="s">
        <v>16028</v>
      </c>
      <c r="D2296" s="1526" t="s">
        <v>1017</v>
      </c>
      <c r="E2296" s="1527">
        <f t="shared" si="70"/>
        <v>14.96</v>
      </c>
      <c r="F2296" s="1521">
        <f t="shared" si="71"/>
        <v>101792</v>
      </c>
      <c r="H2296" s="1527">
        <v>14.96</v>
      </c>
      <c r="I2296" s="1527">
        <v>14.35</v>
      </c>
    </row>
    <row r="2297" spans="2:9" ht="30">
      <c r="B2297" s="1531">
        <v>101793</v>
      </c>
      <c r="C2297" s="1529" t="s">
        <v>16029</v>
      </c>
      <c r="D2297" s="1528" t="s">
        <v>1017</v>
      </c>
      <c r="E2297" s="1530">
        <f t="shared" si="70"/>
        <v>24.03</v>
      </c>
      <c r="F2297" s="1521">
        <f t="shared" si="71"/>
        <v>101793</v>
      </c>
      <c r="H2297" s="1530">
        <v>24.03</v>
      </c>
      <c r="I2297" s="1530">
        <v>23.18</v>
      </c>
    </row>
    <row r="2298" spans="2:9" ht="30">
      <c r="B2298" s="1532">
        <v>101969</v>
      </c>
      <c r="C2298" s="1523" t="s">
        <v>16706</v>
      </c>
      <c r="D2298" s="1526" t="s">
        <v>150</v>
      </c>
      <c r="E2298" s="1527">
        <f t="shared" si="70"/>
        <v>202.73</v>
      </c>
      <c r="F2298" s="1521">
        <f t="shared" si="71"/>
        <v>101969</v>
      </c>
      <c r="H2298" s="1527">
        <v>202.73</v>
      </c>
      <c r="I2298" s="1527">
        <v>200.47</v>
      </c>
    </row>
    <row r="2299" spans="2:9" ht="30">
      <c r="B2299" s="1531">
        <v>101971</v>
      </c>
      <c r="C2299" s="1529" t="s">
        <v>16707</v>
      </c>
      <c r="D2299" s="1528" t="s">
        <v>150</v>
      </c>
      <c r="E2299" s="1530">
        <f t="shared" si="70"/>
        <v>155.6</v>
      </c>
      <c r="F2299" s="1521">
        <f t="shared" si="71"/>
        <v>101971</v>
      </c>
      <c r="H2299" s="1530">
        <v>155.6</v>
      </c>
      <c r="I2299" s="1530">
        <v>153.34</v>
      </c>
    </row>
    <row r="2300" spans="2:9">
      <c r="B2300" s="1532">
        <v>101973</v>
      </c>
      <c r="C2300" s="1523" t="s">
        <v>16708</v>
      </c>
      <c r="D2300" s="1526" t="s">
        <v>150</v>
      </c>
      <c r="E2300" s="1527">
        <f t="shared" si="70"/>
        <v>167.65</v>
      </c>
      <c r="F2300" s="1521">
        <f t="shared" si="71"/>
        <v>101973</v>
      </c>
      <c r="H2300" s="1527">
        <v>167.65</v>
      </c>
      <c r="I2300" s="1527">
        <v>165.18</v>
      </c>
    </row>
    <row r="2301" spans="2:9" ht="30">
      <c r="B2301" s="1531">
        <v>101974</v>
      </c>
      <c r="C2301" s="1529" t="s">
        <v>16709</v>
      </c>
      <c r="D2301" s="1528" t="s">
        <v>150</v>
      </c>
      <c r="E2301" s="1530">
        <f t="shared" si="70"/>
        <v>397.83</v>
      </c>
      <c r="F2301" s="1521">
        <f t="shared" si="71"/>
        <v>101974</v>
      </c>
      <c r="H2301" s="1530">
        <v>397.83</v>
      </c>
      <c r="I2301" s="1530">
        <v>378.17</v>
      </c>
    </row>
    <row r="2302" spans="2:9" ht="30">
      <c r="B2302" s="1532">
        <v>101975</v>
      </c>
      <c r="C2302" s="1523" t="s">
        <v>16710</v>
      </c>
      <c r="D2302" s="1526" t="s">
        <v>150</v>
      </c>
      <c r="E2302" s="1527">
        <f t="shared" si="70"/>
        <v>339.68</v>
      </c>
      <c r="F2302" s="1521">
        <f t="shared" si="71"/>
        <v>101975</v>
      </c>
      <c r="H2302" s="1527">
        <v>339.68</v>
      </c>
      <c r="I2302" s="1527">
        <v>324.05</v>
      </c>
    </row>
    <row r="2303" spans="2:9" ht="30">
      <c r="B2303" s="1531">
        <v>101977</v>
      </c>
      <c r="C2303" s="1529" t="s">
        <v>16711</v>
      </c>
      <c r="D2303" s="1528" t="s">
        <v>150</v>
      </c>
      <c r="E2303" s="1530">
        <f t="shared" si="70"/>
        <v>265.97000000000003</v>
      </c>
      <c r="F2303" s="1521">
        <f t="shared" si="71"/>
        <v>101977</v>
      </c>
      <c r="H2303" s="1530">
        <v>265.97000000000003</v>
      </c>
      <c r="I2303" s="1530">
        <v>252.49</v>
      </c>
    </row>
    <row r="2304" spans="2:9" ht="30">
      <c r="B2304" s="1532">
        <v>101980</v>
      </c>
      <c r="C2304" s="1523" t="s">
        <v>16712</v>
      </c>
      <c r="D2304" s="1526" t="s">
        <v>150</v>
      </c>
      <c r="E2304" s="1527">
        <f t="shared" si="70"/>
        <v>245.51</v>
      </c>
      <c r="F2304" s="1521">
        <f t="shared" si="71"/>
        <v>101980</v>
      </c>
      <c r="H2304" s="1527">
        <v>245.51</v>
      </c>
      <c r="I2304" s="1527">
        <v>234.7</v>
      </c>
    </row>
    <row r="2305" spans="2:9" ht="30">
      <c r="B2305" s="1531">
        <v>101981</v>
      </c>
      <c r="C2305" s="1529" t="s">
        <v>16713</v>
      </c>
      <c r="D2305" s="1528" t="s">
        <v>150</v>
      </c>
      <c r="E2305" s="1530">
        <f t="shared" si="70"/>
        <v>210.6</v>
      </c>
      <c r="F2305" s="1521">
        <f t="shared" si="71"/>
        <v>101981</v>
      </c>
      <c r="H2305" s="1530">
        <v>210.6</v>
      </c>
      <c r="I2305" s="1530">
        <v>201.46</v>
      </c>
    </row>
    <row r="2306" spans="2:9" ht="30">
      <c r="B2306" s="1532">
        <v>101982</v>
      </c>
      <c r="C2306" s="1523" t="s">
        <v>16714</v>
      </c>
      <c r="D2306" s="1526" t="s">
        <v>150</v>
      </c>
      <c r="E2306" s="1527">
        <f t="shared" ref="E2306:E2369" si="72">IF($L$2=$H$1,H2306,I2306)</f>
        <v>184.13</v>
      </c>
      <c r="F2306" s="1521">
        <f t="shared" ref="F2306:F2369" si="73">IF(LEN($B2306)=7,CONCATENATE(MID($B2306,1,6),"00",RIGHT($B2306,1)),IF(LEN($B2306)=8,CONCATENATE(MID($B2306,1,6),"0",RIGHT($B2306,2)),$B2306))</f>
        <v>101982</v>
      </c>
      <c r="H2306" s="1527">
        <v>184.13</v>
      </c>
      <c r="I2306" s="1527">
        <v>175.68</v>
      </c>
    </row>
    <row r="2307" spans="2:9" ht="30">
      <c r="B2307" s="1531">
        <v>101983</v>
      </c>
      <c r="C2307" s="1529" t="s">
        <v>16715</v>
      </c>
      <c r="D2307" s="1528" t="s">
        <v>150</v>
      </c>
      <c r="E2307" s="1530">
        <f t="shared" si="72"/>
        <v>167.43</v>
      </c>
      <c r="F2307" s="1521">
        <f t="shared" si="73"/>
        <v>101983</v>
      </c>
      <c r="H2307" s="1530">
        <v>167.43</v>
      </c>
      <c r="I2307" s="1530">
        <v>159.38999999999999</v>
      </c>
    </row>
    <row r="2308" spans="2:9" ht="30">
      <c r="B2308" s="1532">
        <v>101985</v>
      </c>
      <c r="C2308" s="1523" t="s">
        <v>16716</v>
      </c>
      <c r="D2308" s="1526" t="s">
        <v>150</v>
      </c>
      <c r="E2308" s="1527">
        <f t="shared" si="72"/>
        <v>211.12</v>
      </c>
      <c r="F2308" s="1521">
        <f t="shared" si="73"/>
        <v>101985</v>
      </c>
      <c r="H2308" s="1527">
        <v>211.12</v>
      </c>
      <c r="I2308" s="1527">
        <v>208.46</v>
      </c>
    </row>
    <row r="2309" spans="2:9" ht="30">
      <c r="B2309" s="1531">
        <v>101986</v>
      </c>
      <c r="C2309" s="1529" t="s">
        <v>16717</v>
      </c>
      <c r="D2309" s="1528" t="s">
        <v>150</v>
      </c>
      <c r="E2309" s="1530">
        <f t="shared" si="72"/>
        <v>151.19999999999999</v>
      </c>
      <c r="F2309" s="1521">
        <f t="shared" si="73"/>
        <v>101986</v>
      </c>
      <c r="H2309" s="1530">
        <v>151.19999999999999</v>
      </c>
      <c r="I2309" s="1530">
        <v>148.54</v>
      </c>
    </row>
    <row r="2310" spans="2:9">
      <c r="B2310" s="1532">
        <v>101987</v>
      </c>
      <c r="C2310" s="1523" t="s">
        <v>16718</v>
      </c>
      <c r="D2310" s="1526" t="s">
        <v>150</v>
      </c>
      <c r="E2310" s="1527">
        <f t="shared" si="72"/>
        <v>193.61</v>
      </c>
      <c r="F2310" s="1521">
        <f t="shared" si="73"/>
        <v>101987</v>
      </c>
      <c r="H2310" s="1527">
        <v>193.61</v>
      </c>
      <c r="I2310" s="1527">
        <v>191.01</v>
      </c>
    </row>
    <row r="2311" spans="2:9" ht="30">
      <c r="B2311" s="1531">
        <v>101988</v>
      </c>
      <c r="C2311" s="1529" t="s">
        <v>16719</v>
      </c>
      <c r="D2311" s="1528" t="s">
        <v>150</v>
      </c>
      <c r="E2311" s="1530">
        <f t="shared" si="72"/>
        <v>208.85</v>
      </c>
      <c r="F2311" s="1521">
        <f t="shared" si="73"/>
        <v>101988</v>
      </c>
      <c r="H2311" s="1530">
        <v>208.85</v>
      </c>
      <c r="I2311" s="1530">
        <v>206.13</v>
      </c>
    </row>
    <row r="2312" spans="2:9" ht="30">
      <c r="B2312" s="1532">
        <v>101989</v>
      </c>
      <c r="C2312" s="1523" t="s">
        <v>16720</v>
      </c>
      <c r="D2312" s="1526" t="s">
        <v>150</v>
      </c>
      <c r="E2312" s="1527">
        <f t="shared" si="72"/>
        <v>162.31</v>
      </c>
      <c r="F2312" s="1521">
        <f t="shared" si="73"/>
        <v>101989</v>
      </c>
      <c r="H2312" s="1527">
        <v>162.31</v>
      </c>
      <c r="I2312" s="1527">
        <v>159.59</v>
      </c>
    </row>
    <row r="2313" spans="2:9">
      <c r="B2313" s="1531">
        <v>101990</v>
      </c>
      <c r="C2313" s="1529" t="s">
        <v>16721</v>
      </c>
      <c r="D2313" s="1528" t="s">
        <v>150</v>
      </c>
      <c r="E2313" s="1530">
        <f t="shared" si="72"/>
        <v>180.18</v>
      </c>
      <c r="F2313" s="1521">
        <f t="shared" si="73"/>
        <v>101990</v>
      </c>
      <c r="H2313" s="1530">
        <v>180.18</v>
      </c>
      <c r="I2313" s="1530">
        <v>177.49</v>
      </c>
    </row>
    <row r="2314" spans="2:9" ht="30">
      <c r="B2314" s="1532">
        <v>101991</v>
      </c>
      <c r="C2314" s="1523" t="s">
        <v>16722</v>
      </c>
      <c r="D2314" s="1526" t="s">
        <v>150</v>
      </c>
      <c r="E2314" s="1527">
        <f t="shared" si="72"/>
        <v>209.56</v>
      </c>
      <c r="F2314" s="1521">
        <f t="shared" si="73"/>
        <v>101991</v>
      </c>
      <c r="H2314" s="1527">
        <v>209.56</v>
      </c>
      <c r="I2314" s="1527">
        <v>206.5</v>
      </c>
    </row>
    <row r="2315" spans="2:9" ht="30">
      <c r="B2315" s="1531">
        <v>101992</v>
      </c>
      <c r="C2315" s="1529" t="s">
        <v>16723</v>
      </c>
      <c r="D2315" s="1528" t="s">
        <v>150</v>
      </c>
      <c r="E2315" s="1530">
        <f t="shared" si="72"/>
        <v>152.28</v>
      </c>
      <c r="F2315" s="1521">
        <f t="shared" si="73"/>
        <v>101992</v>
      </c>
      <c r="H2315" s="1530">
        <v>152.28</v>
      </c>
      <c r="I2315" s="1530">
        <v>149.22</v>
      </c>
    </row>
    <row r="2316" spans="2:9">
      <c r="B2316" s="1532">
        <v>101993</v>
      </c>
      <c r="C2316" s="1523" t="s">
        <v>16724</v>
      </c>
      <c r="D2316" s="1526" t="s">
        <v>150</v>
      </c>
      <c r="E2316" s="1527">
        <f t="shared" si="72"/>
        <v>226.33</v>
      </c>
      <c r="F2316" s="1521">
        <f t="shared" si="73"/>
        <v>101993</v>
      </c>
      <c r="H2316" s="1527">
        <v>226.33</v>
      </c>
      <c r="I2316" s="1527">
        <v>223.53</v>
      </c>
    </row>
    <row r="2317" spans="2:9" ht="30">
      <c r="B2317" s="1531">
        <v>101994</v>
      </c>
      <c r="C2317" s="1529" t="s">
        <v>16725</v>
      </c>
      <c r="D2317" s="1528" t="s">
        <v>150</v>
      </c>
      <c r="E2317" s="1530">
        <f t="shared" si="72"/>
        <v>223.34</v>
      </c>
      <c r="F2317" s="1521">
        <f t="shared" si="73"/>
        <v>101994</v>
      </c>
      <c r="H2317" s="1530">
        <v>223.34</v>
      </c>
      <c r="I2317" s="1530">
        <v>220.81</v>
      </c>
    </row>
    <row r="2318" spans="2:9" ht="30">
      <c r="B2318" s="1532">
        <v>101995</v>
      </c>
      <c r="C2318" s="1523" t="s">
        <v>16726</v>
      </c>
      <c r="D2318" s="1526" t="s">
        <v>150</v>
      </c>
      <c r="E2318" s="1527">
        <f t="shared" si="72"/>
        <v>171.09</v>
      </c>
      <c r="F2318" s="1521">
        <f t="shared" si="73"/>
        <v>101995</v>
      </c>
      <c r="H2318" s="1527">
        <v>171.09</v>
      </c>
      <c r="I2318" s="1527">
        <v>168.56</v>
      </c>
    </row>
    <row r="2319" spans="2:9">
      <c r="B2319" s="1531">
        <v>101996</v>
      </c>
      <c r="C2319" s="1529" t="s">
        <v>16727</v>
      </c>
      <c r="D2319" s="1528" t="s">
        <v>150</v>
      </c>
      <c r="E2319" s="1530">
        <f t="shared" si="72"/>
        <v>193.31</v>
      </c>
      <c r="F2319" s="1521">
        <f t="shared" si="73"/>
        <v>101996</v>
      </c>
      <c r="H2319" s="1530">
        <v>193.31</v>
      </c>
      <c r="I2319" s="1530">
        <v>190.64</v>
      </c>
    </row>
    <row r="2320" spans="2:9" ht="30">
      <c r="B2320" s="1532">
        <v>101997</v>
      </c>
      <c r="C2320" s="1523" t="s">
        <v>16728</v>
      </c>
      <c r="D2320" s="1526" t="s">
        <v>150</v>
      </c>
      <c r="E2320" s="1527">
        <f t="shared" si="72"/>
        <v>209.47</v>
      </c>
      <c r="F2320" s="1521">
        <f t="shared" si="73"/>
        <v>101997</v>
      </c>
      <c r="H2320" s="1527">
        <v>209.47</v>
      </c>
      <c r="I2320" s="1527">
        <v>206.44</v>
      </c>
    </row>
    <row r="2321" spans="2:9" ht="30">
      <c r="B2321" s="1531">
        <v>101998</v>
      </c>
      <c r="C2321" s="1529" t="s">
        <v>16729</v>
      </c>
      <c r="D2321" s="1528" t="s">
        <v>150</v>
      </c>
      <c r="E2321" s="1530">
        <f t="shared" si="72"/>
        <v>150.9</v>
      </c>
      <c r="F2321" s="1521">
        <f t="shared" si="73"/>
        <v>101998</v>
      </c>
      <c r="H2321" s="1530">
        <v>150.9</v>
      </c>
      <c r="I2321" s="1530">
        <v>147.87</v>
      </c>
    </row>
    <row r="2322" spans="2:9">
      <c r="B2322" s="1532">
        <v>101999</v>
      </c>
      <c r="C2322" s="1523" t="s">
        <v>16730</v>
      </c>
      <c r="D2322" s="1526" t="s">
        <v>150</v>
      </c>
      <c r="E2322" s="1527">
        <f t="shared" si="72"/>
        <v>242.07</v>
      </c>
      <c r="F2322" s="1521">
        <f t="shared" si="73"/>
        <v>101999</v>
      </c>
      <c r="H2322" s="1527">
        <v>242.07</v>
      </c>
      <c r="I2322" s="1527">
        <v>239.2</v>
      </c>
    </row>
    <row r="2323" spans="2:9" ht="30">
      <c r="B2323" s="1531">
        <v>102000</v>
      </c>
      <c r="C2323" s="1529" t="s">
        <v>16731</v>
      </c>
      <c r="D2323" s="1528" t="s">
        <v>150</v>
      </c>
      <c r="E2323" s="1530">
        <f t="shared" si="72"/>
        <v>395.54</v>
      </c>
      <c r="F2323" s="1521">
        <f t="shared" si="73"/>
        <v>102000</v>
      </c>
      <c r="H2323" s="1530">
        <v>395.54</v>
      </c>
      <c r="I2323" s="1530">
        <v>376.37</v>
      </c>
    </row>
    <row r="2324" spans="2:9" ht="30">
      <c r="B2324" s="1532">
        <v>102001</v>
      </c>
      <c r="C2324" s="1523" t="s">
        <v>16732</v>
      </c>
      <c r="D2324" s="1526" t="s">
        <v>150</v>
      </c>
      <c r="E2324" s="1527">
        <f t="shared" si="72"/>
        <v>341.32</v>
      </c>
      <c r="F2324" s="1521">
        <f t="shared" si="73"/>
        <v>102001</v>
      </c>
      <c r="H2324" s="1527">
        <v>341.32</v>
      </c>
      <c r="I2324" s="1527">
        <v>326.07</v>
      </c>
    </row>
    <row r="2325" spans="2:9" ht="30">
      <c r="B2325" s="1531">
        <v>102002</v>
      </c>
      <c r="C2325" s="1529" t="s">
        <v>16733</v>
      </c>
      <c r="D2325" s="1528" t="s">
        <v>150</v>
      </c>
      <c r="E2325" s="1530">
        <f t="shared" si="72"/>
        <v>260.48</v>
      </c>
      <c r="F2325" s="1521">
        <f t="shared" si="73"/>
        <v>102002</v>
      </c>
      <c r="H2325" s="1530">
        <v>260.48</v>
      </c>
      <c r="I2325" s="1530">
        <v>246.59</v>
      </c>
    </row>
    <row r="2326" spans="2:9" ht="30">
      <c r="B2326" s="1532">
        <v>102003</v>
      </c>
      <c r="C2326" s="1523" t="s">
        <v>16734</v>
      </c>
      <c r="D2326" s="1526" t="s">
        <v>150</v>
      </c>
      <c r="E2326" s="1527">
        <f t="shared" si="72"/>
        <v>240.99</v>
      </c>
      <c r="F2326" s="1521">
        <f t="shared" si="73"/>
        <v>102003</v>
      </c>
      <c r="H2326" s="1527">
        <v>240.99</v>
      </c>
      <c r="I2326" s="1527">
        <v>229.72</v>
      </c>
    </row>
    <row r="2327" spans="2:9" ht="30">
      <c r="B2327" s="1531">
        <v>102004</v>
      </c>
      <c r="C2327" s="1529" t="s">
        <v>16735</v>
      </c>
      <c r="D2327" s="1528" t="s">
        <v>150</v>
      </c>
      <c r="E2327" s="1530">
        <f t="shared" si="72"/>
        <v>212.92</v>
      </c>
      <c r="F2327" s="1521">
        <f t="shared" si="73"/>
        <v>102004</v>
      </c>
      <c r="H2327" s="1530">
        <v>212.92</v>
      </c>
      <c r="I2327" s="1530">
        <v>203.5</v>
      </c>
    </row>
    <row r="2328" spans="2:9" ht="30">
      <c r="B2328" s="1532">
        <v>102005</v>
      </c>
      <c r="C2328" s="1523" t="s">
        <v>16736</v>
      </c>
      <c r="D2328" s="1526" t="s">
        <v>150</v>
      </c>
      <c r="E2328" s="1527">
        <f t="shared" si="72"/>
        <v>185.53</v>
      </c>
      <c r="F2328" s="1521">
        <f t="shared" si="73"/>
        <v>102005</v>
      </c>
      <c r="H2328" s="1527">
        <v>185.53</v>
      </c>
      <c r="I2328" s="1527">
        <v>176.84</v>
      </c>
    </row>
    <row r="2329" spans="2:9" ht="30">
      <c r="B2329" s="1531">
        <v>102006</v>
      </c>
      <c r="C2329" s="1529" t="s">
        <v>16737</v>
      </c>
      <c r="D2329" s="1528" t="s">
        <v>150</v>
      </c>
      <c r="E2329" s="1530">
        <f t="shared" si="72"/>
        <v>168.24</v>
      </c>
      <c r="F2329" s="1521">
        <f t="shared" si="73"/>
        <v>102006</v>
      </c>
      <c r="H2329" s="1530">
        <v>168.24</v>
      </c>
      <c r="I2329" s="1530">
        <v>160</v>
      </c>
    </row>
    <row r="2330" spans="2:9" ht="30">
      <c r="B2330" s="1532">
        <v>102007</v>
      </c>
      <c r="C2330" s="1523" t="s">
        <v>16738</v>
      </c>
      <c r="D2330" s="1526" t="s">
        <v>150</v>
      </c>
      <c r="E2330" s="1527">
        <f t="shared" si="72"/>
        <v>391.93</v>
      </c>
      <c r="F2330" s="1521">
        <f t="shared" si="73"/>
        <v>102007</v>
      </c>
      <c r="H2330" s="1527">
        <v>391.93</v>
      </c>
      <c r="I2330" s="1527">
        <v>372.3</v>
      </c>
    </row>
    <row r="2331" spans="2:9" ht="30">
      <c r="B2331" s="1531">
        <v>102008</v>
      </c>
      <c r="C2331" s="1529" t="s">
        <v>16739</v>
      </c>
      <c r="D2331" s="1528" t="s">
        <v>150</v>
      </c>
      <c r="E2331" s="1530">
        <f t="shared" si="72"/>
        <v>328.87</v>
      </c>
      <c r="F2331" s="1521">
        <f t="shared" si="73"/>
        <v>102008</v>
      </c>
      <c r="H2331" s="1530">
        <v>328.87</v>
      </c>
      <c r="I2331" s="1530">
        <v>313.35000000000002</v>
      </c>
    </row>
    <row r="2332" spans="2:9" ht="30">
      <c r="B2332" s="1532">
        <v>102009</v>
      </c>
      <c r="C2332" s="1523" t="s">
        <v>16740</v>
      </c>
      <c r="D2332" s="1526" t="s">
        <v>150</v>
      </c>
      <c r="E2332" s="1527">
        <f t="shared" si="72"/>
        <v>267.64999999999998</v>
      </c>
      <c r="F2332" s="1521">
        <f t="shared" si="73"/>
        <v>102009</v>
      </c>
      <c r="H2332" s="1527">
        <v>267.64999999999998</v>
      </c>
      <c r="I2332" s="1527">
        <v>253.81</v>
      </c>
    </row>
    <row r="2333" spans="2:9" ht="30">
      <c r="B2333" s="1531">
        <v>102010</v>
      </c>
      <c r="C2333" s="1529" t="s">
        <v>16741</v>
      </c>
      <c r="D2333" s="1528" t="s">
        <v>150</v>
      </c>
      <c r="E2333" s="1530">
        <f t="shared" si="72"/>
        <v>244.86</v>
      </c>
      <c r="F2333" s="1521">
        <f t="shared" si="73"/>
        <v>102010</v>
      </c>
      <c r="H2333" s="1530">
        <v>244.86</v>
      </c>
      <c r="I2333" s="1530">
        <v>233.73</v>
      </c>
    </row>
    <row r="2334" spans="2:9" ht="30">
      <c r="B2334" s="1532">
        <v>102011</v>
      </c>
      <c r="C2334" s="1523" t="s">
        <v>16742</v>
      </c>
      <c r="D2334" s="1526" t="s">
        <v>150</v>
      </c>
      <c r="E2334" s="1527">
        <f t="shared" si="72"/>
        <v>208.04</v>
      </c>
      <c r="F2334" s="1521">
        <f t="shared" si="73"/>
        <v>102011</v>
      </c>
      <c r="H2334" s="1527">
        <v>208.04</v>
      </c>
      <c r="I2334" s="1527">
        <v>198.7</v>
      </c>
    </row>
    <row r="2335" spans="2:9" ht="30">
      <c r="B2335" s="1531">
        <v>102012</v>
      </c>
      <c r="C2335" s="1529" t="s">
        <v>16743</v>
      </c>
      <c r="D2335" s="1528" t="s">
        <v>150</v>
      </c>
      <c r="E2335" s="1530">
        <f t="shared" si="72"/>
        <v>180.9</v>
      </c>
      <c r="F2335" s="1521">
        <f t="shared" si="73"/>
        <v>102012</v>
      </c>
      <c r="H2335" s="1530">
        <v>180.9</v>
      </c>
      <c r="I2335" s="1530">
        <v>172.29</v>
      </c>
    </row>
    <row r="2336" spans="2:9" ht="30">
      <c r="B2336" s="1532">
        <v>102013</v>
      </c>
      <c r="C2336" s="1523" t="s">
        <v>16744</v>
      </c>
      <c r="D2336" s="1526" t="s">
        <v>150</v>
      </c>
      <c r="E2336" s="1527">
        <f t="shared" si="72"/>
        <v>165.86</v>
      </c>
      <c r="F2336" s="1521">
        <f t="shared" si="73"/>
        <v>102013</v>
      </c>
      <c r="H2336" s="1527">
        <v>165.86</v>
      </c>
      <c r="I2336" s="1527">
        <v>157.66999999999999</v>
      </c>
    </row>
    <row r="2337" spans="2:9" ht="30">
      <c r="B2337" s="1531">
        <v>102014</v>
      </c>
      <c r="C2337" s="1529" t="s">
        <v>16745</v>
      </c>
      <c r="D2337" s="1528" t="s">
        <v>150</v>
      </c>
      <c r="E2337" s="1530">
        <f t="shared" si="72"/>
        <v>427.98</v>
      </c>
      <c r="F2337" s="1521">
        <f t="shared" si="73"/>
        <v>102014</v>
      </c>
      <c r="H2337" s="1530">
        <v>427.98</v>
      </c>
      <c r="I2337" s="1530">
        <v>408.65</v>
      </c>
    </row>
    <row r="2338" spans="2:9" ht="30">
      <c r="B2338" s="1532">
        <v>102015</v>
      </c>
      <c r="C2338" s="1523" t="s">
        <v>16746</v>
      </c>
      <c r="D2338" s="1526" t="s">
        <v>150</v>
      </c>
      <c r="E2338" s="1527">
        <f t="shared" si="72"/>
        <v>359.61</v>
      </c>
      <c r="F2338" s="1521">
        <f t="shared" si="73"/>
        <v>102015</v>
      </c>
      <c r="H2338" s="1527">
        <v>359.61</v>
      </c>
      <c r="I2338" s="1527">
        <v>344.26</v>
      </c>
    </row>
    <row r="2339" spans="2:9" ht="30">
      <c r="B2339" s="1531">
        <v>102016</v>
      </c>
      <c r="C2339" s="1529" t="s">
        <v>16747</v>
      </c>
      <c r="D2339" s="1528" t="s">
        <v>150</v>
      </c>
      <c r="E2339" s="1530">
        <f t="shared" si="72"/>
        <v>257.89999999999998</v>
      </c>
      <c r="F2339" s="1521">
        <f t="shared" si="73"/>
        <v>102016</v>
      </c>
      <c r="H2339" s="1530">
        <v>257.89999999999998</v>
      </c>
      <c r="I2339" s="1530">
        <v>243.7</v>
      </c>
    </row>
    <row r="2340" spans="2:9" ht="30">
      <c r="B2340" s="1532">
        <v>102017</v>
      </c>
      <c r="C2340" s="1523" t="s">
        <v>16748</v>
      </c>
      <c r="D2340" s="1526" t="s">
        <v>150</v>
      </c>
      <c r="E2340" s="1527">
        <f t="shared" si="72"/>
        <v>236.55</v>
      </c>
      <c r="F2340" s="1521">
        <f t="shared" si="73"/>
        <v>102017</v>
      </c>
      <c r="H2340" s="1527">
        <v>236.55</v>
      </c>
      <c r="I2340" s="1527">
        <v>225</v>
      </c>
    </row>
    <row r="2341" spans="2:9" ht="30">
      <c r="B2341" s="1531">
        <v>102036</v>
      </c>
      <c r="C2341" s="1529" t="s">
        <v>16749</v>
      </c>
      <c r="D2341" s="1528" t="s">
        <v>150</v>
      </c>
      <c r="E2341" s="1530">
        <f t="shared" si="72"/>
        <v>206.94</v>
      </c>
      <c r="F2341" s="1521">
        <f t="shared" si="73"/>
        <v>102036</v>
      </c>
      <c r="H2341" s="1530">
        <v>206.94</v>
      </c>
      <c r="I2341" s="1530">
        <v>197.35</v>
      </c>
    </row>
    <row r="2342" spans="2:9" ht="30">
      <c r="B2342" s="1532">
        <v>102037</v>
      </c>
      <c r="C2342" s="1523" t="s">
        <v>16750</v>
      </c>
      <c r="D2342" s="1526" t="s">
        <v>150</v>
      </c>
      <c r="E2342" s="1527">
        <f t="shared" si="72"/>
        <v>179.72</v>
      </c>
      <c r="F2342" s="1521">
        <f t="shared" si="73"/>
        <v>102037</v>
      </c>
      <c r="H2342" s="1527">
        <v>179.72</v>
      </c>
      <c r="I2342" s="1527">
        <v>170.9</v>
      </c>
    </row>
    <row r="2343" spans="2:9" ht="30">
      <c r="B2343" s="1531">
        <v>102038</v>
      </c>
      <c r="C2343" s="1529" t="s">
        <v>16751</v>
      </c>
      <c r="D2343" s="1528" t="s">
        <v>150</v>
      </c>
      <c r="E2343" s="1530">
        <f t="shared" si="72"/>
        <v>164.63</v>
      </c>
      <c r="F2343" s="1521">
        <f t="shared" si="73"/>
        <v>102038</v>
      </c>
      <c r="H2343" s="1530">
        <v>164.63</v>
      </c>
      <c r="I2343" s="1530">
        <v>156.26</v>
      </c>
    </row>
    <row r="2344" spans="2:9" ht="30">
      <c r="B2344" s="1532">
        <v>102039</v>
      </c>
      <c r="C2344" s="1523" t="s">
        <v>16752</v>
      </c>
      <c r="D2344" s="1526" t="s">
        <v>150</v>
      </c>
      <c r="E2344" s="1527">
        <f t="shared" si="72"/>
        <v>406.99</v>
      </c>
      <c r="F2344" s="1521">
        <f t="shared" si="73"/>
        <v>102039</v>
      </c>
      <c r="H2344" s="1527">
        <v>406.99</v>
      </c>
      <c r="I2344" s="1527">
        <v>387.44</v>
      </c>
    </row>
    <row r="2345" spans="2:9" ht="30">
      <c r="B2345" s="1531">
        <v>102040</v>
      </c>
      <c r="C2345" s="1529" t="s">
        <v>16753</v>
      </c>
      <c r="D2345" s="1528" t="s">
        <v>150</v>
      </c>
      <c r="E2345" s="1530">
        <f t="shared" si="72"/>
        <v>340.38</v>
      </c>
      <c r="F2345" s="1521">
        <f t="shared" si="73"/>
        <v>102040</v>
      </c>
      <c r="H2345" s="1530">
        <v>340.38</v>
      </c>
      <c r="I2345" s="1530">
        <v>324.95</v>
      </c>
    </row>
    <row r="2346" spans="2:9" ht="30">
      <c r="B2346" s="1532">
        <v>102041</v>
      </c>
      <c r="C2346" s="1523" t="s">
        <v>16754</v>
      </c>
      <c r="D2346" s="1526" t="s">
        <v>150</v>
      </c>
      <c r="E2346" s="1527">
        <f t="shared" si="72"/>
        <v>270.89999999999998</v>
      </c>
      <c r="F2346" s="1521">
        <f t="shared" si="73"/>
        <v>102041</v>
      </c>
      <c r="H2346" s="1527">
        <v>270.89999999999998</v>
      </c>
      <c r="I2346" s="1527">
        <v>257.27999999999997</v>
      </c>
    </row>
    <row r="2347" spans="2:9" ht="30">
      <c r="B2347" s="1531">
        <v>102042</v>
      </c>
      <c r="C2347" s="1529" t="s">
        <v>16755</v>
      </c>
      <c r="D2347" s="1528" t="s">
        <v>150</v>
      </c>
      <c r="E2347" s="1530">
        <f t="shared" si="72"/>
        <v>245.62</v>
      </c>
      <c r="F2347" s="1521">
        <f t="shared" si="73"/>
        <v>102042</v>
      </c>
      <c r="H2347" s="1530">
        <v>245.62</v>
      </c>
      <c r="I2347" s="1530">
        <v>234.73</v>
      </c>
    </row>
    <row r="2348" spans="2:9" ht="30">
      <c r="B2348" s="1532">
        <v>102043</v>
      </c>
      <c r="C2348" s="1523" t="s">
        <v>16756</v>
      </c>
      <c r="D2348" s="1526" t="s">
        <v>150</v>
      </c>
      <c r="E2348" s="1527">
        <f t="shared" si="72"/>
        <v>209.65</v>
      </c>
      <c r="F2348" s="1521">
        <f t="shared" si="73"/>
        <v>102043</v>
      </c>
      <c r="H2348" s="1527">
        <v>209.65</v>
      </c>
      <c r="I2348" s="1527">
        <v>200.46</v>
      </c>
    </row>
    <row r="2349" spans="2:9" ht="30">
      <c r="B2349" s="1531">
        <v>102044</v>
      </c>
      <c r="C2349" s="1529" t="s">
        <v>16757</v>
      </c>
      <c r="D2349" s="1528" t="s">
        <v>150</v>
      </c>
      <c r="E2349" s="1530">
        <f t="shared" si="72"/>
        <v>183.15</v>
      </c>
      <c r="F2349" s="1521">
        <f t="shared" si="73"/>
        <v>102044</v>
      </c>
      <c r="H2349" s="1530">
        <v>183.15</v>
      </c>
      <c r="I2349" s="1530">
        <v>174.65</v>
      </c>
    </row>
    <row r="2350" spans="2:9" ht="30">
      <c r="B2350" s="1532">
        <v>102045</v>
      </c>
      <c r="C2350" s="1523" t="s">
        <v>16758</v>
      </c>
      <c r="D2350" s="1526" t="s">
        <v>150</v>
      </c>
      <c r="E2350" s="1527">
        <f t="shared" si="72"/>
        <v>167.24</v>
      </c>
      <c r="F2350" s="1521">
        <f t="shared" si="73"/>
        <v>102045</v>
      </c>
      <c r="H2350" s="1527">
        <v>167.24</v>
      </c>
      <c r="I2350" s="1527">
        <v>159.15</v>
      </c>
    </row>
    <row r="2351" spans="2:9" ht="30">
      <c r="B2351" s="1531">
        <v>102046</v>
      </c>
      <c r="C2351" s="1529" t="s">
        <v>16759</v>
      </c>
      <c r="D2351" s="1528" t="s">
        <v>150</v>
      </c>
      <c r="E2351" s="1530">
        <f t="shared" si="72"/>
        <v>433.18</v>
      </c>
      <c r="F2351" s="1521">
        <f t="shared" si="73"/>
        <v>102046</v>
      </c>
      <c r="H2351" s="1530">
        <v>433.18</v>
      </c>
      <c r="I2351" s="1530">
        <v>413.95</v>
      </c>
    </row>
    <row r="2352" spans="2:9" ht="30">
      <c r="B2352" s="1532">
        <v>102047</v>
      </c>
      <c r="C2352" s="1523" t="s">
        <v>16760</v>
      </c>
      <c r="D2352" s="1526" t="s">
        <v>150</v>
      </c>
      <c r="E2352" s="1527">
        <f t="shared" si="72"/>
        <v>370.04</v>
      </c>
      <c r="F2352" s="1521">
        <f t="shared" si="73"/>
        <v>102047</v>
      </c>
      <c r="H2352" s="1527">
        <v>370.04</v>
      </c>
      <c r="I2352" s="1527">
        <v>354.84</v>
      </c>
    </row>
    <row r="2353" spans="2:9" ht="30">
      <c r="B2353" s="1531">
        <v>102048</v>
      </c>
      <c r="C2353" s="1529" t="s">
        <v>16761</v>
      </c>
      <c r="D2353" s="1528" t="s">
        <v>150</v>
      </c>
      <c r="E2353" s="1530">
        <f t="shared" si="72"/>
        <v>252.69</v>
      </c>
      <c r="F2353" s="1521">
        <f t="shared" si="73"/>
        <v>102048</v>
      </c>
      <c r="H2353" s="1530">
        <v>252.69</v>
      </c>
      <c r="I2353" s="1530">
        <v>238.54</v>
      </c>
    </row>
    <row r="2354" spans="2:9" ht="30">
      <c r="B2354" s="1532">
        <v>102049</v>
      </c>
      <c r="C2354" s="1523" t="s">
        <v>16762</v>
      </c>
      <c r="D2354" s="1526" t="s">
        <v>150</v>
      </c>
      <c r="E2354" s="1527">
        <f t="shared" si="72"/>
        <v>228.64</v>
      </c>
      <c r="F2354" s="1521">
        <f t="shared" si="73"/>
        <v>102049</v>
      </c>
      <c r="H2354" s="1527">
        <v>228.64</v>
      </c>
      <c r="I2354" s="1527">
        <v>217.17</v>
      </c>
    </row>
    <row r="2355" spans="2:9" ht="30">
      <c r="B2355" s="1531">
        <v>102050</v>
      </c>
      <c r="C2355" s="1529" t="s">
        <v>16763</v>
      </c>
      <c r="D2355" s="1528" t="s">
        <v>150</v>
      </c>
      <c r="E2355" s="1530">
        <f t="shared" si="72"/>
        <v>201.15</v>
      </c>
      <c r="F2355" s="1521">
        <f t="shared" si="73"/>
        <v>102050</v>
      </c>
      <c r="H2355" s="1530">
        <v>201.15</v>
      </c>
      <c r="I2355" s="1530">
        <v>191.61</v>
      </c>
    </row>
    <row r="2356" spans="2:9" ht="30">
      <c r="B2356" s="1532">
        <v>102051</v>
      </c>
      <c r="C2356" s="1523" t="s">
        <v>16764</v>
      </c>
      <c r="D2356" s="1526" t="s">
        <v>150</v>
      </c>
      <c r="E2356" s="1527">
        <f t="shared" si="72"/>
        <v>173.94</v>
      </c>
      <c r="F2356" s="1521">
        <f t="shared" si="73"/>
        <v>102051</v>
      </c>
      <c r="H2356" s="1527">
        <v>173.94</v>
      </c>
      <c r="I2356" s="1527">
        <v>165.17</v>
      </c>
    </row>
    <row r="2357" spans="2:9" ht="30">
      <c r="B2357" s="1531">
        <v>102052</v>
      </c>
      <c r="C2357" s="1529" t="s">
        <v>16765</v>
      </c>
      <c r="D2357" s="1528" t="s">
        <v>150</v>
      </c>
      <c r="E2357" s="1530">
        <f t="shared" si="72"/>
        <v>158.86000000000001</v>
      </c>
      <c r="F2357" s="1521">
        <f t="shared" si="73"/>
        <v>102052</v>
      </c>
      <c r="H2357" s="1530">
        <v>158.86000000000001</v>
      </c>
      <c r="I2357" s="1530">
        <v>150.53</v>
      </c>
    </row>
    <row r="2358" spans="2:9" ht="30">
      <c r="B2358" s="1532">
        <v>102059</v>
      </c>
      <c r="C2358" s="1523" t="s">
        <v>16766</v>
      </c>
      <c r="D2358" s="1526" t="s">
        <v>150</v>
      </c>
      <c r="E2358" s="1527">
        <f t="shared" si="72"/>
        <v>383.43</v>
      </c>
      <c r="F2358" s="1521">
        <f t="shared" si="73"/>
        <v>102059</v>
      </c>
      <c r="H2358" s="1527">
        <v>383.43</v>
      </c>
      <c r="I2358" s="1527">
        <v>365.6</v>
      </c>
    </row>
    <row r="2359" spans="2:9" ht="30">
      <c r="B2359" s="1531">
        <v>102060</v>
      </c>
      <c r="C2359" s="1529" t="s">
        <v>16767</v>
      </c>
      <c r="D2359" s="1528" t="s">
        <v>150</v>
      </c>
      <c r="E2359" s="1530">
        <f t="shared" si="72"/>
        <v>323.58999999999997</v>
      </c>
      <c r="F2359" s="1521">
        <f t="shared" si="73"/>
        <v>102060</v>
      </c>
      <c r="H2359" s="1530">
        <v>323.58999999999997</v>
      </c>
      <c r="I2359" s="1530">
        <v>309.43</v>
      </c>
    </row>
    <row r="2360" spans="2:9" ht="30">
      <c r="B2360" s="1532">
        <v>102061</v>
      </c>
      <c r="C2360" s="1523" t="s">
        <v>16768</v>
      </c>
      <c r="D2360" s="1526" t="s">
        <v>150</v>
      </c>
      <c r="E2360" s="1527">
        <f t="shared" si="72"/>
        <v>252.29</v>
      </c>
      <c r="F2360" s="1521">
        <f t="shared" si="73"/>
        <v>102061</v>
      </c>
      <c r="H2360" s="1527">
        <v>252.29</v>
      </c>
      <c r="I2360" s="1527">
        <v>240.46</v>
      </c>
    </row>
    <row r="2361" spans="2:9" ht="30">
      <c r="B2361" s="1531">
        <v>102062</v>
      </c>
      <c r="C2361" s="1529" t="s">
        <v>16769</v>
      </c>
      <c r="D2361" s="1528" t="s">
        <v>150</v>
      </c>
      <c r="E2361" s="1530">
        <f t="shared" si="72"/>
        <v>233.53</v>
      </c>
      <c r="F2361" s="1521">
        <f t="shared" si="73"/>
        <v>102062</v>
      </c>
      <c r="H2361" s="1530">
        <v>233.53</v>
      </c>
      <c r="I2361" s="1530">
        <v>223.96</v>
      </c>
    </row>
    <row r="2362" spans="2:9" ht="30">
      <c r="B2362" s="1532">
        <v>102063</v>
      </c>
      <c r="C2362" s="1523" t="s">
        <v>16770</v>
      </c>
      <c r="D2362" s="1526" t="s">
        <v>150</v>
      </c>
      <c r="E2362" s="1527">
        <f t="shared" si="72"/>
        <v>198.54</v>
      </c>
      <c r="F2362" s="1521">
        <f t="shared" si="73"/>
        <v>102063</v>
      </c>
      <c r="H2362" s="1527">
        <v>198.54</v>
      </c>
      <c r="I2362" s="1527">
        <v>190.56</v>
      </c>
    </row>
    <row r="2363" spans="2:9" ht="30">
      <c r="B2363" s="1531">
        <v>102064</v>
      </c>
      <c r="C2363" s="1529" t="s">
        <v>16771</v>
      </c>
      <c r="D2363" s="1528" t="s">
        <v>150</v>
      </c>
      <c r="E2363" s="1530">
        <f t="shared" si="72"/>
        <v>171.54</v>
      </c>
      <c r="F2363" s="1521">
        <f t="shared" si="73"/>
        <v>102064</v>
      </c>
      <c r="H2363" s="1530">
        <v>171.54</v>
      </c>
      <c r="I2363" s="1530">
        <v>164.21</v>
      </c>
    </row>
    <row r="2364" spans="2:9" ht="30">
      <c r="B2364" s="1532">
        <v>102065</v>
      </c>
      <c r="C2364" s="1523" t="s">
        <v>16772</v>
      </c>
      <c r="D2364" s="1526" t="s">
        <v>150</v>
      </c>
      <c r="E2364" s="1527">
        <f t="shared" si="72"/>
        <v>156.63</v>
      </c>
      <c r="F2364" s="1521">
        <f t="shared" si="73"/>
        <v>102065</v>
      </c>
      <c r="H2364" s="1527">
        <v>156.63</v>
      </c>
      <c r="I2364" s="1527">
        <v>149.66999999999999</v>
      </c>
    </row>
    <row r="2365" spans="2:9" ht="30">
      <c r="B2365" s="1531">
        <v>102066</v>
      </c>
      <c r="C2365" s="1529" t="s">
        <v>16773</v>
      </c>
      <c r="D2365" s="1528" t="s">
        <v>150</v>
      </c>
      <c r="E2365" s="1530">
        <f t="shared" si="72"/>
        <v>389.44</v>
      </c>
      <c r="F2365" s="1521">
        <f t="shared" si="73"/>
        <v>102066</v>
      </c>
      <c r="H2365" s="1530">
        <v>389.44</v>
      </c>
      <c r="I2365" s="1530">
        <v>371.98</v>
      </c>
    </row>
    <row r="2366" spans="2:9" ht="30">
      <c r="B2366" s="1532">
        <v>102067</v>
      </c>
      <c r="C2366" s="1523" t="s">
        <v>16774</v>
      </c>
      <c r="D2366" s="1526" t="s">
        <v>150</v>
      </c>
      <c r="E2366" s="1527">
        <f t="shared" si="72"/>
        <v>334.32</v>
      </c>
      <c r="F2366" s="1521">
        <f t="shared" si="73"/>
        <v>102067</v>
      </c>
      <c r="H2366" s="1527">
        <v>334.32</v>
      </c>
      <c r="I2366" s="1527">
        <v>320.42</v>
      </c>
    </row>
    <row r="2367" spans="2:9" ht="30">
      <c r="B2367" s="1531">
        <v>102068</v>
      </c>
      <c r="C2367" s="1529" t="s">
        <v>16775</v>
      </c>
      <c r="D2367" s="1528" t="s">
        <v>150</v>
      </c>
      <c r="E2367" s="1530">
        <f t="shared" si="72"/>
        <v>232.84</v>
      </c>
      <c r="F2367" s="1521">
        <f t="shared" si="73"/>
        <v>102068</v>
      </c>
      <c r="H2367" s="1530">
        <v>232.84</v>
      </c>
      <c r="I2367" s="1530">
        <v>220.76</v>
      </c>
    </row>
    <row r="2368" spans="2:9" ht="30">
      <c r="B2368" s="1532">
        <v>102069</v>
      </c>
      <c r="C2368" s="1523" t="s">
        <v>16776</v>
      </c>
      <c r="D2368" s="1526" t="s">
        <v>150</v>
      </c>
      <c r="E2368" s="1527">
        <f t="shared" si="72"/>
        <v>215.57</v>
      </c>
      <c r="F2368" s="1521">
        <f t="shared" si="73"/>
        <v>102069</v>
      </c>
      <c r="H2368" s="1527">
        <v>215.57</v>
      </c>
      <c r="I2368" s="1527">
        <v>205.71</v>
      </c>
    </row>
    <row r="2369" spans="2:9" ht="30">
      <c r="B2369" s="1531">
        <v>102070</v>
      </c>
      <c r="C2369" s="1529" t="s">
        <v>16777</v>
      </c>
      <c r="D2369" s="1528" t="s">
        <v>150</v>
      </c>
      <c r="E2369" s="1530">
        <f t="shared" si="72"/>
        <v>189.2</v>
      </c>
      <c r="F2369" s="1521">
        <f t="shared" si="73"/>
        <v>102070</v>
      </c>
      <c r="H2369" s="1530">
        <v>189.2</v>
      </c>
      <c r="I2369" s="1530">
        <v>181.05</v>
      </c>
    </row>
    <row r="2370" spans="2:9" ht="30">
      <c r="B2370" s="1532">
        <v>102071</v>
      </c>
      <c r="C2370" s="1523" t="s">
        <v>16778</v>
      </c>
      <c r="D2370" s="1526" t="s">
        <v>150</v>
      </c>
      <c r="E2370" s="1527">
        <f t="shared" ref="E2370:E2433" si="74">IF($L$2=$H$1,H2370,I2370)</f>
        <v>163.75</v>
      </c>
      <c r="F2370" s="1521">
        <f t="shared" ref="F2370:F2433" si="75">IF(LEN($B2370)=7,CONCATENATE(MID($B2370,1,6),"00",RIGHT($B2370,1)),IF(LEN($B2370)=8,CONCATENATE(MID($B2370,1,6),"0",RIGHT($B2370,2)),$B2370))</f>
        <v>102071</v>
      </c>
      <c r="H2370" s="1527">
        <v>163.75</v>
      </c>
      <c r="I2370" s="1527">
        <v>156.28</v>
      </c>
    </row>
    <row r="2371" spans="2:9" ht="30">
      <c r="B2371" s="1531">
        <v>102072</v>
      </c>
      <c r="C2371" s="1529" t="s">
        <v>16779</v>
      </c>
      <c r="D2371" s="1528" t="s">
        <v>150</v>
      </c>
      <c r="E2371" s="1530">
        <f t="shared" si="74"/>
        <v>155.03</v>
      </c>
      <c r="F2371" s="1521">
        <f t="shared" si="75"/>
        <v>102072</v>
      </c>
      <c r="H2371" s="1530">
        <v>155.03</v>
      </c>
      <c r="I2371" s="1530">
        <v>148.04</v>
      </c>
    </row>
    <row r="2372" spans="2:9" ht="30">
      <c r="B2372" s="1532">
        <v>102073</v>
      </c>
      <c r="C2372" s="1523" t="s">
        <v>16780</v>
      </c>
      <c r="D2372" s="1526" t="s">
        <v>1017</v>
      </c>
      <c r="E2372" s="1527">
        <f t="shared" si="74"/>
        <v>3571.58</v>
      </c>
      <c r="F2372" s="1521">
        <f t="shared" si="75"/>
        <v>102073</v>
      </c>
      <c r="H2372" s="1527">
        <v>3571.58</v>
      </c>
      <c r="I2372" s="1527">
        <v>3462.45</v>
      </c>
    </row>
    <row r="2373" spans="2:9" ht="30">
      <c r="B2373" s="1531">
        <v>102074</v>
      </c>
      <c r="C2373" s="1529" t="s">
        <v>16781</v>
      </c>
      <c r="D2373" s="1528" t="s">
        <v>1017</v>
      </c>
      <c r="E2373" s="1530">
        <f t="shared" si="74"/>
        <v>4441.57</v>
      </c>
      <c r="F2373" s="1521">
        <f t="shared" si="75"/>
        <v>102074</v>
      </c>
      <c r="H2373" s="1530">
        <v>4441.57</v>
      </c>
      <c r="I2373" s="1530">
        <v>4317.8999999999996</v>
      </c>
    </row>
    <row r="2374" spans="2:9" ht="30">
      <c r="B2374" s="1532">
        <v>102075</v>
      </c>
      <c r="C2374" s="1523" t="s">
        <v>16782</v>
      </c>
      <c r="D2374" s="1526" t="s">
        <v>1017</v>
      </c>
      <c r="E2374" s="1527">
        <f t="shared" si="74"/>
        <v>4698.63</v>
      </c>
      <c r="F2374" s="1521">
        <f t="shared" si="75"/>
        <v>102075</v>
      </c>
      <c r="H2374" s="1527">
        <v>4698.63</v>
      </c>
      <c r="I2374" s="1527">
        <v>4570.1000000000004</v>
      </c>
    </row>
    <row r="2375" spans="2:9" ht="30">
      <c r="B2375" s="1531">
        <v>102076</v>
      </c>
      <c r="C2375" s="1529" t="s">
        <v>16783</v>
      </c>
      <c r="D2375" s="1528" t="s">
        <v>1017</v>
      </c>
      <c r="E2375" s="1530">
        <f t="shared" si="74"/>
        <v>4830.04</v>
      </c>
      <c r="F2375" s="1521">
        <f t="shared" si="75"/>
        <v>102076</v>
      </c>
      <c r="H2375" s="1530">
        <v>4830.04</v>
      </c>
      <c r="I2375" s="1530">
        <v>4704.43</v>
      </c>
    </row>
    <row r="2376" spans="2:9" ht="30">
      <c r="B2376" s="1532">
        <v>102077</v>
      </c>
      <c r="C2376" s="1523" t="s">
        <v>16784</v>
      </c>
      <c r="D2376" s="1526" t="s">
        <v>1017</v>
      </c>
      <c r="E2376" s="1527">
        <f t="shared" si="74"/>
        <v>5173.57</v>
      </c>
      <c r="F2376" s="1521">
        <f t="shared" si="75"/>
        <v>102077</v>
      </c>
      <c r="H2376" s="1527">
        <v>5173.57</v>
      </c>
      <c r="I2376" s="1527">
        <v>5007.95</v>
      </c>
    </row>
    <row r="2377" spans="2:9" ht="30">
      <c r="B2377" s="1531">
        <v>102078</v>
      </c>
      <c r="C2377" s="1529" t="s">
        <v>16785</v>
      </c>
      <c r="D2377" s="1528" t="s">
        <v>1017</v>
      </c>
      <c r="E2377" s="1530">
        <f t="shared" si="74"/>
        <v>5227.3900000000003</v>
      </c>
      <c r="F2377" s="1521">
        <f t="shared" si="75"/>
        <v>102078</v>
      </c>
      <c r="H2377" s="1530">
        <v>5227.3900000000003</v>
      </c>
      <c r="I2377" s="1530">
        <v>5064.34</v>
      </c>
    </row>
    <row r="2378" spans="2:9" ht="30">
      <c r="B2378" s="1532">
        <v>102079</v>
      </c>
      <c r="C2378" s="1523" t="s">
        <v>16786</v>
      </c>
      <c r="D2378" s="1526" t="s">
        <v>1017</v>
      </c>
      <c r="E2378" s="1527">
        <f t="shared" si="74"/>
        <v>5086.42</v>
      </c>
      <c r="F2378" s="1521">
        <f t="shared" si="75"/>
        <v>102079</v>
      </c>
      <c r="H2378" s="1527">
        <v>5086.42</v>
      </c>
      <c r="I2378" s="1527">
        <v>4930.33</v>
      </c>
    </row>
    <row r="2379" spans="2:9" ht="30">
      <c r="B2379" s="1531">
        <v>102080</v>
      </c>
      <c r="C2379" s="1529" t="s">
        <v>16787</v>
      </c>
      <c r="D2379" s="1528" t="s">
        <v>1017</v>
      </c>
      <c r="E2379" s="1530">
        <f t="shared" si="74"/>
        <v>4556.54</v>
      </c>
      <c r="F2379" s="1521">
        <f t="shared" si="75"/>
        <v>102080</v>
      </c>
      <c r="H2379" s="1530">
        <v>4556.54</v>
      </c>
      <c r="I2379" s="1530">
        <v>4431.5</v>
      </c>
    </row>
    <row r="2380" spans="2:9" ht="30">
      <c r="B2380" s="1532">
        <v>102086</v>
      </c>
      <c r="C2380" s="1523" t="s">
        <v>16788</v>
      </c>
      <c r="D2380" s="1526" t="s">
        <v>150</v>
      </c>
      <c r="E2380" s="1527">
        <f t="shared" si="74"/>
        <v>213.59</v>
      </c>
      <c r="F2380" s="1521">
        <f t="shared" si="75"/>
        <v>102086</v>
      </c>
      <c r="H2380" s="1527">
        <v>213.59</v>
      </c>
      <c r="I2380" s="1527">
        <v>211.03</v>
      </c>
    </row>
    <row r="2381" spans="2:9" ht="30">
      <c r="B2381" s="1531">
        <v>102087</v>
      </c>
      <c r="C2381" s="1529" t="s">
        <v>16789</v>
      </c>
      <c r="D2381" s="1528" t="s">
        <v>150</v>
      </c>
      <c r="E2381" s="1530">
        <f t="shared" si="74"/>
        <v>164.73</v>
      </c>
      <c r="F2381" s="1521">
        <f t="shared" si="75"/>
        <v>102087</v>
      </c>
      <c r="H2381" s="1530">
        <v>164.73</v>
      </c>
      <c r="I2381" s="1530">
        <v>162.16999999999999</v>
      </c>
    </row>
    <row r="2382" spans="2:9">
      <c r="B2382" s="1532">
        <v>102088</v>
      </c>
      <c r="C2382" s="1523" t="s">
        <v>16790</v>
      </c>
      <c r="D2382" s="1526" t="s">
        <v>150</v>
      </c>
      <c r="E2382" s="1527">
        <f t="shared" si="74"/>
        <v>180.39</v>
      </c>
      <c r="F2382" s="1521">
        <f t="shared" si="75"/>
        <v>102088</v>
      </c>
      <c r="H2382" s="1527">
        <v>180.39</v>
      </c>
      <c r="I2382" s="1527">
        <v>177.72</v>
      </c>
    </row>
    <row r="2383" spans="2:9" ht="30">
      <c r="B2383" s="1531">
        <v>102089</v>
      </c>
      <c r="C2383" s="1529" t="s">
        <v>16791</v>
      </c>
      <c r="D2383" s="1528" t="s">
        <v>150</v>
      </c>
      <c r="E2383" s="1530">
        <f t="shared" si="74"/>
        <v>199.42</v>
      </c>
      <c r="F2383" s="1521">
        <f t="shared" si="75"/>
        <v>102089</v>
      </c>
      <c r="H2383" s="1530">
        <v>199.42</v>
      </c>
      <c r="I2383" s="1530">
        <v>196.66</v>
      </c>
    </row>
    <row r="2384" spans="2:9" ht="30">
      <c r="B2384" s="1532">
        <v>102090</v>
      </c>
      <c r="C2384" s="1523" t="s">
        <v>16792</v>
      </c>
      <c r="D2384" s="1526" t="s">
        <v>150</v>
      </c>
      <c r="E2384" s="1527">
        <f t="shared" si="74"/>
        <v>143.99</v>
      </c>
      <c r="F2384" s="1521">
        <f t="shared" si="75"/>
        <v>102090</v>
      </c>
      <c r="H2384" s="1527">
        <v>143.99</v>
      </c>
      <c r="I2384" s="1527">
        <v>141.22999999999999</v>
      </c>
    </row>
    <row r="2385" spans="2:9">
      <c r="B2385" s="1531">
        <v>102091</v>
      </c>
      <c r="C2385" s="1529" t="s">
        <v>16793</v>
      </c>
      <c r="D2385" s="1528" t="s">
        <v>150</v>
      </c>
      <c r="E2385" s="1530">
        <f t="shared" si="74"/>
        <v>205.78</v>
      </c>
      <c r="F2385" s="1521">
        <f t="shared" si="75"/>
        <v>102091</v>
      </c>
      <c r="H2385" s="1530">
        <v>205.78</v>
      </c>
      <c r="I2385" s="1530">
        <v>203</v>
      </c>
    </row>
    <row r="2386" spans="2:9">
      <c r="B2386" s="1532">
        <v>89996</v>
      </c>
      <c r="C2386" s="1523" t="s">
        <v>18293</v>
      </c>
      <c r="D2386" s="1526" t="s">
        <v>149</v>
      </c>
      <c r="E2386" s="1527">
        <f t="shared" si="74"/>
        <v>14.15</v>
      </c>
      <c r="F2386" s="1521">
        <f t="shared" si="75"/>
        <v>89996</v>
      </c>
      <c r="H2386" s="1527">
        <v>14.15</v>
      </c>
      <c r="I2386" s="1527">
        <v>13.95</v>
      </c>
    </row>
    <row r="2387" spans="2:9">
      <c r="B2387" s="1531">
        <v>89997</v>
      </c>
      <c r="C2387" s="1529" t="s">
        <v>18294</v>
      </c>
      <c r="D2387" s="1528" t="s">
        <v>149</v>
      </c>
      <c r="E2387" s="1530">
        <f t="shared" si="74"/>
        <v>11.81</v>
      </c>
      <c r="F2387" s="1521">
        <f t="shared" si="75"/>
        <v>89997</v>
      </c>
      <c r="H2387" s="1530">
        <v>11.81</v>
      </c>
      <c r="I2387" s="1530">
        <v>11.67</v>
      </c>
    </row>
    <row r="2388" spans="2:9">
      <c r="B2388" s="1532">
        <v>89998</v>
      </c>
      <c r="C2388" s="1523" t="s">
        <v>18295</v>
      </c>
      <c r="D2388" s="1526" t="s">
        <v>149</v>
      </c>
      <c r="E2388" s="1527">
        <f t="shared" si="74"/>
        <v>13.74</v>
      </c>
      <c r="F2388" s="1521">
        <f t="shared" si="75"/>
        <v>89998</v>
      </c>
      <c r="H2388" s="1527">
        <v>13.74</v>
      </c>
      <c r="I2388" s="1527">
        <v>13.58</v>
      </c>
    </row>
    <row r="2389" spans="2:9">
      <c r="B2389" s="1531">
        <v>89999</v>
      </c>
      <c r="C2389" s="1529" t="s">
        <v>18296</v>
      </c>
      <c r="D2389" s="1528" t="s">
        <v>149</v>
      </c>
      <c r="E2389" s="1530">
        <f t="shared" si="74"/>
        <v>18.68</v>
      </c>
      <c r="F2389" s="1521">
        <f t="shared" si="75"/>
        <v>89999</v>
      </c>
      <c r="H2389" s="1530">
        <v>18.68</v>
      </c>
      <c r="I2389" s="1530">
        <v>18.09</v>
      </c>
    </row>
    <row r="2390" spans="2:9">
      <c r="B2390" s="1532">
        <v>90000</v>
      </c>
      <c r="C2390" s="1523" t="s">
        <v>18297</v>
      </c>
      <c r="D2390" s="1526" t="s">
        <v>149</v>
      </c>
      <c r="E2390" s="1527">
        <f t="shared" si="74"/>
        <v>15.86</v>
      </c>
      <c r="F2390" s="1521">
        <f t="shared" si="75"/>
        <v>90000</v>
      </c>
      <c r="H2390" s="1527">
        <v>15.86</v>
      </c>
      <c r="I2390" s="1527">
        <v>15.49</v>
      </c>
    </row>
    <row r="2391" spans="2:9" ht="30">
      <c r="B2391" s="1531">
        <v>91593</v>
      </c>
      <c r="C2391" s="1529" t="s">
        <v>8614</v>
      </c>
      <c r="D2391" s="1528" t="s">
        <v>149</v>
      </c>
      <c r="E2391" s="1530">
        <f t="shared" si="74"/>
        <v>16.3</v>
      </c>
      <c r="F2391" s="1521">
        <f t="shared" si="75"/>
        <v>91593</v>
      </c>
      <c r="H2391" s="1530">
        <v>16.3</v>
      </c>
      <c r="I2391" s="1530">
        <v>16.239999999999998</v>
      </c>
    </row>
    <row r="2392" spans="2:9" ht="30">
      <c r="B2392" s="1532">
        <v>91594</v>
      </c>
      <c r="C2392" s="1523" t="s">
        <v>8615</v>
      </c>
      <c r="D2392" s="1526" t="s">
        <v>149</v>
      </c>
      <c r="E2392" s="1527">
        <f t="shared" si="74"/>
        <v>16.649999999999999</v>
      </c>
      <c r="F2392" s="1521">
        <f t="shared" si="75"/>
        <v>91594</v>
      </c>
      <c r="H2392" s="1527">
        <v>16.649999999999999</v>
      </c>
      <c r="I2392" s="1527">
        <v>16.559999999999999</v>
      </c>
    </row>
    <row r="2393" spans="2:9">
      <c r="B2393" s="1531">
        <v>91595</v>
      </c>
      <c r="C2393" s="1529" t="s">
        <v>8616</v>
      </c>
      <c r="D2393" s="1528" t="s">
        <v>149</v>
      </c>
      <c r="E2393" s="1530">
        <f t="shared" si="74"/>
        <v>17.13</v>
      </c>
      <c r="F2393" s="1521">
        <f t="shared" si="75"/>
        <v>91595</v>
      </c>
      <c r="H2393" s="1530">
        <v>17.13</v>
      </c>
      <c r="I2393" s="1530">
        <v>16.98</v>
      </c>
    </row>
    <row r="2394" spans="2:9">
      <c r="B2394" s="1532">
        <v>91596</v>
      </c>
      <c r="C2394" s="1523" t="s">
        <v>8617</v>
      </c>
      <c r="D2394" s="1526" t="s">
        <v>149</v>
      </c>
      <c r="E2394" s="1527">
        <f t="shared" si="74"/>
        <v>16.559999999999999</v>
      </c>
      <c r="F2394" s="1521">
        <f t="shared" si="75"/>
        <v>91596</v>
      </c>
      <c r="H2394" s="1527">
        <v>16.559999999999999</v>
      </c>
      <c r="I2394" s="1527">
        <v>16.47</v>
      </c>
    </row>
    <row r="2395" spans="2:9">
      <c r="B2395" s="1531">
        <v>91597</v>
      </c>
      <c r="C2395" s="1529" t="s">
        <v>8618</v>
      </c>
      <c r="D2395" s="1528" t="s">
        <v>149</v>
      </c>
      <c r="E2395" s="1530">
        <f t="shared" si="74"/>
        <v>11.48</v>
      </c>
      <c r="F2395" s="1521">
        <f t="shared" si="75"/>
        <v>91597</v>
      </c>
      <c r="H2395" s="1530">
        <v>11.48</v>
      </c>
      <c r="I2395" s="1530">
        <v>11.39</v>
      </c>
    </row>
    <row r="2396" spans="2:9">
      <c r="B2396" s="1532">
        <v>91598</v>
      </c>
      <c r="C2396" s="1523" t="s">
        <v>8619</v>
      </c>
      <c r="D2396" s="1526" t="s">
        <v>149</v>
      </c>
      <c r="E2396" s="1527">
        <f t="shared" si="74"/>
        <v>16.05</v>
      </c>
      <c r="F2396" s="1521">
        <f t="shared" si="75"/>
        <v>91598</v>
      </c>
      <c r="H2396" s="1527">
        <v>16.05</v>
      </c>
      <c r="I2396" s="1527">
        <v>15.94</v>
      </c>
    </row>
    <row r="2397" spans="2:9">
      <c r="B2397" s="1531">
        <v>91599</v>
      </c>
      <c r="C2397" s="1529" t="s">
        <v>8620</v>
      </c>
      <c r="D2397" s="1528" t="s">
        <v>149</v>
      </c>
      <c r="E2397" s="1530">
        <f t="shared" si="74"/>
        <v>11.84</v>
      </c>
      <c r="F2397" s="1521">
        <f t="shared" si="75"/>
        <v>91599</v>
      </c>
      <c r="H2397" s="1530">
        <v>11.84</v>
      </c>
      <c r="I2397" s="1530">
        <v>11.73</v>
      </c>
    </row>
    <row r="2398" spans="2:9">
      <c r="B2398" s="1532">
        <v>91600</v>
      </c>
      <c r="C2398" s="1523" t="s">
        <v>8621</v>
      </c>
      <c r="D2398" s="1526" t="s">
        <v>149</v>
      </c>
      <c r="E2398" s="1527">
        <f t="shared" si="74"/>
        <v>18.61</v>
      </c>
      <c r="F2398" s="1521">
        <f t="shared" si="75"/>
        <v>91600</v>
      </c>
      <c r="H2398" s="1527">
        <v>18.61</v>
      </c>
      <c r="I2398" s="1527">
        <v>18.32</v>
      </c>
    </row>
    <row r="2399" spans="2:9">
      <c r="B2399" s="1531">
        <v>91601</v>
      </c>
      <c r="C2399" s="1529" t="s">
        <v>8622</v>
      </c>
      <c r="D2399" s="1528" t="s">
        <v>149</v>
      </c>
      <c r="E2399" s="1530">
        <f t="shared" si="74"/>
        <v>16.510000000000002</v>
      </c>
      <c r="F2399" s="1521">
        <f t="shared" si="75"/>
        <v>91601</v>
      </c>
      <c r="H2399" s="1530">
        <v>16.510000000000002</v>
      </c>
      <c r="I2399" s="1530">
        <v>16.3</v>
      </c>
    </row>
    <row r="2400" spans="2:9">
      <c r="B2400" s="1532">
        <v>91602</v>
      </c>
      <c r="C2400" s="1523" t="s">
        <v>8623</v>
      </c>
      <c r="D2400" s="1526" t="s">
        <v>149</v>
      </c>
      <c r="E2400" s="1527">
        <f t="shared" si="74"/>
        <v>15.78</v>
      </c>
      <c r="F2400" s="1521">
        <f t="shared" si="75"/>
        <v>91602</v>
      </c>
      <c r="H2400" s="1527">
        <v>15.78</v>
      </c>
      <c r="I2400" s="1527">
        <v>15.65</v>
      </c>
    </row>
    <row r="2401" spans="2:9" ht="30">
      <c r="B2401" s="1531">
        <v>91603</v>
      </c>
      <c r="C2401" s="1529" t="s">
        <v>8624</v>
      </c>
      <c r="D2401" s="1528" t="s">
        <v>149</v>
      </c>
      <c r="E2401" s="1530">
        <f t="shared" si="74"/>
        <v>14.88</v>
      </c>
      <c r="F2401" s="1521">
        <f t="shared" si="75"/>
        <v>91603</v>
      </c>
      <c r="H2401" s="1530">
        <v>14.88</v>
      </c>
      <c r="I2401" s="1530">
        <v>14.76</v>
      </c>
    </row>
    <row r="2402" spans="2:9" ht="30">
      <c r="B2402" s="1532">
        <v>92759</v>
      </c>
      <c r="C2402" s="1523" t="s">
        <v>1097</v>
      </c>
      <c r="D2402" s="1526" t="s">
        <v>149</v>
      </c>
      <c r="E2402" s="1527">
        <f t="shared" si="74"/>
        <v>17.809999999999999</v>
      </c>
      <c r="F2402" s="1521">
        <f t="shared" si="75"/>
        <v>92759</v>
      </c>
      <c r="H2402" s="1527">
        <v>17.809999999999999</v>
      </c>
      <c r="I2402" s="1527">
        <v>17.3</v>
      </c>
    </row>
    <row r="2403" spans="2:9" ht="30">
      <c r="B2403" s="1531">
        <v>92760</v>
      </c>
      <c r="C2403" s="1529" t="s">
        <v>1098</v>
      </c>
      <c r="D2403" s="1528" t="s">
        <v>149</v>
      </c>
      <c r="E2403" s="1530">
        <f t="shared" si="74"/>
        <v>17.649999999999999</v>
      </c>
      <c r="F2403" s="1521">
        <f t="shared" si="75"/>
        <v>92760</v>
      </c>
      <c r="H2403" s="1530">
        <v>17.649999999999999</v>
      </c>
      <c r="I2403" s="1530">
        <v>17.3</v>
      </c>
    </row>
    <row r="2404" spans="2:9" ht="30">
      <c r="B2404" s="1532">
        <v>92761</v>
      </c>
      <c r="C2404" s="1523" t="s">
        <v>1099</v>
      </c>
      <c r="D2404" s="1526" t="s">
        <v>149</v>
      </c>
      <c r="E2404" s="1527">
        <f t="shared" si="74"/>
        <v>17.170000000000002</v>
      </c>
      <c r="F2404" s="1521">
        <f t="shared" si="75"/>
        <v>92761</v>
      </c>
      <c r="H2404" s="1527">
        <v>17.170000000000002</v>
      </c>
      <c r="I2404" s="1527">
        <v>16.940000000000001</v>
      </c>
    </row>
    <row r="2405" spans="2:9" ht="30">
      <c r="B2405" s="1531">
        <v>92762</v>
      </c>
      <c r="C2405" s="1529" t="s">
        <v>1100</v>
      </c>
      <c r="D2405" s="1528" t="s">
        <v>149</v>
      </c>
      <c r="E2405" s="1530">
        <f t="shared" si="74"/>
        <v>15.64</v>
      </c>
      <c r="F2405" s="1521">
        <f t="shared" si="75"/>
        <v>92762</v>
      </c>
      <c r="H2405" s="1530">
        <v>15.64</v>
      </c>
      <c r="I2405" s="1530">
        <v>15.48</v>
      </c>
    </row>
    <row r="2406" spans="2:9" ht="30">
      <c r="B2406" s="1532">
        <v>92763</v>
      </c>
      <c r="C2406" s="1523" t="s">
        <v>1101</v>
      </c>
      <c r="D2406" s="1526" t="s">
        <v>149</v>
      </c>
      <c r="E2406" s="1527">
        <f t="shared" si="74"/>
        <v>13.33</v>
      </c>
      <c r="F2406" s="1521">
        <f t="shared" si="75"/>
        <v>92763</v>
      </c>
      <c r="H2406" s="1527">
        <v>13.33</v>
      </c>
      <c r="I2406" s="1527">
        <v>13.23</v>
      </c>
    </row>
    <row r="2407" spans="2:9" ht="30">
      <c r="B2407" s="1531">
        <v>92764</v>
      </c>
      <c r="C2407" s="1529" t="s">
        <v>1102</v>
      </c>
      <c r="D2407" s="1528" t="s">
        <v>149</v>
      </c>
      <c r="E2407" s="1530">
        <f t="shared" si="74"/>
        <v>12.92</v>
      </c>
      <c r="F2407" s="1521">
        <f t="shared" si="75"/>
        <v>92764</v>
      </c>
      <c r="H2407" s="1530">
        <v>12.92</v>
      </c>
      <c r="I2407" s="1530">
        <v>12.84</v>
      </c>
    </row>
    <row r="2408" spans="2:9" ht="30">
      <c r="B2408" s="1532">
        <v>92765</v>
      </c>
      <c r="C2408" s="1523" t="s">
        <v>1103</v>
      </c>
      <c r="D2408" s="1526" t="s">
        <v>149</v>
      </c>
      <c r="E2408" s="1527">
        <f t="shared" si="74"/>
        <v>14.81</v>
      </c>
      <c r="F2408" s="1521">
        <f t="shared" si="75"/>
        <v>92765</v>
      </c>
      <c r="H2408" s="1527">
        <v>14.81</v>
      </c>
      <c r="I2408" s="1527">
        <v>14.76</v>
      </c>
    </row>
    <row r="2409" spans="2:9" ht="30">
      <c r="B2409" s="1531">
        <v>92766</v>
      </c>
      <c r="C2409" s="1529" t="s">
        <v>1104</v>
      </c>
      <c r="D2409" s="1528" t="s">
        <v>149</v>
      </c>
      <c r="E2409" s="1530">
        <f t="shared" si="74"/>
        <v>14.6</v>
      </c>
      <c r="F2409" s="1521">
        <f t="shared" si="75"/>
        <v>92766</v>
      </c>
      <c r="H2409" s="1530">
        <v>14.6</v>
      </c>
      <c r="I2409" s="1530">
        <v>14.57</v>
      </c>
    </row>
    <row r="2410" spans="2:9" ht="30">
      <c r="B2410" s="1532">
        <v>92767</v>
      </c>
      <c r="C2410" s="1523" t="s">
        <v>1105</v>
      </c>
      <c r="D2410" s="1526" t="s">
        <v>149</v>
      </c>
      <c r="E2410" s="1527">
        <f t="shared" si="74"/>
        <v>18.07</v>
      </c>
      <c r="F2410" s="1521">
        <f t="shared" si="75"/>
        <v>92767</v>
      </c>
      <c r="H2410" s="1527">
        <v>18.07</v>
      </c>
      <c r="I2410" s="1527">
        <v>17.57</v>
      </c>
    </row>
    <row r="2411" spans="2:9" ht="30">
      <c r="B2411" s="1531">
        <v>92768</v>
      </c>
      <c r="C2411" s="1529" t="s">
        <v>1106</v>
      </c>
      <c r="D2411" s="1528" t="s">
        <v>149</v>
      </c>
      <c r="E2411" s="1530">
        <f t="shared" si="74"/>
        <v>16.64</v>
      </c>
      <c r="F2411" s="1521">
        <f t="shared" si="75"/>
        <v>92768</v>
      </c>
      <c r="H2411" s="1530">
        <v>16.64</v>
      </c>
      <c r="I2411" s="1530">
        <v>16.29</v>
      </c>
    </row>
    <row r="2412" spans="2:9" ht="30">
      <c r="B2412" s="1532">
        <v>92769</v>
      </c>
      <c r="C2412" s="1523" t="s">
        <v>1107</v>
      </c>
      <c r="D2412" s="1526" t="s">
        <v>149</v>
      </c>
      <c r="E2412" s="1527">
        <f t="shared" si="74"/>
        <v>16.760000000000002</v>
      </c>
      <c r="F2412" s="1521">
        <f t="shared" si="75"/>
        <v>92769</v>
      </c>
      <c r="H2412" s="1527">
        <v>16.760000000000002</v>
      </c>
      <c r="I2412" s="1527">
        <v>16.52</v>
      </c>
    </row>
    <row r="2413" spans="2:9" ht="30">
      <c r="B2413" s="1531">
        <v>92770</v>
      </c>
      <c r="C2413" s="1529" t="s">
        <v>1108</v>
      </c>
      <c r="D2413" s="1528" t="s">
        <v>149</v>
      </c>
      <c r="E2413" s="1530">
        <f t="shared" si="74"/>
        <v>16.47</v>
      </c>
      <c r="F2413" s="1521">
        <f t="shared" si="75"/>
        <v>92770</v>
      </c>
      <c r="H2413" s="1530">
        <v>16.47</v>
      </c>
      <c r="I2413" s="1530">
        <v>16.32</v>
      </c>
    </row>
    <row r="2414" spans="2:9" ht="30">
      <c r="B2414" s="1532">
        <v>92771</v>
      </c>
      <c r="C2414" s="1523" t="s">
        <v>1109</v>
      </c>
      <c r="D2414" s="1526" t="s">
        <v>149</v>
      </c>
      <c r="E2414" s="1527">
        <f t="shared" si="74"/>
        <v>15.08</v>
      </c>
      <c r="F2414" s="1521">
        <f t="shared" si="75"/>
        <v>92771</v>
      </c>
      <c r="H2414" s="1527">
        <v>15.08</v>
      </c>
      <c r="I2414" s="1527">
        <v>14.97</v>
      </c>
    </row>
    <row r="2415" spans="2:9" ht="30">
      <c r="B2415" s="1531">
        <v>92772</v>
      </c>
      <c r="C2415" s="1529" t="s">
        <v>1110</v>
      </c>
      <c r="D2415" s="1528" t="s">
        <v>149</v>
      </c>
      <c r="E2415" s="1530">
        <f t="shared" si="74"/>
        <v>12.91</v>
      </c>
      <c r="F2415" s="1521">
        <f t="shared" si="75"/>
        <v>92772</v>
      </c>
      <c r="H2415" s="1530">
        <v>12.91</v>
      </c>
      <c r="I2415" s="1530">
        <v>12.85</v>
      </c>
    </row>
    <row r="2416" spans="2:9" ht="30">
      <c r="B2416" s="1532">
        <v>92773</v>
      </c>
      <c r="C2416" s="1523" t="s">
        <v>1111</v>
      </c>
      <c r="D2416" s="1526" t="s">
        <v>149</v>
      </c>
      <c r="E2416" s="1527">
        <f t="shared" si="74"/>
        <v>12.62</v>
      </c>
      <c r="F2416" s="1521">
        <f t="shared" si="75"/>
        <v>92773</v>
      </c>
      <c r="H2416" s="1527">
        <v>12.62</v>
      </c>
      <c r="I2416" s="1527">
        <v>12.56</v>
      </c>
    </row>
    <row r="2417" spans="2:9" ht="30">
      <c r="B2417" s="1531">
        <v>92774</v>
      </c>
      <c r="C2417" s="1529" t="s">
        <v>1112</v>
      </c>
      <c r="D2417" s="1528" t="s">
        <v>149</v>
      </c>
      <c r="E2417" s="1530">
        <f t="shared" si="74"/>
        <v>14.58</v>
      </c>
      <c r="F2417" s="1521">
        <f t="shared" si="75"/>
        <v>92774</v>
      </c>
      <c r="H2417" s="1530">
        <v>14.58</v>
      </c>
      <c r="I2417" s="1530">
        <v>14.56</v>
      </c>
    </row>
    <row r="2418" spans="2:9" ht="30">
      <c r="B2418" s="1532">
        <v>92775</v>
      </c>
      <c r="C2418" s="1523" t="s">
        <v>1113</v>
      </c>
      <c r="D2418" s="1526" t="s">
        <v>149</v>
      </c>
      <c r="E2418" s="1527">
        <f t="shared" si="74"/>
        <v>20.18</v>
      </c>
      <c r="F2418" s="1521">
        <f t="shared" si="75"/>
        <v>92775</v>
      </c>
      <c r="H2418" s="1527">
        <v>20.18</v>
      </c>
      <c r="I2418" s="1527">
        <v>19.43</v>
      </c>
    </row>
    <row r="2419" spans="2:9" ht="30">
      <c r="B2419" s="1531">
        <v>92776</v>
      </c>
      <c r="C2419" s="1529" t="s">
        <v>1114</v>
      </c>
      <c r="D2419" s="1528" t="s">
        <v>149</v>
      </c>
      <c r="E2419" s="1530">
        <f t="shared" si="74"/>
        <v>19.47</v>
      </c>
      <c r="F2419" s="1521">
        <f t="shared" si="75"/>
        <v>92776</v>
      </c>
      <c r="H2419" s="1530">
        <v>19.47</v>
      </c>
      <c r="I2419" s="1530">
        <v>18.93</v>
      </c>
    </row>
    <row r="2420" spans="2:9" ht="30">
      <c r="B2420" s="1532">
        <v>92777</v>
      </c>
      <c r="C2420" s="1523" t="s">
        <v>1115</v>
      </c>
      <c r="D2420" s="1526" t="s">
        <v>149</v>
      </c>
      <c r="E2420" s="1527">
        <f t="shared" si="74"/>
        <v>18.52</v>
      </c>
      <c r="F2420" s="1521">
        <f t="shared" si="75"/>
        <v>92777</v>
      </c>
      <c r="H2420" s="1527">
        <v>18.52</v>
      </c>
      <c r="I2420" s="1527">
        <v>18.149999999999999</v>
      </c>
    </row>
    <row r="2421" spans="2:9" ht="30">
      <c r="B2421" s="1531">
        <v>92778</v>
      </c>
      <c r="C2421" s="1529" t="s">
        <v>1116</v>
      </c>
      <c r="D2421" s="1528" t="s">
        <v>149</v>
      </c>
      <c r="E2421" s="1530">
        <f t="shared" si="74"/>
        <v>16.66</v>
      </c>
      <c r="F2421" s="1521">
        <f t="shared" si="75"/>
        <v>92778</v>
      </c>
      <c r="H2421" s="1530">
        <v>16.66</v>
      </c>
      <c r="I2421" s="1530">
        <v>16.38</v>
      </c>
    </row>
    <row r="2422" spans="2:9" ht="30">
      <c r="B2422" s="1532">
        <v>92779</v>
      </c>
      <c r="C2422" s="1523" t="s">
        <v>1117</v>
      </c>
      <c r="D2422" s="1526" t="s">
        <v>149</v>
      </c>
      <c r="E2422" s="1527">
        <f t="shared" si="74"/>
        <v>14.08</v>
      </c>
      <c r="F2422" s="1521">
        <f t="shared" si="75"/>
        <v>92779</v>
      </c>
      <c r="H2422" s="1527">
        <v>14.08</v>
      </c>
      <c r="I2422" s="1527">
        <v>13.89</v>
      </c>
    </row>
    <row r="2423" spans="2:9" ht="30">
      <c r="B2423" s="1531">
        <v>92780</v>
      </c>
      <c r="C2423" s="1529" t="s">
        <v>1118</v>
      </c>
      <c r="D2423" s="1528" t="s">
        <v>149</v>
      </c>
      <c r="E2423" s="1530">
        <f t="shared" si="74"/>
        <v>13.42</v>
      </c>
      <c r="F2423" s="1521">
        <f t="shared" si="75"/>
        <v>92780</v>
      </c>
      <c r="H2423" s="1530">
        <v>13.42</v>
      </c>
      <c r="I2423" s="1530">
        <v>13.29</v>
      </c>
    </row>
    <row r="2424" spans="2:9" ht="30">
      <c r="B2424" s="1532">
        <v>92781</v>
      </c>
      <c r="C2424" s="1523" t="s">
        <v>1119</v>
      </c>
      <c r="D2424" s="1526" t="s">
        <v>149</v>
      </c>
      <c r="E2424" s="1527">
        <f t="shared" si="74"/>
        <v>15.14</v>
      </c>
      <c r="F2424" s="1521">
        <f t="shared" si="75"/>
        <v>92781</v>
      </c>
      <c r="H2424" s="1527">
        <v>15.14</v>
      </c>
      <c r="I2424" s="1527">
        <v>15.05</v>
      </c>
    </row>
    <row r="2425" spans="2:9" ht="30">
      <c r="B2425" s="1531">
        <v>92782</v>
      </c>
      <c r="C2425" s="1529" t="s">
        <v>1120</v>
      </c>
      <c r="D2425" s="1528" t="s">
        <v>149</v>
      </c>
      <c r="E2425" s="1530">
        <f t="shared" si="74"/>
        <v>14.8</v>
      </c>
      <c r="F2425" s="1521">
        <f t="shared" si="75"/>
        <v>92782</v>
      </c>
      <c r="H2425" s="1530">
        <v>14.8</v>
      </c>
      <c r="I2425" s="1530">
        <v>14.75</v>
      </c>
    </row>
    <row r="2426" spans="2:9" ht="30">
      <c r="B2426" s="1532">
        <v>92783</v>
      </c>
      <c r="C2426" s="1523" t="s">
        <v>1121</v>
      </c>
      <c r="D2426" s="1526" t="s">
        <v>149</v>
      </c>
      <c r="E2426" s="1527">
        <f t="shared" si="74"/>
        <v>20.09</v>
      </c>
      <c r="F2426" s="1521">
        <f t="shared" si="75"/>
        <v>92783</v>
      </c>
      <c r="H2426" s="1527">
        <v>20.09</v>
      </c>
      <c r="I2426" s="1527">
        <v>19.38</v>
      </c>
    </row>
    <row r="2427" spans="2:9" ht="30">
      <c r="B2427" s="1531">
        <v>92784</v>
      </c>
      <c r="C2427" s="1529" t="s">
        <v>1122</v>
      </c>
      <c r="D2427" s="1528" t="s">
        <v>149</v>
      </c>
      <c r="E2427" s="1530">
        <f t="shared" si="74"/>
        <v>18.28</v>
      </c>
      <c r="F2427" s="1521">
        <f t="shared" si="75"/>
        <v>92784</v>
      </c>
      <c r="H2427" s="1530">
        <v>18.28</v>
      </c>
      <c r="I2427" s="1530">
        <v>17.760000000000002</v>
      </c>
    </row>
    <row r="2428" spans="2:9" ht="30">
      <c r="B2428" s="1532">
        <v>92785</v>
      </c>
      <c r="C2428" s="1523" t="s">
        <v>1123</v>
      </c>
      <c r="D2428" s="1526" t="s">
        <v>149</v>
      </c>
      <c r="E2428" s="1527">
        <f t="shared" si="74"/>
        <v>18</v>
      </c>
      <c r="F2428" s="1521">
        <f t="shared" si="75"/>
        <v>92785</v>
      </c>
      <c r="H2428" s="1527">
        <v>18</v>
      </c>
      <c r="I2428" s="1527">
        <v>17.64</v>
      </c>
    </row>
    <row r="2429" spans="2:9" ht="30">
      <c r="B2429" s="1531">
        <v>92786</v>
      </c>
      <c r="C2429" s="1529" t="s">
        <v>1124</v>
      </c>
      <c r="D2429" s="1528" t="s">
        <v>149</v>
      </c>
      <c r="E2429" s="1530">
        <f t="shared" si="74"/>
        <v>17.38</v>
      </c>
      <c r="F2429" s="1521">
        <f t="shared" si="75"/>
        <v>92786</v>
      </c>
      <c r="H2429" s="1530">
        <v>17.38</v>
      </c>
      <c r="I2429" s="1530">
        <v>17.14</v>
      </c>
    </row>
    <row r="2430" spans="2:9" ht="30">
      <c r="B2430" s="1532">
        <v>92787</v>
      </c>
      <c r="C2430" s="1523" t="s">
        <v>1125</v>
      </c>
      <c r="D2430" s="1526" t="s">
        <v>149</v>
      </c>
      <c r="E2430" s="1527">
        <f t="shared" si="74"/>
        <v>15.75</v>
      </c>
      <c r="F2430" s="1521">
        <f t="shared" si="75"/>
        <v>92787</v>
      </c>
      <c r="H2430" s="1527">
        <v>15.75</v>
      </c>
      <c r="I2430" s="1527">
        <v>15.56</v>
      </c>
    </row>
    <row r="2431" spans="2:9" ht="30">
      <c r="B2431" s="1531">
        <v>92788</v>
      </c>
      <c r="C2431" s="1529" t="s">
        <v>1126</v>
      </c>
      <c r="D2431" s="1528" t="s">
        <v>149</v>
      </c>
      <c r="E2431" s="1530">
        <f t="shared" si="74"/>
        <v>13.39</v>
      </c>
      <c r="F2431" s="1521">
        <f t="shared" si="75"/>
        <v>92788</v>
      </c>
      <c r="H2431" s="1530">
        <v>13.39</v>
      </c>
      <c r="I2431" s="1530">
        <v>13.27</v>
      </c>
    </row>
    <row r="2432" spans="2:9" ht="30">
      <c r="B2432" s="1532">
        <v>92789</v>
      </c>
      <c r="C2432" s="1523" t="s">
        <v>1127</v>
      </c>
      <c r="D2432" s="1526" t="s">
        <v>149</v>
      </c>
      <c r="E2432" s="1527">
        <f t="shared" si="74"/>
        <v>12.91</v>
      </c>
      <c r="F2432" s="1521">
        <f t="shared" si="75"/>
        <v>92789</v>
      </c>
      <c r="H2432" s="1527">
        <v>12.91</v>
      </c>
      <c r="I2432" s="1527">
        <v>12.84</v>
      </c>
    </row>
    <row r="2433" spans="2:9" ht="30">
      <c r="B2433" s="1531">
        <v>92790</v>
      </c>
      <c r="C2433" s="1529" t="s">
        <v>1128</v>
      </c>
      <c r="D2433" s="1528" t="s">
        <v>149</v>
      </c>
      <c r="E2433" s="1530">
        <f t="shared" si="74"/>
        <v>14.76</v>
      </c>
      <c r="F2433" s="1521">
        <f t="shared" si="75"/>
        <v>92790</v>
      </c>
      <c r="H2433" s="1530">
        <v>14.76</v>
      </c>
      <c r="I2433" s="1530">
        <v>14.73</v>
      </c>
    </row>
    <row r="2434" spans="2:9">
      <c r="B2434" s="1532">
        <v>92791</v>
      </c>
      <c r="C2434" s="1523" t="s">
        <v>1129</v>
      </c>
      <c r="D2434" s="1526" t="s">
        <v>149</v>
      </c>
      <c r="E2434" s="1527">
        <f t="shared" ref="E2434:E2497" si="76">IF($L$2=$H$1,H2434,I2434)</f>
        <v>14.12</v>
      </c>
      <c r="F2434" s="1521">
        <f t="shared" ref="F2434:F2497" si="77">IF(LEN($B2434)=7,CONCATENATE(MID($B2434,1,6),"00",RIGHT($B2434,1)),IF(LEN($B2434)=8,CONCATENATE(MID($B2434,1,6),"0",RIGHT($B2434,2)),$B2434))</f>
        <v>92791</v>
      </c>
      <c r="H2434" s="1527">
        <v>14.12</v>
      </c>
      <c r="I2434" s="1527">
        <v>13.93</v>
      </c>
    </row>
    <row r="2435" spans="2:9">
      <c r="B2435" s="1531">
        <v>92792</v>
      </c>
      <c r="C2435" s="1529" t="s">
        <v>1130</v>
      </c>
      <c r="D2435" s="1528" t="s">
        <v>149</v>
      </c>
      <c r="E2435" s="1530">
        <f t="shared" si="76"/>
        <v>14.71</v>
      </c>
      <c r="F2435" s="1521">
        <f t="shared" si="77"/>
        <v>92792</v>
      </c>
      <c r="H2435" s="1530">
        <v>14.71</v>
      </c>
      <c r="I2435" s="1530">
        <v>14.6</v>
      </c>
    </row>
    <row r="2436" spans="2:9">
      <c r="B2436" s="1532">
        <v>92793</v>
      </c>
      <c r="C2436" s="1523" t="s">
        <v>1131</v>
      </c>
      <c r="D2436" s="1526" t="s">
        <v>149</v>
      </c>
      <c r="E2436" s="1527">
        <f t="shared" si="76"/>
        <v>14.85</v>
      </c>
      <c r="F2436" s="1521">
        <f t="shared" si="77"/>
        <v>92793</v>
      </c>
      <c r="H2436" s="1527">
        <v>14.85</v>
      </c>
      <c r="I2436" s="1527">
        <v>14.8</v>
      </c>
    </row>
    <row r="2437" spans="2:9">
      <c r="B2437" s="1531">
        <v>92794</v>
      </c>
      <c r="C2437" s="1529" t="s">
        <v>1132</v>
      </c>
      <c r="D2437" s="1528" t="s">
        <v>149</v>
      </c>
      <c r="E2437" s="1530">
        <f t="shared" si="76"/>
        <v>13.8</v>
      </c>
      <c r="F2437" s="1521">
        <f t="shared" si="77"/>
        <v>92794</v>
      </c>
      <c r="H2437" s="1530">
        <v>13.8</v>
      </c>
      <c r="I2437" s="1530">
        <v>13.76</v>
      </c>
    </row>
    <row r="2438" spans="2:9">
      <c r="B2438" s="1532">
        <v>92795</v>
      </c>
      <c r="C2438" s="1523" t="s">
        <v>1133</v>
      </c>
      <c r="D2438" s="1526" t="s">
        <v>149</v>
      </c>
      <c r="E2438" s="1527">
        <f t="shared" si="76"/>
        <v>11.86</v>
      </c>
      <c r="F2438" s="1521">
        <f t="shared" si="77"/>
        <v>92795</v>
      </c>
      <c r="H2438" s="1527">
        <v>11.86</v>
      </c>
      <c r="I2438" s="1527">
        <v>11.85</v>
      </c>
    </row>
    <row r="2439" spans="2:9">
      <c r="B2439" s="1531">
        <v>92796</v>
      </c>
      <c r="C2439" s="1529" t="s">
        <v>1134</v>
      </c>
      <c r="D2439" s="1528" t="s">
        <v>149</v>
      </c>
      <c r="E2439" s="1530">
        <f t="shared" si="76"/>
        <v>11.78</v>
      </c>
      <c r="F2439" s="1521">
        <f t="shared" si="77"/>
        <v>92796</v>
      </c>
      <c r="H2439" s="1530">
        <v>11.78</v>
      </c>
      <c r="I2439" s="1530">
        <v>11.77</v>
      </c>
    </row>
    <row r="2440" spans="2:9">
      <c r="B2440" s="1532">
        <v>92797</v>
      </c>
      <c r="C2440" s="1523" t="s">
        <v>1135</v>
      </c>
      <c r="D2440" s="1526" t="s">
        <v>149</v>
      </c>
      <c r="E2440" s="1527">
        <f t="shared" si="76"/>
        <v>13.9</v>
      </c>
      <c r="F2440" s="1521">
        <f t="shared" si="77"/>
        <v>92797</v>
      </c>
      <c r="H2440" s="1527">
        <v>13.9</v>
      </c>
      <c r="I2440" s="1527">
        <v>13.89</v>
      </c>
    </row>
    <row r="2441" spans="2:9">
      <c r="B2441" s="1531">
        <v>92798</v>
      </c>
      <c r="C2441" s="1529" t="s">
        <v>1136</v>
      </c>
      <c r="D2441" s="1528" t="s">
        <v>149</v>
      </c>
      <c r="E2441" s="1530">
        <f t="shared" si="76"/>
        <v>13.88</v>
      </c>
      <c r="F2441" s="1521">
        <f t="shared" si="77"/>
        <v>92798</v>
      </c>
      <c r="H2441" s="1530">
        <v>13.88</v>
      </c>
      <c r="I2441" s="1530">
        <v>13.88</v>
      </c>
    </row>
    <row r="2442" spans="2:9">
      <c r="B2442" s="1532">
        <v>92799</v>
      </c>
      <c r="C2442" s="1523" t="s">
        <v>1137</v>
      </c>
      <c r="D2442" s="1526" t="s">
        <v>149</v>
      </c>
      <c r="E2442" s="1527">
        <f t="shared" si="76"/>
        <v>14.5</v>
      </c>
      <c r="F2442" s="1521">
        <f t="shared" si="77"/>
        <v>92799</v>
      </c>
      <c r="H2442" s="1527">
        <v>14.5</v>
      </c>
      <c r="I2442" s="1527">
        <v>14.26</v>
      </c>
    </row>
    <row r="2443" spans="2:9">
      <c r="B2443" s="1531">
        <v>92800</v>
      </c>
      <c r="C2443" s="1529" t="s">
        <v>1138</v>
      </c>
      <c r="D2443" s="1528" t="s">
        <v>149</v>
      </c>
      <c r="E2443" s="1530">
        <f t="shared" si="76"/>
        <v>13.67</v>
      </c>
      <c r="F2443" s="1521">
        <f t="shared" si="77"/>
        <v>92800</v>
      </c>
      <c r="H2443" s="1530">
        <v>13.67</v>
      </c>
      <c r="I2443" s="1530">
        <v>13.53</v>
      </c>
    </row>
    <row r="2444" spans="2:9">
      <c r="B2444" s="1532">
        <v>92801</v>
      </c>
      <c r="C2444" s="1523" t="s">
        <v>1139</v>
      </c>
      <c r="D2444" s="1526" t="s">
        <v>149</v>
      </c>
      <c r="E2444" s="1527">
        <f t="shared" si="76"/>
        <v>14.46</v>
      </c>
      <c r="F2444" s="1521">
        <f t="shared" si="77"/>
        <v>92801</v>
      </c>
      <c r="H2444" s="1527">
        <v>14.46</v>
      </c>
      <c r="I2444" s="1527">
        <v>14.38</v>
      </c>
    </row>
    <row r="2445" spans="2:9">
      <c r="B2445" s="1531">
        <v>92802</v>
      </c>
      <c r="C2445" s="1529" t="s">
        <v>1140</v>
      </c>
      <c r="D2445" s="1528" t="s">
        <v>149</v>
      </c>
      <c r="E2445" s="1530">
        <f t="shared" si="76"/>
        <v>14.7</v>
      </c>
      <c r="F2445" s="1521">
        <f t="shared" si="77"/>
        <v>92802</v>
      </c>
      <c r="H2445" s="1530">
        <v>14.7</v>
      </c>
      <c r="I2445" s="1530">
        <v>14.67</v>
      </c>
    </row>
    <row r="2446" spans="2:9">
      <c r="B2446" s="1532">
        <v>92803</v>
      </c>
      <c r="C2446" s="1523" t="s">
        <v>1141</v>
      </c>
      <c r="D2446" s="1526" t="s">
        <v>149</v>
      </c>
      <c r="E2446" s="1527">
        <f t="shared" si="76"/>
        <v>13.71</v>
      </c>
      <c r="F2446" s="1521">
        <f t="shared" si="77"/>
        <v>92803</v>
      </c>
      <c r="H2446" s="1527">
        <v>13.71</v>
      </c>
      <c r="I2446" s="1527">
        <v>13.68</v>
      </c>
    </row>
    <row r="2447" spans="2:9">
      <c r="B2447" s="1531">
        <v>92804</v>
      </c>
      <c r="C2447" s="1529" t="s">
        <v>1142</v>
      </c>
      <c r="D2447" s="1528" t="s">
        <v>149</v>
      </c>
      <c r="E2447" s="1530">
        <f t="shared" si="76"/>
        <v>11.82</v>
      </c>
      <c r="F2447" s="1521">
        <f t="shared" si="77"/>
        <v>92804</v>
      </c>
      <c r="H2447" s="1530">
        <v>11.82</v>
      </c>
      <c r="I2447" s="1530">
        <v>11.81</v>
      </c>
    </row>
    <row r="2448" spans="2:9">
      <c r="B2448" s="1532">
        <v>92805</v>
      </c>
      <c r="C2448" s="1523" t="s">
        <v>1143</v>
      </c>
      <c r="D2448" s="1526" t="s">
        <v>149</v>
      </c>
      <c r="E2448" s="1527">
        <f t="shared" si="76"/>
        <v>11.76</v>
      </c>
      <c r="F2448" s="1521">
        <f t="shared" si="77"/>
        <v>92805</v>
      </c>
      <c r="H2448" s="1527">
        <v>11.76</v>
      </c>
      <c r="I2448" s="1527">
        <v>11.75</v>
      </c>
    </row>
    <row r="2449" spans="2:9">
      <c r="B2449" s="1531">
        <v>92806</v>
      </c>
      <c r="C2449" s="1529" t="s">
        <v>1144</v>
      </c>
      <c r="D2449" s="1528" t="s">
        <v>149</v>
      </c>
      <c r="E2449" s="1530">
        <f t="shared" si="76"/>
        <v>13.88</v>
      </c>
      <c r="F2449" s="1521">
        <f t="shared" si="77"/>
        <v>92806</v>
      </c>
      <c r="H2449" s="1530">
        <v>13.88</v>
      </c>
      <c r="I2449" s="1530">
        <v>13.88</v>
      </c>
    </row>
    <row r="2450" spans="2:9">
      <c r="B2450" s="1532">
        <v>92875</v>
      </c>
      <c r="C2450" s="1523" t="s">
        <v>1145</v>
      </c>
      <c r="D2450" s="1526" t="s">
        <v>149</v>
      </c>
      <c r="E2450" s="1527">
        <f t="shared" si="76"/>
        <v>13.47</v>
      </c>
      <c r="F2450" s="1521">
        <f t="shared" si="77"/>
        <v>92875</v>
      </c>
      <c r="H2450" s="1527">
        <v>13.47</v>
      </c>
      <c r="I2450" s="1527">
        <v>13.36</v>
      </c>
    </row>
    <row r="2451" spans="2:9">
      <c r="B2451" s="1531">
        <v>92876</v>
      </c>
      <c r="C2451" s="1529" t="s">
        <v>1146</v>
      </c>
      <c r="D2451" s="1528" t="s">
        <v>149</v>
      </c>
      <c r="E2451" s="1530">
        <f t="shared" si="76"/>
        <v>13.48</v>
      </c>
      <c r="F2451" s="1521">
        <f t="shared" si="77"/>
        <v>92876</v>
      </c>
      <c r="H2451" s="1530">
        <v>13.48</v>
      </c>
      <c r="I2451" s="1530">
        <v>13.43</v>
      </c>
    </row>
    <row r="2452" spans="2:9">
      <c r="B2452" s="1532">
        <v>92877</v>
      </c>
      <c r="C2452" s="1523" t="s">
        <v>1147</v>
      </c>
      <c r="D2452" s="1526" t="s">
        <v>149</v>
      </c>
      <c r="E2452" s="1527">
        <f t="shared" si="76"/>
        <v>14.81</v>
      </c>
      <c r="F2452" s="1521">
        <f t="shared" si="77"/>
        <v>92877</v>
      </c>
      <c r="H2452" s="1527">
        <v>14.81</v>
      </c>
      <c r="I2452" s="1527">
        <v>14.77</v>
      </c>
    </row>
    <row r="2453" spans="2:9">
      <c r="B2453" s="1531">
        <v>92878</v>
      </c>
      <c r="C2453" s="1529" t="s">
        <v>1148</v>
      </c>
      <c r="D2453" s="1528" t="s">
        <v>149</v>
      </c>
      <c r="E2453" s="1530">
        <f t="shared" si="76"/>
        <v>14.67</v>
      </c>
      <c r="F2453" s="1521">
        <f t="shared" si="77"/>
        <v>92878</v>
      </c>
      <c r="H2453" s="1530">
        <v>14.67</v>
      </c>
      <c r="I2453" s="1530">
        <v>14.66</v>
      </c>
    </row>
    <row r="2454" spans="2:9">
      <c r="B2454" s="1532">
        <v>92879</v>
      </c>
      <c r="C2454" s="1523" t="s">
        <v>1149</v>
      </c>
      <c r="D2454" s="1526" t="s">
        <v>149</v>
      </c>
      <c r="E2454" s="1527">
        <f t="shared" si="76"/>
        <v>14.59</v>
      </c>
      <c r="F2454" s="1521">
        <f t="shared" si="77"/>
        <v>92879</v>
      </c>
      <c r="H2454" s="1527">
        <v>14.59</v>
      </c>
      <c r="I2454" s="1527">
        <v>14.58</v>
      </c>
    </row>
    <row r="2455" spans="2:9">
      <c r="B2455" s="1531">
        <v>92880</v>
      </c>
      <c r="C2455" s="1529" t="s">
        <v>1150</v>
      </c>
      <c r="D2455" s="1528" t="s">
        <v>149</v>
      </c>
      <c r="E2455" s="1530">
        <f t="shared" si="76"/>
        <v>14.96</v>
      </c>
      <c r="F2455" s="1521">
        <f t="shared" si="77"/>
        <v>92880</v>
      </c>
      <c r="H2455" s="1530">
        <v>14.96</v>
      </c>
      <c r="I2455" s="1530">
        <v>14.95</v>
      </c>
    </row>
    <row r="2456" spans="2:9">
      <c r="B2456" s="1532">
        <v>92881</v>
      </c>
      <c r="C2456" s="1523" t="s">
        <v>1151</v>
      </c>
      <c r="D2456" s="1526" t="s">
        <v>149</v>
      </c>
      <c r="E2456" s="1527">
        <f t="shared" si="76"/>
        <v>14.94</v>
      </c>
      <c r="F2456" s="1521">
        <f t="shared" si="77"/>
        <v>92881</v>
      </c>
      <c r="H2456" s="1527">
        <v>14.94</v>
      </c>
      <c r="I2456" s="1527">
        <v>14.94</v>
      </c>
    </row>
    <row r="2457" spans="2:9">
      <c r="B2457" s="1531">
        <v>92882</v>
      </c>
      <c r="C2457" s="1529" t="s">
        <v>1152</v>
      </c>
      <c r="D2457" s="1528" t="s">
        <v>149</v>
      </c>
      <c r="E2457" s="1530">
        <f t="shared" si="76"/>
        <v>16.41</v>
      </c>
      <c r="F2457" s="1521">
        <f t="shared" si="77"/>
        <v>92882</v>
      </c>
      <c r="H2457" s="1530">
        <v>16.41</v>
      </c>
      <c r="I2457" s="1530">
        <v>16.059999999999999</v>
      </c>
    </row>
    <row r="2458" spans="2:9">
      <c r="B2458" s="1532">
        <v>92883</v>
      </c>
      <c r="C2458" s="1523" t="s">
        <v>1153</v>
      </c>
      <c r="D2458" s="1526" t="s">
        <v>149</v>
      </c>
      <c r="E2458" s="1527">
        <f t="shared" si="76"/>
        <v>15.8</v>
      </c>
      <c r="F2458" s="1521">
        <f t="shared" si="77"/>
        <v>92883</v>
      </c>
      <c r="H2458" s="1527">
        <v>15.8</v>
      </c>
      <c r="I2458" s="1527">
        <v>15.57</v>
      </c>
    </row>
    <row r="2459" spans="2:9">
      <c r="B2459" s="1531">
        <v>92884</v>
      </c>
      <c r="C2459" s="1529" t="s">
        <v>1154</v>
      </c>
      <c r="D2459" s="1528" t="s">
        <v>149</v>
      </c>
      <c r="E2459" s="1530">
        <f t="shared" si="76"/>
        <v>16.649999999999999</v>
      </c>
      <c r="F2459" s="1521">
        <f t="shared" si="77"/>
        <v>92884</v>
      </c>
      <c r="H2459" s="1530">
        <v>16.649999999999999</v>
      </c>
      <c r="I2459" s="1530">
        <v>16.489999999999998</v>
      </c>
    </row>
    <row r="2460" spans="2:9">
      <c r="B2460" s="1532">
        <v>92885</v>
      </c>
      <c r="C2460" s="1523" t="s">
        <v>1155</v>
      </c>
      <c r="D2460" s="1526" t="s">
        <v>149</v>
      </c>
      <c r="E2460" s="1527">
        <f t="shared" si="76"/>
        <v>16.14</v>
      </c>
      <c r="F2460" s="1521">
        <f t="shared" si="77"/>
        <v>92885</v>
      </c>
      <c r="H2460" s="1527">
        <v>16.14</v>
      </c>
      <c r="I2460" s="1527">
        <v>16.04</v>
      </c>
    </row>
    <row r="2461" spans="2:9">
      <c r="B2461" s="1531">
        <v>92886</v>
      </c>
      <c r="C2461" s="1529" t="s">
        <v>1156</v>
      </c>
      <c r="D2461" s="1528" t="s">
        <v>149</v>
      </c>
      <c r="E2461" s="1530">
        <f t="shared" si="76"/>
        <v>15.73</v>
      </c>
      <c r="F2461" s="1521">
        <f t="shared" si="77"/>
        <v>92886</v>
      </c>
      <c r="H2461" s="1530">
        <v>15.73</v>
      </c>
      <c r="I2461" s="1530">
        <v>15.65</v>
      </c>
    </row>
    <row r="2462" spans="2:9">
      <c r="B2462" s="1532">
        <v>92887</v>
      </c>
      <c r="C2462" s="1523" t="s">
        <v>1157</v>
      </c>
      <c r="D2462" s="1526" t="s">
        <v>149</v>
      </c>
      <c r="E2462" s="1527">
        <f t="shared" si="76"/>
        <v>15.87</v>
      </c>
      <c r="F2462" s="1521">
        <f t="shared" si="77"/>
        <v>92887</v>
      </c>
      <c r="H2462" s="1527">
        <v>15.87</v>
      </c>
      <c r="I2462" s="1527">
        <v>15.82</v>
      </c>
    </row>
    <row r="2463" spans="2:9">
      <c r="B2463" s="1531">
        <v>92888</v>
      </c>
      <c r="C2463" s="1529" t="s">
        <v>1158</v>
      </c>
      <c r="D2463" s="1528" t="s">
        <v>149</v>
      </c>
      <c r="E2463" s="1530">
        <f t="shared" si="76"/>
        <v>15.66</v>
      </c>
      <c r="F2463" s="1521">
        <f t="shared" si="77"/>
        <v>92888</v>
      </c>
      <c r="H2463" s="1530">
        <v>15.66</v>
      </c>
      <c r="I2463" s="1530">
        <v>15.63</v>
      </c>
    </row>
    <row r="2464" spans="2:9" ht="30">
      <c r="B2464" s="1532">
        <v>92915</v>
      </c>
      <c r="C2464" s="1523" t="s">
        <v>2903</v>
      </c>
      <c r="D2464" s="1526" t="s">
        <v>149</v>
      </c>
      <c r="E2464" s="1527">
        <f t="shared" si="76"/>
        <v>18.989999999999998</v>
      </c>
      <c r="F2464" s="1521">
        <f t="shared" si="77"/>
        <v>92915</v>
      </c>
      <c r="H2464" s="1527">
        <v>18.989999999999998</v>
      </c>
      <c r="I2464" s="1527">
        <v>18.37</v>
      </c>
    </row>
    <row r="2465" spans="2:9" ht="30">
      <c r="B2465" s="1531">
        <v>92916</v>
      </c>
      <c r="C2465" s="1529" t="s">
        <v>2904</v>
      </c>
      <c r="D2465" s="1528" t="s">
        <v>149</v>
      </c>
      <c r="E2465" s="1530">
        <f t="shared" si="76"/>
        <v>18.55</v>
      </c>
      <c r="F2465" s="1521">
        <f t="shared" si="77"/>
        <v>92916</v>
      </c>
      <c r="H2465" s="1530">
        <v>18.55</v>
      </c>
      <c r="I2465" s="1530">
        <v>18.12</v>
      </c>
    </row>
    <row r="2466" spans="2:9" ht="30">
      <c r="B2466" s="1532">
        <v>92917</v>
      </c>
      <c r="C2466" s="1523" t="s">
        <v>2905</v>
      </c>
      <c r="D2466" s="1526" t="s">
        <v>149</v>
      </c>
      <c r="E2466" s="1527">
        <f t="shared" si="76"/>
        <v>17.850000000000001</v>
      </c>
      <c r="F2466" s="1521">
        <f t="shared" si="77"/>
        <v>92917</v>
      </c>
      <c r="H2466" s="1527">
        <v>17.850000000000001</v>
      </c>
      <c r="I2466" s="1527">
        <v>17.55</v>
      </c>
    </row>
    <row r="2467" spans="2:9" ht="30">
      <c r="B2467" s="1531">
        <v>92919</v>
      </c>
      <c r="C2467" s="1529" t="s">
        <v>2906</v>
      </c>
      <c r="D2467" s="1528" t="s">
        <v>149</v>
      </c>
      <c r="E2467" s="1530">
        <f t="shared" si="76"/>
        <v>16.149999999999999</v>
      </c>
      <c r="F2467" s="1521">
        <f t="shared" si="77"/>
        <v>92919</v>
      </c>
      <c r="H2467" s="1530">
        <v>16.149999999999999</v>
      </c>
      <c r="I2467" s="1530">
        <v>15.93</v>
      </c>
    </row>
    <row r="2468" spans="2:9" ht="30">
      <c r="B2468" s="1532">
        <v>92921</v>
      </c>
      <c r="C2468" s="1523" t="s">
        <v>2907</v>
      </c>
      <c r="D2468" s="1526" t="s">
        <v>149</v>
      </c>
      <c r="E2468" s="1527">
        <f t="shared" si="76"/>
        <v>13.7</v>
      </c>
      <c r="F2468" s="1521">
        <f t="shared" si="77"/>
        <v>92921</v>
      </c>
      <c r="H2468" s="1527">
        <v>13.7</v>
      </c>
      <c r="I2468" s="1527">
        <v>13.56</v>
      </c>
    </row>
    <row r="2469" spans="2:9" ht="30">
      <c r="B2469" s="1531">
        <v>92922</v>
      </c>
      <c r="C2469" s="1529" t="s">
        <v>2908</v>
      </c>
      <c r="D2469" s="1528" t="s">
        <v>149</v>
      </c>
      <c r="E2469" s="1530">
        <f t="shared" si="76"/>
        <v>13.17</v>
      </c>
      <c r="F2469" s="1521">
        <f t="shared" si="77"/>
        <v>92922</v>
      </c>
      <c r="H2469" s="1530">
        <v>13.17</v>
      </c>
      <c r="I2469" s="1530">
        <v>13.07</v>
      </c>
    </row>
    <row r="2470" spans="2:9" ht="30">
      <c r="B2470" s="1532">
        <v>92923</v>
      </c>
      <c r="C2470" s="1523" t="s">
        <v>2909</v>
      </c>
      <c r="D2470" s="1526" t="s">
        <v>149</v>
      </c>
      <c r="E2470" s="1527">
        <f t="shared" si="76"/>
        <v>14.97</v>
      </c>
      <c r="F2470" s="1521">
        <f t="shared" si="77"/>
        <v>92923</v>
      </c>
      <c r="H2470" s="1527">
        <v>14.97</v>
      </c>
      <c r="I2470" s="1527">
        <v>14.91</v>
      </c>
    </row>
    <row r="2471" spans="2:9" ht="30">
      <c r="B2471" s="1531">
        <v>92924</v>
      </c>
      <c r="C2471" s="1529" t="s">
        <v>2910</v>
      </c>
      <c r="D2471" s="1528" t="s">
        <v>149</v>
      </c>
      <c r="E2471" s="1530">
        <f t="shared" si="76"/>
        <v>14.69</v>
      </c>
      <c r="F2471" s="1521">
        <f t="shared" si="77"/>
        <v>92924</v>
      </c>
      <c r="H2471" s="1530">
        <v>14.69</v>
      </c>
      <c r="I2471" s="1530">
        <v>14.66</v>
      </c>
    </row>
    <row r="2472" spans="2:9">
      <c r="B2472" s="1532">
        <v>95445</v>
      </c>
      <c r="C2472" s="1523" t="s">
        <v>18298</v>
      </c>
      <c r="D2472" s="1526" t="s">
        <v>149</v>
      </c>
      <c r="E2472" s="1527">
        <f t="shared" si="76"/>
        <v>12.86</v>
      </c>
      <c r="F2472" s="1521">
        <f t="shared" si="77"/>
        <v>95445</v>
      </c>
      <c r="H2472" s="1527">
        <v>12.86</v>
      </c>
      <c r="I2472" s="1527">
        <v>12.8</v>
      </c>
    </row>
    <row r="2473" spans="2:9">
      <c r="B2473" s="1531">
        <v>95446</v>
      </c>
      <c r="C2473" s="1529" t="s">
        <v>18299</v>
      </c>
      <c r="D2473" s="1528" t="s">
        <v>149</v>
      </c>
      <c r="E2473" s="1530">
        <f t="shared" si="76"/>
        <v>14.03</v>
      </c>
      <c r="F2473" s="1521">
        <f t="shared" si="77"/>
        <v>95446</v>
      </c>
      <c r="H2473" s="1530">
        <v>14.03</v>
      </c>
      <c r="I2473" s="1530">
        <v>13.99</v>
      </c>
    </row>
    <row r="2474" spans="2:9">
      <c r="B2474" s="1532">
        <v>95448</v>
      </c>
      <c r="C2474" s="1523" t="s">
        <v>9265</v>
      </c>
      <c r="D2474" s="1526" t="s">
        <v>149</v>
      </c>
      <c r="E2474" s="1527">
        <f t="shared" si="76"/>
        <v>15.26</v>
      </c>
      <c r="F2474" s="1521">
        <f t="shared" si="77"/>
        <v>95448</v>
      </c>
      <c r="H2474" s="1527">
        <v>15.26</v>
      </c>
      <c r="I2474" s="1527">
        <v>15.26</v>
      </c>
    </row>
    <row r="2475" spans="2:9">
      <c r="B2475" s="1531">
        <v>95576</v>
      </c>
      <c r="C2475" s="1529" t="s">
        <v>18300</v>
      </c>
      <c r="D2475" s="1528" t="s">
        <v>149</v>
      </c>
      <c r="E2475" s="1530">
        <f t="shared" si="76"/>
        <v>16.8</v>
      </c>
      <c r="F2475" s="1521">
        <f t="shared" si="77"/>
        <v>95576</v>
      </c>
      <c r="H2475" s="1530">
        <v>16.8</v>
      </c>
      <c r="I2475" s="1530">
        <v>16.579999999999998</v>
      </c>
    </row>
    <row r="2476" spans="2:9">
      <c r="B2476" s="1532">
        <v>95577</v>
      </c>
      <c r="C2476" s="1523" t="s">
        <v>18301</v>
      </c>
      <c r="D2476" s="1526" t="s">
        <v>149</v>
      </c>
      <c r="E2476" s="1527">
        <f t="shared" si="76"/>
        <v>14.93</v>
      </c>
      <c r="F2476" s="1521">
        <f t="shared" si="77"/>
        <v>95577</v>
      </c>
      <c r="H2476" s="1527">
        <v>14.93</v>
      </c>
      <c r="I2476" s="1527">
        <v>14.81</v>
      </c>
    </row>
    <row r="2477" spans="2:9">
      <c r="B2477" s="1531">
        <v>95578</v>
      </c>
      <c r="C2477" s="1529" t="s">
        <v>18302</v>
      </c>
      <c r="D2477" s="1528" t="s">
        <v>149</v>
      </c>
      <c r="E2477" s="1530">
        <f t="shared" si="76"/>
        <v>12.65</v>
      </c>
      <c r="F2477" s="1521">
        <f t="shared" si="77"/>
        <v>95578</v>
      </c>
      <c r="H2477" s="1530">
        <v>12.65</v>
      </c>
      <c r="I2477" s="1530">
        <v>12.6</v>
      </c>
    </row>
    <row r="2478" spans="2:9">
      <c r="B2478" s="1532">
        <v>95579</v>
      </c>
      <c r="C2478" s="1523" t="s">
        <v>18303</v>
      </c>
      <c r="D2478" s="1526" t="s">
        <v>149</v>
      </c>
      <c r="E2478" s="1527">
        <f t="shared" si="76"/>
        <v>12.42</v>
      </c>
      <c r="F2478" s="1521">
        <f t="shared" si="77"/>
        <v>95579</v>
      </c>
      <c r="H2478" s="1527">
        <v>12.42</v>
      </c>
      <c r="I2478" s="1527">
        <v>12.38</v>
      </c>
    </row>
    <row r="2479" spans="2:9">
      <c r="B2479" s="1531">
        <v>95580</v>
      </c>
      <c r="C2479" s="1529" t="s">
        <v>18304</v>
      </c>
      <c r="D2479" s="1528" t="s">
        <v>149</v>
      </c>
      <c r="E2479" s="1530">
        <f t="shared" si="76"/>
        <v>14.48</v>
      </c>
      <c r="F2479" s="1521">
        <f t="shared" si="77"/>
        <v>95580</v>
      </c>
      <c r="H2479" s="1530">
        <v>14.48</v>
      </c>
      <c r="I2479" s="1530">
        <v>14.45</v>
      </c>
    </row>
    <row r="2480" spans="2:9">
      <c r="B2480" s="1532">
        <v>95581</v>
      </c>
      <c r="C2480" s="1523" t="s">
        <v>18305</v>
      </c>
      <c r="D2480" s="1526" t="s">
        <v>149</v>
      </c>
      <c r="E2480" s="1527">
        <f t="shared" si="76"/>
        <v>14.45</v>
      </c>
      <c r="F2480" s="1521">
        <f t="shared" si="77"/>
        <v>95581</v>
      </c>
      <c r="H2480" s="1527">
        <v>14.45</v>
      </c>
      <c r="I2480" s="1527">
        <v>14.43</v>
      </c>
    </row>
    <row r="2481" spans="2:9">
      <c r="B2481" s="1531">
        <v>95582</v>
      </c>
      <c r="C2481" s="1529" t="s">
        <v>18306</v>
      </c>
      <c r="D2481" s="1528" t="s">
        <v>149</v>
      </c>
      <c r="E2481" s="1530">
        <f t="shared" si="76"/>
        <v>15.82</v>
      </c>
      <c r="F2481" s="1521">
        <f t="shared" si="77"/>
        <v>95582</v>
      </c>
      <c r="H2481" s="1530">
        <v>15.82</v>
      </c>
      <c r="I2481" s="1530">
        <v>15.8</v>
      </c>
    </row>
    <row r="2482" spans="2:9">
      <c r="B2482" s="1532">
        <v>95583</v>
      </c>
      <c r="C2482" s="1523" t="s">
        <v>18307</v>
      </c>
      <c r="D2482" s="1526" t="s">
        <v>149</v>
      </c>
      <c r="E2482" s="1527">
        <f t="shared" si="76"/>
        <v>17.260000000000002</v>
      </c>
      <c r="F2482" s="1521">
        <f t="shared" si="77"/>
        <v>95583</v>
      </c>
      <c r="H2482" s="1527">
        <v>17.260000000000002</v>
      </c>
      <c r="I2482" s="1527">
        <v>16.78</v>
      </c>
    </row>
    <row r="2483" spans="2:9">
      <c r="B2483" s="1531">
        <v>95584</v>
      </c>
      <c r="C2483" s="1529" t="s">
        <v>18308</v>
      </c>
      <c r="D2483" s="1528" t="s">
        <v>149</v>
      </c>
      <c r="E2483" s="1530">
        <f t="shared" si="76"/>
        <v>16.95</v>
      </c>
      <c r="F2483" s="1521">
        <f t="shared" si="77"/>
        <v>95584</v>
      </c>
      <c r="H2483" s="1530">
        <v>16.95</v>
      </c>
      <c r="I2483" s="1530">
        <v>16.64</v>
      </c>
    </row>
    <row r="2484" spans="2:9">
      <c r="B2484" s="1532">
        <v>95592</v>
      </c>
      <c r="C2484" s="1523" t="s">
        <v>18309</v>
      </c>
      <c r="D2484" s="1526" t="s">
        <v>149</v>
      </c>
      <c r="E2484" s="1527">
        <f t="shared" si="76"/>
        <v>18.52</v>
      </c>
      <c r="F2484" s="1521">
        <f t="shared" si="77"/>
        <v>95592</v>
      </c>
      <c r="H2484" s="1527">
        <v>18.52</v>
      </c>
      <c r="I2484" s="1527">
        <v>17.91</v>
      </c>
    </row>
    <row r="2485" spans="2:9">
      <c r="B2485" s="1531">
        <v>95593</v>
      </c>
      <c r="C2485" s="1529" t="s">
        <v>18310</v>
      </c>
      <c r="D2485" s="1528" t="s">
        <v>149</v>
      </c>
      <c r="E2485" s="1530">
        <f t="shared" si="76"/>
        <v>17.63</v>
      </c>
      <c r="F2485" s="1521">
        <f t="shared" si="77"/>
        <v>95593</v>
      </c>
      <c r="H2485" s="1530">
        <v>17.63</v>
      </c>
      <c r="I2485" s="1530">
        <v>17.25</v>
      </c>
    </row>
    <row r="2486" spans="2:9" ht="30">
      <c r="B2486" s="1532">
        <v>95943</v>
      </c>
      <c r="C2486" s="1523" t="s">
        <v>16794</v>
      </c>
      <c r="D2486" s="1526" t="s">
        <v>149</v>
      </c>
      <c r="E2486" s="1527">
        <f t="shared" si="76"/>
        <v>23.02</v>
      </c>
      <c r="F2486" s="1521">
        <f t="shared" si="77"/>
        <v>95943</v>
      </c>
      <c r="H2486" s="1527">
        <v>23.02</v>
      </c>
      <c r="I2486" s="1527">
        <v>21.98</v>
      </c>
    </row>
    <row r="2487" spans="2:9" ht="30">
      <c r="B2487" s="1531">
        <v>95944</v>
      </c>
      <c r="C2487" s="1529" t="s">
        <v>16795</v>
      </c>
      <c r="D2487" s="1528" t="s">
        <v>149</v>
      </c>
      <c r="E2487" s="1530">
        <f t="shared" si="76"/>
        <v>22.14</v>
      </c>
      <c r="F2487" s="1521">
        <f t="shared" si="77"/>
        <v>95944</v>
      </c>
      <c r="H2487" s="1530">
        <v>22.14</v>
      </c>
      <c r="I2487" s="1530">
        <v>21.32</v>
      </c>
    </row>
    <row r="2488" spans="2:9" ht="30">
      <c r="B2488" s="1532">
        <v>95945</v>
      </c>
      <c r="C2488" s="1523" t="s">
        <v>16796</v>
      </c>
      <c r="D2488" s="1526" t="s">
        <v>149</v>
      </c>
      <c r="E2488" s="1527">
        <f t="shared" si="76"/>
        <v>19.45</v>
      </c>
      <c r="F2488" s="1521">
        <f t="shared" si="77"/>
        <v>95945</v>
      </c>
      <c r="H2488" s="1527">
        <v>19.45</v>
      </c>
      <c r="I2488" s="1527">
        <v>18.989999999999998</v>
      </c>
    </row>
    <row r="2489" spans="2:9" ht="30">
      <c r="B2489" s="1531">
        <v>95946</v>
      </c>
      <c r="C2489" s="1529" t="s">
        <v>16797</v>
      </c>
      <c r="D2489" s="1528" t="s">
        <v>149</v>
      </c>
      <c r="E2489" s="1530">
        <f t="shared" si="76"/>
        <v>16.510000000000002</v>
      </c>
      <c r="F2489" s="1521">
        <f t="shared" si="77"/>
        <v>95946</v>
      </c>
      <c r="H2489" s="1530">
        <v>16.510000000000002</v>
      </c>
      <c r="I2489" s="1530">
        <v>16.239999999999998</v>
      </c>
    </row>
    <row r="2490" spans="2:9" ht="30">
      <c r="B2490" s="1532">
        <v>95947</v>
      </c>
      <c r="C2490" s="1523" t="s">
        <v>16798</v>
      </c>
      <c r="D2490" s="1526" t="s">
        <v>149</v>
      </c>
      <c r="E2490" s="1527">
        <f t="shared" si="76"/>
        <v>13.36</v>
      </c>
      <c r="F2490" s="1521">
        <f t="shared" si="77"/>
        <v>95947</v>
      </c>
      <c r="H2490" s="1527">
        <v>13.36</v>
      </c>
      <c r="I2490" s="1527">
        <v>13.24</v>
      </c>
    </row>
    <row r="2491" spans="2:9" ht="30">
      <c r="B2491" s="1531">
        <v>95948</v>
      </c>
      <c r="C2491" s="1529" t="s">
        <v>16799</v>
      </c>
      <c r="D2491" s="1528" t="s">
        <v>149</v>
      </c>
      <c r="E2491" s="1530">
        <f t="shared" si="76"/>
        <v>12.43</v>
      </c>
      <c r="F2491" s="1521">
        <f t="shared" si="77"/>
        <v>95948</v>
      </c>
      <c r="H2491" s="1530">
        <v>12.43</v>
      </c>
      <c r="I2491" s="1530">
        <v>12.41</v>
      </c>
    </row>
    <row r="2492" spans="2:9">
      <c r="B2492" s="1532">
        <v>96544</v>
      </c>
      <c r="C2492" s="1523" t="s">
        <v>2911</v>
      </c>
      <c r="D2492" s="1526" t="s">
        <v>149</v>
      </c>
      <c r="E2492" s="1527">
        <f t="shared" si="76"/>
        <v>19.440000000000001</v>
      </c>
      <c r="F2492" s="1521">
        <f t="shared" si="77"/>
        <v>96544</v>
      </c>
      <c r="H2492" s="1527">
        <v>19.440000000000001</v>
      </c>
      <c r="I2492" s="1527">
        <v>18.920000000000002</v>
      </c>
    </row>
    <row r="2493" spans="2:9">
      <c r="B2493" s="1531">
        <v>96545</v>
      </c>
      <c r="C2493" s="1529" t="s">
        <v>2912</v>
      </c>
      <c r="D2493" s="1528" t="s">
        <v>149</v>
      </c>
      <c r="E2493" s="1530">
        <f t="shared" si="76"/>
        <v>18.54</v>
      </c>
      <c r="F2493" s="1521">
        <f t="shared" si="77"/>
        <v>96545</v>
      </c>
      <c r="H2493" s="1530">
        <v>18.54</v>
      </c>
      <c r="I2493" s="1530">
        <v>18.16</v>
      </c>
    </row>
    <row r="2494" spans="2:9">
      <c r="B2494" s="1532">
        <v>96546</v>
      </c>
      <c r="C2494" s="1523" t="s">
        <v>2913</v>
      </c>
      <c r="D2494" s="1526" t="s">
        <v>149</v>
      </c>
      <c r="E2494" s="1527">
        <f t="shared" si="76"/>
        <v>16.73</v>
      </c>
      <c r="F2494" s="1521">
        <f t="shared" si="77"/>
        <v>96546</v>
      </c>
      <c r="H2494" s="1527">
        <v>16.73</v>
      </c>
      <c r="I2494" s="1527">
        <v>16.45</v>
      </c>
    </row>
    <row r="2495" spans="2:9">
      <c r="B2495" s="1531">
        <v>96547</v>
      </c>
      <c r="C2495" s="1529" t="s">
        <v>2914</v>
      </c>
      <c r="D2495" s="1528" t="s">
        <v>149</v>
      </c>
      <c r="E2495" s="1530">
        <f t="shared" si="76"/>
        <v>14.2</v>
      </c>
      <c r="F2495" s="1521">
        <f t="shared" si="77"/>
        <v>96547</v>
      </c>
      <c r="H2495" s="1530">
        <v>14.2</v>
      </c>
      <c r="I2495" s="1530">
        <v>14</v>
      </c>
    </row>
    <row r="2496" spans="2:9">
      <c r="B2496" s="1532">
        <v>96548</v>
      </c>
      <c r="C2496" s="1523" t="s">
        <v>2915</v>
      </c>
      <c r="D2496" s="1526" t="s">
        <v>149</v>
      </c>
      <c r="E2496" s="1527">
        <f t="shared" si="76"/>
        <v>13.6</v>
      </c>
      <c r="F2496" s="1521">
        <f t="shared" si="77"/>
        <v>96548</v>
      </c>
      <c r="H2496" s="1527">
        <v>13.6</v>
      </c>
      <c r="I2496" s="1527">
        <v>13.46</v>
      </c>
    </row>
    <row r="2497" spans="2:9">
      <c r="B2497" s="1531">
        <v>96549</v>
      </c>
      <c r="C2497" s="1529" t="s">
        <v>2916</v>
      </c>
      <c r="D2497" s="1528" t="s">
        <v>149</v>
      </c>
      <c r="E2497" s="1530">
        <f t="shared" si="76"/>
        <v>15.37</v>
      </c>
      <c r="F2497" s="1521">
        <f t="shared" si="77"/>
        <v>96549</v>
      </c>
      <c r="H2497" s="1530">
        <v>15.37</v>
      </c>
      <c r="I2497" s="1530">
        <v>15.26</v>
      </c>
    </row>
    <row r="2498" spans="2:9">
      <c r="B2498" s="1532">
        <v>96550</v>
      </c>
      <c r="C2498" s="1523" t="s">
        <v>2917</v>
      </c>
      <c r="D2498" s="1526" t="s">
        <v>149</v>
      </c>
      <c r="E2498" s="1527">
        <f t="shared" ref="E2498:E2561" si="78">IF($L$2=$H$1,H2498,I2498)</f>
        <v>15.07</v>
      </c>
      <c r="F2498" s="1521">
        <f t="shared" ref="F2498:F2561" si="79">IF(LEN($B2498)=7,CONCATENATE(MID($B2498,1,6),"00",RIGHT($B2498,1)),IF(LEN($B2498)=8,CONCATENATE(MID($B2498,1,6),"0",RIGHT($B2498,2)),$B2498))</f>
        <v>96550</v>
      </c>
      <c r="H2498" s="1527">
        <v>15.07</v>
      </c>
      <c r="I2498" s="1527">
        <v>14.99</v>
      </c>
    </row>
    <row r="2499" spans="2:9">
      <c r="B2499" s="1531">
        <v>100064</v>
      </c>
      <c r="C2499" s="1529" t="s">
        <v>18311</v>
      </c>
      <c r="D2499" s="1528" t="s">
        <v>149</v>
      </c>
      <c r="E2499" s="1530">
        <f t="shared" si="78"/>
        <v>16.55</v>
      </c>
      <c r="F2499" s="1521">
        <f t="shared" si="79"/>
        <v>100064</v>
      </c>
      <c r="H2499" s="1530">
        <v>16.55</v>
      </c>
      <c r="I2499" s="1530">
        <v>16.47</v>
      </c>
    </row>
    <row r="2500" spans="2:9">
      <c r="B2500" s="1532">
        <v>100066</v>
      </c>
      <c r="C2500" s="1523" t="s">
        <v>8625</v>
      </c>
      <c r="D2500" s="1526" t="s">
        <v>149</v>
      </c>
      <c r="E2500" s="1527">
        <f t="shared" si="78"/>
        <v>16.559999999999999</v>
      </c>
      <c r="F2500" s="1521">
        <f t="shared" si="79"/>
        <v>100066</v>
      </c>
      <c r="H2500" s="1527">
        <v>16.559999999999999</v>
      </c>
      <c r="I2500" s="1527">
        <v>16.5</v>
      </c>
    </row>
    <row r="2501" spans="2:9">
      <c r="B2501" s="1531">
        <v>100067</v>
      </c>
      <c r="C2501" s="1529" t="s">
        <v>8626</v>
      </c>
      <c r="D2501" s="1528" t="s">
        <v>149</v>
      </c>
      <c r="E2501" s="1530">
        <f t="shared" si="78"/>
        <v>15.54</v>
      </c>
      <c r="F2501" s="1521">
        <f t="shared" si="79"/>
        <v>100067</v>
      </c>
      <c r="H2501" s="1530">
        <v>15.54</v>
      </c>
      <c r="I2501" s="1530">
        <v>15.27</v>
      </c>
    </row>
    <row r="2502" spans="2:9" ht="30">
      <c r="B2502" s="1532">
        <v>100068</v>
      </c>
      <c r="C2502" s="1523" t="s">
        <v>8627</v>
      </c>
      <c r="D2502" s="1526" t="s">
        <v>149</v>
      </c>
      <c r="E2502" s="1527">
        <f t="shared" si="78"/>
        <v>12.81</v>
      </c>
      <c r="F2502" s="1521">
        <f t="shared" si="79"/>
        <v>100068</v>
      </c>
      <c r="H2502" s="1527">
        <v>12.81</v>
      </c>
      <c r="I2502" s="1527">
        <v>12.72</v>
      </c>
    </row>
    <row r="2503" spans="2:9">
      <c r="B2503" s="1531">
        <v>102920</v>
      </c>
      <c r="C2503" s="1529" t="s">
        <v>18312</v>
      </c>
      <c r="D2503" s="1528" t="s">
        <v>149</v>
      </c>
      <c r="E2503" s="1530">
        <f t="shared" si="78"/>
        <v>11.55</v>
      </c>
      <c r="F2503" s="1521">
        <f t="shared" si="79"/>
        <v>102920</v>
      </c>
      <c r="H2503" s="1530">
        <v>11.55</v>
      </c>
      <c r="I2503" s="1530">
        <v>11.44</v>
      </c>
    </row>
    <row r="2504" spans="2:9">
      <c r="B2504" s="1532">
        <v>102921</v>
      </c>
      <c r="C2504" s="1523" t="s">
        <v>18313</v>
      </c>
      <c r="D2504" s="1526" t="s">
        <v>149</v>
      </c>
      <c r="E2504" s="1527">
        <f t="shared" si="78"/>
        <v>11.31</v>
      </c>
      <c r="F2504" s="1521">
        <f t="shared" si="79"/>
        <v>102921</v>
      </c>
      <c r="H2504" s="1527">
        <v>11.31</v>
      </c>
      <c r="I2504" s="1527">
        <v>11.24</v>
      </c>
    </row>
    <row r="2505" spans="2:9">
      <c r="B2505" s="1531">
        <v>102922</v>
      </c>
      <c r="C2505" s="1529" t="s">
        <v>18314</v>
      </c>
      <c r="D2505" s="1528" t="s">
        <v>149</v>
      </c>
      <c r="E2505" s="1530">
        <f t="shared" si="78"/>
        <v>11.99</v>
      </c>
      <c r="F2505" s="1521">
        <f t="shared" si="79"/>
        <v>102922</v>
      </c>
      <c r="H2505" s="1530">
        <v>11.99</v>
      </c>
      <c r="I2505" s="1530">
        <v>11.84</v>
      </c>
    </row>
    <row r="2506" spans="2:9">
      <c r="B2506" s="1532">
        <v>102923</v>
      </c>
      <c r="C2506" s="1523" t="s">
        <v>18315</v>
      </c>
      <c r="D2506" s="1526" t="s">
        <v>149</v>
      </c>
      <c r="E2506" s="1527">
        <f t="shared" si="78"/>
        <v>11.16</v>
      </c>
      <c r="F2506" s="1521">
        <f t="shared" si="79"/>
        <v>102923</v>
      </c>
      <c r="H2506" s="1527">
        <v>11.16</v>
      </c>
      <c r="I2506" s="1527">
        <v>11.09</v>
      </c>
    </row>
    <row r="2507" spans="2:9">
      <c r="B2507" s="1531">
        <v>103088</v>
      </c>
      <c r="C2507" s="1529" t="s">
        <v>18316</v>
      </c>
      <c r="D2507" s="1528" t="s">
        <v>149</v>
      </c>
      <c r="E2507" s="1530">
        <f t="shared" si="78"/>
        <v>12.91</v>
      </c>
      <c r="F2507" s="1521">
        <f t="shared" si="79"/>
        <v>103088</v>
      </c>
      <c r="H2507" s="1530">
        <v>12.91</v>
      </c>
      <c r="I2507" s="1530">
        <v>12.66</v>
      </c>
    </row>
    <row r="2508" spans="2:9">
      <c r="B2508" s="1532">
        <v>89993</v>
      </c>
      <c r="C2508" s="1523" t="s">
        <v>18317</v>
      </c>
      <c r="D2508" s="1526" t="s">
        <v>1017</v>
      </c>
      <c r="E2508" s="1527">
        <f t="shared" si="78"/>
        <v>846.3</v>
      </c>
      <c r="F2508" s="1521">
        <f t="shared" si="79"/>
        <v>89993</v>
      </c>
      <c r="H2508" s="1527">
        <v>846.3</v>
      </c>
      <c r="I2508" s="1527">
        <v>810.31</v>
      </c>
    </row>
    <row r="2509" spans="2:9">
      <c r="B2509" s="1531">
        <v>89994</v>
      </c>
      <c r="C2509" s="1529" t="s">
        <v>18318</v>
      </c>
      <c r="D2509" s="1528" t="s">
        <v>1017</v>
      </c>
      <c r="E2509" s="1530">
        <f t="shared" si="78"/>
        <v>734.78</v>
      </c>
      <c r="F2509" s="1521">
        <f t="shared" si="79"/>
        <v>89994</v>
      </c>
      <c r="H2509" s="1530">
        <v>734.78</v>
      </c>
      <c r="I2509" s="1530">
        <v>710.37</v>
      </c>
    </row>
    <row r="2510" spans="2:9">
      <c r="B2510" s="1532">
        <v>89995</v>
      </c>
      <c r="C2510" s="1523" t="s">
        <v>18319</v>
      </c>
      <c r="D2510" s="1526" t="s">
        <v>1017</v>
      </c>
      <c r="E2510" s="1527">
        <f t="shared" si="78"/>
        <v>817.78</v>
      </c>
      <c r="F2510" s="1521">
        <f t="shared" si="79"/>
        <v>89995</v>
      </c>
      <c r="H2510" s="1527">
        <v>817.78</v>
      </c>
      <c r="I2510" s="1527">
        <v>784.75</v>
      </c>
    </row>
    <row r="2511" spans="2:9" ht="30">
      <c r="B2511" s="1531">
        <v>90278</v>
      </c>
      <c r="C2511" s="1529" t="s">
        <v>18320</v>
      </c>
      <c r="D2511" s="1528" t="s">
        <v>1017</v>
      </c>
      <c r="E2511" s="1530">
        <f t="shared" si="78"/>
        <v>433.17</v>
      </c>
      <c r="F2511" s="1521">
        <f t="shared" si="79"/>
        <v>90278</v>
      </c>
      <c r="H2511" s="1530">
        <v>433.17</v>
      </c>
      <c r="I2511" s="1530">
        <v>426.96</v>
      </c>
    </row>
    <row r="2512" spans="2:9" ht="30">
      <c r="B2512" s="1532">
        <v>90279</v>
      </c>
      <c r="C2512" s="1523" t="s">
        <v>18321</v>
      </c>
      <c r="D2512" s="1526" t="s">
        <v>1017</v>
      </c>
      <c r="E2512" s="1527">
        <f t="shared" si="78"/>
        <v>480.59</v>
      </c>
      <c r="F2512" s="1521">
        <f t="shared" si="79"/>
        <v>90279</v>
      </c>
      <c r="H2512" s="1527">
        <v>480.59</v>
      </c>
      <c r="I2512" s="1527">
        <v>473.8</v>
      </c>
    </row>
    <row r="2513" spans="2:9" ht="30">
      <c r="B2513" s="1531">
        <v>90280</v>
      </c>
      <c r="C2513" s="1529" t="s">
        <v>18322</v>
      </c>
      <c r="D2513" s="1528" t="s">
        <v>1017</v>
      </c>
      <c r="E2513" s="1530">
        <f t="shared" si="78"/>
        <v>538.01</v>
      </c>
      <c r="F2513" s="1521">
        <f t="shared" si="79"/>
        <v>90280</v>
      </c>
      <c r="H2513" s="1530">
        <v>538.01</v>
      </c>
      <c r="I2513" s="1530">
        <v>531.21</v>
      </c>
    </row>
    <row r="2514" spans="2:9" ht="30">
      <c r="B2514" s="1532">
        <v>90281</v>
      </c>
      <c r="C2514" s="1523" t="s">
        <v>18323</v>
      </c>
      <c r="D2514" s="1526" t="s">
        <v>1017</v>
      </c>
      <c r="E2514" s="1527">
        <f t="shared" si="78"/>
        <v>631.92999999999995</v>
      </c>
      <c r="F2514" s="1521">
        <f t="shared" si="79"/>
        <v>90281</v>
      </c>
      <c r="H2514" s="1527">
        <v>631.92999999999995</v>
      </c>
      <c r="I2514" s="1527">
        <v>625.29999999999995</v>
      </c>
    </row>
    <row r="2515" spans="2:9" ht="30">
      <c r="B2515" s="1531">
        <v>90282</v>
      </c>
      <c r="C2515" s="1529" t="s">
        <v>18324</v>
      </c>
      <c r="D2515" s="1528" t="s">
        <v>1017</v>
      </c>
      <c r="E2515" s="1530">
        <f t="shared" si="78"/>
        <v>425.97</v>
      </c>
      <c r="F2515" s="1521">
        <f t="shared" si="79"/>
        <v>90282</v>
      </c>
      <c r="H2515" s="1530">
        <v>425.97</v>
      </c>
      <c r="I2515" s="1530">
        <v>419.98</v>
      </c>
    </row>
    <row r="2516" spans="2:9" ht="30">
      <c r="B2516" s="1532">
        <v>90283</v>
      </c>
      <c r="C2516" s="1523" t="s">
        <v>18325</v>
      </c>
      <c r="D2516" s="1526" t="s">
        <v>1017</v>
      </c>
      <c r="E2516" s="1527">
        <f t="shared" si="78"/>
        <v>473.69</v>
      </c>
      <c r="F2516" s="1521">
        <f t="shared" si="79"/>
        <v>90283</v>
      </c>
      <c r="H2516" s="1527">
        <v>473.69</v>
      </c>
      <c r="I2516" s="1527">
        <v>467.13</v>
      </c>
    </row>
    <row r="2517" spans="2:9" ht="30">
      <c r="B2517" s="1531">
        <v>90284</v>
      </c>
      <c r="C2517" s="1529" t="s">
        <v>18326</v>
      </c>
      <c r="D2517" s="1528" t="s">
        <v>1017</v>
      </c>
      <c r="E2517" s="1530">
        <f t="shared" si="78"/>
        <v>534.1</v>
      </c>
      <c r="F2517" s="1521">
        <f t="shared" si="79"/>
        <v>90284</v>
      </c>
      <c r="H2517" s="1530">
        <v>534.1</v>
      </c>
      <c r="I2517" s="1530">
        <v>527.54</v>
      </c>
    </row>
    <row r="2518" spans="2:9" ht="30">
      <c r="B2518" s="1532">
        <v>90285</v>
      </c>
      <c r="C2518" s="1523" t="s">
        <v>18327</v>
      </c>
      <c r="D2518" s="1526" t="s">
        <v>1017</v>
      </c>
      <c r="E2518" s="1527">
        <f t="shared" si="78"/>
        <v>632.92999999999995</v>
      </c>
      <c r="F2518" s="1521">
        <f t="shared" si="79"/>
        <v>90285</v>
      </c>
      <c r="H2518" s="1527">
        <v>632.92999999999995</v>
      </c>
      <c r="I2518" s="1527">
        <v>626.47</v>
      </c>
    </row>
    <row r="2519" spans="2:9" ht="30">
      <c r="B2519" s="1531">
        <v>92718</v>
      </c>
      <c r="C2519" s="1529" t="s">
        <v>1159</v>
      </c>
      <c r="D2519" s="1528" t="s">
        <v>1017</v>
      </c>
      <c r="E2519" s="1530">
        <f t="shared" si="78"/>
        <v>733.44</v>
      </c>
      <c r="F2519" s="1521">
        <f t="shared" si="79"/>
        <v>92718</v>
      </c>
      <c r="H2519" s="1530">
        <v>733.44</v>
      </c>
      <c r="I2519" s="1530">
        <v>715.96</v>
      </c>
    </row>
    <row r="2520" spans="2:9" ht="30">
      <c r="B2520" s="1532">
        <v>92719</v>
      </c>
      <c r="C2520" s="1523" t="s">
        <v>1160</v>
      </c>
      <c r="D2520" s="1526" t="s">
        <v>1017</v>
      </c>
      <c r="E2520" s="1527">
        <f t="shared" si="78"/>
        <v>594.27</v>
      </c>
      <c r="F2520" s="1521">
        <f t="shared" si="79"/>
        <v>92719</v>
      </c>
      <c r="H2520" s="1527">
        <v>594.27</v>
      </c>
      <c r="I2520" s="1527">
        <v>590.91999999999996</v>
      </c>
    </row>
    <row r="2521" spans="2:9" ht="30">
      <c r="B2521" s="1531">
        <v>92720</v>
      </c>
      <c r="C2521" s="1529" t="s">
        <v>1161</v>
      </c>
      <c r="D2521" s="1528" t="s">
        <v>1017</v>
      </c>
      <c r="E2521" s="1530">
        <f t="shared" si="78"/>
        <v>636.67999999999995</v>
      </c>
      <c r="F2521" s="1521">
        <f t="shared" si="79"/>
        <v>92720</v>
      </c>
      <c r="H2521" s="1530">
        <v>636.67999999999995</v>
      </c>
      <c r="I2521" s="1530">
        <v>633.80999999999995</v>
      </c>
    </row>
    <row r="2522" spans="2:9" ht="30">
      <c r="B2522" s="1532">
        <v>92721</v>
      </c>
      <c r="C2522" s="1523" t="s">
        <v>1162</v>
      </c>
      <c r="D2522" s="1526" t="s">
        <v>1017</v>
      </c>
      <c r="E2522" s="1527">
        <f t="shared" si="78"/>
        <v>585.75</v>
      </c>
      <c r="F2522" s="1521">
        <f t="shared" si="79"/>
        <v>92721</v>
      </c>
      <c r="H2522" s="1527">
        <v>585.75</v>
      </c>
      <c r="I2522" s="1527">
        <v>583.28</v>
      </c>
    </row>
    <row r="2523" spans="2:9" ht="30">
      <c r="B2523" s="1531">
        <v>92722</v>
      </c>
      <c r="C2523" s="1529" t="s">
        <v>1163</v>
      </c>
      <c r="D2523" s="1528" t="s">
        <v>1017</v>
      </c>
      <c r="E2523" s="1530">
        <f t="shared" si="78"/>
        <v>633.14</v>
      </c>
      <c r="F2523" s="1521">
        <f t="shared" si="79"/>
        <v>92722</v>
      </c>
      <c r="H2523" s="1530">
        <v>633.14</v>
      </c>
      <c r="I2523" s="1530">
        <v>630.63</v>
      </c>
    </row>
    <row r="2524" spans="2:9" ht="30">
      <c r="B2524" s="1532">
        <v>92723</v>
      </c>
      <c r="C2524" s="1523" t="s">
        <v>1164</v>
      </c>
      <c r="D2524" s="1526" t="s">
        <v>1017</v>
      </c>
      <c r="E2524" s="1527">
        <f t="shared" si="78"/>
        <v>618.59</v>
      </c>
      <c r="F2524" s="1521">
        <f t="shared" si="79"/>
        <v>92723</v>
      </c>
      <c r="H2524" s="1527">
        <v>618.59</v>
      </c>
      <c r="I2524" s="1527">
        <v>615.59</v>
      </c>
    </row>
    <row r="2525" spans="2:9" ht="30">
      <c r="B2525" s="1531">
        <v>92724</v>
      </c>
      <c r="C2525" s="1529" t="s">
        <v>1165</v>
      </c>
      <c r="D2525" s="1528" t="s">
        <v>1017</v>
      </c>
      <c r="E2525" s="1530">
        <f t="shared" si="78"/>
        <v>615.48</v>
      </c>
      <c r="F2525" s="1521">
        <f t="shared" si="79"/>
        <v>92724</v>
      </c>
      <c r="H2525" s="1530">
        <v>615.48</v>
      </c>
      <c r="I2525" s="1530">
        <v>612.80999999999995</v>
      </c>
    </row>
    <row r="2526" spans="2:9" ht="30">
      <c r="B2526" s="1532">
        <v>92725</v>
      </c>
      <c r="C2526" s="1523" t="s">
        <v>1166</v>
      </c>
      <c r="D2526" s="1526" t="s">
        <v>1017</v>
      </c>
      <c r="E2526" s="1527">
        <f t="shared" si="78"/>
        <v>614.16999999999996</v>
      </c>
      <c r="F2526" s="1521">
        <f t="shared" si="79"/>
        <v>92725</v>
      </c>
      <c r="H2526" s="1527">
        <v>614.16999999999996</v>
      </c>
      <c r="I2526" s="1527">
        <v>611.64</v>
      </c>
    </row>
    <row r="2527" spans="2:9" ht="30">
      <c r="B2527" s="1531">
        <v>92726</v>
      </c>
      <c r="C2527" s="1529" t="s">
        <v>1167</v>
      </c>
      <c r="D2527" s="1528" t="s">
        <v>1017</v>
      </c>
      <c r="E2527" s="1530">
        <f t="shared" si="78"/>
        <v>611.98</v>
      </c>
      <c r="F2527" s="1521">
        <f t="shared" si="79"/>
        <v>92726</v>
      </c>
      <c r="H2527" s="1530">
        <v>611.98</v>
      </c>
      <c r="I2527" s="1530">
        <v>609.66</v>
      </c>
    </row>
    <row r="2528" spans="2:9" ht="45">
      <c r="B2528" s="1532">
        <v>92727</v>
      </c>
      <c r="C2528" s="1523" t="s">
        <v>1168</v>
      </c>
      <c r="D2528" s="1526" t="s">
        <v>1017</v>
      </c>
      <c r="E2528" s="1527">
        <f t="shared" si="78"/>
        <v>666.97</v>
      </c>
      <c r="F2528" s="1521">
        <f t="shared" si="79"/>
        <v>92727</v>
      </c>
      <c r="H2528" s="1527">
        <v>666.97</v>
      </c>
      <c r="I2528" s="1527">
        <v>654.70000000000005</v>
      </c>
    </row>
    <row r="2529" spans="2:9" ht="45">
      <c r="B2529" s="1531">
        <v>92728</v>
      </c>
      <c r="C2529" s="1529" t="s">
        <v>1169</v>
      </c>
      <c r="D2529" s="1528" t="s">
        <v>1017</v>
      </c>
      <c r="E2529" s="1530">
        <f t="shared" si="78"/>
        <v>644.75</v>
      </c>
      <c r="F2529" s="1521">
        <f t="shared" si="79"/>
        <v>92728</v>
      </c>
      <c r="H2529" s="1530">
        <v>644.75</v>
      </c>
      <c r="I2529" s="1530">
        <v>634.73</v>
      </c>
    </row>
    <row r="2530" spans="2:9" ht="45">
      <c r="B2530" s="1532">
        <v>92729</v>
      </c>
      <c r="C2530" s="1523" t="s">
        <v>4160</v>
      </c>
      <c r="D2530" s="1526" t="s">
        <v>1017</v>
      </c>
      <c r="E2530" s="1527">
        <f t="shared" si="78"/>
        <v>635.32000000000005</v>
      </c>
      <c r="F2530" s="1521">
        <f t="shared" si="79"/>
        <v>92729</v>
      </c>
      <c r="H2530" s="1527">
        <v>635.32000000000005</v>
      </c>
      <c r="I2530" s="1527">
        <v>626.27</v>
      </c>
    </row>
    <row r="2531" spans="2:9" ht="45">
      <c r="B2531" s="1531">
        <v>92730</v>
      </c>
      <c r="C2531" s="1529" t="s">
        <v>1170</v>
      </c>
      <c r="D2531" s="1528" t="s">
        <v>1017</v>
      </c>
      <c r="E2531" s="1530">
        <f t="shared" si="78"/>
        <v>619.66</v>
      </c>
      <c r="F2531" s="1521">
        <f t="shared" si="79"/>
        <v>92730</v>
      </c>
      <c r="H2531" s="1530">
        <v>619.66</v>
      </c>
      <c r="I2531" s="1530">
        <v>612.19000000000005</v>
      </c>
    </row>
    <row r="2532" spans="2:9" ht="45">
      <c r="B2532" s="1532">
        <v>92731</v>
      </c>
      <c r="C2532" s="1523" t="s">
        <v>1171</v>
      </c>
      <c r="D2532" s="1526" t="s">
        <v>1017</v>
      </c>
      <c r="E2532" s="1527">
        <f t="shared" si="78"/>
        <v>637.88</v>
      </c>
      <c r="F2532" s="1521">
        <f t="shared" si="79"/>
        <v>92731</v>
      </c>
      <c r="H2532" s="1527">
        <v>637.88</v>
      </c>
      <c r="I2532" s="1527">
        <v>628.58000000000004</v>
      </c>
    </row>
    <row r="2533" spans="2:9" ht="45">
      <c r="B2533" s="1531">
        <v>92732</v>
      </c>
      <c r="C2533" s="1529" t="s">
        <v>1172</v>
      </c>
      <c r="D2533" s="1528" t="s">
        <v>1017</v>
      </c>
      <c r="E2533" s="1530">
        <f t="shared" si="78"/>
        <v>622.64</v>
      </c>
      <c r="F2533" s="1521">
        <f t="shared" si="79"/>
        <v>92732</v>
      </c>
      <c r="H2533" s="1530">
        <v>622.64</v>
      </c>
      <c r="I2533" s="1530">
        <v>614.89</v>
      </c>
    </row>
    <row r="2534" spans="2:9" ht="45">
      <c r="B2534" s="1532">
        <v>92733</v>
      </c>
      <c r="C2534" s="1523" t="s">
        <v>1173</v>
      </c>
      <c r="D2534" s="1526" t="s">
        <v>1017</v>
      </c>
      <c r="E2534" s="1527">
        <f t="shared" si="78"/>
        <v>616.16</v>
      </c>
      <c r="F2534" s="1521">
        <f t="shared" si="79"/>
        <v>92733</v>
      </c>
      <c r="H2534" s="1527">
        <v>616.16</v>
      </c>
      <c r="I2534" s="1527">
        <v>609.04999999999995</v>
      </c>
    </row>
    <row r="2535" spans="2:9" ht="45">
      <c r="B2535" s="1531">
        <v>92734</v>
      </c>
      <c r="C2535" s="1529" t="s">
        <v>1174</v>
      </c>
      <c r="D2535" s="1528" t="s">
        <v>1017</v>
      </c>
      <c r="E2535" s="1530">
        <f t="shared" si="78"/>
        <v>605.41</v>
      </c>
      <c r="F2535" s="1521">
        <f t="shared" si="79"/>
        <v>92734</v>
      </c>
      <c r="H2535" s="1530">
        <v>605.41</v>
      </c>
      <c r="I2535" s="1530">
        <v>599.39</v>
      </c>
    </row>
    <row r="2536" spans="2:9" ht="45">
      <c r="B2536" s="1532">
        <v>92735</v>
      </c>
      <c r="C2536" s="1523" t="s">
        <v>1175</v>
      </c>
      <c r="D2536" s="1526" t="s">
        <v>1017</v>
      </c>
      <c r="E2536" s="1527">
        <f t="shared" si="78"/>
        <v>611.41999999999996</v>
      </c>
      <c r="F2536" s="1521">
        <f t="shared" si="79"/>
        <v>92735</v>
      </c>
      <c r="H2536" s="1527">
        <v>611.41999999999996</v>
      </c>
      <c r="I2536" s="1527">
        <v>604.66999999999996</v>
      </c>
    </row>
    <row r="2537" spans="2:9" ht="45">
      <c r="B2537" s="1531">
        <v>92736</v>
      </c>
      <c r="C2537" s="1529" t="s">
        <v>1176</v>
      </c>
      <c r="D2537" s="1528" t="s">
        <v>1017</v>
      </c>
      <c r="E2537" s="1530">
        <f t="shared" si="78"/>
        <v>599.85</v>
      </c>
      <c r="F2537" s="1521">
        <f t="shared" si="79"/>
        <v>92736</v>
      </c>
      <c r="H2537" s="1530">
        <v>599.85</v>
      </c>
      <c r="I2537" s="1530">
        <v>594.28</v>
      </c>
    </row>
    <row r="2538" spans="2:9" ht="45">
      <c r="B2538" s="1532">
        <v>92739</v>
      </c>
      <c r="C2538" s="1523" t="s">
        <v>1177</v>
      </c>
      <c r="D2538" s="1526" t="s">
        <v>1017</v>
      </c>
      <c r="E2538" s="1527">
        <f t="shared" si="78"/>
        <v>583.04</v>
      </c>
      <c r="F2538" s="1521">
        <f t="shared" si="79"/>
        <v>92739</v>
      </c>
      <c r="H2538" s="1527">
        <v>583.04</v>
      </c>
      <c r="I2538" s="1527">
        <v>579.21</v>
      </c>
    </row>
    <row r="2539" spans="2:9" ht="45">
      <c r="B2539" s="1531">
        <v>92740</v>
      </c>
      <c r="C2539" s="1529" t="s">
        <v>1178</v>
      </c>
      <c r="D2539" s="1528" t="s">
        <v>1017</v>
      </c>
      <c r="E2539" s="1530">
        <f t="shared" si="78"/>
        <v>577.29</v>
      </c>
      <c r="F2539" s="1521">
        <f t="shared" si="79"/>
        <v>92740</v>
      </c>
      <c r="H2539" s="1530">
        <v>577.29</v>
      </c>
      <c r="I2539" s="1530">
        <v>574.05999999999995</v>
      </c>
    </row>
    <row r="2540" spans="2:9" ht="30">
      <c r="B2540" s="1532">
        <v>92741</v>
      </c>
      <c r="C2540" s="1523" t="s">
        <v>1179</v>
      </c>
      <c r="D2540" s="1526" t="s">
        <v>1017</v>
      </c>
      <c r="E2540" s="1527">
        <f t="shared" si="78"/>
        <v>788.68</v>
      </c>
      <c r="F2540" s="1521">
        <f t="shared" si="79"/>
        <v>92741</v>
      </c>
      <c r="H2540" s="1527">
        <v>788.68</v>
      </c>
      <c r="I2540" s="1527">
        <v>764</v>
      </c>
    </row>
    <row r="2541" spans="2:9" ht="45">
      <c r="B2541" s="1531">
        <v>92742</v>
      </c>
      <c r="C2541" s="1529" t="s">
        <v>1180</v>
      </c>
      <c r="D2541" s="1528" t="s">
        <v>1017</v>
      </c>
      <c r="E2541" s="1530">
        <f t="shared" si="78"/>
        <v>1010.91</v>
      </c>
      <c r="F2541" s="1521">
        <f t="shared" si="79"/>
        <v>92742</v>
      </c>
      <c r="H2541" s="1530">
        <v>1010.91</v>
      </c>
      <c r="I2541" s="1530">
        <v>963.63</v>
      </c>
    </row>
    <row r="2542" spans="2:9">
      <c r="B2542" s="1532">
        <v>92873</v>
      </c>
      <c r="C2542" s="1523" t="s">
        <v>1181</v>
      </c>
      <c r="D2542" s="1526" t="s">
        <v>1017</v>
      </c>
      <c r="E2542" s="1527">
        <f t="shared" si="78"/>
        <v>172.07</v>
      </c>
      <c r="F2542" s="1521">
        <f t="shared" si="79"/>
        <v>92873</v>
      </c>
      <c r="H2542" s="1527">
        <v>172.07</v>
      </c>
      <c r="I2542" s="1527">
        <v>154.59</v>
      </c>
    </row>
    <row r="2543" spans="2:9">
      <c r="B2543" s="1531">
        <v>92874</v>
      </c>
      <c r="C2543" s="1529" t="s">
        <v>1182</v>
      </c>
      <c r="D2543" s="1528" t="s">
        <v>1017</v>
      </c>
      <c r="E2543" s="1530">
        <f t="shared" si="78"/>
        <v>28.53</v>
      </c>
      <c r="F2543" s="1521">
        <f t="shared" si="79"/>
        <v>92874</v>
      </c>
      <c r="H2543" s="1530">
        <v>28.53</v>
      </c>
      <c r="I2543" s="1530">
        <v>25.66</v>
      </c>
    </row>
    <row r="2544" spans="2:9" ht="30">
      <c r="B2544" s="1532">
        <v>94962</v>
      </c>
      <c r="C2544" s="1523" t="s">
        <v>18328</v>
      </c>
      <c r="D2544" s="1526" t="s">
        <v>1017</v>
      </c>
      <c r="E2544" s="1527">
        <f t="shared" si="78"/>
        <v>326.62</v>
      </c>
      <c r="F2544" s="1521">
        <f t="shared" si="79"/>
        <v>94962</v>
      </c>
      <c r="H2544" s="1527">
        <v>326.62</v>
      </c>
      <c r="I2544" s="1527">
        <v>320.37</v>
      </c>
    </row>
    <row r="2545" spans="2:9" ht="30">
      <c r="B2545" s="1531">
        <v>94963</v>
      </c>
      <c r="C2545" s="1529" t="s">
        <v>18329</v>
      </c>
      <c r="D2545" s="1528" t="s">
        <v>1017</v>
      </c>
      <c r="E2545" s="1530">
        <f t="shared" si="78"/>
        <v>366.53</v>
      </c>
      <c r="F2545" s="1521">
        <f t="shared" si="79"/>
        <v>94963</v>
      </c>
      <c r="H2545" s="1530">
        <v>366.53</v>
      </c>
      <c r="I2545" s="1530">
        <v>360.32</v>
      </c>
    </row>
    <row r="2546" spans="2:9" ht="30">
      <c r="B2546" s="1532">
        <v>94964</v>
      </c>
      <c r="C2546" s="1523" t="s">
        <v>18330</v>
      </c>
      <c r="D2546" s="1526" t="s">
        <v>1017</v>
      </c>
      <c r="E2546" s="1527">
        <f t="shared" si="78"/>
        <v>403.33</v>
      </c>
      <c r="F2546" s="1521">
        <f t="shared" si="79"/>
        <v>94964</v>
      </c>
      <c r="H2546" s="1527">
        <v>403.33</v>
      </c>
      <c r="I2546" s="1527">
        <v>396.56</v>
      </c>
    </row>
    <row r="2547" spans="2:9" ht="30">
      <c r="B2547" s="1531">
        <v>94965</v>
      </c>
      <c r="C2547" s="1529" t="s">
        <v>18331</v>
      </c>
      <c r="D2547" s="1528" t="s">
        <v>1017</v>
      </c>
      <c r="E2547" s="1530">
        <f t="shared" si="78"/>
        <v>422.49</v>
      </c>
      <c r="F2547" s="1521">
        <f t="shared" si="79"/>
        <v>94965</v>
      </c>
      <c r="H2547" s="1530">
        <v>422.49</v>
      </c>
      <c r="I2547" s="1530">
        <v>416.32</v>
      </c>
    </row>
    <row r="2548" spans="2:9" ht="30">
      <c r="B2548" s="1532">
        <v>94966</v>
      </c>
      <c r="C2548" s="1523" t="s">
        <v>18332</v>
      </c>
      <c r="D2548" s="1526" t="s">
        <v>1017</v>
      </c>
      <c r="E2548" s="1527">
        <f t="shared" si="78"/>
        <v>438.47</v>
      </c>
      <c r="F2548" s="1521">
        <f t="shared" si="79"/>
        <v>94966</v>
      </c>
      <c r="H2548" s="1527">
        <v>438.47</v>
      </c>
      <c r="I2548" s="1527">
        <v>432.35</v>
      </c>
    </row>
    <row r="2549" spans="2:9" ht="30">
      <c r="B2549" s="1531">
        <v>94967</v>
      </c>
      <c r="C2549" s="1529" t="s">
        <v>18333</v>
      </c>
      <c r="D2549" s="1528" t="s">
        <v>1017</v>
      </c>
      <c r="E2549" s="1530">
        <f t="shared" si="78"/>
        <v>504.9</v>
      </c>
      <c r="F2549" s="1521">
        <f t="shared" si="79"/>
        <v>94967</v>
      </c>
      <c r="H2549" s="1530">
        <v>504.9</v>
      </c>
      <c r="I2549" s="1530">
        <v>498.39</v>
      </c>
    </row>
    <row r="2550" spans="2:9" ht="30">
      <c r="B2550" s="1532">
        <v>94968</v>
      </c>
      <c r="C2550" s="1523" t="s">
        <v>18334</v>
      </c>
      <c r="D2550" s="1526" t="s">
        <v>1017</v>
      </c>
      <c r="E2550" s="1527">
        <f t="shared" si="78"/>
        <v>324.99</v>
      </c>
      <c r="F2550" s="1521">
        <f t="shared" si="79"/>
        <v>94968</v>
      </c>
      <c r="H2550" s="1527">
        <v>324.99</v>
      </c>
      <c r="I2550" s="1527">
        <v>319.37</v>
      </c>
    </row>
    <row r="2551" spans="2:9" ht="30">
      <c r="B2551" s="1531">
        <v>94969</v>
      </c>
      <c r="C2551" s="1529" t="s">
        <v>18335</v>
      </c>
      <c r="D2551" s="1528" t="s">
        <v>1017</v>
      </c>
      <c r="E2551" s="1530">
        <f t="shared" si="78"/>
        <v>362.45</v>
      </c>
      <c r="F2551" s="1521">
        <f t="shared" si="79"/>
        <v>94969</v>
      </c>
      <c r="H2551" s="1530">
        <v>362.45</v>
      </c>
      <c r="I2551" s="1530">
        <v>357.04</v>
      </c>
    </row>
    <row r="2552" spans="2:9" ht="30">
      <c r="B2552" s="1532">
        <v>94970</v>
      </c>
      <c r="C2552" s="1523" t="s">
        <v>18336</v>
      </c>
      <c r="D2552" s="1526" t="s">
        <v>1017</v>
      </c>
      <c r="E2552" s="1527">
        <f t="shared" si="78"/>
        <v>394.6</v>
      </c>
      <c r="F2552" s="1521">
        <f t="shared" si="79"/>
        <v>94970</v>
      </c>
      <c r="H2552" s="1527">
        <v>394.6</v>
      </c>
      <c r="I2552" s="1527">
        <v>389.2</v>
      </c>
    </row>
    <row r="2553" spans="2:9" ht="30">
      <c r="B2553" s="1531">
        <v>94971</v>
      </c>
      <c r="C2553" s="1529" t="s">
        <v>18337</v>
      </c>
      <c r="D2553" s="1528" t="s">
        <v>1017</v>
      </c>
      <c r="E2553" s="1530">
        <f t="shared" si="78"/>
        <v>418.53</v>
      </c>
      <c r="F2553" s="1521">
        <f t="shared" si="79"/>
        <v>94971</v>
      </c>
      <c r="H2553" s="1530">
        <v>418.53</v>
      </c>
      <c r="I2553" s="1530">
        <v>413.25</v>
      </c>
    </row>
    <row r="2554" spans="2:9" ht="30">
      <c r="B2554" s="1532">
        <v>94972</v>
      </c>
      <c r="C2554" s="1523" t="s">
        <v>18338</v>
      </c>
      <c r="D2554" s="1526" t="s">
        <v>1017</v>
      </c>
      <c r="E2554" s="1527">
        <f t="shared" si="78"/>
        <v>434.5</v>
      </c>
      <c r="F2554" s="1521">
        <f t="shared" si="79"/>
        <v>94972</v>
      </c>
      <c r="H2554" s="1527">
        <v>434.5</v>
      </c>
      <c r="I2554" s="1527">
        <v>429.27</v>
      </c>
    </row>
    <row r="2555" spans="2:9" ht="30">
      <c r="B2555" s="1531">
        <v>94973</v>
      </c>
      <c r="C2555" s="1529" t="s">
        <v>18339</v>
      </c>
      <c r="D2555" s="1528" t="s">
        <v>1017</v>
      </c>
      <c r="E2555" s="1530">
        <f t="shared" si="78"/>
        <v>499.73</v>
      </c>
      <c r="F2555" s="1521">
        <f t="shared" si="79"/>
        <v>94973</v>
      </c>
      <c r="H2555" s="1530">
        <v>499.73</v>
      </c>
      <c r="I2555" s="1530">
        <v>494.33</v>
      </c>
    </row>
    <row r="2556" spans="2:9" ht="30">
      <c r="B2556" s="1532">
        <v>94974</v>
      </c>
      <c r="C2556" s="1523" t="s">
        <v>18340</v>
      </c>
      <c r="D2556" s="1526" t="s">
        <v>1017</v>
      </c>
      <c r="E2556" s="1527">
        <f t="shared" si="78"/>
        <v>377.25</v>
      </c>
      <c r="F2556" s="1521">
        <f t="shared" si="79"/>
        <v>94974</v>
      </c>
      <c r="H2556" s="1527">
        <v>377.25</v>
      </c>
      <c r="I2556" s="1527">
        <v>366.75</v>
      </c>
    </row>
    <row r="2557" spans="2:9">
      <c r="B2557" s="1531">
        <v>94975</v>
      </c>
      <c r="C2557" s="1529" t="s">
        <v>18341</v>
      </c>
      <c r="D2557" s="1528" t="s">
        <v>1017</v>
      </c>
      <c r="E2557" s="1530">
        <f t="shared" si="78"/>
        <v>413.03</v>
      </c>
      <c r="F2557" s="1521">
        <f t="shared" si="79"/>
        <v>94975</v>
      </c>
      <c r="H2557" s="1530">
        <v>413.03</v>
      </c>
      <c r="I2557" s="1530">
        <v>402.67</v>
      </c>
    </row>
    <row r="2558" spans="2:9" ht="30">
      <c r="B2558" s="1532">
        <v>96555</v>
      </c>
      <c r="C2558" s="1523" t="s">
        <v>2918</v>
      </c>
      <c r="D2558" s="1526" t="s">
        <v>1017</v>
      </c>
      <c r="E2558" s="1527">
        <f t="shared" si="78"/>
        <v>592.08000000000004</v>
      </c>
      <c r="F2558" s="1521">
        <f t="shared" si="79"/>
        <v>96555</v>
      </c>
      <c r="H2558" s="1527">
        <v>592.08000000000004</v>
      </c>
      <c r="I2558" s="1527">
        <v>576.63</v>
      </c>
    </row>
    <row r="2559" spans="2:9">
      <c r="B2559" s="1531">
        <v>96556</v>
      </c>
      <c r="C2559" s="1529" t="s">
        <v>2919</v>
      </c>
      <c r="D2559" s="1528" t="s">
        <v>1017</v>
      </c>
      <c r="E2559" s="1530">
        <f t="shared" si="78"/>
        <v>659.79</v>
      </c>
      <c r="F2559" s="1521">
        <f t="shared" si="79"/>
        <v>96556</v>
      </c>
      <c r="H2559" s="1530">
        <v>659.79</v>
      </c>
      <c r="I2559" s="1530">
        <v>637.28</v>
      </c>
    </row>
    <row r="2560" spans="2:9" ht="30">
      <c r="B2560" s="1532">
        <v>96557</v>
      </c>
      <c r="C2560" s="1523" t="s">
        <v>2920</v>
      </c>
      <c r="D2560" s="1526" t="s">
        <v>1017</v>
      </c>
      <c r="E2560" s="1527">
        <f t="shared" si="78"/>
        <v>670.52</v>
      </c>
      <c r="F2560" s="1521">
        <f t="shared" si="79"/>
        <v>96557</v>
      </c>
      <c r="H2560" s="1527">
        <v>670.52</v>
      </c>
      <c r="I2560" s="1527">
        <v>668.8</v>
      </c>
    </row>
    <row r="2561" spans="2:9">
      <c r="B2561" s="1531">
        <v>96558</v>
      </c>
      <c r="C2561" s="1529" t="s">
        <v>2921</v>
      </c>
      <c r="D2561" s="1528" t="s">
        <v>1017</v>
      </c>
      <c r="E2561" s="1530">
        <f t="shared" si="78"/>
        <v>676.63</v>
      </c>
      <c r="F2561" s="1521">
        <f t="shared" si="79"/>
        <v>96558</v>
      </c>
      <c r="H2561" s="1530">
        <v>676.63</v>
      </c>
      <c r="I2561" s="1530">
        <v>674.28</v>
      </c>
    </row>
    <row r="2562" spans="2:9" ht="30">
      <c r="B2562" s="1532">
        <v>99235</v>
      </c>
      <c r="C2562" s="1523" t="s">
        <v>18342</v>
      </c>
      <c r="D2562" s="1526" t="s">
        <v>1017</v>
      </c>
      <c r="E2562" s="1527">
        <f t="shared" ref="E2562:E2625" si="80">IF($L$2=$H$1,H2562,I2562)</f>
        <v>650.96</v>
      </c>
      <c r="F2562" s="1521">
        <f t="shared" ref="F2562:F2625" si="81">IF(LEN($B2562)=7,CONCATENATE(MID($B2562,1,6),"00",RIGHT($B2562,1)),IF(LEN($B2562)=8,CONCATENATE(MID($B2562,1,6),"0",RIGHT($B2562,2)),$B2562))</f>
        <v>99235</v>
      </c>
      <c r="H2562" s="1527">
        <v>650.96</v>
      </c>
      <c r="I2562" s="1527">
        <v>649.62</v>
      </c>
    </row>
    <row r="2563" spans="2:9" ht="30">
      <c r="B2563" s="1531">
        <v>99431</v>
      </c>
      <c r="C2563" s="1529" t="s">
        <v>18343</v>
      </c>
      <c r="D2563" s="1528" t="s">
        <v>1017</v>
      </c>
      <c r="E2563" s="1530">
        <f t="shared" si="80"/>
        <v>671.39</v>
      </c>
      <c r="F2563" s="1521">
        <f t="shared" si="81"/>
        <v>99431</v>
      </c>
      <c r="H2563" s="1530">
        <v>671.39</v>
      </c>
      <c r="I2563" s="1530">
        <v>669.12</v>
      </c>
    </row>
    <row r="2564" spans="2:9" ht="30">
      <c r="B2564" s="1532">
        <v>99432</v>
      </c>
      <c r="C2564" s="1523" t="s">
        <v>18344</v>
      </c>
      <c r="D2564" s="1526" t="s">
        <v>1017</v>
      </c>
      <c r="E2564" s="1527">
        <f t="shared" si="80"/>
        <v>652.22</v>
      </c>
      <c r="F2564" s="1521">
        <f t="shared" si="81"/>
        <v>99432</v>
      </c>
      <c r="H2564" s="1527">
        <v>652.22</v>
      </c>
      <c r="I2564" s="1527">
        <v>650.12</v>
      </c>
    </row>
    <row r="2565" spans="2:9" ht="30">
      <c r="B2565" s="1531">
        <v>99433</v>
      </c>
      <c r="C2565" s="1529" t="s">
        <v>18345</v>
      </c>
      <c r="D2565" s="1528" t="s">
        <v>1017</v>
      </c>
      <c r="E2565" s="1530">
        <f t="shared" si="80"/>
        <v>704.7</v>
      </c>
      <c r="F2565" s="1521">
        <f t="shared" si="81"/>
        <v>99433</v>
      </c>
      <c r="H2565" s="1530">
        <v>704.7</v>
      </c>
      <c r="I2565" s="1530">
        <v>701.41</v>
      </c>
    </row>
    <row r="2566" spans="2:9" ht="30">
      <c r="B2566" s="1532">
        <v>99434</v>
      </c>
      <c r="C2566" s="1523" t="s">
        <v>18346</v>
      </c>
      <c r="D2566" s="1526" t="s">
        <v>1017</v>
      </c>
      <c r="E2566" s="1527">
        <f t="shared" si="80"/>
        <v>674.65</v>
      </c>
      <c r="F2566" s="1521">
        <f t="shared" si="81"/>
        <v>99434</v>
      </c>
      <c r="H2566" s="1527">
        <v>674.65</v>
      </c>
      <c r="I2566" s="1527">
        <v>672.05</v>
      </c>
    </row>
    <row r="2567" spans="2:9" ht="30">
      <c r="B2567" s="1531">
        <v>99435</v>
      </c>
      <c r="C2567" s="1529" t="s">
        <v>18347</v>
      </c>
      <c r="D2567" s="1528" t="s">
        <v>1017</v>
      </c>
      <c r="E2567" s="1530">
        <f t="shared" si="80"/>
        <v>654.46</v>
      </c>
      <c r="F2567" s="1521">
        <f t="shared" si="81"/>
        <v>99435</v>
      </c>
      <c r="H2567" s="1530">
        <v>654.46</v>
      </c>
      <c r="I2567" s="1530">
        <v>652.13</v>
      </c>
    </row>
    <row r="2568" spans="2:9" ht="45">
      <c r="B2568" s="1532">
        <v>99436</v>
      </c>
      <c r="C2568" s="1523" t="s">
        <v>18348</v>
      </c>
      <c r="D2568" s="1526" t="s">
        <v>1017</v>
      </c>
      <c r="E2568" s="1527">
        <f t="shared" si="80"/>
        <v>721.77</v>
      </c>
      <c r="F2568" s="1521">
        <f t="shared" si="81"/>
        <v>99436</v>
      </c>
      <c r="H2568" s="1527">
        <v>721.77</v>
      </c>
      <c r="I2568" s="1527">
        <v>716.74</v>
      </c>
    </row>
    <row r="2569" spans="2:9" ht="30">
      <c r="B2569" s="1531">
        <v>99437</v>
      </c>
      <c r="C2569" s="1529" t="s">
        <v>18349</v>
      </c>
      <c r="D2569" s="1528" t="s">
        <v>1017</v>
      </c>
      <c r="E2569" s="1530">
        <f t="shared" si="80"/>
        <v>689.57</v>
      </c>
      <c r="F2569" s="1521">
        <f t="shared" si="81"/>
        <v>99437</v>
      </c>
      <c r="H2569" s="1530">
        <v>689.57</v>
      </c>
      <c r="I2569" s="1530">
        <v>687.86</v>
      </c>
    </row>
    <row r="2570" spans="2:9" ht="30">
      <c r="B2570" s="1532">
        <v>99438</v>
      </c>
      <c r="C2570" s="1523" t="s">
        <v>18350</v>
      </c>
      <c r="D2570" s="1526" t="s">
        <v>1017</v>
      </c>
      <c r="E2570" s="1527">
        <f t="shared" si="80"/>
        <v>694.26</v>
      </c>
      <c r="F2570" s="1521">
        <f t="shared" si="81"/>
        <v>99438</v>
      </c>
      <c r="H2570" s="1527">
        <v>694.26</v>
      </c>
      <c r="I2570" s="1527">
        <v>692.07</v>
      </c>
    </row>
    <row r="2571" spans="2:9" ht="30">
      <c r="B2571" s="1531">
        <v>99439</v>
      </c>
      <c r="C2571" s="1529" t="s">
        <v>18351</v>
      </c>
      <c r="D2571" s="1528" t="s">
        <v>1017</v>
      </c>
      <c r="E2571" s="1530">
        <f t="shared" si="80"/>
        <v>660.61</v>
      </c>
      <c r="F2571" s="1521">
        <f t="shared" si="81"/>
        <v>99439</v>
      </c>
      <c r="H2571" s="1530">
        <v>660.61</v>
      </c>
      <c r="I2571" s="1530">
        <v>658.26</v>
      </c>
    </row>
    <row r="2572" spans="2:9" ht="30">
      <c r="B2572" s="1532">
        <v>102473</v>
      </c>
      <c r="C2572" s="1523" t="s">
        <v>18352</v>
      </c>
      <c r="D2572" s="1526" t="s">
        <v>1017</v>
      </c>
      <c r="E2572" s="1527">
        <f t="shared" si="80"/>
        <v>449.02</v>
      </c>
      <c r="F2572" s="1521">
        <f t="shared" si="81"/>
        <v>102473</v>
      </c>
      <c r="H2572" s="1527">
        <v>449.02</v>
      </c>
      <c r="I2572" s="1527">
        <v>442.64</v>
      </c>
    </row>
    <row r="2573" spans="2:9" ht="30">
      <c r="B2573" s="1531">
        <v>102474</v>
      </c>
      <c r="C2573" s="1529" t="s">
        <v>18353</v>
      </c>
      <c r="D2573" s="1528" t="s">
        <v>1017</v>
      </c>
      <c r="E2573" s="1530">
        <f t="shared" si="80"/>
        <v>486.35</v>
      </c>
      <c r="F2573" s="1521">
        <f t="shared" si="81"/>
        <v>102474</v>
      </c>
      <c r="H2573" s="1530">
        <v>486.35</v>
      </c>
      <c r="I2573" s="1530">
        <v>480.01</v>
      </c>
    </row>
    <row r="2574" spans="2:9" ht="30">
      <c r="B2574" s="1532">
        <v>102475</v>
      </c>
      <c r="C2574" s="1523" t="s">
        <v>18354</v>
      </c>
      <c r="D2574" s="1526" t="s">
        <v>1017</v>
      </c>
      <c r="E2574" s="1527">
        <f t="shared" si="80"/>
        <v>527.72</v>
      </c>
      <c r="F2574" s="1521">
        <f t="shared" si="81"/>
        <v>102475</v>
      </c>
      <c r="H2574" s="1527">
        <v>527.72</v>
      </c>
      <c r="I2574" s="1527">
        <v>520.74</v>
      </c>
    </row>
    <row r="2575" spans="2:9" ht="30">
      <c r="B2575" s="1531">
        <v>102476</v>
      </c>
      <c r="C2575" s="1529" t="s">
        <v>18355</v>
      </c>
      <c r="D2575" s="1528" t="s">
        <v>1017</v>
      </c>
      <c r="E2575" s="1530">
        <f t="shared" si="80"/>
        <v>547.61</v>
      </c>
      <c r="F2575" s="1521">
        <f t="shared" si="81"/>
        <v>102476</v>
      </c>
      <c r="H2575" s="1530">
        <v>547.61</v>
      </c>
      <c r="I2575" s="1530">
        <v>541.61</v>
      </c>
    </row>
    <row r="2576" spans="2:9" ht="30">
      <c r="B2576" s="1532">
        <v>102477</v>
      </c>
      <c r="C2576" s="1523" t="s">
        <v>18356</v>
      </c>
      <c r="D2576" s="1526" t="s">
        <v>1017</v>
      </c>
      <c r="E2576" s="1527">
        <f t="shared" si="80"/>
        <v>579.54</v>
      </c>
      <c r="F2576" s="1521">
        <f t="shared" si="81"/>
        <v>102477</v>
      </c>
      <c r="H2576" s="1527">
        <v>579.54</v>
      </c>
      <c r="I2576" s="1527">
        <v>572.91</v>
      </c>
    </row>
    <row r="2577" spans="2:9" ht="30">
      <c r="B2577" s="1531">
        <v>102478</v>
      </c>
      <c r="C2577" s="1529" t="s">
        <v>18357</v>
      </c>
      <c r="D2577" s="1528" t="s">
        <v>1017</v>
      </c>
      <c r="E2577" s="1530">
        <f t="shared" si="80"/>
        <v>630.79999999999995</v>
      </c>
      <c r="F2577" s="1521">
        <f t="shared" si="81"/>
        <v>102478</v>
      </c>
      <c r="H2577" s="1530">
        <v>630.79999999999995</v>
      </c>
      <c r="I2577" s="1530">
        <v>624.79999999999995</v>
      </c>
    </row>
    <row r="2578" spans="2:9" ht="30">
      <c r="B2578" s="1532">
        <v>102479</v>
      </c>
      <c r="C2578" s="1523" t="s">
        <v>18358</v>
      </c>
      <c r="D2578" s="1526" t="s">
        <v>1017</v>
      </c>
      <c r="E2578" s="1527">
        <f t="shared" si="80"/>
        <v>447.93</v>
      </c>
      <c r="F2578" s="1521">
        <f t="shared" si="81"/>
        <v>102479</v>
      </c>
      <c r="H2578" s="1527">
        <v>447.93</v>
      </c>
      <c r="I2578" s="1527">
        <v>442.22</v>
      </c>
    </row>
    <row r="2579" spans="2:9" ht="30">
      <c r="B2579" s="1531">
        <v>102480</v>
      </c>
      <c r="C2579" s="1529" t="s">
        <v>18359</v>
      </c>
      <c r="D2579" s="1528" t="s">
        <v>1017</v>
      </c>
      <c r="E2579" s="1530">
        <f t="shared" si="80"/>
        <v>482.7</v>
      </c>
      <c r="F2579" s="1521">
        <f t="shared" si="81"/>
        <v>102480</v>
      </c>
      <c r="H2579" s="1530">
        <v>482.7</v>
      </c>
      <c r="I2579" s="1530">
        <v>477.17</v>
      </c>
    </row>
    <row r="2580" spans="2:9" ht="30">
      <c r="B2580" s="1532">
        <v>102481</v>
      </c>
      <c r="C2580" s="1523" t="s">
        <v>18360</v>
      </c>
      <c r="D2580" s="1526" t="s">
        <v>1017</v>
      </c>
      <c r="E2580" s="1527">
        <f t="shared" si="80"/>
        <v>519.5</v>
      </c>
      <c r="F2580" s="1521">
        <f t="shared" si="81"/>
        <v>102481</v>
      </c>
      <c r="H2580" s="1527">
        <v>519.5</v>
      </c>
      <c r="I2580" s="1527">
        <v>513.92999999999995</v>
      </c>
    </row>
    <row r="2581" spans="2:9" ht="30">
      <c r="B2581" s="1531">
        <v>102482</v>
      </c>
      <c r="C2581" s="1529" t="s">
        <v>18361</v>
      </c>
      <c r="D2581" s="1528" t="s">
        <v>1017</v>
      </c>
      <c r="E2581" s="1530">
        <f t="shared" si="80"/>
        <v>546.82000000000005</v>
      </c>
      <c r="F2581" s="1521">
        <f t="shared" si="81"/>
        <v>102482</v>
      </c>
      <c r="H2581" s="1530">
        <v>546.82000000000005</v>
      </c>
      <c r="I2581" s="1530">
        <v>541.5</v>
      </c>
    </row>
    <row r="2582" spans="2:9" ht="30">
      <c r="B2582" s="1532">
        <v>102483</v>
      </c>
      <c r="C2582" s="1523" t="s">
        <v>18362</v>
      </c>
      <c r="D2582" s="1526" t="s">
        <v>1017</v>
      </c>
      <c r="E2582" s="1527">
        <f t="shared" si="80"/>
        <v>575.79999999999995</v>
      </c>
      <c r="F2582" s="1521">
        <f t="shared" si="81"/>
        <v>102483</v>
      </c>
      <c r="H2582" s="1527">
        <v>575.79999999999995</v>
      </c>
      <c r="I2582" s="1527">
        <v>570.29999999999995</v>
      </c>
    </row>
    <row r="2583" spans="2:9" ht="30">
      <c r="B2583" s="1531">
        <v>102484</v>
      </c>
      <c r="C2583" s="1529" t="s">
        <v>18363</v>
      </c>
      <c r="D2583" s="1528" t="s">
        <v>1017</v>
      </c>
      <c r="E2583" s="1530">
        <f t="shared" si="80"/>
        <v>631.39</v>
      </c>
      <c r="F2583" s="1521">
        <f t="shared" si="81"/>
        <v>102484</v>
      </c>
      <c r="H2583" s="1530">
        <v>631.39</v>
      </c>
      <c r="I2583" s="1530">
        <v>625.9</v>
      </c>
    </row>
    <row r="2584" spans="2:9" ht="30">
      <c r="B2584" s="1532">
        <v>102485</v>
      </c>
      <c r="C2584" s="1523" t="s">
        <v>18364</v>
      </c>
      <c r="D2584" s="1526" t="s">
        <v>1017</v>
      </c>
      <c r="E2584" s="1527">
        <f t="shared" si="80"/>
        <v>502.36</v>
      </c>
      <c r="F2584" s="1521">
        <f t="shared" si="81"/>
        <v>102485</v>
      </c>
      <c r="H2584" s="1527">
        <v>502.36</v>
      </c>
      <c r="I2584" s="1527">
        <v>491.84</v>
      </c>
    </row>
    <row r="2585" spans="2:9" ht="30">
      <c r="B2585" s="1531">
        <v>102486</v>
      </c>
      <c r="C2585" s="1529" t="s">
        <v>18365</v>
      </c>
      <c r="D2585" s="1528" t="s">
        <v>1017</v>
      </c>
      <c r="E2585" s="1530">
        <f t="shared" si="80"/>
        <v>533.89</v>
      </c>
      <c r="F2585" s="1521">
        <f t="shared" si="81"/>
        <v>102486</v>
      </c>
      <c r="H2585" s="1530">
        <v>533.89</v>
      </c>
      <c r="I2585" s="1530">
        <v>523.47</v>
      </c>
    </row>
    <row r="2586" spans="2:9">
      <c r="B2586" s="1532">
        <v>102487</v>
      </c>
      <c r="C2586" s="1523" t="s">
        <v>18366</v>
      </c>
      <c r="D2586" s="1526" t="s">
        <v>1017</v>
      </c>
      <c r="E2586" s="1527">
        <f t="shared" si="80"/>
        <v>475.77</v>
      </c>
      <c r="F2586" s="1521">
        <f t="shared" si="81"/>
        <v>102487</v>
      </c>
      <c r="H2586" s="1527">
        <v>475.77</v>
      </c>
      <c r="I2586" s="1527">
        <v>456.22</v>
      </c>
    </row>
    <row r="2587" spans="2:9" ht="30">
      <c r="B2587" s="1531">
        <v>103183</v>
      </c>
      <c r="C2587" s="1529" t="s">
        <v>18367</v>
      </c>
      <c r="D2587" s="1528" t="s">
        <v>1017</v>
      </c>
      <c r="E2587" s="1530">
        <f t="shared" si="80"/>
        <v>692.87</v>
      </c>
      <c r="F2587" s="1521">
        <f t="shared" si="81"/>
        <v>103183</v>
      </c>
      <c r="H2587" s="1530">
        <v>692.87</v>
      </c>
      <c r="I2587" s="1530">
        <v>687.2</v>
      </c>
    </row>
    <row r="2588" spans="2:9" ht="30">
      <c r="B2588" s="1532">
        <v>103184</v>
      </c>
      <c r="C2588" s="1523" t="s">
        <v>18368</v>
      </c>
      <c r="D2588" s="1526" t="s">
        <v>1017</v>
      </c>
      <c r="E2588" s="1527">
        <f t="shared" si="80"/>
        <v>660.44</v>
      </c>
      <c r="F2588" s="1521">
        <f t="shared" si="81"/>
        <v>103184</v>
      </c>
      <c r="H2588" s="1527">
        <v>660.44</v>
      </c>
      <c r="I2588" s="1527">
        <v>658.12</v>
      </c>
    </row>
    <row r="2589" spans="2:9" ht="30">
      <c r="B2589" s="1531">
        <v>101963</v>
      </c>
      <c r="C2589" s="1529" t="s">
        <v>16800</v>
      </c>
      <c r="D2589" s="1528" t="s">
        <v>150</v>
      </c>
      <c r="E2589" s="1530">
        <f t="shared" si="80"/>
        <v>196.54</v>
      </c>
      <c r="F2589" s="1521">
        <f t="shared" si="81"/>
        <v>101963</v>
      </c>
      <c r="H2589" s="1530">
        <v>196.54</v>
      </c>
      <c r="I2589" s="1530">
        <v>193.52</v>
      </c>
    </row>
    <row r="2590" spans="2:9" ht="30">
      <c r="B2590" s="1532">
        <v>101964</v>
      </c>
      <c r="C2590" s="1523" t="s">
        <v>16801</v>
      </c>
      <c r="D2590" s="1526" t="s">
        <v>150</v>
      </c>
      <c r="E2590" s="1527">
        <f t="shared" si="80"/>
        <v>182.99</v>
      </c>
      <c r="F2590" s="1521">
        <f t="shared" si="81"/>
        <v>101964</v>
      </c>
      <c r="H2590" s="1527">
        <v>182.99</v>
      </c>
      <c r="I2590" s="1527">
        <v>180.16</v>
      </c>
    </row>
    <row r="2591" spans="2:9" ht="30">
      <c r="B2591" s="1531">
        <v>101165</v>
      </c>
      <c r="C2591" s="1529" t="s">
        <v>9689</v>
      </c>
      <c r="D2591" s="1528" t="s">
        <v>1017</v>
      </c>
      <c r="E2591" s="1530">
        <f t="shared" si="80"/>
        <v>806.67</v>
      </c>
      <c r="F2591" s="1521">
        <f t="shared" si="81"/>
        <v>101165</v>
      </c>
      <c r="H2591" s="1530">
        <v>806.67</v>
      </c>
      <c r="I2591" s="1530">
        <v>774.2</v>
      </c>
    </row>
    <row r="2592" spans="2:9" ht="30">
      <c r="B2592" s="1532">
        <v>101166</v>
      </c>
      <c r="C2592" s="1523" t="s">
        <v>9690</v>
      </c>
      <c r="D2592" s="1526" t="s">
        <v>1017</v>
      </c>
      <c r="E2592" s="1527">
        <f t="shared" si="80"/>
        <v>606.97</v>
      </c>
      <c r="F2592" s="1521">
        <f t="shared" si="81"/>
        <v>101166</v>
      </c>
      <c r="H2592" s="1527">
        <v>606.97</v>
      </c>
      <c r="I2592" s="1527">
        <v>580.39</v>
      </c>
    </row>
    <row r="2593" spans="2:9" ht="30">
      <c r="B2593" s="1531">
        <v>98575</v>
      </c>
      <c r="C2593" s="1529" t="s">
        <v>18369</v>
      </c>
      <c r="D2593" s="1528" t="s">
        <v>73</v>
      </c>
      <c r="E2593" s="1530">
        <f t="shared" si="80"/>
        <v>83.66</v>
      </c>
      <c r="F2593" s="1521">
        <f t="shared" si="81"/>
        <v>98575</v>
      </c>
      <c r="H2593" s="1530">
        <v>83.66</v>
      </c>
      <c r="I2593" s="1530">
        <v>78.89</v>
      </c>
    </row>
    <row r="2594" spans="2:9">
      <c r="B2594" s="1532">
        <v>98576</v>
      </c>
      <c r="C2594" s="1523" t="s">
        <v>3510</v>
      </c>
      <c r="D2594" s="1526" t="s">
        <v>73</v>
      </c>
      <c r="E2594" s="1527">
        <f t="shared" si="80"/>
        <v>21.11</v>
      </c>
      <c r="F2594" s="1521">
        <f t="shared" si="81"/>
        <v>98576</v>
      </c>
      <c r="H2594" s="1527">
        <v>21.11</v>
      </c>
      <c r="I2594" s="1527">
        <v>21.05</v>
      </c>
    </row>
    <row r="2595" spans="2:9">
      <c r="B2595" s="1531">
        <v>98577</v>
      </c>
      <c r="C2595" s="1529" t="s">
        <v>18370</v>
      </c>
      <c r="D2595" s="1528" t="s">
        <v>73</v>
      </c>
      <c r="E2595" s="1530">
        <f t="shared" si="80"/>
        <v>36.74</v>
      </c>
      <c r="F2595" s="1521">
        <f t="shared" si="81"/>
        <v>98577</v>
      </c>
      <c r="H2595" s="1530">
        <v>36.74</v>
      </c>
      <c r="I2595" s="1530">
        <v>33.729999999999997</v>
      </c>
    </row>
    <row r="2596" spans="2:9">
      <c r="B2596" s="1532">
        <v>93182</v>
      </c>
      <c r="C2596" s="1523" t="s">
        <v>1184</v>
      </c>
      <c r="D2596" s="1526" t="s">
        <v>73</v>
      </c>
      <c r="E2596" s="1527">
        <f t="shared" si="80"/>
        <v>43.12</v>
      </c>
      <c r="F2596" s="1521">
        <f t="shared" si="81"/>
        <v>93182</v>
      </c>
      <c r="H2596" s="1527">
        <v>43.12</v>
      </c>
      <c r="I2596" s="1527">
        <v>42.15</v>
      </c>
    </row>
    <row r="2597" spans="2:9">
      <c r="B2597" s="1531">
        <v>93183</v>
      </c>
      <c r="C2597" s="1529" t="s">
        <v>1185</v>
      </c>
      <c r="D2597" s="1528" t="s">
        <v>73</v>
      </c>
      <c r="E2597" s="1530">
        <f t="shared" si="80"/>
        <v>55.96</v>
      </c>
      <c r="F2597" s="1521">
        <f t="shared" si="81"/>
        <v>93183</v>
      </c>
      <c r="H2597" s="1530">
        <v>55.96</v>
      </c>
      <c r="I2597" s="1530">
        <v>54.91</v>
      </c>
    </row>
    <row r="2598" spans="2:9">
      <c r="B2598" s="1532">
        <v>93184</v>
      </c>
      <c r="C2598" s="1523" t="s">
        <v>1186</v>
      </c>
      <c r="D2598" s="1526" t="s">
        <v>73</v>
      </c>
      <c r="E2598" s="1527">
        <f t="shared" si="80"/>
        <v>31.62</v>
      </c>
      <c r="F2598" s="1521">
        <f t="shared" si="81"/>
        <v>93184</v>
      </c>
      <c r="H2598" s="1527">
        <v>31.62</v>
      </c>
      <c r="I2598" s="1527">
        <v>30.79</v>
      </c>
    </row>
    <row r="2599" spans="2:9">
      <c r="B2599" s="1531">
        <v>93185</v>
      </c>
      <c r="C2599" s="1529" t="s">
        <v>1187</v>
      </c>
      <c r="D2599" s="1528" t="s">
        <v>73</v>
      </c>
      <c r="E2599" s="1530">
        <f t="shared" si="80"/>
        <v>55.2</v>
      </c>
      <c r="F2599" s="1521">
        <f t="shared" si="81"/>
        <v>93185</v>
      </c>
      <c r="H2599" s="1530">
        <v>55.2</v>
      </c>
      <c r="I2599" s="1530">
        <v>54.2</v>
      </c>
    </row>
    <row r="2600" spans="2:9">
      <c r="B2600" s="1532">
        <v>93186</v>
      </c>
      <c r="C2600" s="1523" t="s">
        <v>1188</v>
      </c>
      <c r="D2600" s="1526" t="s">
        <v>73</v>
      </c>
      <c r="E2600" s="1527">
        <f t="shared" si="80"/>
        <v>77.7</v>
      </c>
      <c r="F2600" s="1521">
        <f t="shared" si="81"/>
        <v>93186</v>
      </c>
      <c r="H2600" s="1527">
        <v>77.7</v>
      </c>
      <c r="I2600" s="1527">
        <v>75.489999999999995</v>
      </c>
    </row>
    <row r="2601" spans="2:9">
      <c r="B2601" s="1531">
        <v>93187</v>
      </c>
      <c r="C2601" s="1529" t="s">
        <v>1189</v>
      </c>
      <c r="D2601" s="1528" t="s">
        <v>73</v>
      </c>
      <c r="E2601" s="1530">
        <f t="shared" si="80"/>
        <v>89.75</v>
      </c>
      <c r="F2601" s="1521">
        <f t="shared" si="81"/>
        <v>93187</v>
      </c>
      <c r="H2601" s="1530">
        <v>89.75</v>
      </c>
      <c r="I2601" s="1530">
        <v>87.43</v>
      </c>
    </row>
    <row r="2602" spans="2:9">
      <c r="B2602" s="1532">
        <v>93188</v>
      </c>
      <c r="C2602" s="1523" t="s">
        <v>1190</v>
      </c>
      <c r="D2602" s="1526" t="s">
        <v>73</v>
      </c>
      <c r="E2602" s="1527">
        <f t="shared" si="80"/>
        <v>73.78</v>
      </c>
      <c r="F2602" s="1521">
        <f t="shared" si="81"/>
        <v>93188</v>
      </c>
      <c r="H2602" s="1527">
        <v>73.78</v>
      </c>
      <c r="I2602" s="1527">
        <v>71.7</v>
      </c>
    </row>
    <row r="2603" spans="2:9">
      <c r="B2603" s="1531">
        <v>93189</v>
      </c>
      <c r="C2603" s="1529" t="s">
        <v>1191</v>
      </c>
      <c r="D2603" s="1528" t="s">
        <v>73</v>
      </c>
      <c r="E2603" s="1530">
        <f t="shared" si="80"/>
        <v>90.9</v>
      </c>
      <c r="F2603" s="1521">
        <f t="shared" si="81"/>
        <v>93189</v>
      </c>
      <c r="H2603" s="1530">
        <v>90.9</v>
      </c>
      <c r="I2603" s="1530">
        <v>88.62</v>
      </c>
    </row>
    <row r="2604" spans="2:9">
      <c r="B2604" s="1532">
        <v>93190</v>
      </c>
      <c r="C2604" s="1523" t="s">
        <v>1192</v>
      </c>
      <c r="D2604" s="1526" t="s">
        <v>73</v>
      </c>
      <c r="E2604" s="1527">
        <f t="shared" si="80"/>
        <v>44.34</v>
      </c>
      <c r="F2604" s="1521">
        <f t="shared" si="81"/>
        <v>93190</v>
      </c>
      <c r="H2604" s="1527">
        <v>44.34</v>
      </c>
      <c r="I2604" s="1527">
        <v>43.37</v>
      </c>
    </row>
    <row r="2605" spans="2:9">
      <c r="B2605" s="1531">
        <v>93191</v>
      </c>
      <c r="C2605" s="1529" t="s">
        <v>1193</v>
      </c>
      <c r="D2605" s="1528" t="s">
        <v>73</v>
      </c>
      <c r="E2605" s="1530">
        <f t="shared" si="80"/>
        <v>47.3</v>
      </c>
      <c r="F2605" s="1521">
        <f t="shared" si="81"/>
        <v>93191</v>
      </c>
      <c r="H2605" s="1530">
        <v>47.3</v>
      </c>
      <c r="I2605" s="1530">
        <v>46.39</v>
      </c>
    </row>
    <row r="2606" spans="2:9">
      <c r="B2606" s="1532">
        <v>93192</v>
      </c>
      <c r="C2606" s="1523" t="s">
        <v>1194</v>
      </c>
      <c r="D2606" s="1526" t="s">
        <v>73</v>
      </c>
      <c r="E2606" s="1527">
        <f t="shared" si="80"/>
        <v>49.56</v>
      </c>
      <c r="F2606" s="1521">
        <f t="shared" si="81"/>
        <v>93192</v>
      </c>
      <c r="H2606" s="1527">
        <v>49.56</v>
      </c>
      <c r="I2606" s="1527">
        <v>48.56</v>
      </c>
    </row>
    <row r="2607" spans="2:9">
      <c r="B2607" s="1531">
        <v>93193</v>
      </c>
      <c r="C2607" s="1529" t="s">
        <v>1195</v>
      </c>
      <c r="D2607" s="1528" t="s">
        <v>73</v>
      </c>
      <c r="E2607" s="1530">
        <f t="shared" si="80"/>
        <v>48.55</v>
      </c>
      <c r="F2607" s="1521">
        <f t="shared" si="81"/>
        <v>93193</v>
      </c>
      <c r="H2607" s="1530">
        <v>48.55</v>
      </c>
      <c r="I2607" s="1530">
        <v>47.67</v>
      </c>
    </row>
    <row r="2608" spans="2:9">
      <c r="B2608" s="1532">
        <v>93194</v>
      </c>
      <c r="C2608" s="1523" t="s">
        <v>1196</v>
      </c>
      <c r="D2608" s="1526" t="s">
        <v>73</v>
      </c>
      <c r="E2608" s="1527">
        <f t="shared" si="80"/>
        <v>42.3</v>
      </c>
      <c r="F2608" s="1521">
        <f t="shared" si="81"/>
        <v>93194</v>
      </c>
      <c r="H2608" s="1527">
        <v>42.3</v>
      </c>
      <c r="I2608" s="1527">
        <v>41.35</v>
      </c>
    </row>
    <row r="2609" spans="2:9">
      <c r="B2609" s="1531">
        <v>93195</v>
      </c>
      <c r="C2609" s="1529" t="s">
        <v>1197</v>
      </c>
      <c r="D2609" s="1528" t="s">
        <v>73</v>
      </c>
      <c r="E2609" s="1530">
        <f t="shared" si="80"/>
        <v>50.89</v>
      </c>
      <c r="F2609" s="1521">
        <f t="shared" si="81"/>
        <v>93195</v>
      </c>
      <c r="H2609" s="1530">
        <v>50.89</v>
      </c>
      <c r="I2609" s="1530">
        <v>49.83</v>
      </c>
    </row>
    <row r="2610" spans="2:9">
      <c r="B2610" s="1532">
        <v>93196</v>
      </c>
      <c r="C2610" s="1523" t="s">
        <v>1198</v>
      </c>
      <c r="D2610" s="1526" t="s">
        <v>73</v>
      </c>
      <c r="E2610" s="1527">
        <f t="shared" si="80"/>
        <v>74.52</v>
      </c>
      <c r="F2610" s="1521">
        <f t="shared" si="81"/>
        <v>93196</v>
      </c>
      <c r="H2610" s="1527">
        <v>74.52</v>
      </c>
      <c r="I2610" s="1527">
        <v>72.31</v>
      </c>
    </row>
    <row r="2611" spans="2:9">
      <c r="B2611" s="1531">
        <v>93197</v>
      </c>
      <c r="C2611" s="1529" t="s">
        <v>1199</v>
      </c>
      <c r="D2611" s="1528" t="s">
        <v>73</v>
      </c>
      <c r="E2611" s="1530">
        <f t="shared" si="80"/>
        <v>83.24</v>
      </c>
      <c r="F2611" s="1521">
        <f t="shared" si="81"/>
        <v>93197</v>
      </c>
      <c r="H2611" s="1530">
        <v>83.24</v>
      </c>
      <c r="I2611" s="1530">
        <v>80.91</v>
      </c>
    </row>
    <row r="2612" spans="2:9" ht="30">
      <c r="B2612" s="1532">
        <v>93198</v>
      </c>
      <c r="C2612" s="1523" t="s">
        <v>1200</v>
      </c>
      <c r="D2612" s="1526" t="s">
        <v>73</v>
      </c>
      <c r="E2612" s="1527">
        <f t="shared" si="80"/>
        <v>38.58</v>
      </c>
      <c r="F2612" s="1521">
        <f t="shared" si="81"/>
        <v>93198</v>
      </c>
      <c r="H2612" s="1527">
        <v>38.58</v>
      </c>
      <c r="I2612" s="1527">
        <v>37.61</v>
      </c>
    </row>
    <row r="2613" spans="2:9" ht="30">
      <c r="B2613" s="1531">
        <v>93199</v>
      </c>
      <c r="C2613" s="1529" t="s">
        <v>1201</v>
      </c>
      <c r="D2613" s="1528" t="s">
        <v>73</v>
      </c>
      <c r="E2613" s="1530">
        <f t="shared" si="80"/>
        <v>38.11</v>
      </c>
      <c r="F2613" s="1521">
        <f t="shared" si="81"/>
        <v>93199</v>
      </c>
      <c r="H2613" s="1530">
        <v>38.11</v>
      </c>
      <c r="I2613" s="1530">
        <v>37.19</v>
      </c>
    </row>
    <row r="2614" spans="2:9">
      <c r="B2614" s="1532">
        <v>93200</v>
      </c>
      <c r="C2614" s="1523" t="s">
        <v>1202</v>
      </c>
      <c r="D2614" s="1526" t="s">
        <v>73</v>
      </c>
      <c r="E2614" s="1527">
        <f t="shared" si="80"/>
        <v>2.5</v>
      </c>
      <c r="F2614" s="1521">
        <f t="shared" si="81"/>
        <v>93200</v>
      </c>
      <c r="H2614" s="1527">
        <v>2.5</v>
      </c>
      <c r="I2614" s="1527">
        <v>2.36</v>
      </c>
    </row>
    <row r="2615" spans="2:9">
      <c r="B2615" s="1531">
        <v>93201</v>
      </c>
      <c r="C2615" s="1529" t="s">
        <v>1203</v>
      </c>
      <c r="D2615" s="1528" t="s">
        <v>73</v>
      </c>
      <c r="E2615" s="1530">
        <f t="shared" si="80"/>
        <v>5.1100000000000003</v>
      </c>
      <c r="F2615" s="1521">
        <f t="shared" si="81"/>
        <v>93201</v>
      </c>
      <c r="H2615" s="1530">
        <v>5.1100000000000003</v>
      </c>
      <c r="I2615" s="1530">
        <v>4.6900000000000004</v>
      </c>
    </row>
    <row r="2616" spans="2:9">
      <c r="B2616" s="1532">
        <v>93202</v>
      </c>
      <c r="C2616" s="1523" t="s">
        <v>1204</v>
      </c>
      <c r="D2616" s="1526" t="s">
        <v>73</v>
      </c>
      <c r="E2616" s="1527">
        <f t="shared" si="80"/>
        <v>23.6</v>
      </c>
      <c r="F2616" s="1521">
        <f t="shared" si="81"/>
        <v>93202</v>
      </c>
      <c r="H2616" s="1527">
        <v>23.6</v>
      </c>
      <c r="I2616" s="1527">
        <v>22.19</v>
      </c>
    </row>
    <row r="2617" spans="2:9">
      <c r="B2617" s="1531">
        <v>93203</v>
      </c>
      <c r="C2617" s="1529" t="s">
        <v>2922</v>
      </c>
      <c r="D2617" s="1528" t="s">
        <v>73</v>
      </c>
      <c r="E2617" s="1530">
        <f t="shared" si="80"/>
        <v>14.18</v>
      </c>
      <c r="F2617" s="1521">
        <f t="shared" si="81"/>
        <v>93203</v>
      </c>
      <c r="H2617" s="1530">
        <v>14.18</v>
      </c>
      <c r="I2617" s="1530">
        <v>13.98</v>
      </c>
    </row>
    <row r="2618" spans="2:9">
      <c r="B2618" s="1532">
        <v>93204</v>
      </c>
      <c r="C2618" s="1523" t="s">
        <v>1205</v>
      </c>
      <c r="D2618" s="1526" t="s">
        <v>73</v>
      </c>
      <c r="E2618" s="1527">
        <f t="shared" si="80"/>
        <v>57.04</v>
      </c>
      <c r="F2618" s="1521">
        <f t="shared" si="81"/>
        <v>93204</v>
      </c>
      <c r="H2618" s="1527">
        <v>57.04</v>
      </c>
      <c r="I2618" s="1527">
        <v>55.29</v>
      </c>
    </row>
    <row r="2619" spans="2:9">
      <c r="B2619" s="1531">
        <v>93205</v>
      </c>
      <c r="C2619" s="1529" t="s">
        <v>1206</v>
      </c>
      <c r="D2619" s="1528" t="s">
        <v>73</v>
      </c>
      <c r="E2619" s="1530">
        <f t="shared" si="80"/>
        <v>38.520000000000003</v>
      </c>
      <c r="F2619" s="1521">
        <f t="shared" si="81"/>
        <v>93205</v>
      </c>
      <c r="H2619" s="1530">
        <v>38.520000000000003</v>
      </c>
      <c r="I2619" s="1530">
        <v>37.630000000000003</v>
      </c>
    </row>
    <row r="2620" spans="2:9" ht="30">
      <c r="B2620" s="1532">
        <v>95952</v>
      </c>
      <c r="C2620" s="1523" t="s">
        <v>1207</v>
      </c>
      <c r="D2620" s="1526" t="s">
        <v>1017</v>
      </c>
      <c r="E2620" s="1527">
        <f t="shared" si="80"/>
        <v>2448.58</v>
      </c>
      <c r="F2620" s="1521">
        <f t="shared" si="81"/>
        <v>95952</v>
      </c>
      <c r="H2620" s="1527">
        <v>2448.58</v>
      </c>
      <c r="I2620" s="1527">
        <v>2404.83</v>
      </c>
    </row>
    <row r="2621" spans="2:9" ht="30">
      <c r="B2621" s="1531">
        <v>95953</v>
      </c>
      <c r="C2621" s="1529" t="s">
        <v>1208</v>
      </c>
      <c r="D2621" s="1528" t="s">
        <v>1017</v>
      </c>
      <c r="E2621" s="1530">
        <f t="shared" si="80"/>
        <v>3833.69</v>
      </c>
      <c r="F2621" s="1521">
        <f t="shared" si="81"/>
        <v>95953</v>
      </c>
      <c r="H2621" s="1530">
        <v>3833.69</v>
      </c>
      <c r="I2621" s="1530">
        <v>3734.18</v>
      </c>
    </row>
    <row r="2622" spans="2:9" ht="30">
      <c r="B2622" s="1532">
        <v>95954</v>
      </c>
      <c r="C2622" s="1523" t="s">
        <v>1209</v>
      </c>
      <c r="D2622" s="1526" t="s">
        <v>1017</v>
      </c>
      <c r="E2622" s="1527">
        <f t="shared" si="80"/>
        <v>2758.02</v>
      </c>
      <c r="F2622" s="1521">
        <f t="shared" si="81"/>
        <v>95954</v>
      </c>
      <c r="H2622" s="1527">
        <v>2758.02</v>
      </c>
      <c r="I2622" s="1527">
        <v>2691.53</v>
      </c>
    </row>
    <row r="2623" spans="2:9" ht="30">
      <c r="B2623" s="1531">
        <v>95955</v>
      </c>
      <c r="C2623" s="1529" t="s">
        <v>1210</v>
      </c>
      <c r="D2623" s="1528" t="s">
        <v>1017</v>
      </c>
      <c r="E2623" s="1530">
        <f t="shared" si="80"/>
        <v>3370.56</v>
      </c>
      <c r="F2623" s="1521">
        <f t="shared" si="81"/>
        <v>95955</v>
      </c>
      <c r="H2623" s="1530">
        <v>3370.56</v>
      </c>
      <c r="I2623" s="1530">
        <v>3286.29</v>
      </c>
    </row>
    <row r="2624" spans="2:9" ht="30">
      <c r="B2624" s="1532">
        <v>95956</v>
      </c>
      <c r="C2624" s="1523" t="s">
        <v>1211</v>
      </c>
      <c r="D2624" s="1526" t="s">
        <v>1017</v>
      </c>
      <c r="E2624" s="1527">
        <f t="shared" si="80"/>
        <v>2653.12</v>
      </c>
      <c r="F2624" s="1521">
        <f t="shared" si="81"/>
        <v>95956</v>
      </c>
      <c r="H2624" s="1527">
        <v>2653.12</v>
      </c>
      <c r="I2624" s="1527">
        <v>2590.3200000000002</v>
      </c>
    </row>
    <row r="2625" spans="2:9" ht="30">
      <c r="B2625" s="1531">
        <v>95957</v>
      </c>
      <c r="C2625" s="1529" t="s">
        <v>1212</v>
      </c>
      <c r="D2625" s="1528" t="s">
        <v>1017</v>
      </c>
      <c r="E2625" s="1530">
        <f t="shared" si="80"/>
        <v>3524.95</v>
      </c>
      <c r="F2625" s="1521">
        <f t="shared" si="81"/>
        <v>95957</v>
      </c>
      <c r="H2625" s="1530">
        <v>3524.95</v>
      </c>
      <c r="I2625" s="1530">
        <v>3452.91</v>
      </c>
    </row>
    <row r="2626" spans="2:9">
      <c r="B2626" s="1532">
        <v>95969</v>
      </c>
      <c r="C2626" s="1523" t="s">
        <v>1213</v>
      </c>
      <c r="D2626" s="1526" t="s">
        <v>1017</v>
      </c>
      <c r="E2626" s="1527">
        <f t="shared" ref="E2626:E2689" si="82">IF($L$2=$H$1,H2626,I2626)</f>
        <v>3289.28</v>
      </c>
      <c r="F2626" s="1521">
        <f t="shared" ref="F2626:F2689" si="83">IF(LEN($B2626)=7,CONCATENATE(MID($B2626,1,6),"00",RIGHT($B2626,1)),IF(LEN($B2626)=8,CONCATENATE(MID($B2626,1,6),"0",RIGHT($B2626,2)),$B2626))</f>
        <v>95969</v>
      </c>
      <c r="H2626" s="1527">
        <v>3289.28</v>
      </c>
      <c r="I2626" s="1527">
        <v>3181.22</v>
      </c>
    </row>
    <row r="2627" spans="2:9">
      <c r="B2627" s="1531">
        <v>97733</v>
      </c>
      <c r="C2627" s="1529" t="s">
        <v>2923</v>
      </c>
      <c r="D2627" s="1528" t="s">
        <v>1017</v>
      </c>
      <c r="E2627" s="1530">
        <f t="shared" si="82"/>
        <v>3049.33</v>
      </c>
      <c r="F2627" s="1521">
        <f t="shared" si="83"/>
        <v>97733</v>
      </c>
      <c r="H2627" s="1530">
        <v>3049.33</v>
      </c>
      <c r="I2627" s="1530">
        <v>2858.43</v>
      </c>
    </row>
    <row r="2628" spans="2:9">
      <c r="B2628" s="1532">
        <v>97734</v>
      </c>
      <c r="C2628" s="1523" t="s">
        <v>2924</v>
      </c>
      <c r="D2628" s="1526" t="s">
        <v>1017</v>
      </c>
      <c r="E2628" s="1527">
        <f t="shared" si="82"/>
        <v>2590.77</v>
      </c>
      <c r="F2628" s="1521">
        <f t="shared" si="83"/>
        <v>97734</v>
      </c>
      <c r="H2628" s="1527">
        <v>2590.77</v>
      </c>
      <c r="I2628" s="1527">
        <v>2422.62</v>
      </c>
    </row>
    <row r="2629" spans="2:9">
      <c r="B2629" s="1531">
        <v>97735</v>
      </c>
      <c r="C2629" s="1529" t="s">
        <v>2925</v>
      </c>
      <c r="D2629" s="1528" t="s">
        <v>1017</v>
      </c>
      <c r="E2629" s="1530">
        <f t="shared" si="82"/>
        <v>2186.69</v>
      </c>
      <c r="F2629" s="1521">
        <f t="shared" si="83"/>
        <v>97735</v>
      </c>
      <c r="H2629" s="1530">
        <v>2186.69</v>
      </c>
      <c r="I2629" s="1530">
        <v>2058.84</v>
      </c>
    </row>
    <row r="2630" spans="2:9" ht="30">
      <c r="B2630" s="1532">
        <v>97736</v>
      </c>
      <c r="C2630" s="1523" t="s">
        <v>2926</v>
      </c>
      <c r="D2630" s="1526" t="s">
        <v>1017</v>
      </c>
      <c r="E2630" s="1527">
        <f t="shared" si="82"/>
        <v>1478.05</v>
      </c>
      <c r="F2630" s="1521">
        <f t="shared" si="83"/>
        <v>97736</v>
      </c>
      <c r="H2630" s="1527">
        <v>1478.05</v>
      </c>
      <c r="I2630" s="1527">
        <v>1426.46</v>
      </c>
    </row>
    <row r="2631" spans="2:9">
      <c r="B2631" s="1531">
        <v>97737</v>
      </c>
      <c r="C2631" s="1529" t="s">
        <v>2927</v>
      </c>
      <c r="D2631" s="1528" t="s">
        <v>1017</v>
      </c>
      <c r="E2631" s="1530">
        <f t="shared" si="82"/>
        <v>3212.08</v>
      </c>
      <c r="F2631" s="1521">
        <f t="shared" si="83"/>
        <v>97737</v>
      </c>
      <c r="H2631" s="1530">
        <v>3212.08</v>
      </c>
      <c r="I2631" s="1530">
        <v>3046.64</v>
      </c>
    </row>
    <row r="2632" spans="2:9" ht="30">
      <c r="B2632" s="1532">
        <v>97738</v>
      </c>
      <c r="C2632" s="1523" t="s">
        <v>3511</v>
      </c>
      <c r="D2632" s="1526" t="s">
        <v>1017</v>
      </c>
      <c r="E2632" s="1527">
        <f t="shared" si="82"/>
        <v>4732.53</v>
      </c>
      <c r="F2632" s="1521">
        <f t="shared" si="83"/>
        <v>97738</v>
      </c>
      <c r="H2632" s="1527">
        <v>4732.53</v>
      </c>
      <c r="I2632" s="1527">
        <v>4533.82</v>
      </c>
    </row>
    <row r="2633" spans="2:9">
      <c r="B2633" s="1531">
        <v>97739</v>
      </c>
      <c r="C2633" s="1529" t="s">
        <v>2928</v>
      </c>
      <c r="D2633" s="1528" t="s">
        <v>1017</v>
      </c>
      <c r="E2633" s="1530">
        <f t="shared" si="82"/>
        <v>2637.01</v>
      </c>
      <c r="F2633" s="1521">
        <f t="shared" si="83"/>
        <v>97739</v>
      </c>
      <c r="H2633" s="1530">
        <v>2637.01</v>
      </c>
      <c r="I2633" s="1530">
        <v>2503.0100000000002</v>
      </c>
    </row>
    <row r="2634" spans="2:9">
      <c r="B2634" s="1532">
        <v>97740</v>
      </c>
      <c r="C2634" s="1523" t="s">
        <v>2929</v>
      </c>
      <c r="D2634" s="1526" t="s">
        <v>1017</v>
      </c>
      <c r="E2634" s="1527">
        <f t="shared" si="82"/>
        <v>2053.02</v>
      </c>
      <c r="F2634" s="1521">
        <f t="shared" si="83"/>
        <v>97740</v>
      </c>
      <c r="H2634" s="1527">
        <v>2053.02</v>
      </c>
      <c r="I2634" s="1527">
        <v>1986.26</v>
      </c>
    </row>
    <row r="2635" spans="2:9" ht="30">
      <c r="B2635" s="1531">
        <v>98615</v>
      </c>
      <c r="C2635" s="1529" t="s">
        <v>3512</v>
      </c>
      <c r="D2635" s="1528" t="s">
        <v>150</v>
      </c>
      <c r="E2635" s="1530">
        <f t="shared" si="82"/>
        <v>136.97999999999999</v>
      </c>
      <c r="F2635" s="1521">
        <f t="shared" si="83"/>
        <v>98615</v>
      </c>
      <c r="H2635" s="1530">
        <v>136.97999999999999</v>
      </c>
      <c r="I2635" s="1530">
        <v>135.46</v>
      </c>
    </row>
    <row r="2636" spans="2:9" ht="30">
      <c r="B2636" s="1532">
        <v>98616</v>
      </c>
      <c r="C2636" s="1523" t="s">
        <v>3513</v>
      </c>
      <c r="D2636" s="1526" t="s">
        <v>150</v>
      </c>
      <c r="E2636" s="1527">
        <f t="shared" si="82"/>
        <v>109.49</v>
      </c>
      <c r="F2636" s="1521">
        <f t="shared" si="83"/>
        <v>98616</v>
      </c>
      <c r="H2636" s="1527">
        <v>109.49</v>
      </c>
      <c r="I2636" s="1527">
        <v>108.53</v>
      </c>
    </row>
    <row r="2637" spans="2:9">
      <c r="B2637" s="1531">
        <v>98617</v>
      </c>
      <c r="C2637" s="1529" t="s">
        <v>3514</v>
      </c>
      <c r="D2637" s="1528" t="s">
        <v>150</v>
      </c>
      <c r="E2637" s="1530">
        <f t="shared" si="82"/>
        <v>102.13</v>
      </c>
      <c r="F2637" s="1521">
        <f t="shared" si="83"/>
        <v>98617</v>
      </c>
      <c r="H2637" s="1530">
        <v>102.13</v>
      </c>
      <c r="I2637" s="1530">
        <v>101.38</v>
      </c>
    </row>
    <row r="2638" spans="2:9" ht="30">
      <c r="B2638" s="1532">
        <v>98618</v>
      </c>
      <c r="C2638" s="1523" t="s">
        <v>3515</v>
      </c>
      <c r="D2638" s="1526" t="s">
        <v>150</v>
      </c>
      <c r="E2638" s="1527">
        <f t="shared" si="82"/>
        <v>139.72</v>
      </c>
      <c r="F2638" s="1521">
        <f t="shared" si="83"/>
        <v>98618</v>
      </c>
      <c r="H2638" s="1527">
        <v>139.72</v>
      </c>
      <c r="I2638" s="1527">
        <v>138.6</v>
      </c>
    </row>
    <row r="2639" spans="2:9" ht="30">
      <c r="B2639" s="1531">
        <v>98619</v>
      </c>
      <c r="C2639" s="1529" t="s">
        <v>3516</v>
      </c>
      <c r="D2639" s="1528" t="s">
        <v>150</v>
      </c>
      <c r="E2639" s="1530">
        <f t="shared" si="82"/>
        <v>128.55000000000001</v>
      </c>
      <c r="F2639" s="1521">
        <f t="shared" si="83"/>
        <v>98619</v>
      </c>
      <c r="H2639" s="1530">
        <v>128.55000000000001</v>
      </c>
      <c r="I2639" s="1530">
        <v>127.73</v>
      </c>
    </row>
    <row r="2640" spans="2:9">
      <c r="B2640" s="1532">
        <v>98620</v>
      </c>
      <c r="C2640" s="1523" t="s">
        <v>3517</v>
      </c>
      <c r="D2640" s="1526" t="s">
        <v>150</v>
      </c>
      <c r="E2640" s="1527">
        <f t="shared" si="82"/>
        <v>122.9</v>
      </c>
      <c r="F2640" s="1521">
        <f t="shared" si="83"/>
        <v>98620</v>
      </c>
      <c r="H2640" s="1527">
        <v>122.9</v>
      </c>
      <c r="I2640" s="1527">
        <v>122.24</v>
      </c>
    </row>
    <row r="2641" spans="2:9" ht="30">
      <c r="B2641" s="1531">
        <v>98621</v>
      </c>
      <c r="C2641" s="1529" t="s">
        <v>3518</v>
      </c>
      <c r="D2641" s="1528" t="s">
        <v>150</v>
      </c>
      <c r="E2641" s="1530">
        <f t="shared" si="82"/>
        <v>160.24</v>
      </c>
      <c r="F2641" s="1521">
        <f t="shared" si="83"/>
        <v>98621</v>
      </c>
      <c r="H2641" s="1530">
        <v>160.24</v>
      </c>
      <c r="I2641" s="1530">
        <v>159.26</v>
      </c>
    </row>
    <row r="2642" spans="2:9" ht="30">
      <c r="B2642" s="1532">
        <v>98622</v>
      </c>
      <c r="C2642" s="1523" t="s">
        <v>3519</v>
      </c>
      <c r="D2642" s="1526" t="s">
        <v>150</v>
      </c>
      <c r="E2642" s="1527">
        <f t="shared" si="82"/>
        <v>151.25</v>
      </c>
      <c r="F2642" s="1521">
        <f t="shared" si="83"/>
        <v>98622</v>
      </c>
      <c r="H2642" s="1527">
        <v>151.25</v>
      </c>
      <c r="I2642" s="1527">
        <v>150.5</v>
      </c>
    </row>
    <row r="2643" spans="2:9">
      <c r="B2643" s="1531">
        <v>98623</v>
      </c>
      <c r="C2643" s="1529" t="s">
        <v>3520</v>
      </c>
      <c r="D2643" s="1528" t="s">
        <v>150</v>
      </c>
      <c r="E2643" s="1530">
        <f t="shared" si="82"/>
        <v>146.65</v>
      </c>
      <c r="F2643" s="1521">
        <f t="shared" si="83"/>
        <v>98623</v>
      </c>
      <c r="H2643" s="1530">
        <v>146.65</v>
      </c>
      <c r="I2643" s="1530">
        <v>146.04</v>
      </c>
    </row>
    <row r="2644" spans="2:9" ht="30">
      <c r="B2644" s="1532">
        <v>98624</v>
      </c>
      <c r="C2644" s="1523" t="s">
        <v>3521</v>
      </c>
      <c r="D2644" s="1526" t="s">
        <v>150</v>
      </c>
      <c r="E2644" s="1527">
        <f t="shared" si="82"/>
        <v>182.19</v>
      </c>
      <c r="F2644" s="1521">
        <f t="shared" si="83"/>
        <v>98624</v>
      </c>
      <c r="H2644" s="1527">
        <v>182.19</v>
      </c>
      <c r="I2644" s="1527">
        <v>181.3</v>
      </c>
    </row>
    <row r="2645" spans="2:9" ht="30">
      <c r="B2645" s="1531">
        <v>98625</v>
      </c>
      <c r="C2645" s="1529" t="s">
        <v>3522</v>
      </c>
      <c r="D2645" s="1528" t="s">
        <v>150</v>
      </c>
      <c r="E2645" s="1530">
        <f t="shared" si="82"/>
        <v>174.56</v>
      </c>
      <c r="F2645" s="1521">
        <f t="shared" si="83"/>
        <v>98625</v>
      </c>
      <c r="H2645" s="1530">
        <v>174.56</v>
      </c>
      <c r="I2645" s="1530">
        <v>173.89</v>
      </c>
    </row>
    <row r="2646" spans="2:9">
      <c r="B2646" s="1532">
        <v>98626</v>
      </c>
      <c r="C2646" s="1523" t="s">
        <v>3523</v>
      </c>
      <c r="D2646" s="1526" t="s">
        <v>150</v>
      </c>
      <c r="E2646" s="1527">
        <f t="shared" si="82"/>
        <v>170.62</v>
      </c>
      <c r="F2646" s="1521">
        <f t="shared" si="83"/>
        <v>98626</v>
      </c>
      <c r="H2646" s="1527">
        <v>170.62</v>
      </c>
      <c r="I2646" s="1527">
        <v>170.04</v>
      </c>
    </row>
    <row r="2647" spans="2:9">
      <c r="B2647" s="1531">
        <v>98655</v>
      </c>
      <c r="C2647" s="1529" t="s">
        <v>3524</v>
      </c>
      <c r="D2647" s="1528" t="s">
        <v>73</v>
      </c>
      <c r="E2647" s="1530">
        <f t="shared" si="82"/>
        <v>656.64</v>
      </c>
      <c r="F2647" s="1521">
        <f t="shared" si="83"/>
        <v>98655</v>
      </c>
      <c r="H2647" s="1530">
        <v>656.64</v>
      </c>
      <c r="I2647" s="1530">
        <v>639.79999999999995</v>
      </c>
    </row>
    <row r="2648" spans="2:9">
      <c r="B2648" s="1532">
        <v>98656</v>
      </c>
      <c r="C2648" s="1523" t="s">
        <v>3525</v>
      </c>
      <c r="D2648" s="1526" t="s">
        <v>73</v>
      </c>
      <c r="E2648" s="1527">
        <f t="shared" si="82"/>
        <v>665.95</v>
      </c>
      <c r="F2648" s="1521">
        <f t="shared" si="83"/>
        <v>98656</v>
      </c>
      <c r="H2648" s="1527">
        <v>665.95</v>
      </c>
      <c r="I2648" s="1527">
        <v>648.96</v>
      </c>
    </row>
    <row r="2649" spans="2:9">
      <c r="B2649" s="1531">
        <v>98657</v>
      </c>
      <c r="C2649" s="1529" t="s">
        <v>3526</v>
      </c>
      <c r="D2649" s="1528" t="s">
        <v>73</v>
      </c>
      <c r="E2649" s="1530">
        <f t="shared" si="82"/>
        <v>675.25</v>
      </c>
      <c r="F2649" s="1521">
        <f t="shared" si="83"/>
        <v>98657</v>
      </c>
      <c r="H2649" s="1530">
        <v>675.25</v>
      </c>
      <c r="I2649" s="1530">
        <v>658.13</v>
      </c>
    </row>
    <row r="2650" spans="2:9">
      <c r="B2650" s="1532">
        <v>98658</v>
      </c>
      <c r="C2650" s="1523" t="s">
        <v>3527</v>
      </c>
      <c r="D2650" s="1526" t="s">
        <v>73</v>
      </c>
      <c r="E2650" s="1527">
        <f t="shared" si="82"/>
        <v>684.56</v>
      </c>
      <c r="F2650" s="1521">
        <f t="shared" si="83"/>
        <v>98658</v>
      </c>
      <c r="H2650" s="1527">
        <v>684.56</v>
      </c>
      <c r="I2650" s="1527">
        <v>667.29</v>
      </c>
    </row>
    <row r="2651" spans="2:9">
      <c r="B2651" s="1531">
        <v>98659</v>
      </c>
      <c r="C2651" s="1529" t="s">
        <v>3528</v>
      </c>
      <c r="D2651" s="1528" t="s">
        <v>73</v>
      </c>
      <c r="E2651" s="1530">
        <f t="shared" si="82"/>
        <v>703.17</v>
      </c>
      <c r="F2651" s="1521">
        <f t="shared" si="83"/>
        <v>98659</v>
      </c>
      <c r="H2651" s="1530">
        <v>703.17</v>
      </c>
      <c r="I2651" s="1530">
        <v>685.62</v>
      </c>
    </row>
    <row r="2652" spans="2:9">
      <c r="B2652" s="1532">
        <v>98746</v>
      </c>
      <c r="C2652" s="1523" t="s">
        <v>4110</v>
      </c>
      <c r="D2652" s="1526" t="s">
        <v>73</v>
      </c>
      <c r="E2652" s="1527">
        <f t="shared" si="82"/>
        <v>50.9</v>
      </c>
      <c r="F2652" s="1521">
        <f t="shared" si="83"/>
        <v>98746</v>
      </c>
      <c r="H2652" s="1527">
        <v>50.9</v>
      </c>
      <c r="I2652" s="1527">
        <v>47.43</v>
      </c>
    </row>
    <row r="2653" spans="2:9">
      <c r="B2653" s="1531">
        <v>98749</v>
      </c>
      <c r="C2653" s="1529" t="s">
        <v>4111</v>
      </c>
      <c r="D2653" s="1528" t="s">
        <v>73</v>
      </c>
      <c r="E2653" s="1530">
        <f t="shared" si="82"/>
        <v>60.8</v>
      </c>
      <c r="F2653" s="1521">
        <f t="shared" si="83"/>
        <v>98749</v>
      </c>
      <c r="H2653" s="1530">
        <v>60.8</v>
      </c>
      <c r="I2653" s="1530">
        <v>57.21</v>
      </c>
    </row>
    <row r="2654" spans="2:9">
      <c r="B2654" s="1532">
        <v>98750</v>
      </c>
      <c r="C2654" s="1523" t="s">
        <v>4112</v>
      </c>
      <c r="D2654" s="1526" t="s">
        <v>73</v>
      </c>
      <c r="E2654" s="1527">
        <f t="shared" si="82"/>
        <v>72.790000000000006</v>
      </c>
      <c r="F2654" s="1521">
        <f t="shared" si="83"/>
        <v>98750</v>
      </c>
      <c r="H2654" s="1527">
        <v>72.790000000000006</v>
      </c>
      <c r="I2654" s="1527">
        <v>69.09</v>
      </c>
    </row>
    <row r="2655" spans="2:9">
      <c r="B2655" s="1531">
        <v>98751</v>
      </c>
      <c r="C2655" s="1529" t="s">
        <v>4113</v>
      </c>
      <c r="D2655" s="1528" t="s">
        <v>73</v>
      </c>
      <c r="E2655" s="1530">
        <f t="shared" si="82"/>
        <v>104.08</v>
      </c>
      <c r="F2655" s="1521">
        <f t="shared" si="83"/>
        <v>98751</v>
      </c>
      <c r="H2655" s="1530">
        <v>104.08</v>
      </c>
      <c r="I2655" s="1530">
        <v>100.11</v>
      </c>
    </row>
    <row r="2656" spans="2:9">
      <c r="B2656" s="1532">
        <v>98752</v>
      </c>
      <c r="C2656" s="1523" t="s">
        <v>4114</v>
      </c>
      <c r="D2656" s="1526" t="s">
        <v>73</v>
      </c>
      <c r="E2656" s="1527">
        <f t="shared" si="82"/>
        <v>141.74</v>
      </c>
      <c r="F2656" s="1521">
        <f t="shared" si="83"/>
        <v>98752</v>
      </c>
      <c r="H2656" s="1527">
        <v>141.74</v>
      </c>
      <c r="I2656" s="1527">
        <v>137.52000000000001</v>
      </c>
    </row>
    <row r="2657" spans="2:9">
      <c r="B2657" s="1531">
        <v>98753</v>
      </c>
      <c r="C2657" s="1529" t="s">
        <v>4115</v>
      </c>
      <c r="D2657" s="1528" t="s">
        <v>73</v>
      </c>
      <c r="E2657" s="1530">
        <f t="shared" si="82"/>
        <v>188.57</v>
      </c>
      <c r="F2657" s="1521">
        <f t="shared" si="83"/>
        <v>98753</v>
      </c>
      <c r="H2657" s="1530">
        <v>188.57</v>
      </c>
      <c r="I2657" s="1530">
        <v>184.11</v>
      </c>
    </row>
    <row r="2658" spans="2:9" ht="30">
      <c r="B2658" s="1532">
        <v>100763</v>
      </c>
      <c r="C2658" s="1523" t="s">
        <v>9266</v>
      </c>
      <c r="D2658" s="1526" t="s">
        <v>149</v>
      </c>
      <c r="E2658" s="1527">
        <f t="shared" si="82"/>
        <v>17.04</v>
      </c>
      <c r="F2658" s="1521">
        <f t="shared" si="83"/>
        <v>100763</v>
      </c>
      <c r="H2658" s="1527">
        <v>17.04</v>
      </c>
      <c r="I2658" s="1527">
        <v>16.95</v>
      </c>
    </row>
    <row r="2659" spans="2:9" ht="30">
      <c r="B2659" s="1531">
        <v>100764</v>
      </c>
      <c r="C2659" s="1529" t="s">
        <v>9267</v>
      </c>
      <c r="D2659" s="1528" t="s">
        <v>149</v>
      </c>
      <c r="E2659" s="1530">
        <f t="shared" si="82"/>
        <v>17</v>
      </c>
      <c r="F2659" s="1521">
        <f t="shared" si="83"/>
        <v>100764</v>
      </c>
      <c r="H2659" s="1530">
        <v>17</v>
      </c>
      <c r="I2659" s="1530">
        <v>16.89</v>
      </c>
    </row>
    <row r="2660" spans="2:9" ht="30">
      <c r="B2660" s="1532">
        <v>100765</v>
      </c>
      <c r="C2660" s="1523" t="s">
        <v>9268</v>
      </c>
      <c r="D2660" s="1526" t="s">
        <v>149</v>
      </c>
      <c r="E2660" s="1527">
        <f t="shared" si="82"/>
        <v>16.84</v>
      </c>
      <c r="F2660" s="1521">
        <f t="shared" si="83"/>
        <v>100765</v>
      </c>
      <c r="H2660" s="1527">
        <v>16.84</v>
      </c>
      <c r="I2660" s="1527">
        <v>16.8</v>
      </c>
    </row>
    <row r="2661" spans="2:9" ht="30">
      <c r="B2661" s="1531">
        <v>100766</v>
      </c>
      <c r="C2661" s="1529" t="s">
        <v>18371</v>
      </c>
      <c r="D2661" s="1528" t="s">
        <v>149</v>
      </c>
      <c r="E2661" s="1530">
        <f t="shared" si="82"/>
        <v>17.09</v>
      </c>
      <c r="F2661" s="1521">
        <f t="shared" si="83"/>
        <v>100766</v>
      </c>
      <c r="H2661" s="1530">
        <v>17.09</v>
      </c>
      <c r="I2661" s="1530">
        <v>17.02</v>
      </c>
    </row>
    <row r="2662" spans="2:9" ht="45">
      <c r="B2662" s="1532">
        <v>100767</v>
      </c>
      <c r="C2662" s="1523" t="s">
        <v>9269</v>
      </c>
      <c r="D2662" s="1526" t="s">
        <v>149</v>
      </c>
      <c r="E2662" s="1527">
        <f t="shared" si="82"/>
        <v>15.95</v>
      </c>
      <c r="F2662" s="1521">
        <f t="shared" si="83"/>
        <v>100767</v>
      </c>
      <c r="H2662" s="1527">
        <v>15.95</v>
      </c>
      <c r="I2662" s="1527">
        <v>15.68</v>
      </c>
    </row>
    <row r="2663" spans="2:9" ht="45">
      <c r="B2663" s="1531">
        <v>100768</v>
      </c>
      <c r="C2663" s="1529" t="s">
        <v>18372</v>
      </c>
      <c r="D2663" s="1528" t="s">
        <v>149</v>
      </c>
      <c r="E2663" s="1530">
        <f t="shared" si="82"/>
        <v>20.34</v>
      </c>
      <c r="F2663" s="1521">
        <f t="shared" si="83"/>
        <v>100768</v>
      </c>
      <c r="H2663" s="1530">
        <v>20.34</v>
      </c>
      <c r="I2663" s="1530">
        <v>19.79</v>
      </c>
    </row>
    <row r="2664" spans="2:9" ht="45">
      <c r="B2664" s="1532">
        <v>100769</v>
      </c>
      <c r="C2664" s="1523" t="s">
        <v>9270</v>
      </c>
      <c r="D2664" s="1526" t="s">
        <v>149</v>
      </c>
      <c r="E2664" s="1527">
        <f t="shared" si="82"/>
        <v>20.76</v>
      </c>
      <c r="F2664" s="1521">
        <f t="shared" si="83"/>
        <v>100769</v>
      </c>
      <c r="H2664" s="1527">
        <v>20.76</v>
      </c>
      <c r="I2664" s="1527">
        <v>20.55</v>
      </c>
    </row>
    <row r="2665" spans="2:9" ht="45">
      <c r="B2665" s="1531">
        <v>100770</v>
      </c>
      <c r="C2665" s="1529" t="s">
        <v>18373</v>
      </c>
      <c r="D2665" s="1528" t="s">
        <v>149</v>
      </c>
      <c r="E2665" s="1530">
        <f t="shared" si="82"/>
        <v>20.399999999999999</v>
      </c>
      <c r="F2665" s="1521">
        <f t="shared" si="83"/>
        <v>100770</v>
      </c>
      <c r="H2665" s="1530">
        <v>20.399999999999999</v>
      </c>
      <c r="I2665" s="1530">
        <v>20.14</v>
      </c>
    </row>
    <row r="2666" spans="2:9" ht="45">
      <c r="B2666" s="1532">
        <v>100771</v>
      </c>
      <c r="C2666" s="1523" t="s">
        <v>9271</v>
      </c>
      <c r="D2666" s="1526" t="s">
        <v>149</v>
      </c>
      <c r="E2666" s="1527">
        <f t="shared" si="82"/>
        <v>26.38</v>
      </c>
      <c r="F2666" s="1521">
        <f t="shared" si="83"/>
        <v>100771</v>
      </c>
      <c r="H2666" s="1527">
        <v>26.38</v>
      </c>
      <c r="I2666" s="1527">
        <v>26.05</v>
      </c>
    </row>
    <row r="2667" spans="2:9" ht="45">
      <c r="B2667" s="1531">
        <v>100772</v>
      </c>
      <c r="C2667" s="1529" t="s">
        <v>18374</v>
      </c>
      <c r="D2667" s="1528" t="s">
        <v>149</v>
      </c>
      <c r="E2667" s="1530">
        <f t="shared" si="82"/>
        <v>16.48</v>
      </c>
      <c r="F2667" s="1521">
        <f t="shared" si="83"/>
        <v>100772</v>
      </c>
      <c r="H2667" s="1530">
        <v>16.48</v>
      </c>
      <c r="I2667" s="1530">
        <v>16.25</v>
      </c>
    </row>
    <row r="2668" spans="2:9" ht="30">
      <c r="B2668" s="1532">
        <v>100773</v>
      </c>
      <c r="C2668" s="1523" t="s">
        <v>9272</v>
      </c>
      <c r="D2668" s="1526" t="s">
        <v>149</v>
      </c>
      <c r="E2668" s="1527">
        <f t="shared" si="82"/>
        <v>19.89</v>
      </c>
      <c r="F2668" s="1521">
        <f t="shared" si="83"/>
        <v>100773</v>
      </c>
      <c r="H2668" s="1527">
        <v>19.89</v>
      </c>
      <c r="I2668" s="1527">
        <v>19.78</v>
      </c>
    </row>
    <row r="2669" spans="2:9" ht="30">
      <c r="B2669" s="1531">
        <v>100774</v>
      </c>
      <c r="C2669" s="1529" t="s">
        <v>9273</v>
      </c>
      <c r="D2669" s="1528" t="s">
        <v>149</v>
      </c>
      <c r="E2669" s="1530">
        <f t="shared" si="82"/>
        <v>13.07</v>
      </c>
      <c r="F2669" s="1521">
        <f t="shared" si="83"/>
        <v>100774</v>
      </c>
      <c r="H2669" s="1530">
        <v>13.07</v>
      </c>
      <c r="I2669" s="1530">
        <v>13.03</v>
      </c>
    </row>
    <row r="2670" spans="2:9" ht="30">
      <c r="B2670" s="1532">
        <v>100775</v>
      </c>
      <c r="C2670" s="1523" t="s">
        <v>9274</v>
      </c>
      <c r="D2670" s="1526" t="s">
        <v>149</v>
      </c>
      <c r="E2670" s="1527">
        <f t="shared" si="82"/>
        <v>14.71</v>
      </c>
      <c r="F2670" s="1521">
        <f t="shared" si="83"/>
        <v>100775</v>
      </c>
      <c r="H2670" s="1527">
        <v>14.71</v>
      </c>
      <c r="I2670" s="1527">
        <v>14.62</v>
      </c>
    </row>
    <row r="2671" spans="2:9" ht="30">
      <c r="B2671" s="1531">
        <v>100776</v>
      </c>
      <c r="C2671" s="1529" t="s">
        <v>9275</v>
      </c>
      <c r="D2671" s="1528" t="s">
        <v>149</v>
      </c>
      <c r="E2671" s="1530">
        <f t="shared" si="82"/>
        <v>19.98</v>
      </c>
      <c r="F2671" s="1521">
        <f t="shared" si="83"/>
        <v>100776</v>
      </c>
      <c r="H2671" s="1530">
        <v>19.98</v>
      </c>
      <c r="I2671" s="1530">
        <v>19.88</v>
      </c>
    </row>
    <row r="2672" spans="2:9" ht="30">
      <c r="B2672" s="1532">
        <v>100777</v>
      </c>
      <c r="C2672" s="1523" t="s">
        <v>9276</v>
      </c>
      <c r="D2672" s="1526" t="s">
        <v>149</v>
      </c>
      <c r="E2672" s="1527">
        <f t="shared" si="82"/>
        <v>14.88</v>
      </c>
      <c r="F2672" s="1521">
        <f t="shared" si="83"/>
        <v>100777</v>
      </c>
      <c r="H2672" s="1527">
        <v>14.88</v>
      </c>
      <c r="I2672" s="1527">
        <v>14.79</v>
      </c>
    </row>
    <row r="2673" spans="2:9" ht="30">
      <c r="B2673" s="1531">
        <v>100778</v>
      </c>
      <c r="C2673" s="1529" t="s">
        <v>9277</v>
      </c>
      <c r="D2673" s="1528" t="s">
        <v>149</v>
      </c>
      <c r="E2673" s="1530">
        <f t="shared" si="82"/>
        <v>11.6</v>
      </c>
      <c r="F2673" s="1521">
        <f t="shared" si="83"/>
        <v>100778</v>
      </c>
      <c r="H2673" s="1530">
        <v>11.6</v>
      </c>
      <c r="I2673" s="1530">
        <v>11.59</v>
      </c>
    </row>
    <row r="2674" spans="2:9">
      <c r="B2674" s="1532">
        <v>98560</v>
      </c>
      <c r="C2674" s="1523" t="s">
        <v>3529</v>
      </c>
      <c r="D2674" s="1526" t="s">
        <v>150</v>
      </c>
      <c r="E2674" s="1527">
        <f t="shared" si="82"/>
        <v>39.659999999999997</v>
      </c>
      <c r="F2674" s="1521">
        <f t="shared" si="83"/>
        <v>98560</v>
      </c>
      <c r="H2674" s="1527">
        <v>39.659999999999997</v>
      </c>
      <c r="I2674" s="1527">
        <v>36.97</v>
      </c>
    </row>
    <row r="2675" spans="2:9">
      <c r="B2675" s="1531">
        <v>98561</v>
      </c>
      <c r="C2675" s="1529" t="s">
        <v>3530</v>
      </c>
      <c r="D2675" s="1528" t="s">
        <v>150</v>
      </c>
      <c r="E2675" s="1530">
        <f t="shared" si="82"/>
        <v>34.56</v>
      </c>
      <c r="F2675" s="1521">
        <f t="shared" si="83"/>
        <v>98561</v>
      </c>
      <c r="H2675" s="1530">
        <v>34.56</v>
      </c>
      <c r="I2675" s="1530">
        <v>32.119999999999997</v>
      </c>
    </row>
    <row r="2676" spans="2:9" ht="30">
      <c r="B2676" s="1532">
        <v>98562</v>
      </c>
      <c r="C2676" s="1523" t="s">
        <v>3531</v>
      </c>
      <c r="D2676" s="1526" t="s">
        <v>150</v>
      </c>
      <c r="E2676" s="1527">
        <f t="shared" si="82"/>
        <v>35.200000000000003</v>
      </c>
      <c r="F2676" s="1521">
        <f t="shared" si="83"/>
        <v>98562</v>
      </c>
      <c r="H2676" s="1527">
        <v>35.200000000000003</v>
      </c>
      <c r="I2676" s="1527">
        <v>33.14</v>
      </c>
    </row>
    <row r="2677" spans="2:9">
      <c r="B2677" s="1531">
        <v>98555</v>
      </c>
      <c r="C2677" s="1529" t="s">
        <v>8330</v>
      </c>
      <c r="D2677" s="1528" t="s">
        <v>150</v>
      </c>
      <c r="E2677" s="1530">
        <f t="shared" si="82"/>
        <v>20.079999999999998</v>
      </c>
      <c r="F2677" s="1521">
        <f t="shared" si="83"/>
        <v>98555</v>
      </c>
      <c r="H2677" s="1530">
        <v>20.079999999999998</v>
      </c>
      <c r="I2677" s="1530">
        <v>18.829999999999998</v>
      </c>
    </row>
    <row r="2678" spans="2:9" ht="30">
      <c r="B2678" s="1532">
        <v>98556</v>
      </c>
      <c r="C2678" s="1523" t="s">
        <v>8331</v>
      </c>
      <c r="D2678" s="1526" t="s">
        <v>150</v>
      </c>
      <c r="E2678" s="1527">
        <f t="shared" si="82"/>
        <v>39.56</v>
      </c>
      <c r="F2678" s="1521">
        <f t="shared" si="83"/>
        <v>98556</v>
      </c>
      <c r="H2678" s="1527">
        <v>39.56</v>
      </c>
      <c r="I2678" s="1527">
        <v>37.5</v>
      </c>
    </row>
    <row r="2679" spans="2:9" ht="30">
      <c r="B2679" s="1531">
        <v>98558</v>
      </c>
      <c r="C2679" s="1529" t="s">
        <v>8332</v>
      </c>
      <c r="D2679" s="1528" t="s">
        <v>74</v>
      </c>
      <c r="E2679" s="1530">
        <f t="shared" si="82"/>
        <v>6.16</v>
      </c>
      <c r="F2679" s="1521">
        <f t="shared" si="83"/>
        <v>98558</v>
      </c>
      <c r="H2679" s="1530">
        <v>6.16</v>
      </c>
      <c r="I2679" s="1530">
        <v>5.88</v>
      </c>
    </row>
    <row r="2680" spans="2:9">
      <c r="B2680" s="1532">
        <v>98559</v>
      </c>
      <c r="C2680" s="1523" t="s">
        <v>3532</v>
      </c>
      <c r="D2680" s="1526" t="s">
        <v>73</v>
      </c>
      <c r="E2680" s="1527">
        <f t="shared" si="82"/>
        <v>4.01</v>
      </c>
      <c r="F2680" s="1521">
        <f t="shared" si="83"/>
        <v>98559</v>
      </c>
      <c r="H2680" s="1527">
        <v>4.01</v>
      </c>
      <c r="I2680" s="1527">
        <v>3.88</v>
      </c>
    </row>
    <row r="2681" spans="2:9" ht="30">
      <c r="B2681" s="1531">
        <v>98546</v>
      </c>
      <c r="C2681" s="1529" t="s">
        <v>3533</v>
      </c>
      <c r="D2681" s="1528" t="s">
        <v>150</v>
      </c>
      <c r="E2681" s="1530">
        <f t="shared" si="82"/>
        <v>93.99</v>
      </c>
      <c r="F2681" s="1521">
        <f t="shared" si="83"/>
        <v>98546</v>
      </c>
      <c r="H2681" s="1530">
        <v>93.99</v>
      </c>
      <c r="I2681" s="1530">
        <v>91.76</v>
      </c>
    </row>
    <row r="2682" spans="2:9" ht="30">
      <c r="B2682" s="1532">
        <v>98547</v>
      </c>
      <c r="C2682" s="1523" t="s">
        <v>3534</v>
      </c>
      <c r="D2682" s="1526" t="s">
        <v>150</v>
      </c>
      <c r="E2682" s="1527">
        <f t="shared" si="82"/>
        <v>177.01</v>
      </c>
      <c r="F2682" s="1521">
        <f t="shared" si="83"/>
        <v>98547</v>
      </c>
      <c r="H2682" s="1527">
        <v>177.01</v>
      </c>
      <c r="I2682" s="1527">
        <v>173.78</v>
      </c>
    </row>
    <row r="2683" spans="2:9">
      <c r="B2683" s="1531">
        <v>98553</v>
      </c>
      <c r="C2683" s="1529" t="s">
        <v>9278</v>
      </c>
      <c r="D2683" s="1528" t="s">
        <v>150</v>
      </c>
      <c r="E2683" s="1530">
        <f t="shared" si="82"/>
        <v>101.62</v>
      </c>
      <c r="F2683" s="1521">
        <f t="shared" si="83"/>
        <v>98553</v>
      </c>
      <c r="H2683" s="1530">
        <v>101.62</v>
      </c>
      <c r="I2683" s="1530">
        <v>100.49</v>
      </c>
    </row>
    <row r="2684" spans="2:9">
      <c r="B2684" s="1532">
        <v>98554</v>
      </c>
      <c r="C2684" s="1523" t="s">
        <v>9279</v>
      </c>
      <c r="D2684" s="1526" t="s">
        <v>150</v>
      </c>
      <c r="E2684" s="1527">
        <f t="shared" si="82"/>
        <v>34.22</v>
      </c>
      <c r="F2684" s="1521">
        <f t="shared" si="83"/>
        <v>98554</v>
      </c>
      <c r="H2684" s="1527">
        <v>34.22</v>
      </c>
      <c r="I2684" s="1527">
        <v>32.86</v>
      </c>
    </row>
    <row r="2685" spans="2:9">
      <c r="B2685" s="1531">
        <v>98557</v>
      </c>
      <c r="C2685" s="1529" t="s">
        <v>3535</v>
      </c>
      <c r="D2685" s="1528" t="s">
        <v>150</v>
      </c>
      <c r="E2685" s="1530">
        <f t="shared" si="82"/>
        <v>58.82</v>
      </c>
      <c r="F2685" s="1521">
        <f t="shared" si="83"/>
        <v>98557</v>
      </c>
      <c r="H2685" s="1530">
        <v>58.82</v>
      </c>
      <c r="I2685" s="1530">
        <v>57.84</v>
      </c>
    </row>
    <row r="2686" spans="2:9">
      <c r="B2686" s="1532">
        <v>98563</v>
      </c>
      <c r="C2686" s="1523" t="s">
        <v>3536</v>
      </c>
      <c r="D2686" s="1526" t="s">
        <v>150</v>
      </c>
      <c r="E2686" s="1527">
        <f t="shared" si="82"/>
        <v>29.5</v>
      </c>
      <c r="F2686" s="1521">
        <f t="shared" si="83"/>
        <v>98563</v>
      </c>
      <c r="H2686" s="1527">
        <v>29.5</v>
      </c>
      <c r="I2686" s="1527">
        <v>27.92</v>
      </c>
    </row>
    <row r="2687" spans="2:9">
      <c r="B2687" s="1531">
        <v>98564</v>
      </c>
      <c r="C2687" s="1529" t="s">
        <v>3537</v>
      </c>
      <c r="D2687" s="1528" t="s">
        <v>150</v>
      </c>
      <c r="E2687" s="1530">
        <f t="shared" si="82"/>
        <v>43.39</v>
      </c>
      <c r="F2687" s="1521">
        <f t="shared" si="83"/>
        <v>98564</v>
      </c>
      <c r="H2687" s="1530">
        <v>43.39</v>
      </c>
      <c r="I2687" s="1530">
        <v>41.69</v>
      </c>
    </row>
    <row r="2688" spans="2:9">
      <c r="B2688" s="1532">
        <v>98565</v>
      </c>
      <c r="C2688" s="1523" t="s">
        <v>3538</v>
      </c>
      <c r="D2688" s="1526" t="s">
        <v>150</v>
      </c>
      <c r="E2688" s="1527">
        <f t="shared" si="82"/>
        <v>42.24</v>
      </c>
      <c r="F2688" s="1521">
        <f t="shared" si="83"/>
        <v>98565</v>
      </c>
      <c r="H2688" s="1527">
        <v>42.24</v>
      </c>
      <c r="I2688" s="1527">
        <v>39.85</v>
      </c>
    </row>
    <row r="2689" spans="2:9">
      <c r="B2689" s="1531">
        <v>98566</v>
      </c>
      <c r="C2689" s="1529" t="s">
        <v>3539</v>
      </c>
      <c r="D2689" s="1528" t="s">
        <v>150</v>
      </c>
      <c r="E2689" s="1530">
        <f t="shared" si="82"/>
        <v>56.13</v>
      </c>
      <c r="F2689" s="1521">
        <f t="shared" si="83"/>
        <v>98566</v>
      </c>
      <c r="H2689" s="1530">
        <v>56.13</v>
      </c>
      <c r="I2689" s="1530">
        <v>53.62</v>
      </c>
    </row>
    <row r="2690" spans="2:9">
      <c r="B2690" s="1532">
        <v>98567</v>
      </c>
      <c r="C2690" s="1523" t="s">
        <v>3540</v>
      </c>
      <c r="D2690" s="1526" t="s">
        <v>150</v>
      </c>
      <c r="E2690" s="1527">
        <f t="shared" ref="E2690:E2753" si="84">IF($L$2=$H$1,H2690,I2690)</f>
        <v>54.31</v>
      </c>
      <c r="F2690" s="1521">
        <f t="shared" ref="F2690:F2753" si="85">IF(LEN($B2690)=7,CONCATENATE(MID($B2690,1,6),"00",RIGHT($B2690,1)),IF(LEN($B2690)=8,CONCATENATE(MID($B2690,1,6),"0",RIGHT($B2690,2)),$B2690))</f>
        <v>98567</v>
      </c>
      <c r="H2690" s="1527">
        <v>54.31</v>
      </c>
      <c r="I2690" s="1527">
        <v>51.14</v>
      </c>
    </row>
    <row r="2691" spans="2:9">
      <c r="B2691" s="1531">
        <v>98568</v>
      </c>
      <c r="C2691" s="1529" t="s">
        <v>3541</v>
      </c>
      <c r="D2691" s="1528" t="s">
        <v>150</v>
      </c>
      <c r="E2691" s="1530">
        <f t="shared" si="84"/>
        <v>68.19</v>
      </c>
      <c r="F2691" s="1521">
        <f t="shared" si="85"/>
        <v>98568</v>
      </c>
      <c r="H2691" s="1530">
        <v>68.19</v>
      </c>
      <c r="I2691" s="1530">
        <v>64.900000000000006</v>
      </c>
    </row>
    <row r="2692" spans="2:9">
      <c r="B2692" s="1532">
        <v>98569</v>
      </c>
      <c r="C2692" s="1523" t="s">
        <v>3542</v>
      </c>
      <c r="D2692" s="1526" t="s">
        <v>150</v>
      </c>
      <c r="E2692" s="1527">
        <f t="shared" si="84"/>
        <v>67.05</v>
      </c>
      <c r="F2692" s="1521">
        <f t="shared" si="85"/>
        <v>98569</v>
      </c>
      <c r="H2692" s="1527">
        <v>67.05</v>
      </c>
      <c r="I2692" s="1527">
        <v>63.06</v>
      </c>
    </row>
    <row r="2693" spans="2:9">
      <c r="B2693" s="1531">
        <v>98570</v>
      </c>
      <c r="C2693" s="1529" t="s">
        <v>3543</v>
      </c>
      <c r="D2693" s="1528" t="s">
        <v>150</v>
      </c>
      <c r="E2693" s="1530">
        <f t="shared" si="84"/>
        <v>80.95</v>
      </c>
      <c r="F2693" s="1521">
        <f t="shared" si="85"/>
        <v>98570</v>
      </c>
      <c r="H2693" s="1530">
        <v>80.95</v>
      </c>
      <c r="I2693" s="1530">
        <v>76.84</v>
      </c>
    </row>
    <row r="2694" spans="2:9">
      <c r="B2694" s="1532">
        <v>98571</v>
      </c>
      <c r="C2694" s="1523" t="s">
        <v>3544</v>
      </c>
      <c r="D2694" s="1526" t="s">
        <v>150</v>
      </c>
      <c r="E2694" s="1527">
        <f t="shared" si="84"/>
        <v>38.56</v>
      </c>
      <c r="F2694" s="1521">
        <f t="shared" si="85"/>
        <v>98571</v>
      </c>
      <c r="H2694" s="1527">
        <v>38.56</v>
      </c>
      <c r="I2694" s="1527">
        <v>36.909999999999997</v>
      </c>
    </row>
    <row r="2695" spans="2:9">
      <c r="B2695" s="1531">
        <v>98572</v>
      </c>
      <c r="C2695" s="1529" t="s">
        <v>3545</v>
      </c>
      <c r="D2695" s="1528" t="s">
        <v>150</v>
      </c>
      <c r="E2695" s="1530">
        <f t="shared" si="84"/>
        <v>47.42</v>
      </c>
      <c r="F2695" s="1521">
        <f t="shared" si="85"/>
        <v>98572</v>
      </c>
      <c r="H2695" s="1530">
        <v>47.42</v>
      </c>
      <c r="I2695" s="1530">
        <v>45.35</v>
      </c>
    </row>
    <row r="2696" spans="2:9">
      <c r="B2696" s="1532">
        <v>98573</v>
      </c>
      <c r="C2696" s="1523" t="s">
        <v>3546</v>
      </c>
      <c r="D2696" s="1526" t="s">
        <v>150</v>
      </c>
      <c r="E2696" s="1527">
        <f t="shared" si="84"/>
        <v>60.99</v>
      </c>
      <c r="F2696" s="1521">
        <f t="shared" si="85"/>
        <v>98573</v>
      </c>
      <c r="H2696" s="1527">
        <v>60.99</v>
      </c>
      <c r="I2696" s="1527">
        <v>58.82</v>
      </c>
    </row>
    <row r="2697" spans="2:9" ht="30">
      <c r="B2697" s="1531">
        <v>91831</v>
      </c>
      <c r="C2697" s="1529" t="s">
        <v>1214</v>
      </c>
      <c r="D2697" s="1528" t="s">
        <v>73</v>
      </c>
      <c r="E2697" s="1530">
        <f t="shared" si="84"/>
        <v>7.16</v>
      </c>
      <c r="F2697" s="1521">
        <f t="shared" si="85"/>
        <v>91831</v>
      </c>
      <c r="H2697" s="1530">
        <v>7.16</v>
      </c>
      <c r="I2697" s="1530">
        <v>6.76</v>
      </c>
    </row>
    <row r="2698" spans="2:9" ht="30">
      <c r="B2698" s="1532">
        <v>91833</v>
      </c>
      <c r="C2698" s="1523" t="s">
        <v>8333</v>
      </c>
      <c r="D2698" s="1526" t="s">
        <v>73</v>
      </c>
      <c r="E2698" s="1527">
        <f t="shared" si="84"/>
        <v>7.65</v>
      </c>
      <c r="F2698" s="1521">
        <f t="shared" si="85"/>
        <v>91833</v>
      </c>
      <c r="H2698" s="1527">
        <v>7.65</v>
      </c>
      <c r="I2698" s="1527">
        <v>7.25</v>
      </c>
    </row>
    <row r="2699" spans="2:9" ht="30">
      <c r="B2699" s="1531">
        <v>91834</v>
      </c>
      <c r="C2699" s="1529" t="s">
        <v>1215</v>
      </c>
      <c r="D2699" s="1528" t="s">
        <v>73</v>
      </c>
      <c r="E2699" s="1530">
        <f t="shared" si="84"/>
        <v>7.93</v>
      </c>
      <c r="F2699" s="1521">
        <f t="shared" si="85"/>
        <v>91834</v>
      </c>
      <c r="H2699" s="1530">
        <v>7.93</v>
      </c>
      <c r="I2699" s="1530">
        <v>7.47</v>
      </c>
    </row>
    <row r="2700" spans="2:9" ht="30">
      <c r="B2700" s="1532">
        <v>91835</v>
      </c>
      <c r="C2700" s="1523" t="s">
        <v>8334</v>
      </c>
      <c r="D2700" s="1526" t="s">
        <v>73</v>
      </c>
      <c r="E2700" s="1527">
        <f t="shared" si="84"/>
        <v>9.17</v>
      </c>
      <c r="F2700" s="1521">
        <f t="shared" si="85"/>
        <v>91835</v>
      </c>
      <c r="H2700" s="1527">
        <v>9.17</v>
      </c>
      <c r="I2700" s="1527">
        <v>8.7100000000000009</v>
      </c>
    </row>
    <row r="2701" spans="2:9" ht="30">
      <c r="B2701" s="1531">
        <v>91836</v>
      </c>
      <c r="C2701" s="1529" t="s">
        <v>1216</v>
      </c>
      <c r="D2701" s="1528" t="s">
        <v>73</v>
      </c>
      <c r="E2701" s="1530">
        <f t="shared" si="84"/>
        <v>10.38</v>
      </c>
      <c r="F2701" s="1521">
        <f t="shared" si="85"/>
        <v>91836</v>
      </c>
      <c r="H2701" s="1530">
        <v>10.38</v>
      </c>
      <c r="I2701" s="1530">
        <v>9.84</v>
      </c>
    </row>
    <row r="2702" spans="2:9" ht="30">
      <c r="B2702" s="1532">
        <v>91837</v>
      </c>
      <c r="C2702" s="1523" t="s">
        <v>8335</v>
      </c>
      <c r="D2702" s="1526" t="s">
        <v>73</v>
      </c>
      <c r="E2702" s="1527">
        <f t="shared" si="84"/>
        <v>13.29</v>
      </c>
      <c r="F2702" s="1521">
        <f t="shared" si="85"/>
        <v>91837</v>
      </c>
      <c r="H2702" s="1527">
        <v>13.29</v>
      </c>
      <c r="I2702" s="1527">
        <v>12.75</v>
      </c>
    </row>
    <row r="2703" spans="2:9" ht="30">
      <c r="B2703" s="1531">
        <v>91839</v>
      </c>
      <c r="C2703" s="1529" t="s">
        <v>8336</v>
      </c>
      <c r="D2703" s="1528" t="s">
        <v>73</v>
      </c>
      <c r="E2703" s="1530">
        <f t="shared" si="84"/>
        <v>8.5399999999999991</v>
      </c>
      <c r="F2703" s="1521">
        <f t="shared" si="85"/>
        <v>91839</v>
      </c>
      <c r="H2703" s="1530">
        <v>8.5399999999999991</v>
      </c>
      <c r="I2703" s="1530">
        <v>8</v>
      </c>
    </row>
    <row r="2704" spans="2:9" ht="30">
      <c r="B2704" s="1532">
        <v>91840</v>
      </c>
      <c r="C2704" s="1523" t="s">
        <v>8337</v>
      </c>
      <c r="D2704" s="1526" t="s">
        <v>73</v>
      </c>
      <c r="E2704" s="1527">
        <f t="shared" si="84"/>
        <v>10.57</v>
      </c>
      <c r="F2704" s="1521">
        <f t="shared" si="85"/>
        <v>91840</v>
      </c>
      <c r="H2704" s="1527">
        <v>10.57</v>
      </c>
      <c r="I2704" s="1527">
        <v>9.93</v>
      </c>
    </row>
    <row r="2705" spans="2:9" ht="30">
      <c r="B2705" s="1531">
        <v>91841</v>
      </c>
      <c r="C2705" s="1529" t="s">
        <v>8338</v>
      </c>
      <c r="D2705" s="1528" t="s">
        <v>73</v>
      </c>
      <c r="E2705" s="1530">
        <f t="shared" si="84"/>
        <v>10.050000000000001</v>
      </c>
      <c r="F2705" s="1521">
        <f t="shared" si="85"/>
        <v>91841</v>
      </c>
      <c r="H2705" s="1530">
        <v>10.050000000000001</v>
      </c>
      <c r="I2705" s="1530">
        <v>9.41</v>
      </c>
    </row>
    <row r="2706" spans="2:9" ht="30">
      <c r="B2706" s="1532">
        <v>91842</v>
      </c>
      <c r="C2706" s="1523" t="s">
        <v>1217</v>
      </c>
      <c r="D2706" s="1526" t="s">
        <v>73</v>
      </c>
      <c r="E2706" s="1527">
        <f t="shared" si="84"/>
        <v>4.99</v>
      </c>
      <c r="F2706" s="1521">
        <f t="shared" si="85"/>
        <v>91842</v>
      </c>
      <c r="H2706" s="1527">
        <v>4.99</v>
      </c>
      <c r="I2706" s="1527">
        <v>4.7</v>
      </c>
    </row>
    <row r="2707" spans="2:9" ht="30">
      <c r="B2707" s="1531">
        <v>91843</v>
      </c>
      <c r="C2707" s="1529" t="s">
        <v>8339</v>
      </c>
      <c r="D2707" s="1528" t="s">
        <v>73</v>
      </c>
      <c r="E2707" s="1530">
        <f t="shared" si="84"/>
        <v>5.48</v>
      </c>
      <c r="F2707" s="1521">
        <f t="shared" si="85"/>
        <v>91843</v>
      </c>
      <c r="H2707" s="1530">
        <v>5.48</v>
      </c>
      <c r="I2707" s="1530">
        <v>5.19</v>
      </c>
    </row>
    <row r="2708" spans="2:9" ht="30">
      <c r="B2708" s="1532">
        <v>91844</v>
      </c>
      <c r="C2708" s="1523" t="s">
        <v>1218</v>
      </c>
      <c r="D2708" s="1526" t="s">
        <v>73</v>
      </c>
      <c r="E2708" s="1527">
        <f t="shared" si="84"/>
        <v>5.76</v>
      </c>
      <c r="F2708" s="1521">
        <f t="shared" si="85"/>
        <v>91844</v>
      </c>
      <c r="H2708" s="1527">
        <v>5.76</v>
      </c>
      <c r="I2708" s="1527">
        <v>5.41</v>
      </c>
    </row>
    <row r="2709" spans="2:9" ht="30">
      <c r="B2709" s="1531">
        <v>91845</v>
      </c>
      <c r="C2709" s="1529" t="s">
        <v>8340</v>
      </c>
      <c r="D2709" s="1528" t="s">
        <v>73</v>
      </c>
      <c r="E2709" s="1530">
        <f t="shared" si="84"/>
        <v>7</v>
      </c>
      <c r="F2709" s="1521">
        <f t="shared" si="85"/>
        <v>91845</v>
      </c>
      <c r="H2709" s="1530">
        <v>7</v>
      </c>
      <c r="I2709" s="1530">
        <v>6.65</v>
      </c>
    </row>
    <row r="2710" spans="2:9" ht="30">
      <c r="B2710" s="1532">
        <v>91846</v>
      </c>
      <c r="C2710" s="1523" t="s">
        <v>1219</v>
      </c>
      <c r="D2710" s="1526" t="s">
        <v>73</v>
      </c>
      <c r="E2710" s="1527">
        <f t="shared" si="84"/>
        <v>8.2200000000000006</v>
      </c>
      <c r="F2710" s="1521">
        <f t="shared" si="85"/>
        <v>91846</v>
      </c>
      <c r="H2710" s="1527">
        <v>8.2200000000000006</v>
      </c>
      <c r="I2710" s="1527">
        <v>7.78</v>
      </c>
    </row>
    <row r="2711" spans="2:9" ht="30">
      <c r="B2711" s="1531">
        <v>91847</v>
      </c>
      <c r="C2711" s="1529" t="s">
        <v>8341</v>
      </c>
      <c r="D2711" s="1528" t="s">
        <v>73</v>
      </c>
      <c r="E2711" s="1530">
        <f t="shared" si="84"/>
        <v>11.13</v>
      </c>
      <c r="F2711" s="1521">
        <f t="shared" si="85"/>
        <v>91847</v>
      </c>
      <c r="H2711" s="1530">
        <v>11.13</v>
      </c>
      <c r="I2711" s="1530">
        <v>10.69</v>
      </c>
    </row>
    <row r="2712" spans="2:9" ht="30">
      <c r="B2712" s="1532">
        <v>91849</v>
      </c>
      <c r="C2712" s="1523" t="s">
        <v>8342</v>
      </c>
      <c r="D2712" s="1526" t="s">
        <v>73</v>
      </c>
      <c r="E2712" s="1527">
        <f t="shared" si="84"/>
        <v>6.38</v>
      </c>
      <c r="F2712" s="1521">
        <f t="shared" si="85"/>
        <v>91849</v>
      </c>
      <c r="H2712" s="1527">
        <v>6.38</v>
      </c>
      <c r="I2712" s="1527">
        <v>5.94</v>
      </c>
    </row>
    <row r="2713" spans="2:9" ht="30">
      <c r="B2713" s="1531">
        <v>91850</v>
      </c>
      <c r="C2713" s="1529" t="s">
        <v>8343</v>
      </c>
      <c r="D2713" s="1528" t="s">
        <v>73</v>
      </c>
      <c r="E2713" s="1530">
        <f t="shared" si="84"/>
        <v>8.44</v>
      </c>
      <c r="F2713" s="1521">
        <f t="shared" si="85"/>
        <v>91850</v>
      </c>
      <c r="H2713" s="1530">
        <v>8.44</v>
      </c>
      <c r="I2713" s="1530">
        <v>7.91</v>
      </c>
    </row>
    <row r="2714" spans="2:9" ht="30">
      <c r="B2714" s="1532">
        <v>91851</v>
      </c>
      <c r="C2714" s="1523" t="s">
        <v>8344</v>
      </c>
      <c r="D2714" s="1526" t="s">
        <v>73</v>
      </c>
      <c r="E2714" s="1527">
        <f t="shared" si="84"/>
        <v>7.92</v>
      </c>
      <c r="F2714" s="1521">
        <f t="shared" si="85"/>
        <v>91851</v>
      </c>
      <c r="H2714" s="1527">
        <v>7.92</v>
      </c>
      <c r="I2714" s="1527">
        <v>7.39</v>
      </c>
    </row>
    <row r="2715" spans="2:9" ht="30">
      <c r="B2715" s="1531">
        <v>91852</v>
      </c>
      <c r="C2715" s="1529" t="s">
        <v>1220</v>
      </c>
      <c r="D2715" s="1528" t="s">
        <v>73</v>
      </c>
      <c r="E2715" s="1530">
        <f t="shared" si="84"/>
        <v>7.01</v>
      </c>
      <c r="F2715" s="1521">
        <f t="shared" si="85"/>
        <v>91852</v>
      </c>
      <c r="H2715" s="1530">
        <v>7.01</v>
      </c>
      <c r="I2715" s="1530">
        <v>6.48</v>
      </c>
    </row>
    <row r="2716" spans="2:9" ht="30">
      <c r="B2716" s="1532">
        <v>91853</v>
      </c>
      <c r="C2716" s="1523" t="s">
        <v>8345</v>
      </c>
      <c r="D2716" s="1526" t="s">
        <v>73</v>
      </c>
      <c r="E2716" s="1527">
        <f t="shared" si="84"/>
        <v>7.46</v>
      </c>
      <c r="F2716" s="1521">
        <f t="shared" si="85"/>
        <v>91853</v>
      </c>
      <c r="H2716" s="1527">
        <v>7.46</v>
      </c>
      <c r="I2716" s="1527">
        <v>6.93</v>
      </c>
    </row>
    <row r="2717" spans="2:9" ht="30">
      <c r="B2717" s="1531">
        <v>91854</v>
      </c>
      <c r="C2717" s="1529" t="s">
        <v>1221</v>
      </c>
      <c r="D2717" s="1528" t="s">
        <v>73</v>
      </c>
      <c r="E2717" s="1530">
        <f t="shared" si="84"/>
        <v>7.75</v>
      </c>
      <c r="F2717" s="1521">
        <f t="shared" si="85"/>
        <v>91854</v>
      </c>
      <c r="H2717" s="1530">
        <v>7.75</v>
      </c>
      <c r="I2717" s="1530">
        <v>7.18</v>
      </c>
    </row>
    <row r="2718" spans="2:9" ht="30">
      <c r="B2718" s="1532">
        <v>91855</v>
      </c>
      <c r="C2718" s="1523" t="s">
        <v>8346</v>
      </c>
      <c r="D2718" s="1526" t="s">
        <v>73</v>
      </c>
      <c r="E2718" s="1527">
        <f t="shared" si="84"/>
        <v>8.9</v>
      </c>
      <c r="F2718" s="1521">
        <f t="shared" si="85"/>
        <v>91855</v>
      </c>
      <c r="H2718" s="1527">
        <v>8.9</v>
      </c>
      <c r="I2718" s="1527">
        <v>8.33</v>
      </c>
    </row>
    <row r="2719" spans="2:9" ht="30">
      <c r="B2719" s="1531">
        <v>91856</v>
      </c>
      <c r="C2719" s="1529" t="s">
        <v>1222</v>
      </c>
      <c r="D2719" s="1528" t="s">
        <v>73</v>
      </c>
      <c r="E2719" s="1530">
        <f t="shared" si="84"/>
        <v>10.09</v>
      </c>
      <c r="F2719" s="1521">
        <f t="shared" si="85"/>
        <v>91856</v>
      </c>
      <c r="H2719" s="1530">
        <v>10.09</v>
      </c>
      <c r="I2719" s="1530">
        <v>9.44</v>
      </c>
    </row>
    <row r="2720" spans="2:9" ht="30">
      <c r="B2720" s="1532">
        <v>91857</v>
      </c>
      <c r="C2720" s="1523" t="s">
        <v>8347</v>
      </c>
      <c r="D2720" s="1526" t="s">
        <v>73</v>
      </c>
      <c r="E2720" s="1527">
        <f t="shared" si="84"/>
        <v>12.77</v>
      </c>
      <c r="F2720" s="1521">
        <f t="shared" si="85"/>
        <v>91857</v>
      </c>
      <c r="H2720" s="1527">
        <v>12.77</v>
      </c>
      <c r="I2720" s="1527">
        <v>12.12</v>
      </c>
    </row>
    <row r="2721" spans="2:9" ht="30">
      <c r="B2721" s="1531">
        <v>91859</v>
      </c>
      <c r="C2721" s="1529" t="s">
        <v>8348</v>
      </c>
      <c r="D2721" s="1528" t="s">
        <v>73</v>
      </c>
      <c r="E2721" s="1530">
        <f t="shared" si="84"/>
        <v>8.3800000000000008</v>
      </c>
      <c r="F2721" s="1521">
        <f t="shared" si="85"/>
        <v>91859</v>
      </c>
      <c r="H2721" s="1530">
        <v>8.3800000000000008</v>
      </c>
      <c r="I2721" s="1530">
        <v>7.73</v>
      </c>
    </row>
    <row r="2722" spans="2:9" ht="30">
      <c r="B2722" s="1532">
        <v>91860</v>
      </c>
      <c r="C2722" s="1523" t="s">
        <v>8349</v>
      </c>
      <c r="D2722" s="1526" t="s">
        <v>73</v>
      </c>
      <c r="E2722" s="1527">
        <f t="shared" si="84"/>
        <v>10.36</v>
      </c>
      <c r="F2722" s="1521">
        <f t="shared" si="85"/>
        <v>91860</v>
      </c>
      <c r="H2722" s="1527">
        <v>10.36</v>
      </c>
      <c r="I2722" s="1527">
        <v>9.61</v>
      </c>
    </row>
    <row r="2723" spans="2:9" ht="30">
      <c r="B2723" s="1531">
        <v>91861</v>
      </c>
      <c r="C2723" s="1529" t="s">
        <v>8350</v>
      </c>
      <c r="D2723" s="1528" t="s">
        <v>73</v>
      </c>
      <c r="E2723" s="1530">
        <f t="shared" si="84"/>
        <v>9.8800000000000008</v>
      </c>
      <c r="F2723" s="1521">
        <f t="shared" si="85"/>
        <v>91861</v>
      </c>
      <c r="H2723" s="1530">
        <v>9.8800000000000008</v>
      </c>
      <c r="I2723" s="1530">
        <v>9.1300000000000008</v>
      </c>
    </row>
    <row r="2724" spans="2:9" ht="30">
      <c r="B2724" s="1532">
        <v>91862</v>
      </c>
      <c r="C2724" s="1523" t="s">
        <v>1223</v>
      </c>
      <c r="D2724" s="1526" t="s">
        <v>73</v>
      </c>
      <c r="E2724" s="1527">
        <f t="shared" si="84"/>
        <v>8.7200000000000006</v>
      </c>
      <c r="F2724" s="1521">
        <f t="shared" si="85"/>
        <v>91862</v>
      </c>
      <c r="H2724" s="1527">
        <v>8.7200000000000006</v>
      </c>
      <c r="I2724" s="1527">
        <v>8.27</v>
      </c>
    </row>
    <row r="2725" spans="2:9" ht="30">
      <c r="B2725" s="1531">
        <v>91863</v>
      </c>
      <c r="C2725" s="1529" t="s">
        <v>1224</v>
      </c>
      <c r="D2725" s="1528" t="s">
        <v>73</v>
      </c>
      <c r="E2725" s="1530">
        <f t="shared" si="84"/>
        <v>10.199999999999999</v>
      </c>
      <c r="F2725" s="1521">
        <f t="shared" si="85"/>
        <v>91863</v>
      </c>
      <c r="H2725" s="1530">
        <v>10.199999999999999</v>
      </c>
      <c r="I2725" s="1530">
        <v>9.69</v>
      </c>
    </row>
    <row r="2726" spans="2:9" ht="30">
      <c r="B2726" s="1532">
        <v>91864</v>
      </c>
      <c r="C2726" s="1523" t="s">
        <v>1225</v>
      </c>
      <c r="D2726" s="1526" t="s">
        <v>73</v>
      </c>
      <c r="E2726" s="1527">
        <f t="shared" si="84"/>
        <v>13.47</v>
      </c>
      <c r="F2726" s="1521">
        <f t="shared" si="85"/>
        <v>91864</v>
      </c>
      <c r="H2726" s="1527">
        <v>13.47</v>
      </c>
      <c r="I2726" s="1527">
        <v>12.88</v>
      </c>
    </row>
    <row r="2727" spans="2:9" ht="30">
      <c r="B2727" s="1531">
        <v>91865</v>
      </c>
      <c r="C2727" s="1529" t="s">
        <v>1226</v>
      </c>
      <c r="D2727" s="1528" t="s">
        <v>73</v>
      </c>
      <c r="E2727" s="1530">
        <f t="shared" si="84"/>
        <v>16.73</v>
      </c>
      <c r="F2727" s="1521">
        <f t="shared" si="85"/>
        <v>91865</v>
      </c>
      <c r="H2727" s="1530">
        <v>16.73</v>
      </c>
      <c r="I2727" s="1530">
        <v>16.010000000000002</v>
      </c>
    </row>
    <row r="2728" spans="2:9" ht="30">
      <c r="B2728" s="1532">
        <v>91866</v>
      </c>
      <c r="C2728" s="1523" t="s">
        <v>1227</v>
      </c>
      <c r="D2728" s="1526" t="s">
        <v>73</v>
      </c>
      <c r="E2728" s="1527">
        <f t="shared" si="84"/>
        <v>6.66</v>
      </c>
      <c r="F2728" s="1521">
        <f t="shared" si="85"/>
        <v>91866</v>
      </c>
      <c r="H2728" s="1527">
        <v>6.66</v>
      </c>
      <c r="I2728" s="1527">
        <v>6.33</v>
      </c>
    </row>
    <row r="2729" spans="2:9" ht="30">
      <c r="B2729" s="1531">
        <v>91867</v>
      </c>
      <c r="C2729" s="1529" t="s">
        <v>1228</v>
      </c>
      <c r="D2729" s="1528" t="s">
        <v>73</v>
      </c>
      <c r="E2729" s="1530">
        <f t="shared" si="84"/>
        <v>8.14</v>
      </c>
      <c r="F2729" s="1521">
        <f t="shared" si="85"/>
        <v>91867</v>
      </c>
      <c r="H2729" s="1530">
        <v>8.14</v>
      </c>
      <c r="I2729" s="1530">
        <v>7.73</v>
      </c>
    </row>
    <row r="2730" spans="2:9" ht="30">
      <c r="B2730" s="1532">
        <v>91868</v>
      </c>
      <c r="C2730" s="1523" t="s">
        <v>1229</v>
      </c>
      <c r="D2730" s="1526" t="s">
        <v>73</v>
      </c>
      <c r="E2730" s="1527">
        <f t="shared" si="84"/>
        <v>11.42</v>
      </c>
      <c r="F2730" s="1521">
        <f t="shared" si="85"/>
        <v>91868</v>
      </c>
      <c r="H2730" s="1527">
        <v>11.42</v>
      </c>
      <c r="I2730" s="1527">
        <v>10.92</v>
      </c>
    </row>
    <row r="2731" spans="2:9" ht="30">
      <c r="B2731" s="1531">
        <v>91869</v>
      </c>
      <c r="C2731" s="1529" t="s">
        <v>1230</v>
      </c>
      <c r="D2731" s="1528" t="s">
        <v>73</v>
      </c>
      <c r="E2731" s="1530">
        <f t="shared" si="84"/>
        <v>14.68</v>
      </c>
      <c r="F2731" s="1521">
        <f t="shared" si="85"/>
        <v>91869</v>
      </c>
      <c r="H2731" s="1530">
        <v>14.68</v>
      </c>
      <c r="I2731" s="1530">
        <v>14.06</v>
      </c>
    </row>
    <row r="2732" spans="2:9" ht="30">
      <c r="B2732" s="1532">
        <v>91870</v>
      </c>
      <c r="C2732" s="1523" t="s">
        <v>1231</v>
      </c>
      <c r="D2732" s="1526" t="s">
        <v>73</v>
      </c>
      <c r="E2732" s="1527">
        <f t="shared" si="84"/>
        <v>9.2200000000000006</v>
      </c>
      <c r="F2732" s="1521">
        <f t="shared" si="85"/>
        <v>91870</v>
      </c>
      <c r="H2732" s="1527">
        <v>9.2200000000000006</v>
      </c>
      <c r="I2732" s="1527">
        <v>8.61</v>
      </c>
    </row>
    <row r="2733" spans="2:9" ht="30">
      <c r="B2733" s="1531">
        <v>91871</v>
      </c>
      <c r="C2733" s="1529" t="s">
        <v>1232</v>
      </c>
      <c r="D2733" s="1528" t="s">
        <v>73</v>
      </c>
      <c r="E2733" s="1530">
        <f t="shared" si="84"/>
        <v>10.74</v>
      </c>
      <c r="F2733" s="1521">
        <f t="shared" si="85"/>
        <v>91871</v>
      </c>
      <c r="H2733" s="1530">
        <v>10.74</v>
      </c>
      <c r="I2733" s="1530">
        <v>10.07</v>
      </c>
    </row>
    <row r="2734" spans="2:9" ht="30">
      <c r="B2734" s="1532">
        <v>91872</v>
      </c>
      <c r="C2734" s="1523" t="s">
        <v>1233</v>
      </c>
      <c r="D2734" s="1526" t="s">
        <v>73</v>
      </c>
      <c r="E2734" s="1527">
        <f t="shared" si="84"/>
        <v>14.02</v>
      </c>
      <c r="F2734" s="1521">
        <f t="shared" si="85"/>
        <v>91872</v>
      </c>
      <c r="H2734" s="1527">
        <v>14.02</v>
      </c>
      <c r="I2734" s="1527">
        <v>13.24</v>
      </c>
    </row>
    <row r="2735" spans="2:9" ht="30">
      <c r="B2735" s="1531">
        <v>91873</v>
      </c>
      <c r="C2735" s="1529" t="s">
        <v>1234</v>
      </c>
      <c r="D2735" s="1528" t="s">
        <v>73</v>
      </c>
      <c r="E2735" s="1530">
        <f t="shared" si="84"/>
        <v>17.239999999999998</v>
      </c>
      <c r="F2735" s="1521">
        <f t="shared" si="85"/>
        <v>91873</v>
      </c>
      <c r="H2735" s="1530">
        <v>17.239999999999998</v>
      </c>
      <c r="I2735" s="1530">
        <v>16.350000000000001</v>
      </c>
    </row>
    <row r="2736" spans="2:9" ht="30">
      <c r="B2736" s="1532">
        <v>93008</v>
      </c>
      <c r="C2736" s="1523" t="s">
        <v>20630</v>
      </c>
      <c r="D2736" s="1526" t="s">
        <v>73</v>
      </c>
      <c r="E2736" s="1527">
        <f t="shared" si="84"/>
        <v>14.65</v>
      </c>
      <c r="F2736" s="1521">
        <f t="shared" si="85"/>
        <v>93008</v>
      </c>
      <c r="H2736" s="1527">
        <v>14.65</v>
      </c>
      <c r="I2736" s="1527">
        <v>14.21</v>
      </c>
    </row>
    <row r="2737" spans="2:9" ht="30">
      <c r="B2737" s="1531">
        <v>93009</v>
      </c>
      <c r="C2737" s="1529" t="s">
        <v>20631</v>
      </c>
      <c r="D2737" s="1528" t="s">
        <v>73</v>
      </c>
      <c r="E2737" s="1530">
        <f t="shared" si="84"/>
        <v>21.87</v>
      </c>
      <c r="F2737" s="1521">
        <f t="shared" si="85"/>
        <v>93009</v>
      </c>
      <c r="H2737" s="1530">
        <v>21.87</v>
      </c>
      <c r="I2737" s="1530">
        <v>21.34</v>
      </c>
    </row>
    <row r="2738" spans="2:9" ht="30">
      <c r="B2738" s="1532">
        <v>93010</v>
      </c>
      <c r="C2738" s="1523" t="s">
        <v>20632</v>
      </c>
      <c r="D2738" s="1526" t="s">
        <v>73</v>
      </c>
      <c r="E2738" s="1527">
        <f t="shared" si="84"/>
        <v>30.6</v>
      </c>
      <c r="F2738" s="1521">
        <f t="shared" si="85"/>
        <v>93010</v>
      </c>
      <c r="H2738" s="1527">
        <v>30.6</v>
      </c>
      <c r="I2738" s="1527">
        <v>29.99</v>
      </c>
    </row>
    <row r="2739" spans="2:9" ht="30">
      <c r="B2739" s="1531">
        <v>93011</v>
      </c>
      <c r="C2739" s="1529" t="s">
        <v>20633</v>
      </c>
      <c r="D2739" s="1528" t="s">
        <v>73</v>
      </c>
      <c r="E2739" s="1530">
        <f t="shared" si="84"/>
        <v>37.49</v>
      </c>
      <c r="F2739" s="1521">
        <f t="shared" si="85"/>
        <v>93011</v>
      </c>
      <c r="H2739" s="1530">
        <v>37.49</v>
      </c>
      <c r="I2739" s="1530">
        <v>36.81</v>
      </c>
    </row>
    <row r="2740" spans="2:9" ht="30">
      <c r="B2740" s="1532">
        <v>93012</v>
      </c>
      <c r="C2740" s="1523" t="s">
        <v>20634</v>
      </c>
      <c r="D2740" s="1526" t="s">
        <v>73</v>
      </c>
      <c r="E2740" s="1527">
        <f t="shared" si="84"/>
        <v>56.92</v>
      </c>
      <c r="F2740" s="1521">
        <f t="shared" si="85"/>
        <v>93012</v>
      </c>
      <c r="H2740" s="1527">
        <v>56.92</v>
      </c>
      <c r="I2740" s="1527">
        <v>56.07</v>
      </c>
    </row>
    <row r="2741" spans="2:9" ht="30">
      <c r="B2741" s="1531">
        <v>95726</v>
      </c>
      <c r="C2741" s="1529" t="s">
        <v>1235</v>
      </c>
      <c r="D2741" s="1528" t="s">
        <v>73</v>
      </c>
      <c r="E2741" s="1530">
        <f t="shared" si="84"/>
        <v>6.06</v>
      </c>
      <c r="F2741" s="1521">
        <f t="shared" si="85"/>
        <v>95726</v>
      </c>
      <c r="H2741" s="1530">
        <v>6.06</v>
      </c>
      <c r="I2741" s="1530">
        <v>5.75</v>
      </c>
    </row>
    <row r="2742" spans="2:9" ht="30">
      <c r="B2742" s="1532">
        <v>95727</v>
      </c>
      <c r="C2742" s="1523" t="s">
        <v>1236</v>
      </c>
      <c r="D2742" s="1526" t="s">
        <v>73</v>
      </c>
      <c r="E2742" s="1527">
        <f t="shared" si="84"/>
        <v>6.87</v>
      </c>
      <c r="F2742" s="1521">
        <f t="shared" si="85"/>
        <v>95727</v>
      </c>
      <c r="H2742" s="1527">
        <v>6.87</v>
      </c>
      <c r="I2742" s="1527">
        <v>6.54</v>
      </c>
    </row>
    <row r="2743" spans="2:9" ht="30">
      <c r="B2743" s="1531">
        <v>95728</v>
      </c>
      <c r="C2743" s="1529" t="s">
        <v>1237</v>
      </c>
      <c r="D2743" s="1528" t="s">
        <v>73</v>
      </c>
      <c r="E2743" s="1530">
        <f t="shared" si="84"/>
        <v>8.68</v>
      </c>
      <c r="F2743" s="1521">
        <f t="shared" si="85"/>
        <v>95728</v>
      </c>
      <c r="H2743" s="1530">
        <v>8.68</v>
      </c>
      <c r="I2743" s="1530">
        <v>8.2899999999999991</v>
      </c>
    </row>
    <row r="2744" spans="2:9" ht="30">
      <c r="B2744" s="1532">
        <v>95729</v>
      </c>
      <c r="C2744" s="1523" t="s">
        <v>1238</v>
      </c>
      <c r="D2744" s="1526" t="s">
        <v>73</v>
      </c>
      <c r="E2744" s="1527">
        <f t="shared" si="84"/>
        <v>7.72</v>
      </c>
      <c r="F2744" s="1521">
        <f t="shared" si="85"/>
        <v>95729</v>
      </c>
      <c r="H2744" s="1527">
        <v>7.72</v>
      </c>
      <c r="I2744" s="1527">
        <v>7.25</v>
      </c>
    </row>
    <row r="2745" spans="2:9" ht="30">
      <c r="B2745" s="1531">
        <v>95730</v>
      </c>
      <c r="C2745" s="1529" t="s">
        <v>1239</v>
      </c>
      <c r="D2745" s="1528" t="s">
        <v>73</v>
      </c>
      <c r="E2745" s="1530">
        <f t="shared" si="84"/>
        <v>8.5399999999999991</v>
      </c>
      <c r="F2745" s="1521">
        <f t="shared" si="85"/>
        <v>95730</v>
      </c>
      <c r="H2745" s="1530">
        <v>8.5399999999999991</v>
      </c>
      <c r="I2745" s="1530">
        <v>8.0399999999999991</v>
      </c>
    </row>
    <row r="2746" spans="2:9" ht="30">
      <c r="B2746" s="1532">
        <v>95731</v>
      </c>
      <c r="C2746" s="1523" t="s">
        <v>1240</v>
      </c>
      <c r="D2746" s="1526" t="s">
        <v>73</v>
      </c>
      <c r="E2746" s="1527">
        <f t="shared" si="84"/>
        <v>10.34</v>
      </c>
      <c r="F2746" s="1521">
        <f t="shared" si="85"/>
        <v>95731</v>
      </c>
      <c r="H2746" s="1527">
        <v>10.34</v>
      </c>
      <c r="I2746" s="1527">
        <v>9.7899999999999991</v>
      </c>
    </row>
    <row r="2747" spans="2:9" ht="30">
      <c r="B2747" s="1531">
        <v>95732</v>
      </c>
      <c r="C2747" s="1529" t="s">
        <v>1241</v>
      </c>
      <c r="D2747" s="1528" t="s">
        <v>74</v>
      </c>
      <c r="E2747" s="1530">
        <f t="shared" si="84"/>
        <v>3.74</v>
      </c>
      <c r="F2747" s="1521">
        <f t="shared" si="85"/>
        <v>95732</v>
      </c>
      <c r="H2747" s="1530">
        <v>3.74</v>
      </c>
      <c r="I2747" s="1530">
        <v>3.5</v>
      </c>
    </row>
    <row r="2748" spans="2:9" ht="30">
      <c r="B2748" s="1532">
        <v>95745</v>
      </c>
      <c r="C2748" s="1523" t="s">
        <v>1242</v>
      </c>
      <c r="D2748" s="1526" t="s">
        <v>73</v>
      </c>
      <c r="E2748" s="1527">
        <f t="shared" si="84"/>
        <v>19.68</v>
      </c>
      <c r="F2748" s="1521">
        <f t="shared" si="85"/>
        <v>95745</v>
      </c>
      <c r="H2748" s="1527">
        <v>19.68</v>
      </c>
      <c r="I2748" s="1527">
        <v>19.03</v>
      </c>
    </row>
    <row r="2749" spans="2:9" ht="30">
      <c r="B2749" s="1531">
        <v>95746</v>
      </c>
      <c r="C2749" s="1529" t="s">
        <v>1243</v>
      </c>
      <c r="D2749" s="1528" t="s">
        <v>73</v>
      </c>
      <c r="E2749" s="1530">
        <f t="shared" si="84"/>
        <v>24.42</v>
      </c>
      <c r="F2749" s="1521">
        <f t="shared" si="85"/>
        <v>95746</v>
      </c>
      <c r="H2749" s="1530">
        <v>24.42</v>
      </c>
      <c r="I2749" s="1530">
        <v>23.64</v>
      </c>
    </row>
    <row r="2750" spans="2:9" ht="30">
      <c r="B2750" s="1532">
        <v>95747</v>
      </c>
      <c r="C2750" s="1523" t="s">
        <v>1244</v>
      </c>
      <c r="D2750" s="1526" t="s">
        <v>73</v>
      </c>
      <c r="E2750" s="1527">
        <f t="shared" si="84"/>
        <v>40.630000000000003</v>
      </c>
      <c r="F2750" s="1521">
        <f t="shared" si="85"/>
        <v>95747</v>
      </c>
      <c r="H2750" s="1527">
        <v>40.630000000000003</v>
      </c>
      <c r="I2750" s="1527">
        <v>39.67</v>
      </c>
    </row>
    <row r="2751" spans="2:9" ht="30">
      <c r="B2751" s="1531">
        <v>95748</v>
      </c>
      <c r="C2751" s="1529" t="s">
        <v>1245</v>
      </c>
      <c r="D2751" s="1528" t="s">
        <v>73</v>
      </c>
      <c r="E2751" s="1530">
        <f t="shared" si="84"/>
        <v>43.68</v>
      </c>
      <c r="F2751" s="1521">
        <f t="shared" si="85"/>
        <v>95748</v>
      </c>
      <c r="H2751" s="1530">
        <v>43.68</v>
      </c>
      <c r="I2751" s="1530">
        <v>42.52</v>
      </c>
    </row>
    <row r="2752" spans="2:9" ht="30">
      <c r="B2752" s="1532">
        <v>95749</v>
      </c>
      <c r="C2752" s="1523" t="s">
        <v>1246</v>
      </c>
      <c r="D2752" s="1526" t="s">
        <v>73</v>
      </c>
      <c r="E2752" s="1527">
        <f t="shared" si="84"/>
        <v>25.05</v>
      </c>
      <c r="F2752" s="1521">
        <f t="shared" si="85"/>
        <v>95749</v>
      </c>
      <c r="H2752" s="1527">
        <v>25.05</v>
      </c>
      <c r="I2752" s="1527">
        <v>23.85</v>
      </c>
    </row>
    <row r="2753" spans="2:9" ht="30">
      <c r="B2753" s="1531">
        <v>95750</v>
      </c>
      <c r="C2753" s="1529" t="s">
        <v>1247</v>
      </c>
      <c r="D2753" s="1528" t="s">
        <v>73</v>
      </c>
      <c r="E2753" s="1530">
        <f t="shared" si="84"/>
        <v>29.67</v>
      </c>
      <c r="F2753" s="1521">
        <f t="shared" si="85"/>
        <v>95750</v>
      </c>
      <c r="H2753" s="1530">
        <v>29.67</v>
      </c>
      <c r="I2753" s="1530">
        <v>28.35</v>
      </c>
    </row>
    <row r="2754" spans="2:9" ht="30">
      <c r="B2754" s="1532">
        <v>95751</v>
      </c>
      <c r="C2754" s="1523" t="s">
        <v>1248</v>
      </c>
      <c r="D2754" s="1526" t="s">
        <v>73</v>
      </c>
      <c r="E2754" s="1527">
        <f t="shared" ref="E2754:E2817" si="86">IF($L$2=$H$1,H2754,I2754)</f>
        <v>45.71</v>
      </c>
      <c r="F2754" s="1521">
        <f t="shared" ref="F2754:F2817" si="87">IF(LEN($B2754)=7,CONCATENATE(MID($B2754,1,6),"00",RIGHT($B2754,1)),IF(LEN($B2754)=8,CONCATENATE(MID($B2754,1,6),"0",RIGHT($B2754,2)),$B2754))</f>
        <v>95751</v>
      </c>
      <c r="H2754" s="1527">
        <v>45.71</v>
      </c>
      <c r="I2754" s="1527">
        <v>44.24</v>
      </c>
    </row>
    <row r="2755" spans="2:9" ht="30">
      <c r="B2755" s="1531">
        <v>95752</v>
      </c>
      <c r="C2755" s="1529" t="s">
        <v>1249</v>
      </c>
      <c r="D2755" s="1528" t="s">
        <v>73</v>
      </c>
      <c r="E2755" s="1530">
        <f t="shared" si="86"/>
        <v>48.57</v>
      </c>
      <c r="F2755" s="1521">
        <f t="shared" si="87"/>
        <v>95752</v>
      </c>
      <c r="H2755" s="1530">
        <v>48.57</v>
      </c>
      <c r="I2755" s="1530">
        <v>46.9</v>
      </c>
    </row>
    <row r="2756" spans="2:9" ht="30">
      <c r="B2756" s="1532">
        <v>97667</v>
      </c>
      <c r="C2756" s="1523" t="s">
        <v>20635</v>
      </c>
      <c r="D2756" s="1526" t="s">
        <v>73</v>
      </c>
      <c r="E2756" s="1527">
        <f t="shared" si="86"/>
        <v>6.42</v>
      </c>
      <c r="F2756" s="1521">
        <f t="shared" si="87"/>
        <v>97667</v>
      </c>
      <c r="H2756" s="1527">
        <v>6.42</v>
      </c>
      <c r="I2756" s="1527">
        <v>6.16</v>
      </c>
    </row>
    <row r="2757" spans="2:9" ht="30">
      <c r="B2757" s="1531">
        <v>97668</v>
      </c>
      <c r="C2757" s="1529" t="s">
        <v>20636</v>
      </c>
      <c r="D2757" s="1528" t="s">
        <v>73</v>
      </c>
      <c r="E2757" s="1530">
        <f t="shared" si="86"/>
        <v>9.16</v>
      </c>
      <c r="F2757" s="1521">
        <f t="shared" si="87"/>
        <v>97668</v>
      </c>
      <c r="H2757" s="1530">
        <v>9.16</v>
      </c>
      <c r="I2757" s="1530">
        <v>8.7799999999999994</v>
      </c>
    </row>
    <row r="2758" spans="2:9" ht="30">
      <c r="B2758" s="1532">
        <v>97669</v>
      </c>
      <c r="C2758" s="1523" t="s">
        <v>20637</v>
      </c>
      <c r="D2758" s="1526" t="s">
        <v>73</v>
      </c>
      <c r="E2758" s="1527">
        <f t="shared" si="86"/>
        <v>13.56</v>
      </c>
      <c r="F2758" s="1521">
        <f t="shared" si="87"/>
        <v>97669</v>
      </c>
      <c r="H2758" s="1527">
        <v>13.56</v>
      </c>
      <c r="I2758" s="1527">
        <v>12.96</v>
      </c>
    </row>
    <row r="2759" spans="2:9" ht="30">
      <c r="B2759" s="1531">
        <v>97670</v>
      </c>
      <c r="C2759" s="1529" t="s">
        <v>20638</v>
      </c>
      <c r="D2759" s="1528" t="s">
        <v>73</v>
      </c>
      <c r="E2759" s="1530">
        <f t="shared" si="86"/>
        <v>17.399999999999999</v>
      </c>
      <c r="F2759" s="1521">
        <f t="shared" si="87"/>
        <v>97670</v>
      </c>
      <c r="H2759" s="1530">
        <v>17.399999999999999</v>
      </c>
      <c r="I2759" s="1530">
        <v>16.72</v>
      </c>
    </row>
    <row r="2760" spans="2:9" ht="30">
      <c r="B2760" s="1532">
        <v>91874</v>
      </c>
      <c r="C2760" s="1523" t="s">
        <v>1250</v>
      </c>
      <c r="D2760" s="1526" t="s">
        <v>74</v>
      </c>
      <c r="E2760" s="1527">
        <f t="shared" si="86"/>
        <v>3.96</v>
      </c>
      <c r="F2760" s="1521">
        <f t="shared" si="87"/>
        <v>91874</v>
      </c>
      <c r="H2760" s="1527">
        <v>3.96</v>
      </c>
      <c r="I2760" s="1527">
        <v>3.64</v>
      </c>
    </row>
    <row r="2761" spans="2:9" ht="30">
      <c r="B2761" s="1531">
        <v>91875</v>
      </c>
      <c r="C2761" s="1529" t="s">
        <v>1251</v>
      </c>
      <c r="D2761" s="1528" t="s">
        <v>74</v>
      </c>
      <c r="E2761" s="1530">
        <f t="shared" si="86"/>
        <v>5.26</v>
      </c>
      <c r="F2761" s="1521">
        <f t="shared" si="87"/>
        <v>91875</v>
      </c>
      <c r="H2761" s="1530">
        <v>5.26</v>
      </c>
      <c r="I2761" s="1530">
        <v>4.82</v>
      </c>
    </row>
    <row r="2762" spans="2:9" ht="30">
      <c r="B2762" s="1532">
        <v>91876</v>
      </c>
      <c r="C2762" s="1523" t="s">
        <v>1252</v>
      </c>
      <c r="D2762" s="1526" t="s">
        <v>74</v>
      </c>
      <c r="E2762" s="1527">
        <f t="shared" si="86"/>
        <v>6.93</v>
      </c>
      <c r="F2762" s="1521">
        <f t="shared" si="87"/>
        <v>91876</v>
      </c>
      <c r="H2762" s="1527">
        <v>6.93</v>
      </c>
      <c r="I2762" s="1527">
        <v>6.38</v>
      </c>
    </row>
    <row r="2763" spans="2:9" ht="30">
      <c r="B2763" s="1531">
        <v>91877</v>
      </c>
      <c r="C2763" s="1529" t="s">
        <v>1253</v>
      </c>
      <c r="D2763" s="1528" t="s">
        <v>74</v>
      </c>
      <c r="E2763" s="1530">
        <f t="shared" si="86"/>
        <v>9.23</v>
      </c>
      <c r="F2763" s="1521">
        <f t="shared" si="87"/>
        <v>91877</v>
      </c>
      <c r="H2763" s="1530">
        <v>9.23</v>
      </c>
      <c r="I2763" s="1530">
        <v>8.5299999999999994</v>
      </c>
    </row>
    <row r="2764" spans="2:9" ht="30">
      <c r="B2764" s="1532">
        <v>91878</v>
      </c>
      <c r="C2764" s="1523" t="s">
        <v>1254</v>
      </c>
      <c r="D2764" s="1526" t="s">
        <v>74</v>
      </c>
      <c r="E2764" s="1527">
        <f t="shared" si="86"/>
        <v>5.08</v>
      </c>
      <c r="F2764" s="1521">
        <f t="shared" si="87"/>
        <v>91878</v>
      </c>
      <c r="H2764" s="1527">
        <v>5.08</v>
      </c>
      <c r="I2764" s="1527">
        <v>4.6399999999999997</v>
      </c>
    </row>
    <row r="2765" spans="2:9" ht="30">
      <c r="B2765" s="1531">
        <v>91879</v>
      </c>
      <c r="C2765" s="1529" t="s">
        <v>1255</v>
      </c>
      <c r="D2765" s="1528" t="s">
        <v>74</v>
      </c>
      <c r="E2765" s="1530">
        <f t="shared" si="86"/>
        <v>6.34</v>
      </c>
      <c r="F2765" s="1521">
        <f t="shared" si="87"/>
        <v>91879</v>
      </c>
      <c r="H2765" s="1530">
        <v>6.34</v>
      </c>
      <c r="I2765" s="1530">
        <v>5.8</v>
      </c>
    </row>
    <row r="2766" spans="2:9" ht="30">
      <c r="B2766" s="1532">
        <v>91880</v>
      </c>
      <c r="C2766" s="1523" t="s">
        <v>1256</v>
      </c>
      <c r="D2766" s="1526" t="s">
        <v>74</v>
      </c>
      <c r="E2766" s="1527">
        <f t="shared" si="86"/>
        <v>8.0500000000000007</v>
      </c>
      <c r="F2766" s="1521">
        <f t="shared" si="87"/>
        <v>91880</v>
      </c>
      <c r="H2766" s="1527">
        <v>8.0500000000000007</v>
      </c>
      <c r="I2766" s="1527">
        <v>7.39</v>
      </c>
    </row>
    <row r="2767" spans="2:9" ht="30">
      <c r="B2767" s="1531">
        <v>91881</v>
      </c>
      <c r="C2767" s="1529" t="s">
        <v>1257</v>
      </c>
      <c r="D2767" s="1528" t="s">
        <v>74</v>
      </c>
      <c r="E2767" s="1530">
        <f t="shared" si="86"/>
        <v>10.36</v>
      </c>
      <c r="F2767" s="1521">
        <f t="shared" si="87"/>
        <v>91881</v>
      </c>
      <c r="H2767" s="1530">
        <v>10.36</v>
      </c>
      <c r="I2767" s="1530">
        <v>9.5399999999999991</v>
      </c>
    </row>
    <row r="2768" spans="2:9" ht="30">
      <c r="B2768" s="1532">
        <v>91882</v>
      </c>
      <c r="C2768" s="1523" t="s">
        <v>1258</v>
      </c>
      <c r="D2768" s="1526" t="s">
        <v>74</v>
      </c>
      <c r="E2768" s="1527">
        <f t="shared" si="86"/>
        <v>6.28</v>
      </c>
      <c r="F2768" s="1521">
        <f t="shared" si="87"/>
        <v>91882</v>
      </c>
      <c r="H2768" s="1527">
        <v>6.28</v>
      </c>
      <c r="I2768" s="1527">
        <v>5.72</v>
      </c>
    </row>
    <row r="2769" spans="2:9" ht="30">
      <c r="B2769" s="1531">
        <v>91884</v>
      </c>
      <c r="C2769" s="1529" t="s">
        <v>1259</v>
      </c>
      <c r="D2769" s="1528" t="s">
        <v>74</v>
      </c>
      <c r="E2769" s="1530">
        <f t="shared" si="86"/>
        <v>7.26</v>
      </c>
      <c r="F2769" s="1521">
        <f t="shared" si="87"/>
        <v>91884</v>
      </c>
      <c r="H2769" s="1530">
        <v>7.26</v>
      </c>
      <c r="I2769" s="1530">
        <v>6.63</v>
      </c>
    </row>
    <row r="2770" spans="2:9" ht="30">
      <c r="B2770" s="1532">
        <v>91885</v>
      </c>
      <c r="C2770" s="1523" t="s">
        <v>1260</v>
      </c>
      <c r="D2770" s="1526" t="s">
        <v>74</v>
      </c>
      <c r="E2770" s="1527">
        <f t="shared" si="86"/>
        <v>8.6</v>
      </c>
      <c r="F2770" s="1521">
        <f t="shared" si="87"/>
        <v>91885</v>
      </c>
      <c r="H2770" s="1527">
        <v>8.6</v>
      </c>
      <c r="I2770" s="1527">
        <v>7.87</v>
      </c>
    </row>
    <row r="2771" spans="2:9" ht="30">
      <c r="B2771" s="1531">
        <v>91886</v>
      </c>
      <c r="C2771" s="1529" t="s">
        <v>1261</v>
      </c>
      <c r="D2771" s="1528" t="s">
        <v>74</v>
      </c>
      <c r="E2771" s="1530">
        <f t="shared" si="86"/>
        <v>10.47</v>
      </c>
      <c r="F2771" s="1521">
        <f t="shared" si="87"/>
        <v>91886</v>
      </c>
      <c r="H2771" s="1530">
        <v>10.47</v>
      </c>
      <c r="I2771" s="1530">
        <v>9.64</v>
      </c>
    </row>
    <row r="2772" spans="2:9" ht="30">
      <c r="B2772" s="1532">
        <v>91887</v>
      </c>
      <c r="C2772" s="1523" t="s">
        <v>1262</v>
      </c>
      <c r="D2772" s="1526" t="s">
        <v>74</v>
      </c>
      <c r="E2772" s="1527">
        <f t="shared" si="86"/>
        <v>7.38</v>
      </c>
      <c r="F2772" s="1521">
        <f t="shared" si="87"/>
        <v>91887</v>
      </c>
      <c r="H2772" s="1527">
        <v>7.38</v>
      </c>
      <c r="I2772" s="1527">
        <v>6.88</v>
      </c>
    </row>
    <row r="2773" spans="2:9" ht="30">
      <c r="B2773" s="1531">
        <v>91889</v>
      </c>
      <c r="C2773" s="1529" t="s">
        <v>1263</v>
      </c>
      <c r="D2773" s="1528" t="s">
        <v>74</v>
      </c>
      <c r="E2773" s="1530">
        <f t="shared" si="86"/>
        <v>7.1</v>
      </c>
      <c r="F2773" s="1521">
        <f t="shared" si="87"/>
        <v>91889</v>
      </c>
      <c r="H2773" s="1530">
        <v>7.1</v>
      </c>
      <c r="I2773" s="1530">
        <v>6.6</v>
      </c>
    </row>
    <row r="2774" spans="2:9" ht="30">
      <c r="B2774" s="1532">
        <v>91890</v>
      </c>
      <c r="C2774" s="1523" t="s">
        <v>1264</v>
      </c>
      <c r="D2774" s="1526" t="s">
        <v>74</v>
      </c>
      <c r="E2774" s="1527">
        <f t="shared" si="86"/>
        <v>8.76</v>
      </c>
      <c r="F2774" s="1521">
        <f t="shared" si="87"/>
        <v>91890</v>
      </c>
      <c r="H2774" s="1527">
        <v>8.76</v>
      </c>
      <c r="I2774" s="1527">
        <v>8.1300000000000008</v>
      </c>
    </row>
    <row r="2775" spans="2:9" ht="30">
      <c r="B2775" s="1531">
        <v>91892</v>
      </c>
      <c r="C2775" s="1529" t="s">
        <v>1265</v>
      </c>
      <c r="D2775" s="1528" t="s">
        <v>74</v>
      </c>
      <c r="E2775" s="1530">
        <f t="shared" si="86"/>
        <v>10.61</v>
      </c>
      <c r="F2775" s="1521">
        <f t="shared" si="87"/>
        <v>91892</v>
      </c>
      <c r="H2775" s="1530">
        <v>10.61</v>
      </c>
      <c r="I2775" s="1530">
        <v>9.98</v>
      </c>
    </row>
    <row r="2776" spans="2:9" ht="30">
      <c r="B2776" s="1532">
        <v>91893</v>
      </c>
      <c r="C2776" s="1523" t="s">
        <v>1266</v>
      </c>
      <c r="D2776" s="1526" t="s">
        <v>74</v>
      </c>
      <c r="E2776" s="1527">
        <f t="shared" si="86"/>
        <v>11.99</v>
      </c>
      <c r="F2776" s="1521">
        <f t="shared" si="87"/>
        <v>91893</v>
      </c>
      <c r="H2776" s="1527">
        <v>11.99</v>
      </c>
      <c r="I2776" s="1527">
        <v>11.16</v>
      </c>
    </row>
    <row r="2777" spans="2:9" ht="30">
      <c r="B2777" s="1531">
        <v>91895</v>
      </c>
      <c r="C2777" s="1529" t="s">
        <v>8351</v>
      </c>
      <c r="D2777" s="1528" t="s">
        <v>74</v>
      </c>
      <c r="E2777" s="1530">
        <f t="shared" si="86"/>
        <v>13.87</v>
      </c>
      <c r="F2777" s="1521">
        <f t="shared" si="87"/>
        <v>91895</v>
      </c>
      <c r="H2777" s="1530">
        <v>13.87</v>
      </c>
      <c r="I2777" s="1530">
        <v>13.04</v>
      </c>
    </row>
    <row r="2778" spans="2:9" ht="30">
      <c r="B2778" s="1532">
        <v>91896</v>
      </c>
      <c r="C2778" s="1523" t="s">
        <v>1267</v>
      </c>
      <c r="D2778" s="1526" t="s">
        <v>74</v>
      </c>
      <c r="E2778" s="1527">
        <f t="shared" si="86"/>
        <v>14.62</v>
      </c>
      <c r="F2778" s="1521">
        <f t="shared" si="87"/>
        <v>91896</v>
      </c>
      <c r="H2778" s="1527">
        <v>14.62</v>
      </c>
      <c r="I2778" s="1527">
        <v>13.57</v>
      </c>
    </row>
    <row r="2779" spans="2:9" ht="30">
      <c r="B2779" s="1531">
        <v>91898</v>
      </c>
      <c r="C2779" s="1529" t="s">
        <v>1268</v>
      </c>
      <c r="D2779" s="1528" t="s">
        <v>74</v>
      </c>
      <c r="E2779" s="1530">
        <f t="shared" si="86"/>
        <v>16.64</v>
      </c>
      <c r="F2779" s="1521">
        <f t="shared" si="87"/>
        <v>91898</v>
      </c>
      <c r="H2779" s="1530">
        <v>16.64</v>
      </c>
      <c r="I2779" s="1530">
        <v>15.59</v>
      </c>
    </row>
    <row r="2780" spans="2:9" ht="30">
      <c r="B2780" s="1532">
        <v>91899</v>
      </c>
      <c r="C2780" s="1523" t="s">
        <v>1269</v>
      </c>
      <c r="D2780" s="1526" t="s">
        <v>74</v>
      </c>
      <c r="E2780" s="1527">
        <f t="shared" si="86"/>
        <v>9.01</v>
      </c>
      <c r="F2780" s="1521">
        <f t="shared" si="87"/>
        <v>91899</v>
      </c>
      <c r="H2780" s="1527">
        <v>9.01</v>
      </c>
      <c r="I2780" s="1527">
        <v>8.34</v>
      </c>
    </row>
    <row r="2781" spans="2:9" ht="30">
      <c r="B2781" s="1531">
        <v>91901</v>
      </c>
      <c r="C2781" s="1529" t="s">
        <v>1270</v>
      </c>
      <c r="D2781" s="1528" t="s">
        <v>74</v>
      </c>
      <c r="E2781" s="1530">
        <f t="shared" si="86"/>
        <v>8.73</v>
      </c>
      <c r="F2781" s="1521">
        <f t="shared" si="87"/>
        <v>91901</v>
      </c>
      <c r="H2781" s="1530">
        <v>8.73</v>
      </c>
      <c r="I2781" s="1530">
        <v>8.06</v>
      </c>
    </row>
    <row r="2782" spans="2:9" ht="30">
      <c r="B2782" s="1532">
        <v>91902</v>
      </c>
      <c r="C2782" s="1523" t="s">
        <v>1271</v>
      </c>
      <c r="D2782" s="1526" t="s">
        <v>74</v>
      </c>
      <c r="E2782" s="1527">
        <f t="shared" si="86"/>
        <v>10.39</v>
      </c>
      <c r="F2782" s="1521">
        <f t="shared" si="87"/>
        <v>91902</v>
      </c>
      <c r="H2782" s="1527">
        <v>10.39</v>
      </c>
      <c r="I2782" s="1527">
        <v>9.58</v>
      </c>
    </row>
    <row r="2783" spans="2:9" ht="30">
      <c r="B2783" s="1531">
        <v>91904</v>
      </c>
      <c r="C2783" s="1529" t="s">
        <v>1272</v>
      </c>
      <c r="D2783" s="1528" t="s">
        <v>74</v>
      </c>
      <c r="E2783" s="1530">
        <f t="shared" si="86"/>
        <v>12.24</v>
      </c>
      <c r="F2783" s="1521">
        <f t="shared" si="87"/>
        <v>91904</v>
      </c>
      <c r="H2783" s="1530">
        <v>12.24</v>
      </c>
      <c r="I2783" s="1530">
        <v>11.43</v>
      </c>
    </row>
    <row r="2784" spans="2:9" ht="30">
      <c r="B2784" s="1532">
        <v>91905</v>
      </c>
      <c r="C2784" s="1523" t="s">
        <v>1273</v>
      </c>
      <c r="D2784" s="1526" t="s">
        <v>74</v>
      </c>
      <c r="E2784" s="1527">
        <f t="shared" si="86"/>
        <v>13.61</v>
      </c>
      <c r="F2784" s="1521">
        <f t="shared" si="87"/>
        <v>91905</v>
      </c>
      <c r="H2784" s="1527">
        <v>13.61</v>
      </c>
      <c r="I2784" s="1527">
        <v>12.62</v>
      </c>
    </row>
    <row r="2785" spans="2:9" ht="30">
      <c r="B2785" s="1531">
        <v>91907</v>
      </c>
      <c r="C2785" s="1529" t="s">
        <v>8352</v>
      </c>
      <c r="D2785" s="1528" t="s">
        <v>74</v>
      </c>
      <c r="E2785" s="1530">
        <f t="shared" si="86"/>
        <v>15.49</v>
      </c>
      <c r="F2785" s="1521">
        <f t="shared" si="87"/>
        <v>91907</v>
      </c>
      <c r="H2785" s="1530">
        <v>15.49</v>
      </c>
      <c r="I2785" s="1530">
        <v>14.5</v>
      </c>
    </row>
    <row r="2786" spans="2:9" ht="30">
      <c r="B2786" s="1532">
        <v>91908</v>
      </c>
      <c r="C2786" s="1523" t="s">
        <v>1274</v>
      </c>
      <c r="D2786" s="1526" t="s">
        <v>74</v>
      </c>
      <c r="E2786" s="1527">
        <f t="shared" si="86"/>
        <v>16.28</v>
      </c>
      <c r="F2786" s="1521">
        <f t="shared" si="87"/>
        <v>91908</v>
      </c>
      <c r="H2786" s="1527">
        <v>16.28</v>
      </c>
      <c r="I2786" s="1527">
        <v>15.06</v>
      </c>
    </row>
    <row r="2787" spans="2:9" ht="30">
      <c r="B2787" s="1531">
        <v>91910</v>
      </c>
      <c r="C2787" s="1529" t="s">
        <v>1275</v>
      </c>
      <c r="D2787" s="1528" t="s">
        <v>74</v>
      </c>
      <c r="E2787" s="1530">
        <f t="shared" si="86"/>
        <v>18.3</v>
      </c>
      <c r="F2787" s="1521">
        <f t="shared" si="87"/>
        <v>91910</v>
      </c>
      <c r="H2787" s="1530">
        <v>18.3</v>
      </c>
      <c r="I2787" s="1530">
        <v>17.079999999999998</v>
      </c>
    </row>
    <row r="2788" spans="2:9" ht="30">
      <c r="B2788" s="1532">
        <v>91911</v>
      </c>
      <c r="C2788" s="1523" t="s">
        <v>1276</v>
      </c>
      <c r="D2788" s="1526" t="s">
        <v>74</v>
      </c>
      <c r="E2788" s="1527">
        <f t="shared" si="86"/>
        <v>10.87</v>
      </c>
      <c r="F2788" s="1521">
        <f t="shared" si="87"/>
        <v>91911</v>
      </c>
      <c r="H2788" s="1527">
        <v>10.87</v>
      </c>
      <c r="I2788" s="1527">
        <v>10</v>
      </c>
    </row>
    <row r="2789" spans="2:9" ht="30">
      <c r="B2789" s="1531">
        <v>91913</v>
      </c>
      <c r="C2789" s="1529" t="s">
        <v>1277</v>
      </c>
      <c r="D2789" s="1528" t="s">
        <v>74</v>
      </c>
      <c r="E2789" s="1530">
        <f t="shared" si="86"/>
        <v>10.59</v>
      </c>
      <c r="F2789" s="1521">
        <f t="shared" si="87"/>
        <v>91913</v>
      </c>
      <c r="H2789" s="1530">
        <v>10.59</v>
      </c>
      <c r="I2789" s="1530">
        <v>9.7200000000000006</v>
      </c>
    </row>
    <row r="2790" spans="2:9" ht="30">
      <c r="B2790" s="1532">
        <v>91914</v>
      </c>
      <c r="C2790" s="1523" t="s">
        <v>1278</v>
      </c>
      <c r="D2790" s="1526" t="s">
        <v>74</v>
      </c>
      <c r="E2790" s="1527">
        <f t="shared" si="86"/>
        <v>11.82</v>
      </c>
      <c r="F2790" s="1521">
        <f t="shared" si="87"/>
        <v>91914</v>
      </c>
      <c r="H2790" s="1527">
        <v>11.82</v>
      </c>
      <c r="I2790" s="1527">
        <v>10.87</v>
      </c>
    </row>
    <row r="2791" spans="2:9" ht="30">
      <c r="B2791" s="1531">
        <v>91916</v>
      </c>
      <c r="C2791" s="1529" t="s">
        <v>1279</v>
      </c>
      <c r="D2791" s="1528" t="s">
        <v>74</v>
      </c>
      <c r="E2791" s="1530">
        <f t="shared" si="86"/>
        <v>13.67</v>
      </c>
      <c r="F2791" s="1521">
        <f t="shared" si="87"/>
        <v>91916</v>
      </c>
      <c r="H2791" s="1530">
        <v>13.67</v>
      </c>
      <c r="I2791" s="1530">
        <v>12.72</v>
      </c>
    </row>
    <row r="2792" spans="2:9" ht="30">
      <c r="B2792" s="1532">
        <v>91917</v>
      </c>
      <c r="C2792" s="1523" t="s">
        <v>1280</v>
      </c>
      <c r="D2792" s="1526" t="s">
        <v>74</v>
      </c>
      <c r="E2792" s="1527">
        <f t="shared" si="86"/>
        <v>14.47</v>
      </c>
      <c r="F2792" s="1521">
        <f t="shared" si="87"/>
        <v>91917</v>
      </c>
      <c r="H2792" s="1527">
        <v>14.47</v>
      </c>
      <c r="I2792" s="1527">
        <v>13.38</v>
      </c>
    </row>
    <row r="2793" spans="2:9" ht="30">
      <c r="B2793" s="1531">
        <v>91919</v>
      </c>
      <c r="C2793" s="1529" t="s">
        <v>8353</v>
      </c>
      <c r="D2793" s="1528" t="s">
        <v>74</v>
      </c>
      <c r="E2793" s="1530">
        <f t="shared" si="86"/>
        <v>16.350000000000001</v>
      </c>
      <c r="F2793" s="1521">
        <f t="shared" si="87"/>
        <v>91919</v>
      </c>
      <c r="H2793" s="1530">
        <v>16.350000000000001</v>
      </c>
      <c r="I2793" s="1530">
        <v>15.26</v>
      </c>
    </row>
    <row r="2794" spans="2:9" ht="30">
      <c r="B2794" s="1532">
        <v>91920</v>
      </c>
      <c r="C2794" s="1523" t="s">
        <v>1281</v>
      </c>
      <c r="D2794" s="1526" t="s">
        <v>74</v>
      </c>
      <c r="E2794" s="1527">
        <f t="shared" si="86"/>
        <v>16.48</v>
      </c>
      <c r="F2794" s="1521">
        <f t="shared" si="87"/>
        <v>91920</v>
      </c>
      <c r="H2794" s="1527">
        <v>16.48</v>
      </c>
      <c r="I2794" s="1527">
        <v>15.23</v>
      </c>
    </row>
    <row r="2795" spans="2:9" ht="30">
      <c r="B2795" s="1531">
        <v>91922</v>
      </c>
      <c r="C2795" s="1529" t="s">
        <v>1282</v>
      </c>
      <c r="D2795" s="1528" t="s">
        <v>74</v>
      </c>
      <c r="E2795" s="1530">
        <f t="shared" si="86"/>
        <v>18.5</v>
      </c>
      <c r="F2795" s="1521">
        <f t="shared" si="87"/>
        <v>91922</v>
      </c>
      <c r="H2795" s="1530">
        <v>18.5</v>
      </c>
      <c r="I2795" s="1530">
        <v>17.25</v>
      </c>
    </row>
    <row r="2796" spans="2:9" ht="30">
      <c r="B2796" s="1532">
        <v>93013</v>
      </c>
      <c r="C2796" s="1523" t="s">
        <v>20639</v>
      </c>
      <c r="D2796" s="1526" t="s">
        <v>74</v>
      </c>
      <c r="E2796" s="1527">
        <f t="shared" si="86"/>
        <v>12.01</v>
      </c>
      <c r="F2796" s="1521">
        <f t="shared" si="87"/>
        <v>93013</v>
      </c>
      <c r="H2796" s="1527">
        <v>12.01</v>
      </c>
      <c r="I2796" s="1527">
        <v>11.12</v>
      </c>
    </row>
    <row r="2797" spans="2:9" ht="30">
      <c r="B2797" s="1531">
        <v>93014</v>
      </c>
      <c r="C2797" s="1529" t="s">
        <v>20640</v>
      </c>
      <c r="D2797" s="1528" t="s">
        <v>74</v>
      </c>
      <c r="E2797" s="1530">
        <f t="shared" si="86"/>
        <v>14.81</v>
      </c>
      <c r="F2797" s="1521">
        <f t="shared" si="87"/>
        <v>93014</v>
      </c>
      <c r="H2797" s="1530">
        <v>14.81</v>
      </c>
      <c r="I2797" s="1530">
        <v>13.77</v>
      </c>
    </row>
    <row r="2798" spans="2:9" ht="30">
      <c r="B2798" s="1532">
        <v>93015</v>
      </c>
      <c r="C2798" s="1523" t="s">
        <v>20641</v>
      </c>
      <c r="D2798" s="1526" t="s">
        <v>74</v>
      </c>
      <c r="E2798" s="1527">
        <f t="shared" si="86"/>
        <v>22.67</v>
      </c>
      <c r="F2798" s="1521">
        <f t="shared" si="87"/>
        <v>93015</v>
      </c>
      <c r="H2798" s="1527">
        <v>22.67</v>
      </c>
      <c r="I2798" s="1527">
        <v>21.44</v>
      </c>
    </row>
    <row r="2799" spans="2:9" ht="30">
      <c r="B2799" s="1531">
        <v>93016</v>
      </c>
      <c r="C2799" s="1529" t="s">
        <v>20642</v>
      </c>
      <c r="D2799" s="1528" t="s">
        <v>74</v>
      </c>
      <c r="E2799" s="1530">
        <f t="shared" si="86"/>
        <v>27.64</v>
      </c>
      <c r="F2799" s="1521">
        <f t="shared" si="87"/>
        <v>93016</v>
      </c>
      <c r="H2799" s="1530">
        <v>27.64</v>
      </c>
      <c r="I2799" s="1530">
        <v>26.28</v>
      </c>
    </row>
    <row r="2800" spans="2:9" ht="30">
      <c r="B2800" s="1532">
        <v>93017</v>
      </c>
      <c r="C2800" s="1523" t="s">
        <v>20643</v>
      </c>
      <c r="D2800" s="1526" t="s">
        <v>74</v>
      </c>
      <c r="E2800" s="1527">
        <f t="shared" si="86"/>
        <v>41.83</v>
      </c>
      <c r="F2800" s="1521">
        <f t="shared" si="87"/>
        <v>93017</v>
      </c>
      <c r="H2800" s="1527">
        <v>41.83</v>
      </c>
      <c r="I2800" s="1527">
        <v>40.130000000000003</v>
      </c>
    </row>
    <row r="2801" spans="2:9" ht="30">
      <c r="B2801" s="1531">
        <v>93018</v>
      </c>
      <c r="C2801" s="1529" t="s">
        <v>20644</v>
      </c>
      <c r="D2801" s="1528" t="s">
        <v>74</v>
      </c>
      <c r="E2801" s="1530">
        <f t="shared" si="86"/>
        <v>18.36</v>
      </c>
      <c r="F2801" s="1521">
        <f t="shared" si="87"/>
        <v>93018</v>
      </c>
      <c r="H2801" s="1530">
        <v>18.36</v>
      </c>
      <c r="I2801" s="1530">
        <v>17.03</v>
      </c>
    </row>
    <row r="2802" spans="2:9" ht="30">
      <c r="B2802" s="1532">
        <v>93020</v>
      </c>
      <c r="C2802" s="1523" t="s">
        <v>20645</v>
      </c>
      <c r="D2802" s="1526" t="s">
        <v>74</v>
      </c>
      <c r="E2802" s="1527">
        <f t="shared" si="86"/>
        <v>23.66</v>
      </c>
      <c r="F2802" s="1521">
        <f t="shared" si="87"/>
        <v>93020</v>
      </c>
      <c r="H2802" s="1527">
        <v>23.66</v>
      </c>
      <c r="I2802" s="1527">
        <v>22.11</v>
      </c>
    </row>
    <row r="2803" spans="2:9" ht="30">
      <c r="B2803" s="1531">
        <v>93022</v>
      </c>
      <c r="C2803" s="1529" t="s">
        <v>20646</v>
      </c>
      <c r="D2803" s="1528" t="s">
        <v>74</v>
      </c>
      <c r="E2803" s="1530">
        <f t="shared" si="86"/>
        <v>40.06</v>
      </c>
      <c r="F2803" s="1521">
        <f t="shared" si="87"/>
        <v>93022</v>
      </c>
      <c r="H2803" s="1530">
        <v>40.06</v>
      </c>
      <c r="I2803" s="1530">
        <v>38.22</v>
      </c>
    </row>
    <row r="2804" spans="2:9" ht="30">
      <c r="B2804" s="1532">
        <v>93024</v>
      </c>
      <c r="C2804" s="1523" t="s">
        <v>20647</v>
      </c>
      <c r="D2804" s="1526" t="s">
        <v>74</v>
      </c>
      <c r="E2804" s="1527">
        <f t="shared" si="86"/>
        <v>42.04</v>
      </c>
      <c r="F2804" s="1521">
        <f t="shared" si="87"/>
        <v>93024</v>
      </c>
      <c r="H2804" s="1527">
        <v>42.04</v>
      </c>
      <c r="I2804" s="1527">
        <v>40</v>
      </c>
    </row>
    <row r="2805" spans="2:9" ht="30">
      <c r="B2805" s="1531">
        <v>93026</v>
      </c>
      <c r="C2805" s="1529" t="s">
        <v>20648</v>
      </c>
      <c r="D2805" s="1528" t="s">
        <v>74</v>
      </c>
      <c r="E2805" s="1530">
        <f t="shared" si="86"/>
        <v>69.33</v>
      </c>
      <c r="F2805" s="1521">
        <f t="shared" si="87"/>
        <v>93026</v>
      </c>
      <c r="H2805" s="1530">
        <v>69.33</v>
      </c>
      <c r="I2805" s="1530">
        <v>66.77</v>
      </c>
    </row>
    <row r="2806" spans="2:9" ht="30">
      <c r="B2806" s="1532">
        <v>95733</v>
      </c>
      <c r="C2806" s="1523" t="s">
        <v>1283</v>
      </c>
      <c r="D2806" s="1526" t="s">
        <v>74</v>
      </c>
      <c r="E2806" s="1527">
        <f t="shared" si="86"/>
        <v>4.9000000000000004</v>
      </c>
      <c r="F2806" s="1521">
        <f t="shared" si="87"/>
        <v>95733</v>
      </c>
      <c r="H2806" s="1527">
        <v>4.9000000000000004</v>
      </c>
      <c r="I2806" s="1527">
        <v>4.59</v>
      </c>
    </row>
    <row r="2807" spans="2:9" ht="30">
      <c r="B2807" s="1531">
        <v>95734</v>
      </c>
      <c r="C2807" s="1529" t="s">
        <v>1284</v>
      </c>
      <c r="D2807" s="1528" t="s">
        <v>74</v>
      </c>
      <c r="E2807" s="1530">
        <f t="shared" si="86"/>
        <v>6.52</v>
      </c>
      <c r="F2807" s="1521">
        <f t="shared" si="87"/>
        <v>95734</v>
      </c>
      <c r="H2807" s="1530">
        <v>6.52</v>
      </c>
      <c r="I2807" s="1530">
        <v>6.11</v>
      </c>
    </row>
    <row r="2808" spans="2:9" ht="30">
      <c r="B2808" s="1532">
        <v>95735</v>
      </c>
      <c r="C2808" s="1523" t="s">
        <v>1285</v>
      </c>
      <c r="D2808" s="1526" t="s">
        <v>74</v>
      </c>
      <c r="E2808" s="1527">
        <f t="shared" si="86"/>
        <v>5.45</v>
      </c>
      <c r="F2808" s="1521">
        <f t="shared" si="87"/>
        <v>95735</v>
      </c>
      <c r="H2808" s="1527">
        <v>5.45</v>
      </c>
      <c r="I2808" s="1527">
        <v>5.04</v>
      </c>
    </row>
    <row r="2809" spans="2:9" ht="30">
      <c r="B2809" s="1531">
        <v>95736</v>
      </c>
      <c r="C2809" s="1529" t="s">
        <v>1286</v>
      </c>
      <c r="D2809" s="1528" t="s">
        <v>74</v>
      </c>
      <c r="E2809" s="1530">
        <f t="shared" si="86"/>
        <v>6.41</v>
      </c>
      <c r="F2809" s="1521">
        <f t="shared" si="87"/>
        <v>95736</v>
      </c>
      <c r="H2809" s="1530">
        <v>6.41</v>
      </c>
      <c r="I2809" s="1530">
        <v>5.94</v>
      </c>
    </row>
    <row r="2810" spans="2:9" ht="30">
      <c r="B2810" s="1532">
        <v>95738</v>
      </c>
      <c r="C2810" s="1523" t="s">
        <v>1287</v>
      </c>
      <c r="D2810" s="1526" t="s">
        <v>74</v>
      </c>
      <c r="E2810" s="1527">
        <f t="shared" si="86"/>
        <v>7.75</v>
      </c>
      <c r="F2810" s="1521">
        <f t="shared" si="87"/>
        <v>95738</v>
      </c>
      <c r="H2810" s="1527">
        <v>7.75</v>
      </c>
      <c r="I2810" s="1527">
        <v>7.21</v>
      </c>
    </row>
    <row r="2811" spans="2:9" ht="30">
      <c r="B2811" s="1531">
        <v>95753</v>
      </c>
      <c r="C2811" s="1529" t="s">
        <v>1288</v>
      </c>
      <c r="D2811" s="1528" t="s">
        <v>74</v>
      </c>
      <c r="E2811" s="1530">
        <f t="shared" si="86"/>
        <v>6.11</v>
      </c>
      <c r="F2811" s="1521">
        <f t="shared" si="87"/>
        <v>95753</v>
      </c>
      <c r="H2811" s="1530">
        <v>6.11</v>
      </c>
      <c r="I2811" s="1530">
        <v>5.69</v>
      </c>
    </row>
    <row r="2812" spans="2:9" ht="30">
      <c r="B2812" s="1532">
        <v>95754</v>
      </c>
      <c r="C2812" s="1523" t="s">
        <v>1289</v>
      </c>
      <c r="D2812" s="1526" t="s">
        <v>74</v>
      </c>
      <c r="E2812" s="1527">
        <f t="shared" si="86"/>
        <v>7.61</v>
      </c>
      <c r="F2812" s="1521">
        <f t="shared" si="87"/>
        <v>95754</v>
      </c>
      <c r="H2812" s="1527">
        <v>7.61</v>
      </c>
      <c r="I2812" s="1527">
        <v>7.06</v>
      </c>
    </row>
    <row r="2813" spans="2:9" ht="30">
      <c r="B2813" s="1531">
        <v>95755</v>
      </c>
      <c r="C2813" s="1529" t="s">
        <v>1290</v>
      </c>
      <c r="D2813" s="1528" t="s">
        <v>74</v>
      </c>
      <c r="E2813" s="1530">
        <f t="shared" si="86"/>
        <v>11.05</v>
      </c>
      <c r="F2813" s="1521">
        <f t="shared" si="87"/>
        <v>95755</v>
      </c>
      <c r="H2813" s="1530">
        <v>11.05</v>
      </c>
      <c r="I2813" s="1530">
        <v>10.33</v>
      </c>
    </row>
    <row r="2814" spans="2:9" ht="30">
      <c r="B2814" s="1532">
        <v>95756</v>
      </c>
      <c r="C2814" s="1523" t="s">
        <v>1291</v>
      </c>
      <c r="D2814" s="1526" t="s">
        <v>74</v>
      </c>
      <c r="E2814" s="1527">
        <f t="shared" si="86"/>
        <v>14.77</v>
      </c>
      <c r="F2814" s="1521">
        <f t="shared" si="87"/>
        <v>95756</v>
      </c>
      <c r="H2814" s="1527">
        <v>14.77</v>
      </c>
      <c r="I2814" s="1527">
        <v>13.87</v>
      </c>
    </row>
    <row r="2815" spans="2:9" ht="30">
      <c r="B2815" s="1531">
        <v>95757</v>
      </c>
      <c r="C2815" s="1529" t="s">
        <v>1292</v>
      </c>
      <c r="D2815" s="1528" t="s">
        <v>74</v>
      </c>
      <c r="E2815" s="1530">
        <f t="shared" si="86"/>
        <v>9.09</v>
      </c>
      <c r="F2815" s="1521">
        <f t="shared" si="87"/>
        <v>95757</v>
      </c>
      <c r="H2815" s="1530">
        <v>9.09</v>
      </c>
      <c r="I2815" s="1530">
        <v>8.36</v>
      </c>
    </row>
    <row r="2816" spans="2:9" ht="30">
      <c r="B2816" s="1532">
        <v>95758</v>
      </c>
      <c r="C2816" s="1523" t="s">
        <v>1293</v>
      </c>
      <c r="D2816" s="1526" t="s">
        <v>74</v>
      </c>
      <c r="E2816" s="1527">
        <f t="shared" si="86"/>
        <v>10.23</v>
      </c>
      <c r="F2816" s="1521">
        <f t="shared" si="87"/>
        <v>95758</v>
      </c>
      <c r="H2816" s="1527">
        <v>10.23</v>
      </c>
      <c r="I2816" s="1527">
        <v>9.42</v>
      </c>
    </row>
    <row r="2817" spans="2:9" ht="30">
      <c r="B2817" s="1531">
        <v>95759</v>
      </c>
      <c r="C2817" s="1529" t="s">
        <v>1294</v>
      </c>
      <c r="D2817" s="1528" t="s">
        <v>74</v>
      </c>
      <c r="E2817" s="1530">
        <f t="shared" si="86"/>
        <v>13.18</v>
      </c>
      <c r="F2817" s="1521">
        <f t="shared" si="87"/>
        <v>95759</v>
      </c>
      <c r="H2817" s="1530">
        <v>13.18</v>
      </c>
      <c r="I2817" s="1530">
        <v>12.25</v>
      </c>
    </row>
    <row r="2818" spans="2:9" ht="30">
      <c r="B2818" s="1532">
        <v>95760</v>
      </c>
      <c r="C2818" s="1523" t="s">
        <v>1295</v>
      </c>
      <c r="D2818" s="1526" t="s">
        <v>74</v>
      </c>
      <c r="E2818" s="1527">
        <f t="shared" ref="E2818:E2881" si="88">IF($L$2=$H$1,H2818,I2818)</f>
        <v>16.329999999999998</v>
      </c>
      <c r="F2818" s="1521">
        <f t="shared" ref="F2818:F2881" si="89">IF(LEN($B2818)=7,CONCATENATE(MID($B2818,1,6),"00",RIGHT($B2818,1)),IF(LEN($B2818)=8,CONCATENATE(MID($B2818,1,6),"0",RIGHT($B2818,2)),$B2818))</f>
        <v>95760</v>
      </c>
      <c r="H2818" s="1527">
        <v>16.329999999999998</v>
      </c>
      <c r="I2818" s="1527">
        <v>15.27</v>
      </c>
    </row>
    <row r="2819" spans="2:9" ht="30">
      <c r="B2819" s="1531">
        <v>97559</v>
      </c>
      <c r="C2819" s="1529" t="s">
        <v>8354</v>
      </c>
      <c r="D2819" s="1528" t="s">
        <v>74</v>
      </c>
      <c r="E2819" s="1530">
        <f t="shared" si="88"/>
        <v>8.5500000000000007</v>
      </c>
      <c r="F2819" s="1521">
        <f t="shared" si="89"/>
        <v>97559</v>
      </c>
      <c r="H2819" s="1530">
        <v>8.5500000000000007</v>
      </c>
      <c r="I2819" s="1530">
        <v>7.92</v>
      </c>
    </row>
    <row r="2820" spans="2:9" ht="30">
      <c r="B2820" s="1532">
        <v>97562</v>
      </c>
      <c r="C2820" s="1523" t="s">
        <v>8355</v>
      </c>
      <c r="D2820" s="1526" t="s">
        <v>74</v>
      </c>
      <c r="E2820" s="1527">
        <f t="shared" si="88"/>
        <v>10.18</v>
      </c>
      <c r="F2820" s="1521">
        <f t="shared" si="89"/>
        <v>97562</v>
      </c>
      <c r="H2820" s="1527">
        <v>10.18</v>
      </c>
      <c r="I2820" s="1527">
        <v>9.3699999999999992</v>
      </c>
    </row>
    <row r="2821" spans="2:9" ht="30">
      <c r="B2821" s="1531">
        <v>97564</v>
      </c>
      <c r="C2821" s="1529" t="s">
        <v>8356</v>
      </c>
      <c r="D2821" s="1528" t="s">
        <v>74</v>
      </c>
      <c r="E2821" s="1530">
        <f t="shared" si="88"/>
        <v>11.61</v>
      </c>
      <c r="F2821" s="1521">
        <f t="shared" si="89"/>
        <v>97564</v>
      </c>
      <c r="H2821" s="1530">
        <v>11.61</v>
      </c>
      <c r="I2821" s="1530">
        <v>10.66</v>
      </c>
    </row>
    <row r="2822" spans="2:9" ht="30">
      <c r="B2822" s="1532">
        <v>91924</v>
      </c>
      <c r="C2822" s="1523" t="s">
        <v>1296</v>
      </c>
      <c r="D2822" s="1526" t="s">
        <v>73</v>
      </c>
      <c r="E2822" s="1527">
        <f t="shared" si="88"/>
        <v>2.78</v>
      </c>
      <c r="F2822" s="1521">
        <f t="shared" si="89"/>
        <v>91924</v>
      </c>
      <c r="H2822" s="1527">
        <v>2.78</v>
      </c>
      <c r="I2822" s="1527">
        <v>2.68</v>
      </c>
    </row>
    <row r="2823" spans="2:9" ht="30">
      <c r="B2823" s="1531">
        <v>91925</v>
      </c>
      <c r="C2823" s="1529" t="s">
        <v>1297</v>
      </c>
      <c r="D2823" s="1528" t="s">
        <v>73</v>
      </c>
      <c r="E2823" s="1530">
        <f t="shared" si="88"/>
        <v>4.07</v>
      </c>
      <c r="F2823" s="1521">
        <f t="shared" si="89"/>
        <v>91925</v>
      </c>
      <c r="H2823" s="1530">
        <v>4.07</v>
      </c>
      <c r="I2823" s="1530">
        <v>3.97</v>
      </c>
    </row>
    <row r="2824" spans="2:9" ht="30">
      <c r="B2824" s="1532">
        <v>91926</v>
      </c>
      <c r="C2824" s="1523" t="s">
        <v>1298</v>
      </c>
      <c r="D2824" s="1526" t="s">
        <v>73</v>
      </c>
      <c r="E2824" s="1527">
        <f t="shared" si="88"/>
        <v>4.0999999999999996</v>
      </c>
      <c r="F2824" s="1521">
        <f t="shared" si="89"/>
        <v>91926</v>
      </c>
      <c r="H2824" s="1527">
        <v>4.0999999999999996</v>
      </c>
      <c r="I2824" s="1527">
        <v>3.98</v>
      </c>
    </row>
    <row r="2825" spans="2:9" ht="30">
      <c r="B2825" s="1531">
        <v>91927</v>
      </c>
      <c r="C2825" s="1529" t="s">
        <v>1299</v>
      </c>
      <c r="D2825" s="1528" t="s">
        <v>73</v>
      </c>
      <c r="E2825" s="1530">
        <f t="shared" si="88"/>
        <v>5.53</v>
      </c>
      <c r="F2825" s="1521">
        <f t="shared" si="89"/>
        <v>91927</v>
      </c>
      <c r="H2825" s="1530">
        <v>5.53</v>
      </c>
      <c r="I2825" s="1530">
        <v>5.41</v>
      </c>
    </row>
    <row r="2826" spans="2:9" ht="30">
      <c r="B2826" s="1532">
        <v>91928</v>
      </c>
      <c r="C2826" s="1523" t="s">
        <v>1300</v>
      </c>
      <c r="D2826" s="1526" t="s">
        <v>73</v>
      </c>
      <c r="E2826" s="1527">
        <f t="shared" si="88"/>
        <v>6.8</v>
      </c>
      <c r="F2826" s="1521">
        <f t="shared" si="89"/>
        <v>91928</v>
      </c>
      <c r="H2826" s="1527">
        <v>6.8</v>
      </c>
      <c r="I2826" s="1527">
        <v>6.64</v>
      </c>
    </row>
    <row r="2827" spans="2:9" ht="30">
      <c r="B2827" s="1531">
        <v>91929</v>
      </c>
      <c r="C2827" s="1529" t="s">
        <v>1301</v>
      </c>
      <c r="D2827" s="1528" t="s">
        <v>73</v>
      </c>
      <c r="E2827" s="1530">
        <f t="shared" si="88"/>
        <v>7.8</v>
      </c>
      <c r="F2827" s="1521">
        <f t="shared" si="89"/>
        <v>91929</v>
      </c>
      <c r="H2827" s="1530">
        <v>7.8</v>
      </c>
      <c r="I2827" s="1530">
        <v>7.64</v>
      </c>
    </row>
    <row r="2828" spans="2:9" ht="30">
      <c r="B2828" s="1532">
        <v>91930</v>
      </c>
      <c r="C2828" s="1523" t="s">
        <v>1302</v>
      </c>
      <c r="D2828" s="1526" t="s">
        <v>73</v>
      </c>
      <c r="E2828" s="1527">
        <f t="shared" si="88"/>
        <v>9.34</v>
      </c>
      <c r="F2828" s="1521">
        <f t="shared" si="89"/>
        <v>91930</v>
      </c>
      <c r="H2828" s="1527">
        <v>9.34</v>
      </c>
      <c r="I2828" s="1527">
        <v>9.1300000000000008</v>
      </c>
    </row>
    <row r="2829" spans="2:9" ht="30">
      <c r="B2829" s="1531">
        <v>91931</v>
      </c>
      <c r="C2829" s="1529" t="s">
        <v>1303</v>
      </c>
      <c r="D2829" s="1528" t="s">
        <v>73</v>
      </c>
      <c r="E2829" s="1530">
        <f t="shared" si="88"/>
        <v>10.55</v>
      </c>
      <c r="F2829" s="1521">
        <f t="shared" si="89"/>
        <v>91931</v>
      </c>
      <c r="H2829" s="1530">
        <v>10.55</v>
      </c>
      <c r="I2829" s="1530">
        <v>10.34</v>
      </c>
    </row>
    <row r="2830" spans="2:9" ht="30">
      <c r="B2830" s="1532">
        <v>91932</v>
      </c>
      <c r="C2830" s="1523" t="s">
        <v>1304</v>
      </c>
      <c r="D2830" s="1526" t="s">
        <v>73</v>
      </c>
      <c r="E2830" s="1527">
        <f t="shared" si="88"/>
        <v>15.51</v>
      </c>
      <c r="F2830" s="1521">
        <f t="shared" si="89"/>
        <v>91932</v>
      </c>
      <c r="H2830" s="1527">
        <v>15.51</v>
      </c>
      <c r="I2830" s="1527">
        <v>15.2</v>
      </c>
    </row>
    <row r="2831" spans="2:9" ht="30">
      <c r="B2831" s="1531">
        <v>91933</v>
      </c>
      <c r="C2831" s="1529" t="s">
        <v>1305</v>
      </c>
      <c r="D2831" s="1528" t="s">
        <v>73</v>
      </c>
      <c r="E2831" s="1530">
        <f t="shared" si="88"/>
        <v>16.64</v>
      </c>
      <c r="F2831" s="1521">
        <f t="shared" si="89"/>
        <v>91933</v>
      </c>
      <c r="H2831" s="1530">
        <v>16.64</v>
      </c>
      <c r="I2831" s="1530">
        <v>16.329999999999998</v>
      </c>
    </row>
    <row r="2832" spans="2:9" ht="30">
      <c r="B2832" s="1532">
        <v>91934</v>
      </c>
      <c r="C2832" s="1523" t="s">
        <v>1306</v>
      </c>
      <c r="D2832" s="1526" t="s">
        <v>73</v>
      </c>
      <c r="E2832" s="1527">
        <f t="shared" si="88"/>
        <v>23.75</v>
      </c>
      <c r="F2832" s="1521">
        <f t="shared" si="89"/>
        <v>91934</v>
      </c>
      <c r="H2832" s="1527">
        <v>23.75</v>
      </c>
      <c r="I2832" s="1527">
        <v>23.29</v>
      </c>
    </row>
    <row r="2833" spans="2:9" ht="30">
      <c r="B2833" s="1531">
        <v>91935</v>
      </c>
      <c r="C2833" s="1529" t="s">
        <v>1307</v>
      </c>
      <c r="D2833" s="1528" t="s">
        <v>73</v>
      </c>
      <c r="E2833" s="1530">
        <f t="shared" si="88"/>
        <v>25.4</v>
      </c>
      <c r="F2833" s="1521">
        <f t="shared" si="89"/>
        <v>91935</v>
      </c>
      <c r="H2833" s="1530">
        <v>25.4</v>
      </c>
      <c r="I2833" s="1530">
        <v>24.94</v>
      </c>
    </row>
    <row r="2834" spans="2:9" ht="30">
      <c r="B2834" s="1532">
        <v>92979</v>
      </c>
      <c r="C2834" s="1523" t="s">
        <v>1308</v>
      </c>
      <c r="D2834" s="1526" t="s">
        <v>73</v>
      </c>
      <c r="E2834" s="1527">
        <f t="shared" si="88"/>
        <v>11.17</v>
      </c>
      <c r="F2834" s="1521">
        <f t="shared" si="89"/>
        <v>92979</v>
      </c>
      <c r="H2834" s="1527">
        <v>11.17</v>
      </c>
      <c r="I2834" s="1527">
        <v>11.13</v>
      </c>
    </row>
    <row r="2835" spans="2:9" ht="30">
      <c r="B2835" s="1531">
        <v>92980</v>
      </c>
      <c r="C2835" s="1529" t="s">
        <v>1309</v>
      </c>
      <c r="D2835" s="1528" t="s">
        <v>73</v>
      </c>
      <c r="E2835" s="1530">
        <f t="shared" si="88"/>
        <v>12.14</v>
      </c>
      <c r="F2835" s="1521">
        <f t="shared" si="89"/>
        <v>92980</v>
      </c>
      <c r="H2835" s="1530">
        <v>12.14</v>
      </c>
      <c r="I2835" s="1530">
        <v>12.1</v>
      </c>
    </row>
    <row r="2836" spans="2:9" ht="30">
      <c r="B2836" s="1532">
        <v>92981</v>
      </c>
      <c r="C2836" s="1523" t="s">
        <v>1310</v>
      </c>
      <c r="D2836" s="1526" t="s">
        <v>73</v>
      </c>
      <c r="E2836" s="1527">
        <f t="shared" si="88"/>
        <v>17.16</v>
      </c>
      <c r="F2836" s="1521">
        <f t="shared" si="89"/>
        <v>92981</v>
      </c>
      <c r="H2836" s="1527">
        <v>17.16</v>
      </c>
      <c r="I2836" s="1527">
        <v>17.11</v>
      </c>
    </row>
    <row r="2837" spans="2:9" ht="30">
      <c r="B2837" s="1531">
        <v>92982</v>
      </c>
      <c r="C2837" s="1529" t="s">
        <v>1311</v>
      </c>
      <c r="D2837" s="1528" t="s">
        <v>73</v>
      </c>
      <c r="E2837" s="1530">
        <f t="shared" si="88"/>
        <v>18.579999999999998</v>
      </c>
      <c r="F2837" s="1521">
        <f t="shared" si="89"/>
        <v>92982</v>
      </c>
      <c r="H2837" s="1530">
        <v>18.579999999999998</v>
      </c>
      <c r="I2837" s="1530">
        <v>18.53</v>
      </c>
    </row>
    <row r="2838" spans="2:9" ht="30">
      <c r="B2838" s="1532">
        <v>92984</v>
      </c>
      <c r="C2838" s="1523" t="s">
        <v>20649</v>
      </c>
      <c r="D2838" s="1526" t="s">
        <v>73</v>
      </c>
      <c r="E2838" s="1527">
        <f t="shared" si="88"/>
        <v>29.55</v>
      </c>
      <c r="F2838" s="1521">
        <f t="shared" si="89"/>
        <v>92984</v>
      </c>
      <c r="H2838" s="1527">
        <v>29.55</v>
      </c>
      <c r="I2838" s="1527">
        <v>29.31</v>
      </c>
    </row>
    <row r="2839" spans="2:9" ht="30">
      <c r="B2839" s="1531">
        <v>92986</v>
      </c>
      <c r="C2839" s="1529" t="s">
        <v>20650</v>
      </c>
      <c r="D2839" s="1528" t="s">
        <v>73</v>
      </c>
      <c r="E2839" s="1530">
        <f t="shared" si="88"/>
        <v>40.19</v>
      </c>
      <c r="F2839" s="1521">
        <f t="shared" si="89"/>
        <v>92986</v>
      </c>
      <c r="H2839" s="1530">
        <v>40.19</v>
      </c>
      <c r="I2839" s="1530">
        <v>39.909999999999997</v>
      </c>
    </row>
    <row r="2840" spans="2:9" ht="30">
      <c r="B2840" s="1532">
        <v>92988</v>
      </c>
      <c r="C2840" s="1523" t="s">
        <v>20651</v>
      </c>
      <c r="D2840" s="1526" t="s">
        <v>73</v>
      </c>
      <c r="E2840" s="1527">
        <f t="shared" si="88"/>
        <v>56.63</v>
      </c>
      <c r="F2840" s="1521">
        <f t="shared" si="89"/>
        <v>92988</v>
      </c>
      <c r="H2840" s="1527">
        <v>56.63</v>
      </c>
      <c r="I2840" s="1527">
        <v>56.31</v>
      </c>
    </row>
    <row r="2841" spans="2:9" ht="30">
      <c r="B2841" s="1531">
        <v>92990</v>
      </c>
      <c r="C2841" s="1529" t="s">
        <v>20652</v>
      </c>
      <c r="D2841" s="1528" t="s">
        <v>73</v>
      </c>
      <c r="E2841" s="1530">
        <f t="shared" si="88"/>
        <v>77.900000000000006</v>
      </c>
      <c r="F2841" s="1521">
        <f t="shared" si="89"/>
        <v>92990</v>
      </c>
      <c r="H2841" s="1530">
        <v>77.900000000000006</v>
      </c>
      <c r="I2841" s="1530">
        <v>77.489999999999995</v>
      </c>
    </row>
    <row r="2842" spans="2:9" ht="30">
      <c r="B2842" s="1532">
        <v>92992</v>
      </c>
      <c r="C2842" s="1523" t="s">
        <v>20653</v>
      </c>
      <c r="D2842" s="1526" t="s">
        <v>73</v>
      </c>
      <c r="E2842" s="1527">
        <f t="shared" si="88"/>
        <v>103.05</v>
      </c>
      <c r="F2842" s="1521">
        <f t="shared" si="89"/>
        <v>92992</v>
      </c>
      <c r="H2842" s="1527">
        <v>103.05</v>
      </c>
      <c r="I2842" s="1527">
        <v>102.56</v>
      </c>
    </row>
    <row r="2843" spans="2:9" ht="30">
      <c r="B2843" s="1531">
        <v>92994</v>
      </c>
      <c r="C2843" s="1529" t="s">
        <v>20654</v>
      </c>
      <c r="D2843" s="1528" t="s">
        <v>73</v>
      </c>
      <c r="E2843" s="1530">
        <f t="shared" si="88"/>
        <v>133.57</v>
      </c>
      <c r="F2843" s="1521">
        <f t="shared" si="89"/>
        <v>92994</v>
      </c>
      <c r="H2843" s="1530">
        <v>133.57</v>
      </c>
      <c r="I2843" s="1530">
        <v>132.99</v>
      </c>
    </row>
    <row r="2844" spans="2:9" ht="30">
      <c r="B2844" s="1532">
        <v>92996</v>
      </c>
      <c r="C2844" s="1523" t="s">
        <v>20655</v>
      </c>
      <c r="D2844" s="1526" t="s">
        <v>73</v>
      </c>
      <c r="E2844" s="1527">
        <f t="shared" si="88"/>
        <v>165.17</v>
      </c>
      <c r="F2844" s="1521">
        <f t="shared" si="89"/>
        <v>92996</v>
      </c>
      <c r="H2844" s="1527">
        <v>165.17</v>
      </c>
      <c r="I2844" s="1527">
        <v>164.48</v>
      </c>
    </row>
    <row r="2845" spans="2:9" ht="30">
      <c r="B2845" s="1531">
        <v>92998</v>
      </c>
      <c r="C2845" s="1529" t="s">
        <v>20656</v>
      </c>
      <c r="D2845" s="1528" t="s">
        <v>73</v>
      </c>
      <c r="E2845" s="1530">
        <f t="shared" si="88"/>
        <v>202.17</v>
      </c>
      <c r="F2845" s="1521">
        <f t="shared" si="89"/>
        <v>92998</v>
      </c>
      <c r="H2845" s="1530">
        <v>202.17</v>
      </c>
      <c r="I2845" s="1530">
        <v>201.36</v>
      </c>
    </row>
    <row r="2846" spans="2:9" ht="30">
      <c r="B2846" s="1532">
        <v>93000</v>
      </c>
      <c r="C2846" s="1523" t="s">
        <v>20657</v>
      </c>
      <c r="D2846" s="1526" t="s">
        <v>73</v>
      </c>
      <c r="E2846" s="1527">
        <f t="shared" si="88"/>
        <v>265.62</v>
      </c>
      <c r="F2846" s="1521">
        <f t="shared" si="89"/>
        <v>93000</v>
      </c>
      <c r="H2846" s="1527">
        <v>265.62</v>
      </c>
      <c r="I2846" s="1527">
        <v>264.61</v>
      </c>
    </row>
    <row r="2847" spans="2:9" ht="30">
      <c r="B2847" s="1531">
        <v>93002</v>
      </c>
      <c r="C2847" s="1529" t="s">
        <v>20658</v>
      </c>
      <c r="D2847" s="1528" t="s">
        <v>73</v>
      </c>
      <c r="E2847" s="1530">
        <f t="shared" si="88"/>
        <v>332.01</v>
      </c>
      <c r="F2847" s="1521">
        <f t="shared" si="89"/>
        <v>93002</v>
      </c>
      <c r="H2847" s="1530">
        <v>332.01</v>
      </c>
      <c r="I2847" s="1530">
        <v>330.8</v>
      </c>
    </row>
    <row r="2848" spans="2:9" ht="30">
      <c r="B2848" s="1532">
        <v>101884</v>
      </c>
      <c r="C2848" s="1523" t="s">
        <v>16030</v>
      </c>
      <c r="D2848" s="1526" t="s">
        <v>73</v>
      </c>
      <c r="E2848" s="1527">
        <f t="shared" si="88"/>
        <v>10.97</v>
      </c>
      <c r="F2848" s="1521">
        <f t="shared" si="89"/>
        <v>101884</v>
      </c>
      <c r="H2848" s="1527">
        <v>10.97</v>
      </c>
      <c r="I2848" s="1527">
        <v>10.95</v>
      </c>
    </row>
    <row r="2849" spans="2:9" ht="30">
      <c r="B2849" s="1531">
        <v>101885</v>
      </c>
      <c r="C2849" s="1529" t="s">
        <v>16031</v>
      </c>
      <c r="D2849" s="1528" t="s">
        <v>73</v>
      </c>
      <c r="E2849" s="1530">
        <f t="shared" si="88"/>
        <v>11.94</v>
      </c>
      <c r="F2849" s="1521">
        <f t="shared" si="89"/>
        <v>101885</v>
      </c>
      <c r="H2849" s="1530">
        <v>11.94</v>
      </c>
      <c r="I2849" s="1530">
        <v>11.92</v>
      </c>
    </row>
    <row r="2850" spans="2:9" ht="30">
      <c r="B2850" s="1532">
        <v>101886</v>
      </c>
      <c r="C2850" s="1523" t="s">
        <v>16032</v>
      </c>
      <c r="D2850" s="1526" t="s">
        <v>73</v>
      </c>
      <c r="E2850" s="1527">
        <f t="shared" si="88"/>
        <v>16.93</v>
      </c>
      <c r="F2850" s="1521">
        <f t="shared" si="89"/>
        <v>101886</v>
      </c>
      <c r="H2850" s="1527">
        <v>16.93</v>
      </c>
      <c r="I2850" s="1527">
        <v>16.899999999999999</v>
      </c>
    </row>
    <row r="2851" spans="2:9" ht="30">
      <c r="B2851" s="1531">
        <v>101887</v>
      </c>
      <c r="C2851" s="1529" t="s">
        <v>16033</v>
      </c>
      <c r="D2851" s="1528" t="s">
        <v>73</v>
      </c>
      <c r="E2851" s="1530">
        <f t="shared" si="88"/>
        <v>18.350000000000001</v>
      </c>
      <c r="F2851" s="1521">
        <f t="shared" si="89"/>
        <v>101887</v>
      </c>
      <c r="H2851" s="1530">
        <v>18.350000000000001</v>
      </c>
      <c r="I2851" s="1530">
        <v>18.32</v>
      </c>
    </row>
    <row r="2852" spans="2:9" ht="30">
      <c r="B2852" s="1532">
        <v>101888</v>
      </c>
      <c r="C2852" s="1523" t="s">
        <v>16034</v>
      </c>
      <c r="D2852" s="1526" t="s">
        <v>73</v>
      </c>
      <c r="E2852" s="1527">
        <f t="shared" si="88"/>
        <v>27.2</v>
      </c>
      <c r="F2852" s="1521">
        <f t="shared" si="89"/>
        <v>101888</v>
      </c>
      <c r="H2852" s="1527">
        <v>27.2</v>
      </c>
      <c r="I2852" s="1527">
        <v>27.15</v>
      </c>
    </row>
    <row r="2853" spans="2:9" ht="30">
      <c r="B2853" s="1531">
        <v>101889</v>
      </c>
      <c r="C2853" s="1529" t="s">
        <v>16035</v>
      </c>
      <c r="D2853" s="1528" t="s">
        <v>73</v>
      </c>
      <c r="E2853" s="1530">
        <f t="shared" si="88"/>
        <v>27.99</v>
      </c>
      <c r="F2853" s="1521">
        <f t="shared" si="89"/>
        <v>101889</v>
      </c>
      <c r="H2853" s="1530">
        <v>27.99</v>
      </c>
      <c r="I2853" s="1530">
        <v>27.94</v>
      </c>
    </row>
    <row r="2854" spans="2:9">
      <c r="B2854" s="1532">
        <v>91936</v>
      </c>
      <c r="C2854" s="1523" t="s">
        <v>1312</v>
      </c>
      <c r="D2854" s="1526" t="s">
        <v>74</v>
      </c>
      <c r="E2854" s="1527">
        <f t="shared" si="88"/>
        <v>11.28</v>
      </c>
      <c r="F2854" s="1521">
        <f t="shared" si="89"/>
        <v>91936</v>
      </c>
      <c r="H2854" s="1527">
        <v>11.28</v>
      </c>
      <c r="I2854" s="1527">
        <v>10.72</v>
      </c>
    </row>
    <row r="2855" spans="2:9">
      <c r="B2855" s="1531">
        <v>91937</v>
      </c>
      <c r="C2855" s="1529" t="s">
        <v>1313</v>
      </c>
      <c r="D2855" s="1528" t="s">
        <v>74</v>
      </c>
      <c r="E2855" s="1530">
        <f t="shared" si="88"/>
        <v>9.51</v>
      </c>
      <c r="F2855" s="1521">
        <f t="shared" si="89"/>
        <v>91937</v>
      </c>
      <c r="H2855" s="1530">
        <v>9.51</v>
      </c>
      <c r="I2855" s="1530">
        <v>8.9499999999999993</v>
      </c>
    </row>
    <row r="2856" spans="2:9">
      <c r="B2856" s="1532">
        <v>91939</v>
      </c>
      <c r="C2856" s="1523" t="s">
        <v>1314</v>
      </c>
      <c r="D2856" s="1526" t="s">
        <v>74</v>
      </c>
      <c r="E2856" s="1527">
        <f t="shared" si="88"/>
        <v>22.81</v>
      </c>
      <c r="F2856" s="1521">
        <f t="shared" si="89"/>
        <v>91939</v>
      </c>
      <c r="H2856" s="1527">
        <v>22.81</v>
      </c>
      <c r="I2856" s="1527">
        <v>20.73</v>
      </c>
    </row>
    <row r="2857" spans="2:9">
      <c r="B2857" s="1531">
        <v>91940</v>
      </c>
      <c r="C2857" s="1529" t="s">
        <v>1315</v>
      </c>
      <c r="D2857" s="1528" t="s">
        <v>74</v>
      </c>
      <c r="E2857" s="1530">
        <f t="shared" si="88"/>
        <v>12.28</v>
      </c>
      <c r="F2857" s="1521">
        <f t="shared" si="89"/>
        <v>91940</v>
      </c>
      <c r="H2857" s="1530">
        <v>12.28</v>
      </c>
      <c r="I2857" s="1530">
        <v>11.29</v>
      </c>
    </row>
    <row r="2858" spans="2:9">
      <c r="B2858" s="1532">
        <v>91941</v>
      </c>
      <c r="C2858" s="1523" t="s">
        <v>1316</v>
      </c>
      <c r="D2858" s="1526" t="s">
        <v>74</v>
      </c>
      <c r="E2858" s="1527">
        <f t="shared" si="88"/>
        <v>8.34</v>
      </c>
      <c r="F2858" s="1521">
        <f t="shared" si="89"/>
        <v>91941</v>
      </c>
      <c r="H2858" s="1527">
        <v>8.34</v>
      </c>
      <c r="I2858" s="1527">
        <v>7.75</v>
      </c>
    </row>
    <row r="2859" spans="2:9">
      <c r="B2859" s="1531">
        <v>91942</v>
      </c>
      <c r="C2859" s="1529" t="s">
        <v>1317</v>
      </c>
      <c r="D2859" s="1528" t="s">
        <v>74</v>
      </c>
      <c r="E2859" s="1530">
        <f t="shared" si="88"/>
        <v>28.16</v>
      </c>
      <c r="F2859" s="1521">
        <f t="shared" si="89"/>
        <v>91942</v>
      </c>
      <c r="H2859" s="1530">
        <v>28.16</v>
      </c>
      <c r="I2859" s="1530">
        <v>25.77</v>
      </c>
    </row>
    <row r="2860" spans="2:9">
      <c r="B2860" s="1532">
        <v>91943</v>
      </c>
      <c r="C2860" s="1523" t="s">
        <v>1318</v>
      </c>
      <c r="D2860" s="1526" t="s">
        <v>74</v>
      </c>
      <c r="E2860" s="1527">
        <f t="shared" si="88"/>
        <v>16.04</v>
      </c>
      <c r="F2860" s="1521">
        <f t="shared" si="89"/>
        <v>91943</v>
      </c>
      <c r="H2860" s="1527">
        <v>16.04</v>
      </c>
      <c r="I2860" s="1527">
        <v>14.9</v>
      </c>
    </row>
    <row r="2861" spans="2:9">
      <c r="B2861" s="1531">
        <v>91944</v>
      </c>
      <c r="C2861" s="1529" t="s">
        <v>1319</v>
      </c>
      <c r="D2861" s="1528" t="s">
        <v>74</v>
      </c>
      <c r="E2861" s="1530">
        <f t="shared" si="88"/>
        <v>11.52</v>
      </c>
      <c r="F2861" s="1521">
        <f t="shared" si="89"/>
        <v>91944</v>
      </c>
      <c r="H2861" s="1530">
        <v>11.52</v>
      </c>
      <c r="I2861" s="1530">
        <v>10.85</v>
      </c>
    </row>
    <row r="2862" spans="2:9">
      <c r="B2862" s="1532">
        <v>92865</v>
      </c>
      <c r="C2862" s="1523" t="s">
        <v>1320</v>
      </c>
      <c r="D2862" s="1526" t="s">
        <v>74</v>
      </c>
      <c r="E2862" s="1527">
        <f t="shared" si="88"/>
        <v>9.23</v>
      </c>
      <c r="F2862" s="1521">
        <f t="shared" si="89"/>
        <v>92865</v>
      </c>
      <c r="H2862" s="1527">
        <v>9.23</v>
      </c>
      <c r="I2862" s="1527">
        <v>8.67</v>
      </c>
    </row>
    <row r="2863" spans="2:9">
      <c r="B2863" s="1531">
        <v>92866</v>
      </c>
      <c r="C2863" s="1529" t="s">
        <v>1321</v>
      </c>
      <c r="D2863" s="1528" t="s">
        <v>74</v>
      </c>
      <c r="E2863" s="1530">
        <f t="shared" si="88"/>
        <v>7.22</v>
      </c>
      <c r="F2863" s="1521">
        <f t="shared" si="89"/>
        <v>92866</v>
      </c>
      <c r="H2863" s="1530">
        <v>7.22</v>
      </c>
      <c r="I2863" s="1530">
        <v>6.66</v>
      </c>
    </row>
    <row r="2864" spans="2:9">
      <c r="B2864" s="1532">
        <v>92867</v>
      </c>
      <c r="C2864" s="1523" t="s">
        <v>1322</v>
      </c>
      <c r="D2864" s="1526" t="s">
        <v>74</v>
      </c>
      <c r="E2864" s="1527">
        <f t="shared" si="88"/>
        <v>22.33</v>
      </c>
      <c r="F2864" s="1521">
        <f t="shared" si="89"/>
        <v>92867</v>
      </c>
      <c r="H2864" s="1527">
        <v>22.33</v>
      </c>
      <c r="I2864" s="1527">
        <v>20.25</v>
      </c>
    </row>
    <row r="2865" spans="2:9" ht="30">
      <c r="B2865" s="1531">
        <v>92868</v>
      </c>
      <c r="C2865" s="1529" t="s">
        <v>1323</v>
      </c>
      <c r="D2865" s="1528" t="s">
        <v>74</v>
      </c>
      <c r="E2865" s="1530">
        <f t="shared" si="88"/>
        <v>11.8</v>
      </c>
      <c r="F2865" s="1521">
        <f t="shared" si="89"/>
        <v>92868</v>
      </c>
      <c r="H2865" s="1530">
        <v>11.8</v>
      </c>
      <c r="I2865" s="1530">
        <v>10.81</v>
      </c>
    </row>
    <row r="2866" spans="2:9" ht="30">
      <c r="B2866" s="1532">
        <v>92869</v>
      </c>
      <c r="C2866" s="1523" t="s">
        <v>1324</v>
      </c>
      <c r="D2866" s="1526" t="s">
        <v>74</v>
      </c>
      <c r="E2866" s="1527">
        <f t="shared" si="88"/>
        <v>7.86</v>
      </c>
      <c r="F2866" s="1521">
        <f t="shared" si="89"/>
        <v>92869</v>
      </c>
      <c r="H2866" s="1527">
        <v>7.86</v>
      </c>
      <c r="I2866" s="1527">
        <v>7.27</v>
      </c>
    </row>
    <row r="2867" spans="2:9">
      <c r="B2867" s="1531">
        <v>92870</v>
      </c>
      <c r="C2867" s="1529" t="s">
        <v>1325</v>
      </c>
      <c r="D2867" s="1528" t="s">
        <v>74</v>
      </c>
      <c r="E2867" s="1530">
        <f t="shared" si="88"/>
        <v>27.44</v>
      </c>
      <c r="F2867" s="1521">
        <f t="shared" si="89"/>
        <v>92870</v>
      </c>
      <c r="H2867" s="1530">
        <v>27.44</v>
      </c>
      <c r="I2867" s="1530">
        <v>25.05</v>
      </c>
    </row>
    <row r="2868" spans="2:9" ht="30">
      <c r="B2868" s="1532">
        <v>92871</v>
      </c>
      <c r="C2868" s="1523" t="s">
        <v>1326</v>
      </c>
      <c r="D2868" s="1526" t="s">
        <v>74</v>
      </c>
      <c r="E2868" s="1527">
        <f t="shared" si="88"/>
        <v>15.32</v>
      </c>
      <c r="F2868" s="1521">
        <f t="shared" si="89"/>
        <v>92871</v>
      </c>
      <c r="H2868" s="1527">
        <v>15.32</v>
      </c>
      <c r="I2868" s="1527">
        <v>14.18</v>
      </c>
    </row>
    <row r="2869" spans="2:9" ht="30">
      <c r="B2869" s="1531">
        <v>92872</v>
      </c>
      <c r="C2869" s="1529" t="s">
        <v>1327</v>
      </c>
      <c r="D2869" s="1528" t="s">
        <v>74</v>
      </c>
      <c r="E2869" s="1530">
        <f t="shared" si="88"/>
        <v>10.8</v>
      </c>
      <c r="F2869" s="1521">
        <f t="shared" si="89"/>
        <v>92872</v>
      </c>
      <c r="H2869" s="1530">
        <v>10.8</v>
      </c>
      <c r="I2869" s="1530">
        <v>10.130000000000001</v>
      </c>
    </row>
    <row r="2870" spans="2:9" ht="30">
      <c r="B2870" s="1532">
        <v>95777</v>
      </c>
      <c r="C2870" s="1523" t="s">
        <v>1328</v>
      </c>
      <c r="D2870" s="1526" t="s">
        <v>74</v>
      </c>
      <c r="E2870" s="1527">
        <f t="shared" si="88"/>
        <v>23.92</v>
      </c>
      <c r="F2870" s="1521">
        <f t="shared" si="89"/>
        <v>95777</v>
      </c>
      <c r="H2870" s="1527">
        <v>23.92</v>
      </c>
      <c r="I2870" s="1527">
        <v>22.54</v>
      </c>
    </row>
    <row r="2871" spans="2:9" ht="30">
      <c r="B2871" s="1531">
        <v>95778</v>
      </c>
      <c r="C2871" s="1529" t="s">
        <v>1329</v>
      </c>
      <c r="D2871" s="1528" t="s">
        <v>74</v>
      </c>
      <c r="E2871" s="1530">
        <f t="shared" si="88"/>
        <v>24.53</v>
      </c>
      <c r="F2871" s="1521">
        <f t="shared" si="89"/>
        <v>95778</v>
      </c>
      <c r="H2871" s="1530">
        <v>24.53</v>
      </c>
      <c r="I2871" s="1530">
        <v>23.15</v>
      </c>
    </row>
    <row r="2872" spans="2:9" ht="30">
      <c r="B2872" s="1532">
        <v>95779</v>
      </c>
      <c r="C2872" s="1523" t="s">
        <v>1330</v>
      </c>
      <c r="D2872" s="1526" t="s">
        <v>74</v>
      </c>
      <c r="E2872" s="1527">
        <f t="shared" si="88"/>
        <v>22.47</v>
      </c>
      <c r="F2872" s="1521">
        <f t="shared" si="89"/>
        <v>95779</v>
      </c>
      <c r="H2872" s="1527">
        <v>22.47</v>
      </c>
      <c r="I2872" s="1527">
        <v>21.09</v>
      </c>
    </row>
    <row r="2873" spans="2:9" ht="30">
      <c r="B2873" s="1531">
        <v>95780</v>
      </c>
      <c r="C2873" s="1529" t="s">
        <v>1331</v>
      </c>
      <c r="D2873" s="1528" t="s">
        <v>74</v>
      </c>
      <c r="E2873" s="1530">
        <f t="shared" si="88"/>
        <v>27.31</v>
      </c>
      <c r="F2873" s="1521">
        <f t="shared" si="89"/>
        <v>95780</v>
      </c>
      <c r="H2873" s="1530">
        <v>27.31</v>
      </c>
      <c r="I2873" s="1530">
        <v>25.89</v>
      </c>
    </row>
    <row r="2874" spans="2:9" ht="30">
      <c r="B2874" s="1532">
        <v>95781</v>
      </c>
      <c r="C2874" s="1523" t="s">
        <v>1332</v>
      </c>
      <c r="D2874" s="1526" t="s">
        <v>74</v>
      </c>
      <c r="E2874" s="1527">
        <f t="shared" si="88"/>
        <v>27.76</v>
      </c>
      <c r="F2874" s="1521">
        <f t="shared" si="89"/>
        <v>95781</v>
      </c>
      <c r="H2874" s="1527">
        <v>27.76</v>
      </c>
      <c r="I2874" s="1527">
        <v>26.34</v>
      </c>
    </row>
    <row r="2875" spans="2:9" ht="30">
      <c r="B2875" s="1531">
        <v>95782</v>
      </c>
      <c r="C2875" s="1529" t="s">
        <v>1333</v>
      </c>
      <c r="D2875" s="1528" t="s">
        <v>74</v>
      </c>
      <c r="E2875" s="1530">
        <f t="shared" si="88"/>
        <v>28.96</v>
      </c>
      <c r="F2875" s="1521">
        <f t="shared" si="89"/>
        <v>95782</v>
      </c>
      <c r="H2875" s="1530">
        <v>28.96</v>
      </c>
      <c r="I2875" s="1530">
        <v>27.54</v>
      </c>
    </row>
    <row r="2876" spans="2:9" ht="30">
      <c r="B2876" s="1532">
        <v>95785</v>
      </c>
      <c r="C2876" s="1523" t="s">
        <v>1334</v>
      </c>
      <c r="D2876" s="1526" t="s">
        <v>74</v>
      </c>
      <c r="E2876" s="1527">
        <f t="shared" si="88"/>
        <v>33.03</v>
      </c>
      <c r="F2876" s="1521">
        <f t="shared" si="89"/>
        <v>95785</v>
      </c>
      <c r="H2876" s="1527">
        <v>33.03</v>
      </c>
      <c r="I2876" s="1527">
        <v>31.53</v>
      </c>
    </row>
    <row r="2877" spans="2:9" ht="30">
      <c r="B2877" s="1531">
        <v>95787</v>
      </c>
      <c r="C2877" s="1529" t="s">
        <v>1335</v>
      </c>
      <c r="D2877" s="1528" t="s">
        <v>74</v>
      </c>
      <c r="E2877" s="1530">
        <f t="shared" si="88"/>
        <v>24.05</v>
      </c>
      <c r="F2877" s="1521">
        <f t="shared" si="89"/>
        <v>95787</v>
      </c>
      <c r="H2877" s="1530">
        <v>24.05</v>
      </c>
      <c r="I2877" s="1530">
        <v>22.55</v>
      </c>
    </row>
    <row r="2878" spans="2:9" ht="30">
      <c r="B2878" s="1532">
        <v>95789</v>
      </c>
      <c r="C2878" s="1523" t="s">
        <v>1336</v>
      </c>
      <c r="D2878" s="1526" t="s">
        <v>74</v>
      </c>
      <c r="E2878" s="1527">
        <f t="shared" si="88"/>
        <v>30.04</v>
      </c>
      <c r="F2878" s="1521">
        <f t="shared" si="89"/>
        <v>95789</v>
      </c>
      <c r="H2878" s="1527">
        <v>30.04</v>
      </c>
      <c r="I2878" s="1527">
        <v>28.46</v>
      </c>
    </row>
    <row r="2879" spans="2:9" ht="30">
      <c r="B2879" s="1531">
        <v>95791</v>
      </c>
      <c r="C2879" s="1529" t="s">
        <v>1337</v>
      </c>
      <c r="D2879" s="1528" t="s">
        <v>74</v>
      </c>
      <c r="E2879" s="1530">
        <f t="shared" si="88"/>
        <v>39.01</v>
      </c>
      <c r="F2879" s="1521">
        <f t="shared" si="89"/>
        <v>95791</v>
      </c>
      <c r="H2879" s="1530">
        <v>39.01</v>
      </c>
      <c r="I2879" s="1530">
        <v>37.299999999999997</v>
      </c>
    </row>
    <row r="2880" spans="2:9" ht="30">
      <c r="B2880" s="1532">
        <v>95795</v>
      </c>
      <c r="C2880" s="1523" t="s">
        <v>1338</v>
      </c>
      <c r="D2880" s="1526" t="s">
        <v>74</v>
      </c>
      <c r="E2880" s="1527">
        <f t="shared" si="88"/>
        <v>27.76</v>
      </c>
      <c r="F2880" s="1521">
        <f t="shared" si="89"/>
        <v>95795</v>
      </c>
      <c r="H2880" s="1527">
        <v>27.76</v>
      </c>
      <c r="I2880" s="1527">
        <v>26.02</v>
      </c>
    </row>
    <row r="2881" spans="2:9" ht="30">
      <c r="B2881" s="1531">
        <v>95796</v>
      </c>
      <c r="C2881" s="1529" t="s">
        <v>1339</v>
      </c>
      <c r="D2881" s="1528" t="s">
        <v>74</v>
      </c>
      <c r="E2881" s="1530">
        <f t="shared" si="88"/>
        <v>35.36</v>
      </c>
      <c r="F2881" s="1521">
        <f t="shared" si="89"/>
        <v>95796</v>
      </c>
      <c r="H2881" s="1530">
        <v>35.36</v>
      </c>
      <c r="I2881" s="1530">
        <v>33.5</v>
      </c>
    </row>
    <row r="2882" spans="2:9" ht="30">
      <c r="B2882" s="1532">
        <v>95797</v>
      </c>
      <c r="C2882" s="1523" t="s">
        <v>1340</v>
      </c>
      <c r="D2882" s="1526" t="s">
        <v>74</v>
      </c>
      <c r="E2882" s="1527">
        <f t="shared" ref="E2882:E2945" si="90">IF($L$2=$H$1,H2882,I2882)</f>
        <v>45.24</v>
      </c>
      <c r="F2882" s="1521">
        <f t="shared" ref="F2882:F2945" si="91">IF(LEN($B2882)=7,CONCATENATE(MID($B2882,1,6),"00",RIGHT($B2882,1)),IF(LEN($B2882)=8,CONCATENATE(MID($B2882,1,6),"0",RIGHT($B2882,2)),$B2882))</f>
        <v>95797</v>
      </c>
      <c r="H2882" s="1527">
        <v>45.24</v>
      </c>
      <c r="I2882" s="1527">
        <v>43.2</v>
      </c>
    </row>
    <row r="2883" spans="2:9" ht="30">
      <c r="B2883" s="1531">
        <v>95801</v>
      </c>
      <c r="C2883" s="1529" t="s">
        <v>1341</v>
      </c>
      <c r="D2883" s="1528" t="s">
        <v>74</v>
      </c>
      <c r="E2883" s="1530">
        <f t="shared" si="90"/>
        <v>33.43</v>
      </c>
      <c r="F2883" s="1521">
        <f t="shared" si="91"/>
        <v>95801</v>
      </c>
      <c r="H2883" s="1530">
        <v>33.43</v>
      </c>
      <c r="I2883" s="1530">
        <v>31.45</v>
      </c>
    </row>
    <row r="2884" spans="2:9" ht="30">
      <c r="B2884" s="1532">
        <v>95802</v>
      </c>
      <c r="C2884" s="1523" t="s">
        <v>1342</v>
      </c>
      <c r="D2884" s="1526" t="s">
        <v>74</v>
      </c>
      <c r="E2884" s="1527">
        <f t="shared" si="90"/>
        <v>37.36</v>
      </c>
      <c r="F2884" s="1521">
        <f t="shared" si="91"/>
        <v>95802</v>
      </c>
      <c r="H2884" s="1527">
        <v>37.36</v>
      </c>
      <c r="I2884" s="1527">
        <v>35.21</v>
      </c>
    </row>
    <row r="2885" spans="2:9" ht="30">
      <c r="B2885" s="1531">
        <v>95803</v>
      </c>
      <c r="C2885" s="1529" t="s">
        <v>1343</v>
      </c>
      <c r="D2885" s="1528" t="s">
        <v>74</v>
      </c>
      <c r="E2885" s="1530">
        <f t="shared" si="90"/>
        <v>49.97</v>
      </c>
      <c r="F2885" s="1521">
        <f t="shared" si="91"/>
        <v>95803</v>
      </c>
      <c r="H2885" s="1530">
        <v>49.97</v>
      </c>
      <c r="I2885" s="1530">
        <v>47.59</v>
      </c>
    </row>
    <row r="2886" spans="2:9" ht="30">
      <c r="B2886" s="1532">
        <v>95804</v>
      </c>
      <c r="C2886" s="1523" t="s">
        <v>1344</v>
      </c>
      <c r="D2886" s="1526" t="s">
        <v>74</v>
      </c>
      <c r="E2886" s="1527">
        <f t="shared" si="90"/>
        <v>20.76</v>
      </c>
      <c r="F2886" s="1521">
        <f t="shared" si="91"/>
        <v>95804</v>
      </c>
      <c r="H2886" s="1527">
        <v>20.76</v>
      </c>
      <c r="I2886" s="1527">
        <v>19.63</v>
      </c>
    </row>
    <row r="2887" spans="2:9" ht="30">
      <c r="B2887" s="1531">
        <v>95805</v>
      </c>
      <c r="C2887" s="1529" t="s">
        <v>1345</v>
      </c>
      <c r="D2887" s="1528" t="s">
        <v>74</v>
      </c>
      <c r="E2887" s="1530">
        <f t="shared" si="90"/>
        <v>20.94</v>
      </c>
      <c r="F2887" s="1521">
        <f t="shared" si="91"/>
        <v>95805</v>
      </c>
      <c r="H2887" s="1530">
        <v>20.94</v>
      </c>
      <c r="I2887" s="1530">
        <v>19.79</v>
      </c>
    </row>
    <row r="2888" spans="2:9" ht="30">
      <c r="B2888" s="1532">
        <v>95806</v>
      </c>
      <c r="C2888" s="1523" t="s">
        <v>1346</v>
      </c>
      <c r="D2888" s="1526" t="s">
        <v>74</v>
      </c>
      <c r="E2888" s="1527">
        <f t="shared" si="90"/>
        <v>21.63</v>
      </c>
      <c r="F2888" s="1521">
        <f t="shared" si="91"/>
        <v>95806</v>
      </c>
      <c r="H2888" s="1527">
        <v>21.63</v>
      </c>
      <c r="I2888" s="1527">
        <v>20.45</v>
      </c>
    </row>
    <row r="2889" spans="2:9" ht="30">
      <c r="B2889" s="1531">
        <v>95807</v>
      </c>
      <c r="C2889" s="1529" t="s">
        <v>1347</v>
      </c>
      <c r="D2889" s="1528" t="s">
        <v>74</v>
      </c>
      <c r="E2889" s="1530">
        <f t="shared" si="90"/>
        <v>23.8</v>
      </c>
      <c r="F2889" s="1521">
        <f t="shared" si="91"/>
        <v>95807</v>
      </c>
      <c r="H2889" s="1530">
        <v>23.8</v>
      </c>
      <c r="I2889" s="1530">
        <v>22.45</v>
      </c>
    </row>
    <row r="2890" spans="2:9" ht="30">
      <c r="B2890" s="1532">
        <v>95808</v>
      </c>
      <c r="C2890" s="1523" t="s">
        <v>1348</v>
      </c>
      <c r="D2890" s="1526" t="s">
        <v>74</v>
      </c>
      <c r="E2890" s="1527">
        <f t="shared" si="90"/>
        <v>24.35</v>
      </c>
      <c r="F2890" s="1521">
        <f t="shared" si="91"/>
        <v>95808</v>
      </c>
      <c r="H2890" s="1527">
        <v>24.35</v>
      </c>
      <c r="I2890" s="1527">
        <v>22.95</v>
      </c>
    </row>
    <row r="2891" spans="2:9" ht="30">
      <c r="B2891" s="1531">
        <v>95809</v>
      </c>
      <c r="C2891" s="1529" t="s">
        <v>1349</v>
      </c>
      <c r="D2891" s="1528" t="s">
        <v>74</v>
      </c>
      <c r="E2891" s="1530">
        <f t="shared" si="90"/>
        <v>26.81</v>
      </c>
      <c r="F2891" s="1521">
        <f t="shared" si="91"/>
        <v>95809</v>
      </c>
      <c r="H2891" s="1530">
        <v>26.81</v>
      </c>
      <c r="I2891" s="1530">
        <v>25.32</v>
      </c>
    </row>
    <row r="2892" spans="2:9" ht="30">
      <c r="B2892" s="1532">
        <v>95810</v>
      </c>
      <c r="C2892" s="1523" t="s">
        <v>1350</v>
      </c>
      <c r="D2892" s="1526" t="s">
        <v>74</v>
      </c>
      <c r="E2892" s="1527">
        <f t="shared" si="90"/>
        <v>13.45</v>
      </c>
      <c r="F2892" s="1521">
        <f t="shared" si="91"/>
        <v>95810</v>
      </c>
      <c r="H2892" s="1527">
        <v>13.45</v>
      </c>
      <c r="I2892" s="1527">
        <v>13.13</v>
      </c>
    </row>
    <row r="2893" spans="2:9" ht="30">
      <c r="B2893" s="1531">
        <v>95811</v>
      </c>
      <c r="C2893" s="1529" t="s">
        <v>1351</v>
      </c>
      <c r="D2893" s="1528" t="s">
        <v>74</v>
      </c>
      <c r="E2893" s="1530">
        <f t="shared" si="90"/>
        <v>14</v>
      </c>
      <c r="F2893" s="1521">
        <f t="shared" si="91"/>
        <v>95811</v>
      </c>
      <c r="H2893" s="1530">
        <v>14</v>
      </c>
      <c r="I2893" s="1530">
        <v>13.61</v>
      </c>
    </row>
    <row r="2894" spans="2:9" ht="30">
      <c r="B2894" s="1532">
        <v>95812</v>
      </c>
      <c r="C2894" s="1523" t="s">
        <v>1352</v>
      </c>
      <c r="D2894" s="1526" t="s">
        <v>74</v>
      </c>
      <c r="E2894" s="1527">
        <f t="shared" si="90"/>
        <v>16.45</v>
      </c>
      <c r="F2894" s="1521">
        <f t="shared" si="91"/>
        <v>95812</v>
      </c>
      <c r="H2894" s="1527">
        <v>16.45</v>
      </c>
      <c r="I2894" s="1527">
        <v>15.99</v>
      </c>
    </row>
    <row r="2895" spans="2:9" ht="30">
      <c r="B2895" s="1531">
        <v>95813</v>
      </c>
      <c r="C2895" s="1529" t="s">
        <v>1353</v>
      </c>
      <c r="D2895" s="1528" t="s">
        <v>74</v>
      </c>
      <c r="E2895" s="1530">
        <f t="shared" si="90"/>
        <v>16.079999999999998</v>
      </c>
      <c r="F2895" s="1521">
        <f t="shared" si="91"/>
        <v>95813</v>
      </c>
      <c r="H2895" s="1530">
        <v>16.079999999999998</v>
      </c>
      <c r="I2895" s="1530">
        <v>15.6</v>
      </c>
    </row>
    <row r="2896" spans="2:9" ht="30">
      <c r="B2896" s="1532">
        <v>95814</v>
      </c>
      <c r="C2896" s="1523" t="s">
        <v>1354</v>
      </c>
      <c r="D2896" s="1526" t="s">
        <v>74</v>
      </c>
      <c r="E2896" s="1527">
        <f t="shared" si="90"/>
        <v>16.91</v>
      </c>
      <c r="F2896" s="1521">
        <f t="shared" si="91"/>
        <v>95814</v>
      </c>
      <c r="H2896" s="1527">
        <v>16.91</v>
      </c>
      <c r="I2896" s="1527">
        <v>16.329999999999998</v>
      </c>
    </row>
    <row r="2897" spans="2:9" ht="30">
      <c r="B2897" s="1531">
        <v>95815</v>
      </c>
      <c r="C2897" s="1529" t="s">
        <v>1355</v>
      </c>
      <c r="D2897" s="1528" t="s">
        <v>74</v>
      </c>
      <c r="E2897" s="1530">
        <f t="shared" si="90"/>
        <v>21.68</v>
      </c>
      <c r="F2897" s="1521">
        <f t="shared" si="91"/>
        <v>95815</v>
      </c>
      <c r="H2897" s="1530">
        <v>21.68</v>
      </c>
      <c r="I2897" s="1530">
        <v>20.99</v>
      </c>
    </row>
    <row r="2898" spans="2:9" ht="30">
      <c r="B2898" s="1532">
        <v>95816</v>
      </c>
      <c r="C2898" s="1523" t="s">
        <v>1356</v>
      </c>
      <c r="D2898" s="1526" t="s">
        <v>74</v>
      </c>
      <c r="E2898" s="1527">
        <f t="shared" si="90"/>
        <v>29.31</v>
      </c>
      <c r="F2898" s="1521">
        <f t="shared" si="91"/>
        <v>95816</v>
      </c>
      <c r="H2898" s="1527">
        <v>29.31</v>
      </c>
      <c r="I2898" s="1527">
        <v>27.62</v>
      </c>
    </row>
    <row r="2899" spans="2:9" ht="30">
      <c r="B2899" s="1531">
        <v>95817</v>
      </c>
      <c r="C2899" s="1529" t="s">
        <v>1357</v>
      </c>
      <c r="D2899" s="1528" t="s">
        <v>74</v>
      </c>
      <c r="E2899" s="1530">
        <f t="shared" si="90"/>
        <v>29.97</v>
      </c>
      <c r="F2899" s="1521">
        <f t="shared" si="91"/>
        <v>95817</v>
      </c>
      <c r="H2899" s="1530">
        <v>29.97</v>
      </c>
      <c r="I2899" s="1530">
        <v>28.19</v>
      </c>
    </row>
    <row r="2900" spans="2:9" ht="30">
      <c r="B2900" s="1532">
        <v>95818</v>
      </c>
      <c r="C2900" s="1523" t="s">
        <v>1358</v>
      </c>
      <c r="D2900" s="1526" t="s">
        <v>74</v>
      </c>
      <c r="E2900" s="1527">
        <f t="shared" si="90"/>
        <v>36.409999999999997</v>
      </c>
      <c r="F2900" s="1521">
        <f t="shared" si="91"/>
        <v>95818</v>
      </c>
      <c r="H2900" s="1527">
        <v>36.409999999999997</v>
      </c>
      <c r="I2900" s="1527">
        <v>34.47</v>
      </c>
    </row>
    <row r="2901" spans="2:9" ht="30">
      <c r="B2901" s="1531">
        <v>97881</v>
      </c>
      <c r="C2901" s="1529" t="s">
        <v>17218</v>
      </c>
      <c r="D2901" s="1528" t="s">
        <v>74</v>
      </c>
      <c r="E2901" s="1530">
        <f t="shared" si="90"/>
        <v>124.57</v>
      </c>
      <c r="F2901" s="1521">
        <f t="shared" si="91"/>
        <v>97881</v>
      </c>
      <c r="H2901" s="1530">
        <v>124.57</v>
      </c>
      <c r="I2901" s="1530">
        <v>122.17</v>
      </c>
    </row>
    <row r="2902" spans="2:9" ht="30">
      <c r="B2902" s="1532">
        <v>97882</v>
      </c>
      <c r="C2902" s="1523" t="s">
        <v>17219</v>
      </c>
      <c r="D2902" s="1526" t="s">
        <v>74</v>
      </c>
      <c r="E2902" s="1527">
        <f t="shared" si="90"/>
        <v>195.84</v>
      </c>
      <c r="F2902" s="1521">
        <f t="shared" si="91"/>
        <v>97882</v>
      </c>
      <c r="H2902" s="1527">
        <v>195.84</v>
      </c>
      <c r="I2902" s="1527">
        <v>192.46</v>
      </c>
    </row>
    <row r="2903" spans="2:9" ht="30">
      <c r="B2903" s="1531">
        <v>97883</v>
      </c>
      <c r="C2903" s="1529" t="s">
        <v>17220</v>
      </c>
      <c r="D2903" s="1528" t="s">
        <v>74</v>
      </c>
      <c r="E2903" s="1530">
        <f t="shared" si="90"/>
        <v>376.36</v>
      </c>
      <c r="F2903" s="1521">
        <f t="shared" si="91"/>
        <v>97883</v>
      </c>
      <c r="H2903" s="1530">
        <v>376.36</v>
      </c>
      <c r="I2903" s="1530">
        <v>371.08</v>
      </c>
    </row>
    <row r="2904" spans="2:9" ht="30">
      <c r="B2904" s="1532">
        <v>97884</v>
      </c>
      <c r="C2904" s="1523" t="s">
        <v>17221</v>
      </c>
      <c r="D2904" s="1526" t="s">
        <v>74</v>
      </c>
      <c r="E2904" s="1527">
        <f t="shared" si="90"/>
        <v>738.15</v>
      </c>
      <c r="F2904" s="1521">
        <f t="shared" si="91"/>
        <v>97884</v>
      </c>
      <c r="H2904" s="1527">
        <v>738.15</v>
      </c>
      <c r="I2904" s="1527">
        <v>729.53</v>
      </c>
    </row>
    <row r="2905" spans="2:9" ht="30">
      <c r="B2905" s="1531">
        <v>97885</v>
      </c>
      <c r="C2905" s="1529" t="s">
        <v>17222</v>
      </c>
      <c r="D2905" s="1528" t="s">
        <v>74</v>
      </c>
      <c r="E2905" s="1530">
        <f t="shared" si="90"/>
        <v>1144.58</v>
      </c>
      <c r="F2905" s="1521">
        <f t="shared" si="91"/>
        <v>97885</v>
      </c>
      <c r="H2905" s="1530">
        <v>1144.58</v>
      </c>
      <c r="I2905" s="1530">
        <v>1131.98</v>
      </c>
    </row>
    <row r="2906" spans="2:9" ht="30">
      <c r="B2906" s="1532">
        <v>97886</v>
      </c>
      <c r="C2906" s="1523" t="s">
        <v>17223</v>
      </c>
      <c r="D2906" s="1526" t="s">
        <v>74</v>
      </c>
      <c r="E2906" s="1527">
        <f t="shared" si="90"/>
        <v>162.13999999999999</v>
      </c>
      <c r="F2906" s="1521">
        <f t="shared" si="91"/>
        <v>97886</v>
      </c>
      <c r="H2906" s="1527">
        <v>162.13999999999999</v>
      </c>
      <c r="I2906" s="1527">
        <v>152.6</v>
      </c>
    </row>
    <row r="2907" spans="2:9" ht="30">
      <c r="B2907" s="1531">
        <v>97887</v>
      </c>
      <c r="C2907" s="1529" t="s">
        <v>17224</v>
      </c>
      <c r="D2907" s="1528" t="s">
        <v>74</v>
      </c>
      <c r="E2907" s="1530">
        <f t="shared" si="90"/>
        <v>256.63</v>
      </c>
      <c r="F2907" s="1521">
        <f t="shared" si="91"/>
        <v>97887</v>
      </c>
      <c r="H2907" s="1530">
        <v>256.63</v>
      </c>
      <c r="I2907" s="1530">
        <v>241.59</v>
      </c>
    </row>
    <row r="2908" spans="2:9" ht="30">
      <c r="B2908" s="1532">
        <v>97888</v>
      </c>
      <c r="C2908" s="1523" t="s">
        <v>17225</v>
      </c>
      <c r="D2908" s="1526" t="s">
        <v>74</v>
      </c>
      <c r="E2908" s="1527">
        <f t="shared" si="90"/>
        <v>500.09</v>
      </c>
      <c r="F2908" s="1521">
        <f t="shared" si="91"/>
        <v>97888</v>
      </c>
      <c r="H2908" s="1527">
        <v>500.09</v>
      </c>
      <c r="I2908" s="1527">
        <v>471.94</v>
      </c>
    </row>
    <row r="2909" spans="2:9" ht="30">
      <c r="B2909" s="1531">
        <v>97889</v>
      </c>
      <c r="C2909" s="1529" t="s">
        <v>17226</v>
      </c>
      <c r="D2909" s="1528" t="s">
        <v>74</v>
      </c>
      <c r="E2909" s="1530">
        <f t="shared" si="90"/>
        <v>668.97</v>
      </c>
      <c r="F2909" s="1521">
        <f t="shared" si="91"/>
        <v>97889</v>
      </c>
      <c r="H2909" s="1530">
        <v>668.97</v>
      </c>
      <c r="I2909" s="1530">
        <v>631.33000000000004</v>
      </c>
    </row>
    <row r="2910" spans="2:9" ht="30">
      <c r="B2910" s="1532">
        <v>97890</v>
      </c>
      <c r="C2910" s="1523" t="s">
        <v>17227</v>
      </c>
      <c r="D2910" s="1526" t="s">
        <v>74</v>
      </c>
      <c r="E2910" s="1527">
        <f t="shared" si="90"/>
        <v>781.23</v>
      </c>
      <c r="F2910" s="1521">
        <f t="shared" si="91"/>
        <v>97890</v>
      </c>
      <c r="H2910" s="1527">
        <v>781.23</v>
      </c>
      <c r="I2910" s="1527">
        <v>740.93</v>
      </c>
    </row>
    <row r="2911" spans="2:9" ht="30">
      <c r="B2911" s="1531">
        <v>97891</v>
      </c>
      <c r="C2911" s="1529" t="s">
        <v>17228</v>
      </c>
      <c r="D2911" s="1528" t="s">
        <v>74</v>
      </c>
      <c r="E2911" s="1530">
        <f t="shared" si="90"/>
        <v>180.79</v>
      </c>
      <c r="F2911" s="1521">
        <f t="shared" si="91"/>
        <v>97891</v>
      </c>
      <c r="H2911" s="1530">
        <v>180.79</v>
      </c>
      <c r="I2911" s="1530">
        <v>169.39</v>
      </c>
    </row>
    <row r="2912" spans="2:9" ht="30">
      <c r="B2912" s="1532">
        <v>97892</v>
      </c>
      <c r="C2912" s="1523" t="s">
        <v>17229</v>
      </c>
      <c r="D2912" s="1526" t="s">
        <v>74</v>
      </c>
      <c r="E2912" s="1527">
        <f t="shared" si="90"/>
        <v>339.72</v>
      </c>
      <c r="F2912" s="1521">
        <f t="shared" si="91"/>
        <v>97892</v>
      </c>
      <c r="H2912" s="1527">
        <v>339.72</v>
      </c>
      <c r="I2912" s="1527">
        <v>319.27</v>
      </c>
    </row>
    <row r="2913" spans="2:9" ht="30">
      <c r="B2913" s="1531">
        <v>97893</v>
      </c>
      <c r="C2913" s="1529" t="s">
        <v>17230</v>
      </c>
      <c r="D2913" s="1528" t="s">
        <v>74</v>
      </c>
      <c r="E2913" s="1530">
        <f t="shared" si="90"/>
        <v>464.47</v>
      </c>
      <c r="F2913" s="1521">
        <f t="shared" si="91"/>
        <v>97893</v>
      </c>
      <c r="H2913" s="1530">
        <v>464.47</v>
      </c>
      <c r="I2913" s="1530">
        <v>436.64</v>
      </c>
    </row>
    <row r="2914" spans="2:9" ht="30">
      <c r="B2914" s="1532">
        <v>97894</v>
      </c>
      <c r="C2914" s="1523" t="s">
        <v>17231</v>
      </c>
      <c r="D2914" s="1526" t="s">
        <v>74</v>
      </c>
      <c r="E2914" s="1527">
        <f t="shared" si="90"/>
        <v>533.41</v>
      </c>
      <c r="F2914" s="1521">
        <f t="shared" si="91"/>
        <v>97894</v>
      </c>
      <c r="H2914" s="1527">
        <v>533.41</v>
      </c>
      <c r="I2914" s="1527">
        <v>505</v>
      </c>
    </row>
    <row r="2915" spans="2:9">
      <c r="B2915" s="1531">
        <v>93653</v>
      </c>
      <c r="C2915" s="1529" t="s">
        <v>16036</v>
      </c>
      <c r="D2915" s="1528" t="s">
        <v>74</v>
      </c>
      <c r="E2915" s="1530">
        <f t="shared" si="90"/>
        <v>11.42</v>
      </c>
      <c r="F2915" s="1521">
        <f t="shared" si="91"/>
        <v>93653</v>
      </c>
      <c r="H2915" s="1530">
        <v>11.42</v>
      </c>
      <c r="I2915" s="1530">
        <v>11.28</v>
      </c>
    </row>
    <row r="2916" spans="2:9">
      <c r="B2916" s="1532">
        <v>93654</v>
      </c>
      <c r="C2916" s="1523" t="s">
        <v>16037</v>
      </c>
      <c r="D2916" s="1526" t="s">
        <v>74</v>
      </c>
      <c r="E2916" s="1527">
        <f t="shared" si="90"/>
        <v>11.91</v>
      </c>
      <c r="F2916" s="1521">
        <f t="shared" si="91"/>
        <v>93654</v>
      </c>
      <c r="H2916" s="1527">
        <v>11.91</v>
      </c>
      <c r="I2916" s="1527">
        <v>11.71</v>
      </c>
    </row>
    <row r="2917" spans="2:9">
      <c r="B2917" s="1531">
        <v>93655</v>
      </c>
      <c r="C2917" s="1529" t="s">
        <v>16038</v>
      </c>
      <c r="D2917" s="1528" t="s">
        <v>74</v>
      </c>
      <c r="E2917" s="1530">
        <f t="shared" si="90"/>
        <v>12.86</v>
      </c>
      <c r="F2917" s="1521">
        <f t="shared" si="91"/>
        <v>93655</v>
      </c>
      <c r="H2917" s="1530">
        <v>12.86</v>
      </c>
      <c r="I2917" s="1530">
        <v>12.6</v>
      </c>
    </row>
    <row r="2918" spans="2:9">
      <c r="B2918" s="1532">
        <v>93656</v>
      </c>
      <c r="C2918" s="1523" t="s">
        <v>16039</v>
      </c>
      <c r="D2918" s="1526" t="s">
        <v>74</v>
      </c>
      <c r="E2918" s="1527">
        <f t="shared" si="90"/>
        <v>12.86</v>
      </c>
      <c r="F2918" s="1521">
        <f t="shared" si="91"/>
        <v>93656</v>
      </c>
      <c r="H2918" s="1527">
        <v>12.86</v>
      </c>
      <c r="I2918" s="1527">
        <v>12.6</v>
      </c>
    </row>
    <row r="2919" spans="2:9">
      <c r="B2919" s="1531">
        <v>93657</v>
      </c>
      <c r="C2919" s="1529" t="s">
        <v>16040</v>
      </c>
      <c r="D2919" s="1528" t="s">
        <v>74</v>
      </c>
      <c r="E2919" s="1530">
        <f t="shared" si="90"/>
        <v>14.04</v>
      </c>
      <c r="F2919" s="1521">
        <f t="shared" si="91"/>
        <v>93657</v>
      </c>
      <c r="H2919" s="1530">
        <v>14.04</v>
      </c>
      <c r="I2919" s="1530">
        <v>13.67</v>
      </c>
    </row>
    <row r="2920" spans="2:9">
      <c r="B2920" s="1532">
        <v>93658</v>
      </c>
      <c r="C2920" s="1523" t="s">
        <v>16041</v>
      </c>
      <c r="D2920" s="1526" t="s">
        <v>74</v>
      </c>
      <c r="E2920" s="1527">
        <f t="shared" si="90"/>
        <v>20.32</v>
      </c>
      <c r="F2920" s="1521">
        <f t="shared" si="91"/>
        <v>93658</v>
      </c>
      <c r="H2920" s="1527">
        <v>20.32</v>
      </c>
      <c r="I2920" s="1527">
        <v>19.79</v>
      </c>
    </row>
    <row r="2921" spans="2:9">
      <c r="B2921" s="1531">
        <v>93659</v>
      </c>
      <c r="C2921" s="1529" t="s">
        <v>16042</v>
      </c>
      <c r="D2921" s="1528" t="s">
        <v>74</v>
      </c>
      <c r="E2921" s="1530">
        <f t="shared" si="90"/>
        <v>22.67</v>
      </c>
      <c r="F2921" s="1521">
        <f t="shared" si="91"/>
        <v>93659</v>
      </c>
      <c r="H2921" s="1530">
        <v>22.67</v>
      </c>
      <c r="I2921" s="1530">
        <v>21.92</v>
      </c>
    </row>
    <row r="2922" spans="2:9">
      <c r="B2922" s="1532">
        <v>93660</v>
      </c>
      <c r="C2922" s="1523" t="s">
        <v>16043</v>
      </c>
      <c r="D2922" s="1526" t="s">
        <v>74</v>
      </c>
      <c r="E2922" s="1527">
        <f t="shared" si="90"/>
        <v>57.41</v>
      </c>
      <c r="F2922" s="1521">
        <f t="shared" si="91"/>
        <v>93660</v>
      </c>
      <c r="H2922" s="1527">
        <v>57.41</v>
      </c>
      <c r="I2922" s="1527">
        <v>57.13</v>
      </c>
    </row>
    <row r="2923" spans="2:9">
      <c r="B2923" s="1531">
        <v>93661</v>
      </c>
      <c r="C2923" s="1529" t="s">
        <v>16044</v>
      </c>
      <c r="D2923" s="1528" t="s">
        <v>74</v>
      </c>
      <c r="E2923" s="1530">
        <f t="shared" si="90"/>
        <v>58.38</v>
      </c>
      <c r="F2923" s="1521">
        <f t="shared" si="91"/>
        <v>93661</v>
      </c>
      <c r="H2923" s="1530">
        <v>58.38</v>
      </c>
      <c r="I2923" s="1530">
        <v>57.99</v>
      </c>
    </row>
    <row r="2924" spans="2:9">
      <c r="B2924" s="1532">
        <v>93662</v>
      </c>
      <c r="C2924" s="1523" t="s">
        <v>16045</v>
      </c>
      <c r="D2924" s="1526" t="s">
        <v>74</v>
      </c>
      <c r="E2924" s="1527">
        <f t="shared" si="90"/>
        <v>60.3</v>
      </c>
      <c r="F2924" s="1521">
        <f t="shared" si="91"/>
        <v>93662</v>
      </c>
      <c r="H2924" s="1527">
        <v>60.3</v>
      </c>
      <c r="I2924" s="1527">
        <v>59.77</v>
      </c>
    </row>
    <row r="2925" spans="2:9">
      <c r="B2925" s="1531">
        <v>93663</v>
      </c>
      <c r="C2925" s="1529" t="s">
        <v>16046</v>
      </c>
      <c r="D2925" s="1528" t="s">
        <v>74</v>
      </c>
      <c r="E2925" s="1530">
        <f t="shared" si="90"/>
        <v>60.3</v>
      </c>
      <c r="F2925" s="1521">
        <f t="shared" si="91"/>
        <v>93663</v>
      </c>
      <c r="H2925" s="1530">
        <v>60.3</v>
      </c>
      <c r="I2925" s="1530">
        <v>59.77</v>
      </c>
    </row>
    <row r="2926" spans="2:9">
      <c r="B2926" s="1532">
        <v>93664</v>
      </c>
      <c r="C2926" s="1523" t="s">
        <v>16047</v>
      </c>
      <c r="D2926" s="1526" t="s">
        <v>74</v>
      </c>
      <c r="E2926" s="1527">
        <f t="shared" si="90"/>
        <v>62.64</v>
      </c>
      <c r="F2926" s="1521">
        <f t="shared" si="91"/>
        <v>93664</v>
      </c>
      <c r="H2926" s="1527">
        <v>62.64</v>
      </c>
      <c r="I2926" s="1527">
        <v>61.92</v>
      </c>
    </row>
    <row r="2927" spans="2:9">
      <c r="B2927" s="1531">
        <v>93665</v>
      </c>
      <c r="C2927" s="1529" t="s">
        <v>16048</v>
      </c>
      <c r="D2927" s="1528" t="s">
        <v>74</v>
      </c>
      <c r="E2927" s="1530">
        <f t="shared" si="90"/>
        <v>65.45</v>
      </c>
      <c r="F2927" s="1521">
        <f t="shared" si="91"/>
        <v>93665</v>
      </c>
      <c r="H2927" s="1530">
        <v>65.45</v>
      </c>
      <c r="I2927" s="1530">
        <v>64.37</v>
      </c>
    </row>
    <row r="2928" spans="2:9">
      <c r="B2928" s="1532">
        <v>93666</v>
      </c>
      <c r="C2928" s="1523" t="s">
        <v>16049</v>
      </c>
      <c r="D2928" s="1526" t="s">
        <v>74</v>
      </c>
      <c r="E2928" s="1527">
        <f t="shared" si="90"/>
        <v>70.150000000000006</v>
      </c>
      <c r="F2928" s="1521">
        <f t="shared" si="91"/>
        <v>93666</v>
      </c>
      <c r="H2928" s="1527">
        <v>70.150000000000006</v>
      </c>
      <c r="I2928" s="1527">
        <v>68.64</v>
      </c>
    </row>
    <row r="2929" spans="2:9">
      <c r="B2929" s="1531">
        <v>93667</v>
      </c>
      <c r="C2929" s="1529" t="s">
        <v>16050</v>
      </c>
      <c r="D2929" s="1528" t="s">
        <v>74</v>
      </c>
      <c r="E2929" s="1530">
        <f t="shared" si="90"/>
        <v>71.540000000000006</v>
      </c>
      <c r="F2929" s="1521">
        <f t="shared" si="91"/>
        <v>93667</v>
      </c>
      <c r="H2929" s="1530">
        <v>71.540000000000006</v>
      </c>
      <c r="I2929" s="1530">
        <v>71.13</v>
      </c>
    </row>
    <row r="2930" spans="2:9">
      <c r="B2930" s="1532">
        <v>93668</v>
      </c>
      <c r="C2930" s="1523" t="s">
        <v>16051</v>
      </c>
      <c r="D2930" s="1526" t="s">
        <v>74</v>
      </c>
      <c r="E2930" s="1527">
        <f t="shared" si="90"/>
        <v>72.989999999999995</v>
      </c>
      <c r="F2930" s="1521">
        <f t="shared" si="91"/>
        <v>93668</v>
      </c>
      <c r="H2930" s="1527">
        <v>72.989999999999995</v>
      </c>
      <c r="I2930" s="1527">
        <v>72.41</v>
      </c>
    </row>
    <row r="2931" spans="2:9">
      <c r="B2931" s="1531">
        <v>93669</v>
      </c>
      <c r="C2931" s="1529" t="s">
        <v>16052</v>
      </c>
      <c r="D2931" s="1528" t="s">
        <v>74</v>
      </c>
      <c r="E2931" s="1530">
        <f t="shared" si="90"/>
        <v>75.87</v>
      </c>
      <c r="F2931" s="1521">
        <f t="shared" si="91"/>
        <v>93669</v>
      </c>
      <c r="H2931" s="1530">
        <v>75.87</v>
      </c>
      <c r="I2931" s="1530">
        <v>75.08</v>
      </c>
    </row>
    <row r="2932" spans="2:9">
      <c r="B2932" s="1532">
        <v>93670</v>
      </c>
      <c r="C2932" s="1523" t="s">
        <v>16053</v>
      </c>
      <c r="D2932" s="1526" t="s">
        <v>74</v>
      </c>
      <c r="E2932" s="1527">
        <f t="shared" si="90"/>
        <v>75.87</v>
      </c>
      <c r="F2932" s="1521">
        <f t="shared" si="91"/>
        <v>93670</v>
      </c>
      <c r="H2932" s="1527">
        <v>75.87</v>
      </c>
      <c r="I2932" s="1527">
        <v>75.08</v>
      </c>
    </row>
    <row r="2933" spans="2:9">
      <c r="B2933" s="1531">
        <v>93671</v>
      </c>
      <c r="C2933" s="1529" t="s">
        <v>16054</v>
      </c>
      <c r="D2933" s="1528" t="s">
        <v>74</v>
      </c>
      <c r="E2933" s="1530">
        <f t="shared" si="90"/>
        <v>79.39</v>
      </c>
      <c r="F2933" s="1521">
        <f t="shared" si="91"/>
        <v>93671</v>
      </c>
      <c r="H2933" s="1530">
        <v>79.39</v>
      </c>
      <c r="I2933" s="1530">
        <v>78.3</v>
      </c>
    </row>
    <row r="2934" spans="2:9">
      <c r="B2934" s="1532">
        <v>93672</v>
      </c>
      <c r="C2934" s="1523" t="s">
        <v>16055</v>
      </c>
      <c r="D2934" s="1526" t="s">
        <v>74</v>
      </c>
      <c r="E2934" s="1527">
        <f t="shared" si="90"/>
        <v>84.82</v>
      </c>
      <c r="F2934" s="1521">
        <f t="shared" si="91"/>
        <v>93672</v>
      </c>
      <c r="H2934" s="1527">
        <v>84.82</v>
      </c>
      <c r="I2934" s="1527">
        <v>83.2</v>
      </c>
    </row>
    <row r="2935" spans="2:9">
      <c r="B2935" s="1531">
        <v>93673</v>
      </c>
      <c r="C2935" s="1529" t="s">
        <v>16056</v>
      </c>
      <c r="D2935" s="1528" t="s">
        <v>74</v>
      </c>
      <c r="E2935" s="1530">
        <f t="shared" si="90"/>
        <v>91.87</v>
      </c>
      <c r="F2935" s="1521">
        <f t="shared" si="91"/>
        <v>93673</v>
      </c>
      <c r="H2935" s="1530">
        <v>91.87</v>
      </c>
      <c r="I2935" s="1530">
        <v>89.6</v>
      </c>
    </row>
    <row r="2936" spans="2:9">
      <c r="B2936" s="1532">
        <v>97359</v>
      </c>
      <c r="C2936" s="1523" t="s">
        <v>16057</v>
      </c>
      <c r="D2936" s="1526" t="s">
        <v>74</v>
      </c>
      <c r="E2936" s="1527">
        <f t="shared" si="90"/>
        <v>2880.54</v>
      </c>
      <c r="F2936" s="1521">
        <f t="shared" si="91"/>
        <v>97359</v>
      </c>
      <c r="H2936" s="1527">
        <v>2880.54</v>
      </c>
      <c r="I2936" s="1527">
        <v>2865.94</v>
      </c>
    </row>
    <row r="2937" spans="2:9">
      <c r="B2937" s="1531">
        <v>97360</v>
      </c>
      <c r="C2937" s="1529" t="s">
        <v>16058</v>
      </c>
      <c r="D2937" s="1528" t="s">
        <v>74</v>
      </c>
      <c r="E2937" s="1530">
        <f t="shared" si="90"/>
        <v>5553.33</v>
      </c>
      <c r="F2937" s="1521">
        <f t="shared" si="91"/>
        <v>97360</v>
      </c>
      <c r="H2937" s="1530">
        <v>5553.33</v>
      </c>
      <c r="I2937" s="1530">
        <v>5531.42</v>
      </c>
    </row>
    <row r="2938" spans="2:9">
      <c r="B2938" s="1532">
        <v>97361</v>
      </c>
      <c r="C2938" s="1523" t="s">
        <v>16059</v>
      </c>
      <c r="D2938" s="1526" t="s">
        <v>74</v>
      </c>
      <c r="E2938" s="1527">
        <f t="shared" si="90"/>
        <v>7404.44</v>
      </c>
      <c r="F2938" s="1521">
        <f t="shared" si="91"/>
        <v>97361</v>
      </c>
      <c r="H2938" s="1527">
        <v>7404.44</v>
      </c>
      <c r="I2938" s="1527">
        <v>7375.23</v>
      </c>
    </row>
    <row r="2939" spans="2:9" ht="30">
      <c r="B2939" s="1531">
        <v>97362</v>
      </c>
      <c r="C2939" s="1529" t="s">
        <v>16060</v>
      </c>
      <c r="D2939" s="1528" t="s">
        <v>74</v>
      </c>
      <c r="E2939" s="1530">
        <f t="shared" si="90"/>
        <v>1994.49</v>
      </c>
      <c r="F2939" s="1521">
        <f t="shared" si="91"/>
        <v>97362</v>
      </c>
      <c r="H2939" s="1530">
        <v>1994.49</v>
      </c>
      <c r="I2939" s="1530">
        <v>1991.1</v>
      </c>
    </row>
    <row r="2940" spans="2:9" ht="30">
      <c r="B2940" s="1532">
        <v>101875</v>
      </c>
      <c r="C2940" s="1523" t="s">
        <v>16061</v>
      </c>
      <c r="D2940" s="1526" t="s">
        <v>74</v>
      </c>
      <c r="E2940" s="1527">
        <f t="shared" si="90"/>
        <v>422.51</v>
      </c>
      <c r="F2940" s="1521">
        <f t="shared" si="91"/>
        <v>101875</v>
      </c>
      <c r="H2940" s="1527">
        <v>422.51</v>
      </c>
      <c r="I2940" s="1527">
        <v>420.37</v>
      </c>
    </row>
    <row r="2941" spans="2:9" ht="30">
      <c r="B2941" s="1531">
        <v>101876</v>
      </c>
      <c r="C2941" s="1529" t="s">
        <v>16062</v>
      </c>
      <c r="D2941" s="1528" t="s">
        <v>74</v>
      </c>
      <c r="E2941" s="1530">
        <f t="shared" si="90"/>
        <v>64.569999999999993</v>
      </c>
      <c r="F2941" s="1521">
        <f t="shared" si="91"/>
        <v>101876</v>
      </c>
      <c r="H2941" s="1530">
        <v>64.569999999999993</v>
      </c>
      <c r="I2941" s="1530">
        <v>63.2</v>
      </c>
    </row>
    <row r="2942" spans="2:9" ht="30">
      <c r="B2942" s="1532">
        <v>101877</v>
      </c>
      <c r="C2942" s="1523" t="s">
        <v>16063</v>
      </c>
      <c r="D2942" s="1526" t="s">
        <v>74</v>
      </c>
      <c r="E2942" s="1527">
        <f t="shared" si="90"/>
        <v>44.5</v>
      </c>
      <c r="F2942" s="1521">
        <f t="shared" si="91"/>
        <v>101877</v>
      </c>
      <c r="H2942" s="1527">
        <v>44.5</v>
      </c>
      <c r="I2942" s="1527">
        <v>43.28</v>
      </c>
    </row>
    <row r="2943" spans="2:9" ht="30">
      <c r="B2943" s="1531">
        <v>101878</v>
      </c>
      <c r="C2943" s="1529" t="s">
        <v>16064</v>
      </c>
      <c r="D2943" s="1528" t="s">
        <v>74</v>
      </c>
      <c r="E2943" s="1530">
        <f t="shared" si="90"/>
        <v>574.45000000000005</v>
      </c>
      <c r="F2943" s="1521">
        <f t="shared" si="91"/>
        <v>101878</v>
      </c>
      <c r="H2943" s="1530">
        <v>574.45000000000005</v>
      </c>
      <c r="I2943" s="1530">
        <v>568.37</v>
      </c>
    </row>
    <row r="2944" spans="2:9" ht="30">
      <c r="B2944" s="1532">
        <v>101879</v>
      </c>
      <c r="C2944" s="1523" t="s">
        <v>16065</v>
      </c>
      <c r="D2944" s="1526" t="s">
        <v>74</v>
      </c>
      <c r="E2944" s="1527">
        <f t="shared" si="90"/>
        <v>613.95000000000005</v>
      </c>
      <c r="F2944" s="1521">
        <f t="shared" si="91"/>
        <v>101879</v>
      </c>
      <c r="H2944" s="1527">
        <v>613.95000000000005</v>
      </c>
      <c r="I2944" s="1527">
        <v>611.54999999999995</v>
      </c>
    </row>
    <row r="2945" spans="2:9" ht="30">
      <c r="B2945" s="1531">
        <v>101880</v>
      </c>
      <c r="C2945" s="1529" t="s">
        <v>16066</v>
      </c>
      <c r="D2945" s="1528" t="s">
        <v>74</v>
      </c>
      <c r="E2945" s="1530">
        <f t="shared" si="90"/>
        <v>706.36</v>
      </c>
      <c r="F2945" s="1521">
        <f t="shared" si="91"/>
        <v>101880</v>
      </c>
      <c r="H2945" s="1530">
        <v>706.36</v>
      </c>
      <c r="I2945" s="1530">
        <v>703.47</v>
      </c>
    </row>
    <row r="2946" spans="2:9" ht="30">
      <c r="B2946" s="1532">
        <v>101881</v>
      </c>
      <c r="C2946" s="1523" t="s">
        <v>16067</v>
      </c>
      <c r="D2946" s="1526" t="s">
        <v>74</v>
      </c>
      <c r="E2946" s="1527">
        <f t="shared" ref="E2946:E3009" si="92">IF($L$2=$H$1,H2946,I2946)</f>
        <v>1020.09</v>
      </c>
      <c r="F2946" s="1521">
        <f t="shared" ref="F2946:F3009" si="93">IF(LEN($B2946)=7,CONCATENATE(MID($B2946,1,6),"00",RIGHT($B2946,1)),IF(LEN($B2946)=8,CONCATENATE(MID($B2946,1,6),"0",RIGHT($B2946,2)),$B2946))</f>
        <v>101881</v>
      </c>
      <c r="H2946" s="1527">
        <v>1020.09</v>
      </c>
      <c r="I2946" s="1527">
        <v>1017.18</v>
      </c>
    </row>
    <row r="2947" spans="2:9" ht="30">
      <c r="B2947" s="1531">
        <v>101882</v>
      </c>
      <c r="C2947" s="1529" t="s">
        <v>16068</v>
      </c>
      <c r="D2947" s="1528" t="s">
        <v>74</v>
      </c>
      <c r="E2947" s="1530">
        <f t="shared" si="92"/>
        <v>1452.46</v>
      </c>
      <c r="F2947" s="1521">
        <f t="shared" si="93"/>
        <v>101882</v>
      </c>
      <c r="H2947" s="1530">
        <v>1452.46</v>
      </c>
      <c r="I2947" s="1530">
        <v>1449.57</v>
      </c>
    </row>
    <row r="2948" spans="2:9" ht="30">
      <c r="B2948" s="1532">
        <v>101883</v>
      </c>
      <c r="C2948" s="1523" t="s">
        <v>16069</v>
      </c>
      <c r="D2948" s="1526" t="s">
        <v>74</v>
      </c>
      <c r="E2948" s="1527">
        <f t="shared" si="92"/>
        <v>585</v>
      </c>
      <c r="F2948" s="1521">
        <f t="shared" si="93"/>
        <v>101883</v>
      </c>
      <c r="H2948" s="1527">
        <v>585</v>
      </c>
      <c r="I2948" s="1527">
        <v>582.62</v>
      </c>
    </row>
    <row r="2949" spans="2:9">
      <c r="B2949" s="1531">
        <v>101890</v>
      </c>
      <c r="C2949" s="1529" t="s">
        <v>16070</v>
      </c>
      <c r="D2949" s="1528" t="s">
        <v>74</v>
      </c>
      <c r="E2949" s="1530">
        <f t="shared" si="92"/>
        <v>15.6</v>
      </c>
      <c r="F2949" s="1521">
        <f t="shared" si="93"/>
        <v>101890</v>
      </c>
      <c r="H2949" s="1530">
        <v>15.6</v>
      </c>
      <c r="I2949" s="1530">
        <v>15.34</v>
      </c>
    </row>
    <row r="2950" spans="2:9">
      <c r="B2950" s="1532">
        <v>101891</v>
      </c>
      <c r="C2950" s="1523" t="s">
        <v>16071</v>
      </c>
      <c r="D2950" s="1526" t="s">
        <v>74</v>
      </c>
      <c r="E2950" s="1527">
        <f t="shared" si="92"/>
        <v>26.7</v>
      </c>
      <c r="F2950" s="1521">
        <f t="shared" si="93"/>
        <v>101891</v>
      </c>
      <c r="H2950" s="1527">
        <v>26.7</v>
      </c>
      <c r="I2950" s="1527">
        <v>26.17</v>
      </c>
    </row>
    <row r="2951" spans="2:9">
      <c r="B2951" s="1531">
        <v>101892</v>
      </c>
      <c r="C2951" s="1529" t="s">
        <v>16072</v>
      </c>
      <c r="D2951" s="1528" t="s">
        <v>74</v>
      </c>
      <c r="E2951" s="1530">
        <f t="shared" si="92"/>
        <v>71.77</v>
      </c>
      <c r="F2951" s="1521">
        <f t="shared" si="93"/>
        <v>101892</v>
      </c>
      <c r="H2951" s="1530">
        <v>71.77</v>
      </c>
      <c r="I2951" s="1530">
        <v>71.239999999999995</v>
      </c>
    </row>
    <row r="2952" spans="2:9">
      <c r="B2952" s="1532">
        <v>101893</v>
      </c>
      <c r="C2952" s="1523" t="s">
        <v>16073</v>
      </c>
      <c r="D2952" s="1526" t="s">
        <v>74</v>
      </c>
      <c r="E2952" s="1527">
        <f t="shared" si="92"/>
        <v>91.34</v>
      </c>
      <c r="F2952" s="1521">
        <f t="shared" si="93"/>
        <v>101893</v>
      </c>
      <c r="H2952" s="1527">
        <v>91.34</v>
      </c>
      <c r="I2952" s="1527">
        <v>90.55</v>
      </c>
    </row>
    <row r="2953" spans="2:9">
      <c r="B2953" s="1531">
        <v>101894</v>
      </c>
      <c r="C2953" s="1529" t="s">
        <v>16074</v>
      </c>
      <c r="D2953" s="1528" t="s">
        <v>74</v>
      </c>
      <c r="E2953" s="1530">
        <f t="shared" si="92"/>
        <v>150.47999999999999</v>
      </c>
      <c r="F2953" s="1521">
        <f t="shared" si="93"/>
        <v>101894</v>
      </c>
      <c r="H2953" s="1530">
        <v>150.47999999999999</v>
      </c>
      <c r="I2953" s="1530">
        <v>147.36000000000001</v>
      </c>
    </row>
    <row r="2954" spans="2:9">
      <c r="B2954" s="1532">
        <v>101895</v>
      </c>
      <c r="C2954" s="1523" t="s">
        <v>16075</v>
      </c>
      <c r="D2954" s="1526" t="s">
        <v>74</v>
      </c>
      <c r="E2954" s="1527">
        <f t="shared" si="92"/>
        <v>419.1</v>
      </c>
      <c r="F2954" s="1521">
        <f t="shared" si="93"/>
        <v>101895</v>
      </c>
      <c r="H2954" s="1527">
        <v>419.1</v>
      </c>
      <c r="I2954" s="1527">
        <v>413.82</v>
      </c>
    </row>
    <row r="2955" spans="2:9">
      <c r="B2955" s="1531">
        <v>101896</v>
      </c>
      <c r="C2955" s="1529" t="s">
        <v>16076</v>
      </c>
      <c r="D2955" s="1528" t="s">
        <v>74</v>
      </c>
      <c r="E2955" s="1530">
        <f t="shared" si="92"/>
        <v>636.16999999999996</v>
      </c>
      <c r="F2955" s="1521">
        <f t="shared" si="93"/>
        <v>101896</v>
      </c>
      <c r="H2955" s="1530">
        <v>636.16999999999996</v>
      </c>
      <c r="I2955" s="1530">
        <v>630.89</v>
      </c>
    </row>
    <row r="2956" spans="2:9">
      <c r="B2956" s="1532">
        <v>101897</v>
      </c>
      <c r="C2956" s="1523" t="s">
        <v>16077</v>
      </c>
      <c r="D2956" s="1526" t="s">
        <v>74</v>
      </c>
      <c r="E2956" s="1527">
        <f t="shared" si="92"/>
        <v>1025.3599999999999</v>
      </c>
      <c r="F2956" s="1521">
        <f t="shared" si="93"/>
        <v>101897</v>
      </c>
      <c r="H2956" s="1527">
        <v>1025.3599999999999</v>
      </c>
      <c r="I2956" s="1527">
        <v>1020.08</v>
      </c>
    </row>
    <row r="2957" spans="2:9">
      <c r="B2957" s="1531">
        <v>101898</v>
      </c>
      <c r="C2957" s="1529" t="s">
        <v>16078</v>
      </c>
      <c r="D2957" s="1528" t="s">
        <v>74</v>
      </c>
      <c r="E2957" s="1530">
        <f t="shared" si="92"/>
        <v>1378.64</v>
      </c>
      <c r="F2957" s="1521">
        <f t="shared" si="93"/>
        <v>101898</v>
      </c>
      <c r="H2957" s="1530">
        <v>1378.64</v>
      </c>
      <c r="I2957" s="1530">
        <v>1373.36</v>
      </c>
    </row>
    <row r="2958" spans="2:9">
      <c r="B2958" s="1532">
        <v>101899</v>
      </c>
      <c r="C2958" s="1523" t="s">
        <v>16079</v>
      </c>
      <c r="D2958" s="1526" t="s">
        <v>74</v>
      </c>
      <c r="E2958" s="1527">
        <f t="shared" si="92"/>
        <v>2218.96</v>
      </c>
      <c r="F2958" s="1521">
        <f t="shared" si="93"/>
        <v>101899</v>
      </c>
      <c r="H2958" s="1527">
        <v>2218.96</v>
      </c>
      <c r="I2958" s="1527">
        <v>2213.6799999999998</v>
      </c>
    </row>
    <row r="2959" spans="2:9">
      <c r="B2959" s="1531">
        <v>101900</v>
      </c>
      <c r="C2959" s="1529" t="s">
        <v>16080</v>
      </c>
      <c r="D2959" s="1528" t="s">
        <v>74</v>
      </c>
      <c r="E2959" s="1530">
        <f t="shared" si="92"/>
        <v>4652.91</v>
      </c>
      <c r="F2959" s="1521">
        <f t="shared" si="93"/>
        <v>101900</v>
      </c>
      <c r="H2959" s="1530">
        <v>4652.91</v>
      </c>
      <c r="I2959" s="1530">
        <v>4647.63</v>
      </c>
    </row>
    <row r="2960" spans="2:9">
      <c r="B2960" s="1532">
        <v>101901</v>
      </c>
      <c r="C2960" s="1523" t="s">
        <v>16081</v>
      </c>
      <c r="D2960" s="1526" t="s">
        <v>74</v>
      </c>
      <c r="E2960" s="1527">
        <f t="shared" si="92"/>
        <v>152.01</v>
      </c>
      <c r="F2960" s="1521">
        <f t="shared" si="93"/>
        <v>101901</v>
      </c>
      <c r="H2960" s="1527">
        <v>152.01</v>
      </c>
      <c r="I2960" s="1527">
        <v>151.43</v>
      </c>
    </row>
    <row r="2961" spans="2:9">
      <c r="B2961" s="1531">
        <v>101902</v>
      </c>
      <c r="C2961" s="1529" t="s">
        <v>16082</v>
      </c>
      <c r="D2961" s="1528" t="s">
        <v>74</v>
      </c>
      <c r="E2961" s="1530">
        <f t="shared" si="92"/>
        <v>187.47</v>
      </c>
      <c r="F2961" s="1521">
        <f t="shared" si="93"/>
        <v>101902</v>
      </c>
      <c r="H2961" s="1530">
        <v>187.47</v>
      </c>
      <c r="I2961" s="1530">
        <v>186.68</v>
      </c>
    </row>
    <row r="2962" spans="2:9">
      <c r="B2962" s="1532">
        <v>101903</v>
      </c>
      <c r="C2962" s="1523" t="s">
        <v>16083</v>
      </c>
      <c r="D2962" s="1526" t="s">
        <v>74</v>
      </c>
      <c r="E2962" s="1527">
        <f t="shared" si="92"/>
        <v>391.85</v>
      </c>
      <c r="F2962" s="1521">
        <f t="shared" si="93"/>
        <v>101903</v>
      </c>
      <c r="H2962" s="1527">
        <v>391.85</v>
      </c>
      <c r="I2962" s="1527">
        <v>390.23</v>
      </c>
    </row>
    <row r="2963" spans="2:9">
      <c r="B2963" s="1531">
        <v>101904</v>
      </c>
      <c r="C2963" s="1529" t="s">
        <v>16084</v>
      </c>
      <c r="D2963" s="1528" t="s">
        <v>74</v>
      </c>
      <c r="E2963" s="1530">
        <f t="shared" si="92"/>
        <v>1452.24</v>
      </c>
      <c r="F2963" s="1521">
        <f t="shared" si="93"/>
        <v>101904</v>
      </c>
      <c r="H2963" s="1530">
        <v>1452.24</v>
      </c>
      <c r="I2963" s="1530">
        <v>1449.12</v>
      </c>
    </row>
    <row r="2964" spans="2:9">
      <c r="B2964" s="1532">
        <v>101938</v>
      </c>
      <c r="C2964" s="1523" t="s">
        <v>16802</v>
      </c>
      <c r="D2964" s="1526" t="s">
        <v>74</v>
      </c>
      <c r="E2964" s="1527">
        <f t="shared" si="92"/>
        <v>86.77</v>
      </c>
      <c r="F2964" s="1521">
        <f t="shared" si="93"/>
        <v>101938</v>
      </c>
      <c r="H2964" s="1527">
        <v>86.77</v>
      </c>
      <c r="I2964" s="1527">
        <v>85.03</v>
      </c>
    </row>
    <row r="2965" spans="2:9">
      <c r="B2965" s="1531">
        <v>101946</v>
      </c>
      <c r="C2965" s="1529" t="s">
        <v>16803</v>
      </c>
      <c r="D2965" s="1528" t="s">
        <v>74</v>
      </c>
      <c r="E2965" s="1530">
        <f t="shared" si="92"/>
        <v>126.52</v>
      </c>
      <c r="F2965" s="1521">
        <f t="shared" si="93"/>
        <v>101946</v>
      </c>
      <c r="H2965" s="1530">
        <v>126.52</v>
      </c>
      <c r="I2965" s="1530">
        <v>120.44</v>
      </c>
    </row>
    <row r="2966" spans="2:9" ht="30">
      <c r="B2966" s="1532">
        <v>91945</v>
      </c>
      <c r="C2966" s="1523" t="s">
        <v>1359</v>
      </c>
      <c r="D2966" s="1526" t="s">
        <v>74</v>
      </c>
      <c r="E2966" s="1527">
        <f t="shared" si="92"/>
        <v>7.82</v>
      </c>
      <c r="F2966" s="1521">
        <f t="shared" si="93"/>
        <v>91945</v>
      </c>
      <c r="H2966" s="1527">
        <v>7.82</v>
      </c>
      <c r="I2966" s="1527">
        <v>7.39</v>
      </c>
    </row>
    <row r="2967" spans="2:9" ht="30">
      <c r="B2967" s="1531">
        <v>91946</v>
      </c>
      <c r="C2967" s="1529" t="s">
        <v>1360</v>
      </c>
      <c r="D2967" s="1528" t="s">
        <v>74</v>
      </c>
      <c r="E2967" s="1530">
        <f t="shared" si="92"/>
        <v>6.55</v>
      </c>
      <c r="F2967" s="1521">
        <f t="shared" si="93"/>
        <v>91946</v>
      </c>
      <c r="H2967" s="1530">
        <v>6.55</v>
      </c>
      <c r="I2967" s="1530">
        <v>6.26</v>
      </c>
    </row>
    <row r="2968" spans="2:9" ht="30">
      <c r="B2968" s="1532">
        <v>91947</v>
      </c>
      <c r="C2968" s="1523" t="s">
        <v>1361</v>
      </c>
      <c r="D2968" s="1526" t="s">
        <v>74</v>
      </c>
      <c r="E2968" s="1527">
        <f t="shared" si="92"/>
        <v>5.76</v>
      </c>
      <c r="F2968" s="1521">
        <f t="shared" si="93"/>
        <v>91947</v>
      </c>
      <c r="H2968" s="1527">
        <v>5.76</v>
      </c>
      <c r="I2968" s="1527">
        <v>5.55</v>
      </c>
    </row>
    <row r="2969" spans="2:9" ht="30">
      <c r="B2969" s="1531">
        <v>91949</v>
      </c>
      <c r="C2969" s="1529" t="s">
        <v>1362</v>
      </c>
      <c r="D2969" s="1528" t="s">
        <v>74</v>
      </c>
      <c r="E2969" s="1530">
        <f t="shared" si="92"/>
        <v>12.01</v>
      </c>
      <c r="F2969" s="1521">
        <f t="shared" si="93"/>
        <v>91949</v>
      </c>
      <c r="H2969" s="1530">
        <v>12.01</v>
      </c>
      <c r="I2969" s="1530">
        <v>11.5</v>
      </c>
    </row>
    <row r="2970" spans="2:9" ht="30">
      <c r="B2970" s="1532">
        <v>91950</v>
      </c>
      <c r="C2970" s="1523" t="s">
        <v>1363</v>
      </c>
      <c r="D2970" s="1526" t="s">
        <v>74</v>
      </c>
      <c r="E2970" s="1527">
        <f t="shared" si="92"/>
        <v>10.48</v>
      </c>
      <c r="F2970" s="1521">
        <f t="shared" si="93"/>
        <v>91950</v>
      </c>
      <c r="H2970" s="1527">
        <v>10.48</v>
      </c>
      <c r="I2970" s="1527">
        <v>10.14</v>
      </c>
    </row>
    <row r="2971" spans="2:9" ht="30">
      <c r="B2971" s="1531">
        <v>91951</v>
      </c>
      <c r="C2971" s="1529" t="s">
        <v>1364</v>
      </c>
      <c r="D2971" s="1528" t="s">
        <v>74</v>
      </c>
      <c r="E2971" s="1530">
        <f t="shared" si="92"/>
        <v>9.56</v>
      </c>
      <c r="F2971" s="1521">
        <f t="shared" si="93"/>
        <v>91951</v>
      </c>
      <c r="H2971" s="1530">
        <v>9.56</v>
      </c>
      <c r="I2971" s="1530">
        <v>9.32</v>
      </c>
    </row>
    <row r="2972" spans="2:9">
      <c r="B2972" s="1532">
        <v>91952</v>
      </c>
      <c r="C2972" s="1523" t="s">
        <v>1365</v>
      </c>
      <c r="D2972" s="1526" t="s">
        <v>74</v>
      </c>
      <c r="E2972" s="1527">
        <f t="shared" si="92"/>
        <v>14.67</v>
      </c>
      <c r="F2972" s="1521">
        <f t="shared" si="93"/>
        <v>91952</v>
      </c>
      <c r="H2972" s="1527">
        <v>14.67</v>
      </c>
      <c r="I2972" s="1527">
        <v>13.77</v>
      </c>
    </row>
    <row r="2973" spans="2:9">
      <c r="B2973" s="1531">
        <v>91953</v>
      </c>
      <c r="C2973" s="1529" t="s">
        <v>1366</v>
      </c>
      <c r="D2973" s="1528" t="s">
        <v>74</v>
      </c>
      <c r="E2973" s="1530">
        <f t="shared" si="92"/>
        <v>21.22</v>
      </c>
      <c r="F2973" s="1521">
        <f t="shared" si="93"/>
        <v>91953</v>
      </c>
      <c r="H2973" s="1530">
        <v>21.22</v>
      </c>
      <c r="I2973" s="1530">
        <v>20.03</v>
      </c>
    </row>
    <row r="2974" spans="2:9">
      <c r="B2974" s="1532">
        <v>91954</v>
      </c>
      <c r="C2974" s="1523" t="s">
        <v>1367</v>
      </c>
      <c r="D2974" s="1526" t="s">
        <v>74</v>
      </c>
      <c r="E2974" s="1527">
        <f t="shared" si="92"/>
        <v>19.690000000000001</v>
      </c>
      <c r="F2974" s="1521">
        <f t="shared" si="93"/>
        <v>91954</v>
      </c>
      <c r="H2974" s="1527">
        <v>19.690000000000001</v>
      </c>
      <c r="I2974" s="1527">
        <v>18.46</v>
      </c>
    </row>
    <row r="2975" spans="2:9">
      <c r="B2975" s="1531">
        <v>91955</v>
      </c>
      <c r="C2975" s="1529" t="s">
        <v>1368</v>
      </c>
      <c r="D2975" s="1528" t="s">
        <v>74</v>
      </c>
      <c r="E2975" s="1530">
        <f t="shared" si="92"/>
        <v>26.24</v>
      </c>
      <c r="F2975" s="1521">
        <f t="shared" si="93"/>
        <v>91955</v>
      </c>
      <c r="H2975" s="1530">
        <v>26.24</v>
      </c>
      <c r="I2975" s="1530">
        <v>24.72</v>
      </c>
    </row>
    <row r="2976" spans="2:9" ht="30">
      <c r="B2976" s="1532">
        <v>91956</v>
      </c>
      <c r="C2976" s="1523" t="s">
        <v>1369</v>
      </c>
      <c r="D2976" s="1526" t="s">
        <v>74</v>
      </c>
      <c r="E2976" s="1527">
        <f t="shared" si="92"/>
        <v>32.01</v>
      </c>
      <c r="F2976" s="1521">
        <f t="shared" si="93"/>
        <v>91956</v>
      </c>
      <c r="H2976" s="1527">
        <v>32.01</v>
      </c>
      <c r="I2976" s="1527">
        <v>30.12</v>
      </c>
    </row>
    <row r="2977" spans="2:9" ht="30">
      <c r="B2977" s="1531">
        <v>91957</v>
      </c>
      <c r="C2977" s="1529" t="s">
        <v>1370</v>
      </c>
      <c r="D2977" s="1528" t="s">
        <v>74</v>
      </c>
      <c r="E2977" s="1530">
        <f t="shared" si="92"/>
        <v>38.56</v>
      </c>
      <c r="F2977" s="1521">
        <f t="shared" si="93"/>
        <v>91957</v>
      </c>
      <c r="H2977" s="1530">
        <v>38.56</v>
      </c>
      <c r="I2977" s="1530">
        <v>36.380000000000003</v>
      </c>
    </row>
    <row r="2978" spans="2:9">
      <c r="B2978" s="1532">
        <v>91958</v>
      </c>
      <c r="C2978" s="1523" t="s">
        <v>1371</v>
      </c>
      <c r="D2978" s="1526" t="s">
        <v>74</v>
      </c>
      <c r="E2978" s="1527">
        <f t="shared" si="92"/>
        <v>27.02</v>
      </c>
      <c r="F2978" s="1521">
        <f t="shared" si="93"/>
        <v>91958</v>
      </c>
      <c r="H2978" s="1527">
        <v>27.02</v>
      </c>
      <c r="I2978" s="1527">
        <v>25.47</v>
      </c>
    </row>
    <row r="2979" spans="2:9">
      <c r="B2979" s="1531">
        <v>91959</v>
      </c>
      <c r="C2979" s="1529" t="s">
        <v>1372</v>
      </c>
      <c r="D2979" s="1528" t="s">
        <v>74</v>
      </c>
      <c r="E2979" s="1530">
        <f t="shared" si="92"/>
        <v>33.57</v>
      </c>
      <c r="F2979" s="1521">
        <f t="shared" si="93"/>
        <v>91959</v>
      </c>
      <c r="H2979" s="1530">
        <v>33.57</v>
      </c>
      <c r="I2979" s="1530">
        <v>31.73</v>
      </c>
    </row>
    <row r="2980" spans="2:9">
      <c r="B2980" s="1532">
        <v>91960</v>
      </c>
      <c r="C2980" s="1523" t="s">
        <v>1373</v>
      </c>
      <c r="D2980" s="1526" t="s">
        <v>74</v>
      </c>
      <c r="E2980" s="1527">
        <f t="shared" si="92"/>
        <v>37.03</v>
      </c>
      <c r="F2980" s="1521">
        <f t="shared" si="93"/>
        <v>91960</v>
      </c>
      <c r="H2980" s="1527">
        <v>37.03</v>
      </c>
      <c r="I2980" s="1527">
        <v>34.82</v>
      </c>
    </row>
    <row r="2981" spans="2:9">
      <c r="B2981" s="1531">
        <v>91961</v>
      </c>
      <c r="C2981" s="1529" t="s">
        <v>1374</v>
      </c>
      <c r="D2981" s="1528" t="s">
        <v>74</v>
      </c>
      <c r="E2981" s="1530">
        <f t="shared" si="92"/>
        <v>43.58</v>
      </c>
      <c r="F2981" s="1521">
        <f t="shared" si="93"/>
        <v>91961</v>
      </c>
      <c r="H2981" s="1530">
        <v>43.58</v>
      </c>
      <c r="I2981" s="1530">
        <v>41.08</v>
      </c>
    </row>
    <row r="2982" spans="2:9" ht="30">
      <c r="B2982" s="1532">
        <v>91962</v>
      </c>
      <c r="C2982" s="1523" t="s">
        <v>1375</v>
      </c>
      <c r="D2982" s="1526" t="s">
        <v>74</v>
      </c>
      <c r="E2982" s="1527">
        <f t="shared" si="92"/>
        <v>49.39</v>
      </c>
      <c r="F2982" s="1521">
        <f t="shared" si="93"/>
        <v>91962</v>
      </c>
      <c r="H2982" s="1527">
        <v>49.39</v>
      </c>
      <c r="I2982" s="1527">
        <v>46.52</v>
      </c>
    </row>
    <row r="2983" spans="2:9" ht="30">
      <c r="B2983" s="1531">
        <v>91963</v>
      </c>
      <c r="C2983" s="1529" t="s">
        <v>1376</v>
      </c>
      <c r="D2983" s="1528" t="s">
        <v>74</v>
      </c>
      <c r="E2983" s="1530">
        <f t="shared" si="92"/>
        <v>55.94</v>
      </c>
      <c r="F2983" s="1521">
        <f t="shared" si="93"/>
        <v>91963</v>
      </c>
      <c r="H2983" s="1530">
        <v>55.94</v>
      </c>
      <c r="I2983" s="1530">
        <v>52.78</v>
      </c>
    </row>
    <row r="2984" spans="2:9" ht="30">
      <c r="B2984" s="1532">
        <v>91964</v>
      </c>
      <c r="C2984" s="1523" t="s">
        <v>1377</v>
      </c>
      <c r="D2984" s="1526" t="s">
        <v>74</v>
      </c>
      <c r="E2984" s="1527">
        <f t="shared" si="92"/>
        <v>44.37</v>
      </c>
      <c r="F2984" s="1521">
        <f t="shared" si="93"/>
        <v>91964</v>
      </c>
      <c r="H2984" s="1527">
        <v>44.37</v>
      </c>
      <c r="I2984" s="1527">
        <v>41.83</v>
      </c>
    </row>
    <row r="2985" spans="2:9" ht="30">
      <c r="B2985" s="1531">
        <v>91965</v>
      </c>
      <c r="C2985" s="1529" t="s">
        <v>1378</v>
      </c>
      <c r="D2985" s="1528" t="s">
        <v>74</v>
      </c>
      <c r="E2985" s="1530">
        <f t="shared" si="92"/>
        <v>50.92</v>
      </c>
      <c r="F2985" s="1521">
        <f t="shared" si="93"/>
        <v>91965</v>
      </c>
      <c r="H2985" s="1530">
        <v>50.92</v>
      </c>
      <c r="I2985" s="1530">
        <v>48.09</v>
      </c>
    </row>
    <row r="2986" spans="2:9">
      <c r="B2986" s="1532">
        <v>91966</v>
      </c>
      <c r="C2986" s="1523" t="s">
        <v>1379</v>
      </c>
      <c r="D2986" s="1526" t="s">
        <v>74</v>
      </c>
      <c r="E2986" s="1527">
        <f t="shared" si="92"/>
        <v>39.380000000000003</v>
      </c>
      <c r="F2986" s="1521">
        <f t="shared" si="93"/>
        <v>91966</v>
      </c>
      <c r="H2986" s="1527">
        <v>39.380000000000003</v>
      </c>
      <c r="I2986" s="1527">
        <v>37.17</v>
      </c>
    </row>
    <row r="2987" spans="2:9">
      <c r="B2987" s="1531">
        <v>91967</v>
      </c>
      <c r="C2987" s="1529" t="s">
        <v>1380</v>
      </c>
      <c r="D2987" s="1528" t="s">
        <v>74</v>
      </c>
      <c r="E2987" s="1530">
        <f t="shared" si="92"/>
        <v>45.93</v>
      </c>
      <c r="F2987" s="1521">
        <f t="shared" si="93"/>
        <v>91967</v>
      </c>
      <c r="H2987" s="1530">
        <v>45.93</v>
      </c>
      <c r="I2987" s="1530">
        <v>43.43</v>
      </c>
    </row>
    <row r="2988" spans="2:9">
      <c r="B2988" s="1532">
        <v>91968</v>
      </c>
      <c r="C2988" s="1523" t="s">
        <v>1381</v>
      </c>
      <c r="D2988" s="1526" t="s">
        <v>74</v>
      </c>
      <c r="E2988" s="1527">
        <f t="shared" si="92"/>
        <v>54.37</v>
      </c>
      <c r="F2988" s="1521">
        <f t="shared" si="93"/>
        <v>91968</v>
      </c>
      <c r="H2988" s="1527">
        <v>54.37</v>
      </c>
      <c r="I2988" s="1527">
        <v>51.18</v>
      </c>
    </row>
    <row r="2989" spans="2:9">
      <c r="B2989" s="1531">
        <v>91969</v>
      </c>
      <c r="C2989" s="1529" t="s">
        <v>1382</v>
      </c>
      <c r="D2989" s="1528" t="s">
        <v>74</v>
      </c>
      <c r="E2989" s="1530">
        <f t="shared" si="92"/>
        <v>60.92</v>
      </c>
      <c r="F2989" s="1521">
        <f t="shared" si="93"/>
        <v>91969</v>
      </c>
      <c r="H2989" s="1530">
        <v>60.92</v>
      </c>
      <c r="I2989" s="1530">
        <v>57.44</v>
      </c>
    </row>
    <row r="2990" spans="2:9" ht="30">
      <c r="B2990" s="1532">
        <v>91970</v>
      </c>
      <c r="C2990" s="1523" t="s">
        <v>1383</v>
      </c>
      <c r="D2990" s="1526" t="s">
        <v>74</v>
      </c>
      <c r="E2990" s="1527">
        <f t="shared" si="92"/>
        <v>57</v>
      </c>
      <c r="F2990" s="1521">
        <f t="shared" si="93"/>
        <v>91970</v>
      </c>
      <c r="H2990" s="1527">
        <v>57</v>
      </c>
      <c r="I2990" s="1527">
        <v>53.76</v>
      </c>
    </row>
    <row r="2991" spans="2:9" ht="30">
      <c r="B2991" s="1531">
        <v>91971</v>
      </c>
      <c r="C2991" s="1529" t="s">
        <v>1384</v>
      </c>
      <c r="D2991" s="1528" t="s">
        <v>74</v>
      </c>
      <c r="E2991" s="1530">
        <f t="shared" si="92"/>
        <v>67.48</v>
      </c>
      <c r="F2991" s="1521">
        <f t="shared" si="93"/>
        <v>91971</v>
      </c>
      <c r="H2991" s="1530">
        <v>67.48</v>
      </c>
      <c r="I2991" s="1530">
        <v>63.9</v>
      </c>
    </row>
    <row r="2992" spans="2:9" ht="30">
      <c r="B2992" s="1532">
        <v>91972</v>
      </c>
      <c r="C2992" s="1523" t="s">
        <v>1385</v>
      </c>
      <c r="D2992" s="1526" t="s">
        <v>74</v>
      </c>
      <c r="E2992" s="1527">
        <f t="shared" si="92"/>
        <v>62.02</v>
      </c>
      <c r="F2992" s="1521">
        <f t="shared" si="93"/>
        <v>91972</v>
      </c>
      <c r="H2992" s="1527">
        <v>62.02</v>
      </c>
      <c r="I2992" s="1527">
        <v>58.46</v>
      </c>
    </row>
    <row r="2993" spans="2:9" ht="30">
      <c r="B2993" s="1531">
        <v>91973</v>
      </c>
      <c r="C2993" s="1529" t="s">
        <v>1386</v>
      </c>
      <c r="D2993" s="1528" t="s">
        <v>74</v>
      </c>
      <c r="E2993" s="1530">
        <f t="shared" si="92"/>
        <v>72.5</v>
      </c>
      <c r="F2993" s="1521">
        <f t="shared" si="93"/>
        <v>91973</v>
      </c>
      <c r="H2993" s="1530">
        <v>72.5</v>
      </c>
      <c r="I2993" s="1530">
        <v>68.599999999999994</v>
      </c>
    </row>
    <row r="2994" spans="2:9">
      <c r="B2994" s="1532">
        <v>91974</v>
      </c>
      <c r="C2994" s="1523" t="s">
        <v>1387</v>
      </c>
      <c r="D2994" s="1526" t="s">
        <v>74</v>
      </c>
      <c r="E2994" s="1527">
        <f t="shared" si="92"/>
        <v>51.97</v>
      </c>
      <c r="F2994" s="1521">
        <f t="shared" si="93"/>
        <v>91974</v>
      </c>
      <c r="H2994" s="1527">
        <v>51.97</v>
      </c>
      <c r="I2994" s="1527">
        <v>49.07</v>
      </c>
    </row>
    <row r="2995" spans="2:9">
      <c r="B2995" s="1531">
        <v>91975</v>
      </c>
      <c r="C2995" s="1529" t="s">
        <v>1388</v>
      </c>
      <c r="D2995" s="1528" t="s">
        <v>74</v>
      </c>
      <c r="E2995" s="1530">
        <f t="shared" si="92"/>
        <v>62.45</v>
      </c>
      <c r="F2995" s="1521">
        <f t="shared" si="93"/>
        <v>91975</v>
      </c>
      <c r="H2995" s="1530">
        <v>62.45</v>
      </c>
      <c r="I2995" s="1530">
        <v>59.21</v>
      </c>
    </row>
    <row r="2996" spans="2:9">
      <c r="B2996" s="1532">
        <v>91976</v>
      </c>
      <c r="C2996" s="1523" t="s">
        <v>1389</v>
      </c>
      <c r="D2996" s="1526" t="s">
        <v>74</v>
      </c>
      <c r="E2996" s="1527">
        <f t="shared" si="92"/>
        <v>76.760000000000005</v>
      </c>
      <c r="F2996" s="1521">
        <f t="shared" si="93"/>
        <v>91976</v>
      </c>
      <c r="H2996" s="1527">
        <v>76.760000000000005</v>
      </c>
      <c r="I2996" s="1527">
        <v>72.55</v>
      </c>
    </row>
    <row r="2997" spans="2:9">
      <c r="B2997" s="1531">
        <v>91977</v>
      </c>
      <c r="C2997" s="1529" t="s">
        <v>1390</v>
      </c>
      <c r="D2997" s="1528" t="s">
        <v>74</v>
      </c>
      <c r="E2997" s="1530">
        <f t="shared" si="92"/>
        <v>87.24</v>
      </c>
      <c r="F2997" s="1521">
        <f t="shared" si="93"/>
        <v>91977</v>
      </c>
      <c r="H2997" s="1530">
        <v>87.24</v>
      </c>
      <c r="I2997" s="1530">
        <v>82.69</v>
      </c>
    </row>
    <row r="2998" spans="2:9">
      <c r="B2998" s="1532">
        <v>91978</v>
      </c>
      <c r="C2998" s="1523" t="s">
        <v>2930</v>
      </c>
      <c r="D2998" s="1526" t="s">
        <v>74</v>
      </c>
      <c r="E2998" s="1527">
        <f t="shared" si="92"/>
        <v>31.61</v>
      </c>
      <c r="F2998" s="1521">
        <f t="shared" si="93"/>
        <v>91978</v>
      </c>
      <c r="H2998" s="1527">
        <v>31.61</v>
      </c>
      <c r="I2998" s="1527">
        <v>30.06</v>
      </c>
    </row>
    <row r="2999" spans="2:9">
      <c r="B2999" s="1531">
        <v>91979</v>
      </c>
      <c r="C2999" s="1529" t="s">
        <v>2931</v>
      </c>
      <c r="D2999" s="1528" t="s">
        <v>74</v>
      </c>
      <c r="E2999" s="1530">
        <f t="shared" si="92"/>
        <v>38.159999999999997</v>
      </c>
      <c r="F2999" s="1521">
        <f t="shared" si="93"/>
        <v>91979</v>
      </c>
      <c r="H2999" s="1530">
        <v>38.159999999999997</v>
      </c>
      <c r="I2999" s="1530">
        <v>36.32</v>
      </c>
    </row>
    <row r="3000" spans="2:9">
      <c r="B3000" s="1532">
        <v>91980</v>
      </c>
      <c r="C3000" s="1523" t="s">
        <v>2932</v>
      </c>
      <c r="D3000" s="1526" t="s">
        <v>74</v>
      </c>
      <c r="E3000" s="1527">
        <f t="shared" si="92"/>
        <v>30.56</v>
      </c>
      <c r="F3000" s="1521">
        <f t="shared" si="93"/>
        <v>91980</v>
      </c>
      <c r="H3000" s="1527">
        <v>30.56</v>
      </c>
      <c r="I3000" s="1527">
        <v>29.01</v>
      </c>
    </row>
    <row r="3001" spans="2:9">
      <c r="B3001" s="1531">
        <v>91981</v>
      </c>
      <c r="C3001" s="1529" t="s">
        <v>2933</v>
      </c>
      <c r="D3001" s="1528" t="s">
        <v>74</v>
      </c>
      <c r="E3001" s="1530">
        <f t="shared" si="92"/>
        <v>37.11</v>
      </c>
      <c r="F3001" s="1521">
        <f t="shared" si="93"/>
        <v>91981</v>
      </c>
      <c r="H3001" s="1530">
        <v>37.11</v>
      </c>
      <c r="I3001" s="1530">
        <v>35.270000000000003</v>
      </c>
    </row>
    <row r="3002" spans="2:9">
      <c r="B3002" s="1532">
        <v>91982</v>
      </c>
      <c r="C3002" s="1523" t="s">
        <v>2934</v>
      </c>
      <c r="D3002" s="1526" t="s">
        <v>74</v>
      </c>
      <c r="E3002" s="1527">
        <f t="shared" si="92"/>
        <v>75.2</v>
      </c>
      <c r="F3002" s="1521">
        <f t="shared" si="93"/>
        <v>91982</v>
      </c>
      <c r="H3002" s="1527">
        <v>75.2</v>
      </c>
      <c r="I3002" s="1527">
        <v>74.3</v>
      </c>
    </row>
    <row r="3003" spans="2:9">
      <c r="B3003" s="1531">
        <v>91983</v>
      </c>
      <c r="C3003" s="1529" t="s">
        <v>2935</v>
      </c>
      <c r="D3003" s="1528" t="s">
        <v>74</v>
      </c>
      <c r="E3003" s="1530">
        <f t="shared" si="92"/>
        <v>81.75</v>
      </c>
      <c r="F3003" s="1521">
        <f t="shared" si="93"/>
        <v>91983</v>
      </c>
      <c r="H3003" s="1530">
        <v>81.75</v>
      </c>
      <c r="I3003" s="1530">
        <v>80.56</v>
      </c>
    </row>
    <row r="3004" spans="2:9" ht="30">
      <c r="B3004" s="1532">
        <v>91984</v>
      </c>
      <c r="C3004" s="1523" t="s">
        <v>2936</v>
      </c>
      <c r="D3004" s="1526" t="s">
        <v>74</v>
      </c>
      <c r="E3004" s="1527">
        <f t="shared" si="92"/>
        <v>13.7</v>
      </c>
      <c r="F3004" s="1521">
        <f t="shared" si="93"/>
        <v>91984</v>
      </c>
      <c r="H3004" s="1527">
        <v>13.7</v>
      </c>
      <c r="I3004" s="1527">
        <v>12.8</v>
      </c>
    </row>
    <row r="3005" spans="2:9" ht="30">
      <c r="B3005" s="1531">
        <v>91985</v>
      </c>
      <c r="C3005" s="1529" t="s">
        <v>2937</v>
      </c>
      <c r="D3005" s="1528" t="s">
        <v>74</v>
      </c>
      <c r="E3005" s="1530">
        <f t="shared" si="92"/>
        <v>20.25</v>
      </c>
      <c r="F3005" s="1521">
        <f t="shared" si="93"/>
        <v>91985</v>
      </c>
      <c r="H3005" s="1530">
        <v>20.25</v>
      </c>
      <c r="I3005" s="1530">
        <v>19.059999999999999</v>
      </c>
    </row>
    <row r="3006" spans="2:9">
      <c r="B3006" s="1532">
        <v>91986</v>
      </c>
      <c r="C3006" s="1523" t="s">
        <v>2938</v>
      </c>
      <c r="D3006" s="1526" t="s">
        <v>74</v>
      </c>
      <c r="E3006" s="1527">
        <f t="shared" si="92"/>
        <v>29.59</v>
      </c>
      <c r="F3006" s="1521">
        <f t="shared" si="93"/>
        <v>91986</v>
      </c>
      <c r="H3006" s="1527">
        <v>29.59</v>
      </c>
      <c r="I3006" s="1527">
        <v>28.19</v>
      </c>
    </row>
    <row r="3007" spans="2:9">
      <c r="B3007" s="1531">
        <v>91987</v>
      </c>
      <c r="C3007" s="1529" t="s">
        <v>2939</v>
      </c>
      <c r="D3007" s="1528" t="s">
        <v>74</v>
      </c>
      <c r="E3007" s="1530">
        <f t="shared" si="92"/>
        <v>36.14</v>
      </c>
      <c r="F3007" s="1521">
        <f t="shared" si="93"/>
        <v>91987</v>
      </c>
      <c r="H3007" s="1530">
        <v>36.14</v>
      </c>
      <c r="I3007" s="1530">
        <v>34.450000000000003</v>
      </c>
    </row>
    <row r="3008" spans="2:9" ht="30">
      <c r="B3008" s="1532">
        <v>91988</v>
      </c>
      <c r="C3008" s="1523" t="s">
        <v>2940</v>
      </c>
      <c r="D3008" s="1526" t="s">
        <v>74</v>
      </c>
      <c r="E3008" s="1527">
        <f t="shared" si="92"/>
        <v>17.22</v>
      </c>
      <c r="F3008" s="1521">
        <f t="shared" si="93"/>
        <v>91988</v>
      </c>
      <c r="H3008" s="1527">
        <v>17.22</v>
      </c>
      <c r="I3008" s="1527">
        <v>16.32</v>
      </c>
    </row>
    <row r="3009" spans="2:9" ht="30">
      <c r="B3009" s="1531">
        <v>91989</v>
      </c>
      <c r="C3009" s="1529" t="s">
        <v>2941</v>
      </c>
      <c r="D3009" s="1528" t="s">
        <v>74</v>
      </c>
      <c r="E3009" s="1530">
        <f t="shared" si="92"/>
        <v>23.77</v>
      </c>
      <c r="F3009" s="1521">
        <f t="shared" si="93"/>
        <v>91989</v>
      </c>
      <c r="H3009" s="1530">
        <v>23.77</v>
      </c>
      <c r="I3009" s="1530">
        <v>22.58</v>
      </c>
    </row>
    <row r="3010" spans="2:9">
      <c r="B3010" s="1532">
        <v>91990</v>
      </c>
      <c r="C3010" s="1523" t="s">
        <v>1391</v>
      </c>
      <c r="D3010" s="1526" t="s">
        <v>74</v>
      </c>
      <c r="E3010" s="1527">
        <f t="shared" ref="E3010:E3073" si="94">IF($L$2=$H$1,H3010,I3010)</f>
        <v>25.99</v>
      </c>
      <c r="F3010" s="1521">
        <f t="shared" ref="F3010:F3073" si="95">IF(LEN($B3010)=7,CONCATENATE(MID($B3010,1,6),"00",RIGHT($B3010,1)),IF(LEN($B3010)=8,CONCATENATE(MID($B3010,1,6),"0",RIGHT($B3010,2)),$B3010))</f>
        <v>91990</v>
      </c>
      <c r="H3010" s="1527">
        <v>25.99</v>
      </c>
      <c r="I3010" s="1527">
        <v>24.01</v>
      </c>
    </row>
    <row r="3011" spans="2:9">
      <c r="B3011" s="1531">
        <v>91991</v>
      </c>
      <c r="C3011" s="1529" t="s">
        <v>1392</v>
      </c>
      <c r="D3011" s="1528" t="s">
        <v>74</v>
      </c>
      <c r="E3011" s="1530">
        <f t="shared" si="94"/>
        <v>27.89</v>
      </c>
      <c r="F3011" s="1521">
        <f t="shared" si="95"/>
        <v>91991</v>
      </c>
      <c r="H3011" s="1530">
        <v>27.89</v>
      </c>
      <c r="I3011" s="1530">
        <v>25.91</v>
      </c>
    </row>
    <row r="3012" spans="2:9">
      <c r="B3012" s="1532">
        <v>91992</v>
      </c>
      <c r="C3012" s="1523" t="s">
        <v>1393</v>
      </c>
      <c r="D3012" s="1526" t="s">
        <v>74</v>
      </c>
      <c r="E3012" s="1527">
        <f t="shared" si="94"/>
        <v>32.54</v>
      </c>
      <c r="F3012" s="1521">
        <f t="shared" si="95"/>
        <v>91992</v>
      </c>
      <c r="H3012" s="1527">
        <v>32.54</v>
      </c>
      <c r="I3012" s="1527">
        <v>30.27</v>
      </c>
    </row>
    <row r="3013" spans="2:9">
      <c r="B3013" s="1531">
        <v>91993</v>
      </c>
      <c r="C3013" s="1529" t="s">
        <v>1394</v>
      </c>
      <c r="D3013" s="1528" t="s">
        <v>74</v>
      </c>
      <c r="E3013" s="1530">
        <f t="shared" si="94"/>
        <v>34.44</v>
      </c>
      <c r="F3013" s="1521">
        <f t="shared" si="95"/>
        <v>91993</v>
      </c>
      <c r="H3013" s="1530">
        <v>34.44</v>
      </c>
      <c r="I3013" s="1530">
        <v>32.17</v>
      </c>
    </row>
    <row r="3014" spans="2:9">
      <c r="B3014" s="1532">
        <v>91994</v>
      </c>
      <c r="C3014" s="1523" t="s">
        <v>1395</v>
      </c>
      <c r="D3014" s="1526" t="s">
        <v>74</v>
      </c>
      <c r="E3014" s="1527">
        <f t="shared" si="94"/>
        <v>18.71</v>
      </c>
      <c r="F3014" s="1521">
        <f t="shared" si="95"/>
        <v>91994</v>
      </c>
      <c r="H3014" s="1527">
        <v>18.71</v>
      </c>
      <c r="I3014" s="1527">
        <v>17.48</v>
      </c>
    </row>
    <row r="3015" spans="2:9">
      <c r="B3015" s="1531">
        <v>91995</v>
      </c>
      <c r="C3015" s="1529" t="s">
        <v>1396</v>
      </c>
      <c r="D3015" s="1528" t="s">
        <v>74</v>
      </c>
      <c r="E3015" s="1530">
        <f t="shared" si="94"/>
        <v>20.61</v>
      </c>
      <c r="F3015" s="1521">
        <f t="shared" si="95"/>
        <v>91995</v>
      </c>
      <c r="H3015" s="1530">
        <v>20.61</v>
      </c>
      <c r="I3015" s="1530">
        <v>19.38</v>
      </c>
    </row>
    <row r="3016" spans="2:9">
      <c r="B3016" s="1532">
        <v>91996</v>
      </c>
      <c r="C3016" s="1523" t="s">
        <v>1397</v>
      </c>
      <c r="D3016" s="1526" t="s">
        <v>74</v>
      </c>
      <c r="E3016" s="1527">
        <f t="shared" si="94"/>
        <v>25.26</v>
      </c>
      <c r="F3016" s="1521">
        <f t="shared" si="95"/>
        <v>91996</v>
      </c>
      <c r="H3016" s="1527">
        <v>25.26</v>
      </c>
      <c r="I3016" s="1527">
        <v>23.74</v>
      </c>
    </row>
    <row r="3017" spans="2:9">
      <c r="B3017" s="1531">
        <v>91997</v>
      </c>
      <c r="C3017" s="1529" t="s">
        <v>1398</v>
      </c>
      <c r="D3017" s="1528" t="s">
        <v>74</v>
      </c>
      <c r="E3017" s="1530">
        <f t="shared" si="94"/>
        <v>27.16</v>
      </c>
      <c r="F3017" s="1521">
        <f t="shared" si="95"/>
        <v>91997</v>
      </c>
      <c r="H3017" s="1530">
        <v>27.16</v>
      </c>
      <c r="I3017" s="1530">
        <v>25.64</v>
      </c>
    </row>
    <row r="3018" spans="2:9">
      <c r="B3018" s="1532">
        <v>91998</v>
      </c>
      <c r="C3018" s="1523" t="s">
        <v>1399</v>
      </c>
      <c r="D3018" s="1526" t="s">
        <v>74</v>
      </c>
      <c r="E3018" s="1527">
        <f t="shared" si="94"/>
        <v>15.88</v>
      </c>
      <c r="F3018" s="1521">
        <f t="shared" si="95"/>
        <v>91998</v>
      </c>
      <c r="H3018" s="1527">
        <v>15.88</v>
      </c>
      <c r="I3018" s="1527">
        <v>14.94</v>
      </c>
    </row>
    <row r="3019" spans="2:9">
      <c r="B3019" s="1531">
        <v>91999</v>
      </c>
      <c r="C3019" s="1529" t="s">
        <v>1400</v>
      </c>
      <c r="D3019" s="1528" t="s">
        <v>74</v>
      </c>
      <c r="E3019" s="1530">
        <f t="shared" si="94"/>
        <v>17.78</v>
      </c>
      <c r="F3019" s="1521">
        <f t="shared" si="95"/>
        <v>91999</v>
      </c>
      <c r="H3019" s="1530">
        <v>17.78</v>
      </c>
      <c r="I3019" s="1530">
        <v>16.84</v>
      </c>
    </row>
    <row r="3020" spans="2:9">
      <c r="B3020" s="1532">
        <v>92000</v>
      </c>
      <c r="C3020" s="1523" t="s">
        <v>1401</v>
      </c>
      <c r="D3020" s="1526" t="s">
        <v>74</v>
      </c>
      <c r="E3020" s="1527">
        <f t="shared" si="94"/>
        <v>22.43</v>
      </c>
      <c r="F3020" s="1521">
        <f t="shared" si="95"/>
        <v>92000</v>
      </c>
      <c r="H3020" s="1527">
        <v>22.43</v>
      </c>
      <c r="I3020" s="1527">
        <v>21.2</v>
      </c>
    </row>
    <row r="3021" spans="2:9">
      <c r="B3021" s="1531">
        <v>92001</v>
      </c>
      <c r="C3021" s="1529" t="s">
        <v>1402</v>
      </c>
      <c r="D3021" s="1528" t="s">
        <v>74</v>
      </c>
      <c r="E3021" s="1530">
        <f t="shared" si="94"/>
        <v>24.33</v>
      </c>
      <c r="F3021" s="1521">
        <f t="shared" si="95"/>
        <v>92001</v>
      </c>
      <c r="H3021" s="1530">
        <v>24.33</v>
      </c>
      <c r="I3021" s="1530">
        <v>23.1</v>
      </c>
    </row>
    <row r="3022" spans="2:9">
      <c r="B3022" s="1532">
        <v>92002</v>
      </c>
      <c r="C3022" s="1523" t="s">
        <v>1403</v>
      </c>
      <c r="D3022" s="1526" t="s">
        <v>74</v>
      </c>
      <c r="E3022" s="1527">
        <f t="shared" si="94"/>
        <v>35.07</v>
      </c>
      <c r="F3022" s="1521">
        <f t="shared" si="95"/>
        <v>92002</v>
      </c>
      <c r="H3022" s="1527">
        <v>35.07</v>
      </c>
      <c r="I3022" s="1527">
        <v>32.86</v>
      </c>
    </row>
    <row r="3023" spans="2:9">
      <c r="B3023" s="1531">
        <v>92003</v>
      </c>
      <c r="C3023" s="1529" t="s">
        <v>1404</v>
      </c>
      <c r="D3023" s="1528" t="s">
        <v>74</v>
      </c>
      <c r="E3023" s="1530">
        <f t="shared" si="94"/>
        <v>38.869999999999997</v>
      </c>
      <c r="F3023" s="1521">
        <f t="shared" si="95"/>
        <v>92003</v>
      </c>
      <c r="H3023" s="1530">
        <v>38.869999999999997</v>
      </c>
      <c r="I3023" s="1530">
        <v>36.659999999999997</v>
      </c>
    </row>
    <row r="3024" spans="2:9">
      <c r="B3024" s="1532">
        <v>92004</v>
      </c>
      <c r="C3024" s="1523" t="s">
        <v>1405</v>
      </c>
      <c r="D3024" s="1526" t="s">
        <v>74</v>
      </c>
      <c r="E3024" s="1527">
        <f t="shared" si="94"/>
        <v>41.62</v>
      </c>
      <c r="F3024" s="1521">
        <f t="shared" si="95"/>
        <v>92004</v>
      </c>
      <c r="H3024" s="1527">
        <v>41.62</v>
      </c>
      <c r="I3024" s="1527">
        <v>39.119999999999997</v>
      </c>
    </row>
    <row r="3025" spans="2:9">
      <c r="B3025" s="1531">
        <v>92005</v>
      </c>
      <c r="C3025" s="1529" t="s">
        <v>1406</v>
      </c>
      <c r="D3025" s="1528" t="s">
        <v>74</v>
      </c>
      <c r="E3025" s="1530">
        <f t="shared" si="94"/>
        <v>45.42</v>
      </c>
      <c r="F3025" s="1521">
        <f t="shared" si="95"/>
        <v>92005</v>
      </c>
      <c r="H3025" s="1530">
        <v>45.42</v>
      </c>
      <c r="I3025" s="1530">
        <v>42.92</v>
      </c>
    </row>
    <row r="3026" spans="2:9">
      <c r="B3026" s="1532">
        <v>92006</v>
      </c>
      <c r="C3026" s="1523" t="s">
        <v>1407</v>
      </c>
      <c r="D3026" s="1526" t="s">
        <v>74</v>
      </c>
      <c r="E3026" s="1527">
        <f t="shared" si="94"/>
        <v>29.42</v>
      </c>
      <c r="F3026" s="1521">
        <f t="shared" si="95"/>
        <v>92006</v>
      </c>
      <c r="H3026" s="1527">
        <v>29.42</v>
      </c>
      <c r="I3026" s="1527">
        <v>27.79</v>
      </c>
    </row>
    <row r="3027" spans="2:9">
      <c r="B3027" s="1531">
        <v>92007</v>
      </c>
      <c r="C3027" s="1529" t="s">
        <v>1408</v>
      </c>
      <c r="D3027" s="1528" t="s">
        <v>74</v>
      </c>
      <c r="E3027" s="1530">
        <f t="shared" si="94"/>
        <v>33.22</v>
      </c>
      <c r="F3027" s="1521">
        <f t="shared" si="95"/>
        <v>92007</v>
      </c>
      <c r="H3027" s="1530">
        <v>33.22</v>
      </c>
      <c r="I3027" s="1530">
        <v>31.59</v>
      </c>
    </row>
    <row r="3028" spans="2:9">
      <c r="B3028" s="1532">
        <v>92008</v>
      </c>
      <c r="C3028" s="1523" t="s">
        <v>1409</v>
      </c>
      <c r="D3028" s="1526" t="s">
        <v>74</v>
      </c>
      <c r="E3028" s="1527">
        <f t="shared" si="94"/>
        <v>35.97</v>
      </c>
      <c r="F3028" s="1521">
        <f t="shared" si="95"/>
        <v>92008</v>
      </c>
      <c r="H3028" s="1527">
        <v>35.97</v>
      </c>
      <c r="I3028" s="1527">
        <v>34.049999999999997</v>
      </c>
    </row>
    <row r="3029" spans="2:9">
      <c r="B3029" s="1531">
        <v>92009</v>
      </c>
      <c r="C3029" s="1529" t="s">
        <v>1410</v>
      </c>
      <c r="D3029" s="1528" t="s">
        <v>74</v>
      </c>
      <c r="E3029" s="1530">
        <f t="shared" si="94"/>
        <v>39.770000000000003</v>
      </c>
      <c r="F3029" s="1521">
        <f t="shared" si="95"/>
        <v>92009</v>
      </c>
      <c r="H3029" s="1530">
        <v>39.770000000000003</v>
      </c>
      <c r="I3029" s="1530">
        <v>37.85</v>
      </c>
    </row>
    <row r="3030" spans="2:9">
      <c r="B3030" s="1532">
        <v>92010</v>
      </c>
      <c r="C3030" s="1523" t="s">
        <v>1411</v>
      </c>
      <c r="D3030" s="1526" t="s">
        <v>74</v>
      </c>
      <c r="E3030" s="1527">
        <f t="shared" si="94"/>
        <v>51.43</v>
      </c>
      <c r="F3030" s="1521">
        <f t="shared" si="95"/>
        <v>92010</v>
      </c>
      <c r="H3030" s="1527">
        <v>51.43</v>
      </c>
      <c r="I3030" s="1527">
        <v>48.24</v>
      </c>
    </row>
    <row r="3031" spans="2:9">
      <c r="B3031" s="1531">
        <v>92011</v>
      </c>
      <c r="C3031" s="1529" t="s">
        <v>1412</v>
      </c>
      <c r="D3031" s="1528" t="s">
        <v>74</v>
      </c>
      <c r="E3031" s="1530">
        <f t="shared" si="94"/>
        <v>57.13</v>
      </c>
      <c r="F3031" s="1521">
        <f t="shared" si="95"/>
        <v>92011</v>
      </c>
      <c r="H3031" s="1530">
        <v>57.13</v>
      </c>
      <c r="I3031" s="1530">
        <v>53.94</v>
      </c>
    </row>
    <row r="3032" spans="2:9">
      <c r="B3032" s="1532">
        <v>92012</v>
      </c>
      <c r="C3032" s="1523" t="s">
        <v>1413</v>
      </c>
      <c r="D3032" s="1526" t="s">
        <v>74</v>
      </c>
      <c r="E3032" s="1527">
        <f t="shared" si="94"/>
        <v>57.98</v>
      </c>
      <c r="F3032" s="1521">
        <f t="shared" si="95"/>
        <v>92012</v>
      </c>
      <c r="H3032" s="1527">
        <v>57.98</v>
      </c>
      <c r="I3032" s="1527">
        <v>54.5</v>
      </c>
    </row>
    <row r="3033" spans="2:9">
      <c r="B3033" s="1531">
        <v>92013</v>
      </c>
      <c r="C3033" s="1529" t="s">
        <v>1414</v>
      </c>
      <c r="D3033" s="1528" t="s">
        <v>74</v>
      </c>
      <c r="E3033" s="1530">
        <f t="shared" si="94"/>
        <v>63.68</v>
      </c>
      <c r="F3033" s="1521">
        <f t="shared" si="95"/>
        <v>92013</v>
      </c>
      <c r="H3033" s="1530">
        <v>63.68</v>
      </c>
      <c r="I3033" s="1530">
        <v>60.2</v>
      </c>
    </row>
    <row r="3034" spans="2:9">
      <c r="B3034" s="1532">
        <v>92014</v>
      </c>
      <c r="C3034" s="1523" t="s">
        <v>1415</v>
      </c>
      <c r="D3034" s="1526" t="s">
        <v>74</v>
      </c>
      <c r="E3034" s="1527">
        <f t="shared" si="94"/>
        <v>42.96</v>
      </c>
      <c r="F3034" s="1521">
        <f t="shared" si="95"/>
        <v>92014</v>
      </c>
      <c r="H3034" s="1527">
        <v>42.96</v>
      </c>
      <c r="I3034" s="1527">
        <v>40.630000000000003</v>
      </c>
    </row>
    <row r="3035" spans="2:9">
      <c r="B3035" s="1531">
        <v>92015</v>
      </c>
      <c r="C3035" s="1529" t="s">
        <v>1416</v>
      </c>
      <c r="D3035" s="1528" t="s">
        <v>74</v>
      </c>
      <c r="E3035" s="1530">
        <f t="shared" si="94"/>
        <v>48.66</v>
      </c>
      <c r="F3035" s="1521">
        <f t="shared" si="95"/>
        <v>92015</v>
      </c>
      <c r="H3035" s="1530">
        <v>48.66</v>
      </c>
      <c r="I3035" s="1530">
        <v>46.33</v>
      </c>
    </row>
    <row r="3036" spans="2:9">
      <c r="B3036" s="1532">
        <v>92016</v>
      </c>
      <c r="C3036" s="1523" t="s">
        <v>1417</v>
      </c>
      <c r="D3036" s="1526" t="s">
        <v>74</v>
      </c>
      <c r="E3036" s="1527">
        <f t="shared" si="94"/>
        <v>49.51</v>
      </c>
      <c r="F3036" s="1521">
        <f t="shared" si="95"/>
        <v>92016</v>
      </c>
      <c r="H3036" s="1527">
        <v>49.51</v>
      </c>
      <c r="I3036" s="1527">
        <v>46.89</v>
      </c>
    </row>
    <row r="3037" spans="2:9">
      <c r="B3037" s="1531">
        <v>92017</v>
      </c>
      <c r="C3037" s="1529" t="s">
        <v>1418</v>
      </c>
      <c r="D3037" s="1528" t="s">
        <v>74</v>
      </c>
      <c r="E3037" s="1530">
        <f t="shared" si="94"/>
        <v>55.21</v>
      </c>
      <c r="F3037" s="1521">
        <f t="shared" si="95"/>
        <v>92017</v>
      </c>
      <c r="H3037" s="1530">
        <v>55.21</v>
      </c>
      <c r="I3037" s="1530">
        <v>52.59</v>
      </c>
    </row>
    <row r="3038" spans="2:9">
      <c r="B3038" s="1532">
        <v>92018</v>
      </c>
      <c r="C3038" s="1523" t="s">
        <v>1419</v>
      </c>
      <c r="D3038" s="1526" t="s">
        <v>74</v>
      </c>
      <c r="E3038" s="1527">
        <f t="shared" si="94"/>
        <v>56.88</v>
      </c>
      <c r="F3038" s="1521">
        <f t="shared" si="95"/>
        <v>92018</v>
      </c>
      <c r="H3038" s="1527">
        <v>56.88</v>
      </c>
      <c r="I3038" s="1527">
        <v>53.82</v>
      </c>
    </row>
    <row r="3039" spans="2:9">
      <c r="B3039" s="1531">
        <v>92019</v>
      </c>
      <c r="C3039" s="1529" t="s">
        <v>1420</v>
      </c>
      <c r="D3039" s="1528" t="s">
        <v>74</v>
      </c>
      <c r="E3039" s="1530">
        <f t="shared" si="94"/>
        <v>67.36</v>
      </c>
      <c r="F3039" s="1521">
        <f t="shared" si="95"/>
        <v>92019</v>
      </c>
      <c r="H3039" s="1530">
        <v>67.36</v>
      </c>
      <c r="I3039" s="1530">
        <v>63.96</v>
      </c>
    </row>
    <row r="3040" spans="2:9">
      <c r="B3040" s="1532">
        <v>92020</v>
      </c>
      <c r="C3040" s="1523" t="s">
        <v>1421</v>
      </c>
      <c r="D3040" s="1526" t="s">
        <v>74</v>
      </c>
      <c r="E3040" s="1527">
        <f t="shared" si="94"/>
        <v>84.15</v>
      </c>
      <c r="F3040" s="1521">
        <f t="shared" si="95"/>
        <v>92020</v>
      </c>
      <c r="H3040" s="1527">
        <v>84.15</v>
      </c>
      <c r="I3040" s="1527">
        <v>79.680000000000007</v>
      </c>
    </row>
    <row r="3041" spans="2:9">
      <c r="B3041" s="1531">
        <v>92021</v>
      </c>
      <c r="C3041" s="1529" t="s">
        <v>1422</v>
      </c>
      <c r="D3041" s="1528" t="s">
        <v>74</v>
      </c>
      <c r="E3041" s="1530">
        <f t="shared" si="94"/>
        <v>94.63</v>
      </c>
      <c r="F3041" s="1521">
        <f t="shared" si="95"/>
        <v>92021</v>
      </c>
      <c r="H3041" s="1530">
        <v>94.63</v>
      </c>
      <c r="I3041" s="1530">
        <v>89.82</v>
      </c>
    </row>
    <row r="3042" spans="2:9" ht="30">
      <c r="B3042" s="1532">
        <v>92022</v>
      </c>
      <c r="C3042" s="1523" t="s">
        <v>1423</v>
      </c>
      <c r="D3042" s="1526" t="s">
        <v>74</v>
      </c>
      <c r="E3042" s="1527">
        <f t="shared" si="94"/>
        <v>31.03</v>
      </c>
      <c r="F3042" s="1521">
        <f t="shared" si="95"/>
        <v>92022</v>
      </c>
      <c r="H3042" s="1527">
        <v>31.03</v>
      </c>
      <c r="I3042" s="1527">
        <v>29.14</v>
      </c>
    </row>
    <row r="3043" spans="2:9" ht="30">
      <c r="B3043" s="1531">
        <v>92023</v>
      </c>
      <c r="C3043" s="1529" t="s">
        <v>1424</v>
      </c>
      <c r="D3043" s="1528" t="s">
        <v>74</v>
      </c>
      <c r="E3043" s="1530">
        <f t="shared" si="94"/>
        <v>37.58</v>
      </c>
      <c r="F3043" s="1521">
        <f t="shared" si="95"/>
        <v>92023</v>
      </c>
      <c r="H3043" s="1530">
        <v>37.58</v>
      </c>
      <c r="I3043" s="1530">
        <v>35.4</v>
      </c>
    </row>
    <row r="3044" spans="2:9" ht="30">
      <c r="B3044" s="1532">
        <v>92024</v>
      </c>
      <c r="C3044" s="1523" t="s">
        <v>1425</v>
      </c>
      <c r="D3044" s="1526" t="s">
        <v>74</v>
      </c>
      <c r="E3044" s="1527">
        <f t="shared" si="94"/>
        <v>47.43</v>
      </c>
      <c r="F3044" s="1521">
        <f t="shared" si="95"/>
        <v>92024</v>
      </c>
      <c r="H3044" s="1527">
        <v>47.43</v>
      </c>
      <c r="I3044" s="1527">
        <v>44.56</v>
      </c>
    </row>
    <row r="3045" spans="2:9" ht="30">
      <c r="B3045" s="1531">
        <v>92025</v>
      </c>
      <c r="C3045" s="1529" t="s">
        <v>1426</v>
      </c>
      <c r="D3045" s="1528" t="s">
        <v>74</v>
      </c>
      <c r="E3045" s="1530">
        <f t="shared" si="94"/>
        <v>53.98</v>
      </c>
      <c r="F3045" s="1521">
        <f t="shared" si="95"/>
        <v>92025</v>
      </c>
      <c r="H3045" s="1530">
        <v>53.98</v>
      </c>
      <c r="I3045" s="1530">
        <v>50.82</v>
      </c>
    </row>
    <row r="3046" spans="2:9" ht="30">
      <c r="B3046" s="1532">
        <v>92026</v>
      </c>
      <c r="C3046" s="1523" t="s">
        <v>1427</v>
      </c>
      <c r="D3046" s="1526" t="s">
        <v>74</v>
      </c>
      <c r="E3046" s="1527">
        <f t="shared" si="94"/>
        <v>43.39</v>
      </c>
      <c r="F3046" s="1521">
        <f t="shared" si="95"/>
        <v>92026</v>
      </c>
      <c r="H3046" s="1527">
        <v>43.39</v>
      </c>
      <c r="I3046" s="1527">
        <v>40.85</v>
      </c>
    </row>
    <row r="3047" spans="2:9" ht="30">
      <c r="B3047" s="1531">
        <v>92027</v>
      </c>
      <c r="C3047" s="1529" t="s">
        <v>1428</v>
      </c>
      <c r="D3047" s="1528" t="s">
        <v>74</v>
      </c>
      <c r="E3047" s="1530">
        <f t="shared" si="94"/>
        <v>49.94</v>
      </c>
      <c r="F3047" s="1521">
        <f t="shared" si="95"/>
        <v>92027</v>
      </c>
      <c r="H3047" s="1530">
        <v>49.94</v>
      </c>
      <c r="I3047" s="1530">
        <v>47.11</v>
      </c>
    </row>
    <row r="3048" spans="2:9" ht="30">
      <c r="B3048" s="1532">
        <v>92028</v>
      </c>
      <c r="C3048" s="1523" t="s">
        <v>1429</v>
      </c>
      <c r="D3048" s="1526" t="s">
        <v>74</v>
      </c>
      <c r="E3048" s="1527">
        <f t="shared" si="94"/>
        <v>36.049999999999997</v>
      </c>
      <c r="F3048" s="1521">
        <f t="shared" si="95"/>
        <v>92028</v>
      </c>
      <c r="H3048" s="1527">
        <v>36.049999999999997</v>
      </c>
      <c r="I3048" s="1527">
        <v>33.840000000000003</v>
      </c>
    </row>
    <row r="3049" spans="2:9" ht="30">
      <c r="B3049" s="1531">
        <v>92029</v>
      </c>
      <c r="C3049" s="1529" t="s">
        <v>1430</v>
      </c>
      <c r="D3049" s="1528" t="s">
        <v>74</v>
      </c>
      <c r="E3049" s="1530">
        <f t="shared" si="94"/>
        <v>42.6</v>
      </c>
      <c r="F3049" s="1521">
        <f t="shared" si="95"/>
        <v>92029</v>
      </c>
      <c r="H3049" s="1530">
        <v>42.6</v>
      </c>
      <c r="I3049" s="1530">
        <v>40.1</v>
      </c>
    </row>
    <row r="3050" spans="2:9" ht="30">
      <c r="B3050" s="1532">
        <v>92030</v>
      </c>
      <c r="C3050" s="1523" t="s">
        <v>1431</v>
      </c>
      <c r="D3050" s="1526" t="s">
        <v>74</v>
      </c>
      <c r="E3050" s="1527">
        <f t="shared" si="94"/>
        <v>52.41</v>
      </c>
      <c r="F3050" s="1521">
        <f t="shared" si="95"/>
        <v>92030</v>
      </c>
      <c r="H3050" s="1527">
        <v>52.41</v>
      </c>
      <c r="I3050" s="1527">
        <v>49.22</v>
      </c>
    </row>
    <row r="3051" spans="2:9" ht="30">
      <c r="B3051" s="1531">
        <v>92031</v>
      </c>
      <c r="C3051" s="1529" t="s">
        <v>1432</v>
      </c>
      <c r="D3051" s="1528" t="s">
        <v>74</v>
      </c>
      <c r="E3051" s="1530">
        <f t="shared" si="94"/>
        <v>58.96</v>
      </c>
      <c r="F3051" s="1521">
        <f t="shared" si="95"/>
        <v>92031</v>
      </c>
      <c r="H3051" s="1530">
        <v>58.96</v>
      </c>
      <c r="I3051" s="1530">
        <v>55.48</v>
      </c>
    </row>
    <row r="3052" spans="2:9" ht="30">
      <c r="B3052" s="1532">
        <v>92032</v>
      </c>
      <c r="C3052" s="1523" t="s">
        <v>1433</v>
      </c>
      <c r="D3052" s="1526" t="s">
        <v>74</v>
      </c>
      <c r="E3052" s="1527">
        <f t="shared" si="94"/>
        <v>53.39</v>
      </c>
      <c r="F3052" s="1521">
        <f t="shared" si="95"/>
        <v>92032</v>
      </c>
      <c r="H3052" s="1527">
        <v>53.39</v>
      </c>
      <c r="I3052" s="1527">
        <v>50.2</v>
      </c>
    </row>
    <row r="3053" spans="2:9" ht="30">
      <c r="B3053" s="1531">
        <v>92033</v>
      </c>
      <c r="C3053" s="1529" t="s">
        <v>1434</v>
      </c>
      <c r="D3053" s="1528" t="s">
        <v>74</v>
      </c>
      <c r="E3053" s="1530">
        <f t="shared" si="94"/>
        <v>59.94</v>
      </c>
      <c r="F3053" s="1521">
        <f t="shared" si="95"/>
        <v>92033</v>
      </c>
      <c r="H3053" s="1530">
        <v>59.94</v>
      </c>
      <c r="I3053" s="1530">
        <v>56.46</v>
      </c>
    </row>
    <row r="3054" spans="2:9" ht="30">
      <c r="B3054" s="1532">
        <v>92034</v>
      </c>
      <c r="C3054" s="1523" t="s">
        <v>1435</v>
      </c>
      <c r="D3054" s="1526" t="s">
        <v>74</v>
      </c>
      <c r="E3054" s="1527">
        <f t="shared" si="94"/>
        <v>48.41</v>
      </c>
      <c r="F3054" s="1521">
        <f t="shared" si="95"/>
        <v>92034</v>
      </c>
      <c r="H3054" s="1527">
        <v>48.41</v>
      </c>
      <c r="I3054" s="1527">
        <v>45.54</v>
      </c>
    </row>
    <row r="3055" spans="2:9" ht="30">
      <c r="B3055" s="1531">
        <v>92035</v>
      </c>
      <c r="C3055" s="1529" t="s">
        <v>1436</v>
      </c>
      <c r="D3055" s="1528" t="s">
        <v>74</v>
      </c>
      <c r="E3055" s="1530">
        <f t="shared" si="94"/>
        <v>54.96</v>
      </c>
      <c r="F3055" s="1521">
        <f t="shared" si="95"/>
        <v>92035</v>
      </c>
      <c r="H3055" s="1530">
        <v>54.96</v>
      </c>
      <c r="I3055" s="1530">
        <v>51.8</v>
      </c>
    </row>
    <row r="3056" spans="2:9" ht="30">
      <c r="B3056" s="1532">
        <v>97583</v>
      </c>
      <c r="C3056" s="1523" t="s">
        <v>9280</v>
      </c>
      <c r="D3056" s="1526" t="s">
        <v>74</v>
      </c>
      <c r="E3056" s="1527">
        <f t="shared" si="94"/>
        <v>106.2</v>
      </c>
      <c r="F3056" s="1521">
        <f t="shared" si="95"/>
        <v>97583</v>
      </c>
      <c r="H3056" s="1527">
        <v>106.2</v>
      </c>
      <c r="I3056" s="1527">
        <v>105.09</v>
      </c>
    </row>
    <row r="3057" spans="2:9" ht="30">
      <c r="B3057" s="1531">
        <v>97584</v>
      </c>
      <c r="C3057" s="1529" t="s">
        <v>9281</v>
      </c>
      <c r="D3057" s="1528" t="s">
        <v>74</v>
      </c>
      <c r="E3057" s="1530">
        <f t="shared" si="94"/>
        <v>151.69</v>
      </c>
      <c r="F3057" s="1521">
        <f t="shared" si="95"/>
        <v>97584</v>
      </c>
      <c r="H3057" s="1530">
        <v>151.69</v>
      </c>
      <c r="I3057" s="1530">
        <v>150.58000000000001</v>
      </c>
    </row>
    <row r="3058" spans="2:9" ht="30">
      <c r="B3058" s="1532">
        <v>97585</v>
      </c>
      <c r="C3058" s="1523" t="s">
        <v>9282</v>
      </c>
      <c r="D3058" s="1526" t="s">
        <v>74</v>
      </c>
      <c r="E3058" s="1527">
        <f t="shared" si="94"/>
        <v>144.56</v>
      </c>
      <c r="F3058" s="1521">
        <f t="shared" si="95"/>
        <v>97585</v>
      </c>
      <c r="H3058" s="1527">
        <v>144.56</v>
      </c>
      <c r="I3058" s="1527">
        <v>143.31</v>
      </c>
    </row>
    <row r="3059" spans="2:9" ht="30">
      <c r="B3059" s="1531">
        <v>97586</v>
      </c>
      <c r="C3059" s="1529" t="s">
        <v>9283</v>
      </c>
      <c r="D3059" s="1528" t="s">
        <v>74</v>
      </c>
      <c r="E3059" s="1530">
        <f t="shared" si="94"/>
        <v>199.49</v>
      </c>
      <c r="F3059" s="1521">
        <f t="shared" si="95"/>
        <v>97586</v>
      </c>
      <c r="H3059" s="1530">
        <v>199.49</v>
      </c>
      <c r="I3059" s="1530">
        <v>198.24</v>
      </c>
    </row>
    <row r="3060" spans="2:9" ht="30">
      <c r="B3060" s="1532">
        <v>97587</v>
      </c>
      <c r="C3060" s="1523" t="s">
        <v>9284</v>
      </c>
      <c r="D3060" s="1526" t="s">
        <v>74</v>
      </c>
      <c r="E3060" s="1527">
        <f t="shared" si="94"/>
        <v>372.64</v>
      </c>
      <c r="F3060" s="1521">
        <f t="shared" si="95"/>
        <v>97587</v>
      </c>
      <c r="H3060" s="1527">
        <v>372.64</v>
      </c>
      <c r="I3060" s="1527">
        <v>371.56</v>
      </c>
    </row>
    <row r="3061" spans="2:9" ht="30">
      <c r="B3061" s="1531">
        <v>97589</v>
      </c>
      <c r="C3061" s="1529" t="s">
        <v>9285</v>
      </c>
      <c r="D3061" s="1528" t="s">
        <v>74</v>
      </c>
      <c r="E3061" s="1530">
        <f t="shared" si="94"/>
        <v>33.869999999999997</v>
      </c>
      <c r="F3061" s="1521">
        <f t="shared" si="95"/>
        <v>97589</v>
      </c>
      <c r="H3061" s="1530">
        <v>33.869999999999997</v>
      </c>
      <c r="I3061" s="1530">
        <v>32.24</v>
      </c>
    </row>
    <row r="3062" spans="2:9" ht="30">
      <c r="B3062" s="1532">
        <v>97590</v>
      </c>
      <c r="C3062" s="1523" t="s">
        <v>9286</v>
      </c>
      <c r="D3062" s="1526" t="s">
        <v>74</v>
      </c>
      <c r="E3062" s="1527">
        <f t="shared" si="94"/>
        <v>109.77</v>
      </c>
      <c r="F3062" s="1521">
        <f t="shared" si="95"/>
        <v>97590</v>
      </c>
      <c r="H3062" s="1527">
        <v>109.77</v>
      </c>
      <c r="I3062" s="1527">
        <v>108.14</v>
      </c>
    </row>
    <row r="3063" spans="2:9" ht="30">
      <c r="B3063" s="1531">
        <v>97591</v>
      </c>
      <c r="C3063" s="1529" t="s">
        <v>9287</v>
      </c>
      <c r="D3063" s="1528" t="s">
        <v>74</v>
      </c>
      <c r="E3063" s="1530">
        <f t="shared" si="94"/>
        <v>137.11000000000001</v>
      </c>
      <c r="F3063" s="1521">
        <f t="shared" si="95"/>
        <v>97591</v>
      </c>
      <c r="H3063" s="1530">
        <v>137.11000000000001</v>
      </c>
      <c r="I3063" s="1530">
        <v>135.01</v>
      </c>
    </row>
    <row r="3064" spans="2:9" ht="30">
      <c r="B3064" s="1532">
        <v>97592</v>
      </c>
      <c r="C3064" s="1523" t="s">
        <v>9288</v>
      </c>
      <c r="D3064" s="1526" t="s">
        <v>74</v>
      </c>
      <c r="E3064" s="1527">
        <f t="shared" si="94"/>
        <v>33.15</v>
      </c>
      <c r="F3064" s="1521">
        <f t="shared" si="95"/>
        <v>97592</v>
      </c>
      <c r="H3064" s="1527">
        <v>33.15</v>
      </c>
      <c r="I3064" s="1527">
        <v>31.52</v>
      </c>
    </row>
    <row r="3065" spans="2:9" ht="30">
      <c r="B3065" s="1531">
        <v>97593</v>
      </c>
      <c r="C3065" s="1529" t="s">
        <v>9289</v>
      </c>
      <c r="D3065" s="1528" t="s">
        <v>74</v>
      </c>
      <c r="E3065" s="1530">
        <f t="shared" si="94"/>
        <v>169.83</v>
      </c>
      <c r="F3065" s="1521">
        <f t="shared" si="95"/>
        <v>97593</v>
      </c>
      <c r="H3065" s="1530">
        <v>169.83</v>
      </c>
      <c r="I3065" s="1530">
        <v>168.47</v>
      </c>
    </row>
    <row r="3066" spans="2:9" ht="30">
      <c r="B3066" s="1532">
        <v>97594</v>
      </c>
      <c r="C3066" s="1523" t="s">
        <v>9290</v>
      </c>
      <c r="D3066" s="1526" t="s">
        <v>74</v>
      </c>
      <c r="E3066" s="1527">
        <f t="shared" si="94"/>
        <v>140.21</v>
      </c>
      <c r="F3066" s="1521">
        <f t="shared" si="95"/>
        <v>97594</v>
      </c>
      <c r="H3066" s="1527">
        <v>140.21</v>
      </c>
      <c r="I3066" s="1527">
        <v>138.44999999999999</v>
      </c>
    </row>
    <row r="3067" spans="2:9">
      <c r="B3067" s="1531">
        <v>97595</v>
      </c>
      <c r="C3067" s="1529" t="s">
        <v>9291</v>
      </c>
      <c r="D3067" s="1528" t="s">
        <v>74</v>
      </c>
      <c r="E3067" s="1530">
        <f t="shared" si="94"/>
        <v>123.77</v>
      </c>
      <c r="F3067" s="1521">
        <f t="shared" si="95"/>
        <v>97595</v>
      </c>
      <c r="H3067" s="1530">
        <v>123.77</v>
      </c>
      <c r="I3067" s="1530">
        <v>122.06</v>
      </c>
    </row>
    <row r="3068" spans="2:9">
      <c r="B3068" s="1532">
        <v>97596</v>
      </c>
      <c r="C3068" s="1523" t="s">
        <v>9292</v>
      </c>
      <c r="D3068" s="1526" t="s">
        <v>74</v>
      </c>
      <c r="E3068" s="1527">
        <f t="shared" si="94"/>
        <v>82.76</v>
      </c>
      <c r="F3068" s="1521">
        <f t="shared" si="95"/>
        <v>97596</v>
      </c>
      <c r="H3068" s="1527">
        <v>82.76</v>
      </c>
      <c r="I3068" s="1527">
        <v>81.05</v>
      </c>
    </row>
    <row r="3069" spans="2:9">
      <c r="B3069" s="1531">
        <v>97597</v>
      </c>
      <c r="C3069" s="1529" t="s">
        <v>9293</v>
      </c>
      <c r="D3069" s="1528" t="s">
        <v>74</v>
      </c>
      <c r="E3069" s="1530">
        <f t="shared" si="94"/>
        <v>85.64</v>
      </c>
      <c r="F3069" s="1521">
        <f t="shared" si="95"/>
        <v>97597</v>
      </c>
      <c r="H3069" s="1530">
        <v>85.64</v>
      </c>
      <c r="I3069" s="1530">
        <v>84.5</v>
      </c>
    </row>
    <row r="3070" spans="2:9">
      <c r="B3070" s="1532">
        <v>97598</v>
      </c>
      <c r="C3070" s="1523" t="s">
        <v>9294</v>
      </c>
      <c r="D3070" s="1526" t="s">
        <v>74</v>
      </c>
      <c r="E3070" s="1527">
        <f t="shared" si="94"/>
        <v>80.400000000000006</v>
      </c>
      <c r="F3070" s="1521">
        <f t="shared" si="95"/>
        <v>97598</v>
      </c>
      <c r="H3070" s="1527">
        <v>80.400000000000006</v>
      </c>
      <c r="I3070" s="1527">
        <v>79.260000000000005</v>
      </c>
    </row>
    <row r="3071" spans="2:9">
      <c r="B3071" s="1531">
        <v>97599</v>
      </c>
      <c r="C3071" s="1529" t="s">
        <v>9295</v>
      </c>
      <c r="D3071" s="1528" t="s">
        <v>74</v>
      </c>
      <c r="E3071" s="1530">
        <f t="shared" si="94"/>
        <v>24.51</v>
      </c>
      <c r="F3071" s="1521">
        <f t="shared" si="95"/>
        <v>97599</v>
      </c>
      <c r="H3071" s="1530">
        <v>24.51</v>
      </c>
      <c r="I3071" s="1530">
        <v>23.97</v>
      </c>
    </row>
    <row r="3072" spans="2:9">
      <c r="B3072" s="1532">
        <v>97609</v>
      </c>
      <c r="C3072" s="1523" t="s">
        <v>9296</v>
      </c>
      <c r="D3072" s="1526" t="s">
        <v>74</v>
      </c>
      <c r="E3072" s="1527">
        <f t="shared" si="94"/>
        <v>14.91</v>
      </c>
      <c r="F3072" s="1521">
        <f t="shared" si="95"/>
        <v>97609</v>
      </c>
      <c r="H3072" s="1527">
        <v>14.91</v>
      </c>
      <c r="I3072" s="1527">
        <v>14.41</v>
      </c>
    </row>
    <row r="3073" spans="2:9">
      <c r="B3073" s="1531">
        <v>97610</v>
      </c>
      <c r="C3073" s="1529" t="s">
        <v>9297</v>
      </c>
      <c r="D3073" s="1528" t="s">
        <v>74</v>
      </c>
      <c r="E3073" s="1530">
        <f t="shared" si="94"/>
        <v>15.92</v>
      </c>
      <c r="F3073" s="1521">
        <f t="shared" si="95"/>
        <v>97610</v>
      </c>
      <c r="H3073" s="1530">
        <v>15.92</v>
      </c>
      <c r="I3073" s="1530">
        <v>15.42</v>
      </c>
    </row>
    <row r="3074" spans="2:9">
      <c r="B3074" s="1532">
        <v>97611</v>
      </c>
      <c r="C3074" s="1523" t="s">
        <v>9298</v>
      </c>
      <c r="D3074" s="1526" t="s">
        <v>74</v>
      </c>
      <c r="E3074" s="1527">
        <f t="shared" ref="E3074:E3137" si="96">IF($L$2=$H$1,H3074,I3074)</f>
        <v>17.63</v>
      </c>
      <c r="F3074" s="1521">
        <f t="shared" ref="F3074:F3137" si="97">IF(LEN($B3074)=7,CONCATENATE(MID($B3074,1,6),"00",RIGHT($B3074,1)),IF(LEN($B3074)=8,CONCATENATE(MID($B3074,1,6),"0",RIGHT($B3074,2)),$B3074))</f>
        <v>97611</v>
      </c>
      <c r="H3074" s="1527">
        <v>17.63</v>
      </c>
      <c r="I3074" s="1527">
        <v>17.13</v>
      </c>
    </row>
    <row r="3075" spans="2:9">
      <c r="B3075" s="1531">
        <v>97612</v>
      </c>
      <c r="C3075" s="1529" t="s">
        <v>9299</v>
      </c>
      <c r="D3075" s="1528" t="s">
        <v>74</v>
      </c>
      <c r="E3075" s="1530">
        <f t="shared" si="96"/>
        <v>18.96</v>
      </c>
      <c r="F3075" s="1521">
        <f t="shared" si="97"/>
        <v>97612</v>
      </c>
      <c r="H3075" s="1530">
        <v>18.96</v>
      </c>
      <c r="I3075" s="1530">
        <v>18.46</v>
      </c>
    </row>
    <row r="3076" spans="2:9">
      <c r="B3076" s="1532">
        <v>97613</v>
      </c>
      <c r="C3076" s="1523" t="s">
        <v>9300</v>
      </c>
      <c r="D3076" s="1526" t="s">
        <v>74</v>
      </c>
      <c r="E3076" s="1527">
        <f t="shared" si="96"/>
        <v>23.37</v>
      </c>
      <c r="F3076" s="1521">
        <f t="shared" si="97"/>
        <v>97613</v>
      </c>
      <c r="H3076" s="1527">
        <v>23.37</v>
      </c>
      <c r="I3076" s="1527">
        <v>22.87</v>
      </c>
    </row>
    <row r="3077" spans="2:9">
      <c r="B3077" s="1531">
        <v>97614</v>
      </c>
      <c r="C3077" s="1529" t="s">
        <v>9301</v>
      </c>
      <c r="D3077" s="1528" t="s">
        <v>74</v>
      </c>
      <c r="E3077" s="1530">
        <f t="shared" si="96"/>
        <v>39.28</v>
      </c>
      <c r="F3077" s="1521">
        <f t="shared" si="97"/>
        <v>97614</v>
      </c>
      <c r="H3077" s="1530">
        <v>39.28</v>
      </c>
      <c r="I3077" s="1530">
        <v>38.78</v>
      </c>
    </row>
    <row r="3078" spans="2:9">
      <c r="B3078" s="1532">
        <v>97615</v>
      </c>
      <c r="C3078" s="1523" t="s">
        <v>9302</v>
      </c>
      <c r="D3078" s="1526" t="s">
        <v>74</v>
      </c>
      <c r="E3078" s="1527">
        <f t="shared" si="96"/>
        <v>59.01</v>
      </c>
      <c r="F3078" s="1521">
        <f t="shared" si="97"/>
        <v>97615</v>
      </c>
      <c r="H3078" s="1527">
        <v>59.01</v>
      </c>
      <c r="I3078" s="1527">
        <v>58.26</v>
      </c>
    </row>
    <row r="3079" spans="2:9">
      <c r="B3079" s="1531">
        <v>97616</v>
      </c>
      <c r="C3079" s="1529" t="s">
        <v>9303</v>
      </c>
      <c r="D3079" s="1528" t="s">
        <v>74</v>
      </c>
      <c r="E3079" s="1530">
        <f t="shared" si="96"/>
        <v>69.16</v>
      </c>
      <c r="F3079" s="1521">
        <f t="shared" si="97"/>
        <v>97616</v>
      </c>
      <c r="H3079" s="1530">
        <v>69.16</v>
      </c>
      <c r="I3079" s="1530">
        <v>68.41</v>
      </c>
    </row>
    <row r="3080" spans="2:9">
      <c r="B3080" s="1532">
        <v>97617</v>
      </c>
      <c r="C3080" s="1523" t="s">
        <v>9304</v>
      </c>
      <c r="D3080" s="1526" t="s">
        <v>74</v>
      </c>
      <c r="E3080" s="1527">
        <f t="shared" si="96"/>
        <v>68.95</v>
      </c>
      <c r="F3080" s="1521">
        <f t="shared" si="97"/>
        <v>97617</v>
      </c>
      <c r="H3080" s="1527">
        <v>68.95</v>
      </c>
      <c r="I3080" s="1527">
        <v>68.2</v>
      </c>
    </row>
    <row r="3081" spans="2:9">
      <c r="B3081" s="1531">
        <v>97618</v>
      </c>
      <c r="C3081" s="1529" t="s">
        <v>9305</v>
      </c>
      <c r="D3081" s="1528" t="s">
        <v>74</v>
      </c>
      <c r="E3081" s="1530">
        <f t="shared" si="96"/>
        <v>60.88</v>
      </c>
      <c r="F3081" s="1521">
        <f t="shared" si="97"/>
        <v>97618</v>
      </c>
      <c r="H3081" s="1530">
        <v>60.88</v>
      </c>
      <c r="I3081" s="1530">
        <v>60.13</v>
      </c>
    </row>
    <row r="3082" spans="2:9">
      <c r="B3082" s="1532">
        <v>100902</v>
      </c>
      <c r="C3082" s="1523" t="s">
        <v>9306</v>
      </c>
      <c r="D3082" s="1526" t="s">
        <v>74</v>
      </c>
      <c r="E3082" s="1527">
        <f t="shared" si="96"/>
        <v>24.33</v>
      </c>
      <c r="F3082" s="1521">
        <f t="shared" si="97"/>
        <v>100902</v>
      </c>
      <c r="H3082" s="1527">
        <v>24.33</v>
      </c>
      <c r="I3082" s="1527">
        <v>23.58</v>
      </c>
    </row>
    <row r="3083" spans="2:9">
      <c r="B3083" s="1531">
        <v>100903</v>
      </c>
      <c r="C3083" s="1529" t="s">
        <v>9307</v>
      </c>
      <c r="D3083" s="1528" t="s">
        <v>74</v>
      </c>
      <c r="E3083" s="1530">
        <f t="shared" si="96"/>
        <v>28.8</v>
      </c>
      <c r="F3083" s="1521">
        <f t="shared" si="97"/>
        <v>100903</v>
      </c>
      <c r="H3083" s="1530">
        <v>28.8</v>
      </c>
      <c r="I3083" s="1530">
        <v>28.05</v>
      </c>
    </row>
    <row r="3084" spans="2:9" ht="30">
      <c r="B3084" s="1532">
        <v>100904</v>
      </c>
      <c r="C3084" s="1523" t="s">
        <v>9308</v>
      </c>
      <c r="D3084" s="1526" t="s">
        <v>74</v>
      </c>
      <c r="E3084" s="1527">
        <f t="shared" si="96"/>
        <v>106.2</v>
      </c>
      <c r="F3084" s="1521">
        <f t="shared" si="97"/>
        <v>100904</v>
      </c>
      <c r="H3084" s="1527">
        <v>106.2</v>
      </c>
      <c r="I3084" s="1527">
        <v>105.09</v>
      </c>
    </row>
    <row r="3085" spans="2:9" ht="30">
      <c r="B3085" s="1531">
        <v>100905</v>
      </c>
      <c r="C3085" s="1529" t="s">
        <v>9309</v>
      </c>
      <c r="D3085" s="1528" t="s">
        <v>74</v>
      </c>
      <c r="E3085" s="1530">
        <f t="shared" si="96"/>
        <v>289.13</v>
      </c>
      <c r="F3085" s="1521">
        <f t="shared" si="97"/>
        <v>100905</v>
      </c>
      <c r="H3085" s="1530">
        <v>289.13</v>
      </c>
      <c r="I3085" s="1530">
        <v>286.62</v>
      </c>
    </row>
    <row r="3086" spans="2:9" ht="30">
      <c r="B3086" s="1532">
        <v>100906</v>
      </c>
      <c r="C3086" s="1523" t="s">
        <v>9310</v>
      </c>
      <c r="D3086" s="1526" t="s">
        <v>74</v>
      </c>
      <c r="E3086" s="1527">
        <f t="shared" si="96"/>
        <v>398.99</v>
      </c>
      <c r="F3086" s="1521">
        <f t="shared" si="97"/>
        <v>100906</v>
      </c>
      <c r="H3086" s="1527">
        <v>398.99</v>
      </c>
      <c r="I3086" s="1527">
        <v>396.48</v>
      </c>
    </row>
    <row r="3087" spans="2:9">
      <c r="B3087" s="1531">
        <v>100919</v>
      </c>
      <c r="C3087" s="1529" t="s">
        <v>9311</v>
      </c>
      <c r="D3087" s="1528" t="s">
        <v>74</v>
      </c>
      <c r="E3087" s="1530">
        <f t="shared" si="96"/>
        <v>44.48</v>
      </c>
      <c r="F3087" s="1521">
        <f t="shared" si="97"/>
        <v>100919</v>
      </c>
      <c r="H3087" s="1530">
        <v>44.48</v>
      </c>
      <c r="I3087" s="1530">
        <v>43.98</v>
      </c>
    </row>
    <row r="3088" spans="2:9">
      <c r="B3088" s="1532">
        <v>100920</v>
      </c>
      <c r="C3088" s="1523" t="s">
        <v>9312</v>
      </c>
      <c r="D3088" s="1526" t="s">
        <v>74</v>
      </c>
      <c r="E3088" s="1527">
        <f t="shared" si="96"/>
        <v>73.83</v>
      </c>
      <c r="F3088" s="1521">
        <f t="shared" si="97"/>
        <v>100920</v>
      </c>
      <c r="H3088" s="1527">
        <v>73.83</v>
      </c>
      <c r="I3088" s="1527">
        <v>73.33</v>
      </c>
    </row>
    <row r="3089" spans="2:9">
      <c r="B3089" s="1531">
        <v>100921</v>
      </c>
      <c r="C3089" s="1529" t="s">
        <v>9313</v>
      </c>
      <c r="D3089" s="1528" t="s">
        <v>74</v>
      </c>
      <c r="E3089" s="1530">
        <f t="shared" si="96"/>
        <v>73.319999999999993</v>
      </c>
      <c r="F3089" s="1521">
        <f t="shared" si="97"/>
        <v>100921</v>
      </c>
      <c r="H3089" s="1530">
        <v>73.319999999999993</v>
      </c>
      <c r="I3089" s="1530">
        <v>71.23</v>
      </c>
    </row>
    <row r="3090" spans="2:9">
      <c r="B3090" s="1532">
        <v>100922</v>
      </c>
      <c r="C3090" s="1523" t="s">
        <v>9314</v>
      </c>
      <c r="D3090" s="1526" t="s">
        <v>74</v>
      </c>
      <c r="E3090" s="1527">
        <f t="shared" si="96"/>
        <v>53.05</v>
      </c>
      <c r="F3090" s="1521">
        <f t="shared" si="97"/>
        <v>100922</v>
      </c>
      <c r="H3090" s="1527">
        <v>53.05</v>
      </c>
      <c r="I3090" s="1527">
        <v>51.62</v>
      </c>
    </row>
    <row r="3091" spans="2:9">
      <c r="B3091" s="1531">
        <v>100923</v>
      </c>
      <c r="C3091" s="1529" t="s">
        <v>9315</v>
      </c>
      <c r="D3091" s="1528" t="s">
        <v>74</v>
      </c>
      <c r="E3091" s="1530">
        <f t="shared" si="96"/>
        <v>62.86</v>
      </c>
      <c r="F3091" s="1521">
        <f t="shared" si="97"/>
        <v>100923</v>
      </c>
      <c r="H3091" s="1530">
        <v>62.86</v>
      </c>
      <c r="I3091" s="1530">
        <v>61.43</v>
      </c>
    </row>
    <row r="3092" spans="2:9" ht="30">
      <c r="B3092" s="1532">
        <v>101489</v>
      </c>
      <c r="C3092" s="1523" t="s">
        <v>9843</v>
      </c>
      <c r="D3092" s="1526" t="s">
        <v>74</v>
      </c>
      <c r="E3092" s="1527">
        <f t="shared" si="96"/>
        <v>1187.18</v>
      </c>
      <c r="F3092" s="1521">
        <f t="shared" si="97"/>
        <v>101489</v>
      </c>
      <c r="H3092" s="1527">
        <v>1187.18</v>
      </c>
      <c r="I3092" s="1527">
        <v>1153.1099999999999</v>
      </c>
    </row>
    <row r="3093" spans="2:9" ht="30">
      <c r="B3093" s="1531">
        <v>101490</v>
      </c>
      <c r="C3093" s="1529" t="s">
        <v>9844</v>
      </c>
      <c r="D3093" s="1528" t="s">
        <v>74</v>
      </c>
      <c r="E3093" s="1530">
        <f t="shared" si="96"/>
        <v>1283.54</v>
      </c>
      <c r="F3093" s="1521">
        <f t="shared" si="97"/>
        <v>101490</v>
      </c>
      <c r="H3093" s="1530">
        <v>1283.54</v>
      </c>
      <c r="I3093" s="1530">
        <v>1247.82</v>
      </c>
    </row>
    <row r="3094" spans="2:9" ht="30">
      <c r="B3094" s="1532">
        <v>101491</v>
      </c>
      <c r="C3094" s="1523" t="s">
        <v>9845</v>
      </c>
      <c r="D3094" s="1526" t="s">
        <v>74</v>
      </c>
      <c r="E3094" s="1527">
        <f t="shared" si="96"/>
        <v>1329.19</v>
      </c>
      <c r="F3094" s="1521">
        <f t="shared" si="97"/>
        <v>101491</v>
      </c>
      <c r="H3094" s="1527">
        <v>1329.19</v>
      </c>
      <c r="I3094" s="1527">
        <v>1295.8900000000001</v>
      </c>
    </row>
    <row r="3095" spans="2:9" ht="30">
      <c r="B3095" s="1531">
        <v>101492</v>
      </c>
      <c r="C3095" s="1529" t="s">
        <v>9846</v>
      </c>
      <c r="D3095" s="1528" t="s">
        <v>74</v>
      </c>
      <c r="E3095" s="1530">
        <f t="shared" si="96"/>
        <v>1471.74</v>
      </c>
      <c r="F3095" s="1521">
        <f t="shared" si="97"/>
        <v>101492</v>
      </c>
      <c r="H3095" s="1530">
        <v>1471.74</v>
      </c>
      <c r="I3095" s="1530">
        <v>1436.91</v>
      </c>
    </row>
    <row r="3096" spans="2:9" ht="30">
      <c r="B3096" s="1532">
        <v>101493</v>
      </c>
      <c r="C3096" s="1523" t="s">
        <v>9847</v>
      </c>
      <c r="D3096" s="1526" t="s">
        <v>74</v>
      </c>
      <c r="E3096" s="1527">
        <f t="shared" si="96"/>
        <v>1175.08</v>
      </c>
      <c r="F3096" s="1521">
        <f t="shared" si="97"/>
        <v>101493</v>
      </c>
      <c r="H3096" s="1527">
        <v>1175.08</v>
      </c>
      <c r="I3096" s="1527">
        <v>1142.54</v>
      </c>
    </row>
    <row r="3097" spans="2:9" ht="30">
      <c r="B3097" s="1531">
        <v>101494</v>
      </c>
      <c r="C3097" s="1529" t="s">
        <v>9848</v>
      </c>
      <c r="D3097" s="1528" t="s">
        <v>74</v>
      </c>
      <c r="E3097" s="1530">
        <f t="shared" si="96"/>
        <v>1271.44</v>
      </c>
      <c r="F3097" s="1521">
        <f t="shared" si="97"/>
        <v>101494</v>
      </c>
      <c r="H3097" s="1530">
        <v>1271.44</v>
      </c>
      <c r="I3097" s="1530">
        <v>1237.25</v>
      </c>
    </row>
    <row r="3098" spans="2:9" ht="30">
      <c r="B3098" s="1532">
        <v>101495</v>
      </c>
      <c r="C3098" s="1523" t="s">
        <v>9849</v>
      </c>
      <c r="D3098" s="1526" t="s">
        <v>74</v>
      </c>
      <c r="E3098" s="1527">
        <f t="shared" si="96"/>
        <v>1317.09</v>
      </c>
      <c r="F3098" s="1521">
        <f t="shared" si="97"/>
        <v>101495</v>
      </c>
      <c r="H3098" s="1527">
        <v>1317.09</v>
      </c>
      <c r="I3098" s="1527">
        <v>1285.32</v>
      </c>
    </row>
    <row r="3099" spans="2:9" ht="30">
      <c r="B3099" s="1531">
        <v>101496</v>
      </c>
      <c r="C3099" s="1529" t="s">
        <v>9850</v>
      </c>
      <c r="D3099" s="1528" t="s">
        <v>74</v>
      </c>
      <c r="E3099" s="1530">
        <f t="shared" si="96"/>
        <v>1459.64</v>
      </c>
      <c r="F3099" s="1521">
        <f t="shared" si="97"/>
        <v>101496</v>
      </c>
      <c r="H3099" s="1530">
        <v>1459.64</v>
      </c>
      <c r="I3099" s="1530">
        <v>1426.34</v>
      </c>
    </row>
    <row r="3100" spans="2:9" ht="30">
      <c r="B3100" s="1532">
        <v>101497</v>
      </c>
      <c r="C3100" s="1523" t="s">
        <v>9851</v>
      </c>
      <c r="D3100" s="1526" t="s">
        <v>74</v>
      </c>
      <c r="E3100" s="1527">
        <f t="shared" si="96"/>
        <v>1420.25</v>
      </c>
      <c r="F3100" s="1521">
        <f t="shared" si="97"/>
        <v>101497</v>
      </c>
      <c r="H3100" s="1527">
        <v>1420.25</v>
      </c>
      <c r="I3100" s="1527">
        <v>1383.67</v>
      </c>
    </row>
    <row r="3101" spans="2:9" ht="30">
      <c r="B3101" s="1531">
        <v>101498</v>
      </c>
      <c r="C3101" s="1529" t="s">
        <v>9852</v>
      </c>
      <c r="D3101" s="1528" t="s">
        <v>74</v>
      </c>
      <c r="E3101" s="1530">
        <f t="shared" si="96"/>
        <v>1566.11</v>
      </c>
      <c r="F3101" s="1521">
        <f t="shared" si="97"/>
        <v>101498</v>
      </c>
      <c r="H3101" s="1530">
        <v>1566.11</v>
      </c>
      <c r="I3101" s="1530">
        <v>1527.03</v>
      </c>
    </row>
    <row r="3102" spans="2:9" ht="30">
      <c r="B3102" s="1532">
        <v>101499</v>
      </c>
      <c r="C3102" s="1523" t="s">
        <v>9853</v>
      </c>
      <c r="D3102" s="1526" t="s">
        <v>74</v>
      </c>
      <c r="E3102" s="1527">
        <f t="shared" si="96"/>
        <v>1635.2</v>
      </c>
      <c r="F3102" s="1521">
        <f t="shared" si="97"/>
        <v>101499</v>
      </c>
      <c r="H3102" s="1527">
        <v>1635.2</v>
      </c>
      <c r="I3102" s="1527">
        <v>1599.79</v>
      </c>
    </row>
    <row r="3103" spans="2:9" ht="30">
      <c r="B3103" s="1531">
        <v>101500</v>
      </c>
      <c r="C3103" s="1529" t="s">
        <v>9854</v>
      </c>
      <c r="D3103" s="1528" t="s">
        <v>74</v>
      </c>
      <c r="E3103" s="1530">
        <f t="shared" si="96"/>
        <v>1837.87</v>
      </c>
      <c r="F3103" s="1521">
        <f t="shared" si="97"/>
        <v>101500</v>
      </c>
      <c r="H3103" s="1530">
        <v>1837.87</v>
      </c>
      <c r="I3103" s="1530">
        <v>1800.7</v>
      </c>
    </row>
    <row r="3104" spans="2:9" ht="30">
      <c r="B3104" s="1532">
        <v>101501</v>
      </c>
      <c r="C3104" s="1523" t="s">
        <v>9855</v>
      </c>
      <c r="D3104" s="1526" t="s">
        <v>74</v>
      </c>
      <c r="E3104" s="1527">
        <f t="shared" si="96"/>
        <v>1414.42</v>
      </c>
      <c r="F3104" s="1521">
        <f t="shared" si="97"/>
        <v>101501</v>
      </c>
      <c r="H3104" s="1527">
        <v>1414.42</v>
      </c>
      <c r="I3104" s="1527">
        <v>1379.05</v>
      </c>
    </row>
    <row r="3105" spans="2:9" ht="30">
      <c r="B3105" s="1531">
        <v>101502</v>
      </c>
      <c r="C3105" s="1529" t="s">
        <v>9856</v>
      </c>
      <c r="D3105" s="1528" t="s">
        <v>74</v>
      </c>
      <c r="E3105" s="1530">
        <f t="shared" si="96"/>
        <v>1560.28</v>
      </c>
      <c r="F3105" s="1521">
        <f t="shared" si="97"/>
        <v>101502</v>
      </c>
      <c r="H3105" s="1530">
        <v>1560.28</v>
      </c>
      <c r="I3105" s="1530">
        <v>1522.41</v>
      </c>
    </row>
    <row r="3106" spans="2:9" ht="30">
      <c r="B3106" s="1532">
        <v>101503</v>
      </c>
      <c r="C3106" s="1523" t="s">
        <v>9857</v>
      </c>
      <c r="D3106" s="1526" t="s">
        <v>74</v>
      </c>
      <c r="E3106" s="1527">
        <f t="shared" si="96"/>
        <v>1629.37</v>
      </c>
      <c r="F3106" s="1521">
        <f t="shared" si="97"/>
        <v>101503</v>
      </c>
      <c r="H3106" s="1527">
        <v>1629.37</v>
      </c>
      <c r="I3106" s="1527">
        <v>1595.17</v>
      </c>
    </row>
    <row r="3107" spans="2:9" ht="30">
      <c r="B3107" s="1531">
        <v>101504</v>
      </c>
      <c r="C3107" s="1529" t="s">
        <v>9858</v>
      </c>
      <c r="D3107" s="1528" t="s">
        <v>74</v>
      </c>
      <c r="E3107" s="1530">
        <f t="shared" si="96"/>
        <v>1832.04</v>
      </c>
      <c r="F3107" s="1521">
        <f t="shared" si="97"/>
        <v>101504</v>
      </c>
      <c r="H3107" s="1530">
        <v>1832.04</v>
      </c>
      <c r="I3107" s="1530">
        <v>1796.08</v>
      </c>
    </row>
    <row r="3108" spans="2:9" ht="30">
      <c r="B3108" s="1532">
        <v>101505</v>
      </c>
      <c r="C3108" s="1523" t="s">
        <v>9859</v>
      </c>
      <c r="D3108" s="1526" t="s">
        <v>74</v>
      </c>
      <c r="E3108" s="1527">
        <f t="shared" si="96"/>
        <v>1534.32</v>
      </c>
      <c r="F3108" s="1521">
        <f t="shared" si="97"/>
        <v>101505</v>
      </c>
      <c r="H3108" s="1527">
        <v>1534.32</v>
      </c>
      <c r="I3108" s="1527">
        <v>1495.26</v>
      </c>
    </row>
    <row r="3109" spans="2:9" ht="30">
      <c r="B3109" s="1531">
        <v>101506</v>
      </c>
      <c r="C3109" s="1529" t="s">
        <v>9860</v>
      </c>
      <c r="D3109" s="1528" t="s">
        <v>74</v>
      </c>
      <c r="E3109" s="1530">
        <f t="shared" si="96"/>
        <v>1728.8</v>
      </c>
      <c r="F3109" s="1521">
        <f t="shared" si="97"/>
        <v>101506</v>
      </c>
      <c r="H3109" s="1530">
        <v>1728.8</v>
      </c>
      <c r="I3109" s="1530">
        <v>1686.4</v>
      </c>
    </row>
    <row r="3110" spans="2:9" ht="30">
      <c r="B3110" s="1532">
        <v>101507</v>
      </c>
      <c r="C3110" s="1523" t="s">
        <v>9861</v>
      </c>
      <c r="D3110" s="1526" t="s">
        <v>74</v>
      </c>
      <c r="E3110" s="1527">
        <f t="shared" si="96"/>
        <v>1820.93</v>
      </c>
      <c r="F3110" s="1521">
        <f t="shared" si="97"/>
        <v>101507</v>
      </c>
      <c r="H3110" s="1527">
        <v>1820.93</v>
      </c>
      <c r="I3110" s="1527">
        <v>1783.42</v>
      </c>
    </row>
    <row r="3111" spans="2:9" ht="30">
      <c r="B3111" s="1531">
        <v>101508</v>
      </c>
      <c r="C3111" s="1529" t="s">
        <v>9862</v>
      </c>
      <c r="D3111" s="1528" t="s">
        <v>74</v>
      </c>
      <c r="E3111" s="1530">
        <f t="shared" si="96"/>
        <v>2082.64</v>
      </c>
      <c r="F3111" s="1521">
        <f t="shared" si="97"/>
        <v>101508</v>
      </c>
      <c r="H3111" s="1530">
        <v>2082.64</v>
      </c>
      <c r="I3111" s="1530">
        <v>2043.16</v>
      </c>
    </row>
    <row r="3112" spans="2:9" ht="30">
      <c r="B3112" s="1532">
        <v>101509</v>
      </c>
      <c r="C3112" s="1523" t="s">
        <v>9863</v>
      </c>
      <c r="D3112" s="1526" t="s">
        <v>74</v>
      </c>
      <c r="E3112" s="1527">
        <f t="shared" si="96"/>
        <v>1669.1</v>
      </c>
      <c r="F3112" s="1521">
        <f t="shared" si="97"/>
        <v>101509</v>
      </c>
      <c r="H3112" s="1527">
        <v>1669.1</v>
      </c>
      <c r="I3112" s="1527">
        <v>1631.19</v>
      </c>
    </row>
    <row r="3113" spans="2:9" ht="30">
      <c r="B3113" s="1531">
        <v>101510</v>
      </c>
      <c r="C3113" s="1529" t="s">
        <v>9864</v>
      </c>
      <c r="D3113" s="1528" t="s">
        <v>74</v>
      </c>
      <c r="E3113" s="1530">
        <f t="shared" si="96"/>
        <v>1863.58</v>
      </c>
      <c r="F3113" s="1521">
        <f t="shared" si="97"/>
        <v>101510</v>
      </c>
      <c r="H3113" s="1530">
        <v>1863.58</v>
      </c>
      <c r="I3113" s="1530">
        <v>1822.33</v>
      </c>
    </row>
    <row r="3114" spans="2:9" ht="30">
      <c r="B3114" s="1532">
        <v>101511</v>
      </c>
      <c r="C3114" s="1523" t="s">
        <v>9865</v>
      </c>
      <c r="D3114" s="1526" t="s">
        <v>74</v>
      </c>
      <c r="E3114" s="1527">
        <f t="shared" si="96"/>
        <v>1955.71</v>
      </c>
      <c r="F3114" s="1521">
        <f t="shared" si="97"/>
        <v>101511</v>
      </c>
      <c r="H3114" s="1527">
        <v>1955.71</v>
      </c>
      <c r="I3114" s="1527">
        <v>1919.35</v>
      </c>
    </row>
    <row r="3115" spans="2:9" ht="30">
      <c r="B3115" s="1531">
        <v>101512</v>
      </c>
      <c r="C3115" s="1529" t="s">
        <v>9866</v>
      </c>
      <c r="D3115" s="1528" t="s">
        <v>74</v>
      </c>
      <c r="E3115" s="1530">
        <f t="shared" si="96"/>
        <v>2217.42</v>
      </c>
      <c r="F3115" s="1521">
        <f t="shared" si="97"/>
        <v>101512</v>
      </c>
      <c r="H3115" s="1530">
        <v>2217.42</v>
      </c>
      <c r="I3115" s="1530">
        <v>2179.09</v>
      </c>
    </row>
    <row r="3116" spans="2:9" ht="30">
      <c r="B3116" s="1532">
        <v>101513</v>
      </c>
      <c r="C3116" s="1523" t="s">
        <v>9867</v>
      </c>
      <c r="D3116" s="1526" t="s">
        <v>74</v>
      </c>
      <c r="E3116" s="1527">
        <f t="shared" si="96"/>
        <v>672.36</v>
      </c>
      <c r="F3116" s="1521">
        <f t="shared" si="97"/>
        <v>101513</v>
      </c>
      <c r="H3116" s="1527">
        <v>672.36</v>
      </c>
      <c r="I3116" s="1527">
        <v>657.41</v>
      </c>
    </row>
    <row r="3117" spans="2:9" ht="30">
      <c r="B3117" s="1531">
        <v>101514</v>
      </c>
      <c r="C3117" s="1529" t="s">
        <v>9868</v>
      </c>
      <c r="D3117" s="1528" t="s">
        <v>74</v>
      </c>
      <c r="E3117" s="1530">
        <f t="shared" si="96"/>
        <v>788</v>
      </c>
      <c r="F3117" s="1521">
        <f t="shared" si="97"/>
        <v>101514</v>
      </c>
      <c r="H3117" s="1530">
        <v>788</v>
      </c>
      <c r="I3117" s="1530">
        <v>771.06</v>
      </c>
    </row>
    <row r="3118" spans="2:9" ht="30">
      <c r="B3118" s="1532">
        <v>101515</v>
      </c>
      <c r="C3118" s="1523" t="s">
        <v>9869</v>
      </c>
      <c r="D3118" s="1526" t="s">
        <v>74</v>
      </c>
      <c r="E3118" s="1527">
        <f t="shared" si="96"/>
        <v>842.78</v>
      </c>
      <c r="F3118" s="1521">
        <f t="shared" si="97"/>
        <v>101515</v>
      </c>
      <c r="H3118" s="1527">
        <v>842.78</v>
      </c>
      <c r="I3118" s="1527">
        <v>828.75</v>
      </c>
    </row>
    <row r="3119" spans="2:9" ht="30">
      <c r="B3119" s="1531">
        <v>101516</v>
      </c>
      <c r="C3119" s="1529" t="s">
        <v>9870</v>
      </c>
      <c r="D3119" s="1528" t="s">
        <v>74</v>
      </c>
      <c r="E3119" s="1530">
        <f t="shared" si="96"/>
        <v>983.22</v>
      </c>
      <c r="F3119" s="1521">
        <f t="shared" si="97"/>
        <v>101516</v>
      </c>
      <c r="H3119" s="1530">
        <v>983.22</v>
      </c>
      <c r="I3119" s="1530">
        <v>968.67</v>
      </c>
    </row>
    <row r="3120" spans="2:9" ht="30">
      <c r="B3120" s="1532">
        <v>101517</v>
      </c>
      <c r="C3120" s="1523" t="s">
        <v>9871</v>
      </c>
      <c r="D3120" s="1526" t="s">
        <v>74</v>
      </c>
      <c r="E3120" s="1527">
        <f t="shared" si="96"/>
        <v>660.27</v>
      </c>
      <c r="F3120" s="1521">
        <f t="shared" si="97"/>
        <v>101517</v>
      </c>
      <c r="H3120" s="1527">
        <v>660.27</v>
      </c>
      <c r="I3120" s="1527">
        <v>646.82000000000005</v>
      </c>
    </row>
    <row r="3121" spans="2:9" ht="30">
      <c r="B3121" s="1531">
        <v>101518</v>
      </c>
      <c r="C3121" s="1529" t="s">
        <v>9872</v>
      </c>
      <c r="D3121" s="1528" t="s">
        <v>74</v>
      </c>
      <c r="E3121" s="1530">
        <f t="shared" si="96"/>
        <v>775.91</v>
      </c>
      <c r="F3121" s="1521">
        <f t="shared" si="97"/>
        <v>101518</v>
      </c>
      <c r="H3121" s="1530">
        <v>775.91</v>
      </c>
      <c r="I3121" s="1530">
        <v>760.47</v>
      </c>
    </row>
    <row r="3122" spans="2:9" ht="30">
      <c r="B3122" s="1532">
        <v>101519</v>
      </c>
      <c r="C3122" s="1523" t="s">
        <v>9873</v>
      </c>
      <c r="D3122" s="1526" t="s">
        <v>74</v>
      </c>
      <c r="E3122" s="1527">
        <f t="shared" si="96"/>
        <v>830.69</v>
      </c>
      <c r="F3122" s="1521">
        <f t="shared" si="97"/>
        <v>101519</v>
      </c>
      <c r="H3122" s="1527">
        <v>830.69</v>
      </c>
      <c r="I3122" s="1527">
        <v>818.16</v>
      </c>
    </row>
    <row r="3123" spans="2:9" ht="30">
      <c r="B3123" s="1531">
        <v>101520</v>
      </c>
      <c r="C3123" s="1529" t="s">
        <v>9874</v>
      </c>
      <c r="D3123" s="1528" t="s">
        <v>74</v>
      </c>
      <c r="E3123" s="1530">
        <f t="shared" si="96"/>
        <v>971.13</v>
      </c>
      <c r="F3123" s="1521">
        <f t="shared" si="97"/>
        <v>101520</v>
      </c>
      <c r="H3123" s="1530">
        <v>971.13</v>
      </c>
      <c r="I3123" s="1530">
        <v>958.08</v>
      </c>
    </row>
    <row r="3124" spans="2:9" ht="30">
      <c r="B3124" s="1532">
        <v>101521</v>
      </c>
      <c r="C3124" s="1523" t="s">
        <v>9875</v>
      </c>
      <c r="D3124" s="1526" t="s">
        <v>74</v>
      </c>
      <c r="E3124" s="1527">
        <f t="shared" si="96"/>
        <v>921.25</v>
      </c>
      <c r="F3124" s="1521">
        <f t="shared" si="97"/>
        <v>101521</v>
      </c>
      <c r="H3124" s="1527">
        <v>921.25</v>
      </c>
      <c r="I3124" s="1527">
        <v>903.49</v>
      </c>
    </row>
    <row r="3125" spans="2:9" ht="30">
      <c r="B3125" s="1531">
        <v>101522</v>
      </c>
      <c r="C3125" s="1529" t="s">
        <v>9876</v>
      </c>
      <c r="D3125" s="1528" t="s">
        <v>74</v>
      </c>
      <c r="E3125" s="1530">
        <f t="shared" si="96"/>
        <v>1094.7</v>
      </c>
      <c r="F3125" s="1521">
        <f t="shared" si="97"/>
        <v>101522</v>
      </c>
      <c r="H3125" s="1530">
        <v>1094.7</v>
      </c>
      <c r="I3125" s="1530">
        <v>1073.97</v>
      </c>
    </row>
    <row r="3126" spans="2:9" ht="30">
      <c r="B3126" s="1532">
        <v>101523</v>
      </c>
      <c r="C3126" s="1523" t="s">
        <v>9877</v>
      </c>
      <c r="D3126" s="1526" t="s">
        <v>74</v>
      </c>
      <c r="E3126" s="1527">
        <f t="shared" si="96"/>
        <v>1176.8699999999999</v>
      </c>
      <c r="F3126" s="1521">
        <f t="shared" si="97"/>
        <v>101523</v>
      </c>
      <c r="H3126" s="1527">
        <v>1176.8699999999999</v>
      </c>
      <c r="I3126" s="1527">
        <v>1160.49</v>
      </c>
    </row>
    <row r="3127" spans="2:9" ht="30">
      <c r="B3127" s="1531">
        <v>101524</v>
      </c>
      <c r="C3127" s="1529" t="s">
        <v>9878</v>
      </c>
      <c r="D3127" s="1528" t="s">
        <v>74</v>
      </c>
      <c r="E3127" s="1530">
        <f t="shared" si="96"/>
        <v>1387.54</v>
      </c>
      <c r="F3127" s="1521">
        <f t="shared" si="97"/>
        <v>101524</v>
      </c>
      <c r="H3127" s="1530">
        <v>1387.54</v>
      </c>
      <c r="I3127" s="1530">
        <v>1370.37</v>
      </c>
    </row>
    <row r="3128" spans="2:9" ht="30">
      <c r="B3128" s="1532">
        <v>101525</v>
      </c>
      <c r="C3128" s="1523" t="s">
        <v>9879</v>
      </c>
      <c r="D3128" s="1526" t="s">
        <v>74</v>
      </c>
      <c r="E3128" s="1527">
        <f t="shared" si="96"/>
        <v>915.42</v>
      </c>
      <c r="F3128" s="1521">
        <f t="shared" si="97"/>
        <v>101525</v>
      </c>
      <c r="H3128" s="1527">
        <v>915.42</v>
      </c>
      <c r="I3128" s="1527">
        <v>898.85</v>
      </c>
    </row>
    <row r="3129" spans="2:9" ht="30">
      <c r="B3129" s="1531">
        <v>101526</v>
      </c>
      <c r="C3129" s="1529" t="s">
        <v>9880</v>
      </c>
      <c r="D3129" s="1528" t="s">
        <v>74</v>
      </c>
      <c r="E3129" s="1530">
        <f t="shared" si="96"/>
        <v>1088.8699999999999</v>
      </c>
      <c r="F3129" s="1521">
        <f t="shared" si="97"/>
        <v>101526</v>
      </c>
      <c r="H3129" s="1530">
        <v>1088.8699999999999</v>
      </c>
      <c r="I3129" s="1530">
        <v>1069.33</v>
      </c>
    </row>
    <row r="3130" spans="2:9" ht="30">
      <c r="B3130" s="1532">
        <v>101527</v>
      </c>
      <c r="C3130" s="1523" t="s">
        <v>9881</v>
      </c>
      <c r="D3130" s="1526" t="s">
        <v>74</v>
      </c>
      <c r="E3130" s="1527">
        <f t="shared" si="96"/>
        <v>1171.04</v>
      </c>
      <c r="F3130" s="1521">
        <f t="shared" si="97"/>
        <v>101527</v>
      </c>
      <c r="H3130" s="1527">
        <v>1171.04</v>
      </c>
      <c r="I3130" s="1527">
        <v>1155.8499999999999</v>
      </c>
    </row>
    <row r="3131" spans="2:9" ht="30">
      <c r="B3131" s="1531">
        <v>101528</v>
      </c>
      <c r="C3131" s="1529" t="s">
        <v>9882</v>
      </c>
      <c r="D3131" s="1528" t="s">
        <v>74</v>
      </c>
      <c r="E3131" s="1530">
        <f t="shared" si="96"/>
        <v>1381.71</v>
      </c>
      <c r="F3131" s="1521">
        <f t="shared" si="97"/>
        <v>101528</v>
      </c>
      <c r="H3131" s="1530">
        <v>1381.71</v>
      </c>
      <c r="I3131" s="1530">
        <v>1365.73</v>
      </c>
    </row>
    <row r="3132" spans="2:9" ht="30">
      <c r="B3132" s="1532">
        <v>101529</v>
      </c>
      <c r="C3132" s="1523" t="s">
        <v>9883</v>
      </c>
      <c r="D3132" s="1526" t="s">
        <v>74</v>
      </c>
      <c r="E3132" s="1527">
        <f t="shared" si="96"/>
        <v>1052.79</v>
      </c>
      <c r="F3132" s="1521">
        <f t="shared" si="97"/>
        <v>101529</v>
      </c>
      <c r="H3132" s="1527">
        <v>1052.79</v>
      </c>
      <c r="I3132" s="1527">
        <v>1032.23</v>
      </c>
    </row>
    <row r="3133" spans="2:9" ht="30">
      <c r="B3133" s="1531">
        <v>101530</v>
      </c>
      <c r="C3133" s="1529" t="s">
        <v>9884</v>
      </c>
      <c r="D3133" s="1528" t="s">
        <v>74</v>
      </c>
      <c r="E3133" s="1530">
        <f t="shared" si="96"/>
        <v>1284.06</v>
      </c>
      <c r="F3133" s="1521">
        <f t="shared" si="97"/>
        <v>101530</v>
      </c>
      <c r="H3133" s="1530">
        <v>1284.06</v>
      </c>
      <c r="I3133" s="1530">
        <v>1259.53</v>
      </c>
    </row>
    <row r="3134" spans="2:9" ht="30">
      <c r="B3134" s="1532">
        <v>101531</v>
      </c>
      <c r="C3134" s="1523" t="s">
        <v>9885</v>
      </c>
      <c r="D3134" s="1526" t="s">
        <v>74</v>
      </c>
      <c r="E3134" s="1527">
        <f t="shared" si="96"/>
        <v>1393.62</v>
      </c>
      <c r="F3134" s="1521">
        <f t="shared" si="97"/>
        <v>101531</v>
      </c>
      <c r="H3134" s="1527">
        <v>1393.62</v>
      </c>
      <c r="I3134" s="1527">
        <v>1374.9</v>
      </c>
    </row>
    <row r="3135" spans="2:9" ht="30">
      <c r="B3135" s="1531">
        <v>101532</v>
      </c>
      <c r="C3135" s="1529" t="s">
        <v>9886</v>
      </c>
      <c r="D3135" s="1528" t="s">
        <v>74</v>
      </c>
      <c r="E3135" s="1530">
        <f t="shared" si="96"/>
        <v>1674.51</v>
      </c>
      <c r="F3135" s="1521">
        <f t="shared" si="97"/>
        <v>101532</v>
      </c>
      <c r="H3135" s="1530">
        <v>1674.51</v>
      </c>
      <c r="I3135" s="1530">
        <v>1654.74</v>
      </c>
    </row>
    <row r="3136" spans="2:9" ht="30">
      <c r="B3136" s="1532">
        <v>101533</v>
      </c>
      <c r="C3136" s="1523" t="s">
        <v>9887</v>
      </c>
      <c r="D3136" s="1526" t="s">
        <v>74</v>
      </c>
      <c r="E3136" s="1527">
        <f t="shared" si="96"/>
        <v>1187.57</v>
      </c>
      <c r="F3136" s="1521">
        <f t="shared" si="97"/>
        <v>101533</v>
      </c>
      <c r="H3136" s="1527">
        <v>1187.57</v>
      </c>
      <c r="I3136" s="1527">
        <v>1168.1400000000001</v>
      </c>
    </row>
    <row r="3137" spans="2:9" ht="30">
      <c r="B3137" s="1531">
        <v>101534</v>
      </c>
      <c r="C3137" s="1529" t="s">
        <v>9888</v>
      </c>
      <c r="D3137" s="1528" t="s">
        <v>74</v>
      </c>
      <c r="E3137" s="1530">
        <f t="shared" si="96"/>
        <v>1418.84</v>
      </c>
      <c r="F3137" s="1521">
        <f t="shared" si="97"/>
        <v>101534</v>
      </c>
      <c r="H3137" s="1530">
        <v>1418.84</v>
      </c>
      <c r="I3137" s="1530">
        <v>1395.44</v>
      </c>
    </row>
    <row r="3138" spans="2:9" ht="30">
      <c r="B3138" s="1532">
        <v>101535</v>
      </c>
      <c r="C3138" s="1523" t="s">
        <v>9889</v>
      </c>
      <c r="D3138" s="1526" t="s">
        <v>74</v>
      </c>
      <c r="E3138" s="1527">
        <f t="shared" ref="E3138:E3201" si="98">IF($L$2=$H$1,H3138,I3138)</f>
        <v>1528.4</v>
      </c>
      <c r="F3138" s="1521">
        <f t="shared" ref="F3138:F3201" si="99">IF(LEN($B3138)=7,CONCATENATE(MID($B3138,1,6),"00",RIGHT($B3138,1)),IF(LEN($B3138)=8,CONCATENATE(MID($B3138,1,6),"0",RIGHT($B3138,2)),$B3138))</f>
        <v>101535</v>
      </c>
      <c r="H3138" s="1527">
        <v>1528.4</v>
      </c>
      <c r="I3138" s="1527">
        <v>1510.81</v>
      </c>
    </row>
    <row r="3139" spans="2:9" ht="30">
      <c r="B3139" s="1531">
        <v>101536</v>
      </c>
      <c r="C3139" s="1529" t="s">
        <v>9890</v>
      </c>
      <c r="D3139" s="1528" t="s">
        <v>74</v>
      </c>
      <c r="E3139" s="1530">
        <f t="shared" si="98"/>
        <v>1809.29</v>
      </c>
      <c r="F3139" s="1521">
        <f t="shared" si="99"/>
        <v>101536</v>
      </c>
      <c r="H3139" s="1530">
        <v>1809.29</v>
      </c>
      <c r="I3139" s="1530">
        <v>1790.65</v>
      </c>
    </row>
    <row r="3140" spans="2:9">
      <c r="B3140" s="1532">
        <v>101537</v>
      </c>
      <c r="C3140" s="1523" t="s">
        <v>9891</v>
      </c>
      <c r="D3140" s="1526" t="s">
        <v>74</v>
      </c>
      <c r="E3140" s="1527">
        <f t="shared" si="98"/>
        <v>116.74</v>
      </c>
      <c r="F3140" s="1521">
        <f t="shared" si="99"/>
        <v>101537</v>
      </c>
      <c r="H3140" s="1527">
        <v>116.74</v>
      </c>
      <c r="I3140" s="1527">
        <v>113.37</v>
      </c>
    </row>
    <row r="3141" spans="2:9">
      <c r="B3141" s="1531">
        <v>101538</v>
      </c>
      <c r="C3141" s="1529" t="s">
        <v>9892</v>
      </c>
      <c r="D3141" s="1528" t="s">
        <v>74</v>
      </c>
      <c r="E3141" s="1530">
        <f t="shared" si="98"/>
        <v>50.05</v>
      </c>
      <c r="F3141" s="1521">
        <f t="shared" si="99"/>
        <v>101538</v>
      </c>
      <c r="H3141" s="1530">
        <v>50.05</v>
      </c>
      <c r="I3141" s="1530">
        <v>49.12</v>
      </c>
    </row>
    <row r="3142" spans="2:9">
      <c r="B3142" s="1532">
        <v>101539</v>
      </c>
      <c r="C3142" s="1523" t="s">
        <v>9893</v>
      </c>
      <c r="D3142" s="1526" t="s">
        <v>74</v>
      </c>
      <c r="E3142" s="1527">
        <f t="shared" si="98"/>
        <v>80.48</v>
      </c>
      <c r="F3142" s="1521">
        <f t="shared" si="99"/>
        <v>101539</v>
      </c>
      <c r="H3142" s="1527">
        <v>80.48</v>
      </c>
      <c r="I3142" s="1527">
        <v>78.599999999999994</v>
      </c>
    </row>
    <row r="3143" spans="2:9">
      <c r="B3143" s="1531">
        <v>101540</v>
      </c>
      <c r="C3143" s="1529" t="s">
        <v>9894</v>
      </c>
      <c r="D3143" s="1528" t="s">
        <v>74</v>
      </c>
      <c r="E3143" s="1530">
        <f t="shared" si="98"/>
        <v>138.18</v>
      </c>
      <c r="F3143" s="1521">
        <f t="shared" si="99"/>
        <v>101540</v>
      </c>
      <c r="H3143" s="1530">
        <v>138.18</v>
      </c>
      <c r="I3143" s="1530">
        <v>135.36000000000001</v>
      </c>
    </row>
    <row r="3144" spans="2:9">
      <c r="B3144" s="1532">
        <v>101541</v>
      </c>
      <c r="C3144" s="1523" t="s">
        <v>9895</v>
      </c>
      <c r="D3144" s="1526" t="s">
        <v>74</v>
      </c>
      <c r="E3144" s="1527">
        <f t="shared" si="98"/>
        <v>179.65</v>
      </c>
      <c r="F3144" s="1521">
        <f t="shared" si="99"/>
        <v>101541</v>
      </c>
      <c r="H3144" s="1527">
        <v>179.65</v>
      </c>
      <c r="I3144" s="1527">
        <v>175.89</v>
      </c>
    </row>
    <row r="3145" spans="2:9">
      <c r="B3145" s="1531">
        <v>101542</v>
      </c>
      <c r="C3145" s="1529" t="s">
        <v>9896</v>
      </c>
      <c r="D3145" s="1528" t="s">
        <v>74</v>
      </c>
      <c r="E3145" s="1530">
        <f t="shared" si="98"/>
        <v>37.1</v>
      </c>
      <c r="F3145" s="1521">
        <f t="shared" si="99"/>
        <v>101542</v>
      </c>
      <c r="H3145" s="1530">
        <v>37.1</v>
      </c>
      <c r="I3145" s="1530">
        <v>36.31</v>
      </c>
    </row>
    <row r="3146" spans="2:9">
      <c r="B3146" s="1532">
        <v>101543</v>
      </c>
      <c r="C3146" s="1523" t="s">
        <v>9897</v>
      </c>
      <c r="D3146" s="1526" t="s">
        <v>74</v>
      </c>
      <c r="E3146" s="1527">
        <f t="shared" si="98"/>
        <v>64.69</v>
      </c>
      <c r="F3146" s="1521">
        <f t="shared" si="99"/>
        <v>101543</v>
      </c>
      <c r="H3146" s="1527">
        <v>64.69</v>
      </c>
      <c r="I3146" s="1527">
        <v>63.12</v>
      </c>
    </row>
    <row r="3147" spans="2:9">
      <c r="B3147" s="1531">
        <v>101544</v>
      </c>
      <c r="C3147" s="1529" t="s">
        <v>9898</v>
      </c>
      <c r="D3147" s="1528" t="s">
        <v>74</v>
      </c>
      <c r="E3147" s="1530">
        <f t="shared" si="98"/>
        <v>104.61</v>
      </c>
      <c r="F3147" s="1521">
        <f t="shared" si="99"/>
        <v>101544</v>
      </c>
      <c r="H3147" s="1530">
        <v>104.61</v>
      </c>
      <c r="I3147" s="1530">
        <v>102.26</v>
      </c>
    </row>
    <row r="3148" spans="2:9">
      <c r="B3148" s="1532">
        <v>101545</v>
      </c>
      <c r="C3148" s="1523" t="s">
        <v>9899</v>
      </c>
      <c r="D3148" s="1526" t="s">
        <v>74</v>
      </c>
      <c r="E3148" s="1527">
        <f t="shared" si="98"/>
        <v>153.78</v>
      </c>
      <c r="F3148" s="1521">
        <f t="shared" si="99"/>
        <v>101545</v>
      </c>
      <c r="H3148" s="1527">
        <v>153.78</v>
      </c>
      <c r="I3148" s="1527">
        <v>150.63</v>
      </c>
    </row>
    <row r="3149" spans="2:9">
      <c r="B3149" s="1531">
        <v>101546</v>
      </c>
      <c r="C3149" s="1529" t="s">
        <v>9900</v>
      </c>
      <c r="D3149" s="1528" t="s">
        <v>74</v>
      </c>
      <c r="E3149" s="1530">
        <f t="shared" si="98"/>
        <v>32.46</v>
      </c>
      <c r="F3149" s="1521">
        <f t="shared" si="99"/>
        <v>101546</v>
      </c>
      <c r="H3149" s="1530">
        <v>32.46</v>
      </c>
      <c r="I3149" s="1530">
        <v>32.299999999999997</v>
      </c>
    </row>
    <row r="3150" spans="2:9">
      <c r="B3150" s="1532">
        <v>101547</v>
      </c>
      <c r="C3150" s="1523" t="s">
        <v>9901</v>
      </c>
      <c r="D3150" s="1526" t="s">
        <v>74</v>
      </c>
      <c r="E3150" s="1527">
        <f t="shared" si="98"/>
        <v>102.73</v>
      </c>
      <c r="F3150" s="1521">
        <f t="shared" si="99"/>
        <v>101547</v>
      </c>
      <c r="H3150" s="1527">
        <v>102.73</v>
      </c>
      <c r="I3150" s="1527">
        <v>102.57</v>
      </c>
    </row>
    <row r="3151" spans="2:9">
      <c r="B3151" s="1531">
        <v>101548</v>
      </c>
      <c r="C3151" s="1529" t="s">
        <v>9902</v>
      </c>
      <c r="D3151" s="1528" t="s">
        <v>74</v>
      </c>
      <c r="E3151" s="1530">
        <f t="shared" si="98"/>
        <v>7.67</v>
      </c>
      <c r="F3151" s="1521">
        <f t="shared" si="99"/>
        <v>101548</v>
      </c>
      <c r="H3151" s="1530">
        <v>7.67</v>
      </c>
      <c r="I3151" s="1530">
        <v>7.51</v>
      </c>
    </row>
    <row r="3152" spans="2:9" ht="30">
      <c r="B3152" s="1532">
        <v>101549</v>
      </c>
      <c r="C3152" s="1523" t="s">
        <v>9903</v>
      </c>
      <c r="D3152" s="1526" t="s">
        <v>74</v>
      </c>
      <c r="E3152" s="1527">
        <f t="shared" si="98"/>
        <v>14</v>
      </c>
      <c r="F3152" s="1521">
        <f t="shared" si="99"/>
        <v>101549</v>
      </c>
      <c r="H3152" s="1527">
        <v>14</v>
      </c>
      <c r="I3152" s="1527">
        <v>13.49</v>
      </c>
    </row>
    <row r="3153" spans="2:9">
      <c r="B3153" s="1531">
        <v>101553</v>
      </c>
      <c r="C3153" s="1529" t="s">
        <v>9904</v>
      </c>
      <c r="D3153" s="1528" t="s">
        <v>74</v>
      </c>
      <c r="E3153" s="1530">
        <f t="shared" si="98"/>
        <v>17.760000000000002</v>
      </c>
      <c r="F3153" s="1521">
        <f t="shared" si="99"/>
        <v>101553</v>
      </c>
      <c r="H3153" s="1530">
        <v>17.760000000000002</v>
      </c>
      <c r="I3153" s="1530">
        <v>17.36</v>
      </c>
    </row>
    <row r="3154" spans="2:9">
      <c r="B3154" s="1532">
        <v>101554</v>
      </c>
      <c r="C3154" s="1523" t="s">
        <v>9905</v>
      </c>
      <c r="D3154" s="1526" t="s">
        <v>74</v>
      </c>
      <c r="E3154" s="1527">
        <f t="shared" si="98"/>
        <v>12.19</v>
      </c>
      <c r="F3154" s="1521">
        <f t="shared" si="99"/>
        <v>101554</v>
      </c>
      <c r="H3154" s="1527">
        <v>12.19</v>
      </c>
      <c r="I3154" s="1527">
        <v>11.79</v>
      </c>
    </row>
    <row r="3155" spans="2:9">
      <c r="B3155" s="1531">
        <v>101555</v>
      </c>
      <c r="C3155" s="1529" t="s">
        <v>9906</v>
      </c>
      <c r="D3155" s="1528" t="s">
        <v>74</v>
      </c>
      <c r="E3155" s="1530">
        <f t="shared" si="98"/>
        <v>7.12</v>
      </c>
      <c r="F3155" s="1521">
        <f t="shared" si="99"/>
        <v>101555</v>
      </c>
      <c r="H3155" s="1530">
        <v>7.12</v>
      </c>
      <c r="I3155" s="1530">
        <v>6.72</v>
      </c>
    </row>
    <row r="3156" spans="2:9">
      <c r="B3156" s="1532">
        <v>101556</v>
      </c>
      <c r="C3156" s="1523" t="s">
        <v>9907</v>
      </c>
      <c r="D3156" s="1526" t="s">
        <v>74</v>
      </c>
      <c r="E3156" s="1527">
        <f t="shared" si="98"/>
        <v>6.31</v>
      </c>
      <c r="F3156" s="1521">
        <f t="shared" si="99"/>
        <v>101556</v>
      </c>
      <c r="H3156" s="1527">
        <v>6.31</v>
      </c>
      <c r="I3156" s="1527">
        <v>5.91</v>
      </c>
    </row>
    <row r="3157" spans="2:9" ht="30">
      <c r="B3157" s="1531">
        <v>101560</v>
      </c>
      <c r="C3157" s="1529" t="s">
        <v>9908</v>
      </c>
      <c r="D3157" s="1528" t="s">
        <v>73</v>
      </c>
      <c r="E3157" s="1530">
        <f t="shared" si="98"/>
        <v>11.98</v>
      </c>
      <c r="F3157" s="1521">
        <f t="shared" si="99"/>
        <v>101560</v>
      </c>
      <c r="H3157" s="1530">
        <v>11.98</v>
      </c>
      <c r="I3157" s="1530">
        <v>11.97</v>
      </c>
    </row>
    <row r="3158" spans="2:9" ht="30">
      <c r="B3158" s="1532">
        <v>101561</v>
      </c>
      <c r="C3158" s="1523" t="s">
        <v>9909</v>
      </c>
      <c r="D3158" s="1526" t="s">
        <v>73</v>
      </c>
      <c r="E3158" s="1527">
        <f t="shared" si="98"/>
        <v>18.350000000000001</v>
      </c>
      <c r="F3158" s="1521">
        <f t="shared" si="99"/>
        <v>101561</v>
      </c>
      <c r="H3158" s="1527">
        <v>18.350000000000001</v>
      </c>
      <c r="I3158" s="1527">
        <v>18.34</v>
      </c>
    </row>
    <row r="3159" spans="2:9" ht="30">
      <c r="B3159" s="1531">
        <v>101562</v>
      </c>
      <c r="C3159" s="1529" t="s">
        <v>9910</v>
      </c>
      <c r="D3159" s="1528" t="s">
        <v>73</v>
      </c>
      <c r="E3159" s="1530">
        <f t="shared" si="98"/>
        <v>27.91</v>
      </c>
      <c r="F3159" s="1521">
        <f t="shared" si="99"/>
        <v>101562</v>
      </c>
      <c r="H3159" s="1530">
        <v>27.91</v>
      </c>
      <c r="I3159" s="1530">
        <v>27.9</v>
      </c>
    </row>
    <row r="3160" spans="2:9" ht="30">
      <c r="B3160" s="1532">
        <v>101563</v>
      </c>
      <c r="C3160" s="1523" t="s">
        <v>9911</v>
      </c>
      <c r="D3160" s="1526" t="s">
        <v>73</v>
      </c>
      <c r="E3160" s="1527">
        <f t="shared" si="98"/>
        <v>38.46</v>
      </c>
      <c r="F3160" s="1521">
        <f t="shared" si="99"/>
        <v>101563</v>
      </c>
      <c r="H3160" s="1527">
        <v>38.46</v>
      </c>
      <c r="I3160" s="1527">
        <v>38.450000000000003</v>
      </c>
    </row>
    <row r="3161" spans="2:9" ht="30">
      <c r="B3161" s="1531">
        <v>101564</v>
      </c>
      <c r="C3161" s="1529" t="s">
        <v>9912</v>
      </c>
      <c r="D3161" s="1528" t="s">
        <v>73</v>
      </c>
      <c r="E3161" s="1530">
        <f t="shared" si="98"/>
        <v>54.79</v>
      </c>
      <c r="F3161" s="1521">
        <f t="shared" si="99"/>
        <v>101564</v>
      </c>
      <c r="H3161" s="1530">
        <v>54.79</v>
      </c>
      <c r="I3161" s="1530">
        <v>54.78</v>
      </c>
    </row>
    <row r="3162" spans="2:9" ht="30">
      <c r="B3162" s="1532">
        <v>101565</v>
      </c>
      <c r="C3162" s="1523" t="s">
        <v>9913</v>
      </c>
      <c r="D3162" s="1526" t="s">
        <v>73</v>
      </c>
      <c r="E3162" s="1527">
        <f t="shared" si="98"/>
        <v>75.87</v>
      </c>
      <c r="F3162" s="1521">
        <f t="shared" si="99"/>
        <v>101565</v>
      </c>
      <c r="H3162" s="1527">
        <v>75.87</v>
      </c>
      <c r="I3162" s="1527">
        <v>75.87</v>
      </c>
    </row>
    <row r="3163" spans="2:9" ht="30">
      <c r="B3163" s="1531">
        <v>101567</v>
      </c>
      <c r="C3163" s="1529" t="s">
        <v>9914</v>
      </c>
      <c r="D3163" s="1528" t="s">
        <v>73</v>
      </c>
      <c r="E3163" s="1530">
        <f t="shared" si="98"/>
        <v>100.77</v>
      </c>
      <c r="F3163" s="1521">
        <f t="shared" si="99"/>
        <v>101567</v>
      </c>
      <c r="H3163" s="1530">
        <v>100.77</v>
      </c>
      <c r="I3163" s="1530">
        <v>100.77</v>
      </c>
    </row>
    <row r="3164" spans="2:9" ht="30">
      <c r="B3164" s="1532">
        <v>101568</v>
      </c>
      <c r="C3164" s="1523" t="s">
        <v>9915</v>
      </c>
      <c r="D3164" s="1526" t="s">
        <v>73</v>
      </c>
      <c r="E3164" s="1527">
        <f t="shared" si="98"/>
        <v>131.16</v>
      </c>
      <c r="F3164" s="1521">
        <f t="shared" si="99"/>
        <v>101568</v>
      </c>
      <c r="H3164" s="1527">
        <v>131.16</v>
      </c>
      <c r="I3164" s="1527">
        <v>131.15</v>
      </c>
    </row>
    <row r="3165" spans="2:9">
      <c r="B3165" s="1531">
        <v>101626</v>
      </c>
      <c r="C3165" s="1529" t="s">
        <v>16085</v>
      </c>
      <c r="D3165" s="1528" t="s">
        <v>74</v>
      </c>
      <c r="E3165" s="1530">
        <f t="shared" si="98"/>
        <v>219.08</v>
      </c>
      <c r="F3165" s="1521">
        <f t="shared" si="99"/>
        <v>101626</v>
      </c>
      <c r="H3165" s="1530">
        <v>219.08</v>
      </c>
      <c r="I3165" s="1530">
        <v>218.3</v>
      </c>
    </row>
    <row r="3166" spans="2:9">
      <c r="B3166" s="1532">
        <v>101627</v>
      </c>
      <c r="C3166" s="1523" t="s">
        <v>16086</v>
      </c>
      <c r="D3166" s="1526" t="s">
        <v>74</v>
      </c>
      <c r="E3166" s="1527">
        <f t="shared" si="98"/>
        <v>343.46</v>
      </c>
      <c r="F3166" s="1521">
        <f t="shared" si="99"/>
        <v>101627</v>
      </c>
      <c r="H3166" s="1527">
        <v>343.46</v>
      </c>
      <c r="I3166" s="1527">
        <v>342.68</v>
      </c>
    </row>
    <row r="3167" spans="2:9">
      <c r="B3167" s="1531">
        <v>101628</v>
      </c>
      <c r="C3167" s="1529" t="s">
        <v>16087</v>
      </c>
      <c r="D3167" s="1528" t="s">
        <v>74</v>
      </c>
      <c r="E3167" s="1530">
        <f t="shared" si="98"/>
        <v>161.54</v>
      </c>
      <c r="F3167" s="1521">
        <f t="shared" si="99"/>
        <v>101628</v>
      </c>
      <c r="H3167" s="1530">
        <v>161.54</v>
      </c>
      <c r="I3167" s="1530">
        <v>160.76</v>
      </c>
    </row>
    <row r="3168" spans="2:9">
      <c r="B3168" s="1532">
        <v>101629</v>
      </c>
      <c r="C3168" s="1523" t="s">
        <v>16088</v>
      </c>
      <c r="D3168" s="1526" t="s">
        <v>74</v>
      </c>
      <c r="E3168" s="1527">
        <f t="shared" si="98"/>
        <v>191.18</v>
      </c>
      <c r="F3168" s="1521">
        <f t="shared" si="99"/>
        <v>101629</v>
      </c>
      <c r="H3168" s="1527">
        <v>191.18</v>
      </c>
      <c r="I3168" s="1527">
        <v>190.4</v>
      </c>
    </row>
    <row r="3169" spans="2:9">
      <c r="B3169" s="1531">
        <v>101630</v>
      </c>
      <c r="C3169" s="1529" t="s">
        <v>16089</v>
      </c>
      <c r="D3169" s="1528" t="s">
        <v>74</v>
      </c>
      <c r="E3169" s="1530">
        <f t="shared" si="98"/>
        <v>65.61</v>
      </c>
      <c r="F3169" s="1521">
        <f t="shared" si="99"/>
        <v>101630</v>
      </c>
      <c r="H3169" s="1530">
        <v>65.61</v>
      </c>
      <c r="I3169" s="1530">
        <v>63.98</v>
      </c>
    </row>
    <row r="3170" spans="2:9">
      <c r="B3170" s="1532">
        <v>101631</v>
      </c>
      <c r="C3170" s="1523" t="s">
        <v>16090</v>
      </c>
      <c r="D3170" s="1526" t="s">
        <v>74</v>
      </c>
      <c r="E3170" s="1527">
        <f t="shared" si="98"/>
        <v>26.46</v>
      </c>
      <c r="F3170" s="1521">
        <f t="shared" si="99"/>
        <v>101631</v>
      </c>
      <c r="H3170" s="1527">
        <v>26.46</v>
      </c>
      <c r="I3170" s="1527">
        <v>25.68</v>
      </c>
    </row>
    <row r="3171" spans="2:9">
      <c r="B3171" s="1531">
        <v>101632</v>
      </c>
      <c r="C3171" s="1529" t="s">
        <v>16091</v>
      </c>
      <c r="D3171" s="1528" t="s">
        <v>74</v>
      </c>
      <c r="E3171" s="1530">
        <f t="shared" si="98"/>
        <v>49.36</v>
      </c>
      <c r="F3171" s="1521">
        <f t="shared" si="99"/>
        <v>101632</v>
      </c>
      <c r="H3171" s="1530">
        <v>49.36</v>
      </c>
      <c r="I3171" s="1530">
        <v>49.29</v>
      </c>
    </row>
    <row r="3172" spans="2:9" ht="30">
      <c r="B3172" s="1532">
        <v>101633</v>
      </c>
      <c r="C3172" s="1523" t="s">
        <v>16092</v>
      </c>
      <c r="D3172" s="1526" t="s">
        <v>74</v>
      </c>
      <c r="E3172" s="1527">
        <f t="shared" si="98"/>
        <v>104.88</v>
      </c>
      <c r="F3172" s="1521">
        <f t="shared" si="99"/>
        <v>101633</v>
      </c>
      <c r="H3172" s="1527">
        <v>104.88</v>
      </c>
      <c r="I3172" s="1527">
        <v>104.22</v>
      </c>
    </row>
    <row r="3173" spans="2:9" ht="30">
      <c r="B3173" s="1531">
        <v>101636</v>
      </c>
      <c r="C3173" s="1529" t="s">
        <v>16093</v>
      </c>
      <c r="D3173" s="1528" t="s">
        <v>74</v>
      </c>
      <c r="E3173" s="1530">
        <f t="shared" si="98"/>
        <v>152.71</v>
      </c>
      <c r="F3173" s="1521">
        <f t="shared" si="99"/>
        <v>101636</v>
      </c>
      <c r="H3173" s="1530">
        <v>152.71</v>
      </c>
      <c r="I3173" s="1530">
        <v>149.51</v>
      </c>
    </row>
    <row r="3174" spans="2:9" ht="30">
      <c r="B3174" s="1532">
        <v>101637</v>
      </c>
      <c r="C3174" s="1523" t="s">
        <v>16094</v>
      </c>
      <c r="D3174" s="1526" t="s">
        <v>74</v>
      </c>
      <c r="E3174" s="1527">
        <f t="shared" si="98"/>
        <v>145.38999999999999</v>
      </c>
      <c r="F3174" s="1521">
        <f t="shared" si="99"/>
        <v>101637</v>
      </c>
      <c r="H3174" s="1527">
        <v>145.38999999999999</v>
      </c>
      <c r="I3174" s="1527">
        <v>142.19</v>
      </c>
    </row>
    <row r="3175" spans="2:9">
      <c r="B3175" s="1531">
        <v>101640</v>
      </c>
      <c r="C3175" s="1529" t="s">
        <v>16095</v>
      </c>
      <c r="D3175" s="1528" t="s">
        <v>74</v>
      </c>
      <c r="E3175" s="1530">
        <f t="shared" si="98"/>
        <v>61.83</v>
      </c>
      <c r="F3175" s="1521">
        <f t="shared" si="99"/>
        <v>101640</v>
      </c>
      <c r="H3175" s="1530">
        <v>61.83</v>
      </c>
      <c r="I3175" s="1530">
        <v>61.72</v>
      </c>
    </row>
    <row r="3176" spans="2:9">
      <c r="B3176" s="1532">
        <v>101641</v>
      </c>
      <c r="C3176" s="1523" t="s">
        <v>16096</v>
      </c>
      <c r="D3176" s="1526" t="s">
        <v>74</v>
      </c>
      <c r="E3176" s="1527">
        <f t="shared" si="98"/>
        <v>32.11</v>
      </c>
      <c r="F3176" s="1521">
        <f t="shared" si="99"/>
        <v>101641</v>
      </c>
      <c r="H3176" s="1527">
        <v>32.11</v>
      </c>
      <c r="I3176" s="1527">
        <v>32</v>
      </c>
    </row>
    <row r="3177" spans="2:9">
      <c r="B3177" s="1531">
        <v>101642</v>
      </c>
      <c r="C3177" s="1529" t="s">
        <v>16097</v>
      </c>
      <c r="D3177" s="1528" t="s">
        <v>74</v>
      </c>
      <c r="E3177" s="1530">
        <f t="shared" si="98"/>
        <v>16.2</v>
      </c>
      <c r="F3177" s="1521">
        <f t="shared" si="99"/>
        <v>101642</v>
      </c>
      <c r="H3177" s="1530">
        <v>16.2</v>
      </c>
      <c r="I3177" s="1530">
        <v>16.09</v>
      </c>
    </row>
    <row r="3178" spans="2:9">
      <c r="B3178" s="1532">
        <v>101643</v>
      </c>
      <c r="C3178" s="1523" t="s">
        <v>16098</v>
      </c>
      <c r="D3178" s="1526" t="s">
        <v>74</v>
      </c>
      <c r="E3178" s="1527">
        <f t="shared" si="98"/>
        <v>28.05</v>
      </c>
      <c r="F3178" s="1521">
        <f t="shared" si="99"/>
        <v>101643</v>
      </c>
      <c r="H3178" s="1527">
        <v>28.05</v>
      </c>
      <c r="I3178" s="1527">
        <v>27.94</v>
      </c>
    </row>
    <row r="3179" spans="2:9">
      <c r="B3179" s="1531">
        <v>101644</v>
      </c>
      <c r="C3179" s="1529" t="s">
        <v>16099</v>
      </c>
      <c r="D3179" s="1528" t="s">
        <v>74</v>
      </c>
      <c r="E3179" s="1530">
        <f t="shared" si="98"/>
        <v>37.89</v>
      </c>
      <c r="F3179" s="1521">
        <f t="shared" si="99"/>
        <v>101644</v>
      </c>
      <c r="H3179" s="1530">
        <v>37.89</v>
      </c>
      <c r="I3179" s="1530">
        <v>37.78</v>
      </c>
    </row>
    <row r="3180" spans="2:9">
      <c r="B3180" s="1532">
        <v>101645</v>
      </c>
      <c r="C3180" s="1523" t="s">
        <v>16100</v>
      </c>
      <c r="D3180" s="1526" t="s">
        <v>74</v>
      </c>
      <c r="E3180" s="1527">
        <f t="shared" si="98"/>
        <v>18.03</v>
      </c>
      <c r="F3180" s="1521">
        <f t="shared" si="99"/>
        <v>101645</v>
      </c>
      <c r="H3180" s="1527">
        <v>18.03</v>
      </c>
      <c r="I3180" s="1527">
        <v>17.920000000000002</v>
      </c>
    </row>
    <row r="3181" spans="2:9">
      <c r="B3181" s="1531">
        <v>101646</v>
      </c>
      <c r="C3181" s="1529" t="s">
        <v>16101</v>
      </c>
      <c r="D3181" s="1528" t="s">
        <v>74</v>
      </c>
      <c r="E3181" s="1530">
        <f t="shared" si="98"/>
        <v>23.89</v>
      </c>
      <c r="F3181" s="1521">
        <f t="shared" si="99"/>
        <v>101646</v>
      </c>
      <c r="H3181" s="1530">
        <v>23.89</v>
      </c>
      <c r="I3181" s="1530">
        <v>23.78</v>
      </c>
    </row>
    <row r="3182" spans="2:9">
      <c r="B3182" s="1532">
        <v>101647</v>
      </c>
      <c r="C3182" s="1523" t="s">
        <v>16102</v>
      </c>
      <c r="D3182" s="1526" t="s">
        <v>74</v>
      </c>
      <c r="E3182" s="1527">
        <f t="shared" si="98"/>
        <v>43.73</v>
      </c>
      <c r="F3182" s="1521">
        <f t="shared" si="99"/>
        <v>101647</v>
      </c>
      <c r="H3182" s="1527">
        <v>43.73</v>
      </c>
      <c r="I3182" s="1527">
        <v>43.62</v>
      </c>
    </row>
    <row r="3183" spans="2:9">
      <c r="B3183" s="1531">
        <v>101648</v>
      </c>
      <c r="C3183" s="1529" t="s">
        <v>16103</v>
      </c>
      <c r="D3183" s="1528" t="s">
        <v>74</v>
      </c>
      <c r="E3183" s="1530">
        <f t="shared" si="98"/>
        <v>33.86</v>
      </c>
      <c r="F3183" s="1521">
        <f t="shared" si="99"/>
        <v>101648</v>
      </c>
      <c r="H3183" s="1530">
        <v>33.86</v>
      </c>
      <c r="I3183" s="1530">
        <v>33.75</v>
      </c>
    </row>
    <row r="3184" spans="2:9">
      <c r="B3184" s="1532">
        <v>101649</v>
      </c>
      <c r="C3184" s="1523" t="s">
        <v>16104</v>
      </c>
      <c r="D3184" s="1526" t="s">
        <v>74</v>
      </c>
      <c r="E3184" s="1527">
        <f t="shared" si="98"/>
        <v>38.99</v>
      </c>
      <c r="F3184" s="1521">
        <f t="shared" si="99"/>
        <v>101649</v>
      </c>
      <c r="H3184" s="1527">
        <v>38.99</v>
      </c>
      <c r="I3184" s="1527">
        <v>38.880000000000003</v>
      </c>
    </row>
    <row r="3185" spans="2:9">
      <c r="B3185" s="1531">
        <v>101650</v>
      </c>
      <c r="C3185" s="1529" t="s">
        <v>16105</v>
      </c>
      <c r="D3185" s="1528" t="s">
        <v>74</v>
      </c>
      <c r="E3185" s="1530">
        <f t="shared" si="98"/>
        <v>45.29</v>
      </c>
      <c r="F3185" s="1521">
        <f t="shared" si="99"/>
        <v>101650</v>
      </c>
      <c r="H3185" s="1530">
        <v>45.29</v>
      </c>
      <c r="I3185" s="1530">
        <v>45.18</v>
      </c>
    </row>
    <row r="3186" spans="2:9">
      <c r="B3186" s="1532">
        <v>101651</v>
      </c>
      <c r="C3186" s="1523" t="s">
        <v>16106</v>
      </c>
      <c r="D3186" s="1526" t="s">
        <v>74</v>
      </c>
      <c r="E3186" s="1527">
        <f t="shared" si="98"/>
        <v>57.12</v>
      </c>
      <c r="F3186" s="1521">
        <f t="shared" si="99"/>
        <v>101651</v>
      </c>
      <c r="H3186" s="1527">
        <v>57.12</v>
      </c>
      <c r="I3186" s="1527">
        <v>56.37</v>
      </c>
    </row>
    <row r="3187" spans="2:9" ht="30">
      <c r="B3187" s="1531">
        <v>101652</v>
      </c>
      <c r="C3187" s="1529" t="s">
        <v>16107</v>
      </c>
      <c r="D3187" s="1528" t="s">
        <v>74</v>
      </c>
      <c r="E3187" s="1530">
        <f t="shared" si="98"/>
        <v>621.33000000000004</v>
      </c>
      <c r="F3187" s="1521">
        <f t="shared" si="99"/>
        <v>101652</v>
      </c>
      <c r="H3187" s="1530">
        <v>621.33000000000004</v>
      </c>
      <c r="I3187" s="1530">
        <v>617.58000000000004</v>
      </c>
    </row>
    <row r="3188" spans="2:9" ht="45">
      <c r="B3188" s="1532">
        <v>101653</v>
      </c>
      <c r="C3188" s="1523" t="s">
        <v>16108</v>
      </c>
      <c r="D3188" s="1526" t="s">
        <v>74</v>
      </c>
      <c r="E3188" s="1527">
        <f t="shared" si="98"/>
        <v>298.8</v>
      </c>
      <c r="F3188" s="1521">
        <f t="shared" si="99"/>
        <v>101653</v>
      </c>
      <c r="H3188" s="1527">
        <v>298.8</v>
      </c>
      <c r="I3188" s="1527">
        <v>292.36</v>
      </c>
    </row>
    <row r="3189" spans="2:9">
      <c r="B3189" s="1531">
        <v>101654</v>
      </c>
      <c r="C3189" s="1529" t="s">
        <v>16109</v>
      </c>
      <c r="D3189" s="1528" t="s">
        <v>74</v>
      </c>
      <c r="E3189" s="1530">
        <f t="shared" si="98"/>
        <v>262.54000000000002</v>
      </c>
      <c r="F3189" s="1521">
        <f t="shared" si="99"/>
        <v>101654</v>
      </c>
      <c r="H3189" s="1530">
        <v>262.54000000000002</v>
      </c>
      <c r="I3189" s="1530">
        <v>261.08</v>
      </c>
    </row>
    <row r="3190" spans="2:9">
      <c r="B3190" s="1532">
        <v>101655</v>
      </c>
      <c r="C3190" s="1523" t="s">
        <v>16110</v>
      </c>
      <c r="D3190" s="1526" t="s">
        <v>74</v>
      </c>
      <c r="E3190" s="1527">
        <f t="shared" si="98"/>
        <v>430.27</v>
      </c>
      <c r="F3190" s="1521">
        <f t="shared" si="99"/>
        <v>101655</v>
      </c>
      <c r="H3190" s="1527">
        <v>430.27</v>
      </c>
      <c r="I3190" s="1527">
        <v>428.81</v>
      </c>
    </row>
    <row r="3191" spans="2:9">
      <c r="B3191" s="1531">
        <v>101656</v>
      </c>
      <c r="C3191" s="1529" t="s">
        <v>16111</v>
      </c>
      <c r="D3191" s="1528" t="s">
        <v>74</v>
      </c>
      <c r="E3191" s="1530">
        <f t="shared" si="98"/>
        <v>469.43</v>
      </c>
      <c r="F3191" s="1521">
        <f t="shared" si="99"/>
        <v>101656</v>
      </c>
      <c r="H3191" s="1530">
        <v>469.43</v>
      </c>
      <c r="I3191" s="1530">
        <v>467.97</v>
      </c>
    </row>
    <row r="3192" spans="2:9">
      <c r="B3192" s="1532">
        <v>101657</v>
      </c>
      <c r="C3192" s="1523" t="s">
        <v>16112</v>
      </c>
      <c r="D3192" s="1526" t="s">
        <v>74</v>
      </c>
      <c r="E3192" s="1527">
        <f t="shared" si="98"/>
        <v>552.85</v>
      </c>
      <c r="F3192" s="1521">
        <f t="shared" si="99"/>
        <v>101657</v>
      </c>
      <c r="H3192" s="1527">
        <v>552.85</v>
      </c>
      <c r="I3192" s="1527">
        <v>551.39</v>
      </c>
    </row>
    <row r="3193" spans="2:9">
      <c r="B3193" s="1531">
        <v>101658</v>
      </c>
      <c r="C3193" s="1529" t="s">
        <v>16113</v>
      </c>
      <c r="D3193" s="1528" t="s">
        <v>74</v>
      </c>
      <c r="E3193" s="1530">
        <f t="shared" si="98"/>
        <v>724.38</v>
      </c>
      <c r="F3193" s="1521">
        <f t="shared" si="99"/>
        <v>101658</v>
      </c>
      <c r="H3193" s="1530">
        <v>724.38</v>
      </c>
      <c r="I3193" s="1530">
        <v>722.92</v>
      </c>
    </row>
    <row r="3194" spans="2:9">
      <c r="B3194" s="1532">
        <v>101659</v>
      </c>
      <c r="C3194" s="1523" t="s">
        <v>16114</v>
      </c>
      <c r="D3194" s="1526" t="s">
        <v>74</v>
      </c>
      <c r="E3194" s="1527">
        <f t="shared" si="98"/>
        <v>831.07</v>
      </c>
      <c r="F3194" s="1521">
        <f t="shared" si="99"/>
        <v>101659</v>
      </c>
      <c r="H3194" s="1527">
        <v>831.07</v>
      </c>
      <c r="I3194" s="1527">
        <v>829.61</v>
      </c>
    </row>
    <row r="3195" spans="2:9">
      <c r="B3195" s="1531">
        <v>101660</v>
      </c>
      <c r="C3195" s="1529" t="s">
        <v>16115</v>
      </c>
      <c r="D3195" s="1528" t="s">
        <v>74</v>
      </c>
      <c r="E3195" s="1530">
        <f t="shared" si="98"/>
        <v>1334.68</v>
      </c>
      <c r="F3195" s="1521">
        <f t="shared" si="99"/>
        <v>101660</v>
      </c>
      <c r="H3195" s="1530">
        <v>1334.68</v>
      </c>
      <c r="I3195" s="1530">
        <v>1333.22</v>
      </c>
    </row>
    <row r="3196" spans="2:9" ht="30">
      <c r="B3196" s="1532">
        <v>101661</v>
      </c>
      <c r="C3196" s="1523" t="s">
        <v>16116</v>
      </c>
      <c r="D3196" s="1526" t="s">
        <v>74</v>
      </c>
      <c r="E3196" s="1527">
        <f t="shared" si="98"/>
        <v>95.46</v>
      </c>
      <c r="F3196" s="1521">
        <f t="shared" si="99"/>
        <v>101661</v>
      </c>
      <c r="H3196" s="1527">
        <v>95.46</v>
      </c>
      <c r="I3196" s="1527">
        <v>90.75</v>
      </c>
    </row>
    <row r="3197" spans="2:9" ht="30">
      <c r="B3197" s="1531">
        <v>101662</v>
      </c>
      <c r="C3197" s="1529" t="s">
        <v>16117</v>
      </c>
      <c r="D3197" s="1528" t="s">
        <v>74</v>
      </c>
      <c r="E3197" s="1530">
        <f t="shared" si="98"/>
        <v>840.57</v>
      </c>
      <c r="F3197" s="1521">
        <f t="shared" si="99"/>
        <v>101662</v>
      </c>
      <c r="H3197" s="1530">
        <v>840.57</v>
      </c>
      <c r="I3197" s="1530">
        <v>835.94</v>
      </c>
    </row>
    <row r="3198" spans="2:9">
      <c r="B3198" s="1532">
        <v>101663</v>
      </c>
      <c r="C3198" s="1523" t="s">
        <v>16118</v>
      </c>
      <c r="D3198" s="1526" t="s">
        <v>74</v>
      </c>
      <c r="E3198" s="1527">
        <f t="shared" si="98"/>
        <v>22.27</v>
      </c>
      <c r="F3198" s="1521">
        <f t="shared" si="99"/>
        <v>101663</v>
      </c>
      <c r="H3198" s="1527">
        <v>22.27</v>
      </c>
      <c r="I3198" s="1527">
        <v>20.81</v>
      </c>
    </row>
    <row r="3199" spans="2:9">
      <c r="B3199" s="1531">
        <v>101664</v>
      </c>
      <c r="C3199" s="1529" t="s">
        <v>16119</v>
      </c>
      <c r="D3199" s="1528" t="s">
        <v>74</v>
      </c>
      <c r="E3199" s="1530">
        <f t="shared" si="98"/>
        <v>23.44</v>
      </c>
      <c r="F3199" s="1521">
        <f t="shared" si="99"/>
        <v>101664</v>
      </c>
      <c r="H3199" s="1530">
        <v>23.44</v>
      </c>
      <c r="I3199" s="1530">
        <v>21.98</v>
      </c>
    </row>
    <row r="3200" spans="2:9">
      <c r="B3200" s="1532">
        <v>101665</v>
      </c>
      <c r="C3200" s="1523" t="s">
        <v>16120</v>
      </c>
      <c r="D3200" s="1526" t="s">
        <v>74</v>
      </c>
      <c r="E3200" s="1527">
        <f t="shared" si="98"/>
        <v>28.49</v>
      </c>
      <c r="F3200" s="1521">
        <f t="shared" si="99"/>
        <v>101665</v>
      </c>
      <c r="H3200" s="1527">
        <v>28.49</v>
      </c>
      <c r="I3200" s="1527">
        <v>27.03</v>
      </c>
    </row>
    <row r="3201" spans="2:9">
      <c r="B3201" s="1531">
        <v>101666</v>
      </c>
      <c r="C3201" s="1529" t="s">
        <v>16121</v>
      </c>
      <c r="D3201" s="1528" t="s">
        <v>74</v>
      </c>
      <c r="E3201" s="1530">
        <f t="shared" si="98"/>
        <v>443.33</v>
      </c>
      <c r="F3201" s="1521">
        <f t="shared" si="99"/>
        <v>101666</v>
      </c>
      <c r="H3201" s="1530">
        <v>443.33</v>
      </c>
      <c r="I3201" s="1530">
        <v>440.98</v>
      </c>
    </row>
    <row r="3202" spans="2:9">
      <c r="B3202" s="1532">
        <v>102085</v>
      </c>
      <c r="C3202" s="1523" t="s">
        <v>16804</v>
      </c>
      <c r="D3202" s="1526" t="s">
        <v>74</v>
      </c>
      <c r="E3202" s="1527">
        <f t="shared" ref="E3202:E3265" si="100">IF($L$2=$H$1,H3202,I3202)</f>
        <v>243.74</v>
      </c>
      <c r="F3202" s="1521">
        <f t="shared" ref="F3202:F3265" si="101">IF(LEN($B3202)=7,CONCATENATE(MID($B3202,1,6),"00",RIGHT($B3202,1)),IF(LEN($B3202)=8,CONCATENATE(MID($B3202,1,6),"0",RIGHT($B3202,2)),$B3202))</f>
        <v>102085</v>
      </c>
      <c r="H3202" s="1527">
        <v>243.74</v>
      </c>
      <c r="I3202" s="1527">
        <v>241.07</v>
      </c>
    </row>
    <row r="3203" spans="2:9" ht="30">
      <c r="B3203" s="1531">
        <v>100578</v>
      </c>
      <c r="C3203" s="1529" t="s">
        <v>8824</v>
      </c>
      <c r="D3203" s="1528" t="s">
        <v>74</v>
      </c>
      <c r="E3203" s="1530">
        <f t="shared" si="100"/>
        <v>394.93</v>
      </c>
      <c r="F3203" s="1521">
        <f t="shared" si="101"/>
        <v>100578</v>
      </c>
      <c r="H3203" s="1530">
        <v>394.93</v>
      </c>
      <c r="I3203" s="1530">
        <v>383.34</v>
      </c>
    </row>
    <row r="3204" spans="2:9" ht="30">
      <c r="B3204" s="1532">
        <v>100579</v>
      </c>
      <c r="C3204" s="1523" t="s">
        <v>8825</v>
      </c>
      <c r="D3204" s="1526" t="s">
        <v>74</v>
      </c>
      <c r="E3204" s="1527">
        <f t="shared" si="100"/>
        <v>433.26</v>
      </c>
      <c r="F3204" s="1521">
        <f t="shared" si="101"/>
        <v>100579</v>
      </c>
      <c r="H3204" s="1527">
        <v>433.26</v>
      </c>
      <c r="I3204" s="1527">
        <v>420.81</v>
      </c>
    </row>
    <row r="3205" spans="2:9" ht="30">
      <c r="B3205" s="1531">
        <v>100580</v>
      </c>
      <c r="C3205" s="1529" t="s">
        <v>8826</v>
      </c>
      <c r="D3205" s="1528" t="s">
        <v>74</v>
      </c>
      <c r="E3205" s="1530">
        <f t="shared" si="100"/>
        <v>471.24</v>
      </c>
      <c r="F3205" s="1521">
        <f t="shared" si="101"/>
        <v>100580</v>
      </c>
      <c r="H3205" s="1530">
        <v>471.24</v>
      </c>
      <c r="I3205" s="1530">
        <v>455.02</v>
      </c>
    </row>
    <row r="3206" spans="2:9" ht="30">
      <c r="B3206" s="1532">
        <v>100581</v>
      </c>
      <c r="C3206" s="1523" t="s">
        <v>8827</v>
      </c>
      <c r="D3206" s="1526" t="s">
        <v>74</v>
      </c>
      <c r="E3206" s="1527">
        <f t="shared" si="100"/>
        <v>452.25</v>
      </c>
      <c r="F3206" s="1521">
        <f t="shared" si="101"/>
        <v>100581</v>
      </c>
      <c r="H3206" s="1527">
        <v>452.25</v>
      </c>
      <c r="I3206" s="1527">
        <v>439.37</v>
      </c>
    </row>
    <row r="3207" spans="2:9" ht="30">
      <c r="B3207" s="1531">
        <v>100582</v>
      </c>
      <c r="C3207" s="1529" t="s">
        <v>8828</v>
      </c>
      <c r="D3207" s="1528" t="s">
        <v>74</v>
      </c>
      <c r="E3207" s="1530">
        <f t="shared" si="100"/>
        <v>520.62</v>
      </c>
      <c r="F3207" s="1521">
        <f t="shared" si="101"/>
        <v>100582</v>
      </c>
      <c r="H3207" s="1530">
        <v>520.62</v>
      </c>
      <c r="I3207" s="1530">
        <v>500.9</v>
      </c>
    </row>
    <row r="3208" spans="2:9" ht="30">
      <c r="B3208" s="1532">
        <v>100583</v>
      </c>
      <c r="C3208" s="1523" t="s">
        <v>8829</v>
      </c>
      <c r="D3208" s="1526" t="s">
        <v>74</v>
      </c>
      <c r="E3208" s="1527">
        <f t="shared" si="100"/>
        <v>472.5</v>
      </c>
      <c r="F3208" s="1521">
        <f t="shared" si="101"/>
        <v>100583</v>
      </c>
      <c r="H3208" s="1527">
        <v>472.5</v>
      </c>
      <c r="I3208" s="1527">
        <v>459.09</v>
      </c>
    </row>
    <row r="3209" spans="2:9" ht="30">
      <c r="B3209" s="1531">
        <v>100584</v>
      </c>
      <c r="C3209" s="1529" t="s">
        <v>8830</v>
      </c>
      <c r="D3209" s="1528" t="s">
        <v>74</v>
      </c>
      <c r="E3209" s="1530">
        <f t="shared" si="100"/>
        <v>513.67999999999995</v>
      </c>
      <c r="F3209" s="1521">
        <f t="shared" si="101"/>
        <v>100584</v>
      </c>
      <c r="H3209" s="1530">
        <v>513.67999999999995</v>
      </c>
      <c r="I3209" s="1530">
        <v>496.17</v>
      </c>
    </row>
    <row r="3210" spans="2:9" ht="30">
      <c r="B3210" s="1532">
        <v>100585</v>
      </c>
      <c r="C3210" s="1523" t="s">
        <v>8831</v>
      </c>
      <c r="D3210" s="1526" t="s">
        <v>74</v>
      </c>
      <c r="E3210" s="1527">
        <f t="shared" si="100"/>
        <v>511.94</v>
      </c>
      <c r="F3210" s="1521">
        <f t="shared" si="101"/>
        <v>100585</v>
      </c>
      <c r="H3210" s="1527">
        <v>511.94</v>
      </c>
      <c r="I3210" s="1527">
        <v>497.54</v>
      </c>
    </row>
    <row r="3211" spans="2:9" ht="30">
      <c r="B3211" s="1531">
        <v>100586</v>
      </c>
      <c r="C3211" s="1529" t="s">
        <v>8832</v>
      </c>
      <c r="D3211" s="1528" t="s">
        <v>74</v>
      </c>
      <c r="E3211" s="1530">
        <f t="shared" si="100"/>
        <v>577.59</v>
      </c>
      <c r="F3211" s="1521">
        <f t="shared" si="101"/>
        <v>100586</v>
      </c>
      <c r="H3211" s="1530">
        <v>577.59</v>
      </c>
      <c r="I3211" s="1530">
        <v>556.70000000000005</v>
      </c>
    </row>
    <row r="3212" spans="2:9" ht="30">
      <c r="B3212" s="1532">
        <v>100587</v>
      </c>
      <c r="C3212" s="1523" t="s">
        <v>8833</v>
      </c>
      <c r="D3212" s="1526" t="s">
        <v>74</v>
      </c>
      <c r="E3212" s="1527">
        <f t="shared" si="100"/>
        <v>552.65</v>
      </c>
      <c r="F3212" s="1521">
        <f t="shared" si="101"/>
        <v>100587</v>
      </c>
      <c r="H3212" s="1527">
        <v>552.65</v>
      </c>
      <c r="I3212" s="1527">
        <v>537.12</v>
      </c>
    </row>
    <row r="3213" spans="2:9" ht="30">
      <c r="B3213" s="1531">
        <v>100588</v>
      </c>
      <c r="C3213" s="1529" t="s">
        <v>8834</v>
      </c>
      <c r="D3213" s="1528" t="s">
        <v>74</v>
      </c>
      <c r="E3213" s="1530">
        <f t="shared" si="100"/>
        <v>603.69000000000005</v>
      </c>
      <c r="F3213" s="1521">
        <f t="shared" si="101"/>
        <v>100588</v>
      </c>
      <c r="H3213" s="1530">
        <v>603.69000000000005</v>
      </c>
      <c r="I3213" s="1530">
        <v>583.14</v>
      </c>
    </row>
    <row r="3214" spans="2:9" ht="30">
      <c r="B3214" s="1532">
        <v>100589</v>
      </c>
      <c r="C3214" s="1523" t="s">
        <v>8835</v>
      </c>
      <c r="D3214" s="1526" t="s">
        <v>74</v>
      </c>
      <c r="E3214" s="1527">
        <f t="shared" si="100"/>
        <v>608.22</v>
      </c>
      <c r="F3214" s="1521">
        <f t="shared" si="101"/>
        <v>100589</v>
      </c>
      <c r="H3214" s="1527">
        <v>608.22</v>
      </c>
      <c r="I3214" s="1527">
        <v>588.54999999999995</v>
      </c>
    </row>
    <row r="3215" spans="2:9" ht="30">
      <c r="B3215" s="1531">
        <v>100590</v>
      </c>
      <c r="C3215" s="1529" t="s">
        <v>8836</v>
      </c>
      <c r="D3215" s="1528" t="s">
        <v>74</v>
      </c>
      <c r="E3215" s="1530">
        <f t="shared" si="100"/>
        <v>658.53</v>
      </c>
      <c r="F3215" s="1521">
        <f t="shared" si="101"/>
        <v>100590</v>
      </c>
      <c r="H3215" s="1530">
        <v>658.53</v>
      </c>
      <c r="I3215" s="1530">
        <v>633.80999999999995</v>
      </c>
    </row>
    <row r="3216" spans="2:9" ht="30">
      <c r="B3216" s="1532">
        <v>100591</v>
      </c>
      <c r="C3216" s="1523" t="s">
        <v>8837</v>
      </c>
      <c r="D3216" s="1526" t="s">
        <v>74</v>
      </c>
      <c r="E3216" s="1527">
        <f t="shared" si="100"/>
        <v>606.82000000000005</v>
      </c>
      <c r="F3216" s="1521">
        <f t="shared" si="101"/>
        <v>100591</v>
      </c>
      <c r="H3216" s="1527">
        <v>606.82000000000005</v>
      </c>
      <c r="I3216" s="1527">
        <v>588.9</v>
      </c>
    </row>
    <row r="3217" spans="2:9" ht="30">
      <c r="B3217" s="1531">
        <v>100592</v>
      </c>
      <c r="C3217" s="1529" t="s">
        <v>8838</v>
      </c>
      <c r="D3217" s="1528" t="s">
        <v>74</v>
      </c>
      <c r="E3217" s="1530">
        <f t="shared" si="100"/>
        <v>648.53</v>
      </c>
      <c r="F3217" s="1521">
        <f t="shared" si="101"/>
        <v>100592</v>
      </c>
      <c r="H3217" s="1530">
        <v>648.53</v>
      </c>
      <c r="I3217" s="1530">
        <v>626.44000000000005</v>
      </c>
    </row>
    <row r="3218" spans="2:9" ht="30">
      <c r="B3218" s="1532">
        <v>100593</v>
      </c>
      <c r="C3218" s="1523" t="s">
        <v>8839</v>
      </c>
      <c r="D3218" s="1526" t="s">
        <v>74</v>
      </c>
      <c r="E3218" s="1527">
        <f t="shared" si="100"/>
        <v>649.83000000000004</v>
      </c>
      <c r="F3218" s="1521">
        <f t="shared" si="101"/>
        <v>100593</v>
      </c>
      <c r="H3218" s="1527">
        <v>649.83000000000004</v>
      </c>
      <c r="I3218" s="1527">
        <v>630.57000000000005</v>
      </c>
    </row>
    <row r="3219" spans="2:9" ht="30">
      <c r="B3219" s="1531">
        <v>100594</v>
      </c>
      <c r="C3219" s="1529" t="s">
        <v>8840</v>
      </c>
      <c r="D3219" s="1528" t="s">
        <v>74</v>
      </c>
      <c r="E3219" s="1530">
        <f t="shared" si="100"/>
        <v>720.67</v>
      </c>
      <c r="F3219" s="1521">
        <f t="shared" si="101"/>
        <v>100594</v>
      </c>
      <c r="H3219" s="1530">
        <v>720.67</v>
      </c>
      <c r="I3219" s="1530">
        <v>694.4</v>
      </c>
    </row>
    <row r="3220" spans="2:9" ht="30">
      <c r="B3220" s="1532">
        <v>100595</v>
      </c>
      <c r="C3220" s="1523" t="s">
        <v>8841</v>
      </c>
      <c r="D3220" s="1526" t="s">
        <v>74</v>
      </c>
      <c r="E3220" s="1527">
        <f t="shared" si="100"/>
        <v>778.78</v>
      </c>
      <c r="F3220" s="1521">
        <f t="shared" si="101"/>
        <v>100595</v>
      </c>
      <c r="H3220" s="1527">
        <v>778.78</v>
      </c>
      <c r="I3220" s="1527">
        <v>755.47</v>
      </c>
    </row>
    <row r="3221" spans="2:9" ht="30">
      <c r="B3221" s="1531">
        <v>100596</v>
      </c>
      <c r="C3221" s="1529" t="s">
        <v>8842</v>
      </c>
      <c r="D3221" s="1528" t="s">
        <v>74</v>
      </c>
      <c r="E3221" s="1530">
        <f t="shared" si="100"/>
        <v>874.49</v>
      </c>
      <c r="F3221" s="1521">
        <f t="shared" si="101"/>
        <v>100596</v>
      </c>
      <c r="H3221" s="1530">
        <v>874.49</v>
      </c>
      <c r="I3221" s="1530">
        <v>841.77</v>
      </c>
    </row>
    <row r="3222" spans="2:9" ht="30">
      <c r="B3222" s="1532">
        <v>100597</v>
      </c>
      <c r="C3222" s="1523" t="s">
        <v>8843</v>
      </c>
      <c r="D3222" s="1526" t="s">
        <v>74</v>
      </c>
      <c r="E3222" s="1527">
        <f t="shared" si="100"/>
        <v>897.28</v>
      </c>
      <c r="F3222" s="1521">
        <f t="shared" si="101"/>
        <v>100597</v>
      </c>
      <c r="H3222" s="1527">
        <v>897.28</v>
      </c>
      <c r="I3222" s="1527">
        <v>868.05</v>
      </c>
    </row>
    <row r="3223" spans="2:9" ht="30">
      <c r="B3223" s="1531">
        <v>100598</v>
      </c>
      <c r="C3223" s="1529" t="s">
        <v>8844</v>
      </c>
      <c r="D3223" s="1528" t="s">
        <v>74</v>
      </c>
      <c r="E3223" s="1530">
        <f t="shared" si="100"/>
        <v>976.2</v>
      </c>
      <c r="F3223" s="1521">
        <f t="shared" si="101"/>
        <v>100598</v>
      </c>
      <c r="H3223" s="1530">
        <v>976.2</v>
      </c>
      <c r="I3223" s="1530">
        <v>939.21</v>
      </c>
    </row>
    <row r="3224" spans="2:9" ht="30">
      <c r="B3224" s="1532">
        <v>100599</v>
      </c>
      <c r="C3224" s="1523" t="s">
        <v>8845</v>
      </c>
      <c r="D3224" s="1526" t="s">
        <v>74</v>
      </c>
      <c r="E3224" s="1527">
        <f t="shared" si="100"/>
        <v>414.51</v>
      </c>
      <c r="F3224" s="1521">
        <f t="shared" si="101"/>
        <v>100599</v>
      </c>
      <c r="H3224" s="1527">
        <v>414.51</v>
      </c>
      <c r="I3224" s="1527">
        <v>404.88</v>
      </c>
    </row>
    <row r="3225" spans="2:9" ht="30">
      <c r="B3225" s="1531">
        <v>100600</v>
      </c>
      <c r="C3225" s="1529" t="s">
        <v>8846</v>
      </c>
      <c r="D3225" s="1528" t="s">
        <v>74</v>
      </c>
      <c r="E3225" s="1530">
        <f t="shared" si="100"/>
        <v>490.35</v>
      </c>
      <c r="F3225" s="1521">
        <f t="shared" si="101"/>
        <v>100600</v>
      </c>
      <c r="H3225" s="1530">
        <v>490.35</v>
      </c>
      <c r="I3225" s="1530">
        <v>476.29</v>
      </c>
    </row>
    <row r="3226" spans="2:9" ht="30">
      <c r="B3226" s="1532">
        <v>100601</v>
      </c>
      <c r="C3226" s="1523" t="s">
        <v>8847</v>
      </c>
      <c r="D3226" s="1526" t="s">
        <v>74</v>
      </c>
      <c r="E3226" s="1527">
        <f t="shared" si="100"/>
        <v>620.4</v>
      </c>
      <c r="F3226" s="1521">
        <f t="shared" si="101"/>
        <v>100601</v>
      </c>
      <c r="H3226" s="1527">
        <v>620.4</v>
      </c>
      <c r="I3226" s="1527">
        <v>599.74</v>
      </c>
    </row>
    <row r="3227" spans="2:9" ht="30">
      <c r="B3227" s="1531">
        <v>100602</v>
      </c>
      <c r="C3227" s="1529" t="s">
        <v>8848</v>
      </c>
      <c r="D3227" s="1528" t="s">
        <v>74</v>
      </c>
      <c r="E3227" s="1530">
        <f t="shared" si="100"/>
        <v>782.62</v>
      </c>
      <c r="F3227" s="1521">
        <f t="shared" si="101"/>
        <v>100602</v>
      </c>
      <c r="H3227" s="1530">
        <v>782.62</v>
      </c>
      <c r="I3227" s="1530">
        <v>753.72</v>
      </c>
    </row>
    <row r="3228" spans="2:9" ht="30">
      <c r="B3228" s="1532">
        <v>100603</v>
      </c>
      <c r="C3228" s="1523" t="s">
        <v>8849</v>
      </c>
      <c r="D3228" s="1526" t="s">
        <v>74</v>
      </c>
      <c r="E3228" s="1527">
        <f t="shared" si="100"/>
        <v>1199.23</v>
      </c>
      <c r="F3228" s="1521">
        <f t="shared" si="101"/>
        <v>100603</v>
      </c>
      <c r="H3228" s="1527">
        <v>1199.23</v>
      </c>
      <c r="I3228" s="1527">
        <v>1148.83</v>
      </c>
    </row>
    <row r="3229" spans="2:9" ht="30">
      <c r="B3229" s="1531">
        <v>100604</v>
      </c>
      <c r="C3229" s="1529" t="s">
        <v>8850</v>
      </c>
      <c r="D3229" s="1528" t="s">
        <v>74</v>
      </c>
      <c r="E3229" s="1530">
        <f t="shared" si="100"/>
        <v>520.89</v>
      </c>
      <c r="F3229" s="1521">
        <f t="shared" si="101"/>
        <v>100604</v>
      </c>
      <c r="H3229" s="1530">
        <v>520.89</v>
      </c>
      <c r="I3229" s="1530">
        <v>506.39</v>
      </c>
    </row>
    <row r="3230" spans="2:9" ht="30">
      <c r="B3230" s="1532">
        <v>100605</v>
      </c>
      <c r="C3230" s="1523" t="s">
        <v>8851</v>
      </c>
      <c r="D3230" s="1526" t="s">
        <v>74</v>
      </c>
      <c r="E3230" s="1527">
        <f t="shared" si="100"/>
        <v>819.97</v>
      </c>
      <c r="F3230" s="1521">
        <f t="shared" si="101"/>
        <v>100605</v>
      </c>
      <c r="H3230" s="1527">
        <v>819.97</v>
      </c>
      <c r="I3230" s="1527">
        <v>789.88</v>
      </c>
    </row>
    <row r="3231" spans="2:9" ht="30">
      <c r="B3231" s="1531">
        <v>100606</v>
      </c>
      <c r="C3231" s="1529" t="s">
        <v>8852</v>
      </c>
      <c r="D3231" s="1528" t="s">
        <v>74</v>
      </c>
      <c r="E3231" s="1530">
        <f t="shared" si="100"/>
        <v>1245.31</v>
      </c>
      <c r="F3231" s="1521">
        <f t="shared" si="101"/>
        <v>100606</v>
      </c>
      <c r="H3231" s="1530">
        <v>1245.31</v>
      </c>
      <c r="I3231" s="1530">
        <v>1192.72</v>
      </c>
    </row>
    <row r="3232" spans="2:9" ht="30">
      <c r="B3232" s="1532">
        <v>100607</v>
      </c>
      <c r="C3232" s="1523" t="s">
        <v>8853</v>
      </c>
      <c r="D3232" s="1526" t="s">
        <v>74</v>
      </c>
      <c r="E3232" s="1527">
        <f t="shared" si="100"/>
        <v>535.38</v>
      </c>
      <c r="F3232" s="1521">
        <f t="shared" si="101"/>
        <v>100607</v>
      </c>
      <c r="H3232" s="1527">
        <v>535.38</v>
      </c>
      <c r="I3232" s="1527">
        <v>520.67999999999995</v>
      </c>
    </row>
    <row r="3233" spans="2:9" ht="30">
      <c r="B3233" s="1531">
        <v>100608</v>
      </c>
      <c r="C3233" s="1529" t="s">
        <v>8854</v>
      </c>
      <c r="D3233" s="1528" t="s">
        <v>74</v>
      </c>
      <c r="E3233" s="1530">
        <f t="shared" si="100"/>
        <v>838.37</v>
      </c>
      <c r="F3233" s="1521">
        <f t="shared" si="101"/>
        <v>100608</v>
      </c>
      <c r="H3233" s="1530">
        <v>838.37</v>
      </c>
      <c r="I3233" s="1530">
        <v>807.7</v>
      </c>
    </row>
    <row r="3234" spans="2:9" ht="30">
      <c r="B3234" s="1532">
        <v>100609</v>
      </c>
      <c r="C3234" s="1523" t="s">
        <v>8855</v>
      </c>
      <c r="D3234" s="1526" t="s">
        <v>74</v>
      </c>
      <c r="E3234" s="1527">
        <f t="shared" si="100"/>
        <v>1269.9100000000001</v>
      </c>
      <c r="F3234" s="1521">
        <f t="shared" si="101"/>
        <v>100609</v>
      </c>
      <c r="H3234" s="1527">
        <v>1269.9100000000001</v>
      </c>
      <c r="I3234" s="1527">
        <v>1216.0899999999999</v>
      </c>
    </row>
    <row r="3235" spans="2:9" ht="30">
      <c r="B3235" s="1531">
        <v>100610</v>
      </c>
      <c r="C3235" s="1529" t="s">
        <v>8856</v>
      </c>
      <c r="D3235" s="1528" t="s">
        <v>74</v>
      </c>
      <c r="E3235" s="1530">
        <f t="shared" si="100"/>
        <v>549.87</v>
      </c>
      <c r="F3235" s="1521">
        <f t="shared" si="101"/>
        <v>100610</v>
      </c>
      <c r="H3235" s="1530">
        <v>549.87</v>
      </c>
      <c r="I3235" s="1530">
        <v>534.98</v>
      </c>
    </row>
    <row r="3236" spans="2:9" ht="30">
      <c r="B3236" s="1532">
        <v>100611</v>
      </c>
      <c r="C3236" s="1523" t="s">
        <v>8857</v>
      </c>
      <c r="D3236" s="1526" t="s">
        <v>74</v>
      </c>
      <c r="E3236" s="1527">
        <f t="shared" si="100"/>
        <v>685.95</v>
      </c>
      <c r="F3236" s="1521">
        <f t="shared" si="101"/>
        <v>100611</v>
      </c>
      <c r="H3236" s="1527">
        <v>685.95</v>
      </c>
      <c r="I3236" s="1527">
        <v>663.79</v>
      </c>
    </row>
    <row r="3237" spans="2:9" ht="30">
      <c r="B3237" s="1531">
        <v>100612</v>
      </c>
      <c r="C3237" s="1529" t="s">
        <v>8858</v>
      </c>
      <c r="D3237" s="1528" t="s">
        <v>74</v>
      </c>
      <c r="E3237" s="1530">
        <f t="shared" si="100"/>
        <v>856.45</v>
      </c>
      <c r="F3237" s="1521">
        <f t="shared" si="101"/>
        <v>100612</v>
      </c>
      <c r="H3237" s="1530">
        <v>856.45</v>
      </c>
      <c r="I3237" s="1530">
        <v>825.21</v>
      </c>
    </row>
    <row r="3238" spans="2:9" ht="30">
      <c r="B3238" s="1532">
        <v>100613</v>
      </c>
      <c r="C3238" s="1523" t="s">
        <v>8859</v>
      </c>
      <c r="D3238" s="1526" t="s">
        <v>74</v>
      </c>
      <c r="E3238" s="1527">
        <f t="shared" si="100"/>
        <v>1293.9000000000001</v>
      </c>
      <c r="F3238" s="1521">
        <f t="shared" si="101"/>
        <v>100613</v>
      </c>
      <c r="H3238" s="1527">
        <v>1293.9000000000001</v>
      </c>
      <c r="I3238" s="1527">
        <v>1238.8599999999999</v>
      </c>
    </row>
    <row r="3239" spans="2:9" ht="30">
      <c r="B3239" s="1531">
        <v>100614</v>
      </c>
      <c r="C3239" s="1529" t="s">
        <v>8860</v>
      </c>
      <c r="D3239" s="1528" t="s">
        <v>74</v>
      </c>
      <c r="E3239" s="1530">
        <f t="shared" si="100"/>
        <v>718.15</v>
      </c>
      <c r="F3239" s="1521">
        <f t="shared" si="101"/>
        <v>100614</v>
      </c>
      <c r="H3239" s="1530">
        <v>718.15</v>
      </c>
      <c r="I3239" s="1530">
        <v>695.29</v>
      </c>
    </row>
    <row r="3240" spans="2:9" ht="30">
      <c r="B3240" s="1532">
        <v>100615</v>
      </c>
      <c r="C3240" s="1523" t="s">
        <v>8861</v>
      </c>
      <c r="D3240" s="1526" t="s">
        <v>74</v>
      </c>
      <c r="E3240" s="1527">
        <f t="shared" si="100"/>
        <v>892.31</v>
      </c>
      <c r="F3240" s="1521">
        <f t="shared" si="101"/>
        <v>100615</v>
      </c>
      <c r="H3240" s="1527">
        <v>892.31</v>
      </c>
      <c r="I3240" s="1527">
        <v>859.95</v>
      </c>
    </row>
    <row r="3241" spans="2:9" ht="30">
      <c r="B3241" s="1531">
        <v>100616</v>
      </c>
      <c r="C3241" s="1529" t="s">
        <v>8862</v>
      </c>
      <c r="D3241" s="1528" t="s">
        <v>74</v>
      </c>
      <c r="E3241" s="1530">
        <f t="shared" si="100"/>
        <v>1344.23</v>
      </c>
      <c r="F3241" s="1521">
        <f t="shared" si="101"/>
        <v>100616</v>
      </c>
      <c r="H3241" s="1530">
        <v>1344.23</v>
      </c>
      <c r="I3241" s="1530">
        <v>1286.56</v>
      </c>
    </row>
    <row r="3242" spans="2:9" ht="30">
      <c r="B3242" s="1532">
        <v>100617</v>
      </c>
      <c r="C3242" s="1523" t="s">
        <v>8863</v>
      </c>
      <c r="D3242" s="1526" t="s">
        <v>74</v>
      </c>
      <c r="E3242" s="1527">
        <f t="shared" si="100"/>
        <v>927.97</v>
      </c>
      <c r="F3242" s="1521">
        <f t="shared" si="101"/>
        <v>100617</v>
      </c>
      <c r="H3242" s="1527">
        <v>927.97</v>
      </c>
      <c r="I3242" s="1527">
        <v>894.5</v>
      </c>
    </row>
    <row r="3243" spans="2:9" ht="30">
      <c r="B3243" s="1531">
        <v>100618</v>
      </c>
      <c r="C3243" s="1529" t="s">
        <v>8864</v>
      </c>
      <c r="D3243" s="1528" t="s">
        <v>74</v>
      </c>
      <c r="E3243" s="1530">
        <f t="shared" si="100"/>
        <v>1399.5</v>
      </c>
      <c r="F3243" s="1521">
        <f t="shared" si="101"/>
        <v>100618</v>
      </c>
      <c r="H3243" s="1530">
        <v>1399.5</v>
      </c>
      <c r="I3243" s="1530">
        <v>1339.41</v>
      </c>
    </row>
    <row r="3244" spans="2:9">
      <c r="B3244" s="1532">
        <v>100619</v>
      </c>
      <c r="C3244" s="1523" t="s">
        <v>8865</v>
      </c>
      <c r="D3244" s="1526" t="s">
        <v>74</v>
      </c>
      <c r="E3244" s="1527">
        <f t="shared" si="100"/>
        <v>604.49</v>
      </c>
      <c r="F3244" s="1521">
        <f t="shared" si="101"/>
        <v>100619</v>
      </c>
      <c r="H3244" s="1527">
        <v>604.49</v>
      </c>
      <c r="I3244" s="1527">
        <v>594.71</v>
      </c>
    </row>
    <row r="3245" spans="2:9" ht="30">
      <c r="B3245" s="1531">
        <v>100620</v>
      </c>
      <c r="C3245" s="1529" t="s">
        <v>8866</v>
      </c>
      <c r="D3245" s="1528" t="s">
        <v>74</v>
      </c>
      <c r="E3245" s="1530">
        <f t="shared" si="100"/>
        <v>3890.49</v>
      </c>
      <c r="F3245" s="1521">
        <f t="shared" si="101"/>
        <v>100620</v>
      </c>
      <c r="H3245" s="1530">
        <v>3890.49</v>
      </c>
      <c r="I3245" s="1530">
        <v>3884.17</v>
      </c>
    </row>
    <row r="3246" spans="2:9" ht="30">
      <c r="B3246" s="1532">
        <v>100621</v>
      </c>
      <c r="C3246" s="1523" t="s">
        <v>8867</v>
      </c>
      <c r="D3246" s="1526" t="s">
        <v>74</v>
      </c>
      <c r="E3246" s="1527">
        <f t="shared" si="100"/>
        <v>4442.72</v>
      </c>
      <c r="F3246" s="1521">
        <f t="shared" si="101"/>
        <v>100621</v>
      </c>
      <c r="H3246" s="1527">
        <v>4442.72</v>
      </c>
      <c r="I3246" s="1527">
        <v>4433.72</v>
      </c>
    </row>
    <row r="3247" spans="2:9" ht="30">
      <c r="B3247" s="1531">
        <v>100622</v>
      </c>
      <c r="C3247" s="1529" t="s">
        <v>8868</v>
      </c>
      <c r="D3247" s="1528" t="s">
        <v>74</v>
      </c>
      <c r="E3247" s="1530">
        <f t="shared" si="100"/>
        <v>2832.86</v>
      </c>
      <c r="F3247" s="1521">
        <f t="shared" si="101"/>
        <v>100622</v>
      </c>
      <c r="H3247" s="1530">
        <v>2832.86</v>
      </c>
      <c r="I3247" s="1530">
        <v>2822.22</v>
      </c>
    </row>
    <row r="3248" spans="2:9" ht="30">
      <c r="B3248" s="1532">
        <v>100623</v>
      </c>
      <c r="C3248" s="1523" t="s">
        <v>8869</v>
      </c>
      <c r="D3248" s="1526" t="s">
        <v>74</v>
      </c>
      <c r="E3248" s="1527">
        <f t="shared" si="100"/>
        <v>3053.19</v>
      </c>
      <c r="F3248" s="1521">
        <f t="shared" si="101"/>
        <v>100623</v>
      </c>
      <c r="H3248" s="1527">
        <v>3053.19</v>
      </c>
      <c r="I3248" s="1527">
        <v>3039.88</v>
      </c>
    </row>
    <row r="3249" spans="2:9" ht="30">
      <c r="B3249" s="1531">
        <v>97600</v>
      </c>
      <c r="C3249" s="1529" t="s">
        <v>9316</v>
      </c>
      <c r="D3249" s="1528" t="s">
        <v>74</v>
      </c>
      <c r="E3249" s="1530">
        <f t="shared" si="100"/>
        <v>354.38</v>
      </c>
      <c r="F3249" s="1521">
        <f t="shared" si="101"/>
        <v>97600</v>
      </c>
      <c r="H3249" s="1530">
        <v>354.38</v>
      </c>
      <c r="I3249" s="1530">
        <v>353.12</v>
      </c>
    </row>
    <row r="3250" spans="2:9" ht="30">
      <c r="B3250" s="1532">
        <v>97601</v>
      </c>
      <c r="C3250" s="1523" t="s">
        <v>9317</v>
      </c>
      <c r="D3250" s="1526" t="s">
        <v>74</v>
      </c>
      <c r="E3250" s="1527">
        <f t="shared" si="100"/>
        <v>366.23</v>
      </c>
      <c r="F3250" s="1521">
        <f t="shared" si="101"/>
        <v>97601</v>
      </c>
      <c r="H3250" s="1527">
        <v>366.23</v>
      </c>
      <c r="I3250" s="1527">
        <v>364.97</v>
      </c>
    </row>
    <row r="3251" spans="2:9" ht="30">
      <c r="B3251" s="1531">
        <v>97605</v>
      </c>
      <c r="C3251" s="1529" t="s">
        <v>9318</v>
      </c>
      <c r="D3251" s="1528" t="s">
        <v>74</v>
      </c>
      <c r="E3251" s="1530">
        <f t="shared" si="100"/>
        <v>109.89</v>
      </c>
      <c r="F3251" s="1521">
        <f t="shared" si="101"/>
        <v>97605</v>
      </c>
      <c r="H3251" s="1530">
        <v>109.89</v>
      </c>
      <c r="I3251" s="1530">
        <v>108.46</v>
      </c>
    </row>
    <row r="3252" spans="2:9" ht="30">
      <c r="B3252" s="1532">
        <v>97606</v>
      </c>
      <c r="C3252" s="1523" t="s">
        <v>9319</v>
      </c>
      <c r="D3252" s="1526" t="s">
        <v>74</v>
      </c>
      <c r="E3252" s="1527">
        <f t="shared" si="100"/>
        <v>112.61</v>
      </c>
      <c r="F3252" s="1521">
        <f t="shared" si="101"/>
        <v>97606</v>
      </c>
      <c r="H3252" s="1527">
        <v>112.61</v>
      </c>
      <c r="I3252" s="1527">
        <v>111.18</v>
      </c>
    </row>
    <row r="3253" spans="2:9" ht="30">
      <c r="B3253" s="1531">
        <v>97607</v>
      </c>
      <c r="C3253" s="1529" t="s">
        <v>9320</v>
      </c>
      <c r="D3253" s="1528" t="s">
        <v>74</v>
      </c>
      <c r="E3253" s="1530">
        <f t="shared" si="100"/>
        <v>133.44999999999999</v>
      </c>
      <c r="F3253" s="1521">
        <f t="shared" si="101"/>
        <v>97607</v>
      </c>
      <c r="H3253" s="1530">
        <v>133.44999999999999</v>
      </c>
      <c r="I3253" s="1530">
        <v>131.78</v>
      </c>
    </row>
    <row r="3254" spans="2:9" ht="30">
      <c r="B3254" s="1532">
        <v>97608</v>
      </c>
      <c r="C3254" s="1523" t="s">
        <v>9321</v>
      </c>
      <c r="D3254" s="1526" t="s">
        <v>74</v>
      </c>
      <c r="E3254" s="1527">
        <f t="shared" si="100"/>
        <v>136.16999999999999</v>
      </c>
      <c r="F3254" s="1521">
        <f t="shared" si="101"/>
        <v>97608</v>
      </c>
      <c r="H3254" s="1527">
        <v>136.16999999999999</v>
      </c>
      <c r="I3254" s="1527">
        <v>134.5</v>
      </c>
    </row>
    <row r="3255" spans="2:9" ht="30">
      <c r="B3255" s="1531">
        <v>102102</v>
      </c>
      <c r="C3255" s="1529" t="s">
        <v>17232</v>
      </c>
      <c r="D3255" s="1528" t="s">
        <v>74</v>
      </c>
      <c r="E3255" s="1530">
        <f t="shared" si="100"/>
        <v>11685.14</v>
      </c>
      <c r="F3255" s="1521">
        <f t="shared" si="101"/>
        <v>102102</v>
      </c>
      <c r="H3255" s="1530">
        <v>11685.14</v>
      </c>
      <c r="I3255" s="1530">
        <v>11650.01</v>
      </c>
    </row>
    <row r="3256" spans="2:9" ht="30">
      <c r="B3256" s="1532">
        <v>102103</v>
      </c>
      <c r="C3256" s="1523" t="s">
        <v>17233</v>
      </c>
      <c r="D3256" s="1526" t="s">
        <v>74</v>
      </c>
      <c r="E3256" s="1527">
        <f t="shared" si="100"/>
        <v>13018.73</v>
      </c>
      <c r="F3256" s="1521">
        <f t="shared" si="101"/>
        <v>102103</v>
      </c>
      <c r="H3256" s="1527">
        <v>13018.73</v>
      </c>
      <c r="I3256" s="1527">
        <v>12983.01</v>
      </c>
    </row>
    <row r="3257" spans="2:9" ht="30">
      <c r="B3257" s="1531">
        <v>102104</v>
      </c>
      <c r="C3257" s="1529" t="s">
        <v>17234</v>
      </c>
      <c r="D3257" s="1528" t="s">
        <v>74</v>
      </c>
      <c r="E3257" s="1530">
        <f t="shared" si="100"/>
        <v>16741.37</v>
      </c>
      <c r="F3257" s="1521">
        <f t="shared" si="101"/>
        <v>102104</v>
      </c>
      <c r="H3257" s="1530">
        <v>16741.37</v>
      </c>
      <c r="I3257" s="1530">
        <v>16704.599999999999</v>
      </c>
    </row>
    <row r="3258" spans="2:9" ht="30">
      <c r="B3258" s="1532">
        <v>102105</v>
      </c>
      <c r="C3258" s="1523" t="s">
        <v>17235</v>
      </c>
      <c r="D3258" s="1526" t="s">
        <v>74</v>
      </c>
      <c r="E3258" s="1527">
        <f t="shared" si="100"/>
        <v>20609.560000000001</v>
      </c>
      <c r="F3258" s="1521">
        <f t="shared" si="101"/>
        <v>102105</v>
      </c>
      <c r="H3258" s="1527">
        <v>20609.560000000001</v>
      </c>
      <c r="I3258" s="1527">
        <v>20571.78</v>
      </c>
    </row>
    <row r="3259" spans="2:9" ht="30">
      <c r="B3259" s="1531">
        <v>102106</v>
      </c>
      <c r="C3259" s="1529" t="s">
        <v>17236</v>
      </c>
      <c r="D3259" s="1528" t="s">
        <v>74</v>
      </c>
      <c r="E3259" s="1530">
        <f t="shared" si="100"/>
        <v>25894.52</v>
      </c>
      <c r="F3259" s="1521">
        <f t="shared" si="101"/>
        <v>102106</v>
      </c>
      <c r="H3259" s="1530">
        <v>25894.52</v>
      </c>
      <c r="I3259" s="1530">
        <v>25856.14</v>
      </c>
    </row>
    <row r="3260" spans="2:9" ht="30">
      <c r="B3260" s="1532">
        <v>102107</v>
      </c>
      <c r="C3260" s="1523" t="s">
        <v>17237</v>
      </c>
      <c r="D3260" s="1526" t="s">
        <v>74</v>
      </c>
      <c r="E3260" s="1527">
        <f t="shared" si="100"/>
        <v>36192.07</v>
      </c>
      <c r="F3260" s="1521">
        <f t="shared" si="101"/>
        <v>102107</v>
      </c>
      <c r="H3260" s="1527">
        <v>36192.07</v>
      </c>
      <c r="I3260" s="1527">
        <v>36151.46</v>
      </c>
    </row>
    <row r="3261" spans="2:9" ht="30">
      <c r="B3261" s="1531">
        <v>102108</v>
      </c>
      <c r="C3261" s="1529" t="s">
        <v>17238</v>
      </c>
      <c r="D3261" s="1528" t="s">
        <v>74</v>
      </c>
      <c r="E3261" s="1530">
        <f t="shared" si="100"/>
        <v>42169.95</v>
      </c>
      <c r="F3261" s="1521">
        <f t="shared" si="101"/>
        <v>102108</v>
      </c>
      <c r="H3261" s="1530">
        <v>42169.95</v>
      </c>
      <c r="I3261" s="1530">
        <v>42127.96</v>
      </c>
    </row>
    <row r="3262" spans="2:9">
      <c r="B3262" s="1532">
        <v>102109</v>
      </c>
      <c r="C3262" s="1523" t="s">
        <v>17239</v>
      </c>
      <c r="D3262" s="1526" t="s">
        <v>74</v>
      </c>
      <c r="E3262" s="1527">
        <f t="shared" si="100"/>
        <v>64.67</v>
      </c>
      <c r="F3262" s="1521">
        <f t="shared" si="101"/>
        <v>102109</v>
      </c>
      <c r="H3262" s="1527">
        <v>64.67</v>
      </c>
      <c r="I3262" s="1527">
        <v>62.89</v>
      </c>
    </row>
    <row r="3263" spans="2:9">
      <c r="B3263" s="1531">
        <v>102110</v>
      </c>
      <c r="C3263" s="1529" t="s">
        <v>17240</v>
      </c>
      <c r="D3263" s="1528" t="s">
        <v>74</v>
      </c>
      <c r="E3263" s="1530">
        <f t="shared" si="100"/>
        <v>224.27</v>
      </c>
      <c r="F3263" s="1521">
        <f t="shared" si="101"/>
        <v>102110</v>
      </c>
      <c r="H3263" s="1530">
        <v>224.27</v>
      </c>
      <c r="I3263" s="1530">
        <v>222.49</v>
      </c>
    </row>
    <row r="3264" spans="2:9" ht="30">
      <c r="B3264" s="1532">
        <v>93128</v>
      </c>
      <c r="C3264" s="1523" t="s">
        <v>1437</v>
      </c>
      <c r="D3264" s="1526" t="s">
        <v>74</v>
      </c>
      <c r="E3264" s="1527">
        <f t="shared" si="100"/>
        <v>124.56</v>
      </c>
      <c r="F3264" s="1521">
        <f t="shared" si="101"/>
        <v>93128</v>
      </c>
      <c r="H3264" s="1527">
        <v>124.56</v>
      </c>
      <c r="I3264" s="1527">
        <v>115.68</v>
      </c>
    </row>
    <row r="3265" spans="2:9" ht="30">
      <c r="B3265" s="1531">
        <v>93137</v>
      </c>
      <c r="C3265" s="1529" t="s">
        <v>1438</v>
      </c>
      <c r="D3265" s="1528" t="s">
        <v>74</v>
      </c>
      <c r="E3265" s="1530">
        <f t="shared" si="100"/>
        <v>148.58000000000001</v>
      </c>
      <c r="F3265" s="1521">
        <f t="shared" si="101"/>
        <v>93137</v>
      </c>
      <c r="H3265" s="1530">
        <v>148.58000000000001</v>
      </c>
      <c r="I3265" s="1530">
        <v>138.63</v>
      </c>
    </row>
    <row r="3266" spans="2:9" ht="30">
      <c r="B3266" s="1532">
        <v>93138</v>
      </c>
      <c r="C3266" s="1523" t="s">
        <v>1439</v>
      </c>
      <c r="D3266" s="1526" t="s">
        <v>74</v>
      </c>
      <c r="E3266" s="1527">
        <f t="shared" ref="E3266:E3329" si="102">IF($L$2=$H$1,H3266,I3266)</f>
        <v>141.25</v>
      </c>
      <c r="F3266" s="1521">
        <f t="shared" ref="F3266:F3329" si="103">IF(LEN($B3266)=7,CONCATENATE(MID($B3266,1,6),"00",RIGHT($B3266,1)),IF(LEN($B3266)=8,CONCATENATE(MID($B3266,1,6),"0",RIGHT($B3266,2)),$B3266))</f>
        <v>93138</v>
      </c>
      <c r="H3266" s="1527">
        <v>141.25</v>
      </c>
      <c r="I3266" s="1527">
        <v>131.62</v>
      </c>
    </row>
    <row r="3267" spans="2:9" ht="30">
      <c r="B3267" s="1531">
        <v>93139</v>
      </c>
      <c r="C3267" s="1529" t="s">
        <v>1440</v>
      </c>
      <c r="D3267" s="1528" t="s">
        <v>74</v>
      </c>
      <c r="E3267" s="1530">
        <f t="shared" si="102"/>
        <v>181.95</v>
      </c>
      <c r="F3267" s="1521">
        <f t="shared" si="103"/>
        <v>93139</v>
      </c>
      <c r="H3267" s="1530">
        <v>181.95</v>
      </c>
      <c r="I3267" s="1530">
        <v>170.5</v>
      </c>
    </row>
    <row r="3268" spans="2:9" ht="30">
      <c r="B3268" s="1532">
        <v>93140</v>
      </c>
      <c r="C3268" s="1523" t="s">
        <v>1441</v>
      </c>
      <c r="D3268" s="1526" t="s">
        <v>74</v>
      </c>
      <c r="E3268" s="1527">
        <f t="shared" si="102"/>
        <v>171.09</v>
      </c>
      <c r="F3268" s="1521">
        <f t="shared" si="103"/>
        <v>93140</v>
      </c>
      <c r="H3268" s="1527">
        <v>171.09</v>
      </c>
      <c r="I3268" s="1527">
        <v>160.16999999999999</v>
      </c>
    </row>
    <row r="3269" spans="2:9" ht="30">
      <c r="B3269" s="1531">
        <v>93141</v>
      </c>
      <c r="C3269" s="1529" t="s">
        <v>1442</v>
      </c>
      <c r="D3269" s="1528" t="s">
        <v>74</v>
      </c>
      <c r="E3269" s="1530">
        <f t="shared" si="102"/>
        <v>156.91</v>
      </c>
      <c r="F3269" s="1521">
        <f t="shared" si="103"/>
        <v>93141</v>
      </c>
      <c r="H3269" s="1530">
        <v>156.91</v>
      </c>
      <c r="I3269" s="1530">
        <v>147.02000000000001</v>
      </c>
    </row>
    <row r="3270" spans="2:9" ht="30">
      <c r="B3270" s="1532">
        <v>93142</v>
      </c>
      <c r="C3270" s="1523" t="s">
        <v>1443</v>
      </c>
      <c r="D3270" s="1526" t="s">
        <v>74</v>
      </c>
      <c r="E3270" s="1527">
        <f t="shared" si="102"/>
        <v>173.27</v>
      </c>
      <c r="F3270" s="1521">
        <f t="shared" si="103"/>
        <v>93142</v>
      </c>
      <c r="H3270" s="1527">
        <v>173.27</v>
      </c>
      <c r="I3270" s="1527">
        <v>162.4</v>
      </c>
    </row>
    <row r="3271" spans="2:9" ht="30">
      <c r="B3271" s="1531">
        <v>93143</v>
      </c>
      <c r="C3271" s="1529" t="s">
        <v>1444</v>
      </c>
      <c r="D3271" s="1528" t="s">
        <v>74</v>
      </c>
      <c r="E3271" s="1530">
        <f t="shared" si="102"/>
        <v>158.81</v>
      </c>
      <c r="F3271" s="1521">
        <f t="shared" si="103"/>
        <v>93143</v>
      </c>
      <c r="H3271" s="1530">
        <v>158.81</v>
      </c>
      <c r="I3271" s="1530">
        <v>148.91999999999999</v>
      </c>
    </row>
    <row r="3272" spans="2:9" ht="30">
      <c r="B3272" s="1532">
        <v>93144</v>
      </c>
      <c r="C3272" s="1523" t="s">
        <v>1445</v>
      </c>
      <c r="D3272" s="1526" t="s">
        <v>74</v>
      </c>
      <c r="E3272" s="1527">
        <f t="shared" si="102"/>
        <v>220.19</v>
      </c>
      <c r="F3272" s="1521">
        <f t="shared" si="103"/>
        <v>93144</v>
      </c>
      <c r="H3272" s="1527">
        <v>220.19</v>
      </c>
      <c r="I3272" s="1527">
        <v>209.45</v>
      </c>
    </row>
    <row r="3273" spans="2:9" ht="30">
      <c r="B3273" s="1531">
        <v>93145</v>
      </c>
      <c r="C3273" s="1529" t="s">
        <v>1446</v>
      </c>
      <c r="D3273" s="1528" t="s">
        <v>74</v>
      </c>
      <c r="E3273" s="1530">
        <f t="shared" si="102"/>
        <v>192.58</v>
      </c>
      <c r="F3273" s="1521">
        <f t="shared" si="103"/>
        <v>93145</v>
      </c>
      <c r="H3273" s="1530">
        <v>192.58</v>
      </c>
      <c r="I3273" s="1530">
        <v>181.19</v>
      </c>
    </row>
    <row r="3274" spans="2:9" ht="30">
      <c r="B3274" s="1532">
        <v>93146</v>
      </c>
      <c r="C3274" s="1523" t="s">
        <v>1447</v>
      </c>
      <c r="D3274" s="1526" t="s">
        <v>74</v>
      </c>
      <c r="E3274" s="1527">
        <f t="shared" si="102"/>
        <v>209.27</v>
      </c>
      <c r="F3274" s="1521">
        <f t="shared" si="103"/>
        <v>93146</v>
      </c>
      <c r="H3274" s="1527">
        <v>209.27</v>
      </c>
      <c r="I3274" s="1527">
        <v>197.14</v>
      </c>
    </row>
    <row r="3275" spans="2:9" ht="45">
      <c r="B3275" s="1531">
        <v>93147</v>
      </c>
      <c r="C3275" s="1529" t="s">
        <v>1448</v>
      </c>
      <c r="D3275" s="1528" t="s">
        <v>74</v>
      </c>
      <c r="E3275" s="1530">
        <f t="shared" si="102"/>
        <v>239.15</v>
      </c>
      <c r="F3275" s="1521">
        <f t="shared" si="103"/>
        <v>93147</v>
      </c>
      <c r="H3275" s="1530">
        <v>239.15</v>
      </c>
      <c r="I3275" s="1530">
        <v>225.73</v>
      </c>
    </row>
    <row r="3276" spans="2:9">
      <c r="B3276" s="1532">
        <v>96971</v>
      </c>
      <c r="C3276" s="1523" t="s">
        <v>2942</v>
      </c>
      <c r="D3276" s="1526" t="s">
        <v>73</v>
      </c>
      <c r="E3276" s="1527">
        <f t="shared" si="102"/>
        <v>28.72</v>
      </c>
      <c r="F3276" s="1521">
        <f t="shared" si="103"/>
        <v>96971</v>
      </c>
      <c r="H3276" s="1527">
        <v>28.72</v>
      </c>
      <c r="I3276" s="1527">
        <v>27.7</v>
      </c>
    </row>
    <row r="3277" spans="2:9">
      <c r="B3277" s="1531">
        <v>96972</v>
      </c>
      <c r="C3277" s="1529" t="s">
        <v>2943</v>
      </c>
      <c r="D3277" s="1528" t="s">
        <v>73</v>
      </c>
      <c r="E3277" s="1530">
        <f t="shared" si="102"/>
        <v>40.19</v>
      </c>
      <c r="F3277" s="1521">
        <f t="shared" si="103"/>
        <v>96972</v>
      </c>
      <c r="H3277" s="1530">
        <v>40.19</v>
      </c>
      <c r="I3277" s="1530">
        <v>38.82</v>
      </c>
    </row>
    <row r="3278" spans="2:9">
      <c r="B3278" s="1532">
        <v>96973</v>
      </c>
      <c r="C3278" s="1523" t="s">
        <v>2944</v>
      </c>
      <c r="D3278" s="1526" t="s">
        <v>73</v>
      </c>
      <c r="E3278" s="1527">
        <f t="shared" si="102"/>
        <v>51.47</v>
      </c>
      <c r="F3278" s="1521">
        <f t="shared" si="103"/>
        <v>96973</v>
      </c>
      <c r="H3278" s="1527">
        <v>51.47</v>
      </c>
      <c r="I3278" s="1527">
        <v>49.83</v>
      </c>
    </row>
    <row r="3279" spans="2:9">
      <c r="B3279" s="1531">
        <v>96974</v>
      </c>
      <c r="C3279" s="1529" t="s">
        <v>2945</v>
      </c>
      <c r="D3279" s="1528" t="s">
        <v>73</v>
      </c>
      <c r="E3279" s="1530">
        <f t="shared" si="102"/>
        <v>66.569999999999993</v>
      </c>
      <c r="F3279" s="1521">
        <f t="shared" si="103"/>
        <v>96974</v>
      </c>
      <c r="H3279" s="1530">
        <v>66.569999999999993</v>
      </c>
      <c r="I3279" s="1530">
        <v>64.64</v>
      </c>
    </row>
    <row r="3280" spans="2:9">
      <c r="B3280" s="1532">
        <v>96975</v>
      </c>
      <c r="C3280" s="1523" t="s">
        <v>2946</v>
      </c>
      <c r="D3280" s="1526" t="s">
        <v>73</v>
      </c>
      <c r="E3280" s="1527">
        <f t="shared" si="102"/>
        <v>87.06</v>
      </c>
      <c r="F3280" s="1521">
        <f t="shared" si="103"/>
        <v>96975</v>
      </c>
      <c r="H3280" s="1527">
        <v>87.06</v>
      </c>
      <c r="I3280" s="1527">
        <v>84.86</v>
      </c>
    </row>
    <row r="3281" spans="2:9">
      <c r="B3281" s="1531">
        <v>96976</v>
      </c>
      <c r="C3281" s="1529" t="s">
        <v>2947</v>
      </c>
      <c r="D3281" s="1528" t="s">
        <v>73</v>
      </c>
      <c r="E3281" s="1530">
        <f t="shared" si="102"/>
        <v>114.57</v>
      </c>
      <c r="F3281" s="1521">
        <f t="shared" si="103"/>
        <v>96976</v>
      </c>
      <c r="H3281" s="1530">
        <v>114.57</v>
      </c>
      <c r="I3281" s="1530">
        <v>112.13</v>
      </c>
    </row>
    <row r="3282" spans="2:9">
      <c r="B3282" s="1532">
        <v>96977</v>
      </c>
      <c r="C3282" s="1523" t="s">
        <v>2948</v>
      </c>
      <c r="D3282" s="1526" t="s">
        <v>73</v>
      </c>
      <c r="E3282" s="1527">
        <f t="shared" si="102"/>
        <v>47.05</v>
      </c>
      <c r="F3282" s="1521">
        <f t="shared" si="103"/>
        <v>96977</v>
      </c>
      <c r="H3282" s="1527">
        <v>47.05</v>
      </c>
      <c r="I3282" s="1527">
        <v>46.92</v>
      </c>
    </row>
    <row r="3283" spans="2:9">
      <c r="B3283" s="1531">
        <v>96978</v>
      </c>
      <c r="C3283" s="1529" t="s">
        <v>2949</v>
      </c>
      <c r="D3283" s="1528" t="s">
        <v>73</v>
      </c>
      <c r="E3283" s="1530">
        <f t="shared" si="102"/>
        <v>66.040000000000006</v>
      </c>
      <c r="F3283" s="1521">
        <f t="shared" si="103"/>
        <v>96978</v>
      </c>
      <c r="H3283" s="1530">
        <v>66.040000000000006</v>
      </c>
      <c r="I3283" s="1530">
        <v>65.87</v>
      </c>
    </row>
    <row r="3284" spans="2:9">
      <c r="B3284" s="1532">
        <v>96979</v>
      </c>
      <c r="C3284" s="1523" t="s">
        <v>2950</v>
      </c>
      <c r="D3284" s="1526" t="s">
        <v>73</v>
      </c>
      <c r="E3284" s="1527">
        <f t="shared" si="102"/>
        <v>92.62</v>
      </c>
      <c r="F3284" s="1521">
        <f t="shared" si="103"/>
        <v>96979</v>
      </c>
      <c r="H3284" s="1527">
        <v>92.62</v>
      </c>
      <c r="I3284" s="1527">
        <v>92.42</v>
      </c>
    </row>
    <row r="3285" spans="2:9">
      <c r="B3285" s="1531">
        <v>96984</v>
      </c>
      <c r="C3285" s="1529" t="s">
        <v>2952</v>
      </c>
      <c r="D3285" s="1528" t="s">
        <v>74</v>
      </c>
      <c r="E3285" s="1530">
        <f t="shared" si="102"/>
        <v>49.34</v>
      </c>
      <c r="F3285" s="1521">
        <f t="shared" si="103"/>
        <v>96984</v>
      </c>
      <c r="H3285" s="1530">
        <v>49.34</v>
      </c>
      <c r="I3285" s="1530">
        <v>46.02</v>
      </c>
    </row>
    <row r="3286" spans="2:9">
      <c r="B3286" s="1532">
        <v>96985</v>
      </c>
      <c r="C3286" s="1523" t="s">
        <v>2953</v>
      </c>
      <c r="D3286" s="1526" t="s">
        <v>74</v>
      </c>
      <c r="E3286" s="1527">
        <f t="shared" si="102"/>
        <v>57.32</v>
      </c>
      <c r="F3286" s="1521">
        <f t="shared" si="103"/>
        <v>96985</v>
      </c>
      <c r="H3286" s="1527">
        <v>57.32</v>
      </c>
      <c r="I3286" s="1527">
        <v>56.31</v>
      </c>
    </row>
    <row r="3287" spans="2:9">
      <c r="B3287" s="1531">
        <v>96986</v>
      </c>
      <c r="C3287" s="1529" t="s">
        <v>2954</v>
      </c>
      <c r="D3287" s="1528" t="s">
        <v>74</v>
      </c>
      <c r="E3287" s="1530">
        <f t="shared" si="102"/>
        <v>85.62</v>
      </c>
      <c r="F3287" s="1521">
        <f t="shared" si="103"/>
        <v>96986</v>
      </c>
      <c r="H3287" s="1530">
        <v>85.62</v>
      </c>
      <c r="I3287" s="1530">
        <v>84.04</v>
      </c>
    </row>
    <row r="3288" spans="2:9">
      <c r="B3288" s="1532">
        <v>96987</v>
      </c>
      <c r="C3288" s="1523" t="s">
        <v>2955</v>
      </c>
      <c r="D3288" s="1526" t="s">
        <v>74</v>
      </c>
      <c r="E3288" s="1527">
        <f t="shared" si="102"/>
        <v>98.31</v>
      </c>
      <c r="F3288" s="1521">
        <f t="shared" si="103"/>
        <v>96987</v>
      </c>
      <c r="H3288" s="1527">
        <v>98.31</v>
      </c>
      <c r="I3288" s="1527">
        <v>93.79</v>
      </c>
    </row>
    <row r="3289" spans="2:9">
      <c r="B3289" s="1531">
        <v>96988</v>
      </c>
      <c r="C3289" s="1529" t="s">
        <v>2956</v>
      </c>
      <c r="D3289" s="1528" t="s">
        <v>74</v>
      </c>
      <c r="E3289" s="1530">
        <f t="shared" si="102"/>
        <v>167.06</v>
      </c>
      <c r="F3289" s="1521">
        <f t="shared" si="103"/>
        <v>96988</v>
      </c>
      <c r="H3289" s="1530">
        <v>167.06</v>
      </c>
      <c r="I3289" s="1530">
        <v>166.43</v>
      </c>
    </row>
    <row r="3290" spans="2:9">
      <c r="B3290" s="1532">
        <v>96989</v>
      </c>
      <c r="C3290" s="1523" t="s">
        <v>2957</v>
      </c>
      <c r="D3290" s="1526" t="s">
        <v>74</v>
      </c>
      <c r="E3290" s="1527">
        <f t="shared" si="102"/>
        <v>139.88</v>
      </c>
      <c r="F3290" s="1521">
        <f t="shared" si="103"/>
        <v>96989</v>
      </c>
      <c r="H3290" s="1527">
        <v>139.88</v>
      </c>
      <c r="I3290" s="1527">
        <v>139.38</v>
      </c>
    </row>
    <row r="3291" spans="2:9">
      <c r="B3291" s="1531">
        <v>98463</v>
      </c>
      <c r="C3291" s="1529" t="s">
        <v>2951</v>
      </c>
      <c r="D3291" s="1528" t="s">
        <v>74</v>
      </c>
      <c r="E3291" s="1530">
        <f t="shared" si="102"/>
        <v>20.64</v>
      </c>
      <c r="F3291" s="1521">
        <f t="shared" si="103"/>
        <v>98463</v>
      </c>
      <c r="H3291" s="1530">
        <v>20.64</v>
      </c>
      <c r="I3291" s="1530">
        <v>19.38</v>
      </c>
    </row>
    <row r="3292" spans="2:9" ht="30">
      <c r="B3292" s="1532">
        <v>103490</v>
      </c>
      <c r="C3292" s="1523" t="s">
        <v>20659</v>
      </c>
      <c r="D3292" s="1526" t="s">
        <v>1017</v>
      </c>
      <c r="E3292" s="1527">
        <f t="shared" si="102"/>
        <v>2709.03</v>
      </c>
      <c r="F3292" s="1521">
        <f t="shared" si="103"/>
        <v>103490</v>
      </c>
      <c r="H3292" s="1527">
        <v>2709.03</v>
      </c>
      <c r="I3292" s="1527">
        <v>2528.6999999999998</v>
      </c>
    </row>
    <row r="3293" spans="2:9" ht="30">
      <c r="B3293" s="1531">
        <v>103491</v>
      </c>
      <c r="C3293" s="1529" t="s">
        <v>20660</v>
      </c>
      <c r="D3293" s="1528" t="s">
        <v>1017</v>
      </c>
      <c r="E3293" s="1530">
        <f t="shared" si="102"/>
        <v>646.33000000000004</v>
      </c>
      <c r="F3293" s="1521">
        <f t="shared" si="103"/>
        <v>103491</v>
      </c>
      <c r="H3293" s="1530">
        <v>646.33000000000004</v>
      </c>
      <c r="I3293" s="1530">
        <v>608.1</v>
      </c>
    </row>
    <row r="3294" spans="2:9" ht="30">
      <c r="B3294" s="1532">
        <v>96765</v>
      </c>
      <c r="C3294" s="1523" t="s">
        <v>16122</v>
      </c>
      <c r="D3294" s="1526" t="s">
        <v>74</v>
      </c>
      <c r="E3294" s="1527">
        <f t="shared" si="102"/>
        <v>1328.61</v>
      </c>
      <c r="F3294" s="1521">
        <f t="shared" si="103"/>
        <v>96765</v>
      </c>
      <c r="H3294" s="1527">
        <v>1328.61</v>
      </c>
      <c r="I3294" s="1527">
        <v>1316.62</v>
      </c>
    </row>
    <row r="3295" spans="2:9" ht="30">
      <c r="B3295" s="1531">
        <v>101905</v>
      </c>
      <c r="C3295" s="1529" t="s">
        <v>16123</v>
      </c>
      <c r="D3295" s="1528" t="s">
        <v>74</v>
      </c>
      <c r="E3295" s="1530">
        <f t="shared" si="102"/>
        <v>179.19</v>
      </c>
      <c r="F3295" s="1521">
        <f t="shared" si="103"/>
        <v>101905</v>
      </c>
      <c r="H3295" s="1530">
        <v>179.19</v>
      </c>
      <c r="I3295" s="1530">
        <v>177.39</v>
      </c>
    </row>
    <row r="3296" spans="2:9">
      <c r="B3296" s="1532">
        <v>101906</v>
      </c>
      <c r="C3296" s="1523" t="s">
        <v>16124</v>
      </c>
      <c r="D3296" s="1526" t="s">
        <v>74</v>
      </c>
      <c r="E3296" s="1527">
        <f t="shared" si="102"/>
        <v>527.47</v>
      </c>
      <c r="F3296" s="1521">
        <f t="shared" si="103"/>
        <v>101906</v>
      </c>
      <c r="H3296" s="1527">
        <v>527.47</v>
      </c>
      <c r="I3296" s="1527">
        <v>525.66999999999996</v>
      </c>
    </row>
    <row r="3297" spans="2:9">
      <c r="B3297" s="1531">
        <v>101907</v>
      </c>
      <c r="C3297" s="1529" t="s">
        <v>16125</v>
      </c>
      <c r="D3297" s="1528" t="s">
        <v>74</v>
      </c>
      <c r="E3297" s="1530">
        <f t="shared" si="102"/>
        <v>569.9</v>
      </c>
      <c r="F3297" s="1521">
        <f t="shared" si="103"/>
        <v>101907</v>
      </c>
      <c r="H3297" s="1530">
        <v>569.9</v>
      </c>
      <c r="I3297" s="1530">
        <v>568.1</v>
      </c>
    </row>
    <row r="3298" spans="2:9">
      <c r="B3298" s="1532">
        <v>101908</v>
      </c>
      <c r="C3298" s="1523" t="s">
        <v>16126</v>
      </c>
      <c r="D3298" s="1526" t="s">
        <v>74</v>
      </c>
      <c r="E3298" s="1527">
        <f t="shared" si="102"/>
        <v>173.89</v>
      </c>
      <c r="F3298" s="1521">
        <f t="shared" si="103"/>
        <v>101908</v>
      </c>
      <c r="H3298" s="1527">
        <v>173.89</v>
      </c>
      <c r="I3298" s="1527">
        <v>172.09</v>
      </c>
    </row>
    <row r="3299" spans="2:9">
      <c r="B3299" s="1531">
        <v>101909</v>
      </c>
      <c r="C3299" s="1529" t="s">
        <v>16127</v>
      </c>
      <c r="D3299" s="1528" t="s">
        <v>74</v>
      </c>
      <c r="E3299" s="1530">
        <f t="shared" si="102"/>
        <v>202.18</v>
      </c>
      <c r="F3299" s="1521">
        <f t="shared" si="103"/>
        <v>101909</v>
      </c>
      <c r="H3299" s="1530">
        <v>202.18</v>
      </c>
      <c r="I3299" s="1530">
        <v>200.38</v>
      </c>
    </row>
    <row r="3300" spans="2:9">
      <c r="B3300" s="1532">
        <v>101910</v>
      </c>
      <c r="C3300" s="1523" t="s">
        <v>16128</v>
      </c>
      <c r="D3300" s="1526" t="s">
        <v>74</v>
      </c>
      <c r="E3300" s="1527">
        <f t="shared" si="102"/>
        <v>237.53</v>
      </c>
      <c r="F3300" s="1521">
        <f t="shared" si="103"/>
        <v>101910</v>
      </c>
      <c r="H3300" s="1527">
        <v>237.53</v>
      </c>
      <c r="I3300" s="1527">
        <v>235.73</v>
      </c>
    </row>
    <row r="3301" spans="2:9">
      <c r="B3301" s="1531">
        <v>101911</v>
      </c>
      <c r="C3301" s="1529" t="s">
        <v>16129</v>
      </c>
      <c r="D3301" s="1528" t="s">
        <v>74</v>
      </c>
      <c r="E3301" s="1530">
        <f t="shared" si="102"/>
        <v>272.89</v>
      </c>
      <c r="F3301" s="1521">
        <f t="shared" si="103"/>
        <v>101911</v>
      </c>
      <c r="H3301" s="1530">
        <v>272.89</v>
      </c>
      <c r="I3301" s="1530">
        <v>271.08999999999997</v>
      </c>
    </row>
    <row r="3302" spans="2:9" ht="30">
      <c r="B3302" s="1532">
        <v>101912</v>
      </c>
      <c r="C3302" s="1523" t="s">
        <v>16130</v>
      </c>
      <c r="D3302" s="1526" t="s">
        <v>74</v>
      </c>
      <c r="E3302" s="1527">
        <f t="shared" si="102"/>
        <v>1692.16</v>
      </c>
      <c r="F3302" s="1521">
        <f t="shared" si="103"/>
        <v>101912</v>
      </c>
      <c r="H3302" s="1527">
        <v>1692.16</v>
      </c>
      <c r="I3302" s="1527">
        <v>1679.12</v>
      </c>
    </row>
    <row r="3303" spans="2:9">
      <c r="B3303" s="1531">
        <v>101913</v>
      </c>
      <c r="C3303" s="1529" t="s">
        <v>16131</v>
      </c>
      <c r="D3303" s="1528" t="s">
        <v>74</v>
      </c>
      <c r="E3303" s="1530">
        <f t="shared" si="102"/>
        <v>483</v>
      </c>
      <c r="F3303" s="1521">
        <f t="shared" si="103"/>
        <v>101913</v>
      </c>
      <c r="H3303" s="1530">
        <v>483</v>
      </c>
      <c r="I3303" s="1530">
        <v>473.73</v>
      </c>
    </row>
    <row r="3304" spans="2:9">
      <c r="B3304" s="1532">
        <v>101914</v>
      </c>
      <c r="C3304" s="1523" t="s">
        <v>16132</v>
      </c>
      <c r="D3304" s="1526" t="s">
        <v>74</v>
      </c>
      <c r="E3304" s="1527">
        <f t="shared" si="102"/>
        <v>428.54</v>
      </c>
      <c r="F3304" s="1521">
        <f t="shared" si="103"/>
        <v>101914</v>
      </c>
      <c r="H3304" s="1527">
        <v>428.54</v>
      </c>
      <c r="I3304" s="1527">
        <v>423.16</v>
      </c>
    </row>
    <row r="3305" spans="2:9" ht="30">
      <c r="B3305" s="1531">
        <v>101915</v>
      </c>
      <c r="C3305" s="1529" t="s">
        <v>16133</v>
      </c>
      <c r="D3305" s="1528" t="s">
        <v>74</v>
      </c>
      <c r="E3305" s="1530">
        <f t="shared" si="102"/>
        <v>366.75</v>
      </c>
      <c r="F3305" s="1521">
        <f t="shared" si="103"/>
        <v>101915</v>
      </c>
      <c r="H3305" s="1530">
        <v>366.75</v>
      </c>
      <c r="I3305" s="1530">
        <v>366.2</v>
      </c>
    </row>
    <row r="3306" spans="2:9">
      <c r="B3306" s="1532">
        <v>101916</v>
      </c>
      <c r="C3306" s="1523" t="s">
        <v>16134</v>
      </c>
      <c r="D3306" s="1526" t="s">
        <v>74</v>
      </c>
      <c r="E3306" s="1527">
        <f t="shared" si="102"/>
        <v>2940.81</v>
      </c>
      <c r="F3306" s="1521">
        <f t="shared" si="103"/>
        <v>101916</v>
      </c>
      <c r="H3306" s="1527">
        <v>2940.81</v>
      </c>
      <c r="I3306" s="1527">
        <v>2923.27</v>
      </c>
    </row>
    <row r="3307" spans="2:9">
      <c r="B3307" s="1531">
        <v>101917</v>
      </c>
      <c r="C3307" s="1529" t="s">
        <v>16135</v>
      </c>
      <c r="D3307" s="1528" t="s">
        <v>74</v>
      </c>
      <c r="E3307" s="1530">
        <f t="shared" si="102"/>
        <v>123.77</v>
      </c>
      <c r="F3307" s="1521">
        <f t="shared" si="103"/>
        <v>101917</v>
      </c>
      <c r="H3307" s="1530">
        <v>123.77</v>
      </c>
      <c r="I3307" s="1530">
        <v>120.45</v>
      </c>
    </row>
    <row r="3308" spans="2:9">
      <c r="B3308" s="1532">
        <v>98261</v>
      </c>
      <c r="C3308" s="1523" t="s">
        <v>8870</v>
      </c>
      <c r="D3308" s="1526" t="s">
        <v>73</v>
      </c>
      <c r="E3308" s="1527">
        <f t="shared" si="102"/>
        <v>3.5</v>
      </c>
      <c r="F3308" s="1521">
        <f t="shared" si="103"/>
        <v>98261</v>
      </c>
      <c r="H3308" s="1527">
        <v>3.5</v>
      </c>
      <c r="I3308" s="1527">
        <v>3.25</v>
      </c>
    </row>
    <row r="3309" spans="2:9" ht="30">
      <c r="B3309" s="1531">
        <v>98262</v>
      </c>
      <c r="C3309" s="1529" t="s">
        <v>8871</v>
      </c>
      <c r="D3309" s="1528" t="s">
        <v>73</v>
      </c>
      <c r="E3309" s="1530">
        <f t="shared" si="102"/>
        <v>4.4400000000000004</v>
      </c>
      <c r="F3309" s="1521">
        <f t="shared" si="103"/>
        <v>98262</v>
      </c>
      <c r="H3309" s="1530">
        <v>4.4400000000000004</v>
      </c>
      <c r="I3309" s="1530">
        <v>4.1900000000000004</v>
      </c>
    </row>
    <row r="3310" spans="2:9" ht="30">
      <c r="B3310" s="1532">
        <v>98263</v>
      </c>
      <c r="C3310" s="1523" t="s">
        <v>8872</v>
      </c>
      <c r="D3310" s="1526" t="s">
        <v>73</v>
      </c>
      <c r="E3310" s="1527">
        <f t="shared" si="102"/>
        <v>5.62</v>
      </c>
      <c r="F3310" s="1521">
        <f t="shared" si="103"/>
        <v>98263</v>
      </c>
      <c r="H3310" s="1527">
        <v>5.62</v>
      </c>
      <c r="I3310" s="1527">
        <v>5.36</v>
      </c>
    </row>
    <row r="3311" spans="2:9" ht="30">
      <c r="B3311" s="1531">
        <v>98264</v>
      </c>
      <c r="C3311" s="1529" t="s">
        <v>8873</v>
      </c>
      <c r="D3311" s="1528" t="s">
        <v>73</v>
      </c>
      <c r="E3311" s="1530">
        <f t="shared" si="102"/>
        <v>6.53</v>
      </c>
      <c r="F3311" s="1521">
        <f t="shared" si="103"/>
        <v>98264</v>
      </c>
      <c r="H3311" s="1530">
        <v>6.53</v>
      </c>
      <c r="I3311" s="1530">
        <v>6.25</v>
      </c>
    </row>
    <row r="3312" spans="2:9" ht="30">
      <c r="B3312" s="1532">
        <v>98265</v>
      </c>
      <c r="C3312" s="1523" t="s">
        <v>8874</v>
      </c>
      <c r="D3312" s="1526" t="s">
        <v>73</v>
      </c>
      <c r="E3312" s="1527">
        <f t="shared" si="102"/>
        <v>7.93</v>
      </c>
      <c r="F3312" s="1521">
        <f t="shared" si="103"/>
        <v>98265</v>
      </c>
      <c r="H3312" s="1527">
        <v>7.93</v>
      </c>
      <c r="I3312" s="1527">
        <v>7.65</v>
      </c>
    </row>
    <row r="3313" spans="2:9" ht="30">
      <c r="B3313" s="1531">
        <v>98266</v>
      </c>
      <c r="C3313" s="1529" t="s">
        <v>8875</v>
      </c>
      <c r="D3313" s="1528" t="s">
        <v>73</v>
      </c>
      <c r="E3313" s="1530">
        <f t="shared" si="102"/>
        <v>8.75</v>
      </c>
      <c r="F3313" s="1521">
        <f t="shared" si="103"/>
        <v>98266</v>
      </c>
      <c r="H3313" s="1530">
        <v>8.75</v>
      </c>
      <c r="I3313" s="1530">
        <v>8.4700000000000006</v>
      </c>
    </row>
    <row r="3314" spans="2:9">
      <c r="B3314" s="1532">
        <v>98267</v>
      </c>
      <c r="C3314" s="1523" t="s">
        <v>8876</v>
      </c>
      <c r="D3314" s="1526" t="s">
        <v>73</v>
      </c>
      <c r="E3314" s="1527">
        <f t="shared" si="102"/>
        <v>15.35</v>
      </c>
      <c r="F3314" s="1521">
        <f t="shared" si="103"/>
        <v>98267</v>
      </c>
      <c r="H3314" s="1527">
        <v>15.35</v>
      </c>
      <c r="I3314" s="1527">
        <v>14.99</v>
      </c>
    </row>
    <row r="3315" spans="2:9">
      <c r="B3315" s="1531">
        <v>98268</v>
      </c>
      <c r="C3315" s="1529" t="s">
        <v>8877</v>
      </c>
      <c r="D3315" s="1528" t="s">
        <v>73</v>
      </c>
      <c r="E3315" s="1530">
        <f t="shared" si="102"/>
        <v>26.89</v>
      </c>
      <c r="F3315" s="1521">
        <f t="shared" si="103"/>
        <v>98268</v>
      </c>
      <c r="H3315" s="1530">
        <v>26.89</v>
      </c>
      <c r="I3315" s="1530">
        <v>26.48</v>
      </c>
    </row>
    <row r="3316" spans="2:9">
      <c r="B3316" s="1532">
        <v>98269</v>
      </c>
      <c r="C3316" s="1523" t="s">
        <v>8878</v>
      </c>
      <c r="D3316" s="1526" t="s">
        <v>73</v>
      </c>
      <c r="E3316" s="1527">
        <f t="shared" si="102"/>
        <v>35.56</v>
      </c>
      <c r="F3316" s="1521">
        <f t="shared" si="103"/>
        <v>98269</v>
      </c>
      <c r="H3316" s="1527">
        <v>35.56</v>
      </c>
      <c r="I3316" s="1527">
        <v>35.11</v>
      </c>
    </row>
    <row r="3317" spans="2:9">
      <c r="B3317" s="1531">
        <v>98270</v>
      </c>
      <c r="C3317" s="1529" t="s">
        <v>8879</v>
      </c>
      <c r="D3317" s="1528" t="s">
        <v>73</v>
      </c>
      <c r="E3317" s="1530">
        <f t="shared" si="102"/>
        <v>60.2</v>
      </c>
      <c r="F3317" s="1521">
        <f t="shared" si="103"/>
        <v>98270</v>
      </c>
      <c r="H3317" s="1530">
        <v>60.2</v>
      </c>
      <c r="I3317" s="1530">
        <v>59.7</v>
      </c>
    </row>
    <row r="3318" spans="2:9">
      <c r="B3318" s="1532">
        <v>98271</v>
      </c>
      <c r="C3318" s="1523" t="s">
        <v>8880</v>
      </c>
      <c r="D3318" s="1526" t="s">
        <v>73</v>
      </c>
      <c r="E3318" s="1527">
        <f t="shared" si="102"/>
        <v>95.7</v>
      </c>
      <c r="F3318" s="1521">
        <f t="shared" si="103"/>
        <v>98271</v>
      </c>
      <c r="H3318" s="1527">
        <v>95.7</v>
      </c>
      <c r="I3318" s="1527">
        <v>95.15</v>
      </c>
    </row>
    <row r="3319" spans="2:9">
      <c r="B3319" s="1531">
        <v>98272</v>
      </c>
      <c r="C3319" s="1529" t="s">
        <v>8881</v>
      </c>
      <c r="D3319" s="1528" t="s">
        <v>73</v>
      </c>
      <c r="E3319" s="1530">
        <f t="shared" si="102"/>
        <v>229.87</v>
      </c>
      <c r="F3319" s="1521">
        <f t="shared" si="103"/>
        <v>98272</v>
      </c>
      <c r="H3319" s="1530">
        <v>229.87</v>
      </c>
      <c r="I3319" s="1530">
        <v>229.11</v>
      </c>
    </row>
    <row r="3320" spans="2:9">
      <c r="B3320" s="1532">
        <v>98273</v>
      </c>
      <c r="C3320" s="1523" t="s">
        <v>8882</v>
      </c>
      <c r="D3320" s="1526" t="s">
        <v>73</v>
      </c>
      <c r="E3320" s="1527">
        <f t="shared" si="102"/>
        <v>4.2</v>
      </c>
      <c r="F3320" s="1521">
        <f t="shared" si="103"/>
        <v>98273</v>
      </c>
      <c r="H3320" s="1527">
        <v>4.2</v>
      </c>
      <c r="I3320" s="1527">
        <v>4.16</v>
      </c>
    </row>
    <row r="3321" spans="2:9">
      <c r="B3321" s="1531">
        <v>98274</v>
      </c>
      <c r="C3321" s="1529" t="s">
        <v>8883</v>
      </c>
      <c r="D3321" s="1528" t="s">
        <v>73</v>
      </c>
      <c r="E3321" s="1530">
        <f t="shared" si="102"/>
        <v>5.59</v>
      </c>
      <c r="F3321" s="1521">
        <f t="shared" si="103"/>
        <v>98274</v>
      </c>
      <c r="H3321" s="1530">
        <v>5.59</v>
      </c>
      <c r="I3321" s="1530">
        <v>5.56</v>
      </c>
    </row>
    <row r="3322" spans="2:9">
      <c r="B3322" s="1532">
        <v>98275</v>
      </c>
      <c r="C3322" s="1523" t="s">
        <v>8884</v>
      </c>
      <c r="D3322" s="1526" t="s">
        <v>73</v>
      </c>
      <c r="E3322" s="1527">
        <f t="shared" si="102"/>
        <v>6.42</v>
      </c>
      <c r="F3322" s="1521">
        <f t="shared" si="103"/>
        <v>98275</v>
      </c>
      <c r="H3322" s="1527">
        <v>6.42</v>
      </c>
      <c r="I3322" s="1527">
        <v>6.38</v>
      </c>
    </row>
    <row r="3323" spans="2:9">
      <c r="B3323" s="1531">
        <v>98276</v>
      </c>
      <c r="C3323" s="1529" t="s">
        <v>8885</v>
      </c>
      <c r="D3323" s="1528" t="s">
        <v>73</v>
      </c>
      <c r="E3323" s="1530">
        <f t="shared" si="102"/>
        <v>13.03</v>
      </c>
      <c r="F3323" s="1521">
        <f t="shared" si="103"/>
        <v>98276</v>
      </c>
      <c r="H3323" s="1530">
        <v>13.03</v>
      </c>
      <c r="I3323" s="1530">
        <v>12.9</v>
      </c>
    </row>
    <row r="3324" spans="2:9">
      <c r="B3324" s="1532">
        <v>98277</v>
      </c>
      <c r="C3324" s="1523" t="s">
        <v>8886</v>
      </c>
      <c r="D3324" s="1526" t="s">
        <v>73</v>
      </c>
      <c r="E3324" s="1527">
        <f t="shared" si="102"/>
        <v>24.56</v>
      </c>
      <c r="F3324" s="1521">
        <f t="shared" si="103"/>
        <v>98277</v>
      </c>
      <c r="H3324" s="1527">
        <v>24.56</v>
      </c>
      <c r="I3324" s="1527">
        <v>24.38</v>
      </c>
    </row>
    <row r="3325" spans="2:9">
      <c r="B3325" s="1531">
        <v>98278</v>
      </c>
      <c r="C3325" s="1529" t="s">
        <v>8887</v>
      </c>
      <c r="D3325" s="1528" t="s">
        <v>73</v>
      </c>
      <c r="E3325" s="1530">
        <f t="shared" si="102"/>
        <v>33.24</v>
      </c>
      <c r="F3325" s="1521">
        <f t="shared" si="103"/>
        <v>98278</v>
      </c>
      <c r="H3325" s="1530">
        <v>33.24</v>
      </c>
      <c r="I3325" s="1530">
        <v>33.020000000000003</v>
      </c>
    </row>
    <row r="3326" spans="2:9">
      <c r="B3326" s="1532">
        <v>98279</v>
      </c>
      <c r="C3326" s="1523" t="s">
        <v>8888</v>
      </c>
      <c r="D3326" s="1526" t="s">
        <v>73</v>
      </c>
      <c r="E3326" s="1527">
        <f t="shared" si="102"/>
        <v>57.86</v>
      </c>
      <c r="F3326" s="1521">
        <f t="shared" si="103"/>
        <v>98279</v>
      </c>
      <c r="H3326" s="1527">
        <v>57.86</v>
      </c>
      <c r="I3326" s="1527">
        <v>57.6</v>
      </c>
    </row>
    <row r="3327" spans="2:9" ht="30">
      <c r="B3327" s="1531">
        <v>98280</v>
      </c>
      <c r="C3327" s="1529" t="s">
        <v>8889</v>
      </c>
      <c r="D3327" s="1528" t="s">
        <v>73</v>
      </c>
      <c r="E3327" s="1530">
        <f t="shared" si="102"/>
        <v>6.49</v>
      </c>
      <c r="F3327" s="1521">
        <f t="shared" si="103"/>
        <v>98280</v>
      </c>
      <c r="H3327" s="1530">
        <v>6.49</v>
      </c>
      <c r="I3327" s="1530">
        <v>5.94</v>
      </c>
    </row>
    <row r="3328" spans="2:9" ht="30">
      <c r="B3328" s="1532">
        <v>98281</v>
      </c>
      <c r="C3328" s="1523" t="s">
        <v>8890</v>
      </c>
      <c r="D3328" s="1526" t="s">
        <v>73</v>
      </c>
      <c r="E3328" s="1527">
        <f t="shared" si="102"/>
        <v>7.44</v>
      </c>
      <c r="F3328" s="1521">
        <f t="shared" si="103"/>
        <v>98281</v>
      </c>
      <c r="H3328" s="1527">
        <v>7.44</v>
      </c>
      <c r="I3328" s="1527">
        <v>6.88</v>
      </c>
    </row>
    <row r="3329" spans="2:9" ht="30">
      <c r="B3329" s="1531">
        <v>98282</v>
      </c>
      <c r="C3329" s="1529" t="s">
        <v>8891</v>
      </c>
      <c r="D3329" s="1528" t="s">
        <v>73</v>
      </c>
      <c r="E3329" s="1530">
        <f t="shared" si="102"/>
        <v>8.6199999999999992</v>
      </c>
      <c r="F3329" s="1521">
        <f t="shared" si="103"/>
        <v>98282</v>
      </c>
      <c r="H3329" s="1530">
        <v>8.6199999999999992</v>
      </c>
      <c r="I3329" s="1530">
        <v>8.0399999999999991</v>
      </c>
    </row>
    <row r="3330" spans="2:9" ht="30">
      <c r="B3330" s="1532">
        <v>98283</v>
      </c>
      <c r="C3330" s="1523" t="s">
        <v>8892</v>
      </c>
      <c r="D3330" s="1526" t="s">
        <v>73</v>
      </c>
      <c r="E3330" s="1527">
        <f t="shared" ref="E3330:E3393" si="104">IF($L$2=$H$1,H3330,I3330)</f>
        <v>9.5299999999999994</v>
      </c>
      <c r="F3330" s="1521">
        <f t="shared" ref="F3330:F3393" si="105">IF(LEN($B3330)=7,CONCATENATE(MID($B3330,1,6),"00",RIGHT($B3330,1)),IF(LEN($B3330)=8,CONCATENATE(MID($B3330,1,6),"0",RIGHT($B3330,2)),$B3330))</f>
        <v>98283</v>
      </c>
      <c r="H3330" s="1527">
        <v>9.5299999999999994</v>
      </c>
      <c r="I3330" s="1527">
        <v>8.94</v>
      </c>
    </row>
    <row r="3331" spans="2:9" ht="30">
      <c r="B3331" s="1531">
        <v>98284</v>
      </c>
      <c r="C3331" s="1529" t="s">
        <v>8893</v>
      </c>
      <c r="D3331" s="1528" t="s">
        <v>73</v>
      </c>
      <c r="E3331" s="1530">
        <f t="shared" si="104"/>
        <v>10.93</v>
      </c>
      <c r="F3331" s="1521">
        <f t="shared" si="105"/>
        <v>98284</v>
      </c>
      <c r="H3331" s="1530">
        <v>10.93</v>
      </c>
      <c r="I3331" s="1530">
        <v>10.34</v>
      </c>
    </row>
    <row r="3332" spans="2:9" ht="30">
      <c r="B3332" s="1532">
        <v>98285</v>
      </c>
      <c r="C3332" s="1523" t="s">
        <v>8894</v>
      </c>
      <c r="D3332" s="1526" t="s">
        <v>73</v>
      </c>
      <c r="E3332" s="1527">
        <f t="shared" si="104"/>
        <v>11.75</v>
      </c>
      <c r="F3332" s="1521">
        <f t="shared" si="105"/>
        <v>98285</v>
      </c>
      <c r="H3332" s="1527">
        <v>11.75</v>
      </c>
      <c r="I3332" s="1527">
        <v>11.16</v>
      </c>
    </row>
    <row r="3333" spans="2:9" ht="30">
      <c r="B3333" s="1531">
        <v>98286</v>
      </c>
      <c r="C3333" s="1529" t="s">
        <v>8895</v>
      </c>
      <c r="D3333" s="1528" t="s">
        <v>73</v>
      </c>
      <c r="E3333" s="1530">
        <f t="shared" si="104"/>
        <v>18.36</v>
      </c>
      <c r="F3333" s="1521">
        <f t="shared" si="105"/>
        <v>98286</v>
      </c>
      <c r="H3333" s="1530">
        <v>18.36</v>
      </c>
      <c r="I3333" s="1530">
        <v>17.68</v>
      </c>
    </row>
    <row r="3334" spans="2:9" ht="30">
      <c r="B3334" s="1532">
        <v>98287</v>
      </c>
      <c r="C3334" s="1523" t="s">
        <v>8896</v>
      </c>
      <c r="D3334" s="1526" t="s">
        <v>73</v>
      </c>
      <c r="E3334" s="1527">
        <f t="shared" si="104"/>
        <v>1.69</v>
      </c>
      <c r="F3334" s="1521">
        <f t="shared" si="105"/>
        <v>98287</v>
      </c>
      <c r="H3334" s="1527">
        <v>1.69</v>
      </c>
      <c r="I3334" s="1527">
        <v>1.63</v>
      </c>
    </row>
    <row r="3335" spans="2:9" ht="30">
      <c r="B3335" s="1531">
        <v>98288</v>
      </c>
      <c r="C3335" s="1529" t="s">
        <v>8897</v>
      </c>
      <c r="D3335" s="1528" t="s">
        <v>73</v>
      </c>
      <c r="E3335" s="1530">
        <f t="shared" si="104"/>
        <v>2.64</v>
      </c>
      <c r="F3335" s="1521">
        <f t="shared" si="105"/>
        <v>98288</v>
      </c>
      <c r="H3335" s="1530">
        <v>2.64</v>
      </c>
      <c r="I3335" s="1530">
        <v>2.57</v>
      </c>
    </row>
    <row r="3336" spans="2:9" ht="30">
      <c r="B3336" s="1532">
        <v>98289</v>
      </c>
      <c r="C3336" s="1523" t="s">
        <v>8898</v>
      </c>
      <c r="D3336" s="1526" t="s">
        <v>73</v>
      </c>
      <c r="E3336" s="1527">
        <f t="shared" si="104"/>
        <v>3.81</v>
      </c>
      <c r="F3336" s="1521">
        <f t="shared" si="105"/>
        <v>98289</v>
      </c>
      <c r="H3336" s="1527">
        <v>3.81</v>
      </c>
      <c r="I3336" s="1527">
        <v>3.74</v>
      </c>
    </row>
    <row r="3337" spans="2:9" ht="30">
      <c r="B3337" s="1531">
        <v>98290</v>
      </c>
      <c r="C3337" s="1529" t="s">
        <v>8899</v>
      </c>
      <c r="D3337" s="1528" t="s">
        <v>73</v>
      </c>
      <c r="E3337" s="1530">
        <f t="shared" si="104"/>
        <v>4.7300000000000004</v>
      </c>
      <c r="F3337" s="1521">
        <f t="shared" si="105"/>
        <v>98290</v>
      </c>
      <c r="H3337" s="1530">
        <v>4.7300000000000004</v>
      </c>
      <c r="I3337" s="1530">
        <v>4.6399999999999997</v>
      </c>
    </row>
    <row r="3338" spans="2:9" ht="30">
      <c r="B3338" s="1532">
        <v>98291</v>
      </c>
      <c r="C3338" s="1523" t="s">
        <v>8900</v>
      </c>
      <c r="D3338" s="1526" t="s">
        <v>73</v>
      </c>
      <c r="E3338" s="1527">
        <f t="shared" si="104"/>
        <v>6.14</v>
      </c>
      <c r="F3338" s="1521">
        <f t="shared" si="105"/>
        <v>98291</v>
      </c>
      <c r="H3338" s="1527">
        <v>6.14</v>
      </c>
      <c r="I3338" s="1527">
        <v>6.04</v>
      </c>
    </row>
    <row r="3339" spans="2:9" ht="30">
      <c r="B3339" s="1531">
        <v>98292</v>
      </c>
      <c r="C3339" s="1529" t="s">
        <v>8901</v>
      </c>
      <c r="D3339" s="1528" t="s">
        <v>73</v>
      </c>
      <c r="E3339" s="1530">
        <f t="shared" si="104"/>
        <v>6.95</v>
      </c>
      <c r="F3339" s="1521">
        <f t="shared" si="105"/>
        <v>98292</v>
      </c>
      <c r="H3339" s="1530">
        <v>6.95</v>
      </c>
      <c r="I3339" s="1530">
        <v>6.86</v>
      </c>
    </row>
    <row r="3340" spans="2:9" ht="30">
      <c r="B3340" s="1532">
        <v>98293</v>
      </c>
      <c r="C3340" s="1523" t="s">
        <v>8902</v>
      </c>
      <c r="D3340" s="1526" t="s">
        <v>73</v>
      </c>
      <c r="E3340" s="1527">
        <f t="shared" si="104"/>
        <v>13.56</v>
      </c>
      <c r="F3340" s="1521">
        <f t="shared" si="105"/>
        <v>98293</v>
      </c>
      <c r="H3340" s="1527">
        <v>13.56</v>
      </c>
      <c r="I3340" s="1527">
        <v>13.37</v>
      </c>
    </row>
    <row r="3341" spans="2:9">
      <c r="B3341" s="1531">
        <v>98400</v>
      </c>
      <c r="C3341" s="1529" t="s">
        <v>8903</v>
      </c>
      <c r="D3341" s="1528" t="s">
        <v>73</v>
      </c>
      <c r="E3341" s="1530">
        <f t="shared" si="104"/>
        <v>18.87</v>
      </c>
      <c r="F3341" s="1521">
        <f t="shared" si="105"/>
        <v>98400</v>
      </c>
      <c r="H3341" s="1530">
        <v>18.87</v>
      </c>
      <c r="I3341" s="1530">
        <v>18.510000000000002</v>
      </c>
    </row>
    <row r="3342" spans="2:9">
      <c r="B3342" s="1532">
        <v>98401</v>
      </c>
      <c r="C3342" s="1523" t="s">
        <v>8904</v>
      </c>
      <c r="D3342" s="1526" t="s">
        <v>73</v>
      </c>
      <c r="E3342" s="1527">
        <f t="shared" si="104"/>
        <v>30.7</v>
      </c>
      <c r="F3342" s="1521">
        <f t="shared" si="105"/>
        <v>98401</v>
      </c>
      <c r="H3342" s="1527">
        <v>30.7</v>
      </c>
      <c r="I3342" s="1527">
        <v>30.29</v>
      </c>
    </row>
    <row r="3343" spans="2:9">
      <c r="B3343" s="1531">
        <v>98402</v>
      </c>
      <c r="C3343" s="1529" t="s">
        <v>8905</v>
      </c>
      <c r="D3343" s="1528" t="s">
        <v>73</v>
      </c>
      <c r="E3343" s="1530">
        <f t="shared" si="104"/>
        <v>40.6</v>
      </c>
      <c r="F3343" s="1521">
        <f t="shared" si="105"/>
        <v>98402</v>
      </c>
      <c r="H3343" s="1530">
        <v>40.6</v>
      </c>
      <c r="I3343" s="1530">
        <v>40.15</v>
      </c>
    </row>
    <row r="3344" spans="2:9">
      <c r="B3344" s="1532">
        <v>100556</v>
      </c>
      <c r="C3344" s="1523" t="s">
        <v>8906</v>
      </c>
      <c r="D3344" s="1526" t="s">
        <v>74</v>
      </c>
      <c r="E3344" s="1527">
        <f t="shared" si="104"/>
        <v>38.369999999999997</v>
      </c>
      <c r="F3344" s="1521">
        <f t="shared" si="105"/>
        <v>100556</v>
      </c>
      <c r="H3344" s="1527">
        <v>38.369999999999997</v>
      </c>
      <c r="I3344" s="1527">
        <v>36.99</v>
      </c>
    </row>
    <row r="3345" spans="2:9">
      <c r="B3345" s="1531">
        <v>100557</v>
      </c>
      <c r="C3345" s="1529" t="s">
        <v>8907</v>
      </c>
      <c r="D3345" s="1528" t="s">
        <v>74</v>
      </c>
      <c r="E3345" s="1530">
        <f t="shared" si="104"/>
        <v>506.98</v>
      </c>
      <c r="F3345" s="1521">
        <f t="shared" si="105"/>
        <v>100557</v>
      </c>
      <c r="H3345" s="1530">
        <v>506.98</v>
      </c>
      <c r="I3345" s="1530">
        <v>502.85</v>
      </c>
    </row>
    <row r="3346" spans="2:9" ht="30">
      <c r="B3346" s="1532">
        <v>100560</v>
      </c>
      <c r="C3346" s="1523" t="s">
        <v>8908</v>
      </c>
      <c r="D3346" s="1526" t="s">
        <v>74</v>
      </c>
      <c r="E3346" s="1527">
        <f t="shared" si="104"/>
        <v>104.36</v>
      </c>
      <c r="F3346" s="1521">
        <f t="shared" si="105"/>
        <v>100560</v>
      </c>
      <c r="H3346" s="1527">
        <v>104.36</v>
      </c>
      <c r="I3346" s="1527">
        <v>100.77</v>
      </c>
    </row>
    <row r="3347" spans="2:9" ht="30">
      <c r="B3347" s="1531">
        <v>100561</v>
      </c>
      <c r="C3347" s="1529" t="s">
        <v>8909</v>
      </c>
      <c r="D3347" s="1528" t="s">
        <v>74</v>
      </c>
      <c r="E3347" s="1530">
        <f t="shared" si="104"/>
        <v>195.55</v>
      </c>
      <c r="F3347" s="1521">
        <f t="shared" si="105"/>
        <v>100561</v>
      </c>
      <c r="H3347" s="1530">
        <v>195.55</v>
      </c>
      <c r="I3347" s="1530">
        <v>191.43</v>
      </c>
    </row>
    <row r="3348" spans="2:9" ht="30">
      <c r="B3348" s="1532">
        <v>100562</v>
      </c>
      <c r="C3348" s="1523" t="s">
        <v>8910</v>
      </c>
      <c r="D3348" s="1526" t="s">
        <v>74</v>
      </c>
      <c r="E3348" s="1527">
        <f t="shared" si="104"/>
        <v>305.79000000000002</v>
      </c>
      <c r="F3348" s="1521">
        <f t="shared" si="105"/>
        <v>100562</v>
      </c>
      <c r="H3348" s="1527">
        <v>305.79000000000002</v>
      </c>
      <c r="I3348" s="1527">
        <v>301.08</v>
      </c>
    </row>
    <row r="3349" spans="2:9" ht="30">
      <c r="B3349" s="1531">
        <v>100563</v>
      </c>
      <c r="C3349" s="1529" t="s">
        <v>8911</v>
      </c>
      <c r="D3349" s="1528" t="s">
        <v>74</v>
      </c>
      <c r="E3349" s="1530">
        <f t="shared" si="104"/>
        <v>443.3</v>
      </c>
      <c r="F3349" s="1521">
        <f t="shared" si="105"/>
        <v>100563</v>
      </c>
      <c r="H3349" s="1530">
        <v>443.3</v>
      </c>
      <c r="I3349" s="1530">
        <v>437.93</v>
      </c>
    </row>
    <row r="3350" spans="2:9" ht="30">
      <c r="B3350" s="1532">
        <v>101795</v>
      </c>
      <c r="C3350" s="1523" t="s">
        <v>17241</v>
      </c>
      <c r="D3350" s="1526" t="s">
        <v>74</v>
      </c>
      <c r="E3350" s="1527">
        <f t="shared" si="104"/>
        <v>490.94</v>
      </c>
      <c r="F3350" s="1521">
        <f t="shared" si="105"/>
        <v>101795</v>
      </c>
      <c r="H3350" s="1527">
        <v>490.94</v>
      </c>
      <c r="I3350" s="1527">
        <v>468.9</v>
      </c>
    </row>
    <row r="3351" spans="2:9" ht="30">
      <c r="B3351" s="1531">
        <v>101798</v>
      </c>
      <c r="C3351" s="1529" t="s">
        <v>17242</v>
      </c>
      <c r="D3351" s="1528" t="s">
        <v>74</v>
      </c>
      <c r="E3351" s="1530">
        <f t="shared" si="104"/>
        <v>374.38</v>
      </c>
      <c r="F3351" s="1521">
        <f t="shared" si="105"/>
        <v>101798</v>
      </c>
      <c r="H3351" s="1530">
        <v>374.38</v>
      </c>
      <c r="I3351" s="1530">
        <v>370.77</v>
      </c>
    </row>
    <row r="3352" spans="2:9" ht="30">
      <c r="B3352" s="1532">
        <v>101799</v>
      </c>
      <c r="C3352" s="1523" t="s">
        <v>17243</v>
      </c>
      <c r="D3352" s="1526" t="s">
        <v>74</v>
      </c>
      <c r="E3352" s="1527">
        <f t="shared" si="104"/>
        <v>917.29</v>
      </c>
      <c r="F3352" s="1521">
        <f t="shared" si="105"/>
        <v>101799</v>
      </c>
      <c r="H3352" s="1527">
        <v>917.29</v>
      </c>
      <c r="I3352" s="1527">
        <v>911.33</v>
      </c>
    </row>
    <row r="3353" spans="2:9">
      <c r="B3353" s="1531">
        <v>98397</v>
      </c>
      <c r="C3353" s="1529" t="s">
        <v>3547</v>
      </c>
      <c r="D3353" s="1528" t="s">
        <v>150</v>
      </c>
      <c r="E3353" s="1530">
        <f t="shared" si="104"/>
        <v>9.73</v>
      </c>
      <c r="F3353" s="1521">
        <f t="shared" si="105"/>
        <v>98397</v>
      </c>
      <c r="H3353" s="1530">
        <v>9.73</v>
      </c>
      <c r="I3353" s="1530">
        <v>9.15</v>
      </c>
    </row>
    <row r="3354" spans="2:9">
      <c r="B3354" s="1532">
        <v>103244</v>
      </c>
      <c r="C3354" s="1523" t="s">
        <v>18375</v>
      </c>
      <c r="D3354" s="1526" t="s">
        <v>74</v>
      </c>
      <c r="E3354" s="1527">
        <f t="shared" si="104"/>
        <v>2262.2199999999998</v>
      </c>
      <c r="F3354" s="1521">
        <f t="shared" si="105"/>
        <v>103244</v>
      </c>
      <c r="H3354" s="1527">
        <v>2262.2199999999998</v>
      </c>
      <c r="I3354" s="1527">
        <v>2252.0500000000002</v>
      </c>
    </row>
    <row r="3355" spans="2:9">
      <c r="B3355" s="1531">
        <v>103245</v>
      </c>
      <c r="C3355" s="1529" t="s">
        <v>18376</v>
      </c>
      <c r="D3355" s="1528" t="s">
        <v>74</v>
      </c>
      <c r="E3355" s="1530">
        <f t="shared" si="104"/>
        <v>1781.33</v>
      </c>
      <c r="F3355" s="1521">
        <f t="shared" si="105"/>
        <v>103245</v>
      </c>
      <c r="H3355" s="1530">
        <v>1781.33</v>
      </c>
      <c r="I3355" s="1530">
        <v>1771.16</v>
      </c>
    </row>
    <row r="3356" spans="2:9" ht="30">
      <c r="B3356" s="1532">
        <v>103246</v>
      </c>
      <c r="C3356" s="1523" t="s">
        <v>18377</v>
      </c>
      <c r="D3356" s="1526" t="s">
        <v>74</v>
      </c>
      <c r="E3356" s="1527">
        <f t="shared" si="104"/>
        <v>1943.96</v>
      </c>
      <c r="F3356" s="1521">
        <f t="shared" si="105"/>
        <v>103246</v>
      </c>
      <c r="H3356" s="1527">
        <v>1943.96</v>
      </c>
      <c r="I3356" s="1527">
        <v>1933.79</v>
      </c>
    </row>
    <row r="3357" spans="2:9">
      <c r="B3357" s="1531">
        <v>103247</v>
      </c>
      <c r="C3357" s="1529" t="s">
        <v>18378</v>
      </c>
      <c r="D3357" s="1528" t="s">
        <v>74</v>
      </c>
      <c r="E3357" s="1530">
        <f t="shared" si="104"/>
        <v>2512.33</v>
      </c>
      <c r="F3357" s="1521">
        <f t="shared" si="105"/>
        <v>103247</v>
      </c>
      <c r="H3357" s="1530">
        <v>2512.33</v>
      </c>
      <c r="I3357" s="1530">
        <v>2502.16</v>
      </c>
    </row>
    <row r="3358" spans="2:9">
      <c r="B3358" s="1532">
        <v>103248</v>
      </c>
      <c r="C3358" s="1523" t="s">
        <v>18379</v>
      </c>
      <c r="D3358" s="1526" t="s">
        <v>74</v>
      </c>
      <c r="E3358" s="1527">
        <f t="shared" si="104"/>
        <v>2050.44</v>
      </c>
      <c r="F3358" s="1521">
        <f t="shared" si="105"/>
        <v>103248</v>
      </c>
      <c r="H3358" s="1527">
        <v>2050.44</v>
      </c>
      <c r="I3358" s="1527">
        <v>2040.27</v>
      </c>
    </row>
    <row r="3359" spans="2:9" ht="30">
      <c r="B3359" s="1531">
        <v>103249</v>
      </c>
      <c r="C3359" s="1529" t="s">
        <v>18380</v>
      </c>
      <c r="D3359" s="1528" t="s">
        <v>74</v>
      </c>
      <c r="E3359" s="1530">
        <f t="shared" si="104"/>
        <v>2203.92</v>
      </c>
      <c r="F3359" s="1521">
        <f t="shared" si="105"/>
        <v>103249</v>
      </c>
      <c r="H3359" s="1530">
        <v>2203.92</v>
      </c>
      <c r="I3359" s="1530">
        <v>2193.75</v>
      </c>
    </row>
    <row r="3360" spans="2:9">
      <c r="B3360" s="1532">
        <v>103250</v>
      </c>
      <c r="C3360" s="1523" t="s">
        <v>18381</v>
      </c>
      <c r="D3360" s="1526" t="s">
        <v>74</v>
      </c>
      <c r="E3360" s="1527">
        <f t="shared" si="104"/>
        <v>3653.68</v>
      </c>
      <c r="F3360" s="1521">
        <f t="shared" si="105"/>
        <v>103250</v>
      </c>
      <c r="H3360" s="1527">
        <v>3653.68</v>
      </c>
      <c r="I3360" s="1527">
        <v>3642.69</v>
      </c>
    </row>
    <row r="3361" spans="2:9">
      <c r="B3361" s="1531">
        <v>103251</v>
      </c>
      <c r="C3361" s="1529" t="s">
        <v>18382</v>
      </c>
      <c r="D3361" s="1528" t="s">
        <v>74</v>
      </c>
      <c r="E3361" s="1530">
        <f t="shared" si="104"/>
        <v>2882.25</v>
      </c>
      <c r="F3361" s="1521">
        <f t="shared" si="105"/>
        <v>103251</v>
      </c>
      <c r="H3361" s="1530">
        <v>2882.25</v>
      </c>
      <c r="I3361" s="1530">
        <v>2871.26</v>
      </c>
    </row>
    <row r="3362" spans="2:9" ht="30">
      <c r="B3362" s="1532">
        <v>103252</v>
      </c>
      <c r="C3362" s="1523" t="s">
        <v>18383</v>
      </c>
      <c r="D3362" s="1526" t="s">
        <v>74</v>
      </c>
      <c r="E3362" s="1527">
        <f t="shared" si="104"/>
        <v>3193.34</v>
      </c>
      <c r="F3362" s="1521">
        <f t="shared" si="105"/>
        <v>103252</v>
      </c>
      <c r="H3362" s="1527">
        <v>3193.34</v>
      </c>
      <c r="I3362" s="1527">
        <v>3182.35</v>
      </c>
    </row>
    <row r="3363" spans="2:9">
      <c r="B3363" s="1531">
        <v>103253</v>
      </c>
      <c r="C3363" s="1529" t="s">
        <v>18384</v>
      </c>
      <c r="D3363" s="1528" t="s">
        <v>74</v>
      </c>
      <c r="E3363" s="1530">
        <f t="shared" si="104"/>
        <v>4985.25</v>
      </c>
      <c r="F3363" s="1521">
        <f t="shared" si="105"/>
        <v>103253</v>
      </c>
      <c r="H3363" s="1530">
        <v>4985.25</v>
      </c>
      <c r="I3363" s="1530">
        <v>4973.78</v>
      </c>
    </row>
    <row r="3364" spans="2:9">
      <c r="B3364" s="1532">
        <v>103254</v>
      </c>
      <c r="C3364" s="1523" t="s">
        <v>18385</v>
      </c>
      <c r="D3364" s="1526" t="s">
        <v>74</v>
      </c>
      <c r="E3364" s="1527">
        <f t="shared" si="104"/>
        <v>3724.04</v>
      </c>
      <c r="F3364" s="1521">
        <f t="shared" si="105"/>
        <v>103254</v>
      </c>
      <c r="H3364" s="1527">
        <v>3724.04</v>
      </c>
      <c r="I3364" s="1527">
        <v>3712.57</v>
      </c>
    </row>
    <row r="3365" spans="2:9" ht="30">
      <c r="B3365" s="1531">
        <v>103255</v>
      </c>
      <c r="C3365" s="1529" t="s">
        <v>18386</v>
      </c>
      <c r="D3365" s="1528" t="s">
        <v>74</v>
      </c>
      <c r="E3365" s="1530">
        <f t="shared" si="104"/>
        <v>4169.03</v>
      </c>
      <c r="F3365" s="1521">
        <f t="shared" si="105"/>
        <v>103255</v>
      </c>
      <c r="H3365" s="1530">
        <v>4169.03</v>
      </c>
      <c r="I3365" s="1530">
        <v>4157.5600000000004</v>
      </c>
    </row>
    <row r="3366" spans="2:9">
      <c r="B3366" s="1532">
        <v>103256</v>
      </c>
      <c r="C3366" s="1523" t="s">
        <v>18387</v>
      </c>
      <c r="D3366" s="1526" t="s">
        <v>74</v>
      </c>
      <c r="E3366" s="1527">
        <f t="shared" si="104"/>
        <v>9256.4699999999993</v>
      </c>
      <c r="F3366" s="1521">
        <f t="shared" si="105"/>
        <v>103256</v>
      </c>
      <c r="H3366" s="1527">
        <v>9256.4699999999993</v>
      </c>
      <c r="I3366" s="1527">
        <v>9239.59</v>
      </c>
    </row>
    <row r="3367" spans="2:9">
      <c r="B3367" s="1531">
        <v>103257</v>
      </c>
      <c r="C3367" s="1529" t="s">
        <v>18388</v>
      </c>
      <c r="D3367" s="1528" t="s">
        <v>74</v>
      </c>
      <c r="E3367" s="1530">
        <f t="shared" si="104"/>
        <v>5274.88</v>
      </c>
      <c r="F3367" s="1521">
        <f t="shared" si="105"/>
        <v>103257</v>
      </c>
      <c r="H3367" s="1530">
        <v>5274.88</v>
      </c>
      <c r="I3367" s="1530">
        <v>5258</v>
      </c>
    </row>
    <row r="3368" spans="2:9">
      <c r="B3368" s="1532">
        <v>103258</v>
      </c>
      <c r="C3368" s="1523" t="s">
        <v>18389</v>
      </c>
      <c r="D3368" s="1526" t="s">
        <v>74</v>
      </c>
      <c r="E3368" s="1527">
        <f t="shared" si="104"/>
        <v>10351.27</v>
      </c>
      <c r="F3368" s="1521">
        <f t="shared" si="105"/>
        <v>103258</v>
      </c>
      <c r="H3368" s="1527">
        <v>10351.27</v>
      </c>
      <c r="I3368" s="1527">
        <v>10333.950000000001</v>
      </c>
    </row>
    <row r="3369" spans="2:9">
      <c r="B3369" s="1531">
        <v>103259</v>
      </c>
      <c r="C3369" s="1529" t="s">
        <v>18390</v>
      </c>
      <c r="D3369" s="1528" t="s">
        <v>74</v>
      </c>
      <c r="E3369" s="1530">
        <f t="shared" si="104"/>
        <v>5562.71</v>
      </c>
      <c r="F3369" s="1521">
        <f t="shared" si="105"/>
        <v>103259</v>
      </c>
      <c r="H3369" s="1530">
        <v>5562.71</v>
      </c>
      <c r="I3369" s="1530">
        <v>5545.39</v>
      </c>
    </row>
    <row r="3370" spans="2:9">
      <c r="B3370" s="1532">
        <v>103260</v>
      </c>
      <c r="C3370" s="1523" t="s">
        <v>18391</v>
      </c>
      <c r="D3370" s="1526" t="s">
        <v>74</v>
      </c>
      <c r="E3370" s="1527">
        <f t="shared" si="104"/>
        <v>5715.1</v>
      </c>
      <c r="F3370" s="1521">
        <f t="shared" si="105"/>
        <v>103260</v>
      </c>
      <c r="H3370" s="1527">
        <v>5715.1</v>
      </c>
      <c r="I3370" s="1527">
        <v>5697.78</v>
      </c>
    </row>
    <row r="3371" spans="2:9">
      <c r="B3371" s="1531">
        <v>103261</v>
      </c>
      <c r="C3371" s="1529" t="s">
        <v>18392</v>
      </c>
      <c r="D3371" s="1528" t="s">
        <v>74</v>
      </c>
      <c r="E3371" s="1530">
        <f t="shared" si="104"/>
        <v>11677.82</v>
      </c>
      <c r="F3371" s="1521">
        <f t="shared" si="105"/>
        <v>103261</v>
      </c>
      <c r="H3371" s="1530">
        <v>11677.82</v>
      </c>
      <c r="I3371" s="1530">
        <v>11658.8</v>
      </c>
    </row>
    <row r="3372" spans="2:9">
      <c r="B3372" s="1532">
        <v>103262</v>
      </c>
      <c r="C3372" s="1523" t="s">
        <v>18393</v>
      </c>
      <c r="D3372" s="1526" t="s">
        <v>74</v>
      </c>
      <c r="E3372" s="1527">
        <f t="shared" si="104"/>
        <v>7314.79</v>
      </c>
      <c r="F3372" s="1521">
        <f t="shared" si="105"/>
        <v>103262</v>
      </c>
      <c r="H3372" s="1527">
        <v>7314.79</v>
      </c>
      <c r="I3372" s="1527">
        <v>7295.77</v>
      </c>
    </row>
    <row r="3373" spans="2:9">
      <c r="B3373" s="1531">
        <v>103263</v>
      </c>
      <c r="C3373" s="1529" t="s">
        <v>18394</v>
      </c>
      <c r="D3373" s="1528" t="s">
        <v>74</v>
      </c>
      <c r="E3373" s="1530">
        <f t="shared" si="104"/>
        <v>16145.33</v>
      </c>
      <c r="F3373" s="1521">
        <f t="shared" si="105"/>
        <v>103263</v>
      </c>
      <c r="H3373" s="1530">
        <v>16145.33</v>
      </c>
      <c r="I3373" s="1530">
        <v>16122.61</v>
      </c>
    </row>
    <row r="3374" spans="2:9">
      <c r="B3374" s="1532">
        <v>103264</v>
      </c>
      <c r="C3374" s="1523" t="s">
        <v>18395</v>
      </c>
      <c r="D3374" s="1526" t="s">
        <v>74</v>
      </c>
      <c r="E3374" s="1527">
        <f t="shared" si="104"/>
        <v>9001.7999999999993</v>
      </c>
      <c r="F3374" s="1521">
        <f t="shared" si="105"/>
        <v>103264</v>
      </c>
      <c r="H3374" s="1527">
        <v>9001.7999999999993</v>
      </c>
      <c r="I3374" s="1527">
        <v>8979.08</v>
      </c>
    </row>
    <row r="3375" spans="2:9" ht="30">
      <c r="B3375" s="1531">
        <v>103265</v>
      </c>
      <c r="C3375" s="1529" t="s">
        <v>18396</v>
      </c>
      <c r="D3375" s="1528" t="s">
        <v>74</v>
      </c>
      <c r="E3375" s="1530">
        <f t="shared" si="104"/>
        <v>19489.080000000002</v>
      </c>
      <c r="F3375" s="1521">
        <f t="shared" si="105"/>
        <v>103265</v>
      </c>
      <c r="H3375" s="1530">
        <v>19489.080000000002</v>
      </c>
      <c r="I3375" s="1530">
        <v>19466.36</v>
      </c>
    </row>
    <row r="3376" spans="2:9">
      <c r="B3376" s="1532">
        <v>103266</v>
      </c>
      <c r="C3376" s="1523" t="s">
        <v>18397</v>
      </c>
      <c r="D3376" s="1526" t="s">
        <v>74</v>
      </c>
      <c r="E3376" s="1527">
        <f t="shared" si="104"/>
        <v>10067.36</v>
      </c>
      <c r="F3376" s="1521">
        <f t="shared" si="105"/>
        <v>103266</v>
      </c>
      <c r="H3376" s="1527">
        <v>10067.36</v>
      </c>
      <c r="I3376" s="1527">
        <v>10044.64</v>
      </c>
    </row>
    <row r="3377" spans="2:9">
      <c r="B3377" s="1531">
        <v>103267</v>
      </c>
      <c r="C3377" s="1529" t="s">
        <v>18398</v>
      </c>
      <c r="D3377" s="1528" t="s">
        <v>74</v>
      </c>
      <c r="E3377" s="1530">
        <f t="shared" si="104"/>
        <v>5772.7</v>
      </c>
      <c r="F3377" s="1521">
        <f t="shared" si="105"/>
        <v>103267</v>
      </c>
      <c r="H3377" s="1530">
        <v>5772.7</v>
      </c>
      <c r="I3377" s="1530">
        <v>5755.38</v>
      </c>
    </row>
    <row r="3378" spans="2:9" ht="30">
      <c r="B3378" s="1532">
        <v>103268</v>
      </c>
      <c r="C3378" s="1523" t="s">
        <v>18399</v>
      </c>
      <c r="D3378" s="1526" t="s">
        <v>74</v>
      </c>
      <c r="E3378" s="1527">
        <f t="shared" si="104"/>
        <v>6858.08</v>
      </c>
      <c r="F3378" s="1521">
        <f t="shared" si="105"/>
        <v>103268</v>
      </c>
      <c r="H3378" s="1527">
        <v>6858.08</v>
      </c>
      <c r="I3378" s="1527">
        <v>6840.76</v>
      </c>
    </row>
    <row r="3379" spans="2:9">
      <c r="B3379" s="1531">
        <v>103269</v>
      </c>
      <c r="C3379" s="1529" t="s">
        <v>18400</v>
      </c>
      <c r="D3379" s="1528" t="s">
        <v>74</v>
      </c>
      <c r="E3379" s="1530">
        <f t="shared" si="104"/>
        <v>7100.66</v>
      </c>
      <c r="F3379" s="1521">
        <f t="shared" si="105"/>
        <v>103269</v>
      </c>
      <c r="H3379" s="1530">
        <v>7100.66</v>
      </c>
      <c r="I3379" s="1530">
        <v>7082.66</v>
      </c>
    </row>
    <row r="3380" spans="2:9" ht="30">
      <c r="B3380" s="1532">
        <v>103270</v>
      </c>
      <c r="C3380" s="1523" t="s">
        <v>18401</v>
      </c>
      <c r="D3380" s="1526" t="s">
        <v>74</v>
      </c>
      <c r="E3380" s="1527">
        <f t="shared" si="104"/>
        <v>7371.8</v>
      </c>
      <c r="F3380" s="1521">
        <f t="shared" si="105"/>
        <v>103270</v>
      </c>
      <c r="H3380" s="1527">
        <v>7371.8</v>
      </c>
      <c r="I3380" s="1527">
        <v>7353.8</v>
      </c>
    </row>
    <row r="3381" spans="2:9">
      <c r="B3381" s="1531">
        <v>103271</v>
      </c>
      <c r="C3381" s="1529" t="s">
        <v>18402</v>
      </c>
      <c r="D3381" s="1528" t="s">
        <v>74</v>
      </c>
      <c r="E3381" s="1530">
        <f t="shared" si="104"/>
        <v>10451.61</v>
      </c>
      <c r="F3381" s="1521">
        <f t="shared" si="105"/>
        <v>103271</v>
      </c>
      <c r="H3381" s="1530">
        <v>10451.61</v>
      </c>
      <c r="I3381" s="1530">
        <v>10430.89</v>
      </c>
    </row>
    <row r="3382" spans="2:9" ht="30">
      <c r="B3382" s="1532">
        <v>103272</v>
      </c>
      <c r="C3382" s="1523" t="s">
        <v>18403</v>
      </c>
      <c r="D3382" s="1526" t="s">
        <v>74</v>
      </c>
      <c r="E3382" s="1527">
        <f t="shared" si="104"/>
        <v>10796.41</v>
      </c>
      <c r="F3382" s="1521">
        <f t="shared" si="105"/>
        <v>103272</v>
      </c>
      <c r="H3382" s="1527">
        <v>10796.41</v>
      </c>
      <c r="I3382" s="1527">
        <v>10775.69</v>
      </c>
    </row>
    <row r="3383" spans="2:9">
      <c r="B3383" s="1531">
        <v>103273</v>
      </c>
      <c r="C3383" s="1529" t="s">
        <v>18404</v>
      </c>
      <c r="D3383" s="1528" t="s">
        <v>74</v>
      </c>
      <c r="E3383" s="1530">
        <f t="shared" si="104"/>
        <v>11022.04</v>
      </c>
      <c r="F3383" s="1521">
        <f t="shared" si="105"/>
        <v>103273</v>
      </c>
      <c r="H3383" s="1530">
        <v>11022.04</v>
      </c>
      <c r="I3383" s="1530">
        <v>10997.42</v>
      </c>
    </row>
    <row r="3384" spans="2:9" ht="30">
      <c r="B3384" s="1532">
        <v>103274</v>
      </c>
      <c r="C3384" s="1523" t="s">
        <v>18405</v>
      </c>
      <c r="D3384" s="1526" t="s">
        <v>74</v>
      </c>
      <c r="E3384" s="1527">
        <f t="shared" si="104"/>
        <v>12643.71</v>
      </c>
      <c r="F3384" s="1521">
        <f t="shared" si="105"/>
        <v>103274</v>
      </c>
      <c r="H3384" s="1527">
        <v>12643.71</v>
      </c>
      <c r="I3384" s="1527">
        <v>12619.09</v>
      </c>
    </row>
    <row r="3385" spans="2:9">
      <c r="B3385" s="1531">
        <v>103275</v>
      </c>
      <c r="C3385" s="1529" t="s">
        <v>18406</v>
      </c>
      <c r="D3385" s="1528" t="s">
        <v>74</v>
      </c>
      <c r="E3385" s="1530">
        <f t="shared" si="104"/>
        <v>12577.5</v>
      </c>
      <c r="F3385" s="1521">
        <f t="shared" si="105"/>
        <v>103275</v>
      </c>
      <c r="H3385" s="1530">
        <v>12577.5</v>
      </c>
      <c r="I3385" s="1530">
        <v>12552.88</v>
      </c>
    </row>
    <row r="3386" spans="2:9" ht="30">
      <c r="B3386" s="1532">
        <v>103276</v>
      </c>
      <c r="C3386" s="1523" t="s">
        <v>18407</v>
      </c>
      <c r="D3386" s="1526" t="s">
        <v>74</v>
      </c>
      <c r="E3386" s="1527">
        <f t="shared" si="104"/>
        <v>13204.71</v>
      </c>
      <c r="F3386" s="1521">
        <f t="shared" si="105"/>
        <v>103276</v>
      </c>
      <c r="H3386" s="1527">
        <v>13204.71</v>
      </c>
      <c r="I3386" s="1527">
        <v>13180.09</v>
      </c>
    </row>
    <row r="3387" spans="2:9">
      <c r="B3387" s="1531">
        <v>103277</v>
      </c>
      <c r="C3387" s="1529" t="s">
        <v>18408</v>
      </c>
      <c r="D3387" s="1528" t="s">
        <v>74</v>
      </c>
      <c r="E3387" s="1530">
        <f t="shared" si="104"/>
        <v>24412.27</v>
      </c>
      <c r="F3387" s="1521">
        <f t="shared" si="105"/>
        <v>103277</v>
      </c>
      <c r="H3387" s="1530">
        <v>24412.27</v>
      </c>
      <c r="I3387" s="1530">
        <v>24383.360000000001</v>
      </c>
    </row>
    <row r="3388" spans="2:9">
      <c r="B3388" s="1532">
        <v>103278</v>
      </c>
      <c r="C3388" s="1523" t="s">
        <v>18409</v>
      </c>
      <c r="D3388" s="1526" t="s">
        <v>74</v>
      </c>
      <c r="E3388" s="1527">
        <f t="shared" si="104"/>
        <v>31300.98</v>
      </c>
      <c r="F3388" s="1521">
        <f t="shared" si="105"/>
        <v>103278</v>
      </c>
      <c r="H3388" s="1527">
        <v>31300.98</v>
      </c>
      <c r="I3388" s="1527">
        <v>31271.17</v>
      </c>
    </row>
    <row r="3389" spans="2:9">
      <c r="B3389" s="1531">
        <v>103288</v>
      </c>
      <c r="C3389" s="1529" t="s">
        <v>18410</v>
      </c>
      <c r="D3389" s="1528" t="s">
        <v>74</v>
      </c>
      <c r="E3389" s="1530">
        <f t="shared" si="104"/>
        <v>13.88</v>
      </c>
      <c r="F3389" s="1521">
        <f t="shared" si="105"/>
        <v>103288</v>
      </c>
      <c r="H3389" s="1530">
        <v>13.88</v>
      </c>
      <c r="I3389" s="1530">
        <v>12.44</v>
      </c>
    </row>
    <row r="3390" spans="2:9" ht="30">
      <c r="B3390" s="1532">
        <v>103289</v>
      </c>
      <c r="C3390" s="1523" t="s">
        <v>18411</v>
      </c>
      <c r="D3390" s="1526" t="s">
        <v>73</v>
      </c>
      <c r="E3390" s="1527">
        <f t="shared" si="104"/>
        <v>35.520000000000003</v>
      </c>
      <c r="F3390" s="1521">
        <f t="shared" si="105"/>
        <v>103289</v>
      </c>
      <c r="H3390" s="1527">
        <v>35.520000000000003</v>
      </c>
      <c r="I3390" s="1527">
        <v>35.090000000000003</v>
      </c>
    </row>
    <row r="3391" spans="2:9" ht="30">
      <c r="B3391" s="1531">
        <v>103290</v>
      </c>
      <c r="C3391" s="1529" t="s">
        <v>18412</v>
      </c>
      <c r="D3391" s="1528" t="s">
        <v>73</v>
      </c>
      <c r="E3391" s="1530">
        <f t="shared" si="104"/>
        <v>58.47</v>
      </c>
      <c r="F3391" s="1521">
        <f t="shared" si="105"/>
        <v>103290</v>
      </c>
      <c r="H3391" s="1530">
        <v>58.47</v>
      </c>
      <c r="I3391" s="1530">
        <v>58.02</v>
      </c>
    </row>
    <row r="3392" spans="2:9" ht="30">
      <c r="B3392" s="1532">
        <v>103291</v>
      </c>
      <c r="C3392" s="1523" t="s">
        <v>18413</v>
      </c>
      <c r="D3392" s="1526" t="s">
        <v>73</v>
      </c>
      <c r="E3392" s="1527">
        <f t="shared" si="104"/>
        <v>72.900000000000006</v>
      </c>
      <c r="F3392" s="1521">
        <f t="shared" si="105"/>
        <v>103291</v>
      </c>
      <c r="H3392" s="1527">
        <v>72.900000000000006</v>
      </c>
      <c r="I3392" s="1527">
        <v>72.430000000000007</v>
      </c>
    </row>
    <row r="3393" spans="2:9" ht="30">
      <c r="B3393" s="1531">
        <v>103292</v>
      </c>
      <c r="C3393" s="1529" t="s">
        <v>18414</v>
      </c>
      <c r="D3393" s="1528" t="s">
        <v>73</v>
      </c>
      <c r="E3393" s="1530">
        <f t="shared" si="104"/>
        <v>88.37</v>
      </c>
      <c r="F3393" s="1521">
        <f t="shared" si="105"/>
        <v>103292</v>
      </c>
      <c r="H3393" s="1530">
        <v>88.37</v>
      </c>
      <c r="I3393" s="1530">
        <v>87.88</v>
      </c>
    </row>
    <row r="3394" spans="2:9" ht="30">
      <c r="B3394" s="1532">
        <v>101936</v>
      </c>
      <c r="C3394" s="1523" t="s">
        <v>16136</v>
      </c>
      <c r="D3394" s="1526" t="s">
        <v>74</v>
      </c>
      <c r="E3394" s="1527">
        <f t="shared" ref="E3394:E3457" si="106">IF($L$2=$H$1,H3394,I3394)</f>
        <v>6253.74</v>
      </c>
      <c r="F3394" s="1521">
        <f t="shared" ref="F3394:F3457" si="107">IF(LEN($B3394)=7,CONCATENATE(MID($B3394,1,6),"00",RIGHT($B3394,1)),IF(LEN($B3394)=8,CONCATENATE(MID($B3394,1,6),"0",RIGHT($B3394,2)),$B3394))</f>
        <v>101936</v>
      </c>
      <c r="H3394" s="1527">
        <v>6253.74</v>
      </c>
      <c r="I3394" s="1527">
        <v>5962.02</v>
      </c>
    </row>
    <row r="3395" spans="2:9" ht="30">
      <c r="B3395" s="1531">
        <v>101937</v>
      </c>
      <c r="C3395" s="1529" t="s">
        <v>16137</v>
      </c>
      <c r="D3395" s="1528" t="s">
        <v>74</v>
      </c>
      <c r="E3395" s="1530">
        <f t="shared" si="106"/>
        <v>11275.34</v>
      </c>
      <c r="F3395" s="1521">
        <f t="shared" si="107"/>
        <v>101937</v>
      </c>
      <c r="H3395" s="1530">
        <v>11275.34</v>
      </c>
      <c r="I3395" s="1530">
        <v>10644.48</v>
      </c>
    </row>
    <row r="3396" spans="2:9">
      <c r="B3396" s="1532">
        <v>98294</v>
      </c>
      <c r="C3396" s="1523" t="s">
        <v>8912</v>
      </c>
      <c r="D3396" s="1526" t="s">
        <v>73</v>
      </c>
      <c r="E3396" s="1527">
        <f t="shared" si="106"/>
        <v>2.42</v>
      </c>
      <c r="F3396" s="1521">
        <f t="shared" si="107"/>
        <v>98294</v>
      </c>
      <c r="H3396" s="1527">
        <v>2.42</v>
      </c>
      <c r="I3396" s="1527">
        <v>2.36</v>
      </c>
    </row>
    <row r="3397" spans="2:9">
      <c r="B3397" s="1531">
        <v>98295</v>
      </c>
      <c r="C3397" s="1529" t="s">
        <v>8913</v>
      </c>
      <c r="D3397" s="1528" t="s">
        <v>73</v>
      </c>
      <c r="E3397" s="1530">
        <f t="shared" si="106"/>
        <v>1.88</v>
      </c>
      <c r="F3397" s="1521">
        <f t="shared" si="107"/>
        <v>98295</v>
      </c>
      <c r="H3397" s="1530">
        <v>1.88</v>
      </c>
      <c r="I3397" s="1530">
        <v>1.87</v>
      </c>
    </row>
    <row r="3398" spans="2:9">
      <c r="B3398" s="1532">
        <v>98296</v>
      </c>
      <c r="C3398" s="1523" t="s">
        <v>8914</v>
      </c>
      <c r="D3398" s="1526" t="s">
        <v>73</v>
      </c>
      <c r="E3398" s="1527">
        <f t="shared" si="106"/>
        <v>3.71</v>
      </c>
      <c r="F3398" s="1521">
        <f t="shared" si="107"/>
        <v>98296</v>
      </c>
      <c r="H3398" s="1527">
        <v>3.71</v>
      </c>
      <c r="I3398" s="1527">
        <v>3.6</v>
      </c>
    </row>
    <row r="3399" spans="2:9">
      <c r="B3399" s="1531">
        <v>98297</v>
      </c>
      <c r="C3399" s="1529" t="s">
        <v>8915</v>
      </c>
      <c r="D3399" s="1528" t="s">
        <v>73</v>
      </c>
      <c r="E3399" s="1530">
        <f t="shared" si="106"/>
        <v>2.84</v>
      </c>
      <c r="F3399" s="1521">
        <f t="shared" si="107"/>
        <v>98297</v>
      </c>
      <c r="H3399" s="1530">
        <v>2.84</v>
      </c>
      <c r="I3399" s="1530">
        <v>2.82</v>
      </c>
    </row>
    <row r="3400" spans="2:9">
      <c r="B3400" s="1532">
        <v>98301</v>
      </c>
      <c r="C3400" s="1523" t="s">
        <v>8916</v>
      </c>
      <c r="D3400" s="1526" t="s">
        <v>74</v>
      </c>
      <c r="E3400" s="1527">
        <f t="shared" si="106"/>
        <v>514.37</v>
      </c>
      <c r="F3400" s="1521">
        <f t="shared" si="107"/>
        <v>98301</v>
      </c>
      <c r="H3400" s="1527">
        <v>514.37</v>
      </c>
      <c r="I3400" s="1527">
        <v>489.63</v>
      </c>
    </row>
    <row r="3401" spans="2:9">
      <c r="B3401" s="1531">
        <v>98302</v>
      </c>
      <c r="C3401" s="1529" t="s">
        <v>8917</v>
      </c>
      <c r="D3401" s="1528" t="s">
        <v>74</v>
      </c>
      <c r="E3401" s="1530">
        <f t="shared" si="106"/>
        <v>718.21</v>
      </c>
      <c r="F3401" s="1521">
        <f t="shared" si="107"/>
        <v>98302</v>
      </c>
      <c r="H3401" s="1530">
        <v>718.21</v>
      </c>
      <c r="I3401" s="1530">
        <v>693.47</v>
      </c>
    </row>
    <row r="3402" spans="2:9">
      <c r="B3402" s="1532">
        <v>98304</v>
      </c>
      <c r="C3402" s="1523" t="s">
        <v>8918</v>
      </c>
      <c r="D3402" s="1526" t="s">
        <v>74</v>
      </c>
      <c r="E3402" s="1527">
        <f t="shared" si="106"/>
        <v>1121.9000000000001</v>
      </c>
      <c r="F3402" s="1521">
        <f t="shared" si="107"/>
        <v>98304</v>
      </c>
      <c r="H3402" s="1527">
        <v>1121.9000000000001</v>
      </c>
      <c r="I3402" s="1527">
        <v>1072.73</v>
      </c>
    </row>
    <row r="3403" spans="2:9">
      <c r="B3403" s="1531">
        <v>98307</v>
      </c>
      <c r="C3403" s="1529" t="s">
        <v>8919</v>
      </c>
      <c r="D3403" s="1528" t="s">
        <v>74</v>
      </c>
      <c r="E3403" s="1530">
        <f t="shared" si="106"/>
        <v>39.049999999999997</v>
      </c>
      <c r="F3403" s="1521">
        <f t="shared" si="107"/>
        <v>98307</v>
      </c>
      <c r="H3403" s="1530">
        <v>39.049999999999997</v>
      </c>
      <c r="I3403" s="1530">
        <v>38.229999999999997</v>
      </c>
    </row>
    <row r="3404" spans="2:9">
      <c r="B3404" s="1532">
        <v>98308</v>
      </c>
      <c r="C3404" s="1523" t="s">
        <v>8920</v>
      </c>
      <c r="D3404" s="1526" t="s">
        <v>74</v>
      </c>
      <c r="E3404" s="1527">
        <f t="shared" si="106"/>
        <v>25.58</v>
      </c>
      <c r="F3404" s="1521">
        <f t="shared" si="107"/>
        <v>98308</v>
      </c>
      <c r="H3404" s="1527">
        <v>25.58</v>
      </c>
      <c r="I3404" s="1527">
        <v>24.76</v>
      </c>
    </row>
    <row r="3405" spans="2:9">
      <c r="B3405" s="1531">
        <v>98593</v>
      </c>
      <c r="C3405" s="1529" t="s">
        <v>8921</v>
      </c>
      <c r="D3405" s="1528" t="s">
        <v>74</v>
      </c>
      <c r="E3405" s="1530">
        <f t="shared" si="106"/>
        <v>878.44</v>
      </c>
      <c r="F3405" s="1521">
        <f t="shared" si="107"/>
        <v>98593</v>
      </c>
      <c r="H3405" s="1530">
        <v>878.44</v>
      </c>
      <c r="I3405" s="1530">
        <v>829.27</v>
      </c>
    </row>
    <row r="3406" spans="2:9">
      <c r="B3406" s="1532">
        <v>89355</v>
      </c>
      <c r="C3406" s="1523" t="s">
        <v>1449</v>
      </c>
      <c r="D3406" s="1526" t="s">
        <v>73</v>
      </c>
      <c r="E3406" s="1527">
        <f t="shared" si="106"/>
        <v>15.39</v>
      </c>
      <c r="F3406" s="1521">
        <f t="shared" si="107"/>
        <v>89355</v>
      </c>
      <c r="H3406" s="1527">
        <v>15.39</v>
      </c>
      <c r="I3406" s="1527">
        <v>14.14</v>
      </c>
    </row>
    <row r="3407" spans="2:9">
      <c r="B3407" s="1531">
        <v>89356</v>
      </c>
      <c r="C3407" s="1529" t="s">
        <v>1450</v>
      </c>
      <c r="D3407" s="1528" t="s">
        <v>73</v>
      </c>
      <c r="E3407" s="1530">
        <f t="shared" si="106"/>
        <v>18.22</v>
      </c>
      <c r="F3407" s="1521">
        <f t="shared" si="107"/>
        <v>89356</v>
      </c>
      <c r="H3407" s="1530">
        <v>18.22</v>
      </c>
      <c r="I3407" s="1530">
        <v>16.75</v>
      </c>
    </row>
    <row r="3408" spans="2:9">
      <c r="B3408" s="1532">
        <v>89357</v>
      </c>
      <c r="C3408" s="1523" t="s">
        <v>1451</v>
      </c>
      <c r="D3408" s="1526" t="s">
        <v>73</v>
      </c>
      <c r="E3408" s="1527">
        <f t="shared" si="106"/>
        <v>26.2</v>
      </c>
      <c r="F3408" s="1521">
        <f t="shared" si="107"/>
        <v>89357</v>
      </c>
      <c r="H3408" s="1527">
        <v>26.2</v>
      </c>
      <c r="I3408" s="1527">
        <v>24.45</v>
      </c>
    </row>
    <row r="3409" spans="2:9">
      <c r="B3409" s="1531">
        <v>89401</v>
      </c>
      <c r="C3409" s="1529" t="s">
        <v>1452</v>
      </c>
      <c r="D3409" s="1528" t="s">
        <v>73</v>
      </c>
      <c r="E3409" s="1530">
        <f t="shared" si="106"/>
        <v>6.97</v>
      </c>
      <c r="F3409" s="1521">
        <f t="shared" si="107"/>
        <v>89401</v>
      </c>
      <c r="H3409" s="1530">
        <v>6.97</v>
      </c>
      <c r="I3409" s="1530">
        <v>6.59</v>
      </c>
    </row>
    <row r="3410" spans="2:9">
      <c r="B3410" s="1532">
        <v>89402</v>
      </c>
      <c r="C3410" s="1523" t="s">
        <v>1453</v>
      </c>
      <c r="D3410" s="1526" t="s">
        <v>73</v>
      </c>
      <c r="E3410" s="1527">
        <f t="shared" si="106"/>
        <v>8.51</v>
      </c>
      <c r="F3410" s="1521">
        <f t="shared" si="107"/>
        <v>89402</v>
      </c>
      <c r="H3410" s="1527">
        <v>8.51</v>
      </c>
      <c r="I3410" s="1527">
        <v>8.07</v>
      </c>
    </row>
    <row r="3411" spans="2:9">
      <c r="B3411" s="1531">
        <v>89403</v>
      </c>
      <c r="C3411" s="1529" t="s">
        <v>1454</v>
      </c>
      <c r="D3411" s="1528" t="s">
        <v>73</v>
      </c>
      <c r="E3411" s="1530">
        <f t="shared" si="106"/>
        <v>14.58</v>
      </c>
      <c r="F3411" s="1521">
        <f t="shared" si="107"/>
        <v>89403</v>
      </c>
      <c r="H3411" s="1530">
        <v>14.58</v>
      </c>
      <c r="I3411" s="1530">
        <v>14.05</v>
      </c>
    </row>
    <row r="3412" spans="2:9">
      <c r="B3412" s="1532">
        <v>89446</v>
      </c>
      <c r="C3412" s="1523" t="s">
        <v>1455</v>
      </c>
      <c r="D3412" s="1526" t="s">
        <v>73</v>
      </c>
      <c r="E3412" s="1527">
        <f t="shared" si="106"/>
        <v>4.82</v>
      </c>
      <c r="F3412" s="1521">
        <f t="shared" si="107"/>
        <v>89446</v>
      </c>
      <c r="H3412" s="1527">
        <v>4.82</v>
      </c>
      <c r="I3412" s="1527">
        <v>4.76</v>
      </c>
    </row>
    <row r="3413" spans="2:9">
      <c r="B3413" s="1531">
        <v>89447</v>
      </c>
      <c r="C3413" s="1529" t="s">
        <v>1456</v>
      </c>
      <c r="D3413" s="1528" t="s">
        <v>73</v>
      </c>
      <c r="E3413" s="1530">
        <f t="shared" si="106"/>
        <v>10.26</v>
      </c>
      <c r="F3413" s="1521">
        <f t="shared" si="107"/>
        <v>89447</v>
      </c>
      <c r="H3413" s="1530">
        <v>10.26</v>
      </c>
      <c r="I3413" s="1530">
        <v>10.18</v>
      </c>
    </row>
    <row r="3414" spans="2:9">
      <c r="B3414" s="1532">
        <v>89448</v>
      </c>
      <c r="C3414" s="1523" t="s">
        <v>1457</v>
      </c>
      <c r="D3414" s="1526" t="s">
        <v>73</v>
      </c>
      <c r="E3414" s="1527">
        <f t="shared" si="106"/>
        <v>14.75</v>
      </c>
      <c r="F3414" s="1521">
        <f t="shared" si="107"/>
        <v>89448</v>
      </c>
      <c r="H3414" s="1527">
        <v>14.75</v>
      </c>
      <c r="I3414" s="1527">
        <v>14.65</v>
      </c>
    </row>
    <row r="3415" spans="2:9">
      <c r="B3415" s="1531">
        <v>89449</v>
      </c>
      <c r="C3415" s="1529" t="s">
        <v>1458</v>
      </c>
      <c r="D3415" s="1528" t="s">
        <v>73</v>
      </c>
      <c r="E3415" s="1530">
        <f t="shared" si="106"/>
        <v>16.97</v>
      </c>
      <c r="F3415" s="1521">
        <f t="shared" si="107"/>
        <v>89449</v>
      </c>
      <c r="H3415" s="1530">
        <v>16.97</v>
      </c>
      <c r="I3415" s="1530">
        <v>16.87</v>
      </c>
    </row>
    <row r="3416" spans="2:9">
      <c r="B3416" s="1532">
        <v>89450</v>
      </c>
      <c r="C3416" s="1523" t="s">
        <v>1459</v>
      </c>
      <c r="D3416" s="1526" t="s">
        <v>73</v>
      </c>
      <c r="E3416" s="1527">
        <f t="shared" si="106"/>
        <v>28.08</v>
      </c>
      <c r="F3416" s="1521">
        <f t="shared" si="107"/>
        <v>89450</v>
      </c>
      <c r="H3416" s="1527">
        <v>28.08</v>
      </c>
      <c r="I3416" s="1527">
        <v>27.95</v>
      </c>
    </row>
    <row r="3417" spans="2:9">
      <c r="B3417" s="1531">
        <v>89451</v>
      </c>
      <c r="C3417" s="1529" t="s">
        <v>1460</v>
      </c>
      <c r="D3417" s="1528" t="s">
        <v>73</v>
      </c>
      <c r="E3417" s="1530">
        <f t="shared" si="106"/>
        <v>46.49</v>
      </c>
      <c r="F3417" s="1521">
        <f t="shared" si="107"/>
        <v>89451</v>
      </c>
      <c r="H3417" s="1530">
        <v>46.49</v>
      </c>
      <c r="I3417" s="1530">
        <v>46.32</v>
      </c>
    </row>
    <row r="3418" spans="2:9">
      <c r="B3418" s="1532">
        <v>89452</v>
      </c>
      <c r="C3418" s="1523" t="s">
        <v>1461</v>
      </c>
      <c r="D3418" s="1526" t="s">
        <v>73</v>
      </c>
      <c r="E3418" s="1527">
        <f t="shared" si="106"/>
        <v>57.87</v>
      </c>
      <c r="F3418" s="1521">
        <f t="shared" si="107"/>
        <v>89452</v>
      </c>
      <c r="H3418" s="1527">
        <v>57.87</v>
      </c>
      <c r="I3418" s="1527">
        <v>57.69</v>
      </c>
    </row>
    <row r="3419" spans="2:9">
      <c r="B3419" s="1531">
        <v>89508</v>
      </c>
      <c r="C3419" s="1529" t="s">
        <v>1462</v>
      </c>
      <c r="D3419" s="1528" t="s">
        <v>73</v>
      </c>
      <c r="E3419" s="1530">
        <f t="shared" si="106"/>
        <v>22.48</v>
      </c>
      <c r="F3419" s="1521">
        <f t="shared" si="107"/>
        <v>89508</v>
      </c>
      <c r="H3419" s="1530">
        <v>22.48</v>
      </c>
      <c r="I3419" s="1530">
        <v>21.83</v>
      </c>
    </row>
    <row r="3420" spans="2:9">
      <c r="B3420" s="1532">
        <v>89509</v>
      </c>
      <c r="C3420" s="1523" t="s">
        <v>1463</v>
      </c>
      <c r="D3420" s="1526" t="s">
        <v>73</v>
      </c>
      <c r="E3420" s="1527">
        <f t="shared" si="106"/>
        <v>30.58</v>
      </c>
      <c r="F3420" s="1521">
        <f t="shared" si="107"/>
        <v>89509</v>
      </c>
      <c r="H3420" s="1527">
        <v>30.58</v>
      </c>
      <c r="I3420" s="1527">
        <v>29.75</v>
      </c>
    </row>
    <row r="3421" spans="2:9">
      <c r="B3421" s="1531">
        <v>89511</v>
      </c>
      <c r="C3421" s="1529" t="s">
        <v>1464</v>
      </c>
      <c r="D3421" s="1528" t="s">
        <v>73</v>
      </c>
      <c r="E3421" s="1530">
        <f t="shared" si="106"/>
        <v>44.51</v>
      </c>
      <c r="F3421" s="1521">
        <f t="shared" si="107"/>
        <v>89511</v>
      </c>
      <c r="H3421" s="1530">
        <v>44.51</v>
      </c>
      <c r="I3421" s="1530">
        <v>43.22</v>
      </c>
    </row>
    <row r="3422" spans="2:9">
      <c r="B3422" s="1532">
        <v>89512</v>
      </c>
      <c r="C3422" s="1523" t="s">
        <v>1465</v>
      </c>
      <c r="D3422" s="1526" t="s">
        <v>73</v>
      </c>
      <c r="E3422" s="1527">
        <f t="shared" si="106"/>
        <v>71.94</v>
      </c>
      <c r="F3422" s="1521">
        <f t="shared" si="107"/>
        <v>89512</v>
      </c>
      <c r="H3422" s="1527">
        <v>71.94</v>
      </c>
      <c r="I3422" s="1527">
        <v>70.19</v>
      </c>
    </row>
    <row r="3423" spans="2:9" ht="30">
      <c r="B3423" s="1531">
        <v>89576</v>
      </c>
      <c r="C3423" s="1529" t="s">
        <v>1466</v>
      </c>
      <c r="D3423" s="1528" t="s">
        <v>73</v>
      </c>
      <c r="E3423" s="1530">
        <f t="shared" si="106"/>
        <v>29.88</v>
      </c>
      <c r="F3423" s="1521">
        <f t="shared" si="107"/>
        <v>89576</v>
      </c>
      <c r="H3423" s="1530">
        <v>29.88</v>
      </c>
      <c r="I3423" s="1530">
        <v>29.6</v>
      </c>
    </row>
    <row r="3424" spans="2:9" ht="30">
      <c r="B3424" s="1532">
        <v>89578</v>
      </c>
      <c r="C3424" s="1523" t="s">
        <v>1467</v>
      </c>
      <c r="D3424" s="1526" t="s">
        <v>73</v>
      </c>
      <c r="E3424" s="1527">
        <f t="shared" si="106"/>
        <v>51.74</v>
      </c>
      <c r="F3424" s="1521">
        <f t="shared" si="107"/>
        <v>89578</v>
      </c>
      <c r="H3424" s="1527">
        <v>51.74</v>
      </c>
      <c r="I3424" s="1527">
        <v>51.3</v>
      </c>
    </row>
    <row r="3425" spans="2:9" ht="30">
      <c r="B3425" s="1531">
        <v>89580</v>
      </c>
      <c r="C3425" s="1529" t="s">
        <v>1468</v>
      </c>
      <c r="D3425" s="1528" t="s">
        <v>73</v>
      </c>
      <c r="E3425" s="1530">
        <f t="shared" si="106"/>
        <v>102.75</v>
      </c>
      <c r="F3425" s="1521">
        <f t="shared" si="107"/>
        <v>89580</v>
      </c>
      <c r="H3425" s="1530">
        <v>102.75</v>
      </c>
      <c r="I3425" s="1530">
        <v>102.04</v>
      </c>
    </row>
    <row r="3426" spans="2:9">
      <c r="B3426" s="1532">
        <v>89633</v>
      </c>
      <c r="C3426" s="1523" t="s">
        <v>1469</v>
      </c>
      <c r="D3426" s="1526" t="s">
        <v>73</v>
      </c>
      <c r="E3426" s="1527">
        <f t="shared" si="106"/>
        <v>20.57</v>
      </c>
      <c r="F3426" s="1521">
        <f t="shared" si="107"/>
        <v>89633</v>
      </c>
      <c r="H3426" s="1527">
        <v>20.57</v>
      </c>
      <c r="I3426" s="1527">
        <v>19.510000000000002</v>
      </c>
    </row>
    <row r="3427" spans="2:9">
      <c r="B3427" s="1531">
        <v>89634</v>
      </c>
      <c r="C3427" s="1529" t="s">
        <v>1470</v>
      </c>
      <c r="D3427" s="1528" t="s">
        <v>73</v>
      </c>
      <c r="E3427" s="1530">
        <f t="shared" si="106"/>
        <v>31.4</v>
      </c>
      <c r="F3427" s="1521">
        <f t="shared" si="107"/>
        <v>89634</v>
      </c>
      <c r="H3427" s="1530">
        <v>31.4</v>
      </c>
      <c r="I3427" s="1530">
        <v>30.07</v>
      </c>
    </row>
    <row r="3428" spans="2:9">
      <c r="B3428" s="1532">
        <v>89635</v>
      </c>
      <c r="C3428" s="1523" t="s">
        <v>1471</v>
      </c>
      <c r="D3428" s="1526" t="s">
        <v>73</v>
      </c>
      <c r="E3428" s="1527">
        <f t="shared" si="106"/>
        <v>45.06</v>
      </c>
      <c r="F3428" s="1521">
        <f t="shared" si="107"/>
        <v>89635</v>
      </c>
      <c r="H3428" s="1527">
        <v>45.06</v>
      </c>
      <c r="I3428" s="1527">
        <v>43.47</v>
      </c>
    </row>
    <row r="3429" spans="2:9">
      <c r="B3429" s="1531">
        <v>89636</v>
      </c>
      <c r="C3429" s="1529" t="s">
        <v>1472</v>
      </c>
      <c r="D3429" s="1528" t="s">
        <v>73</v>
      </c>
      <c r="E3429" s="1530">
        <f t="shared" si="106"/>
        <v>54.89</v>
      </c>
      <c r="F3429" s="1521">
        <f t="shared" si="107"/>
        <v>89636</v>
      </c>
      <c r="H3429" s="1530">
        <v>54.89</v>
      </c>
      <c r="I3429" s="1530">
        <v>53.02</v>
      </c>
    </row>
    <row r="3430" spans="2:9" ht="30">
      <c r="B3430" s="1532">
        <v>89711</v>
      </c>
      <c r="C3430" s="1523" t="s">
        <v>1473</v>
      </c>
      <c r="D3430" s="1526" t="s">
        <v>73</v>
      </c>
      <c r="E3430" s="1527">
        <f t="shared" si="106"/>
        <v>18.22</v>
      </c>
      <c r="F3430" s="1521">
        <f t="shared" si="107"/>
        <v>89711</v>
      </c>
      <c r="H3430" s="1527">
        <v>18.22</v>
      </c>
      <c r="I3430" s="1527">
        <v>17.04</v>
      </c>
    </row>
    <row r="3431" spans="2:9" ht="30">
      <c r="B3431" s="1531">
        <v>89712</v>
      </c>
      <c r="C3431" s="1529" t="s">
        <v>1474</v>
      </c>
      <c r="D3431" s="1528" t="s">
        <v>73</v>
      </c>
      <c r="E3431" s="1530">
        <f t="shared" si="106"/>
        <v>28.11</v>
      </c>
      <c r="F3431" s="1521">
        <f t="shared" si="107"/>
        <v>89712</v>
      </c>
      <c r="H3431" s="1530">
        <v>28.11</v>
      </c>
      <c r="I3431" s="1530">
        <v>26.6</v>
      </c>
    </row>
    <row r="3432" spans="2:9" ht="30">
      <c r="B3432" s="1532">
        <v>89713</v>
      </c>
      <c r="C3432" s="1523" t="s">
        <v>1475</v>
      </c>
      <c r="D3432" s="1526" t="s">
        <v>73</v>
      </c>
      <c r="E3432" s="1527">
        <f t="shared" si="106"/>
        <v>42.82</v>
      </c>
      <c r="F3432" s="1521">
        <f t="shared" si="107"/>
        <v>89713</v>
      </c>
      <c r="H3432" s="1527">
        <v>42.82</v>
      </c>
      <c r="I3432" s="1527">
        <v>40.619999999999997</v>
      </c>
    </row>
    <row r="3433" spans="2:9" ht="30">
      <c r="B3433" s="1531">
        <v>89714</v>
      </c>
      <c r="C3433" s="1529" t="s">
        <v>1476</v>
      </c>
      <c r="D3433" s="1528" t="s">
        <v>73</v>
      </c>
      <c r="E3433" s="1530">
        <f t="shared" si="106"/>
        <v>54.27</v>
      </c>
      <c r="F3433" s="1521">
        <f t="shared" si="107"/>
        <v>89714</v>
      </c>
      <c r="H3433" s="1530">
        <v>54.27</v>
      </c>
      <c r="I3433" s="1530">
        <v>51.35</v>
      </c>
    </row>
    <row r="3434" spans="2:9">
      <c r="B3434" s="1532">
        <v>89716</v>
      </c>
      <c r="C3434" s="1523" t="s">
        <v>1477</v>
      </c>
      <c r="D3434" s="1526" t="s">
        <v>73</v>
      </c>
      <c r="E3434" s="1527">
        <f t="shared" si="106"/>
        <v>22.63</v>
      </c>
      <c r="F3434" s="1521">
        <f t="shared" si="107"/>
        <v>89716</v>
      </c>
      <c r="H3434" s="1527">
        <v>22.63</v>
      </c>
      <c r="I3434" s="1527">
        <v>22.22</v>
      </c>
    </row>
    <row r="3435" spans="2:9">
      <c r="B3435" s="1531">
        <v>89717</v>
      </c>
      <c r="C3435" s="1529" t="s">
        <v>1478</v>
      </c>
      <c r="D3435" s="1528" t="s">
        <v>73</v>
      </c>
      <c r="E3435" s="1530">
        <f t="shared" si="106"/>
        <v>34.72</v>
      </c>
      <c r="F3435" s="1521">
        <f t="shared" si="107"/>
        <v>89717</v>
      </c>
      <c r="H3435" s="1530">
        <v>34.72</v>
      </c>
      <c r="I3435" s="1530">
        <v>34.24</v>
      </c>
    </row>
    <row r="3436" spans="2:9">
      <c r="B3436" s="1532">
        <v>89770</v>
      </c>
      <c r="C3436" s="1523" t="s">
        <v>1479</v>
      </c>
      <c r="D3436" s="1526" t="s">
        <v>73</v>
      </c>
      <c r="E3436" s="1527">
        <f t="shared" si="106"/>
        <v>38.15</v>
      </c>
      <c r="F3436" s="1521">
        <f t="shared" si="107"/>
        <v>89770</v>
      </c>
      <c r="H3436" s="1527">
        <v>38.15</v>
      </c>
      <c r="I3436" s="1527">
        <v>38.07</v>
      </c>
    </row>
    <row r="3437" spans="2:9">
      <c r="B3437" s="1531">
        <v>89771</v>
      </c>
      <c r="C3437" s="1529" t="s">
        <v>1480</v>
      </c>
      <c r="D3437" s="1528" t="s">
        <v>73</v>
      </c>
      <c r="E3437" s="1530">
        <f t="shared" si="106"/>
        <v>52.15</v>
      </c>
      <c r="F3437" s="1521">
        <f t="shared" si="107"/>
        <v>89771</v>
      </c>
      <c r="H3437" s="1530">
        <v>52.15</v>
      </c>
      <c r="I3437" s="1530">
        <v>52.05</v>
      </c>
    </row>
    <row r="3438" spans="2:9">
      <c r="B3438" s="1532">
        <v>89773</v>
      </c>
      <c r="C3438" s="1523" t="s">
        <v>1481</v>
      </c>
      <c r="D3438" s="1526" t="s">
        <v>73</v>
      </c>
      <c r="E3438" s="1527">
        <f t="shared" si="106"/>
        <v>121.48</v>
      </c>
      <c r="F3438" s="1521">
        <f t="shared" si="107"/>
        <v>89773</v>
      </c>
      <c r="H3438" s="1527">
        <v>121.48</v>
      </c>
      <c r="I3438" s="1527">
        <v>121.31</v>
      </c>
    </row>
    <row r="3439" spans="2:9">
      <c r="B3439" s="1531">
        <v>89775</v>
      </c>
      <c r="C3439" s="1529" t="s">
        <v>1482</v>
      </c>
      <c r="D3439" s="1528" t="s">
        <v>73</v>
      </c>
      <c r="E3439" s="1530">
        <f t="shared" si="106"/>
        <v>191.92</v>
      </c>
      <c r="F3439" s="1521">
        <f t="shared" si="107"/>
        <v>89775</v>
      </c>
      <c r="H3439" s="1530">
        <v>191.92</v>
      </c>
      <c r="I3439" s="1530">
        <v>191.72</v>
      </c>
    </row>
    <row r="3440" spans="2:9" ht="30">
      <c r="B3440" s="1532">
        <v>89798</v>
      </c>
      <c r="C3440" s="1523" t="s">
        <v>1483</v>
      </c>
      <c r="D3440" s="1526" t="s">
        <v>73</v>
      </c>
      <c r="E3440" s="1527">
        <f t="shared" si="106"/>
        <v>14.19</v>
      </c>
      <c r="F3440" s="1521">
        <f t="shared" si="107"/>
        <v>89798</v>
      </c>
      <c r="H3440" s="1527">
        <v>14.19</v>
      </c>
      <c r="I3440" s="1527">
        <v>13.99</v>
      </c>
    </row>
    <row r="3441" spans="2:9" ht="30">
      <c r="B3441" s="1531">
        <v>89799</v>
      </c>
      <c r="C3441" s="1529" t="s">
        <v>1484</v>
      </c>
      <c r="D3441" s="1528" t="s">
        <v>73</v>
      </c>
      <c r="E3441" s="1530">
        <f t="shared" si="106"/>
        <v>22.58</v>
      </c>
      <c r="F3441" s="1521">
        <f t="shared" si="107"/>
        <v>89799</v>
      </c>
      <c r="H3441" s="1530">
        <v>22.58</v>
      </c>
      <c r="I3441" s="1530">
        <v>22.14</v>
      </c>
    </row>
    <row r="3442" spans="2:9" ht="30">
      <c r="B3442" s="1532">
        <v>89800</v>
      </c>
      <c r="C3442" s="1523" t="s">
        <v>1485</v>
      </c>
      <c r="D3442" s="1526" t="s">
        <v>73</v>
      </c>
      <c r="E3442" s="1527">
        <f t="shared" si="106"/>
        <v>27.41</v>
      </c>
      <c r="F3442" s="1521">
        <f t="shared" si="107"/>
        <v>89800</v>
      </c>
      <c r="H3442" s="1527">
        <v>27.41</v>
      </c>
      <c r="I3442" s="1527">
        <v>26.78</v>
      </c>
    </row>
    <row r="3443" spans="2:9" ht="30">
      <c r="B3443" s="1531">
        <v>89848</v>
      </c>
      <c r="C3443" s="1529" t="s">
        <v>1486</v>
      </c>
      <c r="D3443" s="1528" t="s">
        <v>73</v>
      </c>
      <c r="E3443" s="1530">
        <f t="shared" si="106"/>
        <v>32</v>
      </c>
      <c r="F3443" s="1521">
        <f t="shared" si="107"/>
        <v>89848</v>
      </c>
      <c r="H3443" s="1530">
        <v>32</v>
      </c>
      <c r="I3443" s="1530">
        <v>30.94</v>
      </c>
    </row>
    <row r="3444" spans="2:9" ht="30">
      <c r="B3444" s="1532">
        <v>89849</v>
      </c>
      <c r="C3444" s="1523" t="s">
        <v>1487</v>
      </c>
      <c r="D3444" s="1526" t="s">
        <v>73</v>
      </c>
      <c r="E3444" s="1527">
        <f t="shared" si="106"/>
        <v>66.2</v>
      </c>
      <c r="F3444" s="1521">
        <f t="shared" si="107"/>
        <v>89849</v>
      </c>
      <c r="H3444" s="1527">
        <v>66.2</v>
      </c>
      <c r="I3444" s="1527">
        <v>64.739999999999995</v>
      </c>
    </row>
    <row r="3445" spans="2:9">
      <c r="B3445" s="1531">
        <v>89865</v>
      </c>
      <c r="C3445" s="1529" t="s">
        <v>1488</v>
      </c>
      <c r="D3445" s="1528" t="s">
        <v>73</v>
      </c>
      <c r="E3445" s="1530">
        <f t="shared" si="106"/>
        <v>11.39</v>
      </c>
      <c r="F3445" s="1521">
        <f t="shared" si="107"/>
        <v>89865</v>
      </c>
      <c r="H3445" s="1530">
        <v>11.39</v>
      </c>
      <c r="I3445" s="1530">
        <v>10.63</v>
      </c>
    </row>
    <row r="3446" spans="2:9" ht="30">
      <c r="B3446" s="1532">
        <v>91784</v>
      </c>
      <c r="C3446" s="1523" t="s">
        <v>1489</v>
      </c>
      <c r="D3446" s="1526" t="s">
        <v>73</v>
      </c>
      <c r="E3446" s="1527">
        <f t="shared" si="106"/>
        <v>37.15</v>
      </c>
      <c r="F3446" s="1521">
        <f t="shared" si="107"/>
        <v>91784</v>
      </c>
      <c r="H3446" s="1527">
        <v>37.15</v>
      </c>
      <c r="I3446" s="1527">
        <v>34.340000000000003</v>
      </c>
    </row>
    <row r="3447" spans="2:9" ht="45">
      <c r="B3447" s="1531">
        <v>91785</v>
      </c>
      <c r="C3447" s="1529" t="s">
        <v>1490</v>
      </c>
      <c r="D3447" s="1528" t="s">
        <v>73</v>
      </c>
      <c r="E3447" s="1530">
        <f t="shared" si="106"/>
        <v>36.869999999999997</v>
      </c>
      <c r="F3447" s="1521">
        <f t="shared" si="107"/>
        <v>91785</v>
      </c>
      <c r="H3447" s="1530">
        <v>36.869999999999997</v>
      </c>
      <c r="I3447" s="1530">
        <v>34.090000000000003</v>
      </c>
    </row>
    <row r="3448" spans="2:9" ht="45">
      <c r="B3448" s="1532">
        <v>91786</v>
      </c>
      <c r="C3448" s="1523" t="s">
        <v>1491</v>
      </c>
      <c r="D3448" s="1526" t="s">
        <v>73</v>
      </c>
      <c r="E3448" s="1527">
        <f t="shared" si="106"/>
        <v>26.8</v>
      </c>
      <c r="F3448" s="1521">
        <f t="shared" si="107"/>
        <v>91786</v>
      </c>
      <c r="H3448" s="1527">
        <v>26.8</v>
      </c>
      <c r="I3448" s="1527">
        <v>25.78</v>
      </c>
    </row>
    <row r="3449" spans="2:9" ht="30">
      <c r="B3449" s="1531">
        <v>91787</v>
      </c>
      <c r="C3449" s="1529" t="s">
        <v>1492</v>
      </c>
      <c r="D3449" s="1528" t="s">
        <v>73</v>
      </c>
      <c r="E3449" s="1530">
        <f t="shared" si="106"/>
        <v>31.18</v>
      </c>
      <c r="F3449" s="1521">
        <f t="shared" si="107"/>
        <v>91787</v>
      </c>
      <c r="H3449" s="1530">
        <v>31.18</v>
      </c>
      <c r="I3449" s="1530">
        <v>30.69</v>
      </c>
    </row>
    <row r="3450" spans="2:9" ht="30">
      <c r="B3450" s="1532">
        <v>91788</v>
      </c>
      <c r="C3450" s="1523" t="s">
        <v>1493</v>
      </c>
      <c r="D3450" s="1526" t="s">
        <v>73</v>
      </c>
      <c r="E3450" s="1527">
        <f t="shared" si="106"/>
        <v>39.6</v>
      </c>
      <c r="F3450" s="1521">
        <f t="shared" si="107"/>
        <v>91788</v>
      </c>
      <c r="H3450" s="1527">
        <v>39.6</v>
      </c>
      <c r="I3450" s="1527">
        <v>38.770000000000003</v>
      </c>
    </row>
    <row r="3451" spans="2:9" ht="45">
      <c r="B3451" s="1531">
        <v>91789</v>
      </c>
      <c r="C3451" s="1529" t="s">
        <v>1494</v>
      </c>
      <c r="D3451" s="1528" t="s">
        <v>73</v>
      </c>
      <c r="E3451" s="1530">
        <f t="shared" si="106"/>
        <v>52.94</v>
      </c>
      <c r="F3451" s="1521">
        <f t="shared" si="107"/>
        <v>91789</v>
      </c>
      <c r="H3451" s="1530">
        <v>52.94</v>
      </c>
      <c r="I3451" s="1530">
        <v>52.19</v>
      </c>
    </row>
    <row r="3452" spans="2:9" ht="45">
      <c r="B3452" s="1532">
        <v>91790</v>
      </c>
      <c r="C3452" s="1523" t="s">
        <v>1495</v>
      </c>
      <c r="D3452" s="1526" t="s">
        <v>73</v>
      </c>
      <c r="E3452" s="1527">
        <f t="shared" si="106"/>
        <v>78.19</v>
      </c>
      <c r="F3452" s="1521">
        <f t="shared" si="107"/>
        <v>91790</v>
      </c>
      <c r="H3452" s="1527">
        <v>78.19</v>
      </c>
      <c r="I3452" s="1527">
        <v>76.8</v>
      </c>
    </row>
    <row r="3453" spans="2:9" ht="30">
      <c r="B3453" s="1531">
        <v>91791</v>
      </c>
      <c r="C3453" s="1529" t="s">
        <v>1496</v>
      </c>
      <c r="D3453" s="1528" t="s">
        <v>73</v>
      </c>
      <c r="E3453" s="1530">
        <f t="shared" si="106"/>
        <v>109.49</v>
      </c>
      <c r="F3453" s="1521">
        <f t="shared" si="107"/>
        <v>91791</v>
      </c>
      <c r="H3453" s="1530">
        <v>109.49</v>
      </c>
      <c r="I3453" s="1530">
        <v>108.72</v>
      </c>
    </row>
    <row r="3454" spans="2:9" ht="45">
      <c r="B3454" s="1532">
        <v>91792</v>
      </c>
      <c r="C3454" s="1523" t="s">
        <v>1497</v>
      </c>
      <c r="D3454" s="1526" t="s">
        <v>73</v>
      </c>
      <c r="E3454" s="1527">
        <f t="shared" si="106"/>
        <v>52.78</v>
      </c>
      <c r="F3454" s="1521">
        <f t="shared" si="107"/>
        <v>91792</v>
      </c>
      <c r="H3454" s="1527">
        <v>52.78</v>
      </c>
      <c r="I3454" s="1527">
        <v>49.25</v>
      </c>
    </row>
    <row r="3455" spans="2:9" ht="45">
      <c r="B3455" s="1531">
        <v>91793</v>
      </c>
      <c r="C3455" s="1529" t="s">
        <v>1498</v>
      </c>
      <c r="D3455" s="1528" t="s">
        <v>73</v>
      </c>
      <c r="E3455" s="1530">
        <f t="shared" si="106"/>
        <v>87.14</v>
      </c>
      <c r="F3455" s="1521">
        <f t="shared" si="107"/>
        <v>91793</v>
      </c>
      <c r="H3455" s="1530">
        <v>87.14</v>
      </c>
      <c r="I3455" s="1530">
        <v>82.7</v>
      </c>
    </row>
    <row r="3456" spans="2:9" ht="45">
      <c r="B3456" s="1532">
        <v>91794</v>
      </c>
      <c r="C3456" s="1523" t="s">
        <v>1499</v>
      </c>
      <c r="D3456" s="1526" t="s">
        <v>73</v>
      </c>
      <c r="E3456" s="1527">
        <f t="shared" si="106"/>
        <v>44.15</v>
      </c>
      <c r="F3456" s="1521">
        <f t="shared" si="107"/>
        <v>91794</v>
      </c>
      <c r="H3456" s="1527">
        <v>44.15</v>
      </c>
      <c r="I3456" s="1527">
        <v>42.8</v>
      </c>
    </row>
    <row r="3457" spans="2:9" ht="45">
      <c r="B3457" s="1531">
        <v>91795</v>
      </c>
      <c r="C3457" s="1529" t="s">
        <v>1500</v>
      </c>
      <c r="D3457" s="1528" t="s">
        <v>73</v>
      </c>
      <c r="E3457" s="1530">
        <f t="shared" si="106"/>
        <v>72.3</v>
      </c>
      <c r="F3457" s="1521">
        <f t="shared" si="107"/>
        <v>91795</v>
      </c>
      <c r="H3457" s="1530">
        <v>72.3</v>
      </c>
      <c r="I3457" s="1530">
        <v>69.72</v>
      </c>
    </row>
    <row r="3458" spans="2:9" ht="30">
      <c r="B3458" s="1532">
        <v>91796</v>
      </c>
      <c r="C3458" s="1523" t="s">
        <v>1501</v>
      </c>
      <c r="D3458" s="1526" t="s">
        <v>73</v>
      </c>
      <c r="E3458" s="1527">
        <f t="shared" ref="E3458:E3521" si="108">IF($L$2=$H$1,H3458,I3458)</f>
        <v>79.510000000000005</v>
      </c>
      <c r="F3458" s="1521">
        <f t="shared" ref="F3458:F3521" si="109">IF(LEN($B3458)=7,CONCATENATE(MID($B3458,1,6),"00",RIGHT($B3458,1)),IF(LEN($B3458)=8,CONCATENATE(MID($B3458,1,6),"0",RIGHT($B3458,2)),$B3458))</f>
        <v>91796</v>
      </c>
      <c r="H3458" s="1527">
        <v>79.510000000000005</v>
      </c>
      <c r="I3458" s="1527">
        <v>77.209999999999994</v>
      </c>
    </row>
    <row r="3459" spans="2:9" ht="30">
      <c r="B3459" s="1531">
        <v>92275</v>
      </c>
      <c r="C3459" s="1529" t="s">
        <v>3548</v>
      </c>
      <c r="D3459" s="1528" t="s">
        <v>73</v>
      </c>
      <c r="E3459" s="1530">
        <f t="shared" si="108"/>
        <v>63.77</v>
      </c>
      <c r="F3459" s="1521">
        <f t="shared" si="109"/>
        <v>92275</v>
      </c>
      <c r="H3459" s="1530">
        <v>63.77</v>
      </c>
      <c r="I3459" s="1530">
        <v>63.59</v>
      </c>
    </row>
    <row r="3460" spans="2:9" ht="30">
      <c r="B3460" s="1532">
        <v>92276</v>
      </c>
      <c r="C3460" s="1523" t="s">
        <v>3549</v>
      </c>
      <c r="D3460" s="1526" t="s">
        <v>73</v>
      </c>
      <c r="E3460" s="1527">
        <f t="shared" si="108"/>
        <v>80.8</v>
      </c>
      <c r="F3460" s="1521">
        <f t="shared" si="109"/>
        <v>92276</v>
      </c>
      <c r="H3460" s="1527">
        <v>80.8</v>
      </c>
      <c r="I3460" s="1527">
        <v>80.58</v>
      </c>
    </row>
    <row r="3461" spans="2:9" ht="30">
      <c r="B3461" s="1531">
        <v>92277</v>
      </c>
      <c r="C3461" s="1529" t="s">
        <v>3550</v>
      </c>
      <c r="D3461" s="1528" t="s">
        <v>73</v>
      </c>
      <c r="E3461" s="1530">
        <f t="shared" si="108"/>
        <v>116.78</v>
      </c>
      <c r="F3461" s="1521">
        <f t="shared" si="109"/>
        <v>92277</v>
      </c>
      <c r="H3461" s="1530">
        <v>116.78</v>
      </c>
      <c r="I3461" s="1530">
        <v>116.52</v>
      </c>
    </row>
    <row r="3462" spans="2:9" ht="30">
      <c r="B3462" s="1532">
        <v>92278</v>
      </c>
      <c r="C3462" s="1523" t="s">
        <v>3551</v>
      </c>
      <c r="D3462" s="1526" t="s">
        <v>73</v>
      </c>
      <c r="E3462" s="1527">
        <f t="shared" si="108"/>
        <v>157.22</v>
      </c>
      <c r="F3462" s="1521">
        <f t="shared" si="109"/>
        <v>92278</v>
      </c>
      <c r="H3462" s="1527">
        <v>157.22</v>
      </c>
      <c r="I3462" s="1527">
        <v>156.93</v>
      </c>
    </row>
    <row r="3463" spans="2:9" ht="30">
      <c r="B3463" s="1531">
        <v>92279</v>
      </c>
      <c r="C3463" s="1529" t="s">
        <v>3552</v>
      </c>
      <c r="D3463" s="1528" t="s">
        <v>73</v>
      </c>
      <c r="E3463" s="1530">
        <f t="shared" si="108"/>
        <v>227.4</v>
      </c>
      <c r="F3463" s="1521">
        <f t="shared" si="109"/>
        <v>92279</v>
      </c>
      <c r="H3463" s="1530">
        <v>227.4</v>
      </c>
      <c r="I3463" s="1530">
        <v>227.03</v>
      </c>
    </row>
    <row r="3464" spans="2:9" ht="30">
      <c r="B3464" s="1532">
        <v>92280</v>
      </c>
      <c r="C3464" s="1523" t="s">
        <v>3553</v>
      </c>
      <c r="D3464" s="1526" t="s">
        <v>73</v>
      </c>
      <c r="E3464" s="1527">
        <f t="shared" si="108"/>
        <v>319.58</v>
      </c>
      <c r="F3464" s="1521">
        <f t="shared" si="109"/>
        <v>92280</v>
      </c>
      <c r="H3464" s="1527">
        <v>319.58</v>
      </c>
      <c r="I3464" s="1527">
        <v>319.14</v>
      </c>
    </row>
    <row r="3465" spans="2:9" ht="30">
      <c r="B3465" s="1531">
        <v>92281</v>
      </c>
      <c r="C3465" s="1529" t="s">
        <v>3554</v>
      </c>
      <c r="D3465" s="1528" t="s">
        <v>73</v>
      </c>
      <c r="E3465" s="1530">
        <f t="shared" si="108"/>
        <v>158.97999999999999</v>
      </c>
      <c r="F3465" s="1521">
        <f t="shared" si="109"/>
        <v>92281</v>
      </c>
      <c r="H3465" s="1530">
        <v>158.97999999999999</v>
      </c>
      <c r="I3465" s="1530">
        <v>158.71</v>
      </c>
    </row>
    <row r="3466" spans="2:9" ht="30">
      <c r="B3466" s="1532">
        <v>92282</v>
      </c>
      <c r="C3466" s="1523" t="s">
        <v>3555</v>
      </c>
      <c r="D3466" s="1526" t="s">
        <v>73</v>
      </c>
      <c r="E3466" s="1527">
        <f t="shared" si="108"/>
        <v>179.87</v>
      </c>
      <c r="F3466" s="1521">
        <f t="shared" si="109"/>
        <v>92282</v>
      </c>
      <c r="H3466" s="1527">
        <v>179.87</v>
      </c>
      <c r="I3466" s="1527">
        <v>179.57</v>
      </c>
    </row>
    <row r="3467" spans="2:9" ht="30">
      <c r="B3467" s="1531">
        <v>92283</v>
      </c>
      <c r="C3467" s="1529" t="s">
        <v>3556</v>
      </c>
      <c r="D3467" s="1528" t="s">
        <v>73</v>
      </c>
      <c r="E3467" s="1530">
        <f t="shared" si="108"/>
        <v>242.09</v>
      </c>
      <c r="F3467" s="1521">
        <f t="shared" si="109"/>
        <v>92283</v>
      </c>
      <c r="H3467" s="1530">
        <v>242.09</v>
      </c>
      <c r="I3467" s="1530">
        <v>241.75</v>
      </c>
    </row>
    <row r="3468" spans="2:9" ht="30">
      <c r="B3468" s="1532">
        <v>92284</v>
      </c>
      <c r="C3468" s="1523" t="s">
        <v>3557</v>
      </c>
      <c r="D3468" s="1526" t="s">
        <v>73</v>
      </c>
      <c r="E3468" s="1527">
        <f t="shared" si="108"/>
        <v>300.17</v>
      </c>
      <c r="F3468" s="1521">
        <f t="shared" si="109"/>
        <v>92284</v>
      </c>
      <c r="H3468" s="1527">
        <v>300.17</v>
      </c>
      <c r="I3468" s="1527">
        <v>299.77999999999997</v>
      </c>
    </row>
    <row r="3469" spans="2:9" ht="30">
      <c r="B3469" s="1531">
        <v>92285</v>
      </c>
      <c r="C3469" s="1529" t="s">
        <v>3558</v>
      </c>
      <c r="D3469" s="1528" t="s">
        <v>73</v>
      </c>
      <c r="E3469" s="1530">
        <f t="shared" si="108"/>
        <v>398.26</v>
      </c>
      <c r="F3469" s="1521">
        <f t="shared" si="109"/>
        <v>92285</v>
      </c>
      <c r="H3469" s="1530">
        <v>398.26</v>
      </c>
      <c r="I3469" s="1530">
        <v>397.81</v>
      </c>
    </row>
    <row r="3470" spans="2:9" ht="30">
      <c r="B3470" s="1532">
        <v>92286</v>
      </c>
      <c r="C3470" s="1523" t="s">
        <v>3559</v>
      </c>
      <c r="D3470" s="1526" t="s">
        <v>73</v>
      </c>
      <c r="E3470" s="1527">
        <f t="shared" si="108"/>
        <v>492.85</v>
      </c>
      <c r="F3470" s="1521">
        <f t="shared" si="109"/>
        <v>92286</v>
      </c>
      <c r="H3470" s="1527">
        <v>492.85</v>
      </c>
      <c r="I3470" s="1527">
        <v>492.33</v>
      </c>
    </row>
    <row r="3471" spans="2:9" ht="30">
      <c r="B3471" s="1531">
        <v>92305</v>
      </c>
      <c r="C3471" s="1529" t="s">
        <v>3560</v>
      </c>
      <c r="D3471" s="1528" t="s">
        <v>73</v>
      </c>
      <c r="E3471" s="1530">
        <f t="shared" si="108"/>
        <v>40.700000000000003</v>
      </c>
      <c r="F3471" s="1521">
        <f t="shared" si="109"/>
        <v>92305</v>
      </c>
      <c r="H3471" s="1530">
        <v>40.700000000000003</v>
      </c>
      <c r="I3471" s="1530">
        <v>40.21</v>
      </c>
    </row>
    <row r="3472" spans="2:9" ht="30">
      <c r="B3472" s="1532">
        <v>92306</v>
      </c>
      <c r="C3472" s="1523" t="s">
        <v>3561</v>
      </c>
      <c r="D3472" s="1526" t="s">
        <v>73</v>
      </c>
      <c r="E3472" s="1527">
        <f t="shared" si="108"/>
        <v>67.38</v>
      </c>
      <c r="F3472" s="1521">
        <f t="shared" si="109"/>
        <v>92306</v>
      </c>
      <c r="H3472" s="1527">
        <v>67.38</v>
      </c>
      <c r="I3472" s="1527">
        <v>66.819999999999993</v>
      </c>
    </row>
    <row r="3473" spans="2:9" ht="30">
      <c r="B3473" s="1531">
        <v>92307</v>
      </c>
      <c r="C3473" s="1529" t="s">
        <v>3562</v>
      </c>
      <c r="D3473" s="1528" t="s">
        <v>73</v>
      </c>
      <c r="E3473" s="1530">
        <f t="shared" si="108"/>
        <v>84.67</v>
      </c>
      <c r="F3473" s="1521">
        <f t="shared" si="109"/>
        <v>92307</v>
      </c>
      <c r="H3473" s="1530">
        <v>84.67</v>
      </c>
      <c r="I3473" s="1530">
        <v>84.04</v>
      </c>
    </row>
    <row r="3474" spans="2:9" ht="30">
      <c r="B3474" s="1532">
        <v>92308</v>
      </c>
      <c r="C3474" s="1523" t="s">
        <v>3563</v>
      </c>
      <c r="D3474" s="1526" t="s">
        <v>73</v>
      </c>
      <c r="E3474" s="1527">
        <f t="shared" si="108"/>
        <v>62.42</v>
      </c>
      <c r="F3474" s="1521">
        <f t="shared" si="109"/>
        <v>92308</v>
      </c>
      <c r="H3474" s="1527">
        <v>62.42</v>
      </c>
      <c r="I3474" s="1527">
        <v>61.65</v>
      </c>
    </row>
    <row r="3475" spans="2:9" ht="30">
      <c r="B3475" s="1531">
        <v>92309</v>
      </c>
      <c r="C3475" s="1529" t="s">
        <v>3564</v>
      </c>
      <c r="D3475" s="1528" t="s">
        <v>73</v>
      </c>
      <c r="E3475" s="1530">
        <f t="shared" si="108"/>
        <v>164.41</v>
      </c>
      <c r="F3475" s="1521">
        <f t="shared" si="109"/>
        <v>92309</v>
      </c>
      <c r="H3475" s="1530">
        <v>164.41</v>
      </c>
      <c r="I3475" s="1530">
        <v>163.56</v>
      </c>
    </row>
    <row r="3476" spans="2:9" ht="30">
      <c r="B3476" s="1532">
        <v>92310</v>
      </c>
      <c r="C3476" s="1523" t="s">
        <v>3565</v>
      </c>
      <c r="D3476" s="1526" t="s">
        <v>73</v>
      </c>
      <c r="E3476" s="1527">
        <f t="shared" si="108"/>
        <v>185.6</v>
      </c>
      <c r="F3476" s="1521">
        <f t="shared" si="109"/>
        <v>92310</v>
      </c>
      <c r="H3476" s="1527">
        <v>185.6</v>
      </c>
      <c r="I3476" s="1527">
        <v>184.69</v>
      </c>
    </row>
    <row r="3477" spans="2:9" ht="30">
      <c r="B3477" s="1531">
        <v>92320</v>
      </c>
      <c r="C3477" s="1529" t="s">
        <v>3566</v>
      </c>
      <c r="D3477" s="1528" t="s">
        <v>73</v>
      </c>
      <c r="E3477" s="1530">
        <f t="shared" si="108"/>
        <v>48.62</v>
      </c>
      <c r="F3477" s="1521">
        <f t="shared" si="109"/>
        <v>92320</v>
      </c>
      <c r="H3477" s="1530">
        <v>48.62</v>
      </c>
      <c r="I3477" s="1530">
        <v>47.28</v>
      </c>
    </row>
    <row r="3478" spans="2:9" ht="30">
      <c r="B3478" s="1532">
        <v>92321</v>
      </c>
      <c r="C3478" s="1523" t="s">
        <v>3567</v>
      </c>
      <c r="D3478" s="1526" t="s">
        <v>73</v>
      </c>
      <c r="E3478" s="1527">
        <f t="shared" si="108"/>
        <v>81</v>
      </c>
      <c r="F3478" s="1521">
        <f t="shared" si="109"/>
        <v>92321</v>
      </c>
      <c r="H3478" s="1527">
        <v>81</v>
      </c>
      <c r="I3478" s="1527">
        <v>78.98</v>
      </c>
    </row>
    <row r="3479" spans="2:9" ht="30">
      <c r="B3479" s="1531">
        <v>92322</v>
      </c>
      <c r="C3479" s="1529" t="s">
        <v>3568</v>
      </c>
      <c r="D3479" s="1528" t="s">
        <v>73</v>
      </c>
      <c r="E3479" s="1530">
        <f t="shared" si="108"/>
        <v>103.22</v>
      </c>
      <c r="F3479" s="1521">
        <f t="shared" si="109"/>
        <v>92322</v>
      </c>
      <c r="H3479" s="1530">
        <v>103.22</v>
      </c>
      <c r="I3479" s="1530">
        <v>100.62</v>
      </c>
    </row>
    <row r="3480" spans="2:9" ht="30">
      <c r="B3480" s="1532">
        <v>92323</v>
      </c>
      <c r="C3480" s="1523" t="s">
        <v>3569</v>
      </c>
      <c r="D3480" s="1526" t="s">
        <v>73</v>
      </c>
      <c r="E3480" s="1527">
        <f t="shared" si="108"/>
        <v>68.430000000000007</v>
      </c>
      <c r="F3480" s="1521">
        <f t="shared" si="109"/>
        <v>92323</v>
      </c>
      <c r="H3480" s="1527">
        <v>68.430000000000007</v>
      </c>
      <c r="I3480" s="1527">
        <v>67.03</v>
      </c>
    </row>
    <row r="3481" spans="2:9" ht="30">
      <c r="B3481" s="1531">
        <v>92324</v>
      </c>
      <c r="C3481" s="1529" t="s">
        <v>3570</v>
      </c>
      <c r="D3481" s="1528" t="s">
        <v>73</v>
      </c>
      <c r="E3481" s="1530">
        <f t="shared" si="108"/>
        <v>176.12</v>
      </c>
      <c r="F3481" s="1521">
        <f t="shared" si="109"/>
        <v>92324</v>
      </c>
      <c r="H3481" s="1530">
        <v>176.12</v>
      </c>
      <c r="I3481" s="1530">
        <v>174.03</v>
      </c>
    </row>
    <row r="3482" spans="2:9" ht="30">
      <c r="B3482" s="1532">
        <v>92325</v>
      </c>
      <c r="C3482" s="1523" t="s">
        <v>3571</v>
      </c>
      <c r="D3482" s="1526" t="s">
        <v>73</v>
      </c>
      <c r="E3482" s="1527">
        <f t="shared" si="108"/>
        <v>202.22</v>
      </c>
      <c r="F3482" s="1521">
        <f t="shared" si="109"/>
        <v>92325</v>
      </c>
      <c r="H3482" s="1527">
        <v>202.22</v>
      </c>
      <c r="I3482" s="1527">
        <v>199.55</v>
      </c>
    </row>
    <row r="3483" spans="2:9" ht="30">
      <c r="B3483" s="1531">
        <v>92335</v>
      </c>
      <c r="C3483" s="1529" t="s">
        <v>16138</v>
      </c>
      <c r="D3483" s="1528" t="s">
        <v>73</v>
      </c>
      <c r="E3483" s="1530">
        <f t="shared" si="108"/>
        <v>109.66</v>
      </c>
      <c r="F3483" s="1521">
        <f t="shared" si="109"/>
        <v>92335</v>
      </c>
      <c r="H3483" s="1530">
        <v>109.66</v>
      </c>
      <c r="I3483" s="1530">
        <v>108.62</v>
      </c>
    </row>
    <row r="3484" spans="2:9" ht="30">
      <c r="B3484" s="1532">
        <v>92336</v>
      </c>
      <c r="C3484" s="1523" t="s">
        <v>16139</v>
      </c>
      <c r="D3484" s="1526" t="s">
        <v>73</v>
      </c>
      <c r="E3484" s="1527">
        <f t="shared" si="108"/>
        <v>135.22</v>
      </c>
      <c r="F3484" s="1521">
        <f t="shared" si="109"/>
        <v>92336</v>
      </c>
      <c r="H3484" s="1527">
        <v>135.22</v>
      </c>
      <c r="I3484" s="1527">
        <v>134.01</v>
      </c>
    </row>
    <row r="3485" spans="2:9" ht="30">
      <c r="B3485" s="1531">
        <v>92337</v>
      </c>
      <c r="C3485" s="1529" t="s">
        <v>16140</v>
      </c>
      <c r="D3485" s="1528" t="s">
        <v>73</v>
      </c>
      <c r="E3485" s="1530">
        <f t="shared" si="108"/>
        <v>179.54</v>
      </c>
      <c r="F3485" s="1521">
        <f t="shared" si="109"/>
        <v>92337</v>
      </c>
      <c r="H3485" s="1530">
        <v>179.54</v>
      </c>
      <c r="I3485" s="1530">
        <v>178.17</v>
      </c>
    </row>
    <row r="3486" spans="2:9" ht="30">
      <c r="B3486" s="1532">
        <v>92338</v>
      </c>
      <c r="C3486" s="1523" t="s">
        <v>16141</v>
      </c>
      <c r="D3486" s="1526" t="s">
        <v>73</v>
      </c>
      <c r="E3486" s="1527">
        <f t="shared" si="108"/>
        <v>116.99</v>
      </c>
      <c r="F3486" s="1521">
        <f t="shared" si="109"/>
        <v>92338</v>
      </c>
      <c r="H3486" s="1527">
        <v>116.99</v>
      </c>
      <c r="I3486" s="1527">
        <v>114.66</v>
      </c>
    </row>
    <row r="3487" spans="2:9" ht="30">
      <c r="B3487" s="1531">
        <v>92339</v>
      </c>
      <c r="C3487" s="1529" t="s">
        <v>16142</v>
      </c>
      <c r="D3487" s="1528" t="s">
        <v>73</v>
      </c>
      <c r="E3487" s="1530">
        <f t="shared" si="108"/>
        <v>178.18</v>
      </c>
      <c r="F3487" s="1521">
        <f t="shared" si="109"/>
        <v>92339</v>
      </c>
      <c r="H3487" s="1530">
        <v>178.18</v>
      </c>
      <c r="I3487" s="1530">
        <v>175.58</v>
      </c>
    </row>
    <row r="3488" spans="2:9" ht="30">
      <c r="B3488" s="1532">
        <v>92341</v>
      </c>
      <c r="C3488" s="1523" t="s">
        <v>16143</v>
      </c>
      <c r="D3488" s="1526" t="s">
        <v>73</v>
      </c>
      <c r="E3488" s="1527">
        <f t="shared" si="108"/>
        <v>117.57</v>
      </c>
      <c r="F3488" s="1521">
        <f t="shared" si="109"/>
        <v>92341</v>
      </c>
      <c r="H3488" s="1527">
        <v>117.57</v>
      </c>
      <c r="I3488" s="1527">
        <v>115.68</v>
      </c>
    </row>
    <row r="3489" spans="2:9" ht="30">
      <c r="B3489" s="1531">
        <v>92342</v>
      </c>
      <c r="C3489" s="1529" t="s">
        <v>16144</v>
      </c>
      <c r="D3489" s="1528" t="s">
        <v>73</v>
      </c>
      <c r="E3489" s="1530">
        <f t="shared" si="108"/>
        <v>143.18</v>
      </c>
      <c r="F3489" s="1521">
        <f t="shared" si="109"/>
        <v>92342</v>
      </c>
      <c r="H3489" s="1530">
        <v>143.18</v>
      </c>
      <c r="I3489" s="1530">
        <v>141.13</v>
      </c>
    </row>
    <row r="3490" spans="2:9" ht="30">
      <c r="B3490" s="1532">
        <v>92343</v>
      </c>
      <c r="C3490" s="1523" t="s">
        <v>16145</v>
      </c>
      <c r="D3490" s="1526" t="s">
        <v>73</v>
      </c>
      <c r="E3490" s="1527">
        <f t="shared" si="108"/>
        <v>187.57</v>
      </c>
      <c r="F3490" s="1521">
        <f t="shared" si="109"/>
        <v>92343</v>
      </c>
      <c r="H3490" s="1527">
        <v>187.57</v>
      </c>
      <c r="I3490" s="1527">
        <v>185.36</v>
      </c>
    </row>
    <row r="3491" spans="2:9" ht="30">
      <c r="B3491" s="1531">
        <v>92359</v>
      </c>
      <c r="C3491" s="1529" t="s">
        <v>16146</v>
      </c>
      <c r="D3491" s="1528" t="s">
        <v>73</v>
      </c>
      <c r="E3491" s="1530">
        <f t="shared" si="108"/>
        <v>55.79</v>
      </c>
      <c r="F3491" s="1521">
        <f t="shared" si="109"/>
        <v>92359</v>
      </c>
      <c r="H3491" s="1530">
        <v>55.79</v>
      </c>
      <c r="I3491" s="1530">
        <v>55.48</v>
      </c>
    </row>
    <row r="3492" spans="2:9" ht="30">
      <c r="B3492" s="1532">
        <v>92360</v>
      </c>
      <c r="C3492" s="1523" t="s">
        <v>16147</v>
      </c>
      <c r="D3492" s="1526" t="s">
        <v>73</v>
      </c>
      <c r="E3492" s="1527">
        <f t="shared" si="108"/>
        <v>74.59</v>
      </c>
      <c r="F3492" s="1521">
        <f t="shared" si="109"/>
        <v>92360</v>
      </c>
      <c r="H3492" s="1527">
        <v>74.59</v>
      </c>
      <c r="I3492" s="1527">
        <v>74.19</v>
      </c>
    </row>
    <row r="3493" spans="2:9" ht="30">
      <c r="B3493" s="1531">
        <v>92361</v>
      </c>
      <c r="C3493" s="1529" t="s">
        <v>16148</v>
      </c>
      <c r="D3493" s="1528" t="s">
        <v>73</v>
      </c>
      <c r="E3493" s="1530">
        <f t="shared" si="108"/>
        <v>100.6</v>
      </c>
      <c r="F3493" s="1521">
        <f t="shared" si="109"/>
        <v>92361</v>
      </c>
      <c r="H3493" s="1530">
        <v>100.6</v>
      </c>
      <c r="I3493" s="1530">
        <v>99.99</v>
      </c>
    </row>
    <row r="3494" spans="2:9" ht="30">
      <c r="B3494" s="1532">
        <v>92362</v>
      </c>
      <c r="C3494" s="1523" t="s">
        <v>16149</v>
      </c>
      <c r="D3494" s="1526" t="s">
        <v>73</v>
      </c>
      <c r="E3494" s="1527">
        <f t="shared" si="108"/>
        <v>161.13</v>
      </c>
      <c r="F3494" s="1521">
        <f t="shared" si="109"/>
        <v>92362</v>
      </c>
      <c r="H3494" s="1527">
        <v>161.13</v>
      </c>
      <c r="I3494" s="1527">
        <v>160.32</v>
      </c>
    </row>
    <row r="3495" spans="2:9" ht="30">
      <c r="B3495" s="1531">
        <v>92364</v>
      </c>
      <c r="C3495" s="1529" t="s">
        <v>16150</v>
      </c>
      <c r="D3495" s="1528" t="s">
        <v>73</v>
      </c>
      <c r="E3495" s="1530">
        <f t="shared" si="108"/>
        <v>66.180000000000007</v>
      </c>
      <c r="F3495" s="1521">
        <f t="shared" si="109"/>
        <v>92364</v>
      </c>
      <c r="H3495" s="1530">
        <v>66.180000000000007</v>
      </c>
      <c r="I3495" s="1530">
        <v>65.48</v>
      </c>
    </row>
    <row r="3496" spans="2:9" ht="30">
      <c r="B3496" s="1532">
        <v>92365</v>
      </c>
      <c r="C3496" s="1523" t="s">
        <v>16151</v>
      </c>
      <c r="D3496" s="1526" t="s">
        <v>73</v>
      </c>
      <c r="E3496" s="1527">
        <f t="shared" si="108"/>
        <v>76.41</v>
      </c>
      <c r="F3496" s="1521">
        <f t="shared" si="109"/>
        <v>92365</v>
      </c>
      <c r="H3496" s="1527">
        <v>76.41</v>
      </c>
      <c r="I3496" s="1527">
        <v>75.650000000000006</v>
      </c>
    </row>
    <row r="3497" spans="2:9" ht="30">
      <c r="B3497" s="1531">
        <v>92366</v>
      </c>
      <c r="C3497" s="1529" t="s">
        <v>16152</v>
      </c>
      <c r="D3497" s="1528" t="s">
        <v>73</v>
      </c>
      <c r="E3497" s="1530">
        <f t="shared" si="108"/>
        <v>107.79</v>
      </c>
      <c r="F3497" s="1521">
        <f t="shared" si="109"/>
        <v>92366</v>
      </c>
      <c r="H3497" s="1530">
        <v>107.79</v>
      </c>
      <c r="I3497" s="1530">
        <v>106.94</v>
      </c>
    </row>
    <row r="3498" spans="2:9" ht="30">
      <c r="B3498" s="1532">
        <v>92367</v>
      </c>
      <c r="C3498" s="1523" t="s">
        <v>16153</v>
      </c>
      <c r="D3498" s="1526" t="s">
        <v>73</v>
      </c>
      <c r="E3498" s="1527">
        <f t="shared" si="108"/>
        <v>132.94999999999999</v>
      </c>
      <c r="F3498" s="1521">
        <f t="shared" si="109"/>
        <v>92367</v>
      </c>
      <c r="H3498" s="1527">
        <v>132.94999999999999</v>
      </c>
      <c r="I3498" s="1527">
        <v>131.97999999999999</v>
      </c>
    </row>
    <row r="3499" spans="2:9" ht="30">
      <c r="B3499" s="1531">
        <v>92368</v>
      </c>
      <c r="C3499" s="1529" t="s">
        <v>16154</v>
      </c>
      <c r="D3499" s="1528" t="s">
        <v>73</v>
      </c>
      <c r="E3499" s="1530">
        <f t="shared" si="108"/>
        <v>176.94</v>
      </c>
      <c r="F3499" s="1521">
        <f t="shared" si="109"/>
        <v>92368</v>
      </c>
      <c r="H3499" s="1530">
        <v>176.94</v>
      </c>
      <c r="I3499" s="1530">
        <v>175.84</v>
      </c>
    </row>
    <row r="3500" spans="2:9" ht="30">
      <c r="B3500" s="1532">
        <v>92645</v>
      </c>
      <c r="C3500" s="1523" t="s">
        <v>16155</v>
      </c>
      <c r="D3500" s="1526" t="s">
        <v>73</v>
      </c>
      <c r="E3500" s="1527">
        <f t="shared" si="108"/>
        <v>58.74</v>
      </c>
      <c r="F3500" s="1521">
        <f t="shared" si="109"/>
        <v>92645</v>
      </c>
      <c r="H3500" s="1527">
        <v>58.74</v>
      </c>
      <c r="I3500" s="1527">
        <v>58.13</v>
      </c>
    </row>
    <row r="3501" spans="2:9" ht="30">
      <c r="B3501" s="1531">
        <v>92646</v>
      </c>
      <c r="C3501" s="1529" t="s">
        <v>16156</v>
      </c>
      <c r="D3501" s="1528" t="s">
        <v>73</v>
      </c>
      <c r="E3501" s="1530">
        <f t="shared" si="108"/>
        <v>77.540000000000006</v>
      </c>
      <c r="F3501" s="1521">
        <f t="shared" si="109"/>
        <v>92646</v>
      </c>
      <c r="H3501" s="1530">
        <v>77.540000000000006</v>
      </c>
      <c r="I3501" s="1530">
        <v>76.84</v>
      </c>
    </row>
    <row r="3502" spans="2:9" ht="30">
      <c r="B3502" s="1532">
        <v>92648</v>
      </c>
      <c r="C3502" s="1523" t="s">
        <v>16157</v>
      </c>
      <c r="D3502" s="1526" t="s">
        <v>73</v>
      </c>
      <c r="E3502" s="1527">
        <f t="shared" si="108"/>
        <v>84.84</v>
      </c>
      <c r="F3502" s="1521">
        <f t="shared" si="109"/>
        <v>92648</v>
      </c>
      <c r="H3502" s="1527">
        <v>84.84</v>
      </c>
      <c r="I3502" s="1527">
        <v>84.03</v>
      </c>
    </row>
    <row r="3503" spans="2:9" ht="30">
      <c r="B3503" s="1531">
        <v>92649</v>
      </c>
      <c r="C3503" s="1529" t="s">
        <v>16158</v>
      </c>
      <c r="D3503" s="1528" t="s">
        <v>73</v>
      </c>
      <c r="E3503" s="1530">
        <f t="shared" si="108"/>
        <v>103.55</v>
      </c>
      <c r="F3503" s="1521">
        <f t="shared" si="109"/>
        <v>92649</v>
      </c>
      <c r="H3503" s="1530">
        <v>103.55</v>
      </c>
      <c r="I3503" s="1530">
        <v>102.62</v>
      </c>
    </row>
    <row r="3504" spans="2:9" ht="30">
      <c r="B3504" s="1532">
        <v>92650</v>
      </c>
      <c r="C3504" s="1523" t="s">
        <v>16159</v>
      </c>
      <c r="D3504" s="1526" t="s">
        <v>73</v>
      </c>
      <c r="E3504" s="1527">
        <f t="shared" si="108"/>
        <v>164.07</v>
      </c>
      <c r="F3504" s="1521">
        <f t="shared" si="109"/>
        <v>92650</v>
      </c>
      <c r="H3504" s="1527">
        <v>164.07</v>
      </c>
      <c r="I3504" s="1527">
        <v>162.96</v>
      </c>
    </row>
    <row r="3505" spans="2:9" ht="30">
      <c r="B3505" s="1531">
        <v>92652</v>
      </c>
      <c r="C3505" s="1529" t="s">
        <v>16160</v>
      </c>
      <c r="D3505" s="1528" t="s">
        <v>73</v>
      </c>
      <c r="E3505" s="1530">
        <f t="shared" si="108"/>
        <v>69.790000000000006</v>
      </c>
      <c r="F3505" s="1521">
        <f t="shared" si="109"/>
        <v>92652</v>
      </c>
      <c r="H3505" s="1530">
        <v>69.790000000000006</v>
      </c>
      <c r="I3505" s="1530">
        <v>68.7</v>
      </c>
    </row>
    <row r="3506" spans="2:9" ht="30">
      <c r="B3506" s="1532">
        <v>92653</v>
      </c>
      <c r="C3506" s="1523" t="s">
        <v>16161</v>
      </c>
      <c r="D3506" s="1526" t="s">
        <v>73</v>
      </c>
      <c r="E3506" s="1527">
        <f t="shared" si="108"/>
        <v>80.06</v>
      </c>
      <c r="F3506" s="1521">
        <f t="shared" si="109"/>
        <v>92653</v>
      </c>
      <c r="H3506" s="1527">
        <v>80.06</v>
      </c>
      <c r="I3506" s="1527">
        <v>78.900000000000006</v>
      </c>
    </row>
    <row r="3507" spans="2:9" ht="30">
      <c r="B3507" s="1531">
        <v>92654</v>
      </c>
      <c r="C3507" s="1529" t="s">
        <v>16162</v>
      </c>
      <c r="D3507" s="1528" t="s">
        <v>73</v>
      </c>
      <c r="E3507" s="1530">
        <f t="shared" si="108"/>
        <v>111.43</v>
      </c>
      <c r="F3507" s="1521">
        <f t="shared" si="109"/>
        <v>92654</v>
      </c>
      <c r="H3507" s="1530">
        <v>111.43</v>
      </c>
      <c r="I3507" s="1530">
        <v>110.19</v>
      </c>
    </row>
    <row r="3508" spans="2:9" ht="30">
      <c r="B3508" s="1532">
        <v>92655</v>
      </c>
      <c r="C3508" s="1523" t="s">
        <v>16163</v>
      </c>
      <c r="D3508" s="1526" t="s">
        <v>73</v>
      </c>
      <c r="E3508" s="1527">
        <f t="shared" si="108"/>
        <v>136.66999999999999</v>
      </c>
      <c r="F3508" s="1521">
        <f t="shared" si="109"/>
        <v>92655</v>
      </c>
      <c r="H3508" s="1527">
        <v>136.66999999999999</v>
      </c>
      <c r="I3508" s="1527">
        <v>135.30000000000001</v>
      </c>
    </row>
    <row r="3509" spans="2:9" ht="30">
      <c r="B3509" s="1531">
        <v>92656</v>
      </c>
      <c r="C3509" s="1529" t="s">
        <v>16164</v>
      </c>
      <c r="D3509" s="1528" t="s">
        <v>73</v>
      </c>
      <c r="E3509" s="1530">
        <f t="shared" si="108"/>
        <v>180.65</v>
      </c>
      <c r="F3509" s="1521">
        <f t="shared" si="109"/>
        <v>92656</v>
      </c>
      <c r="H3509" s="1530">
        <v>180.65</v>
      </c>
      <c r="I3509" s="1530">
        <v>179.16</v>
      </c>
    </row>
    <row r="3510" spans="2:9" ht="30">
      <c r="B3510" s="1532">
        <v>92687</v>
      </c>
      <c r="C3510" s="1523" t="s">
        <v>16165</v>
      </c>
      <c r="D3510" s="1526" t="s">
        <v>73</v>
      </c>
      <c r="E3510" s="1527">
        <f t="shared" si="108"/>
        <v>31.59</v>
      </c>
      <c r="F3510" s="1521">
        <f t="shared" si="109"/>
        <v>92687</v>
      </c>
      <c r="H3510" s="1527">
        <v>31.59</v>
      </c>
      <c r="I3510" s="1527">
        <v>30.91</v>
      </c>
    </row>
    <row r="3511" spans="2:9" ht="30">
      <c r="B3511" s="1531">
        <v>92688</v>
      </c>
      <c r="C3511" s="1529" t="s">
        <v>16166</v>
      </c>
      <c r="D3511" s="1528" t="s">
        <v>73</v>
      </c>
      <c r="E3511" s="1530">
        <f t="shared" si="108"/>
        <v>42.86</v>
      </c>
      <c r="F3511" s="1521">
        <f t="shared" si="109"/>
        <v>92688</v>
      </c>
      <c r="H3511" s="1530">
        <v>42.86</v>
      </c>
      <c r="I3511" s="1530">
        <v>41.69</v>
      </c>
    </row>
    <row r="3512" spans="2:9" ht="30">
      <c r="B3512" s="1532">
        <v>92689</v>
      </c>
      <c r="C3512" s="1523" t="s">
        <v>16167</v>
      </c>
      <c r="D3512" s="1526" t="s">
        <v>73</v>
      </c>
      <c r="E3512" s="1527">
        <f t="shared" si="108"/>
        <v>41.14</v>
      </c>
      <c r="F3512" s="1521">
        <f t="shared" si="109"/>
        <v>92689</v>
      </c>
      <c r="H3512" s="1527">
        <v>41.14</v>
      </c>
      <c r="I3512" s="1527">
        <v>40.44</v>
      </c>
    </row>
    <row r="3513" spans="2:9" ht="30">
      <c r="B3513" s="1531">
        <v>92690</v>
      </c>
      <c r="C3513" s="1529" t="s">
        <v>16168</v>
      </c>
      <c r="D3513" s="1528" t="s">
        <v>73</v>
      </c>
      <c r="E3513" s="1530">
        <f t="shared" si="108"/>
        <v>58.51</v>
      </c>
      <c r="F3513" s="1521">
        <f t="shared" si="109"/>
        <v>92690</v>
      </c>
      <c r="H3513" s="1530">
        <v>58.51</v>
      </c>
      <c r="I3513" s="1530">
        <v>57.29</v>
      </c>
    </row>
    <row r="3514" spans="2:9" ht="30">
      <c r="B3514" s="1532">
        <v>92691</v>
      </c>
      <c r="C3514" s="1523" t="s">
        <v>16805</v>
      </c>
      <c r="D3514" s="1526" t="s">
        <v>73</v>
      </c>
      <c r="E3514" s="1527">
        <f t="shared" si="108"/>
        <v>75.38</v>
      </c>
      <c r="F3514" s="1521">
        <f t="shared" si="109"/>
        <v>92691</v>
      </c>
      <c r="H3514" s="1527">
        <v>75.38</v>
      </c>
      <c r="I3514" s="1527">
        <v>73.02</v>
      </c>
    </row>
    <row r="3515" spans="2:9" ht="30">
      <c r="B3515" s="1531">
        <v>94462</v>
      </c>
      <c r="C3515" s="1529" t="s">
        <v>1502</v>
      </c>
      <c r="D3515" s="1528" t="s">
        <v>73</v>
      </c>
      <c r="E3515" s="1530">
        <f t="shared" si="108"/>
        <v>113.58</v>
      </c>
      <c r="F3515" s="1521">
        <f t="shared" si="109"/>
        <v>94462</v>
      </c>
      <c r="H3515" s="1530">
        <v>113.58</v>
      </c>
      <c r="I3515" s="1530">
        <v>111.29</v>
      </c>
    </row>
    <row r="3516" spans="2:9" ht="30">
      <c r="B3516" s="1532">
        <v>94463</v>
      </c>
      <c r="C3516" s="1523" t="s">
        <v>1503</v>
      </c>
      <c r="D3516" s="1526" t="s">
        <v>73</v>
      </c>
      <c r="E3516" s="1527">
        <f t="shared" si="108"/>
        <v>135.76</v>
      </c>
      <c r="F3516" s="1521">
        <f t="shared" si="109"/>
        <v>94463</v>
      </c>
      <c r="H3516" s="1527">
        <v>135.76</v>
      </c>
      <c r="I3516" s="1527">
        <v>133.47</v>
      </c>
    </row>
    <row r="3517" spans="2:9" ht="30">
      <c r="B3517" s="1531">
        <v>94464</v>
      </c>
      <c r="C3517" s="1529" t="s">
        <v>1504</v>
      </c>
      <c r="D3517" s="1528" t="s">
        <v>73</v>
      </c>
      <c r="E3517" s="1530">
        <f t="shared" si="108"/>
        <v>193.63</v>
      </c>
      <c r="F3517" s="1521">
        <f t="shared" si="109"/>
        <v>94464</v>
      </c>
      <c r="H3517" s="1530">
        <v>193.63</v>
      </c>
      <c r="I3517" s="1530">
        <v>190.77</v>
      </c>
    </row>
    <row r="3518" spans="2:9" ht="30">
      <c r="B3518" s="1532">
        <v>94602</v>
      </c>
      <c r="C3518" s="1523" t="s">
        <v>3572</v>
      </c>
      <c r="D3518" s="1526" t="s">
        <v>73</v>
      </c>
      <c r="E3518" s="1527">
        <f t="shared" si="108"/>
        <v>234.13</v>
      </c>
      <c r="F3518" s="1521">
        <f t="shared" si="109"/>
        <v>94602</v>
      </c>
      <c r="H3518" s="1527">
        <v>234.13</v>
      </c>
      <c r="I3518" s="1527">
        <v>231.43</v>
      </c>
    </row>
    <row r="3519" spans="2:9" ht="30">
      <c r="B3519" s="1531">
        <v>94603</v>
      </c>
      <c r="C3519" s="1529" t="s">
        <v>3573</v>
      </c>
      <c r="D3519" s="1528" t="s">
        <v>73</v>
      </c>
      <c r="E3519" s="1530">
        <f t="shared" si="108"/>
        <v>319.48</v>
      </c>
      <c r="F3519" s="1521">
        <f t="shared" si="109"/>
        <v>94603</v>
      </c>
      <c r="H3519" s="1530">
        <v>319.48</v>
      </c>
      <c r="I3519" s="1530">
        <v>316.77999999999997</v>
      </c>
    </row>
    <row r="3520" spans="2:9" ht="30">
      <c r="B3520" s="1532">
        <v>94604</v>
      </c>
      <c r="C3520" s="1523" t="s">
        <v>3574</v>
      </c>
      <c r="D3520" s="1526" t="s">
        <v>73</v>
      </c>
      <c r="E3520" s="1527">
        <f t="shared" si="108"/>
        <v>440.4</v>
      </c>
      <c r="F3520" s="1521">
        <f t="shared" si="109"/>
        <v>94604</v>
      </c>
      <c r="H3520" s="1527">
        <v>440.4</v>
      </c>
      <c r="I3520" s="1527">
        <v>437.46</v>
      </c>
    </row>
    <row r="3521" spans="2:9" ht="30">
      <c r="B3521" s="1531">
        <v>94605</v>
      </c>
      <c r="C3521" s="1529" t="s">
        <v>3575</v>
      </c>
      <c r="D3521" s="1528" t="s">
        <v>73</v>
      </c>
      <c r="E3521" s="1530">
        <f t="shared" si="108"/>
        <v>636.29999999999995</v>
      </c>
      <c r="F3521" s="1521">
        <f t="shared" si="109"/>
        <v>94605</v>
      </c>
      <c r="H3521" s="1530">
        <v>636.29999999999995</v>
      </c>
      <c r="I3521" s="1530">
        <v>633.36</v>
      </c>
    </row>
    <row r="3522" spans="2:9" ht="30">
      <c r="B3522" s="1532">
        <v>94648</v>
      </c>
      <c r="C3522" s="1523" t="s">
        <v>1505</v>
      </c>
      <c r="D3522" s="1526" t="s">
        <v>73</v>
      </c>
      <c r="E3522" s="1527">
        <f t="shared" ref="E3522:E3585" si="110">IF($L$2=$H$1,H3522,I3522)</f>
        <v>9.1</v>
      </c>
      <c r="F3522" s="1521">
        <f t="shared" ref="F3522:F3585" si="111">IF(LEN($B3522)=7,CONCATENATE(MID($B3522,1,6),"00",RIGHT($B3522,1)),IF(LEN($B3522)=8,CONCATENATE(MID($B3522,1,6),"0",RIGHT($B3522,2)),$B3522))</f>
        <v>94648</v>
      </c>
      <c r="H3522" s="1527">
        <v>9.1</v>
      </c>
      <c r="I3522" s="1527">
        <v>8.58</v>
      </c>
    </row>
    <row r="3523" spans="2:9" ht="30">
      <c r="B3523" s="1531">
        <v>94649</v>
      </c>
      <c r="C3523" s="1529" t="s">
        <v>1506</v>
      </c>
      <c r="D3523" s="1528" t="s">
        <v>73</v>
      </c>
      <c r="E3523" s="1530">
        <f t="shared" si="110"/>
        <v>14.29</v>
      </c>
      <c r="F3523" s="1521">
        <f t="shared" si="111"/>
        <v>94649</v>
      </c>
      <c r="H3523" s="1530">
        <v>14.29</v>
      </c>
      <c r="I3523" s="1530">
        <v>13.77</v>
      </c>
    </row>
    <row r="3524" spans="2:9" ht="30">
      <c r="B3524" s="1532">
        <v>94650</v>
      </c>
      <c r="C3524" s="1523" t="s">
        <v>1507</v>
      </c>
      <c r="D3524" s="1526" t="s">
        <v>73</v>
      </c>
      <c r="E3524" s="1527">
        <f t="shared" si="110"/>
        <v>20.46</v>
      </c>
      <c r="F3524" s="1521">
        <f t="shared" si="111"/>
        <v>94650</v>
      </c>
      <c r="H3524" s="1527">
        <v>20.46</v>
      </c>
      <c r="I3524" s="1527">
        <v>19.71</v>
      </c>
    </row>
    <row r="3525" spans="2:9" ht="30">
      <c r="B3525" s="1531">
        <v>94651</v>
      </c>
      <c r="C3525" s="1529" t="s">
        <v>1508</v>
      </c>
      <c r="D3525" s="1528" t="s">
        <v>73</v>
      </c>
      <c r="E3525" s="1530">
        <f t="shared" si="110"/>
        <v>22.42</v>
      </c>
      <c r="F3525" s="1521">
        <f t="shared" si="111"/>
        <v>94651</v>
      </c>
      <c r="H3525" s="1530">
        <v>22.42</v>
      </c>
      <c r="I3525" s="1530">
        <v>21.67</v>
      </c>
    </row>
    <row r="3526" spans="2:9" ht="30">
      <c r="B3526" s="1532">
        <v>94652</v>
      </c>
      <c r="C3526" s="1523" t="s">
        <v>1509</v>
      </c>
      <c r="D3526" s="1526" t="s">
        <v>73</v>
      </c>
      <c r="E3526" s="1527">
        <f t="shared" si="110"/>
        <v>36.479999999999997</v>
      </c>
      <c r="F3526" s="1521">
        <f t="shared" si="111"/>
        <v>94652</v>
      </c>
      <c r="H3526" s="1527">
        <v>36.479999999999997</v>
      </c>
      <c r="I3526" s="1527">
        <v>35.26</v>
      </c>
    </row>
    <row r="3527" spans="2:9" ht="30">
      <c r="B3527" s="1531">
        <v>94653</v>
      </c>
      <c r="C3527" s="1529" t="s">
        <v>1510</v>
      </c>
      <c r="D3527" s="1528" t="s">
        <v>73</v>
      </c>
      <c r="E3527" s="1530">
        <f t="shared" si="110"/>
        <v>53.38</v>
      </c>
      <c r="F3527" s="1521">
        <f t="shared" si="111"/>
        <v>94653</v>
      </c>
      <c r="H3527" s="1530">
        <v>53.38</v>
      </c>
      <c r="I3527" s="1530">
        <v>52.16</v>
      </c>
    </row>
    <row r="3528" spans="2:9" ht="30">
      <c r="B3528" s="1532">
        <v>94654</v>
      </c>
      <c r="C3528" s="1523" t="s">
        <v>1511</v>
      </c>
      <c r="D3528" s="1526" t="s">
        <v>73</v>
      </c>
      <c r="E3528" s="1527">
        <f t="shared" si="110"/>
        <v>69.88</v>
      </c>
      <c r="F3528" s="1521">
        <f t="shared" si="111"/>
        <v>94654</v>
      </c>
      <c r="H3528" s="1527">
        <v>69.88</v>
      </c>
      <c r="I3528" s="1527">
        <v>67.760000000000005</v>
      </c>
    </row>
    <row r="3529" spans="2:9" ht="30">
      <c r="B3529" s="1531">
        <v>94655</v>
      </c>
      <c r="C3529" s="1529" t="s">
        <v>1512</v>
      </c>
      <c r="D3529" s="1528" t="s">
        <v>73</v>
      </c>
      <c r="E3529" s="1530">
        <f t="shared" si="110"/>
        <v>99.99</v>
      </c>
      <c r="F3529" s="1521">
        <f t="shared" si="111"/>
        <v>94655</v>
      </c>
      <c r="H3529" s="1530">
        <v>99.99</v>
      </c>
      <c r="I3529" s="1530">
        <v>97.87</v>
      </c>
    </row>
    <row r="3530" spans="2:9" ht="30">
      <c r="B3530" s="1532">
        <v>94716</v>
      </c>
      <c r="C3530" s="1523" t="s">
        <v>1513</v>
      </c>
      <c r="D3530" s="1526" t="s">
        <v>73</v>
      </c>
      <c r="E3530" s="1527">
        <f t="shared" si="110"/>
        <v>22.8</v>
      </c>
      <c r="F3530" s="1521">
        <f t="shared" si="111"/>
        <v>94716</v>
      </c>
      <c r="H3530" s="1527">
        <v>22.8</v>
      </c>
      <c r="I3530" s="1527">
        <v>22.32</v>
      </c>
    </row>
    <row r="3531" spans="2:9" ht="30">
      <c r="B3531" s="1531">
        <v>94717</v>
      </c>
      <c r="C3531" s="1529" t="s">
        <v>1514</v>
      </c>
      <c r="D3531" s="1528" t="s">
        <v>73</v>
      </c>
      <c r="E3531" s="1530">
        <f t="shared" si="110"/>
        <v>33.82</v>
      </c>
      <c r="F3531" s="1521">
        <f t="shared" si="111"/>
        <v>94717</v>
      </c>
      <c r="H3531" s="1530">
        <v>33.82</v>
      </c>
      <c r="I3531" s="1530">
        <v>33.340000000000003</v>
      </c>
    </row>
    <row r="3532" spans="2:9" ht="30">
      <c r="B3532" s="1532">
        <v>94718</v>
      </c>
      <c r="C3532" s="1523" t="s">
        <v>1515</v>
      </c>
      <c r="D3532" s="1526" t="s">
        <v>73</v>
      </c>
      <c r="E3532" s="1527">
        <f t="shared" si="110"/>
        <v>41.78</v>
      </c>
      <c r="F3532" s="1521">
        <f t="shared" si="111"/>
        <v>94718</v>
      </c>
      <c r="H3532" s="1527">
        <v>41.78</v>
      </c>
      <c r="I3532" s="1527">
        <v>41.14</v>
      </c>
    </row>
    <row r="3533" spans="2:9" ht="30">
      <c r="B3533" s="1531">
        <v>94719</v>
      </c>
      <c r="C3533" s="1529" t="s">
        <v>1516</v>
      </c>
      <c r="D3533" s="1528" t="s">
        <v>73</v>
      </c>
      <c r="E3533" s="1530">
        <f t="shared" si="110"/>
        <v>55</v>
      </c>
      <c r="F3533" s="1521">
        <f t="shared" si="111"/>
        <v>94719</v>
      </c>
      <c r="H3533" s="1530">
        <v>55</v>
      </c>
      <c r="I3533" s="1530">
        <v>54.36</v>
      </c>
    </row>
    <row r="3534" spans="2:9" ht="30">
      <c r="B3534" s="1532">
        <v>94720</v>
      </c>
      <c r="C3534" s="1523" t="s">
        <v>1517</v>
      </c>
      <c r="D3534" s="1526" t="s">
        <v>73</v>
      </c>
      <c r="E3534" s="1527">
        <f t="shared" si="110"/>
        <v>82.83</v>
      </c>
      <c r="F3534" s="1521">
        <f t="shared" si="111"/>
        <v>94720</v>
      </c>
      <c r="H3534" s="1527">
        <v>82.83</v>
      </c>
      <c r="I3534" s="1527">
        <v>81.709999999999994</v>
      </c>
    </row>
    <row r="3535" spans="2:9" ht="30">
      <c r="B3535" s="1531">
        <v>94721</v>
      </c>
      <c r="C3535" s="1529" t="s">
        <v>1518</v>
      </c>
      <c r="D3535" s="1528" t="s">
        <v>73</v>
      </c>
      <c r="E3535" s="1530">
        <f t="shared" si="110"/>
        <v>121.58</v>
      </c>
      <c r="F3535" s="1521">
        <f t="shared" si="111"/>
        <v>94721</v>
      </c>
      <c r="H3535" s="1530">
        <v>121.58</v>
      </c>
      <c r="I3535" s="1530">
        <v>120.46</v>
      </c>
    </row>
    <row r="3536" spans="2:9" ht="30">
      <c r="B3536" s="1532">
        <v>94722</v>
      </c>
      <c r="C3536" s="1523" t="s">
        <v>1519</v>
      </c>
      <c r="D3536" s="1526" t="s">
        <v>73</v>
      </c>
      <c r="E3536" s="1527">
        <f t="shared" si="110"/>
        <v>211.48</v>
      </c>
      <c r="F3536" s="1521">
        <f t="shared" si="111"/>
        <v>94722</v>
      </c>
      <c r="H3536" s="1527">
        <v>211.48</v>
      </c>
      <c r="I3536" s="1527">
        <v>209.2</v>
      </c>
    </row>
    <row r="3537" spans="2:9" ht="30">
      <c r="B3537" s="1531">
        <v>95697</v>
      </c>
      <c r="C3537" s="1529" t="s">
        <v>16169</v>
      </c>
      <c r="D3537" s="1528" t="s">
        <v>73</v>
      </c>
      <c r="E3537" s="1530">
        <f t="shared" si="110"/>
        <v>81.89</v>
      </c>
      <c r="F3537" s="1521">
        <f t="shared" si="111"/>
        <v>95697</v>
      </c>
      <c r="H3537" s="1530">
        <v>81.89</v>
      </c>
      <c r="I3537" s="1530">
        <v>81.39</v>
      </c>
    </row>
    <row r="3538" spans="2:9">
      <c r="B3538" s="1532">
        <v>96635</v>
      </c>
      <c r="C3538" s="1523" t="s">
        <v>2958</v>
      </c>
      <c r="D3538" s="1526" t="s">
        <v>73</v>
      </c>
      <c r="E3538" s="1527">
        <f t="shared" si="110"/>
        <v>29.62</v>
      </c>
      <c r="F3538" s="1521">
        <f t="shared" si="111"/>
        <v>96635</v>
      </c>
      <c r="H3538" s="1527">
        <v>29.62</v>
      </c>
      <c r="I3538" s="1527">
        <v>28.02</v>
      </c>
    </row>
    <row r="3539" spans="2:9">
      <c r="B3539" s="1531">
        <v>96636</v>
      </c>
      <c r="C3539" s="1529" t="s">
        <v>2959</v>
      </c>
      <c r="D3539" s="1528" t="s">
        <v>73</v>
      </c>
      <c r="E3539" s="1530">
        <f t="shared" si="110"/>
        <v>30.96</v>
      </c>
      <c r="F3539" s="1521">
        <f t="shared" si="111"/>
        <v>96636</v>
      </c>
      <c r="H3539" s="1530">
        <v>30.96</v>
      </c>
      <c r="I3539" s="1530">
        <v>29.21</v>
      </c>
    </row>
    <row r="3540" spans="2:9">
      <c r="B3540" s="1532">
        <v>96644</v>
      </c>
      <c r="C3540" s="1523" t="s">
        <v>2960</v>
      </c>
      <c r="D3540" s="1526" t="s">
        <v>73</v>
      </c>
      <c r="E3540" s="1527">
        <f t="shared" si="110"/>
        <v>21.4</v>
      </c>
      <c r="F3540" s="1521">
        <f t="shared" si="111"/>
        <v>96644</v>
      </c>
      <c r="H3540" s="1527">
        <v>21.4</v>
      </c>
      <c r="I3540" s="1527">
        <v>20.67</v>
      </c>
    </row>
    <row r="3541" spans="2:9">
      <c r="B3541" s="1531">
        <v>96645</v>
      </c>
      <c r="C3541" s="1529" t="s">
        <v>2961</v>
      </c>
      <c r="D3541" s="1528" t="s">
        <v>73</v>
      </c>
      <c r="E3541" s="1530">
        <f t="shared" si="110"/>
        <v>27.47</v>
      </c>
      <c r="F3541" s="1521">
        <f t="shared" si="111"/>
        <v>96645</v>
      </c>
      <c r="H3541" s="1530">
        <v>27.47</v>
      </c>
      <c r="I3541" s="1530">
        <v>26.49</v>
      </c>
    </row>
    <row r="3542" spans="2:9">
      <c r="B3542" s="1532">
        <v>96646</v>
      </c>
      <c r="C3542" s="1523" t="s">
        <v>2962</v>
      </c>
      <c r="D3542" s="1526" t="s">
        <v>73</v>
      </c>
      <c r="E3542" s="1527">
        <f t="shared" si="110"/>
        <v>42.38</v>
      </c>
      <c r="F3542" s="1521">
        <f t="shared" si="111"/>
        <v>96646</v>
      </c>
      <c r="H3542" s="1527">
        <v>42.38</v>
      </c>
      <c r="I3542" s="1527">
        <v>40.83</v>
      </c>
    </row>
    <row r="3543" spans="2:9">
      <c r="B3543" s="1531">
        <v>96647</v>
      </c>
      <c r="C3543" s="1529" t="s">
        <v>2963</v>
      </c>
      <c r="D3543" s="1528" t="s">
        <v>73</v>
      </c>
      <c r="E3543" s="1530">
        <f t="shared" si="110"/>
        <v>19.91</v>
      </c>
      <c r="F3543" s="1521">
        <f t="shared" si="111"/>
        <v>96647</v>
      </c>
      <c r="H3543" s="1530">
        <v>19.91</v>
      </c>
      <c r="I3543" s="1530">
        <v>19.34</v>
      </c>
    </row>
    <row r="3544" spans="2:9">
      <c r="B3544" s="1532">
        <v>96648</v>
      </c>
      <c r="C3544" s="1523" t="s">
        <v>2964</v>
      </c>
      <c r="D3544" s="1526" t="s">
        <v>73</v>
      </c>
      <c r="E3544" s="1527">
        <f t="shared" si="110"/>
        <v>35.36</v>
      </c>
      <c r="F3544" s="1521">
        <f t="shared" si="111"/>
        <v>96648</v>
      </c>
      <c r="H3544" s="1527">
        <v>35.36</v>
      </c>
      <c r="I3544" s="1527">
        <v>34.18</v>
      </c>
    </row>
    <row r="3545" spans="2:9">
      <c r="B3545" s="1531">
        <v>96649</v>
      </c>
      <c r="C3545" s="1529" t="s">
        <v>2965</v>
      </c>
      <c r="D3545" s="1528" t="s">
        <v>73</v>
      </c>
      <c r="E3545" s="1530">
        <f t="shared" si="110"/>
        <v>51.22</v>
      </c>
      <c r="F3545" s="1521">
        <f t="shared" si="111"/>
        <v>96649</v>
      </c>
      <c r="H3545" s="1530">
        <v>51.22</v>
      </c>
      <c r="I3545" s="1530">
        <v>49.35</v>
      </c>
    </row>
    <row r="3546" spans="2:9">
      <c r="B3546" s="1532">
        <v>96668</v>
      </c>
      <c r="C3546" s="1523" t="s">
        <v>2966</v>
      </c>
      <c r="D3546" s="1526" t="s">
        <v>73</v>
      </c>
      <c r="E3546" s="1527">
        <f t="shared" si="110"/>
        <v>15.68</v>
      </c>
      <c r="F3546" s="1521">
        <f t="shared" si="111"/>
        <v>96668</v>
      </c>
      <c r="H3546" s="1527">
        <v>15.68</v>
      </c>
      <c r="I3546" s="1527">
        <v>15.56</v>
      </c>
    </row>
    <row r="3547" spans="2:9">
      <c r="B3547" s="1531">
        <v>96669</v>
      </c>
      <c r="C3547" s="1529" t="s">
        <v>2967</v>
      </c>
      <c r="D3547" s="1528" t="s">
        <v>73</v>
      </c>
      <c r="E3547" s="1530">
        <f t="shared" si="110"/>
        <v>19.55</v>
      </c>
      <c r="F3547" s="1521">
        <f t="shared" si="111"/>
        <v>96669</v>
      </c>
      <c r="H3547" s="1530">
        <v>19.55</v>
      </c>
      <c r="I3547" s="1530">
        <v>19.41</v>
      </c>
    </row>
    <row r="3548" spans="2:9">
      <c r="B3548" s="1532">
        <v>96670</v>
      </c>
      <c r="C3548" s="1523" t="s">
        <v>2968</v>
      </c>
      <c r="D3548" s="1526" t="s">
        <v>73</v>
      </c>
      <c r="E3548" s="1527">
        <f t="shared" si="110"/>
        <v>29.7</v>
      </c>
      <c r="F3548" s="1521">
        <f t="shared" si="111"/>
        <v>96670</v>
      </c>
      <c r="H3548" s="1527">
        <v>29.7</v>
      </c>
      <c r="I3548" s="1527">
        <v>29.49</v>
      </c>
    </row>
    <row r="3549" spans="2:9">
      <c r="B3549" s="1531">
        <v>96671</v>
      </c>
      <c r="C3549" s="1529" t="s">
        <v>2969</v>
      </c>
      <c r="D3549" s="1528" t="s">
        <v>73</v>
      </c>
      <c r="E3549" s="1530">
        <f t="shared" si="110"/>
        <v>39.61</v>
      </c>
      <c r="F3549" s="1521">
        <f t="shared" si="111"/>
        <v>96671</v>
      </c>
      <c r="H3549" s="1530">
        <v>39.61</v>
      </c>
      <c r="I3549" s="1530">
        <v>39.299999999999997</v>
      </c>
    </row>
    <row r="3550" spans="2:9">
      <c r="B3550" s="1532">
        <v>96672</v>
      </c>
      <c r="C3550" s="1523" t="s">
        <v>2970</v>
      </c>
      <c r="D3550" s="1526" t="s">
        <v>73</v>
      </c>
      <c r="E3550" s="1527">
        <f t="shared" si="110"/>
        <v>57.97</v>
      </c>
      <c r="F3550" s="1521">
        <f t="shared" si="111"/>
        <v>96672</v>
      </c>
      <c r="H3550" s="1527">
        <v>57.97</v>
      </c>
      <c r="I3550" s="1527">
        <v>57.5</v>
      </c>
    </row>
    <row r="3551" spans="2:9">
      <c r="B3551" s="1531">
        <v>96673</v>
      </c>
      <c r="C3551" s="1529" t="s">
        <v>2971</v>
      </c>
      <c r="D3551" s="1528" t="s">
        <v>73</v>
      </c>
      <c r="E3551" s="1530">
        <f t="shared" si="110"/>
        <v>95.41</v>
      </c>
      <c r="F3551" s="1521">
        <f t="shared" si="111"/>
        <v>96673</v>
      </c>
      <c r="H3551" s="1530">
        <v>95.41</v>
      </c>
      <c r="I3551" s="1530">
        <v>94.75</v>
      </c>
    </row>
    <row r="3552" spans="2:9">
      <c r="B3552" s="1532">
        <v>96674</v>
      </c>
      <c r="C3552" s="1523" t="s">
        <v>2972</v>
      </c>
      <c r="D3552" s="1526" t="s">
        <v>73</v>
      </c>
      <c r="E3552" s="1527">
        <f t="shared" si="110"/>
        <v>133.94999999999999</v>
      </c>
      <c r="F3552" s="1521">
        <f t="shared" si="111"/>
        <v>96674</v>
      </c>
      <c r="H3552" s="1527">
        <v>133.94999999999999</v>
      </c>
      <c r="I3552" s="1527">
        <v>133.01</v>
      </c>
    </row>
    <row r="3553" spans="2:9">
      <c r="B3553" s="1531">
        <v>96675</v>
      </c>
      <c r="C3553" s="1529" t="s">
        <v>2973</v>
      </c>
      <c r="D3553" s="1528" t="s">
        <v>73</v>
      </c>
      <c r="E3553" s="1530">
        <f t="shared" si="110"/>
        <v>234.24</v>
      </c>
      <c r="F3553" s="1521">
        <f t="shared" si="111"/>
        <v>96675</v>
      </c>
      <c r="H3553" s="1530">
        <v>234.24</v>
      </c>
      <c r="I3553" s="1530">
        <v>232.85</v>
      </c>
    </row>
    <row r="3554" spans="2:9">
      <c r="B3554" s="1532">
        <v>96676</v>
      </c>
      <c r="C3554" s="1523" t="s">
        <v>2974</v>
      </c>
      <c r="D3554" s="1526" t="s">
        <v>73</v>
      </c>
      <c r="E3554" s="1527">
        <f t="shared" si="110"/>
        <v>15.64</v>
      </c>
      <c r="F3554" s="1521">
        <f t="shared" si="111"/>
        <v>96676</v>
      </c>
      <c r="H3554" s="1527">
        <v>15.64</v>
      </c>
      <c r="I3554" s="1527">
        <v>15.52</v>
      </c>
    </row>
    <row r="3555" spans="2:9">
      <c r="B3555" s="1531">
        <v>96677</v>
      </c>
      <c r="C3555" s="1529" t="s">
        <v>2975</v>
      </c>
      <c r="D3555" s="1528" t="s">
        <v>73</v>
      </c>
      <c r="E3555" s="1530">
        <f t="shared" si="110"/>
        <v>25.92</v>
      </c>
      <c r="F3555" s="1521">
        <f t="shared" si="111"/>
        <v>96677</v>
      </c>
      <c r="H3555" s="1530">
        <v>25.92</v>
      </c>
      <c r="I3555" s="1530">
        <v>25.74</v>
      </c>
    </row>
    <row r="3556" spans="2:9">
      <c r="B3556" s="1532">
        <v>96678</v>
      </c>
      <c r="C3556" s="1523" t="s">
        <v>2976</v>
      </c>
      <c r="D3556" s="1526" t="s">
        <v>73</v>
      </c>
      <c r="E3556" s="1527">
        <f t="shared" si="110"/>
        <v>35.97</v>
      </c>
      <c r="F3556" s="1521">
        <f t="shared" si="111"/>
        <v>96678</v>
      </c>
      <c r="H3556" s="1527">
        <v>35.97</v>
      </c>
      <c r="I3556" s="1527">
        <v>35.72</v>
      </c>
    </row>
    <row r="3557" spans="2:9">
      <c r="B3557" s="1531">
        <v>96679</v>
      </c>
      <c r="C3557" s="1529" t="s">
        <v>2977</v>
      </c>
      <c r="D3557" s="1528" t="s">
        <v>73</v>
      </c>
      <c r="E3557" s="1530">
        <f t="shared" si="110"/>
        <v>52.43</v>
      </c>
      <c r="F3557" s="1521">
        <f t="shared" si="111"/>
        <v>96679</v>
      </c>
      <c r="H3557" s="1530">
        <v>52.43</v>
      </c>
      <c r="I3557" s="1530">
        <v>52.06</v>
      </c>
    </row>
    <row r="3558" spans="2:9">
      <c r="B3558" s="1532">
        <v>96680</v>
      </c>
      <c r="C3558" s="1523" t="s">
        <v>2978</v>
      </c>
      <c r="D3558" s="1526" t="s">
        <v>73</v>
      </c>
      <c r="E3558" s="1527">
        <f t="shared" si="110"/>
        <v>70.25</v>
      </c>
      <c r="F3558" s="1521">
        <f t="shared" si="111"/>
        <v>96680</v>
      </c>
      <c r="H3558" s="1527">
        <v>70.25</v>
      </c>
      <c r="I3558" s="1527">
        <v>69.69</v>
      </c>
    </row>
    <row r="3559" spans="2:9">
      <c r="B3559" s="1531">
        <v>96681</v>
      </c>
      <c r="C3559" s="1529" t="s">
        <v>2979</v>
      </c>
      <c r="D3559" s="1528" t="s">
        <v>73</v>
      </c>
      <c r="E3559" s="1530">
        <f t="shared" si="110"/>
        <v>132.66</v>
      </c>
      <c r="F3559" s="1521">
        <f t="shared" si="111"/>
        <v>96681</v>
      </c>
      <c r="H3559" s="1530">
        <v>132.66</v>
      </c>
      <c r="I3559" s="1530">
        <v>131.87</v>
      </c>
    </row>
    <row r="3560" spans="2:9">
      <c r="B3560" s="1532">
        <v>96682</v>
      </c>
      <c r="C3560" s="1523" t="s">
        <v>2980</v>
      </c>
      <c r="D3560" s="1526" t="s">
        <v>73</v>
      </c>
      <c r="E3560" s="1527">
        <f t="shared" si="110"/>
        <v>195.93</v>
      </c>
      <c r="F3560" s="1521">
        <f t="shared" si="111"/>
        <v>96682</v>
      </c>
      <c r="H3560" s="1527">
        <v>195.93</v>
      </c>
      <c r="I3560" s="1527">
        <v>194.8</v>
      </c>
    </row>
    <row r="3561" spans="2:9">
      <c r="B3561" s="1531">
        <v>96683</v>
      </c>
      <c r="C3561" s="1529" t="s">
        <v>2981</v>
      </c>
      <c r="D3561" s="1528" t="s">
        <v>73</v>
      </c>
      <c r="E3561" s="1530">
        <f t="shared" si="110"/>
        <v>267.45999999999998</v>
      </c>
      <c r="F3561" s="1521">
        <f t="shared" si="111"/>
        <v>96683</v>
      </c>
      <c r="H3561" s="1530">
        <v>267.45999999999998</v>
      </c>
      <c r="I3561" s="1530">
        <v>265.79000000000002</v>
      </c>
    </row>
    <row r="3562" spans="2:9" ht="30">
      <c r="B3562" s="1532">
        <v>96718</v>
      </c>
      <c r="C3562" s="1523" t="s">
        <v>2982</v>
      </c>
      <c r="D3562" s="1526" t="s">
        <v>73</v>
      </c>
      <c r="E3562" s="1527">
        <f t="shared" si="110"/>
        <v>10.59</v>
      </c>
      <c r="F3562" s="1521">
        <f t="shared" si="111"/>
        <v>96718</v>
      </c>
      <c r="H3562" s="1527">
        <v>10.59</v>
      </c>
      <c r="I3562" s="1527">
        <v>10.57</v>
      </c>
    </row>
    <row r="3563" spans="2:9" ht="30">
      <c r="B3563" s="1531">
        <v>96719</v>
      </c>
      <c r="C3563" s="1529" t="s">
        <v>2983</v>
      </c>
      <c r="D3563" s="1528" t="s">
        <v>73</v>
      </c>
      <c r="E3563" s="1530">
        <f t="shared" si="110"/>
        <v>18.89</v>
      </c>
      <c r="F3563" s="1521">
        <f t="shared" si="111"/>
        <v>96719</v>
      </c>
      <c r="H3563" s="1530">
        <v>18.89</v>
      </c>
      <c r="I3563" s="1530">
        <v>18.38</v>
      </c>
    </row>
    <row r="3564" spans="2:9" ht="30">
      <c r="B3564" s="1532">
        <v>96720</v>
      </c>
      <c r="C3564" s="1523" t="s">
        <v>2984</v>
      </c>
      <c r="D3564" s="1526" t="s">
        <v>73</v>
      </c>
      <c r="E3564" s="1527">
        <f t="shared" si="110"/>
        <v>23.09</v>
      </c>
      <c r="F3564" s="1521">
        <f t="shared" si="111"/>
        <v>96720</v>
      </c>
      <c r="H3564" s="1527">
        <v>23.09</v>
      </c>
      <c r="I3564" s="1527">
        <v>22.49</v>
      </c>
    </row>
    <row r="3565" spans="2:9" ht="30">
      <c r="B3565" s="1531">
        <v>96721</v>
      </c>
      <c r="C3565" s="1529" t="s">
        <v>2985</v>
      </c>
      <c r="D3565" s="1528" t="s">
        <v>73</v>
      </c>
      <c r="E3565" s="1530">
        <f t="shared" si="110"/>
        <v>32.19</v>
      </c>
      <c r="F3565" s="1521">
        <f t="shared" si="111"/>
        <v>96721</v>
      </c>
      <c r="H3565" s="1530">
        <v>32.19</v>
      </c>
      <c r="I3565" s="1530">
        <v>31.59</v>
      </c>
    </row>
    <row r="3566" spans="2:9" ht="30">
      <c r="B3566" s="1532">
        <v>96722</v>
      </c>
      <c r="C3566" s="1523" t="s">
        <v>2986</v>
      </c>
      <c r="D3566" s="1526" t="s">
        <v>73</v>
      </c>
      <c r="E3566" s="1527">
        <f t="shared" si="110"/>
        <v>43.43</v>
      </c>
      <c r="F3566" s="1521">
        <f t="shared" si="111"/>
        <v>96722</v>
      </c>
      <c r="H3566" s="1527">
        <v>43.43</v>
      </c>
      <c r="I3566" s="1527">
        <v>42.52</v>
      </c>
    </row>
    <row r="3567" spans="2:9" ht="30">
      <c r="B3567" s="1531">
        <v>96723</v>
      </c>
      <c r="C3567" s="1529" t="s">
        <v>2987</v>
      </c>
      <c r="D3567" s="1528" t="s">
        <v>73</v>
      </c>
      <c r="E3567" s="1530">
        <f t="shared" si="110"/>
        <v>59.36</v>
      </c>
      <c r="F3567" s="1521">
        <f t="shared" si="111"/>
        <v>96723</v>
      </c>
      <c r="H3567" s="1530">
        <v>59.36</v>
      </c>
      <c r="I3567" s="1530">
        <v>58.45</v>
      </c>
    </row>
    <row r="3568" spans="2:9" ht="30">
      <c r="B3568" s="1532">
        <v>96724</v>
      </c>
      <c r="C3568" s="1523" t="s">
        <v>2988</v>
      </c>
      <c r="D3568" s="1526" t="s">
        <v>73</v>
      </c>
      <c r="E3568" s="1527">
        <f t="shared" si="110"/>
        <v>96.86</v>
      </c>
      <c r="F3568" s="1521">
        <f t="shared" si="111"/>
        <v>96724</v>
      </c>
      <c r="H3568" s="1527">
        <v>96.86</v>
      </c>
      <c r="I3568" s="1527">
        <v>95.34</v>
      </c>
    </row>
    <row r="3569" spans="2:9" ht="30">
      <c r="B3569" s="1531">
        <v>96725</v>
      </c>
      <c r="C3569" s="1529" t="s">
        <v>2989</v>
      </c>
      <c r="D3569" s="1528" t="s">
        <v>73</v>
      </c>
      <c r="E3569" s="1530">
        <f t="shared" si="110"/>
        <v>130.1</v>
      </c>
      <c r="F3569" s="1521">
        <f t="shared" si="111"/>
        <v>96725</v>
      </c>
      <c r="H3569" s="1530">
        <v>130.1</v>
      </c>
      <c r="I3569" s="1530">
        <v>128.58000000000001</v>
      </c>
    </row>
    <row r="3570" spans="2:9" ht="30">
      <c r="B3570" s="1532">
        <v>96726</v>
      </c>
      <c r="C3570" s="1523" t="s">
        <v>2990</v>
      </c>
      <c r="D3570" s="1526" t="s">
        <v>73</v>
      </c>
      <c r="E3570" s="1527">
        <f t="shared" si="110"/>
        <v>212.64</v>
      </c>
      <c r="F3570" s="1521">
        <f t="shared" si="111"/>
        <v>96726</v>
      </c>
      <c r="H3570" s="1527">
        <v>212.64</v>
      </c>
      <c r="I3570" s="1527">
        <v>210.25</v>
      </c>
    </row>
    <row r="3571" spans="2:9" ht="30">
      <c r="B3571" s="1531">
        <v>96727</v>
      </c>
      <c r="C3571" s="1529" t="s">
        <v>2991</v>
      </c>
      <c r="D3571" s="1528" t="s">
        <v>73</v>
      </c>
      <c r="E3571" s="1530">
        <f t="shared" si="110"/>
        <v>15.65</v>
      </c>
      <c r="F3571" s="1521">
        <f t="shared" si="111"/>
        <v>96727</v>
      </c>
      <c r="H3571" s="1530">
        <v>15.65</v>
      </c>
      <c r="I3571" s="1530">
        <v>15.08</v>
      </c>
    </row>
    <row r="3572" spans="2:9" ht="30">
      <c r="B3572" s="1532">
        <v>96728</v>
      </c>
      <c r="C3572" s="1523" t="s">
        <v>2992</v>
      </c>
      <c r="D3572" s="1526" t="s">
        <v>73</v>
      </c>
      <c r="E3572" s="1527">
        <f t="shared" si="110"/>
        <v>19.34</v>
      </c>
      <c r="F3572" s="1521">
        <f t="shared" si="111"/>
        <v>96728</v>
      </c>
      <c r="H3572" s="1527">
        <v>19.34</v>
      </c>
      <c r="I3572" s="1527">
        <v>18.77</v>
      </c>
    </row>
    <row r="3573" spans="2:9" ht="30">
      <c r="B3573" s="1531">
        <v>96729</v>
      </c>
      <c r="C3573" s="1529" t="s">
        <v>2993</v>
      </c>
      <c r="D3573" s="1528" t="s">
        <v>73</v>
      </c>
      <c r="E3573" s="1530">
        <f t="shared" si="110"/>
        <v>30.01</v>
      </c>
      <c r="F3573" s="1521">
        <f t="shared" si="111"/>
        <v>96729</v>
      </c>
      <c r="H3573" s="1530">
        <v>30.01</v>
      </c>
      <c r="I3573" s="1530">
        <v>29.29</v>
      </c>
    </row>
    <row r="3574" spans="2:9" ht="30">
      <c r="B3574" s="1532">
        <v>96730</v>
      </c>
      <c r="C3574" s="1523" t="s">
        <v>2994</v>
      </c>
      <c r="D3574" s="1526" t="s">
        <v>73</v>
      </c>
      <c r="E3574" s="1527">
        <f t="shared" si="110"/>
        <v>38.94</v>
      </c>
      <c r="F3574" s="1521">
        <f t="shared" si="111"/>
        <v>96730</v>
      </c>
      <c r="H3574" s="1527">
        <v>38.94</v>
      </c>
      <c r="I3574" s="1527">
        <v>38.22</v>
      </c>
    </row>
    <row r="3575" spans="2:9" ht="30">
      <c r="B3575" s="1531">
        <v>96731</v>
      </c>
      <c r="C3575" s="1529" t="s">
        <v>2995</v>
      </c>
      <c r="D3575" s="1528" t="s">
        <v>73</v>
      </c>
      <c r="E3575" s="1530">
        <f t="shared" si="110"/>
        <v>56.74</v>
      </c>
      <c r="F3575" s="1521">
        <f t="shared" si="111"/>
        <v>96731</v>
      </c>
      <c r="H3575" s="1530">
        <v>56.74</v>
      </c>
      <c r="I3575" s="1530">
        <v>55.65</v>
      </c>
    </row>
    <row r="3576" spans="2:9" ht="30">
      <c r="B3576" s="1532">
        <v>96732</v>
      </c>
      <c r="C3576" s="1523" t="s">
        <v>2996</v>
      </c>
      <c r="D3576" s="1526" t="s">
        <v>73</v>
      </c>
      <c r="E3576" s="1527">
        <f t="shared" si="110"/>
        <v>71.849999999999994</v>
      </c>
      <c r="F3576" s="1521">
        <f t="shared" si="111"/>
        <v>96732</v>
      </c>
      <c r="H3576" s="1527">
        <v>71.849999999999994</v>
      </c>
      <c r="I3576" s="1527">
        <v>70.760000000000005</v>
      </c>
    </row>
    <row r="3577" spans="2:9" ht="30">
      <c r="B3577" s="1531">
        <v>96733</v>
      </c>
      <c r="C3577" s="1529" t="s">
        <v>2997</v>
      </c>
      <c r="D3577" s="1528" t="s">
        <v>73</v>
      </c>
      <c r="E3577" s="1530">
        <f t="shared" si="110"/>
        <v>133.04</v>
      </c>
      <c r="F3577" s="1521">
        <f t="shared" si="111"/>
        <v>96733</v>
      </c>
      <c r="H3577" s="1530">
        <v>133.04</v>
      </c>
      <c r="I3577" s="1530">
        <v>131.22</v>
      </c>
    </row>
    <row r="3578" spans="2:9" ht="30">
      <c r="B3578" s="1532">
        <v>96734</v>
      </c>
      <c r="C3578" s="1523" t="s">
        <v>2998</v>
      </c>
      <c r="D3578" s="1526" t="s">
        <v>73</v>
      </c>
      <c r="E3578" s="1527">
        <f t="shared" si="110"/>
        <v>188.72</v>
      </c>
      <c r="F3578" s="1521">
        <f t="shared" si="111"/>
        <v>96734</v>
      </c>
      <c r="H3578" s="1527">
        <v>188.72</v>
      </c>
      <c r="I3578" s="1527">
        <v>186.9</v>
      </c>
    </row>
    <row r="3579" spans="2:9" ht="30">
      <c r="B3579" s="1531">
        <v>96735</v>
      </c>
      <c r="C3579" s="1529" t="s">
        <v>2999</v>
      </c>
      <c r="D3579" s="1528" t="s">
        <v>73</v>
      </c>
      <c r="E3579" s="1530">
        <f t="shared" si="110"/>
        <v>243.44</v>
      </c>
      <c r="F3579" s="1521">
        <f t="shared" si="111"/>
        <v>96735</v>
      </c>
      <c r="H3579" s="1530">
        <v>243.44</v>
      </c>
      <c r="I3579" s="1530">
        <v>240.58</v>
      </c>
    </row>
    <row r="3580" spans="2:9">
      <c r="B3580" s="1532">
        <v>96794</v>
      </c>
      <c r="C3580" s="1523" t="s">
        <v>3000</v>
      </c>
      <c r="D3580" s="1526" t="s">
        <v>73</v>
      </c>
      <c r="E3580" s="1527">
        <f t="shared" si="110"/>
        <v>8.8699999999999992</v>
      </c>
      <c r="F3580" s="1521">
        <f t="shared" si="111"/>
        <v>96794</v>
      </c>
      <c r="H3580" s="1527">
        <v>8.8699999999999992</v>
      </c>
      <c r="I3580" s="1527">
        <v>8.6199999999999992</v>
      </c>
    </row>
    <row r="3581" spans="2:9">
      <c r="B3581" s="1531">
        <v>96795</v>
      </c>
      <c r="C3581" s="1529" t="s">
        <v>3001</v>
      </c>
      <c r="D3581" s="1528" t="s">
        <v>73</v>
      </c>
      <c r="E3581" s="1530">
        <f t="shared" si="110"/>
        <v>11.33</v>
      </c>
      <c r="F3581" s="1521">
        <f t="shared" si="111"/>
        <v>96795</v>
      </c>
      <c r="H3581" s="1530">
        <v>11.33</v>
      </c>
      <c r="I3581" s="1530">
        <v>11.03</v>
      </c>
    </row>
    <row r="3582" spans="2:9">
      <c r="B3582" s="1532">
        <v>96796</v>
      </c>
      <c r="C3582" s="1523" t="s">
        <v>3002</v>
      </c>
      <c r="D3582" s="1526" t="s">
        <v>73</v>
      </c>
      <c r="E3582" s="1527">
        <f t="shared" si="110"/>
        <v>16.02</v>
      </c>
      <c r="F3582" s="1521">
        <f t="shared" si="111"/>
        <v>96796</v>
      </c>
      <c r="H3582" s="1527">
        <v>16.02</v>
      </c>
      <c r="I3582" s="1527">
        <v>15.67</v>
      </c>
    </row>
    <row r="3583" spans="2:9">
      <c r="B3583" s="1531">
        <v>96797</v>
      </c>
      <c r="C3583" s="1529" t="s">
        <v>3003</v>
      </c>
      <c r="D3583" s="1528" t="s">
        <v>73</v>
      </c>
      <c r="E3583" s="1530">
        <f t="shared" si="110"/>
        <v>24.49</v>
      </c>
      <c r="F3583" s="1521">
        <f t="shared" si="111"/>
        <v>96797</v>
      </c>
      <c r="H3583" s="1530">
        <v>24.49</v>
      </c>
      <c r="I3583" s="1530">
        <v>24.06</v>
      </c>
    </row>
    <row r="3584" spans="2:9">
      <c r="B3584" s="1532">
        <v>96798</v>
      </c>
      <c r="C3584" s="1523" t="s">
        <v>3004</v>
      </c>
      <c r="D3584" s="1526" t="s">
        <v>73</v>
      </c>
      <c r="E3584" s="1527">
        <f t="shared" si="110"/>
        <v>8.99</v>
      </c>
      <c r="F3584" s="1521">
        <f t="shared" si="111"/>
        <v>96798</v>
      </c>
      <c r="H3584" s="1527">
        <v>8.99</v>
      </c>
      <c r="I3584" s="1527">
        <v>8.73</v>
      </c>
    </row>
    <row r="3585" spans="2:9">
      <c r="B3585" s="1531">
        <v>96799</v>
      </c>
      <c r="C3585" s="1529" t="s">
        <v>3005</v>
      </c>
      <c r="D3585" s="1528" t="s">
        <v>73</v>
      </c>
      <c r="E3585" s="1530">
        <f t="shared" si="110"/>
        <v>11.99</v>
      </c>
      <c r="F3585" s="1521">
        <f t="shared" si="111"/>
        <v>96799</v>
      </c>
      <c r="H3585" s="1530">
        <v>11.99</v>
      </c>
      <c r="I3585" s="1530">
        <v>11.62</v>
      </c>
    </row>
    <row r="3586" spans="2:9">
      <c r="B3586" s="1532">
        <v>96800</v>
      </c>
      <c r="C3586" s="1523" t="s">
        <v>3006</v>
      </c>
      <c r="D3586" s="1526" t="s">
        <v>73</v>
      </c>
      <c r="E3586" s="1527">
        <f t="shared" ref="E3586:E3649" si="112">IF($L$2=$H$1,H3586,I3586)</f>
        <v>17.38</v>
      </c>
      <c r="F3586" s="1521">
        <f t="shared" ref="F3586:F3649" si="113">IF(LEN($B3586)=7,CONCATENATE(MID($B3586,1,6),"00",RIGHT($B3586,1)),IF(LEN($B3586)=8,CONCATENATE(MID($B3586,1,6),"0",RIGHT($B3586,2)),$B3586))</f>
        <v>96800</v>
      </c>
      <c r="H3586" s="1527">
        <v>17.38</v>
      </c>
      <c r="I3586" s="1527">
        <v>16.87</v>
      </c>
    </row>
    <row r="3587" spans="2:9">
      <c r="B3587" s="1531">
        <v>96801</v>
      </c>
      <c r="C3587" s="1529" t="s">
        <v>3007</v>
      </c>
      <c r="D3587" s="1528" t="s">
        <v>73</v>
      </c>
      <c r="E3587" s="1530">
        <f t="shared" si="112"/>
        <v>26.81</v>
      </c>
      <c r="F3587" s="1521">
        <f t="shared" si="113"/>
        <v>96801</v>
      </c>
      <c r="H3587" s="1530">
        <v>26.81</v>
      </c>
      <c r="I3587" s="1530">
        <v>26.13</v>
      </c>
    </row>
    <row r="3588" spans="2:9" ht="30">
      <c r="B3588" s="1532">
        <v>97327</v>
      </c>
      <c r="C3588" s="1523" t="s">
        <v>4161</v>
      </c>
      <c r="D3588" s="1526" t="s">
        <v>73</v>
      </c>
      <c r="E3588" s="1527">
        <f t="shared" si="112"/>
        <v>31.61</v>
      </c>
      <c r="F3588" s="1521">
        <f t="shared" si="113"/>
        <v>97327</v>
      </c>
      <c r="H3588" s="1527">
        <v>31.61</v>
      </c>
      <c r="I3588" s="1527">
        <v>31.4</v>
      </c>
    </row>
    <row r="3589" spans="2:9" ht="30">
      <c r="B3589" s="1531">
        <v>97328</v>
      </c>
      <c r="C3589" s="1529" t="s">
        <v>3576</v>
      </c>
      <c r="D3589" s="1528" t="s">
        <v>73</v>
      </c>
      <c r="E3589" s="1530">
        <f t="shared" si="112"/>
        <v>54.52</v>
      </c>
      <c r="F3589" s="1521">
        <f t="shared" si="113"/>
        <v>97328</v>
      </c>
      <c r="H3589" s="1530">
        <v>54.52</v>
      </c>
      <c r="I3589" s="1530">
        <v>54.29</v>
      </c>
    </row>
    <row r="3590" spans="2:9" ht="30">
      <c r="B3590" s="1532">
        <v>97329</v>
      </c>
      <c r="C3590" s="1523" t="s">
        <v>3577</v>
      </c>
      <c r="D3590" s="1526" t="s">
        <v>73</v>
      </c>
      <c r="E3590" s="1527">
        <f t="shared" si="112"/>
        <v>68.88</v>
      </c>
      <c r="F3590" s="1521">
        <f t="shared" si="113"/>
        <v>97329</v>
      </c>
      <c r="H3590" s="1527">
        <v>68.88</v>
      </c>
      <c r="I3590" s="1527">
        <v>68.64</v>
      </c>
    </row>
    <row r="3591" spans="2:9" ht="30">
      <c r="B3591" s="1531">
        <v>97330</v>
      </c>
      <c r="C3591" s="1529" t="s">
        <v>3578</v>
      </c>
      <c r="D3591" s="1528" t="s">
        <v>73</v>
      </c>
      <c r="E3591" s="1530">
        <f t="shared" si="112"/>
        <v>84.31</v>
      </c>
      <c r="F3591" s="1521">
        <f t="shared" si="113"/>
        <v>97330</v>
      </c>
      <c r="H3591" s="1530">
        <v>84.31</v>
      </c>
      <c r="I3591" s="1530">
        <v>84.05</v>
      </c>
    </row>
    <row r="3592" spans="2:9" ht="30">
      <c r="B3592" s="1532">
        <v>97331</v>
      </c>
      <c r="C3592" s="1523" t="s">
        <v>3579</v>
      </c>
      <c r="D3592" s="1526" t="s">
        <v>73</v>
      </c>
      <c r="E3592" s="1527">
        <f t="shared" si="112"/>
        <v>31.87</v>
      </c>
      <c r="F3592" s="1521">
        <f t="shared" si="113"/>
        <v>97331</v>
      </c>
      <c r="H3592" s="1527">
        <v>31.87</v>
      </c>
      <c r="I3592" s="1527">
        <v>31.63</v>
      </c>
    </row>
    <row r="3593" spans="2:9" ht="30">
      <c r="B3593" s="1531">
        <v>97332</v>
      </c>
      <c r="C3593" s="1529" t="s">
        <v>3580</v>
      </c>
      <c r="D3593" s="1528" t="s">
        <v>73</v>
      </c>
      <c r="E3593" s="1530">
        <f t="shared" si="112"/>
        <v>54.82</v>
      </c>
      <c r="F3593" s="1521">
        <f t="shared" si="113"/>
        <v>97332</v>
      </c>
      <c r="H3593" s="1530">
        <v>54.82</v>
      </c>
      <c r="I3593" s="1530">
        <v>54.56</v>
      </c>
    </row>
    <row r="3594" spans="2:9" ht="30">
      <c r="B3594" s="1532">
        <v>97333</v>
      </c>
      <c r="C3594" s="1523" t="s">
        <v>3581</v>
      </c>
      <c r="D3594" s="1526" t="s">
        <v>73</v>
      </c>
      <c r="E3594" s="1527">
        <f t="shared" si="112"/>
        <v>69.25</v>
      </c>
      <c r="F3594" s="1521">
        <f t="shared" si="113"/>
        <v>97333</v>
      </c>
      <c r="H3594" s="1527">
        <v>69.25</v>
      </c>
      <c r="I3594" s="1527">
        <v>68.97</v>
      </c>
    </row>
    <row r="3595" spans="2:9" ht="30">
      <c r="B3595" s="1531">
        <v>97334</v>
      </c>
      <c r="C3595" s="1529" t="s">
        <v>4162</v>
      </c>
      <c r="D3595" s="1528" t="s">
        <v>73</v>
      </c>
      <c r="E3595" s="1530">
        <f t="shared" si="112"/>
        <v>84.72</v>
      </c>
      <c r="F3595" s="1521">
        <f t="shared" si="113"/>
        <v>97334</v>
      </c>
      <c r="H3595" s="1530">
        <v>84.72</v>
      </c>
      <c r="I3595" s="1530">
        <v>84.42</v>
      </c>
    </row>
    <row r="3596" spans="2:9" ht="30">
      <c r="B3596" s="1532">
        <v>97335</v>
      </c>
      <c r="C3596" s="1523" t="s">
        <v>3582</v>
      </c>
      <c r="D3596" s="1526" t="s">
        <v>73</v>
      </c>
      <c r="E3596" s="1527">
        <f t="shared" si="112"/>
        <v>92.07</v>
      </c>
      <c r="F3596" s="1521">
        <f t="shared" si="113"/>
        <v>97335</v>
      </c>
      <c r="H3596" s="1527">
        <v>92.07</v>
      </c>
      <c r="I3596" s="1527">
        <v>91.89</v>
      </c>
    </row>
    <row r="3597" spans="2:9" ht="30">
      <c r="B3597" s="1531">
        <v>97336</v>
      </c>
      <c r="C3597" s="1529" t="s">
        <v>3583</v>
      </c>
      <c r="D3597" s="1528" t="s">
        <v>73</v>
      </c>
      <c r="E3597" s="1530">
        <f t="shared" si="112"/>
        <v>117</v>
      </c>
      <c r="F3597" s="1521">
        <f t="shared" si="113"/>
        <v>97336</v>
      </c>
      <c r="H3597" s="1530">
        <v>117</v>
      </c>
      <c r="I3597" s="1530">
        <v>116.78</v>
      </c>
    </row>
    <row r="3598" spans="2:9" ht="30">
      <c r="B3598" s="1532">
        <v>97337</v>
      </c>
      <c r="C3598" s="1523" t="s">
        <v>3584</v>
      </c>
      <c r="D3598" s="1526" t="s">
        <v>73</v>
      </c>
      <c r="E3598" s="1527">
        <f t="shared" si="112"/>
        <v>176.03</v>
      </c>
      <c r="F3598" s="1521">
        <f t="shared" si="113"/>
        <v>97337</v>
      </c>
      <c r="H3598" s="1527">
        <v>176.03</v>
      </c>
      <c r="I3598" s="1527">
        <v>175.77</v>
      </c>
    </row>
    <row r="3599" spans="2:9" ht="30">
      <c r="B3599" s="1531">
        <v>97338</v>
      </c>
      <c r="C3599" s="1529" t="s">
        <v>3585</v>
      </c>
      <c r="D3599" s="1528" t="s">
        <v>73</v>
      </c>
      <c r="E3599" s="1530">
        <f t="shared" si="112"/>
        <v>211.66</v>
      </c>
      <c r="F3599" s="1521">
        <f t="shared" si="113"/>
        <v>97338</v>
      </c>
      <c r="H3599" s="1530">
        <v>211.66</v>
      </c>
      <c r="I3599" s="1530">
        <v>211.37</v>
      </c>
    </row>
    <row r="3600" spans="2:9" ht="30">
      <c r="B3600" s="1532">
        <v>97339</v>
      </c>
      <c r="C3600" s="1523" t="s">
        <v>3586</v>
      </c>
      <c r="D3600" s="1526" t="s">
        <v>73</v>
      </c>
      <c r="E3600" s="1527">
        <f t="shared" si="112"/>
        <v>227.4</v>
      </c>
      <c r="F3600" s="1521">
        <f t="shared" si="113"/>
        <v>97339</v>
      </c>
      <c r="H3600" s="1527">
        <v>227.4</v>
      </c>
      <c r="I3600" s="1527">
        <v>227.03</v>
      </c>
    </row>
    <row r="3601" spans="2:9" ht="30">
      <c r="B3601" s="1531">
        <v>97340</v>
      </c>
      <c r="C3601" s="1529" t="s">
        <v>3587</v>
      </c>
      <c r="D3601" s="1528" t="s">
        <v>73</v>
      </c>
      <c r="E3601" s="1530">
        <f t="shared" si="112"/>
        <v>228.04</v>
      </c>
      <c r="F3601" s="1521">
        <f t="shared" si="113"/>
        <v>97340</v>
      </c>
      <c r="H3601" s="1530">
        <v>228.04</v>
      </c>
      <c r="I3601" s="1530">
        <v>227.6</v>
      </c>
    </row>
    <row r="3602" spans="2:9" ht="30">
      <c r="B3602" s="1532">
        <v>97341</v>
      </c>
      <c r="C3602" s="1523" t="s">
        <v>3588</v>
      </c>
      <c r="D3602" s="1526" t="s">
        <v>73</v>
      </c>
      <c r="E3602" s="1527">
        <f t="shared" si="112"/>
        <v>60.47</v>
      </c>
      <c r="F3602" s="1521">
        <f t="shared" si="113"/>
        <v>97341</v>
      </c>
      <c r="H3602" s="1527">
        <v>60.47</v>
      </c>
      <c r="I3602" s="1527">
        <v>59.98</v>
      </c>
    </row>
    <row r="3603" spans="2:9" ht="30">
      <c r="B3603" s="1531">
        <v>97342</v>
      </c>
      <c r="C3603" s="1529" t="s">
        <v>3589</v>
      </c>
      <c r="D3603" s="1528" t="s">
        <v>73</v>
      </c>
      <c r="E3603" s="1530">
        <f t="shared" si="112"/>
        <v>95.68</v>
      </c>
      <c r="F3603" s="1521">
        <f t="shared" si="113"/>
        <v>97342</v>
      </c>
      <c r="H3603" s="1530">
        <v>95.68</v>
      </c>
      <c r="I3603" s="1530">
        <v>95.12</v>
      </c>
    </row>
    <row r="3604" spans="2:9" ht="30">
      <c r="B3604" s="1532">
        <v>97343</v>
      </c>
      <c r="C3604" s="1523" t="s">
        <v>3590</v>
      </c>
      <c r="D3604" s="1526" t="s">
        <v>73</v>
      </c>
      <c r="E3604" s="1527">
        <f t="shared" si="112"/>
        <v>120.87</v>
      </c>
      <c r="F3604" s="1521">
        <f t="shared" si="113"/>
        <v>97343</v>
      </c>
      <c r="H3604" s="1527">
        <v>120.87</v>
      </c>
      <c r="I3604" s="1527">
        <v>120.24</v>
      </c>
    </row>
    <row r="3605" spans="2:9" ht="30">
      <c r="B3605" s="1531">
        <v>97344</v>
      </c>
      <c r="C3605" s="1529" t="s">
        <v>3591</v>
      </c>
      <c r="D3605" s="1528" t="s">
        <v>73</v>
      </c>
      <c r="E3605" s="1530">
        <f t="shared" si="112"/>
        <v>68.39</v>
      </c>
      <c r="F3605" s="1521">
        <f t="shared" si="113"/>
        <v>97344</v>
      </c>
      <c r="H3605" s="1530">
        <v>68.39</v>
      </c>
      <c r="I3605" s="1530">
        <v>67.05</v>
      </c>
    </row>
    <row r="3606" spans="2:9" ht="30">
      <c r="B3606" s="1532">
        <v>97345</v>
      </c>
      <c r="C3606" s="1523" t="s">
        <v>3592</v>
      </c>
      <c r="D3606" s="1526" t="s">
        <v>73</v>
      </c>
      <c r="E3606" s="1527">
        <f t="shared" si="112"/>
        <v>109.3</v>
      </c>
      <c r="F3606" s="1521">
        <f t="shared" si="113"/>
        <v>97345</v>
      </c>
      <c r="H3606" s="1527">
        <v>109.3</v>
      </c>
      <c r="I3606" s="1527">
        <v>107.28</v>
      </c>
    </row>
    <row r="3607" spans="2:9" ht="30">
      <c r="B3607" s="1531">
        <v>97346</v>
      </c>
      <c r="C3607" s="1529" t="s">
        <v>3593</v>
      </c>
      <c r="D3607" s="1528" t="s">
        <v>73</v>
      </c>
      <c r="E3607" s="1530">
        <f t="shared" si="112"/>
        <v>139.41999999999999</v>
      </c>
      <c r="F3607" s="1521">
        <f t="shared" si="113"/>
        <v>97346</v>
      </c>
      <c r="H3607" s="1530">
        <v>139.41999999999999</v>
      </c>
      <c r="I3607" s="1530">
        <v>136.82</v>
      </c>
    </row>
    <row r="3608" spans="2:9" ht="30">
      <c r="B3608" s="1532">
        <v>97347</v>
      </c>
      <c r="C3608" s="1523" t="s">
        <v>3594</v>
      </c>
      <c r="D3608" s="1526" t="s">
        <v>73</v>
      </c>
      <c r="E3608" s="1527">
        <f t="shared" si="112"/>
        <v>111.05</v>
      </c>
      <c r="F3608" s="1521">
        <f t="shared" si="113"/>
        <v>97347</v>
      </c>
      <c r="H3608" s="1527">
        <v>111.05</v>
      </c>
      <c r="I3608" s="1527">
        <v>110.87</v>
      </c>
    </row>
    <row r="3609" spans="2:9" ht="30">
      <c r="B3609" s="1531">
        <v>97348</v>
      </c>
      <c r="C3609" s="1529" t="s">
        <v>3595</v>
      </c>
      <c r="D3609" s="1528" t="s">
        <v>73</v>
      </c>
      <c r="E3609" s="1530">
        <f t="shared" si="112"/>
        <v>153.53</v>
      </c>
      <c r="F3609" s="1521">
        <f t="shared" si="113"/>
        <v>97348</v>
      </c>
      <c r="H3609" s="1530">
        <v>153.53</v>
      </c>
      <c r="I3609" s="1530">
        <v>153.31</v>
      </c>
    </row>
    <row r="3610" spans="2:9" ht="30">
      <c r="B3610" s="1532">
        <v>97349</v>
      </c>
      <c r="C3610" s="1523" t="s">
        <v>3596</v>
      </c>
      <c r="D3610" s="1526" t="s">
        <v>73</v>
      </c>
      <c r="E3610" s="1527">
        <f t="shared" si="112"/>
        <v>221.51</v>
      </c>
      <c r="F3610" s="1521">
        <f t="shared" si="113"/>
        <v>97349</v>
      </c>
      <c r="H3610" s="1527">
        <v>221.51</v>
      </c>
      <c r="I3610" s="1527">
        <v>221.25</v>
      </c>
    </row>
    <row r="3611" spans="2:9" ht="30">
      <c r="B3611" s="1531">
        <v>97350</v>
      </c>
      <c r="C3611" s="1529" t="s">
        <v>3597</v>
      </c>
      <c r="D3611" s="1528" t="s">
        <v>73</v>
      </c>
      <c r="E3611" s="1530">
        <f t="shared" si="112"/>
        <v>269.02999999999997</v>
      </c>
      <c r="F3611" s="1521">
        <f t="shared" si="113"/>
        <v>97350</v>
      </c>
      <c r="H3611" s="1530">
        <v>269.02999999999997</v>
      </c>
      <c r="I3611" s="1530">
        <v>268.74</v>
      </c>
    </row>
    <row r="3612" spans="2:9" ht="30">
      <c r="B3612" s="1532">
        <v>97351</v>
      </c>
      <c r="C3612" s="1523" t="s">
        <v>3598</v>
      </c>
      <c r="D3612" s="1526" t="s">
        <v>73</v>
      </c>
      <c r="E3612" s="1527">
        <f t="shared" si="112"/>
        <v>372.13</v>
      </c>
      <c r="F3612" s="1521">
        <f t="shared" si="113"/>
        <v>97351</v>
      </c>
      <c r="H3612" s="1527">
        <v>372.13</v>
      </c>
      <c r="I3612" s="1527">
        <v>371.76</v>
      </c>
    </row>
    <row r="3613" spans="2:9" ht="30">
      <c r="B3613" s="1531">
        <v>97352</v>
      </c>
      <c r="C3613" s="1529" t="s">
        <v>3599</v>
      </c>
      <c r="D3613" s="1528" t="s">
        <v>73</v>
      </c>
      <c r="E3613" s="1530">
        <f t="shared" si="112"/>
        <v>482.44</v>
      </c>
      <c r="F3613" s="1521">
        <f t="shared" si="113"/>
        <v>97352</v>
      </c>
      <c r="H3613" s="1530">
        <v>482.44</v>
      </c>
      <c r="I3613" s="1530">
        <v>482</v>
      </c>
    </row>
    <row r="3614" spans="2:9" ht="30">
      <c r="B3614" s="1532">
        <v>97353</v>
      </c>
      <c r="C3614" s="1523" t="s">
        <v>3600</v>
      </c>
      <c r="D3614" s="1526" t="s">
        <v>73</v>
      </c>
      <c r="E3614" s="1527">
        <f t="shared" si="112"/>
        <v>71.709999999999994</v>
      </c>
      <c r="F3614" s="1521">
        <f t="shared" si="113"/>
        <v>97353</v>
      </c>
      <c r="H3614" s="1527">
        <v>71.709999999999994</v>
      </c>
      <c r="I3614" s="1527">
        <v>71.22</v>
      </c>
    </row>
    <row r="3615" spans="2:9" ht="30">
      <c r="B3615" s="1531">
        <v>97354</v>
      </c>
      <c r="C3615" s="1529" t="s">
        <v>3601</v>
      </c>
      <c r="D3615" s="1528" t="s">
        <v>73</v>
      </c>
      <c r="E3615" s="1530">
        <f t="shared" si="112"/>
        <v>114.66</v>
      </c>
      <c r="F3615" s="1521">
        <f t="shared" si="113"/>
        <v>97354</v>
      </c>
      <c r="H3615" s="1530">
        <v>114.66</v>
      </c>
      <c r="I3615" s="1530">
        <v>114.1</v>
      </c>
    </row>
    <row r="3616" spans="2:9" ht="30">
      <c r="B3616" s="1532">
        <v>97355</v>
      </c>
      <c r="C3616" s="1523" t="s">
        <v>3602</v>
      </c>
      <c r="D3616" s="1526" t="s">
        <v>73</v>
      </c>
      <c r="E3616" s="1527">
        <f t="shared" si="112"/>
        <v>157.4</v>
      </c>
      <c r="F3616" s="1521">
        <f t="shared" si="113"/>
        <v>97355</v>
      </c>
      <c r="H3616" s="1527">
        <v>157.4</v>
      </c>
      <c r="I3616" s="1527">
        <v>156.77000000000001</v>
      </c>
    </row>
    <row r="3617" spans="2:9" ht="30">
      <c r="B3617" s="1531">
        <v>97356</v>
      </c>
      <c r="C3617" s="1529" t="s">
        <v>3603</v>
      </c>
      <c r="D3617" s="1528" t="s">
        <v>73</v>
      </c>
      <c r="E3617" s="1530">
        <f t="shared" si="112"/>
        <v>79.63</v>
      </c>
      <c r="F3617" s="1521">
        <f t="shared" si="113"/>
        <v>97356</v>
      </c>
      <c r="H3617" s="1530">
        <v>79.63</v>
      </c>
      <c r="I3617" s="1530">
        <v>78.290000000000006</v>
      </c>
    </row>
    <row r="3618" spans="2:9" ht="30">
      <c r="B3618" s="1532">
        <v>97357</v>
      </c>
      <c r="C3618" s="1523" t="s">
        <v>3604</v>
      </c>
      <c r="D3618" s="1526" t="s">
        <v>73</v>
      </c>
      <c r="E3618" s="1527">
        <f t="shared" si="112"/>
        <v>128.28</v>
      </c>
      <c r="F3618" s="1521">
        <f t="shared" si="113"/>
        <v>97357</v>
      </c>
      <c r="H3618" s="1527">
        <v>128.28</v>
      </c>
      <c r="I3618" s="1527">
        <v>126.26</v>
      </c>
    </row>
    <row r="3619" spans="2:9" ht="30">
      <c r="B3619" s="1531">
        <v>97358</v>
      </c>
      <c r="C3619" s="1529" t="s">
        <v>3605</v>
      </c>
      <c r="D3619" s="1528" t="s">
        <v>73</v>
      </c>
      <c r="E3619" s="1530">
        <f t="shared" si="112"/>
        <v>175.95</v>
      </c>
      <c r="F3619" s="1521">
        <f t="shared" si="113"/>
        <v>97358</v>
      </c>
      <c r="H3619" s="1530">
        <v>175.95</v>
      </c>
      <c r="I3619" s="1530">
        <v>173.35</v>
      </c>
    </row>
    <row r="3620" spans="2:9" ht="30">
      <c r="B3620" s="1532">
        <v>97498</v>
      </c>
      <c r="C3620" s="1523" t="s">
        <v>16170</v>
      </c>
      <c r="D3620" s="1526" t="s">
        <v>73</v>
      </c>
      <c r="E3620" s="1527">
        <f t="shared" si="112"/>
        <v>53.29</v>
      </c>
      <c r="F3620" s="1521">
        <f t="shared" si="113"/>
        <v>97498</v>
      </c>
      <c r="H3620" s="1527">
        <v>53.29</v>
      </c>
      <c r="I3620" s="1527">
        <v>52.65</v>
      </c>
    </row>
    <row r="3621" spans="2:9" ht="30">
      <c r="B3621" s="1531">
        <v>97535</v>
      </c>
      <c r="C3621" s="1529" t="s">
        <v>16171</v>
      </c>
      <c r="D3621" s="1528" t="s">
        <v>73</v>
      </c>
      <c r="E3621" s="1530">
        <f t="shared" si="112"/>
        <v>56.9</v>
      </c>
      <c r="F3621" s="1521">
        <f t="shared" si="113"/>
        <v>97535</v>
      </c>
      <c r="H3621" s="1530">
        <v>56.9</v>
      </c>
      <c r="I3621" s="1530">
        <v>55.87</v>
      </c>
    </row>
    <row r="3622" spans="2:9" ht="30">
      <c r="B3622" s="1532">
        <v>97536</v>
      </c>
      <c r="C3622" s="1523" t="s">
        <v>16172</v>
      </c>
      <c r="D3622" s="1526" t="s">
        <v>73</v>
      </c>
      <c r="E3622" s="1527">
        <f t="shared" si="112"/>
        <v>65.19</v>
      </c>
      <c r="F3622" s="1521">
        <f t="shared" si="113"/>
        <v>97536</v>
      </c>
      <c r="H3622" s="1527">
        <v>65.19</v>
      </c>
      <c r="I3622" s="1527">
        <v>63.29</v>
      </c>
    </row>
    <row r="3623" spans="2:9" ht="30">
      <c r="B3623" s="1531">
        <v>100788</v>
      </c>
      <c r="C3623" s="1529" t="s">
        <v>9322</v>
      </c>
      <c r="D3623" s="1528" t="s">
        <v>74</v>
      </c>
      <c r="E3623" s="1530">
        <f t="shared" si="112"/>
        <v>520.91</v>
      </c>
      <c r="F3623" s="1521">
        <f t="shared" si="113"/>
        <v>100788</v>
      </c>
      <c r="H3623" s="1530">
        <v>520.91</v>
      </c>
      <c r="I3623" s="1530">
        <v>505.66</v>
      </c>
    </row>
    <row r="3624" spans="2:9" ht="30">
      <c r="B3624" s="1532">
        <v>100791</v>
      </c>
      <c r="C3624" s="1523" t="s">
        <v>9323</v>
      </c>
      <c r="D3624" s="1526" t="s">
        <v>73</v>
      </c>
      <c r="E3624" s="1527">
        <f t="shared" si="112"/>
        <v>18.190000000000001</v>
      </c>
      <c r="F3624" s="1521">
        <f t="shared" si="113"/>
        <v>100791</v>
      </c>
      <c r="H3624" s="1527">
        <v>18.190000000000001</v>
      </c>
      <c r="I3624" s="1527">
        <v>17.559999999999999</v>
      </c>
    </row>
    <row r="3625" spans="2:9" ht="30">
      <c r="B3625" s="1531">
        <v>100792</v>
      </c>
      <c r="C3625" s="1529" t="s">
        <v>9324</v>
      </c>
      <c r="D3625" s="1528" t="s">
        <v>73</v>
      </c>
      <c r="E3625" s="1530">
        <f t="shared" si="112"/>
        <v>27.13</v>
      </c>
      <c r="F3625" s="1521">
        <f t="shared" si="113"/>
        <v>100792</v>
      </c>
      <c r="H3625" s="1530">
        <v>27.13</v>
      </c>
      <c r="I3625" s="1530">
        <v>26.37</v>
      </c>
    </row>
    <row r="3626" spans="2:9" ht="30">
      <c r="B3626" s="1532">
        <v>100793</v>
      </c>
      <c r="C3626" s="1523" t="s">
        <v>9325</v>
      </c>
      <c r="D3626" s="1526" t="s">
        <v>73</v>
      </c>
      <c r="E3626" s="1527">
        <f t="shared" si="112"/>
        <v>36.25</v>
      </c>
      <c r="F3626" s="1521">
        <f t="shared" si="113"/>
        <v>100793</v>
      </c>
      <c r="H3626" s="1527">
        <v>36.25</v>
      </c>
      <c r="I3626" s="1527">
        <v>35.340000000000003</v>
      </c>
    </row>
    <row r="3627" spans="2:9" ht="30">
      <c r="B3627" s="1531">
        <v>100794</v>
      </c>
      <c r="C3627" s="1529" t="s">
        <v>9326</v>
      </c>
      <c r="D3627" s="1528" t="s">
        <v>73</v>
      </c>
      <c r="E3627" s="1530">
        <f t="shared" si="112"/>
        <v>49.18</v>
      </c>
      <c r="F3627" s="1521">
        <f t="shared" si="113"/>
        <v>100794</v>
      </c>
      <c r="H3627" s="1530">
        <v>49.18</v>
      </c>
      <c r="I3627" s="1530">
        <v>48.06</v>
      </c>
    </row>
    <row r="3628" spans="2:9" ht="30">
      <c r="B3628" s="1532">
        <v>100799</v>
      </c>
      <c r="C3628" s="1523" t="s">
        <v>18415</v>
      </c>
      <c r="D3628" s="1526" t="s">
        <v>73</v>
      </c>
      <c r="E3628" s="1527">
        <f t="shared" si="112"/>
        <v>18.559999999999999</v>
      </c>
      <c r="F3628" s="1521">
        <f t="shared" si="113"/>
        <v>100799</v>
      </c>
      <c r="H3628" s="1527">
        <v>18.559999999999999</v>
      </c>
      <c r="I3628" s="1527">
        <v>17.89</v>
      </c>
    </row>
    <row r="3629" spans="2:9" ht="30">
      <c r="B3629" s="1531">
        <v>100800</v>
      </c>
      <c r="C3629" s="1529" t="s">
        <v>18416</v>
      </c>
      <c r="D3629" s="1528" t="s">
        <v>73</v>
      </c>
      <c r="E3629" s="1530">
        <f t="shared" si="112"/>
        <v>27.51</v>
      </c>
      <c r="F3629" s="1521">
        <f t="shared" si="113"/>
        <v>100800</v>
      </c>
      <c r="H3629" s="1530">
        <v>27.51</v>
      </c>
      <c r="I3629" s="1530">
        <v>26.71</v>
      </c>
    </row>
    <row r="3630" spans="2:9" ht="30">
      <c r="B3630" s="1532">
        <v>100801</v>
      </c>
      <c r="C3630" s="1523" t="s">
        <v>18417</v>
      </c>
      <c r="D3630" s="1526" t="s">
        <v>73</v>
      </c>
      <c r="E3630" s="1527">
        <f t="shared" si="112"/>
        <v>36.619999999999997</v>
      </c>
      <c r="F3630" s="1521">
        <f t="shared" si="113"/>
        <v>100801</v>
      </c>
      <c r="H3630" s="1527">
        <v>36.619999999999997</v>
      </c>
      <c r="I3630" s="1527">
        <v>35.67</v>
      </c>
    </row>
    <row r="3631" spans="2:9" ht="30">
      <c r="B3631" s="1531">
        <v>100802</v>
      </c>
      <c r="C3631" s="1529" t="s">
        <v>18418</v>
      </c>
      <c r="D3631" s="1528" t="s">
        <v>73</v>
      </c>
      <c r="E3631" s="1530">
        <f t="shared" si="112"/>
        <v>49.55</v>
      </c>
      <c r="F3631" s="1521">
        <f t="shared" si="113"/>
        <v>100802</v>
      </c>
      <c r="H3631" s="1530">
        <v>49.55</v>
      </c>
      <c r="I3631" s="1530">
        <v>48.4</v>
      </c>
    </row>
    <row r="3632" spans="2:9" ht="30">
      <c r="B3632" s="1532">
        <v>100803</v>
      </c>
      <c r="C3632" s="1523" t="s">
        <v>9327</v>
      </c>
      <c r="D3632" s="1526" t="s">
        <v>73</v>
      </c>
      <c r="E3632" s="1527">
        <f t="shared" si="112"/>
        <v>17.420000000000002</v>
      </c>
      <c r="F3632" s="1521">
        <f t="shared" si="113"/>
        <v>100803</v>
      </c>
      <c r="H3632" s="1527">
        <v>17.420000000000002</v>
      </c>
      <c r="I3632" s="1527">
        <v>16.87</v>
      </c>
    </row>
    <row r="3633" spans="2:9" ht="30">
      <c r="B3633" s="1531">
        <v>100804</v>
      </c>
      <c r="C3633" s="1529" t="s">
        <v>9328</v>
      </c>
      <c r="D3633" s="1528" t="s">
        <v>73</v>
      </c>
      <c r="E3633" s="1530">
        <f t="shared" si="112"/>
        <v>26.22</v>
      </c>
      <c r="F3633" s="1521">
        <f t="shared" si="113"/>
        <v>100804</v>
      </c>
      <c r="H3633" s="1530">
        <v>26.22</v>
      </c>
      <c r="I3633" s="1530">
        <v>25.56</v>
      </c>
    </row>
    <row r="3634" spans="2:9" ht="30">
      <c r="B3634" s="1532">
        <v>100805</v>
      </c>
      <c r="C3634" s="1523" t="s">
        <v>9329</v>
      </c>
      <c r="D3634" s="1526" t="s">
        <v>73</v>
      </c>
      <c r="E3634" s="1527">
        <f t="shared" si="112"/>
        <v>35.15</v>
      </c>
      <c r="F3634" s="1521">
        <f t="shared" si="113"/>
        <v>100805</v>
      </c>
      <c r="H3634" s="1527">
        <v>35.15</v>
      </c>
      <c r="I3634" s="1527">
        <v>34.369999999999997</v>
      </c>
    </row>
    <row r="3635" spans="2:9" ht="30">
      <c r="B3635" s="1531">
        <v>100806</v>
      </c>
      <c r="C3635" s="1529" t="s">
        <v>9330</v>
      </c>
      <c r="D3635" s="1528" t="s">
        <v>73</v>
      </c>
      <c r="E3635" s="1530">
        <f t="shared" si="112"/>
        <v>47.84</v>
      </c>
      <c r="F3635" s="1521">
        <f t="shared" si="113"/>
        <v>100806</v>
      </c>
      <c r="H3635" s="1530">
        <v>47.84</v>
      </c>
      <c r="I3635" s="1530">
        <v>46.87</v>
      </c>
    </row>
    <row r="3636" spans="2:9" ht="30">
      <c r="B3636" s="1532">
        <v>100807</v>
      </c>
      <c r="C3636" s="1523" t="s">
        <v>18419</v>
      </c>
      <c r="D3636" s="1526" t="s">
        <v>73</v>
      </c>
      <c r="E3636" s="1527">
        <f t="shared" si="112"/>
        <v>22.94</v>
      </c>
      <c r="F3636" s="1521">
        <f t="shared" si="113"/>
        <v>100807</v>
      </c>
      <c r="H3636" s="1527">
        <v>22.94</v>
      </c>
      <c r="I3636" s="1527">
        <v>21.78</v>
      </c>
    </row>
    <row r="3637" spans="2:9" ht="30">
      <c r="B3637" s="1531">
        <v>100808</v>
      </c>
      <c r="C3637" s="1529" t="s">
        <v>18420</v>
      </c>
      <c r="D3637" s="1528" t="s">
        <v>73</v>
      </c>
      <c r="E3637" s="1530">
        <f t="shared" si="112"/>
        <v>32.69</v>
      </c>
      <c r="F3637" s="1521">
        <f t="shared" si="113"/>
        <v>100808</v>
      </c>
      <c r="H3637" s="1530">
        <v>32.69</v>
      </c>
      <c r="I3637" s="1530">
        <v>31.33</v>
      </c>
    </row>
    <row r="3638" spans="2:9" ht="30">
      <c r="B3638" s="1532">
        <v>100809</v>
      </c>
      <c r="C3638" s="1523" t="s">
        <v>18421</v>
      </c>
      <c r="D3638" s="1526" t="s">
        <v>73</v>
      </c>
      <c r="E3638" s="1527">
        <f t="shared" si="112"/>
        <v>42.82</v>
      </c>
      <c r="F3638" s="1521">
        <f t="shared" si="113"/>
        <v>100809</v>
      </c>
      <c r="H3638" s="1527">
        <v>42.82</v>
      </c>
      <c r="I3638" s="1527">
        <v>41.2</v>
      </c>
    </row>
    <row r="3639" spans="2:9" ht="30">
      <c r="B3639" s="1531">
        <v>100810</v>
      </c>
      <c r="C3639" s="1529" t="s">
        <v>18422</v>
      </c>
      <c r="D3639" s="1528" t="s">
        <v>73</v>
      </c>
      <c r="E3639" s="1530">
        <f t="shared" si="112"/>
        <v>57.17</v>
      </c>
      <c r="F3639" s="1521">
        <f t="shared" si="113"/>
        <v>100810</v>
      </c>
      <c r="H3639" s="1530">
        <v>57.17</v>
      </c>
      <c r="I3639" s="1530">
        <v>55.19</v>
      </c>
    </row>
    <row r="3640" spans="2:9" ht="30">
      <c r="B3640" s="1532">
        <v>101918</v>
      </c>
      <c r="C3640" s="1523" t="s">
        <v>16173</v>
      </c>
      <c r="D3640" s="1526" t="s">
        <v>73</v>
      </c>
      <c r="E3640" s="1527">
        <f t="shared" si="112"/>
        <v>252.67</v>
      </c>
      <c r="F3640" s="1521">
        <f t="shared" si="113"/>
        <v>101918</v>
      </c>
      <c r="H3640" s="1527">
        <v>252.67</v>
      </c>
      <c r="I3640" s="1527">
        <v>250.22</v>
      </c>
    </row>
    <row r="3641" spans="2:9" ht="30">
      <c r="B3641" s="1531">
        <v>101919</v>
      </c>
      <c r="C3641" s="1529" t="s">
        <v>16174</v>
      </c>
      <c r="D3641" s="1528" t="s">
        <v>74</v>
      </c>
      <c r="E3641" s="1530">
        <f t="shared" si="112"/>
        <v>324.98</v>
      </c>
      <c r="F3641" s="1521">
        <f t="shared" si="113"/>
        <v>101919</v>
      </c>
      <c r="H3641" s="1530">
        <v>324.98</v>
      </c>
      <c r="I3641" s="1530">
        <v>321.67</v>
      </c>
    </row>
    <row r="3642" spans="2:9" ht="30">
      <c r="B3642" s="1532">
        <v>101920</v>
      </c>
      <c r="C3642" s="1523" t="s">
        <v>16175</v>
      </c>
      <c r="D3642" s="1526" t="s">
        <v>74</v>
      </c>
      <c r="E3642" s="1527">
        <f t="shared" si="112"/>
        <v>154.04</v>
      </c>
      <c r="F3642" s="1521">
        <f t="shared" si="113"/>
        <v>101920</v>
      </c>
      <c r="H3642" s="1527">
        <v>154.04</v>
      </c>
      <c r="I3642" s="1527">
        <v>150.72999999999999</v>
      </c>
    </row>
    <row r="3643" spans="2:9" ht="30">
      <c r="B3643" s="1531">
        <v>101921</v>
      </c>
      <c r="C3643" s="1529" t="s">
        <v>16176</v>
      </c>
      <c r="D3643" s="1528" t="s">
        <v>74</v>
      </c>
      <c r="E3643" s="1530">
        <f t="shared" si="112"/>
        <v>176.05</v>
      </c>
      <c r="F3643" s="1521">
        <f t="shared" si="113"/>
        <v>101921</v>
      </c>
      <c r="H3643" s="1530">
        <v>176.05</v>
      </c>
      <c r="I3643" s="1530">
        <v>172.74</v>
      </c>
    </row>
    <row r="3644" spans="2:9" ht="30">
      <c r="B3644" s="1532">
        <v>101922</v>
      </c>
      <c r="C3644" s="1523" t="s">
        <v>16177</v>
      </c>
      <c r="D3644" s="1526" t="s">
        <v>74</v>
      </c>
      <c r="E3644" s="1527">
        <f t="shared" si="112"/>
        <v>176.05</v>
      </c>
      <c r="F3644" s="1521">
        <f t="shared" si="113"/>
        <v>101922</v>
      </c>
      <c r="H3644" s="1527">
        <v>176.05</v>
      </c>
      <c r="I3644" s="1527">
        <v>172.74</v>
      </c>
    </row>
    <row r="3645" spans="2:9" ht="30">
      <c r="B3645" s="1531">
        <v>101923</v>
      </c>
      <c r="C3645" s="1529" t="s">
        <v>16178</v>
      </c>
      <c r="D3645" s="1528" t="s">
        <v>74</v>
      </c>
      <c r="E3645" s="1530">
        <f t="shared" si="112"/>
        <v>176.05</v>
      </c>
      <c r="F3645" s="1521">
        <f t="shared" si="113"/>
        <v>101923</v>
      </c>
      <c r="H3645" s="1530">
        <v>176.05</v>
      </c>
      <c r="I3645" s="1530">
        <v>172.74</v>
      </c>
    </row>
    <row r="3646" spans="2:9" ht="30">
      <c r="B3646" s="1532">
        <v>101924</v>
      </c>
      <c r="C3646" s="1523" t="s">
        <v>16179</v>
      </c>
      <c r="D3646" s="1526" t="s">
        <v>74</v>
      </c>
      <c r="E3646" s="1527">
        <f t="shared" si="112"/>
        <v>144.83000000000001</v>
      </c>
      <c r="F3646" s="1521">
        <f t="shared" si="113"/>
        <v>101924</v>
      </c>
      <c r="H3646" s="1527">
        <v>144.83000000000001</v>
      </c>
      <c r="I3646" s="1527">
        <v>141.52000000000001</v>
      </c>
    </row>
    <row r="3647" spans="2:9" ht="30">
      <c r="B3647" s="1531">
        <v>101925</v>
      </c>
      <c r="C3647" s="1529" t="s">
        <v>16180</v>
      </c>
      <c r="D3647" s="1528" t="s">
        <v>74</v>
      </c>
      <c r="E3647" s="1530">
        <f t="shared" si="112"/>
        <v>242.41</v>
      </c>
      <c r="F3647" s="1521">
        <f t="shared" si="113"/>
        <v>101925</v>
      </c>
      <c r="H3647" s="1530">
        <v>242.41</v>
      </c>
      <c r="I3647" s="1530">
        <v>237.44</v>
      </c>
    </row>
    <row r="3648" spans="2:9">
      <c r="B3648" s="1532">
        <v>101926</v>
      </c>
      <c r="C3648" s="1523" t="s">
        <v>16181</v>
      </c>
      <c r="D3648" s="1526" t="s">
        <v>74</v>
      </c>
      <c r="E3648" s="1527">
        <f t="shared" si="112"/>
        <v>312.45</v>
      </c>
      <c r="F3648" s="1521">
        <f t="shared" si="113"/>
        <v>101926</v>
      </c>
      <c r="H3648" s="1527">
        <v>312.45</v>
      </c>
      <c r="I3648" s="1527">
        <v>305.82</v>
      </c>
    </row>
    <row r="3649" spans="2:9" ht="30">
      <c r="B3649" s="1531">
        <v>101927</v>
      </c>
      <c r="C3649" s="1529" t="s">
        <v>16182</v>
      </c>
      <c r="D3649" s="1528" t="s">
        <v>73</v>
      </c>
      <c r="E3649" s="1530">
        <f t="shared" si="112"/>
        <v>241.42</v>
      </c>
      <c r="F3649" s="1521">
        <f t="shared" si="113"/>
        <v>101927</v>
      </c>
      <c r="H3649" s="1530">
        <v>241.42</v>
      </c>
      <c r="I3649" s="1530">
        <v>240.15</v>
      </c>
    </row>
    <row r="3650" spans="2:9" ht="30">
      <c r="B3650" s="1532">
        <v>101928</v>
      </c>
      <c r="C3650" s="1523" t="s">
        <v>16183</v>
      </c>
      <c r="D3650" s="1526" t="s">
        <v>74</v>
      </c>
      <c r="E3650" s="1527">
        <f t="shared" ref="E3650:E3713" si="114">IF($L$2=$H$1,H3650,I3650)</f>
        <v>329.29</v>
      </c>
      <c r="F3650" s="1521">
        <f t="shared" ref="F3650:F3713" si="115">IF(LEN($B3650)=7,CONCATENATE(MID($B3650,1,6),"00",RIGHT($B3650,1)),IF(LEN($B3650)=8,CONCATENATE(MID($B3650,1,6),"0",RIGHT($B3650,2)),$B3650))</f>
        <v>101928</v>
      </c>
      <c r="H3650" s="1527">
        <v>329.29</v>
      </c>
      <c r="I3650" s="1527">
        <v>325.51</v>
      </c>
    </row>
    <row r="3651" spans="2:9" ht="30">
      <c r="B3651" s="1531">
        <v>101929</v>
      </c>
      <c r="C3651" s="1529" t="s">
        <v>16184</v>
      </c>
      <c r="D3651" s="1528" t="s">
        <v>74</v>
      </c>
      <c r="E3651" s="1530">
        <f t="shared" si="114"/>
        <v>158.35</v>
      </c>
      <c r="F3651" s="1521">
        <f t="shared" si="115"/>
        <v>101929</v>
      </c>
      <c r="H3651" s="1530">
        <v>158.35</v>
      </c>
      <c r="I3651" s="1530">
        <v>154.57</v>
      </c>
    </row>
    <row r="3652" spans="2:9" ht="30">
      <c r="B3652" s="1532">
        <v>101930</v>
      </c>
      <c r="C3652" s="1523" t="s">
        <v>16185</v>
      </c>
      <c r="D3652" s="1526" t="s">
        <v>74</v>
      </c>
      <c r="E3652" s="1527">
        <f t="shared" si="114"/>
        <v>180.36</v>
      </c>
      <c r="F3652" s="1521">
        <f t="shared" si="115"/>
        <v>101930</v>
      </c>
      <c r="H3652" s="1527">
        <v>180.36</v>
      </c>
      <c r="I3652" s="1527">
        <v>176.58</v>
      </c>
    </row>
    <row r="3653" spans="2:9" ht="30">
      <c r="B3653" s="1531">
        <v>101931</v>
      </c>
      <c r="C3653" s="1529" t="s">
        <v>16186</v>
      </c>
      <c r="D3653" s="1528" t="s">
        <v>74</v>
      </c>
      <c r="E3653" s="1530">
        <f t="shared" si="114"/>
        <v>180.36</v>
      </c>
      <c r="F3653" s="1521">
        <f t="shared" si="115"/>
        <v>101931</v>
      </c>
      <c r="H3653" s="1530">
        <v>180.36</v>
      </c>
      <c r="I3653" s="1530">
        <v>176.58</v>
      </c>
    </row>
    <row r="3654" spans="2:9" ht="30">
      <c r="B3654" s="1532">
        <v>101932</v>
      </c>
      <c r="C3654" s="1523" t="s">
        <v>16187</v>
      </c>
      <c r="D3654" s="1526" t="s">
        <v>74</v>
      </c>
      <c r="E3654" s="1527">
        <f t="shared" si="114"/>
        <v>180.36</v>
      </c>
      <c r="F3654" s="1521">
        <f t="shared" si="115"/>
        <v>101932</v>
      </c>
      <c r="H3654" s="1527">
        <v>180.36</v>
      </c>
      <c r="I3654" s="1527">
        <v>176.58</v>
      </c>
    </row>
    <row r="3655" spans="2:9" ht="30">
      <c r="B3655" s="1531">
        <v>101933</v>
      </c>
      <c r="C3655" s="1529" t="s">
        <v>16188</v>
      </c>
      <c r="D3655" s="1528" t="s">
        <v>74</v>
      </c>
      <c r="E3655" s="1530">
        <f t="shared" si="114"/>
        <v>149.13999999999999</v>
      </c>
      <c r="F3655" s="1521">
        <f t="shared" si="115"/>
        <v>101933</v>
      </c>
      <c r="H3655" s="1530">
        <v>149.13999999999999</v>
      </c>
      <c r="I3655" s="1530">
        <v>145.36000000000001</v>
      </c>
    </row>
    <row r="3656" spans="2:9" ht="30">
      <c r="B3656" s="1532">
        <v>101934</v>
      </c>
      <c r="C3656" s="1523" t="s">
        <v>16189</v>
      </c>
      <c r="D3656" s="1526" t="s">
        <v>74</v>
      </c>
      <c r="E3656" s="1527">
        <f t="shared" si="114"/>
        <v>248.88</v>
      </c>
      <c r="F3656" s="1521">
        <f t="shared" si="115"/>
        <v>101934</v>
      </c>
      <c r="H3656" s="1527">
        <v>248.88</v>
      </c>
      <c r="I3656" s="1527">
        <v>243.22</v>
      </c>
    </row>
    <row r="3657" spans="2:9" ht="30">
      <c r="B3657" s="1531">
        <v>101935</v>
      </c>
      <c r="C3657" s="1529" t="s">
        <v>16190</v>
      </c>
      <c r="D3657" s="1528" t="s">
        <v>74</v>
      </c>
      <c r="E3657" s="1530">
        <f t="shared" si="114"/>
        <v>321.06</v>
      </c>
      <c r="F3657" s="1521">
        <f t="shared" si="115"/>
        <v>101935</v>
      </c>
      <c r="H3657" s="1530">
        <v>321.06</v>
      </c>
      <c r="I3657" s="1530">
        <v>313.52</v>
      </c>
    </row>
    <row r="3658" spans="2:9" ht="30">
      <c r="B3658" s="1532">
        <v>89358</v>
      </c>
      <c r="C3658" s="1523" t="s">
        <v>1520</v>
      </c>
      <c r="D3658" s="1526" t="s">
        <v>74</v>
      </c>
      <c r="E3658" s="1527">
        <f t="shared" si="114"/>
        <v>6.33</v>
      </c>
      <c r="F3658" s="1521">
        <f t="shared" si="115"/>
        <v>89358</v>
      </c>
      <c r="H3658" s="1527">
        <v>6.33</v>
      </c>
      <c r="I3658" s="1527">
        <v>5.82</v>
      </c>
    </row>
    <row r="3659" spans="2:9" ht="30">
      <c r="B3659" s="1531">
        <v>89359</v>
      </c>
      <c r="C3659" s="1529" t="s">
        <v>1521</v>
      </c>
      <c r="D3659" s="1528" t="s">
        <v>74</v>
      </c>
      <c r="E3659" s="1530">
        <f t="shared" si="114"/>
        <v>6.71</v>
      </c>
      <c r="F3659" s="1521">
        <f t="shared" si="115"/>
        <v>89359</v>
      </c>
      <c r="H3659" s="1530">
        <v>6.71</v>
      </c>
      <c r="I3659" s="1530">
        <v>6.2</v>
      </c>
    </row>
    <row r="3660" spans="2:9" ht="30">
      <c r="B3660" s="1532">
        <v>89360</v>
      </c>
      <c r="C3660" s="1523" t="s">
        <v>1522</v>
      </c>
      <c r="D3660" s="1526" t="s">
        <v>74</v>
      </c>
      <c r="E3660" s="1527">
        <f t="shared" si="114"/>
        <v>8.32</v>
      </c>
      <c r="F3660" s="1521">
        <f t="shared" si="115"/>
        <v>89360</v>
      </c>
      <c r="H3660" s="1527">
        <v>8.32</v>
      </c>
      <c r="I3660" s="1527">
        <v>7.81</v>
      </c>
    </row>
    <row r="3661" spans="2:9" ht="30">
      <c r="B3661" s="1531">
        <v>89361</v>
      </c>
      <c r="C3661" s="1529" t="s">
        <v>1523</v>
      </c>
      <c r="D3661" s="1528" t="s">
        <v>74</v>
      </c>
      <c r="E3661" s="1530">
        <f t="shared" si="114"/>
        <v>7.69</v>
      </c>
      <c r="F3661" s="1521">
        <f t="shared" si="115"/>
        <v>89361</v>
      </c>
      <c r="H3661" s="1530">
        <v>7.69</v>
      </c>
      <c r="I3661" s="1530">
        <v>7.18</v>
      </c>
    </row>
    <row r="3662" spans="2:9" ht="30">
      <c r="B3662" s="1532">
        <v>89362</v>
      </c>
      <c r="C3662" s="1523" t="s">
        <v>1524</v>
      </c>
      <c r="D3662" s="1526" t="s">
        <v>74</v>
      </c>
      <c r="E3662" s="1527">
        <f t="shared" si="114"/>
        <v>7.56</v>
      </c>
      <c r="F3662" s="1521">
        <f t="shared" si="115"/>
        <v>89362</v>
      </c>
      <c r="H3662" s="1527">
        <v>7.56</v>
      </c>
      <c r="I3662" s="1527">
        <v>6.96</v>
      </c>
    </row>
    <row r="3663" spans="2:9" ht="30">
      <c r="B3663" s="1531">
        <v>89363</v>
      </c>
      <c r="C3663" s="1529" t="s">
        <v>1525</v>
      </c>
      <c r="D3663" s="1528" t="s">
        <v>74</v>
      </c>
      <c r="E3663" s="1530">
        <f t="shared" si="114"/>
        <v>8.3800000000000008</v>
      </c>
      <c r="F3663" s="1521">
        <f t="shared" si="115"/>
        <v>89363</v>
      </c>
      <c r="H3663" s="1530">
        <v>8.3800000000000008</v>
      </c>
      <c r="I3663" s="1530">
        <v>7.78</v>
      </c>
    </row>
    <row r="3664" spans="2:9" ht="30">
      <c r="B3664" s="1532">
        <v>89364</v>
      </c>
      <c r="C3664" s="1523" t="s">
        <v>1526</v>
      </c>
      <c r="D3664" s="1526" t="s">
        <v>74</v>
      </c>
      <c r="E3664" s="1527">
        <f t="shared" si="114"/>
        <v>10.08</v>
      </c>
      <c r="F3664" s="1521">
        <f t="shared" si="115"/>
        <v>89364</v>
      </c>
      <c r="H3664" s="1527">
        <v>10.08</v>
      </c>
      <c r="I3664" s="1527">
        <v>9.48</v>
      </c>
    </row>
    <row r="3665" spans="2:9" ht="30">
      <c r="B3665" s="1531">
        <v>89365</v>
      </c>
      <c r="C3665" s="1529" t="s">
        <v>1527</v>
      </c>
      <c r="D3665" s="1528" t="s">
        <v>74</v>
      </c>
      <c r="E3665" s="1530">
        <f t="shared" si="114"/>
        <v>9.32</v>
      </c>
      <c r="F3665" s="1521">
        <f t="shared" si="115"/>
        <v>89365</v>
      </c>
      <c r="H3665" s="1530">
        <v>9.32</v>
      </c>
      <c r="I3665" s="1530">
        <v>8.7200000000000006</v>
      </c>
    </row>
    <row r="3666" spans="2:9" ht="30">
      <c r="B3666" s="1532">
        <v>89366</v>
      </c>
      <c r="C3666" s="1523" t="s">
        <v>1528</v>
      </c>
      <c r="D3666" s="1526" t="s">
        <v>74</v>
      </c>
      <c r="E3666" s="1527">
        <f t="shared" si="114"/>
        <v>14.58</v>
      </c>
      <c r="F3666" s="1521">
        <f t="shared" si="115"/>
        <v>89366</v>
      </c>
      <c r="H3666" s="1527">
        <v>14.58</v>
      </c>
      <c r="I3666" s="1527">
        <v>13.98</v>
      </c>
    </row>
    <row r="3667" spans="2:9" ht="30">
      <c r="B3667" s="1531">
        <v>89367</v>
      </c>
      <c r="C3667" s="1529" t="s">
        <v>1529</v>
      </c>
      <c r="D3667" s="1528" t="s">
        <v>74</v>
      </c>
      <c r="E3667" s="1530">
        <f t="shared" si="114"/>
        <v>10.61</v>
      </c>
      <c r="F3667" s="1521">
        <f t="shared" si="115"/>
        <v>89367</v>
      </c>
      <c r="H3667" s="1530">
        <v>10.61</v>
      </c>
      <c r="I3667" s="1530">
        <v>9.9</v>
      </c>
    </row>
    <row r="3668" spans="2:9" ht="30">
      <c r="B3668" s="1532">
        <v>89368</v>
      </c>
      <c r="C3668" s="1523" t="s">
        <v>1530</v>
      </c>
      <c r="D3668" s="1526" t="s">
        <v>74</v>
      </c>
      <c r="E3668" s="1527">
        <f t="shared" si="114"/>
        <v>12.92</v>
      </c>
      <c r="F3668" s="1521">
        <f t="shared" si="115"/>
        <v>89368</v>
      </c>
      <c r="H3668" s="1527">
        <v>12.92</v>
      </c>
      <c r="I3668" s="1527">
        <v>12.21</v>
      </c>
    </row>
    <row r="3669" spans="2:9" ht="30">
      <c r="B3669" s="1531">
        <v>89369</v>
      </c>
      <c r="C3669" s="1529" t="s">
        <v>1531</v>
      </c>
      <c r="D3669" s="1528" t="s">
        <v>74</v>
      </c>
      <c r="E3669" s="1530">
        <f t="shared" si="114"/>
        <v>15.79</v>
      </c>
      <c r="F3669" s="1521">
        <f t="shared" si="115"/>
        <v>89369</v>
      </c>
      <c r="H3669" s="1530">
        <v>15.79</v>
      </c>
      <c r="I3669" s="1530">
        <v>15.08</v>
      </c>
    </row>
    <row r="3670" spans="2:9" ht="30">
      <c r="B3670" s="1532">
        <v>89370</v>
      </c>
      <c r="C3670" s="1523" t="s">
        <v>1532</v>
      </c>
      <c r="D3670" s="1526" t="s">
        <v>74</v>
      </c>
      <c r="E3670" s="1527">
        <f t="shared" si="114"/>
        <v>12.44</v>
      </c>
      <c r="F3670" s="1521">
        <f t="shared" si="115"/>
        <v>89370</v>
      </c>
      <c r="H3670" s="1527">
        <v>12.44</v>
      </c>
      <c r="I3670" s="1527">
        <v>11.73</v>
      </c>
    </row>
    <row r="3671" spans="2:9">
      <c r="B3671" s="1531">
        <v>89371</v>
      </c>
      <c r="C3671" s="1529" t="s">
        <v>1533</v>
      </c>
      <c r="D3671" s="1528" t="s">
        <v>74</v>
      </c>
      <c r="E3671" s="1530">
        <f t="shared" si="114"/>
        <v>4.84</v>
      </c>
      <c r="F3671" s="1521">
        <f t="shared" si="115"/>
        <v>89371</v>
      </c>
      <c r="H3671" s="1530">
        <v>4.84</v>
      </c>
      <c r="I3671" s="1530">
        <v>4.5</v>
      </c>
    </row>
    <row r="3672" spans="2:9" ht="30">
      <c r="B3672" s="1532">
        <v>89372</v>
      </c>
      <c r="C3672" s="1523" t="s">
        <v>1534</v>
      </c>
      <c r="D3672" s="1526" t="s">
        <v>74</v>
      </c>
      <c r="E3672" s="1527">
        <f t="shared" si="114"/>
        <v>12.46</v>
      </c>
      <c r="F3672" s="1521">
        <f t="shared" si="115"/>
        <v>89372</v>
      </c>
      <c r="H3672" s="1527">
        <v>12.46</v>
      </c>
      <c r="I3672" s="1527">
        <v>12.12</v>
      </c>
    </row>
    <row r="3673" spans="2:9" ht="30">
      <c r="B3673" s="1531">
        <v>89373</v>
      </c>
      <c r="C3673" s="1529" t="s">
        <v>1535</v>
      </c>
      <c r="D3673" s="1528" t="s">
        <v>74</v>
      </c>
      <c r="E3673" s="1530">
        <f t="shared" si="114"/>
        <v>5.53</v>
      </c>
      <c r="F3673" s="1521">
        <f t="shared" si="115"/>
        <v>89373</v>
      </c>
      <c r="H3673" s="1530">
        <v>5.53</v>
      </c>
      <c r="I3673" s="1530">
        <v>5.19</v>
      </c>
    </row>
    <row r="3674" spans="2:9" ht="30">
      <c r="B3674" s="1532">
        <v>89374</v>
      </c>
      <c r="C3674" s="1523" t="s">
        <v>1536</v>
      </c>
      <c r="D3674" s="1526" t="s">
        <v>74</v>
      </c>
      <c r="E3674" s="1527">
        <f t="shared" si="114"/>
        <v>9.66</v>
      </c>
      <c r="F3674" s="1521">
        <f t="shared" si="115"/>
        <v>89374</v>
      </c>
      <c r="H3674" s="1527">
        <v>9.66</v>
      </c>
      <c r="I3674" s="1527">
        <v>9.32</v>
      </c>
    </row>
    <row r="3675" spans="2:9">
      <c r="B3675" s="1531">
        <v>89375</v>
      </c>
      <c r="C3675" s="1529" t="s">
        <v>1537</v>
      </c>
      <c r="D3675" s="1528" t="s">
        <v>74</v>
      </c>
      <c r="E3675" s="1530">
        <f t="shared" si="114"/>
        <v>12.16</v>
      </c>
      <c r="F3675" s="1521">
        <f t="shared" si="115"/>
        <v>89375</v>
      </c>
      <c r="H3675" s="1530">
        <v>12.16</v>
      </c>
      <c r="I3675" s="1530">
        <v>11.82</v>
      </c>
    </row>
    <row r="3676" spans="2:9" ht="30">
      <c r="B3676" s="1532">
        <v>89376</v>
      </c>
      <c r="C3676" s="1523" t="s">
        <v>1538</v>
      </c>
      <c r="D3676" s="1526" t="s">
        <v>74</v>
      </c>
      <c r="E3676" s="1527">
        <f t="shared" si="114"/>
        <v>4.92</v>
      </c>
      <c r="F3676" s="1521">
        <f t="shared" si="115"/>
        <v>89376</v>
      </c>
      <c r="H3676" s="1527">
        <v>4.92</v>
      </c>
      <c r="I3676" s="1527">
        <v>4.58</v>
      </c>
    </row>
    <row r="3677" spans="2:9" ht="30">
      <c r="B3677" s="1531">
        <v>89377</v>
      </c>
      <c r="C3677" s="1529" t="s">
        <v>1539</v>
      </c>
      <c r="D3677" s="1528" t="s">
        <v>74</v>
      </c>
      <c r="E3677" s="1530">
        <f t="shared" si="114"/>
        <v>8.6</v>
      </c>
      <c r="F3677" s="1521">
        <f t="shared" si="115"/>
        <v>89377</v>
      </c>
      <c r="H3677" s="1530">
        <v>8.6</v>
      </c>
      <c r="I3677" s="1530">
        <v>8.26</v>
      </c>
    </row>
    <row r="3678" spans="2:9">
      <c r="B3678" s="1532">
        <v>89378</v>
      </c>
      <c r="C3678" s="1523" t="s">
        <v>1540</v>
      </c>
      <c r="D3678" s="1526" t="s">
        <v>74</v>
      </c>
      <c r="E3678" s="1527">
        <f t="shared" si="114"/>
        <v>5.75</v>
      </c>
      <c r="F3678" s="1521">
        <f t="shared" si="115"/>
        <v>89378</v>
      </c>
      <c r="H3678" s="1527">
        <v>5.75</v>
      </c>
      <c r="I3678" s="1527">
        <v>5.36</v>
      </c>
    </row>
    <row r="3679" spans="2:9" ht="30">
      <c r="B3679" s="1531">
        <v>89379</v>
      </c>
      <c r="C3679" s="1529" t="s">
        <v>1541</v>
      </c>
      <c r="D3679" s="1528" t="s">
        <v>74</v>
      </c>
      <c r="E3679" s="1530">
        <f t="shared" si="114"/>
        <v>15.91</v>
      </c>
      <c r="F3679" s="1521">
        <f t="shared" si="115"/>
        <v>89379</v>
      </c>
      <c r="H3679" s="1530">
        <v>15.91</v>
      </c>
      <c r="I3679" s="1530">
        <v>15.52</v>
      </c>
    </row>
    <row r="3680" spans="2:9" ht="30">
      <c r="B3680" s="1532">
        <v>89380</v>
      </c>
      <c r="C3680" s="1523" t="s">
        <v>1542</v>
      </c>
      <c r="D3680" s="1526" t="s">
        <v>74</v>
      </c>
      <c r="E3680" s="1527">
        <f t="shared" si="114"/>
        <v>8.8699999999999992</v>
      </c>
      <c r="F3680" s="1521">
        <f t="shared" si="115"/>
        <v>89380</v>
      </c>
      <c r="H3680" s="1527">
        <v>8.8699999999999992</v>
      </c>
      <c r="I3680" s="1527">
        <v>8.48</v>
      </c>
    </row>
    <row r="3681" spans="2:9" ht="30">
      <c r="B3681" s="1531">
        <v>89381</v>
      </c>
      <c r="C3681" s="1529" t="s">
        <v>1543</v>
      </c>
      <c r="D3681" s="1528" t="s">
        <v>74</v>
      </c>
      <c r="E3681" s="1530">
        <f t="shared" si="114"/>
        <v>12.18</v>
      </c>
      <c r="F3681" s="1521">
        <f t="shared" si="115"/>
        <v>89381</v>
      </c>
      <c r="H3681" s="1530">
        <v>12.18</v>
      </c>
      <c r="I3681" s="1530">
        <v>11.79</v>
      </c>
    </row>
    <row r="3682" spans="2:9">
      <c r="B3682" s="1532">
        <v>89382</v>
      </c>
      <c r="C3682" s="1523" t="s">
        <v>1544</v>
      </c>
      <c r="D3682" s="1526" t="s">
        <v>74</v>
      </c>
      <c r="E3682" s="1527">
        <f t="shared" si="114"/>
        <v>14.5</v>
      </c>
      <c r="F3682" s="1521">
        <f t="shared" si="115"/>
        <v>89382</v>
      </c>
      <c r="H3682" s="1527">
        <v>14.5</v>
      </c>
      <c r="I3682" s="1527">
        <v>14.11</v>
      </c>
    </row>
    <row r="3683" spans="2:9" ht="30">
      <c r="B3683" s="1531">
        <v>89383</v>
      </c>
      <c r="C3683" s="1529" t="s">
        <v>1545</v>
      </c>
      <c r="D3683" s="1528" t="s">
        <v>74</v>
      </c>
      <c r="E3683" s="1530">
        <f t="shared" si="114"/>
        <v>5.86</v>
      </c>
      <c r="F3683" s="1521">
        <f t="shared" si="115"/>
        <v>89383</v>
      </c>
      <c r="H3683" s="1530">
        <v>5.86</v>
      </c>
      <c r="I3683" s="1530">
        <v>5.47</v>
      </c>
    </row>
    <row r="3684" spans="2:9" ht="30">
      <c r="B3684" s="1532">
        <v>89384</v>
      </c>
      <c r="C3684" s="1523" t="s">
        <v>1546</v>
      </c>
      <c r="D3684" s="1526" t="s">
        <v>74</v>
      </c>
      <c r="E3684" s="1527">
        <f t="shared" si="114"/>
        <v>12.34</v>
      </c>
      <c r="F3684" s="1521">
        <f t="shared" si="115"/>
        <v>89384</v>
      </c>
      <c r="H3684" s="1527">
        <v>12.34</v>
      </c>
      <c r="I3684" s="1527">
        <v>11.95</v>
      </c>
    </row>
    <row r="3685" spans="2:9" ht="30">
      <c r="B3685" s="1531">
        <v>89385</v>
      </c>
      <c r="C3685" s="1529" t="s">
        <v>1547</v>
      </c>
      <c r="D3685" s="1528" t="s">
        <v>74</v>
      </c>
      <c r="E3685" s="1530">
        <f t="shared" si="114"/>
        <v>6.66</v>
      </c>
      <c r="F3685" s="1521">
        <f t="shared" si="115"/>
        <v>89385</v>
      </c>
      <c r="H3685" s="1530">
        <v>6.66</v>
      </c>
      <c r="I3685" s="1530">
        <v>6.27</v>
      </c>
    </row>
    <row r="3686" spans="2:9">
      <c r="B3686" s="1532">
        <v>89386</v>
      </c>
      <c r="C3686" s="1523" t="s">
        <v>1548</v>
      </c>
      <c r="D3686" s="1526" t="s">
        <v>74</v>
      </c>
      <c r="E3686" s="1527">
        <f t="shared" si="114"/>
        <v>8.1</v>
      </c>
      <c r="F3686" s="1521">
        <f t="shared" si="115"/>
        <v>89386</v>
      </c>
      <c r="H3686" s="1527">
        <v>8.1</v>
      </c>
      <c r="I3686" s="1527">
        <v>7.62</v>
      </c>
    </row>
    <row r="3687" spans="2:9" ht="30">
      <c r="B3687" s="1531">
        <v>89387</v>
      </c>
      <c r="C3687" s="1529" t="s">
        <v>1549</v>
      </c>
      <c r="D3687" s="1528" t="s">
        <v>74</v>
      </c>
      <c r="E3687" s="1530">
        <f t="shared" si="114"/>
        <v>32.340000000000003</v>
      </c>
      <c r="F3687" s="1521">
        <f t="shared" si="115"/>
        <v>89387</v>
      </c>
      <c r="H3687" s="1530">
        <v>32.340000000000003</v>
      </c>
      <c r="I3687" s="1530">
        <v>31.86</v>
      </c>
    </row>
    <row r="3688" spans="2:9" ht="30">
      <c r="B3688" s="1532">
        <v>89388</v>
      </c>
      <c r="C3688" s="1523" t="s">
        <v>1550</v>
      </c>
      <c r="D3688" s="1526" t="s">
        <v>74</v>
      </c>
      <c r="E3688" s="1527">
        <f t="shared" si="114"/>
        <v>10.84</v>
      </c>
      <c r="F3688" s="1521">
        <f t="shared" si="115"/>
        <v>89388</v>
      </c>
      <c r="H3688" s="1527">
        <v>10.84</v>
      </c>
      <c r="I3688" s="1527">
        <v>10.36</v>
      </c>
    </row>
    <row r="3689" spans="2:9" ht="30">
      <c r="B3689" s="1531">
        <v>89389</v>
      </c>
      <c r="C3689" s="1529" t="s">
        <v>1551</v>
      </c>
      <c r="D3689" s="1528" t="s">
        <v>74</v>
      </c>
      <c r="E3689" s="1530">
        <f t="shared" si="114"/>
        <v>11.78</v>
      </c>
      <c r="F3689" s="1521">
        <f t="shared" si="115"/>
        <v>89389</v>
      </c>
      <c r="H3689" s="1530">
        <v>11.78</v>
      </c>
      <c r="I3689" s="1530">
        <v>11.3</v>
      </c>
    </row>
    <row r="3690" spans="2:9">
      <c r="B3690" s="1532">
        <v>89390</v>
      </c>
      <c r="C3690" s="1523" t="s">
        <v>1552</v>
      </c>
      <c r="D3690" s="1526" t="s">
        <v>74</v>
      </c>
      <c r="E3690" s="1527">
        <f t="shared" si="114"/>
        <v>21.77</v>
      </c>
      <c r="F3690" s="1521">
        <f t="shared" si="115"/>
        <v>89390</v>
      </c>
      <c r="H3690" s="1527">
        <v>21.77</v>
      </c>
      <c r="I3690" s="1527">
        <v>21.29</v>
      </c>
    </row>
    <row r="3691" spans="2:9" ht="30">
      <c r="B3691" s="1531">
        <v>89391</v>
      </c>
      <c r="C3691" s="1529" t="s">
        <v>1553</v>
      </c>
      <c r="D3691" s="1528" t="s">
        <v>74</v>
      </c>
      <c r="E3691" s="1530">
        <f t="shared" si="114"/>
        <v>7.99</v>
      </c>
      <c r="F3691" s="1521">
        <f t="shared" si="115"/>
        <v>89391</v>
      </c>
      <c r="H3691" s="1530">
        <v>7.99</v>
      </c>
      <c r="I3691" s="1530">
        <v>7.51</v>
      </c>
    </row>
    <row r="3692" spans="2:9" ht="30">
      <c r="B3692" s="1532">
        <v>89392</v>
      </c>
      <c r="C3692" s="1523" t="s">
        <v>1554</v>
      </c>
      <c r="D3692" s="1526" t="s">
        <v>74</v>
      </c>
      <c r="E3692" s="1527">
        <f t="shared" si="114"/>
        <v>25.94</v>
      </c>
      <c r="F3692" s="1521">
        <f t="shared" si="115"/>
        <v>89392</v>
      </c>
      <c r="H3692" s="1527">
        <v>25.94</v>
      </c>
      <c r="I3692" s="1527">
        <v>25.46</v>
      </c>
    </row>
    <row r="3693" spans="2:9">
      <c r="B3693" s="1531">
        <v>89393</v>
      </c>
      <c r="C3693" s="1529" t="s">
        <v>1555</v>
      </c>
      <c r="D3693" s="1528" t="s">
        <v>74</v>
      </c>
      <c r="E3693" s="1530">
        <f t="shared" si="114"/>
        <v>8.86</v>
      </c>
      <c r="F3693" s="1521">
        <f t="shared" si="115"/>
        <v>89393</v>
      </c>
      <c r="H3693" s="1530">
        <v>8.86</v>
      </c>
      <c r="I3693" s="1530">
        <v>8.18</v>
      </c>
    </row>
    <row r="3694" spans="2:9" ht="30">
      <c r="B3694" s="1532">
        <v>89394</v>
      </c>
      <c r="C3694" s="1523" t="s">
        <v>1556</v>
      </c>
      <c r="D3694" s="1526" t="s">
        <v>74</v>
      </c>
      <c r="E3694" s="1527">
        <f t="shared" si="114"/>
        <v>18.37</v>
      </c>
      <c r="F3694" s="1521">
        <f t="shared" si="115"/>
        <v>89394</v>
      </c>
      <c r="H3694" s="1527">
        <v>18.37</v>
      </c>
      <c r="I3694" s="1527">
        <v>17.690000000000001</v>
      </c>
    </row>
    <row r="3695" spans="2:9">
      <c r="B3695" s="1531">
        <v>89395</v>
      </c>
      <c r="C3695" s="1529" t="s">
        <v>1557</v>
      </c>
      <c r="D3695" s="1528" t="s">
        <v>74</v>
      </c>
      <c r="E3695" s="1530">
        <f t="shared" si="114"/>
        <v>10.63</v>
      </c>
      <c r="F3695" s="1521">
        <f t="shared" si="115"/>
        <v>89395</v>
      </c>
      <c r="H3695" s="1530">
        <v>10.63</v>
      </c>
      <c r="I3695" s="1530">
        <v>9.84</v>
      </c>
    </row>
    <row r="3696" spans="2:9" ht="30">
      <c r="B3696" s="1532">
        <v>89396</v>
      </c>
      <c r="C3696" s="1523" t="s">
        <v>1558</v>
      </c>
      <c r="D3696" s="1526" t="s">
        <v>74</v>
      </c>
      <c r="E3696" s="1527">
        <f t="shared" si="114"/>
        <v>18.77</v>
      </c>
      <c r="F3696" s="1521">
        <f t="shared" si="115"/>
        <v>89396</v>
      </c>
      <c r="H3696" s="1527">
        <v>18.77</v>
      </c>
      <c r="I3696" s="1527">
        <v>17.98</v>
      </c>
    </row>
    <row r="3697" spans="2:9" ht="30">
      <c r="B3697" s="1531">
        <v>89397</v>
      </c>
      <c r="C3697" s="1529" t="s">
        <v>1559</v>
      </c>
      <c r="D3697" s="1528" t="s">
        <v>74</v>
      </c>
      <c r="E3697" s="1530">
        <f t="shared" si="114"/>
        <v>12.8</v>
      </c>
      <c r="F3697" s="1521">
        <f t="shared" si="115"/>
        <v>89397</v>
      </c>
      <c r="H3697" s="1530">
        <v>12.8</v>
      </c>
      <c r="I3697" s="1530">
        <v>12.01</v>
      </c>
    </row>
    <row r="3698" spans="2:9">
      <c r="B3698" s="1532">
        <v>89398</v>
      </c>
      <c r="C3698" s="1523" t="s">
        <v>1560</v>
      </c>
      <c r="D3698" s="1526" t="s">
        <v>74</v>
      </c>
      <c r="E3698" s="1527">
        <f t="shared" si="114"/>
        <v>15.77</v>
      </c>
      <c r="F3698" s="1521">
        <f t="shared" si="115"/>
        <v>89398</v>
      </c>
      <c r="H3698" s="1527">
        <v>15.77</v>
      </c>
      <c r="I3698" s="1527">
        <v>14.83</v>
      </c>
    </row>
    <row r="3699" spans="2:9" ht="30">
      <c r="B3699" s="1531">
        <v>89399</v>
      </c>
      <c r="C3699" s="1529" t="s">
        <v>1561</v>
      </c>
      <c r="D3699" s="1528" t="s">
        <v>74</v>
      </c>
      <c r="E3699" s="1530">
        <f t="shared" si="114"/>
        <v>29.58</v>
      </c>
      <c r="F3699" s="1521">
        <f t="shared" si="115"/>
        <v>89399</v>
      </c>
      <c r="H3699" s="1530">
        <v>29.58</v>
      </c>
      <c r="I3699" s="1530">
        <v>28.64</v>
      </c>
    </row>
    <row r="3700" spans="2:9" ht="30">
      <c r="B3700" s="1532">
        <v>89400</v>
      </c>
      <c r="C3700" s="1523" t="s">
        <v>1562</v>
      </c>
      <c r="D3700" s="1526" t="s">
        <v>74</v>
      </c>
      <c r="E3700" s="1527">
        <f t="shared" si="114"/>
        <v>17.920000000000002</v>
      </c>
      <c r="F3700" s="1521">
        <f t="shared" si="115"/>
        <v>89400</v>
      </c>
      <c r="H3700" s="1527">
        <v>17.920000000000002</v>
      </c>
      <c r="I3700" s="1527">
        <v>16.98</v>
      </c>
    </row>
    <row r="3701" spans="2:9" ht="30">
      <c r="B3701" s="1531">
        <v>89404</v>
      </c>
      <c r="C3701" s="1529" t="s">
        <v>1563</v>
      </c>
      <c r="D3701" s="1528" t="s">
        <v>74</v>
      </c>
      <c r="E3701" s="1530">
        <f t="shared" si="114"/>
        <v>4.3499999999999996</v>
      </c>
      <c r="F3701" s="1521">
        <f t="shared" si="115"/>
        <v>89404</v>
      </c>
      <c r="H3701" s="1530">
        <v>4.3499999999999996</v>
      </c>
      <c r="I3701" s="1530">
        <v>4.05</v>
      </c>
    </row>
    <row r="3702" spans="2:9" ht="30">
      <c r="B3702" s="1532">
        <v>89405</v>
      </c>
      <c r="C3702" s="1523" t="s">
        <v>1564</v>
      </c>
      <c r="D3702" s="1526" t="s">
        <v>74</v>
      </c>
      <c r="E3702" s="1527">
        <f t="shared" si="114"/>
        <v>4.7300000000000004</v>
      </c>
      <c r="F3702" s="1521">
        <f t="shared" si="115"/>
        <v>89405</v>
      </c>
      <c r="H3702" s="1527">
        <v>4.7300000000000004</v>
      </c>
      <c r="I3702" s="1527">
        <v>4.43</v>
      </c>
    </row>
    <row r="3703" spans="2:9" ht="30">
      <c r="B3703" s="1531">
        <v>89406</v>
      </c>
      <c r="C3703" s="1529" t="s">
        <v>1565</v>
      </c>
      <c r="D3703" s="1528" t="s">
        <v>74</v>
      </c>
      <c r="E3703" s="1530">
        <f t="shared" si="114"/>
        <v>6.34</v>
      </c>
      <c r="F3703" s="1521">
        <f t="shared" si="115"/>
        <v>89406</v>
      </c>
      <c r="H3703" s="1530">
        <v>6.34</v>
      </c>
      <c r="I3703" s="1530">
        <v>6.04</v>
      </c>
    </row>
    <row r="3704" spans="2:9" ht="30">
      <c r="B3704" s="1532">
        <v>89407</v>
      </c>
      <c r="C3704" s="1523" t="s">
        <v>1566</v>
      </c>
      <c r="D3704" s="1526" t="s">
        <v>74</v>
      </c>
      <c r="E3704" s="1527">
        <f t="shared" si="114"/>
        <v>5.71</v>
      </c>
      <c r="F3704" s="1521">
        <f t="shared" si="115"/>
        <v>89407</v>
      </c>
      <c r="H3704" s="1527">
        <v>5.71</v>
      </c>
      <c r="I3704" s="1527">
        <v>5.41</v>
      </c>
    </row>
    <row r="3705" spans="2:9" ht="30">
      <c r="B3705" s="1531">
        <v>89408</v>
      </c>
      <c r="C3705" s="1529" t="s">
        <v>1567</v>
      </c>
      <c r="D3705" s="1528" t="s">
        <v>74</v>
      </c>
      <c r="E3705" s="1530">
        <f t="shared" si="114"/>
        <v>5.29</v>
      </c>
      <c r="F3705" s="1521">
        <f t="shared" si="115"/>
        <v>89408</v>
      </c>
      <c r="H3705" s="1530">
        <v>5.29</v>
      </c>
      <c r="I3705" s="1530">
        <v>4.93</v>
      </c>
    </row>
    <row r="3706" spans="2:9" ht="30">
      <c r="B3706" s="1532">
        <v>89409</v>
      </c>
      <c r="C3706" s="1523" t="s">
        <v>1568</v>
      </c>
      <c r="D3706" s="1526" t="s">
        <v>74</v>
      </c>
      <c r="E3706" s="1527">
        <f t="shared" si="114"/>
        <v>6.11</v>
      </c>
      <c r="F3706" s="1521">
        <f t="shared" si="115"/>
        <v>89409</v>
      </c>
      <c r="H3706" s="1527">
        <v>6.11</v>
      </c>
      <c r="I3706" s="1527">
        <v>5.75</v>
      </c>
    </row>
    <row r="3707" spans="2:9" ht="30">
      <c r="B3707" s="1531">
        <v>89410</v>
      </c>
      <c r="C3707" s="1529" t="s">
        <v>1569</v>
      </c>
      <c r="D3707" s="1528" t="s">
        <v>74</v>
      </c>
      <c r="E3707" s="1530">
        <f t="shared" si="114"/>
        <v>7.81</v>
      </c>
      <c r="F3707" s="1521">
        <f t="shared" si="115"/>
        <v>89410</v>
      </c>
      <c r="H3707" s="1530">
        <v>7.81</v>
      </c>
      <c r="I3707" s="1530">
        <v>7.45</v>
      </c>
    </row>
    <row r="3708" spans="2:9" ht="30">
      <c r="B3708" s="1532">
        <v>89411</v>
      </c>
      <c r="C3708" s="1523" t="s">
        <v>1570</v>
      </c>
      <c r="D3708" s="1526" t="s">
        <v>74</v>
      </c>
      <c r="E3708" s="1527">
        <f t="shared" si="114"/>
        <v>7.05</v>
      </c>
      <c r="F3708" s="1521">
        <f t="shared" si="115"/>
        <v>89411</v>
      </c>
      <c r="H3708" s="1527">
        <v>7.05</v>
      </c>
      <c r="I3708" s="1527">
        <v>6.69</v>
      </c>
    </row>
    <row r="3709" spans="2:9" ht="30">
      <c r="B3709" s="1531">
        <v>89412</v>
      </c>
      <c r="C3709" s="1529" t="s">
        <v>1571</v>
      </c>
      <c r="D3709" s="1528" t="s">
        <v>74</v>
      </c>
      <c r="E3709" s="1530">
        <f t="shared" si="114"/>
        <v>8.09</v>
      </c>
      <c r="F3709" s="1521">
        <f t="shared" si="115"/>
        <v>89412</v>
      </c>
      <c r="H3709" s="1530">
        <v>8.09</v>
      </c>
      <c r="I3709" s="1530">
        <v>7.73</v>
      </c>
    </row>
    <row r="3710" spans="2:9" ht="30">
      <c r="B3710" s="1532">
        <v>89413</v>
      </c>
      <c r="C3710" s="1523" t="s">
        <v>1572</v>
      </c>
      <c r="D3710" s="1526" t="s">
        <v>74</v>
      </c>
      <c r="E3710" s="1527">
        <f t="shared" si="114"/>
        <v>7.87</v>
      </c>
      <c r="F3710" s="1521">
        <f t="shared" si="115"/>
        <v>89413</v>
      </c>
      <c r="H3710" s="1527">
        <v>7.87</v>
      </c>
      <c r="I3710" s="1527">
        <v>7.45</v>
      </c>
    </row>
    <row r="3711" spans="2:9" ht="30">
      <c r="B3711" s="1531">
        <v>89414</v>
      </c>
      <c r="C3711" s="1529" t="s">
        <v>1573</v>
      </c>
      <c r="D3711" s="1528" t="s">
        <v>74</v>
      </c>
      <c r="E3711" s="1530">
        <f t="shared" si="114"/>
        <v>10.18</v>
      </c>
      <c r="F3711" s="1521">
        <f t="shared" si="115"/>
        <v>89414</v>
      </c>
      <c r="H3711" s="1530">
        <v>10.18</v>
      </c>
      <c r="I3711" s="1530">
        <v>9.76</v>
      </c>
    </row>
    <row r="3712" spans="2:9" ht="30">
      <c r="B3712" s="1532">
        <v>89415</v>
      </c>
      <c r="C3712" s="1523" t="s">
        <v>1574</v>
      </c>
      <c r="D3712" s="1526" t="s">
        <v>74</v>
      </c>
      <c r="E3712" s="1527">
        <f t="shared" si="114"/>
        <v>13.05</v>
      </c>
      <c r="F3712" s="1521">
        <f t="shared" si="115"/>
        <v>89415</v>
      </c>
      <c r="H3712" s="1527">
        <v>13.05</v>
      </c>
      <c r="I3712" s="1527">
        <v>12.63</v>
      </c>
    </row>
    <row r="3713" spans="2:9" ht="30">
      <c r="B3713" s="1531">
        <v>89416</v>
      </c>
      <c r="C3713" s="1529" t="s">
        <v>1575</v>
      </c>
      <c r="D3713" s="1528" t="s">
        <v>74</v>
      </c>
      <c r="E3713" s="1530">
        <f t="shared" si="114"/>
        <v>9.6999999999999993</v>
      </c>
      <c r="F3713" s="1521">
        <f t="shared" si="115"/>
        <v>89416</v>
      </c>
      <c r="H3713" s="1530">
        <v>9.6999999999999993</v>
      </c>
      <c r="I3713" s="1530">
        <v>9.2799999999999994</v>
      </c>
    </row>
    <row r="3714" spans="2:9">
      <c r="B3714" s="1532">
        <v>89417</v>
      </c>
      <c r="C3714" s="1523" t="s">
        <v>1576</v>
      </c>
      <c r="D3714" s="1526" t="s">
        <v>74</v>
      </c>
      <c r="E3714" s="1527">
        <f t="shared" ref="E3714:E3777" si="116">IF($L$2=$H$1,H3714,I3714)</f>
        <v>3.55</v>
      </c>
      <c r="F3714" s="1521">
        <f t="shared" ref="F3714:F3777" si="117">IF(LEN($B3714)=7,CONCATENATE(MID($B3714,1,6),"00",RIGHT($B3714,1)),IF(LEN($B3714)=8,CONCATENATE(MID($B3714,1,6),"0",RIGHT($B3714,2)),$B3714))</f>
        <v>89417</v>
      </c>
      <c r="H3714" s="1527">
        <v>3.55</v>
      </c>
      <c r="I3714" s="1527">
        <v>3.34</v>
      </c>
    </row>
    <row r="3715" spans="2:9" ht="30">
      <c r="B3715" s="1531">
        <v>89418</v>
      </c>
      <c r="C3715" s="1529" t="s">
        <v>1577</v>
      </c>
      <c r="D3715" s="1528" t="s">
        <v>74</v>
      </c>
      <c r="E3715" s="1530">
        <f t="shared" si="116"/>
        <v>11.17</v>
      </c>
      <c r="F3715" s="1521">
        <f t="shared" si="117"/>
        <v>89418</v>
      </c>
      <c r="H3715" s="1530">
        <v>11.17</v>
      </c>
      <c r="I3715" s="1530">
        <v>10.96</v>
      </c>
    </row>
    <row r="3716" spans="2:9" ht="30">
      <c r="B3716" s="1532">
        <v>89419</v>
      </c>
      <c r="C3716" s="1523" t="s">
        <v>1578</v>
      </c>
      <c r="D3716" s="1526" t="s">
        <v>74</v>
      </c>
      <c r="E3716" s="1527">
        <f t="shared" si="116"/>
        <v>4.24</v>
      </c>
      <c r="F3716" s="1521">
        <f t="shared" si="117"/>
        <v>89419</v>
      </c>
      <c r="H3716" s="1527">
        <v>4.24</v>
      </c>
      <c r="I3716" s="1527">
        <v>4.03</v>
      </c>
    </row>
    <row r="3717" spans="2:9" ht="30">
      <c r="B3717" s="1531">
        <v>89420</v>
      </c>
      <c r="C3717" s="1529" t="s">
        <v>1579</v>
      </c>
      <c r="D3717" s="1528" t="s">
        <v>74</v>
      </c>
      <c r="E3717" s="1530">
        <f t="shared" si="116"/>
        <v>8.3699999999999992</v>
      </c>
      <c r="F3717" s="1521">
        <f t="shared" si="117"/>
        <v>89420</v>
      </c>
      <c r="H3717" s="1530">
        <v>8.3699999999999992</v>
      </c>
      <c r="I3717" s="1530">
        <v>8.16</v>
      </c>
    </row>
    <row r="3718" spans="2:9">
      <c r="B3718" s="1532">
        <v>89421</v>
      </c>
      <c r="C3718" s="1523" t="s">
        <v>1580</v>
      </c>
      <c r="D3718" s="1526" t="s">
        <v>74</v>
      </c>
      <c r="E3718" s="1527">
        <f t="shared" si="116"/>
        <v>10.87</v>
      </c>
      <c r="F3718" s="1521">
        <f t="shared" si="117"/>
        <v>89421</v>
      </c>
      <c r="H3718" s="1527">
        <v>10.87</v>
      </c>
      <c r="I3718" s="1527">
        <v>10.66</v>
      </c>
    </row>
    <row r="3719" spans="2:9" ht="30">
      <c r="B3719" s="1531">
        <v>89422</v>
      </c>
      <c r="C3719" s="1529" t="s">
        <v>1581</v>
      </c>
      <c r="D3719" s="1528" t="s">
        <v>74</v>
      </c>
      <c r="E3719" s="1530">
        <f t="shared" si="116"/>
        <v>3.63</v>
      </c>
      <c r="F3719" s="1521">
        <f t="shared" si="117"/>
        <v>89422</v>
      </c>
      <c r="H3719" s="1530">
        <v>3.63</v>
      </c>
      <c r="I3719" s="1530">
        <v>3.42</v>
      </c>
    </row>
    <row r="3720" spans="2:9" ht="30">
      <c r="B3720" s="1532">
        <v>89423</v>
      </c>
      <c r="C3720" s="1523" t="s">
        <v>1582</v>
      </c>
      <c r="D3720" s="1526" t="s">
        <v>74</v>
      </c>
      <c r="E3720" s="1527">
        <f t="shared" si="116"/>
        <v>7.82</v>
      </c>
      <c r="F3720" s="1521">
        <f t="shared" si="117"/>
        <v>89423</v>
      </c>
      <c r="H3720" s="1527">
        <v>7.82</v>
      </c>
      <c r="I3720" s="1527">
        <v>7.61</v>
      </c>
    </row>
    <row r="3721" spans="2:9">
      <c r="B3721" s="1531">
        <v>89424</v>
      </c>
      <c r="C3721" s="1529" t="s">
        <v>1583</v>
      </c>
      <c r="D3721" s="1528" t="s">
        <v>74</v>
      </c>
      <c r="E3721" s="1530">
        <f t="shared" si="116"/>
        <v>4.22</v>
      </c>
      <c r="F3721" s="1521">
        <f t="shared" si="117"/>
        <v>89424</v>
      </c>
      <c r="H3721" s="1530">
        <v>4.22</v>
      </c>
      <c r="I3721" s="1530">
        <v>3.99</v>
      </c>
    </row>
    <row r="3722" spans="2:9" ht="30">
      <c r="B3722" s="1532">
        <v>89425</v>
      </c>
      <c r="C3722" s="1523" t="s">
        <v>1584</v>
      </c>
      <c r="D3722" s="1526" t="s">
        <v>74</v>
      </c>
      <c r="E3722" s="1527">
        <f t="shared" si="116"/>
        <v>14.38</v>
      </c>
      <c r="F3722" s="1521">
        <f t="shared" si="117"/>
        <v>89425</v>
      </c>
      <c r="H3722" s="1527">
        <v>14.38</v>
      </c>
      <c r="I3722" s="1527">
        <v>14.15</v>
      </c>
    </row>
    <row r="3723" spans="2:9" ht="30">
      <c r="B3723" s="1531">
        <v>89426</v>
      </c>
      <c r="C3723" s="1529" t="s">
        <v>1585</v>
      </c>
      <c r="D3723" s="1528" t="s">
        <v>74</v>
      </c>
      <c r="E3723" s="1530">
        <f t="shared" si="116"/>
        <v>7.34</v>
      </c>
      <c r="F3723" s="1521">
        <f t="shared" si="117"/>
        <v>89426</v>
      </c>
      <c r="H3723" s="1530">
        <v>7.34</v>
      </c>
      <c r="I3723" s="1530">
        <v>7.11</v>
      </c>
    </row>
    <row r="3724" spans="2:9" ht="30">
      <c r="B3724" s="1532">
        <v>89427</v>
      </c>
      <c r="C3724" s="1523" t="s">
        <v>1586</v>
      </c>
      <c r="D3724" s="1526" t="s">
        <v>74</v>
      </c>
      <c r="E3724" s="1527">
        <f t="shared" si="116"/>
        <v>10.65</v>
      </c>
      <c r="F3724" s="1521">
        <f t="shared" si="117"/>
        <v>89427</v>
      </c>
      <c r="H3724" s="1527">
        <v>10.65</v>
      </c>
      <c r="I3724" s="1527">
        <v>10.42</v>
      </c>
    </row>
    <row r="3725" spans="2:9">
      <c r="B3725" s="1531">
        <v>89428</v>
      </c>
      <c r="C3725" s="1529" t="s">
        <v>1587</v>
      </c>
      <c r="D3725" s="1528" t="s">
        <v>74</v>
      </c>
      <c r="E3725" s="1530">
        <f t="shared" si="116"/>
        <v>12.97</v>
      </c>
      <c r="F3725" s="1521">
        <f t="shared" si="117"/>
        <v>89428</v>
      </c>
      <c r="H3725" s="1530">
        <v>12.97</v>
      </c>
      <c r="I3725" s="1530">
        <v>12.74</v>
      </c>
    </row>
    <row r="3726" spans="2:9" ht="30">
      <c r="B3726" s="1532">
        <v>89429</v>
      </c>
      <c r="C3726" s="1523" t="s">
        <v>1588</v>
      </c>
      <c r="D3726" s="1526" t="s">
        <v>74</v>
      </c>
      <c r="E3726" s="1527">
        <f t="shared" si="116"/>
        <v>4.33</v>
      </c>
      <c r="F3726" s="1521">
        <f t="shared" si="117"/>
        <v>89429</v>
      </c>
      <c r="H3726" s="1527">
        <v>4.33</v>
      </c>
      <c r="I3726" s="1527">
        <v>4.0999999999999996</v>
      </c>
    </row>
    <row r="3727" spans="2:9" ht="30">
      <c r="B3727" s="1531">
        <v>89430</v>
      </c>
      <c r="C3727" s="1529" t="s">
        <v>1589</v>
      </c>
      <c r="D3727" s="1528" t="s">
        <v>74</v>
      </c>
      <c r="E3727" s="1530">
        <f t="shared" si="116"/>
        <v>10.81</v>
      </c>
      <c r="F3727" s="1521">
        <f t="shared" si="117"/>
        <v>89430</v>
      </c>
      <c r="H3727" s="1530">
        <v>10.81</v>
      </c>
      <c r="I3727" s="1530">
        <v>10.58</v>
      </c>
    </row>
    <row r="3728" spans="2:9">
      <c r="B3728" s="1532">
        <v>89431</v>
      </c>
      <c r="C3728" s="1523" t="s">
        <v>1590</v>
      </c>
      <c r="D3728" s="1526" t="s">
        <v>74</v>
      </c>
      <c r="E3728" s="1527">
        <f t="shared" si="116"/>
        <v>6.25</v>
      </c>
      <c r="F3728" s="1521">
        <f t="shared" si="117"/>
        <v>89431</v>
      </c>
      <c r="H3728" s="1527">
        <v>6.25</v>
      </c>
      <c r="I3728" s="1527">
        <v>5.97</v>
      </c>
    </row>
    <row r="3729" spans="2:9" ht="30">
      <c r="B3729" s="1531">
        <v>89432</v>
      </c>
      <c r="C3729" s="1529" t="s">
        <v>1591</v>
      </c>
      <c r="D3729" s="1528" t="s">
        <v>74</v>
      </c>
      <c r="E3729" s="1530">
        <f t="shared" si="116"/>
        <v>30.49</v>
      </c>
      <c r="F3729" s="1521">
        <f t="shared" si="117"/>
        <v>89432</v>
      </c>
      <c r="H3729" s="1530">
        <v>30.49</v>
      </c>
      <c r="I3729" s="1530">
        <v>30.21</v>
      </c>
    </row>
    <row r="3730" spans="2:9" ht="30">
      <c r="B3730" s="1532">
        <v>89433</v>
      </c>
      <c r="C3730" s="1523" t="s">
        <v>1592</v>
      </c>
      <c r="D3730" s="1526" t="s">
        <v>74</v>
      </c>
      <c r="E3730" s="1527">
        <f t="shared" si="116"/>
        <v>8.99</v>
      </c>
      <c r="F3730" s="1521">
        <f t="shared" si="117"/>
        <v>89433</v>
      </c>
      <c r="H3730" s="1527">
        <v>8.99</v>
      </c>
      <c r="I3730" s="1527">
        <v>8.7100000000000009</v>
      </c>
    </row>
    <row r="3731" spans="2:9" ht="30">
      <c r="B3731" s="1531">
        <v>89434</v>
      </c>
      <c r="C3731" s="1529" t="s">
        <v>1593</v>
      </c>
      <c r="D3731" s="1528" t="s">
        <v>74</v>
      </c>
      <c r="E3731" s="1530">
        <f t="shared" si="116"/>
        <v>9.93</v>
      </c>
      <c r="F3731" s="1521">
        <f t="shared" si="117"/>
        <v>89434</v>
      </c>
      <c r="H3731" s="1530">
        <v>9.93</v>
      </c>
      <c r="I3731" s="1530">
        <v>9.65</v>
      </c>
    </row>
    <row r="3732" spans="2:9">
      <c r="B3732" s="1532">
        <v>89435</v>
      </c>
      <c r="C3732" s="1523" t="s">
        <v>1594</v>
      </c>
      <c r="D3732" s="1526" t="s">
        <v>74</v>
      </c>
      <c r="E3732" s="1527">
        <f t="shared" si="116"/>
        <v>19.920000000000002</v>
      </c>
      <c r="F3732" s="1521">
        <f t="shared" si="117"/>
        <v>89435</v>
      </c>
      <c r="H3732" s="1527">
        <v>19.920000000000002</v>
      </c>
      <c r="I3732" s="1527">
        <v>19.64</v>
      </c>
    </row>
    <row r="3733" spans="2:9" ht="30">
      <c r="B3733" s="1531">
        <v>89436</v>
      </c>
      <c r="C3733" s="1529" t="s">
        <v>1595</v>
      </c>
      <c r="D3733" s="1528" t="s">
        <v>74</v>
      </c>
      <c r="E3733" s="1530">
        <f t="shared" si="116"/>
        <v>6.14</v>
      </c>
      <c r="F3733" s="1521">
        <f t="shared" si="117"/>
        <v>89436</v>
      </c>
      <c r="H3733" s="1530">
        <v>6.14</v>
      </c>
      <c r="I3733" s="1530">
        <v>5.86</v>
      </c>
    </row>
    <row r="3734" spans="2:9" ht="30">
      <c r="B3734" s="1532">
        <v>89437</v>
      </c>
      <c r="C3734" s="1523" t="s">
        <v>1596</v>
      </c>
      <c r="D3734" s="1526" t="s">
        <v>74</v>
      </c>
      <c r="E3734" s="1527">
        <f t="shared" si="116"/>
        <v>24.09</v>
      </c>
      <c r="F3734" s="1521">
        <f t="shared" si="117"/>
        <v>89437</v>
      </c>
      <c r="H3734" s="1527">
        <v>24.09</v>
      </c>
      <c r="I3734" s="1527">
        <v>23.81</v>
      </c>
    </row>
    <row r="3735" spans="2:9">
      <c r="B3735" s="1531">
        <v>89438</v>
      </c>
      <c r="C3735" s="1529" t="s">
        <v>1597</v>
      </c>
      <c r="D3735" s="1528" t="s">
        <v>74</v>
      </c>
      <c r="E3735" s="1530">
        <f t="shared" si="116"/>
        <v>6.24</v>
      </c>
      <c r="F3735" s="1521">
        <f t="shared" si="117"/>
        <v>89438</v>
      </c>
      <c r="H3735" s="1530">
        <v>6.24</v>
      </c>
      <c r="I3735" s="1530">
        <v>5.83</v>
      </c>
    </row>
    <row r="3736" spans="2:9" ht="30">
      <c r="B3736" s="1532">
        <v>89439</v>
      </c>
      <c r="C3736" s="1523" t="s">
        <v>1598</v>
      </c>
      <c r="D3736" s="1526" t="s">
        <v>74</v>
      </c>
      <c r="E3736" s="1527">
        <f t="shared" si="116"/>
        <v>8.42</v>
      </c>
      <c r="F3736" s="1521">
        <f t="shared" si="117"/>
        <v>89439</v>
      </c>
      <c r="H3736" s="1527">
        <v>8.42</v>
      </c>
      <c r="I3736" s="1527">
        <v>8.01</v>
      </c>
    </row>
    <row r="3737" spans="2:9">
      <c r="B3737" s="1531">
        <v>89440</v>
      </c>
      <c r="C3737" s="1529" t="s">
        <v>1599</v>
      </c>
      <c r="D3737" s="1528" t="s">
        <v>74</v>
      </c>
      <c r="E3737" s="1530">
        <f t="shared" si="116"/>
        <v>7.58</v>
      </c>
      <c r="F3737" s="1521">
        <f t="shared" si="117"/>
        <v>89440</v>
      </c>
      <c r="H3737" s="1530">
        <v>7.58</v>
      </c>
      <c r="I3737" s="1530">
        <v>7.11</v>
      </c>
    </row>
    <row r="3738" spans="2:9" ht="30">
      <c r="B3738" s="1532">
        <v>89441</v>
      </c>
      <c r="C3738" s="1523" t="s">
        <v>1600</v>
      </c>
      <c r="D3738" s="1526" t="s">
        <v>74</v>
      </c>
      <c r="E3738" s="1527">
        <f t="shared" si="116"/>
        <v>15.72</v>
      </c>
      <c r="F3738" s="1521">
        <f t="shared" si="117"/>
        <v>89441</v>
      </c>
      <c r="H3738" s="1527">
        <v>15.72</v>
      </c>
      <c r="I3738" s="1527">
        <v>15.25</v>
      </c>
    </row>
    <row r="3739" spans="2:9" ht="30">
      <c r="B3739" s="1531">
        <v>89442</v>
      </c>
      <c r="C3739" s="1529" t="s">
        <v>1601</v>
      </c>
      <c r="D3739" s="1528" t="s">
        <v>74</v>
      </c>
      <c r="E3739" s="1530">
        <f t="shared" si="116"/>
        <v>9.75</v>
      </c>
      <c r="F3739" s="1521">
        <f t="shared" si="117"/>
        <v>89442</v>
      </c>
      <c r="H3739" s="1530">
        <v>9.75</v>
      </c>
      <c r="I3739" s="1530">
        <v>9.2799999999999994</v>
      </c>
    </row>
    <row r="3740" spans="2:9">
      <c r="B3740" s="1532">
        <v>89443</v>
      </c>
      <c r="C3740" s="1523" t="s">
        <v>1602</v>
      </c>
      <c r="D3740" s="1526" t="s">
        <v>74</v>
      </c>
      <c r="E3740" s="1527">
        <f t="shared" si="116"/>
        <v>12.16</v>
      </c>
      <c r="F3740" s="1521">
        <f t="shared" si="117"/>
        <v>89443</v>
      </c>
      <c r="H3740" s="1527">
        <v>12.16</v>
      </c>
      <c r="I3740" s="1527">
        <v>11.59</v>
      </c>
    </row>
    <row r="3741" spans="2:9" ht="30">
      <c r="B3741" s="1531">
        <v>89444</v>
      </c>
      <c r="C3741" s="1529" t="s">
        <v>1603</v>
      </c>
      <c r="D3741" s="1528" t="s">
        <v>74</v>
      </c>
      <c r="E3741" s="1530">
        <f t="shared" si="116"/>
        <v>25.97</v>
      </c>
      <c r="F3741" s="1521">
        <f t="shared" si="117"/>
        <v>89444</v>
      </c>
      <c r="H3741" s="1530">
        <v>25.97</v>
      </c>
      <c r="I3741" s="1530">
        <v>25.4</v>
      </c>
    </row>
    <row r="3742" spans="2:9" ht="30">
      <c r="B3742" s="1532">
        <v>89445</v>
      </c>
      <c r="C3742" s="1523" t="s">
        <v>1604</v>
      </c>
      <c r="D3742" s="1526" t="s">
        <v>74</v>
      </c>
      <c r="E3742" s="1527">
        <f t="shared" si="116"/>
        <v>14.31</v>
      </c>
      <c r="F3742" s="1521">
        <f t="shared" si="117"/>
        <v>89445</v>
      </c>
      <c r="H3742" s="1527">
        <v>14.31</v>
      </c>
      <c r="I3742" s="1527">
        <v>13.74</v>
      </c>
    </row>
    <row r="3743" spans="2:9">
      <c r="B3743" s="1531">
        <v>89481</v>
      </c>
      <c r="C3743" s="1529" t="s">
        <v>1605</v>
      </c>
      <c r="D3743" s="1528" t="s">
        <v>74</v>
      </c>
      <c r="E3743" s="1530">
        <f t="shared" si="116"/>
        <v>4.13</v>
      </c>
      <c r="F3743" s="1521">
        <f t="shared" si="117"/>
        <v>89481</v>
      </c>
      <c r="H3743" s="1530">
        <v>4.13</v>
      </c>
      <c r="I3743" s="1530">
        <v>3.9</v>
      </c>
    </row>
    <row r="3744" spans="2:9">
      <c r="B3744" s="1532">
        <v>89485</v>
      </c>
      <c r="C3744" s="1523" t="s">
        <v>1606</v>
      </c>
      <c r="D3744" s="1526" t="s">
        <v>74</v>
      </c>
      <c r="E3744" s="1527">
        <f t="shared" si="116"/>
        <v>4.95</v>
      </c>
      <c r="F3744" s="1521">
        <f t="shared" si="117"/>
        <v>89485</v>
      </c>
      <c r="H3744" s="1527">
        <v>4.95</v>
      </c>
      <c r="I3744" s="1527">
        <v>4.72</v>
      </c>
    </row>
    <row r="3745" spans="2:9">
      <c r="B3745" s="1531">
        <v>89489</v>
      </c>
      <c r="C3745" s="1529" t="s">
        <v>1607</v>
      </c>
      <c r="D3745" s="1528" t="s">
        <v>74</v>
      </c>
      <c r="E3745" s="1530">
        <f t="shared" si="116"/>
        <v>6.65</v>
      </c>
      <c r="F3745" s="1521">
        <f t="shared" si="117"/>
        <v>89489</v>
      </c>
      <c r="H3745" s="1530">
        <v>6.65</v>
      </c>
      <c r="I3745" s="1530">
        <v>6.42</v>
      </c>
    </row>
    <row r="3746" spans="2:9">
      <c r="B3746" s="1532">
        <v>89490</v>
      </c>
      <c r="C3746" s="1523" t="s">
        <v>1608</v>
      </c>
      <c r="D3746" s="1526" t="s">
        <v>74</v>
      </c>
      <c r="E3746" s="1527">
        <f t="shared" si="116"/>
        <v>5.89</v>
      </c>
      <c r="F3746" s="1521">
        <f t="shared" si="117"/>
        <v>89490</v>
      </c>
      <c r="H3746" s="1527">
        <v>5.89</v>
      </c>
      <c r="I3746" s="1527">
        <v>5.66</v>
      </c>
    </row>
    <row r="3747" spans="2:9">
      <c r="B3747" s="1531">
        <v>89492</v>
      </c>
      <c r="C3747" s="1529" t="s">
        <v>1609</v>
      </c>
      <c r="D3747" s="1528" t="s">
        <v>74</v>
      </c>
      <c r="E3747" s="1530">
        <f t="shared" si="116"/>
        <v>6.56</v>
      </c>
      <c r="F3747" s="1521">
        <f t="shared" si="117"/>
        <v>89492</v>
      </c>
      <c r="H3747" s="1530">
        <v>6.56</v>
      </c>
      <c r="I3747" s="1530">
        <v>6.27</v>
      </c>
    </row>
    <row r="3748" spans="2:9">
      <c r="B3748" s="1532">
        <v>89493</v>
      </c>
      <c r="C3748" s="1523" t="s">
        <v>1610</v>
      </c>
      <c r="D3748" s="1526" t="s">
        <v>74</v>
      </c>
      <c r="E3748" s="1527">
        <f t="shared" si="116"/>
        <v>8.8699999999999992</v>
      </c>
      <c r="F3748" s="1521">
        <f t="shared" si="117"/>
        <v>89493</v>
      </c>
      <c r="H3748" s="1527">
        <v>8.8699999999999992</v>
      </c>
      <c r="I3748" s="1527">
        <v>8.58</v>
      </c>
    </row>
    <row r="3749" spans="2:9">
      <c r="B3749" s="1531">
        <v>89494</v>
      </c>
      <c r="C3749" s="1529" t="s">
        <v>1611</v>
      </c>
      <c r="D3749" s="1528" t="s">
        <v>74</v>
      </c>
      <c r="E3749" s="1530">
        <f t="shared" si="116"/>
        <v>11.74</v>
      </c>
      <c r="F3749" s="1521">
        <f t="shared" si="117"/>
        <v>89494</v>
      </c>
      <c r="H3749" s="1530">
        <v>11.74</v>
      </c>
      <c r="I3749" s="1530">
        <v>11.45</v>
      </c>
    </row>
    <row r="3750" spans="2:9">
      <c r="B3750" s="1532">
        <v>89496</v>
      </c>
      <c r="C3750" s="1523" t="s">
        <v>1612</v>
      </c>
      <c r="D3750" s="1526" t="s">
        <v>74</v>
      </c>
      <c r="E3750" s="1527">
        <f t="shared" si="116"/>
        <v>8.39</v>
      </c>
      <c r="F3750" s="1521">
        <f t="shared" si="117"/>
        <v>89496</v>
      </c>
      <c r="H3750" s="1527">
        <v>8.39</v>
      </c>
      <c r="I3750" s="1527">
        <v>8.1</v>
      </c>
    </row>
    <row r="3751" spans="2:9">
      <c r="B3751" s="1531">
        <v>89497</v>
      </c>
      <c r="C3751" s="1529" t="s">
        <v>1613</v>
      </c>
      <c r="D3751" s="1528" t="s">
        <v>74</v>
      </c>
      <c r="E3751" s="1530">
        <f t="shared" si="116"/>
        <v>10.84</v>
      </c>
      <c r="F3751" s="1521">
        <f t="shared" si="117"/>
        <v>89497</v>
      </c>
      <c r="H3751" s="1530">
        <v>10.84</v>
      </c>
      <c r="I3751" s="1530">
        <v>10.49</v>
      </c>
    </row>
    <row r="3752" spans="2:9">
      <c r="B3752" s="1532">
        <v>89498</v>
      </c>
      <c r="C3752" s="1523" t="s">
        <v>1614</v>
      </c>
      <c r="D3752" s="1526" t="s">
        <v>74</v>
      </c>
      <c r="E3752" s="1527">
        <f t="shared" si="116"/>
        <v>11.9</v>
      </c>
      <c r="F3752" s="1521">
        <f t="shared" si="117"/>
        <v>89498</v>
      </c>
      <c r="H3752" s="1527">
        <v>11.9</v>
      </c>
      <c r="I3752" s="1527">
        <v>11.55</v>
      </c>
    </row>
    <row r="3753" spans="2:9">
      <c r="B3753" s="1531">
        <v>89499</v>
      </c>
      <c r="C3753" s="1529" t="s">
        <v>1615</v>
      </c>
      <c r="D3753" s="1528" t="s">
        <v>74</v>
      </c>
      <c r="E3753" s="1530">
        <f t="shared" si="116"/>
        <v>18.62</v>
      </c>
      <c r="F3753" s="1521">
        <f t="shared" si="117"/>
        <v>89499</v>
      </c>
      <c r="H3753" s="1530">
        <v>18.62</v>
      </c>
      <c r="I3753" s="1530">
        <v>18.27</v>
      </c>
    </row>
    <row r="3754" spans="2:9">
      <c r="B3754" s="1532">
        <v>89500</v>
      </c>
      <c r="C3754" s="1523" t="s">
        <v>1616</v>
      </c>
      <c r="D3754" s="1526" t="s">
        <v>74</v>
      </c>
      <c r="E3754" s="1527">
        <f t="shared" si="116"/>
        <v>12.1</v>
      </c>
      <c r="F3754" s="1521">
        <f t="shared" si="117"/>
        <v>89500</v>
      </c>
      <c r="H3754" s="1527">
        <v>12.1</v>
      </c>
      <c r="I3754" s="1527">
        <v>11.75</v>
      </c>
    </row>
    <row r="3755" spans="2:9">
      <c r="B3755" s="1531">
        <v>89501</v>
      </c>
      <c r="C3755" s="1529" t="s">
        <v>1617</v>
      </c>
      <c r="D3755" s="1528" t="s">
        <v>74</v>
      </c>
      <c r="E3755" s="1530">
        <f t="shared" si="116"/>
        <v>13.06</v>
      </c>
      <c r="F3755" s="1521">
        <f t="shared" si="117"/>
        <v>89501</v>
      </c>
      <c r="H3755" s="1530">
        <v>13.06</v>
      </c>
      <c r="I3755" s="1530">
        <v>12.63</v>
      </c>
    </row>
    <row r="3756" spans="2:9">
      <c r="B3756" s="1532">
        <v>89502</v>
      </c>
      <c r="C3756" s="1523" t="s">
        <v>1618</v>
      </c>
      <c r="D3756" s="1526" t="s">
        <v>74</v>
      </c>
      <c r="E3756" s="1527">
        <f t="shared" si="116"/>
        <v>14.97</v>
      </c>
      <c r="F3756" s="1521">
        <f t="shared" si="117"/>
        <v>89502</v>
      </c>
      <c r="H3756" s="1527">
        <v>14.97</v>
      </c>
      <c r="I3756" s="1527">
        <v>14.54</v>
      </c>
    </row>
    <row r="3757" spans="2:9">
      <c r="B3757" s="1531">
        <v>89503</v>
      </c>
      <c r="C3757" s="1529" t="s">
        <v>1619</v>
      </c>
      <c r="D3757" s="1528" t="s">
        <v>74</v>
      </c>
      <c r="E3757" s="1530">
        <f t="shared" si="116"/>
        <v>23.31</v>
      </c>
      <c r="F3757" s="1521">
        <f t="shared" si="117"/>
        <v>89503</v>
      </c>
      <c r="H3757" s="1530">
        <v>23.31</v>
      </c>
      <c r="I3757" s="1530">
        <v>22.88</v>
      </c>
    </row>
    <row r="3758" spans="2:9">
      <c r="B3758" s="1532">
        <v>89504</v>
      </c>
      <c r="C3758" s="1523" t="s">
        <v>1620</v>
      </c>
      <c r="D3758" s="1526" t="s">
        <v>74</v>
      </c>
      <c r="E3758" s="1527">
        <f t="shared" si="116"/>
        <v>20.29</v>
      </c>
      <c r="F3758" s="1521">
        <f t="shared" si="117"/>
        <v>89504</v>
      </c>
      <c r="H3758" s="1527">
        <v>20.29</v>
      </c>
      <c r="I3758" s="1527">
        <v>19.86</v>
      </c>
    </row>
    <row r="3759" spans="2:9">
      <c r="B3759" s="1531">
        <v>89505</v>
      </c>
      <c r="C3759" s="1529" t="s">
        <v>1621</v>
      </c>
      <c r="D3759" s="1528" t="s">
        <v>74</v>
      </c>
      <c r="E3759" s="1530">
        <f t="shared" si="116"/>
        <v>35.049999999999997</v>
      </c>
      <c r="F3759" s="1521">
        <f t="shared" si="117"/>
        <v>89505</v>
      </c>
      <c r="H3759" s="1530">
        <v>35.049999999999997</v>
      </c>
      <c r="I3759" s="1530">
        <v>34.54</v>
      </c>
    </row>
    <row r="3760" spans="2:9">
      <c r="B3760" s="1532">
        <v>89506</v>
      </c>
      <c r="C3760" s="1523" t="s">
        <v>1622</v>
      </c>
      <c r="D3760" s="1526" t="s">
        <v>74</v>
      </c>
      <c r="E3760" s="1527">
        <f t="shared" si="116"/>
        <v>39.61</v>
      </c>
      <c r="F3760" s="1521">
        <f t="shared" si="117"/>
        <v>89506</v>
      </c>
      <c r="H3760" s="1527">
        <v>39.61</v>
      </c>
      <c r="I3760" s="1527">
        <v>39.1</v>
      </c>
    </row>
    <row r="3761" spans="2:9">
      <c r="B3761" s="1531">
        <v>89507</v>
      </c>
      <c r="C3761" s="1529" t="s">
        <v>1623</v>
      </c>
      <c r="D3761" s="1528" t="s">
        <v>74</v>
      </c>
      <c r="E3761" s="1530">
        <f t="shared" si="116"/>
        <v>49.09</v>
      </c>
      <c r="F3761" s="1521">
        <f t="shared" si="117"/>
        <v>89507</v>
      </c>
      <c r="H3761" s="1530">
        <v>49.09</v>
      </c>
      <c r="I3761" s="1530">
        <v>48.58</v>
      </c>
    </row>
    <row r="3762" spans="2:9">
      <c r="B3762" s="1532">
        <v>89510</v>
      </c>
      <c r="C3762" s="1523" t="s">
        <v>1624</v>
      </c>
      <c r="D3762" s="1526" t="s">
        <v>74</v>
      </c>
      <c r="E3762" s="1527">
        <f t="shared" si="116"/>
        <v>31.69</v>
      </c>
      <c r="F3762" s="1521">
        <f t="shared" si="117"/>
        <v>89510</v>
      </c>
      <c r="H3762" s="1527">
        <v>31.69</v>
      </c>
      <c r="I3762" s="1527">
        <v>31.18</v>
      </c>
    </row>
    <row r="3763" spans="2:9">
      <c r="B3763" s="1531">
        <v>89513</v>
      </c>
      <c r="C3763" s="1529" t="s">
        <v>1625</v>
      </c>
      <c r="D3763" s="1528" t="s">
        <v>74</v>
      </c>
      <c r="E3763" s="1530">
        <f t="shared" si="116"/>
        <v>111.21</v>
      </c>
      <c r="F3763" s="1521">
        <f t="shared" si="117"/>
        <v>89513</v>
      </c>
      <c r="H3763" s="1530">
        <v>111.21</v>
      </c>
      <c r="I3763" s="1530">
        <v>110.58</v>
      </c>
    </row>
    <row r="3764" spans="2:9" ht="30">
      <c r="B3764" s="1532">
        <v>89514</v>
      </c>
      <c r="C3764" s="1523" t="s">
        <v>1626</v>
      </c>
      <c r="D3764" s="1526" t="s">
        <v>74</v>
      </c>
      <c r="E3764" s="1527">
        <f t="shared" si="116"/>
        <v>11.08</v>
      </c>
      <c r="F3764" s="1521">
        <f t="shared" si="117"/>
        <v>89514</v>
      </c>
      <c r="H3764" s="1527">
        <v>11.08</v>
      </c>
      <c r="I3764" s="1527">
        <v>10.88</v>
      </c>
    </row>
    <row r="3765" spans="2:9">
      <c r="B3765" s="1531">
        <v>89515</v>
      </c>
      <c r="C3765" s="1529" t="s">
        <v>1627</v>
      </c>
      <c r="D3765" s="1528" t="s">
        <v>74</v>
      </c>
      <c r="E3765" s="1530">
        <f t="shared" si="116"/>
        <v>83.47</v>
      </c>
      <c r="F3765" s="1521">
        <f t="shared" si="117"/>
        <v>89515</v>
      </c>
      <c r="H3765" s="1530">
        <v>83.47</v>
      </c>
      <c r="I3765" s="1530">
        <v>82.84</v>
      </c>
    </row>
    <row r="3766" spans="2:9" ht="30">
      <c r="B3766" s="1532">
        <v>89516</v>
      </c>
      <c r="C3766" s="1523" t="s">
        <v>1628</v>
      </c>
      <c r="D3766" s="1526" t="s">
        <v>74</v>
      </c>
      <c r="E3766" s="1527">
        <f t="shared" si="116"/>
        <v>9.4499999999999993</v>
      </c>
      <c r="F3766" s="1521">
        <f t="shared" si="117"/>
        <v>89516</v>
      </c>
      <c r="H3766" s="1527">
        <v>9.4499999999999993</v>
      </c>
      <c r="I3766" s="1527">
        <v>9.25</v>
      </c>
    </row>
    <row r="3767" spans="2:9">
      <c r="B3767" s="1531">
        <v>89517</v>
      </c>
      <c r="C3767" s="1529" t="s">
        <v>1629</v>
      </c>
      <c r="D3767" s="1528" t="s">
        <v>74</v>
      </c>
      <c r="E3767" s="1530">
        <f t="shared" si="116"/>
        <v>69.989999999999995</v>
      </c>
      <c r="F3767" s="1521">
        <f t="shared" si="117"/>
        <v>89517</v>
      </c>
      <c r="H3767" s="1530">
        <v>69.989999999999995</v>
      </c>
      <c r="I3767" s="1530">
        <v>69.36</v>
      </c>
    </row>
    <row r="3768" spans="2:9" ht="30">
      <c r="B3768" s="1532">
        <v>89518</v>
      </c>
      <c r="C3768" s="1523" t="s">
        <v>1630</v>
      </c>
      <c r="D3768" s="1526" t="s">
        <v>74</v>
      </c>
      <c r="E3768" s="1527">
        <f t="shared" si="116"/>
        <v>17.989999999999998</v>
      </c>
      <c r="F3768" s="1521">
        <f t="shared" si="117"/>
        <v>89518</v>
      </c>
      <c r="H3768" s="1527">
        <v>17.989999999999998</v>
      </c>
      <c r="I3768" s="1527">
        <v>17.73</v>
      </c>
    </row>
    <row r="3769" spans="2:9">
      <c r="B3769" s="1531">
        <v>89519</v>
      </c>
      <c r="C3769" s="1529" t="s">
        <v>1631</v>
      </c>
      <c r="D3769" s="1528" t="s">
        <v>74</v>
      </c>
      <c r="E3769" s="1530">
        <f t="shared" si="116"/>
        <v>46.7</v>
      </c>
      <c r="F3769" s="1521">
        <f t="shared" si="117"/>
        <v>89519</v>
      </c>
      <c r="H3769" s="1530">
        <v>46.7</v>
      </c>
      <c r="I3769" s="1530">
        <v>46.07</v>
      </c>
    </row>
    <row r="3770" spans="2:9" ht="30">
      <c r="B3770" s="1532">
        <v>89520</v>
      </c>
      <c r="C3770" s="1523" t="s">
        <v>1632</v>
      </c>
      <c r="D3770" s="1526" t="s">
        <v>74</v>
      </c>
      <c r="E3770" s="1527">
        <f t="shared" si="116"/>
        <v>15.84</v>
      </c>
      <c r="F3770" s="1521">
        <f t="shared" si="117"/>
        <v>89520</v>
      </c>
      <c r="H3770" s="1527">
        <v>15.84</v>
      </c>
      <c r="I3770" s="1527">
        <v>15.58</v>
      </c>
    </row>
    <row r="3771" spans="2:9">
      <c r="B3771" s="1531">
        <v>89521</v>
      </c>
      <c r="C3771" s="1529" t="s">
        <v>1633</v>
      </c>
      <c r="D3771" s="1528" t="s">
        <v>74</v>
      </c>
      <c r="E3771" s="1530">
        <f t="shared" si="116"/>
        <v>131.16</v>
      </c>
      <c r="F3771" s="1521">
        <f t="shared" si="117"/>
        <v>89521</v>
      </c>
      <c r="H3771" s="1530">
        <v>131.16</v>
      </c>
      <c r="I3771" s="1530">
        <v>130.46</v>
      </c>
    </row>
    <row r="3772" spans="2:9" ht="30">
      <c r="B3772" s="1532">
        <v>89522</v>
      </c>
      <c r="C3772" s="1523" t="s">
        <v>1634</v>
      </c>
      <c r="D3772" s="1526" t="s">
        <v>74</v>
      </c>
      <c r="E3772" s="1527">
        <f t="shared" si="116"/>
        <v>34.17</v>
      </c>
      <c r="F3772" s="1521">
        <f t="shared" si="117"/>
        <v>89522</v>
      </c>
      <c r="H3772" s="1527">
        <v>34.17</v>
      </c>
      <c r="I3772" s="1527">
        <v>33.78</v>
      </c>
    </row>
    <row r="3773" spans="2:9">
      <c r="B3773" s="1531">
        <v>89523</v>
      </c>
      <c r="C3773" s="1529" t="s">
        <v>1635</v>
      </c>
      <c r="D3773" s="1528" t="s">
        <v>74</v>
      </c>
      <c r="E3773" s="1530">
        <f t="shared" si="116"/>
        <v>98.5</v>
      </c>
      <c r="F3773" s="1521">
        <f t="shared" si="117"/>
        <v>89523</v>
      </c>
      <c r="H3773" s="1530">
        <v>98.5</v>
      </c>
      <c r="I3773" s="1530">
        <v>97.8</v>
      </c>
    </row>
    <row r="3774" spans="2:9" ht="30">
      <c r="B3774" s="1532">
        <v>89524</v>
      </c>
      <c r="C3774" s="1523" t="s">
        <v>1636</v>
      </c>
      <c r="D3774" s="1526" t="s">
        <v>74</v>
      </c>
      <c r="E3774" s="1527">
        <f t="shared" si="116"/>
        <v>30.06</v>
      </c>
      <c r="F3774" s="1521">
        <f t="shared" si="117"/>
        <v>89524</v>
      </c>
      <c r="H3774" s="1527">
        <v>30.06</v>
      </c>
      <c r="I3774" s="1527">
        <v>29.67</v>
      </c>
    </row>
    <row r="3775" spans="2:9">
      <c r="B3775" s="1531">
        <v>89525</v>
      </c>
      <c r="C3775" s="1529" t="s">
        <v>1637</v>
      </c>
      <c r="D3775" s="1528" t="s">
        <v>74</v>
      </c>
      <c r="E3775" s="1530">
        <f t="shared" si="116"/>
        <v>96.84</v>
      </c>
      <c r="F3775" s="1521">
        <f t="shared" si="117"/>
        <v>89525</v>
      </c>
      <c r="H3775" s="1530">
        <v>96.84</v>
      </c>
      <c r="I3775" s="1530">
        <v>96.14</v>
      </c>
    </row>
    <row r="3776" spans="2:9" ht="30">
      <c r="B3776" s="1532">
        <v>89526</v>
      </c>
      <c r="C3776" s="1523" t="s">
        <v>1638</v>
      </c>
      <c r="D3776" s="1526" t="s">
        <v>74</v>
      </c>
      <c r="E3776" s="1527">
        <f t="shared" si="116"/>
        <v>45.05</v>
      </c>
      <c r="F3776" s="1521">
        <f t="shared" si="117"/>
        <v>89526</v>
      </c>
      <c r="H3776" s="1527">
        <v>45.05</v>
      </c>
      <c r="I3776" s="1527">
        <v>44.66</v>
      </c>
    </row>
    <row r="3777" spans="2:9">
      <c r="B3777" s="1531">
        <v>89527</v>
      </c>
      <c r="C3777" s="1529" t="s">
        <v>1639</v>
      </c>
      <c r="D3777" s="1528" t="s">
        <v>74</v>
      </c>
      <c r="E3777" s="1530">
        <f t="shared" si="116"/>
        <v>73.930000000000007</v>
      </c>
      <c r="F3777" s="1521">
        <f t="shared" si="117"/>
        <v>89527</v>
      </c>
      <c r="H3777" s="1530">
        <v>73.930000000000007</v>
      </c>
      <c r="I3777" s="1530">
        <v>73.23</v>
      </c>
    </row>
    <row r="3778" spans="2:9">
      <c r="B3778" s="1532">
        <v>89528</v>
      </c>
      <c r="C3778" s="1523" t="s">
        <v>1640</v>
      </c>
      <c r="D3778" s="1526" t="s">
        <v>74</v>
      </c>
      <c r="E3778" s="1527">
        <f t="shared" ref="E3778:E3841" si="118">IF($L$2=$H$1,H3778,I3778)</f>
        <v>3.44</v>
      </c>
      <c r="F3778" s="1521">
        <f t="shared" ref="F3778:F3841" si="119">IF(LEN($B3778)=7,CONCATENATE(MID($B3778,1,6),"00",RIGHT($B3778,1)),IF(LEN($B3778)=8,CONCATENATE(MID($B3778,1,6),"0",RIGHT($B3778,2)),$B3778))</f>
        <v>89528</v>
      </c>
      <c r="H3778" s="1527">
        <v>3.44</v>
      </c>
      <c r="I3778" s="1527">
        <v>3.28</v>
      </c>
    </row>
    <row r="3779" spans="2:9" ht="30">
      <c r="B3779" s="1531">
        <v>89529</v>
      </c>
      <c r="C3779" s="1529" t="s">
        <v>1641</v>
      </c>
      <c r="D3779" s="1528" t="s">
        <v>74</v>
      </c>
      <c r="E3779" s="1530">
        <f t="shared" si="118"/>
        <v>50.63</v>
      </c>
      <c r="F3779" s="1521">
        <f t="shared" si="119"/>
        <v>89529</v>
      </c>
      <c r="H3779" s="1530">
        <v>50.63</v>
      </c>
      <c r="I3779" s="1530">
        <v>50.08</v>
      </c>
    </row>
    <row r="3780" spans="2:9">
      <c r="B3780" s="1532">
        <v>89530</v>
      </c>
      <c r="C3780" s="1523" t="s">
        <v>1642</v>
      </c>
      <c r="D3780" s="1526" t="s">
        <v>74</v>
      </c>
      <c r="E3780" s="1527">
        <f t="shared" si="118"/>
        <v>13.6</v>
      </c>
      <c r="F3780" s="1521">
        <f t="shared" si="119"/>
        <v>89530</v>
      </c>
      <c r="H3780" s="1527">
        <v>13.6</v>
      </c>
      <c r="I3780" s="1527">
        <v>13.44</v>
      </c>
    </row>
    <row r="3781" spans="2:9" ht="30">
      <c r="B3781" s="1531">
        <v>89531</v>
      </c>
      <c r="C3781" s="1529" t="s">
        <v>1643</v>
      </c>
      <c r="D3781" s="1528" t="s">
        <v>74</v>
      </c>
      <c r="E3781" s="1530">
        <f t="shared" si="118"/>
        <v>40.619999999999997</v>
      </c>
      <c r="F3781" s="1521">
        <f t="shared" si="119"/>
        <v>89531</v>
      </c>
      <c r="H3781" s="1530">
        <v>40.619999999999997</v>
      </c>
      <c r="I3781" s="1530">
        <v>40.07</v>
      </c>
    </row>
    <row r="3782" spans="2:9" ht="30">
      <c r="B3782" s="1532">
        <v>89532</v>
      </c>
      <c r="C3782" s="1523" t="s">
        <v>1644</v>
      </c>
      <c r="D3782" s="1526" t="s">
        <v>74</v>
      </c>
      <c r="E3782" s="1527">
        <f t="shared" si="118"/>
        <v>6.56</v>
      </c>
      <c r="F3782" s="1521">
        <f t="shared" si="119"/>
        <v>89532</v>
      </c>
      <c r="H3782" s="1527">
        <v>6.56</v>
      </c>
      <c r="I3782" s="1527">
        <v>6.4</v>
      </c>
    </row>
    <row r="3783" spans="2:9" ht="30">
      <c r="B3783" s="1531">
        <v>89533</v>
      </c>
      <c r="C3783" s="1529" t="s">
        <v>1645</v>
      </c>
      <c r="D3783" s="1528" t="s">
        <v>74</v>
      </c>
      <c r="E3783" s="1530">
        <f t="shared" si="118"/>
        <v>40.619999999999997</v>
      </c>
      <c r="F3783" s="1521">
        <f t="shared" si="119"/>
        <v>89533</v>
      </c>
      <c r="H3783" s="1530">
        <v>40.619999999999997</v>
      </c>
      <c r="I3783" s="1530">
        <v>40.07</v>
      </c>
    </row>
    <row r="3784" spans="2:9" ht="30">
      <c r="B3784" s="1532">
        <v>89534</v>
      </c>
      <c r="C3784" s="1523" t="s">
        <v>1646</v>
      </c>
      <c r="D3784" s="1526" t="s">
        <v>74</v>
      </c>
      <c r="E3784" s="1527">
        <f t="shared" si="118"/>
        <v>4.3499999999999996</v>
      </c>
      <c r="F3784" s="1521">
        <f t="shared" si="119"/>
        <v>89534</v>
      </c>
      <c r="H3784" s="1527">
        <v>4.3499999999999996</v>
      </c>
      <c r="I3784" s="1527">
        <v>4.1900000000000004</v>
      </c>
    </row>
    <row r="3785" spans="2:9" ht="30">
      <c r="B3785" s="1531">
        <v>89535</v>
      </c>
      <c r="C3785" s="1529" t="s">
        <v>1647</v>
      </c>
      <c r="D3785" s="1528" t="s">
        <v>74</v>
      </c>
      <c r="E3785" s="1530">
        <f t="shared" si="118"/>
        <v>66.319999999999993</v>
      </c>
      <c r="F3785" s="1521">
        <f t="shared" si="119"/>
        <v>89535</v>
      </c>
      <c r="H3785" s="1530">
        <v>66.319999999999993</v>
      </c>
      <c r="I3785" s="1530">
        <v>65.77</v>
      </c>
    </row>
    <row r="3786" spans="2:9">
      <c r="B3786" s="1532">
        <v>89536</v>
      </c>
      <c r="C3786" s="1523" t="s">
        <v>1648</v>
      </c>
      <c r="D3786" s="1526" t="s">
        <v>74</v>
      </c>
      <c r="E3786" s="1527">
        <f t="shared" si="118"/>
        <v>12.19</v>
      </c>
      <c r="F3786" s="1521">
        <f t="shared" si="119"/>
        <v>89536</v>
      </c>
      <c r="H3786" s="1527">
        <v>12.19</v>
      </c>
      <c r="I3786" s="1527">
        <v>12.03</v>
      </c>
    </row>
    <row r="3787" spans="2:9" ht="30">
      <c r="B3787" s="1531">
        <v>89538</v>
      </c>
      <c r="C3787" s="1529" t="s">
        <v>1649</v>
      </c>
      <c r="D3787" s="1528" t="s">
        <v>74</v>
      </c>
      <c r="E3787" s="1530">
        <f t="shared" si="118"/>
        <v>3.55</v>
      </c>
      <c r="F3787" s="1521">
        <f t="shared" si="119"/>
        <v>89538</v>
      </c>
      <c r="H3787" s="1530">
        <v>3.55</v>
      </c>
      <c r="I3787" s="1530">
        <v>3.39</v>
      </c>
    </row>
    <row r="3788" spans="2:9" ht="30">
      <c r="B3788" s="1532">
        <v>89539</v>
      </c>
      <c r="C3788" s="1523" t="s">
        <v>18423</v>
      </c>
      <c r="D3788" s="1526" t="s">
        <v>74</v>
      </c>
      <c r="E3788" s="1527">
        <f t="shared" si="118"/>
        <v>43.41</v>
      </c>
      <c r="F3788" s="1521">
        <f t="shared" si="119"/>
        <v>89539</v>
      </c>
      <c r="H3788" s="1527">
        <v>43.41</v>
      </c>
      <c r="I3788" s="1527">
        <v>42.86</v>
      </c>
    </row>
    <row r="3789" spans="2:9" ht="30">
      <c r="B3789" s="1531">
        <v>89540</v>
      </c>
      <c r="C3789" s="1529" t="s">
        <v>1650</v>
      </c>
      <c r="D3789" s="1528" t="s">
        <v>74</v>
      </c>
      <c r="E3789" s="1530">
        <f t="shared" si="118"/>
        <v>10.029999999999999</v>
      </c>
      <c r="F3789" s="1521">
        <f t="shared" si="119"/>
        <v>89540</v>
      </c>
      <c r="H3789" s="1530">
        <v>10.029999999999999</v>
      </c>
      <c r="I3789" s="1530">
        <v>9.8699999999999992</v>
      </c>
    </row>
    <row r="3790" spans="2:9">
      <c r="B3790" s="1532">
        <v>89541</v>
      </c>
      <c r="C3790" s="1523" t="s">
        <v>1651</v>
      </c>
      <c r="D3790" s="1526" t="s">
        <v>74</v>
      </c>
      <c r="E3790" s="1527">
        <f t="shared" si="118"/>
        <v>5.4</v>
      </c>
      <c r="F3790" s="1521">
        <f t="shared" si="119"/>
        <v>89541</v>
      </c>
      <c r="H3790" s="1527">
        <v>5.4</v>
      </c>
      <c r="I3790" s="1527">
        <v>5.2</v>
      </c>
    </row>
    <row r="3791" spans="2:9">
      <c r="B3791" s="1531">
        <v>89542</v>
      </c>
      <c r="C3791" s="1529" t="s">
        <v>1652</v>
      </c>
      <c r="D3791" s="1528" t="s">
        <v>74</v>
      </c>
      <c r="E3791" s="1530">
        <f t="shared" si="118"/>
        <v>29.64</v>
      </c>
      <c r="F3791" s="1521">
        <f t="shared" si="119"/>
        <v>89542</v>
      </c>
      <c r="H3791" s="1530">
        <v>29.64</v>
      </c>
      <c r="I3791" s="1530">
        <v>29.44</v>
      </c>
    </row>
    <row r="3792" spans="2:9" ht="30">
      <c r="B3792" s="1532">
        <v>89544</v>
      </c>
      <c r="C3792" s="1523" t="s">
        <v>1653</v>
      </c>
      <c r="D3792" s="1526" t="s">
        <v>74</v>
      </c>
      <c r="E3792" s="1527">
        <f t="shared" si="118"/>
        <v>9.89</v>
      </c>
      <c r="F3792" s="1521">
        <f t="shared" si="119"/>
        <v>89544</v>
      </c>
      <c r="H3792" s="1527">
        <v>9.89</v>
      </c>
      <c r="I3792" s="1527">
        <v>9.75</v>
      </c>
    </row>
    <row r="3793" spans="2:9" ht="30">
      <c r="B3793" s="1531">
        <v>89545</v>
      </c>
      <c r="C3793" s="1529" t="s">
        <v>1654</v>
      </c>
      <c r="D3793" s="1528" t="s">
        <v>74</v>
      </c>
      <c r="E3793" s="1530">
        <f t="shared" si="118"/>
        <v>16.77</v>
      </c>
      <c r="F3793" s="1521">
        <f t="shared" si="119"/>
        <v>89545</v>
      </c>
      <c r="H3793" s="1530">
        <v>16.77</v>
      </c>
      <c r="I3793" s="1530">
        <v>16.600000000000001</v>
      </c>
    </row>
    <row r="3794" spans="2:9" ht="30">
      <c r="B3794" s="1532">
        <v>89546</v>
      </c>
      <c r="C3794" s="1523" t="s">
        <v>1655</v>
      </c>
      <c r="D3794" s="1526" t="s">
        <v>74</v>
      </c>
      <c r="E3794" s="1527">
        <f t="shared" si="118"/>
        <v>14.61</v>
      </c>
      <c r="F3794" s="1521">
        <f t="shared" si="119"/>
        <v>89546</v>
      </c>
      <c r="H3794" s="1527">
        <v>14.61</v>
      </c>
      <c r="I3794" s="1527">
        <v>14.44</v>
      </c>
    </row>
    <row r="3795" spans="2:9" ht="30">
      <c r="B3795" s="1531">
        <v>89547</v>
      </c>
      <c r="C3795" s="1529" t="s">
        <v>1656</v>
      </c>
      <c r="D3795" s="1528" t="s">
        <v>74</v>
      </c>
      <c r="E3795" s="1530">
        <f t="shared" si="118"/>
        <v>23.24</v>
      </c>
      <c r="F3795" s="1521">
        <f t="shared" si="119"/>
        <v>89547</v>
      </c>
      <c r="H3795" s="1530">
        <v>23.24</v>
      </c>
      <c r="I3795" s="1530">
        <v>22.96</v>
      </c>
    </row>
    <row r="3796" spans="2:9" ht="30">
      <c r="B3796" s="1532">
        <v>89548</v>
      </c>
      <c r="C3796" s="1523" t="s">
        <v>1657</v>
      </c>
      <c r="D3796" s="1526" t="s">
        <v>74</v>
      </c>
      <c r="E3796" s="1527">
        <f t="shared" si="118"/>
        <v>25.29</v>
      </c>
      <c r="F3796" s="1521">
        <f t="shared" si="119"/>
        <v>89548</v>
      </c>
      <c r="H3796" s="1527">
        <v>25.29</v>
      </c>
      <c r="I3796" s="1527">
        <v>25.01</v>
      </c>
    </row>
    <row r="3797" spans="2:9" ht="30">
      <c r="B3797" s="1531">
        <v>89549</v>
      </c>
      <c r="C3797" s="1529" t="s">
        <v>1658</v>
      </c>
      <c r="D3797" s="1528" t="s">
        <v>74</v>
      </c>
      <c r="E3797" s="1530">
        <f t="shared" si="118"/>
        <v>17.760000000000002</v>
      </c>
      <c r="F3797" s="1521">
        <f t="shared" si="119"/>
        <v>89549</v>
      </c>
      <c r="H3797" s="1530">
        <v>17.760000000000002</v>
      </c>
      <c r="I3797" s="1530">
        <v>17.48</v>
      </c>
    </row>
    <row r="3798" spans="2:9" ht="30">
      <c r="B3798" s="1532">
        <v>89550</v>
      </c>
      <c r="C3798" s="1523" t="s">
        <v>1659</v>
      </c>
      <c r="D3798" s="1526" t="s">
        <v>74</v>
      </c>
      <c r="E3798" s="1527">
        <f t="shared" si="118"/>
        <v>45.71</v>
      </c>
      <c r="F3798" s="1521">
        <f t="shared" si="119"/>
        <v>89550</v>
      </c>
      <c r="H3798" s="1527">
        <v>45.71</v>
      </c>
      <c r="I3798" s="1527">
        <v>45.43</v>
      </c>
    </row>
    <row r="3799" spans="2:9" ht="30">
      <c r="B3799" s="1531">
        <v>89551</v>
      </c>
      <c r="C3799" s="1529" t="s">
        <v>1660</v>
      </c>
      <c r="D3799" s="1528" t="s">
        <v>74</v>
      </c>
      <c r="E3799" s="1530">
        <f t="shared" si="118"/>
        <v>9.08</v>
      </c>
      <c r="F3799" s="1521">
        <f t="shared" si="119"/>
        <v>89551</v>
      </c>
      <c r="H3799" s="1530">
        <v>9.08</v>
      </c>
      <c r="I3799" s="1530">
        <v>8.8800000000000008</v>
      </c>
    </row>
    <row r="3800" spans="2:9">
      <c r="B3800" s="1532">
        <v>89552</v>
      </c>
      <c r="C3800" s="1523" t="s">
        <v>1661</v>
      </c>
      <c r="D3800" s="1526" t="s">
        <v>74</v>
      </c>
      <c r="E3800" s="1527">
        <f t="shared" si="118"/>
        <v>19.07</v>
      </c>
      <c r="F3800" s="1521">
        <f t="shared" si="119"/>
        <v>89552</v>
      </c>
      <c r="H3800" s="1527">
        <v>19.07</v>
      </c>
      <c r="I3800" s="1527">
        <v>18.87</v>
      </c>
    </row>
    <row r="3801" spans="2:9" ht="30">
      <c r="B3801" s="1531">
        <v>89553</v>
      </c>
      <c r="C3801" s="1529" t="s">
        <v>1662</v>
      </c>
      <c r="D3801" s="1528" t="s">
        <v>74</v>
      </c>
      <c r="E3801" s="1530">
        <f t="shared" si="118"/>
        <v>5.29</v>
      </c>
      <c r="F3801" s="1521">
        <f t="shared" si="119"/>
        <v>89553</v>
      </c>
      <c r="H3801" s="1530">
        <v>5.29</v>
      </c>
      <c r="I3801" s="1530">
        <v>5.09</v>
      </c>
    </row>
    <row r="3802" spans="2:9" ht="30">
      <c r="B3802" s="1532">
        <v>89554</v>
      </c>
      <c r="C3802" s="1523" t="s">
        <v>1663</v>
      </c>
      <c r="D3802" s="1526" t="s">
        <v>74</v>
      </c>
      <c r="E3802" s="1527">
        <f t="shared" si="118"/>
        <v>28.31</v>
      </c>
      <c r="F3802" s="1521">
        <f t="shared" si="119"/>
        <v>89554</v>
      </c>
      <c r="H3802" s="1527">
        <v>28.31</v>
      </c>
      <c r="I3802" s="1527">
        <v>27.93</v>
      </c>
    </row>
    <row r="3803" spans="2:9" ht="30">
      <c r="B3803" s="1531">
        <v>89555</v>
      </c>
      <c r="C3803" s="1529" t="s">
        <v>1664</v>
      </c>
      <c r="D3803" s="1528" t="s">
        <v>74</v>
      </c>
      <c r="E3803" s="1530">
        <f t="shared" si="118"/>
        <v>23.24</v>
      </c>
      <c r="F3803" s="1521">
        <f t="shared" si="119"/>
        <v>89555</v>
      </c>
      <c r="H3803" s="1530">
        <v>23.24</v>
      </c>
      <c r="I3803" s="1530">
        <v>23.04</v>
      </c>
    </row>
    <row r="3804" spans="2:9" ht="30">
      <c r="B3804" s="1532">
        <v>89556</v>
      </c>
      <c r="C3804" s="1523" t="s">
        <v>1665</v>
      </c>
      <c r="D3804" s="1526" t="s">
        <v>74</v>
      </c>
      <c r="E3804" s="1527">
        <f t="shared" si="118"/>
        <v>42.32</v>
      </c>
      <c r="F3804" s="1521">
        <f t="shared" si="119"/>
        <v>89556</v>
      </c>
      <c r="H3804" s="1527">
        <v>42.32</v>
      </c>
      <c r="I3804" s="1527">
        <v>41.94</v>
      </c>
    </row>
    <row r="3805" spans="2:9" ht="30">
      <c r="B3805" s="1531">
        <v>89557</v>
      </c>
      <c r="C3805" s="1529" t="s">
        <v>1666</v>
      </c>
      <c r="D3805" s="1528" t="s">
        <v>74</v>
      </c>
      <c r="E3805" s="1530">
        <f t="shared" si="118"/>
        <v>33.119999999999997</v>
      </c>
      <c r="F3805" s="1521">
        <f t="shared" si="119"/>
        <v>89557</v>
      </c>
      <c r="H3805" s="1530">
        <v>33.119999999999997</v>
      </c>
      <c r="I3805" s="1530">
        <v>32.74</v>
      </c>
    </row>
    <row r="3806" spans="2:9">
      <c r="B3806" s="1532">
        <v>89558</v>
      </c>
      <c r="C3806" s="1523" t="s">
        <v>1667</v>
      </c>
      <c r="D3806" s="1526" t="s">
        <v>74</v>
      </c>
      <c r="E3806" s="1527">
        <f t="shared" si="118"/>
        <v>8.3699999999999992</v>
      </c>
      <c r="F3806" s="1521">
        <f t="shared" si="119"/>
        <v>89558</v>
      </c>
      <c r="H3806" s="1527">
        <v>8.3699999999999992</v>
      </c>
      <c r="I3806" s="1527">
        <v>8.1300000000000008</v>
      </c>
    </row>
    <row r="3807" spans="2:9" ht="30">
      <c r="B3807" s="1531">
        <v>89559</v>
      </c>
      <c r="C3807" s="1529" t="s">
        <v>1668</v>
      </c>
      <c r="D3807" s="1528" t="s">
        <v>74</v>
      </c>
      <c r="E3807" s="1530">
        <f t="shared" si="118"/>
        <v>75.69</v>
      </c>
      <c r="F3807" s="1521">
        <f t="shared" si="119"/>
        <v>89559</v>
      </c>
      <c r="H3807" s="1530">
        <v>75.69</v>
      </c>
      <c r="I3807" s="1530">
        <v>75.31</v>
      </c>
    </row>
    <row r="3808" spans="2:9" ht="30">
      <c r="B3808" s="1532">
        <v>89561</v>
      </c>
      <c r="C3808" s="1523" t="s">
        <v>1669</v>
      </c>
      <c r="D3808" s="1526" t="s">
        <v>74</v>
      </c>
      <c r="E3808" s="1527">
        <f t="shared" si="118"/>
        <v>14.12</v>
      </c>
      <c r="F3808" s="1521">
        <f t="shared" si="119"/>
        <v>89561</v>
      </c>
      <c r="H3808" s="1527">
        <v>14.12</v>
      </c>
      <c r="I3808" s="1527">
        <v>13.84</v>
      </c>
    </row>
    <row r="3809" spans="2:9" ht="30">
      <c r="B3809" s="1531">
        <v>89562</v>
      </c>
      <c r="C3809" s="1529" t="s">
        <v>1670</v>
      </c>
      <c r="D3809" s="1528" t="s">
        <v>74</v>
      </c>
      <c r="E3809" s="1530">
        <f t="shared" si="118"/>
        <v>8.9600000000000009</v>
      </c>
      <c r="F3809" s="1521">
        <f t="shared" si="119"/>
        <v>89562</v>
      </c>
      <c r="H3809" s="1530">
        <v>8.9600000000000009</v>
      </c>
      <c r="I3809" s="1530">
        <v>8.7200000000000006</v>
      </c>
    </row>
    <row r="3810" spans="2:9" ht="30">
      <c r="B3810" s="1532">
        <v>89563</v>
      </c>
      <c r="C3810" s="1523" t="s">
        <v>1671</v>
      </c>
      <c r="D3810" s="1526" t="s">
        <v>74</v>
      </c>
      <c r="E3810" s="1527">
        <f t="shared" si="118"/>
        <v>27.78</v>
      </c>
      <c r="F3810" s="1521">
        <f t="shared" si="119"/>
        <v>89563</v>
      </c>
      <c r="H3810" s="1527">
        <v>27.78</v>
      </c>
      <c r="I3810" s="1527">
        <v>27.42</v>
      </c>
    </row>
    <row r="3811" spans="2:9" ht="30">
      <c r="B3811" s="1531">
        <v>89564</v>
      </c>
      <c r="C3811" s="1529" t="s">
        <v>1672</v>
      </c>
      <c r="D3811" s="1528" t="s">
        <v>74</v>
      </c>
      <c r="E3811" s="1530">
        <f t="shared" si="118"/>
        <v>16.88</v>
      </c>
      <c r="F3811" s="1521">
        <f t="shared" si="119"/>
        <v>89564</v>
      </c>
      <c r="H3811" s="1530">
        <v>16.88</v>
      </c>
      <c r="I3811" s="1530">
        <v>16.64</v>
      </c>
    </row>
    <row r="3812" spans="2:9" ht="30">
      <c r="B3812" s="1532">
        <v>89565</v>
      </c>
      <c r="C3812" s="1523" t="s">
        <v>1673</v>
      </c>
      <c r="D3812" s="1526" t="s">
        <v>74</v>
      </c>
      <c r="E3812" s="1527">
        <f t="shared" si="118"/>
        <v>63.13</v>
      </c>
      <c r="F3812" s="1521">
        <f t="shared" si="119"/>
        <v>89565</v>
      </c>
      <c r="H3812" s="1527">
        <v>63.13</v>
      </c>
      <c r="I3812" s="1527">
        <v>62.6</v>
      </c>
    </row>
    <row r="3813" spans="2:9" ht="30">
      <c r="B3813" s="1531">
        <v>89566</v>
      </c>
      <c r="C3813" s="1529" t="s">
        <v>1674</v>
      </c>
      <c r="D3813" s="1528" t="s">
        <v>74</v>
      </c>
      <c r="E3813" s="1530">
        <f t="shared" si="118"/>
        <v>54.25</v>
      </c>
      <c r="F3813" s="1521">
        <f t="shared" si="119"/>
        <v>89566</v>
      </c>
      <c r="H3813" s="1530">
        <v>54.25</v>
      </c>
      <c r="I3813" s="1530">
        <v>53.72</v>
      </c>
    </row>
    <row r="3814" spans="2:9" ht="30">
      <c r="B3814" s="1532">
        <v>89567</v>
      </c>
      <c r="C3814" s="1523" t="s">
        <v>1675</v>
      </c>
      <c r="D3814" s="1526" t="s">
        <v>74</v>
      </c>
      <c r="E3814" s="1527">
        <f t="shared" si="118"/>
        <v>93.25</v>
      </c>
      <c r="F3814" s="1521">
        <f t="shared" si="119"/>
        <v>89567</v>
      </c>
      <c r="H3814" s="1527">
        <v>93.25</v>
      </c>
      <c r="I3814" s="1527">
        <v>92.52</v>
      </c>
    </row>
    <row r="3815" spans="2:9">
      <c r="B3815" s="1531">
        <v>89568</v>
      </c>
      <c r="C3815" s="1529" t="s">
        <v>1676</v>
      </c>
      <c r="D3815" s="1528" t="s">
        <v>74</v>
      </c>
      <c r="E3815" s="1530">
        <f t="shared" si="118"/>
        <v>34.82</v>
      </c>
      <c r="F3815" s="1521">
        <f t="shared" si="119"/>
        <v>89568</v>
      </c>
      <c r="H3815" s="1530">
        <v>34.82</v>
      </c>
      <c r="I3815" s="1530">
        <v>34.58</v>
      </c>
    </row>
    <row r="3816" spans="2:9" ht="30">
      <c r="B3816" s="1532">
        <v>89569</v>
      </c>
      <c r="C3816" s="1523" t="s">
        <v>1677</v>
      </c>
      <c r="D3816" s="1526" t="s">
        <v>74</v>
      </c>
      <c r="E3816" s="1527">
        <f t="shared" si="118"/>
        <v>87.91</v>
      </c>
      <c r="F3816" s="1521">
        <f t="shared" si="119"/>
        <v>89569</v>
      </c>
      <c r="H3816" s="1527">
        <v>87.91</v>
      </c>
      <c r="I3816" s="1527">
        <v>87.18</v>
      </c>
    </row>
    <row r="3817" spans="2:9" ht="30">
      <c r="B3817" s="1531">
        <v>89570</v>
      </c>
      <c r="C3817" s="1529" t="s">
        <v>1678</v>
      </c>
      <c r="D3817" s="1528" t="s">
        <v>74</v>
      </c>
      <c r="E3817" s="1530">
        <f t="shared" si="118"/>
        <v>11.73</v>
      </c>
      <c r="F3817" s="1521">
        <f t="shared" si="119"/>
        <v>89570</v>
      </c>
      <c r="H3817" s="1530">
        <v>11.73</v>
      </c>
      <c r="I3817" s="1530">
        <v>11.49</v>
      </c>
    </row>
    <row r="3818" spans="2:9" ht="30">
      <c r="B3818" s="1532">
        <v>89571</v>
      </c>
      <c r="C3818" s="1523" t="s">
        <v>1679</v>
      </c>
      <c r="D3818" s="1526" t="s">
        <v>74</v>
      </c>
      <c r="E3818" s="1527">
        <f t="shared" si="118"/>
        <v>85.47</v>
      </c>
      <c r="F3818" s="1521">
        <f t="shared" si="119"/>
        <v>89571</v>
      </c>
      <c r="H3818" s="1527">
        <v>85.47</v>
      </c>
      <c r="I3818" s="1527">
        <v>84.74</v>
      </c>
    </row>
    <row r="3819" spans="2:9" ht="30">
      <c r="B3819" s="1531">
        <v>89572</v>
      </c>
      <c r="C3819" s="1529" t="s">
        <v>1680</v>
      </c>
      <c r="D3819" s="1528" t="s">
        <v>74</v>
      </c>
      <c r="E3819" s="1530">
        <f t="shared" si="118"/>
        <v>7.89</v>
      </c>
      <c r="F3819" s="1521">
        <f t="shared" si="119"/>
        <v>89572</v>
      </c>
      <c r="H3819" s="1530">
        <v>7.89</v>
      </c>
      <c r="I3819" s="1530">
        <v>7.65</v>
      </c>
    </row>
    <row r="3820" spans="2:9" ht="30">
      <c r="B3820" s="1532">
        <v>89573</v>
      </c>
      <c r="C3820" s="1523" t="s">
        <v>1681</v>
      </c>
      <c r="D3820" s="1526" t="s">
        <v>74</v>
      </c>
      <c r="E3820" s="1527">
        <f t="shared" si="118"/>
        <v>77.37</v>
      </c>
      <c r="F3820" s="1521">
        <f t="shared" si="119"/>
        <v>89573</v>
      </c>
      <c r="H3820" s="1527">
        <v>77.37</v>
      </c>
      <c r="I3820" s="1527">
        <v>76.64</v>
      </c>
    </row>
    <row r="3821" spans="2:9" ht="30">
      <c r="B3821" s="1531">
        <v>89574</v>
      </c>
      <c r="C3821" s="1529" t="s">
        <v>1682</v>
      </c>
      <c r="D3821" s="1528" t="s">
        <v>74</v>
      </c>
      <c r="E3821" s="1530">
        <f t="shared" si="118"/>
        <v>153.05000000000001</v>
      </c>
      <c r="F3821" s="1521">
        <f t="shared" si="119"/>
        <v>89574</v>
      </c>
      <c r="H3821" s="1530">
        <v>153.05000000000001</v>
      </c>
      <c r="I3821" s="1530">
        <v>151.91999999999999</v>
      </c>
    </row>
    <row r="3822" spans="2:9">
      <c r="B3822" s="1532">
        <v>89575</v>
      </c>
      <c r="C3822" s="1523" t="s">
        <v>1683</v>
      </c>
      <c r="D3822" s="1526" t="s">
        <v>74</v>
      </c>
      <c r="E3822" s="1527">
        <f t="shared" si="118"/>
        <v>10.63</v>
      </c>
      <c r="F3822" s="1521">
        <f t="shared" si="119"/>
        <v>89575</v>
      </c>
      <c r="H3822" s="1527">
        <v>10.63</v>
      </c>
      <c r="I3822" s="1527">
        <v>10.34</v>
      </c>
    </row>
    <row r="3823" spans="2:9">
      <c r="B3823" s="1531">
        <v>89577</v>
      </c>
      <c r="C3823" s="1529" t="s">
        <v>1684</v>
      </c>
      <c r="D3823" s="1528" t="s">
        <v>74</v>
      </c>
      <c r="E3823" s="1530">
        <f t="shared" si="118"/>
        <v>35.54</v>
      </c>
      <c r="F3823" s="1521">
        <f t="shared" si="119"/>
        <v>89577</v>
      </c>
      <c r="H3823" s="1530">
        <v>35.54</v>
      </c>
      <c r="I3823" s="1530">
        <v>35.25</v>
      </c>
    </row>
    <row r="3824" spans="2:9" ht="30">
      <c r="B3824" s="1532">
        <v>89579</v>
      </c>
      <c r="C3824" s="1523" t="s">
        <v>1685</v>
      </c>
      <c r="D3824" s="1526" t="s">
        <v>74</v>
      </c>
      <c r="E3824" s="1527">
        <f t="shared" si="118"/>
        <v>10.91</v>
      </c>
      <c r="F3824" s="1521">
        <f t="shared" si="119"/>
        <v>89579</v>
      </c>
      <c r="H3824" s="1527">
        <v>10.91</v>
      </c>
      <c r="I3824" s="1527">
        <v>10.62</v>
      </c>
    </row>
    <row r="3825" spans="2:9" ht="30">
      <c r="B3825" s="1531">
        <v>89581</v>
      </c>
      <c r="C3825" s="1529" t="s">
        <v>1686</v>
      </c>
      <c r="D3825" s="1528" t="s">
        <v>74</v>
      </c>
      <c r="E3825" s="1530">
        <f t="shared" si="118"/>
        <v>32.68</v>
      </c>
      <c r="F3825" s="1521">
        <f t="shared" si="119"/>
        <v>89581</v>
      </c>
      <c r="H3825" s="1530">
        <v>32.68</v>
      </c>
      <c r="I3825" s="1530">
        <v>32.450000000000003</v>
      </c>
    </row>
    <row r="3826" spans="2:9" ht="30">
      <c r="B3826" s="1532">
        <v>89582</v>
      </c>
      <c r="C3826" s="1523" t="s">
        <v>1687</v>
      </c>
      <c r="D3826" s="1526" t="s">
        <v>74</v>
      </c>
      <c r="E3826" s="1527">
        <f t="shared" si="118"/>
        <v>28.57</v>
      </c>
      <c r="F3826" s="1521">
        <f t="shared" si="119"/>
        <v>89582</v>
      </c>
      <c r="H3826" s="1527">
        <v>28.57</v>
      </c>
      <c r="I3826" s="1527">
        <v>28.34</v>
      </c>
    </row>
    <row r="3827" spans="2:9" ht="30">
      <c r="B3827" s="1531">
        <v>89583</v>
      </c>
      <c r="C3827" s="1529" t="s">
        <v>1688</v>
      </c>
      <c r="D3827" s="1528" t="s">
        <v>74</v>
      </c>
      <c r="E3827" s="1530">
        <f t="shared" si="118"/>
        <v>43.56</v>
      </c>
      <c r="F3827" s="1521">
        <f t="shared" si="119"/>
        <v>89583</v>
      </c>
      <c r="H3827" s="1530">
        <v>43.56</v>
      </c>
      <c r="I3827" s="1530">
        <v>43.33</v>
      </c>
    </row>
    <row r="3828" spans="2:9" ht="30">
      <c r="B3828" s="1532">
        <v>89584</v>
      </c>
      <c r="C3828" s="1523" t="s">
        <v>1689</v>
      </c>
      <c r="D3828" s="1526" t="s">
        <v>74</v>
      </c>
      <c r="E3828" s="1527">
        <f t="shared" si="118"/>
        <v>49.14</v>
      </c>
      <c r="F3828" s="1521">
        <f t="shared" si="119"/>
        <v>89584</v>
      </c>
      <c r="H3828" s="1527">
        <v>49.14</v>
      </c>
      <c r="I3828" s="1527">
        <v>48.75</v>
      </c>
    </row>
    <row r="3829" spans="2:9" ht="30">
      <c r="B3829" s="1531">
        <v>89585</v>
      </c>
      <c r="C3829" s="1529" t="s">
        <v>1690</v>
      </c>
      <c r="D3829" s="1528" t="s">
        <v>74</v>
      </c>
      <c r="E3829" s="1530">
        <f t="shared" si="118"/>
        <v>39.130000000000003</v>
      </c>
      <c r="F3829" s="1521">
        <f t="shared" si="119"/>
        <v>89585</v>
      </c>
      <c r="H3829" s="1530">
        <v>39.130000000000003</v>
      </c>
      <c r="I3829" s="1530">
        <v>38.74</v>
      </c>
    </row>
    <row r="3830" spans="2:9" ht="30">
      <c r="B3830" s="1532">
        <v>89586</v>
      </c>
      <c r="C3830" s="1523" t="s">
        <v>1691</v>
      </c>
      <c r="D3830" s="1526" t="s">
        <v>74</v>
      </c>
      <c r="E3830" s="1527">
        <f t="shared" si="118"/>
        <v>39.130000000000003</v>
      </c>
      <c r="F3830" s="1521">
        <f t="shared" si="119"/>
        <v>89586</v>
      </c>
      <c r="H3830" s="1527">
        <v>39.130000000000003</v>
      </c>
      <c r="I3830" s="1527">
        <v>38.74</v>
      </c>
    </row>
    <row r="3831" spans="2:9" ht="30">
      <c r="B3831" s="1531">
        <v>89587</v>
      </c>
      <c r="C3831" s="1529" t="s">
        <v>1692</v>
      </c>
      <c r="D3831" s="1528" t="s">
        <v>74</v>
      </c>
      <c r="E3831" s="1530">
        <f t="shared" si="118"/>
        <v>64.83</v>
      </c>
      <c r="F3831" s="1521">
        <f t="shared" si="119"/>
        <v>89587</v>
      </c>
      <c r="H3831" s="1530">
        <v>64.83</v>
      </c>
      <c r="I3831" s="1530">
        <v>64.44</v>
      </c>
    </row>
    <row r="3832" spans="2:9" ht="30">
      <c r="B3832" s="1532">
        <v>89589</v>
      </c>
      <c r="C3832" s="1523" t="s">
        <v>18424</v>
      </c>
      <c r="D3832" s="1526" t="s">
        <v>74</v>
      </c>
      <c r="E3832" s="1527">
        <f t="shared" si="118"/>
        <v>41.92</v>
      </c>
      <c r="F3832" s="1521">
        <f t="shared" si="119"/>
        <v>89589</v>
      </c>
      <c r="H3832" s="1527">
        <v>41.92</v>
      </c>
      <c r="I3832" s="1527">
        <v>41.53</v>
      </c>
    </row>
    <row r="3833" spans="2:9" ht="30">
      <c r="B3833" s="1531">
        <v>89590</v>
      </c>
      <c r="C3833" s="1529" t="s">
        <v>1693</v>
      </c>
      <c r="D3833" s="1528" t="s">
        <v>74</v>
      </c>
      <c r="E3833" s="1530">
        <f t="shared" si="118"/>
        <v>158.88999999999999</v>
      </c>
      <c r="F3833" s="1521">
        <f t="shared" si="119"/>
        <v>89590</v>
      </c>
      <c r="H3833" s="1530">
        <v>158.88999999999999</v>
      </c>
      <c r="I3833" s="1530">
        <v>158.22</v>
      </c>
    </row>
    <row r="3834" spans="2:9" ht="30">
      <c r="B3834" s="1532">
        <v>89591</v>
      </c>
      <c r="C3834" s="1523" t="s">
        <v>1694</v>
      </c>
      <c r="D3834" s="1526" t="s">
        <v>74</v>
      </c>
      <c r="E3834" s="1527">
        <f t="shared" si="118"/>
        <v>130.15</v>
      </c>
      <c r="F3834" s="1521">
        <f t="shared" si="119"/>
        <v>89591</v>
      </c>
      <c r="H3834" s="1527">
        <v>130.15</v>
      </c>
      <c r="I3834" s="1527">
        <v>129.47999999999999</v>
      </c>
    </row>
    <row r="3835" spans="2:9" ht="30">
      <c r="B3835" s="1531">
        <v>89592</v>
      </c>
      <c r="C3835" s="1529" t="s">
        <v>1695</v>
      </c>
      <c r="D3835" s="1528" t="s">
        <v>74</v>
      </c>
      <c r="E3835" s="1530">
        <f t="shared" si="118"/>
        <v>213.72</v>
      </c>
      <c r="F3835" s="1521">
        <f t="shared" si="119"/>
        <v>89592</v>
      </c>
      <c r="H3835" s="1530">
        <v>213.72</v>
      </c>
      <c r="I3835" s="1530">
        <v>213.05</v>
      </c>
    </row>
    <row r="3836" spans="2:9" ht="30">
      <c r="B3836" s="1532">
        <v>89593</v>
      </c>
      <c r="C3836" s="1523" t="s">
        <v>1696</v>
      </c>
      <c r="D3836" s="1526" t="s">
        <v>74</v>
      </c>
      <c r="E3836" s="1527">
        <f t="shared" si="118"/>
        <v>32.1</v>
      </c>
      <c r="F3836" s="1521">
        <f t="shared" si="119"/>
        <v>89593</v>
      </c>
      <c r="H3836" s="1527">
        <v>32.1</v>
      </c>
      <c r="I3836" s="1527">
        <v>31.81</v>
      </c>
    </row>
    <row r="3837" spans="2:9">
      <c r="B3837" s="1531">
        <v>89594</v>
      </c>
      <c r="C3837" s="1529" t="s">
        <v>1697</v>
      </c>
      <c r="D3837" s="1528" t="s">
        <v>74</v>
      </c>
      <c r="E3837" s="1530">
        <f t="shared" si="118"/>
        <v>38.880000000000003</v>
      </c>
      <c r="F3837" s="1521">
        <f t="shared" si="119"/>
        <v>89594</v>
      </c>
      <c r="H3837" s="1530">
        <v>38.880000000000003</v>
      </c>
      <c r="I3837" s="1530">
        <v>38.590000000000003</v>
      </c>
    </row>
    <row r="3838" spans="2:9" ht="30">
      <c r="B3838" s="1532">
        <v>89595</v>
      </c>
      <c r="C3838" s="1523" t="s">
        <v>1698</v>
      </c>
      <c r="D3838" s="1526" t="s">
        <v>74</v>
      </c>
      <c r="E3838" s="1527">
        <f t="shared" si="118"/>
        <v>14.42</v>
      </c>
      <c r="F3838" s="1521">
        <f t="shared" si="119"/>
        <v>89595</v>
      </c>
      <c r="H3838" s="1527">
        <v>14.42</v>
      </c>
      <c r="I3838" s="1527">
        <v>14.13</v>
      </c>
    </row>
    <row r="3839" spans="2:9" ht="30">
      <c r="B3839" s="1531">
        <v>89596</v>
      </c>
      <c r="C3839" s="1529" t="s">
        <v>1699</v>
      </c>
      <c r="D3839" s="1528" t="s">
        <v>74</v>
      </c>
      <c r="E3839" s="1530">
        <f t="shared" si="118"/>
        <v>10.44</v>
      </c>
      <c r="F3839" s="1521">
        <f t="shared" si="119"/>
        <v>89596</v>
      </c>
      <c r="H3839" s="1530">
        <v>10.44</v>
      </c>
      <c r="I3839" s="1530">
        <v>10.15</v>
      </c>
    </row>
    <row r="3840" spans="2:9">
      <c r="B3840" s="1532">
        <v>89597</v>
      </c>
      <c r="C3840" s="1523" t="s">
        <v>1700</v>
      </c>
      <c r="D3840" s="1526" t="s">
        <v>74</v>
      </c>
      <c r="E3840" s="1527">
        <f t="shared" si="118"/>
        <v>20.12</v>
      </c>
      <c r="F3840" s="1521">
        <f t="shared" si="119"/>
        <v>89597</v>
      </c>
      <c r="H3840" s="1527">
        <v>20.12</v>
      </c>
      <c r="I3840" s="1527">
        <v>19.79</v>
      </c>
    </row>
    <row r="3841" spans="2:9">
      <c r="B3841" s="1531">
        <v>89598</v>
      </c>
      <c r="C3841" s="1529" t="s">
        <v>1701</v>
      </c>
      <c r="D3841" s="1528" t="s">
        <v>74</v>
      </c>
      <c r="E3841" s="1530">
        <f t="shared" si="118"/>
        <v>53.86</v>
      </c>
      <c r="F3841" s="1521">
        <f t="shared" si="119"/>
        <v>89598</v>
      </c>
      <c r="H3841" s="1530">
        <v>53.86</v>
      </c>
      <c r="I3841" s="1530">
        <v>53.53</v>
      </c>
    </row>
    <row r="3842" spans="2:9" ht="30">
      <c r="B3842" s="1532">
        <v>89599</v>
      </c>
      <c r="C3842" s="1523" t="s">
        <v>1702</v>
      </c>
      <c r="D3842" s="1526" t="s">
        <v>74</v>
      </c>
      <c r="E3842" s="1527">
        <f t="shared" ref="E3842:E3905" si="120">IF($L$2=$H$1,H3842,I3842)</f>
        <v>22.12</v>
      </c>
      <c r="F3842" s="1521">
        <f t="shared" ref="F3842:F3905" si="121">IF(LEN($B3842)=7,CONCATENATE(MID($B3842,1,6),"00",RIGHT($B3842,1)),IF(LEN($B3842)=8,CONCATENATE(MID($B3842,1,6),"0",RIGHT($B3842,2)),$B3842))</f>
        <v>89599</v>
      </c>
      <c r="H3842" s="1527">
        <v>22.12</v>
      </c>
      <c r="I3842" s="1527">
        <v>21.96</v>
      </c>
    </row>
    <row r="3843" spans="2:9" ht="30">
      <c r="B3843" s="1531">
        <v>89600</v>
      </c>
      <c r="C3843" s="1529" t="s">
        <v>1703</v>
      </c>
      <c r="D3843" s="1528" t="s">
        <v>74</v>
      </c>
      <c r="E3843" s="1530">
        <f t="shared" si="120"/>
        <v>24.17</v>
      </c>
      <c r="F3843" s="1521">
        <f t="shared" si="121"/>
        <v>89600</v>
      </c>
      <c r="H3843" s="1530">
        <v>24.17</v>
      </c>
      <c r="I3843" s="1530">
        <v>24.01</v>
      </c>
    </row>
    <row r="3844" spans="2:9" ht="30">
      <c r="B3844" s="1532">
        <v>89605</v>
      </c>
      <c r="C3844" s="1523" t="s">
        <v>1704</v>
      </c>
      <c r="D3844" s="1526" t="s">
        <v>74</v>
      </c>
      <c r="E3844" s="1527">
        <f t="shared" si="120"/>
        <v>19.62</v>
      </c>
      <c r="F3844" s="1521">
        <f t="shared" si="121"/>
        <v>89605</v>
      </c>
      <c r="H3844" s="1527">
        <v>19.62</v>
      </c>
      <c r="I3844" s="1527">
        <v>19.29</v>
      </c>
    </row>
    <row r="3845" spans="2:9">
      <c r="B3845" s="1531">
        <v>89609</v>
      </c>
      <c r="C3845" s="1529" t="s">
        <v>1705</v>
      </c>
      <c r="D3845" s="1528" t="s">
        <v>74</v>
      </c>
      <c r="E3845" s="1530">
        <f t="shared" si="120"/>
        <v>90.79</v>
      </c>
      <c r="F3845" s="1521">
        <f t="shared" si="121"/>
        <v>89609</v>
      </c>
      <c r="H3845" s="1530">
        <v>90.79</v>
      </c>
      <c r="I3845" s="1530">
        <v>90.46</v>
      </c>
    </row>
    <row r="3846" spans="2:9" ht="30">
      <c r="B3846" s="1532">
        <v>89610</v>
      </c>
      <c r="C3846" s="1523" t="s">
        <v>1706</v>
      </c>
      <c r="D3846" s="1526" t="s">
        <v>74</v>
      </c>
      <c r="E3846" s="1527">
        <f t="shared" si="120"/>
        <v>20.14</v>
      </c>
      <c r="F3846" s="1521">
        <f t="shared" si="121"/>
        <v>89610</v>
      </c>
      <c r="H3846" s="1527">
        <v>20.14</v>
      </c>
      <c r="I3846" s="1527">
        <v>19.809999999999999</v>
      </c>
    </row>
    <row r="3847" spans="2:9">
      <c r="B3847" s="1531">
        <v>89611</v>
      </c>
      <c r="C3847" s="1529" t="s">
        <v>1707</v>
      </c>
      <c r="D3847" s="1528" t="s">
        <v>74</v>
      </c>
      <c r="E3847" s="1530">
        <f t="shared" si="120"/>
        <v>33.200000000000003</v>
      </c>
      <c r="F3847" s="1521">
        <f t="shared" si="121"/>
        <v>89611</v>
      </c>
      <c r="H3847" s="1530">
        <v>33.200000000000003</v>
      </c>
      <c r="I3847" s="1530">
        <v>32.79</v>
      </c>
    </row>
    <row r="3848" spans="2:9">
      <c r="B3848" s="1532">
        <v>89612</v>
      </c>
      <c r="C3848" s="1523" t="s">
        <v>1708</v>
      </c>
      <c r="D3848" s="1526" t="s">
        <v>74</v>
      </c>
      <c r="E3848" s="1527">
        <f t="shared" si="120"/>
        <v>179.4</v>
      </c>
      <c r="F3848" s="1521">
        <f t="shared" si="121"/>
        <v>89612</v>
      </c>
      <c r="H3848" s="1527">
        <v>179.4</v>
      </c>
      <c r="I3848" s="1527">
        <v>178.99</v>
      </c>
    </row>
    <row r="3849" spans="2:9" ht="30">
      <c r="B3849" s="1531">
        <v>89613</v>
      </c>
      <c r="C3849" s="1529" t="s">
        <v>1709</v>
      </c>
      <c r="D3849" s="1528" t="s">
        <v>74</v>
      </c>
      <c r="E3849" s="1530">
        <f t="shared" si="120"/>
        <v>29.55</v>
      </c>
      <c r="F3849" s="1521">
        <f t="shared" si="121"/>
        <v>89613</v>
      </c>
      <c r="H3849" s="1530">
        <v>29.55</v>
      </c>
      <c r="I3849" s="1530">
        <v>29.14</v>
      </c>
    </row>
    <row r="3850" spans="2:9">
      <c r="B3850" s="1532">
        <v>89614</v>
      </c>
      <c r="C3850" s="1523" t="s">
        <v>1710</v>
      </c>
      <c r="D3850" s="1526" t="s">
        <v>74</v>
      </c>
      <c r="E3850" s="1527">
        <f t="shared" si="120"/>
        <v>63.74</v>
      </c>
      <c r="F3850" s="1521">
        <f t="shared" si="121"/>
        <v>89614</v>
      </c>
      <c r="H3850" s="1527">
        <v>63.74</v>
      </c>
      <c r="I3850" s="1527">
        <v>63.27</v>
      </c>
    </row>
    <row r="3851" spans="2:9">
      <c r="B3851" s="1531">
        <v>89615</v>
      </c>
      <c r="C3851" s="1529" t="s">
        <v>1711</v>
      </c>
      <c r="D3851" s="1528" t="s">
        <v>74</v>
      </c>
      <c r="E3851" s="1530">
        <f t="shared" si="120"/>
        <v>271.68</v>
      </c>
      <c r="F3851" s="1521">
        <f t="shared" si="121"/>
        <v>89615</v>
      </c>
      <c r="H3851" s="1530">
        <v>271.68</v>
      </c>
      <c r="I3851" s="1530">
        <v>271.20999999999998</v>
      </c>
    </row>
    <row r="3852" spans="2:9" ht="30">
      <c r="B3852" s="1532">
        <v>89616</v>
      </c>
      <c r="C3852" s="1523" t="s">
        <v>1712</v>
      </c>
      <c r="D3852" s="1526" t="s">
        <v>74</v>
      </c>
      <c r="E3852" s="1527">
        <f t="shared" si="120"/>
        <v>43.22</v>
      </c>
      <c r="F3852" s="1521">
        <f t="shared" si="121"/>
        <v>89616</v>
      </c>
      <c r="H3852" s="1527">
        <v>43.22</v>
      </c>
      <c r="I3852" s="1527">
        <v>42.75</v>
      </c>
    </row>
    <row r="3853" spans="2:9">
      <c r="B3853" s="1531">
        <v>89617</v>
      </c>
      <c r="C3853" s="1529" t="s">
        <v>1713</v>
      </c>
      <c r="D3853" s="1528" t="s">
        <v>74</v>
      </c>
      <c r="E3853" s="1530">
        <f t="shared" si="120"/>
        <v>6.05</v>
      </c>
      <c r="F3853" s="1521">
        <f t="shared" si="121"/>
        <v>89617</v>
      </c>
      <c r="H3853" s="1530">
        <v>6.05</v>
      </c>
      <c r="I3853" s="1530">
        <v>5.73</v>
      </c>
    </row>
    <row r="3854" spans="2:9" ht="30">
      <c r="B3854" s="1532">
        <v>89618</v>
      </c>
      <c r="C3854" s="1523" t="s">
        <v>1714</v>
      </c>
      <c r="D3854" s="1526" t="s">
        <v>74</v>
      </c>
      <c r="E3854" s="1527">
        <f t="shared" si="120"/>
        <v>14.19</v>
      </c>
      <c r="F3854" s="1521">
        <f t="shared" si="121"/>
        <v>89618</v>
      </c>
      <c r="H3854" s="1527">
        <v>14.19</v>
      </c>
      <c r="I3854" s="1527">
        <v>13.87</v>
      </c>
    </row>
    <row r="3855" spans="2:9" ht="30">
      <c r="B3855" s="1531">
        <v>89619</v>
      </c>
      <c r="C3855" s="1529" t="s">
        <v>1715</v>
      </c>
      <c r="D3855" s="1528" t="s">
        <v>74</v>
      </c>
      <c r="E3855" s="1530">
        <f t="shared" si="120"/>
        <v>8.2200000000000006</v>
      </c>
      <c r="F3855" s="1521">
        <f t="shared" si="121"/>
        <v>89619</v>
      </c>
      <c r="H3855" s="1530">
        <v>8.2200000000000006</v>
      </c>
      <c r="I3855" s="1530">
        <v>7.9</v>
      </c>
    </row>
    <row r="3856" spans="2:9">
      <c r="B3856" s="1532">
        <v>89620</v>
      </c>
      <c r="C3856" s="1523" t="s">
        <v>1716</v>
      </c>
      <c r="D3856" s="1526" t="s">
        <v>74</v>
      </c>
      <c r="E3856" s="1527">
        <f t="shared" si="120"/>
        <v>10.43</v>
      </c>
      <c r="F3856" s="1521">
        <f t="shared" si="121"/>
        <v>89620</v>
      </c>
      <c r="H3856" s="1527">
        <v>10.43</v>
      </c>
      <c r="I3856" s="1527">
        <v>10.039999999999999</v>
      </c>
    </row>
    <row r="3857" spans="2:9" ht="30">
      <c r="B3857" s="1531">
        <v>89621</v>
      </c>
      <c r="C3857" s="1529" t="s">
        <v>1717</v>
      </c>
      <c r="D3857" s="1528" t="s">
        <v>74</v>
      </c>
      <c r="E3857" s="1530">
        <f t="shared" si="120"/>
        <v>24.24</v>
      </c>
      <c r="F3857" s="1521">
        <f t="shared" si="121"/>
        <v>89621</v>
      </c>
      <c r="H3857" s="1530">
        <v>24.24</v>
      </c>
      <c r="I3857" s="1530">
        <v>23.85</v>
      </c>
    </row>
    <row r="3858" spans="2:9" ht="30">
      <c r="B3858" s="1532">
        <v>89622</v>
      </c>
      <c r="C3858" s="1523" t="s">
        <v>1718</v>
      </c>
      <c r="D3858" s="1526" t="s">
        <v>74</v>
      </c>
      <c r="E3858" s="1527">
        <f t="shared" si="120"/>
        <v>12.58</v>
      </c>
      <c r="F3858" s="1521">
        <f t="shared" si="121"/>
        <v>89622</v>
      </c>
      <c r="H3858" s="1527">
        <v>12.58</v>
      </c>
      <c r="I3858" s="1527">
        <v>12.19</v>
      </c>
    </row>
    <row r="3859" spans="2:9">
      <c r="B3859" s="1531">
        <v>89623</v>
      </c>
      <c r="C3859" s="1529" t="s">
        <v>1719</v>
      </c>
      <c r="D3859" s="1528" t="s">
        <v>74</v>
      </c>
      <c r="E3859" s="1530">
        <f t="shared" si="120"/>
        <v>17.09</v>
      </c>
      <c r="F3859" s="1521">
        <f t="shared" si="121"/>
        <v>89623</v>
      </c>
      <c r="H3859" s="1530">
        <v>17.09</v>
      </c>
      <c r="I3859" s="1530">
        <v>16.61</v>
      </c>
    </row>
    <row r="3860" spans="2:9" ht="30">
      <c r="B3860" s="1532">
        <v>89624</v>
      </c>
      <c r="C3860" s="1523" t="s">
        <v>1720</v>
      </c>
      <c r="D3860" s="1526" t="s">
        <v>74</v>
      </c>
      <c r="E3860" s="1527">
        <f t="shared" si="120"/>
        <v>18.18</v>
      </c>
      <c r="F3860" s="1521">
        <f t="shared" si="121"/>
        <v>89624</v>
      </c>
      <c r="H3860" s="1527">
        <v>18.18</v>
      </c>
      <c r="I3860" s="1527">
        <v>17.7</v>
      </c>
    </row>
    <row r="3861" spans="2:9">
      <c r="B3861" s="1531">
        <v>89625</v>
      </c>
      <c r="C3861" s="1529" t="s">
        <v>1721</v>
      </c>
      <c r="D3861" s="1528" t="s">
        <v>74</v>
      </c>
      <c r="E3861" s="1530">
        <f t="shared" si="120"/>
        <v>20.66</v>
      </c>
      <c r="F3861" s="1521">
        <f t="shared" si="121"/>
        <v>89625</v>
      </c>
      <c r="H3861" s="1530">
        <v>20.66</v>
      </c>
      <c r="I3861" s="1530">
        <v>20.100000000000001</v>
      </c>
    </row>
    <row r="3862" spans="2:9" ht="30">
      <c r="B3862" s="1532">
        <v>89626</v>
      </c>
      <c r="C3862" s="1523" t="s">
        <v>1722</v>
      </c>
      <c r="D3862" s="1526" t="s">
        <v>74</v>
      </c>
      <c r="E3862" s="1527">
        <f t="shared" si="120"/>
        <v>29.04</v>
      </c>
      <c r="F3862" s="1521">
        <f t="shared" si="121"/>
        <v>89626</v>
      </c>
      <c r="H3862" s="1527">
        <v>29.04</v>
      </c>
      <c r="I3862" s="1527">
        <v>28.48</v>
      </c>
    </row>
    <row r="3863" spans="2:9" ht="30">
      <c r="B3863" s="1531">
        <v>89627</v>
      </c>
      <c r="C3863" s="1529" t="s">
        <v>1723</v>
      </c>
      <c r="D3863" s="1528" t="s">
        <v>74</v>
      </c>
      <c r="E3863" s="1530">
        <f t="shared" si="120"/>
        <v>19.41</v>
      </c>
      <c r="F3863" s="1521">
        <f t="shared" si="121"/>
        <v>89627</v>
      </c>
      <c r="H3863" s="1530">
        <v>19.41</v>
      </c>
      <c r="I3863" s="1530">
        <v>18.850000000000001</v>
      </c>
    </row>
    <row r="3864" spans="2:9">
      <c r="B3864" s="1532">
        <v>89628</v>
      </c>
      <c r="C3864" s="1523" t="s">
        <v>1724</v>
      </c>
      <c r="D3864" s="1526" t="s">
        <v>74</v>
      </c>
      <c r="E3864" s="1527">
        <f t="shared" si="120"/>
        <v>44.77</v>
      </c>
      <c r="F3864" s="1521">
        <f t="shared" si="121"/>
        <v>89628</v>
      </c>
      <c r="H3864" s="1527">
        <v>44.77</v>
      </c>
      <c r="I3864" s="1527">
        <v>44.1</v>
      </c>
    </row>
    <row r="3865" spans="2:9">
      <c r="B3865" s="1531">
        <v>89629</v>
      </c>
      <c r="C3865" s="1529" t="s">
        <v>1725</v>
      </c>
      <c r="D3865" s="1528" t="s">
        <v>74</v>
      </c>
      <c r="E3865" s="1530">
        <f t="shared" si="120"/>
        <v>83.01</v>
      </c>
      <c r="F3865" s="1521">
        <f t="shared" si="121"/>
        <v>89629</v>
      </c>
      <c r="H3865" s="1530">
        <v>83.01</v>
      </c>
      <c r="I3865" s="1530">
        <v>82.19</v>
      </c>
    </row>
    <row r="3866" spans="2:9" ht="30">
      <c r="B3866" s="1532">
        <v>89630</v>
      </c>
      <c r="C3866" s="1523" t="s">
        <v>1726</v>
      </c>
      <c r="D3866" s="1526" t="s">
        <v>74</v>
      </c>
      <c r="E3866" s="1527">
        <f t="shared" si="120"/>
        <v>71.599999999999994</v>
      </c>
      <c r="F3866" s="1521">
        <f t="shared" si="121"/>
        <v>89630</v>
      </c>
      <c r="H3866" s="1527">
        <v>71.599999999999994</v>
      </c>
      <c r="I3866" s="1527">
        <v>70.78</v>
      </c>
    </row>
    <row r="3867" spans="2:9">
      <c r="B3867" s="1531">
        <v>89631</v>
      </c>
      <c r="C3867" s="1529" t="s">
        <v>1727</v>
      </c>
      <c r="D3867" s="1528" t="s">
        <v>74</v>
      </c>
      <c r="E3867" s="1530">
        <f t="shared" si="120"/>
        <v>127.21</v>
      </c>
      <c r="F3867" s="1521">
        <f t="shared" si="121"/>
        <v>89631</v>
      </c>
      <c r="H3867" s="1530">
        <v>127.21</v>
      </c>
      <c r="I3867" s="1530">
        <v>126.28</v>
      </c>
    </row>
    <row r="3868" spans="2:9" ht="30">
      <c r="B3868" s="1532">
        <v>89632</v>
      </c>
      <c r="C3868" s="1523" t="s">
        <v>1728</v>
      </c>
      <c r="D3868" s="1526" t="s">
        <v>74</v>
      </c>
      <c r="E3868" s="1527">
        <f t="shared" si="120"/>
        <v>103.86</v>
      </c>
      <c r="F3868" s="1521">
        <f t="shared" si="121"/>
        <v>89632</v>
      </c>
      <c r="H3868" s="1527">
        <v>103.86</v>
      </c>
      <c r="I3868" s="1527">
        <v>102.93</v>
      </c>
    </row>
    <row r="3869" spans="2:9" ht="30">
      <c r="B3869" s="1531">
        <v>89637</v>
      </c>
      <c r="C3869" s="1529" t="s">
        <v>1729</v>
      </c>
      <c r="D3869" s="1528" t="s">
        <v>74</v>
      </c>
      <c r="E3869" s="1530">
        <f t="shared" si="120"/>
        <v>9.91</v>
      </c>
      <c r="F3869" s="1521">
        <f t="shared" si="121"/>
        <v>89637</v>
      </c>
      <c r="H3869" s="1530">
        <v>9.91</v>
      </c>
      <c r="I3869" s="1530">
        <v>9.48</v>
      </c>
    </row>
    <row r="3870" spans="2:9" ht="30">
      <c r="B3870" s="1532">
        <v>89638</v>
      </c>
      <c r="C3870" s="1523" t="s">
        <v>1730</v>
      </c>
      <c r="D3870" s="1526" t="s">
        <v>74</v>
      </c>
      <c r="E3870" s="1527">
        <f t="shared" si="120"/>
        <v>11.2</v>
      </c>
      <c r="F3870" s="1521">
        <f t="shared" si="121"/>
        <v>89638</v>
      </c>
      <c r="H3870" s="1527">
        <v>11.2</v>
      </c>
      <c r="I3870" s="1527">
        <v>10.77</v>
      </c>
    </row>
    <row r="3871" spans="2:9" ht="30">
      <c r="B3871" s="1531">
        <v>89639</v>
      </c>
      <c r="C3871" s="1529" t="s">
        <v>1731</v>
      </c>
      <c r="D3871" s="1528" t="s">
        <v>74</v>
      </c>
      <c r="E3871" s="1530">
        <f t="shared" si="120"/>
        <v>11.7</v>
      </c>
      <c r="F3871" s="1521">
        <f t="shared" si="121"/>
        <v>89639</v>
      </c>
      <c r="H3871" s="1530">
        <v>11.7</v>
      </c>
      <c r="I3871" s="1530">
        <v>11.27</v>
      </c>
    </row>
    <row r="3872" spans="2:9" ht="30">
      <c r="B3872" s="1532">
        <v>89640</v>
      </c>
      <c r="C3872" s="1523" t="s">
        <v>8357</v>
      </c>
      <c r="D3872" s="1526" t="s">
        <v>74</v>
      </c>
      <c r="E3872" s="1527">
        <f t="shared" si="120"/>
        <v>19.39</v>
      </c>
      <c r="F3872" s="1521">
        <f t="shared" si="121"/>
        <v>89640</v>
      </c>
      <c r="H3872" s="1527">
        <v>19.39</v>
      </c>
      <c r="I3872" s="1527">
        <v>18.96</v>
      </c>
    </row>
    <row r="3873" spans="2:9" ht="30">
      <c r="B3873" s="1531">
        <v>89641</v>
      </c>
      <c r="C3873" s="1529" t="s">
        <v>1732</v>
      </c>
      <c r="D3873" s="1528" t="s">
        <v>74</v>
      </c>
      <c r="E3873" s="1530">
        <f t="shared" si="120"/>
        <v>14.28</v>
      </c>
      <c r="F3873" s="1521">
        <f t="shared" si="121"/>
        <v>89641</v>
      </c>
      <c r="H3873" s="1530">
        <v>14.28</v>
      </c>
      <c r="I3873" s="1530">
        <v>13.73</v>
      </c>
    </row>
    <row r="3874" spans="2:9" ht="30">
      <c r="B3874" s="1532">
        <v>89642</v>
      </c>
      <c r="C3874" s="1523" t="s">
        <v>1733</v>
      </c>
      <c r="D3874" s="1526" t="s">
        <v>74</v>
      </c>
      <c r="E3874" s="1527">
        <f t="shared" si="120"/>
        <v>16.760000000000002</v>
      </c>
      <c r="F3874" s="1521">
        <f t="shared" si="121"/>
        <v>89642</v>
      </c>
      <c r="H3874" s="1527">
        <v>16.760000000000002</v>
      </c>
      <c r="I3874" s="1527">
        <v>16.21</v>
      </c>
    </row>
    <row r="3875" spans="2:9" ht="30">
      <c r="B3875" s="1531">
        <v>89643</v>
      </c>
      <c r="C3875" s="1529" t="s">
        <v>1734</v>
      </c>
      <c r="D3875" s="1528" t="s">
        <v>74</v>
      </c>
      <c r="E3875" s="1530">
        <f t="shared" si="120"/>
        <v>17.59</v>
      </c>
      <c r="F3875" s="1521">
        <f t="shared" si="121"/>
        <v>89643</v>
      </c>
      <c r="H3875" s="1530">
        <v>17.59</v>
      </c>
      <c r="I3875" s="1530">
        <v>17.04</v>
      </c>
    </row>
    <row r="3876" spans="2:9" ht="30">
      <c r="B3876" s="1532">
        <v>89644</v>
      </c>
      <c r="C3876" s="1523" t="s">
        <v>8358</v>
      </c>
      <c r="D3876" s="1526" t="s">
        <v>74</v>
      </c>
      <c r="E3876" s="1527">
        <f t="shared" si="120"/>
        <v>29.31</v>
      </c>
      <c r="F3876" s="1521">
        <f t="shared" si="121"/>
        <v>89644</v>
      </c>
      <c r="H3876" s="1527">
        <v>29.31</v>
      </c>
      <c r="I3876" s="1527">
        <v>28.76</v>
      </c>
    </row>
    <row r="3877" spans="2:9" ht="30">
      <c r="B3877" s="1531">
        <v>89645</v>
      </c>
      <c r="C3877" s="1529" t="s">
        <v>1735</v>
      </c>
      <c r="D3877" s="1528" t="s">
        <v>74</v>
      </c>
      <c r="E3877" s="1530">
        <f t="shared" si="120"/>
        <v>33.200000000000003</v>
      </c>
      <c r="F3877" s="1521">
        <f t="shared" si="121"/>
        <v>89645</v>
      </c>
      <c r="H3877" s="1530">
        <v>33.200000000000003</v>
      </c>
      <c r="I3877" s="1530">
        <v>32.770000000000003</v>
      </c>
    </row>
    <row r="3878" spans="2:9" ht="30">
      <c r="B3878" s="1532">
        <v>89646</v>
      </c>
      <c r="C3878" s="1523" t="s">
        <v>1736</v>
      </c>
      <c r="D3878" s="1526" t="s">
        <v>74</v>
      </c>
      <c r="E3878" s="1527">
        <f t="shared" si="120"/>
        <v>23.13</v>
      </c>
      <c r="F3878" s="1521">
        <f t="shared" si="121"/>
        <v>89646</v>
      </c>
      <c r="H3878" s="1527">
        <v>23.13</v>
      </c>
      <c r="I3878" s="1527">
        <v>22.5</v>
      </c>
    </row>
    <row r="3879" spans="2:9" ht="30">
      <c r="B3879" s="1531">
        <v>89647</v>
      </c>
      <c r="C3879" s="1529" t="s">
        <v>1737</v>
      </c>
      <c r="D3879" s="1528" t="s">
        <v>74</v>
      </c>
      <c r="E3879" s="1530">
        <f t="shared" si="120"/>
        <v>22.56</v>
      </c>
      <c r="F3879" s="1521">
        <f t="shared" si="121"/>
        <v>89647</v>
      </c>
      <c r="H3879" s="1530">
        <v>22.56</v>
      </c>
      <c r="I3879" s="1530">
        <v>21.93</v>
      </c>
    </row>
    <row r="3880" spans="2:9" ht="30">
      <c r="B3880" s="1532">
        <v>89648</v>
      </c>
      <c r="C3880" s="1523" t="s">
        <v>1738</v>
      </c>
      <c r="D3880" s="1526" t="s">
        <v>74</v>
      </c>
      <c r="E3880" s="1527">
        <f t="shared" si="120"/>
        <v>25.22</v>
      </c>
      <c r="F3880" s="1521">
        <f t="shared" si="121"/>
        <v>89648</v>
      </c>
      <c r="H3880" s="1527">
        <v>25.22</v>
      </c>
      <c r="I3880" s="1527">
        <v>24.59</v>
      </c>
    </row>
    <row r="3881" spans="2:9" ht="30">
      <c r="B3881" s="1531">
        <v>89649</v>
      </c>
      <c r="C3881" s="1529" t="s">
        <v>1739</v>
      </c>
      <c r="D3881" s="1528" t="s">
        <v>74</v>
      </c>
      <c r="E3881" s="1530">
        <f t="shared" si="120"/>
        <v>34.909999999999997</v>
      </c>
      <c r="F3881" s="1521">
        <f t="shared" si="121"/>
        <v>89649</v>
      </c>
      <c r="H3881" s="1530">
        <v>34.909999999999997</v>
      </c>
      <c r="I3881" s="1530">
        <v>34.159999999999997</v>
      </c>
    </row>
    <row r="3882" spans="2:9" ht="30">
      <c r="B3882" s="1532">
        <v>89650</v>
      </c>
      <c r="C3882" s="1523" t="s">
        <v>1740</v>
      </c>
      <c r="D3882" s="1526" t="s">
        <v>74</v>
      </c>
      <c r="E3882" s="1527">
        <f t="shared" si="120"/>
        <v>34.909999999999997</v>
      </c>
      <c r="F3882" s="1521">
        <f t="shared" si="121"/>
        <v>89650</v>
      </c>
      <c r="H3882" s="1527">
        <v>34.909999999999997</v>
      </c>
      <c r="I3882" s="1527">
        <v>34.159999999999997</v>
      </c>
    </row>
    <row r="3883" spans="2:9">
      <c r="B3883" s="1531">
        <v>89651</v>
      </c>
      <c r="C3883" s="1529" t="s">
        <v>1741</v>
      </c>
      <c r="D3883" s="1528" t="s">
        <v>74</v>
      </c>
      <c r="E3883" s="1530">
        <f t="shared" si="120"/>
        <v>6.94</v>
      </c>
      <c r="F3883" s="1521">
        <f t="shared" si="121"/>
        <v>89651</v>
      </c>
      <c r="H3883" s="1530">
        <v>6.94</v>
      </c>
      <c r="I3883" s="1530">
        <v>6.65</v>
      </c>
    </row>
    <row r="3884" spans="2:9" ht="30">
      <c r="B3884" s="1532">
        <v>89652</v>
      </c>
      <c r="C3884" s="1523" t="s">
        <v>1742</v>
      </c>
      <c r="D3884" s="1526" t="s">
        <v>74</v>
      </c>
      <c r="E3884" s="1527">
        <f t="shared" si="120"/>
        <v>12.62</v>
      </c>
      <c r="F3884" s="1521">
        <f t="shared" si="121"/>
        <v>89652</v>
      </c>
      <c r="H3884" s="1527">
        <v>12.62</v>
      </c>
      <c r="I3884" s="1527">
        <v>12.33</v>
      </c>
    </row>
    <row r="3885" spans="2:9" ht="30">
      <c r="B3885" s="1531">
        <v>89653</v>
      </c>
      <c r="C3885" s="1529" t="s">
        <v>1743</v>
      </c>
      <c r="D3885" s="1528" t="s">
        <v>74</v>
      </c>
      <c r="E3885" s="1530">
        <f t="shared" si="120"/>
        <v>21.35</v>
      </c>
      <c r="F3885" s="1521">
        <f t="shared" si="121"/>
        <v>89653</v>
      </c>
      <c r="H3885" s="1530">
        <v>21.35</v>
      </c>
      <c r="I3885" s="1530">
        <v>21.06</v>
      </c>
    </row>
    <row r="3886" spans="2:9">
      <c r="B3886" s="1532">
        <v>89654</v>
      </c>
      <c r="C3886" s="1523" t="s">
        <v>1744</v>
      </c>
      <c r="D3886" s="1526" t="s">
        <v>74</v>
      </c>
      <c r="E3886" s="1527">
        <f t="shared" si="120"/>
        <v>20.78</v>
      </c>
      <c r="F3886" s="1521">
        <f t="shared" si="121"/>
        <v>89654</v>
      </c>
      <c r="H3886" s="1527">
        <v>20.78</v>
      </c>
      <c r="I3886" s="1527">
        <v>20.49</v>
      </c>
    </row>
    <row r="3887" spans="2:9" ht="30">
      <c r="B3887" s="1531">
        <v>89655</v>
      </c>
      <c r="C3887" s="1529" t="s">
        <v>1745</v>
      </c>
      <c r="D3887" s="1528" t="s">
        <v>74</v>
      </c>
      <c r="E3887" s="1530">
        <f t="shared" si="120"/>
        <v>31.45</v>
      </c>
      <c r="F3887" s="1521">
        <f t="shared" si="121"/>
        <v>89655</v>
      </c>
      <c r="H3887" s="1530">
        <v>31.45</v>
      </c>
      <c r="I3887" s="1530">
        <v>31.16</v>
      </c>
    </row>
    <row r="3888" spans="2:9" ht="30">
      <c r="B3888" s="1532">
        <v>89656</v>
      </c>
      <c r="C3888" s="1523" t="s">
        <v>1746</v>
      </c>
      <c r="D3888" s="1526" t="s">
        <v>74</v>
      </c>
      <c r="E3888" s="1527">
        <f t="shared" si="120"/>
        <v>13.52</v>
      </c>
      <c r="F3888" s="1521">
        <f t="shared" si="121"/>
        <v>89656</v>
      </c>
      <c r="H3888" s="1527">
        <v>13.52</v>
      </c>
      <c r="I3888" s="1527">
        <v>13.23</v>
      </c>
    </row>
    <row r="3889" spans="2:9" ht="30">
      <c r="B3889" s="1531">
        <v>89657</v>
      </c>
      <c r="C3889" s="1529" t="s">
        <v>1747</v>
      </c>
      <c r="D3889" s="1528" t="s">
        <v>74</v>
      </c>
      <c r="E3889" s="1530">
        <f t="shared" si="120"/>
        <v>13.8</v>
      </c>
      <c r="F3889" s="1521">
        <f t="shared" si="121"/>
        <v>89657</v>
      </c>
      <c r="H3889" s="1530">
        <v>13.8</v>
      </c>
      <c r="I3889" s="1530">
        <v>13.51</v>
      </c>
    </row>
    <row r="3890" spans="2:9">
      <c r="B3890" s="1532">
        <v>89658</v>
      </c>
      <c r="C3890" s="1523" t="s">
        <v>1748</v>
      </c>
      <c r="D3890" s="1526" t="s">
        <v>74</v>
      </c>
      <c r="E3890" s="1527">
        <f t="shared" si="120"/>
        <v>9.76</v>
      </c>
      <c r="F3890" s="1521">
        <f t="shared" si="121"/>
        <v>89658</v>
      </c>
      <c r="H3890" s="1527">
        <v>9.76</v>
      </c>
      <c r="I3890" s="1527">
        <v>9.4</v>
      </c>
    </row>
    <row r="3891" spans="2:9" ht="30">
      <c r="B3891" s="1531">
        <v>89659</v>
      </c>
      <c r="C3891" s="1529" t="s">
        <v>1749</v>
      </c>
      <c r="D3891" s="1528" t="s">
        <v>74</v>
      </c>
      <c r="E3891" s="1530">
        <f t="shared" si="120"/>
        <v>18.46</v>
      </c>
      <c r="F3891" s="1521">
        <f t="shared" si="121"/>
        <v>89659</v>
      </c>
      <c r="H3891" s="1530">
        <v>18.46</v>
      </c>
      <c r="I3891" s="1530">
        <v>18.100000000000001</v>
      </c>
    </row>
    <row r="3892" spans="2:9" ht="30">
      <c r="B3892" s="1532">
        <v>89660</v>
      </c>
      <c r="C3892" s="1523" t="s">
        <v>1750</v>
      </c>
      <c r="D3892" s="1526" t="s">
        <v>74</v>
      </c>
      <c r="E3892" s="1527">
        <f t="shared" si="120"/>
        <v>9</v>
      </c>
      <c r="F3892" s="1521">
        <f t="shared" si="121"/>
        <v>89660</v>
      </c>
      <c r="H3892" s="1527">
        <v>9</v>
      </c>
      <c r="I3892" s="1527">
        <v>8.64</v>
      </c>
    </row>
    <row r="3893" spans="2:9">
      <c r="B3893" s="1531">
        <v>89661</v>
      </c>
      <c r="C3893" s="1529" t="s">
        <v>1751</v>
      </c>
      <c r="D3893" s="1528" t="s">
        <v>74</v>
      </c>
      <c r="E3893" s="1530">
        <f t="shared" si="120"/>
        <v>25.07</v>
      </c>
      <c r="F3893" s="1521">
        <f t="shared" si="121"/>
        <v>89661</v>
      </c>
      <c r="H3893" s="1530">
        <v>25.07</v>
      </c>
      <c r="I3893" s="1530">
        <v>24.71</v>
      </c>
    </row>
    <row r="3894" spans="2:9" ht="30">
      <c r="B3894" s="1532">
        <v>89662</v>
      </c>
      <c r="C3894" s="1523" t="s">
        <v>1752</v>
      </c>
      <c r="D3894" s="1526" t="s">
        <v>74</v>
      </c>
      <c r="E3894" s="1527">
        <f t="shared" si="120"/>
        <v>39.229999999999997</v>
      </c>
      <c r="F3894" s="1521">
        <f t="shared" si="121"/>
        <v>89662</v>
      </c>
      <c r="H3894" s="1527">
        <v>39.229999999999997</v>
      </c>
      <c r="I3894" s="1527">
        <v>38.869999999999997</v>
      </c>
    </row>
    <row r="3895" spans="2:9" ht="30">
      <c r="B3895" s="1531">
        <v>89663</v>
      </c>
      <c r="C3895" s="1529" t="s">
        <v>1753</v>
      </c>
      <c r="D3895" s="1528" t="s">
        <v>74</v>
      </c>
      <c r="E3895" s="1530">
        <f t="shared" si="120"/>
        <v>15.51</v>
      </c>
      <c r="F3895" s="1521">
        <f t="shared" si="121"/>
        <v>89663</v>
      </c>
      <c r="H3895" s="1530">
        <v>15.51</v>
      </c>
      <c r="I3895" s="1530">
        <v>15.15</v>
      </c>
    </row>
    <row r="3896" spans="2:9" ht="30">
      <c r="B3896" s="1532">
        <v>89664</v>
      </c>
      <c r="C3896" s="1523" t="s">
        <v>1754</v>
      </c>
      <c r="D3896" s="1526" t="s">
        <v>74</v>
      </c>
      <c r="E3896" s="1527">
        <f t="shared" si="120"/>
        <v>18.46</v>
      </c>
      <c r="F3896" s="1521">
        <f t="shared" si="121"/>
        <v>89664</v>
      </c>
      <c r="H3896" s="1527">
        <v>18.46</v>
      </c>
      <c r="I3896" s="1527">
        <v>18.100000000000001</v>
      </c>
    </row>
    <row r="3897" spans="2:9" ht="30">
      <c r="B3897" s="1531">
        <v>89665</v>
      </c>
      <c r="C3897" s="1529" t="s">
        <v>1755</v>
      </c>
      <c r="D3897" s="1528" t="s">
        <v>74</v>
      </c>
      <c r="E3897" s="1530">
        <f t="shared" si="120"/>
        <v>16.64</v>
      </c>
      <c r="F3897" s="1521">
        <f t="shared" si="121"/>
        <v>89665</v>
      </c>
      <c r="H3897" s="1530">
        <v>16.64</v>
      </c>
      <c r="I3897" s="1530">
        <v>16.48</v>
      </c>
    </row>
    <row r="3898" spans="2:9" ht="30">
      <c r="B3898" s="1532">
        <v>89666</v>
      </c>
      <c r="C3898" s="1523" t="s">
        <v>1756</v>
      </c>
      <c r="D3898" s="1526" t="s">
        <v>74</v>
      </c>
      <c r="E3898" s="1527">
        <f t="shared" si="120"/>
        <v>7.71</v>
      </c>
      <c r="F3898" s="1521">
        <f t="shared" si="121"/>
        <v>89666</v>
      </c>
      <c r="H3898" s="1527">
        <v>7.71</v>
      </c>
      <c r="I3898" s="1527">
        <v>7.35</v>
      </c>
    </row>
    <row r="3899" spans="2:9" ht="30">
      <c r="B3899" s="1531">
        <v>89667</v>
      </c>
      <c r="C3899" s="1529" t="s">
        <v>1757</v>
      </c>
      <c r="D3899" s="1528" t="s">
        <v>74</v>
      </c>
      <c r="E3899" s="1530">
        <f t="shared" si="120"/>
        <v>44.59</v>
      </c>
      <c r="F3899" s="1521">
        <f t="shared" si="121"/>
        <v>89667</v>
      </c>
      <c r="H3899" s="1530">
        <v>44.59</v>
      </c>
      <c r="I3899" s="1530">
        <v>44.43</v>
      </c>
    </row>
    <row r="3900" spans="2:9" ht="30">
      <c r="B3900" s="1532">
        <v>89668</v>
      </c>
      <c r="C3900" s="1523" t="s">
        <v>1758</v>
      </c>
      <c r="D3900" s="1526" t="s">
        <v>74</v>
      </c>
      <c r="E3900" s="1527">
        <f t="shared" si="120"/>
        <v>37.15</v>
      </c>
      <c r="F3900" s="1521">
        <f t="shared" si="121"/>
        <v>89668</v>
      </c>
      <c r="H3900" s="1527">
        <v>37.15</v>
      </c>
      <c r="I3900" s="1527">
        <v>36.79</v>
      </c>
    </row>
    <row r="3901" spans="2:9" ht="30">
      <c r="B3901" s="1531">
        <v>89669</v>
      </c>
      <c r="C3901" s="1529" t="s">
        <v>1759</v>
      </c>
      <c r="D3901" s="1528" t="s">
        <v>74</v>
      </c>
      <c r="E3901" s="1530">
        <f t="shared" si="120"/>
        <v>27.39</v>
      </c>
      <c r="F3901" s="1521">
        <f t="shared" si="121"/>
        <v>89669</v>
      </c>
      <c r="H3901" s="1530">
        <v>27.39</v>
      </c>
      <c r="I3901" s="1530">
        <v>27.11</v>
      </c>
    </row>
    <row r="3902" spans="2:9">
      <c r="B3902" s="1532">
        <v>89670</v>
      </c>
      <c r="C3902" s="1523" t="s">
        <v>1760</v>
      </c>
      <c r="D3902" s="1526" t="s">
        <v>74</v>
      </c>
      <c r="E3902" s="1527">
        <f t="shared" si="120"/>
        <v>14.95</v>
      </c>
      <c r="F3902" s="1521">
        <f t="shared" si="121"/>
        <v>89670</v>
      </c>
      <c r="H3902" s="1527">
        <v>14.95</v>
      </c>
      <c r="I3902" s="1527">
        <v>14.52</v>
      </c>
    </row>
    <row r="3903" spans="2:9" ht="30">
      <c r="B3903" s="1531">
        <v>89671</v>
      </c>
      <c r="C3903" s="1529" t="s">
        <v>1761</v>
      </c>
      <c r="D3903" s="1528" t="s">
        <v>74</v>
      </c>
      <c r="E3903" s="1530">
        <f t="shared" si="120"/>
        <v>41.4</v>
      </c>
      <c r="F3903" s="1521">
        <f t="shared" si="121"/>
        <v>89671</v>
      </c>
      <c r="H3903" s="1530">
        <v>41.4</v>
      </c>
      <c r="I3903" s="1530">
        <v>41.12</v>
      </c>
    </row>
    <row r="3904" spans="2:9" ht="30">
      <c r="B3904" s="1532">
        <v>89672</v>
      </c>
      <c r="C3904" s="1523" t="s">
        <v>1762</v>
      </c>
      <c r="D3904" s="1526" t="s">
        <v>74</v>
      </c>
      <c r="E3904" s="1527">
        <f t="shared" si="120"/>
        <v>24.91</v>
      </c>
      <c r="F3904" s="1521">
        <f t="shared" si="121"/>
        <v>89672</v>
      </c>
      <c r="H3904" s="1527">
        <v>24.91</v>
      </c>
      <c r="I3904" s="1527">
        <v>24.48</v>
      </c>
    </row>
    <row r="3905" spans="2:9" ht="30">
      <c r="B3905" s="1531">
        <v>89673</v>
      </c>
      <c r="C3905" s="1529" t="s">
        <v>1763</v>
      </c>
      <c r="D3905" s="1528" t="s">
        <v>74</v>
      </c>
      <c r="E3905" s="1530">
        <f t="shared" si="120"/>
        <v>32.200000000000003</v>
      </c>
      <c r="F3905" s="1521">
        <f t="shared" si="121"/>
        <v>89673</v>
      </c>
      <c r="H3905" s="1530">
        <v>32.200000000000003</v>
      </c>
      <c r="I3905" s="1530">
        <v>31.92</v>
      </c>
    </row>
    <row r="3906" spans="2:9">
      <c r="B3906" s="1532">
        <v>89674</v>
      </c>
      <c r="C3906" s="1523" t="s">
        <v>1764</v>
      </c>
      <c r="D3906" s="1526" t="s">
        <v>74</v>
      </c>
      <c r="E3906" s="1527">
        <f t="shared" ref="E3906:E3969" si="122">IF($L$2=$H$1,H3906,I3906)</f>
        <v>37.590000000000003</v>
      </c>
      <c r="F3906" s="1521">
        <f t="shared" ref="F3906:F3969" si="123">IF(LEN($B3906)=7,CONCATENATE(MID($B3906,1,6),"00",RIGHT($B3906,1)),IF(LEN($B3906)=8,CONCATENATE(MID($B3906,1,6),"0",RIGHT($B3906,2)),$B3906))</f>
        <v>89674</v>
      </c>
      <c r="H3906" s="1527">
        <v>37.590000000000003</v>
      </c>
      <c r="I3906" s="1527">
        <v>37.159999999999997</v>
      </c>
    </row>
    <row r="3907" spans="2:9" ht="30">
      <c r="B3907" s="1531">
        <v>89675</v>
      </c>
      <c r="C3907" s="1529" t="s">
        <v>1765</v>
      </c>
      <c r="D3907" s="1528" t="s">
        <v>74</v>
      </c>
      <c r="E3907" s="1530">
        <f t="shared" si="122"/>
        <v>74.77</v>
      </c>
      <c r="F3907" s="1521">
        <f t="shared" si="123"/>
        <v>89675</v>
      </c>
      <c r="H3907" s="1530">
        <v>74.77</v>
      </c>
      <c r="I3907" s="1530">
        <v>74.489999999999995</v>
      </c>
    </row>
    <row r="3908" spans="2:9" ht="30">
      <c r="B3908" s="1532">
        <v>89676</v>
      </c>
      <c r="C3908" s="1523" t="s">
        <v>1766</v>
      </c>
      <c r="D3908" s="1526" t="s">
        <v>74</v>
      </c>
      <c r="E3908" s="1527">
        <f t="shared" si="122"/>
        <v>58.3</v>
      </c>
      <c r="F3908" s="1521">
        <f t="shared" si="123"/>
        <v>89676</v>
      </c>
      <c r="H3908" s="1527">
        <v>58.3</v>
      </c>
      <c r="I3908" s="1527">
        <v>57.87</v>
      </c>
    </row>
    <row r="3909" spans="2:9" ht="30">
      <c r="B3909" s="1531">
        <v>89677</v>
      </c>
      <c r="C3909" s="1529" t="s">
        <v>1767</v>
      </c>
      <c r="D3909" s="1528" t="s">
        <v>74</v>
      </c>
      <c r="E3909" s="1530">
        <f t="shared" si="122"/>
        <v>81.760000000000005</v>
      </c>
      <c r="F3909" s="1521">
        <f t="shared" si="123"/>
        <v>89677</v>
      </c>
      <c r="H3909" s="1530">
        <v>81.760000000000005</v>
      </c>
      <c r="I3909" s="1530">
        <v>81.319999999999993</v>
      </c>
    </row>
    <row r="3910" spans="2:9" ht="30">
      <c r="B3910" s="1532">
        <v>89678</v>
      </c>
      <c r="C3910" s="1523" t="s">
        <v>1768</v>
      </c>
      <c r="D3910" s="1526" t="s">
        <v>74</v>
      </c>
      <c r="E3910" s="1527">
        <f t="shared" si="122"/>
        <v>10.53</v>
      </c>
      <c r="F3910" s="1521">
        <f t="shared" si="123"/>
        <v>89678</v>
      </c>
      <c r="H3910" s="1527">
        <v>10.53</v>
      </c>
      <c r="I3910" s="1527">
        <v>10.1</v>
      </c>
    </row>
    <row r="3911" spans="2:9" ht="30">
      <c r="B3911" s="1531">
        <v>89679</v>
      </c>
      <c r="C3911" s="1529" t="s">
        <v>1769</v>
      </c>
      <c r="D3911" s="1528" t="s">
        <v>74</v>
      </c>
      <c r="E3911" s="1530">
        <f t="shared" si="122"/>
        <v>131.72999999999999</v>
      </c>
      <c r="F3911" s="1521">
        <f t="shared" si="123"/>
        <v>89679</v>
      </c>
      <c r="H3911" s="1530">
        <v>131.72999999999999</v>
      </c>
      <c r="I3911" s="1530">
        <v>131.29</v>
      </c>
    </row>
    <row r="3912" spans="2:9">
      <c r="B3912" s="1532">
        <v>89680</v>
      </c>
      <c r="C3912" s="1523" t="s">
        <v>1770</v>
      </c>
      <c r="D3912" s="1526" t="s">
        <v>74</v>
      </c>
      <c r="E3912" s="1527">
        <f t="shared" si="122"/>
        <v>24.09</v>
      </c>
      <c r="F3912" s="1521">
        <f t="shared" si="123"/>
        <v>89680</v>
      </c>
      <c r="H3912" s="1527">
        <v>24.09</v>
      </c>
      <c r="I3912" s="1527">
        <v>23.58</v>
      </c>
    </row>
    <row r="3913" spans="2:9" ht="30">
      <c r="B3913" s="1531">
        <v>89681</v>
      </c>
      <c r="C3913" s="1529" t="s">
        <v>1771</v>
      </c>
      <c r="D3913" s="1528" t="s">
        <v>74</v>
      </c>
      <c r="E3913" s="1530">
        <f t="shared" si="122"/>
        <v>90.61</v>
      </c>
      <c r="F3913" s="1521">
        <f t="shared" si="123"/>
        <v>89681</v>
      </c>
      <c r="H3913" s="1530">
        <v>90.61</v>
      </c>
      <c r="I3913" s="1530">
        <v>90.17</v>
      </c>
    </row>
    <row r="3914" spans="2:9" ht="30">
      <c r="B3914" s="1532">
        <v>89682</v>
      </c>
      <c r="C3914" s="1523" t="s">
        <v>1772</v>
      </c>
      <c r="D3914" s="1526" t="s">
        <v>74</v>
      </c>
      <c r="E3914" s="1527">
        <f t="shared" si="122"/>
        <v>38.97</v>
      </c>
      <c r="F3914" s="1521">
        <f t="shared" si="123"/>
        <v>89682</v>
      </c>
      <c r="H3914" s="1527">
        <v>38.97</v>
      </c>
      <c r="I3914" s="1527">
        <v>38.46</v>
      </c>
    </row>
    <row r="3915" spans="2:9" ht="30">
      <c r="B3915" s="1531">
        <v>89683</v>
      </c>
      <c r="C3915" s="1529" t="s">
        <v>18425</v>
      </c>
      <c r="D3915" s="1528" t="s">
        <v>74</v>
      </c>
      <c r="E3915" s="1530">
        <f t="shared" si="122"/>
        <v>335.53</v>
      </c>
      <c r="F3915" s="1521">
        <f t="shared" si="123"/>
        <v>89683</v>
      </c>
      <c r="H3915" s="1530">
        <v>335.53</v>
      </c>
      <c r="I3915" s="1530">
        <v>335.09</v>
      </c>
    </row>
    <row r="3916" spans="2:9">
      <c r="B3916" s="1532">
        <v>89684</v>
      </c>
      <c r="C3916" s="1523" t="s">
        <v>1773</v>
      </c>
      <c r="D3916" s="1526" t="s">
        <v>74</v>
      </c>
      <c r="E3916" s="1527">
        <f t="shared" si="122"/>
        <v>54.93</v>
      </c>
      <c r="F3916" s="1521">
        <f t="shared" si="123"/>
        <v>89684</v>
      </c>
      <c r="H3916" s="1527">
        <v>54.93</v>
      </c>
      <c r="I3916" s="1527">
        <v>54.42</v>
      </c>
    </row>
    <row r="3917" spans="2:9" ht="30">
      <c r="B3917" s="1531">
        <v>89685</v>
      </c>
      <c r="C3917" s="1529" t="s">
        <v>1774</v>
      </c>
      <c r="D3917" s="1528" t="s">
        <v>74</v>
      </c>
      <c r="E3917" s="1530">
        <f t="shared" si="122"/>
        <v>61.09</v>
      </c>
      <c r="F3917" s="1521">
        <f t="shared" si="123"/>
        <v>89685</v>
      </c>
      <c r="H3917" s="1530">
        <v>61.09</v>
      </c>
      <c r="I3917" s="1530">
        <v>60.77</v>
      </c>
    </row>
    <row r="3918" spans="2:9" ht="30">
      <c r="B3918" s="1532">
        <v>89686</v>
      </c>
      <c r="C3918" s="1523" t="s">
        <v>1775</v>
      </c>
      <c r="D3918" s="1526" t="s">
        <v>74</v>
      </c>
      <c r="E3918" s="1527">
        <f t="shared" si="122"/>
        <v>212.81</v>
      </c>
      <c r="F3918" s="1521">
        <f t="shared" si="123"/>
        <v>89686</v>
      </c>
      <c r="H3918" s="1527">
        <v>212.81</v>
      </c>
      <c r="I3918" s="1527">
        <v>212.3</v>
      </c>
    </row>
    <row r="3919" spans="2:9" ht="30">
      <c r="B3919" s="1531">
        <v>89687</v>
      </c>
      <c r="C3919" s="1529" t="s">
        <v>1776</v>
      </c>
      <c r="D3919" s="1528" t="s">
        <v>74</v>
      </c>
      <c r="E3919" s="1530">
        <f t="shared" si="122"/>
        <v>52.21</v>
      </c>
      <c r="F3919" s="1521">
        <f t="shared" si="123"/>
        <v>89687</v>
      </c>
      <c r="H3919" s="1530">
        <v>52.21</v>
      </c>
      <c r="I3919" s="1530">
        <v>51.89</v>
      </c>
    </row>
    <row r="3920" spans="2:9" ht="30">
      <c r="B3920" s="1532">
        <v>89689</v>
      </c>
      <c r="C3920" s="1523" t="s">
        <v>1777</v>
      </c>
      <c r="D3920" s="1526" t="s">
        <v>74</v>
      </c>
      <c r="E3920" s="1527">
        <f t="shared" si="122"/>
        <v>42.17</v>
      </c>
      <c r="F3920" s="1521">
        <f t="shared" si="123"/>
        <v>89689</v>
      </c>
      <c r="H3920" s="1527">
        <v>42.17</v>
      </c>
      <c r="I3920" s="1527">
        <v>41.66</v>
      </c>
    </row>
    <row r="3921" spans="2:9" ht="30">
      <c r="B3921" s="1531">
        <v>89690</v>
      </c>
      <c r="C3921" s="1529" t="s">
        <v>1778</v>
      </c>
      <c r="D3921" s="1528" t="s">
        <v>74</v>
      </c>
      <c r="E3921" s="1530">
        <f t="shared" si="122"/>
        <v>91.21</v>
      </c>
      <c r="F3921" s="1521">
        <f t="shared" si="123"/>
        <v>89690</v>
      </c>
      <c r="H3921" s="1530">
        <v>91.21</v>
      </c>
      <c r="I3921" s="1530">
        <v>90.69</v>
      </c>
    </row>
    <row r="3922" spans="2:9">
      <c r="B3922" s="1532">
        <v>89691</v>
      </c>
      <c r="C3922" s="1523" t="s">
        <v>1779</v>
      </c>
      <c r="D3922" s="1526" t="s">
        <v>74</v>
      </c>
      <c r="E3922" s="1527">
        <f t="shared" si="122"/>
        <v>12.73</v>
      </c>
      <c r="F3922" s="1521">
        <f t="shared" si="123"/>
        <v>89691</v>
      </c>
      <c r="H3922" s="1527">
        <v>12.73</v>
      </c>
      <c r="I3922" s="1527">
        <v>12.16</v>
      </c>
    </row>
    <row r="3923" spans="2:9" ht="30">
      <c r="B3923" s="1531">
        <v>89692</v>
      </c>
      <c r="C3923" s="1529" t="s">
        <v>1780</v>
      </c>
      <c r="D3923" s="1528" t="s">
        <v>74</v>
      </c>
      <c r="E3923" s="1530">
        <f t="shared" si="122"/>
        <v>85.87</v>
      </c>
      <c r="F3923" s="1521">
        <f t="shared" si="123"/>
        <v>89692</v>
      </c>
      <c r="H3923" s="1530">
        <v>85.87</v>
      </c>
      <c r="I3923" s="1530">
        <v>85.35</v>
      </c>
    </row>
    <row r="3924" spans="2:9" ht="30">
      <c r="B3924" s="1532">
        <v>89693</v>
      </c>
      <c r="C3924" s="1523" t="s">
        <v>1781</v>
      </c>
      <c r="D3924" s="1526" t="s">
        <v>74</v>
      </c>
      <c r="E3924" s="1527">
        <f t="shared" si="122"/>
        <v>83.43</v>
      </c>
      <c r="F3924" s="1521">
        <f t="shared" si="123"/>
        <v>89693</v>
      </c>
      <c r="H3924" s="1527">
        <v>83.43</v>
      </c>
      <c r="I3924" s="1527">
        <v>82.91</v>
      </c>
    </row>
    <row r="3925" spans="2:9" ht="30">
      <c r="B3925" s="1531">
        <v>89694</v>
      </c>
      <c r="C3925" s="1529" t="s">
        <v>1782</v>
      </c>
      <c r="D3925" s="1528" t="s">
        <v>74</v>
      </c>
      <c r="E3925" s="1530">
        <f t="shared" si="122"/>
        <v>22.48</v>
      </c>
      <c r="F3925" s="1521">
        <f t="shared" si="123"/>
        <v>89694</v>
      </c>
      <c r="H3925" s="1530">
        <v>22.48</v>
      </c>
      <c r="I3925" s="1530">
        <v>21.91</v>
      </c>
    </row>
    <row r="3926" spans="2:9" ht="30">
      <c r="B3926" s="1532">
        <v>89695</v>
      </c>
      <c r="C3926" s="1523" t="s">
        <v>1783</v>
      </c>
      <c r="D3926" s="1526" t="s">
        <v>74</v>
      </c>
      <c r="E3926" s="1527">
        <f t="shared" si="122"/>
        <v>20.64</v>
      </c>
      <c r="F3926" s="1521">
        <f t="shared" si="123"/>
        <v>89695</v>
      </c>
      <c r="H3926" s="1527">
        <v>20.64</v>
      </c>
      <c r="I3926" s="1527">
        <v>20.07</v>
      </c>
    </row>
    <row r="3927" spans="2:9" ht="30">
      <c r="B3927" s="1531">
        <v>89696</v>
      </c>
      <c r="C3927" s="1529" t="s">
        <v>1784</v>
      </c>
      <c r="D3927" s="1528" t="s">
        <v>74</v>
      </c>
      <c r="E3927" s="1530">
        <f t="shared" si="122"/>
        <v>75.33</v>
      </c>
      <c r="F3927" s="1521">
        <f t="shared" si="123"/>
        <v>89696</v>
      </c>
      <c r="H3927" s="1530">
        <v>75.33</v>
      </c>
      <c r="I3927" s="1530">
        <v>74.81</v>
      </c>
    </row>
    <row r="3928" spans="2:9">
      <c r="B3928" s="1532">
        <v>89697</v>
      </c>
      <c r="C3928" s="1523" t="s">
        <v>1785</v>
      </c>
      <c r="D3928" s="1526" t="s">
        <v>74</v>
      </c>
      <c r="E3928" s="1527">
        <f t="shared" si="122"/>
        <v>14.61</v>
      </c>
      <c r="F3928" s="1521">
        <f t="shared" si="123"/>
        <v>89697</v>
      </c>
      <c r="H3928" s="1527">
        <v>14.61</v>
      </c>
      <c r="I3928" s="1527">
        <v>13.89</v>
      </c>
    </row>
    <row r="3929" spans="2:9" ht="30">
      <c r="B3929" s="1531">
        <v>89698</v>
      </c>
      <c r="C3929" s="1529" t="s">
        <v>1786</v>
      </c>
      <c r="D3929" s="1528" t="s">
        <v>74</v>
      </c>
      <c r="E3929" s="1530">
        <f t="shared" si="122"/>
        <v>274.52999999999997</v>
      </c>
      <c r="F3929" s="1521">
        <f t="shared" si="123"/>
        <v>89698</v>
      </c>
      <c r="H3929" s="1530">
        <v>274.52999999999997</v>
      </c>
      <c r="I3929" s="1530">
        <v>273.62</v>
      </c>
    </row>
    <row r="3930" spans="2:9" ht="30">
      <c r="B3930" s="1532">
        <v>89699</v>
      </c>
      <c r="C3930" s="1523" t="s">
        <v>1787</v>
      </c>
      <c r="D3930" s="1526" t="s">
        <v>74</v>
      </c>
      <c r="E3930" s="1527">
        <f t="shared" si="122"/>
        <v>233.21</v>
      </c>
      <c r="F3930" s="1521">
        <f t="shared" si="123"/>
        <v>89699</v>
      </c>
      <c r="H3930" s="1527">
        <v>233.21</v>
      </c>
      <c r="I3930" s="1527">
        <v>232.3</v>
      </c>
    </row>
    <row r="3931" spans="2:9" ht="30">
      <c r="B3931" s="1531">
        <v>89700</v>
      </c>
      <c r="C3931" s="1529" t="s">
        <v>1788</v>
      </c>
      <c r="D3931" s="1528" t="s">
        <v>74</v>
      </c>
      <c r="E3931" s="1530">
        <f t="shared" si="122"/>
        <v>22.95</v>
      </c>
      <c r="F3931" s="1521">
        <f t="shared" si="123"/>
        <v>89700</v>
      </c>
      <c r="H3931" s="1530">
        <v>22.95</v>
      </c>
      <c r="I3931" s="1530">
        <v>22.23</v>
      </c>
    </row>
    <row r="3932" spans="2:9" ht="30">
      <c r="B3932" s="1532">
        <v>89701</v>
      </c>
      <c r="C3932" s="1523" t="s">
        <v>1789</v>
      </c>
      <c r="D3932" s="1526" t="s">
        <v>74</v>
      </c>
      <c r="E3932" s="1527">
        <f t="shared" si="122"/>
        <v>213.55</v>
      </c>
      <c r="F3932" s="1521">
        <f t="shared" si="123"/>
        <v>89701</v>
      </c>
      <c r="H3932" s="1527">
        <v>213.55</v>
      </c>
      <c r="I3932" s="1527">
        <v>212.64</v>
      </c>
    </row>
    <row r="3933" spans="2:9" ht="30">
      <c r="B3933" s="1531">
        <v>89702</v>
      </c>
      <c r="C3933" s="1529" t="s">
        <v>1790</v>
      </c>
      <c r="D3933" s="1528" t="s">
        <v>74</v>
      </c>
      <c r="E3933" s="1530">
        <f t="shared" si="122"/>
        <v>22.95</v>
      </c>
      <c r="F3933" s="1521">
        <f t="shared" si="123"/>
        <v>89702</v>
      </c>
      <c r="H3933" s="1530">
        <v>22.95</v>
      </c>
      <c r="I3933" s="1530">
        <v>22.23</v>
      </c>
    </row>
    <row r="3934" spans="2:9" ht="30">
      <c r="B3934" s="1532">
        <v>89703</v>
      </c>
      <c r="C3934" s="1523" t="s">
        <v>1791</v>
      </c>
      <c r="D3934" s="1526" t="s">
        <v>74</v>
      </c>
      <c r="E3934" s="1527">
        <f t="shared" si="122"/>
        <v>56.81</v>
      </c>
      <c r="F3934" s="1521">
        <f t="shared" si="123"/>
        <v>89703</v>
      </c>
      <c r="H3934" s="1527">
        <v>56.81</v>
      </c>
      <c r="I3934" s="1527">
        <v>56.09</v>
      </c>
    </row>
    <row r="3935" spans="2:9" ht="30">
      <c r="B3935" s="1531">
        <v>89704</v>
      </c>
      <c r="C3935" s="1529" t="s">
        <v>1792</v>
      </c>
      <c r="D3935" s="1528" t="s">
        <v>74</v>
      </c>
      <c r="E3935" s="1530">
        <f t="shared" si="122"/>
        <v>145.79</v>
      </c>
      <c r="F3935" s="1521">
        <f t="shared" si="123"/>
        <v>89704</v>
      </c>
      <c r="H3935" s="1530">
        <v>145.79</v>
      </c>
      <c r="I3935" s="1530">
        <v>144.88</v>
      </c>
    </row>
    <row r="3936" spans="2:9">
      <c r="B3936" s="1532">
        <v>89705</v>
      </c>
      <c r="C3936" s="1523" t="s">
        <v>1793</v>
      </c>
      <c r="D3936" s="1526" t="s">
        <v>74</v>
      </c>
      <c r="E3936" s="1527">
        <f t="shared" si="122"/>
        <v>27.35</v>
      </c>
      <c r="F3936" s="1521">
        <f t="shared" si="123"/>
        <v>89705</v>
      </c>
      <c r="H3936" s="1527">
        <v>27.35</v>
      </c>
      <c r="I3936" s="1527">
        <v>26.49</v>
      </c>
    </row>
    <row r="3937" spans="2:9">
      <c r="B3937" s="1531">
        <v>89706</v>
      </c>
      <c r="C3937" s="1529" t="s">
        <v>1794</v>
      </c>
      <c r="D3937" s="1528" t="s">
        <v>74</v>
      </c>
      <c r="E3937" s="1530">
        <f t="shared" si="122"/>
        <v>63.22</v>
      </c>
      <c r="F3937" s="1521">
        <f t="shared" si="123"/>
        <v>89706</v>
      </c>
      <c r="H3937" s="1530">
        <v>63.22</v>
      </c>
      <c r="I3937" s="1530">
        <v>62.21</v>
      </c>
    </row>
    <row r="3938" spans="2:9">
      <c r="B3938" s="1532">
        <v>89718</v>
      </c>
      <c r="C3938" s="1523" t="s">
        <v>1795</v>
      </c>
      <c r="D3938" s="1526" t="s">
        <v>73</v>
      </c>
      <c r="E3938" s="1527">
        <f t="shared" si="122"/>
        <v>42.72</v>
      </c>
      <c r="F3938" s="1521">
        <f t="shared" si="123"/>
        <v>89718</v>
      </c>
      <c r="H3938" s="1527">
        <v>42.72</v>
      </c>
      <c r="I3938" s="1527">
        <v>42.16</v>
      </c>
    </row>
    <row r="3939" spans="2:9" ht="30">
      <c r="B3939" s="1531">
        <v>89719</v>
      </c>
      <c r="C3939" s="1529" t="s">
        <v>1796</v>
      </c>
      <c r="D3939" s="1528" t="s">
        <v>74</v>
      </c>
      <c r="E3939" s="1530">
        <f t="shared" si="122"/>
        <v>12.19</v>
      </c>
      <c r="F3939" s="1521">
        <f t="shared" si="123"/>
        <v>89719</v>
      </c>
      <c r="H3939" s="1530">
        <v>12.19</v>
      </c>
      <c r="I3939" s="1530">
        <v>11.87</v>
      </c>
    </row>
    <row r="3940" spans="2:9" ht="30">
      <c r="B3940" s="1532">
        <v>89720</v>
      </c>
      <c r="C3940" s="1523" t="s">
        <v>1797</v>
      </c>
      <c r="D3940" s="1526" t="s">
        <v>74</v>
      </c>
      <c r="E3940" s="1527">
        <f t="shared" si="122"/>
        <v>14.67</v>
      </c>
      <c r="F3940" s="1521">
        <f t="shared" si="123"/>
        <v>89720</v>
      </c>
      <c r="H3940" s="1527">
        <v>14.67</v>
      </c>
      <c r="I3940" s="1527">
        <v>14.35</v>
      </c>
    </row>
    <row r="3941" spans="2:9" ht="30">
      <c r="B3941" s="1531">
        <v>89721</v>
      </c>
      <c r="C3941" s="1529" t="s">
        <v>1798</v>
      </c>
      <c r="D3941" s="1528" t="s">
        <v>74</v>
      </c>
      <c r="E3941" s="1530">
        <f t="shared" si="122"/>
        <v>15.5</v>
      </c>
      <c r="F3941" s="1521">
        <f t="shared" si="123"/>
        <v>89721</v>
      </c>
      <c r="H3941" s="1530">
        <v>15.5</v>
      </c>
      <c r="I3941" s="1530">
        <v>15.18</v>
      </c>
    </row>
    <row r="3942" spans="2:9" ht="30">
      <c r="B3942" s="1532">
        <v>89722</v>
      </c>
      <c r="C3942" s="1523" t="s">
        <v>8359</v>
      </c>
      <c r="D3942" s="1526" t="s">
        <v>74</v>
      </c>
      <c r="E3942" s="1527">
        <f t="shared" si="122"/>
        <v>27.22</v>
      </c>
      <c r="F3942" s="1521">
        <f t="shared" si="123"/>
        <v>89722</v>
      </c>
      <c r="H3942" s="1527">
        <v>27.22</v>
      </c>
      <c r="I3942" s="1527">
        <v>26.9</v>
      </c>
    </row>
    <row r="3943" spans="2:9" ht="30">
      <c r="B3943" s="1531">
        <v>89723</v>
      </c>
      <c r="C3943" s="1529" t="s">
        <v>1799</v>
      </c>
      <c r="D3943" s="1528" t="s">
        <v>74</v>
      </c>
      <c r="E3943" s="1530">
        <f t="shared" si="122"/>
        <v>20.71</v>
      </c>
      <c r="F3943" s="1521">
        <f t="shared" si="123"/>
        <v>89723</v>
      </c>
      <c r="H3943" s="1530">
        <v>20.71</v>
      </c>
      <c r="I3943" s="1530">
        <v>20.329999999999998</v>
      </c>
    </row>
    <row r="3944" spans="2:9" ht="30">
      <c r="B3944" s="1532">
        <v>89724</v>
      </c>
      <c r="C3944" s="1523" t="s">
        <v>1800</v>
      </c>
      <c r="D3944" s="1526" t="s">
        <v>74</v>
      </c>
      <c r="E3944" s="1527">
        <f t="shared" si="122"/>
        <v>10.14</v>
      </c>
      <c r="F3944" s="1521">
        <f t="shared" si="123"/>
        <v>89724</v>
      </c>
      <c r="H3944" s="1527">
        <v>10.14</v>
      </c>
      <c r="I3944" s="1527">
        <v>9.75</v>
      </c>
    </row>
    <row r="3945" spans="2:9" ht="30">
      <c r="B3945" s="1531">
        <v>89725</v>
      </c>
      <c r="C3945" s="1529" t="s">
        <v>1801</v>
      </c>
      <c r="D3945" s="1528" t="s">
        <v>74</v>
      </c>
      <c r="E3945" s="1530">
        <f t="shared" si="122"/>
        <v>20.14</v>
      </c>
      <c r="F3945" s="1521">
        <f t="shared" si="123"/>
        <v>89725</v>
      </c>
      <c r="H3945" s="1530">
        <v>20.14</v>
      </c>
      <c r="I3945" s="1530">
        <v>19.760000000000002</v>
      </c>
    </row>
    <row r="3946" spans="2:9" ht="30">
      <c r="B3946" s="1532">
        <v>89726</v>
      </c>
      <c r="C3946" s="1523" t="s">
        <v>1802</v>
      </c>
      <c r="D3946" s="1526" t="s">
        <v>74</v>
      </c>
      <c r="E3946" s="1527">
        <f t="shared" si="122"/>
        <v>6.9</v>
      </c>
      <c r="F3946" s="1521">
        <f t="shared" si="123"/>
        <v>89726</v>
      </c>
      <c r="H3946" s="1527">
        <v>6.9</v>
      </c>
      <c r="I3946" s="1527">
        <v>6.51</v>
      </c>
    </row>
    <row r="3947" spans="2:9" ht="30">
      <c r="B3947" s="1531">
        <v>89727</v>
      </c>
      <c r="C3947" s="1529" t="s">
        <v>1803</v>
      </c>
      <c r="D3947" s="1528" t="s">
        <v>74</v>
      </c>
      <c r="E3947" s="1530">
        <f t="shared" si="122"/>
        <v>22.8</v>
      </c>
      <c r="F3947" s="1521">
        <f t="shared" si="123"/>
        <v>89727</v>
      </c>
      <c r="H3947" s="1530">
        <v>22.8</v>
      </c>
      <c r="I3947" s="1530">
        <v>22.42</v>
      </c>
    </row>
    <row r="3948" spans="2:9" ht="30">
      <c r="B3948" s="1532">
        <v>89728</v>
      </c>
      <c r="C3948" s="1523" t="s">
        <v>1804</v>
      </c>
      <c r="D3948" s="1526" t="s">
        <v>74</v>
      </c>
      <c r="E3948" s="1527">
        <f t="shared" si="122"/>
        <v>10.95</v>
      </c>
      <c r="F3948" s="1521">
        <f t="shared" si="123"/>
        <v>89728</v>
      </c>
      <c r="H3948" s="1527">
        <v>10.95</v>
      </c>
      <c r="I3948" s="1527">
        <v>10.56</v>
      </c>
    </row>
    <row r="3949" spans="2:9" ht="30">
      <c r="B3949" s="1531">
        <v>89729</v>
      </c>
      <c r="C3949" s="1529" t="s">
        <v>1805</v>
      </c>
      <c r="D3949" s="1528" t="s">
        <v>74</v>
      </c>
      <c r="E3949" s="1530">
        <f t="shared" si="122"/>
        <v>32.049999999999997</v>
      </c>
      <c r="F3949" s="1521">
        <f t="shared" si="123"/>
        <v>89729</v>
      </c>
      <c r="H3949" s="1530">
        <v>32.049999999999997</v>
      </c>
      <c r="I3949" s="1530">
        <v>31.6</v>
      </c>
    </row>
    <row r="3950" spans="2:9" ht="30">
      <c r="B3950" s="1532">
        <v>89730</v>
      </c>
      <c r="C3950" s="1523" t="s">
        <v>1806</v>
      </c>
      <c r="D3950" s="1526" t="s">
        <v>74</v>
      </c>
      <c r="E3950" s="1527">
        <f t="shared" si="122"/>
        <v>12</v>
      </c>
      <c r="F3950" s="1521">
        <f t="shared" si="123"/>
        <v>89730</v>
      </c>
      <c r="H3950" s="1527">
        <v>12</v>
      </c>
      <c r="I3950" s="1527">
        <v>11.61</v>
      </c>
    </row>
    <row r="3951" spans="2:9" ht="30">
      <c r="B3951" s="1531">
        <v>89731</v>
      </c>
      <c r="C3951" s="1529" t="s">
        <v>1807</v>
      </c>
      <c r="D3951" s="1528" t="s">
        <v>74</v>
      </c>
      <c r="E3951" s="1530">
        <f t="shared" si="122"/>
        <v>11.6</v>
      </c>
      <c r="F3951" s="1521">
        <f t="shared" si="123"/>
        <v>89731</v>
      </c>
      <c r="H3951" s="1530">
        <v>11.6</v>
      </c>
      <c r="I3951" s="1530">
        <v>11.08</v>
      </c>
    </row>
    <row r="3952" spans="2:9" ht="30">
      <c r="B3952" s="1532">
        <v>89732</v>
      </c>
      <c r="C3952" s="1523" t="s">
        <v>1808</v>
      </c>
      <c r="D3952" s="1526" t="s">
        <v>74</v>
      </c>
      <c r="E3952" s="1527">
        <f t="shared" si="122"/>
        <v>12.37</v>
      </c>
      <c r="F3952" s="1521">
        <f t="shared" si="123"/>
        <v>89732</v>
      </c>
      <c r="H3952" s="1527">
        <v>12.37</v>
      </c>
      <c r="I3952" s="1527">
        <v>11.85</v>
      </c>
    </row>
    <row r="3953" spans="2:9" ht="30">
      <c r="B3953" s="1531">
        <v>89733</v>
      </c>
      <c r="C3953" s="1529" t="s">
        <v>1809</v>
      </c>
      <c r="D3953" s="1528" t="s">
        <v>74</v>
      </c>
      <c r="E3953" s="1530">
        <f t="shared" si="122"/>
        <v>20.63</v>
      </c>
      <c r="F3953" s="1521">
        <f t="shared" si="123"/>
        <v>89733</v>
      </c>
      <c r="H3953" s="1530">
        <v>20.63</v>
      </c>
      <c r="I3953" s="1530">
        <v>20.11</v>
      </c>
    </row>
    <row r="3954" spans="2:9" ht="30">
      <c r="B3954" s="1532">
        <v>89734</v>
      </c>
      <c r="C3954" s="1523" t="s">
        <v>1810</v>
      </c>
      <c r="D3954" s="1526" t="s">
        <v>74</v>
      </c>
      <c r="E3954" s="1527">
        <f t="shared" si="122"/>
        <v>32.049999999999997</v>
      </c>
      <c r="F3954" s="1521">
        <f t="shared" si="123"/>
        <v>89734</v>
      </c>
      <c r="H3954" s="1527">
        <v>32.049999999999997</v>
      </c>
      <c r="I3954" s="1527">
        <v>31.6</v>
      </c>
    </row>
    <row r="3955" spans="2:9" ht="30">
      <c r="B3955" s="1531">
        <v>89735</v>
      </c>
      <c r="C3955" s="1529" t="s">
        <v>1811</v>
      </c>
      <c r="D3955" s="1528" t="s">
        <v>74</v>
      </c>
      <c r="E3955" s="1530">
        <f t="shared" si="122"/>
        <v>21.89</v>
      </c>
      <c r="F3955" s="1521">
        <f t="shared" si="123"/>
        <v>89735</v>
      </c>
      <c r="H3955" s="1530">
        <v>21.89</v>
      </c>
      <c r="I3955" s="1530">
        <v>21.37</v>
      </c>
    </row>
    <row r="3956" spans="2:9">
      <c r="B3956" s="1532">
        <v>89736</v>
      </c>
      <c r="C3956" s="1523" t="s">
        <v>1812</v>
      </c>
      <c r="D3956" s="1526" t="s">
        <v>74</v>
      </c>
      <c r="E3956" s="1527">
        <f t="shared" si="122"/>
        <v>8.3800000000000008</v>
      </c>
      <c r="F3956" s="1521">
        <f t="shared" si="123"/>
        <v>89736</v>
      </c>
      <c r="H3956" s="1527">
        <v>8.3800000000000008</v>
      </c>
      <c r="I3956" s="1527">
        <v>8.16</v>
      </c>
    </row>
    <row r="3957" spans="2:9" ht="30">
      <c r="B3957" s="1531">
        <v>89737</v>
      </c>
      <c r="C3957" s="1529" t="s">
        <v>1813</v>
      </c>
      <c r="D3957" s="1528" t="s">
        <v>74</v>
      </c>
      <c r="E3957" s="1530">
        <f t="shared" si="122"/>
        <v>20.56</v>
      </c>
      <c r="F3957" s="1521">
        <f t="shared" si="123"/>
        <v>89737</v>
      </c>
      <c r="H3957" s="1530">
        <v>20.56</v>
      </c>
      <c r="I3957" s="1530">
        <v>19.8</v>
      </c>
    </row>
    <row r="3958" spans="2:9" ht="30">
      <c r="B3958" s="1532">
        <v>89738</v>
      </c>
      <c r="C3958" s="1523" t="s">
        <v>1814</v>
      </c>
      <c r="D3958" s="1526" t="s">
        <v>74</v>
      </c>
      <c r="E3958" s="1527">
        <f t="shared" si="122"/>
        <v>17.079999999999998</v>
      </c>
      <c r="F3958" s="1521">
        <f t="shared" si="123"/>
        <v>89738</v>
      </c>
      <c r="H3958" s="1527">
        <v>17.079999999999998</v>
      </c>
      <c r="I3958" s="1527">
        <v>16.86</v>
      </c>
    </row>
    <row r="3959" spans="2:9" ht="30">
      <c r="B3959" s="1531">
        <v>89739</v>
      </c>
      <c r="C3959" s="1529" t="s">
        <v>1815</v>
      </c>
      <c r="D3959" s="1528" t="s">
        <v>74</v>
      </c>
      <c r="E3959" s="1530">
        <f t="shared" si="122"/>
        <v>21.66</v>
      </c>
      <c r="F3959" s="1521">
        <f t="shared" si="123"/>
        <v>89739</v>
      </c>
      <c r="H3959" s="1530">
        <v>21.66</v>
      </c>
      <c r="I3959" s="1530">
        <v>20.9</v>
      </c>
    </row>
    <row r="3960" spans="2:9" ht="30">
      <c r="B3960" s="1532">
        <v>89740</v>
      </c>
      <c r="C3960" s="1523" t="s">
        <v>1816</v>
      </c>
      <c r="D3960" s="1526" t="s">
        <v>74</v>
      </c>
      <c r="E3960" s="1527">
        <f t="shared" si="122"/>
        <v>7.62</v>
      </c>
      <c r="F3960" s="1521">
        <f t="shared" si="123"/>
        <v>89740</v>
      </c>
      <c r="H3960" s="1527">
        <v>7.62</v>
      </c>
      <c r="I3960" s="1527">
        <v>7.4</v>
      </c>
    </row>
    <row r="3961" spans="2:9">
      <c r="B3961" s="1531">
        <v>89741</v>
      </c>
      <c r="C3961" s="1529" t="s">
        <v>1817</v>
      </c>
      <c r="D3961" s="1528" t="s">
        <v>74</v>
      </c>
      <c r="E3961" s="1530">
        <f t="shared" si="122"/>
        <v>23.69</v>
      </c>
      <c r="F3961" s="1521">
        <f t="shared" si="123"/>
        <v>89741</v>
      </c>
      <c r="H3961" s="1530">
        <v>23.69</v>
      </c>
      <c r="I3961" s="1530">
        <v>23.47</v>
      </c>
    </row>
    <row r="3962" spans="2:9" ht="30">
      <c r="B3962" s="1532">
        <v>89742</v>
      </c>
      <c r="C3962" s="1523" t="s">
        <v>1818</v>
      </c>
      <c r="D3962" s="1526" t="s">
        <v>74</v>
      </c>
      <c r="E3962" s="1527">
        <f t="shared" si="122"/>
        <v>36.21</v>
      </c>
      <c r="F3962" s="1521">
        <f t="shared" si="123"/>
        <v>89742</v>
      </c>
      <c r="H3962" s="1527">
        <v>36.21</v>
      </c>
      <c r="I3962" s="1527">
        <v>35.450000000000003</v>
      </c>
    </row>
    <row r="3963" spans="2:9" ht="30">
      <c r="B3963" s="1531">
        <v>89743</v>
      </c>
      <c r="C3963" s="1529" t="s">
        <v>1819</v>
      </c>
      <c r="D3963" s="1528" t="s">
        <v>74</v>
      </c>
      <c r="E3963" s="1530">
        <f t="shared" si="122"/>
        <v>51.91</v>
      </c>
      <c r="F3963" s="1521">
        <f t="shared" si="123"/>
        <v>89743</v>
      </c>
      <c r="H3963" s="1530">
        <v>51.91</v>
      </c>
      <c r="I3963" s="1530">
        <v>51.15</v>
      </c>
    </row>
    <row r="3964" spans="2:9" ht="30">
      <c r="B3964" s="1532">
        <v>89744</v>
      </c>
      <c r="C3964" s="1523" t="s">
        <v>1820</v>
      </c>
      <c r="D3964" s="1526" t="s">
        <v>74</v>
      </c>
      <c r="E3964" s="1527">
        <f t="shared" si="122"/>
        <v>26.38</v>
      </c>
      <c r="F3964" s="1521">
        <f t="shared" si="123"/>
        <v>89744</v>
      </c>
      <c r="H3964" s="1527">
        <v>26.38</v>
      </c>
      <c r="I3964" s="1527">
        <v>25.4</v>
      </c>
    </row>
    <row r="3965" spans="2:9" ht="30">
      <c r="B3965" s="1531">
        <v>89745</v>
      </c>
      <c r="C3965" s="1529" t="s">
        <v>1821</v>
      </c>
      <c r="D3965" s="1528" t="s">
        <v>74</v>
      </c>
      <c r="E3965" s="1530">
        <f t="shared" si="122"/>
        <v>37.85</v>
      </c>
      <c r="F3965" s="1521">
        <f t="shared" si="123"/>
        <v>89745</v>
      </c>
      <c r="H3965" s="1530">
        <v>37.85</v>
      </c>
      <c r="I3965" s="1530">
        <v>37.630000000000003</v>
      </c>
    </row>
    <row r="3966" spans="2:9" ht="30">
      <c r="B3966" s="1532">
        <v>89746</v>
      </c>
      <c r="C3966" s="1523" t="s">
        <v>1822</v>
      </c>
      <c r="D3966" s="1526" t="s">
        <v>74</v>
      </c>
      <c r="E3966" s="1527">
        <f t="shared" si="122"/>
        <v>26.31</v>
      </c>
      <c r="F3966" s="1521">
        <f t="shared" si="123"/>
        <v>89746</v>
      </c>
      <c r="H3966" s="1527">
        <v>26.31</v>
      </c>
      <c r="I3966" s="1527">
        <v>25.33</v>
      </c>
    </row>
    <row r="3967" spans="2:9" ht="30">
      <c r="B3967" s="1531">
        <v>89747</v>
      </c>
      <c r="C3967" s="1529" t="s">
        <v>1823</v>
      </c>
      <c r="D3967" s="1528" t="s">
        <v>74</v>
      </c>
      <c r="E3967" s="1530">
        <f t="shared" si="122"/>
        <v>14.13</v>
      </c>
      <c r="F3967" s="1521">
        <f t="shared" si="123"/>
        <v>89747</v>
      </c>
      <c r="H3967" s="1530">
        <v>14.13</v>
      </c>
      <c r="I3967" s="1530">
        <v>13.91</v>
      </c>
    </row>
    <row r="3968" spans="2:9" ht="30">
      <c r="B3968" s="1532">
        <v>89748</v>
      </c>
      <c r="C3968" s="1523" t="s">
        <v>1824</v>
      </c>
      <c r="D3968" s="1526" t="s">
        <v>74</v>
      </c>
      <c r="E3968" s="1527">
        <f t="shared" si="122"/>
        <v>43.4</v>
      </c>
      <c r="F3968" s="1521">
        <f t="shared" si="123"/>
        <v>89748</v>
      </c>
      <c r="H3968" s="1527">
        <v>43.4</v>
      </c>
      <c r="I3968" s="1527">
        <v>42.42</v>
      </c>
    </row>
    <row r="3969" spans="2:9" ht="30">
      <c r="B3969" s="1531">
        <v>89749</v>
      </c>
      <c r="C3969" s="1529" t="s">
        <v>1825</v>
      </c>
      <c r="D3969" s="1528" t="s">
        <v>74</v>
      </c>
      <c r="E3969" s="1530">
        <f t="shared" si="122"/>
        <v>17.079999999999998</v>
      </c>
      <c r="F3969" s="1521">
        <f t="shared" si="123"/>
        <v>89749</v>
      </c>
      <c r="H3969" s="1530">
        <v>17.079999999999998</v>
      </c>
      <c r="I3969" s="1530">
        <v>16.86</v>
      </c>
    </row>
    <row r="3970" spans="2:9" ht="30">
      <c r="B3970" s="1532">
        <v>89750</v>
      </c>
      <c r="C3970" s="1523" t="s">
        <v>1826</v>
      </c>
      <c r="D3970" s="1526" t="s">
        <v>74</v>
      </c>
      <c r="E3970" s="1527">
        <f t="shared" ref="E3970:E4033" si="124">IF($L$2=$H$1,H3970,I3970)</f>
        <v>73.59</v>
      </c>
      <c r="F3970" s="1521">
        <f t="shared" ref="F3970:F4033" si="125">IF(LEN($B3970)=7,CONCATENATE(MID($B3970,1,6),"00",RIGHT($B3970,1)),IF(LEN($B3970)=8,CONCATENATE(MID($B3970,1,6),"0",RIGHT($B3970,2)),$B3970))</f>
        <v>89750</v>
      </c>
      <c r="H3970" s="1527">
        <v>73.59</v>
      </c>
      <c r="I3970" s="1527">
        <v>72.61</v>
      </c>
    </row>
    <row r="3971" spans="2:9" ht="30">
      <c r="B3971" s="1531">
        <v>89751</v>
      </c>
      <c r="C3971" s="1529" t="s">
        <v>1827</v>
      </c>
      <c r="D3971" s="1528" t="s">
        <v>74</v>
      </c>
      <c r="E3971" s="1530">
        <f t="shared" si="124"/>
        <v>6.33</v>
      </c>
      <c r="F3971" s="1521">
        <f t="shared" si="125"/>
        <v>89751</v>
      </c>
      <c r="H3971" s="1530">
        <v>6.33</v>
      </c>
      <c r="I3971" s="1530">
        <v>6.11</v>
      </c>
    </row>
    <row r="3972" spans="2:9" ht="30">
      <c r="B3972" s="1532">
        <v>89752</v>
      </c>
      <c r="C3972" s="1523" t="s">
        <v>1828</v>
      </c>
      <c r="D3972" s="1526" t="s">
        <v>74</v>
      </c>
      <c r="E3972" s="1527">
        <f t="shared" si="124"/>
        <v>6.11</v>
      </c>
      <c r="F3972" s="1521">
        <f t="shared" si="125"/>
        <v>89752</v>
      </c>
      <c r="H3972" s="1527">
        <v>6.11</v>
      </c>
      <c r="I3972" s="1527">
        <v>5.83</v>
      </c>
    </row>
    <row r="3973" spans="2:9" ht="30">
      <c r="B3973" s="1531">
        <v>89753</v>
      </c>
      <c r="C3973" s="1529" t="s">
        <v>1829</v>
      </c>
      <c r="D3973" s="1528" t="s">
        <v>74</v>
      </c>
      <c r="E3973" s="1530">
        <f t="shared" si="124"/>
        <v>10.210000000000001</v>
      </c>
      <c r="F3973" s="1521">
        <f t="shared" si="125"/>
        <v>89753</v>
      </c>
      <c r="H3973" s="1530">
        <v>10.210000000000001</v>
      </c>
      <c r="I3973" s="1530">
        <v>9.89</v>
      </c>
    </row>
    <row r="3974" spans="2:9" ht="30">
      <c r="B3974" s="1532">
        <v>89754</v>
      </c>
      <c r="C3974" s="1523" t="s">
        <v>1830</v>
      </c>
      <c r="D3974" s="1526" t="s">
        <v>74</v>
      </c>
      <c r="E3974" s="1527">
        <f t="shared" si="124"/>
        <v>19.38</v>
      </c>
      <c r="F3974" s="1521">
        <f t="shared" si="125"/>
        <v>89754</v>
      </c>
      <c r="H3974" s="1527">
        <v>19.38</v>
      </c>
      <c r="I3974" s="1527">
        <v>19.059999999999999</v>
      </c>
    </row>
    <row r="3975" spans="2:9">
      <c r="B3975" s="1531">
        <v>89755</v>
      </c>
      <c r="C3975" s="1529" t="s">
        <v>1831</v>
      </c>
      <c r="D3975" s="1528" t="s">
        <v>74</v>
      </c>
      <c r="E3975" s="1530">
        <f t="shared" si="124"/>
        <v>13.35</v>
      </c>
      <c r="F3975" s="1521">
        <f t="shared" si="125"/>
        <v>89755</v>
      </c>
      <c r="H3975" s="1530">
        <v>13.35</v>
      </c>
      <c r="I3975" s="1530">
        <v>13.09</v>
      </c>
    </row>
    <row r="3976" spans="2:9" ht="30">
      <c r="B3976" s="1532">
        <v>89756</v>
      </c>
      <c r="C3976" s="1523" t="s">
        <v>1832</v>
      </c>
      <c r="D3976" s="1526" t="s">
        <v>74</v>
      </c>
      <c r="E3976" s="1527">
        <f t="shared" si="124"/>
        <v>23.31</v>
      </c>
      <c r="F3976" s="1521">
        <f t="shared" si="125"/>
        <v>89756</v>
      </c>
      <c r="H3976" s="1527">
        <v>23.31</v>
      </c>
      <c r="I3976" s="1527">
        <v>23.05</v>
      </c>
    </row>
    <row r="3977" spans="2:9">
      <c r="B3977" s="1531">
        <v>89757</v>
      </c>
      <c r="C3977" s="1529" t="s">
        <v>1833</v>
      </c>
      <c r="D3977" s="1528" t="s">
        <v>74</v>
      </c>
      <c r="E3977" s="1530">
        <f t="shared" si="124"/>
        <v>35.99</v>
      </c>
      <c r="F3977" s="1521">
        <f t="shared" si="125"/>
        <v>89757</v>
      </c>
      <c r="H3977" s="1530">
        <v>35.99</v>
      </c>
      <c r="I3977" s="1530">
        <v>35.729999999999997</v>
      </c>
    </row>
    <row r="3978" spans="2:9" ht="30">
      <c r="B3978" s="1532">
        <v>89758</v>
      </c>
      <c r="C3978" s="1523" t="s">
        <v>1834</v>
      </c>
      <c r="D3978" s="1526" t="s">
        <v>74</v>
      </c>
      <c r="E3978" s="1527">
        <f t="shared" si="124"/>
        <v>56.7</v>
      </c>
      <c r="F3978" s="1521">
        <f t="shared" si="125"/>
        <v>89758</v>
      </c>
      <c r="H3978" s="1527">
        <v>56.7</v>
      </c>
      <c r="I3978" s="1527">
        <v>56.44</v>
      </c>
    </row>
    <row r="3979" spans="2:9" ht="30">
      <c r="B3979" s="1531">
        <v>89759</v>
      </c>
      <c r="C3979" s="1529" t="s">
        <v>1835</v>
      </c>
      <c r="D3979" s="1528" t="s">
        <v>74</v>
      </c>
      <c r="E3979" s="1530">
        <f t="shared" si="124"/>
        <v>8.93</v>
      </c>
      <c r="F3979" s="1521">
        <f t="shared" si="125"/>
        <v>89759</v>
      </c>
      <c r="H3979" s="1530">
        <v>8.93</v>
      </c>
      <c r="I3979" s="1530">
        <v>8.67</v>
      </c>
    </row>
    <row r="3980" spans="2:9">
      <c r="B3980" s="1532">
        <v>89760</v>
      </c>
      <c r="C3980" s="1523" t="s">
        <v>1836</v>
      </c>
      <c r="D3980" s="1526" t="s">
        <v>74</v>
      </c>
      <c r="E3980" s="1527">
        <f t="shared" si="124"/>
        <v>22.18</v>
      </c>
      <c r="F3980" s="1521">
        <f t="shared" si="125"/>
        <v>89760</v>
      </c>
      <c r="H3980" s="1527">
        <v>22.18</v>
      </c>
      <c r="I3980" s="1527">
        <v>21.89</v>
      </c>
    </row>
    <row r="3981" spans="2:9" ht="30">
      <c r="B3981" s="1531">
        <v>89761</v>
      </c>
      <c r="C3981" s="1529" t="s">
        <v>1837</v>
      </c>
      <c r="D3981" s="1528" t="s">
        <v>74</v>
      </c>
      <c r="E3981" s="1530">
        <f t="shared" si="124"/>
        <v>37.06</v>
      </c>
      <c r="F3981" s="1521">
        <f t="shared" si="125"/>
        <v>89761</v>
      </c>
      <c r="H3981" s="1530">
        <v>37.06</v>
      </c>
      <c r="I3981" s="1530">
        <v>36.770000000000003</v>
      </c>
    </row>
    <row r="3982" spans="2:9">
      <c r="B3982" s="1532">
        <v>89762</v>
      </c>
      <c r="C3982" s="1523" t="s">
        <v>1838</v>
      </c>
      <c r="D3982" s="1526" t="s">
        <v>74</v>
      </c>
      <c r="E3982" s="1527">
        <f t="shared" si="124"/>
        <v>53.02</v>
      </c>
      <c r="F3982" s="1521">
        <f t="shared" si="125"/>
        <v>89762</v>
      </c>
      <c r="H3982" s="1527">
        <v>53.02</v>
      </c>
      <c r="I3982" s="1527">
        <v>52.73</v>
      </c>
    </row>
    <row r="3983" spans="2:9" ht="30">
      <c r="B3983" s="1531">
        <v>89763</v>
      </c>
      <c r="C3983" s="1529" t="s">
        <v>1839</v>
      </c>
      <c r="D3983" s="1528" t="s">
        <v>74</v>
      </c>
      <c r="E3983" s="1530">
        <f t="shared" si="124"/>
        <v>210.9</v>
      </c>
      <c r="F3983" s="1521">
        <f t="shared" si="125"/>
        <v>89763</v>
      </c>
      <c r="H3983" s="1530">
        <v>210.9</v>
      </c>
      <c r="I3983" s="1530">
        <v>210.61</v>
      </c>
    </row>
    <row r="3984" spans="2:9" ht="30">
      <c r="B3984" s="1532">
        <v>89764</v>
      </c>
      <c r="C3984" s="1523" t="s">
        <v>1840</v>
      </c>
      <c r="D3984" s="1526" t="s">
        <v>74</v>
      </c>
      <c r="E3984" s="1527">
        <f t="shared" si="124"/>
        <v>40.26</v>
      </c>
      <c r="F3984" s="1521">
        <f t="shared" si="125"/>
        <v>89764</v>
      </c>
      <c r="H3984" s="1527">
        <v>40.26</v>
      </c>
      <c r="I3984" s="1527">
        <v>39.97</v>
      </c>
    </row>
    <row r="3985" spans="2:9">
      <c r="B3985" s="1531">
        <v>89765</v>
      </c>
      <c r="C3985" s="1529" t="s">
        <v>1841</v>
      </c>
      <c r="D3985" s="1528" t="s">
        <v>74</v>
      </c>
      <c r="E3985" s="1530">
        <f t="shared" si="124"/>
        <v>15.73</v>
      </c>
      <c r="F3985" s="1521">
        <f t="shared" si="125"/>
        <v>89765</v>
      </c>
      <c r="H3985" s="1530">
        <v>15.73</v>
      </c>
      <c r="I3985" s="1530">
        <v>15.29</v>
      </c>
    </row>
    <row r="3986" spans="2:9" ht="30">
      <c r="B3986" s="1532">
        <v>89766</v>
      </c>
      <c r="C3986" s="1523" t="s">
        <v>1842</v>
      </c>
      <c r="D3986" s="1526" t="s">
        <v>74</v>
      </c>
      <c r="E3986" s="1527">
        <f t="shared" si="124"/>
        <v>24.07</v>
      </c>
      <c r="F3986" s="1521">
        <f t="shared" si="125"/>
        <v>89766</v>
      </c>
      <c r="H3986" s="1527">
        <v>24.07</v>
      </c>
      <c r="I3986" s="1527">
        <v>23.63</v>
      </c>
    </row>
    <row r="3987" spans="2:9" ht="30">
      <c r="B3987" s="1531">
        <v>89767</v>
      </c>
      <c r="C3987" s="1529" t="s">
        <v>1843</v>
      </c>
      <c r="D3987" s="1528" t="s">
        <v>74</v>
      </c>
      <c r="E3987" s="1530">
        <f t="shared" si="124"/>
        <v>24.07</v>
      </c>
      <c r="F3987" s="1521">
        <f t="shared" si="125"/>
        <v>89767</v>
      </c>
      <c r="H3987" s="1530">
        <v>24.07</v>
      </c>
      <c r="I3987" s="1530">
        <v>23.63</v>
      </c>
    </row>
    <row r="3988" spans="2:9">
      <c r="B3988" s="1532">
        <v>89768</v>
      </c>
      <c r="C3988" s="1523" t="s">
        <v>1844</v>
      </c>
      <c r="D3988" s="1526" t="s">
        <v>74</v>
      </c>
      <c r="E3988" s="1527">
        <f t="shared" si="124"/>
        <v>24.11</v>
      </c>
      <c r="F3988" s="1521">
        <f t="shared" si="125"/>
        <v>89768</v>
      </c>
      <c r="H3988" s="1527">
        <v>24.11</v>
      </c>
      <c r="I3988" s="1527">
        <v>23.6</v>
      </c>
    </row>
    <row r="3989" spans="2:9">
      <c r="B3989" s="1531">
        <v>89769</v>
      </c>
      <c r="C3989" s="1529" t="s">
        <v>1845</v>
      </c>
      <c r="D3989" s="1528" t="s">
        <v>74</v>
      </c>
      <c r="E3989" s="1530">
        <f t="shared" si="124"/>
        <v>59.38</v>
      </c>
      <c r="F3989" s="1521">
        <f t="shared" si="125"/>
        <v>89769</v>
      </c>
      <c r="H3989" s="1530">
        <v>59.38</v>
      </c>
      <c r="I3989" s="1530">
        <v>58.78</v>
      </c>
    </row>
    <row r="3990" spans="2:9">
      <c r="B3990" s="1532">
        <v>89772</v>
      </c>
      <c r="C3990" s="1523" t="s">
        <v>1846</v>
      </c>
      <c r="D3990" s="1526" t="s">
        <v>73</v>
      </c>
      <c r="E3990" s="1527">
        <f t="shared" si="124"/>
        <v>79.25</v>
      </c>
      <c r="F3990" s="1521">
        <f t="shared" si="125"/>
        <v>89772</v>
      </c>
      <c r="H3990" s="1527">
        <v>79.25</v>
      </c>
      <c r="I3990" s="1527">
        <v>79.13</v>
      </c>
    </row>
    <row r="3991" spans="2:9" ht="30">
      <c r="B3991" s="1531">
        <v>89774</v>
      </c>
      <c r="C3991" s="1529" t="s">
        <v>1847</v>
      </c>
      <c r="D3991" s="1528" t="s">
        <v>74</v>
      </c>
      <c r="E3991" s="1530">
        <f t="shared" si="124"/>
        <v>17</v>
      </c>
      <c r="F3991" s="1521">
        <f t="shared" si="125"/>
        <v>89774</v>
      </c>
      <c r="H3991" s="1530">
        <v>17</v>
      </c>
      <c r="I3991" s="1530">
        <v>16.48</v>
      </c>
    </row>
    <row r="3992" spans="2:9" ht="30">
      <c r="B3992" s="1532">
        <v>89776</v>
      </c>
      <c r="C3992" s="1523" t="s">
        <v>1848</v>
      </c>
      <c r="D3992" s="1526" t="s">
        <v>74</v>
      </c>
      <c r="E3992" s="1527">
        <f t="shared" si="124"/>
        <v>24.09</v>
      </c>
      <c r="F3992" s="1521">
        <f t="shared" si="125"/>
        <v>89776</v>
      </c>
      <c r="H3992" s="1527">
        <v>24.09</v>
      </c>
      <c r="I3992" s="1527">
        <v>23.57</v>
      </c>
    </row>
    <row r="3993" spans="2:9">
      <c r="B3993" s="1531">
        <v>89777</v>
      </c>
      <c r="C3993" s="1529" t="s">
        <v>1849</v>
      </c>
      <c r="D3993" s="1528" t="s">
        <v>74</v>
      </c>
      <c r="E3993" s="1530">
        <f t="shared" si="124"/>
        <v>30.75</v>
      </c>
      <c r="F3993" s="1521">
        <f t="shared" si="125"/>
        <v>89777</v>
      </c>
      <c r="H3993" s="1530">
        <v>30.75</v>
      </c>
      <c r="I3993" s="1530">
        <v>30.43</v>
      </c>
    </row>
    <row r="3994" spans="2:9" ht="30">
      <c r="B3994" s="1532">
        <v>89778</v>
      </c>
      <c r="C3994" s="1523" t="s">
        <v>1850</v>
      </c>
      <c r="D3994" s="1526" t="s">
        <v>74</v>
      </c>
      <c r="E3994" s="1527">
        <f t="shared" si="124"/>
        <v>20.94</v>
      </c>
      <c r="F3994" s="1521">
        <f t="shared" si="125"/>
        <v>89778</v>
      </c>
      <c r="H3994" s="1527">
        <v>20.94</v>
      </c>
      <c r="I3994" s="1527">
        <v>20.27</v>
      </c>
    </row>
    <row r="3995" spans="2:9" ht="30">
      <c r="B3995" s="1531">
        <v>89779</v>
      </c>
      <c r="C3995" s="1529" t="s">
        <v>1851</v>
      </c>
      <c r="D3995" s="1528" t="s">
        <v>74</v>
      </c>
      <c r="E3995" s="1530">
        <f t="shared" si="124"/>
        <v>34.07</v>
      </c>
      <c r="F3995" s="1521">
        <f t="shared" si="125"/>
        <v>89779</v>
      </c>
      <c r="H3995" s="1530">
        <v>34.07</v>
      </c>
      <c r="I3995" s="1530">
        <v>33.4</v>
      </c>
    </row>
    <row r="3996" spans="2:9">
      <c r="B3996" s="1532">
        <v>89780</v>
      </c>
      <c r="C3996" s="1523" t="s">
        <v>1852</v>
      </c>
      <c r="D3996" s="1526" t="s">
        <v>74</v>
      </c>
      <c r="E3996" s="1527">
        <f t="shared" si="124"/>
        <v>30.75</v>
      </c>
      <c r="F3996" s="1521">
        <f t="shared" si="125"/>
        <v>89780</v>
      </c>
      <c r="H3996" s="1527">
        <v>30.75</v>
      </c>
      <c r="I3996" s="1527">
        <v>30.43</v>
      </c>
    </row>
    <row r="3997" spans="2:9">
      <c r="B3997" s="1531">
        <v>89781</v>
      </c>
      <c r="C3997" s="1529" t="s">
        <v>1853</v>
      </c>
      <c r="D3997" s="1528" t="s">
        <v>74</v>
      </c>
      <c r="E3997" s="1530">
        <f t="shared" si="124"/>
        <v>46.18</v>
      </c>
      <c r="F3997" s="1521">
        <f t="shared" si="125"/>
        <v>89781</v>
      </c>
      <c r="H3997" s="1530">
        <v>46.18</v>
      </c>
      <c r="I3997" s="1530">
        <v>45.82</v>
      </c>
    </row>
    <row r="3998" spans="2:9" ht="30">
      <c r="B3998" s="1532">
        <v>89782</v>
      </c>
      <c r="C3998" s="1523" t="s">
        <v>1854</v>
      </c>
      <c r="D3998" s="1526" t="s">
        <v>74</v>
      </c>
      <c r="E3998" s="1527">
        <f t="shared" si="124"/>
        <v>11.71</v>
      </c>
      <c r="F3998" s="1521">
        <f t="shared" si="125"/>
        <v>89782</v>
      </c>
      <c r="H3998" s="1527">
        <v>11.71</v>
      </c>
      <c r="I3998" s="1527">
        <v>11.16</v>
      </c>
    </row>
    <row r="3999" spans="2:9" ht="30">
      <c r="B3999" s="1531">
        <v>89783</v>
      </c>
      <c r="C3999" s="1529" t="s">
        <v>1855</v>
      </c>
      <c r="D3999" s="1528" t="s">
        <v>74</v>
      </c>
      <c r="E3999" s="1530">
        <f t="shared" si="124"/>
        <v>12.05</v>
      </c>
      <c r="F3999" s="1521">
        <f t="shared" si="125"/>
        <v>89783</v>
      </c>
      <c r="H3999" s="1530">
        <v>12.05</v>
      </c>
      <c r="I3999" s="1530">
        <v>11.5</v>
      </c>
    </row>
    <row r="4000" spans="2:9" ht="30">
      <c r="B4000" s="1532">
        <v>89784</v>
      </c>
      <c r="C4000" s="1523" t="s">
        <v>1856</v>
      </c>
      <c r="D4000" s="1526" t="s">
        <v>74</v>
      </c>
      <c r="E4000" s="1527">
        <f t="shared" si="124"/>
        <v>22.42</v>
      </c>
      <c r="F4000" s="1521">
        <f t="shared" si="125"/>
        <v>89784</v>
      </c>
      <c r="H4000" s="1527">
        <v>22.42</v>
      </c>
      <c r="I4000" s="1527">
        <v>21.75</v>
      </c>
    </row>
    <row r="4001" spans="2:9" ht="30">
      <c r="B4001" s="1531">
        <v>89785</v>
      </c>
      <c r="C4001" s="1529" t="s">
        <v>1857</v>
      </c>
      <c r="D4001" s="1528" t="s">
        <v>74</v>
      </c>
      <c r="E4001" s="1530">
        <f t="shared" si="124"/>
        <v>24.61</v>
      </c>
      <c r="F4001" s="1521">
        <f t="shared" si="125"/>
        <v>89785</v>
      </c>
      <c r="H4001" s="1530">
        <v>24.61</v>
      </c>
      <c r="I4001" s="1530">
        <v>23.94</v>
      </c>
    </row>
    <row r="4002" spans="2:9" ht="30">
      <c r="B4002" s="1532">
        <v>89786</v>
      </c>
      <c r="C4002" s="1523" t="s">
        <v>1858</v>
      </c>
      <c r="D4002" s="1526" t="s">
        <v>74</v>
      </c>
      <c r="E4002" s="1527">
        <f t="shared" si="124"/>
        <v>37.659999999999997</v>
      </c>
      <c r="F4002" s="1521">
        <f t="shared" si="125"/>
        <v>89786</v>
      </c>
      <c r="H4002" s="1527">
        <v>37.659999999999997</v>
      </c>
      <c r="I4002" s="1527">
        <v>36.68</v>
      </c>
    </row>
    <row r="4003" spans="2:9">
      <c r="B4003" s="1531">
        <v>89787</v>
      </c>
      <c r="C4003" s="1529" t="s">
        <v>1859</v>
      </c>
      <c r="D4003" s="1528" t="s">
        <v>74</v>
      </c>
      <c r="E4003" s="1530">
        <f t="shared" si="124"/>
        <v>46.18</v>
      </c>
      <c r="F4003" s="1521">
        <f t="shared" si="125"/>
        <v>89787</v>
      </c>
      <c r="H4003" s="1530">
        <v>46.18</v>
      </c>
      <c r="I4003" s="1530">
        <v>45.82</v>
      </c>
    </row>
    <row r="4004" spans="2:9">
      <c r="B4004" s="1532">
        <v>89788</v>
      </c>
      <c r="C4004" s="1523" t="s">
        <v>1860</v>
      </c>
      <c r="D4004" s="1526" t="s">
        <v>74</v>
      </c>
      <c r="E4004" s="1527">
        <f t="shared" si="124"/>
        <v>91.19</v>
      </c>
      <c r="F4004" s="1521">
        <f t="shared" si="125"/>
        <v>89788</v>
      </c>
      <c r="H4004" s="1527">
        <v>91.19</v>
      </c>
      <c r="I4004" s="1527">
        <v>90.74</v>
      </c>
    </row>
    <row r="4005" spans="2:9">
      <c r="B4005" s="1531">
        <v>89789</v>
      </c>
      <c r="C4005" s="1529" t="s">
        <v>1861</v>
      </c>
      <c r="D4005" s="1528" t="s">
        <v>74</v>
      </c>
      <c r="E4005" s="1530">
        <f t="shared" si="124"/>
        <v>92.66</v>
      </c>
      <c r="F4005" s="1521">
        <f t="shared" si="125"/>
        <v>89789</v>
      </c>
      <c r="H4005" s="1530">
        <v>92.66</v>
      </c>
      <c r="I4005" s="1530">
        <v>92.21</v>
      </c>
    </row>
    <row r="4006" spans="2:9">
      <c r="B4006" s="1532">
        <v>89790</v>
      </c>
      <c r="C4006" s="1523" t="s">
        <v>1862</v>
      </c>
      <c r="D4006" s="1526" t="s">
        <v>74</v>
      </c>
      <c r="E4006" s="1527">
        <f t="shared" si="124"/>
        <v>227.79</v>
      </c>
      <c r="F4006" s="1521">
        <f t="shared" si="125"/>
        <v>89790</v>
      </c>
      <c r="H4006" s="1527">
        <v>227.79</v>
      </c>
      <c r="I4006" s="1527">
        <v>227.19</v>
      </c>
    </row>
    <row r="4007" spans="2:9">
      <c r="B4007" s="1531">
        <v>89791</v>
      </c>
      <c r="C4007" s="1529" t="s">
        <v>1863</v>
      </c>
      <c r="D4007" s="1528" t="s">
        <v>74</v>
      </c>
      <c r="E4007" s="1530">
        <f t="shared" si="124"/>
        <v>233.18</v>
      </c>
      <c r="F4007" s="1521">
        <f t="shared" si="125"/>
        <v>89791</v>
      </c>
      <c r="H4007" s="1530">
        <v>233.18</v>
      </c>
      <c r="I4007" s="1530">
        <v>232.58</v>
      </c>
    </row>
    <row r="4008" spans="2:9">
      <c r="B4008" s="1532">
        <v>89792</v>
      </c>
      <c r="C4008" s="1523" t="s">
        <v>1864</v>
      </c>
      <c r="D4008" s="1526" t="s">
        <v>74</v>
      </c>
      <c r="E4008" s="1527">
        <f t="shared" si="124"/>
        <v>267.98</v>
      </c>
      <c r="F4008" s="1521">
        <f t="shared" si="125"/>
        <v>89792</v>
      </c>
      <c r="H4008" s="1527">
        <v>267.98</v>
      </c>
      <c r="I4008" s="1527">
        <v>267.26</v>
      </c>
    </row>
    <row r="4009" spans="2:9">
      <c r="B4009" s="1531">
        <v>89793</v>
      </c>
      <c r="C4009" s="1529" t="s">
        <v>1865</v>
      </c>
      <c r="D4009" s="1528" t="s">
        <v>74</v>
      </c>
      <c r="E4009" s="1530">
        <f t="shared" si="124"/>
        <v>275.24</v>
      </c>
      <c r="F4009" s="1521">
        <f t="shared" si="125"/>
        <v>89793</v>
      </c>
      <c r="H4009" s="1530">
        <v>275.24</v>
      </c>
      <c r="I4009" s="1530">
        <v>274.52</v>
      </c>
    </row>
    <row r="4010" spans="2:9">
      <c r="B4010" s="1532">
        <v>89794</v>
      </c>
      <c r="C4010" s="1523" t="s">
        <v>1866</v>
      </c>
      <c r="D4010" s="1526" t="s">
        <v>74</v>
      </c>
      <c r="E4010" s="1527">
        <f t="shared" si="124"/>
        <v>21.33</v>
      </c>
      <c r="F4010" s="1521">
        <f t="shared" si="125"/>
        <v>89794</v>
      </c>
      <c r="H4010" s="1527">
        <v>21.33</v>
      </c>
      <c r="I4010" s="1527">
        <v>21.12</v>
      </c>
    </row>
    <row r="4011" spans="2:9" ht="30">
      <c r="B4011" s="1531">
        <v>89795</v>
      </c>
      <c r="C4011" s="1529" t="s">
        <v>1867</v>
      </c>
      <c r="D4011" s="1528" t="s">
        <v>74</v>
      </c>
      <c r="E4011" s="1530">
        <f t="shared" si="124"/>
        <v>40.659999999999997</v>
      </c>
      <c r="F4011" s="1521">
        <f t="shared" si="125"/>
        <v>89795</v>
      </c>
      <c r="H4011" s="1530">
        <v>40.659999999999997</v>
      </c>
      <c r="I4011" s="1530">
        <v>39.68</v>
      </c>
    </row>
    <row r="4012" spans="2:9" ht="30">
      <c r="B4012" s="1532">
        <v>89796</v>
      </c>
      <c r="C4012" s="1523" t="s">
        <v>1868</v>
      </c>
      <c r="D4012" s="1526" t="s">
        <v>74</v>
      </c>
      <c r="E4012" s="1527">
        <f t="shared" si="124"/>
        <v>45.62</v>
      </c>
      <c r="F4012" s="1521">
        <f t="shared" si="125"/>
        <v>89796</v>
      </c>
      <c r="H4012" s="1527">
        <v>45.62</v>
      </c>
      <c r="I4012" s="1527">
        <v>44.32</v>
      </c>
    </row>
    <row r="4013" spans="2:9" ht="30">
      <c r="B4013" s="1531">
        <v>89797</v>
      </c>
      <c r="C4013" s="1529" t="s">
        <v>1869</v>
      </c>
      <c r="D4013" s="1528" t="s">
        <v>74</v>
      </c>
      <c r="E4013" s="1530">
        <f t="shared" si="124"/>
        <v>52.66</v>
      </c>
      <c r="F4013" s="1521">
        <f t="shared" si="125"/>
        <v>89797</v>
      </c>
      <c r="H4013" s="1530">
        <v>52.66</v>
      </c>
      <c r="I4013" s="1530">
        <v>51.36</v>
      </c>
    </row>
    <row r="4014" spans="2:9" ht="30">
      <c r="B4014" s="1532">
        <v>89801</v>
      </c>
      <c r="C4014" s="1523" t="s">
        <v>1870</v>
      </c>
      <c r="D4014" s="1526" t="s">
        <v>74</v>
      </c>
      <c r="E4014" s="1527">
        <f t="shared" si="124"/>
        <v>8.25</v>
      </c>
      <c r="F4014" s="1521">
        <f t="shared" si="125"/>
        <v>89801</v>
      </c>
      <c r="H4014" s="1527">
        <v>8.25</v>
      </c>
      <c r="I4014" s="1527">
        <v>8.09</v>
      </c>
    </row>
    <row r="4015" spans="2:9" ht="30">
      <c r="B4015" s="1531">
        <v>89802</v>
      </c>
      <c r="C4015" s="1529" t="s">
        <v>1871</v>
      </c>
      <c r="D4015" s="1528" t="s">
        <v>74</v>
      </c>
      <c r="E4015" s="1530">
        <f t="shared" si="124"/>
        <v>9.02</v>
      </c>
      <c r="F4015" s="1521">
        <f t="shared" si="125"/>
        <v>89802</v>
      </c>
      <c r="H4015" s="1530">
        <v>9.02</v>
      </c>
      <c r="I4015" s="1530">
        <v>8.86</v>
      </c>
    </row>
    <row r="4016" spans="2:9" ht="30">
      <c r="B4016" s="1532">
        <v>89803</v>
      </c>
      <c r="C4016" s="1523" t="s">
        <v>1872</v>
      </c>
      <c r="D4016" s="1526" t="s">
        <v>74</v>
      </c>
      <c r="E4016" s="1527">
        <f t="shared" si="124"/>
        <v>17.28</v>
      </c>
      <c r="F4016" s="1521">
        <f t="shared" si="125"/>
        <v>89803</v>
      </c>
      <c r="H4016" s="1527">
        <v>17.28</v>
      </c>
      <c r="I4016" s="1527">
        <v>17.12</v>
      </c>
    </row>
    <row r="4017" spans="2:9" ht="30">
      <c r="B4017" s="1531">
        <v>89804</v>
      </c>
      <c r="C4017" s="1529" t="s">
        <v>1873</v>
      </c>
      <c r="D4017" s="1528" t="s">
        <v>74</v>
      </c>
      <c r="E4017" s="1530">
        <f t="shared" si="124"/>
        <v>18.54</v>
      </c>
      <c r="F4017" s="1521">
        <f t="shared" si="125"/>
        <v>89804</v>
      </c>
      <c r="H4017" s="1530">
        <v>18.54</v>
      </c>
      <c r="I4017" s="1530">
        <v>18.38</v>
      </c>
    </row>
    <row r="4018" spans="2:9" ht="30">
      <c r="B4018" s="1532">
        <v>89805</v>
      </c>
      <c r="C4018" s="1523" t="s">
        <v>1874</v>
      </c>
      <c r="D4018" s="1526" t="s">
        <v>74</v>
      </c>
      <c r="E4018" s="1527">
        <f t="shared" si="124"/>
        <v>16.47</v>
      </c>
      <c r="F4018" s="1521">
        <f t="shared" si="125"/>
        <v>89805</v>
      </c>
      <c r="H4018" s="1527">
        <v>16.47</v>
      </c>
      <c r="I4018" s="1527">
        <v>16.149999999999999</v>
      </c>
    </row>
    <row r="4019" spans="2:9" ht="30">
      <c r="B4019" s="1531">
        <v>89806</v>
      </c>
      <c r="C4019" s="1529" t="s">
        <v>1875</v>
      </c>
      <c r="D4019" s="1528" t="s">
        <v>74</v>
      </c>
      <c r="E4019" s="1530">
        <f t="shared" si="124"/>
        <v>17.57</v>
      </c>
      <c r="F4019" s="1521">
        <f t="shared" si="125"/>
        <v>89806</v>
      </c>
      <c r="H4019" s="1530">
        <v>17.57</v>
      </c>
      <c r="I4019" s="1530">
        <v>17.25</v>
      </c>
    </row>
    <row r="4020" spans="2:9" ht="30">
      <c r="B4020" s="1532">
        <v>89807</v>
      </c>
      <c r="C4020" s="1523" t="s">
        <v>1876</v>
      </c>
      <c r="D4020" s="1526" t="s">
        <v>74</v>
      </c>
      <c r="E4020" s="1527">
        <f t="shared" si="124"/>
        <v>32.119999999999997</v>
      </c>
      <c r="F4020" s="1521">
        <f t="shared" si="125"/>
        <v>89807</v>
      </c>
      <c r="H4020" s="1527">
        <v>32.119999999999997</v>
      </c>
      <c r="I4020" s="1527">
        <v>31.8</v>
      </c>
    </row>
    <row r="4021" spans="2:9" ht="30">
      <c r="B4021" s="1531">
        <v>89808</v>
      </c>
      <c r="C4021" s="1529" t="s">
        <v>1877</v>
      </c>
      <c r="D4021" s="1528" t="s">
        <v>74</v>
      </c>
      <c r="E4021" s="1530">
        <f t="shared" si="124"/>
        <v>47.82</v>
      </c>
      <c r="F4021" s="1521">
        <f t="shared" si="125"/>
        <v>89808</v>
      </c>
      <c r="H4021" s="1530">
        <v>47.82</v>
      </c>
      <c r="I4021" s="1530">
        <v>47.5</v>
      </c>
    </row>
    <row r="4022" spans="2:9" ht="30">
      <c r="B4022" s="1532">
        <v>89809</v>
      </c>
      <c r="C4022" s="1523" t="s">
        <v>1878</v>
      </c>
      <c r="D4022" s="1526" t="s">
        <v>74</v>
      </c>
      <c r="E4022" s="1527">
        <f t="shared" si="124"/>
        <v>21.54</v>
      </c>
      <c r="F4022" s="1521">
        <f t="shared" si="125"/>
        <v>89809</v>
      </c>
      <c r="H4022" s="1527">
        <v>21.54</v>
      </c>
      <c r="I4022" s="1527">
        <v>21.07</v>
      </c>
    </row>
    <row r="4023" spans="2:9" ht="30">
      <c r="B4023" s="1531">
        <v>89810</v>
      </c>
      <c r="C4023" s="1529" t="s">
        <v>1879</v>
      </c>
      <c r="D4023" s="1528" t="s">
        <v>74</v>
      </c>
      <c r="E4023" s="1530">
        <f t="shared" si="124"/>
        <v>21.47</v>
      </c>
      <c r="F4023" s="1521">
        <f t="shared" si="125"/>
        <v>89810</v>
      </c>
      <c r="H4023" s="1530">
        <v>21.47</v>
      </c>
      <c r="I4023" s="1530">
        <v>21</v>
      </c>
    </row>
    <row r="4024" spans="2:9" ht="30">
      <c r="B4024" s="1532">
        <v>89811</v>
      </c>
      <c r="C4024" s="1523" t="s">
        <v>1880</v>
      </c>
      <c r="D4024" s="1526" t="s">
        <v>74</v>
      </c>
      <c r="E4024" s="1527">
        <f t="shared" si="124"/>
        <v>38.56</v>
      </c>
      <c r="F4024" s="1521">
        <f t="shared" si="125"/>
        <v>89811</v>
      </c>
      <c r="H4024" s="1527">
        <v>38.56</v>
      </c>
      <c r="I4024" s="1527">
        <v>38.090000000000003</v>
      </c>
    </row>
    <row r="4025" spans="2:9" ht="30">
      <c r="B4025" s="1531">
        <v>89812</v>
      </c>
      <c r="C4025" s="1529" t="s">
        <v>1881</v>
      </c>
      <c r="D4025" s="1528" t="s">
        <v>74</v>
      </c>
      <c r="E4025" s="1530">
        <f t="shared" si="124"/>
        <v>68.75</v>
      </c>
      <c r="F4025" s="1521">
        <f t="shared" si="125"/>
        <v>89812</v>
      </c>
      <c r="H4025" s="1530">
        <v>68.75</v>
      </c>
      <c r="I4025" s="1530">
        <v>68.28</v>
      </c>
    </row>
    <row r="4026" spans="2:9" ht="30">
      <c r="B4026" s="1532">
        <v>89813</v>
      </c>
      <c r="C4026" s="1523" t="s">
        <v>1882</v>
      </c>
      <c r="D4026" s="1526" t="s">
        <v>74</v>
      </c>
      <c r="E4026" s="1527">
        <f t="shared" si="124"/>
        <v>8.35</v>
      </c>
      <c r="F4026" s="1521">
        <f t="shared" si="125"/>
        <v>89813</v>
      </c>
      <c r="H4026" s="1527">
        <v>8.35</v>
      </c>
      <c r="I4026" s="1527">
        <v>8.23</v>
      </c>
    </row>
    <row r="4027" spans="2:9" ht="30">
      <c r="B4027" s="1531">
        <v>89814</v>
      </c>
      <c r="C4027" s="1529" t="s">
        <v>1883</v>
      </c>
      <c r="D4027" s="1528" t="s">
        <v>74</v>
      </c>
      <c r="E4027" s="1530">
        <f t="shared" si="124"/>
        <v>17.52</v>
      </c>
      <c r="F4027" s="1521">
        <f t="shared" si="125"/>
        <v>89814</v>
      </c>
      <c r="H4027" s="1530">
        <v>17.52</v>
      </c>
      <c r="I4027" s="1530">
        <v>17.399999999999999</v>
      </c>
    </row>
    <row r="4028" spans="2:9">
      <c r="B4028" s="1532">
        <v>89815</v>
      </c>
      <c r="C4028" s="1523" t="s">
        <v>1884</v>
      </c>
      <c r="D4028" s="1526" t="s">
        <v>74</v>
      </c>
      <c r="E4028" s="1527">
        <f t="shared" si="124"/>
        <v>36.21</v>
      </c>
      <c r="F4028" s="1521">
        <f t="shared" si="125"/>
        <v>89815</v>
      </c>
      <c r="H4028" s="1527">
        <v>36.21</v>
      </c>
      <c r="I4028" s="1527">
        <v>36</v>
      </c>
    </row>
    <row r="4029" spans="2:9">
      <c r="B4029" s="1531">
        <v>89816</v>
      </c>
      <c r="C4029" s="1529" t="s">
        <v>1885</v>
      </c>
      <c r="D4029" s="1528" t="s">
        <v>74</v>
      </c>
      <c r="E4029" s="1530">
        <f t="shared" si="124"/>
        <v>52.17</v>
      </c>
      <c r="F4029" s="1521">
        <f t="shared" si="125"/>
        <v>89816</v>
      </c>
      <c r="H4029" s="1530">
        <v>52.17</v>
      </c>
      <c r="I4029" s="1530">
        <v>51.96</v>
      </c>
    </row>
    <row r="4030" spans="2:9" ht="30">
      <c r="B4030" s="1532">
        <v>89817</v>
      </c>
      <c r="C4030" s="1523" t="s">
        <v>1886</v>
      </c>
      <c r="D4030" s="1526" t="s">
        <v>74</v>
      </c>
      <c r="E4030" s="1527">
        <f t="shared" si="124"/>
        <v>14.39</v>
      </c>
      <c r="F4030" s="1521">
        <f t="shared" si="125"/>
        <v>89817</v>
      </c>
      <c r="H4030" s="1527">
        <v>14.39</v>
      </c>
      <c r="I4030" s="1527">
        <v>14.16</v>
      </c>
    </row>
    <row r="4031" spans="2:9">
      <c r="B4031" s="1531">
        <v>89818</v>
      </c>
      <c r="C4031" s="1529" t="s">
        <v>1887</v>
      </c>
      <c r="D4031" s="1528" t="s">
        <v>74</v>
      </c>
      <c r="E4031" s="1530">
        <f t="shared" si="124"/>
        <v>210.05</v>
      </c>
      <c r="F4031" s="1521">
        <f t="shared" si="125"/>
        <v>89818</v>
      </c>
      <c r="H4031" s="1530">
        <v>210.05</v>
      </c>
      <c r="I4031" s="1530">
        <v>209.84</v>
      </c>
    </row>
    <row r="4032" spans="2:9" ht="30">
      <c r="B4032" s="1532">
        <v>89819</v>
      </c>
      <c r="C4032" s="1523" t="s">
        <v>1888</v>
      </c>
      <c r="D4032" s="1526" t="s">
        <v>74</v>
      </c>
      <c r="E4032" s="1527">
        <f t="shared" si="124"/>
        <v>21.48</v>
      </c>
      <c r="F4032" s="1521">
        <f t="shared" si="125"/>
        <v>89819</v>
      </c>
      <c r="H4032" s="1527">
        <v>21.48</v>
      </c>
      <c r="I4032" s="1527">
        <v>21.25</v>
      </c>
    </row>
    <row r="4033" spans="2:9" ht="30">
      <c r="B4033" s="1531">
        <v>89820</v>
      </c>
      <c r="C4033" s="1529" t="s">
        <v>1889</v>
      </c>
      <c r="D4033" s="1528" t="s">
        <v>74</v>
      </c>
      <c r="E4033" s="1530">
        <f t="shared" si="124"/>
        <v>39.409999999999997</v>
      </c>
      <c r="F4033" s="1521">
        <f t="shared" si="125"/>
        <v>89820</v>
      </c>
      <c r="H4033" s="1530">
        <v>39.409999999999997</v>
      </c>
      <c r="I4033" s="1530">
        <v>39.200000000000003</v>
      </c>
    </row>
    <row r="4034" spans="2:9" ht="30">
      <c r="B4034" s="1532">
        <v>89821</v>
      </c>
      <c r="C4034" s="1523" t="s">
        <v>1890</v>
      </c>
      <c r="D4034" s="1526" t="s">
        <v>74</v>
      </c>
      <c r="E4034" s="1527">
        <f t="shared" ref="E4034:E4097" si="126">IF($L$2=$H$1,H4034,I4034)</f>
        <v>17.600000000000001</v>
      </c>
      <c r="F4034" s="1521">
        <f t="shared" ref="F4034:F4097" si="127">IF(LEN($B4034)=7,CONCATENATE(MID($B4034,1,6),"00",RIGHT($B4034,1)),IF(LEN($B4034)=8,CONCATENATE(MID($B4034,1,6),"0",RIGHT($B4034,2)),$B4034))</f>
        <v>89821</v>
      </c>
      <c r="H4034" s="1527">
        <v>17.600000000000001</v>
      </c>
      <c r="I4034" s="1527">
        <v>17.28</v>
      </c>
    </row>
    <row r="4035" spans="2:9">
      <c r="B4035" s="1531">
        <v>89822</v>
      </c>
      <c r="C4035" s="1529" t="s">
        <v>1891</v>
      </c>
      <c r="D4035" s="1528" t="s">
        <v>74</v>
      </c>
      <c r="E4035" s="1530">
        <f t="shared" si="126"/>
        <v>28.13</v>
      </c>
      <c r="F4035" s="1521">
        <f t="shared" si="127"/>
        <v>89822</v>
      </c>
      <c r="H4035" s="1530">
        <v>28.13</v>
      </c>
      <c r="I4035" s="1530">
        <v>27.89</v>
      </c>
    </row>
    <row r="4036" spans="2:9" ht="30">
      <c r="B4036" s="1532">
        <v>89823</v>
      </c>
      <c r="C4036" s="1523" t="s">
        <v>1892</v>
      </c>
      <c r="D4036" s="1526" t="s">
        <v>74</v>
      </c>
      <c r="E4036" s="1527">
        <f t="shared" si="126"/>
        <v>30.73</v>
      </c>
      <c r="F4036" s="1521">
        <f t="shared" si="127"/>
        <v>89823</v>
      </c>
      <c r="H4036" s="1527">
        <v>30.73</v>
      </c>
      <c r="I4036" s="1527">
        <v>30.41</v>
      </c>
    </row>
    <row r="4037" spans="2:9">
      <c r="B4037" s="1531">
        <v>89824</v>
      </c>
      <c r="C4037" s="1529" t="s">
        <v>1893</v>
      </c>
      <c r="D4037" s="1528" t="s">
        <v>74</v>
      </c>
      <c r="E4037" s="1530">
        <f t="shared" si="126"/>
        <v>49.34</v>
      </c>
      <c r="F4037" s="1521">
        <f t="shared" si="127"/>
        <v>89824</v>
      </c>
      <c r="H4037" s="1530">
        <v>49.34</v>
      </c>
      <c r="I4037" s="1530">
        <v>49.1</v>
      </c>
    </row>
    <row r="4038" spans="2:9" ht="30">
      <c r="B4038" s="1532">
        <v>89825</v>
      </c>
      <c r="C4038" s="1523" t="s">
        <v>1894</v>
      </c>
      <c r="D4038" s="1526" t="s">
        <v>74</v>
      </c>
      <c r="E4038" s="1527">
        <f t="shared" si="126"/>
        <v>18.329999999999998</v>
      </c>
      <c r="F4038" s="1521">
        <f t="shared" si="127"/>
        <v>89825</v>
      </c>
      <c r="H4038" s="1527">
        <v>18.329999999999998</v>
      </c>
      <c r="I4038" s="1527">
        <v>18.100000000000001</v>
      </c>
    </row>
    <row r="4039" spans="2:9" ht="30">
      <c r="B4039" s="1531">
        <v>89826</v>
      </c>
      <c r="C4039" s="1529" t="s">
        <v>1895</v>
      </c>
      <c r="D4039" s="1528" t="s">
        <v>74</v>
      </c>
      <c r="E4039" s="1530">
        <f t="shared" si="126"/>
        <v>214.44</v>
      </c>
      <c r="F4039" s="1521">
        <f t="shared" si="127"/>
        <v>89826</v>
      </c>
      <c r="H4039" s="1530">
        <v>214.44</v>
      </c>
      <c r="I4039" s="1530">
        <v>214.2</v>
      </c>
    </row>
    <row r="4040" spans="2:9" ht="30">
      <c r="B4040" s="1532">
        <v>89827</v>
      </c>
      <c r="C4040" s="1523" t="s">
        <v>1896</v>
      </c>
      <c r="D4040" s="1526" t="s">
        <v>74</v>
      </c>
      <c r="E4040" s="1527">
        <f t="shared" si="126"/>
        <v>20.52</v>
      </c>
      <c r="F4040" s="1521">
        <f t="shared" si="127"/>
        <v>89827</v>
      </c>
      <c r="H4040" s="1527">
        <v>20.52</v>
      </c>
      <c r="I4040" s="1527">
        <v>20.29</v>
      </c>
    </row>
    <row r="4041" spans="2:9">
      <c r="B4041" s="1531">
        <v>89828</v>
      </c>
      <c r="C4041" s="1529" t="s">
        <v>1897</v>
      </c>
      <c r="D4041" s="1528" t="s">
        <v>74</v>
      </c>
      <c r="E4041" s="1530">
        <f t="shared" si="126"/>
        <v>75.510000000000005</v>
      </c>
      <c r="F4041" s="1521">
        <f t="shared" si="127"/>
        <v>89828</v>
      </c>
      <c r="H4041" s="1530">
        <v>75.510000000000005</v>
      </c>
      <c r="I4041" s="1530">
        <v>75.27</v>
      </c>
    </row>
    <row r="4042" spans="2:9" ht="30">
      <c r="B4042" s="1532">
        <v>89829</v>
      </c>
      <c r="C4042" s="1523" t="s">
        <v>1898</v>
      </c>
      <c r="D4042" s="1526" t="s">
        <v>74</v>
      </c>
      <c r="E4042" s="1527">
        <f t="shared" si="126"/>
        <v>32.450000000000003</v>
      </c>
      <c r="F4042" s="1521">
        <f t="shared" si="127"/>
        <v>89829</v>
      </c>
      <c r="H4042" s="1527">
        <v>32.450000000000003</v>
      </c>
      <c r="I4042" s="1527">
        <v>32.01</v>
      </c>
    </row>
    <row r="4043" spans="2:9" ht="30">
      <c r="B4043" s="1531">
        <v>89830</v>
      </c>
      <c r="C4043" s="1529" t="s">
        <v>1899</v>
      </c>
      <c r="D4043" s="1528" t="s">
        <v>74</v>
      </c>
      <c r="E4043" s="1530">
        <f t="shared" si="126"/>
        <v>35.450000000000003</v>
      </c>
      <c r="F4043" s="1521">
        <f t="shared" si="127"/>
        <v>89830</v>
      </c>
      <c r="H4043" s="1530">
        <v>35.450000000000003</v>
      </c>
      <c r="I4043" s="1530">
        <v>35.01</v>
      </c>
    </row>
    <row r="4044" spans="2:9">
      <c r="B4044" s="1532">
        <v>89831</v>
      </c>
      <c r="C4044" s="1523" t="s">
        <v>1900</v>
      </c>
      <c r="D4044" s="1526" t="s">
        <v>74</v>
      </c>
      <c r="E4044" s="1527">
        <f t="shared" si="126"/>
        <v>256.52999999999997</v>
      </c>
      <c r="F4044" s="1521">
        <f t="shared" si="127"/>
        <v>89831</v>
      </c>
      <c r="H4044" s="1527">
        <v>256.52999999999997</v>
      </c>
      <c r="I4044" s="1527">
        <v>256.29000000000002</v>
      </c>
    </row>
    <row r="4045" spans="2:9" ht="30">
      <c r="B4045" s="1531">
        <v>89832</v>
      </c>
      <c r="C4045" s="1529" t="s">
        <v>1901</v>
      </c>
      <c r="D4045" s="1528" t="s">
        <v>74</v>
      </c>
      <c r="E4045" s="1530">
        <f t="shared" si="126"/>
        <v>51.75</v>
      </c>
      <c r="F4045" s="1521">
        <f t="shared" si="127"/>
        <v>89832</v>
      </c>
      <c r="H4045" s="1530">
        <v>51.75</v>
      </c>
      <c r="I4045" s="1530">
        <v>51.51</v>
      </c>
    </row>
    <row r="4046" spans="2:9" ht="30">
      <c r="B4046" s="1532">
        <v>89833</v>
      </c>
      <c r="C4046" s="1523" t="s">
        <v>1902</v>
      </c>
      <c r="D4046" s="1526" t="s">
        <v>74</v>
      </c>
      <c r="E4046" s="1527">
        <f t="shared" si="126"/>
        <v>39.299999999999997</v>
      </c>
      <c r="F4046" s="1521">
        <f t="shared" si="127"/>
        <v>89833</v>
      </c>
      <c r="H4046" s="1527">
        <v>39.299999999999997</v>
      </c>
      <c r="I4046" s="1527">
        <v>38.67</v>
      </c>
    </row>
    <row r="4047" spans="2:9" ht="30">
      <c r="B4047" s="1531">
        <v>89834</v>
      </c>
      <c r="C4047" s="1529" t="s">
        <v>1903</v>
      </c>
      <c r="D4047" s="1528" t="s">
        <v>74</v>
      </c>
      <c r="E4047" s="1530">
        <f t="shared" si="126"/>
        <v>46.34</v>
      </c>
      <c r="F4047" s="1521">
        <f t="shared" si="127"/>
        <v>89834</v>
      </c>
      <c r="H4047" s="1530">
        <v>46.34</v>
      </c>
      <c r="I4047" s="1530">
        <v>45.71</v>
      </c>
    </row>
    <row r="4048" spans="2:9">
      <c r="B4048" s="1532">
        <v>89835</v>
      </c>
      <c r="C4048" s="1523" t="s">
        <v>1904</v>
      </c>
      <c r="D4048" s="1526" t="s">
        <v>74</v>
      </c>
      <c r="E4048" s="1527">
        <f t="shared" si="126"/>
        <v>50.81</v>
      </c>
      <c r="F4048" s="1521">
        <f t="shared" si="127"/>
        <v>89835</v>
      </c>
      <c r="H4048" s="1527">
        <v>50.81</v>
      </c>
      <c r="I4048" s="1527">
        <v>50.51</v>
      </c>
    </row>
    <row r="4049" spans="2:9" ht="30">
      <c r="B4049" s="1531">
        <v>89836</v>
      </c>
      <c r="C4049" s="1529" t="s">
        <v>1905</v>
      </c>
      <c r="D4049" s="1528" t="s">
        <v>74</v>
      </c>
      <c r="E4049" s="1530">
        <f t="shared" si="126"/>
        <v>346.71</v>
      </c>
      <c r="F4049" s="1521">
        <f t="shared" si="127"/>
        <v>89836</v>
      </c>
      <c r="H4049" s="1530">
        <v>346.71</v>
      </c>
      <c r="I4049" s="1530">
        <v>346.41</v>
      </c>
    </row>
    <row r="4050" spans="2:9">
      <c r="B4050" s="1532">
        <v>89837</v>
      </c>
      <c r="C4050" s="1523" t="s">
        <v>1906</v>
      </c>
      <c r="D4050" s="1526" t="s">
        <v>74</v>
      </c>
      <c r="E4050" s="1527">
        <f t="shared" si="126"/>
        <v>172.23</v>
      </c>
      <c r="F4050" s="1521">
        <f t="shared" si="127"/>
        <v>89837</v>
      </c>
      <c r="H4050" s="1527">
        <v>172.23</v>
      </c>
      <c r="I4050" s="1527">
        <v>171.93</v>
      </c>
    </row>
    <row r="4051" spans="2:9">
      <c r="B4051" s="1531">
        <v>89838</v>
      </c>
      <c r="C4051" s="1529" t="s">
        <v>1907</v>
      </c>
      <c r="D4051" s="1528" t="s">
        <v>74</v>
      </c>
      <c r="E4051" s="1530">
        <f t="shared" si="126"/>
        <v>187.85</v>
      </c>
      <c r="F4051" s="1521">
        <f t="shared" si="127"/>
        <v>89838</v>
      </c>
      <c r="H4051" s="1530">
        <v>187.85</v>
      </c>
      <c r="I4051" s="1530">
        <v>187.45</v>
      </c>
    </row>
    <row r="4052" spans="2:9">
      <c r="B4052" s="1532">
        <v>89839</v>
      </c>
      <c r="C4052" s="1523" t="s">
        <v>1908</v>
      </c>
      <c r="D4052" s="1526" t="s">
        <v>74</v>
      </c>
      <c r="E4052" s="1527">
        <f t="shared" si="126"/>
        <v>249.72</v>
      </c>
      <c r="F4052" s="1521">
        <f t="shared" si="127"/>
        <v>89839</v>
      </c>
      <c r="H4052" s="1527">
        <v>249.72</v>
      </c>
      <c r="I4052" s="1527">
        <v>249.32</v>
      </c>
    </row>
    <row r="4053" spans="2:9">
      <c r="B4053" s="1531">
        <v>89840</v>
      </c>
      <c r="C4053" s="1529" t="s">
        <v>1909</v>
      </c>
      <c r="D4053" s="1528" t="s">
        <v>74</v>
      </c>
      <c r="E4053" s="1530">
        <f t="shared" si="126"/>
        <v>217</v>
      </c>
      <c r="F4053" s="1521">
        <f t="shared" si="127"/>
        <v>89840</v>
      </c>
      <c r="H4053" s="1530">
        <v>217</v>
      </c>
      <c r="I4053" s="1530">
        <v>216.52</v>
      </c>
    </row>
    <row r="4054" spans="2:9">
      <c r="B4054" s="1532">
        <v>89841</v>
      </c>
      <c r="C4054" s="1523" t="s">
        <v>1910</v>
      </c>
      <c r="D4054" s="1526" t="s">
        <v>74</v>
      </c>
      <c r="E4054" s="1527">
        <f t="shared" si="126"/>
        <v>367</v>
      </c>
      <c r="F4054" s="1521">
        <f t="shared" si="127"/>
        <v>89841</v>
      </c>
      <c r="H4054" s="1527">
        <v>367</v>
      </c>
      <c r="I4054" s="1527">
        <v>366.52</v>
      </c>
    </row>
    <row r="4055" spans="2:9">
      <c r="B4055" s="1531">
        <v>89842</v>
      </c>
      <c r="C4055" s="1529" t="s">
        <v>1911</v>
      </c>
      <c r="D4055" s="1528" t="s">
        <v>74</v>
      </c>
      <c r="E4055" s="1530">
        <f t="shared" si="126"/>
        <v>57.67</v>
      </c>
      <c r="F4055" s="1521">
        <f t="shared" si="127"/>
        <v>89842</v>
      </c>
      <c r="H4055" s="1530">
        <v>57.67</v>
      </c>
      <c r="I4055" s="1530">
        <v>57.25</v>
      </c>
    </row>
    <row r="4056" spans="2:9">
      <c r="B4056" s="1532">
        <v>89844</v>
      </c>
      <c r="C4056" s="1523" t="s">
        <v>1912</v>
      </c>
      <c r="D4056" s="1526" t="s">
        <v>74</v>
      </c>
      <c r="E4056" s="1527">
        <f t="shared" si="126"/>
        <v>73.67</v>
      </c>
      <c r="F4056" s="1521">
        <f t="shared" si="127"/>
        <v>89844</v>
      </c>
      <c r="H4056" s="1527">
        <v>73.67</v>
      </c>
      <c r="I4056" s="1527">
        <v>73.19</v>
      </c>
    </row>
    <row r="4057" spans="2:9">
      <c r="B4057" s="1531">
        <v>89845</v>
      </c>
      <c r="C4057" s="1529" t="s">
        <v>1913</v>
      </c>
      <c r="D4057" s="1528" t="s">
        <v>74</v>
      </c>
      <c r="E4057" s="1530">
        <f t="shared" si="126"/>
        <v>114.95</v>
      </c>
      <c r="F4057" s="1521">
        <f t="shared" si="127"/>
        <v>89845</v>
      </c>
      <c r="H4057" s="1530">
        <v>114.95</v>
      </c>
      <c r="I4057" s="1530">
        <v>114.35</v>
      </c>
    </row>
    <row r="4058" spans="2:9">
      <c r="B4058" s="1532">
        <v>89846</v>
      </c>
      <c r="C4058" s="1523" t="s">
        <v>1914</v>
      </c>
      <c r="D4058" s="1526" t="s">
        <v>74</v>
      </c>
      <c r="E4058" s="1527">
        <f t="shared" si="126"/>
        <v>261.17</v>
      </c>
      <c r="F4058" s="1521">
        <f t="shared" si="127"/>
        <v>89846</v>
      </c>
      <c r="H4058" s="1527">
        <v>261.17</v>
      </c>
      <c r="I4058" s="1527">
        <v>260.36</v>
      </c>
    </row>
    <row r="4059" spans="2:9">
      <c r="B4059" s="1531">
        <v>89847</v>
      </c>
      <c r="C4059" s="1529" t="s">
        <v>1915</v>
      </c>
      <c r="D4059" s="1528" t="s">
        <v>74</v>
      </c>
      <c r="E4059" s="1530">
        <f t="shared" si="126"/>
        <v>321.38</v>
      </c>
      <c r="F4059" s="1521">
        <f t="shared" si="127"/>
        <v>89847</v>
      </c>
      <c r="H4059" s="1530">
        <v>321.38</v>
      </c>
      <c r="I4059" s="1530">
        <v>320.41000000000003</v>
      </c>
    </row>
    <row r="4060" spans="2:9" ht="30">
      <c r="B4060" s="1532">
        <v>89850</v>
      </c>
      <c r="C4060" s="1523" t="s">
        <v>1916</v>
      </c>
      <c r="D4060" s="1526" t="s">
        <v>74</v>
      </c>
      <c r="E4060" s="1527">
        <f t="shared" si="126"/>
        <v>26</v>
      </c>
      <c r="F4060" s="1521">
        <f t="shared" si="127"/>
        <v>89850</v>
      </c>
      <c r="H4060" s="1527">
        <v>26</v>
      </c>
      <c r="I4060" s="1527">
        <v>25.06</v>
      </c>
    </row>
    <row r="4061" spans="2:9" ht="30">
      <c r="B4061" s="1531">
        <v>89851</v>
      </c>
      <c r="C4061" s="1529" t="s">
        <v>1917</v>
      </c>
      <c r="D4061" s="1528" t="s">
        <v>74</v>
      </c>
      <c r="E4061" s="1530">
        <f t="shared" si="126"/>
        <v>25.93</v>
      </c>
      <c r="F4061" s="1521">
        <f t="shared" si="127"/>
        <v>89851</v>
      </c>
      <c r="H4061" s="1530">
        <v>25.93</v>
      </c>
      <c r="I4061" s="1530">
        <v>24.99</v>
      </c>
    </row>
    <row r="4062" spans="2:9" ht="30">
      <c r="B4062" s="1532">
        <v>89852</v>
      </c>
      <c r="C4062" s="1523" t="s">
        <v>1918</v>
      </c>
      <c r="D4062" s="1526" t="s">
        <v>74</v>
      </c>
      <c r="E4062" s="1527">
        <f t="shared" si="126"/>
        <v>43.02</v>
      </c>
      <c r="F4062" s="1521">
        <f t="shared" si="127"/>
        <v>89852</v>
      </c>
      <c r="H4062" s="1527">
        <v>43.02</v>
      </c>
      <c r="I4062" s="1527">
        <v>42.08</v>
      </c>
    </row>
    <row r="4063" spans="2:9" ht="30">
      <c r="B4063" s="1531">
        <v>89853</v>
      </c>
      <c r="C4063" s="1529" t="s">
        <v>1919</v>
      </c>
      <c r="D4063" s="1528" t="s">
        <v>74</v>
      </c>
      <c r="E4063" s="1530">
        <f t="shared" si="126"/>
        <v>73.209999999999994</v>
      </c>
      <c r="F4063" s="1521">
        <f t="shared" si="127"/>
        <v>89853</v>
      </c>
      <c r="H4063" s="1530">
        <v>73.209999999999994</v>
      </c>
      <c r="I4063" s="1530">
        <v>72.27</v>
      </c>
    </row>
    <row r="4064" spans="2:9" ht="30">
      <c r="B4064" s="1532">
        <v>89854</v>
      </c>
      <c r="C4064" s="1523" t="s">
        <v>1920</v>
      </c>
      <c r="D4064" s="1526" t="s">
        <v>74</v>
      </c>
      <c r="E4064" s="1527">
        <f t="shared" si="126"/>
        <v>96.88</v>
      </c>
      <c r="F4064" s="1521">
        <f t="shared" si="127"/>
        <v>89854</v>
      </c>
      <c r="H4064" s="1527">
        <v>96.88</v>
      </c>
      <c r="I4064" s="1527">
        <v>95.58</v>
      </c>
    </row>
    <row r="4065" spans="2:9" ht="30">
      <c r="B4065" s="1531">
        <v>89855</v>
      </c>
      <c r="C4065" s="1529" t="s">
        <v>1921</v>
      </c>
      <c r="D4065" s="1528" t="s">
        <v>74</v>
      </c>
      <c r="E4065" s="1530">
        <f t="shared" si="126"/>
        <v>102.97</v>
      </c>
      <c r="F4065" s="1521">
        <f t="shared" si="127"/>
        <v>89855</v>
      </c>
      <c r="H4065" s="1530">
        <v>102.97</v>
      </c>
      <c r="I4065" s="1530">
        <v>101.67</v>
      </c>
    </row>
    <row r="4066" spans="2:9" ht="30">
      <c r="B4066" s="1532">
        <v>89856</v>
      </c>
      <c r="C4066" s="1523" t="s">
        <v>1922</v>
      </c>
      <c r="D4066" s="1526" t="s">
        <v>74</v>
      </c>
      <c r="E4066" s="1527">
        <f t="shared" si="126"/>
        <v>20.57</v>
      </c>
      <c r="F4066" s="1521">
        <f t="shared" si="127"/>
        <v>89856</v>
      </c>
      <c r="H4066" s="1527">
        <v>20.57</v>
      </c>
      <c r="I4066" s="1527">
        <v>19.940000000000001</v>
      </c>
    </row>
    <row r="4067" spans="2:9" ht="30">
      <c r="B4067" s="1531">
        <v>89857</v>
      </c>
      <c r="C4067" s="1529" t="s">
        <v>1923</v>
      </c>
      <c r="D4067" s="1528" t="s">
        <v>74</v>
      </c>
      <c r="E4067" s="1530">
        <f t="shared" si="126"/>
        <v>33.700000000000003</v>
      </c>
      <c r="F4067" s="1521">
        <f t="shared" si="127"/>
        <v>89857</v>
      </c>
      <c r="H4067" s="1530">
        <v>33.700000000000003</v>
      </c>
      <c r="I4067" s="1530">
        <v>33.07</v>
      </c>
    </row>
    <row r="4068" spans="2:9" ht="30">
      <c r="B4068" s="1532">
        <v>89859</v>
      </c>
      <c r="C4068" s="1523" t="s">
        <v>1924</v>
      </c>
      <c r="D4068" s="1526" t="s">
        <v>74</v>
      </c>
      <c r="E4068" s="1527">
        <f t="shared" si="126"/>
        <v>118.13</v>
      </c>
      <c r="F4068" s="1521">
        <f t="shared" si="127"/>
        <v>89859</v>
      </c>
      <c r="H4068" s="1527">
        <v>118.13</v>
      </c>
      <c r="I4068" s="1527">
        <v>117.26</v>
      </c>
    </row>
    <row r="4069" spans="2:9" ht="30">
      <c r="B4069" s="1531">
        <v>89860</v>
      </c>
      <c r="C4069" s="1529" t="s">
        <v>1925</v>
      </c>
      <c r="D4069" s="1528" t="s">
        <v>74</v>
      </c>
      <c r="E4069" s="1530">
        <f t="shared" si="126"/>
        <v>45.25</v>
      </c>
      <c r="F4069" s="1521">
        <f t="shared" si="127"/>
        <v>89860</v>
      </c>
      <c r="H4069" s="1530">
        <v>45.25</v>
      </c>
      <c r="I4069" s="1530">
        <v>43.99</v>
      </c>
    </row>
    <row r="4070" spans="2:9" ht="30">
      <c r="B4070" s="1532">
        <v>89861</v>
      </c>
      <c r="C4070" s="1523" t="s">
        <v>1926</v>
      </c>
      <c r="D4070" s="1526" t="s">
        <v>74</v>
      </c>
      <c r="E4070" s="1527">
        <f t="shared" si="126"/>
        <v>52.29</v>
      </c>
      <c r="F4070" s="1521">
        <f t="shared" si="127"/>
        <v>89861</v>
      </c>
      <c r="H4070" s="1527">
        <v>52.29</v>
      </c>
      <c r="I4070" s="1527">
        <v>51.03</v>
      </c>
    </row>
    <row r="4071" spans="2:9" ht="30">
      <c r="B4071" s="1531">
        <v>89862</v>
      </c>
      <c r="C4071" s="1529" t="s">
        <v>1927</v>
      </c>
      <c r="D4071" s="1528" t="s">
        <v>74</v>
      </c>
      <c r="E4071" s="1530">
        <f t="shared" si="126"/>
        <v>106.67</v>
      </c>
      <c r="F4071" s="1521">
        <f t="shared" si="127"/>
        <v>89862</v>
      </c>
      <c r="H4071" s="1530">
        <v>106.67</v>
      </c>
      <c r="I4071" s="1530">
        <v>104.92</v>
      </c>
    </row>
    <row r="4072" spans="2:9" ht="30">
      <c r="B4072" s="1532">
        <v>89863</v>
      </c>
      <c r="C4072" s="1523" t="s">
        <v>1928</v>
      </c>
      <c r="D4072" s="1526" t="s">
        <v>74</v>
      </c>
      <c r="E4072" s="1527">
        <f t="shared" si="126"/>
        <v>224.21</v>
      </c>
      <c r="F4072" s="1521">
        <f t="shared" si="127"/>
        <v>89863</v>
      </c>
      <c r="H4072" s="1527">
        <v>224.21</v>
      </c>
      <c r="I4072" s="1527">
        <v>222.46</v>
      </c>
    </row>
    <row r="4073" spans="2:9" ht="30">
      <c r="B4073" s="1531">
        <v>89866</v>
      </c>
      <c r="C4073" s="1529" t="s">
        <v>1929</v>
      </c>
      <c r="D4073" s="1528" t="s">
        <v>74</v>
      </c>
      <c r="E4073" s="1530">
        <f t="shared" si="126"/>
        <v>4.54</v>
      </c>
      <c r="F4073" s="1521">
        <f t="shared" si="127"/>
        <v>89866</v>
      </c>
      <c r="H4073" s="1530">
        <v>4.54</v>
      </c>
      <c r="I4073" s="1530">
        <v>4.26</v>
      </c>
    </row>
    <row r="4074" spans="2:9" ht="30">
      <c r="B4074" s="1532">
        <v>89867</v>
      </c>
      <c r="C4074" s="1523" t="s">
        <v>1930</v>
      </c>
      <c r="D4074" s="1526" t="s">
        <v>74</v>
      </c>
      <c r="E4074" s="1527">
        <f t="shared" si="126"/>
        <v>5.36</v>
      </c>
      <c r="F4074" s="1521">
        <f t="shared" si="127"/>
        <v>89867</v>
      </c>
      <c r="H4074" s="1527">
        <v>5.36</v>
      </c>
      <c r="I4074" s="1527">
        <v>5.08</v>
      </c>
    </row>
    <row r="4075" spans="2:9">
      <c r="B4075" s="1531">
        <v>89868</v>
      </c>
      <c r="C4075" s="1529" t="s">
        <v>1931</v>
      </c>
      <c r="D4075" s="1528" t="s">
        <v>74</v>
      </c>
      <c r="E4075" s="1530">
        <f t="shared" si="126"/>
        <v>3.47</v>
      </c>
      <c r="F4075" s="1521">
        <f t="shared" si="127"/>
        <v>89868</v>
      </c>
      <c r="H4075" s="1530">
        <v>3.47</v>
      </c>
      <c r="I4075" s="1530">
        <v>3.31</v>
      </c>
    </row>
    <row r="4076" spans="2:9">
      <c r="B4076" s="1532">
        <v>89869</v>
      </c>
      <c r="C4076" s="1523" t="s">
        <v>1932</v>
      </c>
      <c r="D4076" s="1526" t="s">
        <v>74</v>
      </c>
      <c r="E4076" s="1527">
        <f t="shared" si="126"/>
        <v>7.53</v>
      </c>
      <c r="F4076" s="1521">
        <f t="shared" si="127"/>
        <v>89869</v>
      </c>
      <c r="H4076" s="1527">
        <v>7.53</v>
      </c>
      <c r="I4076" s="1527">
        <v>7.17</v>
      </c>
    </row>
    <row r="4077" spans="2:9" ht="30">
      <c r="B4077" s="1531">
        <v>89979</v>
      </c>
      <c r="C4077" s="1529" t="s">
        <v>1933</v>
      </c>
      <c r="D4077" s="1528" t="s">
        <v>74</v>
      </c>
      <c r="E4077" s="1530">
        <f t="shared" si="126"/>
        <v>25.81</v>
      </c>
      <c r="F4077" s="1521">
        <f t="shared" si="127"/>
        <v>89979</v>
      </c>
      <c r="H4077" s="1530">
        <v>25.81</v>
      </c>
      <c r="I4077" s="1530">
        <v>25.33</v>
      </c>
    </row>
    <row r="4078" spans="2:9" ht="30">
      <c r="B4078" s="1532">
        <v>89980</v>
      </c>
      <c r="C4078" s="1523" t="s">
        <v>1934</v>
      </c>
      <c r="D4078" s="1526" t="s">
        <v>74</v>
      </c>
      <c r="E4078" s="1527">
        <f t="shared" si="126"/>
        <v>9.8699999999999992</v>
      </c>
      <c r="F4078" s="1521">
        <f t="shared" si="127"/>
        <v>89980</v>
      </c>
      <c r="H4078" s="1527">
        <v>9.8699999999999992</v>
      </c>
      <c r="I4078" s="1527">
        <v>9.7100000000000009</v>
      </c>
    </row>
    <row r="4079" spans="2:9" ht="30">
      <c r="B4079" s="1531">
        <v>89981</v>
      </c>
      <c r="C4079" s="1529" t="s">
        <v>1935</v>
      </c>
      <c r="D4079" s="1528" t="s">
        <v>74</v>
      </c>
      <c r="E4079" s="1530">
        <f t="shared" si="126"/>
        <v>23.11</v>
      </c>
      <c r="F4079" s="1521">
        <f t="shared" si="127"/>
        <v>89981</v>
      </c>
      <c r="H4079" s="1530">
        <v>23.11</v>
      </c>
      <c r="I4079" s="1530">
        <v>22.91</v>
      </c>
    </row>
    <row r="4080" spans="2:9" ht="30">
      <c r="B4080" s="1532">
        <v>90373</v>
      </c>
      <c r="C4080" s="1523" t="s">
        <v>1936</v>
      </c>
      <c r="D4080" s="1526" t="s">
        <v>74</v>
      </c>
      <c r="E4080" s="1527">
        <f t="shared" si="126"/>
        <v>13.35</v>
      </c>
      <c r="F4080" s="1521">
        <f t="shared" si="127"/>
        <v>90373</v>
      </c>
      <c r="H4080" s="1527">
        <v>13.35</v>
      </c>
      <c r="I4080" s="1527">
        <v>12.75</v>
      </c>
    </row>
    <row r="4081" spans="2:9" ht="30">
      <c r="B4081" s="1531">
        <v>90374</v>
      </c>
      <c r="C4081" s="1529" t="s">
        <v>1937</v>
      </c>
      <c r="D4081" s="1528" t="s">
        <v>74</v>
      </c>
      <c r="E4081" s="1530">
        <f t="shared" si="126"/>
        <v>21.13</v>
      </c>
      <c r="F4081" s="1521">
        <f t="shared" si="127"/>
        <v>90374</v>
      </c>
      <c r="H4081" s="1530">
        <v>21.13</v>
      </c>
      <c r="I4081" s="1530">
        <v>20.34</v>
      </c>
    </row>
    <row r="4082" spans="2:9" ht="30">
      <c r="B4082" s="1532">
        <v>90375</v>
      </c>
      <c r="C4082" s="1523" t="s">
        <v>1938</v>
      </c>
      <c r="D4082" s="1526" t="s">
        <v>74</v>
      </c>
      <c r="E4082" s="1527">
        <f t="shared" si="126"/>
        <v>8.14</v>
      </c>
      <c r="F4082" s="1521">
        <f t="shared" si="127"/>
        <v>90375</v>
      </c>
      <c r="H4082" s="1527">
        <v>8.14</v>
      </c>
      <c r="I4082" s="1527">
        <v>7.66</v>
      </c>
    </row>
    <row r="4083" spans="2:9" ht="30">
      <c r="B4083" s="1531">
        <v>92287</v>
      </c>
      <c r="C4083" s="1529" t="s">
        <v>4116</v>
      </c>
      <c r="D4083" s="1528" t="s">
        <v>74</v>
      </c>
      <c r="E4083" s="1530">
        <f t="shared" si="126"/>
        <v>19.02</v>
      </c>
      <c r="F4083" s="1521">
        <f t="shared" si="127"/>
        <v>92287</v>
      </c>
      <c r="H4083" s="1530">
        <v>19.02</v>
      </c>
      <c r="I4083" s="1530">
        <v>18.64</v>
      </c>
    </row>
    <row r="4084" spans="2:9" ht="30">
      <c r="B4084" s="1532">
        <v>92288</v>
      </c>
      <c r="C4084" s="1523" t="s">
        <v>3606</v>
      </c>
      <c r="D4084" s="1526" t="s">
        <v>74</v>
      </c>
      <c r="E4084" s="1527">
        <f t="shared" si="126"/>
        <v>29.97</v>
      </c>
      <c r="F4084" s="1521">
        <f t="shared" si="127"/>
        <v>92288</v>
      </c>
      <c r="H4084" s="1527">
        <v>29.97</v>
      </c>
      <c r="I4084" s="1527">
        <v>29.52</v>
      </c>
    </row>
    <row r="4085" spans="2:9" ht="30">
      <c r="B4085" s="1531">
        <v>92289</v>
      </c>
      <c r="C4085" s="1529" t="s">
        <v>3607</v>
      </c>
      <c r="D4085" s="1528" t="s">
        <v>74</v>
      </c>
      <c r="E4085" s="1530">
        <f t="shared" si="126"/>
        <v>53.77</v>
      </c>
      <c r="F4085" s="1521">
        <f t="shared" si="127"/>
        <v>92289</v>
      </c>
      <c r="H4085" s="1530">
        <v>53.77</v>
      </c>
      <c r="I4085" s="1530">
        <v>53.24</v>
      </c>
    </row>
    <row r="4086" spans="2:9" ht="30">
      <c r="B4086" s="1532">
        <v>92290</v>
      </c>
      <c r="C4086" s="1523" t="s">
        <v>3608</v>
      </c>
      <c r="D4086" s="1526" t="s">
        <v>74</v>
      </c>
      <c r="E4086" s="1527">
        <f t="shared" si="126"/>
        <v>82.55</v>
      </c>
      <c r="F4086" s="1521">
        <f t="shared" si="127"/>
        <v>92290</v>
      </c>
      <c r="H4086" s="1527">
        <v>82.55</v>
      </c>
      <c r="I4086" s="1527">
        <v>81.95</v>
      </c>
    </row>
    <row r="4087" spans="2:9" ht="30">
      <c r="B4087" s="1531">
        <v>92291</v>
      </c>
      <c r="C4087" s="1529" t="s">
        <v>3609</v>
      </c>
      <c r="D4087" s="1528" t="s">
        <v>74</v>
      </c>
      <c r="E4087" s="1530">
        <f t="shared" si="126"/>
        <v>127.3</v>
      </c>
      <c r="F4087" s="1521">
        <f t="shared" si="127"/>
        <v>92291</v>
      </c>
      <c r="H4087" s="1530">
        <v>127.3</v>
      </c>
      <c r="I4087" s="1530">
        <v>126.54</v>
      </c>
    </row>
    <row r="4088" spans="2:9" ht="30">
      <c r="B4088" s="1532">
        <v>92292</v>
      </c>
      <c r="C4088" s="1523" t="s">
        <v>3610</v>
      </c>
      <c r="D4088" s="1526" t="s">
        <v>74</v>
      </c>
      <c r="E4088" s="1527">
        <f t="shared" si="126"/>
        <v>404.25</v>
      </c>
      <c r="F4088" s="1521">
        <f t="shared" si="127"/>
        <v>92292</v>
      </c>
      <c r="H4088" s="1527">
        <v>404.25</v>
      </c>
      <c r="I4088" s="1527">
        <v>403.36</v>
      </c>
    </row>
    <row r="4089" spans="2:9">
      <c r="B4089" s="1531">
        <v>92293</v>
      </c>
      <c r="C4089" s="1529" t="s">
        <v>3611</v>
      </c>
      <c r="D4089" s="1528" t="s">
        <v>74</v>
      </c>
      <c r="E4089" s="1530">
        <f t="shared" si="126"/>
        <v>10.78</v>
      </c>
      <c r="F4089" s="1521">
        <f t="shared" si="127"/>
        <v>92293</v>
      </c>
      <c r="H4089" s="1530">
        <v>10.78</v>
      </c>
      <c r="I4089" s="1530">
        <v>10.52</v>
      </c>
    </row>
    <row r="4090" spans="2:9">
      <c r="B4090" s="1532">
        <v>92294</v>
      </c>
      <c r="C4090" s="1523" t="s">
        <v>3612</v>
      </c>
      <c r="D4090" s="1526" t="s">
        <v>74</v>
      </c>
      <c r="E4090" s="1527">
        <f t="shared" si="126"/>
        <v>18.27</v>
      </c>
      <c r="F4090" s="1521">
        <f t="shared" si="127"/>
        <v>92294</v>
      </c>
      <c r="H4090" s="1527">
        <v>18.27</v>
      </c>
      <c r="I4090" s="1527">
        <v>17.98</v>
      </c>
    </row>
    <row r="4091" spans="2:9">
      <c r="B4091" s="1531">
        <v>92295</v>
      </c>
      <c r="C4091" s="1529" t="s">
        <v>3613</v>
      </c>
      <c r="D4091" s="1528" t="s">
        <v>74</v>
      </c>
      <c r="E4091" s="1530">
        <f t="shared" si="126"/>
        <v>34.97</v>
      </c>
      <c r="F4091" s="1521">
        <f t="shared" si="127"/>
        <v>92295</v>
      </c>
      <c r="H4091" s="1530">
        <v>34.97</v>
      </c>
      <c r="I4091" s="1530">
        <v>34.619999999999997</v>
      </c>
    </row>
    <row r="4092" spans="2:9">
      <c r="B4092" s="1532">
        <v>92296</v>
      </c>
      <c r="C4092" s="1523" t="s">
        <v>3614</v>
      </c>
      <c r="D4092" s="1526" t="s">
        <v>74</v>
      </c>
      <c r="E4092" s="1527">
        <f t="shared" si="126"/>
        <v>46.86</v>
      </c>
      <c r="F4092" s="1521">
        <f t="shared" si="127"/>
        <v>92296</v>
      </c>
      <c r="H4092" s="1527">
        <v>46.86</v>
      </c>
      <c r="I4092" s="1527">
        <v>46.45</v>
      </c>
    </row>
    <row r="4093" spans="2:9">
      <c r="B4093" s="1531">
        <v>92297</v>
      </c>
      <c r="C4093" s="1529" t="s">
        <v>3615</v>
      </c>
      <c r="D4093" s="1528" t="s">
        <v>74</v>
      </c>
      <c r="E4093" s="1530">
        <f t="shared" si="126"/>
        <v>73</v>
      </c>
      <c r="F4093" s="1521">
        <f t="shared" si="127"/>
        <v>92297</v>
      </c>
      <c r="H4093" s="1530">
        <v>73</v>
      </c>
      <c r="I4093" s="1530">
        <v>72.489999999999995</v>
      </c>
    </row>
    <row r="4094" spans="2:9">
      <c r="B4094" s="1532">
        <v>92298</v>
      </c>
      <c r="C4094" s="1523" t="s">
        <v>3616</v>
      </c>
      <c r="D4094" s="1526" t="s">
        <v>74</v>
      </c>
      <c r="E4094" s="1527">
        <f t="shared" si="126"/>
        <v>208.63</v>
      </c>
      <c r="F4094" s="1521">
        <f t="shared" si="127"/>
        <v>92298</v>
      </c>
      <c r="H4094" s="1527">
        <v>208.63</v>
      </c>
      <c r="I4094" s="1527">
        <v>208.03</v>
      </c>
    </row>
    <row r="4095" spans="2:9">
      <c r="B4095" s="1531">
        <v>92299</v>
      </c>
      <c r="C4095" s="1529" t="s">
        <v>3617</v>
      </c>
      <c r="D4095" s="1528" t="s">
        <v>74</v>
      </c>
      <c r="E4095" s="1530">
        <f t="shared" si="126"/>
        <v>25.05</v>
      </c>
      <c r="F4095" s="1521">
        <f t="shared" si="127"/>
        <v>92299</v>
      </c>
      <c r="H4095" s="1530">
        <v>25.05</v>
      </c>
      <c r="I4095" s="1530">
        <v>24.54</v>
      </c>
    </row>
    <row r="4096" spans="2:9">
      <c r="B4096" s="1532">
        <v>92300</v>
      </c>
      <c r="C4096" s="1523" t="s">
        <v>3618</v>
      </c>
      <c r="D4096" s="1526" t="s">
        <v>74</v>
      </c>
      <c r="E4096" s="1527">
        <f t="shared" si="126"/>
        <v>38.049999999999997</v>
      </c>
      <c r="F4096" s="1521">
        <f t="shared" si="127"/>
        <v>92300</v>
      </c>
      <c r="H4096" s="1527">
        <v>38.049999999999997</v>
      </c>
      <c r="I4096" s="1527">
        <v>37.450000000000003</v>
      </c>
    </row>
    <row r="4097" spans="2:9">
      <c r="B4097" s="1531">
        <v>92301</v>
      </c>
      <c r="C4097" s="1529" t="s">
        <v>3619</v>
      </c>
      <c r="D4097" s="1528" t="s">
        <v>74</v>
      </c>
      <c r="E4097" s="1530">
        <f t="shared" si="126"/>
        <v>76.7</v>
      </c>
      <c r="F4097" s="1521">
        <f t="shared" si="127"/>
        <v>92301</v>
      </c>
      <c r="H4097" s="1530">
        <v>76.7</v>
      </c>
      <c r="I4097" s="1530">
        <v>75.989999999999995</v>
      </c>
    </row>
    <row r="4098" spans="2:9">
      <c r="B4098" s="1532">
        <v>92302</v>
      </c>
      <c r="C4098" s="1523" t="s">
        <v>3620</v>
      </c>
      <c r="D4098" s="1526" t="s">
        <v>74</v>
      </c>
      <c r="E4098" s="1527">
        <f t="shared" ref="E4098:E4161" si="128">IF($L$2=$H$1,H4098,I4098)</f>
        <v>102.09</v>
      </c>
      <c r="F4098" s="1521">
        <f t="shared" ref="F4098:F4161" si="129">IF(LEN($B4098)=7,CONCATENATE(MID($B4098,1,6),"00",RIGHT($B4098,1)),IF(LEN($B4098)=8,CONCATENATE(MID($B4098,1,6),"0",RIGHT($B4098,2)),$B4098))</f>
        <v>92302</v>
      </c>
      <c r="H4098" s="1527">
        <v>102.09</v>
      </c>
      <c r="I4098" s="1527">
        <v>101.28</v>
      </c>
    </row>
    <row r="4099" spans="2:9">
      <c r="B4099" s="1531">
        <v>92303</v>
      </c>
      <c r="C4099" s="1529" t="s">
        <v>3621</v>
      </c>
      <c r="D4099" s="1528" t="s">
        <v>74</v>
      </c>
      <c r="E4099" s="1530">
        <f t="shared" si="128"/>
        <v>189.23</v>
      </c>
      <c r="F4099" s="1521">
        <f t="shared" si="129"/>
        <v>92303</v>
      </c>
      <c r="H4099" s="1530">
        <v>189.23</v>
      </c>
      <c r="I4099" s="1530">
        <v>188.23</v>
      </c>
    </row>
    <row r="4100" spans="2:9">
      <c r="B4100" s="1532">
        <v>92304</v>
      </c>
      <c r="C4100" s="1523" t="s">
        <v>3622</v>
      </c>
      <c r="D4100" s="1526" t="s">
        <v>74</v>
      </c>
      <c r="E4100" s="1527">
        <f t="shared" si="128"/>
        <v>498.47</v>
      </c>
      <c r="F4100" s="1521">
        <f t="shared" si="129"/>
        <v>92304</v>
      </c>
      <c r="H4100" s="1527">
        <v>498.47</v>
      </c>
      <c r="I4100" s="1527">
        <v>497.29</v>
      </c>
    </row>
    <row r="4101" spans="2:9" ht="30">
      <c r="B4101" s="1531">
        <v>92311</v>
      </c>
      <c r="C4101" s="1529" t="s">
        <v>3623</v>
      </c>
      <c r="D4101" s="1528" t="s">
        <v>74</v>
      </c>
      <c r="E4101" s="1530">
        <f t="shared" si="128"/>
        <v>12.28</v>
      </c>
      <c r="F4101" s="1521">
        <f t="shared" si="129"/>
        <v>92311</v>
      </c>
      <c r="H4101" s="1530">
        <v>12.28</v>
      </c>
      <c r="I4101" s="1530">
        <v>11.73</v>
      </c>
    </row>
    <row r="4102" spans="2:9" ht="30">
      <c r="B4102" s="1532">
        <v>92312</v>
      </c>
      <c r="C4102" s="1523" t="s">
        <v>3624</v>
      </c>
      <c r="D4102" s="1526" t="s">
        <v>74</v>
      </c>
      <c r="E4102" s="1527">
        <f t="shared" si="128"/>
        <v>21.35</v>
      </c>
      <c r="F4102" s="1521">
        <f t="shared" si="129"/>
        <v>92312</v>
      </c>
      <c r="H4102" s="1527">
        <v>21.35</v>
      </c>
      <c r="I4102" s="1527">
        <v>20.72</v>
      </c>
    </row>
    <row r="4103" spans="2:9" ht="30">
      <c r="B4103" s="1531">
        <v>92313</v>
      </c>
      <c r="C4103" s="1529" t="s">
        <v>3625</v>
      </c>
      <c r="D4103" s="1528" t="s">
        <v>74</v>
      </c>
      <c r="E4103" s="1530">
        <f t="shared" si="128"/>
        <v>32.29</v>
      </c>
      <c r="F4103" s="1521">
        <f t="shared" si="129"/>
        <v>92313</v>
      </c>
      <c r="H4103" s="1530">
        <v>32.29</v>
      </c>
      <c r="I4103" s="1530">
        <v>31.59</v>
      </c>
    </row>
    <row r="4104" spans="2:9" ht="30">
      <c r="B4104" s="1532">
        <v>92314</v>
      </c>
      <c r="C4104" s="1523" t="s">
        <v>3626</v>
      </c>
      <c r="D4104" s="1526" t="s">
        <v>74</v>
      </c>
      <c r="E4104" s="1527">
        <f t="shared" si="128"/>
        <v>7.94</v>
      </c>
      <c r="F4104" s="1521">
        <f t="shared" si="129"/>
        <v>92314</v>
      </c>
      <c r="H4104" s="1527">
        <v>7.94</v>
      </c>
      <c r="I4104" s="1527">
        <v>7.58</v>
      </c>
    </row>
    <row r="4105" spans="2:9" ht="30">
      <c r="B4105" s="1531">
        <v>92315</v>
      </c>
      <c r="C4105" s="1529" t="s">
        <v>3627</v>
      </c>
      <c r="D4105" s="1528" t="s">
        <v>74</v>
      </c>
      <c r="E4105" s="1530">
        <f t="shared" si="128"/>
        <v>12.36</v>
      </c>
      <c r="F4105" s="1521">
        <f t="shared" si="129"/>
        <v>92315</v>
      </c>
      <c r="H4105" s="1530">
        <v>12.36</v>
      </c>
      <c r="I4105" s="1530">
        <v>11.94</v>
      </c>
    </row>
    <row r="4106" spans="2:9" ht="30">
      <c r="B4106" s="1532">
        <v>92316</v>
      </c>
      <c r="C4106" s="1523" t="s">
        <v>3628</v>
      </c>
      <c r="D4106" s="1526" t="s">
        <v>74</v>
      </c>
      <c r="E4106" s="1527">
        <f t="shared" si="128"/>
        <v>19.850000000000001</v>
      </c>
      <c r="F4106" s="1521">
        <f t="shared" si="129"/>
        <v>92316</v>
      </c>
      <c r="H4106" s="1527">
        <v>19.850000000000001</v>
      </c>
      <c r="I4106" s="1527">
        <v>19.38</v>
      </c>
    </row>
    <row r="4107" spans="2:9">
      <c r="B4107" s="1531">
        <v>92317</v>
      </c>
      <c r="C4107" s="1529" t="s">
        <v>3629</v>
      </c>
      <c r="D4107" s="1528" t="s">
        <v>74</v>
      </c>
      <c r="E4107" s="1530">
        <f t="shared" si="128"/>
        <v>16.75</v>
      </c>
      <c r="F4107" s="1521">
        <f t="shared" si="129"/>
        <v>92317</v>
      </c>
      <c r="H4107" s="1530">
        <v>16.75</v>
      </c>
      <c r="I4107" s="1530">
        <v>16.03</v>
      </c>
    </row>
    <row r="4108" spans="2:9">
      <c r="B4108" s="1532">
        <v>92318</v>
      </c>
      <c r="C4108" s="1523" t="s">
        <v>3630</v>
      </c>
      <c r="D4108" s="1526" t="s">
        <v>74</v>
      </c>
      <c r="E4108" s="1527">
        <f t="shared" si="128"/>
        <v>28.16</v>
      </c>
      <c r="F4108" s="1521">
        <f t="shared" si="129"/>
        <v>92318</v>
      </c>
      <c r="H4108" s="1527">
        <v>28.16</v>
      </c>
      <c r="I4108" s="1527">
        <v>27.33</v>
      </c>
    </row>
    <row r="4109" spans="2:9">
      <c r="B4109" s="1531">
        <v>92319</v>
      </c>
      <c r="C4109" s="1529" t="s">
        <v>3631</v>
      </c>
      <c r="D4109" s="1528" t="s">
        <v>74</v>
      </c>
      <c r="E4109" s="1530">
        <f t="shared" si="128"/>
        <v>41.17</v>
      </c>
      <c r="F4109" s="1521">
        <f t="shared" si="129"/>
        <v>92319</v>
      </c>
      <c r="H4109" s="1530">
        <v>41.17</v>
      </c>
      <c r="I4109" s="1530">
        <v>40.24</v>
      </c>
    </row>
    <row r="4110" spans="2:9" ht="30">
      <c r="B4110" s="1532">
        <v>92326</v>
      </c>
      <c r="C4110" s="1523" t="s">
        <v>3632</v>
      </c>
      <c r="D4110" s="1526" t="s">
        <v>74</v>
      </c>
      <c r="E4110" s="1527">
        <f t="shared" si="128"/>
        <v>13.75</v>
      </c>
      <c r="F4110" s="1521">
        <f t="shared" si="129"/>
        <v>92326</v>
      </c>
      <c r="H4110" s="1527">
        <v>13.75</v>
      </c>
      <c r="I4110" s="1527">
        <v>13.19</v>
      </c>
    </row>
    <row r="4111" spans="2:9" ht="30">
      <c r="B4111" s="1531">
        <v>92327</v>
      </c>
      <c r="C4111" s="1529" t="s">
        <v>3633</v>
      </c>
      <c r="D4111" s="1528" t="s">
        <v>74</v>
      </c>
      <c r="E4111" s="1530">
        <f t="shared" si="128"/>
        <v>23.51</v>
      </c>
      <c r="F4111" s="1521">
        <f t="shared" si="129"/>
        <v>92327</v>
      </c>
      <c r="H4111" s="1530">
        <v>23.51</v>
      </c>
      <c r="I4111" s="1530">
        <v>22.66</v>
      </c>
    </row>
    <row r="4112" spans="2:9" ht="30">
      <c r="B4112" s="1532">
        <v>92328</v>
      </c>
      <c r="C4112" s="1523" t="s">
        <v>3634</v>
      </c>
      <c r="D4112" s="1526" t="s">
        <v>74</v>
      </c>
      <c r="E4112" s="1527">
        <f t="shared" si="128"/>
        <v>36.119999999999997</v>
      </c>
      <c r="F4112" s="1521">
        <f t="shared" si="129"/>
        <v>92328</v>
      </c>
      <c r="H4112" s="1527">
        <v>36.119999999999997</v>
      </c>
      <c r="I4112" s="1527">
        <v>35.03</v>
      </c>
    </row>
    <row r="4113" spans="2:9">
      <c r="B4113" s="1531">
        <v>92329</v>
      </c>
      <c r="C4113" s="1529" t="s">
        <v>3635</v>
      </c>
      <c r="D4113" s="1528" t="s">
        <v>74</v>
      </c>
      <c r="E4113" s="1530">
        <f t="shared" si="128"/>
        <v>8.08</v>
      </c>
      <c r="F4113" s="1521">
        <f t="shared" si="129"/>
        <v>92329</v>
      </c>
      <c r="H4113" s="1530">
        <v>8.08</v>
      </c>
      <c r="I4113" s="1530">
        <v>7.7</v>
      </c>
    </row>
    <row r="4114" spans="2:9">
      <c r="B4114" s="1532">
        <v>92330</v>
      </c>
      <c r="C4114" s="1523" t="s">
        <v>3636</v>
      </c>
      <c r="D4114" s="1526" t="s">
        <v>74</v>
      </c>
      <c r="E4114" s="1527">
        <f t="shared" si="128"/>
        <v>13.78</v>
      </c>
      <c r="F4114" s="1521">
        <f t="shared" si="129"/>
        <v>92330</v>
      </c>
      <c r="H4114" s="1527">
        <v>13.78</v>
      </c>
      <c r="I4114" s="1527">
        <v>13.21</v>
      </c>
    </row>
    <row r="4115" spans="2:9">
      <c r="B4115" s="1531">
        <v>92331</v>
      </c>
      <c r="C4115" s="1529" t="s">
        <v>3637</v>
      </c>
      <c r="D4115" s="1528" t="s">
        <v>74</v>
      </c>
      <c r="E4115" s="1530">
        <f t="shared" si="128"/>
        <v>22.42</v>
      </c>
      <c r="F4115" s="1521">
        <f t="shared" si="129"/>
        <v>92331</v>
      </c>
      <c r="H4115" s="1530">
        <v>22.42</v>
      </c>
      <c r="I4115" s="1530">
        <v>21.69</v>
      </c>
    </row>
    <row r="4116" spans="2:9">
      <c r="B4116" s="1532">
        <v>92332</v>
      </c>
      <c r="C4116" s="1523" t="s">
        <v>3638</v>
      </c>
      <c r="D4116" s="1526" t="s">
        <v>74</v>
      </c>
      <c r="E4116" s="1527">
        <f t="shared" si="128"/>
        <v>16.98</v>
      </c>
      <c r="F4116" s="1521">
        <f t="shared" si="129"/>
        <v>92332</v>
      </c>
      <c r="H4116" s="1527">
        <v>16.98</v>
      </c>
      <c r="I4116" s="1527">
        <v>16.23</v>
      </c>
    </row>
    <row r="4117" spans="2:9">
      <c r="B4117" s="1531">
        <v>92333</v>
      </c>
      <c r="C4117" s="1529" t="s">
        <v>3639</v>
      </c>
      <c r="D4117" s="1528" t="s">
        <v>74</v>
      </c>
      <c r="E4117" s="1530">
        <f t="shared" si="128"/>
        <v>31.02</v>
      </c>
      <c r="F4117" s="1521">
        <f t="shared" si="129"/>
        <v>92333</v>
      </c>
      <c r="H4117" s="1530">
        <v>31.02</v>
      </c>
      <c r="I4117" s="1530">
        <v>29.89</v>
      </c>
    </row>
    <row r="4118" spans="2:9">
      <c r="B4118" s="1532">
        <v>92334</v>
      </c>
      <c r="C4118" s="1523" t="s">
        <v>3640</v>
      </c>
      <c r="D4118" s="1526" t="s">
        <v>74</v>
      </c>
      <c r="E4118" s="1527">
        <f t="shared" si="128"/>
        <v>46.27</v>
      </c>
      <c r="F4118" s="1521">
        <f t="shared" si="129"/>
        <v>92334</v>
      </c>
      <c r="H4118" s="1527">
        <v>46.27</v>
      </c>
      <c r="I4118" s="1527">
        <v>44.8</v>
      </c>
    </row>
    <row r="4119" spans="2:9" ht="30">
      <c r="B4119" s="1531">
        <v>92344</v>
      </c>
      <c r="C4119" s="1529" t="s">
        <v>16191</v>
      </c>
      <c r="D4119" s="1528" t="s">
        <v>74</v>
      </c>
      <c r="E4119" s="1530">
        <f t="shared" si="128"/>
        <v>52.66</v>
      </c>
      <c r="F4119" s="1521">
        <f t="shared" si="129"/>
        <v>92344</v>
      </c>
      <c r="H4119" s="1530">
        <v>52.66</v>
      </c>
      <c r="I4119" s="1530">
        <v>50.11</v>
      </c>
    </row>
    <row r="4120" spans="2:9" ht="30">
      <c r="B4120" s="1532">
        <v>92345</v>
      </c>
      <c r="C4120" s="1523" t="s">
        <v>16192</v>
      </c>
      <c r="D4120" s="1526" t="s">
        <v>74</v>
      </c>
      <c r="E4120" s="1527">
        <f t="shared" si="128"/>
        <v>52.64</v>
      </c>
      <c r="F4120" s="1521">
        <f t="shared" si="129"/>
        <v>92345</v>
      </c>
      <c r="H4120" s="1527">
        <v>52.64</v>
      </c>
      <c r="I4120" s="1527">
        <v>50.09</v>
      </c>
    </row>
    <row r="4121" spans="2:9" ht="30">
      <c r="B4121" s="1531">
        <v>92346</v>
      </c>
      <c r="C4121" s="1529" t="s">
        <v>16193</v>
      </c>
      <c r="D4121" s="1528" t="s">
        <v>74</v>
      </c>
      <c r="E4121" s="1530">
        <f t="shared" si="128"/>
        <v>69.81</v>
      </c>
      <c r="F4121" s="1521">
        <f t="shared" si="129"/>
        <v>92346</v>
      </c>
      <c r="H4121" s="1530">
        <v>69.81</v>
      </c>
      <c r="I4121" s="1530">
        <v>67.040000000000006</v>
      </c>
    </row>
    <row r="4122" spans="2:9" ht="30">
      <c r="B4122" s="1532">
        <v>92347</v>
      </c>
      <c r="C4122" s="1523" t="s">
        <v>16194</v>
      </c>
      <c r="D4122" s="1526" t="s">
        <v>74</v>
      </c>
      <c r="E4122" s="1527">
        <f t="shared" si="128"/>
        <v>78.02</v>
      </c>
      <c r="F4122" s="1521">
        <f t="shared" si="129"/>
        <v>92347</v>
      </c>
      <c r="H4122" s="1527">
        <v>78.02</v>
      </c>
      <c r="I4122" s="1527">
        <v>75.25</v>
      </c>
    </row>
    <row r="4123" spans="2:9" ht="30">
      <c r="B4123" s="1531">
        <v>92348</v>
      </c>
      <c r="C4123" s="1529" t="s">
        <v>16195</v>
      </c>
      <c r="D4123" s="1528" t="s">
        <v>74</v>
      </c>
      <c r="E4123" s="1530">
        <f t="shared" si="128"/>
        <v>98.93</v>
      </c>
      <c r="F4123" s="1521">
        <f t="shared" si="129"/>
        <v>92348</v>
      </c>
      <c r="H4123" s="1530">
        <v>98.93</v>
      </c>
      <c r="I4123" s="1530">
        <v>95.93</v>
      </c>
    </row>
    <row r="4124" spans="2:9" ht="30">
      <c r="B4124" s="1532">
        <v>92349</v>
      </c>
      <c r="C4124" s="1523" t="s">
        <v>16196</v>
      </c>
      <c r="D4124" s="1526" t="s">
        <v>74</v>
      </c>
      <c r="E4124" s="1527">
        <f t="shared" si="128"/>
        <v>106.24</v>
      </c>
      <c r="F4124" s="1521">
        <f t="shared" si="129"/>
        <v>92349</v>
      </c>
      <c r="H4124" s="1527">
        <v>106.24</v>
      </c>
      <c r="I4124" s="1527">
        <v>103.24</v>
      </c>
    </row>
    <row r="4125" spans="2:9" ht="30">
      <c r="B4125" s="1531">
        <v>92350</v>
      </c>
      <c r="C4125" s="1529" t="s">
        <v>16197</v>
      </c>
      <c r="D4125" s="1528" t="s">
        <v>74</v>
      </c>
      <c r="E4125" s="1530">
        <f t="shared" si="128"/>
        <v>78.23</v>
      </c>
      <c r="F4125" s="1521">
        <f t="shared" si="129"/>
        <v>92350</v>
      </c>
      <c r="H4125" s="1530">
        <v>78.23</v>
      </c>
      <c r="I4125" s="1530">
        <v>74.42</v>
      </c>
    </row>
    <row r="4126" spans="2:9" ht="30">
      <c r="B4126" s="1532">
        <v>92351</v>
      </c>
      <c r="C4126" s="1523" t="s">
        <v>16198</v>
      </c>
      <c r="D4126" s="1526" t="s">
        <v>74</v>
      </c>
      <c r="E4126" s="1527">
        <f t="shared" si="128"/>
        <v>76.400000000000006</v>
      </c>
      <c r="F4126" s="1521">
        <f t="shared" si="129"/>
        <v>92351</v>
      </c>
      <c r="H4126" s="1527">
        <v>76.400000000000006</v>
      </c>
      <c r="I4126" s="1527">
        <v>72.59</v>
      </c>
    </row>
    <row r="4127" spans="2:9" ht="30">
      <c r="B4127" s="1531">
        <v>92352</v>
      </c>
      <c r="C4127" s="1529" t="s">
        <v>16199</v>
      </c>
      <c r="D4127" s="1528" t="s">
        <v>74</v>
      </c>
      <c r="E4127" s="1530">
        <f t="shared" si="128"/>
        <v>120.41</v>
      </c>
      <c r="F4127" s="1521">
        <f t="shared" si="129"/>
        <v>92352</v>
      </c>
      <c r="H4127" s="1530">
        <v>120.41</v>
      </c>
      <c r="I4127" s="1530">
        <v>116.25</v>
      </c>
    </row>
    <row r="4128" spans="2:9" ht="30">
      <c r="B4128" s="1532">
        <v>92353</v>
      </c>
      <c r="C4128" s="1523" t="s">
        <v>16200</v>
      </c>
      <c r="D4128" s="1526" t="s">
        <v>74</v>
      </c>
      <c r="E4128" s="1527">
        <f t="shared" si="128"/>
        <v>112.38</v>
      </c>
      <c r="F4128" s="1521">
        <f t="shared" si="129"/>
        <v>92353</v>
      </c>
      <c r="H4128" s="1527">
        <v>112.38</v>
      </c>
      <c r="I4128" s="1527">
        <v>108.22</v>
      </c>
    </row>
    <row r="4129" spans="2:9" ht="30">
      <c r="B4129" s="1531">
        <v>92354</v>
      </c>
      <c r="C4129" s="1529" t="s">
        <v>16201</v>
      </c>
      <c r="D4129" s="1528" t="s">
        <v>74</v>
      </c>
      <c r="E4129" s="1530">
        <f t="shared" si="128"/>
        <v>160.9</v>
      </c>
      <c r="F4129" s="1521">
        <f t="shared" si="129"/>
        <v>92354</v>
      </c>
      <c r="H4129" s="1530">
        <v>160.9</v>
      </c>
      <c r="I4129" s="1530">
        <v>156.4</v>
      </c>
    </row>
    <row r="4130" spans="2:9" ht="30">
      <c r="B4130" s="1532">
        <v>92355</v>
      </c>
      <c r="C4130" s="1523" t="s">
        <v>16202</v>
      </c>
      <c r="D4130" s="1526" t="s">
        <v>74</v>
      </c>
      <c r="E4130" s="1527">
        <f t="shared" si="128"/>
        <v>145.43</v>
      </c>
      <c r="F4130" s="1521">
        <f t="shared" si="129"/>
        <v>92355</v>
      </c>
      <c r="H4130" s="1527">
        <v>145.43</v>
      </c>
      <c r="I4130" s="1527">
        <v>140.93</v>
      </c>
    </row>
    <row r="4131" spans="2:9" ht="30">
      <c r="B4131" s="1531">
        <v>92356</v>
      </c>
      <c r="C4131" s="1529" t="s">
        <v>16203</v>
      </c>
      <c r="D4131" s="1528" t="s">
        <v>74</v>
      </c>
      <c r="E4131" s="1530">
        <f t="shared" si="128"/>
        <v>101.85</v>
      </c>
      <c r="F4131" s="1521">
        <f t="shared" si="129"/>
        <v>92356</v>
      </c>
      <c r="H4131" s="1530">
        <v>101.85</v>
      </c>
      <c r="I4131" s="1530">
        <v>96.76</v>
      </c>
    </row>
    <row r="4132" spans="2:9" ht="30">
      <c r="B4132" s="1532">
        <v>92357</v>
      </c>
      <c r="C4132" s="1523" t="s">
        <v>16204</v>
      </c>
      <c r="D4132" s="1526" t="s">
        <v>74</v>
      </c>
      <c r="E4132" s="1527">
        <f t="shared" si="128"/>
        <v>153.88999999999999</v>
      </c>
      <c r="F4132" s="1521">
        <f t="shared" si="129"/>
        <v>92357</v>
      </c>
      <c r="H4132" s="1527">
        <v>153.88999999999999</v>
      </c>
      <c r="I4132" s="1527">
        <v>148.35</v>
      </c>
    </row>
    <row r="4133" spans="2:9" ht="30">
      <c r="B4133" s="1531">
        <v>92358</v>
      </c>
      <c r="C4133" s="1529" t="s">
        <v>16205</v>
      </c>
      <c r="D4133" s="1528" t="s">
        <v>74</v>
      </c>
      <c r="E4133" s="1530">
        <f t="shared" si="128"/>
        <v>192.44</v>
      </c>
      <c r="F4133" s="1521">
        <f t="shared" si="129"/>
        <v>92358</v>
      </c>
      <c r="H4133" s="1530">
        <v>192.44</v>
      </c>
      <c r="I4133" s="1530">
        <v>186.45</v>
      </c>
    </row>
    <row r="4134" spans="2:9" ht="30">
      <c r="B4134" s="1532">
        <v>92369</v>
      </c>
      <c r="C4134" s="1523" t="s">
        <v>16206</v>
      </c>
      <c r="D4134" s="1526" t="s">
        <v>74</v>
      </c>
      <c r="E4134" s="1527">
        <f t="shared" si="128"/>
        <v>27.75</v>
      </c>
      <c r="F4134" s="1521">
        <f t="shared" si="129"/>
        <v>92369</v>
      </c>
      <c r="H4134" s="1527">
        <v>27.75</v>
      </c>
      <c r="I4134" s="1527">
        <v>25.82</v>
      </c>
    </row>
    <row r="4135" spans="2:9" ht="30">
      <c r="B4135" s="1531">
        <v>92370</v>
      </c>
      <c r="C4135" s="1529" t="s">
        <v>16207</v>
      </c>
      <c r="D4135" s="1528" t="s">
        <v>74</v>
      </c>
      <c r="E4135" s="1530">
        <f t="shared" si="128"/>
        <v>29.22</v>
      </c>
      <c r="F4135" s="1521">
        <f t="shared" si="129"/>
        <v>92370</v>
      </c>
      <c r="H4135" s="1530">
        <v>29.22</v>
      </c>
      <c r="I4135" s="1530">
        <v>27.29</v>
      </c>
    </row>
    <row r="4136" spans="2:9" ht="30">
      <c r="B4136" s="1532">
        <v>92371</v>
      </c>
      <c r="C4136" s="1523" t="s">
        <v>16208</v>
      </c>
      <c r="D4136" s="1526" t="s">
        <v>74</v>
      </c>
      <c r="E4136" s="1527">
        <f t="shared" si="128"/>
        <v>33.82</v>
      </c>
      <c r="F4136" s="1521">
        <f t="shared" si="129"/>
        <v>92371</v>
      </c>
      <c r="H4136" s="1527">
        <v>33.82</v>
      </c>
      <c r="I4136" s="1527">
        <v>31.71</v>
      </c>
    </row>
    <row r="4137" spans="2:9" ht="30">
      <c r="B4137" s="1531">
        <v>92372</v>
      </c>
      <c r="C4137" s="1529" t="s">
        <v>16209</v>
      </c>
      <c r="D4137" s="1528" t="s">
        <v>74</v>
      </c>
      <c r="E4137" s="1530">
        <f t="shared" si="128"/>
        <v>35.19</v>
      </c>
      <c r="F4137" s="1521">
        <f t="shared" si="129"/>
        <v>92372</v>
      </c>
      <c r="H4137" s="1530">
        <v>35.19</v>
      </c>
      <c r="I4137" s="1530">
        <v>33.08</v>
      </c>
    </row>
    <row r="4138" spans="2:9" ht="30">
      <c r="B4138" s="1532">
        <v>92373</v>
      </c>
      <c r="C4138" s="1523" t="s">
        <v>16210</v>
      </c>
      <c r="D4138" s="1526" t="s">
        <v>74</v>
      </c>
      <c r="E4138" s="1527">
        <f t="shared" si="128"/>
        <v>40.17</v>
      </c>
      <c r="F4138" s="1521">
        <f t="shared" si="129"/>
        <v>92373</v>
      </c>
      <c r="H4138" s="1527">
        <v>40.17</v>
      </c>
      <c r="I4138" s="1527">
        <v>37.880000000000003</v>
      </c>
    </row>
    <row r="4139" spans="2:9" ht="30">
      <c r="B4139" s="1531">
        <v>92374</v>
      </c>
      <c r="C4139" s="1529" t="s">
        <v>16211</v>
      </c>
      <c r="D4139" s="1528" t="s">
        <v>74</v>
      </c>
      <c r="E4139" s="1530">
        <f t="shared" si="128"/>
        <v>40.43</v>
      </c>
      <c r="F4139" s="1521">
        <f t="shared" si="129"/>
        <v>92374</v>
      </c>
      <c r="H4139" s="1530">
        <v>40.43</v>
      </c>
      <c r="I4139" s="1530">
        <v>38.14</v>
      </c>
    </row>
    <row r="4140" spans="2:9" ht="30">
      <c r="B4140" s="1532">
        <v>92375</v>
      </c>
      <c r="C4140" s="1523" t="s">
        <v>16212</v>
      </c>
      <c r="D4140" s="1526" t="s">
        <v>74</v>
      </c>
      <c r="E4140" s="1527">
        <f t="shared" si="128"/>
        <v>52.62</v>
      </c>
      <c r="F4140" s="1521">
        <f t="shared" si="129"/>
        <v>92375</v>
      </c>
      <c r="H4140" s="1527">
        <v>52.62</v>
      </c>
      <c r="I4140" s="1527">
        <v>50.08</v>
      </c>
    </row>
    <row r="4141" spans="2:9" ht="30">
      <c r="B4141" s="1531">
        <v>92376</v>
      </c>
      <c r="C4141" s="1529" t="s">
        <v>16213</v>
      </c>
      <c r="D4141" s="1528" t="s">
        <v>74</v>
      </c>
      <c r="E4141" s="1530">
        <f t="shared" si="128"/>
        <v>52.6</v>
      </c>
      <c r="F4141" s="1521">
        <f t="shared" si="129"/>
        <v>92376</v>
      </c>
      <c r="H4141" s="1530">
        <v>52.6</v>
      </c>
      <c r="I4141" s="1530">
        <v>50.06</v>
      </c>
    </row>
    <row r="4142" spans="2:9" ht="30">
      <c r="B4142" s="1532">
        <v>92377</v>
      </c>
      <c r="C4142" s="1523" t="s">
        <v>16214</v>
      </c>
      <c r="D4142" s="1526" t="s">
        <v>74</v>
      </c>
      <c r="E4142" s="1527">
        <f t="shared" si="128"/>
        <v>71.069999999999993</v>
      </c>
      <c r="F4142" s="1521">
        <f t="shared" si="129"/>
        <v>92377</v>
      </c>
      <c r="H4142" s="1527">
        <v>71.069999999999993</v>
      </c>
      <c r="I4142" s="1527">
        <v>68.16</v>
      </c>
    </row>
    <row r="4143" spans="2:9" ht="30">
      <c r="B4143" s="1531">
        <v>92378</v>
      </c>
      <c r="C4143" s="1529" t="s">
        <v>16215</v>
      </c>
      <c r="D4143" s="1528" t="s">
        <v>74</v>
      </c>
      <c r="E4143" s="1530">
        <f t="shared" si="128"/>
        <v>79.28</v>
      </c>
      <c r="F4143" s="1521">
        <f t="shared" si="129"/>
        <v>92378</v>
      </c>
      <c r="H4143" s="1530">
        <v>79.28</v>
      </c>
      <c r="I4143" s="1530">
        <v>76.37</v>
      </c>
    </row>
    <row r="4144" spans="2:9" ht="30">
      <c r="B4144" s="1532">
        <v>92379</v>
      </c>
      <c r="C4144" s="1523" t="s">
        <v>16216</v>
      </c>
      <c r="D4144" s="1526" t="s">
        <v>74</v>
      </c>
      <c r="E4144" s="1527">
        <f t="shared" si="128"/>
        <v>101.54</v>
      </c>
      <c r="F4144" s="1521">
        <f t="shared" si="129"/>
        <v>92379</v>
      </c>
      <c r="H4144" s="1527">
        <v>101.54</v>
      </c>
      <c r="I4144" s="1527">
        <v>98.27</v>
      </c>
    </row>
    <row r="4145" spans="2:9" ht="30">
      <c r="B4145" s="1531">
        <v>92380</v>
      </c>
      <c r="C4145" s="1529" t="s">
        <v>16217</v>
      </c>
      <c r="D4145" s="1528" t="s">
        <v>74</v>
      </c>
      <c r="E4145" s="1530">
        <f t="shared" si="128"/>
        <v>108.85</v>
      </c>
      <c r="F4145" s="1521">
        <f t="shared" si="129"/>
        <v>92380</v>
      </c>
      <c r="H4145" s="1530">
        <v>108.85</v>
      </c>
      <c r="I4145" s="1530">
        <v>105.58</v>
      </c>
    </row>
    <row r="4146" spans="2:9" ht="30">
      <c r="B4146" s="1532">
        <v>92381</v>
      </c>
      <c r="C4146" s="1523" t="s">
        <v>16218</v>
      </c>
      <c r="D4146" s="1526" t="s">
        <v>74</v>
      </c>
      <c r="E4146" s="1527">
        <f t="shared" si="128"/>
        <v>42.03</v>
      </c>
      <c r="F4146" s="1521">
        <f t="shared" si="129"/>
        <v>92381</v>
      </c>
      <c r="H4146" s="1527">
        <v>42.03</v>
      </c>
      <c r="I4146" s="1527">
        <v>39.130000000000003</v>
      </c>
    </row>
    <row r="4147" spans="2:9" ht="30">
      <c r="B4147" s="1531">
        <v>92382</v>
      </c>
      <c r="C4147" s="1529" t="s">
        <v>16219</v>
      </c>
      <c r="D4147" s="1528" t="s">
        <v>74</v>
      </c>
      <c r="E4147" s="1530">
        <f t="shared" si="128"/>
        <v>40.07</v>
      </c>
      <c r="F4147" s="1521">
        <f t="shared" si="129"/>
        <v>92382</v>
      </c>
      <c r="H4147" s="1530">
        <v>40.07</v>
      </c>
      <c r="I4147" s="1530">
        <v>37.17</v>
      </c>
    </row>
    <row r="4148" spans="2:9" ht="30">
      <c r="B4148" s="1532">
        <v>92383</v>
      </c>
      <c r="C4148" s="1523" t="s">
        <v>16220</v>
      </c>
      <c r="D4148" s="1526" t="s">
        <v>74</v>
      </c>
      <c r="E4148" s="1527">
        <f t="shared" si="128"/>
        <v>53.52</v>
      </c>
      <c r="F4148" s="1521">
        <f t="shared" si="129"/>
        <v>92383</v>
      </c>
      <c r="H4148" s="1527">
        <v>53.52</v>
      </c>
      <c r="I4148" s="1527">
        <v>50.36</v>
      </c>
    </row>
    <row r="4149" spans="2:9" ht="30">
      <c r="B4149" s="1531">
        <v>92384</v>
      </c>
      <c r="C4149" s="1529" t="s">
        <v>16221</v>
      </c>
      <c r="D4149" s="1528" t="s">
        <v>74</v>
      </c>
      <c r="E4149" s="1530">
        <f t="shared" si="128"/>
        <v>49.62</v>
      </c>
      <c r="F4149" s="1521">
        <f t="shared" si="129"/>
        <v>92384</v>
      </c>
      <c r="H4149" s="1530">
        <v>49.62</v>
      </c>
      <c r="I4149" s="1530">
        <v>46.46</v>
      </c>
    </row>
    <row r="4150" spans="2:9" ht="30">
      <c r="B4150" s="1532">
        <v>92385</v>
      </c>
      <c r="C4150" s="1523" t="s">
        <v>16222</v>
      </c>
      <c r="D4150" s="1526" t="s">
        <v>74</v>
      </c>
      <c r="E4150" s="1527">
        <f t="shared" si="128"/>
        <v>61.52</v>
      </c>
      <c r="F4150" s="1521">
        <f t="shared" si="129"/>
        <v>92385</v>
      </c>
      <c r="H4150" s="1527">
        <v>61.52</v>
      </c>
      <c r="I4150" s="1527">
        <v>58.08</v>
      </c>
    </row>
    <row r="4151" spans="2:9" ht="30">
      <c r="B4151" s="1531">
        <v>92386</v>
      </c>
      <c r="C4151" s="1529" t="s">
        <v>16223</v>
      </c>
      <c r="D4151" s="1528" t="s">
        <v>74</v>
      </c>
      <c r="E4151" s="1530">
        <f t="shared" si="128"/>
        <v>58.84</v>
      </c>
      <c r="F4151" s="1521">
        <f t="shared" si="129"/>
        <v>92386</v>
      </c>
      <c r="H4151" s="1530">
        <v>58.84</v>
      </c>
      <c r="I4151" s="1530">
        <v>55.4</v>
      </c>
    </row>
    <row r="4152" spans="2:9" ht="30">
      <c r="B4152" s="1532">
        <v>92387</v>
      </c>
      <c r="C4152" s="1523" t="s">
        <v>16224</v>
      </c>
      <c r="D4152" s="1526" t="s">
        <v>74</v>
      </c>
      <c r="E4152" s="1527">
        <f t="shared" si="128"/>
        <v>78.16</v>
      </c>
      <c r="F4152" s="1521">
        <f t="shared" si="129"/>
        <v>92387</v>
      </c>
      <c r="H4152" s="1527">
        <v>78.16</v>
      </c>
      <c r="I4152" s="1527">
        <v>74.349999999999994</v>
      </c>
    </row>
    <row r="4153" spans="2:9" ht="30">
      <c r="B4153" s="1531">
        <v>92388</v>
      </c>
      <c r="C4153" s="1529" t="s">
        <v>16225</v>
      </c>
      <c r="D4153" s="1528" t="s">
        <v>74</v>
      </c>
      <c r="E4153" s="1530">
        <f t="shared" si="128"/>
        <v>76.33</v>
      </c>
      <c r="F4153" s="1521">
        <f t="shared" si="129"/>
        <v>92388</v>
      </c>
      <c r="H4153" s="1530">
        <v>76.33</v>
      </c>
      <c r="I4153" s="1530">
        <v>72.52</v>
      </c>
    </row>
    <row r="4154" spans="2:9" ht="30">
      <c r="B4154" s="1532">
        <v>92389</v>
      </c>
      <c r="C4154" s="1523" t="s">
        <v>16226</v>
      </c>
      <c r="D4154" s="1526" t="s">
        <v>74</v>
      </c>
      <c r="E4154" s="1527">
        <f t="shared" si="128"/>
        <v>122.34</v>
      </c>
      <c r="F4154" s="1521">
        <f t="shared" si="129"/>
        <v>92389</v>
      </c>
      <c r="H4154" s="1527">
        <v>122.34</v>
      </c>
      <c r="I4154" s="1527">
        <v>117.98</v>
      </c>
    </row>
    <row r="4155" spans="2:9" ht="30">
      <c r="B4155" s="1531">
        <v>92390</v>
      </c>
      <c r="C4155" s="1529" t="s">
        <v>16227</v>
      </c>
      <c r="D4155" s="1528" t="s">
        <v>74</v>
      </c>
      <c r="E4155" s="1530">
        <f t="shared" si="128"/>
        <v>114.31</v>
      </c>
      <c r="F4155" s="1521">
        <f t="shared" si="129"/>
        <v>92390</v>
      </c>
      <c r="H4155" s="1530">
        <v>114.31</v>
      </c>
      <c r="I4155" s="1530">
        <v>109.95</v>
      </c>
    </row>
    <row r="4156" spans="2:9" ht="30">
      <c r="B4156" s="1532">
        <v>92635</v>
      </c>
      <c r="C4156" s="1523" t="s">
        <v>16228</v>
      </c>
      <c r="D4156" s="1526" t="s">
        <v>74</v>
      </c>
      <c r="E4156" s="1527">
        <f t="shared" si="128"/>
        <v>164.8</v>
      </c>
      <c r="F4156" s="1521">
        <f t="shared" si="129"/>
        <v>92635</v>
      </c>
      <c r="H4156" s="1527">
        <v>164.8</v>
      </c>
      <c r="I4156" s="1527">
        <v>159.9</v>
      </c>
    </row>
    <row r="4157" spans="2:9" ht="30">
      <c r="B4157" s="1531">
        <v>92636</v>
      </c>
      <c r="C4157" s="1529" t="s">
        <v>16229</v>
      </c>
      <c r="D4157" s="1528" t="s">
        <v>74</v>
      </c>
      <c r="E4157" s="1530">
        <f t="shared" si="128"/>
        <v>149.33000000000001</v>
      </c>
      <c r="F4157" s="1521">
        <f t="shared" si="129"/>
        <v>92636</v>
      </c>
      <c r="H4157" s="1530">
        <v>149.33000000000001</v>
      </c>
      <c r="I4157" s="1530">
        <v>144.43</v>
      </c>
    </row>
    <row r="4158" spans="2:9" ht="30">
      <c r="B4158" s="1532">
        <v>92637</v>
      </c>
      <c r="C4158" s="1523" t="s">
        <v>16230</v>
      </c>
      <c r="D4158" s="1526" t="s">
        <v>74</v>
      </c>
      <c r="E4158" s="1527">
        <f t="shared" si="128"/>
        <v>54.18</v>
      </c>
      <c r="F4158" s="1521">
        <f t="shared" si="129"/>
        <v>92637</v>
      </c>
      <c r="H4158" s="1527">
        <v>54.18</v>
      </c>
      <c r="I4158" s="1527">
        <v>50.31</v>
      </c>
    </row>
    <row r="4159" spans="2:9" ht="30">
      <c r="B4159" s="1531">
        <v>92638</v>
      </c>
      <c r="C4159" s="1529" t="s">
        <v>16231</v>
      </c>
      <c r="D4159" s="1528" t="s">
        <v>74</v>
      </c>
      <c r="E4159" s="1530">
        <f t="shared" si="128"/>
        <v>66.66</v>
      </c>
      <c r="F4159" s="1521">
        <f t="shared" si="129"/>
        <v>92638</v>
      </c>
      <c r="H4159" s="1530">
        <v>66.66</v>
      </c>
      <c r="I4159" s="1530">
        <v>62.45</v>
      </c>
    </row>
    <row r="4160" spans="2:9" ht="30">
      <c r="B4160" s="1532">
        <v>92639</v>
      </c>
      <c r="C4160" s="1523" t="s">
        <v>16232</v>
      </c>
      <c r="D4160" s="1526" t="s">
        <v>74</v>
      </c>
      <c r="E4160" s="1527">
        <f t="shared" si="128"/>
        <v>77.45</v>
      </c>
      <c r="F4160" s="1521">
        <f t="shared" si="129"/>
        <v>92639</v>
      </c>
      <c r="H4160" s="1527">
        <v>77.45</v>
      </c>
      <c r="I4160" s="1527">
        <v>72.86</v>
      </c>
    </row>
    <row r="4161" spans="2:9" ht="30">
      <c r="B4161" s="1531">
        <v>92640</v>
      </c>
      <c r="C4161" s="1529" t="s">
        <v>16233</v>
      </c>
      <c r="D4161" s="1528" t="s">
        <v>74</v>
      </c>
      <c r="E4161" s="1530">
        <f t="shared" si="128"/>
        <v>101.74</v>
      </c>
      <c r="F4161" s="1521">
        <f t="shared" si="129"/>
        <v>92640</v>
      </c>
      <c r="H4161" s="1530">
        <v>101.74</v>
      </c>
      <c r="I4161" s="1530">
        <v>96.66</v>
      </c>
    </row>
    <row r="4162" spans="2:9" ht="30">
      <c r="B4162" s="1532">
        <v>92642</v>
      </c>
      <c r="C4162" s="1523" t="s">
        <v>16234</v>
      </c>
      <c r="D4162" s="1526" t="s">
        <v>74</v>
      </c>
      <c r="E4162" s="1527">
        <f t="shared" ref="E4162:E4225" si="130">IF($L$2=$H$1,H4162,I4162)</f>
        <v>156.41999999999999</v>
      </c>
      <c r="F4162" s="1521">
        <f t="shared" ref="F4162:F4225" si="131">IF(LEN($B4162)=7,CONCATENATE(MID($B4162,1,6),"00",RIGHT($B4162,1)),IF(LEN($B4162)=8,CONCATENATE(MID($B4162,1,6),"0",RIGHT($B4162,2)),$B4162))</f>
        <v>92642</v>
      </c>
      <c r="H4162" s="1527">
        <v>156.41999999999999</v>
      </c>
      <c r="I4162" s="1527">
        <v>150.6</v>
      </c>
    </row>
    <row r="4163" spans="2:9" ht="30">
      <c r="B4163" s="1531">
        <v>92644</v>
      </c>
      <c r="C4163" s="1529" t="s">
        <v>16235</v>
      </c>
      <c r="D4163" s="1528" t="s">
        <v>74</v>
      </c>
      <c r="E4163" s="1530">
        <f t="shared" si="130"/>
        <v>197.65</v>
      </c>
      <c r="F4163" s="1521">
        <f t="shared" si="131"/>
        <v>92644</v>
      </c>
      <c r="H4163" s="1530">
        <v>197.65</v>
      </c>
      <c r="I4163" s="1530">
        <v>191.11</v>
      </c>
    </row>
    <row r="4164" spans="2:9" ht="30">
      <c r="B4164" s="1532">
        <v>92657</v>
      </c>
      <c r="C4164" s="1523" t="s">
        <v>16236</v>
      </c>
      <c r="D4164" s="1526" t="s">
        <v>74</v>
      </c>
      <c r="E4164" s="1527">
        <f t="shared" si="130"/>
        <v>20.73</v>
      </c>
      <c r="F4164" s="1521">
        <f t="shared" si="131"/>
        <v>92657</v>
      </c>
      <c r="H4164" s="1527">
        <v>20.73</v>
      </c>
      <c r="I4164" s="1527">
        <v>19.54</v>
      </c>
    </row>
    <row r="4165" spans="2:9" ht="30">
      <c r="B4165" s="1531">
        <v>92658</v>
      </c>
      <c r="C4165" s="1529" t="s">
        <v>16237</v>
      </c>
      <c r="D4165" s="1528" t="s">
        <v>74</v>
      </c>
      <c r="E4165" s="1530">
        <f t="shared" si="130"/>
        <v>22.2</v>
      </c>
      <c r="F4165" s="1521">
        <f t="shared" si="131"/>
        <v>92658</v>
      </c>
      <c r="H4165" s="1530">
        <v>22.2</v>
      </c>
      <c r="I4165" s="1530">
        <v>21.01</v>
      </c>
    </row>
    <row r="4166" spans="2:9" ht="30">
      <c r="B4166" s="1532">
        <v>92659</v>
      </c>
      <c r="C4166" s="1523" t="s">
        <v>16238</v>
      </c>
      <c r="D4166" s="1526" t="s">
        <v>74</v>
      </c>
      <c r="E4166" s="1527">
        <f t="shared" si="130"/>
        <v>25.82</v>
      </c>
      <c r="F4166" s="1521">
        <f t="shared" si="131"/>
        <v>92659</v>
      </c>
      <c r="H4166" s="1527">
        <v>25.82</v>
      </c>
      <c r="I4166" s="1527">
        <v>24.57</v>
      </c>
    </row>
    <row r="4167" spans="2:9" ht="30">
      <c r="B4167" s="1531">
        <v>92660</v>
      </c>
      <c r="C4167" s="1529" t="s">
        <v>16239</v>
      </c>
      <c r="D4167" s="1528" t="s">
        <v>74</v>
      </c>
      <c r="E4167" s="1530">
        <f t="shared" si="130"/>
        <v>27.19</v>
      </c>
      <c r="F4167" s="1521">
        <f t="shared" si="131"/>
        <v>92660</v>
      </c>
      <c r="H4167" s="1530">
        <v>27.19</v>
      </c>
      <c r="I4167" s="1530">
        <v>25.94</v>
      </c>
    </row>
    <row r="4168" spans="2:9" ht="30">
      <c r="B4168" s="1532">
        <v>92661</v>
      </c>
      <c r="C4168" s="1523" t="s">
        <v>16240</v>
      </c>
      <c r="D4168" s="1526" t="s">
        <v>74</v>
      </c>
      <c r="E4168" s="1527">
        <f t="shared" si="130"/>
        <v>31.06</v>
      </c>
      <c r="F4168" s="1521">
        <f t="shared" si="131"/>
        <v>92661</v>
      </c>
      <c r="H4168" s="1527">
        <v>31.06</v>
      </c>
      <c r="I4168" s="1527">
        <v>29.73</v>
      </c>
    </row>
    <row r="4169" spans="2:9" ht="30">
      <c r="B4169" s="1531">
        <v>92662</v>
      </c>
      <c r="C4169" s="1529" t="s">
        <v>16241</v>
      </c>
      <c r="D4169" s="1528" t="s">
        <v>74</v>
      </c>
      <c r="E4169" s="1530">
        <f t="shared" si="130"/>
        <v>31.32</v>
      </c>
      <c r="F4169" s="1521">
        <f t="shared" si="131"/>
        <v>92662</v>
      </c>
      <c r="H4169" s="1530">
        <v>31.32</v>
      </c>
      <c r="I4169" s="1530">
        <v>29.99</v>
      </c>
    </row>
    <row r="4170" spans="2:9" ht="30">
      <c r="B4170" s="1532">
        <v>92663</v>
      </c>
      <c r="C4170" s="1523" t="s">
        <v>16242</v>
      </c>
      <c r="D4170" s="1526" t="s">
        <v>74</v>
      </c>
      <c r="E4170" s="1527">
        <f t="shared" si="130"/>
        <v>42.13</v>
      </c>
      <c r="F4170" s="1521">
        <f t="shared" si="131"/>
        <v>92663</v>
      </c>
      <c r="H4170" s="1527">
        <v>42.13</v>
      </c>
      <c r="I4170" s="1527">
        <v>40.700000000000003</v>
      </c>
    </row>
    <row r="4171" spans="2:9" ht="30">
      <c r="B4171" s="1531">
        <v>92664</v>
      </c>
      <c r="C4171" s="1529" t="s">
        <v>16243</v>
      </c>
      <c r="D4171" s="1528" t="s">
        <v>74</v>
      </c>
      <c r="E4171" s="1530">
        <f t="shared" si="130"/>
        <v>42.11</v>
      </c>
      <c r="F4171" s="1521">
        <f t="shared" si="131"/>
        <v>92664</v>
      </c>
      <c r="H4171" s="1530">
        <v>42.11</v>
      </c>
      <c r="I4171" s="1530">
        <v>40.68</v>
      </c>
    </row>
    <row r="4172" spans="2:9" ht="30">
      <c r="B4172" s="1532">
        <v>92665</v>
      </c>
      <c r="C4172" s="1523" t="s">
        <v>16244</v>
      </c>
      <c r="D4172" s="1526" t="s">
        <v>74</v>
      </c>
      <c r="E4172" s="1527">
        <f t="shared" si="130"/>
        <v>58.5</v>
      </c>
      <c r="F4172" s="1521">
        <f t="shared" si="131"/>
        <v>92665</v>
      </c>
      <c r="H4172" s="1527">
        <v>58.5</v>
      </c>
      <c r="I4172" s="1527">
        <v>56.93</v>
      </c>
    </row>
    <row r="4173" spans="2:9" ht="30">
      <c r="B4173" s="1531">
        <v>92666</v>
      </c>
      <c r="C4173" s="1529" t="s">
        <v>16245</v>
      </c>
      <c r="D4173" s="1528" t="s">
        <v>74</v>
      </c>
      <c r="E4173" s="1530">
        <f t="shared" si="130"/>
        <v>66.709999999999994</v>
      </c>
      <c r="F4173" s="1521">
        <f t="shared" si="131"/>
        <v>92666</v>
      </c>
      <c r="H4173" s="1530">
        <v>66.709999999999994</v>
      </c>
      <c r="I4173" s="1530">
        <v>65.14</v>
      </c>
    </row>
    <row r="4174" spans="2:9" ht="30">
      <c r="B4174" s="1532">
        <v>92667</v>
      </c>
      <c r="C4174" s="1523" t="s">
        <v>16246</v>
      </c>
      <c r="D4174" s="1526" t="s">
        <v>74</v>
      </c>
      <c r="E4174" s="1527">
        <f t="shared" si="130"/>
        <v>86.91</v>
      </c>
      <c r="F4174" s="1521">
        <f t="shared" si="131"/>
        <v>92667</v>
      </c>
      <c r="H4174" s="1527">
        <v>86.91</v>
      </c>
      <c r="I4174" s="1527">
        <v>85.2</v>
      </c>
    </row>
    <row r="4175" spans="2:9" ht="30">
      <c r="B4175" s="1531">
        <v>92668</v>
      </c>
      <c r="C4175" s="1529" t="s">
        <v>16247</v>
      </c>
      <c r="D4175" s="1528" t="s">
        <v>74</v>
      </c>
      <c r="E4175" s="1530">
        <f t="shared" si="130"/>
        <v>94.22</v>
      </c>
      <c r="F4175" s="1521">
        <f t="shared" si="131"/>
        <v>92668</v>
      </c>
      <c r="H4175" s="1530">
        <v>94.22</v>
      </c>
      <c r="I4175" s="1530">
        <v>92.51</v>
      </c>
    </row>
    <row r="4176" spans="2:9" ht="30">
      <c r="B4176" s="1532">
        <v>92669</v>
      </c>
      <c r="C4176" s="1523" t="s">
        <v>16248</v>
      </c>
      <c r="D4176" s="1526" t="s">
        <v>74</v>
      </c>
      <c r="E4176" s="1527">
        <f t="shared" si="130"/>
        <v>31.47</v>
      </c>
      <c r="F4176" s="1521">
        <f t="shared" si="131"/>
        <v>92669</v>
      </c>
      <c r="H4176" s="1527">
        <v>31.47</v>
      </c>
      <c r="I4176" s="1527">
        <v>29.69</v>
      </c>
    </row>
    <row r="4177" spans="2:9" ht="30">
      <c r="B4177" s="1531">
        <v>92670</v>
      </c>
      <c r="C4177" s="1529" t="s">
        <v>16249</v>
      </c>
      <c r="D4177" s="1528" t="s">
        <v>74</v>
      </c>
      <c r="E4177" s="1530">
        <f t="shared" si="130"/>
        <v>29.51</v>
      </c>
      <c r="F4177" s="1521">
        <f t="shared" si="131"/>
        <v>92670</v>
      </c>
      <c r="H4177" s="1530">
        <v>29.51</v>
      </c>
      <c r="I4177" s="1530">
        <v>27.73</v>
      </c>
    </row>
    <row r="4178" spans="2:9" ht="30">
      <c r="B4178" s="1532">
        <v>92671</v>
      </c>
      <c r="C4178" s="1523" t="s">
        <v>16250</v>
      </c>
      <c r="D4178" s="1526" t="s">
        <v>74</v>
      </c>
      <c r="E4178" s="1527">
        <f t="shared" si="130"/>
        <v>41.54</v>
      </c>
      <c r="F4178" s="1521">
        <f t="shared" si="131"/>
        <v>92671</v>
      </c>
      <c r="H4178" s="1527">
        <v>41.54</v>
      </c>
      <c r="I4178" s="1527">
        <v>39.65</v>
      </c>
    </row>
    <row r="4179" spans="2:9" ht="30">
      <c r="B4179" s="1531">
        <v>92672</v>
      </c>
      <c r="C4179" s="1529" t="s">
        <v>16251</v>
      </c>
      <c r="D4179" s="1528" t="s">
        <v>74</v>
      </c>
      <c r="E4179" s="1530">
        <f t="shared" si="130"/>
        <v>37.64</v>
      </c>
      <c r="F4179" s="1521">
        <f t="shared" si="131"/>
        <v>92672</v>
      </c>
      <c r="H4179" s="1530">
        <v>37.64</v>
      </c>
      <c r="I4179" s="1530">
        <v>35.75</v>
      </c>
    </row>
    <row r="4180" spans="2:9" ht="30">
      <c r="B4180" s="1532">
        <v>92673</v>
      </c>
      <c r="C4180" s="1523" t="s">
        <v>16252</v>
      </c>
      <c r="D4180" s="1526" t="s">
        <v>74</v>
      </c>
      <c r="E4180" s="1527">
        <f t="shared" si="130"/>
        <v>47.88</v>
      </c>
      <c r="F4180" s="1521">
        <f t="shared" si="131"/>
        <v>92673</v>
      </c>
      <c r="H4180" s="1527">
        <v>47.88</v>
      </c>
      <c r="I4180" s="1527">
        <v>45.88</v>
      </c>
    </row>
    <row r="4181" spans="2:9" ht="30">
      <c r="B4181" s="1531">
        <v>92674</v>
      </c>
      <c r="C4181" s="1529" t="s">
        <v>16253</v>
      </c>
      <c r="D4181" s="1528" t="s">
        <v>74</v>
      </c>
      <c r="E4181" s="1530">
        <f t="shared" si="130"/>
        <v>45.2</v>
      </c>
      <c r="F4181" s="1521">
        <f t="shared" si="131"/>
        <v>92674</v>
      </c>
      <c r="H4181" s="1530">
        <v>45.2</v>
      </c>
      <c r="I4181" s="1530">
        <v>43.2</v>
      </c>
    </row>
    <row r="4182" spans="2:9" ht="30">
      <c r="B4182" s="1532">
        <v>92675</v>
      </c>
      <c r="C4182" s="1523" t="s">
        <v>16254</v>
      </c>
      <c r="D4182" s="1526" t="s">
        <v>74</v>
      </c>
      <c r="E4182" s="1527">
        <f t="shared" si="130"/>
        <v>62.46</v>
      </c>
      <c r="F4182" s="1521">
        <f t="shared" si="131"/>
        <v>92675</v>
      </c>
      <c r="H4182" s="1527">
        <v>62.46</v>
      </c>
      <c r="I4182" s="1527">
        <v>60.32</v>
      </c>
    </row>
    <row r="4183" spans="2:9" ht="30">
      <c r="B4183" s="1531">
        <v>92676</v>
      </c>
      <c r="C4183" s="1529" t="s">
        <v>16255</v>
      </c>
      <c r="D4183" s="1528" t="s">
        <v>74</v>
      </c>
      <c r="E4183" s="1530">
        <f t="shared" si="130"/>
        <v>60.63</v>
      </c>
      <c r="F4183" s="1521">
        <f t="shared" si="131"/>
        <v>92676</v>
      </c>
      <c r="H4183" s="1530">
        <v>60.63</v>
      </c>
      <c r="I4183" s="1530">
        <v>58.49</v>
      </c>
    </row>
    <row r="4184" spans="2:9" ht="30">
      <c r="B4184" s="1532">
        <v>92677</v>
      </c>
      <c r="C4184" s="1523" t="s">
        <v>16256</v>
      </c>
      <c r="D4184" s="1526" t="s">
        <v>74</v>
      </c>
      <c r="E4184" s="1527">
        <f t="shared" si="130"/>
        <v>103.52</v>
      </c>
      <c r="F4184" s="1521">
        <f t="shared" si="131"/>
        <v>92677</v>
      </c>
      <c r="H4184" s="1527">
        <v>103.52</v>
      </c>
      <c r="I4184" s="1527">
        <v>101.16</v>
      </c>
    </row>
    <row r="4185" spans="2:9" ht="30">
      <c r="B4185" s="1531">
        <v>92678</v>
      </c>
      <c r="C4185" s="1529" t="s">
        <v>16257</v>
      </c>
      <c r="D4185" s="1528" t="s">
        <v>74</v>
      </c>
      <c r="E4185" s="1530">
        <f t="shared" si="130"/>
        <v>95.49</v>
      </c>
      <c r="F4185" s="1521">
        <f t="shared" si="131"/>
        <v>92678</v>
      </c>
      <c r="H4185" s="1530">
        <v>95.49</v>
      </c>
      <c r="I4185" s="1530">
        <v>93.13</v>
      </c>
    </row>
    <row r="4186" spans="2:9" ht="30">
      <c r="B4186" s="1532">
        <v>92679</v>
      </c>
      <c r="C4186" s="1523" t="s">
        <v>16258</v>
      </c>
      <c r="D4186" s="1526" t="s">
        <v>74</v>
      </c>
      <c r="E4186" s="1527">
        <f t="shared" si="130"/>
        <v>142.9</v>
      </c>
      <c r="F4186" s="1521">
        <f t="shared" si="131"/>
        <v>92679</v>
      </c>
      <c r="H4186" s="1527">
        <v>142.9</v>
      </c>
      <c r="I4186" s="1527">
        <v>140.32</v>
      </c>
    </row>
    <row r="4187" spans="2:9" ht="30">
      <c r="B4187" s="1531">
        <v>92680</v>
      </c>
      <c r="C4187" s="1529" t="s">
        <v>16259</v>
      </c>
      <c r="D4187" s="1528" t="s">
        <v>74</v>
      </c>
      <c r="E4187" s="1530">
        <f t="shared" si="130"/>
        <v>127.43</v>
      </c>
      <c r="F4187" s="1521">
        <f t="shared" si="131"/>
        <v>92680</v>
      </c>
      <c r="H4187" s="1530">
        <v>127.43</v>
      </c>
      <c r="I4187" s="1530">
        <v>124.85</v>
      </c>
    </row>
    <row r="4188" spans="2:9" ht="30">
      <c r="B4188" s="1532">
        <v>92681</v>
      </c>
      <c r="C4188" s="1523" t="s">
        <v>16260</v>
      </c>
      <c r="D4188" s="1526" t="s">
        <v>74</v>
      </c>
      <c r="E4188" s="1527">
        <f t="shared" si="130"/>
        <v>40.090000000000003</v>
      </c>
      <c r="F4188" s="1521">
        <f t="shared" si="131"/>
        <v>92681</v>
      </c>
      <c r="H4188" s="1527">
        <v>40.090000000000003</v>
      </c>
      <c r="I4188" s="1527">
        <v>37.72</v>
      </c>
    </row>
    <row r="4189" spans="2:9" ht="30">
      <c r="B4189" s="1531">
        <v>92682</v>
      </c>
      <c r="C4189" s="1529" t="s">
        <v>16261</v>
      </c>
      <c r="D4189" s="1528" t="s">
        <v>74</v>
      </c>
      <c r="E4189" s="1530">
        <f t="shared" si="130"/>
        <v>50.64</v>
      </c>
      <c r="F4189" s="1521">
        <f t="shared" si="131"/>
        <v>92682</v>
      </c>
      <c r="H4189" s="1530">
        <v>50.64</v>
      </c>
      <c r="I4189" s="1530">
        <v>48.13</v>
      </c>
    </row>
    <row r="4190" spans="2:9" ht="30">
      <c r="B4190" s="1532">
        <v>92683</v>
      </c>
      <c r="C4190" s="1523" t="s">
        <v>16262</v>
      </c>
      <c r="D4190" s="1526" t="s">
        <v>74</v>
      </c>
      <c r="E4190" s="1527">
        <f t="shared" si="130"/>
        <v>59.26</v>
      </c>
      <c r="F4190" s="1521">
        <f t="shared" si="131"/>
        <v>92683</v>
      </c>
      <c r="H4190" s="1527">
        <v>59.26</v>
      </c>
      <c r="I4190" s="1527">
        <v>56.6</v>
      </c>
    </row>
    <row r="4191" spans="2:9" ht="30">
      <c r="B4191" s="1531">
        <v>92684</v>
      </c>
      <c r="C4191" s="1529" t="s">
        <v>16263</v>
      </c>
      <c r="D4191" s="1528" t="s">
        <v>74</v>
      </c>
      <c r="E4191" s="1530">
        <f t="shared" si="130"/>
        <v>80.8</v>
      </c>
      <c r="F4191" s="1521">
        <f t="shared" si="131"/>
        <v>92684</v>
      </c>
      <c r="H4191" s="1530">
        <v>80.8</v>
      </c>
      <c r="I4191" s="1530">
        <v>77.95</v>
      </c>
    </row>
    <row r="4192" spans="2:9" ht="30">
      <c r="B4192" s="1532">
        <v>92685</v>
      </c>
      <c r="C4192" s="1523" t="s">
        <v>16264</v>
      </c>
      <c r="D4192" s="1526" t="s">
        <v>74</v>
      </c>
      <c r="E4192" s="1527">
        <f t="shared" si="130"/>
        <v>131.35</v>
      </c>
      <c r="F4192" s="1521">
        <f t="shared" si="131"/>
        <v>92685</v>
      </c>
      <c r="H4192" s="1527">
        <v>131.35</v>
      </c>
      <c r="I4192" s="1527">
        <v>128.19999999999999</v>
      </c>
    </row>
    <row r="4193" spans="2:9" ht="30">
      <c r="B4193" s="1531">
        <v>92686</v>
      </c>
      <c r="C4193" s="1529" t="s">
        <v>16265</v>
      </c>
      <c r="D4193" s="1528" t="s">
        <v>74</v>
      </c>
      <c r="E4193" s="1530">
        <f t="shared" si="130"/>
        <v>168.41</v>
      </c>
      <c r="F4193" s="1521">
        <f t="shared" si="131"/>
        <v>92686</v>
      </c>
      <c r="H4193" s="1530">
        <v>168.41</v>
      </c>
      <c r="I4193" s="1530">
        <v>164.98</v>
      </c>
    </row>
    <row r="4194" spans="2:9" ht="30">
      <c r="B4194" s="1532">
        <v>92692</v>
      </c>
      <c r="C4194" s="1523" t="s">
        <v>16266</v>
      </c>
      <c r="D4194" s="1526" t="s">
        <v>74</v>
      </c>
      <c r="E4194" s="1527">
        <f t="shared" si="130"/>
        <v>11.12</v>
      </c>
      <c r="F4194" s="1521">
        <f t="shared" si="131"/>
        <v>92692</v>
      </c>
      <c r="H4194" s="1527">
        <v>11.12</v>
      </c>
      <c r="I4194" s="1527">
        <v>10.44</v>
      </c>
    </row>
    <row r="4195" spans="2:9" ht="30">
      <c r="B4195" s="1531">
        <v>92693</v>
      </c>
      <c r="C4195" s="1529" t="s">
        <v>16267</v>
      </c>
      <c r="D4195" s="1528" t="s">
        <v>74</v>
      </c>
      <c r="E4195" s="1530">
        <f t="shared" si="130"/>
        <v>11.45</v>
      </c>
      <c r="F4195" s="1521">
        <f t="shared" si="131"/>
        <v>92693</v>
      </c>
      <c r="H4195" s="1530">
        <v>11.45</v>
      </c>
      <c r="I4195" s="1530">
        <v>10.77</v>
      </c>
    </row>
    <row r="4196" spans="2:9" ht="30">
      <c r="B4196" s="1532">
        <v>92694</v>
      </c>
      <c r="C4196" s="1523" t="s">
        <v>16268</v>
      </c>
      <c r="D4196" s="1526" t="s">
        <v>74</v>
      </c>
      <c r="E4196" s="1527">
        <f t="shared" si="130"/>
        <v>17.559999999999999</v>
      </c>
      <c r="F4196" s="1521">
        <f t="shared" si="131"/>
        <v>92694</v>
      </c>
      <c r="H4196" s="1527">
        <v>17.559999999999999</v>
      </c>
      <c r="I4196" s="1527">
        <v>16.39</v>
      </c>
    </row>
    <row r="4197" spans="2:9" ht="30">
      <c r="B4197" s="1531">
        <v>92695</v>
      </c>
      <c r="C4197" s="1529" t="s">
        <v>16269</v>
      </c>
      <c r="D4197" s="1528" t="s">
        <v>74</v>
      </c>
      <c r="E4197" s="1530">
        <f t="shared" si="130"/>
        <v>17.89</v>
      </c>
      <c r="F4197" s="1521">
        <f t="shared" si="131"/>
        <v>92695</v>
      </c>
      <c r="H4197" s="1530">
        <v>17.89</v>
      </c>
      <c r="I4197" s="1530">
        <v>16.72</v>
      </c>
    </row>
    <row r="4198" spans="2:9" ht="30">
      <c r="B4198" s="1532">
        <v>92696</v>
      </c>
      <c r="C4198" s="1523" t="s">
        <v>16270</v>
      </c>
      <c r="D4198" s="1526" t="s">
        <v>74</v>
      </c>
      <c r="E4198" s="1527">
        <f t="shared" si="130"/>
        <v>27.45</v>
      </c>
      <c r="F4198" s="1521">
        <f t="shared" si="131"/>
        <v>92696</v>
      </c>
      <c r="H4198" s="1527">
        <v>27.45</v>
      </c>
      <c r="I4198" s="1527">
        <v>25.55</v>
      </c>
    </row>
    <row r="4199" spans="2:9" ht="30">
      <c r="B4199" s="1531">
        <v>92697</v>
      </c>
      <c r="C4199" s="1529" t="s">
        <v>16271</v>
      </c>
      <c r="D4199" s="1528" t="s">
        <v>74</v>
      </c>
      <c r="E4199" s="1530">
        <f t="shared" si="130"/>
        <v>28.92</v>
      </c>
      <c r="F4199" s="1521">
        <f t="shared" si="131"/>
        <v>92697</v>
      </c>
      <c r="H4199" s="1530">
        <v>28.92</v>
      </c>
      <c r="I4199" s="1530">
        <v>27.02</v>
      </c>
    </row>
    <row r="4200" spans="2:9" ht="30">
      <c r="B4200" s="1532">
        <v>92698</v>
      </c>
      <c r="C4200" s="1523" t="s">
        <v>16272</v>
      </c>
      <c r="D4200" s="1526" t="s">
        <v>74</v>
      </c>
      <c r="E4200" s="1527">
        <f t="shared" si="130"/>
        <v>16.41</v>
      </c>
      <c r="F4200" s="1521">
        <f t="shared" si="131"/>
        <v>92698</v>
      </c>
      <c r="H4200" s="1527">
        <v>16.41</v>
      </c>
      <c r="I4200" s="1527">
        <v>15.39</v>
      </c>
    </row>
    <row r="4201" spans="2:9" ht="30">
      <c r="B4201" s="1531">
        <v>92699</v>
      </c>
      <c r="C4201" s="1529" t="s">
        <v>16273</v>
      </c>
      <c r="D4201" s="1528" t="s">
        <v>74</v>
      </c>
      <c r="E4201" s="1530">
        <f t="shared" si="130"/>
        <v>15.34</v>
      </c>
      <c r="F4201" s="1521">
        <f t="shared" si="131"/>
        <v>92699</v>
      </c>
      <c r="H4201" s="1530">
        <v>15.34</v>
      </c>
      <c r="I4201" s="1530">
        <v>14.32</v>
      </c>
    </row>
    <row r="4202" spans="2:9" ht="30">
      <c r="B4202" s="1532">
        <v>92700</v>
      </c>
      <c r="C4202" s="1523" t="s">
        <v>16274</v>
      </c>
      <c r="D4202" s="1526" t="s">
        <v>74</v>
      </c>
      <c r="E4202" s="1527">
        <f t="shared" si="130"/>
        <v>26.69</v>
      </c>
      <c r="F4202" s="1521">
        <f t="shared" si="131"/>
        <v>92700</v>
      </c>
      <c r="H4202" s="1527">
        <v>26.69</v>
      </c>
      <c r="I4202" s="1527">
        <v>24.94</v>
      </c>
    </row>
    <row r="4203" spans="2:9" ht="30">
      <c r="B4203" s="1531">
        <v>92701</v>
      </c>
      <c r="C4203" s="1529" t="s">
        <v>16275</v>
      </c>
      <c r="D4203" s="1528" t="s">
        <v>74</v>
      </c>
      <c r="E4203" s="1530">
        <f t="shared" si="130"/>
        <v>25.1</v>
      </c>
      <c r="F4203" s="1521">
        <f t="shared" si="131"/>
        <v>92701</v>
      </c>
      <c r="H4203" s="1530">
        <v>25.1</v>
      </c>
      <c r="I4203" s="1530">
        <v>23.35</v>
      </c>
    </row>
    <row r="4204" spans="2:9" ht="30">
      <c r="B4204" s="1532">
        <v>92702</v>
      </c>
      <c r="C4204" s="1523" t="s">
        <v>16276</v>
      </c>
      <c r="D4204" s="1526" t="s">
        <v>74</v>
      </c>
      <c r="E4204" s="1527">
        <f t="shared" si="130"/>
        <v>41.62</v>
      </c>
      <c r="F4204" s="1521">
        <f t="shared" si="131"/>
        <v>92702</v>
      </c>
      <c r="H4204" s="1527">
        <v>41.62</v>
      </c>
      <c r="I4204" s="1527">
        <v>38.770000000000003</v>
      </c>
    </row>
    <row r="4205" spans="2:9" ht="30">
      <c r="B4205" s="1531">
        <v>92703</v>
      </c>
      <c r="C4205" s="1529" t="s">
        <v>16277</v>
      </c>
      <c r="D4205" s="1528" t="s">
        <v>74</v>
      </c>
      <c r="E4205" s="1530">
        <f t="shared" si="130"/>
        <v>39.659999999999997</v>
      </c>
      <c r="F4205" s="1521">
        <f t="shared" si="131"/>
        <v>92703</v>
      </c>
      <c r="H4205" s="1530">
        <v>39.659999999999997</v>
      </c>
      <c r="I4205" s="1530">
        <v>36.81</v>
      </c>
    </row>
    <row r="4206" spans="2:9" ht="30">
      <c r="B4206" s="1532">
        <v>92704</v>
      </c>
      <c r="C4206" s="1523" t="s">
        <v>16278</v>
      </c>
      <c r="D4206" s="1526" t="s">
        <v>74</v>
      </c>
      <c r="E4206" s="1527">
        <f t="shared" si="130"/>
        <v>20.69</v>
      </c>
      <c r="F4206" s="1521">
        <f t="shared" si="131"/>
        <v>92704</v>
      </c>
      <c r="H4206" s="1527">
        <v>20.69</v>
      </c>
      <c r="I4206" s="1527">
        <v>19.32</v>
      </c>
    </row>
    <row r="4207" spans="2:9" ht="30">
      <c r="B4207" s="1531">
        <v>92705</v>
      </c>
      <c r="C4207" s="1529" t="s">
        <v>16279</v>
      </c>
      <c r="D4207" s="1528" t="s">
        <v>74</v>
      </c>
      <c r="E4207" s="1530">
        <f t="shared" si="130"/>
        <v>33.159999999999997</v>
      </c>
      <c r="F4207" s="1521">
        <f t="shared" si="131"/>
        <v>92705</v>
      </c>
      <c r="H4207" s="1530">
        <v>33.159999999999997</v>
      </c>
      <c r="I4207" s="1530">
        <v>30.82</v>
      </c>
    </row>
    <row r="4208" spans="2:9" ht="30">
      <c r="B4208" s="1532">
        <v>92706</v>
      </c>
      <c r="C4208" s="1523" t="s">
        <v>16280</v>
      </c>
      <c r="D4208" s="1526" t="s">
        <v>74</v>
      </c>
      <c r="E4208" s="1527">
        <f t="shared" si="130"/>
        <v>53.63</v>
      </c>
      <c r="F4208" s="1521">
        <f t="shared" si="131"/>
        <v>92706</v>
      </c>
      <c r="H4208" s="1527">
        <v>53.63</v>
      </c>
      <c r="I4208" s="1527">
        <v>49.82</v>
      </c>
    </row>
    <row r="4209" spans="2:9" ht="30">
      <c r="B4209" s="1531">
        <v>92889</v>
      </c>
      <c r="C4209" s="1529" t="s">
        <v>16281</v>
      </c>
      <c r="D4209" s="1528" t="s">
        <v>74</v>
      </c>
      <c r="E4209" s="1530">
        <f t="shared" si="130"/>
        <v>105.92</v>
      </c>
      <c r="F4209" s="1521">
        <f t="shared" si="131"/>
        <v>92889</v>
      </c>
      <c r="H4209" s="1530">
        <v>105.92</v>
      </c>
      <c r="I4209" s="1530">
        <v>103.37</v>
      </c>
    </row>
    <row r="4210" spans="2:9" ht="30">
      <c r="B4210" s="1532">
        <v>92890</v>
      </c>
      <c r="C4210" s="1523" t="s">
        <v>16282</v>
      </c>
      <c r="D4210" s="1526" t="s">
        <v>74</v>
      </c>
      <c r="E4210" s="1527">
        <f t="shared" si="130"/>
        <v>161.41</v>
      </c>
      <c r="F4210" s="1521">
        <f t="shared" si="131"/>
        <v>92890</v>
      </c>
      <c r="H4210" s="1527">
        <v>161.41</v>
      </c>
      <c r="I4210" s="1527">
        <v>158.63999999999999</v>
      </c>
    </row>
    <row r="4211" spans="2:9" ht="30">
      <c r="B4211" s="1531">
        <v>92891</v>
      </c>
      <c r="C4211" s="1529" t="s">
        <v>16283</v>
      </c>
      <c r="D4211" s="1528" t="s">
        <v>74</v>
      </c>
      <c r="E4211" s="1530">
        <f t="shared" si="130"/>
        <v>237.52</v>
      </c>
      <c r="F4211" s="1521">
        <f t="shared" si="131"/>
        <v>92891</v>
      </c>
      <c r="H4211" s="1530">
        <v>237.52</v>
      </c>
      <c r="I4211" s="1530">
        <v>234.52</v>
      </c>
    </row>
    <row r="4212" spans="2:9" ht="30">
      <c r="B4212" s="1532">
        <v>92892</v>
      </c>
      <c r="C4212" s="1523" t="s">
        <v>16284</v>
      </c>
      <c r="D4212" s="1526" t="s">
        <v>74</v>
      </c>
      <c r="E4212" s="1527">
        <f t="shared" si="130"/>
        <v>45.08</v>
      </c>
      <c r="F4212" s="1521">
        <f t="shared" si="131"/>
        <v>92892</v>
      </c>
      <c r="H4212" s="1527">
        <v>45.08</v>
      </c>
      <c r="I4212" s="1527">
        <v>43.15</v>
      </c>
    </row>
    <row r="4213" spans="2:9" ht="30">
      <c r="B4213" s="1531">
        <v>92893</v>
      </c>
      <c r="C4213" s="1529" t="s">
        <v>16285</v>
      </c>
      <c r="D4213" s="1528" t="s">
        <v>74</v>
      </c>
      <c r="E4213" s="1530">
        <f t="shared" si="130"/>
        <v>64.67</v>
      </c>
      <c r="F4213" s="1521">
        <f t="shared" si="131"/>
        <v>92893</v>
      </c>
      <c r="H4213" s="1530">
        <v>64.67</v>
      </c>
      <c r="I4213" s="1530">
        <v>62.56</v>
      </c>
    </row>
    <row r="4214" spans="2:9" ht="30">
      <c r="B4214" s="1532">
        <v>92894</v>
      </c>
      <c r="C4214" s="1523" t="s">
        <v>16286</v>
      </c>
      <c r="D4214" s="1526" t="s">
        <v>74</v>
      </c>
      <c r="E4214" s="1527">
        <f t="shared" si="130"/>
        <v>77.430000000000007</v>
      </c>
      <c r="F4214" s="1521">
        <f t="shared" si="131"/>
        <v>92894</v>
      </c>
      <c r="H4214" s="1527">
        <v>77.430000000000007</v>
      </c>
      <c r="I4214" s="1527">
        <v>75.14</v>
      </c>
    </row>
    <row r="4215" spans="2:9" ht="30">
      <c r="B4215" s="1531">
        <v>92895</v>
      </c>
      <c r="C4215" s="1529" t="s">
        <v>16287</v>
      </c>
      <c r="D4215" s="1528" t="s">
        <v>74</v>
      </c>
      <c r="E4215" s="1530">
        <f t="shared" si="130"/>
        <v>105.88</v>
      </c>
      <c r="F4215" s="1521">
        <f t="shared" si="131"/>
        <v>92895</v>
      </c>
      <c r="H4215" s="1530">
        <v>105.88</v>
      </c>
      <c r="I4215" s="1530">
        <v>103.34</v>
      </c>
    </row>
    <row r="4216" spans="2:9" ht="30">
      <c r="B4216" s="1532">
        <v>92896</v>
      </c>
      <c r="C4216" s="1523" t="s">
        <v>16288</v>
      </c>
      <c r="D4216" s="1526" t="s">
        <v>74</v>
      </c>
      <c r="E4216" s="1527">
        <f t="shared" si="130"/>
        <v>162.66999999999999</v>
      </c>
      <c r="F4216" s="1521">
        <f t="shared" si="131"/>
        <v>92896</v>
      </c>
      <c r="H4216" s="1527">
        <v>162.66999999999999</v>
      </c>
      <c r="I4216" s="1527">
        <v>159.76</v>
      </c>
    </row>
    <row r="4217" spans="2:9" ht="30">
      <c r="B4217" s="1531">
        <v>92897</v>
      </c>
      <c r="C4217" s="1529" t="s">
        <v>16289</v>
      </c>
      <c r="D4217" s="1528" t="s">
        <v>74</v>
      </c>
      <c r="E4217" s="1530">
        <f t="shared" si="130"/>
        <v>240.13</v>
      </c>
      <c r="F4217" s="1521">
        <f t="shared" si="131"/>
        <v>92897</v>
      </c>
      <c r="H4217" s="1530">
        <v>240.13</v>
      </c>
      <c r="I4217" s="1530">
        <v>236.86</v>
      </c>
    </row>
    <row r="4218" spans="2:9" ht="30">
      <c r="B4218" s="1532">
        <v>92898</v>
      </c>
      <c r="C4218" s="1523" t="s">
        <v>16290</v>
      </c>
      <c r="D4218" s="1526" t="s">
        <v>74</v>
      </c>
      <c r="E4218" s="1527">
        <f t="shared" si="130"/>
        <v>38.06</v>
      </c>
      <c r="F4218" s="1521">
        <f t="shared" si="131"/>
        <v>92898</v>
      </c>
      <c r="H4218" s="1527">
        <v>38.06</v>
      </c>
      <c r="I4218" s="1527">
        <v>36.869999999999997</v>
      </c>
    </row>
    <row r="4219" spans="2:9" ht="30">
      <c r="B4219" s="1531">
        <v>92899</v>
      </c>
      <c r="C4219" s="1529" t="s">
        <v>16291</v>
      </c>
      <c r="D4219" s="1528" t="s">
        <v>74</v>
      </c>
      <c r="E4219" s="1530">
        <f t="shared" si="130"/>
        <v>56.67</v>
      </c>
      <c r="F4219" s="1521">
        <f t="shared" si="131"/>
        <v>92899</v>
      </c>
      <c r="H4219" s="1530">
        <v>56.67</v>
      </c>
      <c r="I4219" s="1530">
        <v>55.42</v>
      </c>
    </row>
    <row r="4220" spans="2:9" ht="30">
      <c r="B4220" s="1532">
        <v>92900</v>
      </c>
      <c r="C4220" s="1523" t="s">
        <v>16292</v>
      </c>
      <c r="D4220" s="1526" t="s">
        <v>74</v>
      </c>
      <c r="E4220" s="1527">
        <f t="shared" si="130"/>
        <v>68.319999999999993</v>
      </c>
      <c r="F4220" s="1521">
        <f t="shared" si="131"/>
        <v>92900</v>
      </c>
      <c r="H4220" s="1527">
        <v>68.319999999999993</v>
      </c>
      <c r="I4220" s="1527">
        <v>66.989999999999995</v>
      </c>
    </row>
    <row r="4221" spans="2:9" ht="30">
      <c r="B4221" s="1531">
        <v>92901</v>
      </c>
      <c r="C4221" s="1529" t="s">
        <v>16293</v>
      </c>
      <c r="D4221" s="1528" t="s">
        <v>74</v>
      </c>
      <c r="E4221" s="1530">
        <f t="shared" si="130"/>
        <v>95.39</v>
      </c>
      <c r="F4221" s="1521">
        <f t="shared" si="131"/>
        <v>92901</v>
      </c>
      <c r="H4221" s="1530">
        <v>95.39</v>
      </c>
      <c r="I4221" s="1530">
        <v>93.96</v>
      </c>
    </row>
    <row r="4222" spans="2:9" ht="30">
      <c r="B4222" s="1532">
        <v>92902</v>
      </c>
      <c r="C4222" s="1523" t="s">
        <v>16294</v>
      </c>
      <c r="D4222" s="1526" t="s">
        <v>74</v>
      </c>
      <c r="E4222" s="1527">
        <f t="shared" si="130"/>
        <v>150.1</v>
      </c>
      <c r="F4222" s="1521">
        <f t="shared" si="131"/>
        <v>92902</v>
      </c>
      <c r="H4222" s="1527">
        <v>150.1</v>
      </c>
      <c r="I4222" s="1527">
        <v>148.53</v>
      </c>
    </row>
    <row r="4223" spans="2:9" ht="30">
      <c r="B4223" s="1531">
        <v>92903</v>
      </c>
      <c r="C4223" s="1529" t="s">
        <v>16295</v>
      </c>
      <c r="D4223" s="1528" t="s">
        <v>74</v>
      </c>
      <c r="E4223" s="1530">
        <f t="shared" si="130"/>
        <v>225.5</v>
      </c>
      <c r="F4223" s="1521">
        <f t="shared" si="131"/>
        <v>92903</v>
      </c>
      <c r="H4223" s="1530">
        <v>225.5</v>
      </c>
      <c r="I4223" s="1530">
        <v>223.79</v>
      </c>
    </row>
    <row r="4224" spans="2:9" ht="30">
      <c r="B4224" s="1532">
        <v>92904</v>
      </c>
      <c r="C4224" s="1523" t="s">
        <v>16296</v>
      </c>
      <c r="D4224" s="1526" t="s">
        <v>74</v>
      </c>
      <c r="E4224" s="1527">
        <f t="shared" si="130"/>
        <v>26</v>
      </c>
      <c r="F4224" s="1521">
        <f t="shared" si="131"/>
        <v>92904</v>
      </c>
      <c r="H4224" s="1527">
        <v>26</v>
      </c>
      <c r="I4224" s="1527">
        <v>25.32</v>
      </c>
    </row>
    <row r="4225" spans="2:9" ht="30">
      <c r="B4225" s="1531">
        <v>92905</v>
      </c>
      <c r="C4225" s="1529" t="s">
        <v>16297</v>
      </c>
      <c r="D4225" s="1528" t="s">
        <v>74</v>
      </c>
      <c r="E4225" s="1530">
        <f t="shared" si="130"/>
        <v>36.99</v>
      </c>
      <c r="F4225" s="1521">
        <f t="shared" si="131"/>
        <v>92905</v>
      </c>
      <c r="H4225" s="1530">
        <v>36.99</v>
      </c>
      <c r="I4225" s="1530">
        <v>35.82</v>
      </c>
    </row>
    <row r="4226" spans="2:9" ht="30">
      <c r="B4226" s="1532">
        <v>92906</v>
      </c>
      <c r="C4226" s="1523" t="s">
        <v>16298</v>
      </c>
      <c r="D4226" s="1526" t="s">
        <v>74</v>
      </c>
      <c r="E4226" s="1527">
        <f t="shared" ref="E4226:E4289" si="132">IF($L$2=$H$1,H4226,I4226)</f>
        <v>44.78</v>
      </c>
      <c r="F4226" s="1521">
        <f t="shared" ref="F4226:F4289" si="133">IF(LEN($B4226)=7,CONCATENATE(MID($B4226,1,6),"00",RIGHT($B4226,1)),IF(LEN($B4226)=8,CONCATENATE(MID($B4226,1,6),"0",RIGHT($B4226,2)),$B4226))</f>
        <v>92906</v>
      </c>
      <c r="H4226" s="1527">
        <v>44.78</v>
      </c>
      <c r="I4226" s="1527">
        <v>42.88</v>
      </c>
    </row>
    <row r="4227" spans="2:9" ht="30">
      <c r="B4227" s="1531">
        <v>92907</v>
      </c>
      <c r="C4227" s="1529" t="s">
        <v>16299</v>
      </c>
      <c r="D4227" s="1528" t="s">
        <v>74</v>
      </c>
      <c r="E4227" s="1530">
        <f t="shared" si="132"/>
        <v>55.73</v>
      </c>
      <c r="F4227" s="1521">
        <f t="shared" si="133"/>
        <v>92907</v>
      </c>
      <c r="H4227" s="1530">
        <v>55.73</v>
      </c>
      <c r="I4227" s="1530">
        <v>53.18</v>
      </c>
    </row>
    <row r="4228" spans="2:9" ht="30">
      <c r="B4228" s="1532">
        <v>92908</v>
      </c>
      <c r="C4228" s="1523" t="s">
        <v>16300</v>
      </c>
      <c r="D4228" s="1526" t="s">
        <v>74</v>
      </c>
      <c r="E4228" s="1527">
        <f t="shared" si="132"/>
        <v>55.73</v>
      </c>
      <c r="F4228" s="1521">
        <f t="shared" si="133"/>
        <v>92908</v>
      </c>
      <c r="H4228" s="1527">
        <v>55.73</v>
      </c>
      <c r="I4228" s="1527">
        <v>53.18</v>
      </c>
    </row>
    <row r="4229" spans="2:9" ht="30">
      <c r="B4229" s="1531">
        <v>92909</v>
      </c>
      <c r="C4229" s="1529" t="s">
        <v>16301</v>
      </c>
      <c r="D4229" s="1528" t="s">
        <v>74</v>
      </c>
      <c r="E4229" s="1530">
        <f t="shared" si="132"/>
        <v>55.73</v>
      </c>
      <c r="F4229" s="1521">
        <f t="shared" si="133"/>
        <v>92909</v>
      </c>
      <c r="H4229" s="1530">
        <v>55.73</v>
      </c>
      <c r="I4229" s="1530">
        <v>53.18</v>
      </c>
    </row>
    <row r="4230" spans="2:9" ht="30">
      <c r="B4230" s="1532">
        <v>92910</v>
      </c>
      <c r="C4230" s="1523" t="s">
        <v>16302</v>
      </c>
      <c r="D4230" s="1526" t="s">
        <v>74</v>
      </c>
      <c r="E4230" s="1527">
        <f t="shared" si="132"/>
        <v>81.48</v>
      </c>
      <c r="F4230" s="1521">
        <f t="shared" si="133"/>
        <v>92910</v>
      </c>
      <c r="H4230" s="1527">
        <v>81.48</v>
      </c>
      <c r="I4230" s="1527">
        <v>78.709999999999994</v>
      </c>
    </row>
    <row r="4231" spans="2:9" ht="30">
      <c r="B4231" s="1531">
        <v>92911</v>
      </c>
      <c r="C4231" s="1529" t="s">
        <v>16303</v>
      </c>
      <c r="D4231" s="1528" t="s">
        <v>74</v>
      </c>
      <c r="E4231" s="1530">
        <f t="shared" si="132"/>
        <v>81.48</v>
      </c>
      <c r="F4231" s="1521">
        <f t="shared" si="133"/>
        <v>92911</v>
      </c>
      <c r="H4231" s="1530">
        <v>81.48</v>
      </c>
      <c r="I4231" s="1530">
        <v>78.709999999999994</v>
      </c>
    </row>
    <row r="4232" spans="2:9" ht="30">
      <c r="B4232" s="1532">
        <v>92912</v>
      </c>
      <c r="C4232" s="1523" t="s">
        <v>16304</v>
      </c>
      <c r="D4232" s="1526" t="s">
        <v>74</v>
      </c>
      <c r="E4232" s="1527">
        <f t="shared" si="132"/>
        <v>110.09</v>
      </c>
      <c r="F4232" s="1521">
        <f t="shared" si="133"/>
        <v>92912</v>
      </c>
      <c r="H4232" s="1527">
        <v>110.09</v>
      </c>
      <c r="I4232" s="1527">
        <v>107.32</v>
      </c>
    </row>
    <row r="4233" spans="2:9" ht="30">
      <c r="B4233" s="1531">
        <v>92913</v>
      </c>
      <c r="C4233" s="1529" t="s">
        <v>16305</v>
      </c>
      <c r="D4233" s="1528" t="s">
        <v>74</v>
      </c>
      <c r="E4233" s="1530">
        <f t="shared" si="132"/>
        <v>112.29</v>
      </c>
      <c r="F4233" s="1521">
        <f t="shared" si="133"/>
        <v>92913</v>
      </c>
      <c r="H4233" s="1530">
        <v>112.29</v>
      </c>
      <c r="I4233" s="1530">
        <v>109.29</v>
      </c>
    </row>
    <row r="4234" spans="2:9" ht="30">
      <c r="B4234" s="1532">
        <v>92914</v>
      </c>
      <c r="C4234" s="1523" t="s">
        <v>16306</v>
      </c>
      <c r="D4234" s="1526" t="s">
        <v>74</v>
      </c>
      <c r="E4234" s="1527">
        <f t="shared" si="132"/>
        <v>112.29</v>
      </c>
      <c r="F4234" s="1521">
        <f t="shared" si="133"/>
        <v>92914</v>
      </c>
      <c r="H4234" s="1527">
        <v>112.29</v>
      </c>
      <c r="I4234" s="1527">
        <v>109.29</v>
      </c>
    </row>
    <row r="4235" spans="2:9" ht="30">
      <c r="B4235" s="1531">
        <v>92918</v>
      </c>
      <c r="C4235" s="1529" t="s">
        <v>16307</v>
      </c>
      <c r="D4235" s="1528" t="s">
        <v>74</v>
      </c>
      <c r="E4235" s="1530">
        <f t="shared" si="132"/>
        <v>29.1</v>
      </c>
      <c r="F4235" s="1521">
        <f t="shared" si="133"/>
        <v>92918</v>
      </c>
      <c r="H4235" s="1530">
        <v>29.1</v>
      </c>
      <c r="I4235" s="1530">
        <v>27.17</v>
      </c>
    </row>
    <row r="4236" spans="2:9" ht="30">
      <c r="B4236" s="1532">
        <v>92920</v>
      </c>
      <c r="C4236" s="1523" t="s">
        <v>16308</v>
      </c>
      <c r="D4236" s="1526" t="s">
        <v>74</v>
      </c>
      <c r="E4236" s="1527">
        <f t="shared" si="132"/>
        <v>29.31</v>
      </c>
      <c r="F4236" s="1521">
        <f t="shared" si="133"/>
        <v>92920</v>
      </c>
      <c r="H4236" s="1527">
        <v>29.31</v>
      </c>
      <c r="I4236" s="1527">
        <v>27.38</v>
      </c>
    </row>
    <row r="4237" spans="2:9" ht="30">
      <c r="B4237" s="1531">
        <v>92925</v>
      </c>
      <c r="C4237" s="1529" t="s">
        <v>16309</v>
      </c>
      <c r="D4237" s="1528" t="s">
        <v>74</v>
      </c>
      <c r="E4237" s="1530">
        <f t="shared" si="132"/>
        <v>36.29</v>
      </c>
      <c r="F4237" s="1521">
        <f t="shared" si="133"/>
        <v>92925</v>
      </c>
      <c r="H4237" s="1530">
        <v>36.29</v>
      </c>
      <c r="I4237" s="1530">
        <v>34.18</v>
      </c>
    </row>
    <row r="4238" spans="2:9" ht="30">
      <c r="B4238" s="1532">
        <v>92926</v>
      </c>
      <c r="C4238" s="1523" t="s">
        <v>16310</v>
      </c>
      <c r="D4238" s="1526" t="s">
        <v>74</v>
      </c>
      <c r="E4238" s="1527">
        <f t="shared" si="132"/>
        <v>36.28</v>
      </c>
      <c r="F4238" s="1521">
        <f t="shared" si="133"/>
        <v>92926</v>
      </c>
      <c r="H4238" s="1527">
        <v>36.28</v>
      </c>
      <c r="I4238" s="1527">
        <v>34.17</v>
      </c>
    </row>
    <row r="4239" spans="2:9" ht="30">
      <c r="B4239" s="1531">
        <v>92927</v>
      </c>
      <c r="C4239" s="1529" t="s">
        <v>16311</v>
      </c>
      <c r="D4239" s="1528" t="s">
        <v>74</v>
      </c>
      <c r="E4239" s="1530">
        <f t="shared" si="132"/>
        <v>36.28</v>
      </c>
      <c r="F4239" s="1521">
        <f t="shared" si="133"/>
        <v>92927</v>
      </c>
      <c r="H4239" s="1530">
        <v>36.28</v>
      </c>
      <c r="I4239" s="1530">
        <v>34.17</v>
      </c>
    </row>
    <row r="4240" spans="2:9" ht="30">
      <c r="B4240" s="1532">
        <v>92928</v>
      </c>
      <c r="C4240" s="1523" t="s">
        <v>16312</v>
      </c>
      <c r="D4240" s="1526" t="s">
        <v>74</v>
      </c>
      <c r="E4240" s="1527">
        <f t="shared" si="132"/>
        <v>41.57</v>
      </c>
      <c r="F4240" s="1521">
        <f t="shared" si="133"/>
        <v>92928</v>
      </c>
      <c r="H4240" s="1527">
        <v>41.57</v>
      </c>
      <c r="I4240" s="1527">
        <v>39.28</v>
      </c>
    </row>
    <row r="4241" spans="2:9" ht="30">
      <c r="B4241" s="1531">
        <v>92929</v>
      </c>
      <c r="C4241" s="1529" t="s">
        <v>16313</v>
      </c>
      <c r="D4241" s="1528" t="s">
        <v>74</v>
      </c>
      <c r="E4241" s="1530">
        <f t="shared" si="132"/>
        <v>41.57</v>
      </c>
      <c r="F4241" s="1521">
        <f t="shared" si="133"/>
        <v>92929</v>
      </c>
      <c r="H4241" s="1530">
        <v>41.57</v>
      </c>
      <c r="I4241" s="1530">
        <v>39.28</v>
      </c>
    </row>
    <row r="4242" spans="2:9" ht="30">
      <c r="B4242" s="1532">
        <v>92930</v>
      </c>
      <c r="C4242" s="1523" t="s">
        <v>16314</v>
      </c>
      <c r="D4242" s="1526" t="s">
        <v>74</v>
      </c>
      <c r="E4242" s="1527">
        <f t="shared" si="132"/>
        <v>41.57</v>
      </c>
      <c r="F4242" s="1521">
        <f t="shared" si="133"/>
        <v>92930</v>
      </c>
      <c r="H4242" s="1527">
        <v>41.57</v>
      </c>
      <c r="I4242" s="1527">
        <v>39.28</v>
      </c>
    </row>
    <row r="4243" spans="2:9" ht="30">
      <c r="B4243" s="1531">
        <v>92931</v>
      </c>
      <c r="C4243" s="1529" t="s">
        <v>16315</v>
      </c>
      <c r="D4243" s="1528" t="s">
        <v>74</v>
      </c>
      <c r="E4243" s="1530">
        <f t="shared" si="132"/>
        <v>55.69</v>
      </c>
      <c r="F4243" s="1521">
        <f t="shared" si="133"/>
        <v>92931</v>
      </c>
      <c r="H4243" s="1530">
        <v>55.69</v>
      </c>
      <c r="I4243" s="1530">
        <v>53.15</v>
      </c>
    </row>
    <row r="4244" spans="2:9" ht="30">
      <c r="B4244" s="1532">
        <v>92932</v>
      </c>
      <c r="C4244" s="1523" t="s">
        <v>16316</v>
      </c>
      <c r="D4244" s="1526" t="s">
        <v>74</v>
      </c>
      <c r="E4244" s="1527">
        <f t="shared" si="132"/>
        <v>55.69</v>
      </c>
      <c r="F4244" s="1521">
        <f t="shared" si="133"/>
        <v>92932</v>
      </c>
      <c r="H4244" s="1527">
        <v>55.69</v>
      </c>
      <c r="I4244" s="1527">
        <v>53.15</v>
      </c>
    </row>
    <row r="4245" spans="2:9" ht="30">
      <c r="B4245" s="1531">
        <v>92933</v>
      </c>
      <c r="C4245" s="1529" t="s">
        <v>16317</v>
      </c>
      <c r="D4245" s="1528" t="s">
        <v>74</v>
      </c>
      <c r="E4245" s="1530">
        <f t="shared" si="132"/>
        <v>55.69</v>
      </c>
      <c r="F4245" s="1521">
        <f t="shared" si="133"/>
        <v>92933</v>
      </c>
      <c r="H4245" s="1530">
        <v>55.69</v>
      </c>
      <c r="I4245" s="1530">
        <v>53.15</v>
      </c>
    </row>
    <row r="4246" spans="2:9" ht="30">
      <c r="B4246" s="1532">
        <v>92934</v>
      </c>
      <c r="C4246" s="1523" t="s">
        <v>16318</v>
      </c>
      <c r="D4246" s="1526" t="s">
        <v>74</v>
      </c>
      <c r="E4246" s="1527">
        <f t="shared" si="132"/>
        <v>82.74</v>
      </c>
      <c r="F4246" s="1521">
        <f t="shared" si="133"/>
        <v>92934</v>
      </c>
      <c r="H4246" s="1527">
        <v>82.74</v>
      </c>
      <c r="I4246" s="1527">
        <v>79.83</v>
      </c>
    </row>
    <row r="4247" spans="2:9" ht="30">
      <c r="B4247" s="1531">
        <v>92935</v>
      </c>
      <c r="C4247" s="1529" t="s">
        <v>16319</v>
      </c>
      <c r="D4247" s="1528" t="s">
        <v>74</v>
      </c>
      <c r="E4247" s="1530">
        <f t="shared" si="132"/>
        <v>82.74</v>
      </c>
      <c r="F4247" s="1521">
        <f t="shared" si="133"/>
        <v>92935</v>
      </c>
      <c r="H4247" s="1530">
        <v>82.74</v>
      </c>
      <c r="I4247" s="1530">
        <v>79.83</v>
      </c>
    </row>
    <row r="4248" spans="2:9" ht="30">
      <c r="B4248" s="1532">
        <v>92936</v>
      </c>
      <c r="C4248" s="1523" t="s">
        <v>16320</v>
      </c>
      <c r="D4248" s="1526" t="s">
        <v>74</v>
      </c>
      <c r="E4248" s="1527">
        <f t="shared" si="132"/>
        <v>114.9</v>
      </c>
      <c r="F4248" s="1521">
        <f t="shared" si="133"/>
        <v>92936</v>
      </c>
      <c r="H4248" s="1527">
        <v>114.9</v>
      </c>
      <c r="I4248" s="1527">
        <v>111.63</v>
      </c>
    </row>
    <row r="4249" spans="2:9" ht="30">
      <c r="B4249" s="1531">
        <v>92937</v>
      </c>
      <c r="C4249" s="1529" t="s">
        <v>16321</v>
      </c>
      <c r="D4249" s="1528" t="s">
        <v>74</v>
      </c>
      <c r="E4249" s="1530">
        <f t="shared" si="132"/>
        <v>114.9</v>
      </c>
      <c r="F4249" s="1521">
        <f t="shared" si="133"/>
        <v>92937</v>
      </c>
      <c r="H4249" s="1530">
        <v>114.9</v>
      </c>
      <c r="I4249" s="1530">
        <v>111.63</v>
      </c>
    </row>
    <row r="4250" spans="2:9" ht="30">
      <c r="B4250" s="1532">
        <v>92938</v>
      </c>
      <c r="C4250" s="1523" t="s">
        <v>16322</v>
      </c>
      <c r="D4250" s="1526" t="s">
        <v>74</v>
      </c>
      <c r="E4250" s="1527">
        <f t="shared" si="132"/>
        <v>22.08</v>
      </c>
      <c r="F4250" s="1521">
        <f t="shared" si="133"/>
        <v>92938</v>
      </c>
      <c r="H4250" s="1527">
        <v>22.08</v>
      </c>
      <c r="I4250" s="1527">
        <v>20.89</v>
      </c>
    </row>
    <row r="4251" spans="2:9" ht="30">
      <c r="B4251" s="1531">
        <v>92939</v>
      </c>
      <c r="C4251" s="1529" t="s">
        <v>16323</v>
      </c>
      <c r="D4251" s="1528" t="s">
        <v>74</v>
      </c>
      <c r="E4251" s="1530">
        <f t="shared" si="132"/>
        <v>22.29</v>
      </c>
      <c r="F4251" s="1521">
        <f t="shared" si="133"/>
        <v>92939</v>
      </c>
      <c r="H4251" s="1530">
        <v>22.29</v>
      </c>
      <c r="I4251" s="1530">
        <v>21.1</v>
      </c>
    </row>
    <row r="4252" spans="2:9" ht="30">
      <c r="B4252" s="1532">
        <v>92940</v>
      </c>
      <c r="C4252" s="1523" t="s">
        <v>16324</v>
      </c>
      <c r="D4252" s="1526" t="s">
        <v>74</v>
      </c>
      <c r="E4252" s="1527">
        <f t="shared" si="132"/>
        <v>28.29</v>
      </c>
      <c r="F4252" s="1521">
        <f t="shared" si="133"/>
        <v>92940</v>
      </c>
      <c r="H4252" s="1527">
        <v>28.29</v>
      </c>
      <c r="I4252" s="1527">
        <v>27.04</v>
      </c>
    </row>
    <row r="4253" spans="2:9" ht="30">
      <c r="B4253" s="1531">
        <v>92941</v>
      </c>
      <c r="C4253" s="1529" t="s">
        <v>16325</v>
      </c>
      <c r="D4253" s="1528" t="s">
        <v>74</v>
      </c>
      <c r="E4253" s="1530">
        <f t="shared" si="132"/>
        <v>28.28</v>
      </c>
      <c r="F4253" s="1521">
        <f t="shared" si="133"/>
        <v>92941</v>
      </c>
      <c r="H4253" s="1530">
        <v>28.28</v>
      </c>
      <c r="I4253" s="1530">
        <v>27.03</v>
      </c>
    </row>
    <row r="4254" spans="2:9" ht="30">
      <c r="B4254" s="1532">
        <v>92942</v>
      </c>
      <c r="C4254" s="1523" t="s">
        <v>16326</v>
      </c>
      <c r="D4254" s="1526" t="s">
        <v>74</v>
      </c>
      <c r="E4254" s="1527">
        <f t="shared" si="132"/>
        <v>28.28</v>
      </c>
      <c r="F4254" s="1521">
        <f t="shared" si="133"/>
        <v>92942</v>
      </c>
      <c r="H4254" s="1527">
        <v>28.28</v>
      </c>
      <c r="I4254" s="1527">
        <v>27.03</v>
      </c>
    </row>
    <row r="4255" spans="2:9" ht="30">
      <c r="B4255" s="1531">
        <v>92943</v>
      </c>
      <c r="C4255" s="1529" t="s">
        <v>16327</v>
      </c>
      <c r="D4255" s="1528" t="s">
        <v>74</v>
      </c>
      <c r="E4255" s="1530">
        <f t="shared" si="132"/>
        <v>32.46</v>
      </c>
      <c r="F4255" s="1521">
        <f t="shared" si="133"/>
        <v>92943</v>
      </c>
      <c r="H4255" s="1530">
        <v>32.46</v>
      </c>
      <c r="I4255" s="1530">
        <v>31.13</v>
      </c>
    </row>
    <row r="4256" spans="2:9" ht="30">
      <c r="B4256" s="1532">
        <v>92944</v>
      </c>
      <c r="C4256" s="1523" t="s">
        <v>16328</v>
      </c>
      <c r="D4256" s="1526" t="s">
        <v>74</v>
      </c>
      <c r="E4256" s="1527">
        <f t="shared" si="132"/>
        <v>32.46</v>
      </c>
      <c r="F4256" s="1521">
        <f t="shared" si="133"/>
        <v>92944</v>
      </c>
      <c r="H4256" s="1527">
        <v>32.46</v>
      </c>
      <c r="I4256" s="1527">
        <v>31.13</v>
      </c>
    </row>
    <row r="4257" spans="2:9" ht="30">
      <c r="B4257" s="1531">
        <v>92945</v>
      </c>
      <c r="C4257" s="1529" t="s">
        <v>16329</v>
      </c>
      <c r="D4257" s="1528" t="s">
        <v>74</v>
      </c>
      <c r="E4257" s="1530">
        <f t="shared" si="132"/>
        <v>32.46</v>
      </c>
      <c r="F4257" s="1521">
        <f t="shared" si="133"/>
        <v>92945</v>
      </c>
      <c r="H4257" s="1530">
        <v>32.46</v>
      </c>
      <c r="I4257" s="1530">
        <v>31.13</v>
      </c>
    </row>
    <row r="4258" spans="2:9" ht="30">
      <c r="B4258" s="1532">
        <v>92946</v>
      </c>
      <c r="C4258" s="1523" t="s">
        <v>16330</v>
      </c>
      <c r="D4258" s="1526" t="s">
        <v>74</v>
      </c>
      <c r="E4258" s="1527">
        <f t="shared" si="132"/>
        <v>45.2</v>
      </c>
      <c r="F4258" s="1521">
        <f t="shared" si="133"/>
        <v>92946</v>
      </c>
      <c r="H4258" s="1527">
        <v>45.2</v>
      </c>
      <c r="I4258" s="1527">
        <v>43.77</v>
      </c>
    </row>
    <row r="4259" spans="2:9" ht="30">
      <c r="B4259" s="1531">
        <v>92947</v>
      </c>
      <c r="C4259" s="1529" t="s">
        <v>16331</v>
      </c>
      <c r="D4259" s="1528" t="s">
        <v>74</v>
      </c>
      <c r="E4259" s="1530">
        <f t="shared" si="132"/>
        <v>45.2</v>
      </c>
      <c r="F4259" s="1521">
        <f t="shared" si="133"/>
        <v>92947</v>
      </c>
      <c r="H4259" s="1530">
        <v>45.2</v>
      </c>
      <c r="I4259" s="1530">
        <v>43.77</v>
      </c>
    </row>
    <row r="4260" spans="2:9" ht="30">
      <c r="B4260" s="1532">
        <v>92948</v>
      </c>
      <c r="C4260" s="1523" t="s">
        <v>16332</v>
      </c>
      <c r="D4260" s="1526" t="s">
        <v>74</v>
      </c>
      <c r="E4260" s="1527">
        <f t="shared" si="132"/>
        <v>45.2</v>
      </c>
      <c r="F4260" s="1521">
        <f t="shared" si="133"/>
        <v>92948</v>
      </c>
      <c r="H4260" s="1527">
        <v>45.2</v>
      </c>
      <c r="I4260" s="1527">
        <v>43.77</v>
      </c>
    </row>
    <row r="4261" spans="2:9" ht="30">
      <c r="B4261" s="1531">
        <v>92949</v>
      </c>
      <c r="C4261" s="1529" t="s">
        <v>16333</v>
      </c>
      <c r="D4261" s="1528" t="s">
        <v>74</v>
      </c>
      <c r="E4261" s="1530">
        <f t="shared" si="132"/>
        <v>70.17</v>
      </c>
      <c r="F4261" s="1521">
        <f t="shared" si="133"/>
        <v>92949</v>
      </c>
      <c r="H4261" s="1530">
        <v>70.17</v>
      </c>
      <c r="I4261" s="1530">
        <v>68.599999999999994</v>
      </c>
    </row>
    <row r="4262" spans="2:9" ht="30">
      <c r="B4262" s="1532">
        <v>92950</v>
      </c>
      <c r="C4262" s="1523" t="s">
        <v>16334</v>
      </c>
      <c r="D4262" s="1526" t="s">
        <v>74</v>
      </c>
      <c r="E4262" s="1527">
        <f t="shared" si="132"/>
        <v>70.17</v>
      </c>
      <c r="F4262" s="1521">
        <f t="shared" si="133"/>
        <v>92950</v>
      </c>
      <c r="H4262" s="1527">
        <v>70.17</v>
      </c>
      <c r="I4262" s="1527">
        <v>68.599999999999994</v>
      </c>
    </row>
    <row r="4263" spans="2:9" ht="30">
      <c r="B4263" s="1531">
        <v>92951</v>
      </c>
      <c r="C4263" s="1529" t="s">
        <v>16335</v>
      </c>
      <c r="D4263" s="1528" t="s">
        <v>74</v>
      </c>
      <c r="E4263" s="1530">
        <f t="shared" si="132"/>
        <v>100.27</v>
      </c>
      <c r="F4263" s="1521">
        <f t="shared" si="133"/>
        <v>92951</v>
      </c>
      <c r="H4263" s="1530">
        <v>100.27</v>
      </c>
      <c r="I4263" s="1530">
        <v>98.56</v>
      </c>
    </row>
    <row r="4264" spans="2:9" ht="30">
      <c r="B4264" s="1532">
        <v>92952</v>
      </c>
      <c r="C4264" s="1523" t="s">
        <v>16336</v>
      </c>
      <c r="D4264" s="1526" t="s">
        <v>74</v>
      </c>
      <c r="E4264" s="1527">
        <f t="shared" si="132"/>
        <v>100.27</v>
      </c>
      <c r="F4264" s="1521">
        <f t="shared" si="133"/>
        <v>92952</v>
      </c>
      <c r="H4264" s="1527">
        <v>100.27</v>
      </c>
      <c r="I4264" s="1527">
        <v>98.56</v>
      </c>
    </row>
    <row r="4265" spans="2:9" ht="30">
      <c r="B4265" s="1531">
        <v>92953</v>
      </c>
      <c r="C4265" s="1529" t="s">
        <v>16337</v>
      </c>
      <c r="D4265" s="1528" t="s">
        <v>74</v>
      </c>
      <c r="E4265" s="1530">
        <f t="shared" si="132"/>
        <v>18.96</v>
      </c>
      <c r="F4265" s="1521">
        <f t="shared" si="133"/>
        <v>92953</v>
      </c>
      <c r="H4265" s="1530">
        <v>18.96</v>
      </c>
      <c r="I4265" s="1530">
        <v>17.79</v>
      </c>
    </row>
    <row r="4266" spans="2:9">
      <c r="B4266" s="1532">
        <v>93050</v>
      </c>
      <c r="C4266" s="1523" t="s">
        <v>3641</v>
      </c>
      <c r="D4266" s="1526" t="s">
        <v>74</v>
      </c>
      <c r="E4266" s="1527">
        <f t="shared" si="132"/>
        <v>12.3</v>
      </c>
      <c r="F4266" s="1521">
        <f t="shared" si="133"/>
        <v>93050</v>
      </c>
      <c r="H4266" s="1527">
        <v>12.3</v>
      </c>
      <c r="I4266" s="1527">
        <v>12.04</v>
      </c>
    </row>
    <row r="4267" spans="2:9" ht="30">
      <c r="B4267" s="1531">
        <v>93051</v>
      </c>
      <c r="C4267" s="1529" t="s">
        <v>3642</v>
      </c>
      <c r="D4267" s="1528" t="s">
        <v>74</v>
      </c>
      <c r="E4267" s="1530">
        <f t="shared" si="132"/>
        <v>11.26</v>
      </c>
      <c r="F4267" s="1521">
        <f t="shared" si="133"/>
        <v>93051</v>
      </c>
      <c r="H4267" s="1530">
        <v>11.26</v>
      </c>
      <c r="I4267" s="1530">
        <v>11</v>
      </c>
    </row>
    <row r="4268" spans="2:9" ht="30">
      <c r="B4268" s="1532">
        <v>93052</v>
      </c>
      <c r="C4268" s="1523" t="s">
        <v>3643</v>
      </c>
      <c r="D4268" s="1526" t="s">
        <v>74</v>
      </c>
      <c r="E4268" s="1527">
        <f t="shared" si="132"/>
        <v>597.79999999999995</v>
      </c>
      <c r="F4268" s="1521">
        <f t="shared" si="133"/>
        <v>93052</v>
      </c>
      <c r="H4268" s="1527">
        <v>597.79999999999995</v>
      </c>
      <c r="I4268" s="1527">
        <v>597.54</v>
      </c>
    </row>
    <row r="4269" spans="2:9" ht="30">
      <c r="B4269" s="1531">
        <v>93054</v>
      </c>
      <c r="C4269" s="1529" t="s">
        <v>3644</v>
      </c>
      <c r="D4269" s="1528" t="s">
        <v>74</v>
      </c>
      <c r="E4269" s="1530">
        <f t="shared" si="132"/>
        <v>24.51</v>
      </c>
      <c r="F4269" s="1521">
        <f t="shared" si="133"/>
        <v>93054</v>
      </c>
      <c r="H4269" s="1530">
        <v>24.51</v>
      </c>
      <c r="I4269" s="1530">
        <v>24.25</v>
      </c>
    </row>
    <row r="4270" spans="2:9" ht="30">
      <c r="B4270" s="1532">
        <v>93055</v>
      </c>
      <c r="C4270" s="1523" t="s">
        <v>3645</v>
      </c>
      <c r="D4270" s="1526" t="s">
        <v>74</v>
      </c>
      <c r="E4270" s="1527">
        <f t="shared" si="132"/>
        <v>51.08</v>
      </c>
      <c r="F4270" s="1521">
        <f t="shared" si="133"/>
        <v>93055</v>
      </c>
      <c r="H4270" s="1527">
        <v>51.08</v>
      </c>
      <c r="I4270" s="1527">
        <v>50.82</v>
      </c>
    </row>
    <row r="4271" spans="2:9">
      <c r="B4271" s="1531">
        <v>93056</v>
      </c>
      <c r="C4271" s="1529" t="s">
        <v>3646</v>
      </c>
      <c r="D4271" s="1528" t="s">
        <v>74</v>
      </c>
      <c r="E4271" s="1530">
        <f t="shared" si="132"/>
        <v>18.27</v>
      </c>
      <c r="F4271" s="1521">
        <f t="shared" si="133"/>
        <v>93056</v>
      </c>
      <c r="H4271" s="1530">
        <v>18.27</v>
      </c>
      <c r="I4271" s="1530">
        <v>17.98</v>
      </c>
    </row>
    <row r="4272" spans="2:9" ht="30">
      <c r="B4272" s="1532">
        <v>93057</v>
      </c>
      <c r="C4272" s="1523" t="s">
        <v>3647</v>
      </c>
      <c r="D4272" s="1526" t="s">
        <v>74</v>
      </c>
      <c r="E4272" s="1527">
        <f t="shared" si="132"/>
        <v>15.79</v>
      </c>
      <c r="F4272" s="1521">
        <f t="shared" si="133"/>
        <v>93057</v>
      </c>
      <c r="H4272" s="1527">
        <v>15.79</v>
      </c>
      <c r="I4272" s="1527">
        <v>15.5</v>
      </c>
    </row>
    <row r="4273" spans="2:9" ht="30">
      <c r="B4273" s="1531">
        <v>93058</v>
      </c>
      <c r="C4273" s="1529" t="s">
        <v>3648</v>
      </c>
      <c r="D4273" s="1528" t="s">
        <v>74</v>
      </c>
      <c r="E4273" s="1530">
        <f t="shared" si="132"/>
        <v>657.27</v>
      </c>
      <c r="F4273" s="1521">
        <f t="shared" si="133"/>
        <v>93058</v>
      </c>
      <c r="H4273" s="1530">
        <v>657.27</v>
      </c>
      <c r="I4273" s="1530">
        <v>656.98</v>
      </c>
    </row>
    <row r="4274" spans="2:9" ht="30">
      <c r="B4274" s="1532">
        <v>93059</v>
      </c>
      <c r="C4274" s="1523" t="s">
        <v>3649</v>
      </c>
      <c r="D4274" s="1526" t="s">
        <v>74</v>
      </c>
      <c r="E4274" s="1527">
        <f t="shared" si="132"/>
        <v>33.840000000000003</v>
      </c>
      <c r="F4274" s="1521">
        <f t="shared" si="133"/>
        <v>93059</v>
      </c>
      <c r="H4274" s="1527">
        <v>33.840000000000003</v>
      </c>
      <c r="I4274" s="1527">
        <v>33.549999999999997</v>
      </c>
    </row>
    <row r="4275" spans="2:9" ht="30">
      <c r="B4275" s="1531">
        <v>93060</v>
      </c>
      <c r="C4275" s="1529" t="s">
        <v>3650</v>
      </c>
      <c r="D4275" s="1528" t="s">
        <v>74</v>
      </c>
      <c r="E4275" s="1530">
        <f t="shared" si="132"/>
        <v>89.57</v>
      </c>
      <c r="F4275" s="1521">
        <f t="shared" si="133"/>
        <v>93060</v>
      </c>
      <c r="H4275" s="1530">
        <v>89.57</v>
      </c>
      <c r="I4275" s="1530">
        <v>89.28</v>
      </c>
    </row>
    <row r="4276" spans="2:9">
      <c r="B4276" s="1532">
        <v>93061</v>
      </c>
      <c r="C4276" s="1523" t="s">
        <v>3651</v>
      </c>
      <c r="D4276" s="1526" t="s">
        <v>74</v>
      </c>
      <c r="E4276" s="1527">
        <f t="shared" si="132"/>
        <v>35.119999999999997</v>
      </c>
      <c r="F4276" s="1521">
        <f t="shared" si="133"/>
        <v>93061</v>
      </c>
      <c r="H4276" s="1527">
        <v>35.119999999999997</v>
      </c>
      <c r="I4276" s="1527">
        <v>34.770000000000003</v>
      </c>
    </row>
    <row r="4277" spans="2:9" ht="30">
      <c r="B4277" s="1531">
        <v>93062</v>
      </c>
      <c r="C4277" s="1529" t="s">
        <v>3652</v>
      </c>
      <c r="D4277" s="1528" t="s">
        <v>74</v>
      </c>
      <c r="E4277" s="1530">
        <f t="shared" si="132"/>
        <v>30.3</v>
      </c>
      <c r="F4277" s="1521">
        <f t="shared" si="133"/>
        <v>93062</v>
      </c>
      <c r="H4277" s="1530">
        <v>30.3</v>
      </c>
      <c r="I4277" s="1530">
        <v>29.95</v>
      </c>
    </row>
    <row r="4278" spans="2:9" ht="30">
      <c r="B4278" s="1532">
        <v>93063</v>
      </c>
      <c r="C4278" s="1523" t="s">
        <v>3653</v>
      </c>
      <c r="D4278" s="1526" t="s">
        <v>74</v>
      </c>
      <c r="E4278" s="1527">
        <f t="shared" si="132"/>
        <v>752.82</v>
      </c>
      <c r="F4278" s="1521">
        <f t="shared" si="133"/>
        <v>93063</v>
      </c>
      <c r="H4278" s="1527">
        <v>752.82</v>
      </c>
      <c r="I4278" s="1527">
        <v>752.47</v>
      </c>
    </row>
    <row r="4279" spans="2:9">
      <c r="B4279" s="1531">
        <v>93064</v>
      </c>
      <c r="C4279" s="1529" t="s">
        <v>3654</v>
      </c>
      <c r="D4279" s="1528" t="s">
        <v>74</v>
      </c>
      <c r="E4279" s="1530">
        <f t="shared" si="132"/>
        <v>54.76</v>
      </c>
      <c r="F4279" s="1521">
        <f t="shared" si="133"/>
        <v>93064</v>
      </c>
      <c r="H4279" s="1530">
        <v>54.76</v>
      </c>
      <c r="I4279" s="1530">
        <v>54.35</v>
      </c>
    </row>
    <row r="4280" spans="2:9" ht="30">
      <c r="B4280" s="1532">
        <v>93065</v>
      </c>
      <c r="C4280" s="1523" t="s">
        <v>3655</v>
      </c>
      <c r="D4280" s="1526" t="s">
        <v>74</v>
      </c>
      <c r="E4280" s="1527">
        <f t="shared" si="132"/>
        <v>51.2</v>
      </c>
      <c r="F4280" s="1521">
        <f t="shared" si="133"/>
        <v>93065</v>
      </c>
      <c r="H4280" s="1527">
        <v>51.2</v>
      </c>
      <c r="I4280" s="1527">
        <v>50.79</v>
      </c>
    </row>
    <row r="4281" spans="2:9" ht="30">
      <c r="B4281" s="1531">
        <v>93066</v>
      </c>
      <c r="C4281" s="1529" t="s">
        <v>3656</v>
      </c>
      <c r="D4281" s="1528" t="s">
        <v>74</v>
      </c>
      <c r="E4281" s="1530">
        <f t="shared" si="132"/>
        <v>945.14</v>
      </c>
      <c r="F4281" s="1521">
        <f t="shared" si="133"/>
        <v>93066</v>
      </c>
      <c r="H4281" s="1530">
        <v>945.14</v>
      </c>
      <c r="I4281" s="1530">
        <v>944.73</v>
      </c>
    </row>
    <row r="4282" spans="2:9">
      <c r="B4282" s="1532">
        <v>93067</v>
      </c>
      <c r="C4282" s="1523" t="s">
        <v>3657</v>
      </c>
      <c r="D4282" s="1526" t="s">
        <v>74</v>
      </c>
      <c r="E4282" s="1527">
        <f t="shared" si="132"/>
        <v>81.599999999999994</v>
      </c>
      <c r="F4282" s="1521">
        <f t="shared" si="133"/>
        <v>93067</v>
      </c>
      <c r="H4282" s="1527">
        <v>81.599999999999994</v>
      </c>
      <c r="I4282" s="1527">
        <v>81.09</v>
      </c>
    </row>
    <row r="4283" spans="2:9" ht="30">
      <c r="B4283" s="1531">
        <v>93068</v>
      </c>
      <c r="C4283" s="1529" t="s">
        <v>3658</v>
      </c>
      <c r="D4283" s="1528" t="s">
        <v>74</v>
      </c>
      <c r="E4283" s="1530">
        <f t="shared" si="132"/>
        <v>71.16</v>
      </c>
      <c r="F4283" s="1521">
        <f t="shared" si="133"/>
        <v>93068</v>
      </c>
      <c r="H4283" s="1530">
        <v>71.16</v>
      </c>
      <c r="I4283" s="1530">
        <v>70.650000000000006</v>
      </c>
    </row>
    <row r="4284" spans="2:9" ht="30">
      <c r="B4284" s="1532">
        <v>93069</v>
      </c>
      <c r="C4284" s="1523" t="s">
        <v>3659</v>
      </c>
      <c r="D4284" s="1526" t="s">
        <v>74</v>
      </c>
      <c r="E4284" s="1527">
        <f t="shared" si="132"/>
        <v>1310.0999999999999</v>
      </c>
      <c r="F4284" s="1521">
        <f t="shared" si="133"/>
        <v>93069</v>
      </c>
      <c r="H4284" s="1527">
        <v>1310.0999999999999</v>
      </c>
      <c r="I4284" s="1527">
        <v>1309.5899999999999</v>
      </c>
    </row>
    <row r="4285" spans="2:9">
      <c r="B4285" s="1531">
        <v>93070</v>
      </c>
      <c r="C4285" s="1529" t="s">
        <v>3660</v>
      </c>
      <c r="D4285" s="1528" t="s">
        <v>74</v>
      </c>
      <c r="E4285" s="1530">
        <f t="shared" si="132"/>
        <v>208.63</v>
      </c>
      <c r="F4285" s="1521">
        <f t="shared" si="133"/>
        <v>93070</v>
      </c>
      <c r="H4285" s="1530">
        <v>208.63</v>
      </c>
      <c r="I4285" s="1530">
        <v>208.03</v>
      </c>
    </row>
    <row r="4286" spans="2:9" ht="30">
      <c r="B4286" s="1532">
        <v>93071</v>
      </c>
      <c r="C4286" s="1523" t="s">
        <v>3661</v>
      </c>
      <c r="D4286" s="1526" t="s">
        <v>74</v>
      </c>
      <c r="E4286" s="1527">
        <f t="shared" si="132"/>
        <v>193.56</v>
      </c>
      <c r="F4286" s="1521">
        <f t="shared" si="133"/>
        <v>93071</v>
      </c>
      <c r="H4286" s="1527">
        <v>193.56</v>
      </c>
      <c r="I4286" s="1527">
        <v>192.96</v>
      </c>
    </row>
    <row r="4287" spans="2:9" ht="30">
      <c r="B4287" s="1531">
        <v>93072</v>
      </c>
      <c r="C4287" s="1529" t="s">
        <v>3662</v>
      </c>
      <c r="D4287" s="1528" t="s">
        <v>74</v>
      </c>
      <c r="E4287" s="1530">
        <f t="shared" si="132"/>
        <v>1728.81</v>
      </c>
      <c r="F4287" s="1521">
        <f t="shared" si="133"/>
        <v>93072</v>
      </c>
      <c r="H4287" s="1530">
        <v>1728.81</v>
      </c>
      <c r="I4287" s="1530">
        <v>1728.21</v>
      </c>
    </row>
    <row r="4288" spans="2:9" ht="30">
      <c r="B4288" s="1532">
        <v>93073</v>
      </c>
      <c r="C4288" s="1523" t="s">
        <v>3663</v>
      </c>
      <c r="D4288" s="1526" t="s">
        <v>74</v>
      </c>
      <c r="E4288" s="1527">
        <f t="shared" si="132"/>
        <v>93.23</v>
      </c>
      <c r="F4288" s="1521">
        <f t="shared" si="133"/>
        <v>93073</v>
      </c>
      <c r="H4288" s="1527">
        <v>93.23</v>
      </c>
      <c r="I4288" s="1527">
        <v>92.72</v>
      </c>
    </row>
    <row r="4289" spans="2:9" ht="30">
      <c r="B4289" s="1531">
        <v>93074</v>
      </c>
      <c r="C4289" s="1529" t="s">
        <v>3664</v>
      </c>
      <c r="D4289" s="1528" t="s">
        <v>74</v>
      </c>
      <c r="E4289" s="1530">
        <f t="shared" si="132"/>
        <v>12.24</v>
      </c>
      <c r="F4289" s="1521">
        <f t="shared" si="133"/>
        <v>93074</v>
      </c>
      <c r="H4289" s="1530">
        <v>12.24</v>
      </c>
      <c r="I4289" s="1530">
        <v>11.69</v>
      </c>
    </row>
    <row r="4290" spans="2:9" ht="30">
      <c r="B4290" s="1532">
        <v>93075</v>
      </c>
      <c r="C4290" s="1523" t="s">
        <v>3665</v>
      </c>
      <c r="D4290" s="1526" t="s">
        <v>74</v>
      </c>
      <c r="E4290" s="1527">
        <f t="shared" ref="E4290:E4353" si="134">IF($L$2=$H$1,H4290,I4290)</f>
        <v>22.19</v>
      </c>
      <c r="F4290" s="1521">
        <f t="shared" ref="F4290:F4353" si="135">IF(LEN($B4290)=7,CONCATENATE(MID($B4290,1,6),"00",RIGHT($B4290,1)),IF(LEN($B4290)=8,CONCATENATE(MID($B4290,1,6),"0",RIGHT($B4290,2)),$B4290))</f>
        <v>93075</v>
      </c>
      <c r="H4290" s="1527">
        <v>22.19</v>
      </c>
      <c r="I4290" s="1527">
        <v>21.64</v>
      </c>
    </row>
    <row r="4291" spans="2:9" ht="30">
      <c r="B4291" s="1531">
        <v>93076</v>
      </c>
      <c r="C4291" s="1529" t="s">
        <v>3666</v>
      </c>
      <c r="D4291" s="1528" t="s">
        <v>74</v>
      </c>
      <c r="E4291" s="1530">
        <f t="shared" si="134"/>
        <v>21.02</v>
      </c>
      <c r="F4291" s="1521">
        <f t="shared" si="135"/>
        <v>93076</v>
      </c>
      <c r="H4291" s="1530">
        <v>21.02</v>
      </c>
      <c r="I4291" s="1530">
        <v>20.39</v>
      </c>
    </row>
    <row r="4292" spans="2:9" ht="30">
      <c r="B4292" s="1532">
        <v>93077</v>
      </c>
      <c r="C4292" s="1523" t="s">
        <v>3667</v>
      </c>
      <c r="D4292" s="1526" t="s">
        <v>74</v>
      </c>
      <c r="E4292" s="1527">
        <f t="shared" si="134"/>
        <v>32.18</v>
      </c>
      <c r="F4292" s="1521">
        <f t="shared" si="135"/>
        <v>93077</v>
      </c>
      <c r="H4292" s="1527">
        <v>32.18</v>
      </c>
      <c r="I4292" s="1527">
        <v>31.55</v>
      </c>
    </row>
    <row r="4293" spans="2:9" ht="30">
      <c r="B4293" s="1531">
        <v>93078</v>
      </c>
      <c r="C4293" s="1529" t="s">
        <v>3668</v>
      </c>
      <c r="D4293" s="1528" t="s">
        <v>74</v>
      </c>
      <c r="E4293" s="1530">
        <f t="shared" si="134"/>
        <v>35.119999999999997</v>
      </c>
      <c r="F4293" s="1521">
        <f t="shared" si="135"/>
        <v>93078</v>
      </c>
      <c r="H4293" s="1530">
        <v>35.119999999999997</v>
      </c>
      <c r="I4293" s="1530">
        <v>34.49</v>
      </c>
    </row>
    <row r="4294" spans="2:9" ht="30">
      <c r="B4294" s="1532">
        <v>93079</v>
      </c>
      <c r="C4294" s="1523" t="s">
        <v>3669</v>
      </c>
      <c r="D4294" s="1526" t="s">
        <v>74</v>
      </c>
      <c r="E4294" s="1527">
        <f t="shared" si="134"/>
        <v>30.25</v>
      </c>
      <c r="F4294" s="1521">
        <f t="shared" si="135"/>
        <v>93079</v>
      </c>
      <c r="H4294" s="1527">
        <v>30.25</v>
      </c>
      <c r="I4294" s="1527">
        <v>29.55</v>
      </c>
    </row>
    <row r="4295" spans="2:9" ht="30">
      <c r="B4295" s="1531">
        <v>93080</v>
      </c>
      <c r="C4295" s="1529" t="s">
        <v>3670</v>
      </c>
      <c r="D4295" s="1528" t="s">
        <v>74</v>
      </c>
      <c r="E4295" s="1530">
        <f t="shared" si="134"/>
        <v>7.97</v>
      </c>
      <c r="F4295" s="1521">
        <f t="shared" si="135"/>
        <v>93080</v>
      </c>
      <c r="H4295" s="1530">
        <v>7.97</v>
      </c>
      <c r="I4295" s="1530">
        <v>7.61</v>
      </c>
    </row>
    <row r="4296" spans="2:9" ht="30">
      <c r="B4296" s="1532">
        <v>93081</v>
      </c>
      <c r="C4296" s="1523" t="s">
        <v>3671</v>
      </c>
      <c r="D4296" s="1526" t="s">
        <v>74</v>
      </c>
      <c r="E4296" s="1527">
        <f t="shared" si="134"/>
        <v>20.59</v>
      </c>
      <c r="F4296" s="1521">
        <f t="shared" si="135"/>
        <v>93081</v>
      </c>
      <c r="H4296" s="1527">
        <v>20.59</v>
      </c>
      <c r="I4296" s="1527">
        <v>20.23</v>
      </c>
    </row>
    <row r="4297" spans="2:9" ht="30">
      <c r="B4297" s="1531">
        <v>93082</v>
      </c>
      <c r="C4297" s="1529" t="s">
        <v>3672</v>
      </c>
      <c r="D4297" s="1528" t="s">
        <v>74</v>
      </c>
      <c r="E4297" s="1530">
        <f t="shared" si="134"/>
        <v>25.62</v>
      </c>
      <c r="F4297" s="1521">
        <f t="shared" si="135"/>
        <v>93082</v>
      </c>
      <c r="H4297" s="1530">
        <v>25.62</v>
      </c>
      <c r="I4297" s="1530">
        <v>25.26</v>
      </c>
    </row>
    <row r="4298" spans="2:9" ht="30">
      <c r="B4298" s="1532">
        <v>93083</v>
      </c>
      <c r="C4298" s="1523" t="s">
        <v>3673</v>
      </c>
      <c r="D4298" s="1526" t="s">
        <v>74</v>
      </c>
      <c r="E4298" s="1527">
        <f t="shared" si="134"/>
        <v>516.17999999999995</v>
      </c>
      <c r="F4298" s="1521">
        <f t="shared" si="135"/>
        <v>93083</v>
      </c>
      <c r="H4298" s="1527">
        <v>516.17999999999995</v>
      </c>
      <c r="I4298" s="1527">
        <v>515.82000000000005</v>
      </c>
    </row>
    <row r="4299" spans="2:9" ht="30">
      <c r="B4299" s="1531">
        <v>93084</v>
      </c>
      <c r="C4299" s="1529" t="s">
        <v>3674</v>
      </c>
      <c r="D4299" s="1528" t="s">
        <v>74</v>
      </c>
      <c r="E4299" s="1530">
        <f t="shared" si="134"/>
        <v>13.88</v>
      </c>
      <c r="F4299" s="1521">
        <f t="shared" si="135"/>
        <v>93084</v>
      </c>
      <c r="H4299" s="1530">
        <v>13.88</v>
      </c>
      <c r="I4299" s="1530">
        <v>13.46</v>
      </c>
    </row>
    <row r="4300" spans="2:9" ht="30">
      <c r="B4300" s="1532">
        <v>93085</v>
      </c>
      <c r="C4300" s="1523" t="s">
        <v>3675</v>
      </c>
      <c r="D4300" s="1526" t="s">
        <v>74</v>
      </c>
      <c r="E4300" s="1527">
        <f t="shared" si="134"/>
        <v>12.84</v>
      </c>
      <c r="F4300" s="1521">
        <f t="shared" si="135"/>
        <v>93085</v>
      </c>
      <c r="H4300" s="1527">
        <v>12.84</v>
      </c>
      <c r="I4300" s="1527">
        <v>12.42</v>
      </c>
    </row>
    <row r="4301" spans="2:9" ht="30">
      <c r="B4301" s="1531">
        <v>93086</v>
      </c>
      <c r="C4301" s="1529" t="s">
        <v>3676</v>
      </c>
      <c r="D4301" s="1528" t="s">
        <v>74</v>
      </c>
      <c r="E4301" s="1530">
        <f t="shared" si="134"/>
        <v>599.38</v>
      </c>
      <c r="F4301" s="1521">
        <f t="shared" si="135"/>
        <v>93086</v>
      </c>
      <c r="H4301" s="1530">
        <v>599.38</v>
      </c>
      <c r="I4301" s="1530">
        <v>598.96</v>
      </c>
    </row>
    <row r="4302" spans="2:9" ht="30">
      <c r="B4302" s="1532">
        <v>93087</v>
      </c>
      <c r="C4302" s="1523" t="s">
        <v>3677</v>
      </c>
      <c r="D4302" s="1526" t="s">
        <v>74</v>
      </c>
      <c r="E4302" s="1527">
        <f t="shared" si="134"/>
        <v>22.19</v>
      </c>
      <c r="F4302" s="1521">
        <f t="shared" si="135"/>
        <v>93087</v>
      </c>
      <c r="H4302" s="1527">
        <v>22.19</v>
      </c>
      <c r="I4302" s="1527">
        <v>21.77</v>
      </c>
    </row>
    <row r="4303" spans="2:9" ht="30">
      <c r="B4303" s="1531">
        <v>93088</v>
      </c>
      <c r="C4303" s="1529" t="s">
        <v>3678</v>
      </c>
      <c r="D4303" s="1528" t="s">
        <v>74</v>
      </c>
      <c r="E4303" s="1530">
        <f t="shared" si="134"/>
        <v>26.26</v>
      </c>
      <c r="F4303" s="1521">
        <f t="shared" si="135"/>
        <v>93088</v>
      </c>
      <c r="H4303" s="1530">
        <v>26.26</v>
      </c>
      <c r="I4303" s="1530">
        <v>25.84</v>
      </c>
    </row>
    <row r="4304" spans="2:9" ht="30">
      <c r="B4304" s="1532">
        <v>93089</v>
      </c>
      <c r="C4304" s="1523" t="s">
        <v>3679</v>
      </c>
      <c r="D4304" s="1526" t="s">
        <v>74</v>
      </c>
      <c r="E4304" s="1527">
        <f t="shared" si="134"/>
        <v>52.66</v>
      </c>
      <c r="F4304" s="1521">
        <f t="shared" si="135"/>
        <v>93089</v>
      </c>
      <c r="H4304" s="1527">
        <v>52.66</v>
      </c>
      <c r="I4304" s="1527">
        <v>52.24</v>
      </c>
    </row>
    <row r="4305" spans="2:9" ht="30">
      <c r="B4305" s="1531">
        <v>93090</v>
      </c>
      <c r="C4305" s="1529" t="s">
        <v>3680</v>
      </c>
      <c r="D4305" s="1528" t="s">
        <v>74</v>
      </c>
      <c r="E4305" s="1530">
        <f t="shared" si="134"/>
        <v>19.850000000000001</v>
      </c>
      <c r="F4305" s="1521">
        <f t="shared" si="135"/>
        <v>93090</v>
      </c>
      <c r="H4305" s="1530">
        <v>19.850000000000001</v>
      </c>
      <c r="I4305" s="1530">
        <v>19.38</v>
      </c>
    </row>
    <row r="4306" spans="2:9" ht="30">
      <c r="B4306" s="1532">
        <v>93091</v>
      </c>
      <c r="C4306" s="1523" t="s">
        <v>3681</v>
      </c>
      <c r="D4306" s="1526" t="s">
        <v>74</v>
      </c>
      <c r="E4306" s="1527">
        <f t="shared" si="134"/>
        <v>17.37</v>
      </c>
      <c r="F4306" s="1521">
        <f t="shared" si="135"/>
        <v>93091</v>
      </c>
      <c r="H4306" s="1527">
        <v>17.37</v>
      </c>
      <c r="I4306" s="1527">
        <v>16.899999999999999</v>
      </c>
    </row>
    <row r="4307" spans="2:9" ht="30">
      <c r="B4307" s="1531">
        <v>93092</v>
      </c>
      <c r="C4307" s="1529" t="s">
        <v>3682</v>
      </c>
      <c r="D4307" s="1528" t="s">
        <v>74</v>
      </c>
      <c r="E4307" s="1530">
        <f t="shared" si="134"/>
        <v>658.85</v>
      </c>
      <c r="F4307" s="1521">
        <f t="shared" si="135"/>
        <v>93092</v>
      </c>
      <c r="H4307" s="1530">
        <v>658.85</v>
      </c>
      <c r="I4307" s="1530">
        <v>658.38</v>
      </c>
    </row>
    <row r="4308" spans="2:9" ht="30">
      <c r="B4308" s="1532">
        <v>93093</v>
      </c>
      <c r="C4308" s="1523" t="s">
        <v>3683</v>
      </c>
      <c r="D4308" s="1526" t="s">
        <v>74</v>
      </c>
      <c r="E4308" s="1527">
        <f t="shared" si="134"/>
        <v>35.42</v>
      </c>
      <c r="F4308" s="1521">
        <f t="shared" si="135"/>
        <v>93093</v>
      </c>
      <c r="H4308" s="1527">
        <v>35.42</v>
      </c>
      <c r="I4308" s="1527">
        <v>34.950000000000003</v>
      </c>
    </row>
    <row r="4309" spans="2:9" ht="30">
      <c r="B4309" s="1531">
        <v>93094</v>
      </c>
      <c r="C4309" s="1529" t="s">
        <v>3684</v>
      </c>
      <c r="D4309" s="1528" t="s">
        <v>74</v>
      </c>
      <c r="E4309" s="1530">
        <f t="shared" si="134"/>
        <v>91.15</v>
      </c>
      <c r="F4309" s="1521">
        <f t="shared" si="135"/>
        <v>93094</v>
      </c>
      <c r="H4309" s="1530">
        <v>91.15</v>
      </c>
      <c r="I4309" s="1530">
        <v>90.68</v>
      </c>
    </row>
    <row r="4310" spans="2:9" ht="30">
      <c r="B4310" s="1532">
        <v>93095</v>
      </c>
      <c r="C4310" s="1523" t="s">
        <v>3685</v>
      </c>
      <c r="D4310" s="1526" t="s">
        <v>74</v>
      </c>
      <c r="E4310" s="1527">
        <f t="shared" si="134"/>
        <v>66.930000000000007</v>
      </c>
      <c r="F4310" s="1521">
        <f t="shared" si="135"/>
        <v>93095</v>
      </c>
      <c r="H4310" s="1527">
        <v>66.930000000000007</v>
      </c>
      <c r="I4310" s="1527">
        <v>66.209999999999994</v>
      </c>
    </row>
    <row r="4311" spans="2:9" ht="30">
      <c r="B4311" s="1531">
        <v>93096</v>
      </c>
      <c r="C4311" s="1529" t="s">
        <v>3686</v>
      </c>
      <c r="D4311" s="1528" t="s">
        <v>74</v>
      </c>
      <c r="E4311" s="1530">
        <f t="shared" si="134"/>
        <v>96.34</v>
      </c>
      <c r="F4311" s="1521">
        <f t="shared" si="135"/>
        <v>93096</v>
      </c>
      <c r="H4311" s="1530">
        <v>96.34</v>
      </c>
      <c r="I4311" s="1530">
        <v>95.51</v>
      </c>
    </row>
    <row r="4312" spans="2:9" ht="30">
      <c r="B4312" s="1532">
        <v>93097</v>
      </c>
      <c r="C4312" s="1523" t="s">
        <v>3687</v>
      </c>
      <c r="D4312" s="1526" t="s">
        <v>74</v>
      </c>
      <c r="E4312" s="1527">
        <f t="shared" si="134"/>
        <v>12.42</v>
      </c>
      <c r="F4312" s="1521">
        <f t="shared" si="135"/>
        <v>93097</v>
      </c>
      <c r="H4312" s="1527">
        <v>12.42</v>
      </c>
      <c r="I4312" s="1527">
        <v>11.86</v>
      </c>
    </row>
    <row r="4313" spans="2:9" ht="30">
      <c r="B4313" s="1531">
        <v>93098</v>
      </c>
      <c r="C4313" s="1529" t="s">
        <v>3688</v>
      </c>
      <c r="D4313" s="1528" t="s">
        <v>74</v>
      </c>
      <c r="E4313" s="1530">
        <f t="shared" si="134"/>
        <v>22.37</v>
      </c>
      <c r="F4313" s="1521">
        <f t="shared" si="135"/>
        <v>93098</v>
      </c>
      <c r="H4313" s="1530">
        <v>22.37</v>
      </c>
      <c r="I4313" s="1530">
        <v>21.81</v>
      </c>
    </row>
    <row r="4314" spans="2:9" ht="30">
      <c r="B4314" s="1532">
        <v>93099</v>
      </c>
      <c r="C4314" s="1523" t="s">
        <v>3689</v>
      </c>
      <c r="D4314" s="1526" t="s">
        <v>74</v>
      </c>
      <c r="E4314" s="1527">
        <f t="shared" si="134"/>
        <v>23.18</v>
      </c>
      <c r="F4314" s="1521">
        <f t="shared" si="135"/>
        <v>93099</v>
      </c>
      <c r="H4314" s="1527">
        <v>23.18</v>
      </c>
      <c r="I4314" s="1527">
        <v>22.33</v>
      </c>
    </row>
    <row r="4315" spans="2:9" ht="30">
      <c r="B4315" s="1531">
        <v>93100</v>
      </c>
      <c r="C4315" s="1529" t="s">
        <v>3690</v>
      </c>
      <c r="D4315" s="1528" t="s">
        <v>74</v>
      </c>
      <c r="E4315" s="1530">
        <f t="shared" si="134"/>
        <v>34.340000000000003</v>
      </c>
      <c r="F4315" s="1521">
        <f t="shared" si="135"/>
        <v>93100</v>
      </c>
      <c r="H4315" s="1530">
        <v>34.340000000000003</v>
      </c>
      <c r="I4315" s="1530">
        <v>33.49</v>
      </c>
    </row>
    <row r="4316" spans="2:9" ht="30">
      <c r="B4316" s="1532">
        <v>93101</v>
      </c>
      <c r="C4316" s="1523" t="s">
        <v>3691</v>
      </c>
      <c r="D4316" s="1526" t="s">
        <v>74</v>
      </c>
      <c r="E4316" s="1527">
        <f t="shared" si="134"/>
        <v>37.28</v>
      </c>
      <c r="F4316" s="1521">
        <f t="shared" si="135"/>
        <v>93101</v>
      </c>
      <c r="H4316" s="1527">
        <v>37.28</v>
      </c>
      <c r="I4316" s="1527">
        <v>36.43</v>
      </c>
    </row>
    <row r="4317" spans="2:9" ht="30">
      <c r="B4317" s="1531">
        <v>93102</v>
      </c>
      <c r="C4317" s="1529" t="s">
        <v>3692</v>
      </c>
      <c r="D4317" s="1528" t="s">
        <v>74</v>
      </c>
      <c r="E4317" s="1530">
        <f t="shared" si="134"/>
        <v>32.22</v>
      </c>
      <c r="F4317" s="1521">
        <f t="shared" si="135"/>
        <v>93102</v>
      </c>
      <c r="H4317" s="1530">
        <v>32.22</v>
      </c>
      <c r="I4317" s="1530">
        <v>31.32</v>
      </c>
    </row>
    <row r="4318" spans="2:9" ht="30">
      <c r="B4318" s="1532">
        <v>93103</v>
      </c>
      <c r="C4318" s="1523" t="s">
        <v>3693</v>
      </c>
      <c r="D4318" s="1526" t="s">
        <v>74</v>
      </c>
      <c r="E4318" s="1527">
        <f t="shared" si="134"/>
        <v>8.11</v>
      </c>
      <c r="F4318" s="1521">
        <f t="shared" si="135"/>
        <v>93103</v>
      </c>
      <c r="H4318" s="1527">
        <v>8.11</v>
      </c>
      <c r="I4318" s="1527">
        <v>7.73</v>
      </c>
    </row>
    <row r="4319" spans="2:9" ht="30">
      <c r="B4319" s="1531">
        <v>93104</v>
      </c>
      <c r="C4319" s="1529" t="s">
        <v>3694</v>
      </c>
      <c r="D4319" s="1528" t="s">
        <v>74</v>
      </c>
      <c r="E4319" s="1530">
        <f t="shared" si="134"/>
        <v>20.73</v>
      </c>
      <c r="F4319" s="1521">
        <f t="shared" si="135"/>
        <v>93104</v>
      </c>
      <c r="H4319" s="1530">
        <v>20.73</v>
      </c>
      <c r="I4319" s="1530">
        <v>20.350000000000001</v>
      </c>
    </row>
    <row r="4320" spans="2:9" ht="30">
      <c r="B4320" s="1532">
        <v>93105</v>
      </c>
      <c r="C4320" s="1523" t="s">
        <v>3695</v>
      </c>
      <c r="D4320" s="1526" t="s">
        <v>74</v>
      </c>
      <c r="E4320" s="1527">
        <f t="shared" si="134"/>
        <v>25.76</v>
      </c>
      <c r="F4320" s="1521">
        <f t="shared" si="135"/>
        <v>93105</v>
      </c>
      <c r="H4320" s="1527">
        <v>25.76</v>
      </c>
      <c r="I4320" s="1527">
        <v>25.38</v>
      </c>
    </row>
    <row r="4321" spans="2:9" ht="30">
      <c r="B4321" s="1531">
        <v>93106</v>
      </c>
      <c r="C4321" s="1529" t="s">
        <v>3696</v>
      </c>
      <c r="D4321" s="1528" t="s">
        <v>74</v>
      </c>
      <c r="E4321" s="1530">
        <f t="shared" si="134"/>
        <v>516.32000000000005</v>
      </c>
      <c r="F4321" s="1521">
        <f t="shared" si="135"/>
        <v>93106</v>
      </c>
      <c r="H4321" s="1530">
        <v>516.32000000000005</v>
      </c>
      <c r="I4321" s="1530">
        <v>515.94000000000005</v>
      </c>
    </row>
    <row r="4322" spans="2:9" ht="30">
      <c r="B4322" s="1532">
        <v>93107</v>
      </c>
      <c r="C4322" s="1523" t="s">
        <v>3697</v>
      </c>
      <c r="D4322" s="1526" t="s">
        <v>74</v>
      </c>
      <c r="E4322" s="1527">
        <f t="shared" si="134"/>
        <v>15.3</v>
      </c>
      <c r="F4322" s="1521">
        <f t="shared" si="135"/>
        <v>93107</v>
      </c>
      <c r="H4322" s="1527">
        <v>15.3</v>
      </c>
      <c r="I4322" s="1527">
        <v>14.73</v>
      </c>
    </row>
    <row r="4323" spans="2:9" ht="30">
      <c r="B4323" s="1531">
        <v>93108</v>
      </c>
      <c r="C4323" s="1529" t="s">
        <v>3698</v>
      </c>
      <c r="D4323" s="1528" t="s">
        <v>74</v>
      </c>
      <c r="E4323" s="1530">
        <f t="shared" si="134"/>
        <v>14.26</v>
      </c>
      <c r="F4323" s="1521">
        <f t="shared" si="135"/>
        <v>93108</v>
      </c>
      <c r="H4323" s="1530">
        <v>14.26</v>
      </c>
      <c r="I4323" s="1530">
        <v>13.69</v>
      </c>
    </row>
    <row r="4324" spans="2:9" ht="30">
      <c r="B4324" s="1532">
        <v>93109</v>
      </c>
      <c r="C4324" s="1523" t="s">
        <v>3699</v>
      </c>
      <c r="D4324" s="1526" t="s">
        <v>74</v>
      </c>
      <c r="E4324" s="1527">
        <f t="shared" si="134"/>
        <v>600.79999999999995</v>
      </c>
      <c r="F4324" s="1521">
        <f t="shared" si="135"/>
        <v>93109</v>
      </c>
      <c r="H4324" s="1527">
        <v>600.79999999999995</v>
      </c>
      <c r="I4324" s="1527">
        <v>600.23</v>
      </c>
    </row>
    <row r="4325" spans="2:9" ht="30">
      <c r="B4325" s="1531">
        <v>93110</v>
      </c>
      <c r="C4325" s="1529" t="s">
        <v>3700</v>
      </c>
      <c r="D4325" s="1528" t="s">
        <v>74</v>
      </c>
      <c r="E4325" s="1530">
        <f t="shared" si="134"/>
        <v>23.61</v>
      </c>
      <c r="F4325" s="1521">
        <f t="shared" si="135"/>
        <v>93110</v>
      </c>
      <c r="H4325" s="1530">
        <v>23.61</v>
      </c>
      <c r="I4325" s="1530">
        <v>23.04</v>
      </c>
    </row>
    <row r="4326" spans="2:9" ht="30">
      <c r="B4326" s="1532">
        <v>93111</v>
      </c>
      <c r="C4326" s="1523" t="s">
        <v>3701</v>
      </c>
      <c r="D4326" s="1526" t="s">
        <v>74</v>
      </c>
      <c r="E4326" s="1527">
        <f t="shared" si="134"/>
        <v>27.51</v>
      </c>
      <c r="F4326" s="1521">
        <f t="shared" si="135"/>
        <v>93111</v>
      </c>
      <c r="H4326" s="1527">
        <v>27.51</v>
      </c>
      <c r="I4326" s="1527">
        <v>26.94</v>
      </c>
    </row>
    <row r="4327" spans="2:9" ht="30">
      <c r="B4327" s="1531">
        <v>93112</v>
      </c>
      <c r="C4327" s="1529" t="s">
        <v>3702</v>
      </c>
      <c r="D4327" s="1528" t="s">
        <v>74</v>
      </c>
      <c r="E4327" s="1530">
        <f t="shared" si="134"/>
        <v>54.08</v>
      </c>
      <c r="F4327" s="1521">
        <f t="shared" si="135"/>
        <v>93112</v>
      </c>
      <c r="H4327" s="1530">
        <v>54.08</v>
      </c>
      <c r="I4327" s="1530">
        <v>53.51</v>
      </c>
    </row>
    <row r="4328" spans="2:9" ht="30">
      <c r="B4328" s="1532">
        <v>93113</v>
      </c>
      <c r="C4328" s="1523" t="s">
        <v>3703</v>
      </c>
      <c r="D4328" s="1526" t="s">
        <v>74</v>
      </c>
      <c r="E4328" s="1527">
        <f t="shared" si="134"/>
        <v>22.42</v>
      </c>
      <c r="F4328" s="1521">
        <f t="shared" si="135"/>
        <v>93113</v>
      </c>
      <c r="H4328" s="1527">
        <v>22.42</v>
      </c>
      <c r="I4328" s="1527">
        <v>21.69</v>
      </c>
    </row>
    <row r="4329" spans="2:9" ht="30">
      <c r="B4329" s="1531">
        <v>93114</v>
      </c>
      <c r="C4329" s="1529" t="s">
        <v>3704</v>
      </c>
      <c r="D4329" s="1528" t="s">
        <v>74</v>
      </c>
      <c r="E4329" s="1530">
        <f t="shared" si="134"/>
        <v>37.99</v>
      </c>
      <c r="F4329" s="1521">
        <f t="shared" si="135"/>
        <v>93114</v>
      </c>
      <c r="H4329" s="1530">
        <v>37.99</v>
      </c>
      <c r="I4329" s="1530">
        <v>37.26</v>
      </c>
    </row>
    <row r="4330" spans="2:9" ht="30">
      <c r="B4330" s="1532">
        <v>93115</v>
      </c>
      <c r="C4330" s="1523" t="s">
        <v>3705</v>
      </c>
      <c r="D4330" s="1526" t="s">
        <v>74</v>
      </c>
      <c r="E4330" s="1527">
        <f t="shared" si="134"/>
        <v>93.72</v>
      </c>
      <c r="F4330" s="1521">
        <f t="shared" si="135"/>
        <v>93115</v>
      </c>
      <c r="H4330" s="1527">
        <v>93.72</v>
      </c>
      <c r="I4330" s="1527">
        <v>92.99</v>
      </c>
    </row>
    <row r="4331" spans="2:9" ht="30">
      <c r="B4331" s="1531">
        <v>93116</v>
      </c>
      <c r="C4331" s="1529" t="s">
        <v>3706</v>
      </c>
      <c r="D4331" s="1528" t="s">
        <v>74</v>
      </c>
      <c r="E4331" s="1530">
        <f t="shared" si="134"/>
        <v>661.42</v>
      </c>
      <c r="F4331" s="1521">
        <f t="shared" si="135"/>
        <v>93116</v>
      </c>
      <c r="H4331" s="1530">
        <v>661.42</v>
      </c>
      <c r="I4331" s="1530">
        <v>660.69</v>
      </c>
    </row>
    <row r="4332" spans="2:9" ht="30">
      <c r="B4332" s="1532">
        <v>93117</v>
      </c>
      <c r="C4332" s="1523" t="s">
        <v>3707</v>
      </c>
      <c r="D4332" s="1526" t="s">
        <v>74</v>
      </c>
      <c r="E4332" s="1527">
        <f t="shared" si="134"/>
        <v>67.16</v>
      </c>
      <c r="F4332" s="1521">
        <f t="shared" si="135"/>
        <v>93117</v>
      </c>
      <c r="H4332" s="1527">
        <v>67.16</v>
      </c>
      <c r="I4332" s="1527">
        <v>66.41</v>
      </c>
    </row>
    <row r="4333" spans="2:9" ht="30">
      <c r="B4333" s="1531">
        <v>93118</v>
      </c>
      <c r="C4333" s="1529" t="s">
        <v>3708</v>
      </c>
      <c r="D4333" s="1528" t="s">
        <v>74</v>
      </c>
      <c r="E4333" s="1530">
        <f t="shared" si="134"/>
        <v>99.2</v>
      </c>
      <c r="F4333" s="1521">
        <f t="shared" si="135"/>
        <v>93118</v>
      </c>
      <c r="H4333" s="1530">
        <v>99.2</v>
      </c>
      <c r="I4333" s="1530">
        <v>98.07</v>
      </c>
    </row>
    <row r="4334" spans="2:9" ht="30">
      <c r="B4334" s="1532">
        <v>93119</v>
      </c>
      <c r="C4334" s="1523" t="s">
        <v>3709</v>
      </c>
      <c r="D4334" s="1526" t="s">
        <v>74</v>
      </c>
      <c r="E4334" s="1527">
        <f t="shared" si="134"/>
        <v>18.690000000000001</v>
      </c>
      <c r="F4334" s="1521">
        <f t="shared" si="135"/>
        <v>93119</v>
      </c>
      <c r="H4334" s="1527">
        <v>18.690000000000001</v>
      </c>
      <c r="I4334" s="1527">
        <v>18.309999999999999</v>
      </c>
    </row>
    <row r="4335" spans="2:9" ht="30">
      <c r="B4335" s="1531">
        <v>93120</v>
      </c>
      <c r="C4335" s="1529" t="s">
        <v>3710</v>
      </c>
      <c r="D4335" s="1528" t="s">
        <v>74</v>
      </c>
      <c r="E4335" s="1530">
        <f t="shared" si="134"/>
        <v>29.85</v>
      </c>
      <c r="F4335" s="1521">
        <f t="shared" si="135"/>
        <v>93120</v>
      </c>
      <c r="H4335" s="1530">
        <v>29.85</v>
      </c>
      <c r="I4335" s="1530">
        <v>29.47</v>
      </c>
    </row>
    <row r="4336" spans="2:9" ht="30">
      <c r="B4336" s="1532">
        <v>93121</v>
      </c>
      <c r="C4336" s="1523" t="s">
        <v>3711</v>
      </c>
      <c r="D4336" s="1526" t="s">
        <v>74</v>
      </c>
      <c r="E4336" s="1527">
        <f t="shared" si="134"/>
        <v>32.79</v>
      </c>
      <c r="F4336" s="1521">
        <f t="shared" si="135"/>
        <v>93121</v>
      </c>
      <c r="H4336" s="1527">
        <v>32.79</v>
      </c>
      <c r="I4336" s="1527">
        <v>32.409999999999997</v>
      </c>
    </row>
    <row r="4337" spans="2:9" ht="30">
      <c r="B4337" s="1531">
        <v>93122</v>
      </c>
      <c r="C4337" s="1529" t="s">
        <v>3712</v>
      </c>
      <c r="D4337" s="1528" t="s">
        <v>74</v>
      </c>
      <c r="E4337" s="1530">
        <f t="shared" si="134"/>
        <v>27.93</v>
      </c>
      <c r="F4337" s="1521">
        <f t="shared" si="135"/>
        <v>93122</v>
      </c>
      <c r="H4337" s="1530">
        <v>27.93</v>
      </c>
      <c r="I4337" s="1530">
        <v>27.48</v>
      </c>
    </row>
    <row r="4338" spans="2:9" ht="30">
      <c r="B4338" s="1532">
        <v>93123</v>
      </c>
      <c r="C4338" s="1523" t="s">
        <v>3713</v>
      </c>
      <c r="D4338" s="1526" t="s">
        <v>74</v>
      </c>
      <c r="E4338" s="1527">
        <f t="shared" si="134"/>
        <v>63.77</v>
      </c>
      <c r="F4338" s="1521">
        <f t="shared" si="135"/>
        <v>93123</v>
      </c>
      <c r="H4338" s="1527">
        <v>63.77</v>
      </c>
      <c r="I4338" s="1527">
        <v>63.24</v>
      </c>
    </row>
    <row r="4339" spans="2:9" ht="30">
      <c r="B4339" s="1531">
        <v>93124</v>
      </c>
      <c r="C4339" s="1529" t="s">
        <v>3714</v>
      </c>
      <c r="D4339" s="1528" t="s">
        <v>74</v>
      </c>
      <c r="E4339" s="1530">
        <f t="shared" si="134"/>
        <v>101.33</v>
      </c>
      <c r="F4339" s="1521">
        <f t="shared" si="135"/>
        <v>93124</v>
      </c>
      <c r="H4339" s="1530">
        <v>101.33</v>
      </c>
      <c r="I4339" s="1530">
        <v>100.73</v>
      </c>
    </row>
    <row r="4340" spans="2:9" ht="30">
      <c r="B4340" s="1532">
        <v>93125</v>
      </c>
      <c r="C4340" s="1523" t="s">
        <v>3715</v>
      </c>
      <c r="D4340" s="1526" t="s">
        <v>74</v>
      </c>
      <c r="E4340" s="1527">
        <f t="shared" si="134"/>
        <v>148.1</v>
      </c>
      <c r="F4340" s="1521">
        <f t="shared" si="135"/>
        <v>93125</v>
      </c>
      <c r="H4340" s="1527">
        <v>148.1</v>
      </c>
      <c r="I4340" s="1527">
        <v>147.34</v>
      </c>
    </row>
    <row r="4341" spans="2:9" ht="30">
      <c r="B4341" s="1531">
        <v>93126</v>
      </c>
      <c r="C4341" s="1529" t="s">
        <v>3716</v>
      </c>
      <c r="D4341" s="1528" t="s">
        <v>74</v>
      </c>
      <c r="E4341" s="1530">
        <f t="shared" si="134"/>
        <v>331.93</v>
      </c>
      <c r="F4341" s="1521">
        <f t="shared" si="135"/>
        <v>93126</v>
      </c>
      <c r="H4341" s="1530">
        <v>331.93</v>
      </c>
      <c r="I4341" s="1530">
        <v>331.04</v>
      </c>
    </row>
    <row r="4342" spans="2:9" ht="30">
      <c r="B4342" s="1532">
        <v>93133</v>
      </c>
      <c r="C4342" s="1523" t="s">
        <v>3717</v>
      </c>
      <c r="D4342" s="1526" t="s">
        <v>74</v>
      </c>
      <c r="E4342" s="1527">
        <f t="shared" si="134"/>
        <v>19.940000000000001</v>
      </c>
      <c r="F4342" s="1521">
        <f t="shared" si="135"/>
        <v>93133</v>
      </c>
      <c r="H4342" s="1527">
        <v>19.940000000000001</v>
      </c>
      <c r="I4342" s="1527">
        <v>19.21</v>
      </c>
    </row>
    <row r="4343" spans="2:9" ht="30">
      <c r="B4343" s="1531">
        <v>94465</v>
      </c>
      <c r="C4343" s="1529" t="s">
        <v>1939</v>
      </c>
      <c r="D4343" s="1528" t="s">
        <v>74</v>
      </c>
      <c r="E4343" s="1530">
        <f t="shared" si="134"/>
        <v>41.55</v>
      </c>
      <c r="F4343" s="1521">
        <f t="shared" si="135"/>
        <v>94465</v>
      </c>
      <c r="H4343" s="1530">
        <v>41.55</v>
      </c>
      <c r="I4343" s="1530">
        <v>40.18</v>
      </c>
    </row>
    <row r="4344" spans="2:9" ht="30">
      <c r="B4344" s="1532">
        <v>94466</v>
      </c>
      <c r="C4344" s="1523" t="s">
        <v>1940</v>
      </c>
      <c r="D4344" s="1526" t="s">
        <v>74</v>
      </c>
      <c r="E4344" s="1527">
        <f t="shared" si="134"/>
        <v>41.57</v>
      </c>
      <c r="F4344" s="1521">
        <f t="shared" si="135"/>
        <v>94466</v>
      </c>
      <c r="H4344" s="1527">
        <v>41.57</v>
      </c>
      <c r="I4344" s="1527">
        <v>40.200000000000003</v>
      </c>
    </row>
    <row r="4345" spans="2:9" ht="30">
      <c r="B4345" s="1531">
        <v>94467</v>
      </c>
      <c r="C4345" s="1529" t="s">
        <v>1941</v>
      </c>
      <c r="D4345" s="1528" t="s">
        <v>74</v>
      </c>
      <c r="E4345" s="1530">
        <f t="shared" si="134"/>
        <v>64.67</v>
      </c>
      <c r="F4345" s="1521">
        <f t="shared" si="135"/>
        <v>94467</v>
      </c>
      <c r="H4345" s="1530">
        <v>64.67</v>
      </c>
      <c r="I4345" s="1530">
        <v>63.3</v>
      </c>
    </row>
    <row r="4346" spans="2:9" ht="30">
      <c r="B4346" s="1532">
        <v>94468</v>
      </c>
      <c r="C4346" s="1523" t="s">
        <v>1942</v>
      </c>
      <c r="D4346" s="1526" t="s">
        <v>74</v>
      </c>
      <c r="E4346" s="1527">
        <f t="shared" si="134"/>
        <v>56.46</v>
      </c>
      <c r="F4346" s="1521">
        <f t="shared" si="135"/>
        <v>94468</v>
      </c>
      <c r="H4346" s="1527">
        <v>56.46</v>
      </c>
      <c r="I4346" s="1527">
        <v>55.09</v>
      </c>
    </row>
    <row r="4347" spans="2:9" ht="30">
      <c r="B4347" s="1531">
        <v>94469</v>
      </c>
      <c r="C4347" s="1529" t="s">
        <v>1943</v>
      </c>
      <c r="D4347" s="1528" t="s">
        <v>74</v>
      </c>
      <c r="E4347" s="1530">
        <f t="shared" si="134"/>
        <v>94.1</v>
      </c>
      <c r="F4347" s="1521">
        <f t="shared" si="135"/>
        <v>94469</v>
      </c>
      <c r="H4347" s="1530">
        <v>94.1</v>
      </c>
      <c r="I4347" s="1530">
        <v>92.39</v>
      </c>
    </row>
    <row r="4348" spans="2:9" ht="30">
      <c r="B4348" s="1532">
        <v>94470</v>
      </c>
      <c r="C4348" s="1523" t="s">
        <v>1944</v>
      </c>
      <c r="D4348" s="1526" t="s">
        <v>74</v>
      </c>
      <c r="E4348" s="1527">
        <f t="shared" si="134"/>
        <v>86.79</v>
      </c>
      <c r="F4348" s="1521">
        <f t="shared" si="135"/>
        <v>94470</v>
      </c>
      <c r="H4348" s="1527">
        <v>86.79</v>
      </c>
      <c r="I4348" s="1527">
        <v>85.08</v>
      </c>
    </row>
    <row r="4349" spans="2:9" ht="30">
      <c r="B4349" s="1531">
        <v>94471</v>
      </c>
      <c r="C4349" s="1529" t="s">
        <v>1945</v>
      </c>
      <c r="D4349" s="1528" t="s">
        <v>74</v>
      </c>
      <c r="E4349" s="1530">
        <f t="shared" si="134"/>
        <v>59.81</v>
      </c>
      <c r="F4349" s="1521">
        <f t="shared" si="135"/>
        <v>94471</v>
      </c>
      <c r="H4349" s="1530">
        <v>59.81</v>
      </c>
      <c r="I4349" s="1530">
        <v>57.75</v>
      </c>
    </row>
    <row r="4350" spans="2:9" ht="30">
      <c r="B4350" s="1532">
        <v>94472</v>
      </c>
      <c r="C4350" s="1523" t="s">
        <v>1946</v>
      </c>
      <c r="D4350" s="1526" t="s">
        <v>74</v>
      </c>
      <c r="E4350" s="1527">
        <f t="shared" si="134"/>
        <v>61.64</v>
      </c>
      <c r="F4350" s="1521">
        <f t="shared" si="135"/>
        <v>94472</v>
      </c>
      <c r="H4350" s="1527">
        <v>61.64</v>
      </c>
      <c r="I4350" s="1527">
        <v>59.58</v>
      </c>
    </row>
    <row r="4351" spans="2:9" ht="30">
      <c r="B4351" s="1531">
        <v>94473</v>
      </c>
      <c r="C4351" s="1529" t="s">
        <v>1947</v>
      </c>
      <c r="D4351" s="1528" t="s">
        <v>74</v>
      </c>
      <c r="E4351" s="1530">
        <f t="shared" si="134"/>
        <v>92.48</v>
      </c>
      <c r="F4351" s="1521">
        <f t="shared" si="135"/>
        <v>94473</v>
      </c>
      <c r="H4351" s="1530">
        <v>92.48</v>
      </c>
      <c r="I4351" s="1530">
        <v>90.42</v>
      </c>
    </row>
    <row r="4352" spans="2:9" ht="30">
      <c r="B4352" s="1532">
        <v>94474</v>
      </c>
      <c r="C4352" s="1523" t="s">
        <v>1948</v>
      </c>
      <c r="D4352" s="1526" t="s">
        <v>74</v>
      </c>
      <c r="E4352" s="1527">
        <f t="shared" si="134"/>
        <v>100.51</v>
      </c>
      <c r="F4352" s="1521">
        <f t="shared" si="135"/>
        <v>94474</v>
      </c>
      <c r="H4352" s="1527">
        <v>100.51</v>
      </c>
      <c r="I4352" s="1527">
        <v>98.45</v>
      </c>
    </row>
    <row r="4353" spans="2:9" ht="30">
      <c r="B4353" s="1531">
        <v>94475</v>
      </c>
      <c r="C4353" s="1529" t="s">
        <v>1949</v>
      </c>
      <c r="D4353" s="1528" t="s">
        <v>74</v>
      </c>
      <c r="E4353" s="1530">
        <f t="shared" si="134"/>
        <v>127.27</v>
      </c>
      <c r="F4353" s="1521">
        <f t="shared" si="135"/>
        <v>94475</v>
      </c>
      <c r="H4353" s="1530">
        <v>127.27</v>
      </c>
      <c r="I4353" s="1530">
        <v>124.69</v>
      </c>
    </row>
    <row r="4354" spans="2:9" ht="30">
      <c r="B4354" s="1532">
        <v>94476</v>
      </c>
      <c r="C4354" s="1523" t="s">
        <v>1950</v>
      </c>
      <c r="D4354" s="1526" t="s">
        <v>74</v>
      </c>
      <c r="E4354" s="1527">
        <f t="shared" ref="E4354:E4417" si="136">IF($L$2=$H$1,H4354,I4354)</f>
        <v>142.74</v>
      </c>
      <c r="F4354" s="1521">
        <f t="shared" ref="F4354:F4417" si="137">IF(LEN($B4354)=7,CONCATENATE(MID($B4354,1,6),"00",RIGHT($B4354,1)),IF(LEN($B4354)=8,CONCATENATE(MID($B4354,1,6),"0",RIGHT($B4354,2)),$B4354))</f>
        <v>94476</v>
      </c>
      <c r="H4354" s="1527">
        <v>142.74</v>
      </c>
      <c r="I4354" s="1527">
        <v>140.16</v>
      </c>
    </row>
    <row r="4355" spans="2:9" ht="30">
      <c r="B4355" s="1531">
        <v>94477</v>
      </c>
      <c r="C4355" s="1529" t="s">
        <v>1951</v>
      </c>
      <c r="D4355" s="1528" t="s">
        <v>74</v>
      </c>
      <c r="E4355" s="1530">
        <f t="shared" si="136"/>
        <v>79.64</v>
      </c>
      <c r="F4355" s="1521">
        <f t="shared" si="137"/>
        <v>94477</v>
      </c>
      <c r="H4355" s="1530">
        <v>79.64</v>
      </c>
      <c r="I4355" s="1530">
        <v>76.900000000000006</v>
      </c>
    </row>
    <row r="4356" spans="2:9" ht="30">
      <c r="B4356" s="1532">
        <v>94478</v>
      </c>
      <c r="C4356" s="1523" t="s">
        <v>1952</v>
      </c>
      <c r="D4356" s="1526" t="s">
        <v>74</v>
      </c>
      <c r="E4356" s="1527">
        <f t="shared" si="136"/>
        <v>127.25</v>
      </c>
      <c r="F4356" s="1521">
        <f t="shared" si="137"/>
        <v>94478</v>
      </c>
      <c r="H4356" s="1527">
        <v>127.25</v>
      </c>
      <c r="I4356" s="1527">
        <v>124.51</v>
      </c>
    </row>
    <row r="4357" spans="2:9" ht="30">
      <c r="B4357" s="1531">
        <v>94479</v>
      </c>
      <c r="C4357" s="1529" t="s">
        <v>1953</v>
      </c>
      <c r="D4357" s="1528" t="s">
        <v>74</v>
      </c>
      <c r="E4357" s="1530">
        <f t="shared" si="136"/>
        <v>168.11</v>
      </c>
      <c r="F4357" s="1521">
        <f t="shared" si="137"/>
        <v>94479</v>
      </c>
      <c r="H4357" s="1530">
        <v>168.11</v>
      </c>
      <c r="I4357" s="1530">
        <v>164.67</v>
      </c>
    </row>
    <row r="4358" spans="2:9" ht="30">
      <c r="B4358" s="1532">
        <v>94606</v>
      </c>
      <c r="C4358" s="1523" t="s">
        <v>3718</v>
      </c>
      <c r="D4358" s="1526" t="s">
        <v>74</v>
      </c>
      <c r="E4358" s="1527">
        <f t="shared" si="136"/>
        <v>84.49</v>
      </c>
      <c r="F4358" s="1521">
        <f t="shared" si="137"/>
        <v>94606</v>
      </c>
      <c r="H4358" s="1527">
        <v>84.49</v>
      </c>
      <c r="I4358" s="1527">
        <v>82.87</v>
      </c>
    </row>
    <row r="4359" spans="2:9" ht="30">
      <c r="B4359" s="1531">
        <v>94608</v>
      </c>
      <c r="C4359" s="1529" t="s">
        <v>3719</v>
      </c>
      <c r="D4359" s="1528" t="s">
        <v>74</v>
      </c>
      <c r="E4359" s="1530">
        <f t="shared" si="136"/>
        <v>216.99</v>
      </c>
      <c r="F4359" s="1521">
        <f t="shared" si="137"/>
        <v>94608</v>
      </c>
      <c r="H4359" s="1530">
        <v>216.99</v>
      </c>
      <c r="I4359" s="1530">
        <v>215.37</v>
      </c>
    </row>
    <row r="4360" spans="2:9" ht="30">
      <c r="B4360" s="1532">
        <v>94610</v>
      </c>
      <c r="C4360" s="1523" t="s">
        <v>3720</v>
      </c>
      <c r="D4360" s="1526" t="s">
        <v>74</v>
      </c>
      <c r="E4360" s="1527">
        <f t="shared" si="136"/>
        <v>324.86</v>
      </c>
      <c r="F4360" s="1521">
        <f t="shared" si="137"/>
        <v>94610</v>
      </c>
      <c r="H4360" s="1527">
        <v>324.86</v>
      </c>
      <c r="I4360" s="1527">
        <v>323.10000000000002</v>
      </c>
    </row>
    <row r="4361" spans="2:9" ht="30">
      <c r="B4361" s="1531">
        <v>94612</v>
      </c>
      <c r="C4361" s="1529" t="s">
        <v>3721</v>
      </c>
      <c r="D4361" s="1528" t="s">
        <v>74</v>
      </c>
      <c r="E4361" s="1530">
        <f t="shared" si="136"/>
        <v>458.62</v>
      </c>
      <c r="F4361" s="1521">
        <f t="shared" si="137"/>
        <v>94612</v>
      </c>
      <c r="H4361" s="1530">
        <v>458.62</v>
      </c>
      <c r="I4361" s="1530">
        <v>456.86</v>
      </c>
    </row>
    <row r="4362" spans="2:9" ht="30">
      <c r="B4362" s="1532">
        <v>94614</v>
      </c>
      <c r="C4362" s="1523" t="s">
        <v>3722</v>
      </c>
      <c r="D4362" s="1526" t="s">
        <v>74</v>
      </c>
      <c r="E4362" s="1527">
        <f t="shared" si="136"/>
        <v>144.13</v>
      </c>
      <c r="F4362" s="1521">
        <f t="shared" si="137"/>
        <v>94614</v>
      </c>
      <c r="H4362" s="1527">
        <v>144.13</v>
      </c>
      <c r="I4362" s="1527">
        <v>141.69999999999999</v>
      </c>
    </row>
    <row r="4363" spans="2:9" ht="30">
      <c r="B4363" s="1531">
        <v>94615</v>
      </c>
      <c r="C4363" s="1529" t="s">
        <v>3723</v>
      </c>
      <c r="D4363" s="1528" t="s">
        <v>74</v>
      </c>
      <c r="E4363" s="1530">
        <f t="shared" si="136"/>
        <v>164.93</v>
      </c>
      <c r="F4363" s="1521">
        <f t="shared" si="137"/>
        <v>94615</v>
      </c>
      <c r="H4363" s="1530">
        <v>164.93</v>
      </c>
      <c r="I4363" s="1530">
        <v>162.5</v>
      </c>
    </row>
    <row r="4364" spans="2:9" ht="30">
      <c r="B4364" s="1532">
        <v>94616</v>
      </c>
      <c r="C4364" s="1523" t="s">
        <v>3724</v>
      </c>
      <c r="D4364" s="1526" t="s">
        <v>74</v>
      </c>
      <c r="E4364" s="1527">
        <f t="shared" si="136"/>
        <v>417.5</v>
      </c>
      <c r="F4364" s="1521">
        <f t="shared" si="137"/>
        <v>94616</v>
      </c>
      <c r="H4364" s="1527">
        <v>417.5</v>
      </c>
      <c r="I4364" s="1527">
        <v>415.07</v>
      </c>
    </row>
    <row r="4365" spans="2:9" ht="30">
      <c r="B4365" s="1531">
        <v>94617</v>
      </c>
      <c r="C4365" s="1529" t="s">
        <v>3725</v>
      </c>
      <c r="D4365" s="1528" t="s">
        <v>74</v>
      </c>
      <c r="E4365" s="1530">
        <f t="shared" si="136"/>
        <v>345.18</v>
      </c>
      <c r="F4365" s="1521">
        <f t="shared" si="137"/>
        <v>94617</v>
      </c>
      <c r="H4365" s="1530">
        <v>345.18</v>
      </c>
      <c r="I4365" s="1530">
        <v>342.75</v>
      </c>
    </row>
    <row r="4366" spans="2:9" ht="30">
      <c r="B4366" s="1532">
        <v>94618</v>
      </c>
      <c r="C4366" s="1523" t="s">
        <v>3726</v>
      </c>
      <c r="D4366" s="1526" t="s">
        <v>74</v>
      </c>
      <c r="E4366" s="1527">
        <f t="shared" si="136"/>
        <v>408.99</v>
      </c>
      <c r="F4366" s="1521">
        <f t="shared" si="137"/>
        <v>94618</v>
      </c>
      <c r="H4366" s="1527">
        <v>408.99</v>
      </c>
      <c r="I4366" s="1527">
        <v>406.35</v>
      </c>
    </row>
    <row r="4367" spans="2:9" ht="30">
      <c r="B4367" s="1531">
        <v>94620</v>
      </c>
      <c r="C4367" s="1529" t="s">
        <v>3727</v>
      </c>
      <c r="D4367" s="1528" t="s">
        <v>74</v>
      </c>
      <c r="E4367" s="1530">
        <f t="shared" si="136"/>
        <v>949.96</v>
      </c>
      <c r="F4367" s="1521">
        <f t="shared" si="137"/>
        <v>94620</v>
      </c>
      <c r="H4367" s="1530">
        <v>949.96</v>
      </c>
      <c r="I4367" s="1530">
        <v>947.32</v>
      </c>
    </row>
    <row r="4368" spans="2:9" ht="30">
      <c r="B4368" s="1532">
        <v>94622</v>
      </c>
      <c r="C4368" s="1523" t="s">
        <v>3728</v>
      </c>
      <c r="D4368" s="1526" t="s">
        <v>74</v>
      </c>
      <c r="E4368" s="1527">
        <f t="shared" si="136"/>
        <v>212.09</v>
      </c>
      <c r="F4368" s="1521">
        <f t="shared" si="137"/>
        <v>94622</v>
      </c>
      <c r="H4368" s="1527">
        <v>212.09</v>
      </c>
      <c r="I4368" s="1527">
        <v>208.86</v>
      </c>
    </row>
    <row r="4369" spans="2:9" ht="30">
      <c r="B4369" s="1531">
        <v>94623</v>
      </c>
      <c r="C4369" s="1529" t="s">
        <v>3729</v>
      </c>
      <c r="D4369" s="1528" t="s">
        <v>74</v>
      </c>
      <c r="E4369" s="1530">
        <f t="shared" si="136"/>
        <v>516.16</v>
      </c>
      <c r="F4369" s="1521">
        <f t="shared" si="137"/>
        <v>94623</v>
      </c>
      <c r="H4369" s="1530">
        <v>516.16</v>
      </c>
      <c r="I4369" s="1530">
        <v>512.92999999999995</v>
      </c>
    </row>
    <row r="4370" spans="2:9" ht="30">
      <c r="B4370" s="1532">
        <v>94624</v>
      </c>
      <c r="C4370" s="1523" t="s">
        <v>3730</v>
      </c>
      <c r="D4370" s="1526" t="s">
        <v>74</v>
      </c>
      <c r="E4370" s="1527">
        <f t="shared" si="136"/>
        <v>791</v>
      </c>
      <c r="F4370" s="1521">
        <f t="shared" si="137"/>
        <v>94624</v>
      </c>
      <c r="H4370" s="1527">
        <v>791</v>
      </c>
      <c r="I4370" s="1527">
        <v>787.48</v>
      </c>
    </row>
    <row r="4371" spans="2:9" ht="30">
      <c r="B4371" s="1531">
        <v>94625</v>
      </c>
      <c r="C4371" s="1529" t="s">
        <v>3731</v>
      </c>
      <c r="D4371" s="1528" t="s">
        <v>74</v>
      </c>
      <c r="E4371" s="1530">
        <f t="shared" si="136"/>
        <v>1661.11</v>
      </c>
      <c r="F4371" s="1521">
        <f t="shared" si="137"/>
        <v>94625</v>
      </c>
      <c r="H4371" s="1530">
        <v>1661.11</v>
      </c>
      <c r="I4371" s="1530">
        <v>1657.59</v>
      </c>
    </row>
    <row r="4372" spans="2:9" ht="30">
      <c r="B4372" s="1532">
        <v>94656</v>
      </c>
      <c r="C4372" s="1523" t="s">
        <v>1954</v>
      </c>
      <c r="D4372" s="1526" t="s">
        <v>74</v>
      </c>
      <c r="E4372" s="1527">
        <f t="shared" si="136"/>
        <v>5.61</v>
      </c>
      <c r="F4372" s="1521">
        <f t="shared" si="137"/>
        <v>94656</v>
      </c>
      <c r="H4372" s="1527">
        <v>5.61</v>
      </c>
      <c r="I4372" s="1527">
        <v>5.29</v>
      </c>
    </row>
    <row r="4373" spans="2:9" ht="30">
      <c r="B4373" s="1531">
        <v>94657</v>
      </c>
      <c r="C4373" s="1529" t="s">
        <v>1955</v>
      </c>
      <c r="D4373" s="1528" t="s">
        <v>74</v>
      </c>
      <c r="E4373" s="1530">
        <f t="shared" si="136"/>
        <v>5.5</v>
      </c>
      <c r="F4373" s="1521">
        <f t="shared" si="137"/>
        <v>94657</v>
      </c>
      <c r="H4373" s="1530">
        <v>5.5</v>
      </c>
      <c r="I4373" s="1530">
        <v>5.18</v>
      </c>
    </row>
    <row r="4374" spans="2:9" ht="30">
      <c r="B4374" s="1532">
        <v>94658</v>
      </c>
      <c r="C4374" s="1523" t="s">
        <v>1956</v>
      </c>
      <c r="D4374" s="1526" t="s">
        <v>74</v>
      </c>
      <c r="E4374" s="1527">
        <f t="shared" si="136"/>
        <v>6.62</v>
      </c>
      <c r="F4374" s="1521">
        <f t="shared" si="137"/>
        <v>94658</v>
      </c>
      <c r="H4374" s="1527">
        <v>6.62</v>
      </c>
      <c r="I4374" s="1527">
        <v>6.3</v>
      </c>
    </row>
    <row r="4375" spans="2:9" ht="30">
      <c r="B4375" s="1531">
        <v>94659</v>
      </c>
      <c r="C4375" s="1529" t="s">
        <v>1957</v>
      </c>
      <c r="D4375" s="1528" t="s">
        <v>74</v>
      </c>
      <c r="E4375" s="1530">
        <f t="shared" si="136"/>
        <v>6.73</v>
      </c>
      <c r="F4375" s="1521">
        <f t="shared" si="137"/>
        <v>94659</v>
      </c>
      <c r="H4375" s="1530">
        <v>6.73</v>
      </c>
      <c r="I4375" s="1530">
        <v>6.41</v>
      </c>
    </row>
    <row r="4376" spans="2:9" ht="30">
      <c r="B4376" s="1532">
        <v>94660</v>
      </c>
      <c r="C4376" s="1523" t="s">
        <v>1958</v>
      </c>
      <c r="D4376" s="1526" t="s">
        <v>74</v>
      </c>
      <c r="E4376" s="1527">
        <f t="shared" si="136"/>
        <v>11</v>
      </c>
      <c r="F4376" s="1521">
        <f t="shared" si="137"/>
        <v>94660</v>
      </c>
      <c r="H4376" s="1527">
        <v>11</v>
      </c>
      <c r="I4376" s="1527">
        <v>10.55</v>
      </c>
    </row>
    <row r="4377" spans="2:9" ht="30">
      <c r="B4377" s="1531">
        <v>94661</v>
      </c>
      <c r="C4377" s="1529" t="s">
        <v>1959</v>
      </c>
      <c r="D4377" s="1528" t="s">
        <v>74</v>
      </c>
      <c r="E4377" s="1530">
        <f t="shared" si="136"/>
        <v>11.48</v>
      </c>
      <c r="F4377" s="1521">
        <f t="shared" si="137"/>
        <v>94661</v>
      </c>
      <c r="H4377" s="1530">
        <v>11.48</v>
      </c>
      <c r="I4377" s="1530">
        <v>11.03</v>
      </c>
    </row>
    <row r="4378" spans="2:9" ht="30">
      <c r="B4378" s="1532">
        <v>94662</v>
      </c>
      <c r="C4378" s="1523" t="s">
        <v>1960</v>
      </c>
      <c r="D4378" s="1526" t="s">
        <v>74</v>
      </c>
      <c r="E4378" s="1527">
        <f t="shared" si="136"/>
        <v>12.02</v>
      </c>
      <c r="F4378" s="1521">
        <f t="shared" si="137"/>
        <v>94662</v>
      </c>
      <c r="H4378" s="1527">
        <v>12.02</v>
      </c>
      <c r="I4378" s="1527">
        <v>11.57</v>
      </c>
    </row>
    <row r="4379" spans="2:9" ht="30">
      <c r="B4379" s="1531">
        <v>94663</v>
      </c>
      <c r="C4379" s="1529" t="s">
        <v>1961</v>
      </c>
      <c r="D4379" s="1528" t="s">
        <v>74</v>
      </c>
      <c r="E4379" s="1530">
        <f t="shared" si="136"/>
        <v>12.21</v>
      </c>
      <c r="F4379" s="1521">
        <f t="shared" si="137"/>
        <v>94663</v>
      </c>
      <c r="H4379" s="1530">
        <v>12.21</v>
      </c>
      <c r="I4379" s="1530">
        <v>11.76</v>
      </c>
    </row>
    <row r="4380" spans="2:9" ht="30">
      <c r="B4380" s="1532">
        <v>94664</v>
      </c>
      <c r="C4380" s="1523" t="s">
        <v>1962</v>
      </c>
      <c r="D4380" s="1526" t="s">
        <v>74</v>
      </c>
      <c r="E4380" s="1527">
        <f t="shared" si="136"/>
        <v>26.46</v>
      </c>
      <c r="F4380" s="1521">
        <f t="shared" si="137"/>
        <v>94664</v>
      </c>
      <c r="H4380" s="1527">
        <v>26.46</v>
      </c>
      <c r="I4380" s="1527">
        <v>25.74</v>
      </c>
    </row>
    <row r="4381" spans="2:9" ht="30">
      <c r="B4381" s="1531">
        <v>94665</v>
      </c>
      <c r="C4381" s="1529" t="s">
        <v>1963</v>
      </c>
      <c r="D4381" s="1528" t="s">
        <v>74</v>
      </c>
      <c r="E4381" s="1530">
        <f t="shared" si="136"/>
        <v>26.44</v>
      </c>
      <c r="F4381" s="1521">
        <f t="shared" si="137"/>
        <v>94665</v>
      </c>
      <c r="H4381" s="1530">
        <v>26.44</v>
      </c>
      <c r="I4381" s="1530">
        <v>25.72</v>
      </c>
    </row>
    <row r="4382" spans="2:9" ht="30">
      <c r="B4382" s="1532">
        <v>94666</v>
      </c>
      <c r="C4382" s="1523" t="s">
        <v>1964</v>
      </c>
      <c r="D4382" s="1526" t="s">
        <v>74</v>
      </c>
      <c r="E4382" s="1527">
        <f t="shared" si="136"/>
        <v>32.33</v>
      </c>
      <c r="F4382" s="1521">
        <f t="shared" si="137"/>
        <v>94666</v>
      </c>
      <c r="H4382" s="1527">
        <v>32.33</v>
      </c>
      <c r="I4382" s="1527">
        <v>31.61</v>
      </c>
    </row>
    <row r="4383" spans="2:9" ht="30">
      <c r="B4383" s="1531">
        <v>94667</v>
      </c>
      <c r="C4383" s="1529" t="s">
        <v>1965</v>
      </c>
      <c r="D4383" s="1528" t="s">
        <v>74</v>
      </c>
      <c r="E4383" s="1530">
        <f t="shared" si="136"/>
        <v>35.979999999999997</v>
      </c>
      <c r="F4383" s="1521">
        <f t="shared" si="137"/>
        <v>94667</v>
      </c>
      <c r="H4383" s="1530">
        <v>35.979999999999997</v>
      </c>
      <c r="I4383" s="1530">
        <v>35.26</v>
      </c>
    </row>
    <row r="4384" spans="2:9" ht="30">
      <c r="B4384" s="1532">
        <v>94668</v>
      </c>
      <c r="C4384" s="1523" t="s">
        <v>1966</v>
      </c>
      <c r="D4384" s="1526" t="s">
        <v>74</v>
      </c>
      <c r="E4384" s="1527">
        <f t="shared" si="136"/>
        <v>55.38</v>
      </c>
      <c r="F4384" s="1521">
        <f t="shared" si="137"/>
        <v>94668</v>
      </c>
      <c r="H4384" s="1527">
        <v>55.38</v>
      </c>
      <c r="I4384" s="1527">
        <v>54.1</v>
      </c>
    </row>
    <row r="4385" spans="2:9" ht="30">
      <c r="B4385" s="1531">
        <v>94669</v>
      </c>
      <c r="C4385" s="1529" t="s">
        <v>1967</v>
      </c>
      <c r="D4385" s="1528" t="s">
        <v>74</v>
      </c>
      <c r="E4385" s="1530">
        <f t="shared" si="136"/>
        <v>75.900000000000006</v>
      </c>
      <c r="F4385" s="1521">
        <f t="shared" si="137"/>
        <v>94669</v>
      </c>
      <c r="H4385" s="1530">
        <v>75.900000000000006</v>
      </c>
      <c r="I4385" s="1530">
        <v>74.62</v>
      </c>
    </row>
    <row r="4386" spans="2:9" ht="30">
      <c r="B4386" s="1532">
        <v>94670</v>
      </c>
      <c r="C4386" s="1523" t="s">
        <v>1968</v>
      </c>
      <c r="D4386" s="1526" t="s">
        <v>74</v>
      </c>
      <c r="E4386" s="1527">
        <f t="shared" si="136"/>
        <v>73.650000000000006</v>
      </c>
      <c r="F4386" s="1521">
        <f t="shared" si="137"/>
        <v>94670</v>
      </c>
      <c r="H4386" s="1527">
        <v>73.650000000000006</v>
      </c>
      <c r="I4386" s="1527">
        <v>72.37</v>
      </c>
    </row>
    <row r="4387" spans="2:9" ht="30">
      <c r="B4387" s="1531">
        <v>94671</v>
      </c>
      <c r="C4387" s="1529" t="s">
        <v>1969</v>
      </c>
      <c r="D4387" s="1528" t="s">
        <v>74</v>
      </c>
      <c r="E4387" s="1530">
        <f t="shared" si="136"/>
        <v>107.86</v>
      </c>
      <c r="F4387" s="1521">
        <f t="shared" si="137"/>
        <v>94671</v>
      </c>
      <c r="H4387" s="1530">
        <v>107.86</v>
      </c>
      <c r="I4387" s="1530">
        <v>106.58</v>
      </c>
    </row>
    <row r="4388" spans="2:9" ht="30">
      <c r="B4388" s="1532">
        <v>94672</v>
      </c>
      <c r="C4388" s="1523" t="s">
        <v>1970</v>
      </c>
      <c r="D4388" s="1526" t="s">
        <v>74</v>
      </c>
      <c r="E4388" s="1527">
        <f t="shared" si="136"/>
        <v>9.74</v>
      </c>
      <c r="F4388" s="1521">
        <f t="shared" si="137"/>
        <v>94672</v>
      </c>
      <c r="H4388" s="1527">
        <v>9.74</v>
      </c>
      <c r="I4388" s="1527">
        <v>9.27</v>
      </c>
    </row>
    <row r="4389" spans="2:9" ht="30">
      <c r="B4389" s="1531">
        <v>94673</v>
      </c>
      <c r="C4389" s="1529" t="s">
        <v>1971</v>
      </c>
      <c r="D4389" s="1528" t="s">
        <v>74</v>
      </c>
      <c r="E4389" s="1530">
        <f t="shared" si="136"/>
        <v>9.4600000000000009</v>
      </c>
      <c r="F4389" s="1521">
        <f t="shared" si="137"/>
        <v>94673</v>
      </c>
      <c r="H4389" s="1530">
        <v>9.4600000000000009</v>
      </c>
      <c r="I4389" s="1530">
        <v>8.99</v>
      </c>
    </row>
    <row r="4390" spans="2:9" ht="30">
      <c r="B4390" s="1532">
        <v>94674</v>
      </c>
      <c r="C4390" s="1523" t="s">
        <v>1972</v>
      </c>
      <c r="D4390" s="1526" t="s">
        <v>74</v>
      </c>
      <c r="E4390" s="1527">
        <f t="shared" si="136"/>
        <v>8.5</v>
      </c>
      <c r="F4390" s="1521">
        <f t="shared" si="137"/>
        <v>94674</v>
      </c>
      <c r="H4390" s="1527">
        <v>8.5</v>
      </c>
      <c r="I4390" s="1527">
        <v>8.0299999999999994</v>
      </c>
    </row>
    <row r="4391" spans="2:9" ht="30">
      <c r="B4391" s="1531">
        <v>94675</v>
      </c>
      <c r="C4391" s="1529" t="s">
        <v>1973</v>
      </c>
      <c r="D4391" s="1528" t="s">
        <v>74</v>
      </c>
      <c r="E4391" s="1530">
        <f t="shared" si="136"/>
        <v>13.68</v>
      </c>
      <c r="F4391" s="1521">
        <f t="shared" si="137"/>
        <v>94675</v>
      </c>
      <c r="H4391" s="1530">
        <v>13.68</v>
      </c>
      <c r="I4391" s="1530">
        <v>13.21</v>
      </c>
    </row>
    <row r="4392" spans="2:9" ht="30">
      <c r="B4392" s="1532">
        <v>94676</v>
      </c>
      <c r="C4392" s="1523" t="s">
        <v>1974</v>
      </c>
      <c r="D4392" s="1526" t="s">
        <v>74</v>
      </c>
      <c r="E4392" s="1527">
        <f t="shared" si="136"/>
        <v>14.97</v>
      </c>
      <c r="F4392" s="1521">
        <f t="shared" si="137"/>
        <v>94676</v>
      </c>
      <c r="H4392" s="1527">
        <v>14.97</v>
      </c>
      <c r="I4392" s="1527">
        <v>14.3</v>
      </c>
    </row>
    <row r="4393" spans="2:9" ht="30">
      <c r="B4393" s="1531">
        <v>94677</v>
      </c>
      <c r="C4393" s="1529" t="s">
        <v>1975</v>
      </c>
      <c r="D4393" s="1528" t="s">
        <v>74</v>
      </c>
      <c r="E4393" s="1530">
        <f t="shared" si="136"/>
        <v>22.75</v>
      </c>
      <c r="F4393" s="1521">
        <f t="shared" si="137"/>
        <v>94677</v>
      </c>
      <c r="H4393" s="1530">
        <v>22.75</v>
      </c>
      <c r="I4393" s="1530">
        <v>22.08</v>
      </c>
    </row>
    <row r="4394" spans="2:9" ht="30">
      <c r="B4394" s="1532">
        <v>94678</v>
      </c>
      <c r="C4394" s="1523" t="s">
        <v>1976</v>
      </c>
      <c r="D4394" s="1526" t="s">
        <v>74</v>
      </c>
      <c r="E4394" s="1527">
        <f t="shared" si="136"/>
        <v>15.43</v>
      </c>
      <c r="F4394" s="1521">
        <f t="shared" si="137"/>
        <v>94678</v>
      </c>
      <c r="H4394" s="1527">
        <v>15.43</v>
      </c>
      <c r="I4394" s="1527">
        <v>14.76</v>
      </c>
    </row>
    <row r="4395" spans="2:9" ht="30">
      <c r="B4395" s="1531">
        <v>94679</v>
      </c>
      <c r="C4395" s="1529" t="s">
        <v>1977</v>
      </c>
      <c r="D4395" s="1528" t="s">
        <v>74</v>
      </c>
      <c r="E4395" s="1530">
        <f t="shared" si="136"/>
        <v>25.68</v>
      </c>
      <c r="F4395" s="1521">
        <f t="shared" si="137"/>
        <v>94679</v>
      </c>
      <c r="H4395" s="1530">
        <v>25.68</v>
      </c>
      <c r="I4395" s="1530">
        <v>25.01</v>
      </c>
    </row>
    <row r="4396" spans="2:9" ht="30">
      <c r="B4396" s="1532">
        <v>94680</v>
      </c>
      <c r="C4396" s="1523" t="s">
        <v>1978</v>
      </c>
      <c r="D4396" s="1526" t="s">
        <v>74</v>
      </c>
      <c r="E4396" s="1527">
        <f t="shared" si="136"/>
        <v>43.23</v>
      </c>
      <c r="F4396" s="1521">
        <f t="shared" si="137"/>
        <v>94680</v>
      </c>
      <c r="H4396" s="1527">
        <v>43.23</v>
      </c>
      <c r="I4396" s="1527">
        <v>42.13</v>
      </c>
    </row>
    <row r="4397" spans="2:9" ht="30">
      <c r="B4397" s="1531">
        <v>94681</v>
      </c>
      <c r="C4397" s="1529" t="s">
        <v>1979</v>
      </c>
      <c r="D4397" s="1528" t="s">
        <v>74</v>
      </c>
      <c r="E4397" s="1530">
        <f t="shared" si="136"/>
        <v>57.27</v>
      </c>
      <c r="F4397" s="1521">
        <f t="shared" si="137"/>
        <v>94681</v>
      </c>
      <c r="H4397" s="1530">
        <v>57.27</v>
      </c>
      <c r="I4397" s="1530">
        <v>56.17</v>
      </c>
    </row>
    <row r="4398" spans="2:9" ht="30">
      <c r="B4398" s="1532">
        <v>94682</v>
      </c>
      <c r="C4398" s="1523" t="s">
        <v>1980</v>
      </c>
      <c r="D4398" s="1526" t="s">
        <v>74</v>
      </c>
      <c r="E4398" s="1527">
        <f t="shared" si="136"/>
        <v>115.48</v>
      </c>
      <c r="F4398" s="1521">
        <f t="shared" si="137"/>
        <v>94682</v>
      </c>
      <c r="H4398" s="1527">
        <v>115.48</v>
      </c>
      <c r="I4398" s="1527">
        <v>114.38</v>
      </c>
    </row>
    <row r="4399" spans="2:9" ht="30">
      <c r="B4399" s="1531">
        <v>94683</v>
      </c>
      <c r="C4399" s="1529" t="s">
        <v>1981</v>
      </c>
      <c r="D4399" s="1528" t="s">
        <v>74</v>
      </c>
      <c r="E4399" s="1530">
        <f t="shared" si="136"/>
        <v>74.260000000000005</v>
      </c>
      <c r="F4399" s="1521">
        <f t="shared" si="137"/>
        <v>94683</v>
      </c>
      <c r="H4399" s="1530">
        <v>74.260000000000005</v>
      </c>
      <c r="I4399" s="1530">
        <v>73.16</v>
      </c>
    </row>
    <row r="4400" spans="2:9" ht="30">
      <c r="B4400" s="1532">
        <v>94684</v>
      </c>
      <c r="C4400" s="1523" t="s">
        <v>1982</v>
      </c>
      <c r="D4400" s="1526" t="s">
        <v>74</v>
      </c>
      <c r="E4400" s="1527">
        <f t="shared" si="136"/>
        <v>147.18</v>
      </c>
      <c r="F4400" s="1521">
        <f t="shared" si="137"/>
        <v>94684</v>
      </c>
      <c r="H4400" s="1527">
        <v>147.18</v>
      </c>
      <c r="I4400" s="1527">
        <v>145.27000000000001</v>
      </c>
    </row>
    <row r="4401" spans="2:9" ht="30">
      <c r="B4401" s="1531">
        <v>94685</v>
      </c>
      <c r="C4401" s="1529" t="s">
        <v>1983</v>
      </c>
      <c r="D4401" s="1528" t="s">
        <v>74</v>
      </c>
      <c r="E4401" s="1530">
        <f t="shared" si="136"/>
        <v>112.86</v>
      </c>
      <c r="F4401" s="1521">
        <f t="shared" si="137"/>
        <v>94685</v>
      </c>
      <c r="H4401" s="1530">
        <v>112.86</v>
      </c>
      <c r="I4401" s="1530">
        <v>110.95</v>
      </c>
    </row>
    <row r="4402" spans="2:9" ht="30">
      <c r="B4402" s="1532">
        <v>94686</v>
      </c>
      <c r="C4402" s="1523" t="s">
        <v>1984</v>
      </c>
      <c r="D4402" s="1526" t="s">
        <v>74</v>
      </c>
      <c r="E4402" s="1527">
        <f t="shared" si="136"/>
        <v>276.54000000000002</v>
      </c>
      <c r="F4402" s="1521">
        <f t="shared" si="137"/>
        <v>94686</v>
      </c>
      <c r="H4402" s="1527">
        <v>276.54000000000002</v>
      </c>
      <c r="I4402" s="1527">
        <v>274.63</v>
      </c>
    </row>
    <row r="4403" spans="2:9" ht="30">
      <c r="B4403" s="1531">
        <v>94687</v>
      </c>
      <c r="C4403" s="1529" t="s">
        <v>1985</v>
      </c>
      <c r="D4403" s="1528" t="s">
        <v>74</v>
      </c>
      <c r="E4403" s="1530">
        <f t="shared" si="136"/>
        <v>224.82</v>
      </c>
      <c r="F4403" s="1521">
        <f t="shared" si="137"/>
        <v>94687</v>
      </c>
      <c r="H4403" s="1530">
        <v>224.82</v>
      </c>
      <c r="I4403" s="1530">
        <v>222.91</v>
      </c>
    </row>
    <row r="4404" spans="2:9" ht="30">
      <c r="B4404" s="1532">
        <v>94688</v>
      </c>
      <c r="C4404" s="1523" t="s">
        <v>1986</v>
      </c>
      <c r="D4404" s="1526" t="s">
        <v>74</v>
      </c>
      <c r="E4404" s="1527">
        <f t="shared" si="136"/>
        <v>9.73</v>
      </c>
      <c r="F4404" s="1521">
        <f t="shared" si="137"/>
        <v>94688</v>
      </c>
      <c r="H4404" s="1527">
        <v>9.73</v>
      </c>
      <c r="I4404" s="1527">
        <v>9.1</v>
      </c>
    </row>
    <row r="4405" spans="2:9" ht="30">
      <c r="B4405" s="1531">
        <v>94689</v>
      </c>
      <c r="C4405" s="1529" t="s">
        <v>1987</v>
      </c>
      <c r="D4405" s="1528" t="s">
        <v>74</v>
      </c>
      <c r="E4405" s="1530">
        <f t="shared" si="136"/>
        <v>13.44</v>
      </c>
      <c r="F4405" s="1521">
        <f t="shared" si="137"/>
        <v>94689</v>
      </c>
      <c r="H4405" s="1530">
        <v>13.44</v>
      </c>
      <c r="I4405" s="1530">
        <v>12.81</v>
      </c>
    </row>
    <row r="4406" spans="2:9" ht="30">
      <c r="B4406" s="1532">
        <v>94690</v>
      </c>
      <c r="C4406" s="1523" t="s">
        <v>1988</v>
      </c>
      <c r="D4406" s="1526" t="s">
        <v>74</v>
      </c>
      <c r="E4406" s="1527">
        <f t="shared" si="136"/>
        <v>12.84</v>
      </c>
      <c r="F4406" s="1521">
        <f t="shared" si="137"/>
        <v>94690</v>
      </c>
      <c r="H4406" s="1527">
        <v>12.84</v>
      </c>
      <c r="I4406" s="1527">
        <v>12.21</v>
      </c>
    </row>
    <row r="4407" spans="2:9" ht="30">
      <c r="B4407" s="1531">
        <v>94691</v>
      </c>
      <c r="C4407" s="1529" t="s">
        <v>1989</v>
      </c>
      <c r="D4407" s="1528" t="s">
        <v>74</v>
      </c>
      <c r="E4407" s="1530">
        <f t="shared" si="136"/>
        <v>14.99</v>
      </c>
      <c r="F4407" s="1521">
        <f t="shared" si="137"/>
        <v>94691</v>
      </c>
      <c r="H4407" s="1530">
        <v>14.99</v>
      </c>
      <c r="I4407" s="1530">
        <v>14.36</v>
      </c>
    </row>
    <row r="4408" spans="2:9" ht="30">
      <c r="B4408" s="1532">
        <v>94692</v>
      </c>
      <c r="C4408" s="1523" t="s">
        <v>1990</v>
      </c>
      <c r="D4408" s="1526" t="s">
        <v>74</v>
      </c>
      <c r="E4408" s="1527">
        <f t="shared" si="136"/>
        <v>22.75</v>
      </c>
      <c r="F4408" s="1521">
        <f t="shared" si="137"/>
        <v>94692</v>
      </c>
      <c r="H4408" s="1527">
        <v>22.75</v>
      </c>
      <c r="I4408" s="1527">
        <v>21.85</v>
      </c>
    </row>
    <row r="4409" spans="2:9" ht="30">
      <c r="B4409" s="1531">
        <v>94693</v>
      </c>
      <c r="C4409" s="1529" t="s">
        <v>1991</v>
      </c>
      <c r="D4409" s="1528" t="s">
        <v>74</v>
      </c>
      <c r="E4409" s="1530">
        <f t="shared" si="136"/>
        <v>23.84</v>
      </c>
      <c r="F4409" s="1521">
        <f t="shared" si="137"/>
        <v>94693</v>
      </c>
      <c r="H4409" s="1530">
        <v>23.84</v>
      </c>
      <c r="I4409" s="1530">
        <v>22.94</v>
      </c>
    </row>
    <row r="4410" spans="2:9" ht="30">
      <c r="B4410" s="1532">
        <v>94694</v>
      </c>
      <c r="C4410" s="1523" t="s">
        <v>1992</v>
      </c>
      <c r="D4410" s="1526" t="s">
        <v>74</v>
      </c>
      <c r="E4410" s="1527">
        <f t="shared" si="136"/>
        <v>23.9</v>
      </c>
      <c r="F4410" s="1521">
        <f t="shared" si="137"/>
        <v>94694</v>
      </c>
      <c r="H4410" s="1527">
        <v>23.9</v>
      </c>
      <c r="I4410" s="1527">
        <v>23</v>
      </c>
    </row>
    <row r="4411" spans="2:9" ht="30">
      <c r="B4411" s="1531">
        <v>94695</v>
      </c>
      <c r="C4411" s="1529" t="s">
        <v>1993</v>
      </c>
      <c r="D4411" s="1528" t="s">
        <v>74</v>
      </c>
      <c r="E4411" s="1530">
        <f t="shared" si="136"/>
        <v>32.28</v>
      </c>
      <c r="F4411" s="1521">
        <f t="shared" si="137"/>
        <v>94695</v>
      </c>
      <c r="H4411" s="1530">
        <v>32.28</v>
      </c>
      <c r="I4411" s="1530">
        <v>31.38</v>
      </c>
    </row>
    <row r="4412" spans="2:9" ht="30">
      <c r="B4412" s="1532">
        <v>94696</v>
      </c>
      <c r="C4412" s="1523" t="s">
        <v>1994</v>
      </c>
      <c r="D4412" s="1526" t="s">
        <v>74</v>
      </c>
      <c r="E4412" s="1527">
        <f t="shared" si="136"/>
        <v>56.28</v>
      </c>
      <c r="F4412" s="1521">
        <f t="shared" si="137"/>
        <v>94696</v>
      </c>
      <c r="H4412" s="1527">
        <v>56.28</v>
      </c>
      <c r="I4412" s="1527">
        <v>54.83</v>
      </c>
    </row>
    <row r="4413" spans="2:9" ht="30">
      <c r="B4413" s="1531">
        <v>94697</v>
      </c>
      <c r="C4413" s="1529" t="s">
        <v>1995</v>
      </c>
      <c r="D4413" s="1528" t="s">
        <v>74</v>
      </c>
      <c r="E4413" s="1530">
        <f t="shared" si="136"/>
        <v>88.73</v>
      </c>
      <c r="F4413" s="1521">
        <f t="shared" si="137"/>
        <v>94697</v>
      </c>
      <c r="H4413" s="1530">
        <v>88.73</v>
      </c>
      <c r="I4413" s="1530">
        <v>87.28</v>
      </c>
    </row>
    <row r="4414" spans="2:9" ht="30">
      <c r="B4414" s="1532">
        <v>94698</v>
      </c>
      <c r="C4414" s="1523" t="s">
        <v>1996</v>
      </c>
      <c r="D4414" s="1526" t="s">
        <v>74</v>
      </c>
      <c r="E4414" s="1527">
        <f t="shared" si="136"/>
        <v>77.319999999999993</v>
      </c>
      <c r="F4414" s="1521">
        <f t="shared" si="137"/>
        <v>94698</v>
      </c>
      <c r="H4414" s="1527">
        <v>77.319999999999993</v>
      </c>
      <c r="I4414" s="1527">
        <v>75.87</v>
      </c>
    </row>
    <row r="4415" spans="2:9" ht="30">
      <c r="B4415" s="1531">
        <v>94699</v>
      </c>
      <c r="C4415" s="1529" t="s">
        <v>1997</v>
      </c>
      <c r="D4415" s="1528" t="s">
        <v>74</v>
      </c>
      <c r="E4415" s="1530">
        <f t="shared" si="136"/>
        <v>149.32</v>
      </c>
      <c r="F4415" s="1521">
        <f t="shared" si="137"/>
        <v>94699</v>
      </c>
      <c r="H4415" s="1530">
        <v>149.32</v>
      </c>
      <c r="I4415" s="1530">
        <v>146.77000000000001</v>
      </c>
    </row>
    <row r="4416" spans="2:9" ht="30">
      <c r="B4416" s="1532">
        <v>94700</v>
      </c>
      <c r="C4416" s="1523" t="s">
        <v>1998</v>
      </c>
      <c r="D4416" s="1526" t="s">
        <v>74</v>
      </c>
      <c r="E4416" s="1527">
        <f t="shared" si="136"/>
        <v>125.97</v>
      </c>
      <c r="F4416" s="1521">
        <f t="shared" si="137"/>
        <v>94700</v>
      </c>
      <c r="H4416" s="1527">
        <v>125.97</v>
      </c>
      <c r="I4416" s="1527">
        <v>123.42</v>
      </c>
    </row>
    <row r="4417" spans="2:9" ht="30">
      <c r="B4417" s="1531">
        <v>94701</v>
      </c>
      <c r="C4417" s="1529" t="s">
        <v>1999</v>
      </c>
      <c r="D4417" s="1528" t="s">
        <v>74</v>
      </c>
      <c r="E4417" s="1530">
        <f t="shared" si="136"/>
        <v>223.37</v>
      </c>
      <c r="F4417" s="1521">
        <f t="shared" si="137"/>
        <v>94701</v>
      </c>
      <c r="H4417" s="1530">
        <v>223.37</v>
      </c>
      <c r="I4417" s="1530">
        <v>220.82</v>
      </c>
    </row>
    <row r="4418" spans="2:9" ht="30">
      <c r="B4418" s="1532">
        <v>94702</v>
      </c>
      <c r="C4418" s="1523" t="s">
        <v>2000</v>
      </c>
      <c r="D4418" s="1526" t="s">
        <v>74</v>
      </c>
      <c r="E4418" s="1527">
        <f t="shared" ref="E4418:E4481" si="138">IF($L$2=$H$1,H4418,I4418)</f>
        <v>211.43</v>
      </c>
      <c r="F4418" s="1521">
        <f t="shared" ref="F4418:F4481" si="139">IF(LEN($B4418)=7,CONCATENATE(MID($B4418,1,6),"00",RIGHT($B4418,1)),IF(LEN($B4418)=8,CONCATENATE(MID($B4418,1,6),"0",RIGHT($B4418,2)),$B4418))</f>
        <v>94702</v>
      </c>
      <c r="H4418" s="1527">
        <v>211.43</v>
      </c>
      <c r="I4418" s="1527">
        <v>208.88</v>
      </c>
    </row>
    <row r="4419" spans="2:9" ht="30">
      <c r="B4419" s="1531">
        <v>94703</v>
      </c>
      <c r="C4419" s="1529" t="s">
        <v>2001</v>
      </c>
      <c r="D4419" s="1528" t="s">
        <v>74</v>
      </c>
      <c r="E4419" s="1530">
        <f t="shared" si="138"/>
        <v>18.98</v>
      </c>
      <c r="F4419" s="1521">
        <f t="shared" si="139"/>
        <v>94703</v>
      </c>
      <c r="H4419" s="1530">
        <v>18.98</v>
      </c>
      <c r="I4419" s="1530">
        <v>18.440000000000001</v>
      </c>
    </row>
    <row r="4420" spans="2:9" ht="30">
      <c r="B4420" s="1532">
        <v>94704</v>
      </c>
      <c r="C4420" s="1523" t="s">
        <v>2002</v>
      </c>
      <c r="D4420" s="1526" t="s">
        <v>74</v>
      </c>
      <c r="E4420" s="1527">
        <f t="shared" si="138"/>
        <v>22.56</v>
      </c>
      <c r="F4420" s="1521">
        <f t="shared" si="139"/>
        <v>94704</v>
      </c>
      <c r="H4420" s="1527">
        <v>22.56</v>
      </c>
      <c r="I4420" s="1527">
        <v>22.02</v>
      </c>
    </row>
    <row r="4421" spans="2:9" ht="30">
      <c r="B4421" s="1531">
        <v>94705</v>
      </c>
      <c r="C4421" s="1529" t="s">
        <v>2003</v>
      </c>
      <c r="D4421" s="1528" t="s">
        <v>74</v>
      </c>
      <c r="E4421" s="1530">
        <f t="shared" si="138"/>
        <v>27.98</v>
      </c>
      <c r="F4421" s="1521">
        <f t="shared" si="139"/>
        <v>94705</v>
      </c>
      <c r="H4421" s="1530">
        <v>27.98</v>
      </c>
      <c r="I4421" s="1530">
        <v>27.44</v>
      </c>
    </row>
    <row r="4422" spans="2:9" ht="30">
      <c r="B4422" s="1532">
        <v>94706</v>
      </c>
      <c r="C4422" s="1523" t="s">
        <v>2004</v>
      </c>
      <c r="D4422" s="1526" t="s">
        <v>74</v>
      </c>
      <c r="E4422" s="1527">
        <f t="shared" si="138"/>
        <v>40.68</v>
      </c>
      <c r="F4422" s="1521">
        <f t="shared" si="139"/>
        <v>94706</v>
      </c>
      <c r="H4422" s="1527">
        <v>40.68</v>
      </c>
      <c r="I4422" s="1527">
        <v>39.96</v>
      </c>
    </row>
    <row r="4423" spans="2:9" ht="30">
      <c r="B4423" s="1531">
        <v>94707</v>
      </c>
      <c r="C4423" s="1529" t="s">
        <v>2005</v>
      </c>
      <c r="D4423" s="1528" t="s">
        <v>74</v>
      </c>
      <c r="E4423" s="1530">
        <f t="shared" si="138"/>
        <v>50.75</v>
      </c>
      <c r="F4423" s="1521">
        <f t="shared" si="139"/>
        <v>94707</v>
      </c>
      <c r="H4423" s="1530">
        <v>50.75</v>
      </c>
      <c r="I4423" s="1530">
        <v>50.03</v>
      </c>
    </row>
    <row r="4424" spans="2:9" ht="30">
      <c r="B4424" s="1532">
        <v>94708</v>
      </c>
      <c r="C4424" s="1523" t="s">
        <v>2006</v>
      </c>
      <c r="D4424" s="1526" t="s">
        <v>74</v>
      </c>
      <c r="E4424" s="1527">
        <f t="shared" si="138"/>
        <v>24.02</v>
      </c>
      <c r="F4424" s="1521">
        <f t="shared" si="139"/>
        <v>94708</v>
      </c>
      <c r="H4424" s="1527">
        <v>24.02</v>
      </c>
      <c r="I4424" s="1527">
        <v>23.11</v>
      </c>
    </row>
    <row r="4425" spans="2:9" ht="30">
      <c r="B4425" s="1531">
        <v>94709</v>
      </c>
      <c r="C4425" s="1529" t="s">
        <v>2007</v>
      </c>
      <c r="D4425" s="1528" t="s">
        <v>74</v>
      </c>
      <c r="E4425" s="1530">
        <f t="shared" si="138"/>
        <v>31.17</v>
      </c>
      <c r="F4425" s="1521">
        <f t="shared" si="139"/>
        <v>94709</v>
      </c>
      <c r="H4425" s="1530">
        <v>31.17</v>
      </c>
      <c r="I4425" s="1530">
        <v>30.26</v>
      </c>
    </row>
    <row r="4426" spans="2:9" ht="30">
      <c r="B4426" s="1532">
        <v>94710</v>
      </c>
      <c r="C4426" s="1523" t="s">
        <v>2008</v>
      </c>
      <c r="D4426" s="1526" t="s">
        <v>74</v>
      </c>
      <c r="E4426" s="1527">
        <f t="shared" si="138"/>
        <v>48.91</v>
      </c>
      <c r="F4426" s="1521">
        <f t="shared" si="139"/>
        <v>94710</v>
      </c>
      <c r="H4426" s="1527">
        <v>48.91</v>
      </c>
      <c r="I4426" s="1527">
        <v>48</v>
      </c>
    </row>
    <row r="4427" spans="2:9" ht="30">
      <c r="B4427" s="1531">
        <v>94711</v>
      </c>
      <c r="C4427" s="1529" t="s">
        <v>2009</v>
      </c>
      <c r="D4427" s="1528" t="s">
        <v>74</v>
      </c>
      <c r="E4427" s="1530">
        <f t="shared" si="138"/>
        <v>58.46</v>
      </c>
      <c r="F4427" s="1521">
        <f t="shared" si="139"/>
        <v>94711</v>
      </c>
      <c r="H4427" s="1530">
        <v>58.46</v>
      </c>
      <c r="I4427" s="1530">
        <v>57.25</v>
      </c>
    </row>
    <row r="4428" spans="2:9" ht="30">
      <c r="B4428" s="1532">
        <v>94712</v>
      </c>
      <c r="C4428" s="1523" t="s">
        <v>2010</v>
      </c>
      <c r="D4428" s="1526" t="s">
        <v>74</v>
      </c>
      <c r="E4428" s="1527">
        <f t="shared" si="138"/>
        <v>78.819999999999993</v>
      </c>
      <c r="F4428" s="1521">
        <f t="shared" si="139"/>
        <v>94712</v>
      </c>
      <c r="H4428" s="1527">
        <v>78.819999999999993</v>
      </c>
      <c r="I4428" s="1527">
        <v>77.61</v>
      </c>
    </row>
    <row r="4429" spans="2:9" ht="30">
      <c r="B4429" s="1531">
        <v>94713</v>
      </c>
      <c r="C4429" s="1529" t="s">
        <v>2011</v>
      </c>
      <c r="D4429" s="1528" t="s">
        <v>74</v>
      </c>
      <c r="E4429" s="1530">
        <f t="shared" si="138"/>
        <v>208.01</v>
      </c>
      <c r="F4429" s="1521">
        <f t="shared" si="139"/>
        <v>94713</v>
      </c>
      <c r="H4429" s="1530">
        <v>208.01</v>
      </c>
      <c r="I4429" s="1530">
        <v>206.8</v>
      </c>
    </row>
    <row r="4430" spans="2:9" ht="30">
      <c r="B4430" s="1532">
        <v>94714</v>
      </c>
      <c r="C4430" s="1523" t="s">
        <v>2012</v>
      </c>
      <c r="D4430" s="1526" t="s">
        <v>74</v>
      </c>
      <c r="E4430" s="1527">
        <f t="shared" si="138"/>
        <v>282.5</v>
      </c>
      <c r="F4430" s="1521">
        <f t="shared" si="139"/>
        <v>94714</v>
      </c>
      <c r="H4430" s="1527">
        <v>282.5</v>
      </c>
      <c r="I4430" s="1527">
        <v>281.29000000000002</v>
      </c>
    </row>
    <row r="4431" spans="2:9" ht="30">
      <c r="B4431" s="1531">
        <v>94715</v>
      </c>
      <c r="C4431" s="1529" t="s">
        <v>2013</v>
      </c>
      <c r="D4431" s="1528" t="s">
        <v>74</v>
      </c>
      <c r="E4431" s="1530">
        <f t="shared" si="138"/>
        <v>390.52</v>
      </c>
      <c r="F4431" s="1521">
        <f t="shared" si="139"/>
        <v>94715</v>
      </c>
      <c r="H4431" s="1530">
        <v>390.52</v>
      </c>
      <c r="I4431" s="1530">
        <v>389.31</v>
      </c>
    </row>
    <row r="4432" spans="2:9" ht="30">
      <c r="B4432" s="1532">
        <v>94724</v>
      </c>
      <c r="C4432" s="1523" t="s">
        <v>2014</v>
      </c>
      <c r="D4432" s="1526" t="s">
        <v>74</v>
      </c>
      <c r="E4432" s="1527">
        <f t="shared" si="138"/>
        <v>34.24</v>
      </c>
      <c r="F4432" s="1521">
        <f t="shared" si="139"/>
        <v>94724</v>
      </c>
      <c r="H4432" s="1527">
        <v>34.24</v>
      </c>
      <c r="I4432" s="1527">
        <v>33.94</v>
      </c>
    </row>
    <row r="4433" spans="2:9" ht="30">
      <c r="B4433" s="1531">
        <v>94725</v>
      </c>
      <c r="C4433" s="1529" t="s">
        <v>2015</v>
      </c>
      <c r="D4433" s="1528" t="s">
        <v>74</v>
      </c>
      <c r="E4433" s="1530">
        <f t="shared" si="138"/>
        <v>6.85</v>
      </c>
      <c r="F4433" s="1521">
        <f t="shared" si="139"/>
        <v>94725</v>
      </c>
      <c r="H4433" s="1530">
        <v>6.85</v>
      </c>
      <c r="I4433" s="1530">
        <v>6.55</v>
      </c>
    </row>
    <row r="4434" spans="2:9" ht="30">
      <c r="B4434" s="1532">
        <v>94726</v>
      </c>
      <c r="C4434" s="1523" t="s">
        <v>2016</v>
      </c>
      <c r="D4434" s="1526" t="s">
        <v>74</v>
      </c>
      <c r="E4434" s="1527">
        <f t="shared" si="138"/>
        <v>53.83</v>
      </c>
      <c r="F4434" s="1521">
        <f t="shared" si="139"/>
        <v>94726</v>
      </c>
      <c r="H4434" s="1527">
        <v>53.83</v>
      </c>
      <c r="I4434" s="1527">
        <v>53.53</v>
      </c>
    </row>
    <row r="4435" spans="2:9" ht="30">
      <c r="B4435" s="1531">
        <v>94727</v>
      </c>
      <c r="C4435" s="1529" t="s">
        <v>2017</v>
      </c>
      <c r="D4435" s="1528" t="s">
        <v>74</v>
      </c>
      <c r="E4435" s="1530">
        <f t="shared" si="138"/>
        <v>10.48</v>
      </c>
      <c r="F4435" s="1521">
        <f t="shared" si="139"/>
        <v>94727</v>
      </c>
      <c r="H4435" s="1530">
        <v>10.48</v>
      </c>
      <c r="I4435" s="1530">
        <v>10.18</v>
      </c>
    </row>
    <row r="4436" spans="2:9" ht="30">
      <c r="B4436" s="1532">
        <v>94728</v>
      </c>
      <c r="C4436" s="1523" t="s">
        <v>2018</v>
      </c>
      <c r="D4436" s="1526" t="s">
        <v>74</v>
      </c>
      <c r="E4436" s="1527">
        <f t="shared" si="138"/>
        <v>207.94</v>
      </c>
      <c r="F4436" s="1521">
        <f t="shared" si="139"/>
        <v>94728</v>
      </c>
      <c r="H4436" s="1527">
        <v>207.94</v>
      </c>
      <c r="I4436" s="1527">
        <v>207.55</v>
      </c>
    </row>
    <row r="4437" spans="2:9" ht="30">
      <c r="B4437" s="1531">
        <v>94729</v>
      </c>
      <c r="C4437" s="1529" t="s">
        <v>2019</v>
      </c>
      <c r="D4437" s="1528" t="s">
        <v>74</v>
      </c>
      <c r="E4437" s="1530">
        <f t="shared" si="138"/>
        <v>19.22</v>
      </c>
      <c r="F4437" s="1521">
        <f t="shared" si="139"/>
        <v>94729</v>
      </c>
      <c r="H4437" s="1530">
        <v>19.22</v>
      </c>
      <c r="I4437" s="1530">
        <v>18.829999999999998</v>
      </c>
    </row>
    <row r="4438" spans="2:9" ht="30">
      <c r="B4438" s="1532">
        <v>94730</v>
      </c>
      <c r="C4438" s="1523" t="s">
        <v>2020</v>
      </c>
      <c r="D4438" s="1526" t="s">
        <v>74</v>
      </c>
      <c r="E4438" s="1527">
        <f t="shared" si="138"/>
        <v>253.12</v>
      </c>
      <c r="F4438" s="1521">
        <f t="shared" si="139"/>
        <v>94730</v>
      </c>
      <c r="H4438" s="1527">
        <v>253.12</v>
      </c>
      <c r="I4438" s="1527">
        <v>252.73</v>
      </c>
    </row>
    <row r="4439" spans="2:9" ht="30">
      <c r="B4439" s="1531">
        <v>94731</v>
      </c>
      <c r="C4439" s="1529" t="s">
        <v>2021</v>
      </c>
      <c r="D4439" s="1528" t="s">
        <v>74</v>
      </c>
      <c r="E4439" s="1530">
        <f t="shared" si="138"/>
        <v>24.72</v>
      </c>
      <c r="F4439" s="1521">
        <f t="shared" si="139"/>
        <v>94731</v>
      </c>
      <c r="H4439" s="1530">
        <v>24.72</v>
      </c>
      <c r="I4439" s="1530">
        <v>24.33</v>
      </c>
    </row>
    <row r="4440" spans="2:9" ht="30">
      <c r="B4440" s="1532">
        <v>94733</v>
      </c>
      <c r="C4440" s="1523" t="s">
        <v>2022</v>
      </c>
      <c r="D4440" s="1526" t="s">
        <v>74</v>
      </c>
      <c r="E4440" s="1527">
        <f t="shared" si="138"/>
        <v>48.53</v>
      </c>
      <c r="F4440" s="1521">
        <f t="shared" si="139"/>
        <v>94733</v>
      </c>
      <c r="H4440" s="1527">
        <v>48.53</v>
      </c>
      <c r="I4440" s="1527">
        <v>47.86</v>
      </c>
    </row>
    <row r="4441" spans="2:9" ht="30">
      <c r="B4441" s="1531">
        <v>94737</v>
      </c>
      <c r="C4441" s="1529" t="s">
        <v>2023</v>
      </c>
      <c r="D4441" s="1528" t="s">
        <v>74</v>
      </c>
      <c r="E4441" s="1530">
        <f t="shared" si="138"/>
        <v>211.91</v>
      </c>
      <c r="F4441" s="1521">
        <f t="shared" si="139"/>
        <v>94737</v>
      </c>
      <c r="H4441" s="1530">
        <v>211.91</v>
      </c>
      <c r="I4441" s="1530">
        <v>210.54</v>
      </c>
    </row>
    <row r="4442" spans="2:9" ht="30">
      <c r="B4442" s="1532">
        <v>94740</v>
      </c>
      <c r="C4442" s="1523" t="s">
        <v>2024</v>
      </c>
      <c r="D4442" s="1526" t="s">
        <v>74</v>
      </c>
      <c r="E4442" s="1527">
        <f t="shared" si="138"/>
        <v>11.02</v>
      </c>
      <c r="F4442" s="1521">
        <f t="shared" si="139"/>
        <v>94740</v>
      </c>
      <c r="H4442" s="1527">
        <v>11.02</v>
      </c>
      <c r="I4442" s="1527">
        <v>10.58</v>
      </c>
    </row>
    <row r="4443" spans="2:9" ht="30">
      <c r="B4443" s="1531">
        <v>94741</v>
      </c>
      <c r="C4443" s="1529" t="s">
        <v>2025</v>
      </c>
      <c r="D4443" s="1528" t="s">
        <v>74</v>
      </c>
      <c r="E4443" s="1530">
        <f t="shared" si="138"/>
        <v>14.33</v>
      </c>
      <c r="F4443" s="1521">
        <f t="shared" si="139"/>
        <v>94741</v>
      </c>
      <c r="H4443" s="1530">
        <v>14.33</v>
      </c>
      <c r="I4443" s="1530">
        <v>13.89</v>
      </c>
    </row>
    <row r="4444" spans="2:9" ht="30">
      <c r="B4444" s="1532">
        <v>94742</v>
      </c>
      <c r="C4444" s="1523" t="s">
        <v>2026</v>
      </c>
      <c r="D4444" s="1526" t="s">
        <v>74</v>
      </c>
      <c r="E4444" s="1527">
        <f t="shared" si="138"/>
        <v>18.03</v>
      </c>
      <c r="F4444" s="1521">
        <f t="shared" si="139"/>
        <v>94742</v>
      </c>
      <c r="H4444" s="1527">
        <v>18.03</v>
      </c>
      <c r="I4444" s="1527">
        <v>17.59</v>
      </c>
    </row>
    <row r="4445" spans="2:9" ht="30">
      <c r="B4445" s="1531">
        <v>94743</v>
      </c>
      <c r="C4445" s="1529" t="s">
        <v>2027</v>
      </c>
      <c r="D4445" s="1528" t="s">
        <v>74</v>
      </c>
      <c r="E4445" s="1530">
        <f t="shared" si="138"/>
        <v>20.12</v>
      </c>
      <c r="F4445" s="1521">
        <f t="shared" si="139"/>
        <v>94743</v>
      </c>
      <c r="H4445" s="1530">
        <v>20.12</v>
      </c>
      <c r="I4445" s="1530">
        <v>19.68</v>
      </c>
    </row>
    <row r="4446" spans="2:9" ht="30">
      <c r="B4446" s="1532">
        <v>94744</v>
      </c>
      <c r="C4446" s="1523" t="s">
        <v>2028</v>
      </c>
      <c r="D4446" s="1526" t="s">
        <v>74</v>
      </c>
      <c r="E4446" s="1527">
        <f t="shared" si="138"/>
        <v>29.46</v>
      </c>
      <c r="F4446" s="1521">
        <f t="shared" si="139"/>
        <v>94744</v>
      </c>
      <c r="H4446" s="1527">
        <v>29.46</v>
      </c>
      <c r="I4446" s="1527">
        <v>28.88</v>
      </c>
    </row>
    <row r="4447" spans="2:9" ht="30">
      <c r="B4447" s="1531">
        <v>94746</v>
      </c>
      <c r="C4447" s="1529" t="s">
        <v>2029</v>
      </c>
      <c r="D4447" s="1528" t="s">
        <v>74</v>
      </c>
      <c r="E4447" s="1530">
        <f t="shared" si="138"/>
        <v>43.41</v>
      </c>
      <c r="F4447" s="1521">
        <f t="shared" si="139"/>
        <v>94746</v>
      </c>
      <c r="H4447" s="1530">
        <v>43.41</v>
      </c>
      <c r="I4447" s="1530">
        <v>42.83</v>
      </c>
    </row>
    <row r="4448" spans="2:9" ht="30">
      <c r="B4448" s="1532">
        <v>94748</v>
      </c>
      <c r="C4448" s="1523" t="s">
        <v>2030</v>
      </c>
      <c r="D4448" s="1526" t="s">
        <v>74</v>
      </c>
      <c r="E4448" s="1527">
        <f t="shared" si="138"/>
        <v>90.62</v>
      </c>
      <c r="F4448" s="1521">
        <f t="shared" si="139"/>
        <v>94748</v>
      </c>
      <c r="H4448" s="1527">
        <v>90.62</v>
      </c>
      <c r="I4448" s="1527">
        <v>89.61</v>
      </c>
    </row>
    <row r="4449" spans="2:9" ht="30">
      <c r="B4449" s="1531">
        <v>94750</v>
      </c>
      <c r="C4449" s="1529" t="s">
        <v>2031</v>
      </c>
      <c r="D4449" s="1528" t="s">
        <v>74</v>
      </c>
      <c r="E4449" s="1530">
        <f t="shared" si="138"/>
        <v>222.54</v>
      </c>
      <c r="F4449" s="1521">
        <f t="shared" si="139"/>
        <v>94750</v>
      </c>
      <c r="H4449" s="1530">
        <v>222.54</v>
      </c>
      <c r="I4449" s="1530">
        <v>221.53</v>
      </c>
    </row>
    <row r="4450" spans="2:9" ht="30">
      <c r="B4450" s="1532">
        <v>94752</v>
      </c>
      <c r="C4450" s="1523" t="s">
        <v>2032</v>
      </c>
      <c r="D4450" s="1526" t="s">
        <v>74</v>
      </c>
      <c r="E4450" s="1527">
        <f t="shared" si="138"/>
        <v>267.06</v>
      </c>
      <c r="F4450" s="1521">
        <f t="shared" si="139"/>
        <v>94752</v>
      </c>
      <c r="H4450" s="1527">
        <v>267.06</v>
      </c>
      <c r="I4450" s="1527">
        <v>265.01</v>
      </c>
    </row>
    <row r="4451" spans="2:9" ht="30">
      <c r="B4451" s="1531">
        <v>94756</v>
      </c>
      <c r="C4451" s="1529" t="s">
        <v>2033</v>
      </c>
      <c r="D4451" s="1528" t="s">
        <v>74</v>
      </c>
      <c r="E4451" s="1530">
        <f t="shared" si="138"/>
        <v>13.76</v>
      </c>
      <c r="F4451" s="1521">
        <f t="shared" si="139"/>
        <v>94756</v>
      </c>
      <c r="H4451" s="1530">
        <v>13.76</v>
      </c>
      <c r="I4451" s="1530">
        <v>13.17</v>
      </c>
    </row>
    <row r="4452" spans="2:9" ht="30">
      <c r="B4452" s="1532">
        <v>94757</v>
      </c>
      <c r="C4452" s="1523" t="s">
        <v>2034</v>
      </c>
      <c r="D4452" s="1526" t="s">
        <v>74</v>
      </c>
      <c r="E4452" s="1527">
        <f t="shared" si="138"/>
        <v>20.010000000000002</v>
      </c>
      <c r="F4452" s="1521">
        <f t="shared" si="139"/>
        <v>94757</v>
      </c>
      <c r="H4452" s="1527">
        <v>20.010000000000002</v>
      </c>
      <c r="I4452" s="1527">
        <v>19.420000000000002</v>
      </c>
    </row>
    <row r="4453" spans="2:9" ht="30">
      <c r="B4453" s="1531">
        <v>94758</v>
      </c>
      <c r="C4453" s="1529" t="s">
        <v>2035</v>
      </c>
      <c r="D4453" s="1528" t="s">
        <v>74</v>
      </c>
      <c r="E4453" s="1530">
        <f t="shared" si="138"/>
        <v>55.24</v>
      </c>
      <c r="F4453" s="1521">
        <f t="shared" si="139"/>
        <v>94758</v>
      </c>
      <c r="H4453" s="1530">
        <v>55.24</v>
      </c>
      <c r="I4453" s="1530">
        <v>54.46</v>
      </c>
    </row>
    <row r="4454" spans="2:9" ht="30">
      <c r="B4454" s="1532">
        <v>94759</v>
      </c>
      <c r="C4454" s="1523" t="s">
        <v>2036</v>
      </c>
      <c r="D4454" s="1526" t="s">
        <v>74</v>
      </c>
      <c r="E4454" s="1527">
        <f t="shared" si="138"/>
        <v>69.150000000000006</v>
      </c>
      <c r="F4454" s="1521">
        <f t="shared" si="139"/>
        <v>94759</v>
      </c>
      <c r="H4454" s="1527">
        <v>69.150000000000006</v>
      </c>
      <c r="I4454" s="1527">
        <v>68.37</v>
      </c>
    </row>
    <row r="4455" spans="2:9" ht="30">
      <c r="B4455" s="1531">
        <v>94760</v>
      </c>
      <c r="C4455" s="1529" t="s">
        <v>2037</v>
      </c>
      <c r="D4455" s="1528" t="s">
        <v>74</v>
      </c>
      <c r="E4455" s="1530">
        <f t="shared" si="138"/>
        <v>113.24</v>
      </c>
      <c r="F4455" s="1521">
        <f t="shared" si="139"/>
        <v>94760</v>
      </c>
      <c r="H4455" s="1530">
        <v>113.24</v>
      </c>
      <c r="I4455" s="1530">
        <v>111.89</v>
      </c>
    </row>
    <row r="4456" spans="2:9" ht="30">
      <c r="B4456" s="1532">
        <v>94761</v>
      </c>
      <c r="C4456" s="1523" t="s">
        <v>2038</v>
      </c>
      <c r="D4456" s="1526" t="s">
        <v>74</v>
      </c>
      <c r="E4456" s="1527">
        <f t="shared" si="138"/>
        <v>252.67</v>
      </c>
      <c r="F4456" s="1521">
        <f t="shared" si="139"/>
        <v>94761</v>
      </c>
      <c r="H4456" s="1527">
        <v>252.67</v>
      </c>
      <c r="I4456" s="1527">
        <v>251.32</v>
      </c>
    </row>
    <row r="4457" spans="2:9" ht="30">
      <c r="B4457" s="1531">
        <v>94762</v>
      </c>
      <c r="C4457" s="1529" t="s">
        <v>2039</v>
      </c>
      <c r="D4457" s="1528" t="s">
        <v>74</v>
      </c>
      <c r="E4457" s="1530">
        <f t="shared" si="138"/>
        <v>318</v>
      </c>
      <c r="F4457" s="1521">
        <f t="shared" si="139"/>
        <v>94762</v>
      </c>
      <c r="H4457" s="1530">
        <v>318</v>
      </c>
      <c r="I4457" s="1530">
        <v>315.26</v>
      </c>
    </row>
    <row r="4458" spans="2:9" ht="30">
      <c r="B4458" s="1532">
        <v>94783</v>
      </c>
      <c r="C4458" s="1523" t="s">
        <v>2040</v>
      </c>
      <c r="D4458" s="1526" t="s">
        <v>74</v>
      </c>
      <c r="E4458" s="1527">
        <f t="shared" si="138"/>
        <v>17.41</v>
      </c>
      <c r="F4458" s="1521">
        <f t="shared" si="139"/>
        <v>94783</v>
      </c>
      <c r="H4458" s="1527">
        <v>17.41</v>
      </c>
      <c r="I4458" s="1527">
        <v>16.87</v>
      </c>
    </row>
    <row r="4459" spans="2:9" ht="30">
      <c r="B4459" s="1531">
        <v>94785</v>
      </c>
      <c r="C4459" s="1529" t="s">
        <v>2041</v>
      </c>
      <c r="D4459" s="1528" t="s">
        <v>74</v>
      </c>
      <c r="E4459" s="1530">
        <f t="shared" si="138"/>
        <v>31.68</v>
      </c>
      <c r="F4459" s="1521">
        <f t="shared" si="139"/>
        <v>94785</v>
      </c>
      <c r="H4459" s="1530">
        <v>31.68</v>
      </c>
      <c r="I4459" s="1530">
        <v>30.77</v>
      </c>
    </row>
    <row r="4460" spans="2:9" ht="30">
      <c r="B4460" s="1532">
        <v>94786</v>
      </c>
      <c r="C4460" s="1523" t="s">
        <v>2042</v>
      </c>
      <c r="D4460" s="1526" t="s">
        <v>74</v>
      </c>
      <c r="E4460" s="1527">
        <f t="shared" si="138"/>
        <v>41.81</v>
      </c>
      <c r="F4460" s="1521">
        <f t="shared" si="139"/>
        <v>94786</v>
      </c>
      <c r="H4460" s="1527">
        <v>41.81</v>
      </c>
      <c r="I4460" s="1527">
        <v>40.9</v>
      </c>
    </row>
    <row r="4461" spans="2:9" ht="30">
      <c r="B4461" s="1531">
        <v>94787</v>
      </c>
      <c r="C4461" s="1529" t="s">
        <v>2043</v>
      </c>
      <c r="D4461" s="1528" t="s">
        <v>74</v>
      </c>
      <c r="E4461" s="1530">
        <f t="shared" si="138"/>
        <v>55.78</v>
      </c>
      <c r="F4461" s="1521">
        <f t="shared" si="139"/>
        <v>94787</v>
      </c>
      <c r="H4461" s="1530">
        <v>55.78</v>
      </c>
      <c r="I4461" s="1530">
        <v>54.57</v>
      </c>
    </row>
    <row r="4462" spans="2:9" ht="30">
      <c r="B4462" s="1532">
        <v>94788</v>
      </c>
      <c r="C4462" s="1523" t="s">
        <v>2044</v>
      </c>
      <c r="D4462" s="1526" t="s">
        <v>74</v>
      </c>
      <c r="E4462" s="1527">
        <f t="shared" si="138"/>
        <v>81.25</v>
      </c>
      <c r="F4462" s="1521">
        <f t="shared" si="139"/>
        <v>94788</v>
      </c>
      <c r="H4462" s="1527">
        <v>81.25</v>
      </c>
      <c r="I4462" s="1527">
        <v>80.040000000000006</v>
      </c>
    </row>
    <row r="4463" spans="2:9" ht="30">
      <c r="B4463" s="1531">
        <v>94789</v>
      </c>
      <c r="C4463" s="1529" t="s">
        <v>2045</v>
      </c>
      <c r="D4463" s="1528" t="s">
        <v>74</v>
      </c>
      <c r="E4463" s="1530">
        <f t="shared" si="138"/>
        <v>257.94</v>
      </c>
      <c r="F4463" s="1521">
        <f t="shared" si="139"/>
        <v>94789</v>
      </c>
      <c r="H4463" s="1530">
        <v>257.94</v>
      </c>
      <c r="I4463" s="1530">
        <v>256.73</v>
      </c>
    </row>
    <row r="4464" spans="2:9" ht="30">
      <c r="B4464" s="1532">
        <v>94790</v>
      </c>
      <c r="C4464" s="1523" t="s">
        <v>2046</v>
      </c>
      <c r="D4464" s="1526" t="s">
        <v>74</v>
      </c>
      <c r="E4464" s="1527">
        <f t="shared" si="138"/>
        <v>298.58</v>
      </c>
      <c r="F4464" s="1521">
        <f t="shared" si="139"/>
        <v>94790</v>
      </c>
      <c r="H4464" s="1527">
        <v>298.58</v>
      </c>
      <c r="I4464" s="1527">
        <v>297.37</v>
      </c>
    </row>
    <row r="4465" spans="2:9" ht="30">
      <c r="B4465" s="1531">
        <v>94791</v>
      </c>
      <c r="C4465" s="1529" t="s">
        <v>2047</v>
      </c>
      <c r="D4465" s="1528" t="s">
        <v>74</v>
      </c>
      <c r="E4465" s="1530">
        <f t="shared" si="138"/>
        <v>418.82</v>
      </c>
      <c r="F4465" s="1521">
        <f t="shared" si="139"/>
        <v>94791</v>
      </c>
      <c r="H4465" s="1530">
        <v>418.82</v>
      </c>
      <c r="I4465" s="1530">
        <v>417.61</v>
      </c>
    </row>
    <row r="4466" spans="2:9" ht="30">
      <c r="B4466" s="1532">
        <v>94863</v>
      </c>
      <c r="C4466" s="1523" t="s">
        <v>2048</v>
      </c>
      <c r="D4466" s="1526" t="s">
        <v>74</v>
      </c>
      <c r="E4466" s="1527">
        <f t="shared" si="138"/>
        <v>183.22</v>
      </c>
      <c r="F4466" s="1521">
        <f t="shared" si="139"/>
        <v>94863</v>
      </c>
      <c r="H4466" s="1527">
        <v>183.22</v>
      </c>
      <c r="I4466" s="1527">
        <v>182.55</v>
      </c>
    </row>
    <row r="4467" spans="2:9" ht="30">
      <c r="B4467" s="1531">
        <v>95141</v>
      </c>
      <c r="C4467" s="1529" t="s">
        <v>2049</v>
      </c>
      <c r="D4467" s="1528" t="s">
        <v>74</v>
      </c>
      <c r="E4467" s="1530">
        <f t="shared" si="138"/>
        <v>29.48</v>
      </c>
      <c r="F4467" s="1521">
        <f t="shared" si="139"/>
        <v>95141</v>
      </c>
      <c r="H4467" s="1530">
        <v>29.48</v>
      </c>
      <c r="I4467" s="1530">
        <v>28.57</v>
      </c>
    </row>
    <row r="4468" spans="2:9" ht="30">
      <c r="B4468" s="1532">
        <v>95237</v>
      </c>
      <c r="C4468" s="1523" t="s">
        <v>2050</v>
      </c>
      <c r="D4468" s="1526" t="s">
        <v>74</v>
      </c>
      <c r="E4468" s="1527">
        <f t="shared" si="138"/>
        <v>23.96</v>
      </c>
      <c r="F4468" s="1521">
        <f t="shared" si="139"/>
        <v>95237</v>
      </c>
      <c r="H4468" s="1527">
        <v>23.96</v>
      </c>
      <c r="I4468" s="1527">
        <v>23.68</v>
      </c>
    </row>
    <row r="4469" spans="2:9" ht="30">
      <c r="B4469" s="1531">
        <v>95693</v>
      </c>
      <c r="C4469" s="1529" t="s">
        <v>2051</v>
      </c>
      <c r="D4469" s="1528" t="s">
        <v>74</v>
      </c>
      <c r="E4469" s="1530">
        <f t="shared" si="138"/>
        <v>65.47</v>
      </c>
      <c r="F4469" s="1521">
        <f t="shared" si="139"/>
        <v>95693</v>
      </c>
      <c r="H4469" s="1530">
        <v>65.47</v>
      </c>
      <c r="I4469" s="1530">
        <v>64.599999999999994</v>
      </c>
    </row>
    <row r="4470" spans="2:9" ht="30">
      <c r="B4470" s="1532">
        <v>95694</v>
      </c>
      <c r="C4470" s="1523" t="s">
        <v>2052</v>
      </c>
      <c r="D4470" s="1526" t="s">
        <v>74</v>
      </c>
      <c r="E4470" s="1527">
        <f t="shared" si="138"/>
        <v>83.29</v>
      </c>
      <c r="F4470" s="1521">
        <f t="shared" si="139"/>
        <v>95694</v>
      </c>
      <c r="H4470" s="1527">
        <v>83.29</v>
      </c>
      <c r="I4470" s="1527">
        <v>82.74</v>
      </c>
    </row>
    <row r="4471" spans="2:9" ht="30">
      <c r="B4471" s="1531">
        <v>95695</v>
      </c>
      <c r="C4471" s="1529" t="s">
        <v>2053</v>
      </c>
      <c r="D4471" s="1528" t="s">
        <v>74</v>
      </c>
      <c r="E4471" s="1530">
        <f t="shared" si="138"/>
        <v>81.8</v>
      </c>
      <c r="F4471" s="1521">
        <f t="shared" si="139"/>
        <v>95695</v>
      </c>
      <c r="H4471" s="1530">
        <v>81.8</v>
      </c>
      <c r="I4471" s="1530">
        <v>81.41</v>
      </c>
    </row>
    <row r="4472" spans="2:9">
      <c r="B4472" s="1532">
        <v>95696</v>
      </c>
      <c r="C4472" s="1523" t="s">
        <v>16338</v>
      </c>
      <c r="D4472" s="1526" t="s">
        <v>74</v>
      </c>
      <c r="E4472" s="1527">
        <f t="shared" si="138"/>
        <v>36.409999999999997</v>
      </c>
      <c r="F4472" s="1521">
        <f t="shared" si="139"/>
        <v>95696</v>
      </c>
      <c r="H4472" s="1527">
        <v>36.409999999999997</v>
      </c>
      <c r="I4472" s="1527">
        <v>36.130000000000003</v>
      </c>
    </row>
    <row r="4473" spans="2:9" ht="30">
      <c r="B4473" s="1531">
        <v>96637</v>
      </c>
      <c r="C4473" s="1529" t="s">
        <v>3008</v>
      </c>
      <c r="D4473" s="1528" t="s">
        <v>74</v>
      </c>
      <c r="E4473" s="1530">
        <f t="shared" si="138"/>
        <v>12.52</v>
      </c>
      <c r="F4473" s="1521">
        <f t="shared" si="139"/>
        <v>96637</v>
      </c>
      <c r="H4473" s="1530">
        <v>12.52</v>
      </c>
      <c r="I4473" s="1530">
        <v>11.58</v>
      </c>
    </row>
    <row r="4474" spans="2:9" ht="30">
      <c r="B4474" s="1532">
        <v>96638</v>
      </c>
      <c r="C4474" s="1523" t="s">
        <v>3009</v>
      </c>
      <c r="D4474" s="1526" t="s">
        <v>74</v>
      </c>
      <c r="E4474" s="1527">
        <f t="shared" si="138"/>
        <v>11.83</v>
      </c>
      <c r="F4474" s="1521">
        <f t="shared" si="139"/>
        <v>96638</v>
      </c>
      <c r="H4474" s="1527">
        <v>11.83</v>
      </c>
      <c r="I4474" s="1527">
        <v>10.89</v>
      </c>
    </row>
    <row r="4475" spans="2:9">
      <c r="B4475" s="1531">
        <v>96639</v>
      </c>
      <c r="C4475" s="1529" t="s">
        <v>3010</v>
      </c>
      <c r="D4475" s="1528" t="s">
        <v>74</v>
      </c>
      <c r="E4475" s="1530">
        <f t="shared" si="138"/>
        <v>8.92</v>
      </c>
      <c r="F4475" s="1521">
        <f t="shared" si="139"/>
        <v>96639</v>
      </c>
      <c r="H4475" s="1530">
        <v>8.92</v>
      </c>
      <c r="I4475" s="1530">
        <v>8.2899999999999991</v>
      </c>
    </row>
    <row r="4476" spans="2:9" ht="30">
      <c r="B4476" s="1532">
        <v>96640</v>
      </c>
      <c r="C4476" s="1523" t="s">
        <v>3011</v>
      </c>
      <c r="D4476" s="1526" t="s">
        <v>74</v>
      </c>
      <c r="E4476" s="1527">
        <f t="shared" si="138"/>
        <v>28.2</v>
      </c>
      <c r="F4476" s="1521">
        <f t="shared" si="139"/>
        <v>96640</v>
      </c>
      <c r="H4476" s="1527">
        <v>28.2</v>
      </c>
      <c r="I4476" s="1527">
        <v>27.57</v>
      </c>
    </row>
    <row r="4477" spans="2:9" ht="30">
      <c r="B4477" s="1531">
        <v>96641</v>
      </c>
      <c r="C4477" s="1529" t="s">
        <v>3012</v>
      </c>
      <c r="D4477" s="1528" t="s">
        <v>74</v>
      </c>
      <c r="E4477" s="1530">
        <f t="shared" si="138"/>
        <v>21.31</v>
      </c>
      <c r="F4477" s="1521">
        <f t="shared" si="139"/>
        <v>96641</v>
      </c>
      <c r="H4477" s="1530">
        <v>21.31</v>
      </c>
      <c r="I4477" s="1530">
        <v>20.68</v>
      </c>
    </row>
    <row r="4478" spans="2:9" ht="30">
      <c r="B4478" s="1532">
        <v>96642</v>
      </c>
      <c r="C4478" s="1523" t="s">
        <v>3013</v>
      </c>
      <c r="D4478" s="1526" t="s">
        <v>74</v>
      </c>
      <c r="E4478" s="1527">
        <f t="shared" si="138"/>
        <v>16.52</v>
      </c>
      <c r="F4478" s="1521">
        <f t="shared" si="139"/>
        <v>96642</v>
      </c>
      <c r="H4478" s="1527">
        <v>16.52</v>
      </c>
      <c r="I4478" s="1527">
        <v>15.27</v>
      </c>
    </row>
    <row r="4479" spans="2:9" ht="30">
      <c r="B4479" s="1531">
        <v>96643</v>
      </c>
      <c r="C4479" s="1529" t="s">
        <v>3014</v>
      </c>
      <c r="D4479" s="1528" t="s">
        <v>74</v>
      </c>
      <c r="E4479" s="1530">
        <f t="shared" si="138"/>
        <v>56.88</v>
      </c>
      <c r="F4479" s="1521">
        <f t="shared" si="139"/>
        <v>96643</v>
      </c>
      <c r="H4479" s="1530">
        <v>56.88</v>
      </c>
      <c r="I4479" s="1530">
        <v>55.63</v>
      </c>
    </row>
    <row r="4480" spans="2:9" ht="30">
      <c r="B4480" s="1532">
        <v>96650</v>
      </c>
      <c r="C4480" s="1523" t="s">
        <v>3015</v>
      </c>
      <c r="D4480" s="1526" t="s">
        <v>74</v>
      </c>
      <c r="E4480" s="1527">
        <f t="shared" si="138"/>
        <v>9.69</v>
      </c>
      <c r="F4480" s="1521">
        <f t="shared" si="139"/>
        <v>96650</v>
      </c>
      <c r="H4480" s="1527">
        <v>9.69</v>
      </c>
      <c r="I4480" s="1527">
        <v>9.06</v>
      </c>
    </row>
    <row r="4481" spans="2:9" ht="30">
      <c r="B4481" s="1531">
        <v>96651</v>
      </c>
      <c r="C4481" s="1529" t="s">
        <v>3016</v>
      </c>
      <c r="D4481" s="1528" t="s">
        <v>74</v>
      </c>
      <c r="E4481" s="1530">
        <f t="shared" si="138"/>
        <v>9</v>
      </c>
      <c r="F4481" s="1521">
        <f t="shared" si="139"/>
        <v>96651</v>
      </c>
      <c r="H4481" s="1530">
        <v>9</v>
      </c>
      <c r="I4481" s="1530">
        <v>8.3699999999999992</v>
      </c>
    </row>
    <row r="4482" spans="2:9" ht="30">
      <c r="B4482" s="1532">
        <v>96652</v>
      </c>
      <c r="C4482" s="1523" t="s">
        <v>3017</v>
      </c>
      <c r="D4482" s="1526" t="s">
        <v>74</v>
      </c>
      <c r="E4482" s="1527">
        <f t="shared" ref="E4482:E4545" si="140">IF($L$2=$H$1,H4482,I4482)</f>
        <v>17.940000000000001</v>
      </c>
      <c r="F4482" s="1521">
        <f t="shared" ref="F4482:F4545" si="141">IF(LEN($B4482)=7,CONCATENATE(MID($B4482,1,6),"00",RIGHT($B4482,1)),IF(LEN($B4482)=8,CONCATENATE(MID($B4482,1,6),"0",RIGHT($B4482,2)),$B4482))</f>
        <v>96652</v>
      </c>
      <c r="H4482" s="1527">
        <v>17.940000000000001</v>
      </c>
      <c r="I4482" s="1527">
        <v>16.649999999999999</v>
      </c>
    </row>
    <row r="4483" spans="2:9" ht="30">
      <c r="B4483" s="1531">
        <v>96653</v>
      </c>
      <c r="C4483" s="1529" t="s">
        <v>3018</v>
      </c>
      <c r="D4483" s="1528" t="s">
        <v>74</v>
      </c>
      <c r="E4483" s="1530">
        <f t="shared" si="140"/>
        <v>17.87</v>
      </c>
      <c r="F4483" s="1521">
        <f t="shared" si="141"/>
        <v>96653</v>
      </c>
      <c r="H4483" s="1530">
        <v>17.87</v>
      </c>
      <c r="I4483" s="1530">
        <v>16.579999999999998</v>
      </c>
    </row>
    <row r="4484" spans="2:9" ht="30">
      <c r="B4484" s="1532">
        <v>96654</v>
      </c>
      <c r="C4484" s="1523" t="s">
        <v>3019</v>
      </c>
      <c r="D4484" s="1526" t="s">
        <v>74</v>
      </c>
      <c r="E4484" s="1527">
        <f t="shared" si="140"/>
        <v>30.25</v>
      </c>
      <c r="F4484" s="1521">
        <f t="shared" si="141"/>
        <v>96654</v>
      </c>
      <c r="H4484" s="1527">
        <v>30.25</v>
      </c>
      <c r="I4484" s="1527">
        <v>28.2</v>
      </c>
    </row>
    <row r="4485" spans="2:9" ht="30">
      <c r="B4485" s="1531">
        <v>96655</v>
      </c>
      <c r="C4485" s="1529" t="s">
        <v>3020</v>
      </c>
      <c r="D4485" s="1528" t="s">
        <v>74</v>
      </c>
      <c r="E4485" s="1530">
        <f t="shared" si="140"/>
        <v>29.49</v>
      </c>
      <c r="F4485" s="1521">
        <f t="shared" si="141"/>
        <v>96655</v>
      </c>
      <c r="H4485" s="1530">
        <v>29.49</v>
      </c>
      <c r="I4485" s="1530">
        <v>27.44</v>
      </c>
    </row>
    <row r="4486" spans="2:9" ht="30">
      <c r="B4486" s="1532">
        <v>96656</v>
      </c>
      <c r="C4486" s="1523" t="s">
        <v>3021</v>
      </c>
      <c r="D4486" s="1526" t="s">
        <v>74</v>
      </c>
      <c r="E4486" s="1527">
        <f t="shared" si="140"/>
        <v>7.06</v>
      </c>
      <c r="F4486" s="1521">
        <f t="shared" si="141"/>
        <v>96656</v>
      </c>
      <c r="H4486" s="1527">
        <v>7.06</v>
      </c>
      <c r="I4486" s="1527">
        <v>6.64</v>
      </c>
    </row>
    <row r="4487" spans="2:9" ht="30">
      <c r="B4487" s="1531">
        <v>96657</v>
      </c>
      <c r="C4487" s="1529" t="s">
        <v>3022</v>
      </c>
      <c r="D4487" s="1528" t="s">
        <v>74</v>
      </c>
      <c r="E4487" s="1530">
        <f t="shared" si="140"/>
        <v>26.34</v>
      </c>
      <c r="F4487" s="1521">
        <f t="shared" si="141"/>
        <v>96657</v>
      </c>
      <c r="H4487" s="1530">
        <v>26.34</v>
      </c>
      <c r="I4487" s="1530">
        <v>25.92</v>
      </c>
    </row>
    <row r="4488" spans="2:9" ht="30">
      <c r="B4488" s="1532">
        <v>96658</v>
      </c>
      <c r="C4488" s="1523" t="s">
        <v>3023</v>
      </c>
      <c r="D4488" s="1526" t="s">
        <v>74</v>
      </c>
      <c r="E4488" s="1527">
        <f t="shared" si="140"/>
        <v>19.45</v>
      </c>
      <c r="F4488" s="1521">
        <f t="shared" si="141"/>
        <v>96658</v>
      </c>
      <c r="H4488" s="1527">
        <v>19.45</v>
      </c>
      <c r="I4488" s="1527">
        <v>19.03</v>
      </c>
    </row>
    <row r="4489" spans="2:9">
      <c r="B4489" s="1531">
        <v>96659</v>
      </c>
      <c r="C4489" s="1529" t="s">
        <v>3024</v>
      </c>
      <c r="D4489" s="1528" t="s">
        <v>74</v>
      </c>
      <c r="E4489" s="1530">
        <f t="shared" si="140"/>
        <v>12.19</v>
      </c>
      <c r="F4489" s="1521">
        <f t="shared" si="141"/>
        <v>96659</v>
      </c>
      <c r="H4489" s="1530">
        <v>12.19</v>
      </c>
      <c r="I4489" s="1530">
        <v>11.32</v>
      </c>
    </row>
    <row r="4490" spans="2:9" ht="30">
      <c r="B4490" s="1532">
        <v>96660</v>
      </c>
      <c r="C4490" s="1523" t="s">
        <v>3025</v>
      </c>
      <c r="D4490" s="1526" t="s">
        <v>74</v>
      </c>
      <c r="E4490" s="1527">
        <f t="shared" si="140"/>
        <v>44.33</v>
      </c>
      <c r="F4490" s="1521">
        <f t="shared" si="141"/>
        <v>96660</v>
      </c>
      <c r="H4490" s="1527">
        <v>44.33</v>
      </c>
      <c r="I4490" s="1527">
        <v>43.46</v>
      </c>
    </row>
    <row r="4491" spans="2:9" ht="30">
      <c r="B4491" s="1531">
        <v>96661</v>
      </c>
      <c r="C4491" s="1529" t="s">
        <v>3026</v>
      </c>
      <c r="D4491" s="1528" t="s">
        <v>74</v>
      </c>
      <c r="E4491" s="1530">
        <f t="shared" si="140"/>
        <v>33.75</v>
      </c>
      <c r="F4491" s="1521">
        <f t="shared" si="141"/>
        <v>96661</v>
      </c>
      <c r="H4491" s="1530">
        <v>33.75</v>
      </c>
      <c r="I4491" s="1530">
        <v>32.880000000000003</v>
      </c>
    </row>
    <row r="4492" spans="2:9" ht="30">
      <c r="B4492" s="1532">
        <v>96662</v>
      </c>
      <c r="C4492" s="1523" t="s">
        <v>3027</v>
      </c>
      <c r="D4492" s="1526" t="s">
        <v>74</v>
      </c>
      <c r="E4492" s="1527">
        <f t="shared" si="140"/>
        <v>12.55</v>
      </c>
      <c r="F4492" s="1521">
        <f t="shared" si="141"/>
        <v>96662</v>
      </c>
      <c r="H4492" s="1527">
        <v>12.55</v>
      </c>
      <c r="I4492" s="1527">
        <v>11.68</v>
      </c>
    </row>
    <row r="4493" spans="2:9">
      <c r="B4493" s="1531">
        <v>96663</v>
      </c>
      <c r="C4493" s="1529" t="s">
        <v>3028</v>
      </c>
      <c r="D4493" s="1528" t="s">
        <v>74</v>
      </c>
      <c r="E4493" s="1530">
        <f t="shared" si="140"/>
        <v>23.22</v>
      </c>
      <c r="F4493" s="1521">
        <f t="shared" si="141"/>
        <v>96663</v>
      </c>
      <c r="H4493" s="1530">
        <v>23.22</v>
      </c>
      <c r="I4493" s="1530">
        <v>21.85</v>
      </c>
    </row>
    <row r="4494" spans="2:9" ht="30">
      <c r="B4494" s="1532">
        <v>96664</v>
      </c>
      <c r="C4494" s="1523" t="s">
        <v>3029</v>
      </c>
      <c r="D4494" s="1526" t="s">
        <v>74</v>
      </c>
      <c r="E4494" s="1527">
        <f t="shared" si="140"/>
        <v>25.49</v>
      </c>
      <c r="F4494" s="1521">
        <f t="shared" si="141"/>
        <v>96664</v>
      </c>
      <c r="H4494" s="1527">
        <v>25.49</v>
      </c>
      <c r="I4494" s="1527">
        <v>24.12</v>
      </c>
    </row>
    <row r="4495" spans="2:9" ht="30">
      <c r="B4495" s="1531">
        <v>96665</v>
      </c>
      <c r="C4495" s="1529" t="s">
        <v>3030</v>
      </c>
      <c r="D4495" s="1528" t="s">
        <v>74</v>
      </c>
      <c r="E4495" s="1530">
        <f t="shared" si="140"/>
        <v>12.72</v>
      </c>
      <c r="F4495" s="1521">
        <f t="shared" si="141"/>
        <v>96665</v>
      </c>
      <c r="H4495" s="1530">
        <v>12.72</v>
      </c>
      <c r="I4495" s="1530">
        <v>11.88</v>
      </c>
    </row>
    <row r="4496" spans="2:9" ht="30">
      <c r="B4496" s="1532">
        <v>96666</v>
      </c>
      <c r="C4496" s="1523" t="s">
        <v>3031</v>
      </c>
      <c r="D4496" s="1526" t="s">
        <v>74</v>
      </c>
      <c r="E4496" s="1527">
        <f t="shared" si="140"/>
        <v>24.09</v>
      </c>
      <c r="F4496" s="1521">
        <f t="shared" si="141"/>
        <v>96666</v>
      </c>
      <c r="H4496" s="1527">
        <v>24.09</v>
      </c>
      <c r="I4496" s="1527">
        <v>22.36</v>
      </c>
    </row>
    <row r="4497" spans="2:9" ht="30">
      <c r="B4497" s="1531">
        <v>96667</v>
      </c>
      <c r="C4497" s="1529" t="s">
        <v>3032</v>
      </c>
      <c r="D4497" s="1528" t="s">
        <v>74</v>
      </c>
      <c r="E4497" s="1530">
        <f t="shared" si="140"/>
        <v>43.46</v>
      </c>
      <c r="F4497" s="1521">
        <f t="shared" si="141"/>
        <v>96667</v>
      </c>
      <c r="H4497" s="1530">
        <v>43.46</v>
      </c>
      <c r="I4497" s="1530">
        <v>40.72</v>
      </c>
    </row>
    <row r="4498" spans="2:9">
      <c r="B4498" s="1532">
        <v>96684</v>
      </c>
      <c r="C4498" s="1523" t="s">
        <v>3033</v>
      </c>
      <c r="D4498" s="1526" t="s">
        <v>74</v>
      </c>
      <c r="E4498" s="1527">
        <f t="shared" si="140"/>
        <v>5.45</v>
      </c>
      <c r="F4498" s="1521">
        <f t="shared" si="141"/>
        <v>96684</v>
      </c>
      <c r="H4498" s="1527">
        <v>5.45</v>
      </c>
      <c r="I4498" s="1527">
        <v>5.27</v>
      </c>
    </row>
    <row r="4499" spans="2:9">
      <c r="B4499" s="1531">
        <v>96685</v>
      </c>
      <c r="C4499" s="1529" t="s">
        <v>3034</v>
      </c>
      <c r="D4499" s="1528" t="s">
        <v>74</v>
      </c>
      <c r="E4499" s="1530">
        <f t="shared" si="140"/>
        <v>4.76</v>
      </c>
      <c r="F4499" s="1521">
        <f t="shared" si="141"/>
        <v>96685</v>
      </c>
      <c r="H4499" s="1530">
        <v>4.76</v>
      </c>
      <c r="I4499" s="1530">
        <v>4.58</v>
      </c>
    </row>
    <row r="4500" spans="2:9">
      <c r="B4500" s="1532">
        <v>96686</v>
      </c>
      <c r="C4500" s="1523" t="s">
        <v>3035</v>
      </c>
      <c r="D4500" s="1526" t="s">
        <v>74</v>
      </c>
      <c r="E4500" s="1527">
        <f t="shared" si="140"/>
        <v>8.23</v>
      </c>
      <c r="F4500" s="1521">
        <f t="shared" si="141"/>
        <v>96686</v>
      </c>
      <c r="H4500" s="1527">
        <v>8.23</v>
      </c>
      <c r="I4500" s="1527">
        <v>7.97</v>
      </c>
    </row>
    <row r="4501" spans="2:9">
      <c r="B4501" s="1531">
        <v>96687</v>
      </c>
      <c r="C4501" s="1529" t="s">
        <v>3036</v>
      </c>
      <c r="D4501" s="1528" t="s">
        <v>74</v>
      </c>
      <c r="E4501" s="1530">
        <f t="shared" si="140"/>
        <v>8.16</v>
      </c>
      <c r="F4501" s="1521">
        <f t="shared" si="141"/>
        <v>96687</v>
      </c>
      <c r="H4501" s="1530">
        <v>8.16</v>
      </c>
      <c r="I4501" s="1530">
        <v>7.9</v>
      </c>
    </row>
    <row r="4502" spans="2:9">
      <c r="B4502" s="1532">
        <v>96688</v>
      </c>
      <c r="C4502" s="1523" t="s">
        <v>3037</v>
      </c>
      <c r="D4502" s="1526" t="s">
        <v>74</v>
      </c>
      <c r="E4502" s="1527">
        <f t="shared" si="140"/>
        <v>14.56</v>
      </c>
      <c r="F4502" s="1521">
        <f t="shared" si="141"/>
        <v>96688</v>
      </c>
      <c r="H4502" s="1527">
        <v>14.56</v>
      </c>
      <c r="I4502" s="1527">
        <v>14.17</v>
      </c>
    </row>
    <row r="4503" spans="2:9">
      <c r="B4503" s="1531">
        <v>96689</v>
      </c>
      <c r="C4503" s="1529" t="s">
        <v>3038</v>
      </c>
      <c r="D4503" s="1528" t="s">
        <v>74</v>
      </c>
      <c r="E4503" s="1530">
        <f t="shared" si="140"/>
        <v>13.8</v>
      </c>
      <c r="F4503" s="1521">
        <f t="shared" si="141"/>
        <v>96689</v>
      </c>
      <c r="H4503" s="1530">
        <v>13.8</v>
      </c>
      <c r="I4503" s="1530">
        <v>13.41</v>
      </c>
    </row>
    <row r="4504" spans="2:9">
      <c r="B4504" s="1532">
        <v>96690</v>
      </c>
      <c r="C4504" s="1523" t="s">
        <v>3039</v>
      </c>
      <c r="D4504" s="1526" t="s">
        <v>74</v>
      </c>
      <c r="E4504" s="1527">
        <f t="shared" si="140"/>
        <v>27.95</v>
      </c>
      <c r="F4504" s="1521">
        <f t="shared" si="141"/>
        <v>96690</v>
      </c>
      <c r="H4504" s="1527">
        <v>27.95</v>
      </c>
      <c r="I4504" s="1527">
        <v>27.38</v>
      </c>
    </row>
    <row r="4505" spans="2:9">
      <c r="B4505" s="1531">
        <v>96691</v>
      </c>
      <c r="C4505" s="1529" t="s">
        <v>3040</v>
      </c>
      <c r="D4505" s="1528" t="s">
        <v>74</v>
      </c>
      <c r="E4505" s="1530">
        <f t="shared" si="140"/>
        <v>28.98</v>
      </c>
      <c r="F4505" s="1521">
        <f t="shared" si="141"/>
        <v>96691</v>
      </c>
      <c r="H4505" s="1530">
        <v>28.98</v>
      </c>
      <c r="I4505" s="1530">
        <v>28.41</v>
      </c>
    </row>
    <row r="4506" spans="2:9">
      <c r="B4506" s="1532">
        <v>96692</v>
      </c>
      <c r="C4506" s="1523" t="s">
        <v>3041</v>
      </c>
      <c r="D4506" s="1526" t="s">
        <v>74</v>
      </c>
      <c r="E4506" s="1527">
        <f t="shared" si="140"/>
        <v>42.17</v>
      </c>
      <c r="F4506" s="1521">
        <f t="shared" si="141"/>
        <v>96692</v>
      </c>
      <c r="H4506" s="1527">
        <v>42.17</v>
      </c>
      <c r="I4506" s="1527">
        <v>41.29</v>
      </c>
    </row>
    <row r="4507" spans="2:9">
      <c r="B4507" s="1531">
        <v>96693</v>
      </c>
      <c r="C4507" s="1529" t="s">
        <v>3042</v>
      </c>
      <c r="D4507" s="1528" t="s">
        <v>74</v>
      </c>
      <c r="E4507" s="1530">
        <f t="shared" si="140"/>
        <v>39.64</v>
      </c>
      <c r="F4507" s="1521">
        <f t="shared" si="141"/>
        <v>96693</v>
      </c>
      <c r="H4507" s="1530">
        <v>39.64</v>
      </c>
      <c r="I4507" s="1530">
        <v>38.76</v>
      </c>
    </row>
    <row r="4508" spans="2:9">
      <c r="B4508" s="1532">
        <v>96694</v>
      </c>
      <c r="C4508" s="1523" t="s">
        <v>3043</v>
      </c>
      <c r="D4508" s="1526" t="s">
        <v>74</v>
      </c>
      <c r="E4508" s="1527">
        <f t="shared" si="140"/>
        <v>97.15</v>
      </c>
      <c r="F4508" s="1521">
        <f t="shared" si="141"/>
        <v>96694</v>
      </c>
      <c r="H4508" s="1527">
        <v>97.15</v>
      </c>
      <c r="I4508" s="1527">
        <v>95.94</v>
      </c>
    </row>
    <row r="4509" spans="2:9">
      <c r="B4509" s="1531">
        <v>96695</v>
      </c>
      <c r="C4509" s="1529" t="s">
        <v>3044</v>
      </c>
      <c r="D4509" s="1528" t="s">
        <v>74</v>
      </c>
      <c r="E4509" s="1530">
        <f t="shared" si="140"/>
        <v>94.18</v>
      </c>
      <c r="F4509" s="1521">
        <f t="shared" si="141"/>
        <v>96695</v>
      </c>
      <c r="H4509" s="1530">
        <v>94.18</v>
      </c>
      <c r="I4509" s="1530">
        <v>92.97</v>
      </c>
    </row>
    <row r="4510" spans="2:9">
      <c r="B4510" s="1532">
        <v>96696</v>
      </c>
      <c r="C4510" s="1523" t="s">
        <v>3045</v>
      </c>
      <c r="D4510" s="1526" t="s">
        <v>74</v>
      </c>
      <c r="E4510" s="1527">
        <f t="shared" si="140"/>
        <v>146.93</v>
      </c>
      <c r="F4510" s="1521">
        <f t="shared" si="141"/>
        <v>96696</v>
      </c>
      <c r="H4510" s="1527">
        <v>146.93</v>
      </c>
      <c r="I4510" s="1527">
        <v>145.19</v>
      </c>
    </row>
    <row r="4511" spans="2:9">
      <c r="B4511" s="1531">
        <v>96697</v>
      </c>
      <c r="C4511" s="1529" t="s">
        <v>3046</v>
      </c>
      <c r="D4511" s="1528" t="s">
        <v>74</v>
      </c>
      <c r="E4511" s="1530">
        <f t="shared" si="140"/>
        <v>220.01</v>
      </c>
      <c r="F4511" s="1521">
        <f t="shared" si="141"/>
        <v>96697</v>
      </c>
      <c r="H4511" s="1530">
        <v>220.01</v>
      </c>
      <c r="I4511" s="1530">
        <v>217.43</v>
      </c>
    </row>
    <row r="4512" spans="2:9">
      <c r="B4512" s="1532">
        <v>96698</v>
      </c>
      <c r="C4512" s="1523" t="s">
        <v>3047</v>
      </c>
      <c r="D4512" s="1526" t="s">
        <v>74</v>
      </c>
      <c r="E4512" s="1527">
        <f t="shared" si="140"/>
        <v>4.24</v>
      </c>
      <c r="F4512" s="1521">
        <f t="shared" si="141"/>
        <v>96698</v>
      </c>
      <c r="H4512" s="1527">
        <v>4.24</v>
      </c>
      <c r="I4512" s="1527">
        <v>4.12</v>
      </c>
    </row>
    <row r="4513" spans="2:9">
      <c r="B4513" s="1531">
        <v>96699</v>
      </c>
      <c r="C4513" s="1529" t="s">
        <v>3048</v>
      </c>
      <c r="D4513" s="1528" t="s">
        <v>74</v>
      </c>
      <c r="E4513" s="1530">
        <f t="shared" si="140"/>
        <v>23.52</v>
      </c>
      <c r="F4513" s="1521">
        <f t="shared" si="141"/>
        <v>96699</v>
      </c>
      <c r="H4513" s="1530">
        <v>23.52</v>
      </c>
      <c r="I4513" s="1530">
        <v>23.4</v>
      </c>
    </row>
    <row r="4514" spans="2:9">
      <c r="B4514" s="1532">
        <v>96700</v>
      </c>
      <c r="C4514" s="1523" t="s">
        <v>3049</v>
      </c>
      <c r="D4514" s="1526" t="s">
        <v>74</v>
      </c>
      <c r="E4514" s="1527">
        <f t="shared" si="140"/>
        <v>16.63</v>
      </c>
      <c r="F4514" s="1521">
        <f t="shared" si="141"/>
        <v>96700</v>
      </c>
      <c r="H4514" s="1527">
        <v>16.63</v>
      </c>
      <c r="I4514" s="1527">
        <v>16.510000000000002</v>
      </c>
    </row>
    <row r="4515" spans="2:9">
      <c r="B4515" s="1531">
        <v>96701</v>
      </c>
      <c r="C4515" s="1529" t="s">
        <v>3050</v>
      </c>
      <c r="D4515" s="1528" t="s">
        <v>74</v>
      </c>
      <c r="E4515" s="1530">
        <f t="shared" si="140"/>
        <v>5.72</v>
      </c>
      <c r="F4515" s="1521">
        <f t="shared" si="141"/>
        <v>96701</v>
      </c>
      <c r="H4515" s="1530">
        <v>5.72</v>
      </c>
      <c r="I4515" s="1530">
        <v>5.55</v>
      </c>
    </row>
    <row r="4516" spans="2:9">
      <c r="B4516" s="1532">
        <v>96702</v>
      </c>
      <c r="C4516" s="1523" t="s">
        <v>3051</v>
      </c>
      <c r="D4516" s="1526" t="s">
        <v>74</v>
      </c>
      <c r="E4516" s="1527">
        <f t="shared" si="140"/>
        <v>6.08</v>
      </c>
      <c r="F4516" s="1521">
        <f t="shared" si="141"/>
        <v>96702</v>
      </c>
      <c r="H4516" s="1527">
        <v>6.08</v>
      </c>
      <c r="I4516" s="1527">
        <v>5.91</v>
      </c>
    </row>
    <row r="4517" spans="2:9">
      <c r="B4517" s="1531">
        <v>96703</v>
      </c>
      <c r="C4517" s="1529" t="s">
        <v>3052</v>
      </c>
      <c r="D4517" s="1528" t="s">
        <v>74</v>
      </c>
      <c r="E4517" s="1530">
        <f t="shared" si="140"/>
        <v>12.74</v>
      </c>
      <c r="F4517" s="1521">
        <f t="shared" si="141"/>
        <v>96703</v>
      </c>
      <c r="H4517" s="1530">
        <v>12.74</v>
      </c>
      <c r="I4517" s="1530">
        <v>12.48</v>
      </c>
    </row>
    <row r="4518" spans="2:9">
      <c r="B4518" s="1532">
        <v>96704</v>
      </c>
      <c r="C4518" s="1523" t="s">
        <v>3053</v>
      </c>
      <c r="D4518" s="1526" t="s">
        <v>74</v>
      </c>
      <c r="E4518" s="1527">
        <f t="shared" si="140"/>
        <v>15.01</v>
      </c>
      <c r="F4518" s="1521">
        <f t="shared" si="141"/>
        <v>96704</v>
      </c>
      <c r="H4518" s="1527">
        <v>15.01</v>
      </c>
      <c r="I4518" s="1527">
        <v>14.75</v>
      </c>
    </row>
    <row r="4519" spans="2:9">
      <c r="B4519" s="1531">
        <v>96705</v>
      </c>
      <c r="C4519" s="1529" t="s">
        <v>3054</v>
      </c>
      <c r="D4519" s="1528" t="s">
        <v>74</v>
      </c>
      <c r="E4519" s="1530">
        <f t="shared" si="140"/>
        <v>19.2</v>
      </c>
      <c r="F4519" s="1521">
        <f t="shared" si="141"/>
        <v>96705</v>
      </c>
      <c r="H4519" s="1530">
        <v>19.2</v>
      </c>
      <c r="I4519" s="1530">
        <v>18.82</v>
      </c>
    </row>
    <row r="4520" spans="2:9">
      <c r="B4520" s="1532">
        <v>96706</v>
      </c>
      <c r="C4520" s="1523" t="s">
        <v>3055</v>
      </c>
      <c r="D4520" s="1526" t="s">
        <v>74</v>
      </c>
      <c r="E4520" s="1527">
        <f t="shared" si="140"/>
        <v>28.76</v>
      </c>
      <c r="F4520" s="1521">
        <f t="shared" si="141"/>
        <v>96706</v>
      </c>
      <c r="H4520" s="1527">
        <v>28.76</v>
      </c>
      <c r="I4520" s="1527">
        <v>28.17</v>
      </c>
    </row>
    <row r="4521" spans="2:9">
      <c r="B4521" s="1531">
        <v>96707</v>
      </c>
      <c r="C4521" s="1529" t="s">
        <v>3056</v>
      </c>
      <c r="D4521" s="1528" t="s">
        <v>74</v>
      </c>
      <c r="E4521" s="1530">
        <f t="shared" si="140"/>
        <v>62.25</v>
      </c>
      <c r="F4521" s="1521">
        <f t="shared" si="141"/>
        <v>96707</v>
      </c>
      <c r="H4521" s="1530">
        <v>62.25</v>
      </c>
      <c r="I4521" s="1530">
        <v>61.43</v>
      </c>
    </row>
    <row r="4522" spans="2:9">
      <c r="B4522" s="1532">
        <v>96708</v>
      </c>
      <c r="C4522" s="1523" t="s">
        <v>3057</v>
      </c>
      <c r="D4522" s="1526" t="s">
        <v>74</v>
      </c>
      <c r="E4522" s="1527">
        <f t="shared" si="140"/>
        <v>98.99</v>
      </c>
      <c r="F4522" s="1521">
        <f t="shared" si="141"/>
        <v>96708</v>
      </c>
      <c r="H4522" s="1527">
        <v>98.99</v>
      </c>
      <c r="I4522" s="1527">
        <v>97.82</v>
      </c>
    </row>
    <row r="4523" spans="2:9">
      <c r="B4523" s="1531">
        <v>96709</v>
      </c>
      <c r="C4523" s="1529" t="s">
        <v>3058</v>
      </c>
      <c r="D4523" s="1528" t="s">
        <v>74</v>
      </c>
      <c r="E4523" s="1530">
        <f t="shared" si="140"/>
        <v>157.07</v>
      </c>
      <c r="F4523" s="1521">
        <f t="shared" si="141"/>
        <v>96709</v>
      </c>
      <c r="H4523" s="1530">
        <v>157.07</v>
      </c>
      <c r="I4523" s="1530">
        <v>155.36000000000001</v>
      </c>
    </row>
    <row r="4524" spans="2:9">
      <c r="B4524" s="1532">
        <v>96710</v>
      </c>
      <c r="C4524" s="1523" t="s">
        <v>3059</v>
      </c>
      <c r="D4524" s="1526" t="s">
        <v>74</v>
      </c>
      <c r="E4524" s="1527">
        <f t="shared" si="140"/>
        <v>7.11</v>
      </c>
      <c r="F4524" s="1521">
        <f t="shared" si="141"/>
        <v>96710</v>
      </c>
      <c r="H4524" s="1527">
        <v>7.11</v>
      </c>
      <c r="I4524" s="1527">
        <v>6.87</v>
      </c>
    </row>
    <row r="4525" spans="2:9">
      <c r="B4525" s="1531">
        <v>96711</v>
      </c>
      <c r="C4525" s="1529" t="s">
        <v>3060</v>
      </c>
      <c r="D4525" s="1528" t="s">
        <v>74</v>
      </c>
      <c r="E4525" s="1530">
        <f t="shared" si="140"/>
        <v>11.18</v>
      </c>
      <c r="F4525" s="1521">
        <f t="shared" si="141"/>
        <v>96711</v>
      </c>
      <c r="H4525" s="1530">
        <v>11.18</v>
      </c>
      <c r="I4525" s="1530">
        <v>10.82</v>
      </c>
    </row>
    <row r="4526" spans="2:9">
      <c r="B4526" s="1532">
        <v>96712</v>
      </c>
      <c r="C4526" s="1523" t="s">
        <v>3061</v>
      </c>
      <c r="D4526" s="1526" t="s">
        <v>74</v>
      </c>
      <c r="E4526" s="1527">
        <f t="shared" si="140"/>
        <v>22.49</v>
      </c>
      <c r="F4526" s="1521">
        <f t="shared" si="141"/>
        <v>96712</v>
      </c>
      <c r="H4526" s="1527">
        <v>22.49</v>
      </c>
      <c r="I4526" s="1527">
        <v>21.97</v>
      </c>
    </row>
    <row r="4527" spans="2:9">
      <c r="B4527" s="1531">
        <v>96713</v>
      </c>
      <c r="C4527" s="1529" t="s">
        <v>3062</v>
      </c>
      <c r="D4527" s="1528" t="s">
        <v>74</v>
      </c>
      <c r="E4527" s="1530">
        <f t="shared" si="140"/>
        <v>30.87</v>
      </c>
      <c r="F4527" s="1521">
        <f t="shared" si="141"/>
        <v>96713</v>
      </c>
      <c r="H4527" s="1530">
        <v>30.87</v>
      </c>
      <c r="I4527" s="1530">
        <v>30.11</v>
      </c>
    </row>
    <row r="4528" spans="2:9">
      <c r="B4528" s="1532">
        <v>96714</v>
      </c>
      <c r="C4528" s="1523" t="s">
        <v>3063</v>
      </c>
      <c r="D4528" s="1526" t="s">
        <v>74</v>
      </c>
      <c r="E4528" s="1527">
        <f t="shared" si="140"/>
        <v>52.8</v>
      </c>
      <c r="F4528" s="1521">
        <f t="shared" si="141"/>
        <v>96714</v>
      </c>
      <c r="H4528" s="1527">
        <v>52.8</v>
      </c>
      <c r="I4528" s="1527">
        <v>51.63</v>
      </c>
    </row>
    <row r="4529" spans="2:9">
      <c r="B4529" s="1531">
        <v>96715</v>
      </c>
      <c r="C4529" s="1529" t="s">
        <v>3064</v>
      </c>
      <c r="D4529" s="1528" t="s">
        <v>74</v>
      </c>
      <c r="E4529" s="1530">
        <f t="shared" si="140"/>
        <v>102.64</v>
      </c>
      <c r="F4529" s="1521">
        <f t="shared" si="141"/>
        <v>96715</v>
      </c>
      <c r="H4529" s="1530">
        <v>102.64</v>
      </c>
      <c r="I4529" s="1530">
        <v>101.01</v>
      </c>
    </row>
    <row r="4530" spans="2:9">
      <c r="B4530" s="1532">
        <v>96716</v>
      </c>
      <c r="C4530" s="1523" t="s">
        <v>3065</v>
      </c>
      <c r="D4530" s="1526" t="s">
        <v>74</v>
      </c>
      <c r="E4530" s="1527">
        <f t="shared" si="140"/>
        <v>154.96</v>
      </c>
      <c r="F4530" s="1521">
        <f t="shared" si="141"/>
        <v>96716</v>
      </c>
      <c r="H4530" s="1527">
        <v>154.96</v>
      </c>
      <c r="I4530" s="1527">
        <v>152.63</v>
      </c>
    </row>
    <row r="4531" spans="2:9">
      <c r="B4531" s="1531">
        <v>96717</v>
      </c>
      <c r="C4531" s="1529" t="s">
        <v>3066</v>
      </c>
      <c r="D4531" s="1528" t="s">
        <v>74</v>
      </c>
      <c r="E4531" s="1530">
        <f t="shared" si="140"/>
        <v>245.34</v>
      </c>
      <c r="F4531" s="1521">
        <f t="shared" si="141"/>
        <v>96717</v>
      </c>
      <c r="H4531" s="1530">
        <v>245.34</v>
      </c>
      <c r="I4531" s="1530">
        <v>241.91</v>
      </c>
    </row>
    <row r="4532" spans="2:9" ht="30">
      <c r="B4532" s="1532">
        <v>96736</v>
      </c>
      <c r="C4532" s="1523" t="s">
        <v>3067</v>
      </c>
      <c r="D4532" s="1526" t="s">
        <v>74</v>
      </c>
      <c r="E4532" s="1527">
        <f t="shared" si="140"/>
        <v>5.22</v>
      </c>
      <c r="F4532" s="1521">
        <f t="shared" si="141"/>
        <v>96736</v>
      </c>
      <c r="H4532" s="1527">
        <v>5.22</v>
      </c>
      <c r="I4532" s="1527">
        <v>4.88</v>
      </c>
    </row>
    <row r="4533" spans="2:9" ht="30">
      <c r="B4533" s="1531">
        <v>96737</v>
      </c>
      <c r="C4533" s="1529" t="s">
        <v>3068</v>
      </c>
      <c r="D4533" s="1528" t="s">
        <v>74</v>
      </c>
      <c r="E4533" s="1530">
        <f t="shared" si="140"/>
        <v>6.27</v>
      </c>
      <c r="F4533" s="1521">
        <f t="shared" si="141"/>
        <v>96737</v>
      </c>
      <c r="H4533" s="1530">
        <v>6.27</v>
      </c>
      <c r="I4533" s="1530">
        <v>5.93</v>
      </c>
    </row>
    <row r="4534" spans="2:9" ht="30">
      <c r="B4534" s="1532">
        <v>96738</v>
      </c>
      <c r="C4534" s="1523" t="s">
        <v>3069</v>
      </c>
      <c r="D4534" s="1526" t="s">
        <v>74</v>
      </c>
      <c r="E4534" s="1527">
        <f t="shared" si="140"/>
        <v>25.55</v>
      </c>
      <c r="F4534" s="1521">
        <f t="shared" si="141"/>
        <v>96738</v>
      </c>
      <c r="H4534" s="1527">
        <v>25.55</v>
      </c>
      <c r="I4534" s="1527">
        <v>25.21</v>
      </c>
    </row>
    <row r="4535" spans="2:9" ht="30">
      <c r="B4535" s="1531">
        <v>96739</v>
      </c>
      <c r="C4535" s="1529" t="s">
        <v>3070</v>
      </c>
      <c r="D4535" s="1528" t="s">
        <v>74</v>
      </c>
      <c r="E4535" s="1530">
        <f t="shared" si="140"/>
        <v>8.14</v>
      </c>
      <c r="F4535" s="1521">
        <f t="shared" si="141"/>
        <v>96739</v>
      </c>
      <c r="H4535" s="1530">
        <v>8.14</v>
      </c>
      <c r="I4535" s="1530">
        <v>7.7</v>
      </c>
    </row>
    <row r="4536" spans="2:9" ht="30">
      <c r="B4536" s="1532">
        <v>96740</v>
      </c>
      <c r="C4536" s="1523" t="s">
        <v>3071</v>
      </c>
      <c r="D4536" s="1526" t="s">
        <v>74</v>
      </c>
      <c r="E4536" s="1527">
        <f t="shared" si="140"/>
        <v>40.28</v>
      </c>
      <c r="F4536" s="1521">
        <f t="shared" si="141"/>
        <v>96740</v>
      </c>
      <c r="H4536" s="1527">
        <v>40.28</v>
      </c>
      <c r="I4536" s="1527">
        <v>39.840000000000003</v>
      </c>
    </row>
    <row r="4537" spans="2:9" ht="30">
      <c r="B4537" s="1531">
        <v>96741</v>
      </c>
      <c r="C4537" s="1529" t="s">
        <v>3072</v>
      </c>
      <c r="D4537" s="1528" t="s">
        <v>74</v>
      </c>
      <c r="E4537" s="1530">
        <f t="shared" si="140"/>
        <v>14.41</v>
      </c>
      <c r="F4537" s="1521">
        <f t="shared" si="141"/>
        <v>96741</v>
      </c>
      <c r="H4537" s="1530">
        <v>14.41</v>
      </c>
      <c r="I4537" s="1530">
        <v>13.97</v>
      </c>
    </row>
    <row r="4538" spans="2:9" ht="30">
      <c r="B4538" s="1532">
        <v>96742</v>
      </c>
      <c r="C4538" s="1523" t="s">
        <v>3073</v>
      </c>
      <c r="D4538" s="1526" t="s">
        <v>74</v>
      </c>
      <c r="E4538" s="1527">
        <f t="shared" si="140"/>
        <v>21.85</v>
      </c>
      <c r="F4538" s="1521">
        <f t="shared" si="141"/>
        <v>96742</v>
      </c>
      <c r="H4538" s="1527">
        <v>21.85</v>
      </c>
      <c r="I4538" s="1527">
        <v>21.18</v>
      </c>
    </row>
    <row r="4539" spans="2:9" ht="30">
      <c r="B4539" s="1531">
        <v>96743</v>
      </c>
      <c r="C4539" s="1529" t="s">
        <v>3074</v>
      </c>
      <c r="D4539" s="1528" t="s">
        <v>74</v>
      </c>
      <c r="E4539" s="1530">
        <f t="shared" si="140"/>
        <v>29.47</v>
      </c>
      <c r="F4539" s="1521">
        <f t="shared" si="141"/>
        <v>96743</v>
      </c>
      <c r="H4539" s="1530">
        <v>29.47</v>
      </c>
      <c r="I4539" s="1530">
        <v>28.8</v>
      </c>
    </row>
    <row r="4540" spans="2:9" ht="30">
      <c r="B4540" s="1532">
        <v>96744</v>
      </c>
      <c r="C4540" s="1523" t="s">
        <v>3075</v>
      </c>
      <c r="D4540" s="1526" t="s">
        <v>74</v>
      </c>
      <c r="E4540" s="1527">
        <f t="shared" si="140"/>
        <v>64.849999999999994</v>
      </c>
      <c r="F4540" s="1521">
        <f t="shared" si="141"/>
        <v>96744</v>
      </c>
      <c r="H4540" s="1527">
        <v>64.849999999999994</v>
      </c>
      <c r="I4540" s="1527">
        <v>63.76</v>
      </c>
    </row>
    <row r="4541" spans="2:9" ht="30">
      <c r="B4541" s="1531">
        <v>96745</v>
      </c>
      <c r="C4541" s="1529" t="s">
        <v>3076</v>
      </c>
      <c r="D4541" s="1528" t="s">
        <v>74</v>
      </c>
      <c r="E4541" s="1530">
        <f t="shared" si="140"/>
        <v>98.35</v>
      </c>
      <c r="F4541" s="1521">
        <f t="shared" si="141"/>
        <v>96745</v>
      </c>
      <c r="H4541" s="1530">
        <v>98.35</v>
      </c>
      <c r="I4541" s="1530">
        <v>97.26</v>
      </c>
    </row>
    <row r="4542" spans="2:9" ht="30">
      <c r="B4542" s="1532">
        <v>96746</v>
      </c>
      <c r="C4542" s="1523" t="s">
        <v>3077</v>
      </c>
      <c r="D4542" s="1526" t="s">
        <v>74</v>
      </c>
      <c r="E4542" s="1527">
        <f t="shared" si="140"/>
        <v>157.04</v>
      </c>
      <c r="F4542" s="1521">
        <f t="shared" si="141"/>
        <v>96746</v>
      </c>
      <c r="H4542" s="1527">
        <v>157.04</v>
      </c>
      <c r="I4542" s="1527">
        <v>155.33000000000001</v>
      </c>
    </row>
    <row r="4543" spans="2:9" ht="30">
      <c r="B4543" s="1531">
        <v>96747</v>
      </c>
      <c r="C4543" s="1529" t="s">
        <v>3078</v>
      </c>
      <c r="D4543" s="1528" t="s">
        <v>74</v>
      </c>
      <c r="E4543" s="1530">
        <f t="shared" si="140"/>
        <v>7.22</v>
      </c>
      <c r="F4543" s="1521">
        <f t="shared" si="141"/>
        <v>96747</v>
      </c>
      <c r="H4543" s="1530">
        <v>7.22</v>
      </c>
      <c r="I4543" s="1530">
        <v>6.71</v>
      </c>
    </row>
    <row r="4544" spans="2:9" ht="30">
      <c r="B4544" s="1532">
        <v>96748</v>
      </c>
      <c r="C4544" s="1523" t="s">
        <v>3079</v>
      </c>
      <c r="D4544" s="1526" t="s">
        <v>74</v>
      </c>
      <c r="E4544" s="1527">
        <f t="shared" si="140"/>
        <v>8.5399999999999991</v>
      </c>
      <c r="F4544" s="1521">
        <f t="shared" si="141"/>
        <v>96748</v>
      </c>
      <c r="H4544" s="1527">
        <v>8.5399999999999991</v>
      </c>
      <c r="I4544" s="1527">
        <v>8.0299999999999994</v>
      </c>
    </row>
    <row r="4545" spans="2:9" ht="30">
      <c r="B4545" s="1531">
        <v>96749</v>
      </c>
      <c r="C4545" s="1529" t="s">
        <v>3080</v>
      </c>
      <c r="D4545" s="1528" t="s">
        <v>74</v>
      </c>
      <c r="E4545" s="1530">
        <f t="shared" si="140"/>
        <v>11.87</v>
      </c>
      <c r="F4545" s="1521">
        <f t="shared" si="141"/>
        <v>96749</v>
      </c>
      <c r="H4545" s="1530">
        <v>11.87</v>
      </c>
      <c r="I4545" s="1530">
        <v>11.22</v>
      </c>
    </row>
    <row r="4546" spans="2:9" ht="30">
      <c r="B4546" s="1532">
        <v>96750</v>
      </c>
      <c r="C4546" s="1523" t="s">
        <v>3081</v>
      </c>
      <c r="D4546" s="1526" t="s">
        <v>74</v>
      </c>
      <c r="E4546" s="1527">
        <f t="shared" ref="E4546:E4609" si="142">IF($L$2=$H$1,H4546,I4546)</f>
        <v>17.04</v>
      </c>
      <c r="F4546" s="1521">
        <f t="shared" ref="F4546:F4609" si="143">IF(LEN($B4546)=7,CONCATENATE(MID($B4546,1,6),"00",RIGHT($B4546,1)),IF(LEN($B4546)=8,CONCATENATE(MID($B4546,1,6),"0",RIGHT($B4546,2)),$B4546))</f>
        <v>96750</v>
      </c>
      <c r="H4546" s="1527">
        <v>17.04</v>
      </c>
      <c r="I4546" s="1527">
        <v>16.39</v>
      </c>
    </row>
    <row r="4547" spans="2:9" ht="30">
      <c r="B4547" s="1531">
        <v>96751</v>
      </c>
      <c r="C4547" s="1529" t="s">
        <v>3082</v>
      </c>
      <c r="D4547" s="1528" t="s">
        <v>74</v>
      </c>
      <c r="E4547" s="1530">
        <f t="shared" si="142"/>
        <v>31.89</v>
      </c>
      <c r="F4547" s="1521">
        <f t="shared" si="143"/>
        <v>96751</v>
      </c>
      <c r="H4547" s="1530">
        <v>31.89</v>
      </c>
      <c r="I4547" s="1530">
        <v>30.9</v>
      </c>
    </row>
    <row r="4548" spans="2:9" ht="30">
      <c r="B4548" s="1532">
        <v>96752</v>
      </c>
      <c r="C4548" s="1523" t="s">
        <v>3083</v>
      </c>
      <c r="D4548" s="1526" t="s">
        <v>74</v>
      </c>
      <c r="E4548" s="1527">
        <f t="shared" si="142"/>
        <v>43.21</v>
      </c>
      <c r="F4548" s="1521">
        <f t="shared" si="143"/>
        <v>96752</v>
      </c>
      <c r="H4548" s="1527">
        <v>43.21</v>
      </c>
      <c r="I4548" s="1527">
        <v>42.22</v>
      </c>
    </row>
    <row r="4549" spans="2:9" ht="30">
      <c r="B4549" s="1531">
        <v>96753</v>
      </c>
      <c r="C4549" s="1529" t="s">
        <v>3084</v>
      </c>
      <c r="D4549" s="1528" t="s">
        <v>74</v>
      </c>
      <c r="E4549" s="1530">
        <f t="shared" si="142"/>
        <v>101.06</v>
      </c>
      <c r="F4549" s="1521">
        <f t="shared" si="143"/>
        <v>96753</v>
      </c>
      <c r="H4549" s="1530">
        <v>101.06</v>
      </c>
      <c r="I4549" s="1530">
        <v>99.42</v>
      </c>
    </row>
    <row r="4550" spans="2:9" ht="30">
      <c r="B4550" s="1532">
        <v>96754</v>
      </c>
      <c r="C4550" s="1523" t="s">
        <v>3085</v>
      </c>
      <c r="D4550" s="1526" t="s">
        <v>74</v>
      </c>
      <c r="E4550" s="1527">
        <f t="shared" si="142"/>
        <v>145.96</v>
      </c>
      <c r="F4550" s="1521">
        <f t="shared" si="143"/>
        <v>96754</v>
      </c>
      <c r="H4550" s="1527">
        <v>145.96</v>
      </c>
      <c r="I4550" s="1527">
        <v>144.32</v>
      </c>
    </row>
    <row r="4551" spans="2:9" ht="30">
      <c r="B4551" s="1531">
        <v>96755</v>
      </c>
      <c r="C4551" s="1529" t="s">
        <v>3086</v>
      </c>
      <c r="D4551" s="1528" t="s">
        <v>74</v>
      </c>
      <c r="E4551" s="1530">
        <f t="shared" si="142"/>
        <v>219.98</v>
      </c>
      <c r="F4551" s="1521">
        <f t="shared" si="143"/>
        <v>96755</v>
      </c>
      <c r="H4551" s="1530">
        <v>219.98</v>
      </c>
      <c r="I4551" s="1530">
        <v>217.4</v>
      </c>
    </row>
    <row r="4552" spans="2:9" ht="30">
      <c r="B4552" s="1532">
        <v>96756</v>
      </c>
      <c r="C4552" s="1523" t="s">
        <v>3087</v>
      </c>
      <c r="D4552" s="1526" t="s">
        <v>74</v>
      </c>
      <c r="E4552" s="1527">
        <f t="shared" si="142"/>
        <v>14.62</v>
      </c>
      <c r="F4552" s="1521">
        <f t="shared" si="143"/>
        <v>96756</v>
      </c>
      <c r="H4552" s="1527">
        <v>14.62</v>
      </c>
      <c r="I4552" s="1527">
        <v>13.94</v>
      </c>
    </row>
    <row r="4553" spans="2:9" ht="30">
      <c r="B4553" s="1531">
        <v>96757</v>
      </c>
      <c r="C4553" s="1529" t="s">
        <v>3088</v>
      </c>
      <c r="D4553" s="1528" t="s">
        <v>74</v>
      </c>
      <c r="E4553" s="1530">
        <f t="shared" si="142"/>
        <v>13.92</v>
      </c>
      <c r="F4553" s="1521">
        <f t="shared" si="143"/>
        <v>96757</v>
      </c>
      <c r="H4553" s="1530">
        <v>13.92</v>
      </c>
      <c r="I4553" s="1530">
        <v>13.24</v>
      </c>
    </row>
    <row r="4554" spans="2:9" ht="30">
      <c r="B4554" s="1532">
        <v>96758</v>
      </c>
      <c r="C4554" s="1523" t="s">
        <v>3089</v>
      </c>
      <c r="D4554" s="1526" t="s">
        <v>74</v>
      </c>
      <c r="E4554" s="1527">
        <f t="shared" si="142"/>
        <v>16.010000000000002</v>
      </c>
      <c r="F4554" s="1521">
        <f t="shared" si="143"/>
        <v>96758</v>
      </c>
      <c r="H4554" s="1527">
        <v>16.010000000000002</v>
      </c>
      <c r="I4554" s="1527">
        <v>15.14</v>
      </c>
    </row>
    <row r="4555" spans="2:9" ht="30">
      <c r="B4555" s="1531">
        <v>96759</v>
      </c>
      <c r="C4555" s="1529" t="s">
        <v>3090</v>
      </c>
      <c r="D4555" s="1528" t="s">
        <v>74</v>
      </c>
      <c r="E4555" s="1530">
        <f t="shared" si="142"/>
        <v>25.83</v>
      </c>
      <c r="F4555" s="1521">
        <f t="shared" si="143"/>
        <v>96759</v>
      </c>
      <c r="H4555" s="1530">
        <v>25.83</v>
      </c>
      <c r="I4555" s="1530">
        <v>24.96</v>
      </c>
    </row>
    <row r="4556" spans="2:9" ht="30">
      <c r="B4556" s="1532">
        <v>96760</v>
      </c>
      <c r="C4556" s="1523" t="s">
        <v>3091</v>
      </c>
      <c r="D4556" s="1526" t="s">
        <v>74</v>
      </c>
      <c r="E4556" s="1527">
        <f t="shared" si="142"/>
        <v>36.119999999999997</v>
      </c>
      <c r="F4556" s="1521">
        <f t="shared" si="143"/>
        <v>96760</v>
      </c>
      <c r="H4556" s="1527">
        <v>36.119999999999997</v>
      </c>
      <c r="I4556" s="1527">
        <v>34.799999999999997</v>
      </c>
    </row>
    <row r="4557" spans="2:9" ht="30">
      <c r="B4557" s="1531">
        <v>96761</v>
      </c>
      <c r="C4557" s="1529" t="s">
        <v>3092</v>
      </c>
      <c r="D4557" s="1528" t="s">
        <v>74</v>
      </c>
      <c r="E4557" s="1530">
        <f t="shared" si="142"/>
        <v>54.22</v>
      </c>
      <c r="F4557" s="1521">
        <f t="shared" si="143"/>
        <v>96761</v>
      </c>
      <c r="H4557" s="1530">
        <v>54.22</v>
      </c>
      <c r="I4557" s="1530">
        <v>52.9</v>
      </c>
    </row>
    <row r="4558" spans="2:9" ht="30">
      <c r="B4558" s="1532">
        <v>96762</v>
      </c>
      <c r="C4558" s="1523" t="s">
        <v>3093</v>
      </c>
      <c r="D4558" s="1526" t="s">
        <v>74</v>
      </c>
      <c r="E4558" s="1527">
        <f t="shared" si="142"/>
        <v>107.8</v>
      </c>
      <c r="F4558" s="1521">
        <f t="shared" si="143"/>
        <v>96762</v>
      </c>
      <c r="H4558" s="1527">
        <v>107.8</v>
      </c>
      <c r="I4558" s="1527">
        <v>105.62</v>
      </c>
    </row>
    <row r="4559" spans="2:9" ht="30">
      <c r="B4559" s="1531">
        <v>96763</v>
      </c>
      <c r="C4559" s="1529" t="s">
        <v>3094</v>
      </c>
      <c r="D4559" s="1528" t="s">
        <v>74</v>
      </c>
      <c r="E4559" s="1530">
        <f t="shared" si="142"/>
        <v>153.65</v>
      </c>
      <c r="F4559" s="1521">
        <f t="shared" si="143"/>
        <v>96763</v>
      </c>
      <c r="H4559" s="1530">
        <v>153.65</v>
      </c>
      <c r="I4559" s="1530">
        <v>151.47</v>
      </c>
    </row>
    <row r="4560" spans="2:9" ht="30">
      <c r="B4560" s="1532">
        <v>96764</v>
      </c>
      <c r="C4560" s="1523" t="s">
        <v>3095</v>
      </c>
      <c r="D4560" s="1526" t="s">
        <v>74</v>
      </c>
      <c r="E4560" s="1527">
        <f t="shared" si="142"/>
        <v>245.27</v>
      </c>
      <c r="F4560" s="1521">
        <f t="shared" si="143"/>
        <v>96764</v>
      </c>
      <c r="H4560" s="1527">
        <v>245.27</v>
      </c>
      <c r="I4560" s="1527">
        <v>241.84</v>
      </c>
    </row>
    <row r="4561" spans="2:9" ht="30">
      <c r="B4561" s="1531">
        <v>96802</v>
      </c>
      <c r="C4561" s="1529" t="s">
        <v>3096</v>
      </c>
      <c r="D4561" s="1528" t="s">
        <v>74</v>
      </c>
      <c r="E4561" s="1530">
        <f t="shared" si="142"/>
        <v>305.95999999999998</v>
      </c>
      <c r="F4561" s="1521">
        <f t="shared" si="143"/>
        <v>96802</v>
      </c>
      <c r="H4561" s="1530">
        <v>305.95999999999998</v>
      </c>
      <c r="I4561" s="1530">
        <v>304.81</v>
      </c>
    </row>
    <row r="4562" spans="2:9" ht="30">
      <c r="B4562" s="1532">
        <v>96803</v>
      </c>
      <c r="C4562" s="1523" t="s">
        <v>3097</v>
      </c>
      <c r="D4562" s="1526" t="s">
        <v>74</v>
      </c>
      <c r="E4562" s="1527">
        <f t="shared" si="142"/>
        <v>155.84</v>
      </c>
      <c r="F4562" s="1521">
        <f t="shared" si="143"/>
        <v>96803</v>
      </c>
      <c r="H4562" s="1527">
        <v>155.84</v>
      </c>
      <c r="I4562" s="1527">
        <v>154.91</v>
      </c>
    </row>
    <row r="4563" spans="2:9" ht="30">
      <c r="B4563" s="1531">
        <v>96804</v>
      </c>
      <c r="C4563" s="1529" t="s">
        <v>3098</v>
      </c>
      <c r="D4563" s="1528" t="s">
        <v>74</v>
      </c>
      <c r="E4563" s="1530">
        <f t="shared" si="142"/>
        <v>275.38</v>
      </c>
      <c r="F4563" s="1521">
        <f t="shared" si="143"/>
        <v>96804</v>
      </c>
      <c r="H4563" s="1530">
        <v>275.38</v>
      </c>
      <c r="I4563" s="1530">
        <v>272.76</v>
      </c>
    </row>
    <row r="4564" spans="2:9" ht="30">
      <c r="B4564" s="1532">
        <v>96805</v>
      </c>
      <c r="C4564" s="1523" t="s">
        <v>3099</v>
      </c>
      <c r="D4564" s="1526" t="s">
        <v>74</v>
      </c>
      <c r="E4564" s="1527">
        <f t="shared" si="142"/>
        <v>313.45</v>
      </c>
      <c r="F4564" s="1521">
        <f t="shared" si="143"/>
        <v>96805</v>
      </c>
      <c r="H4564" s="1527">
        <v>313.45</v>
      </c>
      <c r="I4564" s="1527">
        <v>311.60000000000002</v>
      </c>
    </row>
    <row r="4565" spans="2:9" ht="30">
      <c r="B4565" s="1531">
        <v>96806</v>
      </c>
      <c r="C4565" s="1529" t="s">
        <v>3100</v>
      </c>
      <c r="D4565" s="1528" t="s">
        <v>74</v>
      </c>
      <c r="E4565" s="1530">
        <f t="shared" si="142"/>
        <v>149.38</v>
      </c>
      <c r="F4565" s="1521">
        <f t="shared" si="143"/>
        <v>96806</v>
      </c>
      <c r="H4565" s="1530">
        <v>149.38</v>
      </c>
      <c r="I4565" s="1530">
        <v>147.74</v>
      </c>
    </row>
    <row r="4566" spans="2:9" ht="30">
      <c r="B4566" s="1532">
        <v>96807</v>
      </c>
      <c r="C4566" s="1523" t="s">
        <v>3101</v>
      </c>
      <c r="D4566" s="1526" t="s">
        <v>74</v>
      </c>
      <c r="E4566" s="1527">
        <f t="shared" si="142"/>
        <v>246.85</v>
      </c>
      <c r="F4566" s="1521">
        <f t="shared" si="143"/>
        <v>96807</v>
      </c>
      <c r="H4566" s="1527">
        <v>246.85</v>
      </c>
      <c r="I4566" s="1527">
        <v>243.53</v>
      </c>
    </row>
    <row r="4567" spans="2:9" ht="30">
      <c r="B4567" s="1531">
        <v>96808</v>
      </c>
      <c r="C4567" s="1529" t="s">
        <v>3102</v>
      </c>
      <c r="D4567" s="1528" t="s">
        <v>74</v>
      </c>
      <c r="E4567" s="1530">
        <f t="shared" si="142"/>
        <v>13.01</v>
      </c>
      <c r="F4567" s="1521">
        <f t="shared" si="143"/>
        <v>96808</v>
      </c>
      <c r="H4567" s="1530">
        <v>13.01</v>
      </c>
      <c r="I4567" s="1530">
        <v>12.58</v>
      </c>
    </row>
    <row r="4568" spans="2:9" ht="30">
      <c r="B4568" s="1532">
        <v>96809</v>
      </c>
      <c r="C4568" s="1523" t="s">
        <v>3103</v>
      </c>
      <c r="D4568" s="1526" t="s">
        <v>74</v>
      </c>
      <c r="E4568" s="1527">
        <f t="shared" si="142"/>
        <v>15.11</v>
      </c>
      <c r="F4568" s="1521">
        <f t="shared" si="143"/>
        <v>96809</v>
      </c>
      <c r="H4568" s="1527">
        <v>15.11</v>
      </c>
      <c r="I4568" s="1527">
        <v>14.68</v>
      </c>
    </row>
    <row r="4569" spans="2:9" ht="30">
      <c r="B4569" s="1531">
        <v>96810</v>
      </c>
      <c r="C4569" s="1529" t="s">
        <v>3104</v>
      </c>
      <c r="D4569" s="1528" t="s">
        <v>74</v>
      </c>
      <c r="E4569" s="1530">
        <f t="shared" si="142"/>
        <v>16.53</v>
      </c>
      <c r="F4569" s="1521">
        <f t="shared" si="143"/>
        <v>96810</v>
      </c>
      <c r="H4569" s="1530">
        <v>16.53</v>
      </c>
      <c r="I4569" s="1530">
        <v>16.100000000000001</v>
      </c>
    </row>
    <row r="4570" spans="2:9" ht="30">
      <c r="B4570" s="1532">
        <v>96811</v>
      </c>
      <c r="C4570" s="1523" t="s">
        <v>3105</v>
      </c>
      <c r="D4570" s="1526" t="s">
        <v>74</v>
      </c>
      <c r="E4570" s="1527">
        <f t="shared" si="142"/>
        <v>17.62</v>
      </c>
      <c r="F4570" s="1521">
        <f t="shared" si="143"/>
        <v>96811</v>
      </c>
      <c r="H4570" s="1527">
        <v>17.62</v>
      </c>
      <c r="I4570" s="1527">
        <v>17.11</v>
      </c>
    </row>
    <row r="4571" spans="2:9" ht="30">
      <c r="B4571" s="1531">
        <v>96812</v>
      </c>
      <c r="C4571" s="1529" t="s">
        <v>3106</v>
      </c>
      <c r="D4571" s="1528" t="s">
        <v>74</v>
      </c>
      <c r="E4571" s="1530">
        <f t="shared" si="142"/>
        <v>16.88</v>
      </c>
      <c r="F4571" s="1521">
        <f t="shared" si="143"/>
        <v>96812</v>
      </c>
      <c r="H4571" s="1530">
        <v>16.88</v>
      </c>
      <c r="I4571" s="1530">
        <v>16.37</v>
      </c>
    </row>
    <row r="4572" spans="2:9" ht="30">
      <c r="B4572" s="1532">
        <v>96813</v>
      </c>
      <c r="C4572" s="1523" t="s">
        <v>3107</v>
      </c>
      <c r="D4572" s="1526" t="s">
        <v>74</v>
      </c>
      <c r="E4572" s="1527">
        <f t="shared" si="142"/>
        <v>19.690000000000001</v>
      </c>
      <c r="F4572" s="1521">
        <f t="shared" si="143"/>
        <v>96813</v>
      </c>
      <c r="H4572" s="1527">
        <v>19.690000000000001</v>
      </c>
      <c r="I4572" s="1527">
        <v>19.18</v>
      </c>
    </row>
    <row r="4573" spans="2:9" ht="30">
      <c r="B4573" s="1531">
        <v>96814</v>
      </c>
      <c r="C4573" s="1529" t="s">
        <v>3108</v>
      </c>
      <c r="D4573" s="1528" t="s">
        <v>74</v>
      </c>
      <c r="E4573" s="1530">
        <f t="shared" si="142"/>
        <v>16.399999999999999</v>
      </c>
      <c r="F4573" s="1521">
        <f t="shared" si="143"/>
        <v>96814</v>
      </c>
      <c r="H4573" s="1530">
        <v>16.399999999999999</v>
      </c>
      <c r="I4573" s="1530">
        <v>15.89</v>
      </c>
    </row>
    <row r="4574" spans="2:9" ht="30">
      <c r="B4574" s="1532">
        <v>96815</v>
      </c>
      <c r="C4574" s="1523" t="s">
        <v>3109</v>
      </c>
      <c r="D4574" s="1526" t="s">
        <v>74</v>
      </c>
      <c r="E4574" s="1527">
        <f t="shared" si="142"/>
        <v>28.41</v>
      </c>
      <c r="F4574" s="1521">
        <f t="shared" si="143"/>
        <v>96815</v>
      </c>
      <c r="H4574" s="1527">
        <v>28.41</v>
      </c>
      <c r="I4574" s="1527">
        <v>27.81</v>
      </c>
    </row>
    <row r="4575" spans="2:9" ht="30">
      <c r="B4575" s="1531">
        <v>96816</v>
      </c>
      <c r="C4575" s="1529" t="s">
        <v>3110</v>
      </c>
      <c r="D4575" s="1528" t="s">
        <v>74</v>
      </c>
      <c r="E4575" s="1530">
        <f t="shared" si="142"/>
        <v>23.05</v>
      </c>
      <c r="F4575" s="1521">
        <f t="shared" si="143"/>
        <v>96816</v>
      </c>
      <c r="H4575" s="1530">
        <v>23.05</v>
      </c>
      <c r="I4575" s="1530">
        <v>22.45</v>
      </c>
    </row>
    <row r="4576" spans="2:9" ht="30">
      <c r="B4576" s="1532">
        <v>96817</v>
      </c>
      <c r="C4576" s="1523" t="s">
        <v>3111</v>
      </c>
      <c r="D4576" s="1526" t="s">
        <v>74</v>
      </c>
      <c r="E4576" s="1527">
        <f t="shared" si="142"/>
        <v>26.46</v>
      </c>
      <c r="F4576" s="1521">
        <f t="shared" si="143"/>
        <v>96817</v>
      </c>
      <c r="H4576" s="1527">
        <v>26.46</v>
      </c>
      <c r="I4576" s="1527">
        <v>25.86</v>
      </c>
    </row>
    <row r="4577" spans="2:9">
      <c r="B4577" s="1531">
        <v>96818</v>
      </c>
      <c r="C4577" s="1529" t="s">
        <v>3112</v>
      </c>
      <c r="D4577" s="1528" t="s">
        <v>74</v>
      </c>
      <c r="E4577" s="1530">
        <f t="shared" si="142"/>
        <v>24.52</v>
      </c>
      <c r="F4577" s="1521">
        <f t="shared" si="143"/>
        <v>96818</v>
      </c>
      <c r="H4577" s="1530">
        <v>24.52</v>
      </c>
      <c r="I4577" s="1530">
        <v>23.92</v>
      </c>
    </row>
    <row r="4578" spans="2:9">
      <c r="B4578" s="1532">
        <v>96819</v>
      </c>
      <c r="C4578" s="1523" t="s">
        <v>3113</v>
      </c>
      <c r="D4578" s="1526" t="s">
        <v>74</v>
      </c>
      <c r="E4578" s="1527">
        <f t="shared" si="142"/>
        <v>24.52</v>
      </c>
      <c r="F4578" s="1521">
        <f t="shared" si="143"/>
        <v>96819</v>
      </c>
      <c r="H4578" s="1527">
        <v>24.52</v>
      </c>
      <c r="I4578" s="1527">
        <v>23.92</v>
      </c>
    </row>
    <row r="4579" spans="2:9" ht="30">
      <c r="B4579" s="1531">
        <v>96820</v>
      </c>
      <c r="C4579" s="1529" t="s">
        <v>3114</v>
      </c>
      <c r="D4579" s="1528" t="s">
        <v>74</v>
      </c>
      <c r="E4579" s="1530">
        <f t="shared" si="142"/>
        <v>45.7</v>
      </c>
      <c r="F4579" s="1521">
        <f t="shared" si="143"/>
        <v>96820</v>
      </c>
      <c r="H4579" s="1530">
        <v>45.7</v>
      </c>
      <c r="I4579" s="1530">
        <v>44.96</v>
      </c>
    </row>
    <row r="4580" spans="2:9" ht="30">
      <c r="B4580" s="1532">
        <v>96821</v>
      </c>
      <c r="C4580" s="1523" t="s">
        <v>3115</v>
      </c>
      <c r="D4580" s="1526" t="s">
        <v>74</v>
      </c>
      <c r="E4580" s="1527">
        <f t="shared" si="142"/>
        <v>38.590000000000003</v>
      </c>
      <c r="F4580" s="1521">
        <f t="shared" si="143"/>
        <v>96821</v>
      </c>
      <c r="H4580" s="1527">
        <v>38.590000000000003</v>
      </c>
      <c r="I4580" s="1527">
        <v>37.85</v>
      </c>
    </row>
    <row r="4581" spans="2:9">
      <c r="B4581" s="1531">
        <v>96822</v>
      </c>
      <c r="C4581" s="1529" t="s">
        <v>3116</v>
      </c>
      <c r="D4581" s="1528" t="s">
        <v>74</v>
      </c>
      <c r="E4581" s="1530">
        <f t="shared" si="142"/>
        <v>39.14</v>
      </c>
      <c r="F4581" s="1521">
        <f t="shared" si="143"/>
        <v>96822</v>
      </c>
      <c r="H4581" s="1530">
        <v>39.14</v>
      </c>
      <c r="I4581" s="1530">
        <v>38.4</v>
      </c>
    </row>
    <row r="4582" spans="2:9">
      <c r="B4582" s="1532">
        <v>96823</v>
      </c>
      <c r="C4582" s="1523" t="s">
        <v>3117</v>
      </c>
      <c r="D4582" s="1526" t="s">
        <v>74</v>
      </c>
      <c r="E4582" s="1527">
        <f t="shared" si="142"/>
        <v>16.079999999999998</v>
      </c>
      <c r="F4582" s="1521">
        <f t="shared" si="143"/>
        <v>96823</v>
      </c>
      <c r="H4582" s="1527">
        <v>16.079999999999998</v>
      </c>
      <c r="I4582" s="1527">
        <v>15.76</v>
      </c>
    </row>
    <row r="4583" spans="2:9" ht="30">
      <c r="B4583" s="1531">
        <v>96824</v>
      </c>
      <c r="C4583" s="1529" t="s">
        <v>3118</v>
      </c>
      <c r="D4583" s="1528" t="s">
        <v>74</v>
      </c>
      <c r="E4583" s="1530">
        <f t="shared" si="142"/>
        <v>18.27</v>
      </c>
      <c r="F4583" s="1521">
        <f t="shared" si="143"/>
        <v>96824</v>
      </c>
      <c r="H4583" s="1530">
        <v>18.27</v>
      </c>
      <c r="I4583" s="1530">
        <v>17.95</v>
      </c>
    </row>
    <row r="4584" spans="2:9" ht="30">
      <c r="B4584" s="1532">
        <v>96825</v>
      </c>
      <c r="C4584" s="1523" t="s">
        <v>3119</v>
      </c>
      <c r="D4584" s="1526" t="s">
        <v>74</v>
      </c>
      <c r="E4584" s="1527">
        <f t="shared" si="142"/>
        <v>25.1</v>
      </c>
      <c r="F4584" s="1521">
        <f t="shared" si="143"/>
        <v>96825</v>
      </c>
      <c r="H4584" s="1527">
        <v>25.1</v>
      </c>
      <c r="I4584" s="1527">
        <v>24.78</v>
      </c>
    </row>
    <row r="4585" spans="2:9">
      <c r="B4585" s="1531">
        <v>96826</v>
      </c>
      <c r="C4585" s="1529" t="s">
        <v>3120</v>
      </c>
      <c r="D4585" s="1528" t="s">
        <v>74</v>
      </c>
      <c r="E4585" s="1530">
        <f t="shared" si="142"/>
        <v>22.5</v>
      </c>
      <c r="F4585" s="1521">
        <f t="shared" si="143"/>
        <v>96826</v>
      </c>
      <c r="H4585" s="1530">
        <v>22.5</v>
      </c>
      <c r="I4585" s="1530">
        <v>22.11</v>
      </c>
    </row>
    <row r="4586" spans="2:9" ht="30">
      <c r="B4586" s="1532">
        <v>96827</v>
      </c>
      <c r="C4586" s="1523" t="s">
        <v>3121</v>
      </c>
      <c r="D4586" s="1526" t="s">
        <v>74</v>
      </c>
      <c r="E4586" s="1527">
        <f t="shared" si="142"/>
        <v>23.38</v>
      </c>
      <c r="F4586" s="1521">
        <f t="shared" si="143"/>
        <v>96827</v>
      </c>
      <c r="H4586" s="1527">
        <v>23.38</v>
      </c>
      <c r="I4586" s="1527">
        <v>22.99</v>
      </c>
    </row>
    <row r="4587" spans="2:9" ht="30">
      <c r="B4587" s="1531">
        <v>96828</v>
      </c>
      <c r="C4587" s="1529" t="s">
        <v>3122</v>
      </c>
      <c r="D4587" s="1528" t="s">
        <v>74</v>
      </c>
      <c r="E4587" s="1530">
        <f t="shared" si="142"/>
        <v>29.65</v>
      </c>
      <c r="F4587" s="1521">
        <f t="shared" si="143"/>
        <v>96828</v>
      </c>
      <c r="H4587" s="1530">
        <v>29.65</v>
      </c>
      <c r="I4587" s="1530">
        <v>29.26</v>
      </c>
    </row>
    <row r="4588" spans="2:9" ht="30">
      <c r="B4588" s="1532">
        <v>96829</v>
      </c>
      <c r="C4588" s="1523" t="s">
        <v>3123</v>
      </c>
      <c r="D4588" s="1526" t="s">
        <v>74</v>
      </c>
      <c r="E4588" s="1527">
        <f t="shared" si="142"/>
        <v>22.46</v>
      </c>
      <c r="F4588" s="1521">
        <f t="shared" si="143"/>
        <v>96829</v>
      </c>
      <c r="H4588" s="1527">
        <v>22.46</v>
      </c>
      <c r="I4588" s="1527">
        <v>22.07</v>
      </c>
    </row>
    <row r="4589" spans="2:9">
      <c r="B4589" s="1531">
        <v>96830</v>
      </c>
      <c r="C4589" s="1529" t="s">
        <v>3124</v>
      </c>
      <c r="D4589" s="1528" t="s">
        <v>74</v>
      </c>
      <c r="E4589" s="1530">
        <f t="shared" si="142"/>
        <v>32.94</v>
      </c>
      <c r="F4589" s="1521">
        <f t="shared" si="143"/>
        <v>96830</v>
      </c>
      <c r="H4589" s="1530">
        <v>32.94</v>
      </c>
      <c r="I4589" s="1530">
        <v>32.479999999999997</v>
      </c>
    </row>
    <row r="4590" spans="2:9" ht="30">
      <c r="B4590" s="1532">
        <v>96831</v>
      </c>
      <c r="C4590" s="1523" t="s">
        <v>3125</v>
      </c>
      <c r="D4590" s="1526" t="s">
        <v>74</v>
      </c>
      <c r="E4590" s="1527">
        <f t="shared" si="142"/>
        <v>26.6</v>
      </c>
      <c r="F4590" s="1521">
        <f t="shared" si="143"/>
        <v>96831</v>
      </c>
      <c r="H4590" s="1527">
        <v>26.6</v>
      </c>
      <c r="I4590" s="1527">
        <v>26.14</v>
      </c>
    </row>
    <row r="4591" spans="2:9" ht="30">
      <c r="B4591" s="1531">
        <v>96832</v>
      </c>
      <c r="C4591" s="1529" t="s">
        <v>3126</v>
      </c>
      <c r="D4591" s="1528" t="s">
        <v>74</v>
      </c>
      <c r="E4591" s="1530">
        <f t="shared" si="142"/>
        <v>30.96</v>
      </c>
      <c r="F4591" s="1521">
        <f t="shared" si="143"/>
        <v>96832</v>
      </c>
      <c r="H4591" s="1530">
        <v>30.96</v>
      </c>
      <c r="I4591" s="1530">
        <v>30.5</v>
      </c>
    </row>
    <row r="4592" spans="2:9" ht="30">
      <c r="B4592" s="1532">
        <v>96833</v>
      </c>
      <c r="C4592" s="1523" t="s">
        <v>3127</v>
      </c>
      <c r="D4592" s="1526" t="s">
        <v>74</v>
      </c>
      <c r="E4592" s="1527">
        <f t="shared" si="142"/>
        <v>28.91</v>
      </c>
      <c r="F4592" s="1521">
        <f t="shared" si="143"/>
        <v>96833</v>
      </c>
      <c r="H4592" s="1527">
        <v>28.91</v>
      </c>
      <c r="I4592" s="1527">
        <v>28.45</v>
      </c>
    </row>
    <row r="4593" spans="2:9">
      <c r="B4593" s="1531">
        <v>96834</v>
      </c>
      <c r="C4593" s="1529" t="s">
        <v>3128</v>
      </c>
      <c r="D4593" s="1528" t="s">
        <v>74</v>
      </c>
      <c r="E4593" s="1530">
        <f t="shared" si="142"/>
        <v>48.33</v>
      </c>
      <c r="F4593" s="1521">
        <f t="shared" si="143"/>
        <v>96834</v>
      </c>
      <c r="H4593" s="1530">
        <v>48.33</v>
      </c>
      <c r="I4593" s="1530">
        <v>47.76</v>
      </c>
    </row>
    <row r="4594" spans="2:9" ht="30">
      <c r="B4594" s="1532">
        <v>96835</v>
      </c>
      <c r="C4594" s="1523" t="s">
        <v>3129</v>
      </c>
      <c r="D4594" s="1526" t="s">
        <v>74</v>
      </c>
      <c r="E4594" s="1527">
        <f t="shared" si="142"/>
        <v>41.56</v>
      </c>
      <c r="F4594" s="1521">
        <f t="shared" si="143"/>
        <v>96835</v>
      </c>
      <c r="H4594" s="1527">
        <v>41.56</v>
      </c>
      <c r="I4594" s="1527">
        <v>40.99</v>
      </c>
    </row>
    <row r="4595" spans="2:9" ht="30">
      <c r="B4595" s="1531">
        <v>96836</v>
      </c>
      <c r="C4595" s="1529" t="s">
        <v>3130</v>
      </c>
      <c r="D4595" s="1528" t="s">
        <v>74</v>
      </c>
      <c r="E4595" s="1530">
        <f t="shared" si="142"/>
        <v>44.37</v>
      </c>
      <c r="F4595" s="1521">
        <f t="shared" si="143"/>
        <v>96836</v>
      </c>
      <c r="H4595" s="1530">
        <v>44.37</v>
      </c>
      <c r="I4595" s="1530">
        <v>43.8</v>
      </c>
    </row>
    <row r="4596" spans="2:9" ht="30">
      <c r="B4596" s="1532">
        <v>96837</v>
      </c>
      <c r="C4596" s="1523" t="s">
        <v>3131</v>
      </c>
      <c r="D4596" s="1526" t="s">
        <v>74</v>
      </c>
      <c r="E4596" s="1527">
        <f t="shared" si="142"/>
        <v>23.08</v>
      </c>
      <c r="F4596" s="1521">
        <f t="shared" si="143"/>
        <v>96837</v>
      </c>
      <c r="H4596" s="1527">
        <v>23.08</v>
      </c>
      <c r="I4596" s="1527">
        <v>22.43</v>
      </c>
    </row>
    <row r="4597" spans="2:9" ht="30">
      <c r="B4597" s="1531">
        <v>96838</v>
      </c>
      <c r="C4597" s="1529" t="s">
        <v>3132</v>
      </c>
      <c r="D4597" s="1528" t="s">
        <v>74</v>
      </c>
      <c r="E4597" s="1530">
        <f t="shared" si="142"/>
        <v>21.05</v>
      </c>
      <c r="F4597" s="1521">
        <f t="shared" si="143"/>
        <v>96838</v>
      </c>
      <c r="H4597" s="1530">
        <v>21.05</v>
      </c>
      <c r="I4597" s="1530">
        <v>20.399999999999999</v>
      </c>
    </row>
    <row r="4598" spans="2:9" ht="30">
      <c r="B4598" s="1532">
        <v>96839</v>
      </c>
      <c r="C4598" s="1523" t="s">
        <v>3133</v>
      </c>
      <c r="D4598" s="1526" t="s">
        <v>74</v>
      </c>
      <c r="E4598" s="1527">
        <f t="shared" si="142"/>
        <v>20.69</v>
      </c>
      <c r="F4598" s="1521">
        <f t="shared" si="143"/>
        <v>96839</v>
      </c>
      <c r="H4598" s="1527">
        <v>20.69</v>
      </c>
      <c r="I4598" s="1527">
        <v>20.04</v>
      </c>
    </row>
    <row r="4599" spans="2:9" ht="30">
      <c r="B4599" s="1531">
        <v>96840</v>
      </c>
      <c r="C4599" s="1529" t="s">
        <v>3134</v>
      </c>
      <c r="D4599" s="1528" t="s">
        <v>74</v>
      </c>
      <c r="E4599" s="1530">
        <f t="shared" si="142"/>
        <v>26.92</v>
      </c>
      <c r="F4599" s="1521">
        <f t="shared" si="143"/>
        <v>96840</v>
      </c>
      <c r="H4599" s="1530">
        <v>26.92</v>
      </c>
      <c r="I4599" s="1530">
        <v>26.16</v>
      </c>
    </row>
    <row r="4600" spans="2:9" ht="30">
      <c r="B4600" s="1532">
        <v>96841</v>
      </c>
      <c r="C4600" s="1523" t="s">
        <v>3135</v>
      </c>
      <c r="D4600" s="1526" t="s">
        <v>74</v>
      </c>
      <c r="E4600" s="1527">
        <f t="shared" si="142"/>
        <v>23.28</v>
      </c>
      <c r="F4600" s="1521">
        <f t="shared" si="143"/>
        <v>96841</v>
      </c>
      <c r="H4600" s="1527">
        <v>23.28</v>
      </c>
      <c r="I4600" s="1527">
        <v>22.52</v>
      </c>
    </row>
    <row r="4601" spans="2:9" ht="30">
      <c r="B4601" s="1531">
        <v>96842</v>
      </c>
      <c r="C4601" s="1529" t="s">
        <v>3136</v>
      </c>
      <c r="D4601" s="1528" t="s">
        <v>74</v>
      </c>
      <c r="E4601" s="1530">
        <f t="shared" si="142"/>
        <v>30.25</v>
      </c>
      <c r="F4601" s="1521">
        <f t="shared" si="143"/>
        <v>96842</v>
      </c>
      <c r="H4601" s="1530">
        <v>30.25</v>
      </c>
      <c r="I4601" s="1530">
        <v>29.49</v>
      </c>
    </row>
    <row r="4602" spans="2:9" ht="30">
      <c r="B4602" s="1532">
        <v>96843</v>
      </c>
      <c r="C4602" s="1523" t="s">
        <v>3137</v>
      </c>
      <c r="D4602" s="1526" t="s">
        <v>74</v>
      </c>
      <c r="E4602" s="1527">
        <f t="shared" si="142"/>
        <v>29</v>
      </c>
      <c r="F4602" s="1521">
        <f t="shared" si="143"/>
        <v>96843</v>
      </c>
      <c r="H4602" s="1527">
        <v>29</v>
      </c>
      <c r="I4602" s="1527">
        <v>28.24</v>
      </c>
    </row>
    <row r="4603" spans="2:9" ht="30">
      <c r="B4603" s="1531">
        <v>96844</v>
      </c>
      <c r="C4603" s="1529" t="s">
        <v>3138</v>
      </c>
      <c r="D4603" s="1528" t="s">
        <v>74</v>
      </c>
      <c r="E4603" s="1530">
        <f t="shared" si="142"/>
        <v>40.369999999999997</v>
      </c>
      <c r="F4603" s="1521">
        <f t="shared" si="143"/>
        <v>96844</v>
      </c>
      <c r="H4603" s="1530">
        <v>40.369999999999997</v>
      </c>
      <c r="I4603" s="1530">
        <v>39.61</v>
      </c>
    </row>
    <row r="4604" spans="2:9" ht="30">
      <c r="B4604" s="1532">
        <v>96845</v>
      </c>
      <c r="C4604" s="1523" t="s">
        <v>3139</v>
      </c>
      <c r="D4604" s="1526" t="s">
        <v>74</v>
      </c>
      <c r="E4604" s="1527">
        <f t="shared" si="142"/>
        <v>42.95</v>
      </c>
      <c r="F4604" s="1521">
        <f t="shared" si="143"/>
        <v>96845</v>
      </c>
      <c r="H4604" s="1527">
        <v>42.95</v>
      </c>
      <c r="I4604" s="1527">
        <v>42.04</v>
      </c>
    </row>
    <row r="4605" spans="2:9" ht="30">
      <c r="B4605" s="1531">
        <v>96846</v>
      </c>
      <c r="C4605" s="1529" t="s">
        <v>3140</v>
      </c>
      <c r="D4605" s="1528" t="s">
        <v>74</v>
      </c>
      <c r="E4605" s="1530">
        <f t="shared" si="142"/>
        <v>33.229999999999997</v>
      </c>
      <c r="F4605" s="1521">
        <f t="shared" si="143"/>
        <v>96846</v>
      </c>
      <c r="H4605" s="1530">
        <v>33.229999999999997</v>
      </c>
      <c r="I4605" s="1530">
        <v>32.32</v>
      </c>
    </row>
    <row r="4606" spans="2:9" ht="30">
      <c r="B4606" s="1532">
        <v>96847</v>
      </c>
      <c r="C4606" s="1523" t="s">
        <v>3141</v>
      </c>
      <c r="D4606" s="1526" t="s">
        <v>74</v>
      </c>
      <c r="E4606" s="1527">
        <f t="shared" si="142"/>
        <v>36.799999999999997</v>
      </c>
      <c r="F4606" s="1521">
        <f t="shared" si="143"/>
        <v>96847</v>
      </c>
      <c r="H4606" s="1527">
        <v>36.799999999999997</v>
      </c>
      <c r="I4606" s="1527">
        <v>35.89</v>
      </c>
    </row>
    <row r="4607" spans="2:9" ht="30">
      <c r="B4607" s="1531">
        <v>96848</v>
      </c>
      <c r="C4607" s="1529" t="s">
        <v>3142</v>
      </c>
      <c r="D4607" s="1528" t="s">
        <v>74</v>
      </c>
      <c r="E4607" s="1530">
        <f t="shared" si="142"/>
        <v>55.89</v>
      </c>
      <c r="F4607" s="1521">
        <f t="shared" si="143"/>
        <v>96848</v>
      </c>
      <c r="H4607" s="1530">
        <v>55.89</v>
      </c>
      <c r="I4607" s="1530">
        <v>54.77</v>
      </c>
    </row>
    <row r="4608" spans="2:9">
      <c r="B4608" s="1532">
        <v>96849</v>
      </c>
      <c r="C4608" s="1523" t="s">
        <v>3143</v>
      </c>
      <c r="D4608" s="1526" t="s">
        <v>74</v>
      </c>
      <c r="E4608" s="1527">
        <f t="shared" si="142"/>
        <v>20.03</v>
      </c>
      <c r="F4608" s="1521">
        <f t="shared" si="143"/>
        <v>96849</v>
      </c>
      <c r="H4608" s="1527">
        <v>20.03</v>
      </c>
      <c r="I4608" s="1527">
        <v>19.53</v>
      </c>
    </row>
    <row r="4609" spans="2:9" ht="30">
      <c r="B4609" s="1531">
        <v>96850</v>
      </c>
      <c r="C4609" s="1529" t="s">
        <v>3144</v>
      </c>
      <c r="D4609" s="1528" t="s">
        <v>74</v>
      </c>
      <c r="E4609" s="1530">
        <f t="shared" si="142"/>
        <v>23.67</v>
      </c>
      <c r="F4609" s="1521">
        <f t="shared" si="143"/>
        <v>96850</v>
      </c>
      <c r="H4609" s="1530">
        <v>23.67</v>
      </c>
      <c r="I4609" s="1530">
        <v>23.17</v>
      </c>
    </row>
    <row r="4610" spans="2:9" ht="30">
      <c r="B4610" s="1532">
        <v>96851</v>
      </c>
      <c r="C4610" s="1523" t="s">
        <v>3145</v>
      </c>
      <c r="D4610" s="1526" t="s">
        <v>74</v>
      </c>
      <c r="E4610" s="1527">
        <f t="shared" ref="E4610:E4673" si="144">IF($L$2=$H$1,H4610,I4610)</f>
        <v>31.81</v>
      </c>
      <c r="F4610" s="1521">
        <f t="shared" ref="F4610:F4673" si="145">IF(LEN($B4610)=7,CONCATENATE(MID($B4610,1,6),"00",RIGHT($B4610,1)),IF(LEN($B4610)=8,CONCATENATE(MID($B4610,1,6),"0",RIGHT($B4610,2)),$B4610))</f>
        <v>96851</v>
      </c>
      <c r="H4610" s="1527">
        <v>31.81</v>
      </c>
      <c r="I4610" s="1527">
        <v>31.31</v>
      </c>
    </row>
    <row r="4611" spans="2:9">
      <c r="B4611" s="1531">
        <v>96852</v>
      </c>
      <c r="C4611" s="1529" t="s">
        <v>3146</v>
      </c>
      <c r="D4611" s="1528" t="s">
        <v>74</v>
      </c>
      <c r="E4611" s="1530">
        <f t="shared" si="144"/>
        <v>26.86</v>
      </c>
      <c r="F4611" s="1521">
        <f t="shared" si="145"/>
        <v>96852</v>
      </c>
      <c r="H4611" s="1530">
        <v>26.86</v>
      </c>
      <c r="I4611" s="1530">
        <v>26.29</v>
      </c>
    </row>
    <row r="4612" spans="2:9" ht="30">
      <c r="B4612" s="1532">
        <v>96853</v>
      </c>
      <c r="C4612" s="1523" t="s">
        <v>3147</v>
      </c>
      <c r="D4612" s="1526" t="s">
        <v>74</v>
      </c>
      <c r="E4612" s="1527">
        <f t="shared" si="144"/>
        <v>30.41</v>
      </c>
      <c r="F4612" s="1521">
        <f t="shared" si="145"/>
        <v>96853</v>
      </c>
      <c r="H4612" s="1527">
        <v>30.41</v>
      </c>
      <c r="I4612" s="1527">
        <v>29.84</v>
      </c>
    </row>
    <row r="4613" spans="2:9" ht="30">
      <c r="B4613" s="1531">
        <v>96854</v>
      </c>
      <c r="C4613" s="1529" t="s">
        <v>3148</v>
      </c>
      <c r="D4613" s="1528" t="s">
        <v>74</v>
      </c>
      <c r="E4613" s="1530">
        <f t="shared" si="144"/>
        <v>36.700000000000003</v>
      </c>
      <c r="F4613" s="1521">
        <f t="shared" si="145"/>
        <v>96854</v>
      </c>
      <c r="H4613" s="1530">
        <v>36.700000000000003</v>
      </c>
      <c r="I4613" s="1530">
        <v>36.130000000000003</v>
      </c>
    </row>
    <row r="4614" spans="2:9">
      <c r="B4614" s="1532">
        <v>96855</v>
      </c>
      <c r="C4614" s="1523" t="s">
        <v>3149</v>
      </c>
      <c r="D4614" s="1526" t="s">
        <v>74</v>
      </c>
      <c r="E4614" s="1527">
        <f t="shared" si="144"/>
        <v>33.43</v>
      </c>
      <c r="F4614" s="1521">
        <f t="shared" si="145"/>
        <v>96855</v>
      </c>
      <c r="H4614" s="1527">
        <v>33.43</v>
      </c>
      <c r="I4614" s="1527">
        <v>32.729999999999997</v>
      </c>
    </row>
    <row r="4615" spans="2:9" ht="30">
      <c r="B4615" s="1531">
        <v>96856</v>
      </c>
      <c r="C4615" s="1529" t="s">
        <v>3150</v>
      </c>
      <c r="D4615" s="1528" t="s">
        <v>74</v>
      </c>
      <c r="E4615" s="1530">
        <f t="shared" si="144"/>
        <v>33.950000000000003</v>
      </c>
      <c r="F4615" s="1521">
        <f t="shared" si="145"/>
        <v>96856</v>
      </c>
      <c r="H4615" s="1530">
        <v>33.950000000000003</v>
      </c>
      <c r="I4615" s="1530">
        <v>33.25</v>
      </c>
    </row>
    <row r="4616" spans="2:9" ht="30">
      <c r="B4616" s="1532">
        <v>96857</v>
      </c>
      <c r="C4616" s="1523" t="s">
        <v>3151</v>
      </c>
      <c r="D4616" s="1526" t="s">
        <v>74</v>
      </c>
      <c r="E4616" s="1527">
        <f t="shared" si="144"/>
        <v>55.24</v>
      </c>
      <c r="F4616" s="1521">
        <f t="shared" si="145"/>
        <v>96857</v>
      </c>
      <c r="H4616" s="1527">
        <v>55.24</v>
      </c>
      <c r="I4616" s="1527">
        <v>54.54</v>
      </c>
    </row>
    <row r="4617" spans="2:9">
      <c r="B4617" s="1531">
        <v>96858</v>
      </c>
      <c r="C4617" s="1529" t="s">
        <v>3152</v>
      </c>
      <c r="D4617" s="1528" t="s">
        <v>74</v>
      </c>
      <c r="E4617" s="1530">
        <f t="shared" si="144"/>
        <v>55.4</v>
      </c>
      <c r="F4617" s="1521">
        <f t="shared" si="145"/>
        <v>96858</v>
      </c>
      <c r="H4617" s="1530">
        <v>55.4</v>
      </c>
      <c r="I4617" s="1530">
        <v>54.55</v>
      </c>
    </row>
    <row r="4618" spans="2:9" ht="30">
      <c r="B4618" s="1532">
        <v>96859</v>
      </c>
      <c r="C4618" s="1523" t="s">
        <v>3153</v>
      </c>
      <c r="D4618" s="1526" t="s">
        <v>74</v>
      </c>
      <c r="E4618" s="1527">
        <f t="shared" si="144"/>
        <v>69.23</v>
      </c>
      <c r="F4618" s="1521">
        <f t="shared" si="145"/>
        <v>96859</v>
      </c>
      <c r="H4618" s="1527">
        <v>69.23</v>
      </c>
      <c r="I4618" s="1527">
        <v>68.38</v>
      </c>
    </row>
    <row r="4619" spans="2:9" ht="30">
      <c r="B4619" s="1531">
        <v>96860</v>
      </c>
      <c r="C4619" s="1529" t="s">
        <v>3154</v>
      </c>
      <c r="D4619" s="1528" t="s">
        <v>74</v>
      </c>
      <c r="E4619" s="1530">
        <f t="shared" si="144"/>
        <v>26.46</v>
      </c>
      <c r="F4619" s="1521">
        <f t="shared" si="145"/>
        <v>96860</v>
      </c>
      <c r="H4619" s="1530">
        <v>26.46</v>
      </c>
      <c r="I4619" s="1530">
        <v>25.61</v>
      </c>
    </row>
    <row r="4620" spans="2:9" ht="30">
      <c r="B4620" s="1532">
        <v>96861</v>
      </c>
      <c r="C4620" s="1523" t="s">
        <v>3155</v>
      </c>
      <c r="D4620" s="1526" t="s">
        <v>74</v>
      </c>
      <c r="E4620" s="1527">
        <f t="shared" si="144"/>
        <v>28.76</v>
      </c>
      <c r="F4620" s="1521">
        <f t="shared" si="145"/>
        <v>96861</v>
      </c>
      <c r="H4620" s="1527">
        <v>28.76</v>
      </c>
      <c r="I4620" s="1527">
        <v>27.91</v>
      </c>
    </row>
    <row r="4621" spans="2:9" ht="30">
      <c r="B4621" s="1531">
        <v>96862</v>
      </c>
      <c r="C4621" s="1529" t="s">
        <v>3156</v>
      </c>
      <c r="D4621" s="1528" t="s">
        <v>74</v>
      </c>
      <c r="E4621" s="1530">
        <f t="shared" si="144"/>
        <v>31.94</v>
      </c>
      <c r="F4621" s="1521">
        <f t="shared" si="145"/>
        <v>96862</v>
      </c>
      <c r="H4621" s="1530">
        <v>31.94</v>
      </c>
      <c r="I4621" s="1530">
        <v>30.93</v>
      </c>
    </row>
    <row r="4622" spans="2:9" ht="30">
      <c r="B4622" s="1532">
        <v>96863</v>
      </c>
      <c r="C4622" s="1523" t="s">
        <v>3157</v>
      </c>
      <c r="D4622" s="1526" t="s">
        <v>74</v>
      </c>
      <c r="E4622" s="1527">
        <f t="shared" si="144"/>
        <v>31.56</v>
      </c>
      <c r="F4622" s="1521">
        <f t="shared" si="145"/>
        <v>96863</v>
      </c>
      <c r="H4622" s="1527">
        <v>31.56</v>
      </c>
      <c r="I4622" s="1527">
        <v>30.55</v>
      </c>
    </row>
    <row r="4623" spans="2:9" ht="30">
      <c r="B4623" s="1531">
        <v>96864</v>
      </c>
      <c r="C4623" s="1529" t="s">
        <v>3158</v>
      </c>
      <c r="D4623" s="1528" t="s">
        <v>74</v>
      </c>
      <c r="E4623" s="1530">
        <f t="shared" si="144"/>
        <v>51.09</v>
      </c>
      <c r="F4623" s="1521">
        <f t="shared" si="145"/>
        <v>96864</v>
      </c>
      <c r="H4623" s="1530">
        <v>51.09</v>
      </c>
      <c r="I4623" s="1530">
        <v>49.88</v>
      </c>
    </row>
    <row r="4624" spans="2:9" ht="30">
      <c r="B4624" s="1532">
        <v>96865</v>
      </c>
      <c r="C4624" s="1523" t="s">
        <v>3159</v>
      </c>
      <c r="D4624" s="1526" t="s">
        <v>74</v>
      </c>
      <c r="E4624" s="1527">
        <f t="shared" si="144"/>
        <v>49.97</v>
      </c>
      <c r="F4624" s="1521">
        <f t="shared" si="145"/>
        <v>96865</v>
      </c>
      <c r="H4624" s="1527">
        <v>49.97</v>
      </c>
      <c r="I4624" s="1527">
        <v>48.76</v>
      </c>
    </row>
    <row r="4625" spans="2:9" ht="30">
      <c r="B4625" s="1531">
        <v>96866</v>
      </c>
      <c r="C4625" s="1529" t="s">
        <v>3160</v>
      </c>
      <c r="D4625" s="1528" t="s">
        <v>74</v>
      </c>
      <c r="E4625" s="1530">
        <f t="shared" si="144"/>
        <v>67.45</v>
      </c>
      <c r="F4625" s="1521">
        <f t="shared" si="145"/>
        <v>96866</v>
      </c>
      <c r="H4625" s="1530">
        <v>67.45</v>
      </c>
      <c r="I4625" s="1530">
        <v>65.959999999999994</v>
      </c>
    </row>
    <row r="4626" spans="2:9" ht="30">
      <c r="B4626" s="1532">
        <v>96867</v>
      </c>
      <c r="C4626" s="1523" t="s">
        <v>3161</v>
      </c>
      <c r="D4626" s="1526" t="s">
        <v>74</v>
      </c>
      <c r="E4626" s="1527">
        <f t="shared" si="144"/>
        <v>79.06</v>
      </c>
      <c r="F4626" s="1521">
        <f t="shared" si="145"/>
        <v>96867</v>
      </c>
      <c r="H4626" s="1527">
        <v>79.06</v>
      </c>
      <c r="I4626" s="1527">
        <v>77.569999999999993</v>
      </c>
    </row>
    <row r="4627" spans="2:9">
      <c r="B4627" s="1531">
        <v>96868</v>
      </c>
      <c r="C4627" s="1529" t="s">
        <v>3162</v>
      </c>
      <c r="D4627" s="1528" t="s">
        <v>74</v>
      </c>
      <c r="E4627" s="1530">
        <f t="shared" si="144"/>
        <v>31.34</v>
      </c>
      <c r="F4627" s="1521">
        <f t="shared" si="145"/>
        <v>96868</v>
      </c>
      <c r="H4627" s="1530">
        <v>31.34</v>
      </c>
      <c r="I4627" s="1530">
        <v>30.69</v>
      </c>
    </row>
    <row r="4628" spans="2:9">
      <c r="B4628" s="1532">
        <v>96869</v>
      </c>
      <c r="C4628" s="1523" t="s">
        <v>3163</v>
      </c>
      <c r="D4628" s="1526" t="s">
        <v>74</v>
      </c>
      <c r="E4628" s="1527">
        <f t="shared" si="144"/>
        <v>37.46</v>
      </c>
      <c r="F4628" s="1521">
        <f t="shared" si="145"/>
        <v>96869</v>
      </c>
      <c r="H4628" s="1527">
        <v>37.46</v>
      </c>
      <c r="I4628" s="1527">
        <v>36.69</v>
      </c>
    </row>
    <row r="4629" spans="2:9">
      <c r="B4629" s="1531">
        <v>96870</v>
      </c>
      <c r="C4629" s="1529" t="s">
        <v>3164</v>
      </c>
      <c r="D4629" s="1528" t="s">
        <v>74</v>
      </c>
      <c r="E4629" s="1530">
        <f t="shared" si="144"/>
        <v>60.02</v>
      </c>
      <c r="F4629" s="1521">
        <f t="shared" si="145"/>
        <v>96870</v>
      </c>
      <c r="H4629" s="1530">
        <v>60.02</v>
      </c>
      <c r="I4629" s="1530">
        <v>59.09</v>
      </c>
    </row>
    <row r="4630" spans="2:9">
      <c r="B4630" s="1532">
        <v>96871</v>
      </c>
      <c r="C4630" s="1523" t="s">
        <v>3165</v>
      </c>
      <c r="D4630" s="1526" t="s">
        <v>74</v>
      </c>
      <c r="E4630" s="1527">
        <f t="shared" si="144"/>
        <v>87.55</v>
      </c>
      <c r="F4630" s="1521">
        <f t="shared" si="145"/>
        <v>96871</v>
      </c>
      <c r="H4630" s="1527">
        <v>87.55</v>
      </c>
      <c r="I4630" s="1527">
        <v>86.43</v>
      </c>
    </row>
    <row r="4631" spans="2:9" ht="30">
      <c r="B4631" s="1531">
        <v>96872</v>
      </c>
      <c r="C4631" s="1529" t="s">
        <v>3166</v>
      </c>
      <c r="D4631" s="1528" t="s">
        <v>74</v>
      </c>
      <c r="E4631" s="1530">
        <f t="shared" si="144"/>
        <v>79</v>
      </c>
      <c r="F4631" s="1521">
        <f t="shared" si="145"/>
        <v>96872</v>
      </c>
      <c r="H4631" s="1530">
        <v>79</v>
      </c>
      <c r="I4631" s="1530">
        <v>77.16</v>
      </c>
    </row>
    <row r="4632" spans="2:9" ht="30">
      <c r="B4632" s="1532">
        <v>96873</v>
      </c>
      <c r="C4632" s="1523" t="s">
        <v>3167</v>
      </c>
      <c r="D4632" s="1526" t="s">
        <v>74</v>
      </c>
      <c r="E4632" s="1527">
        <f t="shared" si="144"/>
        <v>91.79</v>
      </c>
      <c r="F4632" s="1521">
        <f t="shared" si="145"/>
        <v>96873</v>
      </c>
      <c r="H4632" s="1527">
        <v>91.79</v>
      </c>
      <c r="I4632" s="1527">
        <v>89.95</v>
      </c>
    </row>
    <row r="4633" spans="2:9" ht="30">
      <c r="B4633" s="1531">
        <v>96874</v>
      </c>
      <c r="C4633" s="1529" t="s">
        <v>3168</v>
      </c>
      <c r="D4633" s="1528" t="s">
        <v>74</v>
      </c>
      <c r="E4633" s="1530">
        <f t="shared" si="144"/>
        <v>95.54</v>
      </c>
      <c r="F4633" s="1521">
        <f t="shared" si="145"/>
        <v>96874</v>
      </c>
      <c r="H4633" s="1530">
        <v>95.54</v>
      </c>
      <c r="I4633" s="1530">
        <v>93.14</v>
      </c>
    </row>
    <row r="4634" spans="2:9" ht="30">
      <c r="B4634" s="1532">
        <v>96875</v>
      </c>
      <c r="C4634" s="1523" t="s">
        <v>3169</v>
      </c>
      <c r="D4634" s="1526" t="s">
        <v>74</v>
      </c>
      <c r="E4634" s="1527">
        <f t="shared" si="144"/>
        <v>116.13</v>
      </c>
      <c r="F4634" s="1521">
        <f t="shared" si="145"/>
        <v>96875</v>
      </c>
      <c r="H4634" s="1527">
        <v>116.13</v>
      </c>
      <c r="I4634" s="1527">
        <v>113.73</v>
      </c>
    </row>
    <row r="4635" spans="2:9" ht="30">
      <c r="B4635" s="1531">
        <v>96876</v>
      </c>
      <c r="C4635" s="1529" t="s">
        <v>3170</v>
      </c>
      <c r="D4635" s="1528" t="s">
        <v>74</v>
      </c>
      <c r="E4635" s="1530">
        <f t="shared" si="144"/>
        <v>211.85</v>
      </c>
      <c r="F4635" s="1521">
        <f t="shared" si="145"/>
        <v>96876</v>
      </c>
      <c r="H4635" s="1530">
        <v>211.85</v>
      </c>
      <c r="I4635" s="1530">
        <v>210.45</v>
      </c>
    </row>
    <row r="4636" spans="2:9" ht="30">
      <c r="B4636" s="1532">
        <v>96877</v>
      </c>
      <c r="C4636" s="1523" t="s">
        <v>3171</v>
      </c>
      <c r="D4636" s="1526" t="s">
        <v>74</v>
      </c>
      <c r="E4636" s="1527">
        <f t="shared" si="144"/>
        <v>226.8</v>
      </c>
      <c r="F4636" s="1521">
        <f t="shared" si="145"/>
        <v>96877</v>
      </c>
      <c r="H4636" s="1527">
        <v>226.8</v>
      </c>
      <c r="I4636" s="1527">
        <v>225.4</v>
      </c>
    </row>
    <row r="4637" spans="2:9" ht="30">
      <c r="B4637" s="1531">
        <v>96878</v>
      </c>
      <c r="C4637" s="1529" t="s">
        <v>3172</v>
      </c>
      <c r="D4637" s="1528" t="s">
        <v>74</v>
      </c>
      <c r="E4637" s="1530">
        <f t="shared" si="144"/>
        <v>229.6</v>
      </c>
      <c r="F4637" s="1521">
        <f t="shared" si="145"/>
        <v>96878</v>
      </c>
      <c r="H4637" s="1530">
        <v>229.6</v>
      </c>
      <c r="I4637" s="1530">
        <v>228.2</v>
      </c>
    </row>
    <row r="4638" spans="2:9" ht="30">
      <c r="B4638" s="1532">
        <v>96879</v>
      </c>
      <c r="C4638" s="1523" t="s">
        <v>3173</v>
      </c>
      <c r="D4638" s="1526" t="s">
        <v>74</v>
      </c>
      <c r="E4638" s="1527">
        <f t="shared" si="144"/>
        <v>229.32</v>
      </c>
      <c r="F4638" s="1521">
        <f t="shared" si="145"/>
        <v>96879</v>
      </c>
      <c r="H4638" s="1527">
        <v>229.32</v>
      </c>
      <c r="I4638" s="1527">
        <v>227.48</v>
      </c>
    </row>
    <row r="4639" spans="2:9" ht="30">
      <c r="B4639" s="1531">
        <v>96880</v>
      </c>
      <c r="C4639" s="1529" t="s">
        <v>3174</v>
      </c>
      <c r="D4639" s="1528" t="s">
        <v>74</v>
      </c>
      <c r="E4639" s="1530">
        <f t="shared" si="144"/>
        <v>262.8</v>
      </c>
      <c r="F4639" s="1521">
        <f t="shared" si="145"/>
        <v>96880</v>
      </c>
      <c r="H4639" s="1530">
        <v>262.8</v>
      </c>
      <c r="I4639" s="1530">
        <v>260.95999999999998</v>
      </c>
    </row>
    <row r="4640" spans="2:9" ht="30">
      <c r="B4640" s="1532">
        <v>96881</v>
      </c>
      <c r="C4640" s="1523" t="s">
        <v>3175</v>
      </c>
      <c r="D4640" s="1526" t="s">
        <v>74</v>
      </c>
      <c r="E4640" s="1527">
        <f t="shared" si="144"/>
        <v>277.95999999999998</v>
      </c>
      <c r="F4640" s="1521">
        <f t="shared" si="145"/>
        <v>96881</v>
      </c>
      <c r="H4640" s="1527">
        <v>277.95999999999998</v>
      </c>
      <c r="I4640" s="1527">
        <v>276.12</v>
      </c>
    </row>
    <row r="4641" spans="2:9" ht="30">
      <c r="B4641" s="1531">
        <v>97425</v>
      </c>
      <c r="C4641" s="1529" t="s">
        <v>3732</v>
      </c>
      <c r="D4641" s="1528" t="s">
        <v>74</v>
      </c>
      <c r="E4641" s="1530">
        <f t="shared" si="144"/>
        <v>24.69</v>
      </c>
      <c r="F4641" s="1521">
        <f t="shared" si="145"/>
        <v>97425</v>
      </c>
      <c r="H4641" s="1530">
        <v>24.69</v>
      </c>
      <c r="I4641" s="1530">
        <v>23.66</v>
      </c>
    </row>
    <row r="4642" spans="2:9" ht="30">
      <c r="B4642" s="1532">
        <v>97426</v>
      </c>
      <c r="C4642" s="1523" t="s">
        <v>3733</v>
      </c>
      <c r="D4642" s="1526" t="s">
        <v>74</v>
      </c>
      <c r="E4642" s="1527">
        <f t="shared" si="144"/>
        <v>30.07</v>
      </c>
      <c r="F4642" s="1521">
        <f t="shared" si="145"/>
        <v>97426</v>
      </c>
      <c r="H4642" s="1527">
        <v>30.07</v>
      </c>
      <c r="I4642" s="1527">
        <v>29.04</v>
      </c>
    </row>
    <row r="4643" spans="2:9" ht="30">
      <c r="B4643" s="1531">
        <v>97427</v>
      </c>
      <c r="C4643" s="1529" t="s">
        <v>3734</v>
      </c>
      <c r="D4643" s="1528" t="s">
        <v>74</v>
      </c>
      <c r="E4643" s="1530">
        <f t="shared" si="144"/>
        <v>34.130000000000003</v>
      </c>
      <c r="F4643" s="1521">
        <f t="shared" si="145"/>
        <v>97427</v>
      </c>
      <c r="H4643" s="1530">
        <v>34.130000000000003</v>
      </c>
      <c r="I4643" s="1530">
        <v>33.1</v>
      </c>
    </row>
    <row r="4644" spans="2:9" ht="30">
      <c r="B4644" s="1532">
        <v>97428</v>
      </c>
      <c r="C4644" s="1523" t="s">
        <v>3735</v>
      </c>
      <c r="D4644" s="1526" t="s">
        <v>74</v>
      </c>
      <c r="E4644" s="1527">
        <f t="shared" si="144"/>
        <v>43.55</v>
      </c>
      <c r="F4644" s="1521">
        <f t="shared" si="145"/>
        <v>97428</v>
      </c>
      <c r="H4644" s="1527">
        <v>43.55</v>
      </c>
      <c r="I4644" s="1527">
        <v>42.52</v>
      </c>
    </row>
    <row r="4645" spans="2:9" ht="30">
      <c r="B4645" s="1531">
        <v>97429</v>
      </c>
      <c r="C4645" s="1529" t="s">
        <v>3736</v>
      </c>
      <c r="D4645" s="1528" t="s">
        <v>74</v>
      </c>
      <c r="E4645" s="1530">
        <f t="shared" si="144"/>
        <v>52.23</v>
      </c>
      <c r="F4645" s="1521">
        <f t="shared" si="145"/>
        <v>97429</v>
      </c>
      <c r="H4645" s="1530">
        <v>52.23</v>
      </c>
      <c r="I4645" s="1530">
        <v>51.2</v>
      </c>
    </row>
    <row r="4646" spans="2:9" ht="30">
      <c r="B4646" s="1532">
        <v>97430</v>
      </c>
      <c r="C4646" s="1523" t="s">
        <v>16339</v>
      </c>
      <c r="D4646" s="1526" t="s">
        <v>74</v>
      </c>
      <c r="E4646" s="1527">
        <f t="shared" si="144"/>
        <v>44.76</v>
      </c>
      <c r="F4646" s="1521">
        <f t="shared" si="145"/>
        <v>97430</v>
      </c>
      <c r="H4646" s="1527">
        <v>44.76</v>
      </c>
      <c r="I4646" s="1527">
        <v>43.35</v>
      </c>
    </row>
    <row r="4647" spans="2:9" ht="30">
      <c r="B4647" s="1531">
        <v>97431</v>
      </c>
      <c r="C4647" s="1529" t="s">
        <v>16340</v>
      </c>
      <c r="D4647" s="1528" t="s">
        <v>74</v>
      </c>
      <c r="E4647" s="1530">
        <f t="shared" si="144"/>
        <v>49.53</v>
      </c>
      <c r="F4647" s="1521">
        <f t="shared" si="145"/>
        <v>97431</v>
      </c>
      <c r="H4647" s="1530">
        <v>49.53</v>
      </c>
      <c r="I4647" s="1530">
        <v>47.9</v>
      </c>
    </row>
    <row r="4648" spans="2:9" ht="30">
      <c r="B4648" s="1532">
        <v>97432</v>
      </c>
      <c r="C4648" s="1523" t="s">
        <v>16341</v>
      </c>
      <c r="D4648" s="1526" t="s">
        <v>74</v>
      </c>
      <c r="E4648" s="1527">
        <f t="shared" si="144"/>
        <v>55.83</v>
      </c>
      <c r="F4648" s="1521">
        <f t="shared" si="145"/>
        <v>97432</v>
      </c>
      <c r="H4648" s="1527">
        <v>55.83</v>
      </c>
      <c r="I4648" s="1527">
        <v>53.99</v>
      </c>
    </row>
    <row r="4649" spans="2:9" ht="30">
      <c r="B4649" s="1531">
        <v>97433</v>
      </c>
      <c r="C4649" s="1529" t="s">
        <v>16342</v>
      </c>
      <c r="D4649" s="1528" t="s">
        <v>74</v>
      </c>
      <c r="E4649" s="1530">
        <f t="shared" si="144"/>
        <v>110.25</v>
      </c>
      <c r="F4649" s="1521">
        <f t="shared" si="145"/>
        <v>97433</v>
      </c>
      <c r="H4649" s="1530">
        <v>110.25</v>
      </c>
      <c r="I4649" s="1530">
        <v>108.13</v>
      </c>
    </row>
    <row r="4650" spans="2:9" ht="30">
      <c r="B4650" s="1532">
        <v>97434</v>
      </c>
      <c r="C4650" s="1523" t="s">
        <v>16343</v>
      </c>
      <c r="D4650" s="1526" t="s">
        <v>74</v>
      </c>
      <c r="E4650" s="1527">
        <f t="shared" si="144"/>
        <v>112.62</v>
      </c>
      <c r="F4650" s="1521">
        <f t="shared" si="145"/>
        <v>97434</v>
      </c>
      <c r="H4650" s="1527">
        <v>112.62</v>
      </c>
      <c r="I4650" s="1527">
        <v>110.5</v>
      </c>
    </row>
    <row r="4651" spans="2:9" ht="30">
      <c r="B4651" s="1531">
        <v>97435</v>
      </c>
      <c r="C4651" s="1529" t="s">
        <v>16344</v>
      </c>
      <c r="D4651" s="1528" t="s">
        <v>74</v>
      </c>
      <c r="E4651" s="1530">
        <f t="shared" si="144"/>
        <v>129.22</v>
      </c>
      <c r="F4651" s="1521">
        <f t="shared" si="145"/>
        <v>97435</v>
      </c>
      <c r="H4651" s="1530">
        <v>129.22</v>
      </c>
      <c r="I4651" s="1530">
        <v>126.77</v>
      </c>
    </row>
    <row r="4652" spans="2:9" ht="30">
      <c r="B4652" s="1532">
        <v>97436</v>
      </c>
      <c r="C4652" s="1523" t="s">
        <v>16345</v>
      </c>
      <c r="D4652" s="1526" t="s">
        <v>74</v>
      </c>
      <c r="E4652" s="1527">
        <f t="shared" si="144"/>
        <v>133.76</v>
      </c>
      <c r="F4652" s="1521">
        <f t="shared" si="145"/>
        <v>97436</v>
      </c>
      <c r="H4652" s="1527">
        <v>133.76</v>
      </c>
      <c r="I4652" s="1527">
        <v>131.31</v>
      </c>
    </row>
    <row r="4653" spans="2:9" ht="30">
      <c r="B4653" s="1531">
        <v>97437</v>
      </c>
      <c r="C4653" s="1529" t="s">
        <v>16346</v>
      </c>
      <c r="D4653" s="1528" t="s">
        <v>74</v>
      </c>
      <c r="E4653" s="1530">
        <f t="shared" si="144"/>
        <v>148.07</v>
      </c>
      <c r="F4653" s="1521">
        <f t="shared" si="145"/>
        <v>97437</v>
      </c>
      <c r="H4653" s="1530">
        <v>148.07</v>
      </c>
      <c r="I4653" s="1530">
        <v>145.30000000000001</v>
      </c>
    </row>
    <row r="4654" spans="2:9" ht="30">
      <c r="B4654" s="1532">
        <v>97438</v>
      </c>
      <c r="C4654" s="1523" t="s">
        <v>16347</v>
      </c>
      <c r="D4654" s="1526" t="s">
        <v>74</v>
      </c>
      <c r="E4654" s="1527">
        <f t="shared" si="144"/>
        <v>152.93</v>
      </c>
      <c r="F4654" s="1521">
        <f t="shared" si="145"/>
        <v>97438</v>
      </c>
      <c r="H4654" s="1527">
        <v>152.93</v>
      </c>
      <c r="I4654" s="1527">
        <v>150.16</v>
      </c>
    </row>
    <row r="4655" spans="2:9">
      <c r="B4655" s="1531">
        <v>97439</v>
      </c>
      <c r="C4655" s="1529" t="s">
        <v>16348</v>
      </c>
      <c r="D4655" s="1528" t="s">
        <v>74</v>
      </c>
      <c r="E4655" s="1530">
        <f t="shared" si="144"/>
        <v>169.65</v>
      </c>
      <c r="F4655" s="1521">
        <f t="shared" si="145"/>
        <v>97439</v>
      </c>
      <c r="H4655" s="1530">
        <v>169.65</v>
      </c>
      <c r="I4655" s="1530">
        <v>166.82</v>
      </c>
    </row>
    <row r="4656" spans="2:9">
      <c r="B4656" s="1532">
        <v>97440</v>
      </c>
      <c r="C4656" s="1523" t="s">
        <v>16349</v>
      </c>
      <c r="D4656" s="1526" t="s">
        <v>74</v>
      </c>
      <c r="E4656" s="1527">
        <f t="shared" si="144"/>
        <v>204.3</v>
      </c>
      <c r="F4656" s="1521">
        <f t="shared" si="145"/>
        <v>97440</v>
      </c>
      <c r="H4656" s="1527">
        <v>204.3</v>
      </c>
      <c r="I4656" s="1527">
        <v>201.04</v>
      </c>
    </row>
    <row r="4657" spans="2:9">
      <c r="B4657" s="1531">
        <v>97442</v>
      </c>
      <c r="C4657" s="1529" t="s">
        <v>16350</v>
      </c>
      <c r="D4657" s="1528" t="s">
        <v>74</v>
      </c>
      <c r="E4657" s="1530">
        <f t="shared" si="144"/>
        <v>225.13</v>
      </c>
      <c r="F4657" s="1521">
        <f t="shared" si="145"/>
        <v>97442</v>
      </c>
      <c r="H4657" s="1530">
        <v>225.13</v>
      </c>
      <c r="I4657" s="1530">
        <v>221.44</v>
      </c>
    </row>
    <row r="4658" spans="2:9">
      <c r="B4658" s="1532">
        <v>97443</v>
      </c>
      <c r="C4658" s="1523" t="s">
        <v>16351</v>
      </c>
      <c r="D4658" s="1526" t="s">
        <v>74</v>
      </c>
      <c r="E4658" s="1527">
        <f t="shared" si="144"/>
        <v>102.41</v>
      </c>
      <c r="F4658" s="1521">
        <f t="shared" si="145"/>
        <v>97443</v>
      </c>
      <c r="H4658" s="1527">
        <v>102.41</v>
      </c>
      <c r="I4658" s="1527">
        <v>99.26</v>
      </c>
    </row>
    <row r="4659" spans="2:9" ht="30">
      <c r="B4659" s="1531">
        <v>97444</v>
      </c>
      <c r="C4659" s="1529" t="s">
        <v>16352</v>
      </c>
      <c r="D4659" s="1528" t="s">
        <v>74</v>
      </c>
      <c r="E4659" s="1530">
        <f t="shared" si="144"/>
        <v>122.58</v>
      </c>
      <c r="F4659" s="1521">
        <f t="shared" si="145"/>
        <v>97444</v>
      </c>
      <c r="H4659" s="1530">
        <v>122.58</v>
      </c>
      <c r="I4659" s="1530">
        <v>119.43</v>
      </c>
    </row>
    <row r="4660" spans="2:9">
      <c r="B4660" s="1532">
        <v>97446</v>
      </c>
      <c r="C4660" s="1523" t="s">
        <v>16353</v>
      </c>
      <c r="D4660" s="1526" t="s">
        <v>74</v>
      </c>
      <c r="E4660" s="1527">
        <f t="shared" si="144"/>
        <v>219.04</v>
      </c>
      <c r="F4660" s="1521">
        <f t="shared" si="145"/>
        <v>97446</v>
      </c>
      <c r="H4660" s="1527">
        <v>219.04</v>
      </c>
      <c r="I4660" s="1527">
        <v>215.54</v>
      </c>
    </row>
    <row r="4661" spans="2:9" ht="30">
      <c r="B4661" s="1531">
        <v>97447</v>
      </c>
      <c r="C4661" s="1529" t="s">
        <v>16354</v>
      </c>
      <c r="D4661" s="1528" t="s">
        <v>74</v>
      </c>
      <c r="E4661" s="1530">
        <f t="shared" si="144"/>
        <v>219.04</v>
      </c>
      <c r="F4661" s="1521">
        <f t="shared" si="145"/>
        <v>97447</v>
      </c>
      <c r="H4661" s="1530">
        <v>219.04</v>
      </c>
      <c r="I4661" s="1530">
        <v>215.54</v>
      </c>
    </row>
    <row r="4662" spans="2:9">
      <c r="B4662" s="1532">
        <v>97449</v>
      </c>
      <c r="C4662" s="1523" t="s">
        <v>16355</v>
      </c>
      <c r="D4662" s="1526" t="s">
        <v>74</v>
      </c>
      <c r="E4662" s="1527">
        <f t="shared" si="144"/>
        <v>232.73</v>
      </c>
      <c r="F4662" s="1521">
        <f t="shared" si="145"/>
        <v>97449</v>
      </c>
      <c r="H4662" s="1527">
        <v>232.73</v>
      </c>
      <c r="I4662" s="1527">
        <v>228.92</v>
      </c>
    </row>
    <row r="4663" spans="2:9" ht="30">
      <c r="B4663" s="1531">
        <v>97450</v>
      </c>
      <c r="C4663" s="1529" t="s">
        <v>16356</v>
      </c>
      <c r="D4663" s="1528" t="s">
        <v>74</v>
      </c>
      <c r="E4663" s="1530">
        <f t="shared" si="144"/>
        <v>287.64</v>
      </c>
      <c r="F4663" s="1521">
        <f t="shared" si="145"/>
        <v>97450</v>
      </c>
      <c r="H4663" s="1530">
        <v>287.64</v>
      </c>
      <c r="I4663" s="1530">
        <v>283.83</v>
      </c>
    </row>
    <row r="4664" spans="2:9" ht="30">
      <c r="B4664" s="1532">
        <v>97452</v>
      </c>
      <c r="C4664" s="1523" t="s">
        <v>16357</v>
      </c>
      <c r="D4664" s="1526" t="s">
        <v>74</v>
      </c>
      <c r="E4664" s="1527">
        <f t="shared" si="144"/>
        <v>170.29</v>
      </c>
      <c r="F4664" s="1521">
        <f t="shared" si="145"/>
        <v>97452</v>
      </c>
      <c r="H4664" s="1527">
        <v>170.29</v>
      </c>
      <c r="I4664" s="1527">
        <v>165.57</v>
      </c>
    </row>
    <row r="4665" spans="2:9" ht="30">
      <c r="B4665" s="1531">
        <v>97453</v>
      </c>
      <c r="C4665" s="1529" t="s">
        <v>16358</v>
      </c>
      <c r="D4665" s="1528" t="s">
        <v>74</v>
      </c>
      <c r="E4665" s="1530">
        <f t="shared" si="144"/>
        <v>181.8</v>
      </c>
      <c r="F4665" s="1521">
        <f t="shared" si="145"/>
        <v>97453</v>
      </c>
      <c r="H4665" s="1530">
        <v>181.8</v>
      </c>
      <c r="I4665" s="1530">
        <v>177.08</v>
      </c>
    </row>
    <row r="4666" spans="2:9" ht="30">
      <c r="B4666" s="1532">
        <v>97454</v>
      </c>
      <c r="C4666" s="1523" t="s">
        <v>16359</v>
      </c>
      <c r="D4666" s="1526" t="s">
        <v>74</v>
      </c>
      <c r="E4666" s="1527">
        <f t="shared" si="144"/>
        <v>299.7</v>
      </c>
      <c r="F4666" s="1521">
        <f t="shared" si="145"/>
        <v>97454</v>
      </c>
      <c r="H4666" s="1527">
        <v>299.7</v>
      </c>
      <c r="I4666" s="1527">
        <v>294.47000000000003</v>
      </c>
    </row>
    <row r="4667" spans="2:9" ht="30">
      <c r="B4667" s="1531">
        <v>97455</v>
      </c>
      <c r="C4667" s="1529" t="s">
        <v>16360</v>
      </c>
      <c r="D4667" s="1528" t="s">
        <v>74</v>
      </c>
      <c r="E4667" s="1530">
        <f t="shared" si="144"/>
        <v>318.11</v>
      </c>
      <c r="F4667" s="1521">
        <f t="shared" si="145"/>
        <v>97455</v>
      </c>
      <c r="H4667" s="1530">
        <v>318.11</v>
      </c>
      <c r="I4667" s="1530">
        <v>312.88</v>
      </c>
    </row>
    <row r="4668" spans="2:9" ht="30">
      <c r="B4668" s="1532">
        <v>97456</v>
      </c>
      <c r="C4668" s="1523" t="s">
        <v>16361</v>
      </c>
      <c r="D4668" s="1526" t="s">
        <v>74</v>
      </c>
      <c r="E4668" s="1527">
        <f t="shared" si="144"/>
        <v>700.73</v>
      </c>
      <c r="F4668" s="1521">
        <f t="shared" si="145"/>
        <v>97456</v>
      </c>
      <c r="H4668" s="1527">
        <v>700.73</v>
      </c>
      <c r="I4668" s="1527">
        <v>695</v>
      </c>
    </row>
    <row r="4669" spans="2:9" ht="30">
      <c r="B4669" s="1531">
        <v>97457</v>
      </c>
      <c r="C4669" s="1529" t="s">
        <v>16362</v>
      </c>
      <c r="D4669" s="1528" t="s">
        <v>74</v>
      </c>
      <c r="E4669" s="1530">
        <f t="shared" si="144"/>
        <v>618.15</v>
      </c>
      <c r="F4669" s="1521">
        <f t="shared" si="145"/>
        <v>97457</v>
      </c>
      <c r="H4669" s="1530">
        <v>618.15</v>
      </c>
      <c r="I4669" s="1530">
        <v>612.41999999999996</v>
      </c>
    </row>
    <row r="4670" spans="2:9">
      <c r="B4670" s="1532">
        <v>97458</v>
      </c>
      <c r="C4670" s="1523" t="s">
        <v>16363</v>
      </c>
      <c r="D4670" s="1526" t="s">
        <v>74</v>
      </c>
      <c r="E4670" s="1527">
        <f t="shared" si="144"/>
        <v>273.23</v>
      </c>
      <c r="F4670" s="1521">
        <f t="shared" si="145"/>
        <v>97458</v>
      </c>
      <c r="H4670" s="1527">
        <v>273.23</v>
      </c>
      <c r="I4670" s="1527">
        <v>266.93</v>
      </c>
    </row>
    <row r="4671" spans="2:9">
      <c r="B4671" s="1531">
        <v>97459</v>
      </c>
      <c r="C4671" s="1529" t="s">
        <v>16364</v>
      </c>
      <c r="D4671" s="1528" t="s">
        <v>74</v>
      </c>
      <c r="E4671" s="1530">
        <f t="shared" si="144"/>
        <v>482.2</v>
      </c>
      <c r="F4671" s="1521">
        <f t="shared" si="145"/>
        <v>97459</v>
      </c>
      <c r="H4671" s="1530">
        <v>482.2</v>
      </c>
      <c r="I4671" s="1530">
        <v>475.23</v>
      </c>
    </row>
    <row r="4672" spans="2:9">
      <c r="B4672" s="1532">
        <v>97460</v>
      </c>
      <c r="C4672" s="1523" t="s">
        <v>16365</v>
      </c>
      <c r="D4672" s="1526" t="s">
        <v>74</v>
      </c>
      <c r="E4672" s="1527">
        <f t="shared" si="144"/>
        <v>752.04</v>
      </c>
      <c r="F4672" s="1521">
        <f t="shared" si="145"/>
        <v>97460</v>
      </c>
      <c r="H4672" s="1527">
        <v>752.04</v>
      </c>
      <c r="I4672" s="1527">
        <v>744.4</v>
      </c>
    </row>
    <row r="4673" spans="2:9" ht="30">
      <c r="B4673" s="1531">
        <v>97461</v>
      </c>
      <c r="C4673" s="1529" t="s">
        <v>16366</v>
      </c>
      <c r="D4673" s="1528" t="s">
        <v>74</v>
      </c>
      <c r="E4673" s="1530">
        <f t="shared" si="144"/>
        <v>32.49</v>
      </c>
      <c r="F4673" s="1521">
        <f t="shared" si="145"/>
        <v>97461</v>
      </c>
      <c r="H4673" s="1530">
        <v>32.49</v>
      </c>
      <c r="I4673" s="1530">
        <v>31.56</v>
      </c>
    </row>
    <row r="4674" spans="2:9" ht="30">
      <c r="B4674" s="1532">
        <v>97462</v>
      </c>
      <c r="C4674" s="1523" t="s">
        <v>16367</v>
      </c>
      <c r="D4674" s="1526" t="s">
        <v>74</v>
      </c>
      <c r="E4674" s="1527">
        <f t="shared" ref="E4674:E4737" si="146">IF($L$2=$H$1,H4674,I4674)</f>
        <v>26.58</v>
      </c>
      <c r="F4674" s="1521">
        <f t="shared" ref="F4674:F4737" si="147">IF(LEN($B4674)=7,CONCATENATE(MID($B4674,1,6),"00",RIGHT($B4674,1)),IF(LEN($B4674)=8,CONCATENATE(MID($B4674,1,6),"0",RIGHT($B4674,2)),$B4674))</f>
        <v>97462</v>
      </c>
      <c r="H4674" s="1527">
        <v>26.58</v>
      </c>
      <c r="I4674" s="1527">
        <v>25.65</v>
      </c>
    </row>
    <row r="4675" spans="2:9" ht="30">
      <c r="B4675" s="1531">
        <v>97464</v>
      </c>
      <c r="C4675" s="1529" t="s">
        <v>16368</v>
      </c>
      <c r="D4675" s="1528" t="s">
        <v>74</v>
      </c>
      <c r="E4675" s="1530">
        <f t="shared" si="146"/>
        <v>47.31</v>
      </c>
      <c r="F4675" s="1521">
        <f t="shared" si="147"/>
        <v>97464</v>
      </c>
      <c r="H4675" s="1530">
        <v>47.31</v>
      </c>
      <c r="I4675" s="1530">
        <v>46.12</v>
      </c>
    </row>
    <row r="4676" spans="2:9" ht="30">
      <c r="B4676" s="1532">
        <v>97465</v>
      </c>
      <c r="C4676" s="1523" t="s">
        <v>16369</v>
      </c>
      <c r="D4676" s="1526" t="s">
        <v>74</v>
      </c>
      <c r="E4676" s="1527">
        <f t="shared" si="146"/>
        <v>57.27</v>
      </c>
      <c r="F4676" s="1521">
        <f t="shared" si="147"/>
        <v>97465</v>
      </c>
      <c r="H4676" s="1527">
        <v>57.27</v>
      </c>
      <c r="I4676" s="1527">
        <v>56.08</v>
      </c>
    </row>
    <row r="4677" spans="2:9" ht="30">
      <c r="B4677" s="1531">
        <v>97467</v>
      </c>
      <c r="C4677" s="1529" t="s">
        <v>16370</v>
      </c>
      <c r="D4677" s="1528" t="s">
        <v>74</v>
      </c>
      <c r="E4677" s="1530">
        <f t="shared" si="146"/>
        <v>60.12</v>
      </c>
      <c r="F4677" s="1521">
        <f t="shared" si="147"/>
        <v>97467</v>
      </c>
      <c r="H4677" s="1530">
        <v>60.12</v>
      </c>
      <c r="I4677" s="1530">
        <v>58.65</v>
      </c>
    </row>
    <row r="4678" spans="2:9" ht="30">
      <c r="B4678" s="1532">
        <v>97468</v>
      </c>
      <c r="C4678" s="1523" t="s">
        <v>16371</v>
      </c>
      <c r="D4678" s="1526" t="s">
        <v>74</v>
      </c>
      <c r="E4678" s="1527">
        <f t="shared" si="146"/>
        <v>72.87</v>
      </c>
      <c r="F4678" s="1521">
        <f t="shared" si="147"/>
        <v>97468</v>
      </c>
      <c r="H4678" s="1527">
        <v>72.87</v>
      </c>
      <c r="I4678" s="1527">
        <v>71.400000000000006</v>
      </c>
    </row>
    <row r="4679" spans="2:9" ht="30">
      <c r="B4679" s="1531">
        <v>97470</v>
      </c>
      <c r="C4679" s="1529" t="s">
        <v>16372</v>
      </c>
      <c r="D4679" s="1528" t="s">
        <v>74</v>
      </c>
      <c r="E4679" s="1530">
        <f t="shared" si="146"/>
        <v>89.96</v>
      </c>
      <c r="F4679" s="1521">
        <f t="shared" si="147"/>
        <v>97470</v>
      </c>
      <c r="H4679" s="1530">
        <v>89.96</v>
      </c>
      <c r="I4679" s="1530">
        <v>88.12</v>
      </c>
    </row>
    <row r="4680" spans="2:9" ht="30">
      <c r="B4680" s="1532">
        <v>97471</v>
      </c>
      <c r="C4680" s="1523" t="s">
        <v>16373</v>
      </c>
      <c r="D4680" s="1526" t="s">
        <v>74</v>
      </c>
      <c r="E4680" s="1527">
        <f t="shared" si="146"/>
        <v>110.13</v>
      </c>
      <c r="F4680" s="1521">
        <f t="shared" si="147"/>
        <v>97471</v>
      </c>
      <c r="H4680" s="1527">
        <v>110.13</v>
      </c>
      <c r="I4680" s="1527">
        <v>108.29</v>
      </c>
    </row>
    <row r="4681" spans="2:9" ht="30">
      <c r="B4681" s="1531">
        <v>97474</v>
      </c>
      <c r="C4681" s="1529" t="s">
        <v>16374</v>
      </c>
      <c r="D4681" s="1528" t="s">
        <v>74</v>
      </c>
      <c r="E4681" s="1530">
        <f t="shared" si="146"/>
        <v>167.95</v>
      </c>
      <c r="F4681" s="1521">
        <f t="shared" si="147"/>
        <v>97474</v>
      </c>
      <c r="H4681" s="1530">
        <v>167.95</v>
      </c>
      <c r="I4681" s="1530">
        <v>165.55</v>
      </c>
    </row>
    <row r="4682" spans="2:9" ht="30">
      <c r="B4682" s="1532">
        <v>97475</v>
      </c>
      <c r="C4682" s="1523" t="s">
        <v>16375</v>
      </c>
      <c r="D4682" s="1526" t="s">
        <v>74</v>
      </c>
      <c r="E4682" s="1527">
        <f t="shared" si="146"/>
        <v>208.71</v>
      </c>
      <c r="F4682" s="1521">
        <f t="shared" si="147"/>
        <v>97475</v>
      </c>
      <c r="H4682" s="1527">
        <v>208.71</v>
      </c>
      <c r="I4682" s="1527">
        <v>206.31</v>
      </c>
    </row>
    <row r="4683" spans="2:9" ht="30">
      <c r="B4683" s="1531">
        <v>97477</v>
      </c>
      <c r="C4683" s="1529" t="s">
        <v>16376</v>
      </c>
      <c r="D4683" s="1528" t="s">
        <v>74</v>
      </c>
      <c r="E4683" s="1530">
        <f t="shared" si="146"/>
        <v>224.55</v>
      </c>
      <c r="F4683" s="1521">
        <f t="shared" si="147"/>
        <v>97477</v>
      </c>
      <c r="H4683" s="1530">
        <v>224.55</v>
      </c>
      <c r="I4683" s="1530">
        <v>221.58</v>
      </c>
    </row>
    <row r="4684" spans="2:9" ht="30">
      <c r="B4684" s="1532">
        <v>97478</v>
      </c>
      <c r="C4684" s="1523" t="s">
        <v>16377</v>
      </c>
      <c r="D4684" s="1526" t="s">
        <v>74</v>
      </c>
      <c r="E4684" s="1527">
        <f t="shared" si="146"/>
        <v>279.45999999999998</v>
      </c>
      <c r="F4684" s="1521">
        <f t="shared" si="147"/>
        <v>97478</v>
      </c>
      <c r="H4684" s="1527">
        <v>279.45999999999998</v>
      </c>
      <c r="I4684" s="1527">
        <v>276.49</v>
      </c>
    </row>
    <row r="4685" spans="2:9" ht="30">
      <c r="B4685" s="1531">
        <v>97479</v>
      </c>
      <c r="C4685" s="1529" t="s">
        <v>16378</v>
      </c>
      <c r="D4685" s="1528" t="s">
        <v>74</v>
      </c>
      <c r="E4685" s="1530">
        <f t="shared" si="146"/>
        <v>52.83</v>
      </c>
      <c r="F4685" s="1521">
        <f t="shared" si="147"/>
        <v>97479</v>
      </c>
      <c r="H4685" s="1530">
        <v>52.83</v>
      </c>
      <c r="I4685" s="1530">
        <v>51.44</v>
      </c>
    </row>
    <row r="4686" spans="2:9" ht="30">
      <c r="B4686" s="1532">
        <v>97480</v>
      </c>
      <c r="C4686" s="1523" t="s">
        <v>16379</v>
      </c>
      <c r="D4686" s="1526" t="s">
        <v>74</v>
      </c>
      <c r="E4686" s="1527">
        <f t="shared" si="146"/>
        <v>52.83</v>
      </c>
      <c r="F4686" s="1521">
        <f t="shared" si="147"/>
        <v>97480</v>
      </c>
      <c r="H4686" s="1527">
        <v>52.83</v>
      </c>
      <c r="I4686" s="1527">
        <v>51.44</v>
      </c>
    </row>
    <row r="4687" spans="2:9" ht="30">
      <c r="B4687" s="1531">
        <v>97481</v>
      </c>
      <c r="C4687" s="1529" t="s">
        <v>16380</v>
      </c>
      <c r="D4687" s="1528" t="s">
        <v>74</v>
      </c>
      <c r="E4687" s="1530">
        <f t="shared" si="146"/>
        <v>77.36</v>
      </c>
      <c r="F4687" s="1521">
        <f t="shared" si="147"/>
        <v>97481</v>
      </c>
      <c r="H4687" s="1530">
        <v>77.36</v>
      </c>
      <c r="I4687" s="1530">
        <v>75.59</v>
      </c>
    </row>
    <row r="4688" spans="2:9" ht="30">
      <c r="B4688" s="1532">
        <v>97482</v>
      </c>
      <c r="C4688" s="1523" t="s">
        <v>16381</v>
      </c>
      <c r="D4688" s="1526" t="s">
        <v>74</v>
      </c>
      <c r="E4688" s="1527">
        <f t="shared" si="146"/>
        <v>77.36</v>
      </c>
      <c r="F4688" s="1521">
        <f t="shared" si="147"/>
        <v>97482</v>
      </c>
      <c r="H4688" s="1527">
        <v>77.36</v>
      </c>
      <c r="I4688" s="1527">
        <v>75.59</v>
      </c>
    </row>
    <row r="4689" spans="2:9" ht="30">
      <c r="B4689" s="1531">
        <v>97483</v>
      </c>
      <c r="C4689" s="1529" t="s">
        <v>16382</v>
      </c>
      <c r="D4689" s="1528" t="s">
        <v>74</v>
      </c>
      <c r="E4689" s="1530">
        <f t="shared" si="146"/>
        <v>109.27</v>
      </c>
      <c r="F4689" s="1521">
        <f t="shared" si="147"/>
        <v>97483</v>
      </c>
      <c r="H4689" s="1530">
        <v>109.27</v>
      </c>
      <c r="I4689" s="1530">
        <v>107.04</v>
      </c>
    </row>
    <row r="4690" spans="2:9" ht="30">
      <c r="B4690" s="1532">
        <v>97484</v>
      </c>
      <c r="C4690" s="1523" t="s">
        <v>16383</v>
      </c>
      <c r="D4690" s="1526" t="s">
        <v>74</v>
      </c>
      <c r="E4690" s="1527">
        <f t="shared" si="146"/>
        <v>109.27</v>
      </c>
      <c r="F4690" s="1521">
        <f t="shared" si="147"/>
        <v>97484</v>
      </c>
      <c r="H4690" s="1527">
        <v>109.27</v>
      </c>
      <c r="I4690" s="1527">
        <v>107.04</v>
      </c>
    </row>
    <row r="4691" spans="2:9" ht="30">
      <c r="B4691" s="1531">
        <v>97485</v>
      </c>
      <c r="C4691" s="1529" t="s">
        <v>16384</v>
      </c>
      <c r="D4691" s="1528" t="s">
        <v>74</v>
      </c>
      <c r="E4691" s="1530">
        <f t="shared" si="146"/>
        <v>151.66</v>
      </c>
      <c r="F4691" s="1521">
        <f t="shared" si="147"/>
        <v>97485</v>
      </c>
      <c r="H4691" s="1530">
        <v>151.66</v>
      </c>
      <c r="I4691" s="1530">
        <v>148.88</v>
      </c>
    </row>
    <row r="4692" spans="2:9" ht="30">
      <c r="B4692" s="1532">
        <v>97486</v>
      </c>
      <c r="C4692" s="1523" t="s">
        <v>16385</v>
      </c>
      <c r="D4692" s="1526" t="s">
        <v>74</v>
      </c>
      <c r="E4692" s="1527">
        <f t="shared" si="146"/>
        <v>163.16999999999999</v>
      </c>
      <c r="F4692" s="1521">
        <f t="shared" si="147"/>
        <v>97486</v>
      </c>
      <c r="H4692" s="1527">
        <v>163.16999999999999</v>
      </c>
      <c r="I4692" s="1527">
        <v>160.38999999999999</v>
      </c>
    </row>
    <row r="4693" spans="2:9" ht="30">
      <c r="B4693" s="1531">
        <v>97487</v>
      </c>
      <c r="C4693" s="1529" t="s">
        <v>16386</v>
      </c>
      <c r="D4693" s="1528" t="s">
        <v>74</v>
      </c>
      <c r="E4693" s="1530">
        <f t="shared" si="146"/>
        <v>284.24</v>
      </c>
      <c r="F4693" s="1521">
        <f t="shared" si="147"/>
        <v>97487</v>
      </c>
      <c r="H4693" s="1530">
        <v>284.24</v>
      </c>
      <c r="I4693" s="1530">
        <v>280.62</v>
      </c>
    </row>
    <row r="4694" spans="2:9" ht="30">
      <c r="B4694" s="1532">
        <v>97488</v>
      </c>
      <c r="C4694" s="1523" t="s">
        <v>16387</v>
      </c>
      <c r="D4694" s="1526" t="s">
        <v>74</v>
      </c>
      <c r="E4694" s="1527">
        <f t="shared" si="146"/>
        <v>302.64999999999998</v>
      </c>
      <c r="F4694" s="1521">
        <f t="shared" si="147"/>
        <v>97488</v>
      </c>
      <c r="H4694" s="1527">
        <v>302.64999999999998</v>
      </c>
      <c r="I4694" s="1527">
        <v>299.02999999999997</v>
      </c>
    </row>
    <row r="4695" spans="2:9" ht="30">
      <c r="B4695" s="1531">
        <v>97489</v>
      </c>
      <c r="C4695" s="1529" t="s">
        <v>16388</v>
      </c>
      <c r="D4695" s="1528" t="s">
        <v>74</v>
      </c>
      <c r="E4695" s="1530">
        <f t="shared" si="146"/>
        <v>688.42</v>
      </c>
      <c r="F4695" s="1521">
        <f t="shared" si="147"/>
        <v>97489</v>
      </c>
      <c r="H4695" s="1530">
        <v>688.42</v>
      </c>
      <c r="I4695" s="1530">
        <v>683.95</v>
      </c>
    </row>
    <row r="4696" spans="2:9" ht="30">
      <c r="B4696" s="1532">
        <v>97490</v>
      </c>
      <c r="C4696" s="1523" t="s">
        <v>16389</v>
      </c>
      <c r="D4696" s="1526" t="s">
        <v>74</v>
      </c>
      <c r="E4696" s="1527">
        <f t="shared" si="146"/>
        <v>605.84</v>
      </c>
      <c r="F4696" s="1521">
        <f t="shared" si="147"/>
        <v>97490</v>
      </c>
      <c r="H4696" s="1527">
        <v>605.84</v>
      </c>
      <c r="I4696" s="1527">
        <v>601.37</v>
      </c>
    </row>
    <row r="4697" spans="2:9" ht="30">
      <c r="B4697" s="1531">
        <v>97491</v>
      </c>
      <c r="C4697" s="1529" t="s">
        <v>16390</v>
      </c>
      <c r="D4697" s="1528" t="s">
        <v>74</v>
      </c>
      <c r="E4697" s="1530">
        <f t="shared" si="146"/>
        <v>82.62</v>
      </c>
      <c r="F4697" s="1521">
        <f t="shared" si="147"/>
        <v>97491</v>
      </c>
      <c r="H4697" s="1530">
        <v>82.62</v>
      </c>
      <c r="I4697" s="1530">
        <v>80.78</v>
      </c>
    </row>
    <row r="4698" spans="2:9" ht="30">
      <c r="B4698" s="1532">
        <v>97492</v>
      </c>
      <c r="C4698" s="1523" t="s">
        <v>16391</v>
      </c>
      <c r="D4698" s="1526" t="s">
        <v>74</v>
      </c>
      <c r="E4698" s="1527">
        <f t="shared" si="146"/>
        <v>122.36</v>
      </c>
      <c r="F4698" s="1521">
        <f t="shared" si="147"/>
        <v>97492</v>
      </c>
      <c r="H4698" s="1527">
        <v>122.36</v>
      </c>
      <c r="I4698" s="1527">
        <v>119.99</v>
      </c>
    </row>
    <row r="4699" spans="2:9" ht="30">
      <c r="B4699" s="1531">
        <v>97493</v>
      </c>
      <c r="C4699" s="1529" t="s">
        <v>16392</v>
      </c>
      <c r="D4699" s="1528" t="s">
        <v>74</v>
      </c>
      <c r="E4699" s="1530">
        <f t="shared" si="146"/>
        <v>158.13</v>
      </c>
      <c r="F4699" s="1521">
        <f t="shared" si="147"/>
        <v>97493</v>
      </c>
      <c r="H4699" s="1530">
        <v>158.13</v>
      </c>
      <c r="I4699" s="1530">
        <v>155.16999999999999</v>
      </c>
    </row>
    <row r="4700" spans="2:9" ht="30">
      <c r="B4700" s="1532">
        <v>97494</v>
      </c>
      <c r="C4700" s="1523" t="s">
        <v>16393</v>
      </c>
      <c r="D4700" s="1526" t="s">
        <v>74</v>
      </c>
      <c r="E4700" s="1527">
        <f t="shared" si="146"/>
        <v>248.34</v>
      </c>
      <c r="F4700" s="1521">
        <f t="shared" si="147"/>
        <v>97494</v>
      </c>
      <c r="H4700" s="1527">
        <v>248.34</v>
      </c>
      <c r="I4700" s="1527">
        <v>244.65</v>
      </c>
    </row>
    <row r="4701" spans="2:9" ht="30">
      <c r="B4701" s="1531">
        <v>97495</v>
      </c>
      <c r="C4701" s="1529" t="s">
        <v>16394</v>
      </c>
      <c r="D4701" s="1528" t="s">
        <v>74</v>
      </c>
      <c r="E4701" s="1530">
        <f t="shared" si="146"/>
        <v>461.56</v>
      </c>
      <c r="F4701" s="1521">
        <f t="shared" si="147"/>
        <v>97495</v>
      </c>
      <c r="H4701" s="1530">
        <v>461.56</v>
      </c>
      <c r="I4701" s="1530">
        <v>456.75</v>
      </c>
    </row>
    <row r="4702" spans="2:9" ht="30">
      <c r="B4702" s="1532">
        <v>97496</v>
      </c>
      <c r="C4702" s="1523" t="s">
        <v>16395</v>
      </c>
      <c r="D4702" s="1526" t="s">
        <v>74</v>
      </c>
      <c r="E4702" s="1527">
        <f t="shared" si="146"/>
        <v>735.66</v>
      </c>
      <c r="F4702" s="1521">
        <f t="shared" si="147"/>
        <v>97496</v>
      </c>
      <c r="H4702" s="1527">
        <v>735.66</v>
      </c>
      <c r="I4702" s="1527">
        <v>729.71</v>
      </c>
    </row>
    <row r="4703" spans="2:9" ht="30">
      <c r="B4703" s="1531">
        <v>97499</v>
      </c>
      <c r="C4703" s="1529" t="s">
        <v>16396</v>
      </c>
      <c r="D4703" s="1528" t="s">
        <v>74</v>
      </c>
      <c r="E4703" s="1530">
        <f t="shared" si="146"/>
        <v>30.48</v>
      </c>
      <c r="F4703" s="1521">
        <f t="shared" si="147"/>
        <v>97499</v>
      </c>
      <c r="H4703" s="1530">
        <v>30.48</v>
      </c>
      <c r="I4703" s="1530">
        <v>29.78</v>
      </c>
    </row>
    <row r="4704" spans="2:9" ht="30">
      <c r="B4704" s="1532">
        <v>97500</v>
      </c>
      <c r="C4704" s="1523" t="s">
        <v>16397</v>
      </c>
      <c r="D4704" s="1526" t="s">
        <v>74</v>
      </c>
      <c r="E4704" s="1527">
        <f t="shared" si="146"/>
        <v>24.57</v>
      </c>
      <c r="F4704" s="1521">
        <f t="shared" si="147"/>
        <v>97500</v>
      </c>
      <c r="H4704" s="1527">
        <v>24.57</v>
      </c>
      <c r="I4704" s="1527">
        <v>23.87</v>
      </c>
    </row>
    <row r="4705" spans="2:9" ht="30">
      <c r="B4705" s="1531">
        <v>97502</v>
      </c>
      <c r="C4705" s="1529" t="s">
        <v>16398</v>
      </c>
      <c r="D4705" s="1528" t="s">
        <v>74</v>
      </c>
      <c r="E4705" s="1530">
        <f t="shared" si="146"/>
        <v>43.58</v>
      </c>
      <c r="F4705" s="1521">
        <f t="shared" si="147"/>
        <v>97502</v>
      </c>
      <c r="H4705" s="1530">
        <v>43.58</v>
      </c>
      <c r="I4705" s="1530">
        <v>42.79</v>
      </c>
    </row>
    <row r="4706" spans="2:9" ht="30">
      <c r="B4706" s="1532">
        <v>97503</v>
      </c>
      <c r="C4706" s="1523" t="s">
        <v>16399</v>
      </c>
      <c r="D4706" s="1526" t="s">
        <v>74</v>
      </c>
      <c r="E4706" s="1527">
        <f t="shared" si="146"/>
        <v>53.73</v>
      </c>
      <c r="F4706" s="1521">
        <f t="shared" si="147"/>
        <v>97503</v>
      </c>
      <c r="H4706" s="1527">
        <v>53.73</v>
      </c>
      <c r="I4706" s="1527">
        <v>52.92</v>
      </c>
    </row>
    <row r="4707" spans="2:9" ht="30">
      <c r="B4707" s="1531">
        <v>97505</v>
      </c>
      <c r="C4707" s="1529" t="s">
        <v>16400</v>
      </c>
      <c r="D4707" s="1528" t="s">
        <v>74</v>
      </c>
      <c r="E4707" s="1530">
        <f t="shared" si="146"/>
        <v>54.89</v>
      </c>
      <c r="F4707" s="1521">
        <f t="shared" si="147"/>
        <v>97505</v>
      </c>
      <c r="H4707" s="1530">
        <v>54.89</v>
      </c>
      <c r="I4707" s="1530">
        <v>53.95</v>
      </c>
    </row>
    <row r="4708" spans="2:9" ht="30">
      <c r="B4708" s="1532">
        <v>97506</v>
      </c>
      <c r="C4708" s="1523" t="s">
        <v>16401</v>
      </c>
      <c r="D4708" s="1526" t="s">
        <v>74</v>
      </c>
      <c r="E4708" s="1527">
        <f t="shared" si="146"/>
        <v>67.64</v>
      </c>
      <c r="F4708" s="1521">
        <f t="shared" si="147"/>
        <v>97506</v>
      </c>
      <c r="H4708" s="1527">
        <v>67.64</v>
      </c>
      <c r="I4708" s="1527">
        <v>66.7</v>
      </c>
    </row>
    <row r="4709" spans="2:9" ht="30">
      <c r="B4709" s="1531">
        <v>97508</v>
      </c>
      <c r="C4709" s="1529" t="s">
        <v>16402</v>
      </c>
      <c r="D4709" s="1528" t="s">
        <v>74</v>
      </c>
      <c r="E4709" s="1530">
        <f t="shared" si="146"/>
        <v>82.54</v>
      </c>
      <c r="F4709" s="1521">
        <f t="shared" si="147"/>
        <v>97508</v>
      </c>
      <c r="H4709" s="1530">
        <v>82.54</v>
      </c>
      <c r="I4709" s="1530">
        <v>81.459999999999994</v>
      </c>
    </row>
    <row r="4710" spans="2:9" ht="30">
      <c r="B4710" s="1532">
        <v>97509</v>
      </c>
      <c r="C4710" s="1523" t="s">
        <v>16403</v>
      </c>
      <c r="D4710" s="1526" t="s">
        <v>74</v>
      </c>
      <c r="E4710" s="1527">
        <f t="shared" si="146"/>
        <v>102.71</v>
      </c>
      <c r="F4710" s="1521">
        <f t="shared" si="147"/>
        <v>97509</v>
      </c>
      <c r="H4710" s="1527">
        <v>102.71</v>
      </c>
      <c r="I4710" s="1527">
        <v>101.63</v>
      </c>
    </row>
    <row r="4711" spans="2:9" ht="30">
      <c r="B4711" s="1531">
        <v>97511</v>
      </c>
      <c r="C4711" s="1529" t="s">
        <v>16404</v>
      </c>
      <c r="D4711" s="1528" t="s">
        <v>74</v>
      </c>
      <c r="E4711" s="1530">
        <f t="shared" si="146"/>
        <v>157.27000000000001</v>
      </c>
      <c r="F4711" s="1521">
        <f t="shared" si="147"/>
        <v>97511</v>
      </c>
      <c r="H4711" s="1530">
        <v>157.27000000000001</v>
      </c>
      <c r="I4711" s="1530">
        <v>155.99</v>
      </c>
    </row>
    <row r="4712" spans="2:9" ht="30">
      <c r="B4712" s="1532">
        <v>97512</v>
      </c>
      <c r="C4712" s="1523" t="s">
        <v>16405</v>
      </c>
      <c r="D4712" s="1526" t="s">
        <v>74</v>
      </c>
      <c r="E4712" s="1527">
        <f t="shared" si="146"/>
        <v>198.03</v>
      </c>
      <c r="F4712" s="1521">
        <f t="shared" si="147"/>
        <v>97512</v>
      </c>
      <c r="H4712" s="1527">
        <v>198.03</v>
      </c>
      <c r="I4712" s="1527">
        <v>196.75</v>
      </c>
    </row>
    <row r="4713" spans="2:9" ht="30">
      <c r="B4713" s="1531">
        <v>97514</v>
      </c>
      <c r="C4713" s="1529" t="s">
        <v>16406</v>
      </c>
      <c r="D4713" s="1528" t="s">
        <v>74</v>
      </c>
      <c r="E4713" s="1530">
        <f t="shared" si="146"/>
        <v>210.51</v>
      </c>
      <c r="F4713" s="1521">
        <f t="shared" si="147"/>
        <v>97514</v>
      </c>
      <c r="H4713" s="1530">
        <v>210.51</v>
      </c>
      <c r="I4713" s="1530">
        <v>209</v>
      </c>
    </row>
    <row r="4714" spans="2:9" ht="30">
      <c r="B4714" s="1532">
        <v>97515</v>
      </c>
      <c r="C4714" s="1523" t="s">
        <v>16407</v>
      </c>
      <c r="D4714" s="1526" t="s">
        <v>74</v>
      </c>
      <c r="E4714" s="1527">
        <f t="shared" si="146"/>
        <v>265.42</v>
      </c>
      <c r="F4714" s="1521">
        <f t="shared" si="147"/>
        <v>97515</v>
      </c>
      <c r="H4714" s="1527">
        <v>265.42</v>
      </c>
      <c r="I4714" s="1527">
        <v>263.91000000000003</v>
      </c>
    </row>
    <row r="4715" spans="2:9" ht="30">
      <c r="B4715" s="1531">
        <v>97517</v>
      </c>
      <c r="C4715" s="1529" t="s">
        <v>16408</v>
      </c>
      <c r="D4715" s="1528" t="s">
        <v>74</v>
      </c>
      <c r="E4715" s="1530">
        <f t="shared" si="146"/>
        <v>49.82</v>
      </c>
      <c r="F4715" s="1521">
        <f t="shared" si="147"/>
        <v>97517</v>
      </c>
      <c r="H4715" s="1530">
        <v>49.82</v>
      </c>
      <c r="I4715" s="1530">
        <v>48.74</v>
      </c>
    </row>
    <row r="4716" spans="2:9" ht="30">
      <c r="B4716" s="1532">
        <v>97518</v>
      </c>
      <c r="C4716" s="1523" t="s">
        <v>16409</v>
      </c>
      <c r="D4716" s="1526" t="s">
        <v>74</v>
      </c>
      <c r="E4716" s="1527">
        <f t="shared" si="146"/>
        <v>49.82</v>
      </c>
      <c r="F4716" s="1521">
        <f t="shared" si="147"/>
        <v>97518</v>
      </c>
      <c r="H4716" s="1527">
        <v>49.82</v>
      </c>
      <c r="I4716" s="1527">
        <v>48.74</v>
      </c>
    </row>
    <row r="4717" spans="2:9" ht="30">
      <c r="B4717" s="1531">
        <v>97519</v>
      </c>
      <c r="C4717" s="1529" t="s">
        <v>16410</v>
      </c>
      <c r="D4717" s="1528" t="s">
        <v>74</v>
      </c>
      <c r="E4717" s="1530">
        <f t="shared" si="146"/>
        <v>72.05</v>
      </c>
      <c r="F4717" s="1521">
        <f t="shared" si="147"/>
        <v>97519</v>
      </c>
      <c r="H4717" s="1530">
        <v>72.05</v>
      </c>
      <c r="I4717" s="1530">
        <v>70.83</v>
      </c>
    </row>
    <row r="4718" spans="2:9" ht="30">
      <c r="B4718" s="1532">
        <v>97520</v>
      </c>
      <c r="C4718" s="1523" t="s">
        <v>16411</v>
      </c>
      <c r="D4718" s="1526" t="s">
        <v>74</v>
      </c>
      <c r="E4718" s="1527">
        <f t="shared" si="146"/>
        <v>72.05</v>
      </c>
      <c r="F4718" s="1521">
        <f t="shared" si="147"/>
        <v>97520</v>
      </c>
      <c r="H4718" s="1527">
        <v>72.05</v>
      </c>
      <c r="I4718" s="1527">
        <v>70.83</v>
      </c>
    </row>
    <row r="4719" spans="2:9" ht="30">
      <c r="B4719" s="1531">
        <v>97521</v>
      </c>
      <c r="C4719" s="1529" t="s">
        <v>16412</v>
      </c>
      <c r="D4719" s="1528" t="s">
        <v>74</v>
      </c>
      <c r="E4719" s="1530">
        <f t="shared" si="146"/>
        <v>101.37</v>
      </c>
      <c r="F4719" s="1521">
        <f t="shared" si="147"/>
        <v>97521</v>
      </c>
      <c r="H4719" s="1530">
        <v>101.37</v>
      </c>
      <c r="I4719" s="1530">
        <v>99.98</v>
      </c>
    </row>
    <row r="4720" spans="2:9" ht="30">
      <c r="B4720" s="1532">
        <v>97522</v>
      </c>
      <c r="C4720" s="1523" t="s">
        <v>16413</v>
      </c>
      <c r="D4720" s="1526" t="s">
        <v>74</v>
      </c>
      <c r="E4720" s="1527">
        <f t="shared" si="146"/>
        <v>101.37</v>
      </c>
      <c r="F4720" s="1521">
        <f t="shared" si="147"/>
        <v>97522</v>
      </c>
      <c r="H4720" s="1527">
        <v>101.37</v>
      </c>
      <c r="I4720" s="1527">
        <v>99.98</v>
      </c>
    </row>
    <row r="4721" spans="2:9" ht="30">
      <c r="B4721" s="1531">
        <v>97523</v>
      </c>
      <c r="C4721" s="1529" t="s">
        <v>16414</v>
      </c>
      <c r="D4721" s="1528" t="s">
        <v>74</v>
      </c>
      <c r="E4721" s="1530">
        <f t="shared" si="146"/>
        <v>140.5</v>
      </c>
      <c r="F4721" s="1521">
        <f t="shared" si="147"/>
        <v>97523</v>
      </c>
      <c r="H4721" s="1530">
        <v>140.5</v>
      </c>
      <c r="I4721" s="1530">
        <v>138.88999999999999</v>
      </c>
    </row>
    <row r="4722" spans="2:9" ht="30">
      <c r="B4722" s="1532">
        <v>97524</v>
      </c>
      <c r="C4722" s="1523" t="s">
        <v>16415</v>
      </c>
      <c r="D4722" s="1526" t="s">
        <v>74</v>
      </c>
      <c r="E4722" s="1527">
        <f t="shared" si="146"/>
        <v>152.01</v>
      </c>
      <c r="F4722" s="1521">
        <f t="shared" si="147"/>
        <v>97524</v>
      </c>
      <c r="H4722" s="1527">
        <v>152.01</v>
      </c>
      <c r="I4722" s="1527">
        <v>150.4</v>
      </c>
    </row>
    <row r="4723" spans="2:9" ht="30">
      <c r="B4723" s="1531">
        <v>97525</v>
      </c>
      <c r="C4723" s="1529" t="s">
        <v>16416</v>
      </c>
      <c r="D4723" s="1528" t="s">
        <v>74</v>
      </c>
      <c r="E4723" s="1530">
        <f t="shared" si="146"/>
        <v>268.14999999999998</v>
      </c>
      <c r="F4723" s="1521">
        <f t="shared" si="147"/>
        <v>97525</v>
      </c>
      <c r="H4723" s="1530">
        <v>268.14999999999998</v>
      </c>
      <c r="I4723" s="1530">
        <v>266.20999999999998</v>
      </c>
    </row>
    <row r="4724" spans="2:9" ht="30">
      <c r="B4724" s="1532">
        <v>97526</v>
      </c>
      <c r="C4724" s="1523" t="s">
        <v>16417</v>
      </c>
      <c r="D4724" s="1526" t="s">
        <v>74</v>
      </c>
      <c r="E4724" s="1527">
        <f t="shared" si="146"/>
        <v>286.56</v>
      </c>
      <c r="F4724" s="1521">
        <f t="shared" si="147"/>
        <v>97526</v>
      </c>
      <c r="H4724" s="1527">
        <v>286.56</v>
      </c>
      <c r="I4724" s="1527">
        <v>284.62</v>
      </c>
    </row>
    <row r="4725" spans="2:9" ht="30">
      <c r="B4725" s="1531">
        <v>97527</v>
      </c>
      <c r="C4725" s="1529" t="s">
        <v>16418</v>
      </c>
      <c r="D4725" s="1528" t="s">
        <v>74</v>
      </c>
      <c r="E4725" s="1530">
        <f t="shared" si="146"/>
        <v>667.41</v>
      </c>
      <c r="F4725" s="1521">
        <f t="shared" si="147"/>
        <v>97527</v>
      </c>
      <c r="H4725" s="1530">
        <v>667.41</v>
      </c>
      <c r="I4725" s="1530">
        <v>665.16</v>
      </c>
    </row>
    <row r="4726" spans="2:9" ht="30">
      <c r="B4726" s="1532">
        <v>97528</v>
      </c>
      <c r="C4726" s="1523" t="s">
        <v>16419</v>
      </c>
      <c r="D4726" s="1526" t="s">
        <v>74</v>
      </c>
      <c r="E4726" s="1527">
        <f t="shared" si="146"/>
        <v>584.83000000000004</v>
      </c>
      <c r="F4726" s="1521">
        <f t="shared" si="147"/>
        <v>97528</v>
      </c>
      <c r="H4726" s="1527">
        <v>584.83000000000004</v>
      </c>
      <c r="I4726" s="1527">
        <v>582.58000000000004</v>
      </c>
    </row>
    <row r="4727" spans="2:9" ht="30">
      <c r="B4727" s="1531">
        <v>97529</v>
      </c>
      <c r="C4727" s="1529" t="s">
        <v>16420</v>
      </c>
      <c r="D4727" s="1528" t="s">
        <v>74</v>
      </c>
      <c r="E4727" s="1530">
        <f t="shared" si="146"/>
        <v>78.66</v>
      </c>
      <c r="F4727" s="1521">
        <f t="shared" si="147"/>
        <v>97529</v>
      </c>
      <c r="H4727" s="1530">
        <v>78.66</v>
      </c>
      <c r="I4727" s="1530">
        <v>77.239999999999995</v>
      </c>
    </row>
    <row r="4728" spans="2:9" ht="30">
      <c r="B4728" s="1532">
        <v>97530</v>
      </c>
      <c r="C4728" s="1523" t="s">
        <v>16421</v>
      </c>
      <c r="D4728" s="1526" t="s">
        <v>74</v>
      </c>
      <c r="E4728" s="1527">
        <f t="shared" si="146"/>
        <v>115.29</v>
      </c>
      <c r="F4728" s="1521">
        <f t="shared" si="147"/>
        <v>97530</v>
      </c>
      <c r="H4728" s="1527">
        <v>115.29</v>
      </c>
      <c r="I4728" s="1527">
        <v>113.66</v>
      </c>
    </row>
    <row r="4729" spans="2:9" ht="30">
      <c r="B4729" s="1531">
        <v>97531</v>
      </c>
      <c r="C4729" s="1529" t="s">
        <v>16422</v>
      </c>
      <c r="D4729" s="1528" t="s">
        <v>74</v>
      </c>
      <c r="E4729" s="1530">
        <f t="shared" si="146"/>
        <v>147.58000000000001</v>
      </c>
      <c r="F4729" s="1521">
        <f t="shared" si="147"/>
        <v>97531</v>
      </c>
      <c r="H4729" s="1530">
        <v>147.58000000000001</v>
      </c>
      <c r="I4729" s="1530">
        <v>145.72999999999999</v>
      </c>
    </row>
    <row r="4730" spans="2:9" ht="30">
      <c r="B4730" s="1532">
        <v>97532</v>
      </c>
      <c r="C4730" s="1523" t="s">
        <v>16423</v>
      </c>
      <c r="D4730" s="1526" t="s">
        <v>74</v>
      </c>
      <c r="E4730" s="1527">
        <f t="shared" si="146"/>
        <v>233.48</v>
      </c>
      <c r="F4730" s="1521">
        <f t="shared" si="147"/>
        <v>97532</v>
      </c>
      <c r="H4730" s="1527">
        <v>233.48</v>
      </c>
      <c r="I4730" s="1527">
        <v>231.34</v>
      </c>
    </row>
    <row r="4731" spans="2:9" ht="30">
      <c r="B4731" s="1531">
        <v>97533</v>
      </c>
      <c r="C4731" s="1529" t="s">
        <v>16424</v>
      </c>
      <c r="D4731" s="1528" t="s">
        <v>74</v>
      </c>
      <c r="E4731" s="1530">
        <f t="shared" si="146"/>
        <v>443.28</v>
      </c>
      <c r="F4731" s="1521">
        <f t="shared" si="147"/>
        <v>97533</v>
      </c>
      <c r="H4731" s="1530">
        <v>443.28</v>
      </c>
      <c r="I4731" s="1530">
        <v>440.36</v>
      </c>
    </row>
    <row r="4732" spans="2:9" ht="30">
      <c r="B4732" s="1532">
        <v>97534</v>
      </c>
      <c r="C4732" s="1523" t="s">
        <v>16425</v>
      </c>
      <c r="D4732" s="1526" t="s">
        <v>74</v>
      </c>
      <c r="E4732" s="1527">
        <f t="shared" si="146"/>
        <v>707.64</v>
      </c>
      <c r="F4732" s="1521">
        <f t="shared" si="147"/>
        <v>97534</v>
      </c>
      <c r="H4732" s="1527">
        <v>707.64</v>
      </c>
      <c r="I4732" s="1527">
        <v>704.64</v>
      </c>
    </row>
    <row r="4733" spans="2:9" ht="30">
      <c r="B4733" s="1531">
        <v>97537</v>
      </c>
      <c r="C4733" s="1529" t="s">
        <v>16426</v>
      </c>
      <c r="D4733" s="1528" t="s">
        <v>74</v>
      </c>
      <c r="E4733" s="1530">
        <f t="shared" si="146"/>
        <v>22.34</v>
      </c>
      <c r="F4733" s="1521">
        <f t="shared" si="147"/>
        <v>97537</v>
      </c>
      <c r="H4733" s="1530">
        <v>22.34</v>
      </c>
      <c r="I4733" s="1530">
        <v>21.64</v>
      </c>
    </row>
    <row r="4734" spans="2:9" ht="30">
      <c r="B4734" s="1532">
        <v>97540</v>
      </c>
      <c r="C4734" s="1523" t="s">
        <v>16427</v>
      </c>
      <c r="D4734" s="1526" t="s">
        <v>74</v>
      </c>
      <c r="E4734" s="1527">
        <f t="shared" si="146"/>
        <v>29.14</v>
      </c>
      <c r="F4734" s="1521">
        <f t="shared" si="147"/>
        <v>97540</v>
      </c>
      <c r="H4734" s="1527">
        <v>29.14</v>
      </c>
      <c r="I4734" s="1527">
        <v>27.92</v>
      </c>
    </row>
    <row r="4735" spans="2:9" ht="30">
      <c r="B4735" s="1531">
        <v>97541</v>
      </c>
      <c r="C4735" s="1529" t="s">
        <v>16428</v>
      </c>
      <c r="D4735" s="1528" t="s">
        <v>74</v>
      </c>
      <c r="E4735" s="1530">
        <f t="shared" si="146"/>
        <v>24.24</v>
      </c>
      <c r="F4735" s="1521">
        <f t="shared" si="147"/>
        <v>97541</v>
      </c>
      <c r="H4735" s="1530">
        <v>24.24</v>
      </c>
      <c r="I4735" s="1530">
        <v>23.02</v>
      </c>
    </row>
    <row r="4736" spans="2:9" ht="30">
      <c r="B4736" s="1532">
        <v>97543</v>
      </c>
      <c r="C4736" s="1523" t="s">
        <v>16429</v>
      </c>
      <c r="D4736" s="1526" t="s">
        <v>74</v>
      </c>
      <c r="E4736" s="1527">
        <f t="shared" si="146"/>
        <v>46.12</v>
      </c>
      <c r="F4736" s="1521">
        <f t="shared" si="147"/>
        <v>97543</v>
      </c>
      <c r="H4736" s="1527">
        <v>46.12</v>
      </c>
      <c r="I4736" s="1527">
        <v>43.77</v>
      </c>
    </row>
    <row r="4737" spans="2:9" ht="30">
      <c r="B4737" s="1531">
        <v>97544</v>
      </c>
      <c r="C4737" s="1529" t="s">
        <v>16430</v>
      </c>
      <c r="D4737" s="1528" t="s">
        <v>74</v>
      </c>
      <c r="E4737" s="1530">
        <f t="shared" si="146"/>
        <v>40.21</v>
      </c>
      <c r="F4737" s="1521">
        <f t="shared" si="147"/>
        <v>97544</v>
      </c>
      <c r="H4737" s="1530">
        <v>40.21</v>
      </c>
      <c r="I4737" s="1530">
        <v>37.86</v>
      </c>
    </row>
    <row r="4738" spans="2:9" ht="30">
      <c r="B4738" s="1532">
        <v>97546</v>
      </c>
      <c r="C4738" s="1523" t="s">
        <v>16431</v>
      </c>
      <c r="D4738" s="1526" t="s">
        <v>74</v>
      </c>
      <c r="E4738" s="1527">
        <f t="shared" ref="E4738:E4801" si="148">IF($L$2=$H$1,H4738,I4738)</f>
        <v>31.01</v>
      </c>
      <c r="F4738" s="1521">
        <f t="shared" ref="F4738:F4801" si="149">IF(LEN($B4738)=7,CONCATENATE(MID($B4738,1,6),"00",RIGHT($B4738,1)),IF(LEN($B4738)=8,CONCATENATE(MID($B4738,1,6),"0",RIGHT($B4738,2)),$B4738))</f>
        <v>97546</v>
      </c>
      <c r="H4738" s="1527">
        <v>31.01</v>
      </c>
      <c r="I4738" s="1527">
        <v>29.95</v>
      </c>
    </row>
    <row r="4739" spans="2:9" ht="30">
      <c r="B4739" s="1531">
        <v>97547</v>
      </c>
      <c r="C4739" s="1529" t="s">
        <v>16432</v>
      </c>
      <c r="D4739" s="1528" t="s">
        <v>74</v>
      </c>
      <c r="E4739" s="1530">
        <f t="shared" si="148"/>
        <v>31.01</v>
      </c>
      <c r="F4739" s="1521">
        <f t="shared" si="149"/>
        <v>97547</v>
      </c>
      <c r="H4739" s="1530">
        <v>31.01</v>
      </c>
      <c r="I4739" s="1530">
        <v>29.95</v>
      </c>
    </row>
    <row r="4740" spans="2:9" ht="30">
      <c r="B4740" s="1532">
        <v>97548</v>
      </c>
      <c r="C4740" s="1523" t="s">
        <v>16433</v>
      </c>
      <c r="D4740" s="1526" t="s">
        <v>74</v>
      </c>
      <c r="E4740" s="1527">
        <f t="shared" si="148"/>
        <v>45.19</v>
      </c>
      <c r="F4740" s="1521">
        <f t="shared" si="149"/>
        <v>97548</v>
      </c>
      <c r="H4740" s="1527">
        <v>45.19</v>
      </c>
      <c r="I4740" s="1527">
        <v>43.37</v>
      </c>
    </row>
    <row r="4741" spans="2:9" ht="30">
      <c r="B4741" s="1531">
        <v>97549</v>
      </c>
      <c r="C4741" s="1529" t="s">
        <v>16434</v>
      </c>
      <c r="D4741" s="1528" t="s">
        <v>74</v>
      </c>
      <c r="E4741" s="1530">
        <f t="shared" si="148"/>
        <v>45.19</v>
      </c>
      <c r="F4741" s="1521">
        <f t="shared" si="149"/>
        <v>97549</v>
      </c>
      <c r="H4741" s="1530">
        <v>45.19</v>
      </c>
      <c r="I4741" s="1530">
        <v>43.37</v>
      </c>
    </row>
    <row r="4742" spans="2:9" ht="30">
      <c r="B4742" s="1532">
        <v>97550</v>
      </c>
      <c r="C4742" s="1523" t="s">
        <v>16435</v>
      </c>
      <c r="D4742" s="1526" t="s">
        <v>74</v>
      </c>
      <c r="E4742" s="1527">
        <f t="shared" si="148"/>
        <v>73.290000000000006</v>
      </c>
      <c r="F4742" s="1521">
        <f t="shared" si="149"/>
        <v>97550</v>
      </c>
      <c r="H4742" s="1527">
        <v>73.290000000000006</v>
      </c>
      <c r="I4742" s="1527">
        <v>69.760000000000005</v>
      </c>
    </row>
    <row r="4743" spans="2:9" ht="30">
      <c r="B4743" s="1531">
        <v>97551</v>
      </c>
      <c r="C4743" s="1529" t="s">
        <v>16436</v>
      </c>
      <c r="D4743" s="1528" t="s">
        <v>74</v>
      </c>
      <c r="E4743" s="1530">
        <f t="shared" si="148"/>
        <v>73.290000000000006</v>
      </c>
      <c r="F4743" s="1521">
        <f t="shared" si="149"/>
        <v>97551</v>
      </c>
      <c r="H4743" s="1530">
        <v>73.290000000000006</v>
      </c>
      <c r="I4743" s="1530">
        <v>69.760000000000005</v>
      </c>
    </row>
    <row r="4744" spans="2:9" ht="30">
      <c r="B4744" s="1532">
        <v>97552</v>
      </c>
      <c r="C4744" s="1523" t="s">
        <v>16437</v>
      </c>
      <c r="D4744" s="1526" t="s">
        <v>74</v>
      </c>
      <c r="E4744" s="1527">
        <f t="shared" si="148"/>
        <v>45.63</v>
      </c>
      <c r="F4744" s="1521">
        <f t="shared" si="149"/>
        <v>97552</v>
      </c>
      <c r="H4744" s="1527">
        <v>45.63</v>
      </c>
      <c r="I4744" s="1527">
        <v>44.22</v>
      </c>
    </row>
    <row r="4745" spans="2:9" ht="30">
      <c r="B4745" s="1531">
        <v>97553</v>
      </c>
      <c r="C4745" s="1529" t="s">
        <v>16438</v>
      </c>
      <c r="D4745" s="1528" t="s">
        <v>74</v>
      </c>
      <c r="E4745" s="1530">
        <f t="shared" si="148"/>
        <v>64.510000000000005</v>
      </c>
      <c r="F4745" s="1521">
        <f t="shared" si="149"/>
        <v>97553</v>
      </c>
      <c r="H4745" s="1530">
        <v>64.510000000000005</v>
      </c>
      <c r="I4745" s="1530">
        <v>62.09</v>
      </c>
    </row>
    <row r="4746" spans="2:9" ht="30">
      <c r="B4746" s="1532">
        <v>97554</v>
      </c>
      <c r="C4746" s="1523" t="s">
        <v>16439</v>
      </c>
      <c r="D4746" s="1526" t="s">
        <v>74</v>
      </c>
      <c r="E4746" s="1527">
        <f t="shared" si="148"/>
        <v>109.99</v>
      </c>
      <c r="F4746" s="1521">
        <f t="shared" si="149"/>
        <v>97554</v>
      </c>
      <c r="H4746" s="1527">
        <v>109.99</v>
      </c>
      <c r="I4746" s="1527">
        <v>105.28</v>
      </c>
    </row>
    <row r="4747" spans="2:9" ht="30">
      <c r="B4747" s="1531">
        <v>98602</v>
      </c>
      <c r="C4747" s="1529" t="s">
        <v>3737</v>
      </c>
      <c r="D4747" s="1528" t="s">
        <v>74</v>
      </c>
      <c r="E4747" s="1530">
        <f t="shared" si="148"/>
        <v>20.61</v>
      </c>
      <c r="F4747" s="1521">
        <f t="shared" si="149"/>
        <v>98602</v>
      </c>
      <c r="H4747" s="1530">
        <v>20.61</v>
      </c>
      <c r="I4747" s="1530">
        <v>20.350000000000001</v>
      </c>
    </row>
    <row r="4748" spans="2:9">
      <c r="B4748" s="1532">
        <v>97895</v>
      </c>
      <c r="C4748" s="1523" t="s">
        <v>17244</v>
      </c>
      <c r="D4748" s="1526" t="s">
        <v>74</v>
      </c>
      <c r="E4748" s="1527">
        <f t="shared" si="148"/>
        <v>172.87</v>
      </c>
      <c r="F4748" s="1521">
        <f t="shared" si="149"/>
        <v>97895</v>
      </c>
      <c r="H4748" s="1527">
        <v>172.87</v>
      </c>
      <c r="I4748" s="1527">
        <v>172.45</v>
      </c>
    </row>
    <row r="4749" spans="2:9">
      <c r="B4749" s="1531">
        <v>97896</v>
      </c>
      <c r="C4749" s="1529" t="s">
        <v>17245</v>
      </c>
      <c r="D4749" s="1528" t="s">
        <v>74</v>
      </c>
      <c r="E4749" s="1530">
        <f t="shared" si="148"/>
        <v>318.70999999999998</v>
      </c>
      <c r="F4749" s="1521">
        <f t="shared" si="149"/>
        <v>97896</v>
      </c>
      <c r="H4749" s="1530">
        <v>318.70999999999998</v>
      </c>
      <c r="I4749" s="1530">
        <v>318.11</v>
      </c>
    </row>
    <row r="4750" spans="2:9">
      <c r="B4750" s="1532">
        <v>97897</v>
      </c>
      <c r="C4750" s="1523" t="s">
        <v>17246</v>
      </c>
      <c r="D4750" s="1526" t="s">
        <v>74</v>
      </c>
      <c r="E4750" s="1527">
        <f t="shared" si="148"/>
        <v>412.08</v>
      </c>
      <c r="F4750" s="1521">
        <f t="shared" si="149"/>
        <v>97897</v>
      </c>
      <c r="H4750" s="1527">
        <v>412.08</v>
      </c>
      <c r="I4750" s="1527">
        <v>411.05</v>
      </c>
    </row>
    <row r="4751" spans="2:9">
      <c r="B4751" s="1531">
        <v>97898</v>
      </c>
      <c r="C4751" s="1529" t="s">
        <v>17247</v>
      </c>
      <c r="D4751" s="1528" t="s">
        <v>74</v>
      </c>
      <c r="E4751" s="1530">
        <f t="shared" si="148"/>
        <v>788.42</v>
      </c>
      <c r="F4751" s="1521">
        <f t="shared" si="149"/>
        <v>97898</v>
      </c>
      <c r="H4751" s="1530">
        <v>788.42</v>
      </c>
      <c r="I4751" s="1530">
        <v>779.57</v>
      </c>
    </row>
    <row r="4752" spans="2:9" ht="30">
      <c r="B4752" s="1532">
        <v>97900</v>
      </c>
      <c r="C4752" s="1523" t="s">
        <v>17248</v>
      </c>
      <c r="D4752" s="1526" t="s">
        <v>74</v>
      </c>
      <c r="E4752" s="1527">
        <f t="shared" si="148"/>
        <v>177.13</v>
      </c>
      <c r="F4752" s="1521">
        <f t="shared" si="149"/>
        <v>97900</v>
      </c>
      <c r="H4752" s="1527">
        <v>177.13</v>
      </c>
      <c r="I4752" s="1527">
        <v>166.95</v>
      </c>
    </row>
    <row r="4753" spans="2:9" ht="30">
      <c r="B4753" s="1531">
        <v>97901</v>
      </c>
      <c r="C4753" s="1529" t="s">
        <v>17249</v>
      </c>
      <c r="D4753" s="1528" t="s">
        <v>74</v>
      </c>
      <c r="E4753" s="1530">
        <f t="shared" si="148"/>
        <v>281.66000000000003</v>
      </c>
      <c r="F4753" s="1521">
        <f t="shared" si="149"/>
        <v>97901</v>
      </c>
      <c r="H4753" s="1530">
        <v>281.66000000000003</v>
      </c>
      <c r="I4753" s="1530">
        <v>265.52</v>
      </c>
    </row>
    <row r="4754" spans="2:9" ht="30">
      <c r="B4754" s="1532">
        <v>97902</v>
      </c>
      <c r="C4754" s="1523" t="s">
        <v>17250</v>
      </c>
      <c r="D4754" s="1526" t="s">
        <v>74</v>
      </c>
      <c r="E4754" s="1527">
        <f t="shared" si="148"/>
        <v>559.42999999999995</v>
      </c>
      <c r="F4754" s="1521">
        <f t="shared" si="149"/>
        <v>97902</v>
      </c>
      <c r="H4754" s="1527">
        <v>559.42999999999995</v>
      </c>
      <c r="I4754" s="1527">
        <v>528.30999999999995</v>
      </c>
    </row>
    <row r="4755" spans="2:9" ht="30">
      <c r="B4755" s="1531">
        <v>97903</v>
      </c>
      <c r="C4755" s="1529" t="s">
        <v>17251</v>
      </c>
      <c r="D4755" s="1528" t="s">
        <v>74</v>
      </c>
      <c r="E4755" s="1530">
        <f t="shared" si="148"/>
        <v>769.07</v>
      </c>
      <c r="F4755" s="1521">
        <f t="shared" si="149"/>
        <v>97903</v>
      </c>
      <c r="H4755" s="1530">
        <v>769.07</v>
      </c>
      <c r="I4755" s="1530">
        <v>726.34</v>
      </c>
    </row>
    <row r="4756" spans="2:9" ht="30">
      <c r="B4756" s="1532">
        <v>97904</v>
      </c>
      <c r="C4756" s="1523" t="s">
        <v>17252</v>
      </c>
      <c r="D4756" s="1526" t="s">
        <v>74</v>
      </c>
      <c r="E4756" s="1527">
        <f t="shared" si="148"/>
        <v>918.83</v>
      </c>
      <c r="F4756" s="1521">
        <f t="shared" si="149"/>
        <v>97904</v>
      </c>
      <c r="H4756" s="1527">
        <v>918.83</v>
      </c>
      <c r="I4756" s="1527">
        <v>871.5</v>
      </c>
    </row>
    <row r="4757" spans="2:9" ht="30">
      <c r="B4757" s="1531">
        <v>97905</v>
      </c>
      <c r="C4757" s="1529" t="s">
        <v>17253</v>
      </c>
      <c r="D4757" s="1528" t="s">
        <v>74</v>
      </c>
      <c r="E4757" s="1530">
        <f t="shared" si="148"/>
        <v>212.59</v>
      </c>
      <c r="F4757" s="1521">
        <f t="shared" si="149"/>
        <v>97905</v>
      </c>
      <c r="H4757" s="1530">
        <v>212.59</v>
      </c>
      <c r="I4757" s="1530">
        <v>199.71</v>
      </c>
    </row>
    <row r="4758" spans="2:9" ht="30">
      <c r="B4758" s="1532">
        <v>97906</v>
      </c>
      <c r="C4758" s="1523" t="s">
        <v>17254</v>
      </c>
      <c r="D4758" s="1526" t="s">
        <v>74</v>
      </c>
      <c r="E4758" s="1527">
        <f t="shared" si="148"/>
        <v>397.68</v>
      </c>
      <c r="F4758" s="1521">
        <f t="shared" si="149"/>
        <v>97906</v>
      </c>
      <c r="H4758" s="1527">
        <v>397.68</v>
      </c>
      <c r="I4758" s="1527">
        <v>374.12</v>
      </c>
    </row>
    <row r="4759" spans="2:9" ht="30">
      <c r="B4759" s="1531">
        <v>97907</v>
      </c>
      <c r="C4759" s="1529" t="s">
        <v>17255</v>
      </c>
      <c r="D4759" s="1528" t="s">
        <v>74</v>
      </c>
      <c r="E4759" s="1530">
        <f t="shared" si="148"/>
        <v>562.66</v>
      </c>
      <c r="F4759" s="1521">
        <f t="shared" si="149"/>
        <v>97907</v>
      </c>
      <c r="H4759" s="1530">
        <v>562.66</v>
      </c>
      <c r="I4759" s="1530">
        <v>529.57000000000005</v>
      </c>
    </row>
    <row r="4760" spans="2:9" ht="30">
      <c r="B4760" s="1532">
        <v>97908</v>
      </c>
      <c r="C4760" s="1523" t="s">
        <v>17256</v>
      </c>
      <c r="D4760" s="1526" t="s">
        <v>74</v>
      </c>
      <c r="E4760" s="1527">
        <f t="shared" si="148"/>
        <v>674.58</v>
      </c>
      <c r="F4760" s="1521">
        <f t="shared" si="149"/>
        <v>97908</v>
      </c>
      <c r="H4760" s="1527">
        <v>674.58</v>
      </c>
      <c r="I4760" s="1527">
        <v>638.66999999999996</v>
      </c>
    </row>
    <row r="4761" spans="2:9" ht="30">
      <c r="B4761" s="1531">
        <v>98102</v>
      </c>
      <c r="C4761" s="1529" t="s">
        <v>17257</v>
      </c>
      <c r="D4761" s="1528" t="s">
        <v>74</v>
      </c>
      <c r="E4761" s="1530">
        <f t="shared" si="148"/>
        <v>163.11000000000001</v>
      </c>
      <c r="F4761" s="1521">
        <f t="shared" si="149"/>
        <v>98102</v>
      </c>
      <c r="H4761" s="1530">
        <v>163.11000000000001</v>
      </c>
      <c r="I4761" s="1530">
        <v>162.62</v>
      </c>
    </row>
    <row r="4762" spans="2:9" ht="30">
      <c r="B4762" s="1532">
        <v>98104</v>
      </c>
      <c r="C4762" s="1523" t="s">
        <v>17258</v>
      </c>
      <c r="D4762" s="1526" t="s">
        <v>74</v>
      </c>
      <c r="E4762" s="1527">
        <f t="shared" si="148"/>
        <v>379.39</v>
      </c>
      <c r="F4762" s="1521">
        <f t="shared" si="149"/>
        <v>98104</v>
      </c>
      <c r="H4762" s="1527">
        <v>379.39</v>
      </c>
      <c r="I4762" s="1527">
        <v>358.01</v>
      </c>
    </row>
    <row r="4763" spans="2:9" ht="30">
      <c r="B4763" s="1531">
        <v>98105</v>
      </c>
      <c r="C4763" s="1529" t="s">
        <v>17259</v>
      </c>
      <c r="D4763" s="1528" t="s">
        <v>74</v>
      </c>
      <c r="E4763" s="1530">
        <f t="shared" si="148"/>
        <v>651.58000000000004</v>
      </c>
      <c r="F4763" s="1521">
        <f t="shared" si="149"/>
        <v>98105</v>
      </c>
      <c r="H4763" s="1530">
        <v>651.58000000000004</v>
      </c>
      <c r="I4763" s="1530">
        <v>614.29999999999995</v>
      </c>
    </row>
    <row r="4764" spans="2:9" ht="30">
      <c r="B4764" s="1532">
        <v>98106</v>
      </c>
      <c r="C4764" s="1523" t="s">
        <v>17260</v>
      </c>
      <c r="D4764" s="1526" t="s">
        <v>74</v>
      </c>
      <c r="E4764" s="1527">
        <f t="shared" si="148"/>
        <v>1079.81</v>
      </c>
      <c r="F4764" s="1521">
        <f t="shared" si="149"/>
        <v>98106</v>
      </c>
      <c r="H4764" s="1527">
        <v>1079.81</v>
      </c>
      <c r="I4764" s="1527">
        <v>1018.29</v>
      </c>
    </row>
    <row r="4765" spans="2:9" ht="30">
      <c r="B4765" s="1531">
        <v>98107</v>
      </c>
      <c r="C4765" s="1529" t="s">
        <v>17261</v>
      </c>
      <c r="D4765" s="1528" t="s">
        <v>74</v>
      </c>
      <c r="E4765" s="1530">
        <f t="shared" si="148"/>
        <v>253.5</v>
      </c>
      <c r="F4765" s="1521">
        <f t="shared" si="149"/>
        <v>98107</v>
      </c>
      <c r="H4765" s="1530">
        <v>253.5</v>
      </c>
      <c r="I4765" s="1530">
        <v>237.99</v>
      </c>
    </row>
    <row r="4766" spans="2:9" ht="30">
      <c r="B4766" s="1532">
        <v>98108</v>
      </c>
      <c r="C4766" s="1523" t="s">
        <v>17262</v>
      </c>
      <c r="D4766" s="1526" t="s">
        <v>74</v>
      </c>
      <c r="E4766" s="1527">
        <f t="shared" si="148"/>
        <v>448.65</v>
      </c>
      <c r="F4766" s="1521">
        <f t="shared" si="149"/>
        <v>98108</v>
      </c>
      <c r="H4766" s="1527">
        <v>448.65</v>
      </c>
      <c r="I4766" s="1527">
        <v>420.86</v>
      </c>
    </row>
    <row r="4767" spans="2:9" ht="30">
      <c r="B4767" s="1531">
        <v>99250</v>
      </c>
      <c r="C4767" s="1529" t="s">
        <v>17263</v>
      </c>
      <c r="D4767" s="1528" t="s">
        <v>74</v>
      </c>
      <c r="E4767" s="1530">
        <f t="shared" si="148"/>
        <v>173.71</v>
      </c>
      <c r="F4767" s="1521">
        <f t="shared" si="149"/>
        <v>99250</v>
      </c>
      <c r="H4767" s="1530">
        <v>173.71</v>
      </c>
      <c r="I4767" s="1530">
        <v>163.55000000000001</v>
      </c>
    </row>
    <row r="4768" spans="2:9" ht="30">
      <c r="B4768" s="1532">
        <v>99251</v>
      </c>
      <c r="C4768" s="1523" t="s">
        <v>17264</v>
      </c>
      <c r="D4768" s="1526" t="s">
        <v>74</v>
      </c>
      <c r="E4768" s="1527">
        <f t="shared" si="148"/>
        <v>275.8</v>
      </c>
      <c r="F4768" s="1521">
        <f t="shared" si="149"/>
        <v>99251</v>
      </c>
      <c r="H4768" s="1527">
        <v>275.8</v>
      </c>
      <c r="I4768" s="1527">
        <v>259.68</v>
      </c>
    </row>
    <row r="4769" spans="2:9" ht="30">
      <c r="B4769" s="1531">
        <v>99253</v>
      </c>
      <c r="C4769" s="1529" t="s">
        <v>17265</v>
      </c>
      <c r="D4769" s="1528" t="s">
        <v>74</v>
      </c>
      <c r="E4769" s="1530">
        <f t="shared" si="148"/>
        <v>546.27</v>
      </c>
      <c r="F4769" s="1521">
        <f t="shared" si="149"/>
        <v>99253</v>
      </c>
      <c r="H4769" s="1530">
        <v>546.27</v>
      </c>
      <c r="I4769" s="1530">
        <v>515.22</v>
      </c>
    </row>
    <row r="4770" spans="2:9" ht="30">
      <c r="B4770" s="1532">
        <v>99255</v>
      </c>
      <c r="C4770" s="1523" t="s">
        <v>17266</v>
      </c>
      <c r="D4770" s="1526" t="s">
        <v>74</v>
      </c>
      <c r="E4770" s="1527">
        <f t="shared" si="148"/>
        <v>751.03</v>
      </c>
      <c r="F4770" s="1521">
        <f t="shared" si="149"/>
        <v>99255</v>
      </c>
      <c r="H4770" s="1527">
        <v>751.03</v>
      </c>
      <c r="I4770" s="1527">
        <v>708.39</v>
      </c>
    </row>
    <row r="4771" spans="2:9" ht="30">
      <c r="B4771" s="1531">
        <v>99257</v>
      </c>
      <c r="C4771" s="1529" t="s">
        <v>17267</v>
      </c>
      <c r="D4771" s="1528" t="s">
        <v>74</v>
      </c>
      <c r="E4771" s="1530">
        <f t="shared" si="148"/>
        <v>895.5</v>
      </c>
      <c r="F4771" s="1521">
        <f t="shared" si="149"/>
        <v>99257</v>
      </c>
      <c r="H4771" s="1530">
        <v>895.5</v>
      </c>
      <c r="I4771" s="1530">
        <v>848.28</v>
      </c>
    </row>
    <row r="4772" spans="2:9" ht="30">
      <c r="B4772" s="1532">
        <v>99258</v>
      </c>
      <c r="C4772" s="1523" t="s">
        <v>17268</v>
      </c>
      <c r="D4772" s="1526" t="s">
        <v>74</v>
      </c>
      <c r="E4772" s="1527">
        <f t="shared" si="148"/>
        <v>207.75</v>
      </c>
      <c r="F4772" s="1521">
        <f t="shared" si="149"/>
        <v>99258</v>
      </c>
      <c r="H4772" s="1527">
        <v>207.75</v>
      </c>
      <c r="I4772" s="1527">
        <v>194.89</v>
      </c>
    </row>
    <row r="4773" spans="2:9" ht="30">
      <c r="B4773" s="1531">
        <v>99260</v>
      </c>
      <c r="C4773" s="1529" t="s">
        <v>17269</v>
      </c>
      <c r="D4773" s="1528" t="s">
        <v>74</v>
      </c>
      <c r="E4773" s="1530">
        <f t="shared" si="148"/>
        <v>389.39</v>
      </c>
      <c r="F4773" s="1521">
        <f t="shared" si="149"/>
        <v>99260</v>
      </c>
      <c r="H4773" s="1530">
        <v>389.39</v>
      </c>
      <c r="I4773" s="1530">
        <v>365.87</v>
      </c>
    </row>
    <row r="4774" spans="2:9" ht="30">
      <c r="B4774" s="1532">
        <v>99262</v>
      </c>
      <c r="C4774" s="1523" t="s">
        <v>17270</v>
      </c>
      <c r="D4774" s="1526" t="s">
        <v>74</v>
      </c>
      <c r="E4774" s="1527">
        <f t="shared" si="148"/>
        <v>550.83000000000004</v>
      </c>
      <c r="F4774" s="1521">
        <f t="shared" si="149"/>
        <v>99262</v>
      </c>
      <c r="H4774" s="1527">
        <v>550.83000000000004</v>
      </c>
      <c r="I4774" s="1527">
        <v>517.79999999999995</v>
      </c>
    </row>
    <row r="4775" spans="2:9" ht="30">
      <c r="B4775" s="1531">
        <v>99264</v>
      </c>
      <c r="C4775" s="1529" t="s">
        <v>17271</v>
      </c>
      <c r="D4775" s="1528" t="s">
        <v>74</v>
      </c>
      <c r="E4775" s="1530">
        <f t="shared" si="148"/>
        <v>658.6</v>
      </c>
      <c r="F4775" s="1521">
        <f t="shared" si="149"/>
        <v>99264</v>
      </c>
      <c r="H4775" s="1530">
        <v>658.6</v>
      </c>
      <c r="I4775" s="1530">
        <v>622.76</v>
      </c>
    </row>
    <row r="4776" spans="2:9">
      <c r="B4776" s="1532">
        <v>102587</v>
      </c>
      <c r="C4776" s="1523" t="s">
        <v>18426</v>
      </c>
      <c r="D4776" s="1526" t="s">
        <v>74</v>
      </c>
      <c r="E4776" s="1527">
        <f t="shared" si="148"/>
        <v>2.6</v>
      </c>
      <c r="F4776" s="1521">
        <f t="shared" si="149"/>
        <v>102587</v>
      </c>
      <c r="H4776" s="1527">
        <v>2.6</v>
      </c>
      <c r="I4776" s="1527">
        <v>2.3199999999999998</v>
      </c>
    </row>
    <row r="4777" spans="2:9">
      <c r="B4777" s="1531">
        <v>102588</v>
      </c>
      <c r="C4777" s="1529" t="s">
        <v>18427</v>
      </c>
      <c r="D4777" s="1528" t="s">
        <v>74</v>
      </c>
      <c r="E4777" s="1530">
        <f t="shared" si="148"/>
        <v>3.75</v>
      </c>
      <c r="F4777" s="1521">
        <f t="shared" si="149"/>
        <v>102588</v>
      </c>
      <c r="H4777" s="1530">
        <v>3.75</v>
      </c>
      <c r="I4777" s="1530">
        <v>3.35</v>
      </c>
    </row>
    <row r="4778" spans="2:9">
      <c r="B4778" s="1532">
        <v>102589</v>
      </c>
      <c r="C4778" s="1523" t="s">
        <v>18428</v>
      </c>
      <c r="D4778" s="1526" t="s">
        <v>74</v>
      </c>
      <c r="E4778" s="1527">
        <f t="shared" si="148"/>
        <v>2.88</v>
      </c>
      <c r="F4778" s="1521">
        <f t="shared" si="149"/>
        <v>102589</v>
      </c>
      <c r="H4778" s="1527">
        <v>2.88</v>
      </c>
      <c r="I4778" s="1527">
        <v>2.57</v>
      </c>
    </row>
    <row r="4779" spans="2:9">
      <c r="B4779" s="1531">
        <v>102590</v>
      </c>
      <c r="C4779" s="1529" t="s">
        <v>18429</v>
      </c>
      <c r="D4779" s="1528" t="s">
        <v>74</v>
      </c>
      <c r="E4779" s="1530">
        <f t="shared" si="148"/>
        <v>4.05</v>
      </c>
      <c r="F4779" s="1521">
        <f t="shared" si="149"/>
        <v>102590</v>
      </c>
      <c r="H4779" s="1530">
        <v>4.05</v>
      </c>
      <c r="I4779" s="1530">
        <v>3.62</v>
      </c>
    </row>
    <row r="4780" spans="2:9">
      <c r="B4780" s="1532">
        <v>102591</v>
      </c>
      <c r="C4780" s="1523" t="s">
        <v>18430</v>
      </c>
      <c r="D4780" s="1526" t="s">
        <v>74</v>
      </c>
      <c r="E4780" s="1527">
        <f t="shared" si="148"/>
        <v>3.18</v>
      </c>
      <c r="F4780" s="1521">
        <f t="shared" si="149"/>
        <v>102591</v>
      </c>
      <c r="H4780" s="1527">
        <v>3.18</v>
      </c>
      <c r="I4780" s="1527">
        <v>2.84</v>
      </c>
    </row>
    <row r="4781" spans="2:9">
      <c r="B4781" s="1531">
        <v>102592</v>
      </c>
      <c r="C4781" s="1529" t="s">
        <v>18431</v>
      </c>
      <c r="D4781" s="1528" t="s">
        <v>74</v>
      </c>
      <c r="E4781" s="1530">
        <f t="shared" si="148"/>
        <v>4.33</v>
      </c>
      <c r="F4781" s="1521">
        <f t="shared" si="149"/>
        <v>102592</v>
      </c>
      <c r="H4781" s="1530">
        <v>4.33</v>
      </c>
      <c r="I4781" s="1530">
        <v>3.87</v>
      </c>
    </row>
    <row r="4782" spans="2:9">
      <c r="B4782" s="1532">
        <v>102593</v>
      </c>
      <c r="C4782" s="1523" t="s">
        <v>18432</v>
      </c>
      <c r="D4782" s="1526" t="s">
        <v>74</v>
      </c>
      <c r="E4782" s="1527">
        <f t="shared" si="148"/>
        <v>3.59</v>
      </c>
      <c r="F4782" s="1521">
        <f t="shared" si="149"/>
        <v>102593</v>
      </c>
      <c r="H4782" s="1527">
        <v>3.59</v>
      </c>
      <c r="I4782" s="1527">
        <v>3.21</v>
      </c>
    </row>
    <row r="4783" spans="2:9">
      <c r="B4783" s="1531">
        <v>102594</v>
      </c>
      <c r="C4783" s="1529" t="s">
        <v>18433</v>
      </c>
      <c r="D4783" s="1528" t="s">
        <v>74</v>
      </c>
      <c r="E4783" s="1530">
        <f t="shared" si="148"/>
        <v>4.75</v>
      </c>
      <c r="F4783" s="1521">
        <f t="shared" si="149"/>
        <v>102594</v>
      </c>
      <c r="H4783" s="1530">
        <v>4.75</v>
      </c>
      <c r="I4783" s="1530">
        <v>4.24</v>
      </c>
    </row>
    <row r="4784" spans="2:9">
      <c r="B4784" s="1532">
        <v>102595</v>
      </c>
      <c r="C4784" s="1523" t="s">
        <v>18434</v>
      </c>
      <c r="D4784" s="1526" t="s">
        <v>74</v>
      </c>
      <c r="E4784" s="1527">
        <f t="shared" si="148"/>
        <v>4.05</v>
      </c>
      <c r="F4784" s="1521">
        <f t="shared" si="149"/>
        <v>102595</v>
      </c>
      <c r="H4784" s="1527">
        <v>4.05</v>
      </c>
      <c r="I4784" s="1527">
        <v>3.62</v>
      </c>
    </row>
    <row r="4785" spans="2:9">
      <c r="B4785" s="1531">
        <v>102596</v>
      </c>
      <c r="C4785" s="1529" t="s">
        <v>18435</v>
      </c>
      <c r="D4785" s="1528" t="s">
        <v>74</v>
      </c>
      <c r="E4785" s="1530">
        <f t="shared" si="148"/>
        <v>5.22</v>
      </c>
      <c r="F4785" s="1521">
        <f t="shared" si="149"/>
        <v>102596</v>
      </c>
      <c r="H4785" s="1530">
        <v>5.22</v>
      </c>
      <c r="I4785" s="1530">
        <v>4.67</v>
      </c>
    </row>
    <row r="4786" spans="2:9">
      <c r="B4786" s="1532">
        <v>102597</v>
      </c>
      <c r="C4786" s="1523" t="s">
        <v>18436</v>
      </c>
      <c r="D4786" s="1526" t="s">
        <v>74</v>
      </c>
      <c r="E4786" s="1527">
        <f t="shared" si="148"/>
        <v>4.6500000000000004</v>
      </c>
      <c r="F4786" s="1521">
        <f t="shared" si="149"/>
        <v>102597</v>
      </c>
      <c r="H4786" s="1527">
        <v>4.6500000000000004</v>
      </c>
      <c r="I4786" s="1527">
        <v>4.1500000000000004</v>
      </c>
    </row>
    <row r="4787" spans="2:9">
      <c r="B4787" s="1531">
        <v>102598</v>
      </c>
      <c r="C4787" s="1529" t="s">
        <v>18437</v>
      </c>
      <c r="D4787" s="1528" t="s">
        <v>74</v>
      </c>
      <c r="E4787" s="1530">
        <f t="shared" si="148"/>
        <v>5.8</v>
      </c>
      <c r="F4787" s="1521">
        <f t="shared" si="149"/>
        <v>102598</v>
      </c>
      <c r="H4787" s="1530">
        <v>5.8</v>
      </c>
      <c r="I4787" s="1530">
        <v>5.18</v>
      </c>
    </row>
    <row r="4788" spans="2:9">
      <c r="B4788" s="1532">
        <v>102599</v>
      </c>
      <c r="C4788" s="1523" t="s">
        <v>18438</v>
      </c>
      <c r="D4788" s="1526" t="s">
        <v>74</v>
      </c>
      <c r="E4788" s="1527">
        <f t="shared" si="148"/>
        <v>5.23</v>
      </c>
      <c r="F4788" s="1521">
        <f t="shared" si="149"/>
        <v>102599</v>
      </c>
      <c r="H4788" s="1527">
        <v>5.23</v>
      </c>
      <c r="I4788" s="1527">
        <v>4.67</v>
      </c>
    </row>
    <row r="4789" spans="2:9">
      <c r="B4789" s="1531">
        <v>102600</v>
      </c>
      <c r="C4789" s="1529" t="s">
        <v>18439</v>
      </c>
      <c r="D4789" s="1528" t="s">
        <v>74</v>
      </c>
      <c r="E4789" s="1530">
        <f t="shared" si="148"/>
        <v>6.39</v>
      </c>
      <c r="F4789" s="1521">
        <f t="shared" si="149"/>
        <v>102600</v>
      </c>
      <c r="H4789" s="1530">
        <v>6.39</v>
      </c>
      <c r="I4789" s="1530">
        <v>5.71</v>
      </c>
    </row>
    <row r="4790" spans="2:9">
      <c r="B4790" s="1532">
        <v>102601</v>
      </c>
      <c r="C4790" s="1523" t="s">
        <v>18440</v>
      </c>
      <c r="D4790" s="1526" t="s">
        <v>74</v>
      </c>
      <c r="E4790" s="1527">
        <f t="shared" si="148"/>
        <v>6.1</v>
      </c>
      <c r="F4790" s="1521">
        <f t="shared" si="149"/>
        <v>102601</v>
      </c>
      <c r="H4790" s="1527">
        <v>6.1</v>
      </c>
      <c r="I4790" s="1527">
        <v>5.45</v>
      </c>
    </row>
    <row r="4791" spans="2:9">
      <c r="B4791" s="1531">
        <v>102602</v>
      </c>
      <c r="C4791" s="1529" t="s">
        <v>18441</v>
      </c>
      <c r="D4791" s="1528" t="s">
        <v>74</v>
      </c>
      <c r="E4791" s="1530">
        <f t="shared" si="148"/>
        <v>7.27</v>
      </c>
      <c r="F4791" s="1521">
        <f t="shared" si="149"/>
        <v>102602</v>
      </c>
      <c r="H4791" s="1530">
        <v>7.27</v>
      </c>
      <c r="I4791" s="1530">
        <v>6.5</v>
      </c>
    </row>
    <row r="4792" spans="2:9">
      <c r="B4792" s="1532">
        <v>102603</v>
      </c>
      <c r="C4792" s="1523" t="s">
        <v>18442</v>
      </c>
      <c r="D4792" s="1526" t="s">
        <v>74</v>
      </c>
      <c r="E4792" s="1527">
        <f t="shared" si="148"/>
        <v>7.57</v>
      </c>
      <c r="F4792" s="1521">
        <f t="shared" si="149"/>
        <v>102603</v>
      </c>
      <c r="H4792" s="1527">
        <v>7.57</v>
      </c>
      <c r="I4792" s="1527">
        <v>6.77</v>
      </c>
    </row>
    <row r="4793" spans="2:9">
      <c r="B4793" s="1531">
        <v>102604</v>
      </c>
      <c r="C4793" s="1529" t="s">
        <v>18443</v>
      </c>
      <c r="D4793" s="1528" t="s">
        <v>74</v>
      </c>
      <c r="E4793" s="1530">
        <f t="shared" si="148"/>
        <v>8.73</v>
      </c>
      <c r="F4793" s="1521">
        <f t="shared" si="149"/>
        <v>102604</v>
      </c>
      <c r="H4793" s="1530">
        <v>8.73</v>
      </c>
      <c r="I4793" s="1530">
        <v>7.81</v>
      </c>
    </row>
    <row r="4794" spans="2:9">
      <c r="B4794" s="1532">
        <v>102605</v>
      </c>
      <c r="C4794" s="1523" t="s">
        <v>18444</v>
      </c>
      <c r="D4794" s="1526" t="s">
        <v>74</v>
      </c>
      <c r="E4794" s="1527">
        <f t="shared" si="148"/>
        <v>251.94</v>
      </c>
      <c r="F4794" s="1521">
        <f t="shared" si="149"/>
        <v>102605</v>
      </c>
      <c r="H4794" s="1527">
        <v>251.94</v>
      </c>
      <c r="I4794" s="1527">
        <v>251.51</v>
      </c>
    </row>
    <row r="4795" spans="2:9">
      <c r="B4795" s="1531">
        <v>102606</v>
      </c>
      <c r="C4795" s="1529" t="s">
        <v>18445</v>
      </c>
      <c r="D4795" s="1528" t="s">
        <v>74</v>
      </c>
      <c r="E4795" s="1530">
        <f t="shared" si="148"/>
        <v>430.15</v>
      </c>
      <c r="F4795" s="1521">
        <f t="shared" si="149"/>
        <v>102606</v>
      </c>
      <c r="H4795" s="1530">
        <v>430.15</v>
      </c>
      <c r="I4795" s="1530">
        <v>429.64</v>
      </c>
    </row>
    <row r="4796" spans="2:9">
      <c r="B4796" s="1532">
        <v>102607</v>
      </c>
      <c r="C4796" s="1523" t="s">
        <v>18446</v>
      </c>
      <c r="D4796" s="1526" t="s">
        <v>74</v>
      </c>
      <c r="E4796" s="1527">
        <f t="shared" si="148"/>
        <v>437.61</v>
      </c>
      <c r="F4796" s="1521">
        <f t="shared" si="149"/>
        <v>102607</v>
      </c>
      <c r="H4796" s="1527">
        <v>437.61</v>
      </c>
      <c r="I4796" s="1527">
        <v>437.01</v>
      </c>
    </row>
    <row r="4797" spans="2:9">
      <c r="B4797" s="1531">
        <v>102608</v>
      </c>
      <c r="C4797" s="1529" t="s">
        <v>18447</v>
      </c>
      <c r="D4797" s="1528" t="s">
        <v>74</v>
      </c>
      <c r="E4797" s="1530">
        <f t="shared" si="148"/>
        <v>884.85</v>
      </c>
      <c r="F4797" s="1521">
        <f t="shared" si="149"/>
        <v>102608</v>
      </c>
      <c r="H4797" s="1530">
        <v>884.85</v>
      </c>
      <c r="I4797" s="1530">
        <v>884.05</v>
      </c>
    </row>
    <row r="4798" spans="2:9">
      <c r="B4798" s="1532">
        <v>102609</v>
      </c>
      <c r="C4798" s="1523" t="s">
        <v>18448</v>
      </c>
      <c r="D4798" s="1526" t="s">
        <v>74</v>
      </c>
      <c r="E4798" s="1527">
        <f t="shared" si="148"/>
        <v>995.51</v>
      </c>
      <c r="F4798" s="1521">
        <f t="shared" si="149"/>
        <v>102609</v>
      </c>
      <c r="H4798" s="1527">
        <v>995.51</v>
      </c>
      <c r="I4798" s="1527">
        <v>994.45</v>
      </c>
    </row>
    <row r="4799" spans="2:9">
      <c r="B4799" s="1531">
        <v>102611</v>
      </c>
      <c r="C4799" s="1529" t="s">
        <v>18449</v>
      </c>
      <c r="D4799" s="1528" t="s">
        <v>74</v>
      </c>
      <c r="E4799" s="1530">
        <f t="shared" si="148"/>
        <v>388.54</v>
      </c>
      <c r="F4799" s="1521">
        <f t="shared" si="149"/>
        <v>102611</v>
      </c>
      <c r="H4799" s="1530">
        <v>388.54</v>
      </c>
      <c r="I4799" s="1530">
        <v>388.08</v>
      </c>
    </row>
    <row r="4800" spans="2:9">
      <c r="B4800" s="1532">
        <v>102613</v>
      </c>
      <c r="C4800" s="1523" t="s">
        <v>18450</v>
      </c>
      <c r="D4800" s="1526" t="s">
        <v>74</v>
      </c>
      <c r="E4800" s="1527">
        <f t="shared" si="148"/>
        <v>533.82000000000005</v>
      </c>
      <c r="F4800" s="1521">
        <f t="shared" si="149"/>
        <v>102613</v>
      </c>
      <c r="H4800" s="1527">
        <v>533.82000000000005</v>
      </c>
      <c r="I4800" s="1527">
        <v>533.21</v>
      </c>
    </row>
    <row r="4801" spans="2:9">
      <c r="B4801" s="1531">
        <v>102614</v>
      </c>
      <c r="C4801" s="1529" t="s">
        <v>18451</v>
      </c>
      <c r="D4801" s="1528" t="s">
        <v>74</v>
      </c>
      <c r="E4801" s="1530">
        <f t="shared" si="148"/>
        <v>864.19</v>
      </c>
      <c r="F4801" s="1521">
        <f t="shared" si="149"/>
        <v>102614</v>
      </c>
      <c r="H4801" s="1530">
        <v>864.19</v>
      </c>
      <c r="I4801" s="1530">
        <v>863.4</v>
      </c>
    </row>
    <row r="4802" spans="2:9">
      <c r="B4802" s="1532">
        <v>102615</v>
      </c>
      <c r="C4802" s="1523" t="s">
        <v>18452</v>
      </c>
      <c r="D4802" s="1526" t="s">
        <v>74</v>
      </c>
      <c r="E4802" s="1527">
        <f t="shared" ref="E4802:E4865" si="150">IF($L$2=$H$1,H4802,I4802)</f>
        <v>1113.73</v>
      </c>
      <c r="F4802" s="1521">
        <f t="shared" ref="F4802:F4865" si="151">IF(LEN($B4802)=7,CONCATENATE(MID($B4802,1,6),"00",RIGHT($B4802,1)),IF(LEN($B4802)=8,CONCATENATE(MID($B4802,1,6),"0",RIGHT($B4802,2)),$B4802))</f>
        <v>102615</v>
      </c>
      <c r="H4802" s="1527">
        <v>1113.73</v>
      </c>
      <c r="I4802" s="1527">
        <v>1112.75</v>
      </c>
    </row>
    <row r="4803" spans="2:9">
      <c r="B4803" s="1531">
        <v>102617</v>
      </c>
      <c r="C4803" s="1529" t="s">
        <v>18453</v>
      </c>
      <c r="D4803" s="1528" t="s">
        <v>74</v>
      </c>
      <c r="E4803" s="1530">
        <f t="shared" si="150"/>
        <v>2889.27</v>
      </c>
      <c r="F4803" s="1521">
        <f t="shared" si="151"/>
        <v>102617</v>
      </c>
      <c r="H4803" s="1530">
        <v>2889.27</v>
      </c>
      <c r="I4803" s="1530">
        <v>2879.2</v>
      </c>
    </row>
    <row r="4804" spans="2:9">
      <c r="B4804" s="1532">
        <v>102619</v>
      </c>
      <c r="C4804" s="1523" t="s">
        <v>18454</v>
      </c>
      <c r="D4804" s="1526" t="s">
        <v>74</v>
      </c>
      <c r="E4804" s="1527">
        <f t="shared" si="150"/>
        <v>5530.26</v>
      </c>
      <c r="F4804" s="1521">
        <f t="shared" si="151"/>
        <v>102619</v>
      </c>
      <c r="H4804" s="1527">
        <v>5530.26</v>
      </c>
      <c r="I4804" s="1527">
        <v>5520.19</v>
      </c>
    </row>
    <row r="4805" spans="2:9" ht="30">
      <c r="B4805" s="1531">
        <v>102622</v>
      </c>
      <c r="C4805" s="1529" t="s">
        <v>18455</v>
      </c>
      <c r="D4805" s="1528" t="s">
        <v>74</v>
      </c>
      <c r="E4805" s="1530">
        <f t="shared" si="150"/>
        <v>528.89</v>
      </c>
      <c r="F4805" s="1521">
        <f t="shared" si="151"/>
        <v>102622</v>
      </c>
      <c r="H4805" s="1530">
        <v>528.89</v>
      </c>
      <c r="I4805" s="1530">
        <v>519.35</v>
      </c>
    </row>
    <row r="4806" spans="2:9" ht="30">
      <c r="B4806" s="1532">
        <v>102623</v>
      </c>
      <c r="C4806" s="1523" t="s">
        <v>18456</v>
      </c>
      <c r="D4806" s="1526" t="s">
        <v>74</v>
      </c>
      <c r="E4806" s="1527">
        <f t="shared" si="150"/>
        <v>758.28</v>
      </c>
      <c r="F4806" s="1521">
        <f t="shared" si="151"/>
        <v>102623</v>
      </c>
      <c r="H4806" s="1527">
        <v>758.28</v>
      </c>
      <c r="I4806" s="1527">
        <v>747.44</v>
      </c>
    </row>
    <row r="4807" spans="2:9" ht="30">
      <c r="B4807" s="1531">
        <v>89482</v>
      </c>
      <c r="C4807" s="1529" t="s">
        <v>2054</v>
      </c>
      <c r="D4807" s="1528" t="s">
        <v>74</v>
      </c>
      <c r="E4807" s="1530">
        <f t="shared" si="150"/>
        <v>32.72</v>
      </c>
      <c r="F4807" s="1521">
        <f t="shared" si="151"/>
        <v>89482</v>
      </c>
      <c r="H4807" s="1530">
        <v>32.72</v>
      </c>
      <c r="I4807" s="1530">
        <v>32.19</v>
      </c>
    </row>
    <row r="4808" spans="2:9" ht="30">
      <c r="B4808" s="1532">
        <v>89491</v>
      </c>
      <c r="C4808" s="1523" t="s">
        <v>2055</v>
      </c>
      <c r="D4808" s="1526" t="s">
        <v>74</v>
      </c>
      <c r="E4808" s="1527">
        <f t="shared" si="150"/>
        <v>74.44</v>
      </c>
      <c r="F4808" s="1521">
        <f t="shared" si="151"/>
        <v>89491</v>
      </c>
      <c r="H4808" s="1527">
        <v>74.44</v>
      </c>
      <c r="I4808" s="1527">
        <v>73.61</v>
      </c>
    </row>
    <row r="4809" spans="2:9" ht="30">
      <c r="B4809" s="1531">
        <v>89495</v>
      </c>
      <c r="C4809" s="1529" t="s">
        <v>2056</v>
      </c>
      <c r="D4809" s="1528" t="s">
        <v>74</v>
      </c>
      <c r="E4809" s="1530">
        <f t="shared" si="150"/>
        <v>12.38</v>
      </c>
      <c r="F4809" s="1521">
        <f t="shared" si="151"/>
        <v>89495</v>
      </c>
      <c r="H4809" s="1530">
        <v>12.38</v>
      </c>
      <c r="I4809" s="1530">
        <v>12.24</v>
      </c>
    </row>
    <row r="4810" spans="2:9" ht="30">
      <c r="B4810" s="1532">
        <v>89707</v>
      </c>
      <c r="C4810" s="1523" t="s">
        <v>2057</v>
      </c>
      <c r="D4810" s="1526" t="s">
        <v>74</v>
      </c>
      <c r="E4810" s="1527">
        <f t="shared" si="150"/>
        <v>36.11</v>
      </c>
      <c r="F4810" s="1521">
        <f t="shared" si="151"/>
        <v>89707</v>
      </c>
      <c r="H4810" s="1527">
        <v>36.11</v>
      </c>
      <c r="I4810" s="1527">
        <v>35.130000000000003</v>
      </c>
    </row>
    <row r="4811" spans="2:9" ht="30">
      <c r="B4811" s="1531">
        <v>89708</v>
      </c>
      <c r="C4811" s="1529" t="s">
        <v>2058</v>
      </c>
      <c r="D4811" s="1528" t="s">
        <v>74</v>
      </c>
      <c r="E4811" s="1530">
        <f t="shared" si="150"/>
        <v>80.430000000000007</v>
      </c>
      <c r="F4811" s="1521">
        <f t="shared" si="151"/>
        <v>89708</v>
      </c>
      <c r="H4811" s="1530">
        <v>80.430000000000007</v>
      </c>
      <c r="I4811" s="1530">
        <v>78.92</v>
      </c>
    </row>
    <row r="4812" spans="2:9" ht="30">
      <c r="B4812" s="1532">
        <v>89709</v>
      </c>
      <c r="C4812" s="1523" t="s">
        <v>2059</v>
      </c>
      <c r="D4812" s="1526" t="s">
        <v>74</v>
      </c>
      <c r="E4812" s="1527">
        <f t="shared" si="150"/>
        <v>13.7</v>
      </c>
      <c r="F4812" s="1521">
        <f t="shared" si="151"/>
        <v>89709</v>
      </c>
      <c r="H4812" s="1527">
        <v>13.7</v>
      </c>
      <c r="I4812" s="1527">
        <v>13.42</v>
      </c>
    </row>
    <row r="4813" spans="2:9" ht="30">
      <c r="B4813" s="1531">
        <v>89710</v>
      </c>
      <c r="C4813" s="1529" t="s">
        <v>2060</v>
      </c>
      <c r="D4813" s="1528" t="s">
        <v>74</v>
      </c>
      <c r="E4813" s="1530">
        <f t="shared" si="150"/>
        <v>11.52</v>
      </c>
      <c r="F4813" s="1521">
        <f t="shared" si="151"/>
        <v>89710</v>
      </c>
      <c r="H4813" s="1530">
        <v>11.52</v>
      </c>
      <c r="I4813" s="1530">
        <v>11.24</v>
      </c>
    </row>
    <row r="4814" spans="2:9">
      <c r="B4814" s="1532">
        <v>86872</v>
      </c>
      <c r="C4814" s="1523" t="s">
        <v>9331</v>
      </c>
      <c r="D4814" s="1526" t="s">
        <v>74</v>
      </c>
      <c r="E4814" s="1527">
        <f t="shared" si="150"/>
        <v>623.14</v>
      </c>
      <c r="F4814" s="1521">
        <f t="shared" si="151"/>
        <v>86872</v>
      </c>
      <c r="H4814" s="1527">
        <v>623.14</v>
      </c>
      <c r="I4814" s="1527">
        <v>617.88</v>
      </c>
    </row>
    <row r="4815" spans="2:9">
      <c r="B4815" s="1531">
        <v>86874</v>
      </c>
      <c r="C4815" s="1529" t="s">
        <v>9332</v>
      </c>
      <c r="D4815" s="1528" t="s">
        <v>74</v>
      </c>
      <c r="E4815" s="1530">
        <f t="shared" si="150"/>
        <v>436.22</v>
      </c>
      <c r="F4815" s="1521">
        <f t="shared" si="151"/>
        <v>86874</v>
      </c>
      <c r="H4815" s="1530">
        <v>436.22</v>
      </c>
      <c r="I4815" s="1530">
        <v>433.75</v>
      </c>
    </row>
    <row r="4816" spans="2:9">
      <c r="B4816" s="1532">
        <v>86875</v>
      </c>
      <c r="C4816" s="1523" t="s">
        <v>9333</v>
      </c>
      <c r="D4816" s="1526" t="s">
        <v>74</v>
      </c>
      <c r="E4816" s="1527">
        <f t="shared" si="150"/>
        <v>420.45</v>
      </c>
      <c r="F4816" s="1521">
        <f t="shared" si="151"/>
        <v>86875</v>
      </c>
      <c r="H4816" s="1527">
        <v>420.45</v>
      </c>
      <c r="I4816" s="1527">
        <v>417.45</v>
      </c>
    </row>
    <row r="4817" spans="2:9">
      <c r="B4817" s="1531">
        <v>86876</v>
      </c>
      <c r="C4817" s="1529" t="s">
        <v>9334</v>
      </c>
      <c r="D4817" s="1528" t="s">
        <v>74</v>
      </c>
      <c r="E4817" s="1530">
        <f t="shared" si="150"/>
        <v>243.51</v>
      </c>
      <c r="F4817" s="1521">
        <f t="shared" si="151"/>
        <v>86876</v>
      </c>
      <c r="H4817" s="1530">
        <v>243.51</v>
      </c>
      <c r="I4817" s="1530">
        <v>241.33</v>
      </c>
    </row>
    <row r="4818" spans="2:9" ht="30">
      <c r="B4818" s="1532">
        <v>86877</v>
      </c>
      <c r="C4818" s="1523" t="s">
        <v>9335</v>
      </c>
      <c r="D4818" s="1526" t="s">
        <v>74</v>
      </c>
      <c r="E4818" s="1527">
        <f t="shared" si="150"/>
        <v>51.6</v>
      </c>
      <c r="F4818" s="1521">
        <f t="shared" si="151"/>
        <v>86877</v>
      </c>
      <c r="H4818" s="1527">
        <v>51.6</v>
      </c>
      <c r="I4818" s="1527">
        <v>51.11</v>
      </c>
    </row>
    <row r="4819" spans="2:9">
      <c r="B4819" s="1531">
        <v>86878</v>
      </c>
      <c r="C4819" s="1529" t="s">
        <v>9336</v>
      </c>
      <c r="D4819" s="1528" t="s">
        <v>74</v>
      </c>
      <c r="E4819" s="1530">
        <f t="shared" si="150"/>
        <v>55.6</v>
      </c>
      <c r="F4819" s="1521">
        <f t="shared" si="151"/>
        <v>86878</v>
      </c>
      <c r="H4819" s="1530">
        <v>55.6</v>
      </c>
      <c r="I4819" s="1530">
        <v>55.11</v>
      </c>
    </row>
    <row r="4820" spans="2:9">
      <c r="B4820" s="1532">
        <v>86879</v>
      </c>
      <c r="C4820" s="1523" t="s">
        <v>9337</v>
      </c>
      <c r="D4820" s="1526" t="s">
        <v>74</v>
      </c>
      <c r="E4820" s="1527">
        <f t="shared" si="150"/>
        <v>8.26</v>
      </c>
      <c r="F4820" s="1521">
        <f t="shared" si="151"/>
        <v>86879</v>
      </c>
      <c r="H4820" s="1527">
        <v>8.26</v>
      </c>
      <c r="I4820" s="1527">
        <v>7.9</v>
      </c>
    </row>
    <row r="4821" spans="2:9" ht="30">
      <c r="B4821" s="1531">
        <v>86880</v>
      </c>
      <c r="C4821" s="1529" t="s">
        <v>9338</v>
      </c>
      <c r="D4821" s="1528" t="s">
        <v>74</v>
      </c>
      <c r="E4821" s="1530">
        <f t="shared" si="150"/>
        <v>27.45</v>
      </c>
      <c r="F4821" s="1521">
        <f t="shared" si="151"/>
        <v>86880</v>
      </c>
      <c r="H4821" s="1530">
        <v>27.45</v>
      </c>
      <c r="I4821" s="1530">
        <v>27.09</v>
      </c>
    </row>
    <row r="4822" spans="2:9">
      <c r="B4822" s="1532">
        <v>86881</v>
      </c>
      <c r="C4822" s="1523" t="s">
        <v>9339</v>
      </c>
      <c r="D4822" s="1526" t="s">
        <v>74</v>
      </c>
      <c r="E4822" s="1527">
        <f t="shared" si="150"/>
        <v>156.09</v>
      </c>
      <c r="F4822" s="1521">
        <f t="shared" si="151"/>
        <v>86881</v>
      </c>
      <c r="H4822" s="1527">
        <v>156.09</v>
      </c>
      <c r="I4822" s="1527">
        <v>155.31</v>
      </c>
    </row>
    <row r="4823" spans="2:9">
      <c r="B4823" s="1531">
        <v>86882</v>
      </c>
      <c r="C4823" s="1529" t="s">
        <v>9340</v>
      </c>
      <c r="D4823" s="1528" t="s">
        <v>74</v>
      </c>
      <c r="E4823" s="1530">
        <f t="shared" si="150"/>
        <v>27.98</v>
      </c>
      <c r="F4823" s="1521">
        <f t="shared" si="151"/>
        <v>86882</v>
      </c>
      <c r="H4823" s="1530">
        <v>27.98</v>
      </c>
      <c r="I4823" s="1530">
        <v>27.59</v>
      </c>
    </row>
    <row r="4824" spans="2:9">
      <c r="B4824" s="1532">
        <v>86883</v>
      </c>
      <c r="C4824" s="1523" t="s">
        <v>9341</v>
      </c>
      <c r="D4824" s="1526" t="s">
        <v>74</v>
      </c>
      <c r="E4824" s="1527">
        <f t="shared" si="150"/>
        <v>15.86</v>
      </c>
      <c r="F4824" s="1521">
        <f t="shared" si="151"/>
        <v>86883</v>
      </c>
      <c r="H4824" s="1527">
        <v>15.86</v>
      </c>
      <c r="I4824" s="1527">
        <v>15.63</v>
      </c>
    </row>
    <row r="4825" spans="2:9">
      <c r="B4825" s="1531">
        <v>86884</v>
      </c>
      <c r="C4825" s="1529" t="s">
        <v>9342</v>
      </c>
      <c r="D4825" s="1528" t="s">
        <v>74</v>
      </c>
      <c r="E4825" s="1530">
        <f t="shared" si="150"/>
        <v>10.17</v>
      </c>
      <c r="F4825" s="1521">
        <f t="shared" si="151"/>
        <v>86884</v>
      </c>
      <c r="H4825" s="1530">
        <v>10.17</v>
      </c>
      <c r="I4825" s="1530">
        <v>9.74</v>
      </c>
    </row>
    <row r="4826" spans="2:9">
      <c r="B4826" s="1532">
        <v>86885</v>
      </c>
      <c r="C4826" s="1523" t="s">
        <v>9343</v>
      </c>
      <c r="D4826" s="1526" t="s">
        <v>74</v>
      </c>
      <c r="E4826" s="1527">
        <f t="shared" si="150"/>
        <v>14.25</v>
      </c>
      <c r="F4826" s="1521">
        <f t="shared" si="151"/>
        <v>86885</v>
      </c>
      <c r="H4826" s="1527">
        <v>14.25</v>
      </c>
      <c r="I4826" s="1527">
        <v>13.82</v>
      </c>
    </row>
    <row r="4827" spans="2:9">
      <c r="B4827" s="1531">
        <v>86886</v>
      </c>
      <c r="C4827" s="1529" t="s">
        <v>9344</v>
      </c>
      <c r="D4827" s="1528" t="s">
        <v>74</v>
      </c>
      <c r="E4827" s="1530">
        <f t="shared" si="150"/>
        <v>38.21</v>
      </c>
      <c r="F4827" s="1521">
        <f t="shared" si="151"/>
        <v>86886</v>
      </c>
      <c r="H4827" s="1530">
        <v>38.21</v>
      </c>
      <c r="I4827" s="1530">
        <v>37.78</v>
      </c>
    </row>
    <row r="4828" spans="2:9">
      <c r="B4828" s="1532">
        <v>86887</v>
      </c>
      <c r="C4828" s="1523" t="s">
        <v>9345</v>
      </c>
      <c r="D4828" s="1526" t="s">
        <v>74</v>
      </c>
      <c r="E4828" s="1527">
        <f t="shared" si="150"/>
        <v>41.43</v>
      </c>
      <c r="F4828" s="1521">
        <f t="shared" si="151"/>
        <v>86887</v>
      </c>
      <c r="H4828" s="1527">
        <v>41.43</v>
      </c>
      <c r="I4828" s="1527">
        <v>41</v>
      </c>
    </row>
    <row r="4829" spans="2:9">
      <c r="B4829" s="1531">
        <v>86888</v>
      </c>
      <c r="C4829" s="1529" t="s">
        <v>9346</v>
      </c>
      <c r="D4829" s="1528" t="s">
        <v>74</v>
      </c>
      <c r="E4829" s="1530">
        <f t="shared" si="150"/>
        <v>420.88</v>
      </c>
      <c r="F4829" s="1521">
        <f t="shared" si="151"/>
        <v>86888</v>
      </c>
      <c r="H4829" s="1530">
        <v>420.88</v>
      </c>
      <c r="I4829" s="1530">
        <v>418.35</v>
      </c>
    </row>
    <row r="4830" spans="2:9">
      <c r="B4830" s="1532">
        <v>86889</v>
      </c>
      <c r="C4830" s="1523" t="s">
        <v>9347</v>
      </c>
      <c r="D4830" s="1526" t="s">
        <v>74</v>
      </c>
      <c r="E4830" s="1527">
        <f t="shared" si="150"/>
        <v>711.59</v>
      </c>
      <c r="F4830" s="1521">
        <f t="shared" si="151"/>
        <v>86889</v>
      </c>
      <c r="H4830" s="1527">
        <v>711.59</v>
      </c>
      <c r="I4830" s="1527">
        <v>706.6</v>
      </c>
    </row>
    <row r="4831" spans="2:9">
      <c r="B4831" s="1531">
        <v>86893</v>
      </c>
      <c r="C4831" s="1529" t="s">
        <v>9348</v>
      </c>
      <c r="D4831" s="1528" t="s">
        <v>74</v>
      </c>
      <c r="E4831" s="1530">
        <f t="shared" si="150"/>
        <v>614.12</v>
      </c>
      <c r="F4831" s="1521">
        <f t="shared" si="151"/>
        <v>86893</v>
      </c>
      <c r="H4831" s="1530">
        <v>614.12</v>
      </c>
      <c r="I4831" s="1530">
        <v>609.13</v>
      </c>
    </row>
    <row r="4832" spans="2:9">
      <c r="B4832" s="1532">
        <v>86894</v>
      </c>
      <c r="C4832" s="1523" t="s">
        <v>9349</v>
      </c>
      <c r="D4832" s="1526" t="s">
        <v>74</v>
      </c>
      <c r="E4832" s="1527">
        <f t="shared" si="150"/>
        <v>248.69</v>
      </c>
      <c r="F4832" s="1521">
        <f t="shared" si="151"/>
        <v>86894</v>
      </c>
      <c r="H4832" s="1527">
        <v>248.69</v>
      </c>
      <c r="I4832" s="1527">
        <v>245.73</v>
      </c>
    </row>
    <row r="4833" spans="2:9">
      <c r="B4833" s="1531">
        <v>86895</v>
      </c>
      <c r="C4833" s="1529" t="s">
        <v>9350</v>
      </c>
      <c r="D4833" s="1528" t="s">
        <v>74</v>
      </c>
      <c r="E4833" s="1530">
        <f t="shared" si="150"/>
        <v>340.66</v>
      </c>
      <c r="F4833" s="1521">
        <f t="shared" si="151"/>
        <v>86895</v>
      </c>
      <c r="H4833" s="1530">
        <v>340.66</v>
      </c>
      <c r="I4833" s="1530">
        <v>334.74</v>
      </c>
    </row>
    <row r="4834" spans="2:9">
      <c r="B4834" s="1532">
        <v>86899</v>
      </c>
      <c r="C4834" s="1523" t="s">
        <v>9351</v>
      </c>
      <c r="D4834" s="1526" t="s">
        <v>74</v>
      </c>
      <c r="E4834" s="1527">
        <f t="shared" si="150"/>
        <v>304.10000000000002</v>
      </c>
      <c r="F4834" s="1521">
        <f t="shared" si="151"/>
        <v>86899</v>
      </c>
      <c r="H4834" s="1527">
        <v>304.10000000000002</v>
      </c>
      <c r="I4834" s="1527">
        <v>298.18</v>
      </c>
    </row>
    <row r="4835" spans="2:9">
      <c r="B4835" s="1531">
        <v>86900</v>
      </c>
      <c r="C4835" s="1529" t="s">
        <v>9352</v>
      </c>
      <c r="D4835" s="1528" t="s">
        <v>74</v>
      </c>
      <c r="E4835" s="1530">
        <f t="shared" si="150"/>
        <v>214.38</v>
      </c>
      <c r="F4835" s="1521">
        <f t="shared" si="151"/>
        <v>86900</v>
      </c>
      <c r="H4835" s="1530">
        <v>214.38</v>
      </c>
      <c r="I4835" s="1530">
        <v>213.07</v>
      </c>
    </row>
    <row r="4836" spans="2:9">
      <c r="B4836" s="1532">
        <v>86901</v>
      </c>
      <c r="C4836" s="1523" t="s">
        <v>9353</v>
      </c>
      <c r="D4836" s="1526" t="s">
        <v>74</v>
      </c>
      <c r="E4836" s="1527">
        <f t="shared" si="150"/>
        <v>125.89</v>
      </c>
      <c r="F4836" s="1521">
        <f t="shared" si="151"/>
        <v>86901</v>
      </c>
      <c r="H4836" s="1527">
        <v>125.89</v>
      </c>
      <c r="I4836" s="1527">
        <v>123.57</v>
      </c>
    </row>
    <row r="4837" spans="2:9">
      <c r="B4837" s="1531">
        <v>86902</v>
      </c>
      <c r="C4837" s="1529" t="s">
        <v>9354</v>
      </c>
      <c r="D4837" s="1528" t="s">
        <v>74</v>
      </c>
      <c r="E4837" s="1530">
        <f t="shared" si="150"/>
        <v>279.10000000000002</v>
      </c>
      <c r="F4837" s="1521">
        <f t="shared" si="151"/>
        <v>86902</v>
      </c>
      <c r="H4837" s="1530">
        <v>279.10000000000002</v>
      </c>
      <c r="I4837" s="1530">
        <v>276.33</v>
      </c>
    </row>
    <row r="4838" spans="2:9" ht="30">
      <c r="B4838" s="1532">
        <v>86903</v>
      </c>
      <c r="C4838" s="1523" t="s">
        <v>9355</v>
      </c>
      <c r="D4838" s="1526" t="s">
        <v>74</v>
      </c>
      <c r="E4838" s="1527">
        <f t="shared" si="150"/>
        <v>312.92</v>
      </c>
      <c r="F4838" s="1521">
        <f t="shared" si="151"/>
        <v>86903</v>
      </c>
      <c r="H4838" s="1527">
        <v>312.92</v>
      </c>
      <c r="I4838" s="1527">
        <v>308.44</v>
      </c>
    </row>
    <row r="4839" spans="2:9" ht="30">
      <c r="B4839" s="1531">
        <v>86904</v>
      </c>
      <c r="C4839" s="1529" t="s">
        <v>9356</v>
      </c>
      <c r="D4839" s="1528" t="s">
        <v>74</v>
      </c>
      <c r="E4839" s="1530">
        <f t="shared" si="150"/>
        <v>129.38</v>
      </c>
      <c r="F4839" s="1521">
        <f t="shared" si="151"/>
        <v>86904</v>
      </c>
      <c r="H4839" s="1530">
        <v>129.38</v>
      </c>
      <c r="I4839" s="1530">
        <v>128.16999999999999</v>
      </c>
    </row>
    <row r="4840" spans="2:9">
      <c r="B4840" s="1532">
        <v>86905</v>
      </c>
      <c r="C4840" s="1523" t="s">
        <v>9357</v>
      </c>
      <c r="D4840" s="1526" t="s">
        <v>74</v>
      </c>
      <c r="E4840" s="1527">
        <f t="shared" si="150"/>
        <v>332.93</v>
      </c>
      <c r="F4840" s="1521">
        <f t="shared" si="151"/>
        <v>86905</v>
      </c>
      <c r="H4840" s="1527">
        <v>332.93</v>
      </c>
      <c r="I4840" s="1527">
        <v>331.62</v>
      </c>
    </row>
    <row r="4841" spans="2:9">
      <c r="B4841" s="1531">
        <v>86906</v>
      </c>
      <c r="C4841" s="1529" t="s">
        <v>9358</v>
      </c>
      <c r="D4841" s="1528" t="s">
        <v>74</v>
      </c>
      <c r="E4841" s="1530">
        <f t="shared" si="150"/>
        <v>61.6</v>
      </c>
      <c r="F4841" s="1521">
        <f t="shared" si="151"/>
        <v>86906</v>
      </c>
      <c r="H4841" s="1530">
        <v>61.6</v>
      </c>
      <c r="I4841" s="1530">
        <v>61.33</v>
      </c>
    </row>
    <row r="4842" spans="2:9">
      <c r="B4842" s="1532">
        <v>86908</v>
      </c>
      <c r="C4842" s="1523" t="s">
        <v>9359</v>
      </c>
      <c r="D4842" s="1526" t="s">
        <v>74</v>
      </c>
      <c r="E4842" s="1527">
        <f t="shared" si="150"/>
        <v>398.78</v>
      </c>
      <c r="F4842" s="1521">
        <f t="shared" si="151"/>
        <v>86908</v>
      </c>
      <c r="H4842" s="1527">
        <v>398.78</v>
      </c>
      <c r="I4842" s="1527">
        <v>398.14</v>
      </c>
    </row>
    <row r="4843" spans="2:9" ht="30">
      <c r="B4843" s="1531">
        <v>86909</v>
      </c>
      <c r="C4843" s="1529" t="s">
        <v>9360</v>
      </c>
      <c r="D4843" s="1528" t="s">
        <v>74</v>
      </c>
      <c r="E4843" s="1530">
        <f t="shared" si="150"/>
        <v>106.96</v>
      </c>
      <c r="F4843" s="1521">
        <f t="shared" si="151"/>
        <v>86909</v>
      </c>
      <c r="H4843" s="1530">
        <v>106.96</v>
      </c>
      <c r="I4843" s="1530">
        <v>106.49</v>
      </c>
    </row>
    <row r="4844" spans="2:9" ht="30">
      <c r="B4844" s="1532">
        <v>86910</v>
      </c>
      <c r="C4844" s="1523" t="s">
        <v>9361</v>
      </c>
      <c r="D4844" s="1526" t="s">
        <v>74</v>
      </c>
      <c r="E4844" s="1527">
        <f t="shared" si="150"/>
        <v>105.31</v>
      </c>
      <c r="F4844" s="1521">
        <f t="shared" si="151"/>
        <v>86910</v>
      </c>
      <c r="H4844" s="1527">
        <v>105.31</v>
      </c>
      <c r="I4844" s="1527">
        <v>104.98</v>
      </c>
    </row>
    <row r="4845" spans="2:9" ht="30">
      <c r="B4845" s="1531">
        <v>86911</v>
      </c>
      <c r="C4845" s="1529" t="s">
        <v>9362</v>
      </c>
      <c r="D4845" s="1528" t="s">
        <v>74</v>
      </c>
      <c r="E4845" s="1530">
        <f t="shared" si="150"/>
        <v>72.08</v>
      </c>
      <c r="F4845" s="1521">
        <f t="shared" si="151"/>
        <v>86911</v>
      </c>
      <c r="H4845" s="1530">
        <v>72.08</v>
      </c>
      <c r="I4845" s="1530">
        <v>71.75</v>
      </c>
    </row>
    <row r="4846" spans="2:9">
      <c r="B4846" s="1532">
        <v>86913</v>
      </c>
      <c r="C4846" s="1523" t="s">
        <v>9363</v>
      </c>
      <c r="D4846" s="1526" t="s">
        <v>74</v>
      </c>
      <c r="E4846" s="1527">
        <f t="shared" si="150"/>
        <v>45.13</v>
      </c>
      <c r="F4846" s="1521">
        <f t="shared" si="151"/>
        <v>86913</v>
      </c>
      <c r="H4846" s="1527">
        <v>45.13</v>
      </c>
      <c r="I4846" s="1527">
        <v>44.7</v>
      </c>
    </row>
    <row r="4847" spans="2:9">
      <c r="B4847" s="1531">
        <v>86914</v>
      </c>
      <c r="C4847" s="1529" t="s">
        <v>9364</v>
      </c>
      <c r="D4847" s="1528" t="s">
        <v>74</v>
      </c>
      <c r="E4847" s="1530">
        <f t="shared" si="150"/>
        <v>80.930000000000007</v>
      </c>
      <c r="F4847" s="1521">
        <f t="shared" si="151"/>
        <v>86914</v>
      </c>
      <c r="H4847" s="1530">
        <v>80.930000000000007</v>
      </c>
      <c r="I4847" s="1530">
        <v>80.5</v>
      </c>
    </row>
    <row r="4848" spans="2:9">
      <c r="B4848" s="1532">
        <v>86915</v>
      </c>
      <c r="C4848" s="1523" t="s">
        <v>9365</v>
      </c>
      <c r="D4848" s="1526" t="s">
        <v>74</v>
      </c>
      <c r="E4848" s="1527">
        <f t="shared" si="150"/>
        <v>117.92</v>
      </c>
      <c r="F4848" s="1521">
        <f t="shared" si="151"/>
        <v>86915</v>
      </c>
      <c r="H4848" s="1527">
        <v>117.92</v>
      </c>
      <c r="I4848" s="1527">
        <v>117.65</v>
      </c>
    </row>
    <row r="4849" spans="2:9">
      <c r="B4849" s="1531">
        <v>86916</v>
      </c>
      <c r="C4849" s="1529" t="s">
        <v>9366</v>
      </c>
      <c r="D4849" s="1528" t="s">
        <v>74</v>
      </c>
      <c r="E4849" s="1530">
        <f t="shared" si="150"/>
        <v>49.1</v>
      </c>
      <c r="F4849" s="1521">
        <f t="shared" si="151"/>
        <v>86916</v>
      </c>
      <c r="H4849" s="1530">
        <v>49.1</v>
      </c>
      <c r="I4849" s="1530">
        <v>48.67</v>
      </c>
    </row>
    <row r="4850" spans="2:9" ht="30">
      <c r="B4850" s="1532">
        <v>86919</v>
      </c>
      <c r="C4850" s="1523" t="s">
        <v>9367</v>
      </c>
      <c r="D4850" s="1526" t="s">
        <v>74</v>
      </c>
      <c r="E4850" s="1527">
        <f t="shared" si="150"/>
        <v>771.53</v>
      </c>
      <c r="F4850" s="1521">
        <f t="shared" si="151"/>
        <v>86919</v>
      </c>
      <c r="H4850" s="1527">
        <v>771.53</v>
      </c>
      <c r="I4850" s="1527">
        <v>765.12</v>
      </c>
    </row>
    <row r="4851" spans="2:9" ht="30">
      <c r="B4851" s="1531">
        <v>86920</v>
      </c>
      <c r="C4851" s="1529" t="s">
        <v>9368</v>
      </c>
      <c r="D4851" s="1528" t="s">
        <v>74</v>
      </c>
      <c r="E4851" s="1530">
        <f t="shared" si="150"/>
        <v>692.39</v>
      </c>
      <c r="F4851" s="1521">
        <f t="shared" si="151"/>
        <v>86920</v>
      </c>
      <c r="H4851" s="1530">
        <v>692.39</v>
      </c>
      <c r="I4851" s="1530">
        <v>686.11</v>
      </c>
    </row>
    <row r="4852" spans="2:9" ht="30">
      <c r="B4852" s="1532">
        <v>86921</v>
      </c>
      <c r="C4852" s="1523" t="s">
        <v>9369</v>
      </c>
      <c r="D4852" s="1526" t="s">
        <v>74</v>
      </c>
      <c r="E4852" s="1527">
        <f t="shared" si="150"/>
        <v>696.36</v>
      </c>
      <c r="F4852" s="1521">
        <f t="shared" si="151"/>
        <v>86921</v>
      </c>
      <c r="H4852" s="1527">
        <v>696.36</v>
      </c>
      <c r="I4852" s="1527">
        <v>690.08</v>
      </c>
    </row>
    <row r="4853" spans="2:9" ht="30">
      <c r="B4853" s="1531">
        <v>86922</v>
      </c>
      <c r="C4853" s="1529" t="s">
        <v>9370</v>
      </c>
      <c r="D4853" s="1528" t="s">
        <v>74</v>
      </c>
      <c r="E4853" s="1530">
        <f t="shared" si="150"/>
        <v>724.84</v>
      </c>
      <c r="F4853" s="1521">
        <f t="shared" si="151"/>
        <v>86922</v>
      </c>
      <c r="H4853" s="1530">
        <v>724.84</v>
      </c>
      <c r="I4853" s="1530">
        <v>720.67</v>
      </c>
    </row>
    <row r="4854" spans="2:9" ht="30">
      <c r="B4854" s="1532">
        <v>86923</v>
      </c>
      <c r="C4854" s="1523" t="s">
        <v>9371</v>
      </c>
      <c r="D4854" s="1526" t="s">
        <v>74</v>
      </c>
      <c r="E4854" s="1527">
        <f t="shared" si="150"/>
        <v>517.59</v>
      </c>
      <c r="F4854" s="1521">
        <f t="shared" si="151"/>
        <v>86923</v>
      </c>
      <c r="H4854" s="1527">
        <v>517.59</v>
      </c>
      <c r="I4854" s="1527">
        <v>513.94000000000005</v>
      </c>
    </row>
    <row r="4855" spans="2:9" ht="30">
      <c r="B4855" s="1531">
        <v>86924</v>
      </c>
      <c r="C4855" s="1529" t="s">
        <v>9372</v>
      </c>
      <c r="D4855" s="1528" t="s">
        <v>74</v>
      </c>
      <c r="E4855" s="1530">
        <f t="shared" si="150"/>
        <v>521.55999999999995</v>
      </c>
      <c r="F4855" s="1521">
        <f t="shared" si="151"/>
        <v>86924</v>
      </c>
      <c r="H4855" s="1530">
        <v>521.55999999999995</v>
      </c>
      <c r="I4855" s="1530">
        <v>517.91</v>
      </c>
    </row>
    <row r="4856" spans="2:9" ht="30">
      <c r="B4856" s="1532">
        <v>86925</v>
      </c>
      <c r="C4856" s="1523" t="s">
        <v>9373</v>
      </c>
      <c r="D4856" s="1526" t="s">
        <v>74</v>
      </c>
      <c r="E4856" s="1527">
        <f t="shared" si="150"/>
        <v>489.7</v>
      </c>
      <c r="F4856" s="1521">
        <f t="shared" si="151"/>
        <v>86925</v>
      </c>
      <c r="H4856" s="1527">
        <v>489.7</v>
      </c>
      <c r="I4856" s="1527">
        <v>485.68</v>
      </c>
    </row>
    <row r="4857" spans="2:9" ht="30">
      <c r="B4857" s="1531">
        <v>86926</v>
      </c>
      <c r="C4857" s="1529" t="s">
        <v>9374</v>
      </c>
      <c r="D4857" s="1528" t="s">
        <v>74</v>
      </c>
      <c r="E4857" s="1530">
        <f t="shared" si="150"/>
        <v>493.67</v>
      </c>
      <c r="F4857" s="1521">
        <f t="shared" si="151"/>
        <v>86926</v>
      </c>
      <c r="H4857" s="1530">
        <v>493.67</v>
      </c>
      <c r="I4857" s="1530">
        <v>489.65</v>
      </c>
    </row>
    <row r="4858" spans="2:9" ht="30">
      <c r="B4858" s="1532">
        <v>86927</v>
      </c>
      <c r="C4858" s="1523" t="s">
        <v>9375</v>
      </c>
      <c r="D4858" s="1526" t="s">
        <v>74</v>
      </c>
      <c r="E4858" s="1527">
        <f t="shared" si="150"/>
        <v>324.88</v>
      </c>
      <c r="F4858" s="1521">
        <f t="shared" si="151"/>
        <v>86927</v>
      </c>
      <c r="H4858" s="1527">
        <v>324.88</v>
      </c>
      <c r="I4858" s="1527">
        <v>321.52</v>
      </c>
    </row>
    <row r="4859" spans="2:9" ht="30">
      <c r="B4859" s="1531">
        <v>86928</v>
      </c>
      <c r="C4859" s="1529" t="s">
        <v>9376</v>
      </c>
      <c r="D4859" s="1528" t="s">
        <v>74</v>
      </c>
      <c r="E4859" s="1530">
        <f t="shared" si="150"/>
        <v>328.85</v>
      </c>
      <c r="F4859" s="1521">
        <f t="shared" si="151"/>
        <v>86928</v>
      </c>
      <c r="H4859" s="1530">
        <v>328.85</v>
      </c>
      <c r="I4859" s="1530">
        <v>325.49</v>
      </c>
    </row>
    <row r="4860" spans="2:9" ht="30">
      <c r="B4860" s="1532">
        <v>86929</v>
      </c>
      <c r="C4860" s="1523" t="s">
        <v>9377</v>
      </c>
      <c r="D4860" s="1526" t="s">
        <v>74</v>
      </c>
      <c r="E4860" s="1527">
        <f t="shared" si="150"/>
        <v>312.76</v>
      </c>
      <c r="F4860" s="1521">
        <f t="shared" si="151"/>
        <v>86929</v>
      </c>
      <c r="H4860" s="1527">
        <v>312.76</v>
      </c>
      <c r="I4860" s="1527">
        <v>309.56</v>
      </c>
    </row>
    <row r="4861" spans="2:9" ht="30">
      <c r="B4861" s="1531">
        <v>86930</v>
      </c>
      <c r="C4861" s="1529" t="s">
        <v>9378</v>
      </c>
      <c r="D4861" s="1528" t="s">
        <v>74</v>
      </c>
      <c r="E4861" s="1530">
        <f t="shared" si="150"/>
        <v>316.73</v>
      </c>
      <c r="F4861" s="1521">
        <f t="shared" si="151"/>
        <v>86930</v>
      </c>
      <c r="H4861" s="1530">
        <v>316.73</v>
      </c>
      <c r="I4861" s="1530">
        <v>313.52999999999997</v>
      </c>
    </row>
    <row r="4862" spans="2:9" ht="30">
      <c r="B4862" s="1532">
        <v>86931</v>
      </c>
      <c r="C4862" s="1523" t="s">
        <v>9379</v>
      </c>
      <c r="D4862" s="1526" t="s">
        <v>74</v>
      </c>
      <c r="E4862" s="1527">
        <f t="shared" si="150"/>
        <v>435.13</v>
      </c>
      <c r="F4862" s="1521">
        <f t="shared" si="151"/>
        <v>86931</v>
      </c>
      <c r="H4862" s="1527">
        <v>435.13</v>
      </c>
      <c r="I4862" s="1527">
        <v>432.17</v>
      </c>
    </row>
    <row r="4863" spans="2:9" ht="30">
      <c r="B4863" s="1531">
        <v>86932</v>
      </c>
      <c r="C4863" s="1529" t="s">
        <v>9380</v>
      </c>
      <c r="D4863" s="1528" t="s">
        <v>74</v>
      </c>
      <c r="E4863" s="1530">
        <f t="shared" si="150"/>
        <v>462.31</v>
      </c>
      <c r="F4863" s="1521">
        <f t="shared" si="151"/>
        <v>86932</v>
      </c>
      <c r="H4863" s="1530">
        <v>462.31</v>
      </c>
      <c r="I4863" s="1530">
        <v>459.35</v>
      </c>
    </row>
    <row r="4864" spans="2:9" ht="45">
      <c r="B4864" s="1532">
        <v>86933</v>
      </c>
      <c r="C4864" s="1523" t="s">
        <v>9381</v>
      </c>
      <c r="D4864" s="1526" t="s">
        <v>74</v>
      </c>
      <c r="E4864" s="1527">
        <f t="shared" si="150"/>
        <v>376.2</v>
      </c>
      <c r="F4864" s="1521">
        <f t="shared" si="151"/>
        <v>86933</v>
      </c>
      <c r="H4864" s="1527">
        <v>376.2</v>
      </c>
      <c r="I4864" s="1527">
        <v>372.16</v>
      </c>
    </row>
    <row r="4865" spans="2:9" ht="45">
      <c r="B4865" s="1531">
        <v>86934</v>
      </c>
      <c r="C4865" s="1529" t="s">
        <v>9382</v>
      </c>
      <c r="D4865" s="1528" t="s">
        <v>74</v>
      </c>
      <c r="E4865" s="1530">
        <f t="shared" si="150"/>
        <v>364.08</v>
      </c>
      <c r="F4865" s="1521">
        <f t="shared" si="151"/>
        <v>86934</v>
      </c>
      <c r="H4865" s="1530">
        <v>364.08</v>
      </c>
      <c r="I4865" s="1530">
        <v>360.2</v>
      </c>
    </row>
    <row r="4866" spans="2:9" ht="30">
      <c r="B4866" s="1532">
        <v>86935</v>
      </c>
      <c r="C4866" s="1523" t="s">
        <v>9383</v>
      </c>
      <c r="D4866" s="1526" t="s">
        <v>74</v>
      </c>
      <c r="E4866" s="1527">
        <f t="shared" ref="E4866:E4929" si="152">IF($L$2=$H$1,H4866,I4866)</f>
        <v>285.83999999999997</v>
      </c>
      <c r="F4866" s="1521">
        <f t="shared" ref="F4866:F4929" si="153">IF(LEN($B4866)=7,CONCATENATE(MID($B4866,1,6),"00",RIGHT($B4866,1)),IF(LEN($B4866)=8,CONCATENATE(MID($B4866,1,6),"0",RIGHT($B4866,2)),$B4866))</f>
        <v>86935</v>
      </c>
      <c r="H4866" s="1527">
        <v>285.83999999999997</v>
      </c>
      <c r="I4866" s="1527">
        <v>283.81</v>
      </c>
    </row>
    <row r="4867" spans="2:9" ht="30">
      <c r="B4867" s="1531">
        <v>86936</v>
      </c>
      <c r="C4867" s="1529" t="s">
        <v>9384</v>
      </c>
      <c r="D4867" s="1528" t="s">
        <v>74</v>
      </c>
      <c r="E4867" s="1530">
        <f t="shared" si="152"/>
        <v>426.07</v>
      </c>
      <c r="F4867" s="1521">
        <f t="shared" si="153"/>
        <v>86936</v>
      </c>
      <c r="H4867" s="1530">
        <v>426.07</v>
      </c>
      <c r="I4867" s="1530">
        <v>423.49</v>
      </c>
    </row>
    <row r="4868" spans="2:9" ht="30">
      <c r="B4868" s="1532">
        <v>86937</v>
      </c>
      <c r="C4868" s="1523" t="s">
        <v>9385</v>
      </c>
      <c r="D4868" s="1526" t="s">
        <v>74</v>
      </c>
      <c r="E4868" s="1527">
        <f t="shared" si="152"/>
        <v>193.35</v>
      </c>
      <c r="F4868" s="1521">
        <f t="shared" si="153"/>
        <v>86937</v>
      </c>
      <c r="H4868" s="1527">
        <v>193.35</v>
      </c>
      <c r="I4868" s="1527">
        <v>190.31</v>
      </c>
    </row>
    <row r="4869" spans="2:9" ht="30">
      <c r="B4869" s="1531">
        <v>86938</v>
      </c>
      <c r="C4869" s="1529" t="s">
        <v>9386</v>
      </c>
      <c r="D4869" s="1528" t="s">
        <v>74</v>
      </c>
      <c r="E4869" s="1530">
        <f t="shared" si="152"/>
        <v>333.58</v>
      </c>
      <c r="F4869" s="1521">
        <f t="shared" si="153"/>
        <v>86938</v>
      </c>
      <c r="H4869" s="1530">
        <v>333.58</v>
      </c>
      <c r="I4869" s="1530">
        <v>329.99</v>
      </c>
    </row>
    <row r="4870" spans="2:9" ht="30">
      <c r="B4870" s="1532">
        <v>86939</v>
      </c>
      <c r="C4870" s="1523" t="s">
        <v>9387</v>
      </c>
      <c r="D4870" s="1526" t="s">
        <v>74</v>
      </c>
      <c r="E4870" s="1527">
        <f t="shared" si="152"/>
        <v>374.99</v>
      </c>
      <c r="F4870" s="1521">
        <f t="shared" si="153"/>
        <v>86939</v>
      </c>
      <c r="H4870" s="1527">
        <v>374.99</v>
      </c>
      <c r="I4870" s="1527">
        <v>370.93</v>
      </c>
    </row>
    <row r="4871" spans="2:9" ht="45">
      <c r="B4871" s="1531">
        <v>86940</v>
      </c>
      <c r="C4871" s="1529" t="s">
        <v>9388</v>
      </c>
      <c r="D4871" s="1528" t="s">
        <v>74</v>
      </c>
      <c r="E4871" s="1530">
        <f t="shared" si="152"/>
        <v>936.4</v>
      </c>
      <c r="F4871" s="1521">
        <f t="shared" si="153"/>
        <v>86940</v>
      </c>
      <c r="H4871" s="1530">
        <v>936.4</v>
      </c>
      <c r="I4871" s="1530">
        <v>928.48</v>
      </c>
    </row>
    <row r="4872" spans="2:9" ht="45">
      <c r="B4872" s="1532">
        <v>86941</v>
      </c>
      <c r="C4872" s="1523" t="s">
        <v>9389</v>
      </c>
      <c r="D4872" s="1526" t="s">
        <v>74</v>
      </c>
      <c r="E4872" s="1527">
        <f t="shared" si="152"/>
        <v>679.96</v>
      </c>
      <c r="F4872" s="1521">
        <f t="shared" si="153"/>
        <v>86941</v>
      </c>
      <c r="H4872" s="1527">
        <v>679.96</v>
      </c>
      <c r="I4872" s="1527">
        <v>673.51</v>
      </c>
    </row>
    <row r="4873" spans="2:9" ht="45">
      <c r="B4873" s="1531">
        <v>86942</v>
      </c>
      <c r="C4873" s="1529" t="s">
        <v>9390</v>
      </c>
      <c r="D4873" s="1528" t="s">
        <v>74</v>
      </c>
      <c r="E4873" s="1530">
        <f t="shared" si="152"/>
        <v>237.39</v>
      </c>
      <c r="F4873" s="1521">
        <f t="shared" si="153"/>
        <v>86942</v>
      </c>
      <c r="H4873" s="1530">
        <v>237.39</v>
      </c>
      <c r="I4873" s="1530">
        <v>234.73</v>
      </c>
    </row>
    <row r="4874" spans="2:9" ht="45">
      <c r="B4874" s="1532">
        <v>86943</v>
      </c>
      <c r="C4874" s="1523" t="s">
        <v>9391</v>
      </c>
      <c r="D4874" s="1526" t="s">
        <v>74</v>
      </c>
      <c r="E4874" s="1527">
        <f t="shared" si="152"/>
        <v>225.27</v>
      </c>
      <c r="F4874" s="1521">
        <f t="shared" si="153"/>
        <v>86943</v>
      </c>
      <c r="H4874" s="1527">
        <v>225.27</v>
      </c>
      <c r="I4874" s="1527">
        <v>222.77</v>
      </c>
    </row>
    <row r="4875" spans="2:9" ht="45">
      <c r="B4875" s="1531">
        <v>86947</v>
      </c>
      <c r="C4875" s="1529" t="s">
        <v>9392</v>
      </c>
      <c r="D4875" s="1528" t="s">
        <v>74</v>
      </c>
      <c r="E4875" s="1530">
        <f t="shared" si="152"/>
        <v>1053.47</v>
      </c>
      <c r="F4875" s="1521">
        <f t="shared" si="153"/>
        <v>86947</v>
      </c>
      <c r="H4875" s="1530">
        <v>1053.47</v>
      </c>
      <c r="I4875" s="1530">
        <v>1041.79</v>
      </c>
    </row>
    <row r="4876" spans="2:9" ht="45">
      <c r="B4876" s="1532">
        <v>93396</v>
      </c>
      <c r="C4876" s="1523" t="s">
        <v>9393</v>
      </c>
      <c r="D4876" s="1526" t="s">
        <v>74</v>
      </c>
      <c r="E4876" s="1527">
        <f t="shared" si="152"/>
        <v>605.78</v>
      </c>
      <c r="F4876" s="1521">
        <f t="shared" si="153"/>
        <v>93396</v>
      </c>
      <c r="H4876" s="1527">
        <v>605.78</v>
      </c>
      <c r="I4876" s="1527">
        <v>596.12</v>
      </c>
    </row>
    <row r="4877" spans="2:9" ht="45">
      <c r="B4877" s="1531">
        <v>93441</v>
      </c>
      <c r="C4877" s="1529" t="s">
        <v>9394</v>
      </c>
      <c r="D4877" s="1528" t="s">
        <v>74</v>
      </c>
      <c r="E4877" s="1530">
        <f t="shared" si="152"/>
        <v>1079.68</v>
      </c>
      <c r="F4877" s="1521">
        <f t="shared" si="153"/>
        <v>93441</v>
      </c>
      <c r="H4877" s="1530">
        <v>1079.68</v>
      </c>
      <c r="I4877" s="1530">
        <v>1071.9000000000001</v>
      </c>
    </row>
    <row r="4878" spans="2:9" ht="45">
      <c r="B4878" s="1532">
        <v>93442</v>
      </c>
      <c r="C4878" s="1523" t="s">
        <v>9395</v>
      </c>
      <c r="D4878" s="1526" t="s">
        <v>74</v>
      </c>
      <c r="E4878" s="1527">
        <f t="shared" si="152"/>
        <v>1157.32</v>
      </c>
      <c r="F4878" s="1521">
        <f t="shared" si="153"/>
        <v>93442</v>
      </c>
      <c r="H4878" s="1527">
        <v>1157.32</v>
      </c>
      <c r="I4878" s="1527">
        <v>1148.8499999999999</v>
      </c>
    </row>
    <row r="4879" spans="2:9">
      <c r="B4879" s="1531">
        <v>95469</v>
      </c>
      <c r="C4879" s="1529" t="s">
        <v>9396</v>
      </c>
      <c r="D4879" s="1528" t="s">
        <v>74</v>
      </c>
      <c r="E4879" s="1530">
        <f t="shared" si="152"/>
        <v>259.20999999999998</v>
      </c>
      <c r="F4879" s="1521">
        <f t="shared" si="153"/>
        <v>95469</v>
      </c>
      <c r="H4879" s="1530">
        <v>259.20999999999998</v>
      </c>
      <c r="I4879" s="1530">
        <v>257.48</v>
      </c>
    </row>
    <row r="4880" spans="2:9" ht="30">
      <c r="B4880" s="1532">
        <v>95470</v>
      </c>
      <c r="C4880" s="1523" t="s">
        <v>2061</v>
      </c>
      <c r="D4880" s="1526" t="s">
        <v>74</v>
      </c>
      <c r="E4880" s="1527">
        <f t="shared" si="152"/>
        <v>266.77</v>
      </c>
      <c r="F4880" s="1521">
        <f t="shared" si="153"/>
        <v>95470</v>
      </c>
      <c r="H4880" s="1527">
        <v>266.77</v>
      </c>
      <c r="I4880" s="1527">
        <v>265.04000000000002</v>
      </c>
    </row>
    <row r="4881" spans="2:9" ht="30">
      <c r="B4881" s="1531">
        <v>95471</v>
      </c>
      <c r="C4881" s="1529" t="s">
        <v>9397</v>
      </c>
      <c r="D4881" s="1528" t="s">
        <v>74</v>
      </c>
      <c r="E4881" s="1530">
        <f t="shared" si="152"/>
        <v>657.32</v>
      </c>
      <c r="F4881" s="1521">
        <f t="shared" si="153"/>
        <v>95471</v>
      </c>
      <c r="H4881" s="1530">
        <v>657.32</v>
      </c>
      <c r="I4881" s="1530">
        <v>653.73</v>
      </c>
    </row>
    <row r="4882" spans="2:9" ht="30">
      <c r="B4882" s="1532">
        <v>95472</v>
      </c>
      <c r="C4882" s="1523" t="s">
        <v>9398</v>
      </c>
      <c r="D4882" s="1526" t="s">
        <v>74</v>
      </c>
      <c r="E4882" s="1527">
        <f t="shared" si="152"/>
        <v>664.88</v>
      </c>
      <c r="F4882" s="1521">
        <f t="shared" si="153"/>
        <v>95472</v>
      </c>
      <c r="H4882" s="1527">
        <v>664.88</v>
      </c>
      <c r="I4882" s="1527">
        <v>661.29</v>
      </c>
    </row>
    <row r="4883" spans="2:9">
      <c r="B4883" s="1531">
        <v>95542</v>
      </c>
      <c r="C4883" s="1529" t="s">
        <v>9399</v>
      </c>
      <c r="D4883" s="1528" t="s">
        <v>74</v>
      </c>
      <c r="E4883" s="1530">
        <f t="shared" si="152"/>
        <v>31.89</v>
      </c>
      <c r="F4883" s="1521">
        <f t="shared" si="153"/>
        <v>95542</v>
      </c>
      <c r="H4883" s="1530">
        <v>31.89</v>
      </c>
      <c r="I4883" s="1530">
        <v>30.99</v>
      </c>
    </row>
    <row r="4884" spans="2:9">
      <c r="B4884" s="1532">
        <v>95543</v>
      </c>
      <c r="C4884" s="1523" t="s">
        <v>9400</v>
      </c>
      <c r="D4884" s="1526" t="s">
        <v>74</v>
      </c>
      <c r="E4884" s="1527">
        <f t="shared" si="152"/>
        <v>53.36</v>
      </c>
      <c r="F4884" s="1521">
        <f t="shared" si="153"/>
        <v>95543</v>
      </c>
      <c r="H4884" s="1527">
        <v>53.36</v>
      </c>
      <c r="I4884" s="1527">
        <v>51.56</v>
      </c>
    </row>
    <row r="4885" spans="2:9">
      <c r="B4885" s="1531">
        <v>95544</v>
      </c>
      <c r="C4885" s="1529" t="s">
        <v>9401</v>
      </c>
      <c r="D4885" s="1528" t="s">
        <v>74</v>
      </c>
      <c r="E4885" s="1530">
        <f t="shared" si="152"/>
        <v>39.17</v>
      </c>
      <c r="F4885" s="1521">
        <f t="shared" si="153"/>
        <v>95544</v>
      </c>
      <c r="H4885" s="1530">
        <v>39.17</v>
      </c>
      <c r="I4885" s="1530">
        <v>38.270000000000003</v>
      </c>
    </row>
    <row r="4886" spans="2:9">
      <c r="B4886" s="1532">
        <v>95545</v>
      </c>
      <c r="C4886" s="1523" t="s">
        <v>9402</v>
      </c>
      <c r="D4886" s="1526" t="s">
        <v>74</v>
      </c>
      <c r="E4886" s="1527">
        <f t="shared" si="152"/>
        <v>38.4</v>
      </c>
      <c r="F4886" s="1521">
        <f t="shared" si="153"/>
        <v>95545</v>
      </c>
      <c r="H4886" s="1527">
        <v>38.4</v>
      </c>
      <c r="I4886" s="1527">
        <v>37.5</v>
      </c>
    </row>
    <row r="4887" spans="2:9">
      <c r="B4887" s="1531">
        <v>95546</v>
      </c>
      <c r="C4887" s="1529" t="s">
        <v>9403</v>
      </c>
      <c r="D4887" s="1528" t="s">
        <v>74</v>
      </c>
      <c r="E4887" s="1530">
        <f t="shared" si="152"/>
        <v>129.26</v>
      </c>
      <c r="F4887" s="1521">
        <f t="shared" si="153"/>
        <v>95546</v>
      </c>
      <c r="H4887" s="1530">
        <v>129.26</v>
      </c>
      <c r="I4887" s="1530">
        <v>123.89</v>
      </c>
    </row>
    <row r="4888" spans="2:9" ht="30">
      <c r="B4888" s="1532">
        <v>95547</v>
      </c>
      <c r="C4888" s="1523" t="s">
        <v>9404</v>
      </c>
      <c r="D4888" s="1526" t="s">
        <v>74</v>
      </c>
      <c r="E4888" s="1527">
        <f t="shared" si="152"/>
        <v>90.76</v>
      </c>
      <c r="F4888" s="1521">
        <f t="shared" si="153"/>
        <v>95547</v>
      </c>
      <c r="H4888" s="1527">
        <v>90.76</v>
      </c>
      <c r="I4888" s="1527">
        <v>89.86</v>
      </c>
    </row>
    <row r="4889" spans="2:9">
      <c r="B4889" s="1531">
        <v>100848</v>
      </c>
      <c r="C4889" s="1529" t="s">
        <v>9405</v>
      </c>
      <c r="D4889" s="1528" t="s">
        <v>74</v>
      </c>
      <c r="E4889" s="1530">
        <f t="shared" si="152"/>
        <v>474.94</v>
      </c>
      <c r="F4889" s="1521">
        <f t="shared" si="153"/>
        <v>100848</v>
      </c>
      <c r="H4889" s="1530">
        <v>474.94</v>
      </c>
      <c r="I4889" s="1530">
        <v>473.21</v>
      </c>
    </row>
    <row r="4890" spans="2:9">
      <c r="B4890" s="1532">
        <v>100849</v>
      </c>
      <c r="C4890" s="1523" t="s">
        <v>9406</v>
      </c>
      <c r="D4890" s="1526" t="s">
        <v>74</v>
      </c>
      <c r="E4890" s="1527">
        <f t="shared" si="152"/>
        <v>45.94</v>
      </c>
      <c r="F4890" s="1521">
        <f t="shared" si="153"/>
        <v>100849</v>
      </c>
      <c r="H4890" s="1527">
        <v>45.94</v>
      </c>
      <c r="I4890" s="1527">
        <v>45.5</v>
      </c>
    </row>
    <row r="4891" spans="2:9">
      <c r="B4891" s="1531">
        <v>100851</v>
      </c>
      <c r="C4891" s="1529" t="s">
        <v>9407</v>
      </c>
      <c r="D4891" s="1528" t="s">
        <v>74</v>
      </c>
      <c r="E4891" s="1530">
        <f t="shared" si="152"/>
        <v>93.2</v>
      </c>
      <c r="F4891" s="1521">
        <f t="shared" si="153"/>
        <v>100851</v>
      </c>
      <c r="H4891" s="1530">
        <v>93.2</v>
      </c>
      <c r="I4891" s="1530">
        <v>92.76</v>
      </c>
    </row>
    <row r="4892" spans="2:9">
      <c r="B4892" s="1532">
        <v>100852</v>
      </c>
      <c r="C4892" s="1523" t="s">
        <v>9408</v>
      </c>
      <c r="D4892" s="1526" t="s">
        <v>74</v>
      </c>
      <c r="E4892" s="1527">
        <f t="shared" si="152"/>
        <v>235.18</v>
      </c>
      <c r="F4892" s="1521">
        <f t="shared" si="153"/>
        <v>100852</v>
      </c>
      <c r="H4892" s="1527">
        <v>235.18</v>
      </c>
      <c r="I4892" s="1527">
        <v>233.87</v>
      </c>
    </row>
    <row r="4893" spans="2:9">
      <c r="B4893" s="1531">
        <v>100853</v>
      </c>
      <c r="C4893" s="1529" t="s">
        <v>18457</v>
      </c>
      <c r="D4893" s="1528" t="s">
        <v>74</v>
      </c>
      <c r="E4893" s="1530">
        <f t="shared" si="152"/>
        <v>282.93</v>
      </c>
      <c r="F4893" s="1521">
        <f t="shared" si="153"/>
        <v>100853</v>
      </c>
      <c r="H4893" s="1530">
        <v>282.93</v>
      </c>
      <c r="I4893" s="1530">
        <v>281.62</v>
      </c>
    </row>
    <row r="4894" spans="2:9">
      <c r="B4894" s="1532">
        <v>100854</v>
      </c>
      <c r="C4894" s="1523" t="s">
        <v>9409</v>
      </c>
      <c r="D4894" s="1526" t="s">
        <v>74</v>
      </c>
      <c r="E4894" s="1527">
        <f t="shared" si="152"/>
        <v>1475.02</v>
      </c>
      <c r="F4894" s="1521">
        <f t="shared" si="153"/>
        <v>100854</v>
      </c>
      <c r="H4894" s="1527">
        <v>1475.02</v>
      </c>
      <c r="I4894" s="1527">
        <v>1473.19</v>
      </c>
    </row>
    <row r="4895" spans="2:9">
      <c r="B4895" s="1531">
        <v>100855</v>
      </c>
      <c r="C4895" s="1529" t="s">
        <v>9410</v>
      </c>
      <c r="D4895" s="1528" t="s">
        <v>74</v>
      </c>
      <c r="E4895" s="1530">
        <f t="shared" si="152"/>
        <v>38.4</v>
      </c>
      <c r="F4895" s="1521">
        <f t="shared" si="153"/>
        <v>100855</v>
      </c>
      <c r="H4895" s="1530">
        <v>38.4</v>
      </c>
      <c r="I4895" s="1530">
        <v>37.5</v>
      </c>
    </row>
    <row r="4896" spans="2:9">
      <c r="B4896" s="1532">
        <v>100856</v>
      </c>
      <c r="C4896" s="1523" t="s">
        <v>9411</v>
      </c>
      <c r="D4896" s="1526" t="s">
        <v>74</v>
      </c>
      <c r="E4896" s="1527">
        <f t="shared" si="152"/>
        <v>31.21</v>
      </c>
      <c r="F4896" s="1521">
        <f t="shared" si="153"/>
        <v>100856</v>
      </c>
      <c r="H4896" s="1527">
        <v>31.21</v>
      </c>
      <c r="I4896" s="1527">
        <v>30.94</v>
      </c>
    </row>
    <row r="4897" spans="2:9">
      <c r="B4897" s="1531">
        <v>100857</v>
      </c>
      <c r="C4897" s="1529" t="s">
        <v>9412</v>
      </c>
      <c r="D4897" s="1528" t="s">
        <v>74</v>
      </c>
      <c r="E4897" s="1530">
        <f t="shared" si="152"/>
        <v>432.21</v>
      </c>
      <c r="F4897" s="1521">
        <f t="shared" si="153"/>
        <v>100857</v>
      </c>
      <c r="H4897" s="1530">
        <v>432.21</v>
      </c>
      <c r="I4897" s="1530">
        <v>431.24</v>
      </c>
    </row>
    <row r="4898" spans="2:9">
      <c r="B4898" s="1532">
        <v>100858</v>
      </c>
      <c r="C4898" s="1523" t="s">
        <v>9413</v>
      </c>
      <c r="D4898" s="1526" t="s">
        <v>74</v>
      </c>
      <c r="E4898" s="1527">
        <f t="shared" si="152"/>
        <v>513.91</v>
      </c>
      <c r="F4898" s="1521">
        <f t="shared" si="153"/>
        <v>100858</v>
      </c>
      <c r="H4898" s="1527">
        <v>513.91</v>
      </c>
      <c r="I4898" s="1527">
        <v>511.04</v>
      </c>
    </row>
    <row r="4899" spans="2:9" ht="30">
      <c r="B4899" s="1531">
        <v>100859</v>
      </c>
      <c r="C4899" s="1529" t="s">
        <v>18458</v>
      </c>
      <c r="D4899" s="1528" t="s">
        <v>74</v>
      </c>
      <c r="E4899" s="1530">
        <f t="shared" si="152"/>
        <v>860.13</v>
      </c>
      <c r="F4899" s="1521">
        <f t="shared" si="153"/>
        <v>100859</v>
      </c>
      <c r="H4899" s="1530">
        <v>860.13</v>
      </c>
      <c r="I4899" s="1530">
        <v>854.13</v>
      </c>
    </row>
    <row r="4900" spans="2:9">
      <c r="B4900" s="1532">
        <v>100860</v>
      </c>
      <c r="C4900" s="1523" t="s">
        <v>9414</v>
      </c>
      <c r="D4900" s="1526" t="s">
        <v>74</v>
      </c>
      <c r="E4900" s="1527">
        <f t="shared" si="152"/>
        <v>84.3</v>
      </c>
      <c r="F4900" s="1521">
        <f t="shared" si="153"/>
        <v>100860</v>
      </c>
      <c r="H4900" s="1527">
        <v>84.3</v>
      </c>
      <c r="I4900" s="1527">
        <v>83.04</v>
      </c>
    </row>
    <row r="4901" spans="2:9" ht="30">
      <c r="B4901" s="1531">
        <v>100861</v>
      </c>
      <c r="C4901" s="1529" t="s">
        <v>9415</v>
      </c>
      <c r="D4901" s="1528" t="s">
        <v>74</v>
      </c>
      <c r="E4901" s="1530">
        <f t="shared" si="152"/>
        <v>36.700000000000003</v>
      </c>
      <c r="F4901" s="1521">
        <f t="shared" si="153"/>
        <v>100861</v>
      </c>
      <c r="H4901" s="1530">
        <v>36.700000000000003</v>
      </c>
      <c r="I4901" s="1530">
        <v>35.35</v>
      </c>
    </row>
    <row r="4902" spans="2:9" ht="30">
      <c r="B4902" s="1532">
        <v>100862</v>
      </c>
      <c r="C4902" s="1523" t="s">
        <v>9416</v>
      </c>
      <c r="D4902" s="1526" t="s">
        <v>74</v>
      </c>
      <c r="E4902" s="1527">
        <f t="shared" si="152"/>
        <v>41.22</v>
      </c>
      <c r="F4902" s="1521">
        <f t="shared" si="153"/>
        <v>100862</v>
      </c>
      <c r="H4902" s="1527">
        <v>41.22</v>
      </c>
      <c r="I4902" s="1527">
        <v>39.869999999999997</v>
      </c>
    </row>
    <row r="4903" spans="2:9">
      <c r="B4903" s="1531">
        <v>100863</v>
      </c>
      <c r="C4903" s="1529" t="s">
        <v>9417</v>
      </c>
      <c r="D4903" s="1528" t="s">
        <v>74</v>
      </c>
      <c r="E4903" s="1530">
        <f t="shared" si="152"/>
        <v>653.77</v>
      </c>
      <c r="F4903" s="1521">
        <f t="shared" si="153"/>
        <v>100863</v>
      </c>
      <c r="H4903" s="1530">
        <v>653.77</v>
      </c>
      <c r="I4903" s="1530">
        <v>649.73</v>
      </c>
    </row>
    <row r="4904" spans="2:9">
      <c r="B4904" s="1532">
        <v>100864</v>
      </c>
      <c r="C4904" s="1523" t="s">
        <v>9418</v>
      </c>
      <c r="D4904" s="1526" t="s">
        <v>74</v>
      </c>
      <c r="E4904" s="1527">
        <f t="shared" si="152"/>
        <v>721.74</v>
      </c>
      <c r="F4904" s="1521">
        <f t="shared" si="153"/>
        <v>100864</v>
      </c>
      <c r="H4904" s="1527">
        <v>721.74</v>
      </c>
      <c r="I4904" s="1527">
        <v>717.7</v>
      </c>
    </row>
    <row r="4905" spans="2:9" ht="30">
      <c r="B4905" s="1531">
        <v>100865</v>
      </c>
      <c r="C4905" s="1529" t="s">
        <v>9419</v>
      </c>
      <c r="D4905" s="1528" t="s">
        <v>74</v>
      </c>
      <c r="E4905" s="1530">
        <f t="shared" si="152"/>
        <v>657.58</v>
      </c>
      <c r="F4905" s="1521">
        <f t="shared" si="153"/>
        <v>100865</v>
      </c>
      <c r="H4905" s="1530">
        <v>657.58</v>
      </c>
      <c r="I4905" s="1530">
        <v>655.78</v>
      </c>
    </row>
    <row r="4906" spans="2:9" ht="30">
      <c r="B4906" s="1532">
        <v>100866</v>
      </c>
      <c r="C4906" s="1523" t="s">
        <v>9420</v>
      </c>
      <c r="D4906" s="1526" t="s">
        <v>74</v>
      </c>
      <c r="E4906" s="1527">
        <f t="shared" si="152"/>
        <v>331.61</v>
      </c>
      <c r="F4906" s="1521">
        <f t="shared" si="153"/>
        <v>100866</v>
      </c>
      <c r="H4906" s="1527">
        <v>331.61</v>
      </c>
      <c r="I4906" s="1527">
        <v>328.92</v>
      </c>
    </row>
    <row r="4907" spans="2:9" ht="30">
      <c r="B4907" s="1531">
        <v>100867</v>
      </c>
      <c r="C4907" s="1529" t="s">
        <v>9421</v>
      </c>
      <c r="D4907" s="1528" t="s">
        <v>74</v>
      </c>
      <c r="E4907" s="1530">
        <f t="shared" si="152"/>
        <v>354.03</v>
      </c>
      <c r="F4907" s="1521">
        <f t="shared" si="153"/>
        <v>100867</v>
      </c>
      <c r="H4907" s="1530">
        <v>354.03</v>
      </c>
      <c r="I4907" s="1530">
        <v>351.34</v>
      </c>
    </row>
    <row r="4908" spans="2:9" ht="30">
      <c r="B4908" s="1532">
        <v>100868</v>
      </c>
      <c r="C4908" s="1523" t="s">
        <v>9422</v>
      </c>
      <c r="D4908" s="1526" t="s">
        <v>74</v>
      </c>
      <c r="E4908" s="1527">
        <f t="shared" si="152"/>
        <v>368.94</v>
      </c>
      <c r="F4908" s="1521">
        <f t="shared" si="153"/>
        <v>100868</v>
      </c>
      <c r="H4908" s="1527">
        <v>368.94</v>
      </c>
      <c r="I4908" s="1527">
        <v>366.25</v>
      </c>
    </row>
    <row r="4909" spans="2:9" ht="30">
      <c r="B4909" s="1531">
        <v>100869</v>
      </c>
      <c r="C4909" s="1529" t="s">
        <v>9423</v>
      </c>
      <c r="D4909" s="1528" t="s">
        <v>74</v>
      </c>
      <c r="E4909" s="1530">
        <f t="shared" si="152"/>
        <v>380.38</v>
      </c>
      <c r="F4909" s="1521">
        <f t="shared" si="153"/>
        <v>100869</v>
      </c>
      <c r="H4909" s="1530">
        <v>380.38</v>
      </c>
      <c r="I4909" s="1530">
        <v>377.69</v>
      </c>
    </row>
    <row r="4910" spans="2:9">
      <c r="B4910" s="1532">
        <v>100870</v>
      </c>
      <c r="C4910" s="1523" t="s">
        <v>9424</v>
      </c>
      <c r="D4910" s="1526" t="s">
        <v>74</v>
      </c>
      <c r="E4910" s="1527">
        <f t="shared" si="152"/>
        <v>265.2</v>
      </c>
      <c r="F4910" s="1521">
        <f t="shared" si="153"/>
        <v>100870</v>
      </c>
      <c r="H4910" s="1527">
        <v>265.2</v>
      </c>
      <c r="I4910" s="1527">
        <v>262.51</v>
      </c>
    </row>
    <row r="4911" spans="2:9">
      <c r="B4911" s="1531">
        <v>100871</v>
      </c>
      <c r="C4911" s="1529" t="s">
        <v>9425</v>
      </c>
      <c r="D4911" s="1528" t="s">
        <v>74</v>
      </c>
      <c r="E4911" s="1530">
        <f t="shared" si="152"/>
        <v>285.18</v>
      </c>
      <c r="F4911" s="1521">
        <f t="shared" si="153"/>
        <v>100871</v>
      </c>
      <c r="H4911" s="1530">
        <v>285.18</v>
      </c>
      <c r="I4911" s="1530">
        <v>282.49</v>
      </c>
    </row>
    <row r="4912" spans="2:9">
      <c r="B4912" s="1532">
        <v>100872</v>
      </c>
      <c r="C4912" s="1523" t="s">
        <v>9426</v>
      </c>
      <c r="D4912" s="1526" t="s">
        <v>74</v>
      </c>
      <c r="E4912" s="1527">
        <f t="shared" si="152"/>
        <v>297.94</v>
      </c>
      <c r="F4912" s="1521">
        <f t="shared" si="153"/>
        <v>100872</v>
      </c>
      <c r="H4912" s="1527">
        <v>297.94</v>
      </c>
      <c r="I4912" s="1527">
        <v>295.25</v>
      </c>
    </row>
    <row r="4913" spans="2:9">
      <c r="B4913" s="1531">
        <v>100873</v>
      </c>
      <c r="C4913" s="1529" t="s">
        <v>9427</v>
      </c>
      <c r="D4913" s="1528" t="s">
        <v>74</v>
      </c>
      <c r="E4913" s="1530">
        <f t="shared" si="152"/>
        <v>305.91000000000003</v>
      </c>
      <c r="F4913" s="1521">
        <f t="shared" si="153"/>
        <v>100873</v>
      </c>
      <c r="H4913" s="1530">
        <v>305.91000000000003</v>
      </c>
      <c r="I4913" s="1530">
        <v>303.22000000000003</v>
      </c>
    </row>
    <row r="4914" spans="2:9">
      <c r="B4914" s="1532">
        <v>100874</v>
      </c>
      <c r="C4914" s="1523" t="s">
        <v>9428</v>
      </c>
      <c r="D4914" s="1526" t="s">
        <v>74</v>
      </c>
      <c r="E4914" s="1527">
        <f t="shared" si="152"/>
        <v>331.61</v>
      </c>
      <c r="F4914" s="1521">
        <f t="shared" si="153"/>
        <v>100874</v>
      </c>
      <c r="H4914" s="1527">
        <v>331.61</v>
      </c>
      <c r="I4914" s="1527">
        <v>328.92</v>
      </c>
    </row>
    <row r="4915" spans="2:9">
      <c r="B4915" s="1531">
        <v>100875</v>
      </c>
      <c r="C4915" s="1529" t="s">
        <v>9429</v>
      </c>
      <c r="D4915" s="1528" t="s">
        <v>74</v>
      </c>
      <c r="E4915" s="1530">
        <f t="shared" si="152"/>
        <v>1211.24</v>
      </c>
      <c r="F4915" s="1521">
        <f t="shared" si="153"/>
        <v>100875</v>
      </c>
      <c r="H4915" s="1530">
        <v>1211.24</v>
      </c>
      <c r="I4915" s="1530">
        <v>1207.6600000000001</v>
      </c>
    </row>
    <row r="4916" spans="2:9">
      <c r="B4916" s="1532">
        <v>100878</v>
      </c>
      <c r="C4916" s="1523" t="s">
        <v>18459</v>
      </c>
      <c r="D4916" s="1526" t="s">
        <v>74</v>
      </c>
      <c r="E4916" s="1527">
        <f t="shared" si="152"/>
        <v>562.37</v>
      </c>
      <c r="F4916" s="1521">
        <f t="shared" si="153"/>
        <v>100878</v>
      </c>
      <c r="H4916" s="1527">
        <v>562.37</v>
      </c>
      <c r="I4916" s="1527">
        <v>558.33000000000004</v>
      </c>
    </row>
    <row r="4917" spans="2:9" ht="30">
      <c r="B4917" s="1531">
        <v>98052</v>
      </c>
      <c r="C4917" s="1529" t="s">
        <v>17272</v>
      </c>
      <c r="D4917" s="1528" t="s">
        <v>74</v>
      </c>
      <c r="E4917" s="1530">
        <f t="shared" si="152"/>
        <v>2021.93</v>
      </c>
      <c r="F4917" s="1521">
        <f t="shared" si="153"/>
        <v>98052</v>
      </c>
      <c r="H4917" s="1530">
        <v>2021.93</v>
      </c>
      <c r="I4917" s="1530">
        <v>1991.68</v>
      </c>
    </row>
    <row r="4918" spans="2:9" ht="30">
      <c r="B4918" s="1532">
        <v>98053</v>
      </c>
      <c r="C4918" s="1523" t="s">
        <v>17273</v>
      </c>
      <c r="D4918" s="1526" t="s">
        <v>74</v>
      </c>
      <c r="E4918" s="1527">
        <f t="shared" si="152"/>
        <v>2770.01</v>
      </c>
      <c r="F4918" s="1521">
        <f t="shared" si="153"/>
        <v>98053</v>
      </c>
      <c r="H4918" s="1527">
        <v>2770.01</v>
      </c>
      <c r="I4918" s="1527">
        <v>2729.41</v>
      </c>
    </row>
    <row r="4919" spans="2:9" ht="30">
      <c r="B4919" s="1531">
        <v>98054</v>
      </c>
      <c r="C4919" s="1529" t="s">
        <v>17274</v>
      </c>
      <c r="D4919" s="1528" t="s">
        <v>74</v>
      </c>
      <c r="E4919" s="1530">
        <f t="shared" si="152"/>
        <v>4497.5600000000004</v>
      </c>
      <c r="F4919" s="1521">
        <f t="shared" si="153"/>
        <v>98054</v>
      </c>
      <c r="H4919" s="1530">
        <v>4497.5600000000004</v>
      </c>
      <c r="I4919" s="1530">
        <v>4451.6400000000003</v>
      </c>
    </row>
    <row r="4920" spans="2:9" ht="30">
      <c r="B4920" s="1532">
        <v>98055</v>
      </c>
      <c r="C4920" s="1523" t="s">
        <v>17275</v>
      </c>
      <c r="D4920" s="1526" t="s">
        <v>74</v>
      </c>
      <c r="E4920" s="1527">
        <f t="shared" si="152"/>
        <v>6090.15</v>
      </c>
      <c r="F4920" s="1521">
        <f t="shared" si="153"/>
        <v>98055</v>
      </c>
      <c r="H4920" s="1527">
        <v>6090.15</v>
      </c>
      <c r="I4920" s="1527">
        <v>6028.2</v>
      </c>
    </row>
    <row r="4921" spans="2:9" ht="30">
      <c r="B4921" s="1531">
        <v>98056</v>
      </c>
      <c r="C4921" s="1529" t="s">
        <v>17276</v>
      </c>
      <c r="D4921" s="1528" t="s">
        <v>74</v>
      </c>
      <c r="E4921" s="1530">
        <f t="shared" si="152"/>
        <v>7109.37</v>
      </c>
      <c r="F4921" s="1521">
        <f t="shared" si="153"/>
        <v>98056</v>
      </c>
      <c r="H4921" s="1530">
        <v>7109.37</v>
      </c>
      <c r="I4921" s="1530">
        <v>7041.68</v>
      </c>
    </row>
    <row r="4922" spans="2:9" ht="30">
      <c r="B4922" s="1532">
        <v>98057</v>
      </c>
      <c r="C4922" s="1523" t="s">
        <v>17277</v>
      </c>
      <c r="D4922" s="1526" t="s">
        <v>74</v>
      </c>
      <c r="E4922" s="1527">
        <f t="shared" si="152"/>
        <v>8407.7999999999993</v>
      </c>
      <c r="F4922" s="1521">
        <f t="shared" si="153"/>
        <v>98057</v>
      </c>
      <c r="H4922" s="1527">
        <v>8407.7999999999993</v>
      </c>
      <c r="I4922" s="1527">
        <v>8327.48</v>
      </c>
    </row>
    <row r="4923" spans="2:9" ht="30">
      <c r="B4923" s="1531">
        <v>98058</v>
      </c>
      <c r="C4923" s="1529" t="s">
        <v>17278</v>
      </c>
      <c r="D4923" s="1528" t="s">
        <v>74</v>
      </c>
      <c r="E4923" s="1530">
        <f t="shared" si="152"/>
        <v>1707.44</v>
      </c>
      <c r="F4923" s="1521">
        <f t="shared" si="153"/>
        <v>98058</v>
      </c>
      <c r="H4923" s="1530">
        <v>1707.44</v>
      </c>
      <c r="I4923" s="1530">
        <v>1674.59</v>
      </c>
    </row>
    <row r="4924" spans="2:9" ht="30">
      <c r="B4924" s="1532">
        <v>98059</v>
      </c>
      <c r="C4924" s="1523" t="s">
        <v>17279</v>
      </c>
      <c r="D4924" s="1526" t="s">
        <v>74</v>
      </c>
      <c r="E4924" s="1527">
        <f t="shared" si="152"/>
        <v>3678.8</v>
      </c>
      <c r="F4924" s="1521">
        <f t="shared" si="153"/>
        <v>98059</v>
      </c>
      <c r="H4924" s="1527">
        <v>3678.8</v>
      </c>
      <c r="I4924" s="1527">
        <v>3627.53</v>
      </c>
    </row>
    <row r="4925" spans="2:9" ht="30">
      <c r="B4925" s="1531">
        <v>98060</v>
      </c>
      <c r="C4925" s="1529" t="s">
        <v>17280</v>
      </c>
      <c r="D4925" s="1528" t="s">
        <v>74</v>
      </c>
      <c r="E4925" s="1530">
        <f t="shared" si="152"/>
        <v>5107.5</v>
      </c>
      <c r="F4925" s="1521">
        <f t="shared" si="153"/>
        <v>98060</v>
      </c>
      <c r="H4925" s="1530">
        <v>5107.5</v>
      </c>
      <c r="I4925" s="1530">
        <v>5034.42</v>
      </c>
    </row>
    <row r="4926" spans="2:9" ht="30">
      <c r="B4926" s="1532">
        <v>98061</v>
      </c>
      <c r="C4926" s="1523" t="s">
        <v>17281</v>
      </c>
      <c r="D4926" s="1526" t="s">
        <v>74</v>
      </c>
      <c r="E4926" s="1527">
        <f t="shared" si="152"/>
        <v>7078.94</v>
      </c>
      <c r="F4926" s="1521">
        <f t="shared" si="153"/>
        <v>98061</v>
      </c>
      <c r="H4926" s="1527">
        <v>7078.94</v>
      </c>
      <c r="I4926" s="1527">
        <v>6979.89</v>
      </c>
    </row>
    <row r="4927" spans="2:9" ht="30">
      <c r="B4927" s="1531">
        <v>98062</v>
      </c>
      <c r="C4927" s="1529" t="s">
        <v>17282</v>
      </c>
      <c r="D4927" s="1528" t="s">
        <v>74</v>
      </c>
      <c r="E4927" s="1530">
        <f t="shared" si="152"/>
        <v>2861.47</v>
      </c>
      <c r="F4927" s="1521">
        <f t="shared" si="153"/>
        <v>98062</v>
      </c>
      <c r="H4927" s="1530">
        <v>2861.47</v>
      </c>
      <c r="I4927" s="1530">
        <v>2831.01</v>
      </c>
    </row>
    <row r="4928" spans="2:9" ht="30">
      <c r="B4928" s="1532">
        <v>98063</v>
      </c>
      <c r="C4928" s="1523" t="s">
        <v>17283</v>
      </c>
      <c r="D4928" s="1526" t="s">
        <v>74</v>
      </c>
      <c r="E4928" s="1527">
        <f t="shared" si="152"/>
        <v>4358.76</v>
      </c>
      <c r="F4928" s="1521">
        <f t="shared" si="153"/>
        <v>98063</v>
      </c>
      <c r="H4928" s="1527">
        <v>4358.76</v>
      </c>
      <c r="I4928" s="1527">
        <v>4313.91</v>
      </c>
    </row>
    <row r="4929" spans="2:9" ht="30">
      <c r="B4929" s="1531">
        <v>98064</v>
      </c>
      <c r="C4929" s="1529" t="s">
        <v>17284</v>
      </c>
      <c r="D4929" s="1528" t="s">
        <v>74</v>
      </c>
      <c r="E4929" s="1530">
        <f t="shared" si="152"/>
        <v>5035.22</v>
      </c>
      <c r="F4929" s="1521">
        <f t="shared" si="153"/>
        <v>98064</v>
      </c>
      <c r="H4929" s="1530">
        <v>5035.22</v>
      </c>
      <c r="I4929" s="1530">
        <v>4987.97</v>
      </c>
    </row>
    <row r="4930" spans="2:9" ht="30">
      <c r="B4930" s="1532">
        <v>98065</v>
      </c>
      <c r="C4930" s="1523" t="s">
        <v>17285</v>
      </c>
      <c r="D4930" s="1526" t="s">
        <v>74</v>
      </c>
      <c r="E4930" s="1527">
        <f t="shared" ref="E4930:E4993" si="154">IF($L$2=$H$1,H4930,I4930)</f>
        <v>6986.77</v>
      </c>
      <c r="F4930" s="1521">
        <f t="shared" ref="F4930:F4993" si="155">IF(LEN($B4930)=7,CONCATENATE(MID($B4930,1,6),"00",RIGHT($B4930,1)),IF(LEN($B4930)=8,CONCATENATE(MID($B4930,1,6),"0",RIGHT($B4930,2)),$B4930))</f>
        <v>98065</v>
      </c>
      <c r="H4930" s="1527">
        <v>6986.77</v>
      </c>
      <c r="I4930" s="1527">
        <v>6924.59</v>
      </c>
    </row>
    <row r="4931" spans="2:9" ht="30">
      <c r="B4931" s="1531">
        <v>98066</v>
      </c>
      <c r="C4931" s="1529" t="s">
        <v>17286</v>
      </c>
      <c r="D4931" s="1528" t="s">
        <v>74</v>
      </c>
      <c r="E4931" s="1530">
        <f t="shared" si="154"/>
        <v>5156.49</v>
      </c>
      <c r="F4931" s="1521">
        <f t="shared" si="155"/>
        <v>98066</v>
      </c>
      <c r="H4931" s="1530">
        <v>5156.49</v>
      </c>
      <c r="I4931" s="1530">
        <v>4945.8100000000004</v>
      </c>
    </row>
    <row r="4932" spans="2:9" ht="30">
      <c r="B4932" s="1532">
        <v>98067</v>
      </c>
      <c r="C4932" s="1523" t="s">
        <v>17287</v>
      </c>
      <c r="D4932" s="1526" t="s">
        <v>74</v>
      </c>
      <c r="E4932" s="1527">
        <f t="shared" si="154"/>
        <v>6888.72</v>
      </c>
      <c r="F4932" s="1521">
        <f t="shared" si="155"/>
        <v>98067</v>
      </c>
      <c r="H4932" s="1527">
        <v>6888.72</v>
      </c>
      <c r="I4932" s="1527">
        <v>6606.54</v>
      </c>
    </row>
    <row r="4933" spans="2:9" ht="30">
      <c r="B4933" s="1531">
        <v>98068</v>
      </c>
      <c r="C4933" s="1529" t="s">
        <v>17288</v>
      </c>
      <c r="D4933" s="1528" t="s">
        <v>74</v>
      </c>
      <c r="E4933" s="1530">
        <f t="shared" si="154"/>
        <v>9730.44</v>
      </c>
      <c r="F4933" s="1521">
        <f t="shared" si="155"/>
        <v>98068</v>
      </c>
      <c r="H4933" s="1530">
        <v>9730.44</v>
      </c>
      <c r="I4933" s="1530">
        <v>9330.01</v>
      </c>
    </row>
    <row r="4934" spans="2:9" ht="30">
      <c r="B4934" s="1532">
        <v>98069</v>
      </c>
      <c r="C4934" s="1523" t="s">
        <v>17289</v>
      </c>
      <c r="D4934" s="1526" t="s">
        <v>74</v>
      </c>
      <c r="E4934" s="1527">
        <f t="shared" si="154"/>
        <v>12988.36</v>
      </c>
      <c r="F4934" s="1521">
        <f t="shared" si="155"/>
        <v>98069</v>
      </c>
      <c r="H4934" s="1527">
        <v>12988.36</v>
      </c>
      <c r="I4934" s="1527">
        <v>12448.45</v>
      </c>
    </row>
    <row r="4935" spans="2:9" ht="30">
      <c r="B4935" s="1531">
        <v>98070</v>
      </c>
      <c r="C4935" s="1529" t="s">
        <v>17290</v>
      </c>
      <c r="D4935" s="1528" t="s">
        <v>74</v>
      </c>
      <c r="E4935" s="1530">
        <f t="shared" si="154"/>
        <v>14919.17</v>
      </c>
      <c r="F4935" s="1521">
        <f t="shared" si="155"/>
        <v>98070</v>
      </c>
      <c r="H4935" s="1530">
        <v>14919.17</v>
      </c>
      <c r="I4935" s="1530">
        <v>14301.41</v>
      </c>
    </row>
    <row r="4936" spans="2:9" ht="30">
      <c r="B4936" s="1532">
        <v>98071</v>
      </c>
      <c r="C4936" s="1523" t="s">
        <v>17291</v>
      </c>
      <c r="D4936" s="1526" t="s">
        <v>74</v>
      </c>
      <c r="E4936" s="1527">
        <f t="shared" si="154"/>
        <v>16457.12</v>
      </c>
      <c r="F4936" s="1521">
        <f t="shared" si="155"/>
        <v>98071</v>
      </c>
      <c r="H4936" s="1527">
        <v>16457.12</v>
      </c>
      <c r="I4936" s="1527">
        <v>15782.08</v>
      </c>
    </row>
    <row r="4937" spans="2:9" ht="30">
      <c r="B4937" s="1531">
        <v>98072</v>
      </c>
      <c r="C4937" s="1529" t="s">
        <v>17292</v>
      </c>
      <c r="D4937" s="1528" t="s">
        <v>74</v>
      </c>
      <c r="E4937" s="1530">
        <f t="shared" si="154"/>
        <v>4265.49</v>
      </c>
      <c r="F4937" s="1521">
        <f t="shared" si="155"/>
        <v>98072</v>
      </c>
      <c r="H4937" s="1530">
        <v>4265.49</v>
      </c>
      <c r="I4937" s="1530">
        <v>4090.14</v>
      </c>
    </row>
    <row r="4938" spans="2:9" ht="30">
      <c r="B4938" s="1532">
        <v>98073</v>
      </c>
      <c r="C4938" s="1523" t="s">
        <v>17293</v>
      </c>
      <c r="D4938" s="1526" t="s">
        <v>74</v>
      </c>
      <c r="E4938" s="1527">
        <f t="shared" si="154"/>
        <v>6587.72</v>
      </c>
      <c r="F4938" s="1521">
        <f t="shared" si="155"/>
        <v>98073</v>
      </c>
      <c r="H4938" s="1527">
        <v>6587.72</v>
      </c>
      <c r="I4938" s="1527">
        <v>6313.24</v>
      </c>
    </row>
    <row r="4939" spans="2:9" ht="30">
      <c r="B4939" s="1531">
        <v>98074</v>
      </c>
      <c r="C4939" s="1529" t="s">
        <v>17294</v>
      </c>
      <c r="D4939" s="1528" t="s">
        <v>74</v>
      </c>
      <c r="E4939" s="1530">
        <f t="shared" si="154"/>
        <v>10117.73</v>
      </c>
      <c r="F4939" s="1521">
        <f t="shared" si="155"/>
        <v>98074</v>
      </c>
      <c r="H4939" s="1530">
        <v>10117.73</v>
      </c>
      <c r="I4939" s="1530">
        <v>9692.2099999999991</v>
      </c>
    </row>
    <row r="4940" spans="2:9" ht="30">
      <c r="B4940" s="1532">
        <v>98075</v>
      </c>
      <c r="C4940" s="1523" t="s">
        <v>17295</v>
      </c>
      <c r="D4940" s="1526" t="s">
        <v>74</v>
      </c>
      <c r="E4940" s="1527">
        <f t="shared" si="154"/>
        <v>13099.45</v>
      </c>
      <c r="F4940" s="1521">
        <f t="shared" si="155"/>
        <v>98075</v>
      </c>
      <c r="H4940" s="1527">
        <v>13099.45</v>
      </c>
      <c r="I4940" s="1527">
        <v>12546.74</v>
      </c>
    </row>
    <row r="4941" spans="2:9" ht="30">
      <c r="B4941" s="1531">
        <v>98076</v>
      </c>
      <c r="C4941" s="1529" t="s">
        <v>17296</v>
      </c>
      <c r="D4941" s="1528" t="s">
        <v>74</v>
      </c>
      <c r="E4941" s="1530">
        <f t="shared" si="154"/>
        <v>15026.86</v>
      </c>
      <c r="F4941" s="1521">
        <f t="shared" si="155"/>
        <v>98076</v>
      </c>
      <c r="H4941" s="1530">
        <v>15026.86</v>
      </c>
      <c r="I4941" s="1530">
        <v>14390.34</v>
      </c>
    </row>
    <row r="4942" spans="2:9" ht="30">
      <c r="B4942" s="1532">
        <v>98077</v>
      </c>
      <c r="C4942" s="1523" t="s">
        <v>17297</v>
      </c>
      <c r="D4942" s="1526" t="s">
        <v>74</v>
      </c>
      <c r="E4942" s="1527">
        <f t="shared" si="154"/>
        <v>17651.5</v>
      </c>
      <c r="F4942" s="1521">
        <f t="shared" si="155"/>
        <v>98077</v>
      </c>
      <c r="H4942" s="1527">
        <v>17651.5</v>
      </c>
      <c r="I4942" s="1527">
        <v>16902.61</v>
      </c>
    </row>
    <row r="4943" spans="2:9" ht="30">
      <c r="B4943" s="1531">
        <v>98078</v>
      </c>
      <c r="C4943" s="1529" t="s">
        <v>17298</v>
      </c>
      <c r="D4943" s="1528" t="s">
        <v>74</v>
      </c>
      <c r="E4943" s="1530">
        <f t="shared" si="154"/>
        <v>4570.08</v>
      </c>
      <c r="F4943" s="1521">
        <f t="shared" si="155"/>
        <v>98078</v>
      </c>
      <c r="H4943" s="1530">
        <v>4570.08</v>
      </c>
      <c r="I4943" s="1530">
        <v>4385.82</v>
      </c>
    </row>
    <row r="4944" spans="2:9" ht="30">
      <c r="B4944" s="1532">
        <v>98079</v>
      </c>
      <c r="C4944" s="1523" t="s">
        <v>17299</v>
      </c>
      <c r="D4944" s="1526" t="s">
        <v>74</v>
      </c>
      <c r="E4944" s="1527">
        <f t="shared" si="154"/>
        <v>7966.28</v>
      </c>
      <c r="F4944" s="1521">
        <f t="shared" si="155"/>
        <v>98079</v>
      </c>
      <c r="H4944" s="1527">
        <v>7966.28</v>
      </c>
      <c r="I4944" s="1527">
        <v>7644.61</v>
      </c>
    </row>
    <row r="4945" spans="2:9" ht="30">
      <c r="B4945" s="1531">
        <v>98080</v>
      </c>
      <c r="C4945" s="1529" t="s">
        <v>17300</v>
      </c>
      <c r="D4945" s="1528" t="s">
        <v>74</v>
      </c>
      <c r="E4945" s="1530">
        <f t="shared" si="154"/>
        <v>10172.61</v>
      </c>
      <c r="F4945" s="1521">
        <f t="shared" si="155"/>
        <v>98080</v>
      </c>
      <c r="H4945" s="1530">
        <v>10172.61</v>
      </c>
      <c r="I4945" s="1530">
        <v>9759.56</v>
      </c>
    </row>
    <row r="4946" spans="2:9" ht="30">
      <c r="B4946" s="1532">
        <v>98081</v>
      </c>
      <c r="C4946" s="1523" t="s">
        <v>17301</v>
      </c>
      <c r="D4946" s="1526" t="s">
        <v>74</v>
      </c>
      <c r="E4946" s="1527">
        <f t="shared" si="154"/>
        <v>15015.01</v>
      </c>
      <c r="F4946" s="1521">
        <f t="shared" si="155"/>
        <v>98081</v>
      </c>
      <c r="H4946" s="1527">
        <v>15015.01</v>
      </c>
      <c r="I4946" s="1527">
        <v>14403.52</v>
      </c>
    </row>
    <row r="4947" spans="2:9" ht="30">
      <c r="B4947" s="1531">
        <v>98082</v>
      </c>
      <c r="C4947" s="1529" t="s">
        <v>17302</v>
      </c>
      <c r="D4947" s="1528" t="s">
        <v>74</v>
      </c>
      <c r="E4947" s="1530">
        <f t="shared" si="154"/>
        <v>3679.61</v>
      </c>
      <c r="F4947" s="1521">
        <f t="shared" si="155"/>
        <v>98082</v>
      </c>
      <c r="H4947" s="1530">
        <v>3679.61</v>
      </c>
      <c r="I4947" s="1530">
        <v>3514.27</v>
      </c>
    </row>
    <row r="4948" spans="2:9" ht="30">
      <c r="B4948" s="1532">
        <v>98083</v>
      </c>
      <c r="C4948" s="1523" t="s">
        <v>17303</v>
      </c>
      <c r="D4948" s="1526" t="s">
        <v>74</v>
      </c>
      <c r="E4948" s="1527">
        <f t="shared" si="154"/>
        <v>4853.22</v>
      </c>
      <c r="F4948" s="1521">
        <f t="shared" si="155"/>
        <v>98083</v>
      </c>
      <c r="H4948" s="1527">
        <v>4853.22</v>
      </c>
      <c r="I4948" s="1527">
        <v>4633.21</v>
      </c>
    </row>
    <row r="4949" spans="2:9" ht="30">
      <c r="B4949" s="1531">
        <v>98084</v>
      </c>
      <c r="C4949" s="1529" t="s">
        <v>17304</v>
      </c>
      <c r="D4949" s="1528" t="s">
        <v>74</v>
      </c>
      <c r="E4949" s="1530">
        <f t="shared" si="154"/>
        <v>6801.48</v>
      </c>
      <c r="F4949" s="1521">
        <f t="shared" si="155"/>
        <v>98084</v>
      </c>
      <c r="H4949" s="1530">
        <v>6801.48</v>
      </c>
      <c r="I4949" s="1530">
        <v>6490.17</v>
      </c>
    </row>
    <row r="4950" spans="2:9" ht="30">
      <c r="B4950" s="1532">
        <v>98085</v>
      </c>
      <c r="C4950" s="1523" t="s">
        <v>17305</v>
      </c>
      <c r="D4950" s="1526" t="s">
        <v>74</v>
      </c>
      <c r="E4950" s="1527">
        <f t="shared" si="154"/>
        <v>9201.23</v>
      </c>
      <c r="F4950" s="1521">
        <f t="shared" si="155"/>
        <v>98085</v>
      </c>
      <c r="H4950" s="1527">
        <v>9201.23</v>
      </c>
      <c r="I4950" s="1527">
        <v>8776.85</v>
      </c>
    </row>
    <row r="4951" spans="2:9" ht="30">
      <c r="B4951" s="1531">
        <v>98086</v>
      </c>
      <c r="C4951" s="1529" t="s">
        <v>17306</v>
      </c>
      <c r="D4951" s="1528" t="s">
        <v>74</v>
      </c>
      <c r="E4951" s="1530">
        <f t="shared" si="154"/>
        <v>10399.24</v>
      </c>
      <c r="F4951" s="1521">
        <f t="shared" si="155"/>
        <v>98086</v>
      </c>
      <c r="H4951" s="1530">
        <v>10399.24</v>
      </c>
      <c r="I4951" s="1530">
        <v>9918.7099999999991</v>
      </c>
    </row>
    <row r="4952" spans="2:9" ht="30">
      <c r="B4952" s="1532">
        <v>98087</v>
      </c>
      <c r="C4952" s="1523" t="s">
        <v>17307</v>
      </c>
      <c r="D4952" s="1526" t="s">
        <v>74</v>
      </c>
      <c r="E4952" s="1527">
        <f t="shared" si="154"/>
        <v>11130.97</v>
      </c>
      <c r="F4952" s="1521">
        <f t="shared" si="155"/>
        <v>98087</v>
      </c>
      <c r="H4952" s="1527">
        <v>11130.97</v>
      </c>
      <c r="I4952" s="1527">
        <v>10616.4</v>
      </c>
    </row>
    <row r="4953" spans="2:9" ht="30">
      <c r="B4953" s="1531">
        <v>98088</v>
      </c>
      <c r="C4953" s="1529" t="s">
        <v>17308</v>
      </c>
      <c r="D4953" s="1528" t="s">
        <v>74</v>
      </c>
      <c r="E4953" s="1530">
        <f t="shared" si="154"/>
        <v>3145.69</v>
      </c>
      <c r="F4953" s="1521">
        <f t="shared" si="155"/>
        <v>98088</v>
      </c>
      <c r="H4953" s="1530">
        <v>3145.69</v>
      </c>
      <c r="I4953" s="1530">
        <v>3006.71</v>
      </c>
    </row>
    <row r="4954" spans="2:9" ht="30">
      <c r="B4954" s="1532">
        <v>98089</v>
      </c>
      <c r="C4954" s="1523" t="s">
        <v>17309</v>
      </c>
      <c r="D4954" s="1526" t="s">
        <v>74</v>
      </c>
      <c r="E4954" s="1527">
        <f t="shared" si="154"/>
        <v>4939.68</v>
      </c>
      <c r="F4954" s="1521">
        <f t="shared" si="155"/>
        <v>98089</v>
      </c>
      <c r="H4954" s="1527">
        <v>4939.68</v>
      </c>
      <c r="I4954" s="1527">
        <v>4718.92</v>
      </c>
    </row>
    <row r="4955" spans="2:9" ht="30">
      <c r="B4955" s="1531">
        <v>98090</v>
      </c>
      <c r="C4955" s="1529" t="s">
        <v>17310</v>
      </c>
      <c r="D4955" s="1528" t="s">
        <v>74</v>
      </c>
      <c r="E4955" s="1530">
        <f t="shared" si="154"/>
        <v>7717.65</v>
      </c>
      <c r="F4955" s="1521">
        <f t="shared" si="155"/>
        <v>98090</v>
      </c>
      <c r="H4955" s="1530">
        <v>7717.65</v>
      </c>
      <c r="I4955" s="1530">
        <v>7370.91</v>
      </c>
    </row>
    <row r="4956" spans="2:9" ht="30">
      <c r="B4956" s="1532">
        <v>98091</v>
      </c>
      <c r="C4956" s="1523" t="s">
        <v>17311</v>
      </c>
      <c r="D4956" s="1526" t="s">
        <v>74</v>
      </c>
      <c r="E4956" s="1527">
        <f t="shared" si="154"/>
        <v>9959.5400000000009</v>
      </c>
      <c r="F4956" s="1521">
        <f t="shared" si="155"/>
        <v>98091</v>
      </c>
      <c r="H4956" s="1527">
        <v>9959.5400000000009</v>
      </c>
      <c r="I4956" s="1527">
        <v>9512.11</v>
      </c>
    </row>
    <row r="4957" spans="2:9" ht="30">
      <c r="B4957" s="1531">
        <v>98092</v>
      </c>
      <c r="C4957" s="1529" t="s">
        <v>17312</v>
      </c>
      <c r="D4957" s="1528" t="s">
        <v>74</v>
      </c>
      <c r="E4957" s="1530">
        <f t="shared" si="154"/>
        <v>11660.31</v>
      </c>
      <c r="F4957" s="1521">
        <f t="shared" si="155"/>
        <v>98092</v>
      </c>
      <c r="H4957" s="1530">
        <v>11660.31</v>
      </c>
      <c r="I4957" s="1530">
        <v>11135.03</v>
      </c>
    </row>
    <row r="4958" spans="2:9" ht="30">
      <c r="B4958" s="1532">
        <v>98093</v>
      </c>
      <c r="C4958" s="1523" t="s">
        <v>17313</v>
      </c>
      <c r="D4958" s="1526" t="s">
        <v>74</v>
      </c>
      <c r="E4958" s="1527">
        <f t="shared" si="154"/>
        <v>13749.4</v>
      </c>
      <c r="F4958" s="1521">
        <f t="shared" si="155"/>
        <v>98093</v>
      </c>
      <c r="H4958" s="1527">
        <v>13749.4</v>
      </c>
      <c r="I4958" s="1527">
        <v>13129.62</v>
      </c>
    </row>
    <row r="4959" spans="2:9" ht="30">
      <c r="B4959" s="1531">
        <v>98094</v>
      </c>
      <c r="C4959" s="1529" t="s">
        <v>17314</v>
      </c>
      <c r="D4959" s="1528" t="s">
        <v>74</v>
      </c>
      <c r="E4959" s="1530">
        <f t="shared" si="154"/>
        <v>2640.2</v>
      </c>
      <c r="F4959" s="1521">
        <f t="shared" si="155"/>
        <v>98094</v>
      </c>
      <c r="H4959" s="1530">
        <v>2640.2</v>
      </c>
      <c r="I4959" s="1530">
        <v>2527.4499999999998</v>
      </c>
    </row>
    <row r="4960" spans="2:9" ht="30">
      <c r="B4960" s="1532">
        <v>98099</v>
      </c>
      <c r="C4960" s="1523" t="s">
        <v>17315</v>
      </c>
      <c r="D4960" s="1526" t="s">
        <v>74</v>
      </c>
      <c r="E4960" s="1527">
        <f t="shared" si="154"/>
        <v>4496.29</v>
      </c>
      <c r="F4960" s="1521">
        <f t="shared" si="155"/>
        <v>98099</v>
      </c>
      <c r="H4960" s="1527">
        <v>4496.29</v>
      </c>
      <c r="I4960" s="1527">
        <v>4302.26</v>
      </c>
    </row>
    <row r="4961" spans="2:9" ht="30">
      <c r="B4961" s="1531">
        <v>98100</v>
      </c>
      <c r="C4961" s="1529" t="s">
        <v>17316</v>
      </c>
      <c r="D4961" s="1528" t="s">
        <v>74</v>
      </c>
      <c r="E4961" s="1530">
        <f t="shared" si="154"/>
        <v>5846.98</v>
      </c>
      <c r="F4961" s="1521">
        <f t="shared" si="155"/>
        <v>98100</v>
      </c>
      <c r="H4961" s="1530">
        <v>5846.98</v>
      </c>
      <c r="I4961" s="1530">
        <v>5592.73</v>
      </c>
    </row>
    <row r="4962" spans="2:9" ht="30">
      <c r="B4962" s="1532">
        <v>98101</v>
      </c>
      <c r="C4962" s="1523" t="s">
        <v>17317</v>
      </c>
      <c r="D4962" s="1526" t="s">
        <v>74</v>
      </c>
      <c r="E4962" s="1527">
        <f t="shared" si="154"/>
        <v>8615.99</v>
      </c>
      <c r="F4962" s="1521">
        <f t="shared" si="155"/>
        <v>98101</v>
      </c>
      <c r="H4962" s="1527">
        <v>8615.99</v>
      </c>
      <c r="I4962" s="1527">
        <v>8238.6200000000008</v>
      </c>
    </row>
    <row r="4963" spans="2:9" ht="30">
      <c r="B4963" s="1531">
        <v>98109</v>
      </c>
      <c r="C4963" s="1529" t="s">
        <v>17318</v>
      </c>
      <c r="D4963" s="1528" t="s">
        <v>74</v>
      </c>
      <c r="E4963" s="1530">
        <f t="shared" si="154"/>
        <v>729.69</v>
      </c>
      <c r="F4963" s="1521">
        <f t="shared" si="155"/>
        <v>98109</v>
      </c>
      <c r="H4963" s="1530">
        <v>729.69</v>
      </c>
      <c r="I4963" s="1530">
        <v>684.51</v>
      </c>
    </row>
    <row r="4964" spans="2:9">
      <c r="B4964" s="1532">
        <v>98110</v>
      </c>
      <c r="C4964" s="1523" t="s">
        <v>17319</v>
      </c>
      <c r="D4964" s="1526" t="s">
        <v>74</v>
      </c>
      <c r="E4964" s="1527">
        <f t="shared" si="154"/>
        <v>335.68</v>
      </c>
      <c r="F4964" s="1521">
        <f t="shared" si="155"/>
        <v>98110</v>
      </c>
      <c r="H4964" s="1527">
        <v>335.68</v>
      </c>
      <c r="I4964" s="1527">
        <v>334.18</v>
      </c>
    </row>
    <row r="4965" spans="2:9">
      <c r="B4965" s="1531">
        <v>98111</v>
      </c>
      <c r="C4965" s="1529" t="s">
        <v>17320</v>
      </c>
      <c r="D4965" s="1528" t="s">
        <v>74</v>
      </c>
      <c r="E4965" s="1530">
        <f t="shared" si="154"/>
        <v>45.88</v>
      </c>
      <c r="F4965" s="1521">
        <f t="shared" si="155"/>
        <v>98111</v>
      </c>
      <c r="H4965" s="1530">
        <v>45.88</v>
      </c>
      <c r="I4965" s="1530">
        <v>45.08</v>
      </c>
    </row>
    <row r="4966" spans="2:9">
      <c r="B4966" s="1532">
        <v>98112</v>
      </c>
      <c r="C4966" s="1523" t="s">
        <v>17321</v>
      </c>
      <c r="D4966" s="1526" t="s">
        <v>74</v>
      </c>
      <c r="E4966" s="1527">
        <f t="shared" si="154"/>
        <v>125.68</v>
      </c>
      <c r="F4966" s="1521">
        <f t="shared" si="155"/>
        <v>98112</v>
      </c>
      <c r="H4966" s="1527">
        <v>125.68</v>
      </c>
      <c r="I4966" s="1527">
        <v>121.49</v>
      </c>
    </row>
    <row r="4967" spans="2:9">
      <c r="B4967" s="1531">
        <v>98114</v>
      </c>
      <c r="C4967" s="1529" t="s">
        <v>17322</v>
      </c>
      <c r="D4967" s="1528" t="s">
        <v>74</v>
      </c>
      <c r="E4967" s="1530">
        <f t="shared" si="154"/>
        <v>724.8</v>
      </c>
      <c r="F4967" s="1521">
        <f t="shared" si="155"/>
        <v>98114</v>
      </c>
      <c r="H4967" s="1530">
        <v>724.8</v>
      </c>
      <c r="I4967" s="1530">
        <v>719.16</v>
      </c>
    </row>
    <row r="4968" spans="2:9">
      <c r="B4968" s="1532">
        <v>98115</v>
      </c>
      <c r="C4968" s="1523" t="s">
        <v>17323</v>
      </c>
      <c r="D4968" s="1526" t="s">
        <v>74</v>
      </c>
      <c r="E4968" s="1527">
        <f t="shared" si="154"/>
        <v>128.79</v>
      </c>
      <c r="F4968" s="1521">
        <f t="shared" si="155"/>
        <v>98115</v>
      </c>
      <c r="H4968" s="1527">
        <v>128.79</v>
      </c>
      <c r="I4968" s="1527">
        <v>123.28</v>
      </c>
    </row>
    <row r="4969" spans="2:9" ht="30">
      <c r="B4969" s="1531">
        <v>89957</v>
      </c>
      <c r="C4969" s="1529" t="s">
        <v>2062</v>
      </c>
      <c r="D4969" s="1528" t="s">
        <v>74</v>
      </c>
      <c r="E4969" s="1530">
        <f t="shared" si="154"/>
        <v>117.65</v>
      </c>
      <c r="F4969" s="1521">
        <f t="shared" si="155"/>
        <v>89957</v>
      </c>
      <c r="H4969" s="1530">
        <v>117.65</v>
      </c>
      <c r="I4969" s="1530">
        <v>107.77</v>
      </c>
    </row>
    <row r="4970" spans="2:9" ht="30">
      <c r="B4970" s="1532">
        <v>89959</v>
      </c>
      <c r="C4970" s="1523" t="s">
        <v>2063</v>
      </c>
      <c r="D4970" s="1526" t="s">
        <v>74</v>
      </c>
      <c r="E4970" s="1527">
        <f t="shared" si="154"/>
        <v>212.82</v>
      </c>
      <c r="F4970" s="1521">
        <f t="shared" si="155"/>
        <v>89959</v>
      </c>
      <c r="H4970" s="1527">
        <v>212.82</v>
      </c>
      <c r="I4970" s="1527">
        <v>201.02</v>
      </c>
    </row>
    <row r="4971" spans="2:9">
      <c r="B4971" s="1531">
        <v>89349</v>
      </c>
      <c r="C4971" s="1529" t="s">
        <v>18460</v>
      </c>
      <c r="D4971" s="1528" t="s">
        <v>74</v>
      </c>
      <c r="E4971" s="1530">
        <f t="shared" si="154"/>
        <v>17.54</v>
      </c>
      <c r="F4971" s="1521">
        <f t="shared" si="155"/>
        <v>89349</v>
      </c>
      <c r="H4971" s="1530">
        <v>17.54</v>
      </c>
      <c r="I4971" s="1530">
        <v>17.25</v>
      </c>
    </row>
    <row r="4972" spans="2:9">
      <c r="B4972" s="1532">
        <v>89351</v>
      </c>
      <c r="C4972" s="1523" t="s">
        <v>18461</v>
      </c>
      <c r="D4972" s="1526" t="s">
        <v>74</v>
      </c>
      <c r="E4972" s="1527">
        <f t="shared" si="154"/>
        <v>21.85</v>
      </c>
      <c r="F4972" s="1521">
        <f t="shared" si="155"/>
        <v>89351</v>
      </c>
      <c r="H4972" s="1527">
        <v>21.85</v>
      </c>
      <c r="I4972" s="1527">
        <v>21.42</v>
      </c>
    </row>
    <row r="4973" spans="2:9">
      <c r="B4973" s="1531">
        <v>89352</v>
      </c>
      <c r="C4973" s="1529" t="s">
        <v>18462</v>
      </c>
      <c r="D4973" s="1528" t="s">
        <v>74</v>
      </c>
      <c r="E4973" s="1530">
        <f t="shared" si="154"/>
        <v>23.59</v>
      </c>
      <c r="F4973" s="1521">
        <f t="shared" si="155"/>
        <v>89352</v>
      </c>
      <c r="H4973" s="1530">
        <v>23.59</v>
      </c>
      <c r="I4973" s="1530">
        <v>23.3</v>
      </c>
    </row>
    <row r="4974" spans="2:9">
      <c r="B4974" s="1532">
        <v>89353</v>
      </c>
      <c r="C4974" s="1523" t="s">
        <v>18463</v>
      </c>
      <c r="D4974" s="1526" t="s">
        <v>74</v>
      </c>
      <c r="E4974" s="1527">
        <f t="shared" si="154"/>
        <v>26.19</v>
      </c>
      <c r="F4974" s="1521">
        <f t="shared" si="155"/>
        <v>89353</v>
      </c>
      <c r="H4974" s="1527">
        <v>26.19</v>
      </c>
      <c r="I4974" s="1527">
        <v>25.76</v>
      </c>
    </row>
    <row r="4975" spans="2:9" ht="30">
      <c r="B4975" s="1531">
        <v>89354</v>
      </c>
      <c r="C4975" s="1529" t="s">
        <v>18464</v>
      </c>
      <c r="D4975" s="1528" t="s">
        <v>74</v>
      </c>
      <c r="E4975" s="1530">
        <f t="shared" si="154"/>
        <v>446.54</v>
      </c>
      <c r="F4975" s="1521">
        <f t="shared" si="155"/>
        <v>89354</v>
      </c>
      <c r="H4975" s="1530">
        <v>446.54</v>
      </c>
      <c r="I4975" s="1530">
        <v>444.1</v>
      </c>
    </row>
    <row r="4976" spans="2:9" ht="30">
      <c r="B4976" s="1532">
        <v>89969</v>
      </c>
      <c r="C4976" s="1523" t="s">
        <v>2064</v>
      </c>
      <c r="D4976" s="1526" t="s">
        <v>74</v>
      </c>
      <c r="E4976" s="1527">
        <f t="shared" si="154"/>
        <v>30.83</v>
      </c>
      <c r="F4976" s="1521">
        <f t="shared" si="155"/>
        <v>89969</v>
      </c>
      <c r="H4976" s="1527">
        <v>30.83</v>
      </c>
      <c r="I4976" s="1527">
        <v>29.99</v>
      </c>
    </row>
    <row r="4977" spans="2:9" ht="30">
      <c r="B4977" s="1531">
        <v>89970</v>
      </c>
      <c r="C4977" s="1529" t="s">
        <v>2065</v>
      </c>
      <c r="D4977" s="1528" t="s">
        <v>74</v>
      </c>
      <c r="E4977" s="1530">
        <f t="shared" si="154"/>
        <v>34.369999999999997</v>
      </c>
      <c r="F4977" s="1521">
        <f t="shared" si="155"/>
        <v>89970</v>
      </c>
      <c r="H4977" s="1530">
        <v>34.369999999999997</v>
      </c>
      <c r="I4977" s="1530">
        <v>33.159999999999997</v>
      </c>
    </row>
    <row r="4978" spans="2:9" ht="30">
      <c r="B4978" s="1532">
        <v>89971</v>
      </c>
      <c r="C4978" s="1523" t="s">
        <v>2066</v>
      </c>
      <c r="D4978" s="1526" t="s">
        <v>74</v>
      </c>
      <c r="E4978" s="1527">
        <f t="shared" si="154"/>
        <v>33.43</v>
      </c>
      <c r="F4978" s="1521">
        <f t="shared" si="155"/>
        <v>89971</v>
      </c>
      <c r="H4978" s="1527">
        <v>33.43</v>
      </c>
      <c r="I4978" s="1527">
        <v>32.46</v>
      </c>
    </row>
    <row r="4979" spans="2:9" ht="30">
      <c r="B4979" s="1531">
        <v>89972</v>
      </c>
      <c r="C4979" s="1529" t="s">
        <v>2067</v>
      </c>
      <c r="D4979" s="1528" t="s">
        <v>74</v>
      </c>
      <c r="E4979" s="1530">
        <f t="shared" si="154"/>
        <v>37.909999999999997</v>
      </c>
      <c r="F4979" s="1521">
        <f t="shared" si="155"/>
        <v>89972</v>
      </c>
      <c r="H4979" s="1530">
        <v>37.909999999999997</v>
      </c>
      <c r="I4979" s="1530">
        <v>36.700000000000003</v>
      </c>
    </row>
    <row r="4980" spans="2:9" ht="30">
      <c r="B4980" s="1532">
        <v>89973</v>
      </c>
      <c r="C4980" s="1523" t="s">
        <v>2068</v>
      </c>
      <c r="D4980" s="1526" t="s">
        <v>74</v>
      </c>
      <c r="E4980" s="1527">
        <f t="shared" si="154"/>
        <v>677.27</v>
      </c>
      <c r="F4980" s="1521">
        <f t="shared" si="155"/>
        <v>89973</v>
      </c>
      <c r="H4980" s="1527">
        <v>677.27</v>
      </c>
      <c r="I4980" s="1527">
        <v>669.75</v>
      </c>
    </row>
    <row r="4981" spans="2:9" ht="30">
      <c r="B4981" s="1531">
        <v>89974</v>
      </c>
      <c r="C4981" s="1529" t="s">
        <v>2069</v>
      </c>
      <c r="D4981" s="1528" t="s">
        <v>74</v>
      </c>
      <c r="E4981" s="1530">
        <f t="shared" si="154"/>
        <v>294.08999999999997</v>
      </c>
      <c r="F4981" s="1521">
        <f t="shared" si="155"/>
        <v>89974</v>
      </c>
      <c r="H4981" s="1530">
        <v>294.08999999999997</v>
      </c>
      <c r="I4981" s="1530">
        <v>287.79000000000002</v>
      </c>
    </row>
    <row r="4982" spans="2:9" ht="30">
      <c r="B4982" s="1532">
        <v>89984</v>
      </c>
      <c r="C4982" s="1523" t="s">
        <v>18465</v>
      </c>
      <c r="D4982" s="1526" t="s">
        <v>74</v>
      </c>
      <c r="E4982" s="1527">
        <f t="shared" si="154"/>
        <v>55.71</v>
      </c>
      <c r="F4982" s="1521">
        <f t="shared" si="155"/>
        <v>89984</v>
      </c>
      <c r="H4982" s="1527">
        <v>55.71</v>
      </c>
      <c r="I4982" s="1527">
        <v>54.99</v>
      </c>
    </row>
    <row r="4983" spans="2:9" ht="30">
      <c r="B4983" s="1531">
        <v>89985</v>
      </c>
      <c r="C4983" s="1529" t="s">
        <v>18466</v>
      </c>
      <c r="D4983" s="1528" t="s">
        <v>74</v>
      </c>
      <c r="E4983" s="1530">
        <f t="shared" si="154"/>
        <v>58.82</v>
      </c>
      <c r="F4983" s="1521">
        <f t="shared" si="155"/>
        <v>89985</v>
      </c>
      <c r="H4983" s="1530">
        <v>58.82</v>
      </c>
      <c r="I4983" s="1530">
        <v>57.95</v>
      </c>
    </row>
    <row r="4984" spans="2:9" ht="30">
      <c r="B4984" s="1532">
        <v>89986</v>
      </c>
      <c r="C4984" s="1523" t="s">
        <v>18467</v>
      </c>
      <c r="D4984" s="1526" t="s">
        <v>74</v>
      </c>
      <c r="E4984" s="1527">
        <f t="shared" si="154"/>
        <v>54.32</v>
      </c>
      <c r="F4984" s="1521">
        <f t="shared" si="155"/>
        <v>89986</v>
      </c>
      <c r="H4984" s="1527">
        <v>54.32</v>
      </c>
      <c r="I4984" s="1527">
        <v>53.6</v>
      </c>
    </row>
    <row r="4985" spans="2:9" ht="30">
      <c r="B4985" s="1531">
        <v>89987</v>
      </c>
      <c r="C4985" s="1529" t="s">
        <v>18468</v>
      </c>
      <c r="D4985" s="1528" t="s">
        <v>74</v>
      </c>
      <c r="E4985" s="1530">
        <f t="shared" si="154"/>
        <v>61.86</v>
      </c>
      <c r="F4985" s="1521">
        <f t="shared" si="155"/>
        <v>89987</v>
      </c>
      <c r="H4985" s="1530">
        <v>61.86</v>
      </c>
      <c r="I4985" s="1530">
        <v>60.99</v>
      </c>
    </row>
    <row r="4986" spans="2:9">
      <c r="B4986" s="1532">
        <v>90371</v>
      </c>
      <c r="C4986" s="1523" t="s">
        <v>18469</v>
      </c>
      <c r="D4986" s="1526" t="s">
        <v>74</v>
      </c>
      <c r="E4986" s="1527">
        <f t="shared" si="154"/>
        <v>18.78</v>
      </c>
      <c r="F4986" s="1521">
        <f t="shared" si="155"/>
        <v>90371</v>
      </c>
      <c r="H4986" s="1527">
        <v>18.78</v>
      </c>
      <c r="I4986" s="1527">
        <v>18.350000000000001</v>
      </c>
    </row>
    <row r="4987" spans="2:9">
      <c r="B4987" s="1531">
        <v>94489</v>
      </c>
      <c r="C4987" s="1529" t="s">
        <v>18470</v>
      </c>
      <c r="D4987" s="1528" t="s">
        <v>74</v>
      </c>
      <c r="E4987" s="1530">
        <f t="shared" si="154"/>
        <v>19.3</v>
      </c>
      <c r="F4987" s="1521">
        <f t="shared" si="155"/>
        <v>94489</v>
      </c>
      <c r="H4987" s="1530">
        <v>19.3</v>
      </c>
      <c r="I4987" s="1530">
        <v>18.98</v>
      </c>
    </row>
    <row r="4988" spans="2:9">
      <c r="B4988" s="1532">
        <v>94490</v>
      </c>
      <c r="C4988" s="1523" t="s">
        <v>18471</v>
      </c>
      <c r="D4988" s="1526" t="s">
        <v>74</v>
      </c>
      <c r="E4988" s="1527">
        <f t="shared" si="154"/>
        <v>27.94</v>
      </c>
      <c r="F4988" s="1521">
        <f t="shared" si="155"/>
        <v>94490</v>
      </c>
      <c r="H4988" s="1527">
        <v>27.94</v>
      </c>
      <c r="I4988" s="1527">
        <v>27.62</v>
      </c>
    </row>
    <row r="4989" spans="2:9">
      <c r="B4989" s="1531">
        <v>94491</v>
      </c>
      <c r="C4989" s="1529" t="s">
        <v>18472</v>
      </c>
      <c r="D4989" s="1528" t="s">
        <v>74</v>
      </c>
      <c r="E4989" s="1530">
        <f t="shared" si="154"/>
        <v>38.47</v>
      </c>
      <c r="F4989" s="1521">
        <f t="shared" si="155"/>
        <v>94491</v>
      </c>
      <c r="H4989" s="1530">
        <v>38.47</v>
      </c>
      <c r="I4989" s="1530">
        <v>38.020000000000003</v>
      </c>
    </row>
    <row r="4990" spans="2:9">
      <c r="B4990" s="1532">
        <v>94492</v>
      </c>
      <c r="C4990" s="1523" t="s">
        <v>18473</v>
      </c>
      <c r="D4990" s="1526" t="s">
        <v>74</v>
      </c>
      <c r="E4990" s="1527">
        <f t="shared" si="154"/>
        <v>39.5</v>
      </c>
      <c r="F4990" s="1521">
        <f t="shared" si="155"/>
        <v>94492</v>
      </c>
      <c r="H4990" s="1527">
        <v>39.5</v>
      </c>
      <c r="I4990" s="1527">
        <v>39.049999999999997</v>
      </c>
    </row>
    <row r="4991" spans="2:9">
      <c r="B4991" s="1531">
        <v>94493</v>
      </c>
      <c r="C4991" s="1529" t="s">
        <v>18474</v>
      </c>
      <c r="D4991" s="1528" t="s">
        <v>74</v>
      </c>
      <c r="E4991" s="1530">
        <f t="shared" si="154"/>
        <v>72.62</v>
      </c>
      <c r="F4991" s="1521">
        <f t="shared" si="155"/>
        <v>94493</v>
      </c>
      <c r="H4991" s="1530">
        <v>72.62</v>
      </c>
      <c r="I4991" s="1530">
        <v>71.89</v>
      </c>
    </row>
    <row r="4992" spans="2:9">
      <c r="B4992" s="1532">
        <v>94495</v>
      </c>
      <c r="C4992" s="1523" t="s">
        <v>18475</v>
      </c>
      <c r="D4992" s="1526" t="s">
        <v>74</v>
      </c>
      <c r="E4992" s="1527">
        <f t="shared" si="154"/>
        <v>40.33</v>
      </c>
      <c r="F4992" s="1521">
        <f t="shared" si="155"/>
        <v>94495</v>
      </c>
      <c r="H4992" s="1527">
        <v>40.33</v>
      </c>
      <c r="I4992" s="1527">
        <v>39.74</v>
      </c>
    </row>
    <row r="4993" spans="2:9">
      <c r="B4993" s="1531">
        <v>94496</v>
      </c>
      <c r="C4993" s="1529" t="s">
        <v>18476</v>
      </c>
      <c r="D4993" s="1528" t="s">
        <v>74</v>
      </c>
      <c r="E4993" s="1530">
        <f t="shared" si="154"/>
        <v>54.94</v>
      </c>
      <c r="F4993" s="1521">
        <f t="shared" si="155"/>
        <v>94496</v>
      </c>
      <c r="H4993" s="1530">
        <v>54.94</v>
      </c>
      <c r="I4993" s="1530">
        <v>54.14</v>
      </c>
    </row>
    <row r="4994" spans="2:9">
      <c r="B4994" s="1532">
        <v>94497</v>
      </c>
      <c r="C4994" s="1523" t="s">
        <v>18477</v>
      </c>
      <c r="D4994" s="1526" t="s">
        <v>74</v>
      </c>
      <c r="E4994" s="1527">
        <f t="shared" ref="E4994:E5057" si="156">IF($L$2=$H$1,H4994,I4994)</f>
        <v>69.63</v>
      </c>
      <c r="F4994" s="1521">
        <f t="shared" ref="F4994:F5057" si="157">IF(LEN($B4994)=7,CONCATENATE(MID($B4994,1,6),"00",RIGHT($B4994,1)),IF(LEN($B4994)=8,CONCATENATE(MID($B4994,1,6),"0",RIGHT($B4994,2)),$B4994))</f>
        <v>94497</v>
      </c>
      <c r="H4994" s="1527">
        <v>69.63</v>
      </c>
      <c r="I4994" s="1527">
        <v>68.59</v>
      </c>
    </row>
    <row r="4995" spans="2:9">
      <c r="B4995" s="1531">
        <v>94498</v>
      </c>
      <c r="C4995" s="1529" t="s">
        <v>18478</v>
      </c>
      <c r="D4995" s="1528" t="s">
        <v>74</v>
      </c>
      <c r="E4995" s="1530">
        <f t="shared" si="156"/>
        <v>95.95</v>
      </c>
      <c r="F4995" s="1521">
        <f t="shared" si="157"/>
        <v>94498</v>
      </c>
      <c r="H4995" s="1530">
        <v>95.95</v>
      </c>
      <c r="I4995" s="1530">
        <v>94.61</v>
      </c>
    </row>
    <row r="4996" spans="2:9">
      <c r="B4996" s="1532">
        <v>94499</v>
      </c>
      <c r="C4996" s="1523" t="s">
        <v>18479</v>
      </c>
      <c r="D4996" s="1526" t="s">
        <v>74</v>
      </c>
      <c r="E4996" s="1527">
        <f t="shared" si="156"/>
        <v>189.34</v>
      </c>
      <c r="F4996" s="1521">
        <f t="shared" si="157"/>
        <v>94499</v>
      </c>
      <c r="H4996" s="1527">
        <v>189.34</v>
      </c>
      <c r="I4996" s="1527">
        <v>187.55</v>
      </c>
    </row>
    <row r="4997" spans="2:9">
      <c r="B4997" s="1531">
        <v>94500</v>
      </c>
      <c r="C4997" s="1529" t="s">
        <v>18480</v>
      </c>
      <c r="D4997" s="1528" t="s">
        <v>74</v>
      </c>
      <c r="E4997" s="1530">
        <f t="shared" si="156"/>
        <v>229.92</v>
      </c>
      <c r="F4997" s="1521">
        <f t="shared" si="157"/>
        <v>94500</v>
      </c>
      <c r="H4997" s="1530">
        <v>229.92</v>
      </c>
      <c r="I4997" s="1530">
        <v>227.67</v>
      </c>
    </row>
    <row r="4998" spans="2:9">
      <c r="B4998" s="1532">
        <v>94501</v>
      </c>
      <c r="C4998" s="1523" t="s">
        <v>18481</v>
      </c>
      <c r="D4998" s="1526" t="s">
        <v>74</v>
      </c>
      <c r="E4998" s="1527">
        <f t="shared" si="156"/>
        <v>461.29</v>
      </c>
      <c r="F4998" s="1521">
        <f t="shared" si="157"/>
        <v>94501</v>
      </c>
      <c r="H4998" s="1527">
        <v>461.29</v>
      </c>
      <c r="I4998" s="1527">
        <v>458.44</v>
      </c>
    </row>
    <row r="4999" spans="2:9" ht="30">
      <c r="B4999" s="1531">
        <v>94792</v>
      </c>
      <c r="C4999" s="1529" t="s">
        <v>18482</v>
      </c>
      <c r="D4999" s="1528" t="s">
        <v>74</v>
      </c>
      <c r="E4999" s="1530">
        <f t="shared" si="156"/>
        <v>75.31</v>
      </c>
      <c r="F4999" s="1521">
        <f t="shared" si="157"/>
        <v>94792</v>
      </c>
      <c r="H4999" s="1530">
        <v>75.31</v>
      </c>
      <c r="I4999" s="1530">
        <v>74.28</v>
      </c>
    </row>
    <row r="5000" spans="2:9" ht="30">
      <c r="B5000" s="1532">
        <v>94793</v>
      </c>
      <c r="C5000" s="1523" t="s">
        <v>18483</v>
      </c>
      <c r="D5000" s="1526" t="s">
        <v>74</v>
      </c>
      <c r="E5000" s="1527">
        <f t="shared" si="156"/>
        <v>102.9</v>
      </c>
      <c r="F5000" s="1521">
        <f t="shared" si="157"/>
        <v>94793</v>
      </c>
      <c r="H5000" s="1527">
        <v>102.9</v>
      </c>
      <c r="I5000" s="1527">
        <v>101.67</v>
      </c>
    </row>
    <row r="5001" spans="2:9" ht="30">
      <c r="B5001" s="1531">
        <v>94794</v>
      </c>
      <c r="C5001" s="1529" t="s">
        <v>18484</v>
      </c>
      <c r="D5001" s="1528" t="s">
        <v>74</v>
      </c>
      <c r="E5001" s="1530">
        <f t="shared" si="156"/>
        <v>109.41</v>
      </c>
      <c r="F5001" s="1521">
        <f t="shared" si="157"/>
        <v>94794</v>
      </c>
      <c r="H5001" s="1530">
        <v>109.41</v>
      </c>
      <c r="I5001" s="1530">
        <v>107.93</v>
      </c>
    </row>
    <row r="5002" spans="2:9">
      <c r="B5002" s="1532">
        <v>94795</v>
      </c>
      <c r="C5002" s="1523" t="s">
        <v>18485</v>
      </c>
      <c r="D5002" s="1526" t="s">
        <v>74</v>
      </c>
      <c r="E5002" s="1527">
        <f t="shared" si="156"/>
        <v>37.26</v>
      </c>
      <c r="F5002" s="1521">
        <f t="shared" si="157"/>
        <v>94795</v>
      </c>
      <c r="H5002" s="1527">
        <v>37.26</v>
      </c>
      <c r="I5002" s="1527">
        <v>36.770000000000003</v>
      </c>
    </row>
    <row r="5003" spans="2:9">
      <c r="B5003" s="1531">
        <v>94796</v>
      </c>
      <c r="C5003" s="1529" t="s">
        <v>18486</v>
      </c>
      <c r="D5003" s="1528" t="s">
        <v>74</v>
      </c>
      <c r="E5003" s="1530">
        <f t="shared" si="156"/>
        <v>42.35</v>
      </c>
      <c r="F5003" s="1521">
        <f t="shared" si="157"/>
        <v>94796</v>
      </c>
      <c r="H5003" s="1530">
        <v>42.35</v>
      </c>
      <c r="I5003" s="1530">
        <v>41.6</v>
      </c>
    </row>
    <row r="5004" spans="2:9">
      <c r="B5004" s="1532">
        <v>94797</v>
      </c>
      <c r="C5004" s="1523" t="s">
        <v>18487</v>
      </c>
      <c r="D5004" s="1526" t="s">
        <v>74</v>
      </c>
      <c r="E5004" s="1527">
        <f t="shared" si="156"/>
        <v>88.81</v>
      </c>
      <c r="F5004" s="1521">
        <f t="shared" si="157"/>
        <v>94797</v>
      </c>
      <c r="H5004" s="1527">
        <v>88.81</v>
      </c>
      <c r="I5004" s="1527">
        <v>87.8</v>
      </c>
    </row>
    <row r="5005" spans="2:9">
      <c r="B5005" s="1531">
        <v>94798</v>
      </c>
      <c r="C5005" s="1529" t="s">
        <v>18488</v>
      </c>
      <c r="D5005" s="1528" t="s">
        <v>74</v>
      </c>
      <c r="E5005" s="1530">
        <f t="shared" si="156"/>
        <v>147.93</v>
      </c>
      <c r="F5005" s="1521">
        <f t="shared" si="157"/>
        <v>94798</v>
      </c>
      <c r="H5005" s="1530">
        <v>147.93</v>
      </c>
      <c r="I5005" s="1530">
        <v>146.56</v>
      </c>
    </row>
    <row r="5006" spans="2:9">
      <c r="B5006" s="1532">
        <v>94799</v>
      </c>
      <c r="C5006" s="1523" t="s">
        <v>18489</v>
      </c>
      <c r="D5006" s="1526" t="s">
        <v>74</v>
      </c>
      <c r="E5006" s="1527">
        <f t="shared" si="156"/>
        <v>181.4</v>
      </c>
      <c r="F5006" s="1521">
        <f t="shared" si="157"/>
        <v>94799</v>
      </c>
      <c r="H5006" s="1527">
        <v>181.4</v>
      </c>
      <c r="I5006" s="1527">
        <v>179.61</v>
      </c>
    </row>
    <row r="5007" spans="2:9">
      <c r="B5007" s="1531">
        <v>94800</v>
      </c>
      <c r="C5007" s="1529" t="s">
        <v>18490</v>
      </c>
      <c r="D5007" s="1528" t="s">
        <v>74</v>
      </c>
      <c r="E5007" s="1530">
        <f t="shared" si="156"/>
        <v>232.88</v>
      </c>
      <c r="F5007" s="1521">
        <f t="shared" si="157"/>
        <v>94800</v>
      </c>
      <c r="H5007" s="1530">
        <v>232.88</v>
      </c>
      <c r="I5007" s="1530">
        <v>230.56</v>
      </c>
    </row>
    <row r="5008" spans="2:9">
      <c r="B5008" s="1532">
        <v>95248</v>
      </c>
      <c r="C5008" s="1523" t="s">
        <v>18491</v>
      </c>
      <c r="D5008" s="1526" t="s">
        <v>74</v>
      </c>
      <c r="E5008" s="1527">
        <f t="shared" si="156"/>
        <v>33.950000000000003</v>
      </c>
      <c r="F5008" s="1521">
        <f t="shared" si="157"/>
        <v>95248</v>
      </c>
      <c r="H5008" s="1527">
        <v>33.950000000000003</v>
      </c>
      <c r="I5008" s="1527">
        <v>33.659999999999997</v>
      </c>
    </row>
    <row r="5009" spans="2:9">
      <c r="B5009" s="1531">
        <v>95249</v>
      </c>
      <c r="C5009" s="1529" t="s">
        <v>18492</v>
      </c>
      <c r="D5009" s="1528" t="s">
        <v>74</v>
      </c>
      <c r="E5009" s="1530">
        <f t="shared" si="156"/>
        <v>40.22</v>
      </c>
      <c r="F5009" s="1521">
        <f t="shared" si="157"/>
        <v>95249</v>
      </c>
      <c r="H5009" s="1530">
        <v>40.22</v>
      </c>
      <c r="I5009" s="1530">
        <v>39.79</v>
      </c>
    </row>
    <row r="5010" spans="2:9">
      <c r="B5010" s="1532">
        <v>95250</v>
      </c>
      <c r="C5010" s="1523" t="s">
        <v>18493</v>
      </c>
      <c r="D5010" s="1526" t="s">
        <v>74</v>
      </c>
      <c r="E5010" s="1527">
        <f t="shared" si="156"/>
        <v>54.27</v>
      </c>
      <c r="F5010" s="1521">
        <f t="shared" si="157"/>
        <v>95250</v>
      </c>
      <c r="H5010" s="1527">
        <v>54.27</v>
      </c>
      <c r="I5010" s="1527">
        <v>53.68</v>
      </c>
    </row>
    <row r="5011" spans="2:9">
      <c r="B5011" s="1531">
        <v>95251</v>
      </c>
      <c r="C5011" s="1529" t="s">
        <v>18494</v>
      </c>
      <c r="D5011" s="1528" t="s">
        <v>74</v>
      </c>
      <c r="E5011" s="1530">
        <f t="shared" si="156"/>
        <v>80.13</v>
      </c>
      <c r="F5011" s="1521">
        <f t="shared" si="157"/>
        <v>95251</v>
      </c>
      <c r="H5011" s="1530">
        <v>80.13</v>
      </c>
      <c r="I5011" s="1530">
        <v>79.33</v>
      </c>
    </row>
    <row r="5012" spans="2:9">
      <c r="B5012" s="1532">
        <v>95252</v>
      </c>
      <c r="C5012" s="1523" t="s">
        <v>18495</v>
      </c>
      <c r="D5012" s="1526" t="s">
        <v>74</v>
      </c>
      <c r="E5012" s="1527">
        <f t="shared" si="156"/>
        <v>97.27</v>
      </c>
      <c r="F5012" s="1521">
        <f t="shared" si="157"/>
        <v>95252</v>
      </c>
      <c r="H5012" s="1527">
        <v>97.27</v>
      </c>
      <c r="I5012" s="1527">
        <v>96.23</v>
      </c>
    </row>
    <row r="5013" spans="2:9">
      <c r="B5013" s="1531">
        <v>95253</v>
      </c>
      <c r="C5013" s="1529" t="s">
        <v>18496</v>
      </c>
      <c r="D5013" s="1528" t="s">
        <v>74</v>
      </c>
      <c r="E5013" s="1530">
        <f t="shared" si="156"/>
        <v>147.44</v>
      </c>
      <c r="F5013" s="1521">
        <f t="shared" si="157"/>
        <v>95253</v>
      </c>
      <c r="H5013" s="1530">
        <v>147.44</v>
      </c>
      <c r="I5013" s="1530">
        <v>146.1</v>
      </c>
    </row>
    <row r="5014" spans="2:9">
      <c r="B5014" s="1532">
        <v>99619</v>
      </c>
      <c r="C5014" s="1523" t="s">
        <v>18497</v>
      </c>
      <c r="D5014" s="1526" t="s">
        <v>74</v>
      </c>
      <c r="E5014" s="1527">
        <f t="shared" si="156"/>
        <v>91.82</v>
      </c>
      <c r="F5014" s="1521">
        <f t="shared" si="157"/>
        <v>99619</v>
      </c>
      <c r="H5014" s="1527">
        <v>91.82</v>
      </c>
      <c r="I5014" s="1527">
        <v>91.39</v>
      </c>
    </row>
    <row r="5015" spans="2:9">
      <c r="B5015" s="1531">
        <v>99620</v>
      </c>
      <c r="C5015" s="1529" t="s">
        <v>18498</v>
      </c>
      <c r="D5015" s="1528" t="s">
        <v>74</v>
      </c>
      <c r="E5015" s="1530">
        <f t="shared" si="156"/>
        <v>124.73</v>
      </c>
      <c r="F5015" s="1521">
        <f t="shared" si="157"/>
        <v>99620</v>
      </c>
      <c r="H5015" s="1530">
        <v>124.73</v>
      </c>
      <c r="I5015" s="1530">
        <v>124.14</v>
      </c>
    </row>
    <row r="5016" spans="2:9">
      <c r="B5016" s="1532">
        <v>99621</v>
      </c>
      <c r="C5016" s="1523" t="s">
        <v>18499</v>
      </c>
      <c r="D5016" s="1526" t="s">
        <v>74</v>
      </c>
      <c r="E5016" s="1527">
        <f t="shared" si="156"/>
        <v>185.93</v>
      </c>
      <c r="F5016" s="1521">
        <f t="shared" si="157"/>
        <v>99621</v>
      </c>
      <c r="H5016" s="1527">
        <v>185.93</v>
      </c>
      <c r="I5016" s="1527">
        <v>185.13</v>
      </c>
    </row>
    <row r="5017" spans="2:9">
      <c r="B5017" s="1531">
        <v>99622</v>
      </c>
      <c r="C5017" s="1529" t="s">
        <v>18500</v>
      </c>
      <c r="D5017" s="1528" t="s">
        <v>74</v>
      </c>
      <c r="E5017" s="1530">
        <f t="shared" si="156"/>
        <v>209.19</v>
      </c>
      <c r="F5017" s="1521">
        <f t="shared" si="157"/>
        <v>99622</v>
      </c>
      <c r="H5017" s="1530">
        <v>209.19</v>
      </c>
      <c r="I5017" s="1530">
        <v>208.15</v>
      </c>
    </row>
    <row r="5018" spans="2:9">
      <c r="B5018" s="1532">
        <v>99623</v>
      </c>
      <c r="C5018" s="1523" t="s">
        <v>18501</v>
      </c>
      <c r="D5018" s="1526" t="s">
        <v>74</v>
      </c>
      <c r="E5018" s="1527">
        <f t="shared" si="156"/>
        <v>291.95</v>
      </c>
      <c r="F5018" s="1521">
        <f t="shared" si="157"/>
        <v>99623</v>
      </c>
      <c r="H5018" s="1527">
        <v>291.95</v>
      </c>
      <c r="I5018" s="1527">
        <v>290.61</v>
      </c>
    </row>
    <row r="5019" spans="2:9">
      <c r="B5019" s="1531">
        <v>99624</v>
      </c>
      <c r="C5019" s="1529" t="s">
        <v>18502</v>
      </c>
      <c r="D5019" s="1528" t="s">
        <v>74</v>
      </c>
      <c r="E5019" s="1530">
        <f t="shared" si="156"/>
        <v>416.26</v>
      </c>
      <c r="F5019" s="1521">
        <f t="shared" si="157"/>
        <v>99624</v>
      </c>
      <c r="H5019" s="1530">
        <v>416.26</v>
      </c>
      <c r="I5019" s="1530">
        <v>414.47</v>
      </c>
    </row>
    <row r="5020" spans="2:9">
      <c r="B5020" s="1532">
        <v>99625</v>
      </c>
      <c r="C5020" s="1523" t="s">
        <v>18503</v>
      </c>
      <c r="D5020" s="1526" t="s">
        <v>74</v>
      </c>
      <c r="E5020" s="1527">
        <f t="shared" si="156"/>
        <v>572.66</v>
      </c>
      <c r="F5020" s="1521">
        <f t="shared" si="157"/>
        <v>99625</v>
      </c>
      <c r="H5020" s="1527">
        <v>572.66</v>
      </c>
      <c r="I5020" s="1527">
        <v>570.41</v>
      </c>
    </row>
    <row r="5021" spans="2:9">
      <c r="B5021" s="1531">
        <v>99626</v>
      </c>
      <c r="C5021" s="1529" t="s">
        <v>18504</v>
      </c>
      <c r="D5021" s="1528" t="s">
        <v>74</v>
      </c>
      <c r="E5021" s="1530">
        <f t="shared" si="156"/>
        <v>882.04</v>
      </c>
      <c r="F5021" s="1521">
        <f t="shared" si="157"/>
        <v>99626</v>
      </c>
      <c r="H5021" s="1530">
        <v>882.04</v>
      </c>
      <c r="I5021" s="1530">
        <v>879.19</v>
      </c>
    </row>
    <row r="5022" spans="2:9">
      <c r="B5022" s="1532">
        <v>99627</v>
      </c>
      <c r="C5022" s="1523" t="s">
        <v>18505</v>
      </c>
      <c r="D5022" s="1526" t="s">
        <v>74</v>
      </c>
      <c r="E5022" s="1527">
        <f t="shared" si="156"/>
        <v>55.41</v>
      </c>
      <c r="F5022" s="1521">
        <f t="shared" si="157"/>
        <v>99627</v>
      </c>
      <c r="H5022" s="1527">
        <v>55.41</v>
      </c>
      <c r="I5022" s="1527">
        <v>55.12</v>
      </c>
    </row>
    <row r="5023" spans="2:9">
      <c r="B5023" s="1531">
        <v>99628</v>
      </c>
      <c r="C5023" s="1529" t="s">
        <v>18506</v>
      </c>
      <c r="D5023" s="1528" t="s">
        <v>74</v>
      </c>
      <c r="E5023" s="1530">
        <f t="shared" si="156"/>
        <v>60.4</v>
      </c>
      <c r="F5023" s="1521">
        <f t="shared" si="157"/>
        <v>99628</v>
      </c>
      <c r="H5023" s="1530">
        <v>60.4</v>
      </c>
      <c r="I5023" s="1530">
        <v>59.97</v>
      </c>
    </row>
    <row r="5024" spans="2:9">
      <c r="B5024" s="1532">
        <v>99629</v>
      </c>
      <c r="C5024" s="1523" t="s">
        <v>18507</v>
      </c>
      <c r="D5024" s="1526" t="s">
        <v>74</v>
      </c>
      <c r="E5024" s="1527">
        <f t="shared" si="156"/>
        <v>67.06</v>
      </c>
      <c r="F5024" s="1521">
        <f t="shared" si="157"/>
        <v>99629</v>
      </c>
      <c r="H5024" s="1527">
        <v>67.06</v>
      </c>
      <c r="I5024" s="1527">
        <v>66.47</v>
      </c>
    </row>
    <row r="5025" spans="2:9">
      <c r="B5025" s="1531">
        <v>99630</v>
      </c>
      <c r="C5025" s="1529" t="s">
        <v>18508</v>
      </c>
      <c r="D5025" s="1528" t="s">
        <v>74</v>
      </c>
      <c r="E5025" s="1530">
        <f t="shared" si="156"/>
        <v>99.79</v>
      </c>
      <c r="F5025" s="1521">
        <f t="shared" si="157"/>
        <v>99630</v>
      </c>
      <c r="H5025" s="1530">
        <v>99.79</v>
      </c>
      <c r="I5025" s="1530">
        <v>98.99</v>
      </c>
    </row>
    <row r="5026" spans="2:9">
      <c r="B5026" s="1532">
        <v>99631</v>
      </c>
      <c r="C5026" s="1523" t="s">
        <v>18509</v>
      </c>
      <c r="D5026" s="1526" t="s">
        <v>74</v>
      </c>
      <c r="E5026" s="1527">
        <f t="shared" si="156"/>
        <v>116.1</v>
      </c>
      <c r="F5026" s="1521">
        <f t="shared" si="157"/>
        <v>99631</v>
      </c>
      <c r="H5026" s="1527">
        <v>116.1</v>
      </c>
      <c r="I5026" s="1527">
        <v>115.06</v>
      </c>
    </row>
    <row r="5027" spans="2:9">
      <c r="B5027" s="1531">
        <v>99632</v>
      </c>
      <c r="C5027" s="1529" t="s">
        <v>18510</v>
      </c>
      <c r="D5027" s="1528" t="s">
        <v>74</v>
      </c>
      <c r="E5027" s="1530">
        <f t="shared" si="156"/>
        <v>167.48</v>
      </c>
      <c r="F5027" s="1521">
        <f t="shared" si="157"/>
        <v>99632</v>
      </c>
      <c r="H5027" s="1530">
        <v>167.48</v>
      </c>
      <c r="I5027" s="1530">
        <v>166.14</v>
      </c>
    </row>
    <row r="5028" spans="2:9">
      <c r="B5028" s="1532">
        <v>99633</v>
      </c>
      <c r="C5028" s="1523" t="s">
        <v>18511</v>
      </c>
      <c r="D5028" s="1526" t="s">
        <v>74</v>
      </c>
      <c r="E5028" s="1527">
        <f t="shared" si="156"/>
        <v>359.69</v>
      </c>
      <c r="F5028" s="1521">
        <f t="shared" si="157"/>
        <v>99633</v>
      </c>
      <c r="H5028" s="1527">
        <v>359.69</v>
      </c>
      <c r="I5028" s="1527">
        <v>357.44</v>
      </c>
    </row>
    <row r="5029" spans="2:9">
      <c r="B5029" s="1531">
        <v>99634</v>
      </c>
      <c r="C5029" s="1529" t="s">
        <v>18512</v>
      </c>
      <c r="D5029" s="1528" t="s">
        <v>74</v>
      </c>
      <c r="E5029" s="1530">
        <f t="shared" si="156"/>
        <v>614.09</v>
      </c>
      <c r="F5029" s="1521">
        <f t="shared" si="157"/>
        <v>99634</v>
      </c>
      <c r="H5029" s="1530">
        <v>614.09</v>
      </c>
      <c r="I5029" s="1530">
        <v>611.24</v>
      </c>
    </row>
    <row r="5030" spans="2:9">
      <c r="B5030" s="1532">
        <v>99635</v>
      </c>
      <c r="C5030" s="1523" t="s">
        <v>18513</v>
      </c>
      <c r="D5030" s="1526" t="s">
        <v>74</v>
      </c>
      <c r="E5030" s="1527">
        <f t="shared" si="156"/>
        <v>192.73</v>
      </c>
      <c r="F5030" s="1521">
        <f t="shared" si="157"/>
        <v>99635</v>
      </c>
      <c r="H5030" s="1527">
        <v>192.73</v>
      </c>
      <c r="I5030" s="1527">
        <v>189.07</v>
      </c>
    </row>
    <row r="5031" spans="2:9">
      <c r="B5031" s="1531">
        <v>103008</v>
      </c>
      <c r="C5031" s="1529" t="s">
        <v>18514</v>
      </c>
      <c r="D5031" s="1528" t="s">
        <v>74</v>
      </c>
      <c r="E5031" s="1530">
        <f t="shared" si="156"/>
        <v>75.05</v>
      </c>
      <c r="F5031" s="1521">
        <f t="shared" si="157"/>
        <v>103008</v>
      </c>
      <c r="H5031" s="1530">
        <v>75.05</v>
      </c>
      <c r="I5031" s="1530">
        <v>74.760000000000005</v>
      </c>
    </row>
    <row r="5032" spans="2:9">
      <c r="B5032" s="1532">
        <v>103009</v>
      </c>
      <c r="C5032" s="1523" t="s">
        <v>18515</v>
      </c>
      <c r="D5032" s="1526" t="s">
        <v>74</v>
      </c>
      <c r="E5032" s="1527">
        <f t="shared" si="156"/>
        <v>264.87</v>
      </c>
      <c r="F5032" s="1521">
        <f t="shared" si="157"/>
        <v>103009</v>
      </c>
      <c r="H5032" s="1527">
        <v>264.87</v>
      </c>
      <c r="I5032" s="1527">
        <v>263.08</v>
      </c>
    </row>
    <row r="5033" spans="2:9">
      <c r="B5033" s="1531">
        <v>103010</v>
      </c>
      <c r="C5033" s="1529" t="s">
        <v>18516</v>
      </c>
      <c r="D5033" s="1528" t="s">
        <v>74</v>
      </c>
      <c r="E5033" s="1530">
        <f t="shared" si="156"/>
        <v>56.9</v>
      </c>
      <c r="F5033" s="1521">
        <f t="shared" si="157"/>
        <v>103010</v>
      </c>
      <c r="H5033" s="1530">
        <v>56.9</v>
      </c>
      <c r="I5033" s="1530">
        <v>56.69</v>
      </c>
    </row>
    <row r="5034" spans="2:9">
      <c r="B5034" s="1532">
        <v>103011</v>
      </c>
      <c r="C5034" s="1523" t="s">
        <v>18517</v>
      </c>
      <c r="D5034" s="1526" t="s">
        <v>74</v>
      </c>
      <c r="E5034" s="1527">
        <f t="shared" si="156"/>
        <v>63.43</v>
      </c>
      <c r="F5034" s="1521">
        <f t="shared" si="157"/>
        <v>103011</v>
      </c>
      <c r="H5034" s="1527">
        <v>63.43</v>
      </c>
      <c r="I5034" s="1527">
        <v>63.13</v>
      </c>
    </row>
    <row r="5035" spans="2:9">
      <c r="B5035" s="1531">
        <v>103012</v>
      </c>
      <c r="C5035" s="1529" t="s">
        <v>18518</v>
      </c>
      <c r="D5035" s="1528" t="s">
        <v>74</v>
      </c>
      <c r="E5035" s="1530">
        <f t="shared" si="156"/>
        <v>100.04</v>
      </c>
      <c r="F5035" s="1521">
        <f t="shared" si="157"/>
        <v>103012</v>
      </c>
      <c r="H5035" s="1530">
        <v>100.04</v>
      </c>
      <c r="I5035" s="1530">
        <v>99.64</v>
      </c>
    </row>
    <row r="5036" spans="2:9">
      <c r="B5036" s="1532">
        <v>103013</v>
      </c>
      <c r="C5036" s="1523" t="s">
        <v>18519</v>
      </c>
      <c r="D5036" s="1526" t="s">
        <v>74</v>
      </c>
      <c r="E5036" s="1527">
        <f t="shared" si="156"/>
        <v>107.64</v>
      </c>
      <c r="F5036" s="1521">
        <f t="shared" si="157"/>
        <v>103013</v>
      </c>
      <c r="H5036" s="1527">
        <v>107.64</v>
      </c>
      <c r="I5036" s="1527">
        <v>107.13</v>
      </c>
    </row>
    <row r="5037" spans="2:9">
      <c r="B5037" s="1531">
        <v>103014</v>
      </c>
      <c r="C5037" s="1529" t="s">
        <v>18520</v>
      </c>
      <c r="D5037" s="1528" t="s">
        <v>74</v>
      </c>
      <c r="E5037" s="1530">
        <f t="shared" si="156"/>
        <v>161.93</v>
      </c>
      <c r="F5037" s="1521">
        <f t="shared" si="157"/>
        <v>103014</v>
      </c>
      <c r="H5037" s="1530">
        <v>161.93</v>
      </c>
      <c r="I5037" s="1530">
        <v>161.26</v>
      </c>
    </row>
    <row r="5038" spans="2:9">
      <c r="B5038" s="1532">
        <v>103015</v>
      </c>
      <c r="C5038" s="1523" t="s">
        <v>18521</v>
      </c>
      <c r="D5038" s="1526" t="s">
        <v>74</v>
      </c>
      <c r="E5038" s="1527">
        <f t="shared" si="156"/>
        <v>286.43</v>
      </c>
      <c r="F5038" s="1521">
        <f t="shared" si="157"/>
        <v>103015</v>
      </c>
      <c r="H5038" s="1527">
        <v>286.43</v>
      </c>
      <c r="I5038" s="1527">
        <v>285.52999999999997</v>
      </c>
    </row>
    <row r="5039" spans="2:9">
      <c r="B5039" s="1531">
        <v>103016</v>
      </c>
      <c r="C5039" s="1529" t="s">
        <v>18522</v>
      </c>
      <c r="D5039" s="1528" t="s">
        <v>74</v>
      </c>
      <c r="E5039" s="1530">
        <f t="shared" si="156"/>
        <v>391.62</v>
      </c>
      <c r="F5039" s="1521">
        <f t="shared" si="157"/>
        <v>103016</v>
      </c>
      <c r="H5039" s="1530">
        <v>391.62</v>
      </c>
      <c r="I5039" s="1530">
        <v>390.49</v>
      </c>
    </row>
    <row r="5040" spans="2:9">
      <c r="B5040" s="1532">
        <v>103017</v>
      </c>
      <c r="C5040" s="1523" t="s">
        <v>18523</v>
      </c>
      <c r="D5040" s="1526" t="s">
        <v>74</v>
      </c>
      <c r="E5040" s="1527">
        <f t="shared" si="156"/>
        <v>683.85</v>
      </c>
      <c r="F5040" s="1521">
        <f t="shared" si="157"/>
        <v>103017</v>
      </c>
      <c r="H5040" s="1527">
        <v>683.85</v>
      </c>
      <c r="I5040" s="1527">
        <v>682.43</v>
      </c>
    </row>
    <row r="5041" spans="2:9">
      <c r="B5041" s="1531">
        <v>103018</v>
      </c>
      <c r="C5041" s="1529" t="s">
        <v>18524</v>
      </c>
      <c r="D5041" s="1528" t="s">
        <v>74</v>
      </c>
      <c r="E5041" s="1530">
        <f t="shared" si="156"/>
        <v>158.12</v>
      </c>
      <c r="F5041" s="1521">
        <f t="shared" si="157"/>
        <v>103018</v>
      </c>
      <c r="H5041" s="1530">
        <v>158.12</v>
      </c>
      <c r="I5041" s="1530">
        <v>154.96</v>
      </c>
    </row>
    <row r="5042" spans="2:9" ht="30">
      <c r="B5042" s="1532">
        <v>103019</v>
      </c>
      <c r="C5042" s="1523" t="s">
        <v>18525</v>
      </c>
      <c r="D5042" s="1526" t="s">
        <v>74</v>
      </c>
      <c r="E5042" s="1527">
        <f t="shared" si="156"/>
        <v>171.4</v>
      </c>
      <c r="F5042" s="1521">
        <f t="shared" si="157"/>
        <v>103019</v>
      </c>
      <c r="H5042" s="1527">
        <v>171.4</v>
      </c>
      <c r="I5042" s="1527">
        <v>169.61</v>
      </c>
    </row>
    <row r="5043" spans="2:9">
      <c r="B5043" s="1531">
        <v>103029</v>
      </c>
      <c r="C5043" s="1529" t="s">
        <v>18526</v>
      </c>
      <c r="D5043" s="1528" t="s">
        <v>74</v>
      </c>
      <c r="E5043" s="1530">
        <f t="shared" si="156"/>
        <v>29.8</v>
      </c>
      <c r="F5043" s="1521">
        <f t="shared" si="157"/>
        <v>103029</v>
      </c>
      <c r="H5043" s="1530">
        <v>29.8</v>
      </c>
      <c r="I5043" s="1530">
        <v>29.37</v>
      </c>
    </row>
    <row r="5044" spans="2:9">
      <c r="B5044" s="1532">
        <v>103036</v>
      </c>
      <c r="C5044" s="1523" t="s">
        <v>18527</v>
      </c>
      <c r="D5044" s="1526" t="s">
        <v>74</v>
      </c>
      <c r="E5044" s="1527">
        <f t="shared" si="156"/>
        <v>14.92</v>
      </c>
      <c r="F5044" s="1521">
        <f t="shared" si="157"/>
        <v>103036</v>
      </c>
      <c r="H5044" s="1527">
        <v>14.92</v>
      </c>
      <c r="I5044" s="1527">
        <v>14.63</v>
      </c>
    </row>
    <row r="5045" spans="2:9">
      <c r="B5045" s="1531">
        <v>103037</v>
      </c>
      <c r="C5045" s="1529" t="s">
        <v>18528</v>
      </c>
      <c r="D5045" s="1528" t="s">
        <v>74</v>
      </c>
      <c r="E5045" s="1530">
        <f t="shared" si="156"/>
        <v>29.41</v>
      </c>
      <c r="F5045" s="1521">
        <f t="shared" si="157"/>
        <v>103037</v>
      </c>
      <c r="H5045" s="1530">
        <v>29.41</v>
      </c>
      <c r="I5045" s="1530">
        <v>28.82</v>
      </c>
    </row>
    <row r="5046" spans="2:9">
      <c r="B5046" s="1532">
        <v>103038</v>
      </c>
      <c r="C5046" s="1523" t="s">
        <v>18529</v>
      </c>
      <c r="D5046" s="1526" t="s">
        <v>74</v>
      </c>
      <c r="E5046" s="1527">
        <f t="shared" si="156"/>
        <v>39.4</v>
      </c>
      <c r="F5046" s="1521">
        <f t="shared" si="157"/>
        <v>103038</v>
      </c>
      <c r="H5046" s="1527">
        <v>39.4</v>
      </c>
      <c r="I5046" s="1527">
        <v>38.6</v>
      </c>
    </row>
    <row r="5047" spans="2:9">
      <c r="B5047" s="1531">
        <v>103039</v>
      </c>
      <c r="C5047" s="1529" t="s">
        <v>18530</v>
      </c>
      <c r="D5047" s="1528" t="s">
        <v>74</v>
      </c>
      <c r="E5047" s="1530">
        <f t="shared" si="156"/>
        <v>43.3</v>
      </c>
      <c r="F5047" s="1521">
        <f t="shared" si="157"/>
        <v>103039</v>
      </c>
      <c r="H5047" s="1530">
        <v>43.3</v>
      </c>
      <c r="I5047" s="1530">
        <v>42.26</v>
      </c>
    </row>
    <row r="5048" spans="2:9">
      <c r="B5048" s="1532">
        <v>103040</v>
      </c>
      <c r="C5048" s="1523" t="s">
        <v>18531</v>
      </c>
      <c r="D5048" s="1526" t="s">
        <v>74</v>
      </c>
      <c r="E5048" s="1527">
        <f t="shared" si="156"/>
        <v>63.84</v>
      </c>
      <c r="F5048" s="1521">
        <f t="shared" si="157"/>
        <v>103040</v>
      </c>
      <c r="H5048" s="1527">
        <v>63.84</v>
      </c>
      <c r="I5048" s="1527">
        <v>62.5</v>
      </c>
    </row>
    <row r="5049" spans="2:9">
      <c r="B5049" s="1531">
        <v>103041</v>
      </c>
      <c r="C5049" s="1529" t="s">
        <v>18532</v>
      </c>
      <c r="D5049" s="1528" t="s">
        <v>74</v>
      </c>
      <c r="E5049" s="1530">
        <f t="shared" si="156"/>
        <v>12.56</v>
      </c>
      <c r="F5049" s="1521">
        <f t="shared" si="157"/>
        <v>103041</v>
      </c>
      <c r="H5049" s="1530">
        <v>12.56</v>
      </c>
      <c r="I5049" s="1530">
        <v>12.27</v>
      </c>
    </row>
    <row r="5050" spans="2:9">
      <c r="B5050" s="1532">
        <v>103042</v>
      </c>
      <c r="C5050" s="1523" t="s">
        <v>18533</v>
      </c>
      <c r="D5050" s="1526" t="s">
        <v>74</v>
      </c>
      <c r="E5050" s="1527">
        <f t="shared" si="156"/>
        <v>15.73</v>
      </c>
      <c r="F5050" s="1521">
        <f t="shared" si="157"/>
        <v>103042</v>
      </c>
      <c r="H5050" s="1527">
        <v>15.73</v>
      </c>
      <c r="I5050" s="1527">
        <v>15.3</v>
      </c>
    </row>
    <row r="5051" spans="2:9">
      <c r="B5051" s="1531">
        <v>103043</v>
      </c>
      <c r="C5051" s="1529" t="s">
        <v>18534</v>
      </c>
      <c r="D5051" s="1528" t="s">
        <v>74</v>
      </c>
      <c r="E5051" s="1530">
        <f t="shared" si="156"/>
        <v>14.39</v>
      </c>
      <c r="F5051" s="1521">
        <f t="shared" si="157"/>
        <v>103043</v>
      </c>
      <c r="H5051" s="1530">
        <v>14.39</v>
      </c>
      <c r="I5051" s="1530">
        <v>14.1</v>
      </c>
    </row>
    <row r="5052" spans="2:9">
      <c r="B5052" s="1532">
        <v>103044</v>
      </c>
      <c r="C5052" s="1523" t="s">
        <v>18535</v>
      </c>
      <c r="D5052" s="1526" t="s">
        <v>74</v>
      </c>
      <c r="E5052" s="1527">
        <f t="shared" si="156"/>
        <v>19.53</v>
      </c>
      <c r="F5052" s="1521">
        <f t="shared" si="157"/>
        <v>103044</v>
      </c>
      <c r="H5052" s="1527">
        <v>19.53</v>
      </c>
      <c r="I5052" s="1527">
        <v>19.100000000000001</v>
      </c>
    </row>
    <row r="5053" spans="2:9">
      <c r="B5053" s="1531">
        <v>103045</v>
      </c>
      <c r="C5053" s="1529" t="s">
        <v>18536</v>
      </c>
      <c r="D5053" s="1528" t="s">
        <v>74</v>
      </c>
      <c r="E5053" s="1530">
        <f t="shared" si="156"/>
        <v>6.56</v>
      </c>
      <c r="F5053" s="1521">
        <f t="shared" si="157"/>
        <v>103045</v>
      </c>
      <c r="H5053" s="1530">
        <v>6.56</v>
      </c>
      <c r="I5053" s="1530">
        <v>6.27</v>
      </c>
    </row>
    <row r="5054" spans="2:9">
      <c r="B5054" s="1532">
        <v>103046</v>
      </c>
      <c r="C5054" s="1523" t="s">
        <v>18537</v>
      </c>
      <c r="D5054" s="1526" t="s">
        <v>74</v>
      </c>
      <c r="E5054" s="1527">
        <f t="shared" si="156"/>
        <v>14.96</v>
      </c>
      <c r="F5054" s="1521">
        <f t="shared" si="157"/>
        <v>103046</v>
      </c>
      <c r="H5054" s="1527">
        <v>14.96</v>
      </c>
      <c r="I5054" s="1527">
        <v>14.53</v>
      </c>
    </row>
    <row r="5055" spans="2:9">
      <c r="B5055" s="1531">
        <v>103047</v>
      </c>
      <c r="C5055" s="1529" t="s">
        <v>18538</v>
      </c>
      <c r="D5055" s="1528" t="s">
        <v>74</v>
      </c>
      <c r="E5055" s="1530">
        <f t="shared" si="156"/>
        <v>15.8</v>
      </c>
      <c r="F5055" s="1521">
        <f t="shared" si="157"/>
        <v>103047</v>
      </c>
      <c r="H5055" s="1530">
        <v>15.8</v>
      </c>
      <c r="I5055" s="1530">
        <v>15.46</v>
      </c>
    </row>
    <row r="5056" spans="2:9">
      <c r="B5056" s="1532">
        <v>103048</v>
      </c>
      <c r="C5056" s="1523" t="s">
        <v>18539</v>
      </c>
      <c r="D5056" s="1526" t="s">
        <v>74</v>
      </c>
      <c r="E5056" s="1527">
        <f t="shared" si="156"/>
        <v>12.17</v>
      </c>
      <c r="F5056" s="1521">
        <f t="shared" si="157"/>
        <v>103048</v>
      </c>
      <c r="H5056" s="1527">
        <v>12.17</v>
      </c>
      <c r="I5056" s="1527">
        <v>11.83</v>
      </c>
    </row>
    <row r="5057" spans="2:9">
      <c r="B5057" s="1531">
        <v>103049</v>
      </c>
      <c r="C5057" s="1529" t="s">
        <v>18540</v>
      </c>
      <c r="D5057" s="1528" t="s">
        <v>74</v>
      </c>
      <c r="E5057" s="1530">
        <f t="shared" si="156"/>
        <v>13.26</v>
      </c>
      <c r="F5057" s="1521">
        <f t="shared" si="157"/>
        <v>103049</v>
      </c>
      <c r="H5057" s="1530">
        <v>13.26</v>
      </c>
      <c r="I5057" s="1530">
        <v>12.94</v>
      </c>
    </row>
    <row r="5058" spans="2:9">
      <c r="B5058" s="1532">
        <v>103050</v>
      </c>
      <c r="C5058" s="1523" t="s">
        <v>18541</v>
      </c>
      <c r="D5058" s="1526" t="s">
        <v>74</v>
      </c>
      <c r="E5058" s="1527">
        <f t="shared" ref="E5058:E5121" si="158">IF($L$2=$H$1,H5058,I5058)</f>
        <v>20.49</v>
      </c>
      <c r="F5058" s="1521">
        <f t="shared" ref="F5058:F5121" si="159">IF(LEN($B5058)=7,CONCATENATE(MID($B5058,1,6),"00",RIGHT($B5058,1)),IF(LEN($B5058)=8,CONCATENATE(MID($B5058,1,6),"0",RIGHT($B5058,2)),$B5058))</f>
        <v>103050</v>
      </c>
      <c r="H5058" s="1527">
        <v>20.49</v>
      </c>
      <c r="I5058" s="1527">
        <v>18.920000000000002</v>
      </c>
    </row>
    <row r="5059" spans="2:9">
      <c r="B5059" s="1531">
        <v>103051</v>
      </c>
      <c r="C5059" s="1529" t="s">
        <v>18542</v>
      </c>
      <c r="D5059" s="1528" t="s">
        <v>74</v>
      </c>
      <c r="E5059" s="1530">
        <f t="shared" si="158"/>
        <v>25.04</v>
      </c>
      <c r="F5059" s="1521">
        <f t="shared" si="159"/>
        <v>103051</v>
      </c>
      <c r="H5059" s="1530">
        <v>25.04</v>
      </c>
      <c r="I5059" s="1530">
        <v>23.13</v>
      </c>
    </row>
    <row r="5060" spans="2:9">
      <c r="B5060" s="1532">
        <v>103052</v>
      </c>
      <c r="C5060" s="1523" t="s">
        <v>18543</v>
      </c>
      <c r="D5060" s="1526" t="s">
        <v>74</v>
      </c>
      <c r="E5060" s="1527">
        <f t="shared" si="158"/>
        <v>34.51</v>
      </c>
      <c r="F5060" s="1521">
        <f t="shared" si="159"/>
        <v>103052</v>
      </c>
      <c r="H5060" s="1527">
        <v>34.51</v>
      </c>
      <c r="I5060" s="1527">
        <v>32.090000000000003</v>
      </c>
    </row>
    <row r="5061" spans="2:9" ht="30">
      <c r="B5061" s="1531">
        <v>95634</v>
      </c>
      <c r="C5061" s="1529" t="s">
        <v>4163</v>
      </c>
      <c r="D5061" s="1528" t="s">
        <v>74</v>
      </c>
      <c r="E5061" s="1530">
        <f t="shared" si="158"/>
        <v>149.07</v>
      </c>
      <c r="F5061" s="1521">
        <f t="shared" si="159"/>
        <v>95634</v>
      </c>
      <c r="H5061" s="1530">
        <v>149.07</v>
      </c>
      <c r="I5061" s="1530">
        <v>143.26</v>
      </c>
    </row>
    <row r="5062" spans="2:9" ht="30">
      <c r="B5062" s="1532">
        <v>95635</v>
      </c>
      <c r="C5062" s="1523" t="s">
        <v>4164</v>
      </c>
      <c r="D5062" s="1526" t="s">
        <v>74</v>
      </c>
      <c r="E5062" s="1527">
        <f t="shared" si="158"/>
        <v>160.22</v>
      </c>
      <c r="F5062" s="1521">
        <f t="shared" si="159"/>
        <v>95635</v>
      </c>
      <c r="H5062" s="1527">
        <v>160.22</v>
      </c>
      <c r="I5062" s="1527">
        <v>153.5</v>
      </c>
    </row>
    <row r="5063" spans="2:9" ht="30">
      <c r="B5063" s="1531">
        <v>95636</v>
      </c>
      <c r="C5063" s="1529" t="s">
        <v>18544</v>
      </c>
      <c r="D5063" s="1528" t="s">
        <v>74</v>
      </c>
      <c r="E5063" s="1530">
        <f t="shared" si="158"/>
        <v>297.05</v>
      </c>
      <c r="F5063" s="1521">
        <f t="shared" si="159"/>
        <v>95636</v>
      </c>
      <c r="H5063" s="1530">
        <v>297.05</v>
      </c>
      <c r="I5063" s="1530">
        <v>284.08999999999997</v>
      </c>
    </row>
    <row r="5064" spans="2:9" ht="30">
      <c r="B5064" s="1532">
        <v>95637</v>
      </c>
      <c r="C5064" s="1523" t="s">
        <v>2070</v>
      </c>
      <c r="D5064" s="1526" t="s">
        <v>74</v>
      </c>
      <c r="E5064" s="1527">
        <f t="shared" si="158"/>
        <v>456.92</v>
      </c>
      <c r="F5064" s="1521">
        <f t="shared" si="159"/>
        <v>95637</v>
      </c>
      <c r="H5064" s="1527">
        <v>456.92</v>
      </c>
      <c r="I5064" s="1527">
        <v>434.73</v>
      </c>
    </row>
    <row r="5065" spans="2:9" ht="30">
      <c r="B5065" s="1531">
        <v>95638</v>
      </c>
      <c r="C5065" s="1529" t="s">
        <v>2071</v>
      </c>
      <c r="D5065" s="1528" t="s">
        <v>74</v>
      </c>
      <c r="E5065" s="1530">
        <f t="shared" si="158"/>
        <v>554.29</v>
      </c>
      <c r="F5065" s="1521">
        <f t="shared" si="159"/>
        <v>95638</v>
      </c>
      <c r="H5065" s="1530">
        <v>554.29</v>
      </c>
      <c r="I5065" s="1530">
        <v>528.71</v>
      </c>
    </row>
    <row r="5066" spans="2:9" ht="30">
      <c r="B5066" s="1532">
        <v>95639</v>
      </c>
      <c r="C5066" s="1523" t="s">
        <v>2072</v>
      </c>
      <c r="D5066" s="1526" t="s">
        <v>74</v>
      </c>
      <c r="E5066" s="1527">
        <f t="shared" si="158"/>
        <v>714.56</v>
      </c>
      <c r="F5066" s="1521">
        <f t="shared" si="159"/>
        <v>95639</v>
      </c>
      <c r="H5066" s="1527">
        <v>714.56</v>
      </c>
      <c r="I5066" s="1527">
        <v>688.23</v>
      </c>
    </row>
    <row r="5067" spans="2:9" ht="30">
      <c r="B5067" s="1531">
        <v>95641</v>
      </c>
      <c r="C5067" s="1529" t="s">
        <v>2073</v>
      </c>
      <c r="D5067" s="1528" t="s">
        <v>74</v>
      </c>
      <c r="E5067" s="1530">
        <f t="shared" si="158"/>
        <v>252.63</v>
      </c>
      <c r="F5067" s="1521">
        <f t="shared" si="159"/>
        <v>95641</v>
      </c>
      <c r="H5067" s="1530">
        <v>252.63</v>
      </c>
      <c r="I5067" s="1530">
        <v>242.58</v>
      </c>
    </row>
    <row r="5068" spans="2:9" ht="30">
      <c r="B5068" s="1532">
        <v>95642</v>
      </c>
      <c r="C5068" s="1523" t="s">
        <v>2074</v>
      </c>
      <c r="D5068" s="1526" t="s">
        <v>74</v>
      </c>
      <c r="E5068" s="1527">
        <f t="shared" si="158"/>
        <v>373</v>
      </c>
      <c r="F5068" s="1521">
        <f t="shared" si="159"/>
        <v>95642</v>
      </c>
      <c r="H5068" s="1527">
        <v>373</v>
      </c>
      <c r="I5068" s="1527">
        <v>358.13</v>
      </c>
    </row>
    <row r="5069" spans="2:9" ht="30">
      <c r="B5069" s="1531">
        <v>95643</v>
      </c>
      <c r="C5069" s="1529" t="s">
        <v>2075</v>
      </c>
      <c r="D5069" s="1528" t="s">
        <v>74</v>
      </c>
      <c r="E5069" s="1530">
        <f t="shared" si="158"/>
        <v>487.84</v>
      </c>
      <c r="F5069" s="1521">
        <f t="shared" si="159"/>
        <v>95643</v>
      </c>
      <c r="H5069" s="1530">
        <v>487.84</v>
      </c>
      <c r="I5069" s="1530">
        <v>468.5</v>
      </c>
    </row>
    <row r="5070" spans="2:9" ht="30">
      <c r="B5070" s="1532">
        <v>95644</v>
      </c>
      <c r="C5070" s="1523" t="s">
        <v>2076</v>
      </c>
      <c r="D5070" s="1526" t="s">
        <v>74</v>
      </c>
      <c r="E5070" s="1527">
        <f t="shared" si="158"/>
        <v>184.9</v>
      </c>
      <c r="F5070" s="1521">
        <f t="shared" si="159"/>
        <v>95644</v>
      </c>
      <c r="H5070" s="1527">
        <v>184.9</v>
      </c>
      <c r="I5070" s="1527">
        <v>178.53</v>
      </c>
    </row>
    <row r="5071" spans="2:9" ht="30">
      <c r="B5071" s="1531">
        <v>95645</v>
      </c>
      <c r="C5071" s="1529" t="s">
        <v>2077</v>
      </c>
      <c r="D5071" s="1528" t="s">
        <v>74</v>
      </c>
      <c r="E5071" s="1530">
        <f t="shared" si="158"/>
        <v>337.61</v>
      </c>
      <c r="F5071" s="1521">
        <f t="shared" si="159"/>
        <v>95645</v>
      </c>
      <c r="H5071" s="1530">
        <v>337.61</v>
      </c>
      <c r="I5071" s="1530">
        <v>326.29000000000002</v>
      </c>
    </row>
    <row r="5072" spans="2:9" ht="30">
      <c r="B5072" s="1532">
        <v>95646</v>
      </c>
      <c r="C5072" s="1523" t="s">
        <v>2078</v>
      </c>
      <c r="D5072" s="1526" t="s">
        <v>74</v>
      </c>
      <c r="E5072" s="1527">
        <f t="shared" si="158"/>
        <v>502.85</v>
      </c>
      <c r="F5072" s="1521">
        <f t="shared" si="159"/>
        <v>95646</v>
      </c>
      <c r="H5072" s="1527">
        <v>502.85</v>
      </c>
      <c r="I5072" s="1527">
        <v>486.06</v>
      </c>
    </row>
    <row r="5073" spans="2:9" ht="30">
      <c r="B5073" s="1531">
        <v>95647</v>
      </c>
      <c r="C5073" s="1529" t="s">
        <v>2079</v>
      </c>
      <c r="D5073" s="1528" t="s">
        <v>74</v>
      </c>
      <c r="E5073" s="1530">
        <f t="shared" si="158"/>
        <v>659.03</v>
      </c>
      <c r="F5073" s="1521">
        <f t="shared" si="159"/>
        <v>95647</v>
      </c>
      <c r="H5073" s="1530">
        <v>659.03</v>
      </c>
      <c r="I5073" s="1530">
        <v>637.16</v>
      </c>
    </row>
    <row r="5074" spans="2:9">
      <c r="B5074" s="1532">
        <v>95673</v>
      </c>
      <c r="C5074" s="1523" t="s">
        <v>2080</v>
      </c>
      <c r="D5074" s="1526" t="s">
        <v>74</v>
      </c>
      <c r="E5074" s="1527">
        <f t="shared" si="158"/>
        <v>126.19</v>
      </c>
      <c r="F5074" s="1521">
        <f t="shared" si="159"/>
        <v>95673</v>
      </c>
      <c r="H5074" s="1527">
        <v>126.19</v>
      </c>
      <c r="I5074" s="1527">
        <v>124.4</v>
      </c>
    </row>
    <row r="5075" spans="2:9">
      <c r="B5075" s="1531">
        <v>95674</v>
      </c>
      <c r="C5075" s="1529" t="s">
        <v>2081</v>
      </c>
      <c r="D5075" s="1528" t="s">
        <v>74</v>
      </c>
      <c r="E5075" s="1530">
        <f t="shared" si="158"/>
        <v>134.19999999999999</v>
      </c>
      <c r="F5075" s="1521">
        <f t="shared" si="159"/>
        <v>95674</v>
      </c>
      <c r="H5075" s="1530">
        <v>134.19999999999999</v>
      </c>
      <c r="I5075" s="1530">
        <v>132.41</v>
      </c>
    </row>
    <row r="5076" spans="2:9">
      <c r="B5076" s="1532">
        <v>95675</v>
      </c>
      <c r="C5076" s="1523" t="s">
        <v>2082</v>
      </c>
      <c r="D5076" s="1526" t="s">
        <v>74</v>
      </c>
      <c r="E5076" s="1527">
        <f t="shared" si="158"/>
        <v>164.16</v>
      </c>
      <c r="F5076" s="1521">
        <f t="shared" si="159"/>
        <v>95675</v>
      </c>
      <c r="H5076" s="1527">
        <v>164.16</v>
      </c>
      <c r="I5076" s="1527">
        <v>162.09</v>
      </c>
    </row>
    <row r="5077" spans="2:9">
      <c r="B5077" s="1531">
        <v>95676</v>
      </c>
      <c r="C5077" s="1529" t="s">
        <v>2083</v>
      </c>
      <c r="D5077" s="1528" t="s">
        <v>74</v>
      </c>
      <c r="E5077" s="1530">
        <f t="shared" si="158"/>
        <v>118.27</v>
      </c>
      <c r="F5077" s="1521">
        <f t="shared" si="159"/>
        <v>95676</v>
      </c>
      <c r="H5077" s="1530">
        <v>118.27</v>
      </c>
      <c r="I5077" s="1530">
        <v>117.41</v>
      </c>
    </row>
    <row r="5078" spans="2:9" ht="30">
      <c r="B5078" s="1532">
        <v>97741</v>
      </c>
      <c r="C5078" s="1523" t="s">
        <v>3176</v>
      </c>
      <c r="D5078" s="1526" t="s">
        <v>74</v>
      </c>
      <c r="E5078" s="1527">
        <f t="shared" si="158"/>
        <v>141.94999999999999</v>
      </c>
      <c r="F5078" s="1521">
        <f t="shared" si="159"/>
        <v>97741</v>
      </c>
      <c r="H5078" s="1527">
        <v>141.94999999999999</v>
      </c>
      <c r="I5078" s="1527">
        <v>136.22</v>
      </c>
    </row>
    <row r="5079" spans="2:9">
      <c r="B5079" s="1531">
        <v>90436</v>
      </c>
      <c r="C5079" s="1529" t="s">
        <v>2084</v>
      </c>
      <c r="D5079" s="1528" t="s">
        <v>74</v>
      </c>
      <c r="E5079" s="1530">
        <f t="shared" si="158"/>
        <v>11.62</v>
      </c>
      <c r="F5079" s="1521">
        <f t="shared" si="159"/>
        <v>90436</v>
      </c>
      <c r="H5079" s="1530">
        <v>11.62</v>
      </c>
      <c r="I5079" s="1530">
        <v>10.35</v>
      </c>
    </row>
    <row r="5080" spans="2:9">
      <c r="B5080" s="1532">
        <v>90437</v>
      </c>
      <c r="C5080" s="1523" t="s">
        <v>2085</v>
      </c>
      <c r="D5080" s="1526" t="s">
        <v>74</v>
      </c>
      <c r="E5080" s="1527">
        <f t="shared" si="158"/>
        <v>28.25</v>
      </c>
      <c r="F5080" s="1521">
        <f t="shared" si="159"/>
        <v>90437</v>
      </c>
      <c r="H5080" s="1527">
        <v>28.25</v>
      </c>
      <c r="I5080" s="1527">
        <v>25.17</v>
      </c>
    </row>
    <row r="5081" spans="2:9">
      <c r="B5081" s="1531">
        <v>90438</v>
      </c>
      <c r="C5081" s="1529" t="s">
        <v>2086</v>
      </c>
      <c r="D5081" s="1528" t="s">
        <v>74</v>
      </c>
      <c r="E5081" s="1530">
        <f t="shared" si="158"/>
        <v>40.49</v>
      </c>
      <c r="F5081" s="1521">
        <f t="shared" si="159"/>
        <v>90438</v>
      </c>
      <c r="H5081" s="1530">
        <v>40.49</v>
      </c>
      <c r="I5081" s="1530">
        <v>36.07</v>
      </c>
    </row>
    <row r="5082" spans="2:9">
      <c r="B5082" s="1532">
        <v>90439</v>
      </c>
      <c r="C5082" s="1523" t="s">
        <v>2087</v>
      </c>
      <c r="D5082" s="1526" t="s">
        <v>74</v>
      </c>
      <c r="E5082" s="1527">
        <f t="shared" si="158"/>
        <v>46.28</v>
      </c>
      <c r="F5082" s="1521">
        <f t="shared" si="159"/>
        <v>90439</v>
      </c>
      <c r="H5082" s="1527">
        <v>46.28</v>
      </c>
      <c r="I5082" s="1527">
        <v>41.72</v>
      </c>
    </row>
    <row r="5083" spans="2:9">
      <c r="B5083" s="1531">
        <v>90440</v>
      </c>
      <c r="C5083" s="1529" t="s">
        <v>2088</v>
      </c>
      <c r="D5083" s="1528" t="s">
        <v>74</v>
      </c>
      <c r="E5083" s="1530">
        <f t="shared" si="158"/>
        <v>74.14</v>
      </c>
      <c r="F5083" s="1521">
        <f t="shared" si="159"/>
        <v>90440</v>
      </c>
      <c r="H5083" s="1530">
        <v>74.14</v>
      </c>
      <c r="I5083" s="1530">
        <v>66.83</v>
      </c>
    </row>
    <row r="5084" spans="2:9">
      <c r="B5084" s="1532">
        <v>90441</v>
      </c>
      <c r="C5084" s="1523" t="s">
        <v>2089</v>
      </c>
      <c r="D5084" s="1526" t="s">
        <v>74</v>
      </c>
      <c r="E5084" s="1527">
        <f t="shared" si="158"/>
        <v>94.7</v>
      </c>
      <c r="F5084" s="1521">
        <f t="shared" si="159"/>
        <v>90441</v>
      </c>
      <c r="H5084" s="1527">
        <v>94.7</v>
      </c>
      <c r="I5084" s="1527">
        <v>85.36</v>
      </c>
    </row>
    <row r="5085" spans="2:9">
      <c r="B5085" s="1531">
        <v>90443</v>
      </c>
      <c r="C5085" s="1529" t="s">
        <v>2090</v>
      </c>
      <c r="D5085" s="1528" t="s">
        <v>73</v>
      </c>
      <c r="E5085" s="1530">
        <f t="shared" si="158"/>
        <v>10.57</v>
      </c>
      <c r="F5085" s="1521">
        <f t="shared" si="159"/>
        <v>90443</v>
      </c>
      <c r="H5085" s="1530">
        <v>10.57</v>
      </c>
      <c r="I5085" s="1530">
        <v>9.41</v>
      </c>
    </row>
    <row r="5086" spans="2:9">
      <c r="B5086" s="1532">
        <v>90444</v>
      </c>
      <c r="C5086" s="1523" t="s">
        <v>2091</v>
      </c>
      <c r="D5086" s="1526" t="s">
        <v>73</v>
      </c>
      <c r="E5086" s="1527">
        <f t="shared" si="158"/>
        <v>19.850000000000001</v>
      </c>
      <c r="F5086" s="1521">
        <f t="shared" si="159"/>
        <v>90444</v>
      </c>
      <c r="H5086" s="1527">
        <v>19.850000000000001</v>
      </c>
      <c r="I5086" s="1527">
        <v>17.89</v>
      </c>
    </row>
    <row r="5087" spans="2:9" ht="30">
      <c r="B5087" s="1531">
        <v>90445</v>
      </c>
      <c r="C5087" s="1529" t="s">
        <v>2092</v>
      </c>
      <c r="D5087" s="1528" t="s">
        <v>73</v>
      </c>
      <c r="E5087" s="1530">
        <f t="shared" si="158"/>
        <v>21.19</v>
      </c>
      <c r="F5087" s="1521">
        <f t="shared" si="159"/>
        <v>90445</v>
      </c>
      <c r="H5087" s="1530">
        <v>21.19</v>
      </c>
      <c r="I5087" s="1530">
        <v>19.100000000000001</v>
      </c>
    </row>
    <row r="5088" spans="2:9">
      <c r="B5088" s="1532">
        <v>90446</v>
      </c>
      <c r="C5088" s="1523" t="s">
        <v>2093</v>
      </c>
      <c r="D5088" s="1526" t="s">
        <v>73</v>
      </c>
      <c r="E5088" s="1527">
        <f t="shared" si="158"/>
        <v>23.04</v>
      </c>
      <c r="F5088" s="1521">
        <f t="shared" si="159"/>
        <v>90446</v>
      </c>
      <c r="H5088" s="1527">
        <v>23.04</v>
      </c>
      <c r="I5088" s="1527">
        <v>20.76</v>
      </c>
    </row>
    <row r="5089" spans="2:9">
      <c r="B5089" s="1531">
        <v>90447</v>
      </c>
      <c r="C5089" s="1529" t="s">
        <v>2094</v>
      </c>
      <c r="D5089" s="1528" t="s">
        <v>73</v>
      </c>
      <c r="E5089" s="1530">
        <f t="shared" si="158"/>
        <v>5.29</v>
      </c>
      <c r="F5089" s="1521">
        <f t="shared" si="159"/>
        <v>90447</v>
      </c>
      <c r="H5089" s="1530">
        <v>5.29</v>
      </c>
      <c r="I5089" s="1530">
        <v>4.72</v>
      </c>
    </row>
    <row r="5090" spans="2:9">
      <c r="B5090" s="1532">
        <v>90451</v>
      </c>
      <c r="C5090" s="1523" t="s">
        <v>2095</v>
      </c>
      <c r="D5090" s="1526" t="s">
        <v>74</v>
      </c>
      <c r="E5090" s="1527">
        <f t="shared" si="158"/>
        <v>3.77</v>
      </c>
      <c r="F5090" s="1521">
        <f t="shared" si="159"/>
        <v>90451</v>
      </c>
      <c r="H5090" s="1527">
        <v>3.77</v>
      </c>
      <c r="I5090" s="1527">
        <v>3.46</v>
      </c>
    </row>
    <row r="5091" spans="2:9">
      <c r="B5091" s="1531">
        <v>90452</v>
      </c>
      <c r="C5091" s="1529" t="s">
        <v>2096</v>
      </c>
      <c r="D5091" s="1528" t="s">
        <v>74</v>
      </c>
      <c r="E5091" s="1530">
        <f t="shared" si="158"/>
        <v>17.899999999999999</v>
      </c>
      <c r="F5091" s="1521">
        <f t="shared" si="159"/>
        <v>90452</v>
      </c>
      <c r="H5091" s="1530">
        <v>17.899999999999999</v>
      </c>
      <c r="I5091" s="1530">
        <v>17.43</v>
      </c>
    </row>
    <row r="5092" spans="2:9">
      <c r="B5092" s="1532">
        <v>90453</v>
      </c>
      <c r="C5092" s="1523" t="s">
        <v>2097</v>
      </c>
      <c r="D5092" s="1526" t="s">
        <v>74</v>
      </c>
      <c r="E5092" s="1527">
        <f t="shared" si="158"/>
        <v>2.61</v>
      </c>
      <c r="F5092" s="1521">
        <f t="shared" si="159"/>
        <v>90453</v>
      </c>
      <c r="H5092" s="1527">
        <v>2.61</v>
      </c>
      <c r="I5092" s="1527">
        <v>2.44</v>
      </c>
    </row>
    <row r="5093" spans="2:9">
      <c r="B5093" s="1531">
        <v>90454</v>
      </c>
      <c r="C5093" s="1529" t="s">
        <v>2098</v>
      </c>
      <c r="D5093" s="1528" t="s">
        <v>74</v>
      </c>
      <c r="E5093" s="1530">
        <f t="shared" si="158"/>
        <v>4.87</v>
      </c>
      <c r="F5093" s="1521">
        <f t="shared" si="159"/>
        <v>90454</v>
      </c>
      <c r="H5093" s="1530">
        <v>4.87</v>
      </c>
      <c r="I5093" s="1530">
        <v>4.62</v>
      </c>
    </row>
    <row r="5094" spans="2:9">
      <c r="B5094" s="1532">
        <v>90455</v>
      </c>
      <c r="C5094" s="1523" t="s">
        <v>2099</v>
      </c>
      <c r="D5094" s="1526" t="s">
        <v>74</v>
      </c>
      <c r="E5094" s="1527">
        <f t="shared" si="158"/>
        <v>6.27</v>
      </c>
      <c r="F5094" s="1521">
        <f t="shared" si="159"/>
        <v>90455</v>
      </c>
      <c r="H5094" s="1527">
        <v>6.27</v>
      </c>
      <c r="I5094" s="1527">
        <v>5.89</v>
      </c>
    </row>
    <row r="5095" spans="2:9">
      <c r="B5095" s="1531">
        <v>90456</v>
      </c>
      <c r="C5095" s="1529" t="s">
        <v>2100</v>
      </c>
      <c r="D5095" s="1528" t="s">
        <v>74</v>
      </c>
      <c r="E5095" s="1530">
        <f t="shared" si="158"/>
        <v>3.39</v>
      </c>
      <c r="F5095" s="1521">
        <f t="shared" si="159"/>
        <v>90456</v>
      </c>
      <c r="H5095" s="1530">
        <v>3.39</v>
      </c>
      <c r="I5095" s="1530">
        <v>3.02</v>
      </c>
    </row>
    <row r="5096" spans="2:9">
      <c r="B5096" s="1532">
        <v>90457</v>
      </c>
      <c r="C5096" s="1523" t="s">
        <v>2101</v>
      </c>
      <c r="D5096" s="1526" t="s">
        <v>74</v>
      </c>
      <c r="E5096" s="1527">
        <f t="shared" si="158"/>
        <v>7.73</v>
      </c>
      <c r="F5096" s="1521">
        <f t="shared" si="159"/>
        <v>90457</v>
      </c>
      <c r="H5096" s="1527">
        <v>7.73</v>
      </c>
      <c r="I5096" s="1527">
        <v>6.89</v>
      </c>
    </row>
    <row r="5097" spans="2:9">
      <c r="B5097" s="1531">
        <v>90458</v>
      </c>
      <c r="C5097" s="1529" t="s">
        <v>2102</v>
      </c>
      <c r="D5097" s="1528" t="s">
        <v>74</v>
      </c>
      <c r="E5097" s="1530">
        <f t="shared" si="158"/>
        <v>21.94</v>
      </c>
      <c r="F5097" s="1521">
        <f t="shared" si="159"/>
        <v>90458</v>
      </c>
      <c r="H5097" s="1530">
        <v>21.94</v>
      </c>
      <c r="I5097" s="1530">
        <v>19.55</v>
      </c>
    </row>
    <row r="5098" spans="2:9">
      <c r="B5098" s="1532">
        <v>90459</v>
      </c>
      <c r="C5098" s="1523" t="s">
        <v>2103</v>
      </c>
      <c r="D5098" s="1526" t="s">
        <v>74</v>
      </c>
      <c r="E5098" s="1527">
        <f t="shared" si="158"/>
        <v>30.96</v>
      </c>
      <c r="F5098" s="1521">
        <f t="shared" si="159"/>
        <v>90459</v>
      </c>
      <c r="H5098" s="1527">
        <v>30.96</v>
      </c>
      <c r="I5098" s="1527">
        <v>27.58</v>
      </c>
    </row>
    <row r="5099" spans="2:9" ht="30">
      <c r="B5099" s="1531">
        <v>90460</v>
      </c>
      <c r="C5099" s="1529" t="s">
        <v>9691</v>
      </c>
      <c r="D5099" s="1528" t="s">
        <v>73</v>
      </c>
      <c r="E5099" s="1530">
        <f t="shared" si="158"/>
        <v>10.29</v>
      </c>
      <c r="F5099" s="1521">
        <f t="shared" si="159"/>
        <v>90460</v>
      </c>
      <c r="H5099" s="1530">
        <v>10.29</v>
      </c>
      <c r="I5099" s="1530">
        <v>10.16</v>
      </c>
    </row>
    <row r="5100" spans="2:9" ht="30">
      <c r="B5100" s="1532">
        <v>90461</v>
      </c>
      <c r="C5100" s="1523" t="s">
        <v>9692</v>
      </c>
      <c r="D5100" s="1526" t="s">
        <v>73</v>
      </c>
      <c r="E5100" s="1527">
        <f t="shared" si="158"/>
        <v>6.63</v>
      </c>
      <c r="F5100" s="1521">
        <f t="shared" si="159"/>
        <v>90461</v>
      </c>
      <c r="H5100" s="1527">
        <v>6.63</v>
      </c>
      <c r="I5100" s="1527">
        <v>6.48</v>
      </c>
    </row>
    <row r="5101" spans="2:9" ht="30">
      <c r="B5101" s="1531">
        <v>90462</v>
      </c>
      <c r="C5101" s="1529" t="s">
        <v>9693</v>
      </c>
      <c r="D5101" s="1528" t="s">
        <v>73</v>
      </c>
      <c r="E5101" s="1530">
        <f t="shared" si="158"/>
        <v>1.38</v>
      </c>
      <c r="F5101" s="1521">
        <f t="shared" si="159"/>
        <v>90462</v>
      </c>
      <c r="H5101" s="1530">
        <v>1.38</v>
      </c>
      <c r="I5101" s="1530">
        <v>1.34</v>
      </c>
    </row>
    <row r="5102" spans="2:9" ht="30">
      <c r="B5102" s="1532">
        <v>90463</v>
      </c>
      <c r="C5102" s="1523" t="s">
        <v>9694</v>
      </c>
      <c r="D5102" s="1526" t="s">
        <v>73</v>
      </c>
      <c r="E5102" s="1527">
        <f t="shared" si="158"/>
        <v>1.18</v>
      </c>
      <c r="F5102" s="1521">
        <f t="shared" si="159"/>
        <v>90463</v>
      </c>
      <c r="H5102" s="1527">
        <v>1.18</v>
      </c>
      <c r="I5102" s="1527">
        <v>1.1299999999999999</v>
      </c>
    </row>
    <row r="5103" spans="2:9">
      <c r="B5103" s="1531">
        <v>90466</v>
      </c>
      <c r="C5103" s="1529" t="s">
        <v>2104</v>
      </c>
      <c r="D5103" s="1528" t="s">
        <v>73</v>
      </c>
      <c r="E5103" s="1530">
        <f t="shared" si="158"/>
        <v>10.79</v>
      </c>
      <c r="F5103" s="1521">
        <f t="shared" si="159"/>
        <v>90466</v>
      </c>
      <c r="H5103" s="1530">
        <v>10.79</v>
      </c>
      <c r="I5103" s="1530">
        <v>9.75</v>
      </c>
    </row>
    <row r="5104" spans="2:9" ht="30">
      <c r="B5104" s="1532">
        <v>90467</v>
      </c>
      <c r="C5104" s="1523" t="s">
        <v>2105</v>
      </c>
      <c r="D5104" s="1526" t="s">
        <v>73</v>
      </c>
      <c r="E5104" s="1527">
        <f t="shared" si="158"/>
        <v>17.09</v>
      </c>
      <c r="F5104" s="1521">
        <f t="shared" si="159"/>
        <v>90467</v>
      </c>
      <c r="H5104" s="1527">
        <v>17.09</v>
      </c>
      <c r="I5104" s="1527">
        <v>15.46</v>
      </c>
    </row>
    <row r="5105" spans="2:9">
      <c r="B5105" s="1531">
        <v>90468</v>
      </c>
      <c r="C5105" s="1529" t="s">
        <v>2106</v>
      </c>
      <c r="D5105" s="1528" t="s">
        <v>73</v>
      </c>
      <c r="E5105" s="1530">
        <f t="shared" si="158"/>
        <v>4.87</v>
      </c>
      <c r="F5105" s="1521">
        <f t="shared" si="159"/>
        <v>90468</v>
      </c>
      <c r="H5105" s="1530">
        <v>4.87</v>
      </c>
      <c r="I5105" s="1530">
        <v>4.4800000000000004</v>
      </c>
    </row>
    <row r="5106" spans="2:9" ht="30">
      <c r="B5106" s="1532">
        <v>90469</v>
      </c>
      <c r="C5106" s="1523" t="s">
        <v>2107</v>
      </c>
      <c r="D5106" s="1526" t="s">
        <v>73</v>
      </c>
      <c r="E5106" s="1527">
        <f t="shared" si="158"/>
        <v>7.82</v>
      </c>
      <c r="F5106" s="1521">
        <f t="shared" si="159"/>
        <v>90469</v>
      </c>
      <c r="H5106" s="1527">
        <v>7.82</v>
      </c>
      <c r="I5106" s="1527">
        <v>7.2</v>
      </c>
    </row>
    <row r="5107" spans="2:9">
      <c r="B5107" s="1531">
        <v>90470</v>
      </c>
      <c r="C5107" s="1529" t="s">
        <v>2108</v>
      </c>
      <c r="D5107" s="1528" t="s">
        <v>73</v>
      </c>
      <c r="E5107" s="1530">
        <f t="shared" si="158"/>
        <v>10.85</v>
      </c>
      <c r="F5107" s="1521">
        <f t="shared" si="159"/>
        <v>90470</v>
      </c>
      <c r="H5107" s="1530">
        <v>10.85</v>
      </c>
      <c r="I5107" s="1530">
        <v>10.039999999999999</v>
      </c>
    </row>
    <row r="5108" spans="2:9" ht="30">
      <c r="B5108" s="1532">
        <v>91166</v>
      </c>
      <c r="C5108" s="1523" t="s">
        <v>2109</v>
      </c>
      <c r="D5108" s="1526" t="s">
        <v>73</v>
      </c>
      <c r="E5108" s="1527">
        <f t="shared" si="158"/>
        <v>3.65</v>
      </c>
      <c r="F5108" s="1521">
        <f t="shared" si="159"/>
        <v>91166</v>
      </c>
      <c r="H5108" s="1527">
        <v>3.65</v>
      </c>
      <c r="I5108" s="1527">
        <v>3.46</v>
      </c>
    </row>
    <row r="5109" spans="2:9" ht="30">
      <c r="B5109" s="1531">
        <v>91167</v>
      </c>
      <c r="C5109" s="1529" t="s">
        <v>2110</v>
      </c>
      <c r="D5109" s="1528" t="s">
        <v>73</v>
      </c>
      <c r="E5109" s="1530">
        <f t="shared" si="158"/>
        <v>11.1</v>
      </c>
      <c r="F5109" s="1521">
        <f t="shared" si="159"/>
        <v>91167</v>
      </c>
      <c r="H5109" s="1530">
        <v>11.1</v>
      </c>
      <c r="I5109" s="1530">
        <v>10.42</v>
      </c>
    </row>
    <row r="5110" spans="2:9" ht="30">
      <c r="B5110" s="1532">
        <v>91168</v>
      </c>
      <c r="C5110" s="1523" t="s">
        <v>2111</v>
      </c>
      <c r="D5110" s="1526" t="s">
        <v>73</v>
      </c>
      <c r="E5110" s="1527">
        <f t="shared" si="158"/>
        <v>8.4600000000000009</v>
      </c>
      <c r="F5110" s="1521">
        <f t="shared" si="159"/>
        <v>91168</v>
      </c>
      <c r="H5110" s="1527">
        <v>8.4600000000000009</v>
      </c>
      <c r="I5110" s="1527">
        <v>7.95</v>
      </c>
    </row>
    <row r="5111" spans="2:9" ht="30">
      <c r="B5111" s="1531">
        <v>91169</v>
      </c>
      <c r="C5111" s="1529" t="s">
        <v>2112</v>
      </c>
      <c r="D5111" s="1528" t="s">
        <v>73</v>
      </c>
      <c r="E5111" s="1530">
        <f t="shared" si="158"/>
        <v>10</v>
      </c>
      <c r="F5111" s="1521">
        <f t="shared" si="159"/>
        <v>91169</v>
      </c>
      <c r="H5111" s="1530">
        <v>10</v>
      </c>
      <c r="I5111" s="1530">
        <v>9.39</v>
      </c>
    </row>
    <row r="5112" spans="2:9" ht="30">
      <c r="B5112" s="1532">
        <v>91170</v>
      </c>
      <c r="C5112" s="1523" t="s">
        <v>2113</v>
      </c>
      <c r="D5112" s="1526" t="s">
        <v>73</v>
      </c>
      <c r="E5112" s="1527">
        <f t="shared" si="158"/>
        <v>2.86</v>
      </c>
      <c r="F5112" s="1521">
        <f t="shared" si="159"/>
        <v>91170</v>
      </c>
      <c r="H5112" s="1527">
        <v>2.86</v>
      </c>
      <c r="I5112" s="1527">
        <v>2.68</v>
      </c>
    </row>
    <row r="5113" spans="2:9" ht="30">
      <c r="B5113" s="1531">
        <v>91171</v>
      </c>
      <c r="C5113" s="1529" t="s">
        <v>2114</v>
      </c>
      <c r="D5113" s="1528" t="s">
        <v>73</v>
      </c>
      <c r="E5113" s="1530">
        <f t="shared" si="158"/>
        <v>3.6</v>
      </c>
      <c r="F5113" s="1521">
        <f t="shared" si="159"/>
        <v>91171</v>
      </c>
      <c r="H5113" s="1530">
        <v>3.6</v>
      </c>
      <c r="I5113" s="1530">
        <v>3.39</v>
      </c>
    </row>
    <row r="5114" spans="2:9" ht="30">
      <c r="B5114" s="1532">
        <v>91172</v>
      </c>
      <c r="C5114" s="1523" t="s">
        <v>2115</v>
      </c>
      <c r="D5114" s="1526" t="s">
        <v>73</v>
      </c>
      <c r="E5114" s="1527">
        <f t="shared" si="158"/>
        <v>5.28</v>
      </c>
      <c r="F5114" s="1521">
        <f t="shared" si="159"/>
        <v>91172</v>
      </c>
      <c r="H5114" s="1527">
        <v>5.28</v>
      </c>
      <c r="I5114" s="1527">
        <v>4.97</v>
      </c>
    </row>
    <row r="5115" spans="2:9" ht="30">
      <c r="B5115" s="1531">
        <v>91173</v>
      </c>
      <c r="C5115" s="1529" t="s">
        <v>2116</v>
      </c>
      <c r="D5115" s="1528" t="s">
        <v>73</v>
      </c>
      <c r="E5115" s="1530">
        <f t="shared" si="158"/>
        <v>1.45</v>
      </c>
      <c r="F5115" s="1521">
        <f t="shared" si="159"/>
        <v>91173</v>
      </c>
      <c r="H5115" s="1530">
        <v>1.45</v>
      </c>
      <c r="I5115" s="1530">
        <v>1.36</v>
      </c>
    </row>
    <row r="5116" spans="2:9" ht="30">
      <c r="B5116" s="1532">
        <v>91174</v>
      </c>
      <c r="C5116" s="1523" t="s">
        <v>2117</v>
      </c>
      <c r="D5116" s="1526" t="s">
        <v>73</v>
      </c>
      <c r="E5116" s="1527">
        <f t="shared" si="158"/>
        <v>2.85</v>
      </c>
      <c r="F5116" s="1521">
        <f t="shared" si="159"/>
        <v>91174</v>
      </c>
      <c r="H5116" s="1527">
        <v>2.85</v>
      </c>
      <c r="I5116" s="1527">
        <v>2.69</v>
      </c>
    </row>
    <row r="5117" spans="2:9" ht="30">
      <c r="B5117" s="1531">
        <v>91175</v>
      </c>
      <c r="C5117" s="1529" t="s">
        <v>2118</v>
      </c>
      <c r="D5117" s="1528" t="s">
        <v>73</v>
      </c>
      <c r="E5117" s="1530">
        <f t="shared" si="158"/>
        <v>4.6500000000000004</v>
      </c>
      <c r="F5117" s="1521">
        <f t="shared" si="159"/>
        <v>91175</v>
      </c>
      <c r="H5117" s="1530">
        <v>4.6500000000000004</v>
      </c>
      <c r="I5117" s="1530">
        <v>4.3600000000000003</v>
      </c>
    </row>
    <row r="5118" spans="2:9" ht="30">
      <c r="B5118" s="1532">
        <v>91176</v>
      </c>
      <c r="C5118" s="1523" t="s">
        <v>3177</v>
      </c>
      <c r="D5118" s="1526" t="s">
        <v>73</v>
      </c>
      <c r="E5118" s="1527">
        <f t="shared" si="158"/>
        <v>24.72</v>
      </c>
      <c r="F5118" s="1521">
        <f t="shared" si="159"/>
        <v>91176</v>
      </c>
      <c r="H5118" s="1527">
        <v>24.72</v>
      </c>
      <c r="I5118" s="1527">
        <v>23.32</v>
      </c>
    </row>
    <row r="5119" spans="2:9" ht="30">
      <c r="B5119" s="1531">
        <v>91177</v>
      </c>
      <c r="C5119" s="1529" t="s">
        <v>3178</v>
      </c>
      <c r="D5119" s="1528" t="s">
        <v>73</v>
      </c>
      <c r="E5119" s="1530">
        <f t="shared" si="158"/>
        <v>11.73</v>
      </c>
      <c r="F5119" s="1521">
        <f t="shared" si="159"/>
        <v>91177</v>
      </c>
      <c r="H5119" s="1530">
        <v>11.73</v>
      </c>
      <c r="I5119" s="1530">
        <v>10.95</v>
      </c>
    </row>
    <row r="5120" spans="2:9" ht="30">
      <c r="B5120" s="1532">
        <v>91178</v>
      </c>
      <c r="C5120" s="1523" t="s">
        <v>3179</v>
      </c>
      <c r="D5120" s="1526" t="s">
        <v>73</v>
      </c>
      <c r="E5120" s="1527">
        <f t="shared" si="158"/>
        <v>13.84</v>
      </c>
      <c r="F5120" s="1521">
        <f t="shared" si="159"/>
        <v>91178</v>
      </c>
      <c r="H5120" s="1527">
        <v>13.84</v>
      </c>
      <c r="I5120" s="1527">
        <v>13.03</v>
      </c>
    </row>
    <row r="5121" spans="2:9" ht="30">
      <c r="B5121" s="1531">
        <v>91179</v>
      </c>
      <c r="C5121" s="1529" t="s">
        <v>3180</v>
      </c>
      <c r="D5121" s="1528" t="s">
        <v>73</v>
      </c>
      <c r="E5121" s="1530">
        <f t="shared" si="158"/>
        <v>6.35</v>
      </c>
      <c r="F5121" s="1521">
        <f t="shared" si="159"/>
        <v>91179</v>
      </c>
      <c r="H5121" s="1530">
        <v>6.35</v>
      </c>
      <c r="I5121" s="1530">
        <v>5.99</v>
      </c>
    </row>
    <row r="5122" spans="2:9" ht="30">
      <c r="B5122" s="1532">
        <v>91180</v>
      </c>
      <c r="C5122" s="1523" t="s">
        <v>3181</v>
      </c>
      <c r="D5122" s="1526" t="s">
        <v>73</v>
      </c>
      <c r="E5122" s="1527">
        <f t="shared" ref="E5122:E5185" si="160">IF($L$2=$H$1,H5122,I5122)</f>
        <v>5.83</v>
      </c>
      <c r="F5122" s="1521">
        <f t="shared" ref="F5122:F5185" si="161">IF(LEN($B5122)=7,CONCATENATE(MID($B5122,1,6),"00",RIGHT($B5122,1)),IF(LEN($B5122)=8,CONCATENATE(MID($B5122,1,6),"0",RIGHT($B5122,2)),$B5122))</f>
        <v>91180</v>
      </c>
      <c r="H5122" s="1527">
        <v>5.83</v>
      </c>
      <c r="I5122" s="1527">
        <v>5.5</v>
      </c>
    </row>
    <row r="5123" spans="2:9" ht="30">
      <c r="B5123" s="1531">
        <v>91181</v>
      </c>
      <c r="C5123" s="1529" t="s">
        <v>3182</v>
      </c>
      <c r="D5123" s="1528" t="s">
        <v>73</v>
      </c>
      <c r="E5123" s="1530">
        <f t="shared" si="160"/>
        <v>6.43</v>
      </c>
      <c r="F5123" s="1521">
        <f t="shared" si="161"/>
        <v>91181</v>
      </c>
      <c r="H5123" s="1530">
        <v>6.43</v>
      </c>
      <c r="I5123" s="1530">
        <v>6</v>
      </c>
    </row>
    <row r="5124" spans="2:9" ht="30">
      <c r="B5124" s="1532">
        <v>91182</v>
      </c>
      <c r="C5124" s="1523" t="s">
        <v>2119</v>
      </c>
      <c r="D5124" s="1526" t="s">
        <v>73</v>
      </c>
      <c r="E5124" s="1527">
        <f t="shared" si="160"/>
        <v>23.46</v>
      </c>
      <c r="F5124" s="1521">
        <f t="shared" si="161"/>
        <v>91182</v>
      </c>
      <c r="H5124" s="1527">
        <v>23.46</v>
      </c>
      <c r="I5124" s="1527">
        <v>21.38</v>
      </c>
    </row>
    <row r="5125" spans="2:9" ht="30">
      <c r="B5125" s="1531">
        <v>91183</v>
      </c>
      <c r="C5125" s="1529" t="s">
        <v>2120</v>
      </c>
      <c r="D5125" s="1528" t="s">
        <v>73</v>
      </c>
      <c r="E5125" s="1530">
        <f t="shared" si="160"/>
        <v>11.46</v>
      </c>
      <c r="F5125" s="1521">
        <f t="shared" si="161"/>
        <v>91183</v>
      </c>
      <c r="H5125" s="1530">
        <v>11.46</v>
      </c>
      <c r="I5125" s="1530">
        <v>10.42</v>
      </c>
    </row>
    <row r="5126" spans="2:9" ht="30">
      <c r="B5126" s="1532">
        <v>91184</v>
      </c>
      <c r="C5126" s="1523" t="s">
        <v>2121</v>
      </c>
      <c r="D5126" s="1526" t="s">
        <v>73</v>
      </c>
      <c r="E5126" s="1527">
        <f t="shared" si="160"/>
        <v>10.61</v>
      </c>
      <c r="F5126" s="1521">
        <f t="shared" si="161"/>
        <v>91184</v>
      </c>
      <c r="H5126" s="1527">
        <v>10.61</v>
      </c>
      <c r="I5126" s="1527">
        <v>9.61</v>
      </c>
    </row>
    <row r="5127" spans="2:9" ht="30">
      <c r="B5127" s="1531">
        <v>91185</v>
      </c>
      <c r="C5127" s="1529" t="s">
        <v>2122</v>
      </c>
      <c r="D5127" s="1528" t="s">
        <v>73</v>
      </c>
      <c r="E5127" s="1530">
        <f t="shared" si="160"/>
        <v>6.01</v>
      </c>
      <c r="F5127" s="1521">
        <f t="shared" si="161"/>
        <v>91185</v>
      </c>
      <c r="H5127" s="1530">
        <v>6.01</v>
      </c>
      <c r="I5127" s="1530">
        <v>5.48</v>
      </c>
    </row>
    <row r="5128" spans="2:9" ht="30">
      <c r="B5128" s="1532">
        <v>91186</v>
      </c>
      <c r="C5128" s="1523" t="s">
        <v>2123</v>
      </c>
      <c r="D5128" s="1526" t="s">
        <v>73</v>
      </c>
      <c r="E5128" s="1527">
        <f t="shared" si="160"/>
        <v>4.9000000000000004</v>
      </c>
      <c r="F5128" s="1521">
        <f t="shared" si="161"/>
        <v>91186</v>
      </c>
      <c r="H5128" s="1527">
        <v>4.9000000000000004</v>
      </c>
      <c r="I5128" s="1527">
        <v>4.45</v>
      </c>
    </row>
    <row r="5129" spans="2:9" ht="30">
      <c r="B5129" s="1531">
        <v>91187</v>
      </c>
      <c r="C5129" s="1529" t="s">
        <v>2124</v>
      </c>
      <c r="D5129" s="1528" t="s">
        <v>73</v>
      </c>
      <c r="E5129" s="1530">
        <f t="shared" si="160"/>
        <v>5.6</v>
      </c>
      <c r="F5129" s="1521">
        <f t="shared" si="161"/>
        <v>91187</v>
      </c>
      <c r="H5129" s="1530">
        <v>5.6</v>
      </c>
      <c r="I5129" s="1530">
        <v>5.08</v>
      </c>
    </row>
    <row r="5130" spans="2:9" ht="30">
      <c r="B5130" s="1532">
        <v>91188</v>
      </c>
      <c r="C5130" s="1523" t="s">
        <v>2125</v>
      </c>
      <c r="D5130" s="1526" t="s">
        <v>74</v>
      </c>
      <c r="E5130" s="1527">
        <f t="shared" si="160"/>
        <v>6.24</v>
      </c>
      <c r="F5130" s="1521">
        <f t="shared" si="161"/>
        <v>91188</v>
      </c>
      <c r="H5130" s="1527">
        <v>6.24</v>
      </c>
      <c r="I5130" s="1527">
        <v>5.74</v>
      </c>
    </row>
    <row r="5131" spans="2:9" ht="30">
      <c r="B5131" s="1531">
        <v>91189</v>
      </c>
      <c r="C5131" s="1529" t="s">
        <v>2126</v>
      </c>
      <c r="D5131" s="1528" t="s">
        <v>74</v>
      </c>
      <c r="E5131" s="1530">
        <f t="shared" si="160"/>
        <v>47.35</v>
      </c>
      <c r="F5131" s="1521">
        <f t="shared" si="161"/>
        <v>91189</v>
      </c>
      <c r="H5131" s="1530">
        <v>47.35</v>
      </c>
      <c r="I5131" s="1530">
        <v>45.12</v>
      </c>
    </row>
    <row r="5132" spans="2:9">
      <c r="B5132" s="1532">
        <v>91190</v>
      </c>
      <c r="C5132" s="1523" t="s">
        <v>2127</v>
      </c>
      <c r="D5132" s="1526" t="s">
        <v>74</v>
      </c>
      <c r="E5132" s="1527">
        <f t="shared" si="160"/>
        <v>4.16</v>
      </c>
      <c r="F5132" s="1521">
        <f t="shared" si="161"/>
        <v>91190</v>
      </c>
      <c r="H5132" s="1527">
        <v>4.16</v>
      </c>
      <c r="I5132" s="1527">
        <v>3.76</v>
      </c>
    </row>
    <row r="5133" spans="2:9">
      <c r="B5133" s="1531">
        <v>91191</v>
      </c>
      <c r="C5133" s="1529" t="s">
        <v>2128</v>
      </c>
      <c r="D5133" s="1528" t="s">
        <v>74</v>
      </c>
      <c r="E5133" s="1530">
        <f t="shared" si="160"/>
        <v>4.42</v>
      </c>
      <c r="F5133" s="1521">
        <f t="shared" si="161"/>
        <v>91191</v>
      </c>
      <c r="H5133" s="1530">
        <v>4.42</v>
      </c>
      <c r="I5133" s="1530">
        <v>3.98</v>
      </c>
    </row>
    <row r="5134" spans="2:9">
      <c r="B5134" s="1532">
        <v>91192</v>
      </c>
      <c r="C5134" s="1523" t="s">
        <v>2129</v>
      </c>
      <c r="D5134" s="1526" t="s">
        <v>74</v>
      </c>
      <c r="E5134" s="1527">
        <f t="shared" si="160"/>
        <v>4.8899999999999997</v>
      </c>
      <c r="F5134" s="1521">
        <f t="shared" si="161"/>
        <v>91192</v>
      </c>
      <c r="H5134" s="1527">
        <v>4.8899999999999997</v>
      </c>
      <c r="I5134" s="1527">
        <v>4.4000000000000004</v>
      </c>
    </row>
    <row r="5135" spans="2:9" ht="30">
      <c r="B5135" s="1531">
        <v>91222</v>
      </c>
      <c r="C5135" s="1529" t="s">
        <v>2130</v>
      </c>
      <c r="D5135" s="1528" t="s">
        <v>73</v>
      </c>
      <c r="E5135" s="1530">
        <f t="shared" si="160"/>
        <v>11.37</v>
      </c>
      <c r="F5135" s="1521">
        <f t="shared" si="161"/>
        <v>91222</v>
      </c>
      <c r="H5135" s="1530">
        <v>11.37</v>
      </c>
      <c r="I5135" s="1530">
        <v>10.14</v>
      </c>
    </row>
    <row r="5136" spans="2:9" ht="30">
      <c r="B5136" s="1532">
        <v>94480</v>
      </c>
      <c r="C5136" s="1523" t="s">
        <v>2131</v>
      </c>
      <c r="D5136" s="1526" t="s">
        <v>74</v>
      </c>
      <c r="E5136" s="1527">
        <f t="shared" si="160"/>
        <v>2174.15</v>
      </c>
      <c r="F5136" s="1521">
        <f t="shared" si="161"/>
        <v>94480</v>
      </c>
      <c r="H5136" s="1527">
        <v>2174.15</v>
      </c>
      <c r="I5136" s="1527">
        <v>2104.21</v>
      </c>
    </row>
    <row r="5137" spans="2:9" ht="30">
      <c r="B5137" s="1531">
        <v>94481</v>
      </c>
      <c r="C5137" s="1529" t="s">
        <v>2132</v>
      </c>
      <c r="D5137" s="1528" t="s">
        <v>74</v>
      </c>
      <c r="E5137" s="1530">
        <f t="shared" si="160"/>
        <v>1530.72</v>
      </c>
      <c r="F5137" s="1521">
        <f t="shared" si="161"/>
        <v>94481</v>
      </c>
      <c r="H5137" s="1530">
        <v>1530.72</v>
      </c>
      <c r="I5137" s="1530">
        <v>1468.53</v>
      </c>
    </row>
    <row r="5138" spans="2:9" ht="30">
      <c r="B5138" s="1532">
        <v>94482</v>
      </c>
      <c r="C5138" s="1523" t="s">
        <v>2133</v>
      </c>
      <c r="D5138" s="1526" t="s">
        <v>74</v>
      </c>
      <c r="E5138" s="1527">
        <f t="shared" si="160"/>
        <v>1206.92</v>
      </c>
      <c r="F5138" s="1521">
        <f t="shared" si="161"/>
        <v>94482</v>
      </c>
      <c r="H5138" s="1527">
        <v>1206.92</v>
      </c>
      <c r="I5138" s="1527">
        <v>1150.3</v>
      </c>
    </row>
    <row r="5139" spans="2:9" ht="30">
      <c r="B5139" s="1531">
        <v>94483</v>
      </c>
      <c r="C5139" s="1529" t="s">
        <v>2134</v>
      </c>
      <c r="D5139" s="1528" t="s">
        <v>74</v>
      </c>
      <c r="E5139" s="1530">
        <f t="shared" si="160"/>
        <v>1015.62</v>
      </c>
      <c r="F5139" s="1521">
        <f t="shared" si="161"/>
        <v>94483</v>
      </c>
      <c r="H5139" s="1530">
        <v>1015.62</v>
      </c>
      <c r="I5139" s="1530">
        <v>963.57</v>
      </c>
    </row>
    <row r="5140" spans="2:9">
      <c r="B5140" s="1532">
        <v>95541</v>
      </c>
      <c r="C5140" s="1523" t="s">
        <v>2135</v>
      </c>
      <c r="D5140" s="1526" t="s">
        <v>74</v>
      </c>
      <c r="E5140" s="1527">
        <f t="shared" si="160"/>
        <v>3.76</v>
      </c>
      <c r="F5140" s="1521">
        <f t="shared" si="161"/>
        <v>95541</v>
      </c>
      <c r="H5140" s="1527">
        <v>3.76</v>
      </c>
      <c r="I5140" s="1527">
        <v>3.35</v>
      </c>
    </row>
    <row r="5141" spans="2:9" ht="30">
      <c r="B5141" s="1531">
        <v>96559</v>
      </c>
      <c r="C5141" s="1529" t="s">
        <v>9695</v>
      </c>
      <c r="D5141" s="1528" t="s">
        <v>150</v>
      </c>
      <c r="E5141" s="1530">
        <f t="shared" si="160"/>
        <v>28.51</v>
      </c>
      <c r="F5141" s="1521">
        <f t="shared" si="161"/>
        <v>96559</v>
      </c>
      <c r="H5141" s="1530">
        <v>28.51</v>
      </c>
      <c r="I5141" s="1530">
        <v>28.12</v>
      </c>
    </row>
    <row r="5142" spans="2:9" ht="30">
      <c r="B5142" s="1532">
        <v>96560</v>
      </c>
      <c r="C5142" s="1523" t="s">
        <v>9696</v>
      </c>
      <c r="D5142" s="1526" t="s">
        <v>150</v>
      </c>
      <c r="E5142" s="1527">
        <f t="shared" si="160"/>
        <v>19.600000000000001</v>
      </c>
      <c r="F5142" s="1521">
        <f t="shared" si="161"/>
        <v>96560</v>
      </c>
      <c r="H5142" s="1527">
        <v>19.600000000000001</v>
      </c>
      <c r="I5142" s="1527">
        <v>19.21</v>
      </c>
    </row>
    <row r="5143" spans="2:9" ht="30">
      <c r="B5143" s="1531">
        <v>96561</v>
      </c>
      <c r="C5143" s="1529" t="s">
        <v>9697</v>
      </c>
      <c r="D5143" s="1528" t="s">
        <v>150</v>
      </c>
      <c r="E5143" s="1530">
        <f t="shared" si="160"/>
        <v>14.88</v>
      </c>
      <c r="F5143" s="1521">
        <f t="shared" si="161"/>
        <v>96561</v>
      </c>
      <c r="H5143" s="1530">
        <v>14.88</v>
      </c>
      <c r="I5143" s="1530">
        <v>14.67</v>
      </c>
    </row>
    <row r="5144" spans="2:9" ht="30">
      <c r="B5144" s="1532">
        <v>96562</v>
      </c>
      <c r="C5144" s="1523" t="s">
        <v>9698</v>
      </c>
      <c r="D5144" s="1526" t="s">
        <v>73</v>
      </c>
      <c r="E5144" s="1527">
        <f t="shared" si="160"/>
        <v>17.89</v>
      </c>
      <c r="F5144" s="1521">
        <f t="shared" si="161"/>
        <v>96562</v>
      </c>
      <c r="H5144" s="1527">
        <v>17.89</v>
      </c>
      <c r="I5144" s="1527">
        <v>17.48</v>
      </c>
    </row>
    <row r="5145" spans="2:9" ht="30">
      <c r="B5145" s="1531">
        <v>96563</v>
      </c>
      <c r="C5145" s="1529" t="s">
        <v>18545</v>
      </c>
      <c r="D5145" s="1528" t="s">
        <v>73</v>
      </c>
      <c r="E5145" s="1530">
        <f t="shared" si="160"/>
        <v>23.3</v>
      </c>
      <c r="F5145" s="1521">
        <f t="shared" si="161"/>
        <v>96563</v>
      </c>
      <c r="H5145" s="1530">
        <v>23.3</v>
      </c>
      <c r="I5145" s="1530">
        <v>22.89</v>
      </c>
    </row>
    <row r="5146" spans="2:9" ht="30">
      <c r="B5146" s="1532">
        <v>101802</v>
      </c>
      <c r="C5146" s="1523" t="s">
        <v>17324</v>
      </c>
      <c r="D5146" s="1526" t="s">
        <v>74</v>
      </c>
      <c r="E5146" s="1527">
        <f t="shared" si="160"/>
        <v>1425.45</v>
      </c>
      <c r="F5146" s="1521">
        <f t="shared" si="161"/>
        <v>101802</v>
      </c>
      <c r="H5146" s="1527">
        <v>1425.45</v>
      </c>
      <c r="I5146" s="1527">
        <v>1366.06</v>
      </c>
    </row>
    <row r="5147" spans="2:9" ht="30">
      <c r="B5147" s="1531">
        <v>101803</v>
      </c>
      <c r="C5147" s="1529" t="s">
        <v>17325</v>
      </c>
      <c r="D5147" s="1528" t="s">
        <v>74</v>
      </c>
      <c r="E5147" s="1530">
        <f t="shared" si="160"/>
        <v>872.08</v>
      </c>
      <c r="F5147" s="1521">
        <f t="shared" si="161"/>
        <v>101803</v>
      </c>
      <c r="H5147" s="1530">
        <v>872.08</v>
      </c>
      <c r="I5147" s="1530">
        <v>830.73</v>
      </c>
    </row>
    <row r="5148" spans="2:9" ht="30">
      <c r="B5148" s="1532">
        <v>101804</v>
      </c>
      <c r="C5148" s="1523" t="s">
        <v>17326</v>
      </c>
      <c r="D5148" s="1526" t="s">
        <v>74</v>
      </c>
      <c r="E5148" s="1527">
        <f t="shared" si="160"/>
        <v>1104.22</v>
      </c>
      <c r="F5148" s="1521">
        <f t="shared" si="161"/>
        <v>101804</v>
      </c>
      <c r="H5148" s="1527">
        <v>1104.22</v>
      </c>
      <c r="I5148" s="1527">
        <v>1055.74</v>
      </c>
    </row>
    <row r="5149" spans="2:9" ht="30">
      <c r="B5149" s="1531">
        <v>101805</v>
      </c>
      <c r="C5149" s="1529" t="s">
        <v>17327</v>
      </c>
      <c r="D5149" s="1528" t="s">
        <v>74</v>
      </c>
      <c r="E5149" s="1530">
        <f t="shared" si="160"/>
        <v>1408.67</v>
      </c>
      <c r="F5149" s="1521">
        <f t="shared" si="161"/>
        <v>101805</v>
      </c>
      <c r="H5149" s="1530">
        <v>1408.67</v>
      </c>
      <c r="I5149" s="1530">
        <v>1346.76</v>
      </c>
    </row>
    <row r="5150" spans="2:9">
      <c r="B5150" s="1532">
        <v>102111</v>
      </c>
      <c r="C5150" s="1523" t="s">
        <v>17328</v>
      </c>
      <c r="D5150" s="1526" t="s">
        <v>74</v>
      </c>
      <c r="E5150" s="1527">
        <f t="shared" si="160"/>
        <v>840.58</v>
      </c>
      <c r="F5150" s="1521">
        <f t="shared" si="161"/>
        <v>102111</v>
      </c>
      <c r="H5150" s="1527">
        <v>840.58</v>
      </c>
      <c r="I5150" s="1527">
        <v>829.99</v>
      </c>
    </row>
    <row r="5151" spans="2:9" ht="30">
      <c r="B5151" s="1531">
        <v>102112</v>
      </c>
      <c r="C5151" s="1529" t="s">
        <v>17329</v>
      </c>
      <c r="D5151" s="1528" t="s">
        <v>74</v>
      </c>
      <c r="E5151" s="1530">
        <f t="shared" si="160"/>
        <v>105.78</v>
      </c>
      <c r="F5151" s="1521">
        <f t="shared" si="161"/>
        <v>102112</v>
      </c>
      <c r="H5151" s="1530">
        <v>105.78</v>
      </c>
      <c r="I5151" s="1530">
        <v>95.19</v>
      </c>
    </row>
    <row r="5152" spans="2:9">
      <c r="B5152" s="1532">
        <v>102113</v>
      </c>
      <c r="C5152" s="1523" t="s">
        <v>17330</v>
      </c>
      <c r="D5152" s="1526" t="s">
        <v>74</v>
      </c>
      <c r="E5152" s="1527">
        <f t="shared" si="160"/>
        <v>1347.1</v>
      </c>
      <c r="F5152" s="1521">
        <f t="shared" si="161"/>
        <v>102113</v>
      </c>
      <c r="H5152" s="1527">
        <v>1347.1</v>
      </c>
      <c r="I5152" s="1527">
        <v>1336.22</v>
      </c>
    </row>
    <row r="5153" spans="2:9" ht="30">
      <c r="B5153" s="1531">
        <v>102114</v>
      </c>
      <c r="C5153" s="1529" t="s">
        <v>17331</v>
      </c>
      <c r="D5153" s="1528" t="s">
        <v>74</v>
      </c>
      <c r="E5153" s="1530">
        <f t="shared" si="160"/>
        <v>108.47</v>
      </c>
      <c r="F5153" s="1521">
        <f t="shared" si="161"/>
        <v>102114</v>
      </c>
      <c r="H5153" s="1530">
        <v>108.47</v>
      </c>
      <c r="I5153" s="1530">
        <v>97.59</v>
      </c>
    </row>
    <row r="5154" spans="2:9">
      <c r="B5154" s="1532">
        <v>102115</v>
      </c>
      <c r="C5154" s="1523" t="s">
        <v>17332</v>
      </c>
      <c r="D5154" s="1526" t="s">
        <v>74</v>
      </c>
      <c r="E5154" s="1527">
        <f t="shared" si="160"/>
        <v>2355.6</v>
      </c>
      <c r="F5154" s="1521">
        <f t="shared" si="161"/>
        <v>102115</v>
      </c>
      <c r="H5154" s="1527">
        <v>2355.6</v>
      </c>
      <c r="I5154" s="1527">
        <v>2340.09</v>
      </c>
    </row>
    <row r="5155" spans="2:9">
      <c r="B5155" s="1531">
        <v>102116</v>
      </c>
      <c r="C5155" s="1529" t="s">
        <v>17333</v>
      </c>
      <c r="D5155" s="1528" t="s">
        <v>74</v>
      </c>
      <c r="E5155" s="1530">
        <f t="shared" si="160"/>
        <v>1439.52</v>
      </c>
      <c r="F5155" s="1521">
        <f t="shared" si="161"/>
        <v>102116</v>
      </c>
      <c r="H5155" s="1530">
        <v>1439.52</v>
      </c>
      <c r="I5155" s="1530">
        <v>1428.31</v>
      </c>
    </row>
    <row r="5156" spans="2:9">
      <c r="B5156" s="1532">
        <v>102117</v>
      </c>
      <c r="C5156" s="1523" t="s">
        <v>17334</v>
      </c>
      <c r="D5156" s="1526" t="s">
        <v>74</v>
      </c>
      <c r="E5156" s="1527">
        <f t="shared" si="160"/>
        <v>111.71</v>
      </c>
      <c r="F5156" s="1521">
        <f t="shared" si="161"/>
        <v>102117</v>
      </c>
      <c r="H5156" s="1527">
        <v>111.71</v>
      </c>
      <c r="I5156" s="1527">
        <v>100.5</v>
      </c>
    </row>
    <row r="5157" spans="2:9">
      <c r="B5157" s="1531">
        <v>102118</v>
      </c>
      <c r="C5157" s="1529" t="s">
        <v>17335</v>
      </c>
      <c r="D5157" s="1528" t="s">
        <v>74</v>
      </c>
      <c r="E5157" s="1530">
        <f t="shared" si="160"/>
        <v>1967.23</v>
      </c>
      <c r="F5157" s="1521">
        <f t="shared" si="161"/>
        <v>102118</v>
      </c>
      <c r="H5157" s="1530">
        <v>1967.23</v>
      </c>
      <c r="I5157" s="1530">
        <v>1955.71</v>
      </c>
    </row>
    <row r="5158" spans="2:9" ht="30">
      <c r="B5158" s="1532">
        <v>102119</v>
      </c>
      <c r="C5158" s="1523" t="s">
        <v>17336</v>
      </c>
      <c r="D5158" s="1526" t="s">
        <v>74</v>
      </c>
      <c r="E5158" s="1527">
        <f t="shared" si="160"/>
        <v>114.52</v>
      </c>
      <c r="F5158" s="1521">
        <f t="shared" si="161"/>
        <v>102119</v>
      </c>
      <c r="H5158" s="1527">
        <v>114.52</v>
      </c>
      <c r="I5158" s="1527">
        <v>103</v>
      </c>
    </row>
    <row r="5159" spans="2:9">
      <c r="B5159" s="1531">
        <v>102121</v>
      </c>
      <c r="C5159" s="1529" t="s">
        <v>17337</v>
      </c>
      <c r="D5159" s="1528" t="s">
        <v>74</v>
      </c>
      <c r="E5159" s="1530">
        <f t="shared" si="160"/>
        <v>143.80000000000001</v>
      </c>
      <c r="F5159" s="1521">
        <f t="shared" si="161"/>
        <v>102121</v>
      </c>
      <c r="H5159" s="1530">
        <v>143.80000000000001</v>
      </c>
      <c r="I5159" s="1530">
        <v>129.16999999999999</v>
      </c>
    </row>
    <row r="5160" spans="2:9">
      <c r="B5160" s="1532">
        <v>102122</v>
      </c>
      <c r="C5160" s="1523" t="s">
        <v>17338</v>
      </c>
      <c r="D5160" s="1526" t="s">
        <v>74</v>
      </c>
      <c r="E5160" s="1527">
        <f t="shared" si="160"/>
        <v>6686.38</v>
      </c>
      <c r="F5160" s="1521">
        <f t="shared" si="161"/>
        <v>102122</v>
      </c>
      <c r="H5160" s="1527">
        <v>6686.38</v>
      </c>
      <c r="I5160" s="1527">
        <v>6670.87</v>
      </c>
    </row>
    <row r="5161" spans="2:9" ht="30">
      <c r="B5161" s="1531">
        <v>102123</v>
      </c>
      <c r="C5161" s="1529" t="s">
        <v>17339</v>
      </c>
      <c r="D5161" s="1528" t="s">
        <v>74</v>
      </c>
      <c r="E5161" s="1530">
        <f t="shared" si="160"/>
        <v>152.13999999999999</v>
      </c>
      <c r="F5161" s="1521">
        <f t="shared" si="161"/>
        <v>102123</v>
      </c>
      <c r="H5161" s="1530">
        <v>152.13999999999999</v>
      </c>
      <c r="I5161" s="1530">
        <v>136.63</v>
      </c>
    </row>
    <row r="5162" spans="2:9">
      <c r="B5162" s="1532">
        <v>102136</v>
      </c>
      <c r="C5162" s="1523" t="s">
        <v>17340</v>
      </c>
      <c r="D5162" s="1526" t="s">
        <v>74</v>
      </c>
      <c r="E5162" s="1527">
        <f t="shared" si="160"/>
        <v>55.12</v>
      </c>
      <c r="F5162" s="1521">
        <f t="shared" si="161"/>
        <v>102136</v>
      </c>
      <c r="H5162" s="1527">
        <v>55.12</v>
      </c>
      <c r="I5162" s="1527">
        <v>49.53</v>
      </c>
    </row>
    <row r="5163" spans="2:9">
      <c r="B5163" s="1531">
        <v>102137</v>
      </c>
      <c r="C5163" s="1529" t="s">
        <v>17341</v>
      </c>
      <c r="D5163" s="1528" t="s">
        <v>74</v>
      </c>
      <c r="E5163" s="1530">
        <f t="shared" si="160"/>
        <v>72.09</v>
      </c>
      <c r="F5163" s="1521">
        <f t="shared" si="161"/>
        <v>102137</v>
      </c>
      <c r="H5163" s="1530">
        <v>72.09</v>
      </c>
      <c r="I5163" s="1530">
        <v>69.569999999999993</v>
      </c>
    </row>
    <row r="5164" spans="2:9">
      <c r="B5164" s="1532">
        <v>102138</v>
      </c>
      <c r="C5164" s="1523" t="s">
        <v>17342</v>
      </c>
      <c r="D5164" s="1526" t="s">
        <v>74</v>
      </c>
      <c r="E5164" s="1527">
        <f t="shared" si="160"/>
        <v>165.72</v>
      </c>
      <c r="F5164" s="1521">
        <f t="shared" si="161"/>
        <v>102138</v>
      </c>
      <c r="H5164" s="1527">
        <v>165.72</v>
      </c>
      <c r="I5164" s="1527">
        <v>148.76</v>
      </c>
    </row>
    <row r="5165" spans="2:9" ht="30">
      <c r="B5165" s="1531">
        <v>103517</v>
      </c>
      <c r="C5165" s="1529" t="s">
        <v>20661</v>
      </c>
      <c r="D5165" s="1528" t="s">
        <v>74</v>
      </c>
      <c r="E5165" s="1530">
        <f t="shared" si="160"/>
        <v>3450.45</v>
      </c>
      <c r="F5165" s="1521">
        <f t="shared" si="161"/>
        <v>103517</v>
      </c>
      <c r="H5165" s="1530">
        <v>3450.45</v>
      </c>
      <c r="I5165" s="1530">
        <v>3441.54</v>
      </c>
    </row>
    <row r="5166" spans="2:9" ht="30">
      <c r="B5166" s="1532">
        <v>103519</v>
      </c>
      <c r="C5166" s="1523" t="s">
        <v>20662</v>
      </c>
      <c r="D5166" s="1526" t="s">
        <v>74</v>
      </c>
      <c r="E5166" s="1527">
        <f t="shared" si="160"/>
        <v>9.17</v>
      </c>
      <c r="F5166" s="1521">
        <f t="shared" si="161"/>
        <v>103519</v>
      </c>
      <c r="H5166" s="1527">
        <v>9.17</v>
      </c>
      <c r="I5166" s="1527">
        <v>8.81</v>
      </c>
    </row>
    <row r="5167" spans="2:9" ht="30">
      <c r="B5167" s="1531">
        <v>103520</v>
      </c>
      <c r="C5167" s="1529" t="s">
        <v>20663</v>
      </c>
      <c r="D5167" s="1528" t="s">
        <v>74</v>
      </c>
      <c r="E5167" s="1530">
        <f t="shared" si="160"/>
        <v>5729.75</v>
      </c>
      <c r="F5167" s="1521">
        <f t="shared" si="161"/>
        <v>103520</v>
      </c>
      <c r="H5167" s="1530">
        <v>5729.75</v>
      </c>
      <c r="I5167" s="1530">
        <v>5727.3</v>
      </c>
    </row>
    <row r="5168" spans="2:9" ht="30">
      <c r="B5168" s="1532">
        <v>103521</v>
      </c>
      <c r="C5168" s="1523" t="s">
        <v>20664</v>
      </c>
      <c r="D5168" s="1526" t="s">
        <v>74</v>
      </c>
      <c r="E5168" s="1527">
        <f t="shared" si="160"/>
        <v>7607.05</v>
      </c>
      <c r="F5168" s="1521">
        <f t="shared" si="161"/>
        <v>103521</v>
      </c>
      <c r="H5168" s="1527">
        <v>7607.05</v>
      </c>
      <c r="I5168" s="1527">
        <v>7603.53</v>
      </c>
    </row>
    <row r="5169" spans="2:9" ht="30">
      <c r="B5169" s="1531">
        <v>103522</v>
      </c>
      <c r="C5169" s="1529" t="s">
        <v>20665</v>
      </c>
      <c r="D5169" s="1528" t="s">
        <v>74</v>
      </c>
      <c r="E5169" s="1530">
        <f t="shared" si="160"/>
        <v>7539.39</v>
      </c>
      <c r="F5169" s="1521">
        <f t="shared" si="161"/>
        <v>103522</v>
      </c>
      <c r="H5169" s="1530">
        <v>7539.39</v>
      </c>
      <c r="I5169" s="1530">
        <v>7525.44</v>
      </c>
    </row>
    <row r="5170" spans="2:9" ht="30">
      <c r="B5170" s="1532">
        <v>103523</v>
      </c>
      <c r="C5170" s="1523" t="s">
        <v>20666</v>
      </c>
      <c r="D5170" s="1526" t="s">
        <v>74</v>
      </c>
      <c r="E5170" s="1527">
        <f t="shared" si="160"/>
        <v>11414.17</v>
      </c>
      <c r="F5170" s="1521">
        <f t="shared" si="161"/>
        <v>103523</v>
      </c>
      <c r="H5170" s="1527">
        <v>11414.17</v>
      </c>
      <c r="I5170" s="1527">
        <v>11399.54</v>
      </c>
    </row>
    <row r="5171" spans="2:9" ht="45">
      <c r="B5171" s="1531">
        <v>93350</v>
      </c>
      <c r="C5171" s="1529" t="s">
        <v>2136</v>
      </c>
      <c r="D5171" s="1528" t="s">
        <v>74</v>
      </c>
      <c r="E5171" s="1530">
        <f t="shared" si="160"/>
        <v>1092.32</v>
      </c>
      <c r="F5171" s="1521">
        <f t="shared" si="161"/>
        <v>93350</v>
      </c>
      <c r="H5171" s="1530">
        <v>1092.32</v>
      </c>
      <c r="I5171" s="1530">
        <v>1044.45</v>
      </c>
    </row>
    <row r="5172" spans="2:9" ht="45">
      <c r="B5172" s="1532">
        <v>93351</v>
      </c>
      <c r="C5172" s="1523" t="s">
        <v>2137</v>
      </c>
      <c r="D5172" s="1526" t="s">
        <v>74</v>
      </c>
      <c r="E5172" s="1527">
        <f t="shared" si="160"/>
        <v>897.64</v>
      </c>
      <c r="F5172" s="1521">
        <f t="shared" si="161"/>
        <v>93351</v>
      </c>
      <c r="H5172" s="1527">
        <v>897.64</v>
      </c>
      <c r="I5172" s="1527">
        <v>859.37</v>
      </c>
    </row>
    <row r="5173" spans="2:9" ht="45">
      <c r="B5173" s="1531">
        <v>93352</v>
      </c>
      <c r="C5173" s="1529" t="s">
        <v>2138</v>
      </c>
      <c r="D5173" s="1528" t="s">
        <v>74</v>
      </c>
      <c r="E5173" s="1530">
        <f t="shared" si="160"/>
        <v>703.55</v>
      </c>
      <c r="F5173" s="1521">
        <f t="shared" si="161"/>
        <v>93352</v>
      </c>
      <c r="H5173" s="1530">
        <v>703.55</v>
      </c>
      <c r="I5173" s="1530">
        <v>674.67</v>
      </c>
    </row>
    <row r="5174" spans="2:9" ht="45">
      <c r="B5174" s="1532">
        <v>93353</v>
      </c>
      <c r="C5174" s="1523" t="s">
        <v>2139</v>
      </c>
      <c r="D5174" s="1526" t="s">
        <v>74</v>
      </c>
      <c r="E5174" s="1527">
        <f t="shared" si="160"/>
        <v>513.58000000000004</v>
      </c>
      <c r="F5174" s="1521">
        <f t="shared" si="161"/>
        <v>93353</v>
      </c>
      <c r="H5174" s="1527">
        <v>513.58000000000004</v>
      </c>
      <c r="I5174" s="1527">
        <v>493.87</v>
      </c>
    </row>
    <row r="5175" spans="2:9" ht="45">
      <c r="B5175" s="1531">
        <v>93354</v>
      </c>
      <c r="C5175" s="1529" t="s">
        <v>2140</v>
      </c>
      <c r="D5175" s="1528" t="s">
        <v>74</v>
      </c>
      <c r="E5175" s="1530">
        <f t="shared" si="160"/>
        <v>801.73</v>
      </c>
      <c r="F5175" s="1521">
        <f t="shared" si="161"/>
        <v>93354</v>
      </c>
      <c r="H5175" s="1530">
        <v>801.73</v>
      </c>
      <c r="I5175" s="1530">
        <v>787.31</v>
      </c>
    </row>
    <row r="5176" spans="2:9" ht="45">
      <c r="B5176" s="1532">
        <v>93355</v>
      </c>
      <c r="C5176" s="1523" t="s">
        <v>2141</v>
      </c>
      <c r="D5176" s="1526" t="s">
        <v>74</v>
      </c>
      <c r="E5176" s="1527">
        <f t="shared" si="160"/>
        <v>668.6</v>
      </c>
      <c r="F5176" s="1521">
        <f t="shared" si="161"/>
        <v>93355</v>
      </c>
      <c r="H5176" s="1527">
        <v>668.6</v>
      </c>
      <c r="I5176" s="1527">
        <v>656.7</v>
      </c>
    </row>
    <row r="5177" spans="2:9" ht="45">
      <c r="B5177" s="1531">
        <v>93356</v>
      </c>
      <c r="C5177" s="1529" t="s">
        <v>2142</v>
      </c>
      <c r="D5177" s="1528" t="s">
        <v>74</v>
      </c>
      <c r="E5177" s="1530">
        <f t="shared" si="160"/>
        <v>534.33000000000004</v>
      </c>
      <c r="F5177" s="1521">
        <f t="shared" si="161"/>
        <v>93356</v>
      </c>
      <c r="H5177" s="1530">
        <v>534.33000000000004</v>
      </c>
      <c r="I5177" s="1530">
        <v>524.95000000000005</v>
      </c>
    </row>
    <row r="5178" spans="2:9" ht="45">
      <c r="B5178" s="1532">
        <v>93357</v>
      </c>
      <c r="C5178" s="1523" t="s">
        <v>2143</v>
      </c>
      <c r="D5178" s="1526" t="s">
        <v>74</v>
      </c>
      <c r="E5178" s="1527">
        <f t="shared" si="160"/>
        <v>402.48</v>
      </c>
      <c r="F5178" s="1521">
        <f t="shared" si="161"/>
        <v>93357</v>
      </c>
      <c r="H5178" s="1527">
        <v>402.48</v>
      </c>
      <c r="I5178" s="1527">
        <v>395.57</v>
      </c>
    </row>
    <row r="5179" spans="2:9" ht="30">
      <c r="B5179" s="1531">
        <v>96520</v>
      </c>
      <c r="C5179" s="1529" t="s">
        <v>18546</v>
      </c>
      <c r="D5179" s="1528" t="s">
        <v>1017</v>
      </c>
      <c r="E5179" s="1530">
        <f t="shared" si="160"/>
        <v>80.72</v>
      </c>
      <c r="F5179" s="1521">
        <f t="shared" si="161"/>
        <v>96520</v>
      </c>
      <c r="H5179" s="1530">
        <v>80.72</v>
      </c>
      <c r="I5179" s="1530">
        <v>75.42</v>
      </c>
    </row>
    <row r="5180" spans="2:9" ht="30">
      <c r="B5180" s="1532">
        <v>96521</v>
      </c>
      <c r="C5180" s="1523" t="s">
        <v>18547</v>
      </c>
      <c r="D5180" s="1526" t="s">
        <v>1017</v>
      </c>
      <c r="E5180" s="1527">
        <f t="shared" si="160"/>
        <v>35.42</v>
      </c>
      <c r="F5180" s="1521">
        <f t="shared" si="161"/>
        <v>96521</v>
      </c>
      <c r="H5180" s="1527">
        <v>35.42</v>
      </c>
      <c r="I5180" s="1527">
        <v>34.01</v>
      </c>
    </row>
    <row r="5181" spans="2:9">
      <c r="B5181" s="1531">
        <v>96522</v>
      </c>
      <c r="C5181" s="1529" t="s">
        <v>18548</v>
      </c>
      <c r="D5181" s="1528" t="s">
        <v>1017</v>
      </c>
      <c r="E5181" s="1530">
        <f t="shared" si="160"/>
        <v>119.6</v>
      </c>
      <c r="F5181" s="1521">
        <f t="shared" si="161"/>
        <v>96522</v>
      </c>
      <c r="H5181" s="1530">
        <v>119.6</v>
      </c>
      <c r="I5181" s="1530">
        <v>107.38</v>
      </c>
    </row>
    <row r="5182" spans="2:9" ht="30">
      <c r="B5182" s="1532">
        <v>96523</v>
      </c>
      <c r="C5182" s="1523" t="s">
        <v>18549</v>
      </c>
      <c r="D5182" s="1526" t="s">
        <v>1017</v>
      </c>
      <c r="E5182" s="1527">
        <f t="shared" si="160"/>
        <v>76.459999999999994</v>
      </c>
      <c r="F5182" s="1521">
        <f t="shared" si="161"/>
        <v>96523</v>
      </c>
      <c r="H5182" s="1527">
        <v>76.459999999999994</v>
      </c>
      <c r="I5182" s="1527">
        <v>68.7</v>
      </c>
    </row>
    <row r="5183" spans="2:9" ht="30">
      <c r="B5183" s="1531">
        <v>96524</v>
      </c>
      <c r="C5183" s="1529" t="s">
        <v>18550</v>
      </c>
      <c r="D5183" s="1528" t="s">
        <v>1017</v>
      </c>
      <c r="E5183" s="1530">
        <f t="shared" si="160"/>
        <v>142.9</v>
      </c>
      <c r="F5183" s="1521">
        <f t="shared" si="161"/>
        <v>96524</v>
      </c>
      <c r="H5183" s="1530">
        <v>142.9</v>
      </c>
      <c r="I5183" s="1530">
        <v>130.56</v>
      </c>
    </row>
    <row r="5184" spans="2:9" ht="30">
      <c r="B5184" s="1532">
        <v>96525</v>
      </c>
      <c r="C5184" s="1523" t="s">
        <v>18551</v>
      </c>
      <c r="D5184" s="1526" t="s">
        <v>1017</v>
      </c>
      <c r="E5184" s="1527">
        <f t="shared" si="160"/>
        <v>31.14</v>
      </c>
      <c r="F5184" s="1521">
        <f t="shared" si="161"/>
        <v>96525</v>
      </c>
      <c r="H5184" s="1527">
        <v>31.14</v>
      </c>
      <c r="I5184" s="1527">
        <v>29.85</v>
      </c>
    </row>
    <row r="5185" spans="2:9">
      <c r="B5185" s="1531">
        <v>96526</v>
      </c>
      <c r="C5185" s="1529" t="s">
        <v>18552</v>
      </c>
      <c r="D5185" s="1528" t="s">
        <v>1017</v>
      </c>
      <c r="E5185" s="1530">
        <f t="shared" si="160"/>
        <v>241.37</v>
      </c>
      <c r="F5185" s="1521">
        <f t="shared" si="161"/>
        <v>96526</v>
      </c>
      <c r="H5185" s="1530">
        <v>241.37</v>
      </c>
      <c r="I5185" s="1530">
        <v>216.67</v>
      </c>
    </row>
    <row r="5186" spans="2:9">
      <c r="B5186" s="1532">
        <v>96527</v>
      </c>
      <c r="C5186" s="1523" t="s">
        <v>18553</v>
      </c>
      <c r="D5186" s="1526" t="s">
        <v>1017</v>
      </c>
      <c r="E5186" s="1527">
        <f t="shared" ref="E5186:E5249" si="162">IF($L$2=$H$1,H5186,I5186)</f>
        <v>100.42</v>
      </c>
      <c r="F5186" s="1521">
        <f t="shared" ref="F5186:F5249" si="163">IF(LEN($B5186)=7,CONCATENATE(MID($B5186,1,6),"00",RIGHT($B5186,1)),IF(LEN($B5186)=8,CONCATENATE(MID($B5186,1,6),"0",RIGHT($B5186,2)),$B5186))</f>
        <v>96527</v>
      </c>
      <c r="H5186" s="1527">
        <v>100.42</v>
      </c>
      <c r="I5186" s="1527">
        <v>90.24</v>
      </c>
    </row>
    <row r="5187" spans="2:9" ht="30">
      <c r="B5187" s="1531">
        <v>96528</v>
      </c>
      <c r="C5187" s="1529" t="s">
        <v>3183</v>
      </c>
      <c r="D5187" s="1528" t="s">
        <v>150</v>
      </c>
      <c r="E5187" s="1530">
        <f t="shared" si="162"/>
        <v>170.9</v>
      </c>
      <c r="F5187" s="1521">
        <f t="shared" si="163"/>
        <v>96528</v>
      </c>
      <c r="H5187" s="1530">
        <v>170.9</v>
      </c>
      <c r="I5187" s="1530">
        <v>165.39</v>
      </c>
    </row>
    <row r="5188" spans="2:9">
      <c r="B5188" s="1532">
        <v>101114</v>
      </c>
      <c r="C5188" s="1523" t="s">
        <v>9916</v>
      </c>
      <c r="D5188" s="1526" t="s">
        <v>1017</v>
      </c>
      <c r="E5188" s="1527">
        <f t="shared" si="162"/>
        <v>3.27</v>
      </c>
      <c r="F5188" s="1521">
        <f t="shared" si="163"/>
        <v>101114</v>
      </c>
      <c r="H5188" s="1527">
        <v>3.27</v>
      </c>
      <c r="I5188" s="1527">
        <v>3.16</v>
      </c>
    </row>
    <row r="5189" spans="2:9">
      <c r="B5189" s="1531">
        <v>101115</v>
      </c>
      <c r="C5189" s="1529" t="s">
        <v>9917</v>
      </c>
      <c r="D5189" s="1528" t="s">
        <v>1017</v>
      </c>
      <c r="E5189" s="1530">
        <f t="shared" si="162"/>
        <v>2.8</v>
      </c>
      <c r="F5189" s="1521">
        <f t="shared" si="163"/>
        <v>101115</v>
      </c>
      <c r="H5189" s="1530">
        <v>2.8</v>
      </c>
      <c r="I5189" s="1530">
        <v>2.73</v>
      </c>
    </row>
    <row r="5190" spans="2:9">
      <c r="B5190" s="1532">
        <v>101116</v>
      </c>
      <c r="C5190" s="1523" t="s">
        <v>9918</v>
      </c>
      <c r="D5190" s="1526" t="s">
        <v>1017</v>
      </c>
      <c r="E5190" s="1527">
        <f t="shared" si="162"/>
        <v>1.76</v>
      </c>
      <c r="F5190" s="1521">
        <f t="shared" si="163"/>
        <v>101116</v>
      </c>
      <c r="H5190" s="1527">
        <v>1.76</v>
      </c>
      <c r="I5190" s="1527">
        <v>1.71</v>
      </c>
    </row>
    <row r="5191" spans="2:9">
      <c r="B5191" s="1531">
        <v>101117</v>
      </c>
      <c r="C5191" s="1529" t="s">
        <v>9919</v>
      </c>
      <c r="D5191" s="1528" t="s">
        <v>1017</v>
      </c>
      <c r="E5191" s="1530">
        <f t="shared" si="162"/>
        <v>2.52</v>
      </c>
      <c r="F5191" s="1521">
        <f t="shared" si="163"/>
        <v>101117</v>
      </c>
      <c r="H5191" s="1530">
        <v>2.52</v>
      </c>
      <c r="I5191" s="1530">
        <v>2.4900000000000002</v>
      </c>
    </row>
    <row r="5192" spans="2:9">
      <c r="B5192" s="1532">
        <v>101118</v>
      </c>
      <c r="C5192" s="1523" t="s">
        <v>9920</v>
      </c>
      <c r="D5192" s="1526" t="s">
        <v>1017</v>
      </c>
      <c r="E5192" s="1527">
        <f t="shared" si="162"/>
        <v>2.85</v>
      </c>
      <c r="F5192" s="1521">
        <f t="shared" si="163"/>
        <v>101118</v>
      </c>
      <c r="H5192" s="1527">
        <v>2.85</v>
      </c>
      <c r="I5192" s="1527">
        <v>2.76</v>
      </c>
    </row>
    <row r="5193" spans="2:9" ht="30">
      <c r="B5193" s="1531">
        <v>101119</v>
      </c>
      <c r="C5193" s="1529" t="s">
        <v>9921</v>
      </c>
      <c r="D5193" s="1528" t="s">
        <v>1017</v>
      </c>
      <c r="E5193" s="1530">
        <f t="shared" si="162"/>
        <v>6.24</v>
      </c>
      <c r="F5193" s="1521">
        <f t="shared" si="163"/>
        <v>101119</v>
      </c>
      <c r="H5193" s="1530">
        <v>6.24</v>
      </c>
      <c r="I5193" s="1530">
        <v>6.04</v>
      </c>
    </row>
    <row r="5194" spans="2:9" ht="30">
      <c r="B5194" s="1532">
        <v>101120</v>
      </c>
      <c r="C5194" s="1523" t="s">
        <v>9922</v>
      </c>
      <c r="D5194" s="1526" t="s">
        <v>1017</v>
      </c>
      <c r="E5194" s="1527">
        <f t="shared" si="162"/>
        <v>5.36</v>
      </c>
      <c r="F5194" s="1521">
        <f t="shared" si="163"/>
        <v>101120</v>
      </c>
      <c r="H5194" s="1527">
        <v>5.36</v>
      </c>
      <c r="I5194" s="1527">
        <v>5.22</v>
      </c>
    </row>
    <row r="5195" spans="2:9" ht="30">
      <c r="B5195" s="1531">
        <v>101121</v>
      </c>
      <c r="C5195" s="1529" t="s">
        <v>9923</v>
      </c>
      <c r="D5195" s="1528" t="s">
        <v>1017</v>
      </c>
      <c r="E5195" s="1530">
        <f t="shared" si="162"/>
        <v>3.37</v>
      </c>
      <c r="F5195" s="1521">
        <f t="shared" si="163"/>
        <v>101121</v>
      </c>
      <c r="H5195" s="1530">
        <v>3.37</v>
      </c>
      <c r="I5195" s="1530">
        <v>3.29</v>
      </c>
    </row>
    <row r="5196" spans="2:9" ht="30">
      <c r="B5196" s="1532">
        <v>101122</v>
      </c>
      <c r="C5196" s="1523" t="s">
        <v>9924</v>
      </c>
      <c r="D5196" s="1526" t="s">
        <v>1017</v>
      </c>
      <c r="E5196" s="1527">
        <f t="shared" si="162"/>
        <v>4.8099999999999996</v>
      </c>
      <c r="F5196" s="1521">
        <f t="shared" si="163"/>
        <v>101122</v>
      </c>
      <c r="H5196" s="1527">
        <v>4.8099999999999996</v>
      </c>
      <c r="I5196" s="1527">
        <v>4.76</v>
      </c>
    </row>
    <row r="5197" spans="2:9" ht="30">
      <c r="B5197" s="1531">
        <v>101123</v>
      </c>
      <c r="C5197" s="1529" t="s">
        <v>9925</v>
      </c>
      <c r="D5197" s="1528" t="s">
        <v>1017</v>
      </c>
      <c r="E5197" s="1530">
        <f t="shared" si="162"/>
        <v>5.43</v>
      </c>
      <c r="F5197" s="1521">
        <f t="shared" si="163"/>
        <v>101123</v>
      </c>
      <c r="H5197" s="1530">
        <v>5.43</v>
      </c>
      <c r="I5197" s="1530">
        <v>5.27</v>
      </c>
    </row>
    <row r="5198" spans="2:9" ht="30">
      <c r="B5198" s="1532">
        <v>101124</v>
      </c>
      <c r="C5198" s="1523" t="s">
        <v>9926</v>
      </c>
      <c r="D5198" s="1526" t="s">
        <v>1017</v>
      </c>
      <c r="E5198" s="1527">
        <f t="shared" si="162"/>
        <v>10.88</v>
      </c>
      <c r="F5198" s="1521">
        <f t="shared" si="163"/>
        <v>101124</v>
      </c>
      <c r="H5198" s="1527">
        <v>10.88</v>
      </c>
      <c r="I5198" s="1527">
        <v>10.64</v>
      </c>
    </row>
    <row r="5199" spans="2:9" ht="30">
      <c r="B5199" s="1531">
        <v>101125</v>
      </c>
      <c r="C5199" s="1529" t="s">
        <v>9927</v>
      </c>
      <c r="D5199" s="1528" t="s">
        <v>1017</v>
      </c>
      <c r="E5199" s="1530">
        <f t="shared" si="162"/>
        <v>10.41</v>
      </c>
      <c r="F5199" s="1521">
        <f t="shared" si="163"/>
        <v>101125</v>
      </c>
      <c r="H5199" s="1530">
        <v>10.41</v>
      </c>
      <c r="I5199" s="1530">
        <v>10.210000000000001</v>
      </c>
    </row>
    <row r="5200" spans="2:9" ht="30">
      <c r="B5200" s="1532">
        <v>101126</v>
      </c>
      <c r="C5200" s="1523" t="s">
        <v>9928</v>
      </c>
      <c r="D5200" s="1526" t="s">
        <v>1017</v>
      </c>
      <c r="E5200" s="1527">
        <f t="shared" si="162"/>
        <v>9.36</v>
      </c>
      <c r="F5200" s="1521">
        <f t="shared" si="163"/>
        <v>101126</v>
      </c>
      <c r="H5200" s="1527">
        <v>9.36</v>
      </c>
      <c r="I5200" s="1527">
        <v>9.19</v>
      </c>
    </row>
    <row r="5201" spans="2:9" ht="30">
      <c r="B5201" s="1531">
        <v>101127</v>
      </c>
      <c r="C5201" s="1529" t="s">
        <v>9929</v>
      </c>
      <c r="D5201" s="1528" t="s">
        <v>1017</v>
      </c>
      <c r="E5201" s="1530">
        <f t="shared" si="162"/>
        <v>10.130000000000001</v>
      </c>
      <c r="F5201" s="1521">
        <f t="shared" si="163"/>
        <v>101127</v>
      </c>
      <c r="H5201" s="1530">
        <v>10.130000000000001</v>
      </c>
      <c r="I5201" s="1530">
        <v>9.9700000000000006</v>
      </c>
    </row>
    <row r="5202" spans="2:9" ht="30">
      <c r="B5202" s="1532">
        <v>101128</v>
      </c>
      <c r="C5202" s="1523" t="s">
        <v>9930</v>
      </c>
      <c r="D5202" s="1526" t="s">
        <v>1017</v>
      </c>
      <c r="E5202" s="1527">
        <f t="shared" si="162"/>
        <v>10.46</v>
      </c>
      <c r="F5202" s="1521">
        <f t="shared" si="163"/>
        <v>101128</v>
      </c>
      <c r="H5202" s="1527">
        <v>10.46</v>
      </c>
      <c r="I5202" s="1527">
        <v>10.24</v>
      </c>
    </row>
    <row r="5203" spans="2:9" ht="30">
      <c r="B5203" s="1531">
        <v>101129</v>
      </c>
      <c r="C5203" s="1529" t="s">
        <v>9931</v>
      </c>
      <c r="D5203" s="1528" t="s">
        <v>1017</v>
      </c>
      <c r="E5203" s="1530">
        <f t="shared" si="162"/>
        <v>14.15</v>
      </c>
      <c r="F5203" s="1521">
        <f t="shared" si="163"/>
        <v>101129</v>
      </c>
      <c r="H5203" s="1530">
        <v>14.15</v>
      </c>
      <c r="I5203" s="1530">
        <v>13.82</v>
      </c>
    </row>
    <row r="5204" spans="2:9" ht="30">
      <c r="B5204" s="1532">
        <v>101130</v>
      </c>
      <c r="C5204" s="1523" t="s">
        <v>9932</v>
      </c>
      <c r="D5204" s="1526" t="s">
        <v>1017</v>
      </c>
      <c r="E5204" s="1527">
        <f t="shared" si="162"/>
        <v>13.27</v>
      </c>
      <c r="F5204" s="1521">
        <f t="shared" si="163"/>
        <v>101130</v>
      </c>
      <c r="H5204" s="1527">
        <v>13.27</v>
      </c>
      <c r="I5204" s="1527">
        <v>13</v>
      </c>
    </row>
    <row r="5205" spans="2:9" ht="30">
      <c r="B5205" s="1531">
        <v>101131</v>
      </c>
      <c r="C5205" s="1529" t="s">
        <v>9933</v>
      </c>
      <c r="D5205" s="1528" t="s">
        <v>1017</v>
      </c>
      <c r="E5205" s="1530">
        <f t="shared" si="162"/>
        <v>11.28</v>
      </c>
      <c r="F5205" s="1521">
        <f t="shared" si="163"/>
        <v>101131</v>
      </c>
      <c r="H5205" s="1530">
        <v>11.28</v>
      </c>
      <c r="I5205" s="1530">
        <v>11.07</v>
      </c>
    </row>
    <row r="5206" spans="2:9" ht="30">
      <c r="B5206" s="1532">
        <v>101132</v>
      </c>
      <c r="C5206" s="1523" t="s">
        <v>9934</v>
      </c>
      <c r="D5206" s="1526" t="s">
        <v>1017</v>
      </c>
      <c r="E5206" s="1527">
        <f t="shared" si="162"/>
        <v>12.72</v>
      </c>
      <c r="F5206" s="1521">
        <f t="shared" si="163"/>
        <v>101132</v>
      </c>
      <c r="H5206" s="1527">
        <v>12.72</v>
      </c>
      <c r="I5206" s="1527">
        <v>12.54</v>
      </c>
    </row>
    <row r="5207" spans="2:9" ht="30">
      <c r="B5207" s="1531">
        <v>101133</v>
      </c>
      <c r="C5207" s="1529" t="s">
        <v>9935</v>
      </c>
      <c r="D5207" s="1528" t="s">
        <v>1017</v>
      </c>
      <c r="E5207" s="1530">
        <f t="shared" si="162"/>
        <v>13.34</v>
      </c>
      <c r="F5207" s="1521">
        <f t="shared" si="163"/>
        <v>101133</v>
      </c>
      <c r="H5207" s="1530">
        <v>13.34</v>
      </c>
      <c r="I5207" s="1530">
        <v>13.05</v>
      </c>
    </row>
    <row r="5208" spans="2:9" ht="30">
      <c r="B5208" s="1532">
        <v>101134</v>
      </c>
      <c r="C5208" s="1523" t="s">
        <v>9936</v>
      </c>
      <c r="D5208" s="1526" t="s">
        <v>1017</v>
      </c>
      <c r="E5208" s="1527">
        <f t="shared" si="162"/>
        <v>11.33</v>
      </c>
      <c r="F5208" s="1521">
        <f t="shared" si="163"/>
        <v>101134</v>
      </c>
      <c r="H5208" s="1527">
        <v>11.33</v>
      </c>
      <c r="I5208" s="1527">
        <v>11.09</v>
      </c>
    </row>
    <row r="5209" spans="2:9" ht="30">
      <c r="B5209" s="1531">
        <v>101135</v>
      </c>
      <c r="C5209" s="1529" t="s">
        <v>9937</v>
      </c>
      <c r="D5209" s="1528" t="s">
        <v>1017</v>
      </c>
      <c r="E5209" s="1530">
        <f t="shared" si="162"/>
        <v>10.86</v>
      </c>
      <c r="F5209" s="1521">
        <f t="shared" si="163"/>
        <v>101135</v>
      </c>
      <c r="H5209" s="1530">
        <v>10.86</v>
      </c>
      <c r="I5209" s="1530">
        <v>10.66</v>
      </c>
    </row>
    <row r="5210" spans="2:9" ht="30">
      <c r="B5210" s="1532">
        <v>101136</v>
      </c>
      <c r="C5210" s="1523" t="s">
        <v>9938</v>
      </c>
      <c r="D5210" s="1526" t="s">
        <v>1017</v>
      </c>
      <c r="E5210" s="1527">
        <f t="shared" si="162"/>
        <v>9.82</v>
      </c>
      <c r="F5210" s="1521">
        <f t="shared" si="163"/>
        <v>101136</v>
      </c>
      <c r="H5210" s="1527">
        <v>9.82</v>
      </c>
      <c r="I5210" s="1527">
        <v>9.64</v>
      </c>
    </row>
    <row r="5211" spans="2:9" ht="30">
      <c r="B5211" s="1531">
        <v>101137</v>
      </c>
      <c r="C5211" s="1529" t="s">
        <v>9939</v>
      </c>
      <c r="D5211" s="1528" t="s">
        <v>1017</v>
      </c>
      <c r="E5211" s="1530">
        <f t="shared" si="162"/>
        <v>10.58</v>
      </c>
      <c r="F5211" s="1521">
        <f t="shared" si="163"/>
        <v>101137</v>
      </c>
      <c r="H5211" s="1530">
        <v>10.58</v>
      </c>
      <c r="I5211" s="1530">
        <v>10.42</v>
      </c>
    </row>
    <row r="5212" spans="2:9" ht="30">
      <c r="B5212" s="1532">
        <v>101138</v>
      </c>
      <c r="C5212" s="1523" t="s">
        <v>9940</v>
      </c>
      <c r="D5212" s="1526" t="s">
        <v>1017</v>
      </c>
      <c r="E5212" s="1527">
        <f t="shared" si="162"/>
        <v>10.91</v>
      </c>
      <c r="F5212" s="1521">
        <f t="shared" si="163"/>
        <v>101138</v>
      </c>
      <c r="H5212" s="1527">
        <v>10.91</v>
      </c>
      <c r="I5212" s="1527">
        <v>10.69</v>
      </c>
    </row>
    <row r="5213" spans="2:9" ht="30">
      <c r="B5213" s="1531">
        <v>101139</v>
      </c>
      <c r="C5213" s="1529" t="s">
        <v>9941</v>
      </c>
      <c r="D5213" s="1528" t="s">
        <v>1017</v>
      </c>
      <c r="E5213" s="1530">
        <f t="shared" si="162"/>
        <v>14.62</v>
      </c>
      <c r="F5213" s="1521">
        <f t="shared" si="163"/>
        <v>101139</v>
      </c>
      <c r="H5213" s="1530">
        <v>14.62</v>
      </c>
      <c r="I5213" s="1530">
        <v>14.28</v>
      </c>
    </row>
    <row r="5214" spans="2:9" ht="30">
      <c r="B5214" s="1532">
        <v>101140</v>
      </c>
      <c r="C5214" s="1523" t="s">
        <v>9942</v>
      </c>
      <c r="D5214" s="1526" t="s">
        <v>1017</v>
      </c>
      <c r="E5214" s="1527">
        <f t="shared" si="162"/>
        <v>13.74</v>
      </c>
      <c r="F5214" s="1521">
        <f t="shared" si="163"/>
        <v>101140</v>
      </c>
      <c r="H5214" s="1527">
        <v>13.74</v>
      </c>
      <c r="I5214" s="1527">
        <v>13.46</v>
      </c>
    </row>
    <row r="5215" spans="2:9" ht="30">
      <c r="B5215" s="1531">
        <v>101141</v>
      </c>
      <c r="C5215" s="1529" t="s">
        <v>9943</v>
      </c>
      <c r="D5215" s="1528" t="s">
        <v>1017</v>
      </c>
      <c r="E5215" s="1530">
        <f t="shared" si="162"/>
        <v>11.75</v>
      </c>
      <c r="F5215" s="1521">
        <f t="shared" si="163"/>
        <v>101141</v>
      </c>
      <c r="H5215" s="1530">
        <v>11.75</v>
      </c>
      <c r="I5215" s="1530">
        <v>11.53</v>
      </c>
    </row>
    <row r="5216" spans="2:9" ht="30">
      <c r="B5216" s="1532">
        <v>101142</v>
      </c>
      <c r="C5216" s="1523" t="s">
        <v>9944</v>
      </c>
      <c r="D5216" s="1526" t="s">
        <v>1017</v>
      </c>
      <c r="E5216" s="1527">
        <f t="shared" si="162"/>
        <v>13.19</v>
      </c>
      <c r="F5216" s="1521">
        <f t="shared" si="163"/>
        <v>101142</v>
      </c>
      <c r="H5216" s="1527">
        <v>13.19</v>
      </c>
      <c r="I5216" s="1527">
        <v>13</v>
      </c>
    </row>
    <row r="5217" spans="2:9" ht="30">
      <c r="B5217" s="1531">
        <v>101143</v>
      </c>
      <c r="C5217" s="1529" t="s">
        <v>9945</v>
      </c>
      <c r="D5217" s="1528" t="s">
        <v>1017</v>
      </c>
      <c r="E5217" s="1530">
        <f t="shared" si="162"/>
        <v>13.81</v>
      </c>
      <c r="F5217" s="1521">
        <f t="shared" si="163"/>
        <v>101143</v>
      </c>
      <c r="H5217" s="1530">
        <v>13.81</v>
      </c>
      <c r="I5217" s="1530">
        <v>13.51</v>
      </c>
    </row>
    <row r="5218" spans="2:9" ht="30">
      <c r="B5218" s="1532">
        <v>101144</v>
      </c>
      <c r="C5218" s="1523" t="s">
        <v>9946</v>
      </c>
      <c r="D5218" s="1526" t="s">
        <v>1017</v>
      </c>
      <c r="E5218" s="1527">
        <f t="shared" si="162"/>
        <v>12.78</v>
      </c>
      <c r="F5218" s="1521">
        <f t="shared" si="163"/>
        <v>101144</v>
      </c>
      <c r="H5218" s="1527">
        <v>12.78</v>
      </c>
      <c r="I5218" s="1527">
        <v>12.56</v>
      </c>
    </row>
    <row r="5219" spans="2:9" ht="30">
      <c r="B5219" s="1531">
        <v>101145</v>
      </c>
      <c r="C5219" s="1529" t="s">
        <v>9947</v>
      </c>
      <c r="D5219" s="1528" t="s">
        <v>1017</v>
      </c>
      <c r="E5219" s="1530">
        <f t="shared" si="162"/>
        <v>12.31</v>
      </c>
      <c r="F5219" s="1521">
        <f t="shared" si="163"/>
        <v>101145</v>
      </c>
      <c r="H5219" s="1530">
        <v>12.31</v>
      </c>
      <c r="I5219" s="1530">
        <v>12.13</v>
      </c>
    </row>
    <row r="5220" spans="2:9" ht="30">
      <c r="B5220" s="1532">
        <v>101146</v>
      </c>
      <c r="C5220" s="1523" t="s">
        <v>9948</v>
      </c>
      <c r="D5220" s="1526" t="s">
        <v>1017</v>
      </c>
      <c r="E5220" s="1527">
        <f t="shared" si="162"/>
        <v>11.27</v>
      </c>
      <c r="F5220" s="1521">
        <f t="shared" si="163"/>
        <v>101146</v>
      </c>
      <c r="H5220" s="1527">
        <v>11.27</v>
      </c>
      <c r="I5220" s="1527">
        <v>11.11</v>
      </c>
    </row>
    <row r="5221" spans="2:9" ht="30">
      <c r="B5221" s="1531">
        <v>101147</v>
      </c>
      <c r="C5221" s="1529" t="s">
        <v>9949</v>
      </c>
      <c r="D5221" s="1528" t="s">
        <v>1017</v>
      </c>
      <c r="E5221" s="1530">
        <f t="shared" si="162"/>
        <v>12.03</v>
      </c>
      <c r="F5221" s="1521">
        <f t="shared" si="163"/>
        <v>101147</v>
      </c>
      <c r="H5221" s="1530">
        <v>12.03</v>
      </c>
      <c r="I5221" s="1530">
        <v>11.89</v>
      </c>
    </row>
    <row r="5222" spans="2:9" ht="30">
      <c r="B5222" s="1532">
        <v>101148</v>
      </c>
      <c r="C5222" s="1523" t="s">
        <v>9950</v>
      </c>
      <c r="D5222" s="1526" t="s">
        <v>1017</v>
      </c>
      <c r="E5222" s="1527">
        <f t="shared" si="162"/>
        <v>12.36</v>
      </c>
      <c r="F5222" s="1521">
        <f t="shared" si="163"/>
        <v>101148</v>
      </c>
      <c r="H5222" s="1527">
        <v>12.36</v>
      </c>
      <c r="I5222" s="1527">
        <v>12.16</v>
      </c>
    </row>
    <row r="5223" spans="2:9" ht="30">
      <c r="B5223" s="1531">
        <v>101149</v>
      </c>
      <c r="C5223" s="1529" t="s">
        <v>9951</v>
      </c>
      <c r="D5223" s="1528" t="s">
        <v>1017</v>
      </c>
      <c r="E5223" s="1530">
        <f t="shared" si="162"/>
        <v>16.13</v>
      </c>
      <c r="F5223" s="1521">
        <f t="shared" si="163"/>
        <v>101149</v>
      </c>
      <c r="H5223" s="1530">
        <v>16.13</v>
      </c>
      <c r="I5223" s="1530">
        <v>15.81</v>
      </c>
    </row>
    <row r="5224" spans="2:9" ht="30">
      <c r="B5224" s="1532">
        <v>101150</v>
      </c>
      <c r="C5224" s="1523" t="s">
        <v>9952</v>
      </c>
      <c r="D5224" s="1526" t="s">
        <v>1017</v>
      </c>
      <c r="E5224" s="1527">
        <f t="shared" si="162"/>
        <v>15.25</v>
      </c>
      <c r="F5224" s="1521">
        <f t="shared" si="163"/>
        <v>101150</v>
      </c>
      <c r="H5224" s="1527">
        <v>15.25</v>
      </c>
      <c r="I5224" s="1527">
        <v>14.99</v>
      </c>
    </row>
    <row r="5225" spans="2:9" ht="30">
      <c r="B5225" s="1531">
        <v>101151</v>
      </c>
      <c r="C5225" s="1529" t="s">
        <v>9953</v>
      </c>
      <c r="D5225" s="1528" t="s">
        <v>1017</v>
      </c>
      <c r="E5225" s="1530">
        <f t="shared" si="162"/>
        <v>13.26</v>
      </c>
      <c r="F5225" s="1521">
        <f t="shared" si="163"/>
        <v>101151</v>
      </c>
      <c r="H5225" s="1530">
        <v>13.26</v>
      </c>
      <c r="I5225" s="1530">
        <v>13.06</v>
      </c>
    </row>
    <row r="5226" spans="2:9" ht="30">
      <c r="B5226" s="1532">
        <v>101152</v>
      </c>
      <c r="C5226" s="1523" t="s">
        <v>9954</v>
      </c>
      <c r="D5226" s="1526" t="s">
        <v>1017</v>
      </c>
      <c r="E5226" s="1527">
        <f t="shared" si="162"/>
        <v>14.7</v>
      </c>
      <c r="F5226" s="1521">
        <f t="shared" si="163"/>
        <v>101152</v>
      </c>
      <c r="H5226" s="1527">
        <v>14.7</v>
      </c>
      <c r="I5226" s="1527">
        <v>14.53</v>
      </c>
    </row>
    <row r="5227" spans="2:9" ht="30">
      <c r="B5227" s="1531">
        <v>101153</v>
      </c>
      <c r="C5227" s="1529" t="s">
        <v>9955</v>
      </c>
      <c r="D5227" s="1528" t="s">
        <v>1017</v>
      </c>
      <c r="E5227" s="1530">
        <f t="shared" si="162"/>
        <v>15.32</v>
      </c>
      <c r="F5227" s="1521">
        <f t="shared" si="163"/>
        <v>101153</v>
      </c>
      <c r="H5227" s="1530">
        <v>15.32</v>
      </c>
      <c r="I5227" s="1530">
        <v>15.04</v>
      </c>
    </row>
    <row r="5228" spans="2:9" ht="45">
      <c r="B5228" s="1532">
        <v>101206</v>
      </c>
      <c r="C5228" s="1523" t="s">
        <v>9699</v>
      </c>
      <c r="D5228" s="1526" t="s">
        <v>1017</v>
      </c>
      <c r="E5228" s="1527">
        <f t="shared" si="162"/>
        <v>10.71</v>
      </c>
      <c r="F5228" s="1521">
        <f t="shared" si="163"/>
        <v>101206</v>
      </c>
      <c r="H5228" s="1527">
        <v>10.71</v>
      </c>
      <c r="I5228" s="1527">
        <v>10.57</v>
      </c>
    </row>
    <row r="5229" spans="2:9" ht="45">
      <c r="B5229" s="1531">
        <v>101207</v>
      </c>
      <c r="C5229" s="1529" t="s">
        <v>9700</v>
      </c>
      <c r="D5229" s="1528" t="s">
        <v>1017</v>
      </c>
      <c r="E5229" s="1530">
        <f t="shared" si="162"/>
        <v>9.4700000000000006</v>
      </c>
      <c r="F5229" s="1521">
        <f t="shared" si="163"/>
        <v>101207</v>
      </c>
      <c r="H5229" s="1530">
        <v>9.4700000000000006</v>
      </c>
      <c r="I5229" s="1530">
        <v>9.3800000000000008</v>
      </c>
    </row>
    <row r="5230" spans="2:9" ht="45">
      <c r="B5230" s="1532">
        <v>101208</v>
      </c>
      <c r="C5230" s="1523" t="s">
        <v>9701</v>
      </c>
      <c r="D5230" s="1526" t="s">
        <v>1017</v>
      </c>
      <c r="E5230" s="1527">
        <f t="shared" si="162"/>
        <v>9.14</v>
      </c>
      <c r="F5230" s="1521">
        <f t="shared" si="163"/>
        <v>101208</v>
      </c>
      <c r="H5230" s="1527">
        <v>9.14</v>
      </c>
      <c r="I5230" s="1527">
        <v>9.0500000000000007</v>
      </c>
    </row>
    <row r="5231" spans="2:9" ht="45">
      <c r="B5231" s="1531">
        <v>101209</v>
      </c>
      <c r="C5231" s="1529" t="s">
        <v>9702</v>
      </c>
      <c r="D5231" s="1528" t="s">
        <v>1017</v>
      </c>
      <c r="E5231" s="1530">
        <f t="shared" si="162"/>
        <v>8.5299999999999994</v>
      </c>
      <c r="F5231" s="1521">
        <f t="shared" si="163"/>
        <v>101209</v>
      </c>
      <c r="H5231" s="1530">
        <v>8.5299999999999994</v>
      </c>
      <c r="I5231" s="1530">
        <v>8.43</v>
      </c>
    </row>
    <row r="5232" spans="2:9" ht="45">
      <c r="B5232" s="1532">
        <v>101210</v>
      </c>
      <c r="C5232" s="1523" t="s">
        <v>9703</v>
      </c>
      <c r="D5232" s="1526" t="s">
        <v>1017</v>
      </c>
      <c r="E5232" s="1527">
        <f t="shared" si="162"/>
        <v>15.19</v>
      </c>
      <c r="F5232" s="1521">
        <f t="shared" si="163"/>
        <v>101210</v>
      </c>
      <c r="H5232" s="1527">
        <v>15.19</v>
      </c>
      <c r="I5232" s="1527">
        <v>15.04</v>
      </c>
    </row>
    <row r="5233" spans="2:9" ht="45">
      <c r="B5233" s="1531">
        <v>101211</v>
      </c>
      <c r="C5233" s="1529" t="s">
        <v>9704</v>
      </c>
      <c r="D5233" s="1528" t="s">
        <v>1017</v>
      </c>
      <c r="E5233" s="1530">
        <f t="shared" si="162"/>
        <v>16.32</v>
      </c>
      <c r="F5233" s="1521">
        <f t="shared" si="163"/>
        <v>101211</v>
      </c>
      <c r="H5233" s="1530">
        <v>16.32</v>
      </c>
      <c r="I5233" s="1530">
        <v>16.16</v>
      </c>
    </row>
    <row r="5234" spans="2:9" ht="45">
      <c r="B5234" s="1532">
        <v>101212</v>
      </c>
      <c r="C5234" s="1523" t="s">
        <v>9705</v>
      </c>
      <c r="D5234" s="1526" t="s">
        <v>1017</v>
      </c>
      <c r="E5234" s="1527">
        <f t="shared" si="162"/>
        <v>18.97</v>
      </c>
      <c r="F5234" s="1521">
        <f t="shared" si="163"/>
        <v>101212</v>
      </c>
      <c r="H5234" s="1527">
        <v>18.97</v>
      </c>
      <c r="I5234" s="1527">
        <v>18.79</v>
      </c>
    </row>
    <row r="5235" spans="2:9" ht="45">
      <c r="B5235" s="1531">
        <v>101213</v>
      </c>
      <c r="C5235" s="1529" t="s">
        <v>9706</v>
      </c>
      <c r="D5235" s="1528" t="s">
        <v>1017</v>
      </c>
      <c r="E5235" s="1530">
        <f t="shared" si="162"/>
        <v>21.11</v>
      </c>
      <c r="F5235" s="1521">
        <f t="shared" si="163"/>
        <v>101213</v>
      </c>
      <c r="H5235" s="1530">
        <v>21.11</v>
      </c>
      <c r="I5235" s="1530">
        <v>20.9</v>
      </c>
    </row>
    <row r="5236" spans="2:9" ht="45">
      <c r="B5236" s="1532">
        <v>101214</v>
      </c>
      <c r="C5236" s="1523" t="s">
        <v>9707</v>
      </c>
      <c r="D5236" s="1526" t="s">
        <v>1017</v>
      </c>
      <c r="E5236" s="1527">
        <f t="shared" si="162"/>
        <v>25.64</v>
      </c>
      <c r="F5236" s="1521">
        <f t="shared" si="163"/>
        <v>101214</v>
      </c>
      <c r="H5236" s="1527">
        <v>25.64</v>
      </c>
      <c r="I5236" s="1527">
        <v>25.41</v>
      </c>
    </row>
    <row r="5237" spans="2:9" ht="45">
      <c r="B5237" s="1531">
        <v>101215</v>
      </c>
      <c r="C5237" s="1529" t="s">
        <v>9708</v>
      </c>
      <c r="D5237" s="1528" t="s">
        <v>1017</v>
      </c>
      <c r="E5237" s="1530">
        <f t="shared" si="162"/>
        <v>14.57</v>
      </c>
      <c r="F5237" s="1521">
        <f t="shared" si="163"/>
        <v>101215</v>
      </c>
      <c r="H5237" s="1530">
        <v>14.57</v>
      </c>
      <c r="I5237" s="1530">
        <v>14.43</v>
      </c>
    </row>
    <row r="5238" spans="2:9" ht="45">
      <c r="B5238" s="1532">
        <v>101216</v>
      </c>
      <c r="C5238" s="1523" t="s">
        <v>9709</v>
      </c>
      <c r="D5238" s="1526" t="s">
        <v>1017</v>
      </c>
      <c r="E5238" s="1527">
        <f t="shared" si="162"/>
        <v>15.34</v>
      </c>
      <c r="F5238" s="1521">
        <f t="shared" si="163"/>
        <v>101216</v>
      </c>
      <c r="H5238" s="1527">
        <v>15.34</v>
      </c>
      <c r="I5238" s="1527">
        <v>15.21</v>
      </c>
    </row>
    <row r="5239" spans="2:9" ht="45">
      <c r="B5239" s="1531">
        <v>101217</v>
      </c>
      <c r="C5239" s="1529" t="s">
        <v>9710</v>
      </c>
      <c r="D5239" s="1528" t="s">
        <v>1017</v>
      </c>
      <c r="E5239" s="1530">
        <f t="shared" si="162"/>
        <v>17.8</v>
      </c>
      <c r="F5239" s="1521">
        <f t="shared" si="163"/>
        <v>101217</v>
      </c>
      <c r="H5239" s="1530">
        <v>17.8</v>
      </c>
      <c r="I5239" s="1530">
        <v>17.63</v>
      </c>
    </row>
    <row r="5240" spans="2:9" ht="45">
      <c r="B5240" s="1532">
        <v>101218</v>
      </c>
      <c r="C5240" s="1523" t="s">
        <v>9711</v>
      </c>
      <c r="D5240" s="1526" t="s">
        <v>1017</v>
      </c>
      <c r="E5240" s="1527">
        <f t="shared" si="162"/>
        <v>18.940000000000001</v>
      </c>
      <c r="F5240" s="1521">
        <f t="shared" si="163"/>
        <v>101218</v>
      </c>
      <c r="H5240" s="1527">
        <v>18.940000000000001</v>
      </c>
      <c r="I5240" s="1527">
        <v>18.77</v>
      </c>
    </row>
    <row r="5241" spans="2:9" ht="45">
      <c r="B5241" s="1531">
        <v>101219</v>
      </c>
      <c r="C5241" s="1529" t="s">
        <v>9712</v>
      </c>
      <c r="D5241" s="1528" t="s">
        <v>1017</v>
      </c>
      <c r="E5241" s="1530">
        <f t="shared" si="162"/>
        <v>23.02</v>
      </c>
      <c r="F5241" s="1521">
        <f t="shared" si="163"/>
        <v>101219</v>
      </c>
      <c r="H5241" s="1530">
        <v>23.02</v>
      </c>
      <c r="I5241" s="1530">
        <v>22.83</v>
      </c>
    </row>
    <row r="5242" spans="2:9" ht="45">
      <c r="B5242" s="1532">
        <v>101220</v>
      </c>
      <c r="C5242" s="1523" t="s">
        <v>9713</v>
      </c>
      <c r="D5242" s="1526" t="s">
        <v>1017</v>
      </c>
      <c r="E5242" s="1527">
        <f t="shared" si="162"/>
        <v>14.29</v>
      </c>
      <c r="F5242" s="1521">
        <f t="shared" si="163"/>
        <v>101220</v>
      </c>
      <c r="H5242" s="1527">
        <v>14.29</v>
      </c>
      <c r="I5242" s="1527">
        <v>14.15</v>
      </c>
    </row>
    <row r="5243" spans="2:9" ht="45">
      <c r="B5243" s="1531">
        <v>101221</v>
      </c>
      <c r="C5243" s="1529" t="s">
        <v>9714</v>
      </c>
      <c r="D5243" s="1528" t="s">
        <v>1017</v>
      </c>
      <c r="E5243" s="1530">
        <f t="shared" si="162"/>
        <v>15.17</v>
      </c>
      <c r="F5243" s="1521">
        <f t="shared" si="163"/>
        <v>101221</v>
      </c>
      <c r="H5243" s="1530">
        <v>15.17</v>
      </c>
      <c r="I5243" s="1530">
        <v>15.04</v>
      </c>
    </row>
    <row r="5244" spans="2:9" ht="45">
      <c r="B5244" s="1532">
        <v>101222</v>
      </c>
      <c r="C5244" s="1523" t="s">
        <v>9715</v>
      </c>
      <c r="D5244" s="1526" t="s">
        <v>1017</v>
      </c>
      <c r="E5244" s="1527">
        <f t="shared" si="162"/>
        <v>17.63</v>
      </c>
      <c r="F5244" s="1521">
        <f t="shared" si="163"/>
        <v>101222</v>
      </c>
      <c r="H5244" s="1527">
        <v>17.63</v>
      </c>
      <c r="I5244" s="1527">
        <v>17.47</v>
      </c>
    </row>
    <row r="5245" spans="2:9" ht="45">
      <c r="B5245" s="1531">
        <v>101223</v>
      </c>
      <c r="C5245" s="1529" t="s">
        <v>9716</v>
      </c>
      <c r="D5245" s="1528" t="s">
        <v>1017</v>
      </c>
      <c r="E5245" s="1530">
        <f t="shared" si="162"/>
        <v>19.55</v>
      </c>
      <c r="F5245" s="1521">
        <f t="shared" si="163"/>
        <v>101223</v>
      </c>
      <c r="H5245" s="1530">
        <v>19.55</v>
      </c>
      <c r="I5245" s="1530">
        <v>19.38</v>
      </c>
    </row>
    <row r="5246" spans="2:9" ht="45">
      <c r="B5246" s="1532">
        <v>101224</v>
      </c>
      <c r="C5246" s="1523" t="s">
        <v>9717</v>
      </c>
      <c r="D5246" s="1526" t="s">
        <v>1017</v>
      </c>
      <c r="E5246" s="1527">
        <f t="shared" si="162"/>
        <v>24.51</v>
      </c>
      <c r="F5246" s="1521">
        <f t="shared" si="163"/>
        <v>101224</v>
      </c>
      <c r="H5246" s="1527">
        <v>24.51</v>
      </c>
      <c r="I5246" s="1527">
        <v>24.3</v>
      </c>
    </row>
    <row r="5247" spans="2:9" ht="45">
      <c r="B5247" s="1531">
        <v>101225</v>
      </c>
      <c r="C5247" s="1529" t="s">
        <v>9718</v>
      </c>
      <c r="D5247" s="1528" t="s">
        <v>1017</v>
      </c>
      <c r="E5247" s="1530">
        <f t="shared" si="162"/>
        <v>13.15</v>
      </c>
      <c r="F5247" s="1521">
        <f t="shared" si="163"/>
        <v>101225</v>
      </c>
      <c r="H5247" s="1530">
        <v>13.15</v>
      </c>
      <c r="I5247" s="1530">
        <v>13.03</v>
      </c>
    </row>
    <row r="5248" spans="2:9" ht="45">
      <c r="B5248" s="1532">
        <v>101226</v>
      </c>
      <c r="C5248" s="1523" t="s">
        <v>9719</v>
      </c>
      <c r="D5248" s="1526" t="s">
        <v>1017</v>
      </c>
      <c r="E5248" s="1527">
        <f t="shared" si="162"/>
        <v>13.93</v>
      </c>
      <c r="F5248" s="1521">
        <f t="shared" si="163"/>
        <v>101226</v>
      </c>
      <c r="H5248" s="1527">
        <v>13.93</v>
      </c>
      <c r="I5248" s="1527">
        <v>13.8</v>
      </c>
    </row>
    <row r="5249" spans="2:9" ht="45">
      <c r="B5249" s="1531">
        <v>101227</v>
      </c>
      <c r="C5249" s="1529" t="s">
        <v>9720</v>
      </c>
      <c r="D5249" s="1528" t="s">
        <v>1017</v>
      </c>
      <c r="E5249" s="1530">
        <f t="shared" si="162"/>
        <v>16.14</v>
      </c>
      <c r="F5249" s="1521">
        <f t="shared" si="163"/>
        <v>101227</v>
      </c>
      <c r="H5249" s="1530">
        <v>16.14</v>
      </c>
      <c r="I5249" s="1530">
        <v>15.99</v>
      </c>
    </row>
    <row r="5250" spans="2:9" ht="45">
      <c r="B5250" s="1532">
        <v>101228</v>
      </c>
      <c r="C5250" s="1523" t="s">
        <v>9721</v>
      </c>
      <c r="D5250" s="1526" t="s">
        <v>1017</v>
      </c>
      <c r="E5250" s="1527">
        <f t="shared" ref="E5250:E5313" si="164">IF($L$2=$H$1,H5250,I5250)</f>
        <v>17.3</v>
      </c>
      <c r="F5250" s="1521">
        <f t="shared" ref="F5250:F5313" si="165">IF(LEN($B5250)=7,CONCATENATE(MID($B5250,1,6),"00",RIGHT($B5250,1)),IF(LEN($B5250)=8,CONCATENATE(MID($B5250,1,6),"0",RIGHT($B5250,2)),$B5250))</f>
        <v>101228</v>
      </c>
      <c r="H5250" s="1527">
        <v>17.3</v>
      </c>
      <c r="I5250" s="1527">
        <v>17.149999999999999</v>
      </c>
    </row>
    <row r="5251" spans="2:9" ht="45">
      <c r="B5251" s="1531">
        <v>101229</v>
      </c>
      <c r="C5251" s="1529" t="s">
        <v>9722</v>
      </c>
      <c r="D5251" s="1528" t="s">
        <v>1017</v>
      </c>
      <c r="E5251" s="1530">
        <f t="shared" si="164"/>
        <v>21.76</v>
      </c>
      <c r="F5251" s="1521">
        <f t="shared" si="165"/>
        <v>101229</v>
      </c>
      <c r="H5251" s="1530">
        <v>21.76</v>
      </c>
      <c r="I5251" s="1530">
        <v>21.58</v>
      </c>
    </row>
    <row r="5252" spans="2:9" ht="45">
      <c r="B5252" s="1532">
        <v>101230</v>
      </c>
      <c r="C5252" s="1523" t="s">
        <v>9723</v>
      </c>
      <c r="D5252" s="1526" t="s">
        <v>1017</v>
      </c>
      <c r="E5252" s="1527">
        <f t="shared" si="164"/>
        <v>9.48</v>
      </c>
      <c r="F5252" s="1521">
        <f t="shared" si="165"/>
        <v>101230</v>
      </c>
      <c r="H5252" s="1527">
        <v>9.48</v>
      </c>
      <c r="I5252" s="1527">
        <v>9.3800000000000008</v>
      </c>
    </row>
    <row r="5253" spans="2:9" ht="45">
      <c r="B5253" s="1531">
        <v>101231</v>
      </c>
      <c r="C5253" s="1529" t="s">
        <v>9724</v>
      </c>
      <c r="D5253" s="1528" t="s">
        <v>1017</v>
      </c>
      <c r="E5253" s="1530">
        <f t="shared" si="164"/>
        <v>9.0500000000000007</v>
      </c>
      <c r="F5253" s="1521">
        <f t="shared" si="165"/>
        <v>101231</v>
      </c>
      <c r="H5253" s="1530">
        <v>9.0500000000000007</v>
      </c>
      <c r="I5253" s="1530">
        <v>8.9499999999999993</v>
      </c>
    </row>
    <row r="5254" spans="2:9" ht="45">
      <c r="B5254" s="1532">
        <v>101232</v>
      </c>
      <c r="C5254" s="1523" t="s">
        <v>9725</v>
      </c>
      <c r="D5254" s="1526" t="s">
        <v>1017</v>
      </c>
      <c r="E5254" s="1527">
        <f t="shared" si="164"/>
        <v>8.1999999999999993</v>
      </c>
      <c r="F5254" s="1521">
        <f t="shared" si="165"/>
        <v>101232</v>
      </c>
      <c r="H5254" s="1527">
        <v>8.1999999999999993</v>
      </c>
      <c r="I5254" s="1527">
        <v>8.1300000000000008</v>
      </c>
    </row>
    <row r="5255" spans="2:9" ht="45">
      <c r="B5255" s="1531">
        <v>101233</v>
      </c>
      <c r="C5255" s="1529" t="s">
        <v>9726</v>
      </c>
      <c r="D5255" s="1528" t="s">
        <v>1017</v>
      </c>
      <c r="E5255" s="1530">
        <f t="shared" si="164"/>
        <v>7.59</v>
      </c>
      <c r="F5255" s="1521">
        <f t="shared" si="165"/>
        <v>101233</v>
      </c>
      <c r="H5255" s="1530">
        <v>7.59</v>
      </c>
      <c r="I5255" s="1530">
        <v>7.51</v>
      </c>
    </row>
    <row r="5256" spans="2:9" ht="45">
      <c r="B5256" s="1532">
        <v>101234</v>
      </c>
      <c r="C5256" s="1523" t="s">
        <v>9727</v>
      </c>
      <c r="D5256" s="1526" t="s">
        <v>1017</v>
      </c>
      <c r="E5256" s="1527">
        <f t="shared" si="164"/>
        <v>14.76</v>
      </c>
      <c r="F5256" s="1521">
        <f t="shared" si="165"/>
        <v>101234</v>
      </c>
      <c r="H5256" s="1527">
        <v>14.76</v>
      </c>
      <c r="I5256" s="1527">
        <v>14.61</v>
      </c>
    </row>
    <row r="5257" spans="2:9" ht="45">
      <c r="B5257" s="1531">
        <v>101235</v>
      </c>
      <c r="C5257" s="1529" t="s">
        <v>9728</v>
      </c>
      <c r="D5257" s="1528" t="s">
        <v>1017</v>
      </c>
      <c r="E5257" s="1530">
        <f t="shared" si="164"/>
        <v>15.62</v>
      </c>
      <c r="F5257" s="1521">
        <f t="shared" si="165"/>
        <v>101235</v>
      </c>
      <c r="H5257" s="1530">
        <v>15.62</v>
      </c>
      <c r="I5257" s="1530">
        <v>15.47</v>
      </c>
    </row>
    <row r="5258" spans="2:9" ht="45">
      <c r="B5258" s="1532">
        <v>101236</v>
      </c>
      <c r="C5258" s="1523" t="s">
        <v>9729</v>
      </c>
      <c r="D5258" s="1526" t="s">
        <v>1017</v>
      </c>
      <c r="E5258" s="1527">
        <f t="shared" si="164"/>
        <v>18.170000000000002</v>
      </c>
      <c r="F5258" s="1521">
        <f t="shared" si="165"/>
        <v>101236</v>
      </c>
      <c r="H5258" s="1527">
        <v>18.170000000000002</v>
      </c>
      <c r="I5258" s="1527">
        <v>18.010000000000002</v>
      </c>
    </row>
    <row r="5259" spans="2:9" ht="45">
      <c r="B5259" s="1531">
        <v>101237</v>
      </c>
      <c r="C5259" s="1529" t="s">
        <v>9730</v>
      </c>
      <c r="D5259" s="1528" t="s">
        <v>1017</v>
      </c>
      <c r="E5259" s="1530">
        <f t="shared" si="164"/>
        <v>19.48</v>
      </c>
      <c r="F5259" s="1521">
        <f t="shared" si="165"/>
        <v>101237</v>
      </c>
      <c r="H5259" s="1530">
        <v>19.48</v>
      </c>
      <c r="I5259" s="1530">
        <v>19.309999999999999</v>
      </c>
    </row>
    <row r="5260" spans="2:9" ht="45">
      <c r="B5260" s="1532">
        <v>101238</v>
      </c>
      <c r="C5260" s="1523" t="s">
        <v>9731</v>
      </c>
      <c r="D5260" s="1526" t="s">
        <v>1017</v>
      </c>
      <c r="E5260" s="1527">
        <f t="shared" si="164"/>
        <v>24.57</v>
      </c>
      <c r="F5260" s="1521">
        <f t="shared" si="165"/>
        <v>101238</v>
      </c>
      <c r="H5260" s="1527">
        <v>24.57</v>
      </c>
      <c r="I5260" s="1527">
        <v>24.37</v>
      </c>
    </row>
    <row r="5261" spans="2:9" ht="45">
      <c r="B5261" s="1531">
        <v>101239</v>
      </c>
      <c r="C5261" s="1529" t="s">
        <v>9732</v>
      </c>
      <c r="D5261" s="1528" t="s">
        <v>1017</v>
      </c>
      <c r="E5261" s="1530">
        <f t="shared" si="164"/>
        <v>13.14</v>
      </c>
      <c r="F5261" s="1521">
        <f t="shared" si="165"/>
        <v>101239</v>
      </c>
      <c r="H5261" s="1530">
        <v>13.14</v>
      </c>
      <c r="I5261" s="1530">
        <v>13.02</v>
      </c>
    </row>
    <row r="5262" spans="2:9" ht="45">
      <c r="B5262" s="1532">
        <v>101240</v>
      </c>
      <c r="C5262" s="1523" t="s">
        <v>9733</v>
      </c>
      <c r="D5262" s="1526" t="s">
        <v>1017</v>
      </c>
      <c r="E5262" s="1527">
        <f t="shared" si="164"/>
        <v>13.94</v>
      </c>
      <c r="F5262" s="1521">
        <f t="shared" si="165"/>
        <v>101240</v>
      </c>
      <c r="H5262" s="1527">
        <v>13.94</v>
      </c>
      <c r="I5262" s="1527">
        <v>13.82</v>
      </c>
    </row>
    <row r="5263" spans="2:9" ht="45">
      <c r="B5263" s="1531">
        <v>101241</v>
      </c>
      <c r="C5263" s="1529" t="s">
        <v>9734</v>
      </c>
      <c r="D5263" s="1528" t="s">
        <v>1017</v>
      </c>
      <c r="E5263" s="1530">
        <f t="shared" si="164"/>
        <v>16.23</v>
      </c>
      <c r="F5263" s="1521">
        <f t="shared" si="165"/>
        <v>101241</v>
      </c>
      <c r="H5263" s="1530">
        <v>16.23</v>
      </c>
      <c r="I5263" s="1530">
        <v>16.100000000000001</v>
      </c>
    </row>
    <row r="5264" spans="2:9" ht="45">
      <c r="B5264" s="1532">
        <v>101242</v>
      </c>
      <c r="C5264" s="1523" t="s">
        <v>9735</v>
      </c>
      <c r="D5264" s="1526" t="s">
        <v>1017</v>
      </c>
      <c r="E5264" s="1527">
        <f t="shared" si="164"/>
        <v>18.059999999999999</v>
      </c>
      <c r="F5264" s="1521">
        <f t="shared" si="165"/>
        <v>101242</v>
      </c>
      <c r="H5264" s="1527">
        <v>18.059999999999999</v>
      </c>
      <c r="I5264" s="1527">
        <v>17.91</v>
      </c>
    </row>
    <row r="5265" spans="2:9" ht="45">
      <c r="B5265" s="1531">
        <v>101243</v>
      </c>
      <c r="C5265" s="1529" t="s">
        <v>9736</v>
      </c>
      <c r="D5265" s="1528" t="s">
        <v>1017</v>
      </c>
      <c r="E5265" s="1530">
        <f t="shared" si="164"/>
        <v>22</v>
      </c>
      <c r="F5265" s="1521">
        <f t="shared" si="165"/>
        <v>101243</v>
      </c>
      <c r="H5265" s="1530">
        <v>22</v>
      </c>
      <c r="I5265" s="1530">
        <v>21.83</v>
      </c>
    </row>
    <row r="5266" spans="2:9" ht="45">
      <c r="B5266" s="1532">
        <v>101244</v>
      </c>
      <c r="C5266" s="1523" t="s">
        <v>9737</v>
      </c>
      <c r="D5266" s="1526" t="s">
        <v>1017</v>
      </c>
      <c r="E5266" s="1527">
        <f t="shared" si="164"/>
        <v>13.68</v>
      </c>
      <c r="F5266" s="1521">
        <f t="shared" si="165"/>
        <v>101244</v>
      </c>
      <c r="H5266" s="1527">
        <v>13.68</v>
      </c>
      <c r="I5266" s="1527">
        <v>13.56</v>
      </c>
    </row>
    <row r="5267" spans="2:9" ht="45">
      <c r="B5267" s="1531">
        <v>101245</v>
      </c>
      <c r="C5267" s="1529" t="s">
        <v>9738</v>
      </c>
      <c r="D5267" s="1528" t="s">
        <v>1017</v>
      </c>
      <c r="E5267" s="1530">
        <f t="shared" si="164"/>
        <v>14.55</v>
      </c>
      <c r="F5267" s="1521">
        <f t="shared" si="165"/>
        <v>101245</v>
      </c>
      <c r="H5267" s="1530">
        <v>14.55</v>
      </c>
      <c r="I5267" s="1530">
        <v>14.43</v>
      </c>
    </row>
    <row r="5268" spans="2:9" ht="45">
      <c r="B5268" s="1532">
        <v>101246</v>
      </c>
      <c r="C5268" s="1523" t="s">
        <v>9739</v>
      </c>
      <c r="D5268" s="1526" t="s">
        <v>1017</v>
      </c>
      <c r="E5268" s="1527">
        <f t="shared" si="164"/>
        <v>16.920000000000002</v>
      </c>
      <c r="F5268" s="1521">
        <f t="shared" si="165"/>
        <v>101246</v>
      </c>
      <c r="H5268" s="1527">
        <v>16.920000000000002</v>
      </c>
      <c r="I5268" s="1527">
        <v>16.79</v>
      </c>
    </row>
    <row r="5269" spans="2:9" ht="45">
      <c r="B5269" s="1531">
        <v>101247</v>
      </c>
      <c r="C5269" s="1529" t="s">
        <v>9740</v>
      </c>
      <c r="D5269" s="1528" t="s">
        <v>1017</v>
      </c>
      <c r="E5269" s="1530">
        <f t="shared" si="164"/>
        <v>18.760000000000002</v>
      </c>
      <c r="F5269" s="1521">
        <f t="shared" si="165"/>
        <v>101247</v>
      </c>
      <c r="H5269" s="1530">
        <v>18.760000000000002</v>
      </c>
      <c r="I5269" s="1530">
        <v>18.600000000000001</v>
      </c>
    </row>
    <row r="5270" spans="2:9" ht="45">
      <c r="B5270" s="1532">
        <v>101248</v>
      </c>
      <c r="C5270" s="1523" t="s">
        <v>9741</v>
      </c>
      <c r="D5270" s="1526" t="s">
        <v>1017</v>
      </c>
      <c r="E5270" s="1527">
        <f t="shared" si="164"/>
        <v>23.52</v>
      </c>
      <c r="F5270" s="1521">
        <f t="shared" si="165"/>
        <v>101248</v>
      </c>
      <c r="H5270" s="1527">
        <v>23.52</v>
      </c>
      <c r="I5270" s="1527">
        <v>23.33</v>
      </c>
    </row>
    <row r="5271" spans="2:9" ht="45">
      <c r="B5271" s="1531">
        <v>101249</v>
      </c>
      <c r="C5271" s="1529" t="s">
        <v>9742</v>
      </c>
      <c r="D5271" s="1528" t="s">
        <v>1017</v>
      </c>
      <c r="E5271" s="1530">
        <f t="shared" si="164"/>
        <v>12.05</v>
      </c>
      <c r="F5271" s="1521">
        <f t="shared" si="165"/>
        <v>101249</v>
      </c>
      <c r="H5271" s="1530">
        <v>12.05</v>
      </c>
      <c r="I5271" s="1530">
        <v>11.95</v>
      </c>
    </row>
    <row r="5272" spans="2:9" ht="45">
      <c r="B5272" s="1532">
        <v>101250</v>
      </c>
      <c r="C5272" s="1523" t="s">
        <v>9743</v>
      </c>
      <c r="D5272" s="1526" t="s">
        <v>1017</v>
      </c>
      <c r="E5272" s="1527">
        <f t="shared" si="164"/>
        <v>13.31</v>
      </c>
      <c r="F5272" s="1521">
        <f t="shared" si="165"/>
        <v>101250</v>
      </c>
      <c r="H5272" s="1527">
        <v>13.31</v>
      </c>
      <c r="I5272" s="1527">
        <v>13.2</v>
      </c>
    </row>
    <row r="5273" spans="2:9" ht="45">
      <c r="B5273" s="1531">
        <v>101251</v>
      </c>
      <c r="C5273" s="1529" t="s">
        <v>9744</v>
      </c>
      <c r="D5273" s="1528" t="s">
        <v>1017</v>
      </c>
      <c r="E5273" s="1530">
        <f t="shared" si="164"/>
        <v>15.25</v>
      </c>
      <c r="F5273" s="1521">
        <f t="shared" si="165"/>
        <v>101251</v>
      </c>
      <c r="H5273" s="1530">
        <v>15.25</v>
      </c>
      <c r="I5273" s="1530">
        <v>15.14</v>
      </c>
    </row>
    <row r="5274" spans="2:9" ht="45">
      <c r="B5274" s="1532">
        <v>101252</v>
      </c>
      <c r="C5274" s="1523" t="s">
        <v>9745</v>
      </c>
      <c r="D5274" s="1526" t="s">
        <v>1017</v>
      </c>
      <c r="E5274" s="1527">
        <f t="shared" si="164"/>
        <v>16.559999999999999</v>
      </c>
      <c r="F5274" s="1521">
        <f t="shared" si="165"/>
        <v>101252</v>
      </c>
      <c r="H5274" s="1527">
        <v>16.559999999999999</v>
      </c>
      <c r="I5274" s="1527">
        <v>16.440000000000001</v>
      </c>
    </row>
    <row r="5275" spans="2:9" ht="45">
      <c r="B5275" s="1531">
        <v>101253</v>
      </c>
      <c r="C5275" s="1529" t="s">
        <v>9746</v>
      </c>
      <c r="D5275" s="1528" t="s">
        <v>1017</v>
      </c>
      <c r="E5275" s="1530">
        <f t="shared" si="164"/>
        <v>20.87</v>
      </c>
      <c r="F5275" s="1521">
        <f t="shared" si="165"/>
        <v>101253</v>
      </c>
      <c r="H5275" s="1530">
        <v>20.87</v>
      </c>
      <c r="I5275" s="1530">
        <v>20.71</v>
      </c>
    </row>
    <row r="5276" spans="2:9" ht="45">
      <c r="B5276" s="1532">
        <v>101254</v>
      </c>
      <c r="C5276" s="1523" t="s">
        <v>9747</v>
      </c>
      <c r="D5276" s="1526" t="s">
        <v>1017</v>
      </c>
      <c r="E5276" s="1527">
        <f t="shared" si="164"/>
        <v>9.36</v>
      </c>
      <c r="F5276" s="1521">
        <f t="shared" si="165"/>
        <v>101254</v>
      </c>
      <c r="H5276" s="1527">
        <v>9.36</v>
      </c>
      <c r="I5276" s="1527">
        <v>9.2100000000000009</v>
      </c>
    </row>
    <row r="5277" spans="2:9" ht="45">
      <c r="B5277" s="1531">
        <v>101255</v>
      </c>
      <c r="C5277" s="1529" t="s">
        <v>9748</v>
      </c>
      <c r="D5277" s="1528" t="s">
        <v>1017</v>
      </c>
      <c r="E5277" s="1530">
        <f t="shared" si="164"/>
        <v>8.35</v>
      </c>
      <c r="F5277" s="1521">
        <f t="shared" si="165"/>
        <v>101255</v>
      </c>
      <c r="H5277" s="1530">
        <v>8.35</v>
      </c>
      <c r="I5277" s="1530">
        <v>8.23</v>
      </c>
    </row>
    <row r="5278" spans="2:9" ht="45">
      <c r="B5278" s="1532">
        <v>101256</v>
      </c>
      <c r="C5278" s="1523" t="s">
        <v>9749</v>
      </c>
      <c r="D5278" s="1526" t="s">
        <v>1017</v>
      </c>
      <c r="E5278" s="1527">
        <f t="shared" si="164"/>
        <v>14.11</v>
      </c>
      <c r="F5278" s="1521">
        <f t="shared" si="165"/>
        <v>101256</v>
      </c>
      <c r="H5278" s="1527">
        <v>14.11</v>
      </c>
      <c r="I5278" s="1527">
        <v>13.91</v>
      </c>
    </row>
    <row r="5279" spans="2:9" ht="45">
      <c r="B5279" s="1531">
        <v>101257</v>
      </c>
      <c r="C5279" s="1529" t="s">
        <v>9750</v>
      </c>
      <c r="D5279" s="1528" t="s">
        <v>1017</v>
      </c>
      <c r="E5279" s="1530">
        <f t="shared" si="164"/>
        <v>14.87</v>
      </c>
      <c r="F5279" s="1521">
        <f t="shared" si="165"/>
        <v>101257</v>
      </c>
      <c r="H5279" s="1530">
        <v>14.87</v>
      </c>
      <c r="I5279" s="1530">
        <v>14.67</v>
      </c>
    </row>
    <row r="5280" spans="2:9" ht="45">
      <c r="B5280" s="1532">
        <v>101258</v>
      </c>
      <c r="C5280" s="1523" t="s">
        <v>9751</v>
      </c>
      <c r="D5280" s="1526" t="s">
        <v>1017</v>
      </c>
      <c r="E5280" s="1527">
        <f t="shared" si="164"/>
        <v>17.14</v>
      </c>
      <c r="F5280" s="1521">
        <f t="shared" si="165"/>
        <v>101258</v>
      </c>
      <c r="H5280" s="1527">
        <v>17.14</v>
      </c>
      <c r="I5280" s="1527">
        <v>16.920000000000002</v>
      </c>
    </row>
    <row r="5281" spans="2:9" ht="45">
      <c r="B5281" s="1531">
        <v>101259</v>
      </c>
      <c r="C5281" s="1529" t="s">
        <v>9752</v>
      </c>
      <c r="D5281" s="1528" t="s">
        <v>1017</v>
      </c>
      <c r="E5281" s="1530">
        <f t="shared" si="164"/>
        <v>18.96</v>
      </c>
      <c r="F5281" s="1521">
        <f t="shared" si="165"/>
        <v>101259</v>
      </c>
      <c r="H5281" s="1530">
        <v>18.96</v>
      </c>
      <c r="I5281" s="1530">
        <v>18.71</v>
      </c>
    </row>
    <row r="5282" spans="2:9" ht="45">
      <c r="B5282" s="1532">
        <v>101260</v>
      </c>
      <c r="C5282" s="1523" t="s">
        <v>9753</v>
      </c>
      <c r="D5282" s="1526" t="s">
        <v>1017</v>
      </c>
      <c r="E5282" s="1527">
        <f t="shared" si="164"/>
        <v>23.54</v>
      </c>
      <c r="F5282" s="1521">
        <f t="shared" si="165"/>
        <v>101260</v>
      </c>
      <c r="H5282" s="1527">
        <v>23.54</v>
      </c>
      <c r="I5282" s="1527">
        <v>23.24</v>
      </c>
    </row>
    <row r="5283" spans="2:9" ht="45">
      <c r="B5283" s="1531">
        <v>101261</v>
      </c>
      <c r="C5283" s="1529" t="s">
        <v>9754</v>
      </c>
      <c r="D5283" s="1528" t="s">
        <v>1017</v>
      </c>
      <c r="E5283" s="1530">
        <f t="shared" si="164"/>
        <v>13.37</v>
      </c>
      <c r="F5283" s="1521">
        <f t="shared" si="165"/>
        <v>101261</v>
      </c>
      <c r="H5283" s="1530">
        <v>13.37</v>
      </c>
      <c r="I5283" s="1530">
        <v>13.19</v>
      </c>
    </row>
    <row r="5284" spans="2:9" ht="45">
      <c r="B5284" s="1532">
        <v>101262</v>
      </c>
      <c r="C5284" s="1523" t="s">
        <v>9755</v>
      </c>
      <c r="D5284" s="1526" t="s">
        <v>1017</v>
      </c>
      <c r="E5284" s="1527">
        <f t="shared" si="164"/>
        <v>14.12</v>
      </c>
      <c r="F5284" s="1521">
        <f t="shared" si="165"/>
        <v>101262</v>
      </c>
      <c r="H5284" s="1527">
        <v>14.12</v>
      </c>
      <c r="I5284" s="1527">
        <v>13.94</v>
      </c>
    </row>
    <row r="5285" spans="2:9" ht="45">
      <c r="B5285" s="1531">
        <v>101263</v>
      </c>
      <c r="C5285" s="1529" t="s">
        <v>9756</v>
      </c>
      <c r="D5285" s="1528" t="s">
        <v>1017</v>
      </c>
      <c r="E5285" s="1530">
        <f t="shared" si="164"/>
        <v>16.25</v>
      </c>
      <c r="F5285" s="1521">
        <f t="shared" si="165"/>
        <v>101263</v>
      </c>
      <c r="H5285" s="1530">
        <v>16.25</v>
      </c>
      <c r="I5285" s="1530">
        <v>16.04</v>
      </c>
    </row>
    <row r="5286" spans="2:9" ht="45">
      <c r="B5286" s="1532">
        <v>101264</v>
      </c>
      <c r="C5286" s="1523" t="s">
        <v>9757</v>
      </c>
      <c r="D5286" s="1526" t="s">
        <v>1017</v>
      </c>
      <c r="E5286" s="1527">
        <f t="shared" si="164"/>
        <v>17.93</v>
      </c>
      <c r="F5286" s="1521">
        <f t="shared" si="165"/>
        <v>101264</v>
      </c>
      <c r="H5286" s="1527">
        <v>17.93</v>
      </c>
      <c r="I5286" s="1527">
        <v>17.71</v>
      </c>
    </row>
    <row r="5287" spans="2:9" ht="45">
      <c r="B5287" s="1531">
        <v>101265</v>
      </c>
      <c r="C5287" s="1529" t="s">
        <v>9758</v>
      </c>
      <c r="D5287" s="1528" t="s">
        <v>1017</v>
      </c>
      <c r="E5287" s="1530">
        <f t="shared" si="164"/>
        <v>22.21</v>
      </c>
      <c r="F5287" s="1521">
        <f t="shared" si="165"/>
        <v>101265</v>
      </c>
      <c r="H5287" s="1530">
        <v>22.21</v>
      </c>
      <c r="I5287" s="1530">
        <v>21.94</v>
      </c>
    </row>
    <row r="5288" spans="2:9" ht="45">
      <c r="B5288" s="1532">
        <v>101266</v>
      </c>
      <c r="C5288" s="1523" t="s">
        <v>9759</v>
      </c>
      <c r="D5288" s="1526" t="s">
        <v>1017</v>
      </c>
      <c r="E5288" s="1527">
        <f t="shared" si="164"/>
        <v>8.31</v>
      </c>
      <c r="F5288" s="1521">
        <f t="shared" si="165"/>
        <v>101266</v>
      </c>
      <c r="H5288" s="1527">
        <v>8.31</v>
      </c>
      <c r="I5288" s="1527">
        <v>8.19</v>
      </c>
    </row>
    <row r="5289" spans="2:9" ht="45">
      <c r="B5289" s="1531">
        <v>101267</v>
      </c>
      <c r="C5289" s="1529" t="s">
        <v>9760</v>
      </c>
      <c r="D5289" s="1528" t="s">
        <v>1017</v>
      </c>
      <c r="E5289" s="1530">
        <f t="shared" si="164"/>
        <v>7.97</v>
      </c>
      <c r="F5289" s="1521">
        <f t="shared" si="165"/>
        <v>101267</v>
      </c>
      <c r="H5289" s="1530">
        <v>7.97</v>
      </c>
      <c r="I5289" s="1530">
        <v>7.85</v>
      </c>
    </row>
    <row r="5290" spans="2:9" ht="45">
      <c r="B5290" s="1532">
        <v>101268</v>
      </c>
      <c r="C5290" s="1523" t="s">
        <v>9761</v>
      </c>
      <c r="D5290" s="1526" t="s">
        <v>1017</v>
      </c>
      <c r="E5290" s="1527">
        <f t="shared" si="164"/>
        <v>12.82</v>
      </c>
      <c r="F5290" s="1521">
        <f t="shared" si="165"/>
        <v>101268</v>
      </c>
      <c r="H5290" s="1527">
        <v>12.82</v>
      </c>
      <c r="I5290" s="1527">
        <v>12.65</v>
      </c>
    </row>
    <row r="5291" spans="2:9" ht="45">
      <c r="B5291" s="1531">
        <v>101269</v>
      </c>
      <c r="C5291" s="1529" t="s">
        <v>9762</v>
      </c>
      <c r="D5291" s="1528" t="s">
        <v>1017</v>
      </c>
      <c r="E5291" s="1530">
        <f t="shared" si="164"/>
        <v>14.19</v>
      </c>
      <c r="F5291" s="1521">
        <f t="shared" si="165"/>
        <v>101269</v>
      </c>
      <c r="H5291" s="1530">
        <v>14.19</v>
      </c>
      <c r="I5291" s="1530">
        <v>14</v>
      </c>
    </row>
    <row r="5292" spans="2:9" ht="45">
      <c r="B5292" s="1532">
        <v>101270</v>
      </c>
      <c r="C5292" s="1523" t="s">
        <v>9763</v>
      </c>
      <c r="D5292" s="1526" t="s">
        <v>1017</v>
      </c>
      <c r="E5292" s="1527">
        <f t="shared" si="164"/>
        <v>16.36</v>
      </c>
      <c r="F5292" s="1521">
        <f t="shared" si="165"/>
        <v>101270</v>
      </c>
      <c r="H5292" s="1527">
        <v>16.36</v>
      </c>
      <c r="I5292" s="1527">
        <v>16.149999999999999</v>
      </c>
    </row>
    <row r="5293" spans="2:9" ht="45">
      <c r="B5293" s="1531">
        <v>101271</v>
      </c>
      <c r="C5293" s="1529" t="s">
        <v>9764</v>
      </c>
      <c r="D5293" s="1528" t="s">
        <v>1017</v>
      </c>
      <c r="E5293" s="1530">
        <f t="shared" si="164"/>
        <v>18.079999999999998</v>
      </c>
      <c r="F5293" s="1521">
        <f t="shared" si="165"/>
        <v>101271</v>
      </c>
      <c r="H5293" s="1530">
        <v>18.079999999999998</v>
      </c>
      <c r="I5293" s="1530">
        <v>17.84</v>
      </c>
    </row>
    <row r="5294" spans="2:9" ht="45">
      <c r="B5294" s="1532">
        <v>101272</v>
      </c>
      <c r="C5294" s="1523" t="s">
        <v>9765</v>
      </c>
      <c r="D5294" s="1526" t="s">
        <v>1017</v>
      </c>
      <c r="E5294" s="1527">
        <f t="shared" si="164"/>
        <v>22.44</v>
      </c>
      <c r="F5294" s="1521">
        <f t="shared" si="165"/>
        <v>101272</v>
      </c>
      <c r="H5294" s="1527">
        <v>22.44</v>
      </c>
      <c r="I5294" s="1527">
        <v>22.16</v>
      </c>
    </row>
    <row r="5295" spans="2:9" ht="45">
      <c r="B5295" s="1531">
        <v>101273</v>
      </c>
      <c r="C5295" s="1529" t="s">
        <v>9766</v>
      </c>
      <c r="D5295" s="1528" t="s">
        <v>1017</v>
      </c>
      <c r="E5295" s="1530">
        <f t="shared" si="164"/>
        <v>12.26</v>
      </c>
      <c r="F5295" s="1521">
        <f t="shared" si="165"/>
        <v>101273</v>
      </c>
      <c r="H5295" s="1530">
        <v>12.26</v>
      </c>
      <c r="I5295" s="1530">
        <v>12.11</v>
      </c>
    </row>
    <row r="5296" spans="2:9" ht="45">
      <c r="B5296" s="1532">
        <v>101274</v>
      </c>
      <c r="C5296" s="1523" t="s">
        <v>9767</v>
      </c>
      <c r="D5296" s="1526" t="s">
        <v>1017</v>
      </c>
      <c r="E5296" s="1527">
        <f t="shared" si="164"/>
        <v>13.49</v>
      </c>
      <c r="F5296" s="1521">
        <f t="shared" si="165"/>
        <v>101274</v>
      </c>
      <c r="H5296" s="1527">
        <v>13.49</v>
      </c>
      <c r="I5296" s="1527">
        <v>13.31</v>
      </c>
    </row>
    <row r="5297" spans="2:9" ht="45">
      <c r="B5297" s="1531">
        <v>101275</v>
      </c>
      <c r="C5297" s="1529" t="s">
        <v>9768</v>
      </c>
      <c r="D5297" s="1528" t="s">
        <v>1017</v>
      </c>
      <c r="E5297" s="1530">
        <f t="shared" si="164"/>
        <v>15.55</v>
      </c>
      <c r="F5297" s="1521">
        <f t="shared" si="165"/>
        <v>101275</v>
      </c>
      <c r="H5297" s="1530">
        <v>15.55</v>
      </c>
      <c r="I5297" s="1530">
        <v>15.36</v>
      </c>
    </row>
    <row r="5298" spans="2:9" ht="45">
      <c r="B5298" s="1532">
        <v>101276</v>
      </c>
      <c r="C5298" s="1523" t="s">
        <v>9769</v>
      </c>
      <c r="D5298" s="1526" t="s">
        <v>1017</v>
      </c>
      <c r="E5298" s="1527">
        <f t="shared" si="164"/>
        <v>17.13</v>
      </c>
      <c r="F5298" s="1521">
        <f t="shared" si="165"/>
        <v>101276</v>
      </c>
      <c r="H5298" s="1527">
        <v>17.13</v>
      </c>
      <c r="I5298" s="1527">
        <v>16.920000000000002</v>
      </c>
    </row>
    <row r="5299" spans="2:9" ht="45">
      <c r="B5299" s="1531">
        <v>101277</v>
      </c>
      <c r="C5299" s="1529" t="s">
        <v>9770</v>
      </c>
      <c r="D5299" s="1528" t="s">
        <v>1017</v>
      </c>
      <c r="E5299" s="1530">
        <f t="shared" si="164"/>
        <v>21.74</v>
      </c>
      <c r="F5299" s="1521">
        <f t="shared" si="165"/>
        <v>101277</v>
      </c>
      <c r="H5299" s="1530">
        <v>21.74</v>
      </c>
      <c r="I5299" s="1530">
        <v>21.48</v>
      </c>
    </row>
    <row r="5300" spans="2:9" ht="30">
      <c r="B5300" s="1532">
        <v>102354</v>
      </c>
      <c r="C5300" s="1523" t="s">
        <v>17998</v>
      </c>
      <c r="D5300" s="1526" t="s">
        <v>1017</v>
      </c>
      <c r="E5300" s="1527">
        <f t="shared" si="164"/>
        <v>120.92</v>
      </c>
      <c r="F5300" s="1521">
        <f t="shared" si="165"/>
        <v>102354</v>
      </c>
      <c r="H5300" s="1527">
        <v>120.92</v>
      </c>
      <c r="I5300" s="1527">
        <v>117.59</v>
      </c>
    </row>
    <row r="5301" spans="2:9" ht="30">
      <c r="B5301" s="1531">
        <v>102355</v>
      </c>
      <c r="C5301" s="1529" t="s">
        <v>17999</v>
      </c>
      <c r="D5301" s="1528" t="s">
        <v>1017</v>
      </c>
      <c r="E5301" s="1530">
        <f t="shared" si="164"/>
        <v>137.49</v>
      </c>
      <c r="F5301" s="1521">
        <f t="shared" si="165"/>
        <v>102355</v>
      </c>
      <c r="H5301" s="1530">
        <v>137.49</v>
      </c>
      <c r="I5301" s="1530">
        <v>133.04</v>
      </c>
    </row>
    <row r="5302" spans="2:9" ht="30">
      <c r="B5302" s="1532">
        <v>102360</v>
      </c>
      <c r="C5302" s="1523" t="s">
        <v>18000</v>
      </c>
      <c r="D5302" s="1526" t="s">
        <v>1017</v>
      </c>
      <c r="E5302" s="1527">
        <f t="shared" si="164"/>
        <v>19.91</v>
      </c>
      <c r="F5302" s="1521">
        <f t="shared" si="165"/>
        <v>102360</v>
      </c>
      <c r="H5302" s="1527">
        <v>19.91</v>
      </c>
      <c r="I5302" s="1527">
        <v>19.37</v>
      </c>
    </row>
    <row r="5303" spans="2:9" ht="30">
      <c r="B5303" s="1531">
        <v>102361</v>
      </c>
      <c r="C5303" s="1529" t="s">
        <v>18001</v>
      </c>
      <c r="D5303" s="1528" t="s">
        <v>1017</v>
      </c>
      <c r="E5303" s="1530">
        <f t="shared" si="164"/>
        <v>25.56</v>
      </c>
      <c r="F5303" s="1521">
        <f t="shared" si="165"/>
        <v>102361</v>
      </c>
      <c r="H5303" s="1530">
        <v>25.56</v>
      </c>
      <c r="I5303" s="1530">
        <v>24.42</v>
      </c>
    </row>
    <row r="5304" spans="2:9" ht="45">
      <c r="B5304" s="1532">
        <v>90082</v>
      </c>
      <c r="C5304" s="1523" t="s">
        <v>18554</v>
      </c>
      <c r="D5304" s="1526" t="s">
        <v>1017</v>
      </c>
      <c r="E5304" s="1527">
        <f t="shared" si="164"/>
        <v>9.7100000000000009</v>
      </c>
      <c r="F5304" s="1521">
        <f t="shared" si="165"/>
        <v>90082</v>
      </c>
      <c r="H5304" s="1527">
        <v>9.7100000000000009</v>
      </c>
      <c r="I5304" s="1527">
        <v>9.4499999999999993</v>
      </c>
    </row>
    <row r="5305" spans="2:9" ht="45">
      <c r="B5305" s="1531">
        <v>90084</v>
      </c>
      <c r="C5305" s="1529" t="s">
        <v>18555</v>
      </c>
      <c r="D5305" s="1528" t="s">
        <v>1017</v>
      </c>
      <c r="E5305" s="1530">
        <f t="shared" si="164"/>
        <v>9.41</v>
      </c>
      <c r="F5305" s="1521">
        <f t="shared" si="165"/>
        <v>90084</v>
      </c>
      <c r="H5305" s="1530">
        <v>9.41</v>
      </c>
      <c r="I5305" s="1530">
        <v>9.16</v>
      </c>
    </row>
    <row r="5306" spans="2:9" ht="45">
      <c r="B5306" s="1532">
        <v>90086</v>
      </c>
      <c r="C5306" s="1523" t="s">
        <v>18556</v>
      </c>
      <c r="D5306" s="1526" t="s">
        <v>1017</v>
      </c>
      <c r="E5306" s="1527">
        <f t="shared" si="164"/>
        <v>8.89</v>
      </c>
      <c r="F5306" s="1521">
        <f t="shared" si="165"/>
        <v>90086</v>
      </c>
      <c r="H5306" s="1527">
        <v>8.89</v>
      </c>
      <c r="I5306" s="1527">
        <v>8.66</v>
      </c>
    </row>
    <row r="5307" spans="2:9" ht="45">
      <c r="B5307" s="1531">
        <v>90087</v>
      </c>
      <c r="C5307" s="1529" t="s">
        <v>18557</v>
      </c>
      <c r="D5307" s="1528" t="s">
        <v>1017</v>
      </c>
      <c r="E5307" s="1530">
        <f t="shared" si="164"/>
        <v>8.2100000000000009</v>
      </c>
      <c r="F5307" s="1521">
        <f t="shared" si="165"/>
        <v>90087</v>
      </c>
      <c r="H5307" s="1530">
        <v>8.2100000000000009</v>
      </c>
      <c r="I5307" s="1530">
        <v>8.02</v>
      </c>
    </row>
    <row r="5308" spans="2:9" ht="45">
      <c r="B5308" s="1532">
        <v>90090</v>
      </c>
      <c r="C5308" s="1523" t="s">
        <v>18558</v>
      </c>
      <c r="D5308" s="1526" t="s">
        <v>1017</v>
      </c>
      <c r="E5308" s="1527">
        <f t="shared" si="164"/>
        <v>8.0299999999999994</v>
      </c>
      <c r="F5308" s="1521">
        <f t="shared" si="165"/>
        <v>90090</v>
      </c>
      <c r="H5308" s="1527">
        <v>8.0299999999999994</v>
      </c>
      <c r="I5308" s="1527">
        <v>7.84</v>
      </c>
    </row>
    <row r="5309" spans="2:9" ht="45">
      <c r="B5309" s="1531">
        <v>90091</v>
      </c>
      <c r="C5309" s="1529" t="s">
        <v>18559</v>
      </c>
      <c r="D5309" s="1528" t="s">
        <v>1017</v>
      </c>
      <c r="E5309" s="1530">
        <f t="shared" si="164"/>
        <v>5.24</v>
      </c>
      <c r="F5309" s="1521">
        <f t="shared" si="165"/>
        <v>90091</v>
      </c>
      <c r="H5309" s="1530">
        <v>5.24</v>
      </c>
      <c r="I5309" s="1530">
        <v>5.1100000000000003</v>
      </c>
    </row>
    <row r="5310" spans="2:9" ht="45">
      <c r="B5310" s="1532">
        <v>90092</v>
      </c>
      <c r="C5310" s="1523" t="s">
        <v>18560</v>
      </c>
      <c r="D5310" s="1526" t="s">
        <v>1017</v>
      </c>
      <c r="E5310" s="1527">
        <f t="shared" si="164"/>
        <v>5.18</v>
      </c>
      <c r="F5310" s="1521">
        <f t="shared" si="165"/>
        <v>90092</v>
      </c>
      <c r="H5310" s="1527">
        <v>5.18</v>
      </c>
      <c r="I5310" s="1527">
        <v>5.05</v>
      </c>
    </row>
    <row r="5311" spans="2:9" ht="45">
      <c r="B5311" s="1531">
        <v>90094</v>
      </c>
      <c r="C5311" s="1529" t="s">
        <v>18561</v>
      </c>
      <c r="D5311" s="1528" t="s">
        <v>1017</v>
      </c>
      <c r="E5311" s="1530">
        <f t="shared" si="164"/>
        <v>4.91</v>
      </c>
      <c r="F5311" s="1521">
        <f t="shared" si="165"/>
        <v>90094</v>
      </c>
      <c r="H5311" s="1530">
        <v>4.91</v>
      </c>
      <c r="I5311" s="1530">
        <v>4.78</v>
      </c>
    </row>
    <row r="5312" spans="2:9" ht="45">
      <c r="B5312" s="1532">
        <v>90095</v>
      </c>
      <c r="C5312" s="1523" t="s">
        <v>18562</v>
      </c>
      <c r="D5312" s="1526" t="s">
        <v>1017</v>
      </c>
      <c r="E5312" s="1527">
        <f t="shared" si="164"/>
        <v>4.5199999999999996</v>
      </c>
      <c r="F5312" s="1521">
        <f t="shared" si="165"/>
        <v>90095</v>
      </c>
      <c r="H5312" s="1527">
        <v>4.5199999999999996</v>
      </c>
      <c r="I5312" s="1527">
        <v>4.41</v>
      </c>
    </row>
    <row r="5313" spans="2:9" ht="45">
      <c r="B5313" s="1531">
        <v>90098</v>
      </c>
      <c r="C5313" s="1529" t="s">
        <v>18563</v>
      </c>
      <c r="D5313" s="1528" t="s">
        <v>1017</v>
      </c>
      <c r="E5313" s="1530">
        <f t="shared" si="164"/>
        <v>4.45</v>
      </c>
      <c r="F5313" s="1521">
        <f t="shared" si="165"/>
        <v>90098</v>
      </c>
      <c r="H5313" s="1530">
        <v>4.45</v>
      </c>
      <c r="I5313" s="1530">
        <v>4.34</v>
      </c>
    </row>
    <row r="5314" spans="2:9" ht="45">
      <c r="B5314" s="1532">
        <v>90099</v>
      </c>
      <c r="C5314" s="1523" t="s">
        <v>18564</v>
      </c>
      <c r="D5314" s="1526" t="s">
        <v>1017</v>
      </c>
      <c r="E5314" s="1527">
        <f t="shared" ref="E5314:E5377" si="166">IF($L$2=$H$1,H5314,I5314)</f>
        <v>12.07</v>
      </c>
      <c r="F5314" s="1521">
        <f t="shared" ref="F5314:F5377" si="167">IF(LEN($B5314)=7,CONCATENATE(MID($B5314,1,6),"00",RIGHT($B5314,1)),IF(LEN($B5314)=8,CONCATENATE(MID($B5314,1,6),"0",RIGHT($B5314,2)),$B5314))</f>
        <v>90099</v>
      </c>
      <c r="H5314" s="1527">
        <v>12.07</v>
      </c>
      <c r="I5314" s="1527">
        <v>11.57</v>
      </c>
    </row>
    <row r="5315" spans="2:9" ht="45">
      <c r="B5315" s="1531">
        <v>90100</v>
      </c>
      <c r="C5315" s="1529" t="s">
        <v>18565</v>
      </c>
      <c r="D5315" s="1528" t="s">
        <v>1017</v>
      </c>
      <c r="E5315" s="1530">
        <f t="shared" si="166"/>
        <v>10.25</v>
      </c>
      <c r="F5315" s="1521">
        <f t="shared" si="167"/>
        <v>90100</v>
      </c>
      <c r="H5315" s="1530">
        <v>10.25</v>
      </c>
      <c r="I5315" s="1530">
        <v>9.82</v>
      </c>
    </row>
    <row r="5316" spans="2:9" ht="45">
      <c r="B5316" s="1532">
        <v>90101</v>
      </c>
      <c r="C5316" s="1523" t="s">
        <v>18566</v>
      </c>
      <c r="D5316" s="1526" t="s">
        <v>1017</v>
      </c>
      <c r="E5316" s="1527">
        <f t="shared" si="166"/>
        <v>10.130000000000001</v>
      </c>
      <c r="F5316" s="1521">
        <f t="shared" si="167"/>
        <v>90101</v>
      </c>
      <c r="H5316" s="1527">
        <v>10.130000000000001</v>
      </c>
      <c r="I5316" s="1527">
        <v>9.7100000000000009</v>
      </c>
    </row>
    <row r="5317" spans="2:9" ht="45">
      <c r="B5317" s="1531">
        <v>90102</v>
      </c>
      <c r="C5317" s="1529" t="s">
        <v>18567</v>
      </c>
      <c r="D5317" s="1528" t="s">
        <v>1017</v>
      </c>
      <c r="E5317" s="1530">
        <f t="shared" si="166"/>
        <v>9.2100000000000009</v>
      </c>
      <c r="F5317" s="1521">
        <f t="shared" si="167"/>
        <v>90102</v>
      </c>
      <c r="H5317" s="1530">
        <v>9.2100000000000009</v>
      </c>
      <c r="I5317" s="1530">
        <v>8.83</v>
      </c>
    </row>
    <row r="5318" spans="2:9" ht="45">
      <c r="B5318" s="1532">
        <v>90105</v>
      </c>
      <c r="C5318" s="1523" t="s">
        <v>18568</v>
      </c>
      <c r="D5318" s="1526" t="s">
        <v>1017</v>
      </c>
      <c r="E5318" s="1527">
        <f t="shared" si="166"/>
        <v>6.65</v>
      </c>
      <c r="F5318" s="1521">
        <f t="shared" si="167"/>
        <v>90105</v>
      </c>
      <c r="H5318" s="1527">
        <v>6.65</v>
      </c>
      <c r="I5318" s="1527">
        <v>6.37</v>
      </c>
    </row>
    <row r="5319" spans="2:9" ht="45">
      <c r="B5319" s="1531">
        <v>90106</v>
      </c>
      <c r="C5319" s="1529" t="s">
        <v>18569</v>
      </c>
      <c r="D5319" s="1528" t="s">
        <v>1017</v>
      </c>
      <c r="E5319" s="1530">
        <f t="shared" si="166"/>
        <v>5.66</v>
      </c>
      <c r="F5319" s="1521">
        <f t="shared" si="167"/>
        <v>90106</v>
      </c>
      <c r="H5319" s="1530">
        <v>5.66</v>
      </c>
      <c r="I5319" s="1530">
        <v>5.42</v>
      </c>
    </row>
    <row r="5320" spans="2:9" ht="45">
      <c r="B5320" s="1532">
        <v>90107</v>
      </c>
      <c r="C5320" s="1523" t="s">
        <v>18570</v>
      </c>
      <c r="D5320" s="1526" t="s">
        <v>1017</v>
      </c>
      <c r="E5320" s="1527">
        <f t="shared" si="166"/>
        <v>5.58</v>
      </c>
      <c r="F5320" s="1521">
        <f t="shared" si="167"/>
        <v>90107</v>
      </c>
      <c r="H5320" s="1527">
        <v>5.58</v>
      </c>
      <c r="I5320" s="1527">
        <v>5.35</v>
      </c>
    </row>
    <row r="5321" spans="2:9" ht="45">
      <c r="B5321" s="1531">
        <v>90108</v>
      </c>
      <c r="C5321" s="1529" t="s">
        <v>18571</v>
      </c>
      <c r="D5321" s="1528" t="s">
        <v>1017</v>
      </c>
      <c r="E5321" s="1530">
        <f t="shared" si="166"/>
        <v>5.08</v>
      </c>
      <c r="F5321" s="1521">
        <f t="shared" si="167"/>
        <v>90108</v>
      </c>
      <c r="H5321" s="1530">
        <v>5.08</v>
      </c>
      <c r="I5321" s="1530">
        <v>4.87</v>
      </c>
    </row>
    <row r="5322" spans="2:9">
      <c r="B5322" s="1532">
        <v>93358</v>
      </c>
      <c r="C5322" s="1523" t="s">
        <v>17986</v>
      </c>
      <c r="D5322" s="1526" t="s">
        <v>1017</v>
      </c>
      <c r="E5322" s="1527">
        <f t="shared" si="166"/>
        <v>66.569999999999993</v>
      </c>
      <c r="F5322" s="1521">
        <f t="shared" si="167"/>
        <v>93358</v>
      </c>
      <c r="H5322" s="1527">
        <v>66.569999999999993</v>
      </c>
      <c r="I5322" s="1527">
        <v>59.97</v>
      </c>
    </row>
    <row r="5323" spans="2:9" ht="45">
      <c r="B5323" s="1531">
        <v>102276</v>
      </c>
      <c r="C5323" s="1529" t="s">
        <v>18572</v>
      </c>
      <c r="D5323" s="1528" t="s">
        <v>1017</v>
      </c>
      <c r="E5323" s="1530">
        <f t="shared" si="166"/>
        <v>10.93</v>
      </c>
      <c r="F5323" s="1521">
        <f t="shared" si="167"/>
        <v>102276</v>
      </c>
      <c r="H5323" s="1530">
        <v>10.93</v>
      </c>
      <c r="I5323" s="1530">
        <v>10.64</v>
      </c>
    </row>
    <row r="5324" spans="2:9" ht="45">
      <c r="B5324" s="1532">
        <v>102277</v>
      </c>
      <c r="C5324" s="1523" t="s">
        <v>18573</v>
      </c>
      <c r="D5324" s="1526" t="s">
        <v>1017</v>
      </c>
      <c r="E5324" s="1527">
        <f t="shared" si="166"/>
        <v>8.6300000000000008</v>
      </c>
      <c r="F5324" s="1521">
        <f t="shared" si="167"/>
        <v>102277</v>
      </c>
      <c r="H5324" s="1527">
        <v>8.6300000000000008</v>
      </c>
      <c r="I5324" s="1527">
        <v>8.4</v>
      </c>
    </row>
    <row r="5325" spans="2:9" ht="45">
      <c r="B5325" s="1531">
        <v>102278</v>
      </c>
      <c r="C5325" s="1529" t="s">
        <v>18574</v>
      </c>
      <c r="D5325" s="1528" t="s">
        <v>1017</v>
      </c>
      <c r="E5325" s="1530">
        <f t="shared" si="166"/>
        <v>8.56</v>
      </c>
      <c r="F5325" s="1521">
        <f t="shared" si="167"/>
        <v>102278</v>
      </c>
      <c r="H5325" s="1530">
        <v>8.56</v>
      </c>
      <c r="I5325" s="1530">
        <v>8.35</v>
      </c>
    </row>
    <row r="5326" spans="2:9" ht="45">
      <c r="B5326" s="1532">
        <v>102279</v>
      </c>
      <c r="C5326" s="1523" t="s">
        <v>18575</v>
      </c>
      <c r="D5326" s="1526" t="s">
        <v>1017</v>
      </c>
      <c r="E5326" s="1527">
        <f t="shared" si="166"/>
        <v>6.03</v>
      </c>
      <c r="F5326" s="1521">
        <f t="shared" si="167"/>
        <v>102279</v>
      </c>
      <c r="H5326" s="1527">
        <v>6.03</v>
      </c>
      <c r="I5326" s="1527">
        <v>5.86</v>
      </c>
    </row>
    <row r="5327" spans="2:9" ht="45">
      <c r="B5327" s="1531">
        <v>102280</v>
      </c>
      <c r="C5327" s="1529" t="s">
        <v>18576</v>
      </c>
      <c r="D5327" s="1528" t="s">
        <v>1017</v>
      </c>
      <c r="E5327" s="1530">
        <f t="shared" si="166"/>
        <v>4.76</v>
      </c>
      <c r="F5327" s="1521">
        <f t="shared" si="167"/>
        <v>102280</v>
      </c>
      <c r="H5327" s="1530">
        <v>4.76</v>
      </c>
      <c r="I5327" s="1530">
        <v>4.63</v>
      </c>
    </row>
    <row r="5328" spans="2:9" ht="45">
      <c r="B5328" s="1532">
        <v>102281</v>
      </c>
      <c r="C5328" s="1523" t="s">
        <v>18577</v>
      </c>
      <c r="D5328" s="1526" t="s">
        <v>1017</v>
      </c>
      <c r="E5328" s="1527">
        <f t="shared" si="166"/>
        <v>4.72</v>
      </c>
      <c r="F5328" s="1521">
        <f t="shared" si="167"/>
        <v>102281</v>
      </c>
      <c r="H5328" s="1527">
        <v>4.72</v>
      </c>
      <c r="I5328" s="1527">
        <v>4.6100000000000003</v>
      </c>
    </row>
    <row r="5329" spans="2:9" ht="30">
      <c r="B5329" s="1531">
        <v>102282</v>
      </c>
      <c r="C5329" s="1529" t="s">
        <v>18578</v>
      </c>
      <c r="D5329" s="1528" t="s">
        <v>1017</v>
      </c>
      <c r="E5329" s="1530">
        <f t="shared" si="166"/>
        <v>12.14</v>
      </c>
      <c r="F5329" s="1521">
        <f t="shared" si="167"/>
        <v>102282</v>
      </c>
      <c r="H5329" s="1530">
        <v>12.14</v>
      </c>
      <c r="I5329" s="1530">
        <v>11.81</v>
      </c>
    </row>
    <row r="5330" spans="2:9" ht="30">
      <c r="B5330" s="1532">
        <v>102283</v>
      </c>
      <c r="C5330" s="1523" t="s">
        <v>18579</v>
      </c>
      <c r="D5330" s="1526" t="s">
        <v>1017</v>
      </c>
      <c r="E5330" s="1527">
        <f t="shared" si="166"/>
        <v>10.78</v>
      </c>
      <c r="F5330" s="1521">
        <f t="shared" si="167"/>
        <v>102283</v>
      </c>
      <c r="H5330" s="1527">
        <v>10.78</v>
      </c>
      <c r="I5330" s="1527">
        <v>10.49</v>
      </c>
    </row>
    <row r="5331" spans="2:9" ht="30">
      <c r="B5331" s="1531">
        <v>102284</v>
      </c>
      <c r="C5331" s="1529" t="s">
        <v>18580</v>
      </c>
      <c r="D5331" s="1528" t="s">
        <v>1017</v>
      </c>
      <c r="E5331" s="1530">
        <f t="shared" si="166"/>
        <v>10.44</v>
      </c>
      <c r="F5331" s="1521">
        <f t="shared" si="167"/>
        <v>102284</v>
      </c>
      <c r="H5331" s="1530">
        <v>10.44</v>
      </c>
      <c r="I5331" s="1530">
        <v>10.16</v>
      </c>
    </row>
    <row r="5332" spans="2:9" ht="45">
      <c r="B5332" s="1532">
        <v>102285</v>
      </c>
      <c r="C5332" s="1523" t="s">
        <v>18581</v>
      </c>
      <c r="D5332" s="1526" t="s">
        <v>1017</v>
      </c>
      <c r="E5332" s="1527">
        <f t="shared" si="166"/>
        <v>9.8699999999999992</v>
      </c>
      <c r="F5332" s="1521">
        <f t="shared" si="167"/>
        <v>102285</v>
      </c>
      <c r="H5332" s="1527">
        <v>9.8699999999999992</v>
      </c>
      <c r="I5332" s="1527">
        <v>9.61</v>
      </c>
    </row>
    <row r="5333" spans="2:9" ht="45">
      <c r="B5333" s="1531">
        <v>102286</v>
      </c>
      <c r="C5333" s="1529" t="s">
        <v>18582</v>
      </c>
      <c r="D5333" s="1528" t="s">
        <v>1017</v>
      </c>
      <c r="E5333" s="1530">
        <f t="shared" si="166"/>
        <v>9.59</v>
      </c>
      <c r="F5333" s="1521">
        <f t="shared" si="167"/>
        <v>102286</v>
      </c>
      <c r="H5333" s="1530">
        <v>9.59</v>
      </c>
      <c r="I5333" s="1530">
        <v>9.34</v>
      </c>
    </row>
    <row r="5334" spans="2:9" ht="45">
      <c r="B5334" s="1532">
        <v>102287</v>
      </c>
      <c r="C5334" s="1523" t="s">
        <v>18583</v>
      </c>
      <c r="D5334" s="1526" t="s">
        <v>1017</v>
      </c>
      <c r="E5334" s="1527">
        <f t="shared" si="166"/>
        <v>9.52</v>
      </c>
      <c r="F5334" s="1521">
        <f t="shared" si="167"/>
        <v>102287</v>
      </c>
      <c r="H5334" s="1527">
        <v>9.52</v>
      </c>
      <c r="I5334" s="1527">
        <v>9.2899999999999991</v>
      </c>
    </row>
    <row r="5335" spans="2:9" ht="45">
      <c r="B5335" s="1531">
        <v>102288</v>
      </c>
      <c r="C5335" s="1529" t="s">
        <v>18584</v>
      </c>
      <c r="D5335" s="1528" t="s">
        <v>1017</v>
      </c>
      <c r="E5335" s="1530">
        <f t="shared" si="166"/>
        <v>9.14</v>
      </c>
      <c r="F5335" s="1521">
        <f t="shared" si="167"/>
        <v>102288</v>
      </c>
      <c r="H5335" s="1530">
        <v>9.14</v>
      </c>
      <c r="I5335" s="1530">
        <v>8.92</v>
      </c>
    </row>
    <row r="5336" spans="2:9" ht="45">
      <c r="B5336" s="1532">
        <v>102289</v>
      </c>
      <c r="C5336" s="1523" t="s">
        <v>18585</v>
      </c>
      <c r="D5336" s="1526" t="s">
        <v>1017</v>
      </c>
      <c r="E5336" s="1527">
        <f t="shared" si="166"/>
        <v>8.92</v>
      </c>
      <c r="F5336" s="1521">
        <f t="shared" si="167"/>
        <v>102289</v>
      </c>
      <c r="H5336" s="1527">
        <v>8.92</v>
      </c>
      <c r="I5336" s="1527">
        <v>8.7100000000000009</v>
      </c>
    </row>
    <row r="5337" spans="2:9" ht="30">
      <c r="B5337" s="1531">
        <v>102290</v>
      </c>
      <c r="C5337" s="1529" t="s">
        <v>18586</v>
      </c>
      <c r="D5337" s="1528" t="s">
        <v>1017</v>
      </c>
      <c r="E5337" s="1530">
        <f t="shared" si="166"/>
        <v>6.7</v>
      </c>
      <c r="F5337" s="1521">
        <f t="shared" si="167"/>
        <v>102290</v>
      </c>
      <c r="H5337" s="1530">
        <v>6.7</v>
      </c>
      <c r="I5337" s="1530">
        <v>6.52</v>
      </c>
    </row>
    <row r="5338" spans="2:9" ht="30">
      <c r="B5338" s="1532">
        <v>102291</v>
      </c>
      <c r="C5338" s="1523" t="s">
        <v>18587</v>
      </c>
      <c r="D5338" s="1526" t="s">
        <v>1017</v>
      </c>
      <c r="E5338" s="1527">
        <f t="shared" si="166"/>
        <v>5.95</v>
      </c>
      <c r="F5338" s="1521">
        <f t="shared" si="167"/>
        <v>102291</v>
      </c>
      <c r="H5338" s="1527">
        <v>5.95</v>
      </c>
      <c r="I5338" s="1527">
        <v>5.79</v>
      </c>
    </row>
    <row r="5339" spans="2:9" ht="45">
      <c r="B5339" s="1531">
        <v>102292</v>
      </c>
      <c r="C5339" s="1529" t="s">
        <v>18588</v>
      </c>
      <c r="D5339" s="1528" t="s">
        <v>1017</v>
      </c>
      <c r="E5339" s="1530">
        <f t="shared" si="166"/>
        <v>5.77</v>
      </c>
      <c r="F5339" s="1521">
        <f t="shared" si="167"/>
        <v>102292</v>
      </c>
      <c r="H5339" s="1530">
        <v>5.77</v>
      </c>
      <c r="I5339" s="1530">
        <v>5.6</v>
      </c>
    </row>
    <row r="5340" spans="2:9" ht="45">
      <c r="B5340" s="1532">
        <v>102293</v>
      </c>
      <c r="C5340" s="1523" t="s">
        <v>18589</v>
      </c>
      <c r="D5340" s="1526" t="s">
        <v>1017</v>
      </c>
      <c r="E5340" s="1527">
        <f t="shared" si="166"/>
        <v>5.46</v>
      </c>
      <c r="F5340" s="1521">
        <f t="shared" si="167"/>
        <v>102293</v>
      </c>
      <c r="H5340" s="1527">
        <v>5.46</v>
      </c>
      <c r="I5340" s="1527">
        <v>5.32</v>
      </c>
    </row>
    <row r="5341" spans="2:9" ht="45">
      <c r="B5341" s="1531">
        <v>102294</v>
      </c>
      <c r="C5341" s="1529" t="s">
        <v>18590</v>
      </c>
      <c r="D5341" s="1528" t="s">
        <v>1017</v>
      </c>
      <c r="E5341" s="1530">
        <f t="shared" si="166"/>
        <v>5.3</v>
      </c>
      <c r="F5341" s="1521">
        <f t="shared" si="167"/>
        <v>102294</v>
      </c>
      <c r="H5341" s="1530">
        <v>5.3</v>
      </c>
      <c r="I5341" s="1530">
        <v>5.15</v>
      </c>
    </row>
    <row r="5342" spans="2:9" ht="45">
      <c r="B5342" s="1532">
        <v>102295</v>
      </c>
      <c r="C5342" s="1523" t="s">
        <v>18591</v>
      </c>
      <c r="D5342" s="1526" t="s">
        <v>1017</v>
      </c>
      <c r="E5342" s="1527">
        <f t="shared" si="166"/>
        <v>5.25</v>
      </c>
      <c r="F5342" s="1521">
        <f t="shared" si="167"/>
        <v>102295</v>
      </c>
      <c r="H5342" s="1527">
        <v>5.25</v>
      </c>
      <c r="I5342" s="1527">
        <v>5.12</v>
      </c>
    </row>
    <row r="5343" spans="2:9" ht="30">
      <c r="B5343" s="1531">
        <v>102296</v>
      </c>
      <c r="C5343" s="1529" t="s">
        <v>18592</v>
      </c>
      <c r="D5343" s="1528" t="s">
        <v>1017</v>
      </c>
      <c r="E5343" s="1530">
        <f t="shared" si="166"/>
        <v>5.03</v>
      </c>
      <c r="F5343" s="1521">
        <f t="shared" si="167"/>
        <v>102296</v>
      </c>
      <c r="H5343" s="1530">
        <v>5.03</v>
      </c>
      <c r="I5343" s="1530">
        <v>4.92</v>
      </c>
    </row>
    <row r="5344" spans="2:9" ht="30">
      <c r="B5344" s="1532">
        <v>102297</v>
      </c>
      <c r="C5344" s="1523" t="s">
        <v>18593</v>
      </c>
      <c r="D5344" s="1526" t="s">
        <v>1017</v>
      </c>
      <c r="E5344" s="1527">
        <f t="shared" si="166"/>
        <v>4.92</v>
      </c>
      <c r="F5344" s="1521">
        <f t="shared" si="167"/>
        <v>102297</v>
      </c>
      <c r="H5344" s="1527">
        <v>4.92</v>
      </c>
      <c r="I5344" s="1527">
        <v>4.8099999999999996</v>
      </c>
    </row>
    <row r="5345" spans="2:9" ht="30">
      <c r="B5345" s="1531">
        <v>102298</v>
      </c>
      <c r="C5345" s="1529" t="s">
        <v>18594</v>
      </c>
      <c r="D5345" s="1528" t="s">
        <v>1017</v>
      </c>
      <c r="E5345" s="1530">
        <f t="shared" si="166"/>
        <v>13.41</v>
      </c>
      <c r="F5345" s="1521">
        <f t="shared" si="167"/>
        <v>102298</v>
      </c>
      <c r="H5345" s="1530">
        <v>13.41</v>
      </c>
      <c r="I5345" s="1530">
        <v>12.85</v>
      </c>
    </row>
    <row r="5346" spans="2:9" ht="30">
      <c r="B5346" s="1532">
        <v>102299</v>
      </c>
      <c r="C5346" s="1523" t="s">
        <v>18595</v>
      </c>
      <c r="D5346" s="1526" t="s">
        <v>1017</v>
      </c>
      <c r="E5346" s="1527">
        <f t="shared" si="166"/>
        <v>11.39</v>
      </c>
      <c r="F5346" s="1521">
        <f t="shared" si="167"/>
        <v>102299</v>
      </c>
      <c r="H5346" s="1527">
        <v>11.39</v>
      </c>
      <c r="I5346" s="1527">
        <v>10.92</v>
      </c>
    </row>
    <row r="5347" spans="2:9" ht="45">
      <c r="B5347" s="1531">
        <v>102300</v>
      </c>
      <c r="C5347" s="1529" t="s">
        <v>18596</v>
      </c>
      <c r="D5347" s="1528" t="s">
        <v>1017</v>
      </c>
      <c r="E5347" s="1530">
        <f t="shared" si="166"/>
        <v>11.25</v>
      </c>
      <c r="F5347" s="1521">
        <f t="shared" si="167"/>
        <v>102300</v>
      </c>
      <c r="H5347" s="1530">
        <v>11.25</v>
      </c>
      <c r="I5347" s="1530">
        <v>10.78</v>
      </c>
    </row>
    <row r="5348" spans="2:9" ht="45">
      <c r="B5348" s="1532">
        <v>102301</v>
      </c>
      <c r="C5348" s="1523" t="s">
        <v>18597</v>
      </c>
      <c r="D5348" s="1526" t="s">
        <v>1017</v>
      </c>
      <c r="E5348" s="1527">
        <f t="shared" si="166"/>
        <v>10.23</v>
      </c>
      <c r="F5348" s="1521">
        <f t="shared" si="167"/>
        <v>102301</v>
      </c>
      <c r="H5348" s="1527">
        <v>10.23</v>
      </c>
      <c r="I5348" s="1527">
        <v>9.7899999999999991</v>
      </c>
    </row>
    <row r="5349" spans="2:9" ht="30">
      <c r="B5349" s="1531">
        <v>102302</v>
      </c>
      <c r="C5349" s="1529" t="s">
        <v>18598</v>
      </c>
      <c r="D5349" s="1528" t="s">
        <v>1017</v>
      </c>
      <c r="E5349" s="1530">
        <f t="shared" si="166"/>
        <v>7.39</v>
      </c>
      <c r="F5349" s="1521">
        <f t="shared" si="167"/>
        <v>102302</v>
      </c>
      <c r="H5349" s="1530">
        <v>7.39</v>
      </c>
      <c r="I5349" s="1530">
        <v>7.09</v>
      </c>
    </row>
    <row r="5350" spans="2:9" ht="30">
      <c r="B5350" s="1532">
        <v>102303</v>
      </c>
      <c r="C5350" s="1523" t="s">
        <v>18599</v>
      </c>
      <c r="D5350" s="1526" t="s">
        <v>1017</v>
      </c>
      <c r="E5350" s="1527">
        <f t="shared" si="166"/>
        <v>6.27</v>
      </c>
      <c r="F5350" s="1521">
        <f t="shared" si="167"/>
        <v>102303</v>
      </c>
      <c r="H5350" s="1527">
        <v>6.27</v>
      </c>
      <c r="I5350" s="1527">
        <v>6.01</v>
      </c>
    </row>
    <row r="5351" spans="2:9" ht="45">
      <c r="B5351" s="1531">
        <v>102304</v>
      </c>
      <c r="C5351" s="1529" t="s">
        <v>18600</v>
      </c>
      <c r="D5351" s="1528" t="s">
        <v>1017</v>
      </c>
      <c r="E5351" s="1530">
        <f t="shared" si="166"/>
        <v>6.2</v>
      </c>
      <c r="F5351" s="1521">
        <f t="shared" si="167"/>
        <v>102304</v>
      </c>
      <c r="H5351" s="1530">
        <v>6.2</v>
      </c>
      <c r="I5351" s="1530">
        <v>5.94</v>
      </c>
    </row>
    <row r="5352" spans="2:9" ht="30">
      <c r="B5352" s="1532">
        <v>102305</v>
      </c>
      <c r="C5352" s="1523" t="s">
        <v>18601</v>
      </c>
      <c r="D5352" s="1526" t="s">
        <v>1017</v>
      </c>
      <c r="E5352" s="1527">
        <f t="shared" si="166"/>
        <v>5.65</v>
      </c>
      <c r="F5352" s="1521">
        <f t="shared" si="167"/>
        <v>102305</v>
      </c>
      <c r="H5352" s="1527">
        <v>5.65</v>
      </c>
      <c r="I5352" s="1527">
        <v>5.41</v>
      </c>
    </row>
    <row r="5353" spans="2:9" ht="30">
      <c r="B5353" s="1531">
        <v>102306</v>
      </c>
      <c r="C5353" s="1529" t="s">
        <v>18602</v>
      </c>
      <c r="D5353" s="1528" t="s">
        <v>1017</v>
      </c>
      <c r="E5353" s="1530">
        <f t="shared" si="166"/>
        <v>13.68</v>
      </c>
      <c r="F5353" s="1521">
        <f t="shared" si="167"/>
        <v>102306</v>
      </c>
      <c r="H5353" s="1530">
        <v>13.68</v>
      </c>
      <c r="I5353" s="1530">
        <v>13.31</v>
      </c>
    </row>
    <row r="5354" spans="2:9" ht="45">
      <c r="B5354" s="1532">
        <v>102307</v>
      </c>
      <c r="C5354" s="1523" t="s">
        <v>18603</v>
      </c>
      <c r="D5354" s="1526" t="s">
        <v>1017</v>
      </c>
      <c r="E5354" s="1527">
        <f t="shared" si="166"/>
        <v>12.14</v>
      </c>
      <c r="F5354" s="1521">
        <f t="shared" si="167"/>
        <v>102307</v>
      </c>
      <c r="H5354" s="1527">
        <v>12.14</v>
      </c>
      <c r="I5354" s="1527">
        <v>11.81</v>
      </c>
    </row>
    <row r="5355" spans="2:9" ht="45">
      <c r="B5355" s="1531">
        <v>102308</v>
      </c>
      <c r="C5355" s="1529" t="s">
        <v>18604</v>
      </c>
      <c r="D5355" s="1528" t="s">
        <v>1017</v>
      </c>
      <c r="E5355" s="1530">
        <f t="shared" si="166"/>
        <v>11.76</v>
      </c>
      <c r="F5355" s="1521">
        <f t="shared" si="167"/>
        <v>102308</v>
      </c>
      <c r="H5355" s="1530">
        <v>11.76</v>
      </c>
      <c r="I5355" s="1530">
        <v>11.45</v>
      </c>
    </row>
    <row r="5356" spans="2:9" ht="45">
      <c r="B5356" s="1532">
        <v>102309</v>
      </c>
      <c r="C5356" s="1523" t="s">
        <v>18605</v>
      </c>
      <c r="D5356" s="1526" t="s">
        <v>1017</v>
      </c>
      <c r="E5356" s="1527">
        <f t="shared" si="166"/>
        <v>11.13</v>
      </c>
      <c r="F5356" s="1521">
        <f t="shared" si="167"/>
        <v>102309</v>
      </c>
      <c r="H5356" s="1527">
        <v>11.13</v>
      </c>
      <c r="I5356" s="1527">
        <v>10.83</v>
      </c>
    </row>
    <row r="5357" spans="2:9" ht="45">
      <c r="B5357" s="1531">
        <v>102310</v>
      </c>
      <c r="C5357" s="1529" t="s">
        <v>18606</v>
      </c>
      <c r="D5357" s="1528" t="s">
        <v>1017</v>
      </c>
      <c r="E5357" s="1530">
        <f t="shared" si="166"/>
        <v>10.8</v>
      </c>
      <c r="F5357" s="1521">
        <f t="shared" si="167"/>
        <v>102310</v>
      </c>
      <c r="H5357" s="1530">
        <v>10.8</v>
      </c>
      <c r="I5357" s="1530">
        <v>10.51</v>
      </c>
    </row>
    <row r="5358" spans="2:9" ht="45">
      <c r="B5358" s="1532">
        <v>102311</v>
      </c>
      <c r="C5358" s="1523" t="s">
        <v>18607</v>
      </c>
      <c r="D5358" s="1526" t="s">
        <v>1017</v>
      </c>
      <c r="E5358" s="1527">
        <f t="shared" si="166"/>
        <v>10.7</v>
      </c>
      <c r="F5358" s="1521">
        <f t="shared" si="167"/>
        <v>102311</v>
      </c>
      <c r="H5358" s="1527">
        <v>10.7</v>
      </c>
      <c r="I5358" s="1527">
        <v>10.45</v>
      </c>
    </row>
    <row r="5359" spans="2:9" ht="45">
      <c r="B5359" s="1531">
        <v>102312</v>
      </c>
      <c r="C5359" s="1529" t="s">
        <v>18608</v>
      </c>
      <c r="D5359" s="1528" t="s">
        <v>1017</v>
      </c>
      <c r="E5359" s="1530">
        <f t="shared" si="166"/>
        <v>10.27</v>
      </c>
      <c r="F5359" s="1521">
        <f t="shared" si="167"/>
        <v>102312</v>
      </c>
      <c r="H5359" s="1530">
        <v>10.27</v>
      </c>
      <c r="I5359" s="1530">
        <v>10.039999999999999</v>
      </c>
    </row>
    <row r="5360" spans="2:9" ht="45">
      <c r="B5360" s="1532">
        <v>102313</v>
      </c>
      <c r="C5360" s="1523" t="s">
        <v>18609</v>
      </c>
      <c r="D5360" s="1526" t="s">
        <v>1017</v>
      </c>
      <c r="E5360" s="1527">
        <f t="shared" si="166"/>
        <v>10.050000000000001</v>
      </c>
      <c r="F5360" s="1521">
        <f t="shared" si="167"/>
        <v>102313</v>
      </c>
      <c r="H5360" s="1527">
        <v>10.050000000000001</v>
      </c>
      <c r="I5360" s="1527">
        <v>9.81</v>
      </c>
    </row>
    <row r="5361" spans="2:9" ht="45">
      <c r="B5361" s="1531">
        <v>102314</v>
      </c>
      <c r="C5361" s="1529" t="s">
        <v>18610</v>
      </c>
      <c r="D5361" s="1528" t="s">
        <v>1017</v>
      </c>
      <c r="E5361" s="1530">
        <f t="shared" si="166"/>
        <v>7.54</v>
      </c>
      <c r="F5361" s="1521">
        <f t="shared" si="167"/>
        <v>102314</v>
      </c>
      <c r="H5361" s="1530">
        <v>7.54</v>
      </c>
      <c r="I5361" s="1530">
        <v>7.34</v>
      </c>
    </row>
    <row r="5362" spans="2:9" ht="45">
      <c r="B5362" s="1532">
        <v>102315</v>
      </c>
      <c r="C5362" s="1523" t="s">
        <v>18611</v>
      </c>
      <c r="D5362" s="1526" t="s">
        <v>1017</v>
      </c>
      <c r="E5362" s="1527">
        <f t="shared" si="166"/>
        <v>6.69</v>
      </c>
      <c r="F5362" s="1521">
        <f t="shared" si="167"/>
        <v>102315</v>
      </c>
      <c r="H5362" s="1527">
        <v>6.69</v>
      </c>
      <c r="I5362" s="1527">
        <v>6.52</v>
      </c>
    </row>
    <row r="5363" spans="2:9" ht="45">
      <c r="B5363" s="1531">
        <v>102316</v>
      </c>
      <c r="C5363" s="1529" t="s">
        <v>18612</v>
      </c>
      <c r="D5363" s="1528" t="s">
        <v>1017</v>
      </c>
      <c r="E5363" s="1530">
        <f t="shared" si="166"/>
        <v>6.48</v>
      </c>
      <c r="F5363" s="1521">
        <f t="shared" si="167"/>
        <v>102316</v>
      </c>
      <c r="H5363" s="1530">
        <v>6.48</v>
      </c>
      <c r="I5363" s="1530">
        <v>6.31</v>
      </c>
    </row>
    <row r="5364" spans="2:9" ht="45">
      <c r="B5364" s="1532">
        <v>102317</v>
      </c>
      <c r="C5364" s="1523" t="s">
        <v>18613</v>
      </c>
      <c r="D5364" s="1526" t="s">
        <v>1017</v>
      </c>
      <c r="E5364" s="1527">
        <f t="shared" si="166"/>
        <v>6.12</v>
      </c>
      <c r="F5364" s="1521">
        <f t="shared" si="167"/>
        <v>102317</v>
      </c>
      <c r="H5364" s="1527">
        <v>6.12</v>
      </c>
      <c r="I5364" s="1527">
        <v>5.96</v>
      </c>
    </row>
    <row r="5365" spans="2:9" ht="45">
      <c r="B5365" s="1531">
        <v>102318</v>
      </c>
      <c r="C5365" s="1529" t="s">
        <v>18614</v>
      </c>
      <c r="D5365" s="1528" t="s">
        <v>1017</v>
      </c>
      <c r="E5365" s="1530">
        <f t="shared" si="166"/>
        <v>5.97</v>
      </c>
      <c r="F5365" s="1521">
        <f t="shared" si="167"/>
        <v>102318</v>
      </c>
      <c r="H5365" s="1530">
        <v>5.97</v>
      </c>
      <c r="I5365" s="1530">
        <v>5.81</v>
      </c>
    </row>
    <row r="5366" spans="2:9" ht="45">
      <c r="B5366" s="1532">
        <v>102319</v>
      </c>
      <c r="C5366" s="1523" t="s">
        <v>18615</v>
      </c>
      <c r="D5366" s="1526" t="s">
        <v>1017</v>
      </c>
      <c r="E5366" s="1527">
        <f t="shared" si="166"/>
        <v>5.9</v>
      </c>
      <c r="F5366" s="1521">
        <f t="shared" si="167"/>
        <v>102319</v>
      </c>
      <c r="H5366" s="1527">
        <v>5.9</v>
      </c>
      <c r="I5366" s="1527">
        <v>5.76</v>
      </c>
    </row>
    <row r="5367" spans="2:9" ht="45">
      <c r="B5367" s="1531">
        <v>102320</v>
      </c>
      <c r="C5367" s="1529" t="s">
        <v>18616</v>
      </c>
      <c r="D5367" s="1528" t="s">
        <v>1017</v>
      </c>
      <c r="E5367" s="1530">
        <f t="shared" si="166"/>
        <v>5.65</v>
      </c>
      <c r="F5367" s="1521">
        <f t="shared" si="167"/>
        <v>102320</v>
      </c>
      <c r="H5367" s="1530">
        <v>5.65</v>
      </c>
      <c r="I5367" s="1530">
        <v>5.51</v>
      </c>
    </row>
    <row r="5368" spans="2:9" ht="45">
      <c r="B5368" s="1532">
        <v>102321</v>
      </c>
      <c r="C5368" s="1523" t="s">
        <v>18617</v>
      </c>
      <c r="D5368" s="1526" t="s">
        <v>1017</v>
      </c>
      <c r="E5368" s="1527">
        <f t="shared" si="166"/>
        <v>5.54</v>
      </c>
      <c r="F5368" s="1521">
        <f t="shared" si="167"/>
        <v>102321</v>
      </c>
      <c r="H5368" s="1527">
        <v>5.54</v>
      </c>
      <c r="I5368" s="1527">
        <v>5.42</v>
      </c>
    </row>
    <row r="5369" spans="2:9" ht="45">
      <c r="B5369" s="1531">
        <v>102322</v>
      </c>
      <c r="C5369" s="1529" t="s">
        <v>18618</v>
      </c>
      <c r="D5369" s="1528" t="s">
        <v>1017</v>
      </c>
      <c r="E5369" s="1530">
        <f t="shared" si="166"/>
        <v>15.09</v>
      </c>
      <c r="F5369" s="1521">
        <f t="shared" si="167"/>
        <v>102322</v>
      </c>
      <c r="H5369" s="1530">
        <v>15.09</v>
      </c>
      <c r="I5369" s="1530">
        <v>14.46</v>
      </c>
    </row>
    <row r="5370" spans="2:9" ht="45">
      <c r="B5370" s="1532">
        <v>102323</v>
      </c>
      <c r="C5370" s="1523" t="s">
        <v>18619</v>
      </c>
      <c r="D5370" s="1526" t="s">
        <v>1017</v>
      </c>
      <c r="E5370" s="1527">
        <f t="shared" si="166"/>
        <v>12.81</v>
      </c>
      <c r="F5370" s="1521">
        <f t="shared" si="167"/>
        <v>102323</v>
      </c>
      <c r="H5370" s="1527">
        <v>12.81</v>
      </c>
      <c r="I5370" s="1527">
        <v>12.27</v>
      </c>
    </row>
    <row r="5371" spans="2:9" ht="45">
      <c r="B5371" s="1531">
        <v>102324</v>
      </c>
      <c r="C5371" s="1529" t="s">
        <v>18620</v>
      </c>
      <c r="D5371" s="1528" t="s">
        <v>1017</v>
      </c>
      <c r="E5371" s="1530">
        <f t="shared" si="166"/>
        <v>12.66</v>
      </c>
      <c r="F5371" s="1521">
        <f t="shared" si="167"/>
        <v>102324</v>
      </c>
      <c r="H5371" s="1530">
        <v>12.66</v>
      </c>
      <c r="I5371" s="1530">
        <v>12.13</v>
      </c>
    </row>
    <row r="5372" spans="2:9" ht="45">
      <c r="B5372" s="1532">
        <v>102325</v>
      </c>
      <c r="C5372" s="1523" t="s">
        <v>18621</v>
      </c>
      <c r="D5372" s="1526" t="s">
        <v>1017</v>
      </c>
      <c r="E5372" s="1527">
        <f t="shared" si="166"/>
        <v>11.52</v>
      </c>
      <c r="F5372" s="1521">
        <f t="shared" si="167"/>
        <v>102325</v>
      </c>
      <c r="H5372" s="1527">
        <v>11.52</v>
      </c>
      <c r="I5372" s="1527">
        <v>11.04</v>
      </c>
    </row>
    <row r="5373" spans="2:9" ht="45">
      <c r="B5373" s="1531">
        <v>102326</v>
      </c>
      <c r="C5373" s="1529" t="s">
        <v>18622</v>
      </c>
      <c r="D5373" s="1528" t="s">
        <v>1017</v>
      </c>
      <c r="E5373" s="1530">
        <f t="shared" si="166"/>
        <v>8.33</v>
      </c>
      <c r="F5373" s="1521">
        <f t="shared" si="167"/>
        <v>102326</v>
      </c>
      <c r="H5373" s="1530">
        <v>8.33</v>
      </c>
      <c r="I5373" s="1530">
        <v>7.98</v>
      </c>
    </row>
    <row r="5374" spans="2:9" ht="45">
      <c r="B5374" s="1532">
        <v>102327</v>
      </c>
      <c r="C5374" s="1523" t="s">
        <v>18623</v>
      </c>
      <c r="D5374" s="1526" t="s">
        <v>1017</v>
      </c>
      <c r="E5374" s="1527">
        <f t="shared" si="166"/>
        <v>7.08</v>
      </c>
      <c r="F5374" s="1521">
        <f t="shared" si="167"/>
        <v>102327</v>
      </c>
      <c r="H5374" s="1527">
        <v>7.08</v>
      </c>
      <c r="I5374" s="1527">
        <v>6.78</v>
      </c>
    </row>
    <row r="5375" spans="2:9" ht="45">
      <c r="B5375" s="1531">
        <v>102328</v>
      </c>
      <c r="C5375" s="1529" t="s">
        <v>18624</v>
      </c>
      <c r="D5375" s="1528" t="s">
        <v>1017</v>
      </c>
      <c r="E5375" s="1530">
        <f t="shared" si="166"/>
        <v>6.98</v>
      </c>
      <c r="F5375" s="1521">
        <f t="shared" si="167"/>
        <v>102328</v>
      </c>
      <c r="H5375" s="1530">
        <v>6.98</v>
      </c>
      <c r="I5375" s="1530">
        <v>6.69</v>
      </c>
    </row>
    <row r="5376" spans="2:9" ht="45">
      <c r="B5376" s="1532">
        <v>102329</v>
      </c>
      <c r="C5376" s="1523" t="s">
        <v>18625</v>
      </c>
      <c r="D5376" s="1526" t="s">
        <v>1017</v>
      </c>
      <c r="E5376" s="1527">
        <f t="shared" si="166"/>
        <v>6.36</v>
      </c>
      <c r="F5376" s="1521">
        <f t="shared" si="167"/>
        <v>102329</v>
      </c>
      <c r="H5376" s="1527">
        <v>6.36</v>
      </c>
      <c r="I5376" s="1527">
        <v>6.09</v>
      </c>
    </row>
    <row r="5377" spans="2:9" ht="30">
      <c r="B5377" s="1531">
        <v>94304</v>
      </c>
      <c r="C5377" s="1529" t="s">
        <v>2144</v>
      </c>
      <c r="D5377" s="1528" t="s">
        <v>1017</v>
      </c>
      <c r="E5377" s="1530">
        <f t="shared" si="166"/>
        <v>59.8</v>
      </c>
      <c r="F5377" s="1521">
        <f t="shared" si="167"/>
        <v>94304</v>
      </c>
      <c r="H5377" s="1530">
        <v>59.8</v>
      </c>
      <c r="I5377" s="1530">
        <v>59.19</v>
      </c>
    </row>
    <row r="5378" spans="2:9" ht="30">
      <c r="B5378" s="1532">
        <v>94305</v>
      </c>
      <c r="C5378" s="1523" t="s">
        <v>2145</v>
      </c>
      <c r="D5378" s="1526" t="s">
        <v>1017</v>
      </c>
      <c r="E5378" s="1527">
        <f t="shared" ref="E5378:E5441" si="168">IF($L$2=$H$1,H5378,I5378)</f>
        <v>56.73</v>
      </c>
      <c r="F5378" s="1521">
        <f t="shared" ref="F5378:F5441" si="169">IF(LEN($B5378)=7,CONCATENATE(MID($B5378,1,6),"00",RIGHT($B5378,1)),IF(LEN($B5378)=8,CONCATENATE(MID($B5378,1,6),"0",RIGHT($B5378,2)),$B5378))</f>
        <v>94305</v>
      </c>
      <c r="H5378" s="1527">
        <v>56.73</v>
      </c>
      <c r="I5378" s="1527">
        <v>56.27</v>
      </c>
    </row>
    <row r="5379" spans="2:9" ht="30">
      <c r="B5379" s="1531">
        <v>94306</v>
      </c>
      <c r="C5379" s="1529" t="s">
        <v>2146</v>
      </c>
      <c r="D5379" s="1528" t="s">
        <v>1017</v>
      </c>
      <c r="E5379" s="1530">
        <f t="shared" si="168"/>
        <v>52.86</v>
      </c>
      <c r="F5379" s="1521">
        <f t="shared" si="169"/>
        <v>94306</v>
      </c>
      <c r="H5379" s="1530">
        <v>52.86</v>
      </c>
      <c r="I5379" s="1530">
        <v>52.59</v>
      </c>
    </row>
    <row r="5380" spans="2:9" ht="30">
      <c r="B5380" s="1532">
        <v>94307</v>
      </c>
      <c r="C5380" s="1523" t="s">
        <v>2147</v>
      </c>
      <c r="D5380" s="1526" t="s">
        <v>1017</v>
      </c>
      <c r="E5380" s="1527">
        <f t="shared" si="168"/>
        <v>53.75</v>
      </c>
      <c r="F5380" s="1521">
        <f t="shared" si="169"/>
        <v>94307</v>
      </c>
      <c r="H5380" s="1527">
        <v>53.75</v>
      </c>
      <c r="I5380" s="1527">
        <v>53.45</v>
      </c>
    </row>
    <row r="5381" spans="2:9" ht="30">
      <c r="B5381" s="1531">
        <v>94308</v>
      </c>
      <c r="C5381" s="1529" t="s">
        <v>2148</v>
      </c>
      <c r="D5381" s="1528" t="s">
        <v>1017</v>
      </c>
      <c r="E5381" s="1530">
        <f t="shared" si="168"/>
        <v>51.29</v>
      </c>
      <c r="F5381" s="1521">
        <f t="shared" si="169"/>
        <v>94308</v>
      </c>
      <c r="H5381" s="1530">
        <v>51.29</v>
      </c>
      <c r="I5381" s="1530">
        <v>51.06</v>
      </c>
    </row>
    <row r="5382" spans="2:9" ht="30">
      <c r="B5382" s="1532">
        <v>94309</v>
      </c>
      <c r="C5382" s="1523" t="s">
        <v>2149</v>
      </c>
      <c r="D5382" s="1526" t="s">
        <v>1017</v>
      </c>
      <c r="E5382" s="1527">
        <f t="shared" si="168"/>
        <v>52.44</v>
      </c>
      <c r="F5382" s="1521">
        <f t="shared" si="169"/>
        <v>94309</v>
      </c>
      <c r="H5382" s="1527">
        <v>52.44</v>
      </c>
      <c r="I5382" s="1527">
        <v>52.17</v>
      </c>
    </row>
    <row r="5383" spans="2:9" ht="30">
      <c r="B5383" s="1531">
        <v>94310</v>
      </c>
      <c r="C5383" s="1529" t="s">
        <v>2150</v>
      </c>
      <c r="D5383" s="1528" t="s">
        <v>1017</v>
      </c>
      <c r="E5383" s="1530">
        <f t="shared" si="168"/>
        <v>50.48</v>
      </c>
      <c r="F5383" s="1521">
        <f t="shared" si="169"/>
        <v>94310</v>
      </c>
      <c r="H5383" s="1530">
        <v>50.48</v>
      </c>
      <c r="I5383" s="1530">
        <v>50.29</v>
      </c>
    </row>
    <row r="5384" spans="2:9" ht="30">
      <c r="B5384" s="1532">
        <v>94315</v>
      </c>
      <c r="C5384" s="1523" t="s">
        <v>2151</v>
      </c>
      <c r="D5384" s="1526" t="s">
        <v>1017</v>
      </c>
      <c r="E5384" s="1527">
        <f t="shared" si="168"/>
        <v>63.15</v>
      </c>
      <c r="F5384" s="1521">
        <f t="shared" si="169"/>
        <v>94315</v>
      </c>
      <c r="H5384" s="1527">
        <v>63.15</v>
      </c>
      <c r="I5384" s="1527">
        <v>61.93</v>
      </c>
    </row>
    <row r="5385" spans="2:9" ht="30">
      <c r="B5385" s="1531">
        <v>94316</v>
      </c>
      <c r="C5385" s="1529" t="s">
        <v>2152</v>
      </c>
      <c r="D5385" s="1528" t="s">
        <v>1017</v>
      </c>
      <c r="E5385" s="1530">
        <f t="shared" si="168"/>
        <v>56.77</v>
      </c>
      <c r="F5385" s="1521">
        <f t="shared" si="169"/>
        <v>94316</v>
      </c>
      <c r="H5385" s="1530">
        <v>56.77</v>
      </c>
      <c r="I5385" s="1530">
        <v>55.98</v>
      </c>
    </row>
    <row r="5386" spans="2:9" ht="30">
      <c r="B5386" s="1532">
        <v>94317</v>
      </c>
      <c r="C5386" s="1523" t="s">
        <v>2153</v>
      </c>
      <c r="D5386" s="1526" t="s">
        <v>1017</v>
      </c>
      <c r="E5386" s="1527">
        <f t="shared" si="168"/>
        <v>53.94</v>
      </c>
      <c r="F5386" s="1521">
        <f t="shared" si="169"/>
        <v>94317</v>
      </c>
      <c r="H5386" s="1527">
        <v>53.94</v>
      </c>
      <c r="I5386" s="1527">
        <v>53.34</v>
      </c>
    </row>
    <row r="5387" spans="2:9" ht="30">
      <c r="B5387" s="1531">
        <v>94318</v>
      </c>
      <c r="C5387" s="1529" t="s">
        <v>2154</v>
      </c>
      <c r="D5387" s="1528" t="s">
        <v>1017</v>
      </c>
      <c r="E5387" s="1530">
        <f t="shared" si="168"/>
        <v>50.3</v>
      </c>
      <c r="F5387" s="1521">
        <f t="shared" si="169"/>
        <v>94318</v>
      </c>
      <c r="H5387" s="1530">
        <v>50.3</v>
      </c>
      <c r="I5387" s="1530">
        <v>49.95</v>
      </c>
    </row>
    <row r="5388" spans="2:9">
      <c r="B5388" s="1532">
        <v>94319</v>
      </c>
      <c r="C5388" s="1523" t="s">
        <v>2155</v>
      </c>
      <c r="D5388" s="1526" t="s">
        <v>1017</v>
      </c>
      <c r="E5388" s="1527">
        <f t="shared" si="168"/>
        <v>66.290000000000006</v>
      </c>
      <c r="F5388" s="1521">
        <f t="shared" si="169"/>
        <v>94319</v>
      </c>
      <c r="H5388" s="1527">
        <v>66.290000000000006</v>
      </c>
      <c r="I5388" s="1527">
        <v>64.27</v>
      </c>
    </row>
    <row r="5389" spans="2:9" ht="30">
      <c r="B5389" s="1531">
        <v>94327</v>
      </c>
      <c r="C5389" s="1529" t="s">
        <v>2156</v>
      </c>
      <c r="D5389" s="1528" t="s">
        <v>1017</v>
      </c>
      <c r="E5389" s="1530">
        <f t="shared" si="168"/>
        <v>68.63</v>
      </c>
      <c r="F5389" s="1521">
        <f t="shared" si="169"/>
        <v>94327</v>
      </c>
      <c r="H5389" s="1530">
        <v>68.63</v>
      </c>
      <c r="I5389" s="1530">
        <v>68.02</v>
      </c>
    </row>
    <row r="5390" spans="2:9" ht="30">
      <c r="B5390" s="1532">
        <v>94328</v>
      </c>
      <c r="C5390" s="1523" t="s">
        <v>2157</v>
      </c>
      <c r="D5390" s="1526" t="s">
        <v>1017</v>
      </c>
      <c r="E5390" s="1527">
        <f t="shared" si="168"/>
        <v>65.56</v>
      </c>
      <c r="F5390" s="1521">
        <f t="shared" si="169"/>
        <v>94328</v>
      </c>
      <c r="H5390" s="1527">
        <v>65.56</v>
      </c>
      <c r="I5390" s="1527">
        <v>65.099999999999994</v>
      </c>
    </row>
    <row r="5391" spans="2:9" ht="30">
      <c r="B5391" s="1531">
        <v>94329</v>
      </c>
      <c r="C5391" s="1529" t="s">
        <v>2158</v>
      </c>
      <c r="D5391" s="1528" t="s">
        <v>1017</v>
      </c>
      <c r="E5391" s="1530">
        <f t="shared" si="168"/>
        <v>61.69</v>
      </c>
      <c r="F5391" s="1521">
        <f t="shared" si="169"/>
        <v>94329</v>
      </c>
      <c r="H5391" s="1530">
        <v>61.69</v>
      </c>
      <c r="I5391" s="1530">
        <v>61.42</v>
      </c>
    </row>
    <row r="5392" spans="2:9" ht="30">
      <c r="B5392" s="1532">
        <v>94330</v>
      </c>
      <c r="C5392" s="1523" t="s">
        <v>2159</v>
      </c>
      <c r="D5392" s="1526" t="s">
        <v>1017</v>
      </c>
      <c r="E5392" s="1527">
        <f t="shared" si="168"/>
        <v>62.58</v>
      </c>
      <c r="F5392" s="1521">
        <f t="shared" si="169"/>
        <v>94330</v>
      </c>
      <c r="H5392" s="1527">
        <v>62.58</v>
      </c>
      <c r="I5392" s="1527">
        <v>62.28</v>
      </c>
    </row>
    <row r="5393" spans="2:9" ht="30">
      <c r="B5393" s="1531">
        <v>94331</v>
      </c>
      <c r="C5393" s="1529" t="s">
        <v>2160</v>
      </c>
      <c r="D5393" s="1528" t="s">
        <v>1017</v>
      </c>
      <c r="E5393" s="1530">
        <f t="shared" si="168"/>
        <v>60.12</v>
      </c>
      <c r="F5393" s="1521">
        <f t="shared" si="169"/>
        <v>94331</v>
      </c>
      <c r="H5393" s="1530">
        <v>60.12</v>
      </c>
      <c r="I5393" s="1530">
        <v>59.89</v>
      </c>
    </row>
    <row r="5394" spans="2:9" ht="30">
      <c r="B5394" s="1532">
        <v>94332</v>
      </c>
      <c r="C5394" s="1523" t="s">
        <v>2161</v>
      </c>
      <c r="D5394" s="1526" t="s">
        <v>1017</v>
      </c>
      <c r="E5394" s="1527">
        <f t="shared" si="168"/>
        <v>61.27</v>
      </c>
      <c r="F5394" s="1521">
        <f t="shared" si="169"/>
        <v>94332</v>
      </c>
      <c r="H5394" s="1527">
        <v>61.27</v>
      </c>
      <c r="I5394" s="1527">
        <v>61</v>
      </c>
    </row>
    <row r="5395" spans="2:9" ht="30">
      <c r="B5395" s="1531">
        <v>94333</v>
      </c>
      <c r="C5395" s="1529" t="s">
        <v>2162</v>
      </c>
      <c r="D5395" s="1528" t="s">
        <v>1017</v>
      </c>
      <c r="E5395" s="1530">
        <f t="shared" si="168"/>
        <v>59.31</v>
      </c>
      <c r="F5395" s="1521">
        <f t="shared" si="169"/>
        <v>94333</v>
      </c>
      <c r="H5395" s="1530">
        <v>59.31</v>
      </c>
      <c r="I5395" s="1530">
        <v>59.12</v>
      </c>
    </row>
    <row r="5396" spans="2:9" ht="30">
      <c r="B5396" s="1532">
        <v>94338</v>
      </c>
      <c r="C5396" s="1523" t="s">
        <v>2163</v>
      </c>
      <c r="D5396" s="1526" t="s">
        <v>1017</v>
      </c>
      <c r="E5396" s="1527">
        <f t="shared" si="168"/>
        <v>71.98</v>
      </c>
      <c r="F5396" s="1521">
        <f t="shared" si="169"/>
        <v>94338</v>
      </c>
      <c r="H5396" s="1527">
        <v>71.98</v>
      </c>
      <c r="I5396" s="1527">
        <v>70.760000000000005</v>
      </c>
    </row>
    <row r="5397" spans="2:9" ht="30">
      <c r="B5397" s="1531">
        <v>94339</v>
      </c>
      <c r="C5397" s="1529" t="s">
        <v>2164</v>
      </c>
      <c r="D5397" s="1528" t="s">
        <v>1017</v>
      </c>
      <c r="E5397" s="1530">
        <f t="shared" si="168"/>
        <v>65.599999999999994</v>
      </c>
      <c r="F5397" s="1521">
        <f t="shared" si="169"/>
        <v>94339</v>
      </c>
      <c r="H5397" s="1530">
        <v>65.599999999999994</v>
      </c>
      <c r="I5397" s="1530">
        <v>64.81</v>
      </c>
    </row>
    <row r="5398" spans="2:9" ht="30">
      <c r="B5398" s="1532">
        <v>94340</v>
      </c>
      <c r="C5398" s="1523" t="s">
        <v>2165</v>
      </c>
      <c r="D5398" s="1526" t="s">
        <v>1017</v>
      </c>
      <c r="E5398" s="1527">
        <f t="shared" si="168"/>
        <v>62.77</v>
      </c>
      <c r="F5398" s="1521">
        <f t="shared" si="169"/>
        <v>94340</v>
      </c>
      <c r="H5398" s="1527">
        <v>62.77</v>
      </c>
      <c r="I5398" s="1527">
        <v>62.17</v>
      </c>
    </row>
    <row r="5399" spans="2:9" ht="30">
      <c r="B5399" s="1531">
        <v>94341</v>
      </c>
      <c r="C5399" s="1529" t="s">
        <v>2166</v>
      </c>
      <c r="D5399" s="1528" t="s">
        <v>1017</v>
      </c>
      <c r="E5399" s="1530">
        <f t="shared" si="168"/>
        <v>59.13</v>
      </c>
      <c r="F5399" s="1521">
        <f t="shared" si="169"/>
        <v>94341</v>
      </c>
      <c r="H5399" s="1530">
        <v>59.13</v>
      </c>
      <c r="I5399" s="1530">
        <v>58.78</v>
      </c>
    </row>
    <row r="5400" spans="2:9">
      <c r="B5400" s="1532">
        <v>94342</v>
      </c>
      <c r="C5400" s="1523" t="s">
        <v>2167</v>
      </c>
      <c r="D5400" s="1526" t="s">
        <v>1017</v>
      </c>
      <c r="E5400" s="1527">
        <f t="shared" si="168"/>
        <v>75.12</v>
      </c>
      <c r="F5400" s="1521">
        <f t="shared" si="169"/>
        <v>94342</v>
      </c>
      <c r="H5400" s="1527">
        <v>75.12</v>
      </c>
      <c r="I5400" s="1527">
        <v>73.099999999999994</v>
      </c>
    </row>
    <row r="5401" spans="2:9" ht="30">
      <c r="B5401" s="1531">
        <v>96385</v>
      </c>
      <c r="C5401" s="1529" t="s">
        <v>8922</v>
      </c>
      <c r="D5401" s="1528" t="s">
        <v>1017</v>
      </c>
      <c r="E5401" s="1530">
        <f t="shared" si="168"/>
        <v>9.07</v>
      </c>
      <c r="F5401" s="1521">
        <f t="shared" si="169"/>
        <v>96385</v>
      </c>
      <c r="H5401" s="1530">
        <v>9.07</v>
      </c>
      <c r="I5401" s="1530">
        <v>8.81</v>
      </c>
    </row>
    <row r="5402" spans="2:9" ht="30">
      <c r="B5402" s="1532">
        <v>96386</v>
      </c>
      <c r="C5402" s="1523" t="s">
        <v>8923</v>
      </c>
      <c r="D5402" s="1526" t="s">
        <v>1017</v>
      </c>
      <c r="E5402" s="1527">
        <f t="shared" si="168"/>
        <v>6.73</v>
      </c>
      <c r="F5402" s="1521">
        <f t="shared" si="169"/>
        <v>96386</v>
      </c>
      <c r="H5402" s="1527">
        <v>6.73</v>
      </c>
      <c r="I5402" s="1527">
        <v>6.58</v>
      </c>
    </row>
    <row r="5403" spans="2:9" ht="45">
      <c r="B5403" s="1531">
        <v>93360</v>
      </c>
      <c r="C5403" s="1529" t="s">
        <v>4165</v>
      </c>
      <c r="D5403" s="1528" t="s">
        <v>1017</v>
      </c>
      <c r="E5403" s="1530">
        <f t="shared" si="168"/>
        <v>18.64</v>
      </c>
      <c r="F5403" s="1521">
        <f t="shared" si="169"/>
        <v>93360</v>
      </c>
      <c r="H5403" s="1530">
        <v>18.64</v>
      </c>
      <c r="I5403" s="1530">
        <v>18</v>
      </c>
    </row>
    <row r="5404" spans="2:9" ht="45">
      <c r="B5404" s="1532">
        <v>93361</v>
      </c>
      <c r="C5404" s="1523" t="s">
        <v>4166</v>
      </c>
      <c r="D5404" s="1526" t="s">
        <v>1017</v>
      </c>
      <c r="E5404" s="1527">
        <f t="shared" si="168"/>
        <v>15.69</v>
      </c>
      <c r="F5404" s="1521">
        <f t="shared" si="169"/>
        <v>93361</v>
      </c>
      <c r="H5404" s="1527">
        <v>15.69</v>
      </c>
      <c r="I5404" s="1527">
        <v>15.19</v>
      </c>
    </row>
    <row r="5405" spans="2:9" ht="45">
      <c r="B5405" s="1531">
        <v>93362</v>
      </c>
      <c r="C5405" s="1529" t="s">
        <v>4167</v>
      </c>
      <c r="D5405" s="1528" t="s">
        <v>1017</v>
      </c>
      <c r="E5405" s="1530">
        <f t="shared" si="168"/>
        <v>11.73</v>
      </c>
      <c r="F5405" s="1521">
        <f t="shared" si="169"/>
        <v>93362</v>
      </c>
      <c r="H5405" s="1530">
        <v>11.73</v>
      </c>
      <c r="I5405" s="1530">
        <v>11.41</v>
      </c>
    </row>
    <row r="5406" spans="2:9" ht="45">
      <c r="B5406" s="1532">
        <v>93363</v>
      </c>
      <c r="C5406" s="1523" t="s">
        <v>4168</v>
      </c>
      <c r="D5406" s="1526" t="s">
        <v>1017</v>
      </c>
      <c r="E5406" s="1527">
        <f t="shared" si="168"/>
        <v>12.61</v>
      </c>
      <c r="F5406" s="1521">
        <f t="shared" si="169"/>
        <v>93363</v>
      </c>
      <c r="H5406" s="1527">
        <v>12.61</v>
      </c>
      <c r="I5406" s="1527">
        <v>12.25</v>
      </c>
    </row>
    <row r="5407" spans="2:9" ht="45">
      <c r="B5407" s="1531">
        <v>93364</v>
      </c>
      <c r="C5407" s="1529" t="s">
        <v>2168</v>
      </c>
      <c r="D5407" s="1528" t="s">
        <v>1017</v>
      </c>
      <c r="E5407" s="1530">
        <f t="shared" si="168"/>
        <v>10.130000000000001</v>
      </c>
      <c r="F5407" s="1521">
        <f t="shared" si="169"/>
        <v>93364</v>
      </c>
      <c r="H5407" s="1530">
        <v>10.130000000000001</v>
      </c>
      <c r="I5407" s="1530">
        <v>9.8699999999999992</v>
      </c>
    </row>
    <row r="5408" spans="2:9" ht="45">
      <c r="B5408" s="1532">
        <v>93365</v>
      </c>
      <c r="C5408" s="1523" t="s">
        <v>4169</v>
      </c>
      <c r="D5408" s="1526" t="s">
        <v>1017</v>
      </c>
      <c r="E5408" s="1527">
        <f t="shared" si="168"/>
        <v>11.22</v>
      </c>
      <c r="F5408" s="1521">
        <f t="shared" si="169"/>
        <v>93365</v>
      </c>
      <c r="H5408" s="1527">
        <v>11.22</v>
      </c>
      <c r="I5408" s="1527">
        <v>10.91</v>
      </c>
    </row>
    <row r="5409" spans="2:9" ht="45">
      <c r="B5409" s="1531">
        <v>93366</v>
      </c>
      <c r="C5409" s="1529" t="s">
        <v>4170</v>
      </c>
      <c r="D5409" s="1528" t="s">
        <v>1017</v>
      </c>
      <c r="E5409" s="1530">
        <f t="shared" si="168"/>
        <v>9.34</v>
      </c>
      <c r="F5409" s="1521">
        <f t="shared" si="169"/>
        <v>93366</v>
      </c>
      <c r="H5409" s="1530">
        <v>9.34</v>
      </c>
      <c r="I5409" s="1530">
        <v>9.11</v>
      </c>
    </row>
    <row r="5410" spans="2:9" ht="45">
      <c r="B5410" s="1532">
        <v>93367</v>
      </c>
      <c r="C5410" s="1523" t="s">
        <v>4171</v>
      </c>
      <c r="D5410" s="1526" t="s">
        <v>1017</v>
      </c>
      <c r="E5410" s="1527">
        <f t="shared" si="168"/>
        <v>17.36</v>
      </c>
      <c r="F5410" s="1521">
        <f t="shared" si="169"/>
        <v>93367</v>
      </c>
      <c r="H5410" s="1527">
        <v>17.36</v>
      </c>
      <c r="I5410" s="1527">
        <v>16.75</v>
      </c>
    </row>
    <row r="5411" spans="2:9" ht="45">
      <c r="B5411" s="1531">
        <v>93368</v>
      </c>
      <c r="C5411" s="1529" t="s">
        <v>4172</v>
      </c>
      <c r="D5411" s="1528" t="s">
        <v>1017</v>
      </c>
      <c r="E5411" s="1530">
        <f t="shared" si="168"/>
        <v>14.31</v>
      </c>
      <c r="F5411" s="1521">
        <f t="shared" si="169"/>
        <v>93368</v>
      </c>
      <c r="H5411" s="1530">
        <v>14.31</v>
      </c>
      <c r="I5411" s="1530">
        <v>13.85</v>
      </c>
    </row>
    <row r="5412" spans="2:9" ht="45">
      <c r="B5412" s="1532">
        <v>93369</v>
      </c>
      <c r="C5412" s="1523" t="s">
        <v>2169</v>
      </c>
      <c r="D5412" s="1526" t="s">
        <v>1017</v>
      </c>
      <c r="E5412" s="1527">
        <f t="shared" si="168"/>
        <v>10.44</v>
      </c>
      <c r="F5412" s="1521">
        <f t="shared" si="169"/>
        <v>93369</v>
      </c>
      <c r="H5412" s="1527">
        <v>10.44</v>
      </c>
      <c r="I5412" s="1527">
        <v>10.16</v>
      </c>
    </row>
    <row r="5413" spans="2:9" ht="45">
      <c r="B5413" s="1531">
        <v>93370</v>
      </c>
      <c r="C5413" s="1529" t="s">
        <v>4173</v>
      </c>
      <c r="D5413" s="1528" t="s">
        <v>1017</v>
      </c>
      <c r="E5413" s="1530">
        <f t="shared" si="168"/>
        <v>11.33</v>
      </c>
      <c r="F5413" s="1521">
        <f t="shared" si="169"/>
        <v>93370</v>
      </c>
      <c r="H5413" s="1530">
        <v>11.33</v>
      </c>
      <c r="I5413" s="1530">
        <v>11.02</v>
      </c>
    </row>
    <row r="5414" spans="2:9" ht="45">
      <c r="B5414" s="1532">
        <v>93371</v>
      </c>
      <c r="C5414" s="1523" t="s">
        <v>2170</v>
      </c>
      <c r="D5414" s="1526" t="s">
        <v>1017</v>
      </c>
      <c r="E5414" s="1527">
        <f t="shared" si="168"/>
        <v>8.86</v>
      </c>
      <c r="F5414" s="1521">
        <f t="shared" si="169"/>
        <v>93371</v>
      </c>
      <c r="H5414" s="1527">
        <v>8.86</v>
      </c>
      <c r="I5414" s="1527">
        <v>8.6300000000000008</v>
      </c>
    </row>
    <row r="5415" spans="2:9" ht="45">
      <c r="B5415" s="1531">
        <v>93372</v>
      </c>
      <c r="C5415" s="1529" t="s">
        <v>4174</v>
      </c>
      <c r="D5415" s="1528" t="s">
        <v>1017</v>
      </c>
      <c r="E5415" s="1530">
        <f t="shared" si="168"/>
        <v>10.02</v>
      </c>
      <c r="F5415" s="1521">
        <f t="shared" si="169"/>
        <v>93372</v>
      </c>
      <c r="H5415" s="1530">
        <v>10.02</v>
      </c>
      <c r="I5415" s="1530">
        <v>9.75</v>
      </c>
    </row>
    <row r="5416" spans="2:9" ht="45">
      <c r="B5416" s="1532">
        <v>93373</v>
      </c>
      <c r="C5416" s="1523" t="s">
        <v>2171</v>
      </c>
      <c r="D5416" s="1526" t="s">
        <v>1017</v>
      </c>
      <c r="E5416" s="1527">
        <f t="shared" si="168"/>
        <v>8.07</v>
      </c>
      <c r="F5416" s="1521">
        <f t="shared" si="169"/>
        <v>93373</v>
      </c>
      <c r="H5416" s="1527">
        <v>8.07</v>
      </c>
      <c r="I5416" s="1527">
        <v>7.88</v>
      </c>
    </row>
    <row r="5417" spans="2:9" ht="45">
      <c r="B5417" s="1531">
        <v>93374</v>
      </c>
      <c r="C5417" s="1529" t="s">
        <v>2172</v>
      </c>
      <c r="D5417" s="1528" t="s">
        <v>1017</v>
      </c>
      <c r="E5417" s="1530">
        <f t="shared" si="168"/>
        <v>19.23</v>
      </c>
      <c r="F5417" s="1521">
        <f t="shared" si="169"/>
        <v>93374</v>
      </c>
      <c r="H5417" s="1530">
        <v>19.23</v>
      </c>
      <c r="I5417" s="1530">
        <v>18.2</v>
      </c>
    </row>
    <row r="5418" spans="2:9" ht="45">
      <c r="B5418" s="1532">
        <v>93375</v>
      </c>
      <c r="C5418" s="1523" t="s">
        <v>4175</v>
      </c>
      <c r="D5418" s="1526" t="s">
        <v>1017</v>
      </c>
      <c r="E5418" s="1527">
        <f t="shared" si="168"/>
        <v>14.89</v>
      </c>
      <c r="F5418" s="1521">
        <f t="shared" si="169"/>
        <v>93375</v>
      </c>
      <c r="H5418" s="1527">
        <v>14.89</v>
      </c>
      <c r="I5418" s="1527">
        <v>14.09</v>
      </c>
    </row>
    <row r="5419" spans="2:9" ht="45">
      <c r="B5419" s="1531">
        <v>93376</v>
      </c>
      <c r="C5419" s="1529" t="s">
        <v>4176</v>
      </c>
      <c r="D5419" s="1528" t="s">
        <v>1017</v>
      </c>
      <c r="E5419" s="1530">
        <f t="shared" si="168"/>
        <v>12.28</v>
      </c>
      <c r="F5419" s="1521">
        <f t="shared" si="169"/>
        <v>93376</v>
      </c>
      <c r="H5419" s="1530">
        <v>12.28</v>
      </c>
      <c r="I5419" s="1530">
        <v>11.63</v>
      </c>
    </row>
    <row r="5420" spans="2:9" ht="45">
      <c r="B5420" s="1532">
        <v>93377</v>
      </c>
      <c r="C5420" s="1523" t="s">
        <v>2173</v>
      </c>
      <c r="D5420" s="1526" t="s">
        <v>1017</v>
      </c>
      <c r="E5420" s="1527">
        <f t="shared" si="168"/>
        <v>8.43</v>
      </c>
      <c r="F5420" s="1521">
        <f t="shared" si="169"/>
        <v>93377</v>
      </c>
      <c r="H5420" s="1527">
        <v>8.43</v>
      </c>
      <c r="I5420" s="1527">
        <v>8.06</v>
      </c>
    </row>
    <row r="5421" spans="2:9" ht="45">
      <c r="B5421" s="1531">
        <v>93378</v>
      </c>
      <c r="C5421" s="1529" t="s">
        <v>4177</v>
      </c>
      <c r="D5421" s="1528" t="s">
        <v>1017</v>
      </c>
      <c r="E5421" s="1530">
        <f t="shared" si="168"/>
        <v>17.93</v>
      </c>
      <c r="F5421" s="1521">
        <f t="shared" si="169"/>
        <v>93378</v>
      </c>
      <c r="H5421" s="1530">
        <v>17.93</v>
      </c>
      <c r="I5421" s="1530">
        <v>16.95</v>
      </c>
    </row>
    <row r="5422" spans="2:9" ht="45">
      <c r="B5422" s="1532">
        <v>93379</v>
      </c>
      <c r="C5422" s="1523" t="s">
        <v>4178</v>
      </c>
      <c r="D5422" s="1526" t="s">
        <v>1017</v>
      </c>
      <c r="E5422" s="1527">
        <f t="shared" si="168"/>
        <v>13.91</v>
      </c>
      <c r="F5422" s="1521">
        <f t="shared" si="169"/>
        <v>93379</v>
      </c>
      <c r="H5422" s="1527">
        <v>13.91</v>
      </c>
      <c r="I5422" s="1527">
        <v>13.15</v>
      </c>
    </row>
    <row r="5423" spans="2:9" ht="45">
      <c r="B5423" s="1531">
        <v>93380</v>
      </c>
      <c r="C5423" s="1529" t="s">
        <v>4179</v>
      </c>
      <c r="D5423" s="1528" t="s">
        <v>1017</v>
      </c>
      <c r="E5423" s="1530">
        <f t="shared" si="168"/>
        <v>11.51</v>
      </c>
      <c r="F5423" s="1521">
        <f t="shared" si="169"/>
        <v>93380</v>
      </c>
      <c r="H5423" s="1530">
        <v>11.51</v>
      </c>
      <c r="I5423" s="1530">
        <v>10.9</v>
      </c>
    </row>
    <row r="5424" spans="2:9" ht="45">
      <c r="B5424" s="1532">
        <v>93381</v>
      </c>
      <c r="C5424" s="1523" t="s">
        <v>2174</v>
      </c>
      <c r="D5424" s="1526" t="s">
        <v>1017</v>
      </c>
      <c r="E5424" s="1527">
        <f t="shared" si="168"/>
        <v>7.88</v>
      </c>
      <c r="F5424" s="1521">
        <f t="shared" si="169"/>
        <v>93381</v>
      </c>
      <c r="H5424" s="1527">
        <v>7.88</v>
      </c>
      <c r="I5424" s="1527">
        <v>7.53</v>
      </c>
    </row>
    <row r="5425" spans="2:9">
      <c r="B5425" s="1531">
        <v>93382</v>
      </c>
      <c r="C5425" s="1529" t="s">
        <v>2175</v>
      </c>
      <c r="D5425" s="1528" t="s">
        <v>1017</v>
      </c>
      <c r="E5425" s="1530">
        <f t="shared" si="168"/>
        <v>23.86</v>
      </c>
      <c r="F5425" s="1521">
        <f t="shared" si="169"/>
        <v>93382</v>
      </c>
      <c r="H5425" s="1530">
        <v>23.86</v>
      </c>
      <c r="I5425" s="1530">
        <v>21.84</v>
      </c>
    </row>
    <row r="5426" spans="2:9">
      <c r="B5426" s="1532">
        <v>96995</v>
      </c>
      <c r="C5426" s="1523" t="s">
        <v>3184</v>
      </c>
      <c r="D5426" s="1526" t="s">
        <v>1017</v>
      </c>
      <c r="E5426" s="1527">
        <f t="shared" si="168"/>
        <v>40.36</v>
      </c>
      <c r="F5426" s="1521">
        <f t="shared" si="169"/>
        <v>96995</v>
      </c>
      <c r="H5426" s="1527">
        <v>40.36</v>
      </c>
      <c r="I5426" s="1527">
        <v>36.36</v>
      </c>
    </row>
    <row r="5427" spans="2:9">
      <c r="B5427" s="1531">
        <v>97916</v>
      </c>
      <c r="C5427" s="1529" t="s">
        <v>9956</v>
      </c>
      <c r="D5427" s="1528" t="s">
        <v>2176</v>
      </c>
      <c r="E5427" s="1530">
        <f t="shared" si="168"/>
        <v>1.99</v>
      </c>
      <c r="F5427" s="1521">
        <f t="shared" si="169"/>
        <v>97916</v>
      </c>
      <c r="H5427" s="1530">
        <v>1.99</v>
      </c>
      <c r="I5427" s="1530">
        <v>1.96</v>
      </c>
    </row>
    <row r="5428" spans="2:9">
      <c r="B5428" s="1532">
        <v>97917</v>
      </c>
      <c r="C5428" s="1523" t="s">
        <v>9957</v>
      </c>
      <c r="D5428" s="1526" t="s">
        <v>2176</v>
      </c>
      <c r="E5428" s="1527">
        <f t="shared" si="168"/>
        <v>1.72</v>
      </c>
      <c r="F5428" s="1521">
        <f t="shared" si="169"/>
        <v>97917</v>
      </c>
      <c r="H5428" s="1527">
        <v>1.72</v>
      </c>
      <c r="I5428" s="1527">
        <v>1.69</v>
      </c>
    </row>
    <row r="5429" spans="2:9" ht="30">
      <c r="B5429" s="1531">
        <v>97918</v>
      </c>
      <c r="C5429" s="1529" t="s">
        <v>9958</v>
      </c>
      <c r="D5429" s="1528" t="s">
        <v>2176</v>
      </c>
      <c r="E5429" s="1530">
        <f t="shared" si="168"/>
        <v>1.58</v>
      </c>
      <c r="F5429" s="1521">
        <f t="shared" si="169"/>
        <v>97918</v>
      </c>
      <c r="H5429" s="1530">
        <v>1.58</v>
      </c>
      <c r="I5429" s="1530">
        <v>1.56</v>
      </c>
    </row>
    <row r="5430" spans="2:9" ht="30">
      <c r="B5430" s="1532">
        <v>97919</v>
      </c>
      <c r="C5430" s="1523" t="s">
        <v>9959</v>
      </c>
      <c r="D5430" s="1526" t="s">
        <v>2176</v>
      </c>
      <c r="E5430" s="1527">
        <f t="shared" si="168"/>
        <v>0.62</v>
      </c>
      <c r="F5430" s="1521">
        <f t="shared" si="169"/>
        <v>97919</v>
      </c>
      <c r="H5430" s="1527">
        <v>0.62</v>
      </c>
      <c r="I5430" s="1527">
        <v>0.62</v>
      </c>
    </row>
    <row r="5431" spans="2:9">
      <c r="B5431" s="1531">
        <v>101616</v>
      </c>
      <c r="C5431" s="1529" t="s">
        <v>16440</v>
      </c>
      <c r="D5431" s="1528" t="s">
        <v>150</v>
      </c>
      <c r="E5431" s="1530">
        <f t="shared" si="168"/>
        <v>4.8600000000000003</v>
      </c>
      <c r="F5431" s="1521">
        <f t="shared" si="169"/>
        <v>101616</v>
      </c>
      <c r="H5431" s="1530">
        <v>4.8600000000000003</v>
      </c>
      <c r="I5431" s="1530">
        <v>4.37</v>
      </c>
    </row>
    <row r="5432" spans="2:9" ht="30">
      <c r="B5432" s="1532">
        <v>101617</v>
      </c>
      <c r="C5432" s="1523" t="s">
        <v>16441</v>
      </c>
      <c r="D5432" s="1526" t="s">
        <v>150</v>
      </c>
      <c r="E5432" s="1527">
        <f t="shared" si="168"/>
        <v>2.38</v>
      </c>
      <c r="F5432" s="1521">
        <f t="shared" si="169"/>
        <v>101617</v>
      </c>
      <c r="H5432" s="1527">
        <v>2.38</v>
      </c>
      <c r="I5432" s="1527">
        <v>2.15</v>
      </c>
    </row>
    <row r="5433" spans="2:9">
      <c r="B5433" s="1531">
        <v>101618</v>
      </c>
      <c r="C5433" s="1529" t="s">
        <v>16442</v>
      </c>
      <c r="D5433" s="1528" t="s">
        <v>1017</v>
      </c>
      <c r="E5433" s="1530">
        <f t="shared" si="168"/>
        <v>186.78</v>
      </c>
      <c r="F5433" s="1521">
        <f t="shared" si="169"/>
        <v>101618</v>
      </c>
      <c r="H5433" s="1530">
        <v>186.78</v>
      </c>
      <c r="I5433" s="1530">
        <v>176.94</v>
      </c>
    </row>
    <row r="5434" spans="2:9">
      <c r="B5434" s="1532">
        <v>101619</v>
      </c>
      <c r="C5434" s="1523" t="s">
        <v>16443</v>
      </c>
      <c r="D5434" s="1526" t="s">
        <v>1017</v>
      </c>
      <c r="E5434" s="1527">
        <f t="shared" si="168"/>
        <v>225.62</v>
      </c>
      <c r="F5434" s="1521">
        <f t="shared" si="169"/>
        <v>101619</v>
      </c>
      <c r="H5434" s="1527">
        <v>225.62</v>
      </c>
      <c r="I5434" s="1527">
        <v>213.55</v>
      </c>
    </row>
    <row r="5435" spans="2:9" ht="30">
      <c r="B5435" s="1531">
        <v>101620</v>
      </c>
      <c r="C5435" s="1529" t="s">
        <v>16444</v>
      </c>
      <c r="D5435" s="1528" t="s">
        <v>1017</v>
      </c>
      <c r="E5435" s="1530">
        <f t="shared" si="168"/>
        <v>167.36</v>
      </c>
      <c r="F5435" s="1521">
        <f t="shared" si="169"/>
        <v>101620</v>
      </c>
      <c r="H5435" s="1530">
        <v>167.36</v>
      </c>
      <c r="I5435" s="1530">
        <v>159.49</v>
      </c>
    </row>
    <row r="5436" spans="2:9" ht="30">
      <c r="B5436" s="1532">
        <v>101621</v>
      </c>
      <c r="C5436" s="1523" t="s">
        <v>16445</v>
      </c>
      <c r="D5436" s="1526" t="s">
        <v>1017</v>
      </c>
      <c r="E5436" s="1527">
        <f t="shared" si="168"/>
        <v>206.21</v>
      </c>
      <c r="F5436" s="1521">
        <f t="shared" si="169"/>
        <v>101621</v>
      </c>
      <c r="H5436" s="1527">
        <v>206.21</v>
      </c>
      <c r="I5436" s="1527">
        <v>196.1</v>
      </c>
    </row>
    <row r="5437" spans="2:9">
      <c r="B5437" s="1531">
        <v>101622</v>
      </c>
      <c r="C5437" s="1529" t="s">
        <v>16446</v>
      </c>
      <c r="D5437" s="1528" t="s">
        <v>1017</v>
      </c>
      <c r="E5437" s="1530">
        <f t="shared" si="168"/>
        <v>161.81</v>
      </c>
      <c r="F5437" s="1521">
        <f t="shared" si="169"/>
        <v>101622</v>
      </c>
      <c r="H5437" s="1530">
        <v>161.81</v>
      </c>
      <c r="I5437" s="1530">
        <v>156.63999999999999</v>
      </c>
    </row>
    <row r="5438" spans="2:9">
      <c r="B5438" s="1532">
        <v>101623</v>
      </c>
      <c r="C5438" s="1523" t="s">
        <v>16447</v>
      </c>
      <c r="D5438" s="1526" t="s">
        <v>1017</v>
      </c>
      <c r="E5438" s="1527">
        <f t="shared" si="168"/>
        <v>194.84</v>
      </c>
      <c r="F5438" s="1521">
        <f t="shared" si="169"/>
        <v>101623</v>
      </c>
      <c r="H5438" s="1527">
        <v>194.84</v>
      </c>
      <c r="I5438" s="1527">
        <v>188.53</v>
      </c>
    </row>
    <row r="5439" spans="2:9" ht="30">
      <c r="B5439" s="1531">
        <v>101624</v>
      </c>
      <c r="C5439" s="1529" t="s">
        <v>16448</v>
      </c>
      <c r="D5439" s="1528" t="s">
        <v>1017</v>
      </c>
      <c r="E5439" s="1530">
        <f t="shared" si="168"/>
        <v>161.08000000000001</v>
      </c>
      <c r="F5439" s="1521">
        <f t="shared" si="169"/>
        <v>101624</v>
      </c>
      <c r="H5439" s="1530">
        <v>161.08000000000001</v>
      </c>
      <c r="I5439" s="1530">
        <v>157.22</v>
      </c>
    </row>
    <row r="5440" spans="2:9" ht="30">
      <c r="B5440" s="1532">
        <v>101625</v>
      </c>
      <c r="C5440" s="1523" t="s">
        <v>16449</v>
      </c>
      <c r="D5440" s="1526" t="s">
        <v>1017</v>
      </c>
      <c r="E5440" s="1527">
        <f t="shared" si="168"/>
        <v>132.34</v>
      </c>
      <c r="F5440" s="1521">
        <f t="shared" si="169"/>
        <v>101625</v>
      </c>
      <c r="H5440" s="1527">
        <v>132.34</v>
      </c>
      <c r="I5440" s="1527">
        <v>129.31</v>
      </c>
    </row>
    <row r="5441" spans="2:9">
      <c r="B5441" s="1531">
        <v>95606</v>
      </c>
      <c r="C5441" s="1529" t="s">
        <v>2179</v>
      </c>
      <c r="D5441" s="1528" t="s">
        <v>1017</v>
      </c>
      <c r="E5441" s="1530">
        <f t="shared" si="168"/>
        <v>1.93</v>
      </c>
      <c r="F5441" s="1521">
        <f t="shared" si="169"/>
        <v>95606</v>
      </c>
      <c r="H5441" s="1530">
        <v>1.93</v>
      </c>
      <c r="I5441" s="1530">
        <v>1.89</v>
      </c>
    </row>
    <row r="5442" spans="2:9" ht="30">
      <c r="B5442" s="1532">
        <v>101159</v>
      </c>
      <c r="C5442" s="1523" t="s">
        <v>9771</v>
      </c>
      <c r="D5442" s="1526" t="s">
        <v>150</v>
      </c>
      <c r="E5442" s="1527">
        <f t="shared" ref="E5442:E5505" si="170">IF($L$2=$H$1,H5442,I5442)</f>
        <v>125.19</v>
      </c>
      <c r="F5442" s="1521">
        <f t="shared" ref="F5442:F5505" si="171">IF(LEN($B5442)=7,CONCATENATE(MID($B5442,1,6),"00",RIGHT($B5442,1)),IF(LEN($B5442)=8,CONCATENATE(MID($B5442,1,6),"0",RIGHT($B5442,2)),$B5442))</f>
        <v>101159</v>
      </c>
      <c r="H5442" s="1527">
        <v>125.19</v>
      </c>
      <c r="I5442" s="1527">
        <v>119.02</v>
      </c>
    </row>
    <row r="5443" spans="2:9" ht="30">
      <c r="B5443" s="1531">
        <v>103322</v>
      </c>
      <c r="C5443" s="1529" t="s">
        <v>20667</v>
      </c>
      <c r="D5443" s="1528" t="s">
        <v>150</v>
      </c>
      <c r="E5443" s="1530">
        <f t="shared" si="170"/>
        <v>55.08</v>
      </c>
      <c r="F5443" s="1521">
        <f t="shared" si="171"/>
        <v>103322</v>
      </c>
      <c r="H5443" s="1530">
        <v>55.08</v>
      </c>
      <c r="I5443" s="1530">
        <v>53.19</v>
      </c>
    </row>
    <row r="5444" spans="2:9" ht="30">
      <c r="B5444" s="1532">
        <v>103323</v>
      </c>
      <c r="C5444" s="1523" t="s">
        <v>20668</v>
      </c>
      <c r="D5444" s="1526" t="s">
        <v>150</v>
      </c>
      <c r="E5444" s="1527">
        <f t="shared" si="170"/>
        <v>56.21</v>
      </c>
      <c r="F5444" s="1521">
        <f t="shared" si="171"/>
        <v>103323</v>
      </c>
      <c r="H5444" s="1527">
        <v>56.21</v>
      </c>
      <c r="I5444" s="1527">
        <v>54.2</v>
      </c>
    </row>
    <row r="5445" spans="2:9" ht="30">
      <c r="B5445" s="1531">
        <v>103324</v>
      </c>
      <c r="C5445" s="1529" t="s">
        <v>20669</v>
      </c>
      <c r="D5445" s="1528" t="s">
        <v>150</v>
      </c>
      <c r="E5445" s="1530">
        <f t="shared" si="170"/>
        <v>73.13</v>
      </c>
      <c r="F5445" s="1521">
        <f t="shared" si="171"/>
        <v>103324</v>
      </c>
      <c r="H5445" s="1530">
        <v>73.13</v>
      </c>
      <c r="I5445" s="1530">
        <v>70.400000000000006</v>
      </c>
    </row>
    <row r="5446" spans="2:9" ht="30">
      <c r="B5446" s="1532">
        <v>103325</v>
      </c>
      <c r="C5446" s="1523" t="s">
        <v>20670</v>
      </c>
      <c r="D5446" s="1526" t="s">
        <v>150</v>
      </c>
      <c r="E5446" s="1527">
        <f t="shared" si="170"/>
        <v>74.41</v>
      </c>
      <c r="F5446" s="1521">
        <f t="shared" si="171"/>
        <v>103325</v>
      </c>
      <c r="H5446" s="1527">
        <v>74.41</v>
      </c>
      <c r="I5446" s="1527">
        <v>71.55</v>
      </c>
    </row>
    <row r="5447" spans="2:9" ht="30">
      <c r="B5447" s="1531">
        <v>103326</v>
      </c>
      <c r="C5447" s="1529" t="s">
        <v>20671</v>
      </c>
      <c r="D5447" s="1528" t="s">
        <v>150</v>
      </c>
      <c r="E5447" s="1530">
        <f t="shared" si="170"/>
        <v>89.35</v>
      </c>
      <c r="F5447" s="1521">
        <f t="shared" si="171"/>
        <v>103326</v>
      </c>
      <c r="H5447" s="1530">
        <v>89.35</v>
      </c>
      <c r="I5447" s="1530">
        <v>86.21</v>
      </c>
    </row>
    <row r="5448" spans="2:9" ht="30">
      <c r="B5448" s="1532">
        <v>103327</v>
      </c>
      <c r="C5448" s="1523" t="s">
        <v>20672</v>
      </c>
      <c r="D5448" s="1526" t="s">
        <v>150</v>
      </c>
      <c r="E5448" s="1527">
        <f t="shared" si="170"/>
        <v>90.85</v>
      </c>
      <c r="F5448" s="1521">
        <f t="shared" si="171"/>
        <v>103327</v>
      </c>
      <c r="H5448" s="1527">
        <v>90.85</v>
      </c>
      <c r="I5448" s="1527">
        <v>87.55</v>
      </c>
    </row>
    <row r="5449" spans="2:9" ht="30">
      <c r="B5449" s="1531">
        <v>103328</v>
      </c>
      <c r="C5449" s="1529" t="s">
        <v>20673</v>
      </c>
      <c r="D5449" s="1528" t="s">
        <v>150</v>
      </c>
      <c r="E5449" s="1530">
        <f t="shared" si="170"/>
        <v>78.25</v>
      </c>
      <c r="F5449" s="1521">
        <f t="shared" si="171"/>
        <v>103328</v>
      </c>
      <c r="H5449" s="1530">
        <v>78.25</v>
      </c>
      <c r="I5449" s="1530">
        <v>73.239999999999995</v>
      </c>
    </row>
    <row r="5450" spans="2:9" ht="30">
      <c r="B5450" s="1532">
        <v>103329</v>
      </c>
      <c r="C5450" s="1523" t="s">
        <v>20674</v>
      </c>
      <c r="D5450" s="1526" t="s">
        <v>150</v>
      </c>
      <c r="E5450" s="1527">
        <f t="shared" si="170"/>
        <v>79.239999999999995</v>
      </c>
      <c r="F5450" s="1521">
        <f t="shared" si="171"/>
        <v>103329</v>
      </c>
      <c r="H5450" s="1527">
        <v>79.239999999999995</v>
      </c>
      <c r="I5450" s="1527">
        <v>74.12</v>
      </c>
    </row>
    <row r="5451" spans="2:9" ht="30">
      <c r="B5451" s="1531">
        <v>103330</v>
      </c>
      <c r="C5451" s="1529" t="s">
        <v>20675</v>
      </c>
      <c r="D5451" s="1528" t="s">
        <v>150</v>
      </c>
      <c r="E5451" s="1530">
        <f t="shared" si="170"/>
        <v>75.91</v>
      </c>
      <c r="F5451" s="1521">
        <f t="shared" si="171"/>
        <v>103330</v>
      </c>
      <c r="H5451" s="1530">
        <v>75.91</v>
      </c>
      <c r="I5451" s="1530">
        <v>72.150000000000006</v>
      </c>
    </row>
    <row r="5452" spans="2:9" ht="30">
      <c r="B5452" s="1532">
        <v>103331</v>
      </c>
      <c r="C5452" s="1523" t="s">
        <v>20676</v>
      </c>
      <c r="D5452" s="1526" t="s">
        <v>150</v>
      </c>
      <c r="E5452" s="1527">
        <f t="shared" si="170"/>
        <v>76.97</v>
      </c>
      <c r="F5452" s="1521">
        <f t="shared" si="171"/>
        <v>103331</v>
      </c>
      <c r="H5452" s="1527">
        <v>76.97</v>
      </c>
      <c r="I5452" s="1527">
        <v>73.099999999999994</v>
      </c>
    </row>
    <row r="5453" spans="2:9" ht="30">
      <c r="B5453" s="1531">
        <v>103332</v>
      </c>
      <c r="C5453" s="1529" t="s">
        <v>20677</v>
      </c>
      <c r="D5453" s="1528" t="s">
        <v>150</v>
      </c>
      <c r="E5453" s="1530">
        <f t="shared" si="170"/>
        <v>102.28</v>
      </c>
      <c r="F5453" s="1521">
        <f t="shared" si="171"/>
        <v>103332</v>
      </c>
      <c r="H5453" s="1530">
        <v>102.28</v>
      </c>
      <c r="I5453" s="1530">
        <v>95.43</v>
      </c>
    </row>
    <row r="5454" spans="2:9" ht="30">
      <c r="B5454" s="1532">
        <v>103333</v>
      </c>
      <c r="C5454" s="1523" t="s">
        <v>20678</v>
      </c>
      <c r="D5454" s="1526" t="s">
        <v>150</v>
      </c>
      <c r="E5454" s="1527">
        <f t="shared" si="170"/>
        <v>103.42</v>
      </c>
      <c r="F5454" s="1521">
        <f t="shared" si="171"/>
        <v>103333</v>
      </c>
      <c r="H5454" s="1527">
        <v>103.42</v>
      </c>
      <c r="I5454" s="1527">
        <v>96.46</v>
      </c>
    </row>
    <row r="5455" spans="2:9" ht="30">
      <c r="B5455" s="1531">
        <v>103334</v>
      </c>
      <c r="C5455" s="1529" t="s">
        <v>20679</v>
      </c>
      <c r="D5455" s="1528" t="s">
        <v>150</v>
      </c>
      <c r="E5455" s="1530">
        <f t="shared" si="170"/>
        <v>127.61</v>
      </c>
      <c r="F5455" s="1521">
        <f t="shared" si="171"/>
        <v>103334</v>
      </c>
      <c r="H5455" s="1530">
        <v>127.61</v>
      </c>
      <c r="I5455" s="1530">
        <v>120.34</v>
      </c>
    </row>
    <row r="5456" spans="2:9" ht="30">
      <c r="B5456" s="1532">
        <v>103335</v>
      </c>
      <c r="C5456" s="1523" t="s">
        <v>20680</v>
      </c>
      <c r="D5456" s="1526" t="s">
        <v>150</v>
      </c>
      <c r="E5456" s="1527">
        <f t="shared" si="170"/>
        <v>129.59</v>
      </c>
      <c r="F5456" s="1521">
        <f t="shared" si="171"/>
        <v>103335</v>
      </c>
      <c r="H5456" s="1527">
        <v>129.59</v>
      </c>
      <c r="I5456" s="1527">
        <v>122.11</v>
      </c>
    </row>
    <row r="5457" spans="2:9" ht="30">
      <c r="B5457" s="1531">
        <v>103350</v>
      </c>
      <c r="C5457" s="1529" t="s">
        <v>20681</v>
      </c>
      <c r="D5457" s="1528" t="s">
        <v>150</v>
      </c>
      <c r="E5457" s="1530">
        <f t="shared" si="170"/>
        <v>156.6</v>
      </c>
      <c r="F5457" s="1521">
        <f t="shared" si="171"/>
        <v>103350</v>
      </c>
      <c r="H5457" s="1530">
        <v>156.6</v>
      </c>
      <c r="I5457" s="1530">
        <v>147.19</v>
      </c>
    </row>
    <row r="5458" spans="2:9" ht="30">
      <c r="B5458" s="1532">
        <v>103351</v>
      </c>
      <c r="C5458" s="1523" t="s">
        <v>20682</v>
      </c>
      <c r="D5458" s="1526" t="s">
        <v>150</v>
      </c>
      <c r="E5458" s="1527">
        <f t="shared" si="170"/>
        <v>158.06</v>
      </c>
      <c r="F5458" s="1521">
        <f t="shared" si="171"/>
        <v>103351</v>
      </c>
      <c r="H5458" s="1527">
        <v>158.06</v>
      </c>
      <c r="I5458" s="1527">
        <v>148.49</v>
      </c>
    </row>
    <row r="5459" spans="2:9" ht="30">
      <c r="B5459" s="1531">
        <v>103356</v>
      </c>
      <c r="C5459" s="1529" t="s">
        <v>20683</v>
      </c>
      <c r="D5459" s="1528" t="s">
        <v>150</v>
      </c>
      <c r="E5459" s="1530">
        <f t="shared" si="170"/>
        <v>51.15</v>
      </c>
      <c r="F5459" s="1521">
        <f t="shared" si="171"/>
        <v>103356</v>
      </c>
      <c r="H5459" s="1530">
        <v>51.15</v>
      </c>
      <c r="I5459" s="1530">
        <v>48.73</v>
      </c>
    </row>
    <row r="5460" spans="2:9" ht="30">
      <c r="B5460" s="1532">
        <v>103357</v>
      </c>
      <c r="C5460" s="1523" t="s">
        <v>20684</v>
      </c>
      <c r="D5460" s="1526" t="s">
        <v>150</v>
      </c>
      <c r="E5460" s="1527">
        <f t="shared" si="170"/>
        <v>51.98</v>
      </c>
      <c r="F5460" s="1521">
        <f t="shared" si="171"/>
        <v>103357</v>
      </c>
      <c r="H5460" s="1527">
        <v>51.98</v>
      </c>
      <c r="I5460" s="1527">
        <v>49.48</v>
      </c>
    </row>
    <row r="5461" spans="2:9" ht="30">
      <c r="B5461" s="1531">
        <v>89282</v>
      </c>
      <c r="C5461" s="1529" t="s">
        <v>2180</v>
      </c>
      <c r="D5461" s="1528" t="s">
        <v>150</v>
      </c>
      <c r="E5461" s="1530">
        <f t="shared" si="170"/>
        <v>74.12</v>
      </c>
      <c r="F5461" s="1521">
        <f t="shared" si="171"/>
        <v>89282</v>
      </c>
      <c r="H5461" s="1530">
        <v>74.12</v>
      </c>
      <c r="I5461" s="1530">
        <v>71.989999999999995</v>
      </c>
    </row>
    <row r="5462" spans="2:9" ht="30">
      <c r="B5462" s="1532">
        <v>89283</v>
      </c>
      <c r="C5462" s="1523" t="s">
        <v>2181</v>
      </c>
      <c r="D5462" s="1526" t="s">
        <v>150</v>
      </c>
      <c r="E5462" s="1527">
        <f t="shared" si="170"/>
        <v>75.44</v>
      </c>
      <c r="F5462" s="1521">
        <f t="shared" si="171"/>
        <v>89283</v>
      </c>
      <c r="H5462" s="1527">
        <v>75.44</v>
      </c>
      <c r="I5462" s="1527">
        <v>73.17</v>
      </c>
    </row>
    <row r="5463" spans="2:9" ht="30">
      <c r="B5463" s="1531">
        <v>89284</v>
      </c>
      <c r="C5463" s="1529" t="s">
        <v>2182</v>
      </c>
      <c r="D5463" s="1528" t="s">
        <v>150</v>
      </c>
      <c r="E5463" s="1530">
        <f t="shared" si="170"/>
        <v>67.489999999999995</v>
      </c>
      <c r="F5463" s="1521">
        <f t="shared" si="171"/>
        <v>89284</v>
      </c>
      <c r="H5463" s="1530">
        <v>67.489999999999995</v>
      </c>
      <c r="I5463" s="1530">
        <v>65.69</v>
      </c>
    </row>
    <row r="5464" spans="2:9" ht="30">
      <c r="B5464" s="1532">
        <v>89285</v>
      </c>
      <c r="C5464" s="1523" t="s">
        <v>2183</v>
      </c>
      <c r="D5464" s="1526" t="s">
        <v>150</v>
      </c>
      <c r="E5464" s="1527">
        <f t="shared" si="170"/>
        <v>68.81</v>
      </c>
      <c r="F5464" s="1521">
        <f t="shared" si="171"/>
        <v>89285</v>
      </c>
      <c r="H5464" s="1527">
        <v>68.81</v>
      </c>
      <c r="I5464" s="1527">
        <v>66.87</v>
      </c>
    </row>
    <row r="5465" spans="2:9" ht="30">
      <c r="B5465" s="1531">
        <v>89286</v>
      </c>
      <c r="C5465" s="1529" t="s">
        <v>2184</v>
      </c>
      <c r="D5465" s="1528" t="s">
        <v>150</v>
      </c>
      <c r="E5465" s="1530">
        <f t="shared" si="170"/>
        <v>78.7</v>
      </c>
      <c r="F5465" s="1521">
        <f t="shared" si="171"/>
        <v>89286</v>
      </c>
      <c r="H5465" s="1530">
        <v>78.7</v>
      </c>
      <c r="I5465" s="1530">
        <v>76.25</v>
      </c>
    </row>
    <row r="5466" spans="2:9" ht="30">
      <c r="B5466" s="1532">
        <v>89287</v>
      </c>
      <c r="C5466" s="1523" t="s">
        <v>2185</v>
      </c>
      <c r="D5466" s="1526" t="s">
        <v>150</v>
      </c>
      <c r="E5466" s="1527">
        <f t="shared" si="170"/>
        <v>80.02</v>
      </c>
      <c r="F5466" s="1521">
        <f t="shared" si="171"/>
        <v>89287</v>
      </c>
      <c r="H5466" s="1527">
        <v>80.02</v>
      </c>
      <c r="I5466" s="1527">
        <v>77.430000000000007</v>
      </c>
    </row>
    <row r="5467" spans="2:9" ht="30">
      <c r="B5467" s="1531">
        <v>89288</v>
      </c>
      <c r="C5467" s="1529" t="s">
        <v>2186</v>
      </c>
      <c r="D5467" s="1528" t="s">
        <v>150</v>
      </c>
      <c r="E5467" s="1530">
        <f t="shared" si="170"/>
        <v>70.06</v>
      </c>
      <c r="F5467" s="1521">
        <f t="shared" si="171"/>
        <v>89288</v>
      </c>
      <c r="H5467" s="1530">
        <v>70.06</v>
      </c>
      <c r="I5467" s="1530">
        <v>68.09</v>
      </c>
    </row>
    <row r="5468" spans="2:9" ht="30">
      <c r="B5468" s="1532">
        <v>89289</v>
      </c>
      <c r="C5468" s="1523" t="s">
        <v>2187</v>
      </c>
      <c r="D5468" s="1526" t="s">
        <v>150</v>
      </c>
      <c r="E5468" s="1527">
        <f t="shared" si="170"/>
        <v>71.38</v>
      </c>
      <c r="F5468" s="1521">
        <f t="shared" si="171"/>
        <v>89289</v>
      </c>
      <c r="H5468" s="1527">
        <v>71.38</v>
      </c>
      <c r="I5468" s="1527">
        <v>69.27</v>
      </c>
    </row>
    <row r="5469" spans="2:9" ht="30">
      <c r="B5469" s="1531">
        <v>89290</v>
      </c>
      <c r="C5469" s="1529" t="s">
        <v>2188</v>
      </c>
      <c r="D5469" s="1528" t="s">
        <v>150</v>
      </c>
      <c r="E5469" s="1530">
        <f t="shared" si="170"/>
        <v>83.28</v>
      </c>
      <c r="F5469" s="1521">
        <f t="shared" si="171"/>
        <v>89290</v>
      </c>
      <c r="H5469" s="1530">
        <v>83.28</v>
      </c>
      <c r="I5469" s="1530">
        <v>80.33</v>
      </c>
    </row>
    <row r="5470" spans="2:9" ht="30">
      <c r="B5470" s="1532">
        <v>89291</v>
      </c>
      <c r="C5470" s="1523" t="s">
        <v>2189</v>
      </c>
      <c r="D5470" s="1526" t="s">
        <v>150</v>
      </c>
      <c r="E5470" s="1527">
        <f t="shared" si="170"/>
        <v>84.74</v>
      </c>
      <c r="F5470" s="1521">
        <f t="shared" si="171"/>
        <v>89291</v>
      </c>
      <c r="H5470" s="1527">
        <v>84.74</v>
      </c>
      <c r="I5470" s="1527">
        <v>81.650000000000006</v>
      </c>
    </row>
    <row r="5471" spans="2:9" ht="30">
      <c r="B5471" s="1531">
        <v>89292</v>
      </c>
      <c r="C5471" s="1529" t="s">
        <v>2190</v>
      </c>
      <c r="D5471" s="1528" t="s">
        <v>150</v>
      </c>
      <c r="E5471" s="1530">
        <f t="shared" si="170"/>
        <v>76.63</v>
      </c>
      <c r="F5471" s="1521">
        <f t="shared" si="171"/>
        <v>89292</v>
      </c>
      <c r="H5471" s="1530">
        <v>76.63</v>
      </c>
      <c r="I5471" s="1530">
        <v>74</v>
      </c>
    </row>
    <row r="5472" spans="2:9" ht="30">
      <c r="B5472" s="1532">
        <v>89293</v>
      </c>
      <c r="C5472" s="1523" t="s">
        <v>2191</v>
      </c>
      <c r="D5472" s="1526" t="s">
        <v>150</v>
      </c>
      <c r="E5472" s="1527">
        <f t="shared" si="170"/>
        <v>78.09</v>
      </c>
      <c r="F5472" s="1521">
        <f t="shared" si="171"/>
        <v>89293</v>
      </c>
      <c r="H5472" s="1527">
        <v>78.09</v>
      </c>
      <c r="I5472" s="1527">
        <v>75.319999999999993</v>
      </c>
    </row>
    <row r="5473" spans="2:9" ht="30">
      <c r="B5473" s="1531">
        <v>89294</v>
      </c>
      <c r="C5473" s="1529" t="s">
        <v>2192</v>
      </c>
      <c r="D5473" s="1528" t="s">
        <v>150</v>
      </c>
      <c r="E5473" s="1530">
        <f t="shared" si="170"/>
        <v>89.83</v>
      </c>
      <c r="F5473" s="1521">
        <f t="shared" si="171"/>
        <v>89294</v>
      </c>
      <c r="H5473" s="1530">
        <v>89.83</v>
      </c>
      <c r="I5473" s="1530">
        <v>86.39</v>
      </c>
    </row>
    <row r="5474" spans="2:9" ht="30">
      <c r="B5474" s="1532">
        <v>89295</v>
      </c>
      <c r="C5474" s="1523" t="s">
        <v>2193</v>
      </c>
      <c r="D5474" s="1526" t="s">
        <v>150</v>
      </c>
      <c r="E5474" s="1527">
        <f t="shared" si="170"/>
        <v>91.29</v>
      </c>
      <c r="F5474" s="1521">
        <f t="shared" si="171"/>
        <v>89295</v>
      </c>
      <c r="H5474" s="1527">
        <v>91.29</v>
      </c>
      <c r="I5474" s="1527">
        <v>87.71</v>
      </c>
    </row>
    <row r="5475" spans="2:9" ht="30">
      <c r="B5475" s="1531">
        <v>89296</v>
      </c>
      <c r="C5475" s="1529" t="s">
        <v>2194</v>
      </c>
      <c r="D5475" s="1528" t="s">
        <v>150</v>
      </c>
      <c r="E5475" s="1530">
        <f t="shared" si="170"/>
        <v>80.13</v>
      </c>
      <c r="F5475" s="1521">
        <f t="shared" si="171"/>
        <v>89296</v>
      </c>
      <c r="H5475" s="1530">
        <v>80.13</v>
      </c>
      <c r="I5475" s="1530">
        <v>77.239999999999995</v>
      </c>
    </row>
    <row r="5476" spans="2:9" ht="30">
      <c r="B5476" s="1532">
        <v>89297</v>
      </c>
      <c r="C5476" s="1523" t="s">
        <v>2195</v>
      </c>
      <c r="D5476" s="1526" t="s">
        <v>150</v>
      </c>
      <c r="E5476" s="1527">
        <f t="shared" si="170"/>
        <v>81.59</v>
      </c>
      <c r="F5476" s="1521">
        <f t="shared" si="171"/>
        <v>89297</v>
      </c>
      <c r="H5476" s="1527">
        <v>81.59</v>
      </c>
      <c r="I5476" s="1527">
        <v>78.56</v>
      </c>
    </row>
    <row r="5477" spans="2:9" ht="30">
      <c r="B5477" s="1531">
        <v>89298</v>
      </c>
      <c r="C5477" s="1529" t="s">
        <v>2196</v>
      </c>
      <c r="D5477" s="1528" t="s">
        <v>150</v>
      </c>
      <c r="E5477" s="1530">
        <f t="shared" si="170"/>
        <v>84.98</v>
      </c>
      <c r="F5477" s="1521">
        <f t="shared" si="171"/>
        <v>89298</v>
      </c>
      <c r="H5477" s="1530">
        <v>84.98</v>
      </c>
      <c r="I5477" s="1530">
        <v>81.91</v>
      </c>
    </row>
    <row r="5478" spans="2:9" ht="30">
      <c r="B5478" s="1532">
        <v>89299</v>
      </c>
      <c r="C5478" s="1523" t="s">
        <v>2197</v>
      </c>
      <c r="D5478" s="1526" t="s">
        <v>150</v>
      </c>
      <c r="E5478" s="1527">
        <f t="shared" si="170"/>
        <v>86.84</v>
      </c>
      <c r="F5478" s="1521">
        <f t="shared" si="171"/>
        <v>89299</v>
      </c>
      <c r="H5478" s="1527">
        <v>86.84</v>
      </c>
      <c r="I5478" s="1527">
        <v>83.59</v>
      </c>
    </row>
    <row r="5479" spans="2:9" ht="45">
      <c r="B5479" s="1531">
        <v>89300</v>
      </c>
      <c r="C5479" s="1529" t="s">
        <v>2198</v>
      </c>
      <c r="D5479" s="1528" t="s">
        <v>150</v>
      </c>
      <c r="E5479" s="1530">
        <f t="shared" si="170"/>
        <v>78.34</v>
      </c>
      <c r="F5479" s="1521">
        <f t="shared" si="171"/>
        <v>89300</v>
      </c>
      <c r="H5479" s="1530">
        <v>78.34</v>
      </c>
      <c r="I5479" s="1530">
        <v>75.61</v>
      </c>
    </row>
    <row r="5480" spans="2:9" ht="30">
      <c r="B5480" s="1532">
        <v>89301</v>
      </c>
      <c r="C5480" s="1523" t="s">
        <v>2199</v>
      </c>
      <c r="D5480" s="1526" t="s">
        <v>150</v>
      </c>
      <c r="E5480" s="1527">
        <f t="shared" si="170"/>
        <v>80.2</v>
      </c>
      <c r="F5480" s="1521">
        <f t="shared" si="171"/>
        <v>89301</v>
      </c>
      <c r="H5480" s="1527">
        <v>80.2</v>
      </c>
      <c r="I5480" s="1527">
        <v>77.290000000000006</v>
      </c>
    </row>
    <row r="5481" spans="2:9" ht="30">
      <c r="B5481" s="1531">
        <v>89302</v>
      </c>
      <c r="C5481" s="1529" t="s">
        <v>2200</v>
      </c>
      <c r="D5481" s="1528" t="s">
        <v>150</v>
      </c>
      <c r="E5481" s="1530">
        <f t="shared" si="170"/>
        <v>92.68</v>
      </c>
      <c r="F5481" s="1521">
        <f t="shared" si="171"/>
        <v>89302</v>
      </c>
      <c r="H5481" s="1530">
        <v>92.68</v>
      </c>
      <c r="I5481" s="1530">
        <v>88.96</v>
      </c>
    </row>
    <row r="5482" spans="2:9" ht="30">
      <c r="B5482" s="1532">
        <v>89303</v>
      </c>
      <c r="C5482" s="1523" t="s">
        <v>2201</v>
      </c>
      <c r="D5482" s="1526" t="s">
        <v>150</v>
      </c>
      <c r="E5482" s="1527">
        <f t="shared" si="170"/>
        <v>94.54</v>
      </c>
      <c r="F5482" s="1521">
        <f t="shared" si="171"/>
        <v>89303</v>
      </c>
      <c r="H5482" s="1527">
        <v>94.54</v>
      </c>
      <c r="I5482" s="1527">
        <v>90.64</v>
      </c>
    </row>
    <row r="5483" spans="2:9" ht="45">
      <c r="B5483" s="1531">
        <v>89304</v>
      </c>
      <c r="C5483" s="1529" t="s">
        <v>2202</v>
      </c>
      <c r="D5483" s="1528" t="s">
        <v>150</v>
      </c>
      <c r="E5483" s="1530">
        <f t="shared" si="170"/>
        <v>82.85</v>
      </c>
      <c r="F5483" s="1521">
        <f t="shared" si="171"/>
        <v>89304</v>
      </c>
      <c r="H5483" s="1530">
        <v>82.85</v>
      </c>
      <c r="I5483" s="1530">
        <v>79.75</v>
      </c>
    </row>
    <row r="5484" spans="2:9" ht="45">
      <c r="B5484" s="1532">
        <v>89305</v>
      </c>
      <c r="C5484" s="1523" t="s">
        <v>2203</v>
      </c>
      <c r="D5484" s="1526" t="s">
        <v>150</v>
      </c>
      <c r="E5484" s="1527">
        <f t="shared" si="170"/>
        <v>84.71</v>
      </c>
      <c r="F5484" s="1521">
        <f t="shared" si="171"/>
        <v>89305</v>
      </c>
      <c r="H5484" s="1527">
        <v>84.71</v>
      </c>
      <c r="I5484" s="1527">
        <v>81.430000000000007</v>
      </c>
    </row>
    <row r="5485" spans="2:9" ht="30">
      <c r="B5485" s="1531">
        <v>89306</v>
      </c>
      <c r="C5485" s="1529" t="s">
        <v>2204</v>
      </c>
      <c r="D5485" s="1528" t="s">
        <v>150</v>
      </c>
      <c r="E5485" s="1530">
        <f t="shared" si="170"/>
        <v>94.39</v>
      </c>
      <c r="F5485" s="1521">
        <f t="shared" si="171"/>
        <v>89306</v>
      </c>
      <c r="H5485" s="1530">
        <v>94.39</v>
      </c>
      <c r="I5485" s="1530">
        <v>90.52</v>
      </c>
    </row>
    <row r="5486" spans="2:9" ht="30">
      <c r="B5486" s="1532">
        <v>89307</v>
      </c>
      <c r="C5486" s="1523" t="s">
        <v>2205</v>
      </c>
      <c r="D5486" s="1526" t="s">
        <v>150</v>
      </c>
      <c r="E5486" s="1527">
        <f t="shared" si="170"/>
        <v>96.47</v>
      </c>
      <c r="F5486" s="1521">
        <f t="shared" si="171"/>
        <v>89307</v>
      </c>
      <c r="H5486" s="1527">
        <v>96.47</v>
      </c>
      <c r="I5486" s="1527">
        <v>92.38</v>
      </c>
    </row>
    <row r="5487" spans="2:9" ht="45">
      <c r="B5487" s="1531">
        <v>89308</v>
      </c>
      <c r="C5487" s="1529" t="s">
        <v>2206</v>
      </c>
      <c r="D5487" s="1528" t="s">
        <v>150</v>
      </c>
      <c r="E5487" s="1530">
        <f t="shared" si="170"/>
        <v>87.74</v>
      </c>
      <c r="F5487" s="1521">
        <f t="shared" si="171"/>
        <v>89308</v>
      </c>
      <c r="H5487" s="1530">
        <v>87.74</v>
      </c>
      <c r="I5487" s="1530">
        <v>84.19</v>
      </c>
    </row>
    <row r="5488" spans="2:9" ht="30">
      <c r="B5488" s="1532">
        <v>89309</v>
      </c>
      <c r="C5488" s="1523" t="s">
        <v>2207</v>
      </c>
      <c r="D5488" s="1526" t="s">
        <v>150</v>
      </c>
      <c r="E5488" s="1527">
        <f t="shared" si="170"/>
        <v>89.82</v>
      </c>
      <c r="F5488" s="1521">
        <f t="shared" si="171"/>
        <v>89309</v>
      </c>
      <c r="H5488" s="1527">
        <v>89.82</v>
      </c>
      <c r="I5488" s="1527">
        <v>86.05</v>
      </c>
    </row>
    <row r="5489" spans="2:9" ht="30">
      <c r="B5489" s="1531">
        <v>89310</v>
      </c>
      <c r="C5489" s="1529" t="s">
        <v>2208</v>
      </c>
      <c r="D5489" s="1528" t="s">
        <v>150</v>
      </c>
      <c r="E5489" s="1530">
        <f t="shared" si="170"/>
        <v>107.64</v>
      </c>
      <c r="F5489" s="1521">
        <f t="shared" si="171"/>
        <v>89310</v>
      </c>
      <c r="H5489" s="1530">
        <v>107.64</v>
      </c>
      <c r="I5489" s="1530">
        <v>102.95</v>
      </c>
    </row>
    <row r="5490" spans="2:9" ht="30">
      <c r="B5490" s="1532">
        <v>89311</v>
      </c>
      <c r="C5490" s="1523" t="s">
        <v>2209</v>
      </c>
      <c r="D5490" s="1526" t="s">
        <v>150</v>
      </c>
      <c r="E5490" s="1527">
        <f t="shared" si="170"/>
        <v>109.72</v>
      </c>
      <c r="F5490" s="1521">
        <f t="shared" si="171"/>
        <v>89311</v>
      </c>
      <c r="H5490" s="1527">
        <v>109.72</v>
      </c>
      <c r="I5490" s="1527">
        <v>104.81</v>
      </c>
    </row>
    <row r="5491" spans="2:9" ht="45">
      <c r="B5491" s="1531">
        <v>89312</v>
      </c>
      <c r="C5491" s="1529" t="s">
        <v>2210</v>
      </c>
      <c r="D5491" s="1528" t="s">
        <v>150</v>
      </c>
      <c r="E5491" s="1530">
        <f t="shared" si="170"/>
        <v>93.18</v>
      </c>
      <c r="F5491" s="1521">
        <f t="shared" si="171"/>
        <v>89312</v>
      </c>
      <c r="H5491" s="1530">
        <v>93.18</v>
      </c>
      <c r="I5491" s="1530">
        <v>89.17</v>
      </c>
    </row>
    <row r="5492" spans="2:9" ht="45">
      <c r="B5492" s="1532">
        <v>89313</v>
      </c>
      <c r="C5492" s="1523" t="s">
        <v>2211</v>
      </c>
      <c r="D5492" s="1526" t="s">
        <v>150</v>
      </c>
      <c r="E5492" s="1527">
        <f t="shared" si="170"/>
        <v>95.26</v>
      </c>
      <c r="F5492" s="1521">
        <f t="shared" si="171"/>
        <v>89313</v>
      </c>
      <c r="H5492" s="1527">
        <v>95.26</v>
      </c>
      <c r="I5492" s="1527">
        <v>91.03</v>
      </c>
    </row>
    <row r="5493" spans="2:9">
      <c r="B5493" s="1531">
        <v>101157</v>
      </c>
      <c r="C5493" s="1529" t="s">
        <v>18626</v>
      </c>
      <c r="D5493" s="1528" t="s">
        <v>150</v>
      </c>
      <c r="E5493" s="1530">
        <f t="shared" si="170"/>
        <v>57.87</v>
      </c>
      <c r="F5493" s="1521">
        <f t="shared" si="171"/>
        <v>101157</v>
      </c>
      <c r="H5493" s="1530">
        <v>57.87</v>
      </c>
      <c r="I5493" s="1530">
        <v>56.37</v>
      </c>
    </row>
    <row r="5494" spans="2:9">
      <c r="B5494" s="1532">
        <v>101158</v>
      </c>
      <c r="C5494" s="1523" t="s">
        <v>18627</v>
      </c>
      <c r="D5494" s="1526" t="s">
        <v>150</v>
      </c>
      <c r="E5494" s="1527">
        <f t="shared" si="170"/>
        <v>76.17</v>
      </c>
      <c r="F5494" s="1521">
        <f t="shared" si="171"/>
        <v>101158</v>
      </c>
      <c r="H5494" s="1527">
        <v>76.17</v>
      </c>
      <c r="I5494" s="1527">
        <v>74.430000000000007</v>
      </c>
    </row>
    <row r="5495" spans="2:9" ht="30">
      <c r="B5495" s="1531">
        <v>101162</v>
      </c>
      <c r="C5495" s="1529" t="s">
        <v>9772</v>
      </c>
      <c r="D5495" s="1528" t="s">
        <v>150</v>
      </c>
      <c r="E5495" s="1530">
        <f t="shared" si="170"/>
        <v>141.46</v>
      </c>
      <c r="F5495" s="1521">
        <f t="shared" si="171"/>
        <v>101162</v>
      </c>
      <c r="H5495" s="1530">
        <v>141.46</v>
      </c>
      <c r="I5495" s="1530">
        <v>134.5</v>
      </c>
    </row>
    <row r="5496" spans="2:9" ht="30">
      <c r="B5496" s="1532">
        <v>103316</v>
      </c>
      <c r="C5496" s="1523" t="s">
        <v>20685</v>
      </c>
      <c r="D5496" s="1526" t="s">
        <v>150</v>
      </c>
      <c r="E5496" s="1527">
        <f t="shared" si="170"/>
        <v>63.92</v>
      </c>
      <c r="F5496" s="1521">
        <f t="shared" si="171"/>
        <v>103316</v>
      </c>
      <c r="H5496" s="1527">
        <v>63.92</v>
      </c>
      <c r="I5496" s="1527">
        <v>61.61</v>
      </c>
    </row>
    <row r="5497" spans="2:9" ht="30">
      <c r="B5497" s="1531">
        <v>103317</v>
      </c>
      <c r="C5497" s="1529" t="s">
        <v>20686</v>
      </c>
      <c r="D5497" s="1528" t="s">
        <v>150</v>
      </c>
      <c r="E5497" s="1530">
        <f t="shared" si="170"/>
        <v>64.87</v>
      </c>
      <c r="F5497" s="1521">
        <f t="shared" si="171"/>
        <v>103317</v>
      </c>
      <c r="H5497" s="1530">
        <v>64.87</v>
      </c>
      <c r="I5497" s="1530">
        <v>62.45</v>
      </c>
    </row>
    <row r="5498" spans="2:9" ht="30">
      <c r="B5498" s="1532">
        <v>103318</v>
      </c>
      <c r="C5498" s="1523" t="s">
        <v>20687</v>
      </c>
      <c r="D5498" s="1526" t="s">
        <v>150</v>
      </c>
      <c r="E5498" s="1527">
        <f t="shared" si="170"/>
        <v>82.84</v>
      </c>
      <c r="F5498" s="1521">
        <f t="shared" si="171"/>
        <v>103318</v>
      </c>
      <c r="H5498" s="1527">
        <v>82.84</v>
      </c>
      <c r="I5498" s="1527">
        <v>79.7</v>
      </c>
    </row>
    <row r="5499" spans="2:9" ht="30">
      <c r="B5499" s="1531">
        <v>103319</v>
      </c>
      <c r="C5499" s="1529" t="s">
        <v>20688</v>
      </c>
      <c r="D5499" s="1528" t="s">
        <v>150</v>
      </c>
      <c r="E5499" s="1530">
        <f t="shared" si="170"/>
        <v>83.95</v>
      </c>
      <c r="F5499" s="1521">
        <f t="shared" si="171"/>
        <v>103319</v>
      </c>
      <c r="H5499" s="1530">
        <v>83.95</v>
      </c>
      <c r="I5499" s="1530">
        <v>80.69</v>
      </c>
    </row>
    <row r="5500" spans="2:9" ht="30">
      <c r="B5500" s="1532">
        <v>103320</v>
      </c>
      <c r="C5500" s="1523" t="s">
        <v>20689</v>
      </c>
      <c r="D5500" s="1526" t="s">
        <v>150</v>
      </c>
      <c r="E5500" s="1527">
        <f t="shared" si="170"/>
        <v>100.52</v>
      </c>
      <c r="F5500" s="1521">
        <f t="shared" si="171"/>
        <v>103320</v>
      </c>
      <c r="H5500" s="1527">
        <v>100.52</v>
      </c>
      <c r="I5500" s="1527">
        <v>96.96</v>
      </c>
    </row>
    <row r="5501" spans="2:9" ht="30">
      <c r="B5501" s="1531">
        <v>103321</v>
      </c>
      <c r="C5501" s="1529" t="s">
        <v>20690</v>
      </c>
      <c r="D5501" s="1528" t="s">
        <v>150</v>
      </c>
      <c r="E5501" s="1530">
        <f t="shared" si="170"/>
        <v>101.92</v>
      </c>
      <c r="F5501" s="1521">
        <f t="shared" si="171"/>
        <v>103321</v>
      </c>
      <c r="H5501" s="1530">
        <v>101.92</v>
      </c>
      <c r="I5501" s="1530">
        <v>98.21</v>
      </c>
    </row>
    <row r="5502" spans="2:9" ht="30">
      <c r="B5502" s="1532">
        <v>103336</v>
      </c>
      <c r="C5502" s="1523" t="s">
        <v>20691</v>
      </c>
      <c r="D5502" s="1526" t="s">
        <v>150</v>
      </c>
      <c r="E5502" s="1527">
        <f t="shared" si="170"/>
        <v>71.09</v>
      </c>
      <c r="F5502" s="1521">
        <f t="shared" si="171"/>
        <v>103336</v>
      </c>
      <c r="H5502" s="1527">
        <v>71.09</v>
      </c>
      <c r="I5502" s="1527">
        <v>68.11</v>
      </c>
    </row>
    <row r="5503" spans="2:9" ht="30">
      <c r="B5503" s="1531">
        <v>103337</v>
      </c>
      <c r="C5503" s="1529" t="s">
        <v>20692</v>
      </c>
      <c r="D5503" s="1528" t="s">
        <v>150</v>
      </c>
      <c r="E5503" s="1530">
        <f t="shared" si="170"/>
        <v>72.040000000000006</v>
      </c>
      <c r="F5503" s="1521">
        <f t="shared" si="171"/>
        <v>103337</v>
      </c>
      <c r="H5503" s="1530">
        <v>72.040000000000006</v>
      </c>
      <c r="I5503" s="1530">
        <v>68.95</v>
      </c>
    </row>
    <row r="5504" spans="2:9" ht="30">
      <c r="B5504" s="1532">
        <v>103338</v>
      </c>
      <c r="C5504" s="1523" t="s">
        <v>20693</v>
      </c>
      <c r="D5504" s="1526" t="s">
        <v>150</v>
      </c>
      <c r="E5504" s="1527">
        <f t="shared" si="170"/>
        <v>93.46</v>
      </c>
      <c r="F5504" s="1521">
        <f t="shared" si="171"/>
        <v>103338</v>
      </c>
      <c r="H5504" s="1527">
        <v>93.46</v>
      </c>
      <c r="I5504" s="1527">
        <v>89.39</v>
      </c>
    </row>
    <row r="5505" spans="2:9" ht="30">
      <c r="B5505" s="1531">
        <v>103339</v>
      </c>
      <c r="C5505" s="1529" t="s">
        <v>20694</v>
      </c>
      <c r="D5505" s="1528" t="s">
        <v>150</v>
      </c>
      <c r="E5505" s="1530">
        <f t="shared" si="170"/>
        <v>94.57</v>
      </c>
      <c r="F5505" s="1521">
        <f t="shared" si="171"/>
        <v>103339</v>
      </c>
      <c r="H5505" s="1530">
        <v>94.57</v>
      </c>
      <c r="I5505" s="1530">
        <v>90.38</v>
      </c>
    </row>
    <row r="5506" spans="2:9" ht="30">
      <c r="B5506" s="1532">
        <v>103340</v>
      </c>
      <c r="C5506" s="1523" t="s">
        <v>20695</v>
      </c>
      <c r="D5506" s="1526" t="s">
        <v>150</v>
      </c>
      <c r="E5506" s="1527">
        <f t="shared" ref="E5506:E5569" si="172">IF($L$2=$H$1,H5506,I5506)</f>
        <v>114.24</v>
      </c>
      <c r="F5506" s="1521">
        <f t="shared" ref="F5506:F5569" si="173">IF(LEN($B5506)=7,CONCATENATE(MID($B5506,1,6),"00",RIGHT($B5506,1)),IF(LEN($B5506)=8,CONCATENATE(MID($B5506,1,6),"0",RIGHT($B5506,2)),$B5506))</f>
        <v>103340</v>
      </c>
      <c r="H5506" s="1527">
        <v>114.24</v>
      </c>
      <c r="I5506" s="1527">
        <v>109.63</v>
      </c>
    </row>
    <row r="5507" spans="2:9" ht="30">
      <c r="B5507" s="1531">
        <v>103341</v>
      </c>
      <c r="C5507" s="1529" t="s">
        <v>20696</v>
      </c>
      <c r="D5507" s="1528" t="s">
        <v>150</v>
      </c>
      <c r="E5507" s="1530">
        <f t="shared" si="172"/>
        <v>115.64</v>
      </c>
      <c r="F5507" s="1521">
        <f t="shared" si="173"/>
        <v>103341</v>
      </c>
      <c r="H5507" s="1530">
        <v>115.64</v>
      </c>
      <c r="I5507" s="1530">
        <v>110.88</v>
      </c>
    </row>
    <row r="5508" spans="2:9" ht="30">
      <c r="B5508" s="1532">
        <v>103342</v>
      </c>
      <c r="C5508" s="1523" t="s">
        <v>20697</v>
      </c>
      <c r="D5508" s="1526" t="s">
        <v>150</v>
      </c>
      <c r="E5508" s="1527">
        <f t="shared" si="172"/>
        <v>96.82</v>
      </c>
      <c r="F5508" s="1521">
        <f t="shared" si="173"/>
        <v>103342</v>
      </c>
      <c r="H5508" s="1527">
        <v>96.82</v>
      </c>
      <c r="I5508" s="1527">
        <v>93.27</v>
      </c>
    </row>
    <row r="5509" spans="2:9" ht="30">
      <c r="B5509" s="1531">
        <v>103343</v>
      </c>
      <c r="C5509" s="1529" t="s">
        <v>20698</v>
      </c>
      <c r="D5509" s="1528" t="s">
        <v>150</v>
      </c>
      <c r="E5509" s="1530">
        <f t="shared" si="172"/>
        <v>98.04</v>
      </c>
      <c r="F5509" s="1521">
        <f t="shared" si="173"/>
        <v>103343</v>
      </c>
      <c r="H5509" s="1530">
        <v>98.04</v>
      </c>
      <c r="I5509" s="1530">
        <v>94.36</v>
      </c>
    </row>
    <row r="5510" spans="2:9" ht="30">
      <c r="B5510" s="1532">
        <v>89453</v>
      </c>
      <c r="C5510" s="1523" t="s">
        <v>2212</v>
      </c>
      <c r="D5510" s="1526" t="s">
        <v>150</v>
      </c>
      <c r="E5510" s="1527">
        <f t="shared" si="172"/>
        <v>78.239999999999995</v>
      </c>
      <c r="F5510" s="1521">
        <f t="shared" si="173"/>
        <v>89453</v>
      </c>
      <c r="H5510" s="1527">
        <v>78.239999999999995</v>
      </c>
      <c r="I5510" s="1527">
        <v>76.459999999999994</v>
      </c>
    </row>
    <row r="5511" spans="2:9" ht="30">
      <c r="B5511" s="1531">
        <v>89454</v>
      </c>
      <c r="C5511" s="1529" t="s">
        <v>2213</v>
      </c>
      <c r="D5511" s="1528" t="s">
        <v>150</v>
      </c>
      <c r="E5511" s="1530">
        <f t="shared" si="172"/>
        <v>73.849999999999994</v>
      </c>
      <c r="F5511" s="1521">
        <f t="shared" si="173"/>
        <v>89454</v>
      </c>
      <c r="H5511" s="1530">
        <v>73.849999999999994</v>
      </c>
      <c r="I5511" s="1530">
        <v>72.16</v>
      </c>
    </row>
    <row r="5512" spans="2:9" ht="30">
      <c r="B5512" s="1532">
        <v>89455</v>
      </c>
      <c r="C5512" s="1523" t="s">
        <v>2214</v>
      </c>
      <c r="D5512" s="1526" t="s">
        <v>150</v>
      </c>
      <c r="E5512" s="1527">
        <f t="shared" si="172"/>
        <v>97.14</v>
      </c>
      <c r="F5512" s="1521">
        <f t="shared" si="173"/>
        <v>89455</v>
      </c>
      <c r="H5512" s="1527">
        <v>97.14</v>
      </c>
      <c r="I5512" s="1527">
        <v>94.98</v>
      </c>
    </row>
    <row r="5513" spans="2:9" ht="30">
      <c r="B5513" s="1531">
        <v>89456</v>
      </c>
      <c r="C5513" s="1529" t="s">
        <v>2215</v>
      </c>
      <c r="D5513" s="1528" t="s">
        <v>150</v>
      </c>
      <c r="E5513" s="1530">
        <f t="shared" si="172"/>
        <v>92.24</v>
      </c>
      <c r="F5513" s="1521">
        <f t="shared" si="173"/>
        <v>89456</v>
      </c>
      <c r="H5513" s="1530">
        <v>92.24</v>
      </c>
      <c r="I5513" s="1530">
        <v>90.23</v>
      </c>
    </row>
    <row r="5514" spans="2:9" ht="30">
      <c r="B5514" s="1532">
        <v>89457</v>
      </c>
      <c r="C5514" s="1523" t="s">
        <v>2216</v>
      </c>
      <c r="D5514" s="1526" t="s">
        <v>150</v>
      </c>
      <c r="E5514" s="1527">
        <f t="shared" si="172"/>
        <v>82.42</v>
      </c>
      <c r="F5514" s="1521">
        <f t="shared" si="173"/>
        <v>89457</v>
      </c>
      <c r="H5514" s="1527">
        <v>82.42</v>
      </c>
      <c r="I5514" s="1527">
        <v>80.36</v>
      </c>
    </row>
    <row r="5515" spans="2:9" ht="30">
      <c r="B5515" s="1531">
        <v>89458</v>
      </c>
      <c r="C5515" s="1529" t="s">
        <v>2217</v>
      </c>
      <c r="D5515" s="1528" t="s">
        <v>150</v>
      </c>
      <c r="E5515" s="1530">
        <f t="shared" si="172"/>
        <v>76.25</v>
      </c>
      <c r="F5515" s="1521">
        <f t="shared" si="173"/>
        <v>89458</v>
      </c>
      <c r="H5515" s="1530">
        <v>76.25</v>
      </c>
      <c r="I5515" s="1530">
        <v>74.400000000000006</v>
      </c>
    </row>
    <row r="5516" spans="2:9" ht="30">
      <c r="B5516" s="1532">
        <v>89459</v>
      </c>
      <c r="C5516" s="1523" t="s">
        <v>2218</v>
      </c>
      <c r="D5516" s="1526" t="s">
        <v>150</v>
      </c>
      <c r="E5516" s="1527">
        <f t="shared" si="172"/>
        <v>101.67</v>
      </c>
      <c r="F5516" s="1521">
        <f t="shared" si="173"/>
        <v>89459</v>
      </c>
      <c r="H5516" s="1527">
        <v>101.67</v>
      </c>
      <c r="I5516" s="1527">
        <v>99.2</v>
      </c>
    </row>
    <row r="5517" spans="2:9" ht="30">
      <c r="B5517" s="1531">
        <v>89460</v>
      </c>
      <c r="C5517" s="1529" t="s">
        <v>2219</v>
      </c>
      <c r="D5517" s="1528" t="s">
        <v>150</v>
      </c>
      <c r="E5517" s="1530">
        <f t="shared" si="172"/>
        <v>94.97</v>
      </c>
      <c r="F5517" s="1521">
        <f t="shared" si="173"/>
        <v>89460</v>
      </c>
      <c r="H5517" s="1530">
        <v>94.97</v>
      </c>
      <c r="I5517" s="1530">
        <v>92.75</v>
      </c>
    </row>
    <row r="5518" spans="2:9" ht="30">
      <c r="B5518" s="1532">
        <v>89462</v>
      </c>
      <c r="C5518" s="1523" t="s">
        <v>2220</v>
      </c>
      <c r="D5518" s="1526" t="s">
        <v>150</v>
      </c>
      <c r="E5518" s="1527">
        <f t="shared" si="172"/>
        <v>93.4</v>
      </c>
      <c r="F5518" s="1521">
        <f t="shared" si="173"/>
        <v>89462</v>
      </c>
      <c r="H5518" s="1527">
        <v>93.4</v>
      </c>
      <c r="I5518" s="1527">
        <v>91.22</v>
      </c>
    </row>
    <row r="5519" spans="2:9" ht="30">
      <c r="B5519" s="1531">
        <v>89463</v>
      </c>
      <c r="C5519" s="1529" t="s">
        <v>2221</v>
      </c>
      <c r="D5519" s="1528" t="s">
        <v>150</v>
      </c>
      <c r="E5519" s="1530">
        <f t="shared" si="172"/>
        <v>88.92</v>
      </c>
      <c r="F5519" s="1521">
        <f t="shared" si="173"/>
        <v>89463</v>
      </c>
      <c r="H5519" s="1530">
        <v>88.92</v>
      </c>
      <c r="I5519" s="1530">
        <v>86.85</v>
      </c>
    </row>
    <row r="5520" spans="2:9" ht="30">
      <c r="B5520" s="1532">
        <v>89464</v>
      </c>
      <c r="C5520" s="1523" t="s">
        <v>2222</v>
      </c>
      <c r="D5520" s="1526" t="s">
        <v>150</v>
      </c>
      <c r="E5520" s="1527">
        <f t="shared" si="172"/>
        <v>112.53</v>
      </c>
      <c r="F5520" s="1521">
        <f t="shared" si="173"/>
        <v>89464</v>
      </c>
      <c r="H5520" s="1527">
        <v>112.53</v>
      </c>
      <c r="I5520" s="1527">
        <v>109.99</v>
      </c>
    </row>
    <row r="5521" spans="2:9" ht="30">
      <c r="B5521" s="1531">
        <v>89465</v>
      </c>
      <c r="C5521" s="1529" t="s">
        <v>2223</v>
      </c>
      <c r="D5521" s="1528" t="s">
        <v>150</v>
      </c>
      <c r="E5521" s="1530">
        <f t="shared" si="172"/>
        <v>107.73</v>
      </c>
      <c r="F5521" s="1521">
        <f t="shared" si="173"/>
        <v>89465</v>
      </c>
      <c r="H5521" s="1530">
        <v>107.73</v>
      </c>
      <c r="I5521" s="1530">
        <v>105.31</v>
      </c>
    </row>
    <row r="5522" spans="2:9" ht="30">
      <c r="B5522" s="1532">
        <v>89466</v>
      </c>
      <c r="C5522" s="1523" t="s">
        <v>2224</v>
      </c>
      <c r="D5522" s="1526" t="s">
        <v>150</v>
      </c>
      <c r="E5522" s="1527">
        <f t="shared" si="172"/>
        <v>99.29</v>
      </c>
      <c r="F5522" s="1521">
        <f t="shared" si="173"/>
        <v>89466</v>
      </c>
      <c r="H5522" s="1527">
        <v>99.29</v>
      </c>
      <c r="I5522" s="1527">
        <v>96.76</v>
      </c>
    </row>
    <row r="5523" spans="2:9" ht="30">
      <c r="B5523" s="1531">
        <v>89467</v>
      </c>
      <c r="C5523" s="1529" t="s">
        <v>2225</v>
      </c>
      <c r="D5523" s="1528" t="s">
        <v>150</v>
      </c>
      <c r="E5523" s="1530">
        <f t="shared" si="172"/>
        <v>92.4</v>
      </c>
      <c r="F5523" s="1521">
        <f t="shared" si="173"/>
        <v>89467</v>
      </c>
      <c r="H5523" s="1530">
        <v>92.4</v>
      </c>
      <c r="I5523" s="1530">
        <v>90.12</v>
      </c>
    </row>
    <row r="5524" spans="2:9" ht="30">
      <c r="B5524" s="1532">
        <v>89468</v>
      </c>
      <c r="C5524" s="1523" t="s">
        <v>2226</v>
      </c>
      <c r="D5524" s="1526" t="s">
        <v>150</v>
      </c>
      <c r="E5524" s="1527">
        <f t="shared" si="172"/>
        <v>118.62</v>
      </c>
      <c r="F5524" s="1521">
        <f t="shared" si="173"/>
        <v>89468</v>
      </c>
      <c r="H5524" s="1527">
        <v>118.62</v>
      </c>
      <c r="I5524" s="1527">
        <v>115.67</v>
      </c>
    </row>
    <row r="5525" spans="2:9" ht="30">
      <c r="B5525" s="1531">
        <v>89469</v>
      </c>
      <c r="C5525" s="1529" t="s">
        <v>2227</v>
      </c>
      <c r="D5525" s="1528" t="s">
        <v>150</v>
      </c>
      <c r="E5525" s="1530">
        <f t="shared" si="172"/>
        <v>111.4</v>
      </c>
      <c r="F5525" s="1521">
        <f t="shared" si="173"/>
        <v>89469</v>
      </c>
      <c r="H5525" s="1530">
        <v>111.4</v>
      </c>
      <c r="I5525" s="1530">
        <v>108.73</v>
      </c>
    </row>
    <row r="5526" spans="2:9" ht="30">
      <c r="B5526" s="1532">
        <v>89470</v>
      </c>
      <c r="C5526" s="1523" t="s">
        <v>2228</v>
      </c>
      <c r="D5526" s="1526" t="s">
        <v>150</v>
      </c>
      <c r="E5526" s="1527">
        <f t="shared" si="172"/>
        <v>90.72</v>
      </c>
      <c r="F5526" s="1521">
        <f t="shared" si="173"/>
        <v>89470</v>
      </c>
      <c r="H5526" s="1527">
        <v>90.72</v>
      </c>
      <c r="I5526" s="1527">
        <v>87.86</v>
      </c>
    </row>
    <row r="5527" spans="2:9" ht="30">
      <c r="B5527" s="1531">
        <v>89471</v>
      </c>
      <c r="C5527" s="1529" t="s">
        <v>2229</v>
      </c>
      <c r="D5527" s="1528" t="s">
        <v>150</v>
      </c>
      <c r="E5527" s="1530">
        <f t="shared" si="172"/>
        <v>86.33</v>
      </c>
      <c r="F5527" s="1521">
        <f t="shared" si="173"/>
        <v>89471</v>
      </c>
      <c r="H5527" s="1530">
        <v>86.33</v>
      </c>
      <c r="I5527" s="1530">
        <v>83.57</v>
      </c>
    </row>
    <row r="5528" spans="2:9" ht="30">
      <c r="B5528" s="1532">
        <v>89472</v>
      </c>
      <c r="C5528" s="1523" t="s">
        <v>2230</v>
      </c>
      <c r="D5528" s="1526" t="s">
        <v>150</v>
      </c>
      <c r="E5528" s="1527">
        <f t="shared" si="172"/>
        <v>109.62</v>
      </c>
      <c r="F5528" s="1521">
        <f t="shared" si="173"/>
        <v>89472</v>
      </c>
      <c r="H5528" s="1527">
        <v>109.62</v>
      </c>
      <c r="I5528" s="1527">
        <v>106.41</v>
      </c>
    </row>
    <row r="5529" spans="2:9" ht="30">
      <c r="B5529" s="1531">
        <v>89473</v>
      </c>
      <c r="C5529" s="1529" t="s">
        <v>2231</v>
      </c>
      <c r="D5529" s="1528" t="s">
        <v>150</v>
      </c>
      <c r="E5529" s="1530">
        <f t="shared" si="172"/>
        <v>104.95</v>
      </c>
      <c r="F5529" s="1521">
        <f t="shared" si="173"/>
        <v>89473</v>
      </c>
      <c r="H5529" s="1530">
        <v>104.95</v>
      </c>
      <c r="I5529" s="1530">
        <v>101.85</v>
      </c>
    </row>
    <row r="5530" spans="2:9" ht="30">
      <c r="B5530" s="1532">
        <v>89474</v>
      </c>
      <c r="C5530" s="1523" t="s">
        <v>2232</v>
      </c>
      <c r="D5530" s="1526" t="s">
        <v>150</v>
      </c>
      <c r="E5530" s="1527">
        <f t="shared" si="172"/>
        <v>98.36</v>
      </c>
      <c r="F5530" s="1521">
        <f t="shared" si="173"/>
        <v>89474</v>
      </c>
      <c r="H5530" s="1527">
        <v>98.36</v>
      </c>
      <c r="I5530" s="1527">
        <v>94.86</v>
      </c>
    </row>
    <row r="5531" spans="2:9" ht="30">
      <c r="B5531" s="1531">
        <v>89475</v>
      </c>
      <c r="C5531" s="1529" t="s">
        <v>2233</v>
      </c>
      <c r="D5531" s="1528" t="s">
        <v>150</v>
      </c>
      <c r="E5531" s="1530">
        <f t="shared" si="172"/>
        <v>90.62</v>
      </c>
      <c r="F5531" s="1521">
        <f t="shared" si="173"/>
        <v>89475</v>
      </c>
      <c r="H5531" s="1530">
        <v>90.62</v>
      </c>
      <c r="I5531" s="1530">
        <v>87.5</v>
      </c>
    </row>
    <row r="5532" spans="2:9" ht="30">
      <c r="B5532" s="1532">
        <v>89476</v>
      </c>
      <c r="C5532" s="1523" t="s">
        <v>2234</v>
      </c>
      <c r="D5532" s="1526" t="s">
        <v>150</v>
      </c>
      <c r="E5532" s="1527">
        <f t="shared" si="172"/>
        <v>117.83</v>
      </c>
      <c r="F5532" s="1521">
        <f t="shared" si="173"/>
        <v>89476</v>
      </c>
      <c r="H5532" s="1527">
        <v>117.83</v>
      </c>
      <c r="I5532" s="1527">
        <v>113.92</v>
      </c>
    </row>
    <row r="5533" spans="2:9" ht="30">
      <c r="B5533" s="1531">
        <v>89477</v>
      </c>
      <c r="C5533" s="1529" t="s">
        <v>2235</v>
      </c>
      <c r="D5533" s="1528" t="s">
        <v>150</v>
      </c>
      <c r="E5533" s="1530">
        <f t="shared" si="172"/>
        <v>109.77</v>
      </c>
      <c r="F5533" s="1521">
        <f t="shared" si="173"/>
        <v>89477</v>
      </c>
      <c r="H5533" s="1530">
        <v>109.77</v>
      </c>
      <c r="I5533" s="1530">
        <v>106.26</v>
      </c>
    </row>
    <row r="5534" spans="2:9" ht="30">
      <c r="B5534" s="1532">
        <v>89478</v>
      </c>
      <c r="C5534" s="1523" t="s">
        <v>2236</v>
      </c>
      <c r="D5534" s="1526" t="s">
        <v>150</v>
      </c>
      <c r="E5534" s="1527">
        <f t="shared" si="172"/>
        <v>106.13</v>
      </c>
      <c r="F5534" s="1521">
        <f t="shared" si="173"/>
        <v>89478</v>
      </c>
      <c r="H5534" s="1527">
        <v>106.13</v>
      </c>
      <c r="I5534" s="1527">
        <v>102.86</v>
      </c>
    </row>
    <row r="5535" spans="2:9" ht="30">
      <c r="B5535" s="1531">
        <v>89479</v>
      </c>
      <c r="C5535" s="1529" t="s">
        <v>2237</v>
      </c>
      <c r="D5535" s="1528" t="s">
        <v>150</v>
      </c>
      <c r="E5535" s="1530">
        <f t="shared" si="172"/>
        <v>101.65</v>
      </c>
      <c r="F5535" s="1521">
        <f t="shared" si="173"/>
        <v>89479</v>
      </c>
      <c r="H5535" s="1530">
        <v>101.65</v>
      </c>
      <c r="I5535" s="1530">
        <v>98.49</v>
      </c>
    </row>
    <row r="5536" spans="2:9" ht="30">
      <c r="B5536" s="1532">
        <v>89480</v>
      </c>
      <c r="C5536" s="1523" t="s">
        <v>2238</v>
      </c>
      <c r="D5536" s="1526" t="s">
        <v>150</v>
      </c>
      <c r="E5536" s="1527">
        <f t="shared" si="172"/>
        <v>125.31</v>
      </c>
      <c r="F5536" s="1521">
        <f t="shared" si="173"/>
        <v>89480</v>
      </c>
      <c r="H5536" s="1527">
        <v>125.31</v>
      </c>
      <c r="I5536" s="1527">
        <v>121.7</v>
      </c>
    </row>
    <row r="5537" spans="2:9" ht="30">
      <c r="B5537" s="1531">
        <v>89483</v>
      </c>
      <c r="C5537" s="1529" t="s">
        <v>2239</v>
      </c>
      <c r="D5537" s="1528" t="s">
        <v>150</v>
      </c>
      <c r="E5537" s="1530">
        <f t="shared" si="172"/>
        <v>120.71</v>
      </c>
      <c r="F5537" s="1521">
        <f t="shared" si="173"/>
        <v>89483</v>
      </c>
      <c r="H5537" s="1530">
        <v>120.71</v>
      </c>
      <c r="I5537" s="1530">
        <v>117.2</v>
      </c>
    </row>
    <row r="5538" spans="2:9" ht="30">
      <c r="B5538" s="1532">
        <v>89484</v>
      </c>
      <c r="C5538" s="1523" t="s">
        <v>2240</v>
      </c>
      <c r="D5538" s="1526" t="s">
        <v>150</v>
      </c>
      <c r="E5538" s="1527">
        <f t="shared" si="172"/>
        <v>115.48</v>
      </c>
      <c r="F5538" s="1521">
        <f t="shared" si="173"/>
        <v>89484</v>
      </c>
      <c r="H5538" s="1527">
        <v>115.48</v>
      </c>
      <c r="I5538" s="1527">
        <v>111.5</v>
      </c>
    </row>
    <row r="5539" spans="2:9" ht="30">
      <c r="B5539" s="1531">
        <v>89486</v>
      </c>
      <c r="C5539" s="1529" t="s">
        <v>2241</v>
      </c>
      <c r="D5539" s="1528" t="s">
        <v>150</v>
      </c>
      <c r="E5539" s="1530">
        <f t="shared" si="172"/>
        <v>107.23</v>
      </c>
      <c r="F5539" s="1521">
        <f t="shared" si="173"/>
        <v>89486</v>
      </c>
      <c r="H5539" s="1530">
        <v>107.23</v>
      </c>
      <c r="I5539" s="1530">
        <v>103.65</v>
      </c>
    </row>
    <row r="5540" spans="2:9" ht="30">
      <c r="B5540" s="1532">
        <v>89487</v>
      </c>
      <c r="C5540" s="1523" t="s">
        <v>2242</v>
      </c>
      <c r="D5540" s="1526" t="s">
        <v>150</v>
      </c>
      <c r="E5540" s="1527">
        <f t="shared" si="172"/>
        <v>135.06</v>
      </c>
      <c r="F5540" s="1521">
        <f t="shared" si="173"/>
        <v>89487</v>
      </c>
      <c r="H5540" s="1527">
        <v>135.06</v>
      </c>
      <c r="I5540" s="1527">
        <v>130.66</v>
      </c>
    </row>
    <row r="5541" spans="2:9" ht="30">
      <c r="B5541" s="1531">
        <v>89488</v>
      </c>
      <c r="C5541" s="1529" t="s">
        <v>2243</v>
      </c>
      <c r="D5541" s="1528" t="s">
        <v>150</v>
      </c>
      <c r="E5541" s="1530">
        <f t="shared" si="172"/>
        <v>126.49</v>
      </c>
      <c r="F5541" s="1521">
        <f t="shared" si="173"/>
        <v>89488</v>
      </c>
      <c r="H5541" s="1530">
        <v>126.49</v>
      </c>
      <c r="I5541" s="1530">
        <v>122.52</v>
      </c>
    </row>
    <row r="5542" spans="2:9" ht="30">
      <c r="B5542" s="1532">
        <v>91815</v>
      </c>
      <c r="C5542" s="1523" t="s">
        <v>2244</v>
      </c>
      <c r="D5542" s="1526" t="s">
        <v>150</v>
      </c>
      <c r="E5542" s="1527">
        <f t="shared" si="172"/>
        <v>77.61</v>
      </c>
      <c r="F5542" s="1521">
        <f t="shared" si="173"/>
        <v>91815</v>
      </c>
      <c r="H5542" s="1527">
        <v>77.61</v>
      </c>
      <c r="I5542" s="1527">
        <v>75.77</v>
      </c>
    </row>
    <row r="5543" spans="2:9" ht="30">
      <c r="B5543" s="1531">
        <v>91816</v>
      </c>
      <c r="C5543" s="1529" t="s">
        <v>2245</v>
      </c>
      <c r="D5543" s="1528" t="s">
        <v>150</v>
      </c>
      <c r="E5543" s="1530">
        <f t="shared" si="172"/>
        <v>93.31</v>
      </c>
      <c r="F5543" s="1521">
        <f t="shared" si="173"/>
        <v>91816</v>
      </c>
      <c r="H5543" s="1530">
        <v>93.31</v>
      </c>
      <c r="I5543" s="1530">
        <v>91.06</v>
      </c>
    </row>
    <row r="5544" spans="2:9" ht="30">
      <c r="B5544" s="1532">
        <v>101161</v>
      </c>
      <c r="C5544" s="1523" t="s">
        <v>9773</v>
      </c>
      <c r="D5544" s="1526" t="s">
        <v>150</v>
      </c>
      <c r="E5544" s="1527">
        <f t="shared" si="172"/>
        <v>190.56</v>
      </c>
      <c r="F5544" s="1521">
        <f t="shared" si="173"/>
        <v>101161</v>
      </c>
      <c r="H5544" s="1527">
        <v>190.56</v>
      </c>
      <c r="I5544" s="1527">
        <v>184.18</v>
      </c>
    </row>
    <row r="5545" spans="2:9" ht="30">
      <c r="B5545" s="1531">
        <v>101163</v>
      </c>
      <c r="C5545" s="1529" t="s">
        <v>9774</v>
      </c>
      <c r="D5545" s="1528" t="s">
        <v>150</v>
      </c>
      <c r="E5545" s="1530">
        <f t="shared" si="172"/>
        <v>738.26</v>
      </c>
      <c r="F5545" s="1521">
        <f t="shared" si="173"/>
        <v>101163</v>
      </c>
      <c r="H5545" s="1530">
        <v>738.26</v>
      </c>
      <c r="I5545" s="1530">
        <v>725.28</v>
      </c>
    </row>
    <row r="5546" spans="2:9" ht="30">
      <c r="B5546" s="1532">
        <v>101164</v>
      </c>
      <c r="C5546" s="1523" t="s">
        <v>9775</v>
      </c>
      <c r="D5546" s="1526" t="s">
        <v>150</v>
      </c>
      <c r="E5546" s="1527">
        <f t="shared" si="172"/>
        <v>748.48</v>
      </c>
      <c r="F5546" s="1521">
        <f t="shared" si="173"/>
        <v>101164</v>
      </c>
      <c r="H5546" s="1527">
        <v>748.48</v>
      </c>
      <c r="I5546" s="1527">
        <v>735.45</v>
      </c>
    </row>
    <row r="5547" spans="2:9" ht="30">
      <c r="B5547" s="1531">
        <v>96358</v>
      </c>
      <c r="C5547" s="1529" t="s">
        <v>2246</v>
      </c>
      <c r="D5547" s="1528" t="s">
        <v>150</v>
      </c>
      <c r="E5547" s="1530">
        <f t="shared" si="172"/>
        <v>92.25</v>
      </c>
      <c r="F5547" s="1521">
        <f t="shared" si="173"/>
        <v>96358</v>
      </c>
      <c r="H5547" s="1530">
        <v>92.25</v>
      </c>
      <c r="I5547" s="1530">
        <v>91.16</v>
      </c>
    </row>
    <row r="5548" spans="2:9" ht="30">
      <c r="B5548" s="1532">
        <v>96359</v>
      </c>
      <c r="C5548" s="1523" t="s">
        <v>2247</v>
      </c>
      <c r="D5548" s="1526" t="s">
        <v>150</v>
      </c>
      <c r="E5548" s="1527">
        <f t="shared" si="172"/>
        <v>105.66</v>
      </c>
      <c r="F5548" s="1521">
        <f t="shared" si="173"/>
        <v>96359</v>
      </c>
      <c r="H5548" s="1527">
        <v>105.66</v>
      </c>
      <c r="I5548" s="1527">
        <v>104.42</v>
      </c>
    </row>
    <row r="5549" spans="2:9" ht="30">
      <c r="B5549" s="1531">
        <v>96360</v>
      </c>
      <c r="C5549" s="1529" t="s">
        <v>2248</v>
      </c>
      <c r="D5549" s="1528" t="s">
        <v>150</v>
      </c>
      <c r="E5549" s="1530">
        <f t="shared" si="172"/>
        <v>127.52</v>
      </c>
      <c r="F5549" s="1521">
        <f t="shared" si="173"/>
        <v>96360</v>
      </c>
      <c r="H5549" s="1530">
        <v>127.52</v>
      </c>
      <c r="I5549" s="1530">
        <v>126.14</v>
      </c>
    </row>
    <row r="5550" spans="2:9" ht="30">
      <c r="B5550" s="1532">
        <v>96361</v>
      </c>
      <c r="C5550" s="1523" t="s">
        <v>2249</v>
      </c>
      <c r="D5550" s="1526" t="s">
        <v>150</v>
      </c>
      <c r="E5550" s="1527">
        <f t="shared" si="172"/>
        <v>153.96</v>
      </c>
      <c r="F5550" s="1521">
        <f t="shared" si="173"/>
        <v>96361</v>
      </c>
      <c r="H5550" s="1527">
        <v>153.96</v>
      </c>
      <c r="I5550" s="1527">
        <v>152.30000000000001</v>
      </c>
    </row>
    <row r="5551" spans="2:9" ht="30">
      <c r="B5551" s="1531">
        <v>96362</v>
      </c>
      <c r="C5551" s="1529" t="s">
        <v>2250</v>
      </c>
      <c r="D5551" s="1528" t="s">
        <v>150</v>
      </c>
      <c r="E5551" s="1530">
        <f t="shared" si="172"/>
        <v>117.83</v>
      </c>
      <c r="F5551" s="1521">
        <f t="shared" si="173"/>
        <v>96362</v>
      </c>
      <c r="H5551" s="1530">
        <v>117.83</v>
      </c>
      <c r="I5551" s="1530">
        <v>116.55</v>
      </c>
    </row>
    <row r="5552" spans="2:9" ht="30">
      <c r="B5552" s="1532">
        <v>96363</v>
      </c>
      <c r="C5552" s="1523" t="s">
        <v>2251</v>
      </c>
      <c r="D5552" s="1526" t="s">
        <v>150</v>
      </c>
      <c r="E5552" s="1527">
        <f t="shared" si="172"/>
        <v>131.53</v>
      </c>
      <c r="F5552" s="1521">
        <f t="shared" si="173"/>
        <v>96363</v>
      </c>
      <c r="H5552" s="1527">
        <v>131.53</v>
      </c>
      <c r="I5552" s="1527">
        <v>130.06</v>
      </c>
    </row>
    <row r="5553" spans="2:9" ht="30">
      <c r="B5553" s="1531">
        <v>96364</v>
      </c>
      <c r="C5553" s="1529" t="s">
        <v>2252</v>
      </c>
      <c r="D5553" s="1528" t="s">
        <v>150</v>
      </c>
      <c r="E5553" s="1530">
        <f t="shared" si="172"/>
        <v>153.1</v>
      </c>
      <c r="F5553" s="1521">
        <f t="shared" si="173"/>
        <v>96364</v>
      </c>
      <c r="H5553" s="1530">
        <v>153.1</v>
      </c>
      <c r="I5553" s="1530">
        <v>151.53</v>
      </c>
    </row>
    <row r="5554" spans="2:9" ht="30">
      <c r="B5554" s="1532">
        <v>96365</v>
      </c>
      <c r="C5554" s="1523" t="s">
        <v>2253</v>
      </c>
      <c r="D5554" s="1526" t="s">
        <v>150</v>
      </c>
      <c r="E5554" s="1527">
        <f t="shared" si="172"/>
        <v>179.81</v>
      </c>
      <c r="F5554" s="1521">
        <f t="shared" si="173"/>
        <v>96365</v>
      </c>
      <c r="H5554" s="1527">
        <v>179.81</v>
      </c>
      <c r="I5554" s="1527">
        <v>177.94</v>
      </c>
    </row>
    <row r="5555" spans="2:9" ht="30">
      <c r="B5555" s="1531">
        <v>96366</v>
      </c>
      <c r="C5555" s="1529" t="s">
        <v>2254</v>
      </c>
      <c r="D5555" s="1528" t="s">
        <v>150</v>
      </c>
      <c r="E5555" s="1530">
        <f t="shared" si="172"/>
        <v>143.43</v>
      </c>
      <c r="F5555" s="1521">
        <f t="shared" si="173"/>
        <v>96366</v>
      </c>
      <c r="H5555" s="1530">
        <v>143.43</v>
      </c>
      <c r="I5555" s="1530">
        <v>141.96</v>
      </c>
    </row>
    <row r="5556" spans="2:9" ht="30">
      <c r="B5556" s="1532">
        <v>96367</v>
      </c>
      <c r="C5556" s="1523" t="s">
        <v>2255</v>
      </c>
      <c r="D5556" s="1526" t="s">
        <v>150</v>
      </c>
      <c r="E5556" s="1527">
        <f t="shared" si="172"/>
        <v>157.37</v>
      </c>
      <c r="F5556" s="1521">
        <f t="shared" si="173"/>
        <v>96367</v>
      </c>
      <c r="H5556" s="1527">
        <v>157.37</v>
      </c>
      <c r="I5556" s="1527">
        <v>155.69</v>
      </c>
    </row>
    <row r="5557" spans="2:9" ht="30">
      <c r="B5557" s="1531">
        <v>96368</v>
      </c>
      <c r="C5557" s="1529" t="s">
        <v>2256</v>
      </c>
      <c r="D5557" s="1528" t="s">
        <v>150</v>
      </c>
      <c r="E5557" s="1530">
        <f t="shared" si="172"/>
        <v>178.7</v>
      </c>
      <c r="F5557" s="1521">
        <f t="shared" si="173"/>
        <v>96368</v>
      </c>
      <c r="H5557" s="1530">
        <v>178.7</v>
      </c>
      <c r="I5557" s="1530">
        <v>176.94</v>
      </c>
    </row>
    <row r="5558" spans="2:9" ht="30">
      <c r="B5558" s="1532">
        <v>96369</v>
      </c>
      <c r="C5558" s="1523" t="s">
        <v>2257</v>
      </c>
      <c r="D5558" s="1526" t="s">
        <v>150</v>
      </c>
      <c r="E5558" s="1527">
        <f t="shared" si="172"/>
        <v>205.67</v>
      </c>
      <c r="F5558" s="1521">
        <f t="shared" si="173"/>
        <v>96369</v>
      </c>
      <c r="H5558" s="1527">
        <v>205.67</v>
      </c>
      <c r="I5558" s="1527">
        <v>203.57</v>
      </c>
    </row>
    <row r="5559" spans="2:9" ht="30">
      <c r="B5559" s="1531">
        <v>96370</v>
      </c>
      <c r="C5559" s="1529" t="s">
        <v>2258</v>
      </c>
      <c r="D5559" s="1528" t="s">
        <v>150</v>
      </c>
      <c r="E5559" s="1530">
        <f t="shared" si="172"/>
        <v>64.2</v>
      </c>
      <c r="F5559" s="1521">
        <f t="shared" si="173"/>
        <v>96370</v>
      </c>
      <c r="H5559" s="1530">
        <v>64.2</v>
      </c>
      <c r="I5559" s="1530">
        <v>63.48</v>
      </c>
    </row>
    <row r="5560" spans="2:9" ht="30">
      <c r="B5560" s="1532">
        <v>96371</v>
      </c>
      <c r="C5560" s="1523" t="s">
        <v>2259</v>
      </c>
      <c r="D5560" s="1526" t="s">
        <v>150</v>
      </c>
      <c r="E5560" s="1527">
        <f t="shared" si="172"/>
        <v>77.47</v>
      </c>
      <c r="F5560" s="1521">
        <f t="shared" si="173"/>
        <v>96371</v>
      </c>
      <c r="H5560" s="1527">
        <v>77.47</v>
      </c>
      <c r="I5560" s="1527">
        <v>76.599999999999994</v>
      </c>
    </row>
    <row r="5561" spans="2:9">
      <c r="B5561" s="1531">
        <v>96373</v>
      </c>
      <c r="C5561" s="1529" t="s">
        <v>2260</v>
      </c>
      <c r="D5561" s="1528" t="s">
        <v>73</v>
      </c>
      <c r="E5561" s="1530">
        <f t="shared" si="172"/>
        <v>13.05</v>
      </c>
      <c r="F5561" s="1521">
        <f t="shared" si="173"/>
        <v>96373</v>
      </c>
      <c r="H5561" s="1530">
        <v>13.05</v>
      </c>
      <c r="I5561" s="1530">
        <v>12.92</v>
      </c>
    </row>
    <row r="5562" spans="2:9">
      <c r="B5562" s="1532">
        <v>96374</v>
      </c>
      <c r="C5562" s="1523" t="s">
        <v>2261</v>
      </c>
      <c r="D5562" s="1526" t="s">
        <v>73</v>
      </c>
      <c r="E5562" s="1527">
        <f t="shared" si="172"/>
        <v>23.19</v>
      </c>
      <c r="F5562" s="1521">
        <f t="shared" si="173"/>
        <v>96374</v>
      </c>
      <c r="H5562" s="1527">
        <v>23.19</v>
      </c>
      <c r="I5562" s="1527">
        <v>23.02</v>
      </c>
    </row>
    <row r="5563" spans="2:9">
      <c r="B5563" s="1531">
        <v>102235</v>
      </c>
      <c r="C5563" s="1529" t="s">
        <v>17440</v>
      </c>
      <c r="D5563" s="1528" t="s">
        <v>150</v>
      </c>
      <c r="E5563" s="1530">
        <f t="shared" si="172"/>
        <v>510.97</v>
      </c>
      <c r="F5563" s="1521">
        <f t="shared" si="173"/>
        <v>102235</v>
      </c>
      <c r="H5563" s="1530">
        <v>510.97</v>
      </c>
      <c r="I5563" s="1530">
        <v>506.12</v>
      </c>
    </row>
    <row r="5564" spans="2:9" ht="30">
      <c r="B5564" s="1532">
        <v>102253</v>
      </c>
      <c r="C5564" s="1523" t="s">
        <v>17441</v>
      </c>
      <c r="D5564" s="1526" t="s">
        <v>150</v>
      </c>
      <c r="E5564" s="1527">
        <f t="shared" si="172"/>
        <v>761.63</v>
      </c>
      <c r="F5564" s="1521">
        <f t="shared" si="173"/>
        <v>102253</v>
      </c>
      <c r="H5564" s="1527">
        <v>761.63</v>
      </c>
      <c r="I5564" s="1527">
        <v>754.93</v>
      </c>
    </row>
    <row r="5565" spans="2:9" ht="30">
      <c r="B5565" s="1531">
        <v>102254</v>
      </c>
      <c r="C5565" s="1529" t="s">
        <v>17442</v>
      </c>
      <c r="D5565" s="1528" t="s">
        <v>150</v>
      </c>
      <c r="E5565" s="1530">
        <f t="shared" si="172"/>
        <v>729.55</v>
      </c>
      <c r="F5565" s="1521">
        <f t="shared" si="173"/>
        <v>102254</v>
      </c>
      <c r="H5565" s="1530">
        <v>729.55</v>
      </c>
      <c r="I5565" s="1530">
        <v>722.85</v>
      </c>
    </row>
    <row r="5566" spans="2:9">
      <c r="B5566" s="1532">
        <v>102255</v>
      </c>
      <c r="C5566" s="1523" t="s">
        <v>17443</v>
      </c>
      <c r="D5566" s="1526" t="s">
        <v>150</v>
      </c>
      <c r="E5566" s="1527">
        <f t="shared" si="172"/>
        <v>770.93</v>
      </c>
      <c r="F5566" s="1521">
        <f t="shared" si="173"/>
        <v>102255</v>
      </c>
      <c r="H5566" s="1527">
        <v>770.93</v>
      </c>
      <c r="I5566" s="1527">
        <v>758</v>
      </c>
    </row>
    <row r="5567" spans="2:9">
      <c r="B5567" s="1531">
        <v>102256</v>
      </c>
      <c r="C5567" s="1529" t="s">
        <v>17444</v>
      </c>
      <c r="D5567" s="1528" t="s">
        <v>150</v>
      </c>
      <c r="E5567" s="1530">
        <f t="shared" si="172"/>
        <v>847.06</v>
      </c>
      <c r="F5567" s="1521">
        <f t="shared" si="173"/>
        <v>102256</v>
      </c>
      <c r="H5567" s="1530">
        <v>847.06</v>
      </c>
      <c r="I5567" s="1530">
        <v>830.22</v>
      </c>
    </row>
    <row r="5568" spans="2:9" ht="30">
      <c r="B5568" s="1532">
        <v>102257</v>
      </c>
      <c r="C5568" s="1523" t="s">
        <v>17445</v>
      </c>
      <c r="D5568" s="1526" t="s">
        <v>150</v>
      </c>
      <c r="E5568" s="1527">
        <f t="shared" si="172"/>
        <v>237.6</v>
      </c>
      <c r="F5568" s="1521">
        <f t="shared" si="173"/>
        <v>102257</v>
      </c>
      <c r="H5568" s="1527">
        <v>237.6</v>
      </c>
      <c r="I5568" s="1527">
        <v>231.56</v>
      </c>
    </row>
    <row r="5569" spans="2:9">
      <c r="B5569" s="1531">
        <v>102258</v>
      </c>
      <c r="C5569" s="1529" t="s">
        <v>17446</v>
      </c>
      <c r="D5569" s="1528" t="s">
        <v>150</v>
      </c>
      <c r="E5569" s="1530">
        <f t="shared" si="172"/>
        <v>266.52999999999997</v>
      </c>
      <c r="F5569" s="1521">
        <f t="shared" si="173"/>
        <v>102258</v>
      </c>
      <c r="H5569" s="1530">
        <v>266.52999999999997</v>
      </c>
      <c r="I5569" s="1530">
        <v>254.79</v>
      </c>
    </row>
    <row r="5570" spans="2:9" ht="30">
      <c r="B5570" s="1532">
        <v>101154</v>
      </c>
      <c r="C5570" s="1523" t="s">
        <v>9776</v>
      </c>
      <c r="D5570" s="1526" t="s">
        <v>150</v>
      </c>
      <c r="E5570" s="1527">
        <f t="shared" ref="E5570:E5633" si="174">IF($L$2=$H$1,H5570,I5570)</f>
        <v>107.12</v>
      </c>
      <c r="F5570" s="1521">
        <f t="shared" ref="F5570:F5633" si="175">IF(LEN($B5570)=7,CONCATENATE(MID($B5570,1,6),"00",RIGHT($B5570,1)),IF(LEN($B5570)=8,CONCATENATE(MID($B5570,1,6),"0",RIGHT($B5570,2)),$B5570))</f>
        <v>101154</v>
      </c>
      <c r="H5570" s="1527">
        <v>107.12</v>
      </c>
      <c r="I5570" s="1527">
        <v>104.54</v>
      </c>
    </row>
    <row r="5571" spans="2:9" ht="30">
      <c r="B5571" s="1531">
        <v>101155</v>
      </c>
      <c r="C5571" s="1529" t="s">
        <v>9777</v>
      </c>
      <c r="D5571" s="1528" t="s">
        <v>150</v>
      </c>
      <c r="E5571" s="1530">
        <f t="shared" si="174"/>
        <v>151.22999999999999</v>
      </c>
      <c r="F5571" s="1521">
        <f t="shared" si="175"/>
        <v>101155</v>
      </c>
      <c r="H5571" s="1530">
        <v>151.22999999999999</v>
      </c>
      <c r="I5571" s="1530">
        <v>147.81</v>
      </c>
    </row>
    <row r="5572" spans="2:9" ht="30">
      <c r="B5572" s="1532">
        <v>101156</v>
      </c>
      <c r="C5572" s="1523" t="s">
        <v>9778</v>
      </c>
      <c r="D5572" s="1526" t="s">
        <v>150</v>
      </c>
      <c r="E5572" s="1527">
        <f t="shared" si="174"/>
        <v>223.07</v>
      </c>
      <c r="F5572" s="1521">
        <f t="shared" si="175"/>
        <v>101156</v>
      </c>
      <c r="H5572" s="1527">
        <v>223.07</v>
      </c>
      <c r="I5572" s="1527">
        <v>218.42</v>
      </c>
    </row>
    <row r="5573" spans="2:9">
      <c r="B5573" s="1531">
        <v>101810</v>
      </c>
      <c r="C5573" s="1529" t="s">
        <v>17343</v>
      </c>
      <c r="D5573" s="1528" t="s">
        <v>1017</v>
      </c>
      <c r="E5573" s="1530">
        <f t="shared" si="174"/>
        <v>1390.12</v>
      </c>
      <c r="F5573" s="1521">
        <f t="shared" si="175"/>
        <v>101810</v>
      </c>
      <c r="H5573" s="1530">
        <v>1390.12</v>
      </c>
      <c r="I5573" s="1530">
        <v>1366.15</v>
      </c>
    </row>
    <row r="5574" spans="2:9">
      <c r="B5574" s="1532">
        <v>101811</v>
      </c>
      <c r="C5574" s="1523" t="s">
        <v>17344</v>
      </c>
      <c r="D5574" s="1526" t="s">
        <v>1017</v>
      </c>
      <c r="E5574" s="1527">
        <f t="shared" si="174"/>
        <v>1076.97</v>
      </c>
      <c r="F5574" s="1521">
        <f t="shared" si="175"/>
        <v>101811</v>
      </c>
      <c r="H5574" s="1527">
        <v>1076.97</v>
      </c>
      <c r="I5574" s="1527">
        <v>1052.1300000000001</v>
      </c>
    </row>
    <row r="5575" spans="2:9" ht="30">
      <c r="B5575" s="1531">
        <v>101812</v>
      </c>
      <c r="C5575" s="1529" t="s">
        <v>18628</v>
      </c>
      <c r="D5575" s="1528" t="s">
        <v>1017</v>
      </c>
      <c r="E5575" s="1530">
        <f t="shared" si="174"/>
        <v>1511.49</v>
      </c>
      <c r="F5575" s="1521">
        <f t="shared" si="175"/>
        <v>101812</v>
      </c>
      <c r="H5575" s="1530">
        <v>1511.49</v>
      </c>
      <c r="I5575" s="1530">
        <v>1494.51</v>
      </c>
    </row>
    <row r="5576" spans="2:9" ht="30">
      <c r="B5576" s="1532">
        <v>101813</v>
      </c>
      <c r="C5576" s="1523" t="s">
        <v>18629</v>
      </c>
      <c r="D5576" s="1526" t="s">
        <v>1017</v>
      </c>
      <c r="E5576" s="1527">
        <f t="shared" si="174"/>
        <v>1198.3399999999999</v>
      </c>
      <c r="F5576" s="1521">
        <f t="shared" si="175"/>
        <v>101813</v>
      </c>
      <c r="H5576" s="1527">
        <v>1198.3399999999999</v>
      </c>
      <c r="I5576" s="1527">
        <v>1180.49</v>
      </c>
    </row>
    <row r="5577" spans="2:9" ht="30">
      <c r="B5577" s="1531">
        <v>101814</v>
      </c>
      <c r="C5577" s="1529" t="s">
        <v>18630</v>
      </c>
      <c r="D5577" s="1528" t="s">
        <v>150</v>
      </c>
      <c r="E5577" s="1530">
        <f t="shared" si="174"/>
        <v>36.72</v>
      </c>
      <c r="F5577" s="1521">
        <f t="shared" si="175"/>
        <v>101814</v>
      </c>
      <c r="H5577" s="1530">
        <v>36.72</v>
      </c>
      <c r="I5577" s="1530">
        <v>34.39</v>
      </c>
    </row>
    <row r="5578" spans="2:9" ht="45">
      <c r="B5578" s="1532">
        <v>101815</v>
      </c>
      <c r="C5578" s="1523" t="s">
        <v>18631</v>
      </c>
      <c r="D5578" s="1526" t="s">
        <v>150</v>
      </c>
      <c r="E5578" s="1527">
        <f t="shared" si="174"/>
        <v>72.930000000000007</v>
      </c>
      <c r="F5578" s="1521">
        <f t="shared" si="175"/>
        <v>101815</v>
      </c>
      <c r="H5578" s="1527">
        <v>72.930000000000007</v>
      </c>
      <c r="I5578" s="1527">
        <v>70.400000000000006</v>
      </c>
    </row>
    <row r="5579" spans="2:9" ht="30">
      <c r="B5579" s="1531">
        <v>101816</v>
      </c>
      <c r="C5579" s="1529" t="s">
        <v>18632</v>
      </c>
      <c r="D5579" s="1528" t="s">
        <v>150</v>
      </c>
      <c r="E5579" s="1530">
        <f t="shared" si="174"/>
        <v>57.62</v>
      </c>
      <c r="F5579" s="1521">
        <f t="shared" si="175"/>
        <v>101816</v>
      </c>
      <c r="H5579" s="1530">
        <v>57.62</v>
      </c>
      <c r="I5579" s="1530">
        <v>54.71</v>
      </c>
    </row>
    <row r="5580" spans="2:9" ht="30">
      <c r="B5580" s="1532">
        <v>101817</v>
      </c>
      <c r="C5580" s="1523" t="s">
        <v>18633</v>
      </c>
      <c r="D5580" s="1526" t="s">
        <v>150</v>
      </c>
      <c r="E5580" s="1527">
        <f t="shared" si="174"/>
        <v>39.979999999999997</v>
      </c>
      <c r="F5580" s="1521">
        <f t="shared" si="175"/>
        <v>101817</v>
      </c>
      <c r="H5580" s="1527">
        <v>39.979999999999997</v>
      </c>
      <c r="I5580" s="1527">
        <v>37.14</v>
      </c>
    </row>
    <row r="5581" spans="2:9" ht="45">
      <c r="B5581" s="1531">
        <v>101818</v>
      </c>
      <c r="C5581" s="1529" t="s">
        <v>18634</v>
      </c>
      <c r="D5581" s="1528" t="s">
        <v>150</v>
      </c>
      <c r="E5581" s="1530">
        <f t="shared" si="174"/>
        <v>57.93</v>
      </c>
      <c r="F5581" s="1521">
        <f t="shared" si="175"/>
        <v>101818</v>
      </c>
      <c r="H5581" s="1530">
        <v>57.93</v>
      </c>
      <c r="I5581" s="1530">
        <v>54.89</v>
      </c>
    </row>
    <row r="5582" spans="2:9" ht="30">
      <c r="B5582" s="1532">
        <v>101819</v>
      </c>
      <c r="C5582" s="1523" t="s">
        <v>18635</v>
      </c>
      <c r="D5582" s="1526" t="s">
        <v>150</v>
      </c>
      <c r="E5582" s="1527">
        <f t="shared" si="174"/>
        <v>51.52</v>
      </c>
      <c r="F5582" s="1521">
        <f t="shared" si="175"/>
        <v>101819</v>
      </c>
      <c r="H5582" s="1527">
        <v>51.52</v>
      </c>
      <c r="I5582" s="1527">
        <v>48.24</v>
      </c>
    </row>
    <row r="5583" spans="2:9" ht="30">
      <c r="B5583" s="1531">
        <v>101820</v>
      </c>
      <c r="C5583" s="1529" t="s">
        <v>18636</v>
      </c>
      <c r="D5583" s="1528" t="s">
        <v>150</v>
      </c>
      <c r="E5583" s="1530">
        <f t="shared" si="174"/>
        <v>32.18</v>
      </c>
      <c r="F5583" s="1521">
        <f t="shared" si="175"/>
        <v>101820</v>
      </c>
      <c r="H5583" s="1530">
        <v>32.18</v>
      </c>
      <c r="I5583" s="1530">
        <v>29.47</v>
      </c>
    </row>
    <row r="5584" spans="2:9" ht="30">
      <c r="B5584" s="1532">
        <v>101822</v>
      </c>
      <c r="C5584" s="1523" t="s">
        <v>18637</v>
      </c>
      <c r="D5584" s="1526" t="s">
        <v>1017</v>
      </c>
      <c r="E5584" s="1527">
        <f t="shared" si="174"/>
        <v>89.96</v>
      </c>
      <c r="F5584" s="1521">
        <f t="shared" si="175"/>
        <v>101822</v>
      </c>
      <c r="H5584" s="1527">
        <v>89.96</v>
      </c>
      <c r="I5584" s="1527">
        <v>81.17</v>
      </c>
    </row>
    <row r="5585" spans="2:9" ht="30">
      <c r="B5585" s="1531">
        <v>101823</v>
      </c>
      <c r="C5585" s="1529" t="s">
        <v>18638</v>
      </c>
      <c r="D5585" s="1528" t="s">
        <v>1017</v>
      </c>
      <c r="E5585" s="1530">
        <f t="shared" si="174"/>
        <v>123.2</v>
      </c>
      <c r="F5585" s="1521">
        <f t="shared" si="175"/>
        <v>101823</v>
      </c>
      <c r="H5585" s="1530">
        <v>123.2</v>
      </c>
      <c r="I5585" s="1530">
        <v>114.41</v>
      </c>
    </row>
    <row r="5586" spans="2:9" ht="30">
      <c r="B5586" s="1532">
        <v>101824</v>
      </c>
      <c r="C5586" s="1523" t="s">
        <v>18639</v>
      </c>
      <c r="D5586" s="1526" t="s">
        <v>1017</v>
      </c>
      <c r="E5586" s="1527">
        <f t="shared" si="174"/>
        <v>154.13999999999999</v>
      </c>
      <c r="F5586" s="1521">
        <f t="shared" si="175"/>
        <v>101824</v>
      </c>
      <c r="H5586" s="1527">
        <v>154.13999999999999</v>
      </c>
      <c r="I5586" s="1527">
        <v>145.35</v>
      </c>
    </row>
    <row r="5587" spans="2:9" ht="30">
      <c r="B5587" s="1531">
        <v>101825</v>
      </c>
      <c r="C5587" s="1529" t="s">
        <v>18640</v>
      </c>
      <c r="D5587" s="1528" t="s">
        <v>1017</v>
      </c>
      <c r="E5587" s="1530">
        <f t="shared" si="174"/>
        <v>184.25</v>
      </c>
      <c r="F5587" s="1521">
        <f t="shared" si="175"/>
        <v>101825</v>
      </c>
      <c r="H5587" s="1530">
        <v>184.25</v>
      </c>
      <c r="I5587" s="1530">
        <v>175.46</v>
      </c>
    </row>
    <row r="5588" spans="2:9" ht="30">
      <c r="B5588" s="1532">
        <v>101826</v>
      </c>
      <c r="C5588" s="1523" t="s">
        <v>18641</v>
      </c>
      <c r="D5588" s="1526" t="s">
        <v>1017</v>
      </c>
      <c r="E5588" s="1527">
        <f t="shared" si="174"/>
        <v>213.97</v>
      </c>
      <c r="F5588" s="1521">
        <f t="shared" si="175"/>
        <v>101826</v>
      </c>
      <c r="H5588" s="1527">
        <v>213.97</v>
      </c>
      <c r="I5588" s="1527">
        <v>205.18</v>
      </c>
    </row>
    <row r="5589" spans="2:9" ht="30">
      <c r="B5589" s="1531">
        <v>101827</v>
      </c>
      <c r="C5589" s="1529" t="s">
        <v>18642</v>
      </c>
      <c r="D5589" s="1528" t="s">
        <v>1017</v>
      </c>
      <c r="E5589" s="1530">
        <f t="shared" si="174"/>
        <v>159.6</v>
      </c>
      <c r="F5589" s="1521">
        <f t="shared" si="175"/>
        <v>101827</v>
      </c>
      <c r="H5589" s="1530">
        <v>159.6</v>
      </c>
      <c r="I5589" s="1530">
        <v>150.81</v>
      </c>
    </row>
    <row r="5590" spans="2:9" ht="30">
      <c r="B5590" s="1532">
        <v>101828</v>
      </c>
      <c r="C5590" s="1523" t="s">
        <v>18643</v>
      </c>
      <c r="D5590" s="1526" t="s">
        <v>1017</v>
      </c>
      <c r="E5590" s="1527">
        <f t="shared" si="174"/>
        <v>148</v>
      </c>
      <c r="F5590" s="1521">
        <f t="shared" si="175"/>
        <v>101828</v>
      </c>
      <c r="H5590" s="1527">
        <v>148</v>
      </c>
      <c r="I5590" s="1527">
        <v>139.21</v>
      </c>
    </row>
    <row r="5591" spans="2:9" ht="30">
      <c r="B5591" s="1531">
        <v>101829</v>
      </c>
      <c r="C5591" s="1529" t="s">
        <v>18644</v>
      </c>
      <c r="D5591" s="1528" t="s">
        <v>1017</v>
      </c>
      <c r="E5591" s="1530">
        <f t="shared" si="174"/>
        <v>221</v>
      </c>
      <c r="F5591" s="1521">
        <f t="shared" si="175"/>
        <v>101829</v>
      </c>
      <c r="H5591" s="1530">
        <v>221</v>
      </c>
      <c r="I5591" s="1530">
        <v>212.21</v>
      </c>
    </row>
    <row r="5592" spans="2:9" ht="30">
      <c r="B5592" s="1532">
        <v>101830</v>
      </c>
      <c r="C5592" s="1523" t="s">
        <v>18645</v>
      </c>
      <c r="D5592" s="1526" t="s">
        <v>1017</v>
      </c>
      <c r="E5592" s="1527">
        <f t="shared" si="174"/>
        <v>249.71</v>
      </c>
      <c r="F5592" s="1521">
        <f t="shared" si="175"/>
        <v>101830</v>
      </c>
      <c r="H5592" s="1527">
        <v>249.71</v>
      </c>
      <c r="I5592" s="1527">
        <v>240.92</v>
      </c>
    </row>
    <row r="5593" spans="2:9" ht="30">
      <c r="B5593" s="1531">
        <v>101831</v>
      </c>
      <c r="C5593" s="1529" t="s">
        <v>18646</v>
      </c>
      <c r="D5593" s="1528" t="s">
        <v>1017</v>
      </c>
      <c r="E5593" s="1530">
        <f t="shared" si="174"/>
        <v>278.04000000000002</v>
      </c>
      <c r="F5593" s="1521">
        <f t="shared" si="175"/>
        <v>101831</v>
      </c>
      <c r="H5593" s="1530">
        <v>278.04000000000002</v>
      </c>
      <c r="I5593" s="1530">
        <v>269.25</v>
      </c>
    </row>
    <row r="5594" spans="2:9" ht="30">
      <c r="B5594" s="1532">
        <v>101832</v>
      </c>
      <c r="C5594" s="1523" t="s">
        <v>18647</v>
      </c>
      <c r="D5594" s="1526" t="s">
        <v>1017</v>
      </c>
      <c r="E5594" s="1527">
        <f t="shared" si="174"/>
        <v>209.86</v>
      </c>
      <c r="F5594" s="1521">
        <f t="shared" si="175"/>
        <v>101832</v>
      </c>
      <c r="H5594" s="1527">
        <v>209.86</v>
      </c>
      <c r="I5594" s="1527">
        <v>201.07</v>
      </c>
    </row>
    <row r="5595" spans="2:9" ht="30">
      <c r="B5595" s="1531">
        <v>101833</v>
      </c>
      <c r="C5595" s="1529" t="s">
        <v>18648</v>
      </c>
      <c r="D5595" s="1528" t="s">
        <v>1017</v>
      </c>
      <c r="E5595" s="1530">
        <f t="shared" si="174"/>
        <v>238.8</v>
      </c>
      <c r="F5595" s="1521">
        <f t="shared" si="175"/>
        <v>101833</v>
      </c>
      <c r="H5595" s="1530">
        <v>238.8</v>
      </c>
      <c r="I5595" s="1530">
        <v>230.01</v>
      </c>
    </row>
    <row r="5596" spans="2:9" ht="30">
      <c r="B5596" s="1532">
        <v>101834</v>
      </c>
      <c r="C5596" s="1523" t="s">
        <v>18649</v>
      </c>
      <c r="D5596" s="1526" t="s">
        <v>1017</v>
      </c>
      <c r="E5596" s="1527">
        <f t="shared" si="174"/>
        <v>267.36</v>
      </c>
      <c r="F5596" s="1521">
        <f t="shared" si="175"/>
        <v>101834</v>
      </c>
      <c r="H5596" s="1527">
        <v>267.36</v>
      </c>
      <c r="I5596" s="1527">
        <v>258.57</v>
      </c>
    </row>
    <row r="5597" spans="2:9" ht="30">
      <c r="B5597" s="1531">
        <v>101835</v>
      </c>
      <c r="C5597" s="1529" t="s">
        <v>18650</v>
      </c>
      <c r="D5597" s="1528" t="s">
        <v>1017</v>
      </c>
      <c r="E5597" s="1530">
        <f t="shared" si="174"/>
        <v>223.97</v>
      </c>
      <c r="F5597" s="1521">
        <f t="shared" si="175"/>
        <v>101835</v>
      </c>
      <c r="H5597" s="1530">
        <v>223.97</v>
      </c>
      <c r="I5597" s="1530">
        <v>215.01</v>
      </c>
    </row>
    <row r="5598" spans="2:9" ht="30">
      <c r="B5598" s="1532">
        <v>101836</v>
      </c>
      <c r="C5598" s="1523" t="s">
        <v>18651</v>
      </c>
      <c r="D5598" s="1526" t="s">
        <v>1017</v>
      </c>
      <c r="E5598" s="1527">
        <f t="shared" si="174"/>
        <v>20.76</v>
      </c>
      <c r="F5598" s="1521">
        <f t="shared" si="175"/>
        <v>101836</v>
      </c>
      <c r="H5598" s="1527">
        <v>20.76</v>
      </c>
      <c r="I5598" s="1527">
        <v>20.02</v>
      </c>
    </row>
    <row r="5599" spans="2:9" ht="30">
      <c r="B5599" s="1531">
        <v>101837</v>
      </c>
      <c r="C5599" s="1529" t="s">
        <v>18652</v>
      </c>
      <c r="D5599" s="1528" t="s">
        <v>1017</v>
      </c>
      <c r="E5599" s="1530">
        <f t="shared" si="174"/>
        <v>54</v>
      </c>
      <c r="F5599" s="1521">
        <f t="shared" si="175"/>
        <v>101837</v>
      </c>
      <c r="H5599" s="1530">
        <v>54</v>
      </c>
      <c r="I5599" s="1530">
        <v>53.26</v>
      </c>
    </row>
    <row r="5600" spans="2:9" ht="30">
      <c r="B5600" s="1532">
        <v>101838</v>
      </c>
      <c r="C5600" s="1523" t="s">
        <v>18653</v>
      </c>
      <c r="D5600" s="1526" t="s">
        <v>1017</v>
      </c>
      <c r="E5600" s="1527">
        <f t="shared" si="174"/>
        <v>84.94</v>
      </c>
      <c r="F5600" s="1521">
        <f t="shared" si="175"/>
        <v>101838</v>
      </c>
      <c r="H5600" s="1527">
        <v>84.94</v>
      </c>
      <c r="I5600" s="1527">
        <v>84.2</v>
      </c>
    </row>
    <row r="5601" spans="2:9" ht="30">
      <c r="B5601" s="1531">
        <v>101839</v>
      </c>
      <c r="C5601" s="1529" t="s">
        <v>18654</v>
      </c>
      <c r="D5601" s="1528" t="s">
        <v>1017</v>
      </c>
      <c r="E5601" s="1530">
        <f t="shared" si="174"/>
        <v>115.04</v>
      </c>
      <c r="F5601" s="1521">
        <f t="shared" si="175"/>
        <v>101839</v>
      </c>
      <c r="H5601" s="1530">
        <v>115.04</v>
      </c>
      <c r="I5601" s="1530">
        <v>114.3</v>
      </c>
    </row>
    <row r="5602" spans="2:9" ht="30">
      <c r="B5602" s="1532">
        <v>101840</v>
      </c>
      <c r="C5602" s="1523" t="s">
        <v>18655</v>
      </c>
      <c r="D5602" s="1526" t="s">
        <v>1017</v>
      </c>
      <c r="E5602" s="1527">
        <f t="shared" si="174"/>
        <v>177.3</v>
      </c>
      <c r="F5602" s="1521">
        <f t="shared" si="175"/>
        <v>101840</v>
      </c>
      <c r="H5602" s="1527">
        <v>177.3</v>
      </c>
      <c r="I5602" s="1527">
        <v>174.85</v>
      </c>
    </row>
    <row r="5603" spans="2:9" ht="30">
      <c r="B5603" s="1531">
        <v>101841</v>
      </c>
      <c r="C5603" s="1529" t="s">
        <v>18656</v>
      </c>
      <c r="D5603" s="1528" t="s">
        <v>1017</v>
      </c>
      <c r="E5603" s="1530">
        <f t="shared" si="174"/>
        <v>90.4</v>
      </c>
      <c r="F5603" s="1521">
        <f t="shared" si="175"/>
        <v>101841</v>
      </c>
      <c r="H5603" s="1530">
        <v>90.4</v>
      </c>
      <c r="I5603" s="1530">
        <v>89.66</v>
      </c>
    </row>
    <row r="5604" spans="2:9" ht="30">
      <c r="B5604" s="1532">
        <v>101842</v>
      </c>
      <c r="C5604" s="1523" t="s">
        <v>18657</v>
      </c>
      <c r="D5604" s="1526" t="s">
        <v>1017</v>
      </c>
      <c r="E5604" s="1527">
        <f t="shared" si="174"/>
        <v>78.8</v>
      </c>
      <c r="F5604" s="1521">
        <f t="shared" si="175"/>
        <v>101842</v>
      </c>
      <c r="H5604" s="1527">
        <v>78.8</v>
      </c>
      <c r="I5604" s="1527">
        <v>78.06</v>
      </c>
    </row>
    <row r="5605" spans="2:9" ht="30">
      <c r="B5605" s="1531">
        <v>101843</v>
      </c>
      <c r="C5605" s="1529" t="s">
        <v>18658</v>
      </c>
      <c r="D5605" s="1528" t="s">
        <v>1017</v>
      </c>
      <c r="E5605" s="1530">
        <f t="shared" si="174"/>
        <v>151.80000000000001</v>
      </c>
      <c r="F5605" s="1521">
        <f t="shared" si="175"/>
        <v>101843</v>
      </c>
      <c r="H5605" s="1530">
        <v>151.80000000000001</v>
      </c>
      <c r="I5605" s="1530">
        <v>151.06</v>
      </c>
    </row>
    <row r="5606" spans="2:9" ht="30">
      <c r="B5606" s="1532">
        <v>101844</v>
      </c>
      <c r="C5606" s="1523" t="s">
        <v>18659</v>
      </c>
      <c r="D5606" s="1526" t="s">
        <v>1017</v>
      </c>
      <c r="E5606" s="1527">
        <f t="shared" si="174"/>
        <v>180.51</v>
      </c>
      <c r="F5606" s="1521">
        <f t="shared" si="175"/>
        <v>101844</v>
      </c>
      <c r="H5606" s="1527">
        <v>180.51</v>
      </c>
      <c r="I5606" s="1527">
        <v>179.77</v>
      </c>
    </row>
    <row r="5607" spans="2:9" ht="30">
      <c r="B5607" s="1531">
        <v>101845</v>
      </c>
      <c r="C5607" s="1529" t="s">
        <v>18660</v>
      </c>
      <c r="D5607" s="1528" t="s">
        <v>1017</v>
      </c>
      <c r="E5607" s="1530">
        <f t="shared" si="174"/>
        <v>208.84</v>
      </c>
      <c r="F5607" s="1521">
        <f t="shared" si="175"/>
        <v>101845</v>
      </c>
      <c r="H5607" s="1530">
        <v>208.84</v>
      </c>
      <c r="I5607" s="1530">
        <v>208.1</v>
      </c>
    </row>
    <row r="5608" spans="2:9" ht="30">
      <c r="B5608" s="1532">
        <v>101846</v>
      </c>
      <c r="C5608" s="1523" t="s">
        <v>18661</v>
      </c>
      <c r="D5608" s="1526" t="s">
        <v>1017</v>
      </c>
      <c r="E5608" s="1527">
        <f t="shared" si="174"/>
        <v>140.66</v>
      </c>
      <c r="F5608" s="1521">
        <f t="shared" si="175"/>
        <v>101846</v>
      </c>
      <c r="H5608" s="1527">
        <v>140.66</v>
      </c>
      <c r="I5608" s="1527">
        <v>139.91999999999999</v>
      </c>
    </row>
    <row r="5609" spans="2:9" ht="30">
      <c r="B5609" s="1531">
        <v>101847</v>
      </c>
      <c r="C5609" s="1529" t="s">
        <v>18662</v>
      </c>
      <c r="D5609" s="1528" t="s">
        <v>1017</v>
      </c>
      <c r="E5609" s="1530">
        <f t="shared" si="174"/>
        <v>169.6</v>
      </c>
      <c r="F5609" s="1521">
        <f t="shared" si="175"/>
        <v>101847</v>
      </c>
      <c r="H5609" s="1530">
        <v>169.6</v>
      </c>
      <c r="I5609" s="1530">
        <v>168.86</v>
      </c>
    </row>
    <row r="5610" spans="2:9" ht="30">
      <c r="B5610" s="1532">
        <v>101848</v>
      </c>
      <c r="C5610" s="1523" t="s">
        <v>18663</v>
      </c>
      <c r="D5610" s="1526" t="s">
        <v>1017</v>
      </c>
      <c r="E5610" s="1527">
        <f t="shared" si="174"/>
        <v>198.16</v>
      </c>
      <c r="F5610" s="1521">
        <f t="shared" si="175"/>
        <v>101848</v>
      </c>
      <c r="H5610" s="1527">
        <v>198.16</v>
      </c>
      <c r="I5610" s="1527">
        <v>197.42</v>
      </c>
    </row>
    <row r="5611" spans="2:9" ht="30">
      <c r="B5611" s="1531">
        <v>101849</v>
      </c>
      <c r="C5611" s="1529" t="s">
        <v>18664</v>
      </c>
      <c r="D5611" s="1528" t="s">
        <v>1017</v>
      </c>
      <c r="E5611" s="1530">
        <f t="shared" si="174"/>
        <v>154.77000000000001</v>
      </c>
      <c r="F5611" s="1521">
        <f t="shared" si="175"/>
        <v>101849</v>
      </c>
      <c r="H5611" s="1530">
        <v>154.77000000000001</v>
      </c>
      <c r="I5611" s="1530">
        <v>153.86000000000001</v>
      </c>
    </row>
    <row r="5612" spans="2:9" ht="30">
      <c r="B5612" s="1532">
        <v>101850</v>
      </c>
      <c r="C5612" s="1523" t="s">
        <v>18665</v>
      </c>
      <c r="D5612" s="1526" t="s">
        <v>150</v>
      </c>
      <c r="E5612" s="1527">
        <f t="shared" si="174"/>
        <v>47.37</v>
      </c>
      <c r="F5612" s="1521">
        <f t="shared" si="175"/>
        <v>101850</v>
      </c>
      <c r="H5612" s="1527">
        <v>47.37</v>
      </c>
      <c r="I5612" s="1527">
        <v>44.5</v>
      </c>
    </row>
    <row r="5613" spans="2:9" ht="30">
      <c r="B5613" s="1531">
        <v>101851</v>
      </c>
      <c r="C5613" s="1529" t="s">
        <v>18666</v>
      </c>
      <c r="D5613" s="1528" t="s">
        <v>150</v>
      </c>
      <c r="E5613" s="1530">
        <f t="shared" si="174"/>
        <v>128.41999999999999</v>
      </c>
      <c r="F5613" s="1521">
        <f t="shared" si="175"/>
        <v>101851</v>
      </c>
      <c r="H5613" s="1530">
        <v>128.41999999999999</v>
      </c>
      <c r="I5613" s="1530">
        <v>125.36</v>
      </c>
    </row>
    <row r="5614" spans="2:9" ht="30">
      <c r="B5614" s="1532">
        <v>101852</v>
      </c>
      <c r="C5614" s="1523" t="s">
        <v>18667</v>
      </c>
      <c r="D5614" s="1526" t="s">
        <v>150</v>
      </c>
      <c r="E5614" s="1527">
        <f t="shared" si="174"/>
        <v>59.25</v>
      </c>
      <c r="F5614" s="1521">
        <f t="shared" si="175"/>
        <v>101852</v>
      </c>
      <c r="H5614" s="1527">
        <v>59.25</v>
      </c>
      <c r="I5614" s="1527">
        <v>55.96</v>
      </c>
    </row>
    <row r="5615" spans="2:9" ht="30">
      <c r="B5615" s="1531">
        <v>101853</v>
      </c>
      <c r="C5615" s="1529" t="s">
        <v>18668</v>
      </c>
      <c r="D5615" s="1528" t="s">
        <v>150</v>
      </c>
      <c r="E5615" s="1530">
        <f t="shared" si="174"/>
        <v>42.61</v>
      </c>
      <c r="F5615" s="1521">
        <f t="shared" si="175"/>
        <v>101853</v>
      </c>
      <c r="H5615" s="1530">
        <v>42.61</v>
      </c>
      <c r="I5615" s="1530">
        <v>40.270000000000003</v>
      </c>
    </row>
    <row r="5616" spans="2:9" ht="30">
      <c r="B5616" s="1532">
        <v>101854</v>
      </c>
      <c r="C5616" s="1523" t="s">
        <v>18669</v>
      </c>
      <c r="D5616" s="1526" t="s">
        <v>150</v>
      </c>
      <c r="E5616" s="1527">
        <f t="shared" si="174"/>
        <v>131.05000000000001</v>
      </c>
      <c r="F5616" s="1521">
        <f t="shared" si="175"/>
        <v>101854</v>
      </c>
      <c r="H5616" s="1527">
        <v>131.05000000000001</v>
      </c>
      <c r="I5616" s="1527">
        <v>128.52000000000001</v>
      </c>
    </row>
    <row r="5617" spans="2:9" ht="30">
      <c r="B5617" s="1531">
        <v>101855</v>
      </c>
      <c r="C5617" s="1529" t="s">
        <v>18670</v>
      </c>
      <c r="D5617" s="1528" t="s">
        <v>150</v>
      </c>
      <c r="E5617" s="1530">
        <f t="shared" si="174"/>
        <v>63.76</v>
      </c>
      <c r="F5617" s="1521">
        <f t="shared" si="175"/>
        <v>101855</v>
      </c>
      <c r="H5617" s="1530">
        <v>63.76</v>
      </c>
      <c r="I5617" s="1530">
        <v>60.88</v>
      </c>
    </row>
    <row r="5618" spans="2:9" ht="30">
      <c r="B5618" s="1532">
        <v>101856</v>
      </c>
      <c r="C5618" s="1523" t="s">
        <v>18671</v>
      </c>
      <c r="D5618" s="1526" t="s">
        <v>150</v>
      </c>
      <c r="E5618" s="1527">
        <f t="shared" si="174"/>
        <v>20.07</v>
      </c>
      <c r="F5618" s="1521">
        <f t="shared" si="175"/>
        <v>101856</v>
      </c>
      <c r="H5618" s="1527">
        <v>20.07</v>
      </c>
      <c r="I5618" s="1527">
        <v>18.54</v>
      </c>
    </row>
    <row r="5619" spans="2:9" ht="30">
      <c r="B5619" s="1531">
        <v>101857</v>
      </c>
      <c r="C5619" s="1529" t="s">
        <v>18672</v>
      </c>
      <c r="D5619" s="1528" t="s">
        <v>150</v>
      </c>
      <c r="E5619" s="1530">
        <f t="shared" si="174"/>
        <v>25.14</v>
      </c>
      <c r="F5619" s="1521">
        <f t="shared" si="175"/>
        <v>101857</v>
      </c>
      <c r="H5619" s="1530">
        <v>25.14</v>
      </c>
      <c r="I5619" s="1530">
        <v>23.09</v>
      </c>
    </row>
    <row r="5620" spans="2:9" ht="30">
      <c r="B5620" s="1532">
        <v>101858</v>
      </c>
      <c r="C5620" s="1523" t="s">
        <v>18673</v>
      </c>
      <c r="D5620" s="1526" t="s">
        <v>150</v>
      </c>
      <c r="E5620" s="1527">
        <f t="shared" si="174"/>
        <v>20.5</v>
      </c>
      <c r="F5620" s="1521">
        <f t="shared" si="175"/>
        <v>101858</v>
      </c>
      <c r="H5620" s="1527">
        <v>20.5</v>
      </c>
      <c r="I5620" s="1527">
        <v>18.920000000000002</v>
      </c>
    </row>
    <row r="5621" spans="2:9" ht="30">
      <c r="B5621" s="1531">
        <v>101859</v>
      </c>
      <c r="C5621" s="1529" t="s">
        <v>18674</v>
      </c>
      <c r="D5621" s="1528" t="s">
        <v>150</v>
      </c>
      <c r="E5621" s="1530">
        <f t="shared" si="174"/>
        <v>22.68</v>
      </c>
      <c r="F5621" s="1521">
        <f t="shared" si="175"/>
        <v>101859</v>
      </c>
      <c r="H5621" s="1530">
        <v>22.68</v>
      </c>
      <c r="I5621" s="1530">
        <v>20.88</v>
      </c>
    </row>
    <row r="5622" spans="2:9" ht="30">
      <c r="B5622" s="1532">
        <v>101860</v>
      </c>
      <c r="C5622" s="1523" t="s">
        <v>18675</v>
      </c>
      <c r="D5622" s="1526" t="s">
        <v>150</v>
      </c>
      <c r="E5622" s="1527">
        <f t="shared" si="174"/>
        <v>26.12</v>
      </c>
      <c r="F5622" s="1521">
        <f t="shared" si="175"/>
        <v>101860</v>
      </c>
      <c r="H5622" s="1527">
        <v>26.12</v>
      </c>
      <c r="I5622" s="1527">
        <v>23.97</v>
      </c>
    </row>
    <row r="5623" spans="2:9" ht="30">
      <c r="B5623" s="1531">
        <v>101861</v>
      </c>
      <c r="C5623" s="1529" t="s">
        <v>18676</v>
      </c>
      <c r="D5623" s="1528" t="s">
        <v>150</v>
      </c>
      <c r="E5623" s="1530">
        <f t="shared" si="174"/>
        <v>24.4</v>
      </c>
      <c r="F5623" s="1521">
        <f t="shared" si="175"/>
        <v>101861</v>
      </c>
      <c r="H5623" s="1530">
        <v>24.4</v>
      </c>
      <c r="I5623" s="1530">
        <v>22.42</v>
      </c>
    </row>
    <row r="5624" spans="2:9" ht="30">
      <c r="B5624" s="1532">
        <v>101862</v>
      </c>
      <c r="C5624" s="1523" t="s">
        <v>18677</v>
      </c>
      <c r="D5624" s="1526" t="s">
        <v>150</v>
      </c>
      <c r="E5624" s="1527">
        <f t="shared" si="174"/>
        <v>26.63</v>
      </c>
      <c r="F5624" s="1521">
        <f t="shared" si="175"/>
        <v>101862</v>
      </c>
      <c r="H5624" s="1527">
        <v>26.63</v>
      </c>
      <c r="I5624" s="1527">
        <v>24.44</v>
      </c>
    </row>
    <row r="5625" spans="2:9" ht="30">
      <c r="B5625" s="1531">
        <v>101863</v>
      </c>
      <c r="C5625" s="1529" t="s">
        <v>18678</v>
      </c>
      <c r="D5625" s="1528" t="s">
        <v>150</v>
      </c>
      <c r="E5625" s="1530">
        <f t="shared" si="174"/>
        <v>20.79</v>
      </c>
      <c r="F5625" s="1521">
        <f t="shared" si="175"/>
        <v>101863</v>
      </c>
      <c r="H5625" s="1530">
        <v>20.79</v>
      </c>
      <c r="I5625" s="1530">
        <v>19.190000000000001</v>
      </c>
    </row>
    <row r="5626" spans="2:9" ht="30">
      <c r="B5626" s="1532">
        <v>101864</v>
      </c>
      <c r="C5626" s="1523" t="s">
        <v>18679</v>
      </c>
      <c r="D5626" s="1526" t="s">
        <v>150</v>
      </c>
      <c r="E5626" s="1527">
        <f t="shared" si="174"/>
        <v>24.23</v>
      </c>
      <c r="F5626" s="1521">
        <f t="shared" si="175"/>
        <v>101864</v>
      </c>
      <c r="H5626" s="1527">
        <v>24.23</v>
      </c>
      <c r="I5626" s="1527">
        <v>22.28</v>
      </c>
    </row>
    <row r="5627" spans="2:9" ht="30">
      <c r="B5627" s="1531">
        <v>101865</v>
      </c>
      <c r="C5627" s="1529" t="s">
        <v>18680</v>
      </c>
      <c r="D5627" s="1528" t="s">
        <v>150</v>
      </c>
      <c r="E5627" s="1530">
        <f t="shared" si="174"/>
        <v>27.66</v>
      </c>
      <c r="F5627" s="1521">
        <f t="shared" si="175"/>
        <v>101865</v>
      </c>
      <c r="H5627" s="1530">
        <v>27.66</v>
      </c>
      <c r="I5627" s="1530">
        <v>25.37</v>
      </c>
    </row>
    <row r="5628" spans="2:9" ht="30">
      <c r="B5628" s="1532">
        <v>101866</v>
      </c>
      <c r="C5628" s="1523" t="s">
        <v>18681</v>
      </c>
      <c r="D5628" s="1526" t="s">
        <v>150</v>
      </c>
      <c r="E5628" s="1527">
        <f t="shared" si="174"/>
        <v>24.57</v>
      </c>
      <c r="F5628" s="1521">
        <f t="shared" si="175"/>
        <v>101866</v>
      </c>
      <c r="H5628" s="1527">
        <v>24.57</v>
      </c>
      <c r="I5628" s="1527">
        <v>22.57</v>
      </c>
    </row>
    <row r="5629" spans="2:9" ht="30">
      <c r="B5629" s="1531">
        <v>101867</v>
      </c>
      <c r="C5629" s="1529" t="s">
        <v>18682</v>
      </c>
      <c r="D5629" s="1528" t="s">
        <v>150</v>
      </c>
      <c r="E5629" s="1530">
        <f t="shared" si="174"/>
        <v>28</v>
      </c>
      <c r="F5629" s="1521">
        <f t="shared" si="175"/>
        <v>101867</v>
      </c>
      <c r="H5629" s="1530">
        <v>28</v>
      </c>
      <c r="I5629" s="1530">
        <v>25.67</v>
      </c>
    </row>
    <row r="5630" spans="2:9" ht="30">
      <c r="B5630" s="1532">
        <v>101868</v>
      </c>
      <c r="C5630" s="1523" t="s">
        <v>18683</v>
      </c>
      <c r="D5630" s="1526" t="s">
        <v>150</v>
      </c>
      <c r="E5630" s="1527">
        <f t="shared" si="174"/>
        <v>22.18</v>
      </c>
      <c r="F5630" s="1521">
        <f t="shared" si="175"/>
        <v>101868</v>
      </c>
      <c r="H5630" s="1527">
        <v>22.18</v>
      </c>
      <c r="I5630" s="1527">
        <v>20.43</v>
      </c>
    </row>
    <row r="5631" spans="2:9" ht="30">
      <c r="B5631" s="1531">
        <v>101869</v>
      </c>
      <c r="C5631" s="1529" t="s">
        <v>18684</v>
      </c>
      <c r="D5631" s="1528" t="s">
        <v>150</v>
      </c>
      <c r="E5631" s="1530">
        <f t="shared" si="174"/>
        <v>25.61</v>
      </c>
      <c r="F5631" s="1521">
        <f t="shared" si="175"/>
        <v>101869</v>
      </c>
      <c r="H5631" s="1530">
        <v>25.61</v>
      </c>
      <c r="I5631" s="1530">
        <v>23.52</v>
      </c>
    </row>
    <row r="5632" spans="2:9" ht="30">
      <c r="B5632" s="1532">
        <v>101870</v>
      </c>
      <c r="C5632" s="1523" t="s">
        <v>18685</v>
      </c>
      <c r="D5632" s="1526" t="s">
        <v>150</v>
      </c>
      <c r="E5632" s="1527">
        <f t="shared" si="174"/>
        <v>29.04</v>
      </c>
      <c r="F5632" s="1521">
        <f t="shared" si="175"/>
        <v>101870</v>
      </c>
      <c r="H5632" s="1527">
        <v>29.04</v>
      </c>
      <c r="I5632" s="1527">
        <v>26.61</v>
      </c>
    </row>
    <row r="5633" spans="2:9" ht="30">
      <c r="B5633" s="1531">
        <v>102096</v>
      </c>
      <c r="C5633" s="1529" t="s">
        <v>17345</v>
      </c>
      <c r="D5633" s="1528" t="s">
        <v>1017</v>
      </c>
      <c r="E5633" s="1530">
        <f t="shared" si="174"/>
        <v>1450.03</v>
      </c>
      <c r="F5633" s="1521">
        <f t="shared" si="175"/>
        <v>102096</v>
      </c>
      <c r="H5633" s="1530">
        <v>1450.03</v>
      </c>
      <c r="I5633" s="1530">
        <v>1426.44</v>
      </c>
    </row>
    <row r="5634" spans="2:9" ht="30">
      <c r="B5634" s="1532">
        <v>102098</v>
      </c>
      <c r="C5634" s="1523" t="s">
        <v>18686</v>
      </c>
      <c r="D5634" s="1526" t="s">
        <v>1017</v>
      </c>
      <c r="E5634" s="1527">
        <f t="shared" ref="E5634:E5697" si="176">IF($L$2=$H$1,H5634,I5634)</f>
        <v>1571.4</v>
      </c>
      <c r="F5634" s="1521">
        <f t="shared" ref="F5634:F5697" si="177">IF(LEN($B5634)=7,CONCATENATE(MID($B5634,1,6),"00",RIGHT($B5634,1)),IF(LEN($B5634)=8,CONCATENATE(MID($B5634,1,6),"0",RIGHT($B5634,2)),$B5634))</f>
        <v>102098</v>
      </c>
      <c r="H5634" s="1527">
        <v>1571.4</v>
      </c>
      <c r="I5634" s="1527">
        <v>1554.8</v>
      </c>
    </row>
    <row r="5635" spans="2:9">
      <c r="B5635" s="1531">
        <v>102101</v>
      </c>
      <c r="C5635" s="1529" t="s">
        <v>17346</v>
      </c>
      <c r="D5635" s="1528" t="s">
        <v>150</v>
      </c>
      <c r="E5635" s="1530">
        <f t="shared" si="176"/>
        <v>3.39</v>
      </c>
      <c r="F5635" s="1521">
        <f t="shared" si="177"/>
        <v>102101</v>
      </c>
      <c r="H5635" s="1530">
        <v>3.39</v>
      </c>
      <c r="I5635" s="1530">
        <v>3.23</v>
      </c>
    </row>
    <row r="5636" spans="2:9" ht="30">
      <c r="B5636" s="1532">
        <v>102988</v>
      </c>
      <c r="C5636" s="1523" t="s">
        <v>18687</v>
      </c>
      <c r="D5636" s="1526" t="s">
        <v>150</v>
      </c>
      <c r="E5636" s="1527">
        <f t="shared" si="176"/>
        <v>43.03</v>
      </c>
      <c r="F5636" s="1521">
        <f t="shared" si="177"/>
        <v>102988</v>
      </c>
      <c r="H5636" s="1527">
        <v>43.03</v>
      </c>
      <c r="I5636" s="1527">
        <v>39.25</v>
      </c>
    </row>
    <row r="5637" spans="2:9">
      <c r="B5637" s="1531">
        <v>100576</v>
      </c>
      <c r="C5637" s="1529" t="s">
        <v>8924</v>
      </c>
      <c r="D5637" s="1528" t="s">
        <v>150</v>
      </c>
      <c r="E5637" s="1530">
        <f t="shared" si="176"/>
        <v>1.93</v>
      </c>
      <c r="F5637" s="1521">
        <f t="shared" si="177"/>
        <v>100576</v>
      </c>
      <c r="H5637" s="1530">
        <v>1.93</v>
      </c>
      <c r="I5637" s="1530">
        <v>1.87</v>
      </c>
    </row>
    <row r="5638" spans="2:9">
      <c r="B5638" s="1532">
        <v>100577</v>
      </c>
      <c r="C5638" s="1523" t="s">
        <v>8925</v>
      </c>
      <c r="D5638" s="1526" t="s">
        <v>150</v>
      </c>
      <c r="E5638" s="1527">
        <f t="shared" si="176"/>
        <v>0.96</v>
      </c>
      <c r="F5638" s="1521">
        <f t="shared" si="177"/>
        <v>100577</v>
      </c>
      <c r="H5638" s="1527">
        <v>0.96</v>
      </c>
      <c r="I5638" s="1527">
        <v>0.95</v>
      </c>
    </row>
    <row r="5639" spans="2:9" ht="30">
      <c r="B5639" s="1531">
        <v>96388</v>
      </c>
      <c r="C5639" s="1529" t="s">
        <v>8926</v>
      </c>
      <c r="D5639" s="1528" t="s">
        <v>1017</v>
      </c>
      <c r="E5639" s="1530">
        <f t="shared" si="176"/>
        <v>9.51</v>
      </c>
      <c r="F5639" s="1521">
        <f t="shared" si="177"/>
        <v>96388</v>
      </c>
      <c r="H5639" s="1530">
        <v>9.51</v>
      </c>
      <c r="I5639" s="1530">
        <v>9.2799999999999994</v>
      </c>
    </row>
    <row r="5640" spans="2:9" ht="30">
      <c r="B5640" s="1532">
        <v>96389</v>
      </c>
      <c r="C5640" s="1523" t="s">
        <v>9430</v>
      </c>
      <c r="D5640" s="1526" t="s">
        <v>1017</v>
      </c>
      <c r="E5640" s="1527">
        <f t="shared" si="176"/>
        <v>46.92</v>
      </c>
      <c r="F5640" s="1521">
        <f t="shared" si="177"/>
        <v>96389</v>
      </c>
      <c r="H5640" s="1527">
        <v>46.92</v>
      </c>
      <c r="I5640" s="1527">
        <v>46.52</v>
      </c>
    </row>
    <row r="5641" spans="2:9" ht="30">
      <c r="B5641" s="1531">
        <v>96390</v>
      </c>
      <c r="C5641" s="1529" t="s">
        <v>9431</v>
      </c>
      <c r="D5641" s="1528" t="s">
        <v>1017</v>
      </c>
      <c r="E5641" s="1530">
        <f t="shared" si="176"/>
        <v>76.25</v>
      </c>
      <c r="F5641" s="1521">
        <f t="shared" si="177"/>
        <v>96390</v>
      </c>
      <c r="H5641" s="1530">
        <v>76.25</v>
      </c>
      <c r="I5641" s="1530">
        <v>75.849999999999994</v>
      </c>
    </row>
    <row r="5642" spans="2:9" ht="30">
      <c r="B5642" s="1532">
        <v>96391</v>
      </c>
      <c r="C5642" s="1523" t="s">
        <v>8927</v>
      </c>
      <c r="D5642" s="1526" t="s">
        <v>1017</v>
      </c>
      <c r="E5642" s="1527">
        <f t="shared" si="176"/>
        <v>106.93</v>
      </c>
      <c r="F5642" s="1521">
        <f t="shared" si="177"/>
        <v>96391</v>
      </c>
      <c r="H5642" s="1527">
        <v>106.93</v>
      </c>
      <c r="I5642" s="1527">
        <v>106.5</v>
      </c>
    </row>
    <row r="5643" spans="2:9" ht="30">
      <c r="B5643" s="1531">
        <v>96392</v>
      </c>
      <c r="C5643" s="1529" t="s">
        <v>8928</v>
      </c>
      <c r="D5643" s="1528" t="s">
        <v>1017</v>
      </c>
      <c r="E5643" s="1530">
        <f t="shared" si="176"/>
        <v>136.65</v>
      </c>
      <c r="F5643" s="1521">
        <f t="shared" si="177"/>
        <v>96392</v>
      </c>
      <c r="H5643" s="1530">
        <v>136.65</v>
      </c>
      <c r="I5643" s="1530">
        <v>136.22</v>
      </c>
    </row>
    <row r="5644" spans="2:9" ht="30">
      <c r="B5644" s="1532">
        <v>96396</v>
      </c>
      <c r="C5644" s="1523" t="s">
        <v>8929</v>
      </c>
      <c r="D5644" s="1526" t="s">
        <v>1017</v>
      </c>
      <c r="E5644" s="1527">
        <f t="shared" si="176"/>
        <v>144.59</v>
      </c>
      <c r="F5644" s="1521">
        <f t="shared" si="177"/>
        <v>96396</v>
      </c>
      <c r="H5644" s="1527">
        <v>144.59</v>
      </c>
      <c r="I5644" s="1527">
        <v>144.16</v>
      </c>
    </row>
    <row r="5645" spans="2:9" ht="30">
      <c r="B5645" s="1531">
        <v>96397</v>
      </c>
      <c r="C5645" s="1529" t="s">
        <v>8930</v>
      </c>
      <c r="D5645" s="1528" t="s">
        <v>1017</v>
      </c>
      <c r="E5645" s="1530">
        <f t="shared" si="176"/>
        <v>203.91</v>
      </c>
      <c r="F5645" s="1521">
        <f t="shared" si="177"/>
        <v>96397</v>
      </c>
      <c r="H5645" s="1530">
        <v>203.91</v>
      </c>
      <c r="I5645" s="1530">
        <v>203.44</v>
      </c>
    </row>
    <row r="5646" spans="2:9" ht="30">
      <c r="B5646" s="1532">
        <v>96398</v>
      </c>
      <c r="C5646" s="1523" t="s">
        <v>8931</v>
      </c>
      <c r="D5646" s="1526" t="s">
        <v>1017</v>
      </c>
      <c r="E5646" s="1527">
        <f t="shared" si="176"/>
        <v>282.49</v>
      </c>
      <c r="F5646" s="1521">
        <f t="shared" si="177"/>
        <v>96398</v>
      </c>
      <c r="H5646" s="1527">
        <v>282.49</v>
      </c>
      <c r="I5646" s="1527">
        <v>281.97000000000003</v>
      </c>
    </row>
    <row r="5647" spans="2:9" ht="30">
      <c r="B5647" s="1531">
        <v>96399</v>
      </c>
      <c r="C5647" s="1529" t="s">
        <v>9432</v>
      </c>
      <c r="D5647" s="1528" t="s">
        <v>1017</v>
      </c>
      <c r="E5647" s="1530">
        <f t="shared" si="176"/>
        <v>99.6</v>
      </c>
      <c r="F5647" s="1521">
        <f t="shared" si="177"/>
        <v>96399</v>
      </c>
      <c r="H5647" s="1530">
        <v>99.6</v>
      </c>
      <c r="I5647" s="1530">
        <v>99.22</v>
      </c>
    </row>
    <row r="5648" spans="2:9" ht="30">
      <c r="B5648" s="1532">
        <v>96400</v>
      </c>
      <c r="C5648" s="1523" t="s">
        <v>8932</v>
      </c>
      <c r="D5648" s="1526" t="s">
        <v>1017</v>
      </c>
      <c r="E5648" s="1527">
        <f t="shared" si="176"/>
        <v>128.94</v>
      </c>
      <c r="F5648" s="1521">
        <f t="shared" si="177"/>
        <v>96400</v>
      </c>
      <c r="H5648" s="1527">
        <v>128.94</v>
      </c>
      <c r="I5648" s="1527">
        <v>128.41</v>
      </c>
    </row>
    <row r="5649" spans="2:9">
      <c r="B5649" s="1531">
        <v>96402</v>
      </c>
      <c r="C5649" s="1529" t="s">
        <v>8933</v>
      </c>
      <c r="D5649" s="1528" t="s">
        <v>150</v>
      </c>
      <c r="E5649" s="1530">
        <f t="shared" si="176"/>
        <v>2.48</v>
      </c>
      <c r="F5649" s="1521">
        <f t="shared" si="177"/>
        <v>96402</v>
      </c>
      <c r="H5649" s="1530">
        <v>2.48</v>
      </c>
      <c r="I5649" s="1530">
        <v>2.46</v>
      </c>
    </row>
    <row r="5650" spans="2:9" ht="30">
      <c r="B5650" s="1532">
        <v>100564</v>
      </c>
      <c r="C5650" s="1523" t="s">
        <v>8934</v>
      </c>
      <c r="D5650" s="1526" t="s">
        <v>1017</v>
      </c>
      <c r="E5650" s="1527">
        <f t="shared" si="176"/>
        <v>87.68</v>
      </c>
      <c r="F5650" s="1521">
        <f t="shared" si="177"/>
        <v>100564</v>
      </c>
      <c r="H5650" s="1527">
        <v>87.68</v>
      </c>
      <c r="I5650" s="1527">
        <v>87.04</v>
      </c>
    </row>
    <row r="5651" spans="2:9" ht="30">
      <c r="B5651" s="1531">
        <v>100565</v>
      </c>
      <c r="C5651" s="1529" t="s">
        <v>8935</v>
      </c>
      <c r="D5651" s="1528" t="s">
        <v>1017</v>
      </c>
      <c r="E5651" s="1530">
        <f t="shared" si="176"/>
        <v>76.11</v>
      </c>
      <c r="F5651" s="1521">
        <f t="shared" si="177"/>
        <v>100565</v>
      </c>
      <c r="H5651" s="1530">
        <v>76.11</v>
      </c>
      <c r="I5651" s="1530">
        <v>75.47</v>
      </c>
    </row>
    <row r="5652" spans="2:9" ht="30">
      <c r="B5652" s="1532">
        <v>100566</v>
      </c>
      <c r="C5652" s="1523" t="s">
        <v>8936</v>
      </c>
      <c r="D5652" s="1526" t="s">
        <v>1017</v>
      </c>
      <c r="E5652" s="1527">
        <f t="shared" si="176"/>
        <v>149.07</v>
      </c>
      <c r="F5652" s="1521">
        <f t="shared" si="177"/>
        <v>100566</v>
      </c>
      <c r="H5652" s="1527">
        <v>149.07</v>
      </c>
      <c r="I5652" s="1527">
        <v>148.43</v>
      </c>
    </row>
    <row r="5653" spans="2:9" ht="30">
      <c r="B5653" s="1531">
        <v>100567</v>
      </c>
      <c r="C5653" s="1529" t="s">
        <v>8937</v>
      </c>
      <c r="D5653" s="1528" t="s">
        <v>1017</v>
      </c>
      <c r="E5653" s="1530">
        <f t="shared" si="176"/>
        <v>177.83</v>
      </c>
      <c r="F5653" s="1521">
        <f t="shared" si="177"/>
        <v>100567</v>
      </c>
      <c r="H5653" s="1530">
        <v>177.83</v>
      </c>
      <c r="I5653" s="1530">
        <v>177.19</v>
      </c>
    </row>
    <row r="5654" spans="2:9" ht="30">
      <c r="B5654" s="1532">
        <v>100568</v>
      </c>
      <c r="C5654" s="1523" t="s">
        <v>8938</v>
      </c>
      <c r="D5654" s="1526" t="s">
        <v>1017</v>
      </c>
      <c r="E5654" s="1527">
        <f t="shared" si="176"/>
        <v>206.11</v>
      </c>
      <c r="F5654" s="1521">
        <f t="shared" si="177"/>
        <v>100568</v>
      </c>
      <c r="H5654" s="1527">
        <v>206.11</v>
      </c>
      <c r="I5654" s="1527">
        <v>205.47</v>
      </c>
    </row>
    <row r="5655" spans="2:9" ht="30">
      <c r="B5655" s="1531">
        <v>100569</v>
      </c>
      <c r="C5655" s="1529" t="s">
        <v>8939</v>
      </c>
      <c r="D5655" s="1528" t="s">
        <v>1017</v>
      </c>
      <c r="E5655" s="1530">
        <f t="shared" si="176"/>
        <v>137.93</v>
      </c>
      <c r="F5655" s="1521">
        <f t="shared" si="177"/>
        <v>100569</v>
      </c>
      <c r="H5655" s="1530">
        <v>137.93</v>
      </c>
      <c r="I5655" s="1530">
        <v>137.29</v>
      </c>
    </row>
    <row r="5656" spans="2:9" ht="30">
      <c r="B5656" s="1532">
        <v>100570</v>
      </c>
      <c r="C5656" s="1523" t="s">
        <v>8940</v>
      </c>
      <c r="D5656" s="1526" t="s">
        <v>1017</v>
      </c>
      <c r="E5656" s="1527">
        <f t="shared" si="176"/>
        <v>169.03</v>
      </c>
      <c r="F5656" s="1521">
        <f t="shared" si="177"/>
        <v>100570</v>
      </c>
      <c r="H5656" s="1527">
        <v>169.03</v>
      </c>
      <c r="I5656" s="1527">
        <v>168.36</v>
      </c>
    </row>
    <row r="5657" spans="2:9" ht="30">
      <c r="B5657" s="1531">
        <v>100571</v>
      </c>
      <c r="C5657" s="1529" t="s">
        <v>8941</v>
      </c>
      <c r="D5657" s="1528" t="s">
        <v>1017</v>
      </c>
      <c r="E5657" s="1530">
        <f t="shared" si="176"/>
        <v>195.48</v>
      </c>
      <c r="F5657" s="1521">
        <f t="shared" si="177"/>
        <v>100571</v>
      </c>
      <c r="H5657" s="1530">
        <v>195.48</v>
      </c>
      <c r="I5657" s="1530">
        <v>194.84</v>
      </c>
    </row>
    <row r="5658" spans="2:9" ht="30">
      <c r="B5658" s="1532">
        <v>100572</v>
      </c>
      <c r="C5658" s="1523" t="s">
        <v>8942</v>
      </c>
      <c r="D5658" s="1526" t="s">
        <v>1017</v>
      </c>
      <c r="E5658" s="1527">
        <f t="shared" si="176"/>
        <v>91.81</v>
      </c>
      <c r="F5658" s="1521">
        <f t="shared" si="177"/>
        <v>100572</v>
      </c>
      <c r="H5658" s="1527">
        <v>91.81</v>
      </c>
      <c r="I5658" s="1527">
        <v>90.98</v>
      </c>
    </row>
    <row r="5659" spans="2:9" ht="30">
      <c r="B5659" s="1531">
        <v>100573</v>
      </c>
      <c r="C5659" s="1529" t="s">
        <v>8943</v>
      </c>
      <c r="D5659" s="1528" t="s">
        <v>1017</v>
      </c>
      <c r="E5659" s="1530">
        <f t="shared" si="176"/>
        <v>80.239999999999995</v>
      </c>
      <c r="F5659" s="1521">
        <f t="shared" si="177"/>
        <v>100573</v>
      </c>
      <c r="H5659" s="1530">
        <v>80.239999999999995</v>
      </c>
      <c r="I5659" s="1530">
        <v>79.41</v>
      </c>
    </row>
    <row r="5660" spans="2:9">
      <c r="B5660" s="1532">
        <v>100574</v>
      </c>
      <c r="C5660" s="1523" t="s">
        <v>8944</v>
      </c>
      <c r="D5660" s="1526" t="s">
        <v>1017</v>
      </c>
      <c r="E5660" s="1527">
        <f t="shared" si="176"/>
        <v>1.1200000000000001</v>
      </c>
      <c r="F5660" s="1521">
        <f t="shared" si="177"/>
        <v>100574</v>
      </c>
      <c r="H5660" s="1527">
        <v>1.1200000000000001</v>
      </c>
      <c r="I5660" s="1527">
        <v>1.0900000000000001</v>
      </c>
    </row>
    <row r="5661" spans="2:9">
      <c r="B5661" s="1531">
        <v>100575</v>
      </c>
      <c r="C5661" s="1529" t="s">
        <v>8945</v>
      </c>
      <c r="D5661" s="1528" t="s">
        <v>150</v>
      </c>
      <c r="E5661" s="1530">
        <f t="shared" si="176"/>
        <v>0.09</v>
      </c>
      <c r="F5661" s="1521">
        <f t="shared" si="177"/>
        <v>100575</v>
      </c>
      <c r="H5661" s="1530">
        <v>0.09</v>
      </c>
      <c r="I5661" s="1530">
        <v>0.09</v>
      </c>
    </row>
    <row r="5662" spans="2:9" ht="30">
      <c r="B5662" s="1532">
        <v>101767</v>
      </c>
      <c r="C5662" s="1523" t="s">
        <v>16450</v>
      </c>
      <c r="D5662" s="1526" t="s">
        <v>1017</v>
      </c>
      <c r="E5662" s="1527">
        <f t="shared" si="176"/>
        <v>22.14</v>
      </c>
      <c r="F5662" s="1521">
        <f t="shared" si="177"/>
        <v>101767</v>
      </c>
      <c r="H5662" s="1527">
        <v>22.14</v>
      </c>
      <c r="I5662" s="1527">
        <v>21.3</v>
      </c>
    </row>
    <row r="5663" spans="2:9" ht="30">
      <c r="B5663" s="1531">
        <v>101768</v>
      </c>
      <c r="C5663" s="1529" t="s">
        <v>16451</v>
      </c>
      <c r="D5663" s="1528" t="s">
        <v>1017</v>
      </c>
      <c r="E5663" s="1530">
        <f t="shared" si="176"/>
        <v>36.11</v>
      </c>
      <c r="F5663" s="1521">
        <f t="shared" si="177"/>
        <v>101768</v>
      </c>
      <c r="H5663" s="1530">
        <v>36.11</v>
      </c>
      <c r="I5663" s="1530">
        <v>35.33</v>
      </c>
    </row>
    <row r="5664" spans="2:9">
      <c r="B5664" s="1532">
        <v>92391</v>
      </c>
      <c r="C5664" s="1523" t="s">
        <v>2262</v>
      </c>
      <c r="D5664" s="1526" t="s">
        <v>150</v>
      </c>
      <c r="E5664" s="1527">
        <f t="shared" si="176"/>
        <v>66.47</v>
      </c>
      <c r="F5664" s="1521">
        <f t="shared" si="177"/>
        <v>92391</v>
      </c>
      <c r="H5664" s="1527">
        <v>66.47</v>
      </c>
      <c r="I5664" s="1527">
        <v>66.11</v>
      </c>
    </row>
    <row r="5665" spans="2:9">
      <c r="B5665" s="1531">
        <v>92392</v>
      </c>
      <c r="C5665" s="1529" t="s">
        <v>2263</v>
      </c>
      <c r="D5665" s="1528" t="s">
        <v>150</v>
      </c>
      <c r="E5665" s="1530">
        <f t="shared" si="176"/>
        <v>139.34</v>
      </c>
      <c r="F5665" s="1521">
        <f t="shared" si="177"/>
        <v>92392</v>
      </c>
      <c r="H5665" s="1530">
        <v>139.34</v>
      </c>
      <c r="I5665" s="1530">
        <v>138.94</v>
      </c>
    </row>
    <row r="5666" spans="2:9">
      <c r="B5666" s="1532">
        <v>92393</v>
      </c>
      <c r="C5666" s="1523" t="s">
        <v>2264</v>
      </c>
      <c r="D5666" s="1526" t="s">
        <v>150</v>
      </c>
      <c r="E5666" s="1527">
        <f t="shared" si="176"/>
        <v>65.75</v>
      </c>
      <c r="F5666" s="1521">
        <f t="shared" si="177"/>
        <v>92393</v>
      </c>
      <c r="H5666" s="1527">
        <v>65.75</v>
      </c>
      <c r="I5666" s="1527">
        <v>65.290000000000006</v>
      </c>
    </row>
    <row r="5667" spans="2:9">
      <c r="B5667" s="1531">
        <v>92394</v>
      </c>
      <c r="C5667" s="1529" t="s">
        <v>2265</v>
      </c>
      <c r="D5667" s="1528" t="s">
        <v>150</v>
      </c>
      <c r="E5667" s="1530">
        <f t="shared" si="176"/>
        <v>82.45</v>
      </c>
      <c r="F5667" s="1521">
        <f t="shared" si="177"/>
        <v>92394</v>
      </c>
      <c r="H5667" s="1530">
        <v>82.45</v>
      </c>
      <c r="I5667" s="1530">
        <v>81.760000000000005</v>
      </c>
    </row>
    <row r="5668" spans="2:9">
      <c r="B5668" s="1532">
        <v>92395</v>
      </c>
      <c r="C5668" s="1523" t="s">
        <v>2266</v>
      </c>
      <c r="D5668" s="1526" t="s">
        <v>150</v>
      </c>
      <c r="E5668" s="1527">
        <f t="shared" si="176"/>
        <v>100.01</v>
      </c>
      <c r="F5668" s="1521">
        <f t="shared" si="177"/>
        <v>92395</v>
      </c>
      <c r="H5668" s="1527">
        <v>100.01</v>
      </c>
      <c r="I5668" s="1527">
        <v>98.97</v>
      </c>
    </row>
    <row r="5669" spans="2:9" ht="30">
      <c r="B5669" s="1531">
        <v>92396</v>
      </c>
      <c r="C5669" s="1529" t="s">
        <v>2267</v>
      </c>
      <c r="D5669" s="1528" t="s">
        <v>150</v>
      </c>
      <c r="E5669" s="1530">
        <f t="shared" si="176"/>
        <v>77.52</v>
      </c>
      <c r="F5669" s="1521">
        <f t="shared" si="177"/>
        <v>92396</v>
      </c>
      <c r="H5669" s="1530">
        <v>77.52</v>
      </c>
      <c r="I5669" s="1530">
        <v>76.06</v>
      </c>
    </row>
    <row r="5670" spans="2:9" ht="30">
      <c r="B5670" s="1532">
        <v>92397</v>
      </c>
      <c r="C5670" s="1523" t="s">
        <v>2268</v>
      </c>
      <c r="D5670" s="1526" t="s">
        <v>150</v>
      </c>
      <c r="E5670" s="1527">
        <f t="shared" si="176"/>
        <v>65.72</v>
      </c>
      <c r="F5670" s="1521">
        <f t="shared" si="177"/>
        <v>92397</v>
      </c>
      <c r="H5670" s="1527">
        <v>65.72</v>
      </c>
      <c r="I5670" s="1527">
        <v>65.12</v>
      </c>
    </row>
    <row r="5671" spans="2:9" ht="30">
      <c r="B5671" s="1531">
        <v>92398</v>
      </c>
      <c r="C5671" s="1529" t="s">
        <v>2269</v>
      </c>
      <c r="D5671" s="1528" t="s">
        <v>150</v>
      </c>
      <c r="E5671" s="1530">
        <f t="shared" si="176"/>
        <v>83.76</v>
      </c>
      <c r="F5671" s="1521">
        <f t="shared" si="177"/>
        <v>92398</v>
      </c>
      <c r="H5671" s="1530">
        <v>83.76</v>
      </c>
      <c r="I5671" s="1530">
        <v>82.82</v>
      </c>
    </row>
    <row r="5672" spans="2:9">
      <c r="B5672" s="1532">
        <v>92399</v>
      </c>
      <c r="C5672" s="1523" t="s">
        <v>2270</v>
      </c>
      <c r="D5672" s="1526" t="s">
        <v>150</v>
      </c>
      <c r="E5672" s="1527">
        <f t="shared" si="176"/>
        <v>85.2</v>
      </c>
      <c r="F5672" s="1521">
        <f t="shared" si="177"/>
        <v>92399</v>
      </c>
      <c r="H5672" s="1527">
        <v>85.2</v>
      </c>
      <c r="I5672" s="1527">
        <v>84.2</v>
      </c>
    </row>
    <row r="5673" spans="2:9" ht="30">
      <c r="B5673" s="1531">
        <v>92400</v>
      </c>
      <c r="C5673" s="1529" t="s">
        <v>2271</v>
      </c>
      <c r="D5673" s="1528" t="s">
        <v>150</v>
      </c>
      <c r="E5673" s="1530">
        <f t="shared" si="176"/>
        <v>99.77</v>
      </c>
      <c r="F5673" s="1521">
        <f t="shared" si="177"/>
        <v>92400</v>
      </c>
      <c r="H5673" s="1530">
        <v>99.77</v>
      </c>
      <c r="I5673" s="1530">
        <v>98.49</v>
      </c>
    </row>
    <row r="5674" spans="2:9">
      <c r="B5674" s="1532">
        <v>92401</v>
      </c>
      <c r="C5674" s="1523" t="s">
        <v>2272</v>
      </c>
      <c r="D5674" s="1526" t="s">
        <v>150</v>
      </c>
      <c r="E5674" s="1527">
        <f t="shared" si="176"/>
        <v>101.33</v>
      </c>
      <c r="F5674" s="1521">
        <f t="shared" si="177"/>
        <v>92401</v>
      </c>
      <c r="H5674" s="1527">
        <v>101.33</v>
      </c>
      <c r="I5674" s="1527">
        <v>99.98</v>
      </c>
    </row>
    <row r="5675" spans="2:9">
      <c r="B5675" s="1531">
        <v>92402</v>
      </c>
      <c r="C5675" s="1529" t="s">
        <v>2273</v>
      </c>
      <c r="D5675" s="1528" t="s">
        <v>150</v>
      </c>
      <c r="E5675" s="1530">
        <f t="shared" si="176"/>
        <v>79.180000000000007</v>
      </c>
      <c r="F5675" s="1521">
        <f t="shared" si="177"/>
        <v>92402</v>
      </c>
      <c r="H5675" s="1530">
        <v>79.180000000000007</v>
      </c>
      <c r="I5675" s="1530">
        <v>77.569999999999993</v>
      </c>
    </row>
    <row r="5676" spans="2:9" ht="30">
      <c r="B5676" s="1532">
        <v>92403</v>
      </c>
      <c r="C5676" s="1523" t="s">
        <v>2274</v>
      </c>
      <c r="D5676" s="1526" t="s">
        <v>150</v>
      </c>
      <c r="E5676" s="1527">
        <f t="shared" si="176"/>
        <v>67.22</v>
      </c>
      <c r="F5676" s="1521">
        <f t="shared" si="177"/>
        <v>92403</v>
      </c>
      <c r="H5676" s="1527">
        <v>67.22</v>
      </c>
      <c r="I5676" s="1527">
        <v>66.489999999999995</v>
      </c>
    </row>
    <row r="5677" spans="2:9" ht="30">
      <c r="B5677" s="1531">
        <v>92404</v>
      </c>
      <c r="C5677" s="1529" t="s">
        <v>2275</v>
      </c>
      <c r="D5677" s="1528" t="s">
        <v>150</v>
      </c>
      <c r="E5677" s="1530">
        <f t="shared" si="176"/>
        <v>85.26</v>
      </c>
      <c r="F5677" s="1521">
        <f t="shared" si="177"/>
        <v>92404</v>
      </c>
      <c r="H5677" s="1530">
        <v>85.26</v>
      </c>
      <c r="I5677" s="1530">
        <v>84.18</v>
      </c>
    </row>
    <row r="5678" spans="2:9">
      <c r="B5678" s="1532">
        <v>92405</v>
      </c>
      <c r="C5678" s="1523" t="s">
        <v>2276</v>
      </c>
      <c r="D5678" s="1526" t="s">
        <v>150</v>
      </c>
      <c r="E5678" s="1527">
        <f t="shared" si="176"/>
        <v>86.67</v>
      </c>
      <c r="F5678" s="1521">
        <f t="shared" si="177"/>
        <v>92405</v>
      </c>
      <c r="H5678" s="1527">
        <v>86.67</v>
      </c>
      <c r="I5678" s="1527">
        <v>85.53</v>
      </c>
    </row>
    <row r="5679" spans="2:9" ht="30">
      <c r="B5679" s="1531">
        <v>92406</v>
      </c>
      <c r="C5679" s="1529" t="s">
        <v>2277</v>
      </c>
      <c r="D5679" s="1528" t="s">
        <v>150</v>
      </c>
      <c r="E5679" s="1530">
        <f t="shared" si="176"/>
        <v>101.3</v>
      </c>
      <c r="F5679" s="1521">
        <f t="shared" si="177"/>
        <v>92406</v>
      </c>
      <c r="H5679" s="1530">
        <v>101.3</v>
      </c>
      <c r="I5679" s="1530">
        <v>99.88</v>
      </c>
    </row>
    <row r="5680" spans="2:9">
      <c r="B5680" s="1532">
        <v>92407</v>
      </c>
      <c r="C5680" s="1523" t="s">
        <v>2278</v>
      </c>
      <c r="D5680" s="1526" t="s">
        <v>150</v>
      </c>
      <c r="E5680" s="1527">
        <f t="shared" si="176"/>
        <v>102.81</v>
      </c>
      <c r="F5680" s="1521">
        <f t="shared" si="177"/>
        <v>92407</v>
      </c>
      <c r="H5680" s="1527">
        <v>102.81</v>
      </c>
      <c r="I5680" s="1527">
        <v>101.33</v>
      </c>
    </row>
    <row r="5681" spans="2:9">
      <c r="B5681" s="1531">
        <v>93679</v>
      </c>
      <c r="C5681" s="1529" t="s">
        <v>2279</v>
      </c>
      <c r="D5681" s="1528" t="s">
        <v>150</v>
      </c>
      <c r="E5681" s="1530">
        <f t="shared" si="176"/>
        <v>86.56</v>
      </c>
      <c r="F5681" s="1521">
        <f t="shared" si="177"/>
        <v>93679</v>
      </c>
      <c r="H5681" s="1530">
        <v>86.56</v>
      </c>
      <c r="I5681" s="1530">
        <v>85.1</v>
      </c>
    </row>
    <row r="5682" spans="2:9" ht="30">
      <c r="B5682" s="1532">
        <v>93680</v>
      </c>
      <c r="C5682" s="1523" t="s">
        <v>2280</v>
      </c>
      <c r="D5682" s="1526" t="s">
        <v>150</v>
      </c>
      <c r="E5682" s="1527">
        <f t="shared" si="176"/>
        <v>74.37</v>
      </c>
      <c r="F5682" s="1521">
        <f t="shared" si="177"/>
        <v>93680</v>
      </c>
      <c r="H5682" s="1527">
        <v>74.37</v>
      </c>
      <c r="I5682" s="1527">
        <v>73.77</v>
      </c>
    </row>
    <row r="5683" spans="2:9" ht="30">
      <c r="B5683" s="1531">
        <v>93681</v>
      </c>
      <c r="C5683" s="1529" t="s">
        <v>2281</v>
      </c>
      <c r="D5683" s="1528" t="s">
        <v>150</v>
      </c>
      <c r="E5683" s="1530">
        <f t="shared" si="176"/>
        <v>90.68</v>
      </c>
      <c r="F5683" s="1521">
        <f t="shared" si="177"/>
        <v>93681</v>
      </c>
      <c r="H5683" s="1530">
        <v>90.68</v>
      </c>
      <c r="I5683" s="1530">
        <v>89.74</v>
      </c>
    </row>
    <row r="5684" spans="2:9">
      <c r="B5684" s="1532">
        <v>93682</v>
      </c>
      <c r="C5684" s="1523" t="s">
        <v>2282</v>
      </c>
      <c r="D5684" s="1526" t="s">
        <v>150</v>
      </c>
      <c r="E5684" s="1527">
        <f t="shared" si="176"/>
        <v>92.19</v>
      </c>
      <c r="F5684" s="1521">
        <f t="shared" si="177"/>
        <v>93682</v>
      </c>
      <c r="H5684" s="1527">
        <v>92.19</v>
      </c>
      <c r="I5684" s="1527">
        <v>91.19</v>
      </c>
    </row>
    <row r="5685" spans="2:9">
      <c r="B5685" s="1531">
        <v>97104</v>
      </c>
      <c r="C5685" s="1529" t="s">
        <v>16806</v>
      </c>
      <c r="D5685" s="1528" t="s">
        <v>150</v>
      </c>
      <c r="E5685" s="1530">
        <f t="shared" si="176"/>
        <v>130.08000000000001</v>
      </c>
      <c r="F5685" s="1521">
        <f t="shared" si="177"/>
        <v>97104</v>
      </c>
      <c r="H5685" s="1530">
        <v>130.08000000000001</v>
      </c>
      <c r="I5685" s="1530">
        <v>128.93</v>
      </c>
    </row>
    <row r="5686" spans="2:9">
      <c r="B5686" s="1532">
        <v>97105</v>
      </c>
      <c r="C5686" s="1523" t="s">
        <v>16807</v>
      </c>
      <c r="D5686" s="1526" t="s">
        <v>150</v>
      </c>
      <c r="E5686" s="1527">
        <f t="shared" si="176"/>
        <v>153.53</v>
      </c>
      <c r="F5686" s="1521">
        <f t="shared" si="177"/>
        <v>97105</v>
      </c>
      <c r="H5686" s="1527">
        <v>153.53</v>
      </c>
      <c r="I5686" s="1527">
        <v>152.32</v>
      </c>
    </row>
    <row r="5687" spans="2:9">
      <c r="B5687" s="1531">
        <v>97106</v>
      </c>
      <c r="C5687" s="1529" t="s">
        <v>16808</v>
      </c>
      <c r="D5687" s="1528" t="s">
        <v>150</v>
      </c>
      <c r="E5687" s="1530">
        <f t="shared" si="176"/>
        <v>168.9</v>
      </c>
      <c r="F5687" s="1521">
        <f t="shared" si="177"/>
        <v>97106</v>
      </c>
      <c r="H5687" s="1530">
        <v>168.9</v>
      </c>
      <c r="I5687" s="1530">
        <v>167.66</v>
      </c>
    </row>
    <row r="5688" spans="2:9">
      <c r="B5688" s="1532">
        <v>97107</v>
      </c>
      <c r="C5688" s="1523" t="s">
        <v>16809</v>
      </c>
      <c r="D5688" s="1526" t="s">
        <v>150</v>
      </c>
      <c r="E5688" s="1527">
        <f t="shared" si="176"/>
        <v>184.23</v>
      </c>
      <c r="F5688" s="1521">
        <f t="shared" si="177"/>
        <v>97107</v>
      </c>
      <c r="H5688" s="1527">
        <v>184.23</v>
      </c>
      <c r="I5688" s="1527">
        <v>182.97</v>
      </c>
    </row>
    <row r="5689" spans="2:9">
      <c r="B5689" s="1531">
        <v>97108</v>
      </c>
      <c r="C5689" s="1529" t="s">
        <v>16810</v>
      </c>
      <c r="D5689" s="1528" t="s">
        <v>150</v>
      </c>
      <c r="E5689" s="1530">
        <f t="shared" si="176"/>
        <v>215.79</v>
      </c>
      <c r="F5689" s="1521">
        <f t="shared" si="177"/>
        <v>97108</v>
      </c>
      <c r="H5689" s="1530">
        <v>215.79</v>
      </c>
      <c r="I5689" s="1530">
        <v>214.5</v>
      </c>
    </row>
    <row r="5690" spans="2:9">
      <c r="B5690" s="1532">
        <v>97109</v>
      </c>
      <c r="C5690" s="1523" t="s">
        <v>16811</v>
      </c>
      <c r="D5690" s="1526" t="s">
        <v>150</v>
      </c>
      <c r="E5690" s="1527">
        <f t="shared" si="176"/>
        <v>231.09</v>
      </c>
      <c r="F5690" s="1521">
        <f t="shared" si="177"/>
        <v>97109</v>
      </c>
      <c r="H5690" s="1527">
        <v>231.09</v>
      </c>
      <c r="I5690" s="1527">
        <v>229.77</v>
      </c>
    </row>
    <row r="5691" spans="2:9">
      <c r="B5691" s="1531">
        <v>97110</v>
      </c>
      <c r="C5691" s="1529" t="s">
        <v>16812</v>
      </c>
      <c r="D5691" s="1528" t="s">
        <v>150</v>
      </c>
      <c r="E5691" s="1530">
        <f t="shared" si="176"/>
        <v>199.95</v>
      </c>
      <c r="F5691" s="1521">
        <f t="shared" si="177"/>
        <v>97110</v>
      </c>
      <c r="H5691" s="1530">
        <v>199.95</v>
      </c>
      <c r="I5691" s="1530">
        <v>198.68</v>
      </c>
    </row>
    <row r="5692" spans="2:9">
      <c r="B5692" s="1532">
        <v>97111</v>
      </c>
      <c r="C5692" s="1523" t="s">
        <v>16813</v>
      </c>
      <c r="D5692" s="1526" t="s">
        <v>150</v>
      </c>
      <c r="E5692" s="1527">
        <f t="shared" si="176"/>
        <v>230.03</v>
      </c>
      <c r="F5692" s="1521">
        <f t="shared" si="177"/>
        <v>97111</v>
      </c>
      <c r="H5692" s="1527">
        <v>230.03</v>
      </c>
      <c r="I5692" s="1527">
        <v>228.72</v>
      </c>
    </row>
    <row r="5693" spans="2:9">
      <c r="B5693" s="1531">
        <v>97112</v>
      </c>
      <c r="C5693" s="1529" t="s">
        <v>16814</v>
      </c>
      <c r="D5693" s="1528" t="s">
        <v>150</v>
      </c>
      <c r="E5693" s="1530">
        <f t="shared" si="176"/>
        <v>249.1</v>
      </c>
      <c r="F5693" s="1521">
        <f t="shared" si="177"/>
        <v>97112</v>
      </c>
      <c r="H5693" s="1530">
        <v>249.1</v>
      </c>
      <c r="I5693" s="1530">
        <v>247.74</v>
      </c>
    </row>
    <row r="5694" spans="2:9">
      <c r="B5694" s="1532">
        <v>97113</v>
      </c>
      <c r="C5694" s="1523" t="s">
        <v>16815</v>
      </c>
      <c r="D5694" s="1526" t="s">
        <v>150</v>
      </c>
      <c r="E5694" s="1527">
        <f t="shared" si="176"/>
        <v>2.0299999999999998</v>
      </c>
      <c r="F5694" s="1521">
        <f t="shared" si="177"/>
        <v>97113</v>
      </c>
      <c r="H5694" s="1527">
        <v>2.0299999999999998</v>
      </c>
      <c r="I5694" s="1527">
        <v>2.0099999999999998</v>
      </c>
    </row>
    <row r="5695" spans="2:9">
      <c r="B5695" s="1531">
        <v>97114</v>
      </c>
      <c r="C5695" s="1529" t="s">
        <v>3185</v>
      </c>
      <c r="D5695" s="1528" t="s">
        <v>73</v>
      </c>
      <c r="E5695" s="1530">
        <f t="shared" si="176"/>
        <v>0.36</v>
      </c>
      <c r="F5695" s="1521">
        <f t="shared" si="177"/>
        <v>97114</v>
      </c>
      <c r="H5695" s="1530">
        <v>0.36</v>
      </c>
      <c r="I5695" s="1530">
        <v>0.32</v>
      </c>
    </row>
    <row r="5696" spans="2:9">
      <c r="B5696" s="1532">
        <v>97115</v>
      </c>
      <c r="C5696" s="1523" t="s">
        <v>3186</v>
      </c>
      <c r="D5696" s="1526" t="s">
        <v>149</v>
      </c>
      <c r="E5696" s="1527">
        <f t="shared" si="176"/>
        <v>42.44</v>
      </c>
      <c r="F5696" s="1521">
        <f t="shared" si="177"/>
        <v>97115</v>
      </c>
      <c r="H5696" s="1527">
        <v>42.44</v>
      </c>
      <c r="I5696" s="1527">
        <v>41.44</v>
      </c>
    </row>
    <row r="5697" spans="2:9" ht="30">
      <c r="B5697" s="1531">
        <v>97116</v>
      </c>
      <c r="C5697" s="1529" t="s">
        <v>16816</v>
      </c>
      <c r="D5697" s="1528" t="s">
        <v>149</v>
      </c>
      <c r="E5697" s="1530">
        <f t="shared" si="176"/>
        <v>22.1</v>
      </c>
      <c r="F5697" s="1521">
        <f t="shared" si="177"/>
        <v>97116</v>
      </c>
      <c r="H5697" s="1530">
        <v>22.1</v>
      </c>
      <c r="I5697" s="1530">
        <v>21.5</v>
      </c>
    </row>
    <row r="5698" spans="2:9" ht="30">
      <c r="B5698" s="1532">
        <v>97117</v>
      </c>
      <c r="C5698" s="1523" t="s">
        <v>16817</v>
      </c>
      <c r="D5698" s="1526" t="s">
        <v>149</v>
      </c>
      <c r="E5698" s="1527">
        <f t="shared" ref="E5698:E5761" si="178">IF($L$2=$H$1,H5698,I5698)</f>
        <v>22.26</v>
      </c>
      <c r="F5698" s="1521">
        <f t="shared" ref="F5698:F5761" si="179">IF(LEN($B5698)=7,CONCATENATE(MID($B5698,1,6),"00",RIGHT($B5698,1)),IF(LEN($B5698)=8,CONCATENATE(MID($B5698,1,6),"0",RIGHT($B5698,2)),$B5698))</f>
        <v>97117</v>
      </c>
      <c r="H5698" s="1527">
        <v>22.26</v>
      </c>
      <c r="I5698" s="1527">
        <v>21.87</v>
      </c>
    </row>
    <row r="5699" spans="2:9" ht="30">
      <c r="B5699" s="1531">
        <v>97118</v>
      </c>
      <c r="C5699" s="1529" t="s">
        <v>16818</v>
      </c>
      <c r="D5699" s="1528" t="s">
        <v>149</v>
      </c>
      <c r="E5699" s="1530">
        <f t="shared" si="178"/>
        <v>20</v>
      </c>
      <c r="F5699" s="1521">
        <f t="shared" si="179"/>
        <v>97118</v>
      </c>
      <c r="H5699" s="1530">
        <v>20</v>
      </c>
      <c r="I5699" s="1530">
        <v>19.75</v>
      </c>
    </row>
    <row r="5700" spans="2:9" ht="30">
      <c r="B5700" s="1532">
        <v>97119</v>
      </c>
      <c r="C5700" s="1523" t="s">
        <v>16819</v>
      </c>
      <c r="D5700" s="1526" t="s">
        <v>149</v>
      </c>
      <c r="E5700" s="1527">
        <f t="shared" si="178"/>
        <v>19.52</v>
      </c>
      <c r="F5700" s="1521">
        <f t="shared" si="179"/>
        <v>97119</v>
      </c>
      <c r="H5700" s="1527">
        <v>19.52</v>
      </c>
      <c r="I5700" s="1527">
        <v>19.37</v>
      </c>
    </row>
    <row r="5701" spans="2:9" ht="30">
      <c r="B5701" s="1531">
        <v>97120</v>
      </c>
      <c r="C5701" s="1529" t="s">
        <v>3187</v>
      </c>
      <c r="D5701" s="1528" t="s">
        <v>149</v>
      </c>
      <c r="E5701" s="1530">
        <f t="shared" si="178"/>
        <v>14.32</v>
      </c>
      <c r="F5701" s="1521">
        <f t="shared" si="179"/>
        <v>97120</v>
      </c>
      <c r="H5701" s="1530">
        <v>14.32</v>
      </c>
      <c r="I5701" s="1530">
        <v>14.16</v>
      </c>
    </row>
    <row r="5702" spans="2:9">
      <c r="B5702" s="1532">
        <v>97802</v>
      </c>
      <c r="C5702" s="1523" t="s">
        <v>9433</v>
      </c>
      <c r="D5702" s="1526" t="s">
        <v>150</v>
      </c>
      <c r="E5702" s="1527">
        <f t="shared" si="178"/>
        <v>6.92</v>
      </c>
      <c r="F5702" s="1521">
        <f t="shared" si="179"/>
        <v>97802</v>
      </c>
      <c r="H5702" s="1527">
        <v>6.92</v>
      </c>
      <c r="I5702" s="1527">
        <v>6.89</v>
      </c>
    </row>
    <row r="5703" spans="2:9">
      <c r="B5703" s="1531">
        <v>97803</v>
      </c>
      <c r="C5703" s="1529" t="s">
        <v>9434</v>
      </c>
      <c r="D5703" s="1528" t="s">
        <v>150</v>
      </c>
      <c r="E5703" s="1530">
        <f t="shared" si="178"/>
        <v>10.47</v>
      </c>
      <c r="F5703" s="1521">
        <f t="shared" si="179"/>
        <v>97803</v>
      </c>
      <c r="H5703" s="1530">
        <v>10.47</v>
      </c>
      <c r="I5703" s="1530">
        <v>10.39</v>
      </c>
    </row>
    <row r="5704" spans="2:9">
      <c r="B5704" s="1532">
        <v>97805</v>
      </c>
      <c r="C5704" s="1523" t="s">
        <v>9435</v>
      </c>
      <c r="D5704" s="1526" t="s">
        <v>150</v>
      </c>
      <c r="E5704" s="1527">
        <f t="shared" si="178"/>
        <v>17.38</v>
      </c>
      <c r="F5704" s="1521">
        <f t="shared" si="179"/>
        <v>97805</v>
      </c>
      <c r="H5704" s="1527">
        <v>17.38</v>
      </c>
      <c r="I5704" s="1527">
        <v>17.32</v>
      </c>
    </row>
    <row r="5705" spans="2:9">
      <c r="B5705" s="1531">
        <v>97806</v>
      </c>
      <c r="C5705" s="1529" t="s">
        <v>9436</v>
      </c>
      <c r="D5705" s="1528" t="s">
        <v>150</v>
      </c>
      <c r="E5705" s="1530">
        <f t="shared" si="178"/>
        <v>20.89</v>
      </c>
      <c r="F5705" s="1521">
        <f t="shared" si="179"/>
        <v>97806</v>
      </c>
      <c r="H5705" s="1530">
        <v>20.89</v>
      </c>
      <c r="I5705" s="1530">
        <v>20.82</v>
      </c>
    </row>
    <row r="5706" spans="2:9">
      <c r="B5706" s="1532">
        <v>97807</v>
      </c>
      <c r="C5706" s="1523" t="s">
        <v>9437</v>
      </c>
      <c r="D5706" s="1526" t="s">
        <v>150</v>
      </c>
      <c r="E5706" s="1527">
        <f t="shared" si="178"/>
        <v>23.78</v>
      </c>
      <c r="F5706" s="1521">
        <f t="shared" si="179"/>
        <v>97807</v>
      </c>
      <c r="H5706" s="1527">
        <v>23.78</v>
      </c>
      <c r="I5706" s="1527">
        <v>23.68</v>
      </c>
    </row>
    <row r="5707" spans="2:9">
      <c r="B5707" s="1531">
        <v>97809</v>
      </c>
      <c r="C5707" s="1529" t="s">
        <v>9438</v>
      </c>
      <c r="D5707" s="1528" t="s">
        <v>150</v>
      </c>
      <c r="E5707" s="1530">
        <f t="shared" si="178"/>
        <v>19.36</v>
      </c>
      <c r="F5707" s="1521">
        <f t="shared" si="179"/>
        <v>97809</v>
      </c>
      <c r="H5707" s="1530">
        <v>19.36</v>
      </c>
      <c r="I5707" s="1530">
        <v>19.25</v>
      </c>
    </row>
    <row r="5708" spans="2:9">
      <c r="B5708" s="1532">
        <v>97810</v>
      </c>
      <c r="C5708" s="1523" t="s">
        <v>9439</v>
      </c>
      <c r="D5708" s="1526" t="s">
        <v>150</v>
      </c>
      <c r="E5708" s="1527">
        <f t="shared" si="178"/>
        <v>21.01</v>
      </c>
      <c r="F5708" s="1521">
        <f t="shared" si="179"/>
        <v>97810</v>
      </c>
      <c r="H5708" s="1527">
        <v>21.01</v>
      </c>
      <c r="I5708" s="1527">
        <v>20.88</v>
      </c>
    </row>
    <row r="5709" spans="2:9">
      <c r="B5709" s="1531">
        <v>97811</v>
      </c>
      <c r="C5709" s="1529" t="s">
        <v>9440</v>
      </c>
      <c r="D5709" s="1528" t="s">
        <v>150</v>
      </c>
      <c r="E5709" s="1530">
        <f t="shared" si="178"/>
        <v>23.95</v>
      </c>
      <c r="F5709" s="1521">
        <f t="shared" si="179"/>
        <v>97811</v>
      </c>
      <c r="H5709" s="1530">
        <v>23.95</v>
      </c>
      <c r="I5709" s="1530">
        <v>23.85</v>
      </c>
    </row>
    <row r="5710" spans="2:9">
      <c r="B5710" s="1532">
        <v>101167</v>
      </c>
      <c r="C5710" s="1523" t="s">
        <v>9779</v>
      </c>
      <c r="D5710" s="1526" t="s">
        <v>150</v>
      </c>
      <c r="E5710" s="1527">
        <f t="shared" si="178"/>
        <v>165.52</v>
      </c>
      <c r="F5710" s="1521">
        <f t="shared" si="179"/>
        <v>101167</v>
      </c>
      <c r="H5710" s="1527">
        <v>165.52</v>
      </c>
      <c r="I5710" s="1527">
        <v>164.1</v>
      </c>
    </row>
    <row r="5711" spans="2:9">
      <c r="B5711" s="1531">
        <v>101168</v>
      </c>
      <c r="C5711" s="1529" t="s">
        <v>9780</v>
      </c>
      <c r="D5711" s="1528" t="s">
        <v>150</v>
      </c>
      <c r="E5711" s="1530">
        <f t="shared" si="178"/>
        <v>216.42</v>
      </c>
      <c r="F5711" s="1521">
        <f t="shared" si="179"/>
        <v>101168</v>
      </c>
      <c r="H5711" s="1530">
        <v>216.42</v>
      </c>
      <c r="I5711" s="1530">
        <v>214.82</v>
      </c>
    </row>
    <row r="5712" spans="2:9">
      <c r="B5712" s="1532">
        <v>101169</v>
      </c>
      <c r="C5712" s="1523" t="s">
        <v>9781</v>
      </c>
      <c r="D5712" s="1526" t="s">
        <v>150</v>
      </c>
      <c r="E5712" s="1527">
        <f t="shared" si="178"/>
        <v>177.43</v>
      </c>
      <c r="F5712" s="1521">
        <f t="shared" si="179"/>
        <v>101169</v>
      </c>
      <c r="H5712" s="1527">
        <v>177.43</v>
      </c>
      <c r="I5712" s="1527">
        <v>175.61</v>
      </c>
    </row>
    <row r="5713" spans="2:9">
      <c r="B5713" s="1531">
        <v>101170</v>
      </c>
      <c r="C5713" s="1529" t="s">
        <v>9782</v>
      </c>
      <c r="D5713" s="1528" t="s">
        <v>150</v>
      </c>
      <c r="E5713" s="1530">
        <f t="shared" si="178"/>
        <v>34.619999999999997</v>
      </c>
      <c r="F5713" s="1521">
        <f t="shared" si="179"/>
        <v>101170</v>
      </c>
      <c r="H5713" s="1530">
        <v>34.619999999999997</v>
      </c>
      <c r="I5713" s="1530">
        <v>33.49</v>
      </c>
    </row>
    <row r="5714" spans="2:9">
      <c r="B5714" s="1532">
        <v>101171</v>
      </c>
      <c r="C5714" s="1523" t="s">
        <v>9960</v>
      </c>
      <c r="D5714" s="1526" t="s">
        <v>150</v>
      </c>
      <c r="E5714" s="1527">
        <f t="shared" si="178"/>
        <v>97.66</v>
      </c>
      <c r="F5714" s="1521">
        <f t="shared" si="179"/>
        <v>101171</v>
      </c>
      <c r="H5714" s="1527">
        <v>97.66</v>
      </c>
      <c r="I5714" s="1527">
        <v>96.37</v>
      </c>
    </row>
    <row r="5715" spans="2:9">
      <c r="B5715" s="1531">
        <v>101172</v>
      </c>
      <c r="C5715" s="1529" t="s">
        <v>9783</v>
      </c>
      <c r="D5715" s="1528" t="s">
        <v>150</v>
      </c>
      <c r="E5715" s="1530">
        <f t="shared" si="178"/>
        <v>55.88</v>
      </c>
      <c r="F5715" s="1521">
        <f t="shared" si="179"/>
        <v>101172</v>
      </c>
      <c r="H5715" s="1530">
        <v>55.88</v>
      </c>
      <c r="I5715" s="1530">
        <v>54.23</v>
      </c>
    </row>
    <row r="5716" spans="2:9" ht="30">
      <c r="B5716" s="1532">
        <v>95995</v>
      </c>
      <c r="C5716" s="1523" t="s">
        <v>8946</v>
      </c>
      <c r="D5716" s="1526" t="s">
        <v>1017</v>
      </c>
      <c r="E5716" s="1527">
        <f t="shared" si="178"/>
        <v>1256.3499999999999</v>
      </c>
      <c r="F5716" s="1521">
        <f t="shared" si="179"/>
        <v>95995</v>
      </c>
      <c r="H5716" s="1527">
        <v>1256.3499999999999</v>
      </c>
      <c r="I5716" s="1527">
        <v>1253.6300000000001</v>
      </c>
    </row>
    <row r="5717" spans="2:9" ht="30">
      <c r="B5717" s="1531">
        <v>95996</v>
      </c>
      <c r="C5717" s="1529" t="s">
        <v>8947</v>
      </c>
      <c r="D5717" s="1528" t="s">
        <v>1017</v>
      </c>
      <c r="E5717" s="1530">
        <f t="shared" si="178"/>
        <v>1085.6199999999999</v>
      </c>
      <c r="F5717" s="1521">
        <f t="shared" si="179"/>
        <v>95996</v>
      </c>
      <c r="H5717" s="1530">
        <v>1085.6199999999999</v>
      </c>
      <c r="I5717" s="1530">
        <v>1083.68</v>
      </c>
    </row>
    <row r="5718" spans="2:9">
      <c r="B5718" s="1532">
        <v>96001</v>
      </c>
      <c r="C5718" s="1523" t="s">
        <v>8948</v>
      </c>
      <c r="D5718" s="1526" t="s">
        <v>150</v>
      </c>
      <c r="E5718" s="1527">
        <f t="shared" si="178"/>
        <v>7.88</v>
      </c>
      <c r="F5718" s="1521">
        <f t="shared" si="179"/>
        <v>96001</v>
      </c>
      <c r="H5718" s="1527">
        <v>7.88</v>
      </c>
      <c r="I5718" s="1527">
        <v>7.78</v>
      </c>
    </row>
    <row r="5719" spans="2:9">
      <c r="B5719" s="1531">
        <v>96393</v>
      </c>
      <c r="C5719" s="1529" t="s">
        <v>9441</v>
      </c>
      <c r="D5719" s="1528" t="s">
        <v>1017</v>
      </c>
      <c r="E5719" s="1530">
        <f t="shared" si="178"/>
        <v>134.01</v>
      </c>
      <c r="F5719" s="1521">
        <f t="shared" si="179"/>
        <v>96393</v>
      </c>
      <c r="H5719" s="1530">
        <v>134.01</v>
      </c>
      <c r="I5719" s="1530">
        <v>133.84</v>
      </c>
    </row>
    <row r="5720" spans="2:9">
      <c r="B5720" s="1532">
        <v>96394</v>
      </c>
      <c r="C5720" s="1523" t="s">
        <v>9442</v>
      </c>
      <c r="D5720" s="1526" t="s">
        <v>1017</v>
      </c>
      <c r="E5720" s="1527">
        <f t="shared" si="178"/>
        <v>191.96</v>
      </c>
      <c r="F5720" s="1521">
        <f t="shared" si="179"/>
        <v>96394</v>
      </c>
      <c r="H5720" s="1527">
        <v>191.96</v>
      </c>
      <c r="I5720" s="1527">
        <v>191.8</v>
      </c>
    </row>
    <row r="5721" spans="2:9">
      <c r="B5721" s="1531">
        <v>96395</v>
      </c>
      <c r="C5721" s="1529" t="s">
        <v>9443</v>
      </c>
      <c r="D5721" s="1528" t="s">
        <v>1017</v>
      </c>
      <c r="E5721" s="1530">
        <f t="shared" si="178"/>
        <v>271.91000000000003</v>
      </c>
      <c r="F5721" s="1521">
        <f t="shared" si="179"/>
        <v>96395</v>
      </c>
      <c r="H5721" s="1530">
        <v>271.91000000000003</v>
      </c>
      <c r="I5721" s="1530">
        <v>271.64999999999998</v>
      </c>
    </row>
    <row r="5722" spans="2:9" ht="30">
      <c r="B5722" s="1532">
        <v>100624</v>
      </c>
      <c r="C5722" s="1523" t="s">
        <v>9961</v>
      </c>
      <c r="D5722" s="1526" t="s">
        <v>1017</v>
      </c>
      <c r="E5722" s="1527">
        <f t="shared" si="178"/>
        <v>843.41</v>
      </c>
      <c r="F5722" s="1521">
        <f t="shared" si="179"/>
        <v>100624</v>
      </c>
      <c r="H5722" s="1527">
        <v>843.41</v>
      </c>
      <c r="I5722" s="1527">
        <v>840.5</v>
      </c>
    </row>
    <row r="5723" spans="2:9" ht="30">
      <c r="B5723" s="1531">
        <v>100625</v>
      </c>
      <c r="C5723" s="1529" t="s">
        <v>9962</v>
      </c>
      <c r="D5723" s="1528" t="s">
        <v>1017</v>
      </c>
      <c r="E5723" s="1530">
        <f t="shared" si="178"/>
        <v>806.54</v>
      </c>
      <c r="F5723" s="1521">
        <f t="shared" si="179"/>
        <v>100625</v>
      </c>
      <c r="H5723" s="1530">
        <v>806.54</v>
      </c>
      <c r="I5723" s="1530">
        <v>804.13</v>
      </c>
    </row>
    <row r="5724" spans="2:9" ht="30">
      <c r="B5724" s="1532">
        <v>101020</v>
      </c>
      <c r="C5724" s="1523" t="s">
        <v>9444</v>
      </c>
      <c r="D5724" s="1526" t="s">
        <v>2177</v>
      </c>
      <c r="E5724" s="1527">
        <f t="shared" si="178"/>
        <v>451.23</v>
      </c>
      <c r="F5724" s="1521">
        <f t="shared" si="179"/>
        <v>101020</v>
      </c>
      <c r="H5724" s="1527">
        <v>451.23</v>
      </c>
      <c r="I5724" s="1527">
        <v>450.84</v>
      </c>
    </row>
    <row r="5725" spans="2:9" ht="30">
      <c r="B5725" s="1531">
        <v>101021</v>
      </c>
      <c r="C5725" s="1529" t="s">
        <v>9445</v>
      </c>
      <c r="D5725" s="1528" t="s">
        <v>2177</v>
      </c>
      <c r="E5725" s="1530">
        <f t="shared" si="178"/>
        <v>487.13</v>
      </c>
      <c r="F5725" s="1521">
        <f t="shared" si="179"/>
        <v>101021</v>
      </c>
      <c r="H5725" s="1530">
        <v>487.13</v>
      </c>
      <c r="I5725" s="1530">
        <v>486.74</v>
      </c>
    </row>
    <row r="5726" spans="2:9" ht="30">
      <c r="B5726" s="1532">
        <v>101022</v>
      </c>
      <c r="C5726" s="1523" t="s">
        <v>9446</v>
      </c>
      <c r="D5726" s="1526" t="s">
        <v>2177</v>
      </c>
      <c r="E5726" s="1527">
        <f t="shared" si="178"/>
        <v>391.98</v>
      </c>
      <c r="F5726" s="1521">
        <f t="shared" si="179"/>
        <v>101022</v>
      </c>
      <c r="H5726" s="1527">
        <v>391.98</v>
      </c>
      <c r="I5726" s="1527">
        <v>391.84</v>
      </c>
    </row>
    <row r="5727" spans="2:9" ht="30">
      <c r="B5727" s="1531">
        <v>101023</v>
      </c>
      <c r="C5727" s="1529" t="s">
        <v>9447</v>
      </c>
      <c r="D5727" s="1528" t="s">
        <v>2177</v>
      </c>
      <c r="E5727" s="1530">
        <f t="shared" si="178"/>
        <v>427.89</v>
      </c>
      <c r="F5727" s="1521">
        <f t="shared" si="179"/>
        <v>101023</v>
      </c>
      <c r="H5727" s="1530">
        <v>427.89</v>
      </c>
      <c r="I5727" s="1530">
        <v>427.74</v>
      </c>
    </row>
    <row r="5728" spans="2:9" ht="30">
      <c r="B5728" s="1532">
        <v>101024</v>
      </c>
      <c r="C5728" s="1523" t="s">
        <v>9448</v>
      </c>
      <c r="D5728" s="1526" t="s">
        <v>2177</v>
      </c>
      <c r="E5728" s="1527">
        <f t="shared" si="178"/>
        <v>398.17</v>
      </c>
      <c r="F5728" s="1521">
        <f t="shared" si="179"/>
        <v>101024</v>
      </c>
      <c r="H5728" s="1527">
        <v>398.17</v>
      </c>
      <c r="I5728" s="1527">
        <v>398.03</v>
      </c>
    </row>
    <row r="5729" spans="2:9" ht="30">
      <c r="B5729" s="1531">
        <v>101025</v>
      </c>
      <c r="C5729" s="1529" t="s">
        <v>9449</v>
      </c>
      <c r="D5729" s="1528" t="s">
        <v>2177</v>
      </c>
      <c r="E5729" s="1530">
        <f t="shared" si="178"/>
        <v>434.07</v>
      </c>
      <c r="F5729" s="1521">
        <f t="shared" si="179"/>
        <v>101025</v>
      </c>
      <c r="H5729" s="1530">
        <v>434.07</v>
      </c>
      <c r="I5729" s="1530">
        <v>433.93</v>
      </c>
    </row>
    <row r="5730" spans="2:9">
      <c r="B5730" s="1532">
        <v>101026</v>
      </c>
      <c r="C5730" s="1523" t="s">
        <v>9450</v>
      </c>
      <c r="D5730" s="1526" t="s">
        <v>2177</v>
      </c>
      <c r="E5730" s="1527">
        <f t="shared" si="178"/>
        <v>310.67</v>
      </c>
      <c r="F5730" s="1521">
        <f t="shared" si="179"/>
        <v>101026</v>
      </c>
      <c r="H5730" s="1527">
        <v>310.67</v>
      </c>
      <c r="I5730" s="1527">
        <v>310.17</v>
      </c>
    </row>
    <row r="5731" spans="2:9">
      <c r="B5731" s="1531">
        <v>101027</v>
      </c>
      <c r="C5731" s="1529" t="s">
        <v>9451</v>
      </c>
      <c r="D5731" s="1528" t="s">
        <v>2177</v>
      </c>
      <c r="E5731" s="1530">
        <f t="shared" si="178"/>
        <v>318.60000000000002</v>
      </c>
      <c r="F5731" s="1521">
        <f t="shared" si="179"/>
        <v>101027</v>
      </c>
      <c r="H5731" s="1530">
        <v>318.60000000000002</v>
      </c>
      <c r="I5731" s="1530">
        <v>318.08999999999997</v>
      </c>
    </row>
    <row r="5732" spans="2:9" ht="30">
      <c r="B5732" s="1532">
        <v>88411</v>
      </c>
      <c r="C5732" s="1523" t="s">
        <v>2283</v>
      </c>
      <c r="D5732" s="1526" t="s">
        <v>150</v>
      </c>
      <c r="E5732" s="1527">
        <f t="shared" si="178"/>
        <v>1.92</v>
      </c>
      <c r="F5732" s="1521">
        <f t="shared" si="179"/>
        <v>88411</v>
      </c>
      <c r="H5732" s="1527">
        <v>1.92</v>
      </c>
      <c r="I5732" s="1527">
        <v>1.79</v>
      </c>
    </row>
    <row r="5733" spans="2:9" ht="30">
      <c r="B5733" s="1531">
        <v>88412</v>
      </c>
      <c r="C5733" s="1529" t="s">
        <v>2284</v>
      </c>
      <c r="D5733" s="1528" t="s">
        <v>150</v>
      </c>
      <c r="E5733" s="1530">
        <f t="shared" si="178"/>
        <v>1.33</v>
      </c>
      <c r="F5733" s="1521">
        <f t="shared" si="179"/>
        <v>88412</v>
      </c>
      <c r="H5733" s="1530">
        <v>1.33</v>
      </c>
      <c r="I5733" s="1530">
        <v>1.26</v>
      </c>
    </row>
    <row r="5734" spans="2:9" ht="30">
      <c r="B5734" s="1532">
        <v>88413</v>
      </c>
      <c r="C5734" s="1523" t="s">
        <v>2285</v>
      </c>
      <c r="D5734" s="1526" t="s">
        <v>150</v>
      </c>
      <c r="E5734" s="1527">
        <f t="shared" si="178"/>
        <v>3.09</v>
      </c>
      <c r="F5734" s="1521">
        <f t="shared" si="179"/>
        <v>88413</v>
      </c>
      <c r="H5734" s="1527">
        <v>3.09</v>
      </c>
      <c r="I5734" s="1527">
        <v>2.85</v>
      </c>
    </row>
    <row r="5735" spans="2:9" ht="30">
      <c r="B5735" s="1531">
        <v>88414</v>
      </c>
      <c r="C5735" s="1529" t="s">
        <v>2286</v>
      </c>
      <c r="D5735" s="1528" t="s">
        <v>150</v>
      </c>
      <c r="E5735" s="1530">
        <f t="shared" si="178"/>
        <v>3.48</v>
      </c>
      <c r="F5735" s="1521">
        <f t="shared" si="179"/>
        <v>88414</v>
      </c>
      <c r="H5735" s="1530">
        <v>3.48</v>
      </c>
      <c r="I5735" s="1530">
        <v>3.19</v>
      </c>
    </row>
    <row r="5736" spans="2:9">
      <c r="B5736" s="1532">
        <v>88415</v>
      </c>
      <c r="C5736" s="1523" t="s">
        <v>2287</v>
      </c>
      <c r="D5736" s="1526" t="s">
        <v>150</v>
      </c>
      <c r="E5736" s="1527">
        <f t="shared" si="178"/>
        <v>2.1</v>
      </c>
      <c r="F5736" s="1521">
        <f t="shared" si="179"/>
        <v>88415</v>
      </c>
      <c r="H5736" s="1527">
        <v>2.1</v>
      </c>
      <c r="I5736" s="1527">
        <v>1.96</v>
      </c>
    </row>
    <row r="5737" spans="2:9" ht="30">
      <c r="B5737" s="1531">
        <v>88416</v>
      </c>
      <c r="C5737" s="1529" t="s">
        <v>2288</v>
      </c>
      <c r="D5737" s="1528" t="s">
        <v>150</v>
      </c>
      <c r="E5737" s="1530">
        <f t="shared" si="178"/>
        <v>14.12</v>
      </c>
      <c r="F5737" s="1521">
        <f t="shared" si="179"/>
        <v>88416</v>
      </c>
      <c r="H5737" s="1530">
        <v>14.12</v>
      </c>
      <c r="I5737" s="1530">
        <v>13.73</v>
      </c>
    </row>
    <row r="5738" spans="2:9" ht="30">
      <c r="B5738" s="1532">
        <v>88417</v>
      </c>
      <c r="C5738" s="1523" t="s">
        <v>2289</v>
      </c>
      <c r="D5738" s="1526" t="s">
        <v>150</v>
      </c>
      <c r="E5738" s="1527">
        <f t="shared" si="178"/>
        <v>12.04</v>
      </c>
      <c r="F5738" s="1521">
        <f t="shared" si="179"/>
        <v>88417</v>
      </c>
      <c r="H5738" s="1527">
        <v>12.04</v>
      </c>
      <c r="I5738" s="1527">
        <v>11.85</v>
      </c>
    </row>
    <row r="5739" spans="2:9" ht="30">
      <c r="B5739" s="1531">
        <v>88420</v>
      </c>
      <c r="C5739" s="1529" t="s">
        <v>2290</v>
      </c>
      <c r="D5739" s="1528" t="s">
        <v>150</v>
      </c>
      <c r="E5739" s="1530">
        <f t="shared" si="178"/>
        <v>18.350000000000001</v>
      </c>
      <c r="F5739" s="1521">
        <f t="shared" si="179"/>
        <v>88420</v>
      </c>
      <c r="H5739" s="1530">
        <v>18.350000000000001</v>
      </c>
      <c r="I5739" s="1530">
        <v>17.53</v>
      </c>
    </row>
    <row r="5740" spans="2:9" ht="30">
      <c r="B5740" s="1532">
        <v>88421</v>
      </c>
      <c r="C5740" s="1523" t="s">
        <v>2291</v>
      </c>
      <c r="D5740" s="1526" t="s">
        <v>150</v>
      </c>
      <c r="E5740" s="1527">
        <f t="shared" si="178"/>
        <v>19.68</v>
      </c>
      <c r="F5740" s="1521">
        <f t="shared" si="179"/>
        <v>88421</v>
      </c>
      <c r="H5740" s="1527">
        <v>19.68</v>
      </c>
      <c r="I5740" s="1527">
        <v>18.72</v>
      </c>
    </row>
    <row r="5741" spans="2:9">
      <c r="B5741" s="1531">
        <v>88423</v>
      </c>
      <c r="C5741" s="1529" t="s">
        <v>2292</v>
      </c>
      <c r="D5741" s="1528" t="s">
        <v>150</v>
      </c>
      <c r="E5741" s="1530">
        <f t="shared" si="178"/>
        <v>14.79</v>
      </c>
      <c r="F5741" s="1521">
        <f t="shared" si="179"/>
        <v>88423</v>
      </c>
      <c r="H5741" s="1530">
        <v>14.79</v>
      </c>
      <c r="I5741" s="1530">
        <v>14.31</v>
      </c>
    </row>
    <row r="5742" spans="2:9" ht="30">
      <c r="B5742" s="1532">
        <v>88424</v>
      </c>
      <c r="C5742" s="1523" t="s">
        <v>2293</v>
      </c>
      <c r="D5742" s="1526" t="s">
        <v>150</v>
      </c>
      <c r="E5742" s="1527">
        <f t="shared" si="178"/>
        <v>17</v>
      </c>
      <c r="F5742" s="1521">
        <f t="shared" si="179"/>
        <v>88424</v>
      </c>
      <c r="H5742" s="1527">
        <v>17</v>
      </c>
      <c r="I5742" s="1527">
        <v>16.309999999999999</v>
      </c>
    </row>
    <row r="5743" spans="2:9" ht="30">
      <c r="B5743" s="1531">
        <v>88426</v>
      </c>
      <c r="C5743" s="1529" t="s">
        <v>2294</v>
      </c>
      <c r="D5743" s="1528" t="s">
        <v>150</v>
      </c>
      <c r="E5743" s="1530">
        <f t="shared" si="178"/>
        <v>13.39</v>
      </c>
      <c r="F5743" s="1521">
        <f t="shared" si="179"/>
        <v>88426</v>
      </c>
      <c r="H5743" s="1530">
        <v>13.39</v>
      </c>
      <c r="I5743" s="1530">
        <v>13.06</v>
      </c>
    </row>
    <row r="5744" spans="2:9" ht="30">
      <c r="B5744" s="1532">
        <v>88428</v>
      </c>
      <c r="C5744" s="1523" t="s">
        <v>2295</v>
      </c>
      <c r="D5744" s="1526" t="s">
        <v>150</v>
      </c>
      <c r="E5744" s="1527">
        <f t="shared" si="178"/>
        <v>24.26</v>
      </c>
      <c r="F5744" s="1521">
        <f t="shared" si="179"/>
        <v>88428</v>
      </c>
      <c r="H5744" s="1527">
        <v>24.26</v>
      </c>
      <c r="I5744" s="1527">
        <v>22.84</v>
      </c>
    </row>
    <row r="5745" spans="2:9" ht="30">
      <c r="B5745" s="1531">
        <v>88429</v>
      </c>
      <c r="C5745" s="1529" t="s">
        <v>2296</v>
      </c>
      <c r="D5745" s="1528" t="s">
        <v>150</v>
      </c>
      <c r="E5745" s="1530">
        <f t="shared" si="178"/>
        <v>26.58</v>
      </c>
      <c r="F5745" s="1521">
        <f t="shared" si="179"/>
        <v>88429</v>
      </c>
      <c r="H5745" s="1530">
        <v>26.58</v>
      </c>
      <c r="I5745" s="1530">
        <v>24.93</v>
      </c>
    </row>
    <row r="5746" spans="2:9">
      <c r="B5746" s="1532">
        <v>88431</v>
      </c>
      <c r="C5746" s="1523" t="s">
        <v>2297</v>
      </c>
      <c r="D5746" s="1526" t="s">
        <v>150</v>
      </c>
      <c r="E5746" s="1527">
        <f t="shared" si="178"/>
        <v>18.13</v>
      </c>
      <c r="F5746" s="1521">
        <f t="shared" si="179"/>
        <v>88431</v>
      </c>
      <c r="H5746" s="1527">
        <v>18.13</v>
      </c>
      <c r="I5746" s="1527">
        <v>17.34</v>
      </c>
    </row>
    <row r="5747" spans="2:9" ht="30">
      <c r="B5747" s="1531">
        <v>88432</v>
      </c>
      <c r="C5747" s="1529" t="s">
        <v>2298</v>
      </c>
      <c r="D5747" s="1528" t="s">
        <v>150</v>
      </c>
      <c r="E5747" s="1530">
        <f t="shared" si="178"/>
        <v>13.94</v>
      </c>
      <c r="F5747" s="1521">
        <f t="shared" si="179"/>
        <v>88432</v>
      </c>
      <c r="H5747" s="1530">
        <v>13.94</v>
      </c>
      <c r="I5747" s="1530">
        <v>12.94</v>
      </c>
    </row>
    <row r="5748" spans="2:9">
      <c r="B5748" s="1532">
        <v>88484</v>
      </c>
      <c r="C5748" s="1523" t="s">
        <v>2299</v>
      </c>
      <c r="D5748" s="1526" t="s">
        <v>150</v>
      </c>
      <c r="E5748" s="1527">
        <f t="shared" si="178"/>
        <v>2.12</v>
      </c>
      <c r="F5748" s="1521">
        <f t="shared" si="179"/>
        <v>88484</v>
      </c>
      <c r="H5748" s="1527">
        <v>2.12</v>
      </c>
      <c r="I5748" s="1527">
        <v>1.97</v>
      </c>
    </row>
    <row r="5749" spans="2:9">
      <c r="B5749" s="1531">
        <v>88485</v>
      </c>
      <c r="C5749" s="1529" t="s">
        <v>2300</v>
      </c>
      <c r="D5749" s="1528" t="s">
        <v>150</v>
      </c>
      <c r="E5749" s="1530">
        <f t="shared" si="178"/>
        <v>1.77</v>
      </c>
      <c r="F5749" s="1521">
        <f t="shared" si="179"/>
        <v>88485</v>
      </c>
      <c r="H5749" s="1530">
        <v>1.77</v>
      </c>
      <c r="I5749" s="1530">
        <v>1.66</v>
      </c>
    </row>
    <row r="5750" spans="2:9">
      <c r="B5750" s="1532">
        <v>88488</v>
      </c>
      <c r="C5750" s="1523" t="s">
        <v>2301</v>
      </c>
      <c r="D5750" s="1526" t="s">
        <v>150</v>
      </c>
      <c r="E5750" s="1527">
        <f t="shared" si="178"/>
        <v>14.13</v>
      </c>
      <c r="F5750" s="1521">
        <f t="shared" si="179"/>
        <v>88488</v>
      </c>
      <c r="H5750" s="1527">
        <v>14.13</v>
      </c>
      <c r="I5750" s="1527">
        <v>13.44</v>
      </c>
    </row>
    <row r="5751" spans="2:9">
      <c r="B5751" s="1531">
        <v>88489</v>
      </c>
      <c r="C5751" s="1529" t="s">
        <v>2302</v>
      </c>
      <c r="D5751" s="1528" t="s">
        <v>150</v>
      </c>
      <c r="E5751" s="1530">
        <f t="shared" si="178"/>
        <v>12.54</v>
      </c>
      <c r="F5751" s="1521">
        <f t="shared" si="179"/>
        <v>88489</v>
      </c>
      <c r="H5751" s="1530">
        <v>12.54</v>
      </c>
      <c r="I5751" s="1530">
        <v>12</v>
      </c>
    </row>
    <row r="5752" spans="2:9">
      <c r="B5752" s="1532">
        <v>88494</v>
      </c>
      <c r="C5752" s="1523" t="s">
        <v>2303</v>
      </c>
      <c r="D5752" s="1526" t="s">
        <v>150</v>
      </c>
      <c r="E5752" s="1527">
        <f t="shared" si="178"/>
        <v>17.809999999999999</v>
      </c>
      <c r="F5752" s="1521">
        <f t="shared" si="179"/>
        <v>88494</v>
      </c>
      <c r="H5752" s="1527">
        <v>17.809999999999999</v>
      </c>
      <c r="I5752" s="1527">
        <v>16.37</v>
      </c>
    </row>
    <row r="5753" spans="2:9">
      <c r="B5753" s="1531">
        <v>88495</v>
      </c>
      <c r="C5753" s="1529" t="s">
        <v>2304</v>
      </c>
      <c r="D5753" s="1528" t="s">
        <v>150</v>
      </c>
      <c r="E5753" s="1530">
        <f t="shared" si="178"/>
        <v>10.15</v>
      </c>
      <c r="F5753" s="1521">
        <f t="shared" si="179"/>
        <v>88495</v>
      </c>
      <c r="H5753" s="1530">
        <v>10.15</v>
      </c>
      <c r="I5753" s="1530">
        <v>9.49</v>
      </c>
    </row>
    <row r="5754" spans="2:9">
      <c r="B5754" s="1532">
        <v>88496</v>
      </c>
      <c r="C5754" s="1523" t="s">
        <v>2305</v>
      </c>
      <c r="D5754" s="1526" t="s">
        <v>150</v>
      </c>
      <c r="E5754" s="1527">
        <f t="shared" si="178"/>
        <v>24.32</v>
      </c>
      <c r="F5754" s="1521">
        <f t="shared" si="179"/>
        <v>88496</v>
      </c>
      <c r="H5754" s="1527">
        <v>24.32</v>
      </c>
      <c r="I5754" s="1527">
        <v>22.41</v>
      </c>
    </row>
    <row r="5755" spans="2:9">
      <c r="B5755" s="1531">
        <v>88497</v>
      </c>
      <c r="C5755" s="1529" t="s">
        <v>2306</v>
      </c>
      <c r="D5755" s="1528" t="s">
        <v>150</v>
      </c>
      <c r="E5755" s="1530">
        <f t="shared" si="178"/>
        <v>14.1</v>
      </c>
      <c r="F5755" s="1521">
        <f t="shared" si="179"/>
        <v>88497</v>
      </c>
      <c r="H5755" s="1530">
        <v>14.1</v>
      </c>
      <c r="I5755" s="1530">
        <v>13.22</v>
      </c>
    </row>
    <row r="5756" spans="2:9">
      <c r="B5756" s="1532">
        <v>95305</v>
      </c>
      <c r="C5756" s="1523" t="s">
        <v>2307</v>
      </c>
      <c r="D5756" s="1526" t="s">
        <v>150</v>
      </c>
      <c r="E5756" s="1527">
        <f t="shared" si="178"/>
        <v>11.29</v>
      </c>
      <c r="F5756" s="1521">
        <f t="shared" si="179"/>
        <v>95305</v>
      </c>
      <c r="H5756" s="1527">
        <v>11.29</v>
      </c>
      <c r="I5756" s="1527">
        <v>10.75</v>
      </c>
    </row>
    <row r="5757" spans="2:9">
      <c r="B5757" s="1531">
        <v>95306</v>
      </c>
      <c r="C5757" s="1529" t="s">
        <v>2308</v>
      </c>
      <c r="D5757" s="1528" t="s">
        <v>150</v>
      </c>
      <c r="E5757" s="1530">
        <f t="shared" si="178"/>
        <v>13.32</v>
      </c>
      <c r="F5757" s="1521">
        <f t="shared" si="179"/>
        <v>95306</v>
      </c>
      <c r="H5757" s="1530">
        <v>13.32</v>
      </c>
      <c r="I5757" s="1530">
        <v>12.58</v>
      </c>
    </row>
    <row r="5758" spans="2:9" ht="30">
      <c r="B5758" s="1532">
        <v>95622</v>
      </c>
      <c r="C5758" s="1523" t="s">
        <v>2309</v>
      </c>
      <c r="D5758" s="1526" t="s">
        <v>150</v>
      </c>
      <c r="E5758" s="1527">
        <f t="shared" si="178"/>
        <v>12.53</v>
      </c>
      <c r="F5758" s="1521">
        <f t="shared" si="179"/>
        <v>95622</v>
      </c>
      <c r="H5758" s="1527">
        <v>12.53</v>
      </c>
      <c r="I5758" s="1527">
        <v>11.71</v>
      </c>
    </row>
    <row r="5759" spans="2:9" ht="30">
      <c r="B5759" s="1531">
        <v>95623</v>
      </c>
      <c r="C5759" s="1529" t="s">
        <v>2310</v>
      </c>
      <c r="D5759" s="1528" t="s">
        <v>150</v>
      </c>
      <c r="E5759" s="1530">
        <f t="shared" si="178"/>
        <v>9.68</v>
      </c>
      <c r="F5759" s="1521">
        <f t="shared" si="179"/>
        <v>95623</v>
      </c>
      <c r="H5759" s="1530">
        <v>9.68</v>
      </c>
      <c r="I5759" s="1530">
        <v>9.14</v>
      </c>
    </row>
    <row r="5760" spans="2:9" ht="30">
      <c r="B5760" s="1532">
        <v>95624</v>
      </c>
      <c r="C5760" s="1523" t="s">
        <v>2311</v>
      </c>
      <c r="D5760" s="1526" t="s">
        <v>150</v>
      </c>
      <c r="E5760" s="1527">
        <f t="shared" si="178"/>
        <v>18.329999999999998</v>
      </c>
      <c r="F5760" s="1521">
        <f t="shared" si="179"/>
        <v>95624</v>
      </c>
      <c r="H5760" s="1527">
        <v>18.329999999999998</v>
      </c>
      <c r="I5760" s="1527">
        <v>16.93</v>
      </c>
    </row>
    <row r="5761" spans="2:9" ht="30">
      <c r="B5761" s="1531">
        <v>95625</v>
      </c>
      <c r="C5761" s="1529" t="s">
        <v>2312</v>
      </c>
      <c r="D5761" s="1528" t="s">
        <v>150</v>
      </c>
      <c r="E5761" s="1530">
        <f t="shared" si="178"/>
        <v>20.16</v>
      </c>
      <c r="F5761" s="1521">
        <f t="shared" si="179"/>
        <v>95625</v>
      </c>
      <c r="H5761" s="1530">
        <v>20.16</v>
      </c>
      <c r="I5761" s="1530">
        <v>18.579999999999998</v>
      </c>
    </row>
    <row r="5762" spans="2:9">
      <c r="B5762" s="1532">
        <v>95626</v>
      </c>
      <c r="C5762" s="1523" t="s">
        <v>2313</v>
      </c>
      <c r="D5762" s="1526" t="s">
        <v>150</v>
      </c>
      <c r="E5762" s="1527">
        <f t="shared" ref="E5762:E5825" si="180">IF($L$2=$H$1,H5762,I5762)</f>
        <v>13.45</v>
      </c>
      <c r="F5762" s="1521">
        <f t="shared" ref="F5762:F5825" si="181">IF(LEN($B5762)=7,CONCATENATE(MID($B5762,1,6),"00",RIGHT($B5762,1)),IF(LEN($B5762)=8,CONCATENATE(MID($B5762,1,6),"0",RIGHT($B5762,2)),$B5762))</f>
        <v>95626</v>
      </c>
      <c r="H5762" s="1527">
        <v>13.45</v>
      </c>
      <c r="I5762" s="1527">
        <v>12.54</v>
      </c>
    </row>
    <row r="5763" spans="2:9" ht="30">
      <c r="B5763" s="1531">
        <v>96126</v>
      </c>
      <c r="C5763" s="1529" t="s">
        <v>3188</v>
      </c>
      <c r="D5763" s="1528" t="s">
        <v>150</v>
      </c>
      <c r="E5763" s="1530">
        <f t="shared" si="180"/>
        <v>16.48</v>
      </c>
      <c r="F5763" s="1521">
        <f t="shared" si="181"/>
        <v>96126</v>
      </c>
      <c r="H5763" s="1530">
        <v>16.48</v>
      </c>
      <c r="I5763" s="1530">
        <v>15.46</v>
      </c>
    </row>
    <row r="5764" spans="2:9" ht="30">
      <c r="B5764" s="1532">
        <v>96127</v>
      </c>
      <c r="C5764" s="1523" t="s">
        <v>3189</v>
      </c>
      <c r="D5764" s="1526" t="s">
        <v>150</v>
      </c>
      <c r="E5764" s="1527">
        <f t="shared" si="180"/>
        <v>12.92</v>
      </c>
      <c r="F5764" s="1521">
        <f t="shared" si="181"/>
        <v>96127</v>
      </c>
      <c r="H5764" s="1527">
        <v>12.92</v>
      </c>
      <c r="I5764" s="1527">
        <v>12.25</v>
      </c>
    </row>
    <row r="5765" spans="2:9" ht="30">
      <c r="B5765" s="1531">
        <v>96128</v>
      </c>
      <c r="C5765" s="1529" t="s">
        <v>3190</v>
      </c>
      <c r="D5765" s="1528" t="s">
        <v>150</v>
      </c>
      <c r="E5765" s="1530">
        <f t="shared" si="180"/>
        <v>23.7</v>
      </c>
      <c r="F5765" s="1521">
        <f t="shared" si="181"/>
        <v>96128</v>
      </c>
      <c r="H5765" s="1530">
        <v>23.7</v>
      </c>
      <c r="I5765" s="1530">
        <v>21.96</v>
      </c>
    </row>
    <row r="5766" spans="2:9" ht="30">
      <c r="B5766" s="1532">
        <v>96129</v>
      </c>
      <c r="C5766" s="1523" t="s">
        <v>3191</v>
      </c>
      <c r="D5766" s="1526" t="s">
        <v>150</v>
      </c>
      <c r="E5766" s="1527">
        <f t="shared" si="180"/>
        <v>26</v>
      </c>
      <c r="F5766" s="1521">
        <f t="shared" si="181"/>
        <v>96129</v>
      </c>
      <c r="H5766" s="1527">
        <v>26</v>
      </c>
      <c r="I5766" s="1527">
        <v>24.02</v>
      </c>
    </row>
    <row r="5767" spans="2:9">
      <c r="B5767" s="1531">
        <v>96130</v>
      </c>
      <c r="C5767" s="1529" t="s">
        <v>3192</v>
      </c>
      <c r="D5767" s="1528" t="s">
        <v>150</v>
      </c>
      <c r="E5767" s="1530">
        <f t="shared" si="180"/>
        <v>17.61</v>
      </c>
      <c r="F5767" s="1521">
        <f t="shared" si="181"/>
        <v>96130</v>
      </c>
      <c r="H5767" s="1530">
        <v>17.61</v>
      </c>
      <c r="I5767" s="1530">
        <v>16.47</v>
      </c>
    </row>
    <row r="5768" spans="2:9" ht="30">
      <c r="B5768" s="1532">
        <v>96131</v>
      </c>
      <c r="C5768" s="1523" t="s">
        <v>3193</v>
      </c>
      <c r="D5768" s="1526" t="s">
        <v>150</v>
      </c>
      <c r="E5768" s="1527">
        <f t="shared" si="180"/>
        <v>22.94</v>
      </c>
      <c r="F5768" s="1521">
        <f t="shared" si="181"/>
        <v>96131</v>
      </c>
      <c r="H5768" s="1527">
        <v>22.94</v>
      </c>
      <c r="I5768" s="1527">
        <v>21.58</v>
      </c>
    </row>
    <row r="5769" spans="2:9" ht="30">
      <c r="B5769" s="1531">
        <v>96132</v>
      </c>
      <c r="C5769" s="1529" t="s">
        <v>3194</v>
      </c>
      <c r="D5769" s="1528" t="s">
        <v>150</v>
      </c>
      <c r="E5769" s="1530">
        <f t="shared" si="180"/>
        <v>18.190000000000001</v>
      </c>
      <c r="F5769" s="1521">
        <f t="shared" si="181"/>
        <v>96132</v>
      </c>
      <c r="H5769" s="1530">
        <v>18.190000000000001</v>
      </c>
      <c r="I5769" s="1530">
        <v>17.3</v>
      </c>
    </row>
    <row r="5770" spans="2:9" ht="30">
      <c r="B5770" s="1532">
        <v>96133</v>
      </c>
      <c r="C5770" s="1523" t="s">
        <v>3195</v>
      </c>
      <c r="D5770" s="1526" t="s">
        <v>150</v>
      </c>
      <c r="E5770" s="1527">
        <f t="shared" si="180"/>
        <v>32.54</v>
      </c>
      <c r="F5770" s="1521">
        <f t="shared" si="181"/>
        <v>96133</v>
      </c>
      <c r="H5770" s="1527">
        <v>32.54</v>
      </c>
      <c r="I5770" s="1527">
        <v>30.22</v>
      </c>
    </row>
    <row r="5771" spans="2:9" ht="30">
      <c r="B5771" s="1531">
        <v>96134</v>
      </c>
      <c r="C5771" s="1529" t="s">
        <v>3196</v>
      </c>
      <c r="D5771" s="1528" t="s">
        <v>150</v>
      </c>
      <c r="E5771" s="1530">
        <f t="shared" si="180"/>
        <v>35.6</v>
      </c>
      <c r="F5771" s="1521">
        <f t="shared" si="181"/>
        <v>96134</v>
      </c>
      <c r="H5771" s="1530">
        <v>35.6</v>
      </c>
      <c r="I5771" s="1530">
        <v>32.97</v>
      </c>
    </row>
    <row r="5772" spans="2:9">
      <c r="B5772" s="1532">
        <v>96135</v>
      </c>
      <c r="C5772" s="1523" t="s">
        <v>3197</v>
      </c>
      <c r="D5772" s="1526" t="s">
        <v>150</v>
      </c>
      <c r="E5772" s="1527">
        <f t="shared" si="180"/>
        <v>24.45</v>
      </c>
      <c r="F5772" s="1521">
        <f t="shared" si="181"/>
        <v>96135</v>
      </c>
      <c r="H5772" s="1527">
        <v>24.45</v>
      </c>
      <c r="I5772" s="1527">
        <v>22.94</v>
      </c>
    </row>
    <row r="5773" spans="2:9">
      <c r="B5773" s="1531">
        <v>102193</v>
      </c>
      <c r="C5773" s="1529" t="s">
        <v>17447</v>
      </c>
      <c r="D5773" s="1528" t="s">
        <v>150</v>
      </c>
      <c r="E5773" s="1530">
        <f t="shared" si="180"/>
        <v>1.63</v>
      </c>
      <c r="F5773" s="1521">
        <f t="shared" si="181"/>
        <v>102193</v>
      </c>
      <c r="H5773" s="1530">
        <v>1.63</v>
      </c>
      <c r="I5773" s="1530">
        <v>1.51</v>
      </c>
    </row>
    <row r="5774" spans="2:9">
      <c r="B5774" s="1532">
        <v>102194</v>
      </c>
      <c r="C5774" s="1523" t="s">
        <v>17448</v>
      </c>
      <c r="D5774" s="1526" t="s">
        <v>150</v>
      </c>
      <c r="E5774" s="1527">
        <f t="shared" si="180"/>
        <v>6.33</v>
      </c>
      <c r="F5774" s="1521">
        <f t="shared" si="181"/>
        <v>102194</v>
      </c>
      <c r="H5774" s="1527">
        <v>6.33</v>
      </c>
      <c r="I5774" s="1527">
        <v>5.75</v>
      </c>
    </row>
    <row r="5775" spans="2:9">
      <c r="B5775" s="1531">
        <v>102197</v>
      </c>
      <c r="C5775" s="1529" t="s">
        <v>17449</v>
      </c>
      <c r="D5775" s="1528" t="s">
        <v>150</v>
      </c>
      <c r="E5775" s="1530">
        <f t="shared" si="180"/>
        <v>23.29</v>
      </c>
      <c r="F5775" s="1521">
        <f t="shared" si="181"/>
        <v>102197</v>
      </c>
      <c r="H5775" s="1530">
        <v>23.29</v>
      </c>
      <c r="I5775" s="1530">
        <v>22.66</v>
      </c>
    </row>
    <row r="5776" spans="2:9">
      <c r="B5776" s="1532">
        <v>102200</v>
      </c>
      <c r="C5776" s="1523" t="s">
        <v>17450</v>
      </c>
      <c r="D5776" s="1526" t="s">
        <v>150</v>
      </c>
      <c r="E5776" s="1527">
        <f t="shared" si="180"/>
        <v>17.61</v>
      </c>
      <c r="F5776" s="1521">
        <f t="shared" si="181"/>
        <v>102200</v>
      </c>
      <c r="H5776" s="1527">
        <v>17.61</v>
      </c>
      <c r="I5776" s="1527">
        <v>16.79</v>
      </c>
    </row>
    <row r="5777" spans="2:9">
      <c r="B5777" s="1531">
        <v>102201</v>
      </c>
      <c r="C5777" s="1529" t="s">
        <v>20699</v>
      </c>
      <c r="D5777" s="1528" t="s">
        <v>150</v>
      </c>
      <c r="E5777" s="1530">
        <f t="shared" si="180"/>
        <v>15.61</v>
      </c>
      <c r="F5777" s="1521">
        <f t="shared" si="181"/>
        <v>102201</v>
      </c>
      <c r="H5777" s="1530">
        <v>15.61</v>
      </c>
      <c r="I5777" s="1530">
        <v>14.61</v>
      </c>
    </row>
    <row r="5778" spans="2:9">
      <c r="B5778" s="1532">
        <v>102202</v>
      </c>
      <c r="C5778" s="1523" t="s">
        <v>17451</v>
      </c>
      <c r="D5778" s="1526" t="s">
        <v>150</v>
      </c>
      <c r="E5778" s="1527">
        <f t="shared" si="180"/>
        <v>45.53</v>
      </c>
      <c r="F5778" s="1521">
        <f t="shared" si="181"/>
        <v>102202</v>
      </c>
      <c r="H5778" s="1527">
        <v>45.53</v>
      </c>
      <c r="I5778" s="1527">
        <v>44.71</v>
      </c>
    </row>
    <row r="5779" spans="2:9">
      <c r="B5779" s="1531">
        <v>102203</v>
      </c>
      <c r="C5779" s="1529" t="s">
        <v>17452</v>
      </c>
      <c r="D5779" s="1528" t="s">
        <v>150</v>
      </c>
      <c r="E5779" s="1530">
        <f t="shared" si="180"/>
        <v>7.53</v>
      </c>
      <c r="F5779" s="1521">
        <f t="shared" si="181"/>
        <v>102203</v>
      </c>
      <c r="H5779" s="1530">
        <v>7.53</v>
      </c>
      <c r="I5779" s="1530">
        <v>7.01</v>
      </c>
    </row>
    <row r="5780" spans="2:9">
      <c r="B5780" s="1532">
        <v>102204</v>
      </c>
      <c r="C5780" s="1523" t="s">
        <v>17453</v>
      </c>
      <c r="D5780" s="1526" t="s">
        <v>150</v>
      </c>
      <c r="E5780" s="1527">
        <f t="shared" si="180"/>
        <v>7.75</v>
      </c>
      <c r="F5780" s="1521">
        <f t="shared" si="181"/>
        <v>102204</v>
      </c>
      <c r="H5780" s="1527">
        <v>7.75</v>
      </c>
      <c r="I5780" s="1527">
        <v>7.23</v>
      </c>
    </row>
    <row r="5781" spans="2:9">
      <c r="B5781" s="1531">
        <v>102205</v>
      </c>
      <c r="C5781" s="1529" t="s">
        <v>17454</v>
      </c>
      <c r="D5781" s="1528" t="s">
        <v>150</v>
      </c>
      <c r="E5781" s="1530">
        <f t="shared" si="180"/>
        <v>7.07</v>
      </c>
      <c r="F5781" s="1521">
        <f t="shared" si="181"/>
        <v>102205</v>
      </c>
      <c r="H5781" s="1530">
        <v>7.07</v>
      </c>
      <c r="I5781" s="1530">
        <v>6.55</v>
      </c>
    </row>
    <row r="5782" spans="2:9">
      <c r="B5782" s="1532">
        <v>102207</v>
      </c>
      <c r="C5782" s="1523" t="s">
        <v>17455</v>
      </c>
      <c r="D5782" s="1526" t="s">
        <v>150</v>
      </c>
      <c r="E5782" s="1527">
        <f t="shared" si="180"/>
        <v>6.38</v>
      </c>
      <c r="F5782" s="1521">
        <f t="shared" si="181"/>
        <v>102207</v>
      </c>
      <c r="H5782" s="1527">
        <v>6.38</v>
      </c>
      <c r="I5782" s="1527">
        <v>5.96</v>
      </c>
    </row>
    <row r="5783" spans="2:9">
      <c r="B5783" s="1531">
        <v>102208</v>
      </c>
      <c r="C5783" s="1529" t="s">
        <v>17456</v>
      </c>
      <c r="D5783" s="1528" t="s">
        <v>150</v>
      </c>
      <c r="E5783" s="1530">
        <f t="shared" si="180"/>
        <v>6.11</v>
      </c>
      <c r="F5783" s="1521">
        <f t="shared" si="181"/>
        <v>102208</v>
      </c>
      <c r="H5783" s="1530">
        <v>6.11</v>
      </c>
      <c r="I5783" s="1530">
        <v>5.69</v>
      </c>
    </row>
    <row r="5784" spans="2:9">
      <c r="B5784" s="1532">
        <v>102209</v>
      </c>
      <c r="C5784" s="1523" t="s">
        <v>17457</v>
      </c>
      <c r="D5784" s="1526" t="s">
        <v>150</v>
      </c>
      <c r="E5784" s="1527">
        <f t="shared" si="180"/>
        <v>6.29</v>
      </c>
      <c r="F5784" s="1521">
        <f t="shared" si="181"/>
        <v>102209</v>
      </c>
      <c r="H5784" s="1527">
        <v>6.29</v>
      </c>
      <c r="I5784" s="1527">
        <v>5.87</v>
      </c>
    </row>
    <row r="5785" spans="2:9">
      <c r="B5785" s="1531">
        <v>102210</v>
      </c>
      <c r="C5785" s="1529" t="s">
        <v>17458</v>
      </c>
      <c r="D5785" s="1528" t="s">
        <v>150</v>
      </c>
      <c r="E5785" s="1530">
        <f t="shared" si="180"/>
        <v>6.01</v>
      </c>
      <c r="F5785" s="1521">
        <f t="shared" si="181"/>
        <v>102210</v>
      </c>
      <c r="H5785" s="1530">
        <v>6.01</v>
      </c>
      <c r="I5785" s="1530">
        <v>5.59</v>
      </c>
    </row>
    <row r="5786" spans="2:9">
      <c r="B5786" s="1532">
        <v>102213</v>
      </c>
      <c r="C5786" s="1523" t="s">
        <v>17459</v>
      </c>
      <c r="D5786" s="1526" t="s">
        <v>150</v>
      </c>
      <c r="E5786" s="1527">
        <f t="shared" si="180"/>
        <v>15.08</v>
      </c>
      <c r="F5786" s="1521">
        <f t="shared" si="181"/>
        <v>102213</v>
      </c>
      <c r="H5786" s="1527">
        <v>15.08</v>
      </c>
      <c r="I5786" s="1527">
        <v>14.03</v>
      </c>
    </row>
    <row r="5787" spans="2:9">
      <c r="B5787" s="1531">
        <v>102214</v>
      </c>
      <c r="C5787" s="1529" t="s">
        <v>17460</v>
      </c>
      <c r="D5787" s="1528" t="s">
        <v>150</v>
      </c>
      <c r="E5787" s="1530">
        <f t="shared" si="180"/>
        <v>15.51</v>
      </c>
      <c r="F5787" s="1521">
        <f t="shared" si="181"/>
        <v>102214</v>
      </c>
      <c r="H5787" s="1530">
        <v>15.51</v>
      </c>
      <c r="I5787" s="1530">
        <v>14.46</v>
      </c>
    </row>
    <row r="5788" spans="2:9">
      <c r="B5788" s="1532">
        <v>102215</v>
      </c>
      <c r="C5788" s="1523" t="s">
        <v>17461</v>
      </c>
      <c r="D5788" s="1526" t="s">
        <v>150</v>
      </c>
      <c r="E5788" s="1527">
        <f t="shared" si="180"/>
        <v>14.15</v>
      </c>
      <c r="F5788" s="1521">
        <f t="shared" si="181"/>
        <v>102215</v>
      </c>
      <c r="H5788" s="1527">
        <v>14.15</v>
      </c>
      <c r="I5788" s="1527">
        <v>13.1</v>
      </c>
    </row>
    <row r="5789" spans="2:9">
      <c r="B5789" s="1531">
        <v>102217</v>
      </c>
      <c r="C5789" s="1529" t="s">
        <v>17462</v>
      </c>
      <c r="D5789" s="1528" t="s">
        <v>150</v>
      </c>
      <c r="E5789" s="1530">
        <f t="shared" si="180"/>
        <v>12.79</v>
      </c>
      <c r="F5789" s="1521">
        <f t="shared" si="181"/>
        <v>102217</v>
      </c>
      <c r="H5789" s="1530">
        <v>12.79</v>
      </c>
      <c r="I5789" s="1530">
        <v>11.94</v>
      </c>
    </row>
    <row r="5790" spans="2:9">
      <c r="B5790" s="1532">
        <v>102218</v>
      </c>
      <c r="C5790" s="1523" t="s">
        <v>17463</v>
      </c>
      <c r="D5790" s="1526" t="s">
        <v>150</v>
      </c>
      <c r="E5790" s="1527">
        <f t="shared" si="180"/>
        <v>12.23</v>
      </c>
      <c r="F5790" s="1521">
        <f t="shared" si="181"/>
        <v>102218</v>
      </c>
      <c r="H5790" s="1527">
        <v>12.23</v>
      </c>
      <c r="I5790" s="1527">
        <v>11.38</v>
      </c>
    </row>
    <row r="5791" spans="2:9">
      <c r="B5791" s="1531">
        <v>102219</v>
      </c>
      <c r="C5791" s="1529" t="s">
        <v>17464</v>
      </c>
      <c r="D5791" s="1528" t="s">
        <v>150</v>
      </c>
      <c r="E5791" s="1530">
        <f t="shared" si="180"/>
        <v>12.6</v>
      </c>
      <c r="F5791" s="1521">
        <f t="shared" si="181"/>
        <v>102219</v>
      </c>
      <c r="H5791" s="1530">
        <v>12.6</v>
      </c>
      <c r="I5791" s="1530">
        <v>11.75</v>
      </c>
    </row>
    <row r="5792" spans="2:9">
      <c r="B5792" s="1532">
        <v>102220</v>
      </c>
      <c r="C5792" s="1523" t="s">
        <v>17465</v>
      </c>
      <c r="D5792" s="1526" t="s">
        <v>150</v>
      </c>
      <c r="E5792" s="1527">
        <f t="shared" si="180"/>
        <v>12.04</v>
      </c>
      <c r="F5792" s="1521">
        <f t="shared" si="181"/>
        <v>102220</v>
      </c>
      <c r="H5792" s="1527">
        <v>12.04</v>
      </c>
      <c r="I5792" s="1527">
        <v>11.19</v>
      </c>
    </row>
    <row r="5793" spans="2:9">
      <c r="B5793" s="1531">
        <v>102223</v>
      </c>
      <c r="C5793" s="1529" t="s">
        <v>17466</v>
      </c>
      <c r="D5793" s="1528" t="s">
        <v>150</v>
      </c>
      <c r="E5793" s="1530">
        <f t="shared" si="180"/>
        <v>22.63</v>
      </c>
      <c r="F5793" s="1521">
        <f t="shared" si="181"/>
        <v>102223</v>
      </c>
      <c r="H5793" s="1530">
        <v>22.63</v>
      </c>
      <c r="I5793" s="1530">
        <v>21.05</v>
      </c>
    </row>
    <row r="5794" spans="2:9">
      <c r="B5794" s="1532">
        <v>102224</v>
      </c>
      <c r="C5794" s="1523" t="s">
        <v>17467</v>
      </c>
      <c r="D5794" s="1526" t="s">
        <v>150</v>
      </c>
      <c r="E5794" s="1527">
        <f t="shared" si="180"/>
        <v>23.26</v>
      </c>
      <c r="F5794" s="1521">
        <f t="shared" si="181"/>
        <v>102224</v>
      </c>
      <c r="H5794" s="1527">
        <v>23.26</v>
      </c>
      <c r="I5794" s="1527">
        <v>21.68</v>
      </c>
    </row>
    <row r="5795" spans="2:9">
      <c r="B5795" s="1531">
        <v>102225</v>
      </c>
      <c r="C5795" s="1529" t="s">
        <v>17468</v>
      </c>
      <c r="D5795" s="1528" t="s">
        <v>150</v>
      </c>
      <c r="E5795" s="1530">
        <f t="shared" si="180"/>
        <v>21.24</v>
      </c>
      <c r="F5795" s="1521">
        <f t="shared" si="181"/>
        <v>102225</v>
      </c>
      <c r="H5795" s="1530">
        <v>21.24</v>
      </c>
      <c r="I5795" s="1530">
        <v>19.66</v>
      </c>
    </row>
    <row r="5796" spans="2:9">
      <c r="B5796" s="1532">
        <v>102227</v>
      </c>
      <c r="C5796" s="1523" t="s">
        <v>17469</v>
      </c>
      <c r="D5796" s="1526" t="s">
        <v>150</v>
      </c>
      <c r="E5796" s="1527">
        <f t="shared" si="180"/>
        <v>19.2</v>
      </c>
      <c r="F5796" s="1521">
        <f t="shared" si="181"/>
        <v>102227</v>
      </c>
      <c r="H5796" s="1527">
        <v>19.2</v>
      </c>
      <c r="I5796" s="1527">
        <v>17.93</v>
      </c>
    </row>
    <row r="5797" spans="2:9">
      <c r="B5797" s="1531">
        <v>102228</v>
      </c>
      <c r="C5797" s="1529" t="s">
        <v>17470</v>
      </c>
      <c r="D5797" s="1528" t="s">
        <v>150</v>
      </c>
      <c r="E5797" s="1530">
        <f t="shared" si="180"/>
        <v>18.36</v>
      </c>
      <c r="F5797" s="1521">
        <f t="shared" si="181"/>
        <v>102228</v>
      </c>
      <c r="H5797" s="1530">
        <v>18.36</v>
      </c>
      <c r="I5797" s="1530">
        <v>17.09</v>
      </c>
    </row>
    <row r="5798" spans="2:9">
      <c r="B5798" s="1532">
        <v>102229</v>
      </c>
      <c r="C5798" s="1523" t="s">
        <v>17471</v>
      </c>
      <c r="D5798" s="1526" t="s">
        <v>150</v>
      </c>
      <c r="E5798" s="1527">
        <f t="shared" si="180"/>
        <v>18.91</v>
      </c>
      <c r="F5798" s="1521">
        <f t="shared" si="181"/>
        <v>102229</v>
      </c>
      <c r="H5798" s="1527">
        <v>18.91</v>
      </c>
      <c r="I5798" s="1527">
        <v>17.64</v>
      </c>
    </row>
    <row r="5799" spans="2:9">
      <c r="B5799" s="1531">
        <v>102230</v>
      </c>
      <c r="C5799" s="1529" t="s">
        <v>17472</v>
      </c>
      <c r="D5799" s="1528" t="s">
        <v>150</v>
      </c>
      <c r="E5799" s="1530">
        <f t="shared" si="180"/>
        <v>18.07</v>
      </c>
      <c r="F5799" s="1521">
        <f t="shared" si="181"/>
        <v>102230</v>
      </c>
      <c r="H5799" s="1530">
        <v>18.07</v>
      </c>
      <c r="I5799" s="1530">
        <v>16.8</v>
      </c>
    </row>
    <row r="5800" spans="2:9">
      <c r="B5800" s="1532">
        <v>102233</v>
      </c>
      <c r="C5800" s="1523" t="s">
        <v>17473</v>
      </c>
      <c r="D5800" s="1526" t="s">
        <v>150</v>
      </c>
      <c r="E5800" s="1527">
        <f t="shared" si="180"/>
        <v>13.1</v>
      </c>
      <c r="F5800" s="1521">
        <f t="shared" si="181"/>
        <v>102233</v>
      </c>
      <c r="H5800" s="1527">
        <v>13.1</v>
      </c>
      <c r="I5800" s="1527">
        <v>12.59</v>
      </c>
    </row>
    <row r="5801" spans="2:9">
      <c r="B5801" s="1531">
        <v>102234</v>
      </c>
      <c r="C5801" s="1529" t="s">
        <v>17474</v>
      </c>
      <c r="D5801" s="1528" t="s">
        <v>150</v>
      </c>
      <c r="E5801" s="1530">
        <f t="shared" si="180"/>
        <v>26.21</v>
      </c>
      <c r="F5801" s="1521">
        <f t="shared" si="181"/>
        <v>102234</v>
      </c>
      <c r="H5801" s="1530">
        <v>26.21</v>
      </c>
      <c r="I5801" s="1530">
        <v>25.2</v>
      </c>
    </row>
    <row r="5802" spans="2:9">
      <c r="B5802" s="1532">
        <v>100716</v>
      </c>
      <c r="C5802" s="1523" t="s">
        <v>9452</v>
      </c>
      <c r="D5802" s="1526" t="s">
        <v>150</v>
      </c>
      <c r="E5802" s="1527">
        <f t="shared" si="180"/>
        <v>25.01</v>
      </c>
      <c r="F5802" s="1521">
        <f t="shared" si="181"/>
        <v>100716</v>
      </c>
      <c r="H5802" s="1527">
        <v>25.01</v>
      </c>
      <c r="I5802" s="1527">
        <v>24.7</v>
      </c>
    </row>
    <row r="5803" spans="2:9">
      <c r="B5803" s="1531">
        <v>100717</v>
      </c>
      <c r="C5803" s="1529" t="s">
        <v>9453</v>
      </c>
      <c r="D5803" s="1528" t="s">
        <v>150</v>
      </c>
      <c r="E5803" s="1530">
        <f t="shared" si="180"/>
        <v>7.61</v>
      </c>
      <c r="F5803" s="1521">
        <f t="shared" si="181"/>
        <v>100717</v>
      </c>
      <c r="H5803" s="1530">
        <v>7.61</v>
      </c>
      <c r="I5803" s="1530">
        <v>6.95</v>
      </c>
    </row>
    <row r="5804" spans="2:9">
      <c r="B5804" s="1532">
        <v>100718</v>
      </c>
      <c r="C5804" s="1523" t="s">
        <v>9454</v>
      </c>
      <c r="D5804" s="1526" t="s">
        <v>73</v>
      </c>
      <c r="E5804" s="1527">
        <f t="shared" si="180"/>
        <v>1.0900000000000001</v>
      </c>
      <c r="F5804" s="1521">
        <f t="shared" si="181"/>
        <v>100718</v>
      </c>
      <c r="H5804" s="1527">
        <v>1.0900000000000001</v>
      </c>
      <c r="I5804" s="1527">
        <v>1</v>
      </c>
    </row>
    <row r="5805" spans="2:9" ht="30">
      <c r="B5805" s="1531">
        <v>100719</v>
      </c>
      <c r="C5805" s="1529" t="s">
        <v>18688</v>
      </c>
      <c r="D5805" s="1528" t="s">
        <v>150</v>
      </c>
      <c r="E5805" s="1530">
        <f t="shared" si="180"/>
        <v>7.85</v>
      </c>
      <c r="F5805" s="1521">
        <f t="shared" si="181"/>
        <v>100719</v>
      </c>
      <c r="H5805" s="1530">
        <v>7.85</v>
      </c>
      <c r="I5805" s="1530">
        <v>7.71</v>
      </c>
    </row>
    <row r="5806" spans="2:9" ht="30">
      <c r="B5806" s="1532">
        <v>100720</v>
      </c>
      <c r="C5806" s="1523" t="s">
        <v>9455</v>
      </c>
      <c r="D5806" s="1526" t="s">
        <v>150</v>
      </c>
      <c r="E5806" s="1527">
        <f t="shared" si="180"/>
        <v>8.0399999999999991</v>
      </c>
      <c r="F5806" s="1521">
        <f t="shared" si="181"/>
        <v>100720</v>
      </c>
      <c r="H5806" s="1527">
        <v>8.0399999999999991</v>
      </c>
      <c r="I5806" s="1527">
        <v>7.56</v>
      </c>
    </row>
    <row r="5807" spans="2:9" ht="30">
      <c r="B5807" s="1531">
        <v>100721</v>
      </c>
      <c r="C5807" s="1529" t="s">
        <v>18689</v>
      </c>
      <c r="D5807" s="1528" t="s">
        <v>150</v>
      </c>
      <c r="E5807" s="1530">
        <f t="shared" si="180"/>
        <v>18.66</v>
      </c>
      <c r="F5807" s="1521">
        <f t="shared" si="181"/>
        <v>100721</v>
      </c>
      <c r="H5807" s="1530">
        <v>18.66</v>
      </c>
      <c r="I5807" s="1530">
        <v>17.489999999999998</v>
      </c>
    </row>
    <row r="5808" spans="2:9" ht="30">
      <c r="B5808" s="1532">
        <v>100722</v>
      </c>
      <c r="C5808" s="1523" t="s">
        <v>9456</v>
      </c>
      <c r="D5808" s="1526" t="s">
        <v>150</v>
      </c>
      <c r="E5808" s="1527">
        <f t="shared" si="180"/>
        <v>18.420000000000002</v>
      </c>
      <c r="F5808" s="1521">
        <f t="shared" si="181"/>
        <v>100722</v>
      </c>
      <c r="H5808" s="1527">
        <v>18.420000000000002</v>
      </c>
      <c r="I5808" s="1527">
        <v>16.91</v>
      </c>
    </row>
    <row r="5809" spans="2:9" ht="30">
      <c r="B5809" s="1531">
        <v>100723</v>
      </c>
      <c r="C5809" s="1529" t="s">
        <v>18690</v>
      </c>
      <c r="D5809" s="1528" t="s">
        <v>150</v>
      </c>
      <c r="E5809" s="1530">
        <f t="shared" si="180"/>
        <v>8.43</v>
      </c>
      <c r="F5809" s="1521">
        <f t="shared" si="181"/>
        <v>100723</v>
      </c>
      <c r="H5809" s="1530">
        <v>8.43</v>
      </c>
      <c r="I5809" s="1530">
        <v>8.2899999999999991</v>
      </c>
    </row>
    <row r="5810" spans="2:9" ht="30">
      <c r="B5810" s="1532">
        <v>100724</v>
      </c>
      <c r="C5810" s="1523" t="s">
        <v>9457</v>
      </c>
      <c r="D5810" s="1526" t="s">
        <v>150</v>
      </c>
      <c r="E5810" s="1527">
        <f t="shared" si="180"/>
        <v>10.36</v>
      </c>
      <c r="F5810" s="1521">
        <f t="shared" si="181"/>
        <v>100724</v>
      </c>
      <c r="H5810" s="1527">
        <v>10.36</v>
      </c>
      <c r="I5810" s="1527">
        <v>9.8800000000000008</v>
      </c>
    </row>
    <row r="5811" spans="2:9" ht="30">
      <c r="B5811" s="1531">
        <v>100725</v>
      </c>
      <c r="C5811" s="1529" t="s">
        <v>18691</v>
      </c>
      <c r="D5811" s="1528" t="s">
        <v>150</v>
      </c>
      <c r="E5811" s="1530">
        <f t="shared" si="180"/>
        <v>18.86</v>
      </c>
      <c r="F5811" s="1521">
        <f t="shared" si="181"/>
        <v>100725</v>
      </c>
      <c r="H5811" s="1530">
        <v>18.86</v>
      </c>
      <c r="I5811" s="1530">
        <v>17.690000000000001</v>
      </c>
    </row>
    <row r="5812" spans="2:9" ht="30">
      <c r="B5812" s="1532">
        <v>100726</v>
      </c>
      <c r="C5812" s="1523" t="s">
        <v>9458</v>
      </c>
      <c r="D5812" s="1526" t="s">
        <v>150</v>
      </c>
      <c r="E5812" s="1527">
        <f t="shared" si="180"/>
        <v>20.66</v>
      </c>
      <c r="F5812" s="1521">
        <f t="shared" si="181"/>
        <v>100726</v>
      </c>
      <c r="H5812" s="1527">
        <v>20.66</v>
      </c>
      <c r="I5812" s="1527">
        <v>19.149999999999999</v>
      </c>
    </row>
    <row r="5813" spans="2:9" ht="30">
      <c r="B5813" s="1531">
        <v>100727</v>
      </c>
      <c r="C5813" s="1529" t="s">
        <v>18692</v>
      </c>
      <c r="D5813" s="1528" t="s">
        <v>150</v>
      </c>
      <c r="E5813" s="1530">
        <f t="shared" si="180"/>
        <v>19.27</v>
      </c>
      <c r="F5813" s="1521">
        <f t="shared" si="181"/>
        <v>100727</v>
      </c>
      <c r="H5813" s="1530">
        <v>19.27</v>
      </c>
      <c r="I5813" s="1530">
        <v>19.12</v>
      </c>
    </row>
    <row r="5814" spans="2:9" ht="30">
      <c r="B5814" s="1532">
        <v>100728</v>
      </c>
      <c r="C5814" s="1523" t="s">
        <v>9459</v>
      </c>
      <c r="D5814" s="1526" t="s">
        <v>150</v>
      </c>
      <c r="E5814" s="1527">
        <f t="shared" si="180"/>
        <v>17.739999999999998</v>
      </c>
      <c r="F5814" s="1521">
        <f t="shared" si="181"/>
        <v>100728</v>
      </c>
      <c r="H5814" s="1527">
        <v>17.739999999999998</v>
      </c>
      <c r="I5814" s="1527">
        <v>17.22</v>
      </c>
    </row>
    <row r="5815" spans="2:9" ht="30">
      <c r="B5815" s="1531">
        <v>100729</v>
      </c>
      <c r="C5815" s="1529" t="s">
        <v>18693</v>
      </c>
      <c r="D5815" s="1528" t="s">
        <v>150</v>
      </c>
      <c r="E5815" s="1530">
        <f t="shared" si="180"/>
        <v>14.57</v>
      </c>
      <c r="F5815" s="1521">
        <f t="shared" si="181"/>
        <v>100729</v>
      </c>
      <c r="H5815" s="1530">
        <v>14.57</v>
      </c>
      <c r="I5815" s="1530">
        <v>14.42</v>
      </c>
    </row>
    <row r="5816" spans="2:9" ht="30">
      <c r="B5816" s="1532">
        <v>100730</v>
      </c>
      <c r="C5816" s="1523" t="s">
        <v>9460</v>
      </c>
      <c r="D5816" s="1526" t="s">
        <v>150</v>
      </c>
      <c r="E5816" s="1527">
        <f t="shared" si="180"/>
        <v>17.43</v>
      </c>
      <c r="F5816" s="1521">
        <f t="shared" si="181"/>
        <v>100730</v>
      </c>
      <c r="H5816" s="1527">
        <v>17.43</v>
      </c>
      <c r="I5816" s="1527">
        <v>16.91</v>
      </c>
    </row>
    <row r="5817" spans="2:9" ht="30">
      <c r="B5817" s="1531">
        <v>100733</v>
      </c>
      <c r="C5817" s="1529" t="s">
        <v>18694</v>
      </c>
      <c r="D5817" s="1528" t="s">
        <v>150</v>
      </c>
      <c r="E5817" s="1530">
        <f t="shared" si="180"/>
        <v>8.3000000000000007</v>
      </c>
      <c r="F5817" s="1521">
        <f t="shared" si="181"/>
        <v>100733</v>
      </c>
      <c r="H5817" s="1530">
        <v>8.3000000000000007</v>
      </c>
      <c r="I5817" s="1530">
        <v>7.62</v>
      </c>
    </row>
    <row r="5818" spans="2:9" ht="30">
      <c r="B5818" s="1532">
        <v>100734</v>
      </c>
      <c r="C5818" s="1523" t="s">
        <v>9461</v>
      </c>
      <c r="D5818" s="1526" t="s">
        <v>150</v>
      </c>
      <c r="E5818" s="1527">
        <f t="shared" si="180"/>
        <v>11.26</v>
      </c>
      <c r="F5818" s="1521">
        <f t="shared" si="181"/>
        <v>100734</v>
      </c>
      <c r="H5818" s="1527">
        <v>11.26</v>
      </c>
      <c r="I5818" s="1527">
        <v>10.24</v>
      </c>
    </row>
    <row r="5819" spans="2:9" ht="30">
      <c r="B5819" s="1531">
        <v>100735</v>
      </c>
      <c r="C5819" s="1529" t="s">
        <v>18695</v>
      </c>
      <c r="D5819" s="1528" t="s">
        <v>150</v>
      </c>
      <c r="E5819" s="1530">
        <f t="shared" si="180"/>
        <v>8.4</v>
      </c>
      <c r="F5819" s="1521">
        <f t="shared" si="181"/>
        <v>100735</v>
      </c>
      <c r="H5819" s="1530">
        <v>8.4</v>
      </c>
      <c r="I5819" s="1530">
        <v>7.72</v>
      </c>
    </row>
    <row r="5820" spans="2:9" ht="30">
      <c r="B5820" s="1532">
        <v>100736</v>
      </c>
      <c r="C5820" s="1523" t="s">
        <v>9462</v>
      </c>
      <c r="D5820" s="1526" t="s">
        <v>150</v>
      </c>
      <c r="E5820" s="1527">
        <f t="shared" si="180"/>
        <v>11.24</v>
      </c>
      <c r="F5820" s="1521">
        <f t="shared" si="181"/>
        <v>100736</v>
      </c>
      <c r="H5820" s="1527">
        <v>11.24</v>
      </c>
      <c r="I5820" s="1527">
        <v>10.220000000000001</v>
      </c>
    </row>
    <row r="5821" spans="2:9" ht="30">
      <c r="B5821" s="1531">
        <v>100739</v>
      </c>
      <c r="C5821" s="1529" t="s">
        <v>18696</v>
      </c>
      <c r="D5821" s="1528" t="s">
        <v>150</v>
      </c>
      <c r="E5821" s="1530">
        <f t="shared" si="180"/>
        <v>7.73</v>
      </c>
      <c r="F5821" s="1521">
        <f t="shared" si="181"/>
        <v>100739</v>
      </c>
      <c r="H5821" s="1530">
        <v>7.73</v>
      </c>
      <c r="I5821" s="1530">
        <v>7.59</v>
      </c>
    </row>
    <row r="5822" spans="2:9" ht="30">
      <c r="B5822" s="1532">
        <v>100740</v>
      </c>
      <c r="C5822" s="1523" t="s">
        <v>9463</v>
      </c>
      <c r="D5822" s="1526" t="s">
        <v>150</v>
      </c>
      <c r="E5822" s="1527">
        <f t="shared" si="180"/>
        <v>8.4499999999999993</v>
      </c>
      <c r="F5822" s="1521">
        <f t="shared" si="181"/>
        <v>100740</v>
      </c>
      <c r="H5822" s="1527">
        <v>8.4499999999999993</v>
      </c>
      <c r="I5822" s="1527">
        <v>7.97</v>
      </c>
    </row>
    <row r="5823" spans="2:9" ht="30">
      <c r="B5823" s="1531">
        <v>100741</v>
      </c>
      <c r="C5823" s="1529" t="s">
        <v>18697</v>
      </c>
      <c r="D5823" s="1528" t="s">
        <v>150</v>
      </c>
      <c r="E5823" s="1530">
        <f t="shared" si="180"/>
        <v>18.399999999999999</v>
      </c>
      <c r="F5823" s="1521">
        <f t="shared" si="181"/>
        <v>100741</v>
      </c>
      <c r="H5823" s="1530">
        <v>18.399999999999999</v>
      </c>
      <c r="I5823" s="1530">
        <v>17.23</v>
      </c>
    </row>
    <row r="5824" spans="2:9" ht="30">
      <c r="B5824" s="1532">
        <v>100742</v>
      </c>
      <c r="C5824" s="1523" t="s">
        <v>9464</v>
      </c>
      <c r="D5824" s="1526" t="s">
        <v>150</v>
      </c>
      <c r="E5824" s="1527">
        <f t="shared" si="180"/>
        <v>18.8</v>
      </c>
      <c r="F5824" s="1521">
        <f t="shared" si="181"/>
        <v>100742</v>
      </c>
      <c r="H5824" s="1527">
        <v>18.8</v>
      </c>
      <c r="I5824" s="1527">
        <v>17.29</v>
      </c>
    </row>
    <row r="5825" spans="2:9" ht="30">
      <c r="B5825" s="1531">
        <v>100743</v>
      </c>
      <c r="C5825" s="1529" t="s">
        <v>18698</v>
      </c>
      <c r="D5825" s="1528" t="s">
        <v>150</v>
      </c>
      <c r="E5825" s="1530">
        <f t="shared" si="180"/>
        <v>7.55</v>
      </c>
      <c r="F5825" s="1521">
        <f t="shared" si="181"/>
        <v>100743</v>
      </c>
      <c r="H5825" s="1530">
        <v>7.55</v>
      </c>
      <c r="I5825" s="1530">
        <v>7.41</v>
      </c>
    </row>
    <row r="5826" spans="2:9" ht="30">
      <c r="B5826" s="1532">
        <v>100744</v>
      </c>
      <c r="C5826" s="1523" t="s">
        <v>9465</v>
      </c>
      <c r="D5826" s="1526" t="s">
        <v>150</v>
      </c>
      <c r="E5826" s="1527">
        <f t="shared" ref="E5826:E5889" si="182">IF($L$2=$H$1,H5826,I5826)</f>
        <v>8.34</v>
      </c>
      <c r="F5826" s="1521">
        <f t="shared" ref="F5826:F5889" si="183">IF(LEN($B5826)=7,CONCATENATE(MID($B5826,1,6),"00",RIGHT($B5826,1)),IF(LEN($B5826)=8,CONCATENATE(MID($B5826,1,6),"0",RIGHT($B5826,2)),$B5826))</f>
        <v>100744</v>
      </c>
      <c r="H5826" s="1527">
        <v>8.34</v>
      </c>
      <c r="I5826" s="1527">
        <v>7.86</v>
      </c>
    </row>
    <row r="5827" spans="2:9" ht="30">
      <c r="B5827" s="1531">
        <v>100745</v>
      </c>
      <c r="C5827" s="1529" t="s">
        <v>18699</v>
      </c>
      <c r="D5827" s="1528" t="s">
        <v>150</v>
      </c>
      <c r="E5827" s="1530">
        <f t="shared" si="182"/>
        <v>18.21</v>
      </c>
      <c r="F5827" s="1521">
        <f t="shared" si="183"/>
        <v>100745</v>
      </c>
      <c r="H5827" s="1530">
        <v>18.21</v>
      </c>
      <c r="I5827" s="1530">
        <v>17.04</v>
      </c>
    </row>
    <row r="5828" spans="2:9" ht="30">
      <c r="B5828" s="1532">
        <v>100746</v>
      </c>
      <c r="C5828" s="1523" t="s">
        <v>9466</v>
      </c>
      <c r="D5828" s="1526" t="s">
        <v>150</v>
      </c>
      <c r="E5828" s="1527">
        <f t="shared" si="182"/>
        <v>18.690000000000001</v>
      </c>
      <c r="F5828" s="1521">
        <f t="shared" si="183"/>
        <v>100746</v>
      </c>
      <c r="H5828" s="1527">
        <v>18.690000000000001</v>
      </c>
      <c r="I5828" s="1527">
        <v>17.18</v>
      </c>
    </row>
    <row r="5829" spans="2:9" ht="30">
      <c r="B5829" s="1531">
        <v>100747</v>
      </c>
      <c r="C5829" s="1529" t="s">
        <v>18700</v>
      </c>
      <c r="D5829" s="1528" t="s">
        <v>150</v>
      </c>
      <c r="E5829" s="1530">
        <f t="shared" si="182"/>
        <v>7.63</v>
      </c>
      <c r="F5829" s="1521">
        <f t="shared" si="183"/>
        <v>100747</v>
      </c>
      <c r="H5829" s="1530">
        <v>7.63</v>
      </c>
      <c r="I5829" s="1530">
        <v>7.49</v>
      </c>
    </row>
    <row r="5830" spans="2:9" ht="30">
      <c r="B5830" s="1532">
        <v>100748</v>
      </c>
      <c r="C5830" s="1523" t="s">
        <v>9467</v>
      </c>
      <c r="D5830" s="1526" t="s">
        <v>150</v>
      </c>
      <c r="E5830" s="1527">
        <f t="shared" si="182"/>
        <v>8.39</v>
      </c>
      <c r="F5830" s="1521">
        <f t="shared" si="183"/>
        <v>100748</v>
      </c>
      <c r="H5830" s="1527">
        <v>8.39</v>
      </c>
      <c r="I5830" s="1527">
        <v>7.91</v>
      </c>
    </row>
    <row r="5831" spans="2:9" ht="30">
      <c r="B5831" s="1531">
        <v>100749</v>
      </c>
      <c r="C5831" s="1529" t="s">
        <v>18701</v>
      </c>
      <c r="D5831" s="1528" t="s">
        <v>150</v>
      </c>
      <c r="E5831" s="1530">
        <f t="shared" si="182"/>
        <v>18.29</v>
      </c>
      <c r="F5831" s="1521">
        <f t="shared" si="183"/>
        <v>100749</v>
      </c>
      <c r="H5831" s="1530">
        <v>18.29</v>
      </c>
      <c r="I5831" s="1530">
        <v>17.12</v>
      </c>
    </row>
    <row r="5832" spans="2:9" ht="30">
      <c r="B5832" s="1532">
        <v>100750</v>
      </c>
      <c r="C5832" s="1523" t="s">
        <v>9468</v>
      </c>
      <c r="D5832" s="1526" t="s">
        <v>150</v>
      </c>
      <c r="E5832" s="1527">
        <f t="shared" si="182"/>
        <v>18.739999999999998</v>
      </c>
      <c r="F5832" s="1521">
        <f t="shared" si="183"/>
        <v>100750</v>
      </c>
      <c r="H5832" s="1527">
        <v>18.739999999999998</v>
      </c>
      <c r="I5832" s="1527">
        <v>17.23</v>
      </c>
    </row>
    <row r="5833" spans="2:9" ht="30">
      <c r="B5833" s="1531">
        <v>100751</v>
      </c>
      <c r="C5833" s="1529" t="s">
        <v>18702</v>
      </c>
      <c r="D5833" s="1528" t="s">
        <v>150</v>
      </c>
      <c r="E5833" s="1530">
        <f t="shared" si="182"/>
        <v>29.13</v>
      </c>
      <c r="F5833" s="1521">
        <f t="shared" si="183"/>
        <v>100751</v>
      </c>
      <c r="H5833" s="1530">
        <v>29.13</v>
      </c>
      <c r="I5833" s="1530">
        <v>28.83</v>
      </c>
    </row>
    <row r="5834" spans="2:9" ht="30">
      <c r="B5834" s="1532">
        <v>100752</v>
      </c>
      <c r="C5834" s="1523" t="s">
        <v>9469</v>
      </c>
      <c r="D5834" s="1526" t="s">
        <v>150</v>
      </c>
      <c r="E5834" s="1527">
        <f t="shared" si="182"/>
        <v>34.880000000000003</v>
      </c>
      <c r="F5834" s="1521">
        <f t="shared" si="183"/>
        <v>100752</v>
      </c>
      <c r="H5834" s="1527">
        <v>34.880000000000003</v>
      </c>
      <c r="I5834" s="1527">
        <v>33.85</v>
      </c>
    </row>
    <row r="5835" spans="2:9" ht="30">
      <c r="B5835" s="1531">
        <v>100753</v>
      </c>
      <c r="C5835" s="1529" t="s">
        <v>18703</v>
      </c>
      <c r="D5835" s="1528" t="s">
        <v>150</v>
      </c>
      <c r="E5835" s="1530">
        <f t="shared" si="182"/>
        <v>16.82</v>
      </c>
      <c r="F5835" s="1521">
        <f t="shared" si="183"/>
        <v>100753</v>
      </c>
      <c r="H5835" s="1530">
        <v>16.82</v>
      </c>
      <c r="I5835" s="1530">
        <v>15.47</v>
      </c>
    </row>
    <row r="5836" spans="2:9" ht="30">
      <c r="B5836" s="1532">
        <v>100754</v>
      </c>
      <c r="C5836" s="1523" t="s">
        <v>9470</v>
      </c>
      <c r="D5836" s="1526" t="s">
        <v>150</v>
      </c>
      <c r="E5836" s="1527">
        <f t="shared" si="182"/>
        <v>22.48</v>
      </c>
      <c r="F5836" s="1521">
        <f t="shared" si="183"/>
        <v>100754</v>
      </c>
      <c r="H5836" s="1527">
        <v>22.48</v>
      </c>
      <c r="I5836" s="1527">
        <v>20.45</v>
      </c>
    </row>
    <row r="5837" spans="2:9" ht="30">
      <c r="B5837" s="1531">
        <v>100757</v>
      </c>
      <c r="C5837" s="1529" t="s">
        <v>18704</v>
      </c>
      <c r="D5837" s="1528" t="s">
        <v>150</v>
      </c>
      <c r="E5837" s="1530">
        <f t="shared" si="182"/>
        <v>36.81</v>
      </c>
      <c r="F5837" s="1521">
        <f t="shared" si="183"/>
        <v>100757</v>
      </c>
      <c r="H5837" s="1530">
        <v>36.81</v>
      </c>
      <c r="I5837" s="1530">
        <v>34.46</v>
      </c>
    </row>
    <row r="5838" spans="2:9" ht="30">
      <c r="B5838" s="1532">
        <v>100758</v>
      </c>
      <c r="C5838" s="1523" t="s">
        <v>9471</v>
      </c>
      <c r="D5838" s="1526" t="s">
        <v>150</v>
      </c>
      <c r="E5838" s="1527">
        <f t="shared" si="182"/>
        <v>37.64</v>
      </c>
      <c r="F5838" s="1521">
        <f t="shared" si="183"/>
        <v>100758</v>
      </c>
      <c r="H5838" s="1527">
        <v>37.64</v>
      </c>
      <c r="I5838" s="1527">
        <v>34.61</v>
      </c>
    </row>
    <row r="5839" spans="2:9" ht="30">
      <c r="B5839" s="1531">
        <v>100759</v>
      </c>
      <c r="C5839" s="1529" t="s">
        <v>18705</v>
      </c>
      <c r="D5839" s="1528" t="s">
        <v>150</v>
      </c>
      <c r="E5839" s="1530">
        <f t="shared" si="182"/>
        <v>36.43</v>
      </c>
      <c r="F5839" s="1521">
        <f t="shared" si="183"/>
        <v>100759</v>
      </c>
      <c r="H5839" s="1530">
        <v>36.43</v>
      </c>
      <c r="I5839" s="1530">
        <v>34.08</v>
      </c>
    </row>
    <row r="5840" spans="2:9" ht="30">
      <c r="B5840" s="1532">
        <v>100760</v>
      </c>
      <c r="C5840" s="1523" t="s">
        <v>9472</v>
      </c>
      <c r="D5840" s="1526" t="s">
        <v>150</v>
      </c>
      <c r="E5840" s="1527">
        <f t="shared" si="182"/>
        <v>37.409999999999997</v>
      </c>
      <c r="F5840" s="1521">
        <f t="shared" si="183"/>
        <v>100760</v>
      </c>
      <c r="H5840" s="1527">
        <v>37.409999999999997</v>
      </c>
      <c r="I5840" s="1527">
        <v>34.380000000000003</v>
      </c>
    </row>
    <row r="5841" spans="2:9" ht="30">
      <c r="B5841" s="1531">
        <v>100761</v>
      </c>
      <c r="C5841" s="1529" t="s">
        <v>18706</v>
      </c>
      <c r="D5841" s="1528" t="s">
        <v>150</v>
      </c>
      <c r="E5841" s="1530">
        <f t="shared" si="182"/>
        <v>36.590000000000003</v>
      </c>
      <c r="F5841" s="1521">
        <f t="shared" si="183"/>
        <v>100761</v>
      </c>
      <c r="H5841" s="1530">
        <v>36.590000000000003</v>
      </c>
      <c r="I5841" s="1530">
        <v>34.24</v>
      </c>
    </row>
    <row r="5842" spans="2:9" ht="30">
      <c r="B5842" s="1532">
        <v>100762</v>
      </c>
      <c r="C5842" s="1523" t="s">
        <v>9473</v>
      </c>
      <c r="D5842" s="1526" t="s">
        <v>150</v>
      </c>
      <c r="E5842" s="1527">
        <f t="shared" si="182"/>
        <v>37.51</v>
      </c>
      <c r="F5842" s="1521">
        <f t="shared" si="183"/>
        <v>100762</v>
      </c>
      <c r="H5842" s="1527">
        <v>37.51</v>
      </c>
      <c r="I5842" s="1527">
        <v>34.479999999999997</v>
      </c>
    </row>
    <row r="5843" spans="2:9">
      <c r="B5843" s="1531">
        <v>102488</v>
      </c>
      <c r="C5843" s="1529" t="s">
        <v>18707</v>
      </c>
      <c r="D5843" s="1528" t="s">
        <v>150</v>
      </c>
      <c r="E5843" s="1530">
        <f t="shared" si="182"/>
        <v>2.76</v>
      </c>
      <c r="F5843" s="1521">
        <f t="shared" si="183"/>
        <v>102488</v>
      </c>
      <c r="H5843" s="1530">
        <v>2.76</v>
      </c>
      <c r="I5843" s="1530">
        <v>2.48</v>
      </c>
    </row>
    <row r="5844" spans="2:9">
      <c r="B5844" s="1532">
        <v>102489</v>
      </c>
      <c r="C5844" s="1523" t="s">
        <v>18708</v>
      </c>
      <c r="D5844" s="1526" t="s">
        <v>150</v>
      </c>
      <c r="E5844" s="1527">
        <f t="shared" si="182"/>
        <v>21.21</v>
      </c>
      <c r="F5844" s="1521">
        <f t="shared" si="183"/>
        <v>102489</v>
      </c>
      <c r="H5844" s="1527">
        <v>21.21</v>
      </c>
      <c r="I5844" s="1527">
        <v>20.149999999999999</v>
      </c>
    </row>
    <row r="5845" spans="2:9">
      <c r="B5845" s="1531">
        <v>102491</v>
      </c>
      <c r="C5845" s="1529" t="s">
        <v>18709</v>
      </c>
      <c r="D5845" s="1528" t="s">
        <v>150</v>
      </c>
      <c r="E5845" s="1530">
        <f t="shared" si="182"/>
        <v>15.07</v>
      </c>
      <c r="F5845" s="1521">
        <f t="shared" si="183"/>
        <v>102491</v>
      </c>
      <c r="H5845" s="1530">
        <v>15.07</v>
      </c>
      <c r="I5845" s="1530">
        <v>14.27</v>
      </c>
    </row>
    <row r="5846" spans="2:9">
      <c r="B5846" s="1532">
        <v>102492</v>
      </c>
      <c r="C5846" s="1523" t="s">
        <v>18710</v>
      </c>
      <c r="D5846" s="1526" t="s">
        <v>150</v>
      </c>
      <c r="E5846" s="1527">
        <f t="shared" si="182"/>
        <v>17.690000000000001</v>
      </c>
      <c r="F5846" s="1521">
        <f t="shared" si="183"/>
        <v>102492</v>
      </c>
      <c r="H5846" s="1527">
        <v>17.690000000000001</v>
      </c>
      <c r="I5846" s="1527">
        <v>16.62</v>
      </c>
    </row>
    <row r="5847" spans="2:9">
      <c r="B5847" s="1531">
        <v>102494</v>
      </c>
      <c r="C5847" s="1529" t="s">
        <v>18711</v>
      </c>
      <c r="D5847" s="1528" t="s">
        <v>150</v>
      </c>
      <c r="E5847" s="1530">
        <f t="shared" si="182"/>
        <v>45.63</v>
      </c>
      <c r="F5847" s="1521">
        <f t="shared" si="183"/>
        <v>102494</v>
      </c>
      <c r="H5847" s="1530">
        <v>45.63</v>
      </c>
      <c r="I5847" s="1530">
        <v>44.83</v>
      </c>
    </row>
    <row r="5848" spans="2:9">
      <c r="B5848" s="1532">
        <v>102496</v>
      </c>
      <c r="C5848" s="1523" t="s">
        <v>18712</v>
      </c>
      <c r="D5848" s="1526" t="s">
        <v>73</v>
      </c>
      <c r="E5848" s="1527">
        <f t="shared" si="182"/>
        <v>9.77</v>
      </c>
      <c r="F5848" s="1521">
        <f t="shared" si="183"/>
        <v>102496</v>
      </c>
      <c r="H5848" s="1527">
        <v>9.77</v>
      </c>
      <c r="I5848" s="1527">
        <v>9.39</v>
      </c>
    </row>
    <row r="5849" spans="2:9">
      <c r="B5849" s="1531">
        <v>102497</v>
      </c>
      <c r="C5849" s="1529" t="s">
        <v>18713</v>
      </c>
      <c r="D5849" s="1528" t="s">
        <v>73</v>
      </c>
      <c r="E5849" s="1530">
        <f t="shared" si="182"/>
        <v>3.68</v>
      </c>
      <c r="F5849" s="1521">
        <f t="shared" si="183"/>
        <v>102497</v>
      </c>
      <c r="H5849" s="1530">
        <v>3.68</v>
      </c>
      <c r="I5849" s="1530">
        <v>3.43</v>
      </c>
    </row>
    <row r="5850" spans="2:9">
      <c r="B5850" s="1532">
        <v>102498</v>
      </c>
      <c r="C5850" s="1523" t="s">
        <v>18714</v>
      </c>
      <c r="D5850" s="1526" t="s">
        <v>73</v>
      </c>
      <c r="E5850" s="1527">
        <f t="shared" si="182"/>
        <v>1.21</v>
      </c>
      <c r="F5850" s="1521">
        <f t="shared" si="183"/>
        <v>102498</v>
      </c>
      <c r="H5850" s="1527">
        <v>1.21</v>
      </c>
      <c r="I5850" s="1527">
        <v>1.1000000000000001</v>
      </c>
    </row>
    <row r="5851" spans="2:9">
      <c r="B5851" s="1531">
        <v>102499</v>
      </c>
      <c r="C5851" s="1529" t="s">
        <v>18715</v>
      </c>
      <c r="D5851" s="1528" t="s">
        <v>150</v>
      </c>
      <c r="E5851" s="1530">
        <f t="shared" si="182"/>
        <v>2.33</v>
      </c>
      <c r="F5851" s="1521">
        <f t="shared" si="183"/>
        <v>102499</v>
      </c>
      <c r="H5851" s="1530">
        <v>2.33</v>
      </c>
      <c r="I5851" s="1530">
        <v>2.2200000000000002</v>
      </c>
    </row>
    <row r="5852" spans="2:9">
      <c r="B5852" s="1532">
        <v>102500</v>
      </c>
      <c r="C5852" s="1523" t="s">
        <v>18716</v>
      </c>
      <c r="D5852" s="1526" t="s">
        <v>73</v>
      </c>
      <c r="E5852" s="1527">
        <f t="shared" si="182"/>
        <v>3.41</v>
      </c>
      <c r="F5852" s="1521">
        <f t="shared" si="183"/>
        <v>102500</v>
      </c>
      <c r="H5852" s="1527">
        <v>3.41</v>
      </c>
      <c r="I5852" s="1527">
        <v>3.17</v>
      </c>
    </row>
    <row r="5853" spans="2:9">
      <c r="B5853" s="1531">
        <v>102501</v>
      </c>
      <c r="C5853" s="1529" t="s">
        <v>18717</v>
      </c>
      <c r="D5853" s="1528" t="s">
        <v>150</v>
      </c>
      <c r="E5853" s="1530">
        <f t="shared" si="182"/>
        <v>18.97</v>
      </c>
      <c r="F5853" s="1521">
        <f t="shared" si="183"/>
        <v>102501</v>
      </c>
      <c r="H5853" s="1530">
        <v>18.97</v>
      </c>
      <c r="I5853" s="1530">
        <v>17.71</v>
      </c>
    </row>
    <row r="5854" spans="2:9">
      <c r="B5854" s="1532">
        <v>102504</v>
      </c>
      <c r="C5854" s="1523" t="s">
        <v>18718</v>
      </c>
      <c r="D5854" s="1526" t="s">
        <v>73</v>
      </c>
      <c r="E5854" s="1527">
        <f t="shared" si="182"/>
        <v>7.63</v>
      </c>
      <c r="F5854" s="1521">
        <f t="shared" si="183"/>
        <v>102504</v>
      </c>
      <c r="H5854" s="1527">
        <v>7.63</v>
      </c>
      <c r="I5854" s="1527">
        <v>6.93</v>
      </c>
    </row>
    <row r="5855" spans="2:9">
      <c r="B5855" s="1531">
        <v>102505</v>
      </c>
      <c r="C5855" s="1529" t="s">
        <v>18719</v>
      </c>
      <c r="D5855" s="1528" t="s">
        <v>73</v>
      </c>
      <c r="E5855" s="1530">
        <f t="shared" si="182"/>
        <v>7.7</v>
      </c>
      <c r="F5855" s="1521">
        <f t="shared" si="183"/>
        <v>102505</v>
      </c>
      <c r="H5855" s="1530">
        <v>7.7</v>
      </c>
      <c r="I5855" s="1530">
        <v>7</v>
      </c>
    </row>
    <row r="5856" spans="2:9">
      <c r="B5856" s="1532">
        <v>102506</v>
      </c>
      <c r="C5856" s="1523" t="s">
        <v>18720</v>
      </c>
      <c r="D5856" s="1526" t="s">
        <v>73</v>
      </c>
      <c r="E5856" s="1527">
        <f t="shared" si="182"/>
        <v>8.32</v>
      </c>
      <c r="F5856" s="1521">
        <f t="shared" si="183"/>
        <v>102506</v>
      </c>
      <c r="H5856" s="1527">
        <v>8.32</v>
      </c>
      <c r="I5856" s="1527">
        <v>7.62</v>
      </c>
    </row>
    <row r="5857" spans="2:9">
      <c r="B5857" s="1531">
        <v>102507</v>
      </c>
      <c r="C5857" s="1529" t="s">
        <v>18721</v>
      </c>
      <c r="D5857" s="1528" t="s">
        <v>73</v>
      </c>
      <c r="E5857" s="1530">
        <f t="shared" si="182"/>
        <v>4.78</v>
      </c>
      <c r="F5857" s="1521">
        <f t="shared" si="183"/>
        <v>102507</v>
      </c>
      <c r="H5857" s="1530">
        <v>4.78</v>
      </c>
      <c r="I5857" s="1530">
        <v>4.54</v>
      </c>
    </row>
    <row r="5858" spans="2:9">
      <c r="B5858" s="1532">
        <v>102508</v>
      </c>
      <c r="C5858" s="1523" t="s">
        <v>18722</v>
      </c>
      <c r="D5858" s="1526" t="s">
        <v>150</v>
      </c>
      <c r="E5858" s="1527">
        <f t="shared" si="182"/>
        <v>32.99</v>
      </c>
      <c r="F5858" s="1521">
        <f t="shared" si="183"/>
        <v>102508</v>
      </c>
      <c r="H5858" s="1527">
        <v>32.99</v>
      </c>
      <c r="I5858" s="1527">
        <v>31.73</v>
      </c>
    </row>
    <row r="5859" spans="2:9" ht="30">
      <c r="B5859" s="1531">
        <v>102509</v>
      </c>
      <c r="C5859" s="1529" t="s">
        <v>18723</v>
      </c>
      <c r="D5859" s="1528" t="s">
        <v>150</v>
      </c>
      <c r="E5859" s="1530">
        <f t="shared" si="182"/>
        <v>21.05</v>
      </c>
      <c r="F5859" s="1521">
        <f t="shared" si="183"/>
        <v>102509</v>
      </c>
      <c r="H5859" s="1530">
        <v>21.05</v>
      </c>
      <c r="I5859" s="1530">
        <v>19.98</v>
      </c>
    </row>
    <row r="5860" spans="2:9" ht="30">
      <c r="B5860" s="1532">
        <v>102512</v>
      </c>
      <c r="C5860" s="1523" t="s">
        <v>18724</v>
      </c>
      <c r="D5860" s="1526" t="s">
        <v>73</v>
      </c>
      <c r="E5860" s="1527">
        <f t="shared" si="182"/>
        <v>3.67</v>
      </c>
      <c r="F5860" s="1521">
        <f t="shared" si="183"/>
        <v>102512</v>
      </c>
      <c r="H5860" s="1527">
        <v>3.67</v>
      </c>
      <c r="I5860" s="1527">
        <v>3.5</v>
      </c>
    </row>
    <row r="5861" spans="2:9">
      <c r="B5861" s="1531">
        <v>102513</v>
      </c>
      <c r="C5861" s="1529" t="s">
        <v>18725</v>
      </c>
      <c r="D5861" s="1528" t="s">
        <v>150</v>
      </c>
      <c r="E5861" s="1530">
        <f t="shared" si="182"/>
        <v>36.36</v>
      </c>
      <c r="F5861" s="1521">
        <f t="shared" si="183"/>
        <v>102513</v>
      </c>
      <c r="H5861" s="1530">
        <v>36.36</v>
      </c>
      <c r="I5861" s="1530">
        <v>33.549999999999997</v>
      </c>
    </row>
    <row r="5862" spans="2:9">
      <c r="B5862" s="1532">
        <v>102520</v>
      </c>
      <c r="C5862" s="1523" t="s">
        <v>18726</v>
      </c>
      <c r="D5862" s="1526" t="s">
        <v>150</v>
      </c>
      <c r="E5862" s="1527">
        <f t="shared" si="182"/>
        <v>62.12</v>
      </c>
      <c r="F5862" s="1521">
        <f t="shared" si="183"/>
        <v>102520</v>
      </c>
      <c r="H5862" s="1527">
        <v>62.12</v>
      </c>
      <c r="I5862" s="1527">
        <v>57.07</v>
      </c>
    </row>
    <row r="5863" spans="2:9" ht="30">
      <c r="B5863" s="1531">
        <v>101749</v>
      </c>
      <c r="C5863" s="1529" t="s">
        <v>16452</v>
      </c>
      <c r="D5863" s="1528" t="s">
        <v>150</v>
      </c>
      <c r="E5863" s="1530">
        <f t="shared" si="182"/>
        <v>44.73</v>
      </c>
      <c r="F5863" s="1521">
        <f t="shared" si="183"/>
        <v>101749</v>
      </c>
      <c r="H5863" s="1530">
        <v>44.73</v>
      </c>
      <c r="I5863" s="1530">
        <v>43.08</v>
      </c>
    </row>
    <row r="5864" spans="2:9" ht="30">
      <c r="B5864" s="1532">
        <v>101750</v>
      </c>
      <c r="C5864" s="1523" t="s">
        <v>16453</v>
      </c>
      <c r="D5864" s="1526" t="s">
        <v>150</v>
      </c>
      <c r="E5864" s="1527">
        <f t="shared" si="182"/>
        <v>42.74</v>
      </c>
      <c r="F5864" s="1521">
        <f t="shared" si="183"/>
        <v>101750</v>
      </c>
      <c r="H5864" s="1527">
        <v>42.74</v>
      </c>
      <c r="I5864" s="1527">
        <v>41.26</v>
      </c>
    </row>
    <row r="5865" spans="2:9">
      <c r="B5865" s="1531">
        <v>101729</v>
      </c>
      <c r="C5865" s="1529" t="s">
        <v>16454</v>
      </c>
      <c r="D5865" s="1528" t="s">
        <v>150</v>
      </c>
      <c r="E5865" s="1530">
        <f t="shared" si="182"/>
        <v>198.79</v>
      </c>
      <c r="F5865" s="1521">
        <f t="shared" si="183"/>
        <v>101729</v>
      </c>
      <c r="H5865" s="1530">
        <v>198.79</v>
      </c>
      <c r="I5865" s="1530">
        <v>197.43</v>
      </c>
    </row>
    <row r="5866" spans="2:9">
      <c r="B5866" s="1532">
        <v>101746</v>
      </c>
      <c r="C5866" s="1523" t="s">
        <v>16455</v>
      </c>
      <c r="D5866" s="1526" t="s">
        <v>150</v>
      </c>
      <c r="E5866" s="1527">
        <f t="shared" si="182"/>
        <v>313.35000000000002</v>
      </c>
      <c r="F5866" s="1521">
        <f t="shared" si="183"/>
        <v>101746</v>
      </c>
      <c r="H5866" s="1527">
        <v>313.35000000000002</v>
      </c>
      <c r="I5866" s="1527">
        <v>311.76</v>
      </c>
    </row>
    <row r="5867" spans="2:9">
      <c r="B5867" s="1531">
        <v>101751</v>
      </c>
      <c r="C5867" s="1529" t="s">
        <v>16456</v>
      </c>
      <c r="D5867" s="1528" t="s">
        <v>150</v>
      </c>
      <c r="E5867" s="1530">
        <f t="shared" si="182"/>
        <v>204.43</v>
      </c>
      <c r="F5867" s="1521">
        <f t="shared" si="183"/>
        <v>101751</v>
      </c>
      <c r="H5867" s="1530">
        <v>204.43</v>
      </c>
      <c r="I5867" s="1530">
        <v>202.46</v>
      </c>
    </row>
    <row r="5868" spans="2:9" ht="30">
      <c r="B5868" s="1532">
        <v>87246</v>
      </c>
      <c r="C5868" s="1523" t="s">
        <v>2314</v>
      </c>
      <c r="D5868" s="1526" t="s">
        <v>150</v>
      </c>
      <c r="E5868" s="1527">
        <f t="shared" si="182"/>
        <v>55.78</v>
      </c>
      <c r="F5868" s="1521">
        <f t="shared" si="183"/>
        <v>87246</v>
      </c>
      <c r="H5868" s="1527">
        <v>55.78</v>
      </c>
      <c r="I5868" s="1527">
        <v>53.92</v>
      </c>
    </row>
    <row r="5869" spans="2:9" ht="30">
      <c r="B5869" s="1531">
        <v>87247</v>
      </c>
      <c r="C5869" s="1529" t="s">
        <v>2315</v>
      </c>
      <c r="D5869" s="1528" t="s">
        <v>150</v>
      </c>
      <c r="E5869" s="1530">
        <f t="shared" si="182"/>
        <v>49.74</v>
      </c>
      <c r="F5869" s="1521">
        <f t="shared" si="183"/>
        <v>87247</v>
      </c>
      <c r="H5869" s="1530">
        <v>49.74</v>
      </c>
      <c r="I5869" s="1530">
        <v>48.45</v>
      </c>
    </row>
    <row r="5870" spans="2:9" ht="30">
      <c r="B5870" s="1532">
        <v>87248</v>
      </c>
      <c r="C5870" s="1523" t="s">
        <v>2316</v>
      </c>
      <c r="D5870" s="1526" t="s">
        <v>150</v>
      </c>
      <c r="E5870" s="1527">
        <f t="shared" si="182"/>
        <v>44.91</v>
      </c>
      <c r="F5870" s="1521">
        <f t="shared" si="183"/>
        <v>87248</v>
      </c>
      <c r="H5870" s="1527">
        <v>44.91</v>
      </c>
      <c r="I5870" s="1527">
        <v>44.12</v>
      </c>
    </row>
    <row r="5871" spans="2:9" ht="30">
      <c r="B5871" s="1531">
        <v>87249</v>
      </c>
      <c r="C5871" s="1529" t="s">
        <v>2317</v>
      </c>
      <c r="D5871" s="1528" t="s">
        <v>150</v>
      </c>
      <c r="E5871" s="1530">
        <f t="shared" si="182"/>
        <v>61.82</v>
      </c>
      <c r="F5871" s="1521">
        <f t="shared" si="183"/>
        <v>87249</v>
      </c>
      <c r="H5871" s="1530">
        <v>61.82</v>
      </c>
      <c r="I5871" s="1530">
        <v>59.47</v>
      </c>
    </row>
    <row r="5872" spans="2:9" ht="30">
      <c r="B5872" s="1532">
        <v>87250</v>
      </c>
      <c r="C5872" s="1523" t="s">
        <v>2318</v>
      </c>
      <c r="D5872" s="1526" t="s">
        <v>150</v>
      </c>
      <c r="E5872" s="1527">
        <f t="shared" si="182"/>
        <v>52.28</v>
      </c>
      <c r="F5872" s="1521">
        <f t="shared" si="183"/>
        <v>87250</v>
      </c>
      <c r="H5872" s="1527">
        <v>52.28</v>
      </c>
      <c r="I5872" s="1527">
        <v>50.84</v>
      </c>
    </row>
    <row r="5873" spans="2:9" ht="30">
      <c r="B5873" s="1531">
        <v>87251</v>
      </c>
      <c r="C5873" s="1529" t="s">
        <v>2319</v>
      </c>
      <c r="D5873" s="1528" t="s">
        <v>150</v>
      </c>
      <c r="E5873" s="1530">
        <f t="shared" si="182"/>
        <v>46.14</v>
      </c>
      <c r="F5873" s="1521">
        <f t="shared" si="183"/>
        <v>87251</v>
      </c>
      <c r="H5873" s="1530">
        <v>46.14</v>
      </c>
      <c r="I5873" s="1530">
        <v>45.31</v>
      </c>
    </row>
    <row r="5874" spans="2:9" ht="30">
      <c r="B5874" s="1532">
        <v>87255</v>
      </c>
      <c r="C5874" s="1523" t="s">
        <v>2320</v>
      </c>
      <c r="D5874" s="1526" t="s">
        <v>150</v>
      </c>
      <c r="E5874" s="1527">
        <f t="shared" si="182"/>
        <v>102.39</v>
      </c>
      <c r="F5874" s="1521">
        <f t="shared" si="183"/>
        <v>87255</v>
      </c>
      <c r="H5874" s="1527">
        <v>102.39</v>
      </c>
      <c r="I5874" s="1527">
        <v>99.75</v>
      </c>
    </row>
    <row r="5875" spans="2:9" ht="30">
      <c r="B5875" s="1531">
        <v>87256</v>
      </c>
      <c r="C5875" s="1529" t="s">
        <v>2321</v>
      </c>
      <c r="D5875" s="1528" t="s">
        <v>150</v>
      </c>
      <c r="E5875" s="1530">
        <f t="shared" si="182"/>
        <v>90.66</v>
      </c>
      <c r="F5875" s="1521">
        <f t="shared" si="183"/>
        <v>87256</v>
      </c>
      <c r="H5875" s="1530">
        <v>90.66</v>
      </c>
      <c r="I5875" s="1530">
        <v>88.99</v>
      </c>
    </row>
    <row r="5876" spans="2:9" ht="30">
      <c r="B5876" s="1532">
        <v>87257</v>
      </c>
      <c r="C5876" s="1523" t="s">
        <v>2322</v>
      </c>
      <c r="D5876" s="1526" t="s">
        <v>150</v>
      </c>
      <c r="E5876" s="1527">
        <f t="shared" si="182"/>
        <v>83.4</v>
      </c>
      <c r="F5876" s="1521">
        <f t="shared" si="183"/>
        <v>87257</v>
      </c>
      <c r="H5876" s="1527">
        <v>83.4</v>
      </c>
      <c r="I5876" s="1527">
        <v>82.42</v>
      </c>
    </row>
    <row r="5877" spans="2:9" ht="30">
      <c r="B5877" s="1531">
        <v>87258</v>
      </c>
      <c r="C5877" s="1529" t="s">
        <v>2323</v>
      </c>
      <c r="D5877" s="1528" t="s">
        <v>150</v>
      </c>
      <c r="E5877" s="1530">
        <f t="shared" si="182"/>
        <v>139.38999999999999</v>
      </c>
      <c r="F5877" s="1521">
        <f t="shared" si="183"/>
        <v>87258</v>
      </c>
      <c r="H5877" s="1530">
        <v>139.38999999999999</v>
      </c>
      <c r="I5877" s="1530">
        <v>136.71</v>
      </c>
    </row>
    <row r="5878" spans="2:9" ht="30">
      <c r="B5878" s="1532">
        <v>87259</v>
      </c>
      <c r="C5878" s="1523" t="s">
        <v>2324</v>
      </c>
      <c r="D5878" s="1526" t="s">
        <v>150</v>
      </c>
      <c r="E5878" s="1527">
        <f t="shared" si="182"/>
        <v>128.26</v>
      </c>
      <c r="F5878" s="1521">
        <f t="shared" si="183"/>
        <v>87259</v>
      </c>
      <c r="H5878" s="1527">
        <v>128.26</v>
      </c>
      <c r="I5878" s="1527">
        <v>126.49</v>
      </c>
    </row>
    <row r="5879" spans="2:9" ht="30">
      <c r="B5879" s="1531">
        <v>87260</v>
      </c>
      <c r="C5879" s="1529" t="s">
        <v>2325</v>
      </c>
      <c r="D5879" s="1528" t="s">
        <v>150</v>
      </c>
      <c r="E5879" s="1530">
        <f t="shared" si="182"/>
        <v>121.79</v>
      </c>
      <c r="F5879" s="1521">
        <f t="shared" si="183"/>
        <v>87260</v>
      </c>
      <c r="H5879" s="1530">
        <v>121.79</v>
      </c>
      <c r="I5879" s="1530">
        <v>120.61</v>
      </c>
    </row>
    <row r="5880" spans="2:9" ht="30">
      <c r="B5880" s="1532">
        <v>87261</v>
      </c>
      <c r="C5880" s="1523" t="s">
        <v>2326</v>
      </c>
      <c r="D5880" s="1526" t="s">
        <v>150</v>
      </c>
      <c r="E5880" s="1527">
        <f t="shared" si="182"/>
        <v>160.13999999999999</v>
      </c>
      <c r="F5880" s="1521">
        <f t="shared" si="183"/>
        <v>87261</v>
      </c>
      <c r="H5880" s="1527">
        <v>160.13999999999999</v>
      </c>
      <c r="I5880" s="1527">
        <v>157.15</v>
      </c>
    </row>
    <row r="5881" spans="2:9" ht="30">
      <c r="B5881" s="1531">
        <v>87262</v>
      </c>
      <c r="C5881" s="1529" t="s">
        <v>2327</v>
      </c>
      <c r="D5881" s="1528" t="s">
        <v>150</v>
      </c>
      <c r="E5881" s="1530">
        <f t="shared" si="182"/>
        <v>146.99</v>
      </c>
      <c r="F5881" s="1521">
        <f t="shared" si="183"/>
        <v>87262</v>
      </c>
      <c r="H5881" s="1530">
        <v>146.99</v>
      </c>
      <c r="I5881" s="1530">
        <v>144.97999999999999</v>
      </c>
    </row>
    <row r="5882" spans="2:9" ht="30">
      <c r="B5882" s="1532">
        <v>87263</v>
      </c>
      <c r="C5882" s="1523" t="s">
        <v>2328</v>
      </c>
      <c r="D5882" s="1526" t="s">
        <v>150</v>
      </c>
      <c r="E5882" s="1527">
        <f t="shared" si="182"/>
        <v>139.36000000000001</v>
      </c>
      <c r="F5882" s="1521">
        <f t="shared" si="183"/>
        <v>87263</v>
      </c>
      <c r="H5882" s="1527">
        <v>139.36000000000001</v>
      </c>
      <c r="I5882" s="1527">
        <v>138.05000000000001</v>
      </c>
    </row>
    <row r="5883" spans="2:9" ht="30">
      <c r="B5883" s="1531">
        <v>89046</v>
      </c>
      <c r="C5883" s="1529" t="s">
        <v>16457</v>
      </c>
      <c r="D5883" s="1528" t="s">
        <v>150</v>
      </c>
      <c r="E5883" s="1530">
        <f t="shared" si="182"/>
        <v>49.5</v>
      </c>
      <c r="F5883" s="1521">
        <f t="shared" si="183"/>
        <v>89046</v>
      </c>
      <c r="H5883" s="1530">
        <v>49.5</v>
      </c>
      <c r="I5883" s="1530">
        <v>48.25</v>
      </c>
    </row>
    <row r="5884" spans="2:9" ht="30">
      <c r="B5884" s="1532">
        <v>89171</v>
      </c>
      <c r="C5884" s="1523" t="s">
        <v>16458</v>
      </c>
      <c r="D5884" s="1526" t="s">
        <v>150</v>
      </c>
      <c r="E5884" s="1527">
        <f t="shared" si="182"/>
        <v>47.11</v>
      </c>
      <c r="F5884" s="1521">
        <f t="shared" si="183"/>
        <v>89171</v>
      </c>
      <c r="H5884" s="1527">
        <v>47.11</v>
      </c>
      <c r="I5884" s="1527">
        <v>46.1</v>
      </c>
    </row>
    <row r="5885" spans="2:9" ht="30">
      <c r="B5885" s="1531">
        <v>93389</v>
      </c>
      <c r="C5885" s="1529" t="s">
        <v>2329</v>
      </c>
      <c r="D5885" s="1528" t="s">
        <v>150</v>
      </c>
      <c r="E5885" s="1530">
        <f t="shared" si="182"/>
        <v>50.17</v>
      </c>
      <c r="F5885" s="1521">
        <f t="shared" si="183"/>
        <v>93389</v>
      </c>
      <c r="H5885" s="1530">
        <v>50.17</v>
      </c>
      <c r="I5885" s="1530">
        <v>48.31</v>
      </c>
    </row>
    <row r="5886" spans="2:9" ht="30">
      <c r="B5886" s="1532">
        <v>93390</v>
      </c>
      <c r="C5886" s="1523" t="s">
        <v>2330</v>
      </c>
      <c r="D5886" s="1526" t="s">
        <v>150</v>
      </c>
      <c r="E5886" s="1527">
        <f t="shared" si="182"/>
        <v>44.24</v>
      </c>
      <c r="F5886" s="1521">
        <f t="shared" si="183"/>
        <v>93390</v>
      </c>
      <c r="H5886" s="1527">
        <v>44.24</v>
      </c>
      <c r="I5886" s="1527">
        <v>42.95</v>
      </c>
    </row>
    <row r="5887" spans="2:9" ht="30">
      <c r="B5887" s="1531">
        <v>93391</v>
      </c>
      <c r="C5887" s="1529" t="s">
        <v>2331</v>
      </c>
      <c r="D5887" s="1528" t="s">
        <v>150</v>
      </c>
      <c r="E5887" s="1530">
        <f t="shared" si="182"/>
        <v>39.409999999999997</v>
      </c>
      <c r="F5887" s="1521">
        <f t="shared" si="183"/>
        <v>93391</v>
      </c>
      <c r="H5887" s="1530">
        <v>39.409999999999997</v>
      </c>
      <c r="I5887" s="1530">
        <v>38.619999999999997</v>
      </c>
    </row>
    <row r="5888" spans="2:9">
      <c r="B5888" s="1532">
        <v>98671</v>
      </c>
      <c r="C5888" s="1523" t="s">
        <v>16459</v>
      </c>
      <c r="D5888" s="1526" t="s">
        <v>150</v>
      </c>
      <c r="E5888" s="1527">
        <f t="shared" si="182"/>
        <v>394.39</v>
      </c>
      <c r="F5888" s="1521">
        <f t="shared" si="183"/>
        <v>98671</v>
      </c>
      <c r="H5888" s="1527">
        <v>394.39</v>
      </c>
      <c r="I5888" s="1527">
        <v>390.75</v>
      </c>
    </row>
    <row r="5889" spans="2:9">
      <c r="B5889" s="1531">
        <v>98672</v>
      </c>
      <c r="C5889" s="1529" t="s">
        <v>16460</v>
      </c>
      <c r="D5889" s="1528" t="s">
        <v>150</v>
      </c>
      <c r="E5889" s="1530">
        <f t="shared" si="182"/>
        <v>524.25</v>
      </c>
      <c r="F5889" s="1521">
        <f t="shared" si="183"/>
        <v>98672</v>
      </c>
      <c r="H5889" s="1530">
        <v>524.25</v>
      </c>
      <c r="I5889" s="1530">
        <v>520.61</v>
      </c>
    </row>
    <row r="5890" spans="2:9">
      <c r="B5890" s="1532">
        <v>98678</v>
      </c>
      <c r="C5890" s="1523" t="s">
        <v>16461</v>
      </c>
      <c r="D5890" s="1526" t="s">
        <v>150</v>
      </c>
      <c r="E5890" s="1527">
        <f t="shared" ref="E5890:E5953" si="184">IF($L$2=$H$1,H5890,I5890)</f>
        <v>491.73</v>
      </c>
      <c r="F5890" s="1521">
        <f t="shared" ref="F5890:F5953" si="185">IF(LEN($B5890)=7,CONCATENATE(MID($B5890,1,6),"00",RIGHT($B5890,1)),IF(LEN($B5890)=8,CONCATENATE(MID($B5890,1,6),"0",RIGHT($B5890,2)),$B5890))</f>
        <v>98678</v>
      </c>
      <c r="H5890" s="1527">
        <v>491.73</v>
      </c>
      <c r="I5890" s="1527">
        <v>490.48</v>
      </c>
    </row>
    <row r="5891" spans="2:9" ht="30">
      <c r="B5891" s="1531">
        <v>98679</v>
      </c>
      <c r="C5891" s="1529" t="s">
        <v>16462</v>
      </c>
      <c r="D5891" s="1528" t="s">
        <v>150</v>
      </c>
      <c r="E5891" s="1530">
        <f t="shared" si="184"/>
        <v>30.28</v>
      </c>
      <c r="F5891" s="1521">
        <f t="shared" si="185"/>
        <v>98679</v>
      </c>
      <c r="H5891" s="1530">
        <v>30.28</v>
      </c>
      <c r="I5891" s="1530">
        <v>28.99</v>
      </c>
    </row>
    <row r="5892" spans="2:9" ht="30">
      <c r="B5892" s="1532">
        <v>98680</v>
      </c>
      <c r="C5892" s="1523" t="s">
        <v>16463</v>
      </c>
      <c r="D5892" s="1526" t="s">
        <v>150</v>
      </c>
      <c r="E5892" s="1527">
        <f t="shared" si="184"/>
        <v>38.24</v>
      </c>
      <c r="F5892" s="1521">
        <f t="shared" si="185"/>
        <v>98680</v>
      </c>
      <c r="H5892" s="1527">
        <v>38.24</v>
      </c>
      <c r="I5892" s="1527">
        <v>36.74</v>
      </c>
    </row>
    <row r="5893" spans="2:9" ht="30">
      <c r="B5893" s="1531">
        <v>98681</v>
      </c>
      <c r="C5893" s="1529" t="s">
        <v>16464</v>
      </c>
      <c r="D5893" s="1528" t="s">
        <v>150</v>
      </c>
      <c r="E5893" s="1530">
        <f t="shared" si="184"/>
        <v>28.29</v>
      </c>
      <c r="F5893" s="1521">
        <f t="shared" si="185"/>
        <v>98681</v>
      </c>
      <c r="H5893" s="1530">
        <v>28.29</v>
      </c>
      <c r="I5893" s="1530">
        <v>27.17</v>
      </c>
    </row>
    <row r="5894" spans="2:9" ht="30">
      <c r="B5894" s="1532">
        <v>98682</v>
      </c>
      <c r="C5894" s="1523" t="s">
        <v>16465</v>
      </c>
      <c r="D5894" s="1526" t="s">
        <v>150</v>
      </c>
      <c r="E5894" s="1527">
        <f t="shared" si="184"/>
        <v>36.25</v>
      </c>
      <c r="F5894" s="1521">
        <f t="shared" si="185"/>
        <v>98682</v>
      </c>
      <c r="H5894" s="1527">
        <v>36.25</v>
      </c>
      <c r="I5894" s="1527">
        <v>34.93</v>
      </c>
    </row>
    <row r="5895" spans="2:9">
      <c r="B5895" s="1531">
        <v>98685</v>
      </c>
      <c r="C5895" s="1529" t="s">
        <v>16466</v>
      </c>
      <c r="D5895" s="1528" t="s">
        <v>73</v>
      </c>
      <c r="E5895" s="1530">
        <f t="shared" si="184"/>
        <v>71.13</v>
      </c>
      <c r="F5895" s="1521">
        <f t="shared" si="185"/>
        <v>98685</v>
      </c>
      <c r="H5895" s="1530">
        <v>71.13</v>
      </c>
      <c r="I5895" s="1530">
        <v>70.209999999999994</v>
      </c>
    </row>
    <row r="5896" spans="2:9">
      <c r="B5896" s="1532">
        <v>98686</v>
      </c>
      <c r="C5896" s="1523" t="s">
        <v>16467</v>
      </c>
      <c r="D5896" s="1526" t="s">
        <v>73</v>
      </c>
      <c r="E5896" s="1527">
        <f t="shared" si="184"/>
        <v>34.07</v>
      </c>
      <c r="F5896" s="1521">
        <f t="shared" si="185"/>
        <v>98686</v>
      </c>
      <c r="H5896" s="1527">
        <v>34.07</v>
      </c>
      <c r="I5896" s="1527">
        <v>31.55</v>
      </c>
    </row>
    <row r="5897" spans="2:9">
      <c r="B5897" s="1531">
        <v>98688</v>
      </c>
      <c r="C5897" s="1529" t="s">
        <v>16468</v>
      </c>
      <c r="D5897" s="1528" t="s">
        <v>73</v>
      </c>
      <c r="E5897" s="1530">
        <f t="shared" si="184"/>
        <v>54.14</v>
      </c>
      <c r="F5897" s="1521">
        <f t="shared" si="185"/>
        <v>98688</v>
      </c>
      <c r="H5897" s="1530">
        <v>54.14</v>
      </c>
      <c r="I5897" s="1530">
        <v>53.82</v>
      </c>
    </row>
    <row r="5898" spans="2:9">
      <c r="B5898" s="1532">
        <v>98689</v>
      </c>
      <c r="C5898" s="1523" t="s">
        <v>16469</v>
      </c>
      <c r="D5898" s="1526" t="s">
        <v>73</v>
      </c>
      <c r="E5898" s="1527">
        <f t="shared" si="184"/>
        <v>100.44</v>
      </c>
      <c r="F5898" s="1521">
        <f t="shared" si="185"/>
        <v>98689</v>
      </c>
      <c r="H5898" s="1527">
        <v>100.44</v>
      </c>
      <c r="I5898" s="1527">
        <v>98.76</v>
      </c>
    </row>
    <row r="5899" spans="2:9" ht="30">
      <c r="B5899" s="1531">
        <v>101090</v>
      </c>
      <c r="C5899" s="1529" t="s">
        <v>9784</v>
      </c>
      <c r="D5899" s="1528" t="s">
        <v>150</v>
      </c>
      <c r="E5899" s="1530">
        <f t="shared" si="184"/>
        <v>185.92</v>
      </c>
      <c r="F5899" s="1521">
        <f t="shared" si="185"/>
        <v>101090</v>
      </c>
      <c r="H5899" s="1530">
        <v>185.92</v>
      </c>
      <c r="I5899" s="1530">
        <v>183.52</v>
      </c>
    </row>
    <row r="5900" spans="2:9">
      <c r="B5900" s="1532">
        <v>101091</v>
      </c>
      <c r="C5900" s="1523" t="s">
        <v>9785</v>
      </c>
      <c r="D5900" s="1526" t="s">
        <v>150</v>
      </c>
      <c r="E5900" s="1527">
        <f t="shared" si="184"/>
        <v>123.67</v>
      </c>
      <c r="F5900" s="1521">
        <f t="shared" si="185"/>
        <v>101091</v>
      </c>
      <c r="H5900" s="1527">
        <v>123.67</v>
      </c>
      <c r="I5900" s="1527">
        <v>119.87</v>
      </c>
    </row>
    <row r="5901" spans="2:9" ht="30">
      <c r="B5901" s="1531">
        <v>101725</v>
      </c>
      <c r="C5901" s="1529" t="s">
        <v>16470</v>
      </c>
      <c r="D5901" s="1528" t="s">
        <v>150</v>
      </c>
      <c r="E5901" s="1530">
        <f t="shared" si="184"/>
        <v>226.4</v>
      </c>
      <c r="F5901" s="1521">
        <f t="shared" si="185"/>
        <v>101725</v>
      </c>
      <c r="H5901" s="1530">
        <v>226.4</v>
      </c>
      <c r="I5901" s="1530">
        <v>212.33</v>
      </c>
    </row>
    <row r="5902" spans="2:9" ht="30">
      <c r="B5902" s="1532">
        <v>101726</v>
      </c>
      <c r="C5902" s="1523" t="s">
        <v>16471</v>
      </c>
      <c r="D5902" s="1526" t="s">
        <v>150</v>
      </c>
      <c r="E5902" s="1527">
        <f t="shared" si="184"/>
        <v>155.91999999999999</v>
      </c>
      <c r="F5902" s="1521">
        <f t="shared" si="185"/>
        <v>101726</v>
      </c>
      <c r="H5902" s="1527">
        <v>155.91999999999999</v>
      </c>
      <c r="I5902" s="1527">
        <v>149.16999999999999</v>
      </c>
    </row>
    <row r="5903" spans="2:9">
      <c r="B5903" s="1531">
        <v>101731</v>
      </c>
      <c r="C5903" s="1529" t="s">
        <v>16472</v>
      </c>
      <c r="D5903" s="1528" t="s">
        <v>150</v>
      </c>
      <c r="E5903" s="1530">
        <f t="shared" si="184"/>
        <v>273.61</v>
      </c>
      <c r="F5903" s="1521">
        <f t="shared" si="185"/>
        <v>101731</v>
      </c>
      <c r="H5903" s="1530">
        <v>273.61</v>
      </c>
      <c r="I5903" s="1530">
        <v>269.49</v>
      </c>
    </row>
    <row r="5904" spans="2:9">
      <c r="B5904" s="1532">
        <v>101732</v>
      </c>
      <c r="C5904" s="1523" t="s">
        <v>16473</v>
      </c>
      <c r="D5904" s="1526" t="s">
        <v>150</v>
      </c>
      <c r="E5904" s="1527">
        <f t="shared" si="184"/>
        <v>81.44</v>
      </c>
      <c r="F5904" s="1521">
        <f t="shared" si="185"/>
        <v>101732</v>
      </c>
      <c r="H5904" s="1527">
        <v>81.44</v>
      </c>
      <c r="I5904" s="1527">
        <v>78.650000000000006</v>
      </c>
    </row>
    <row r="5905" spans="2:9">
      <c r="B5905" s="1531">
        <v>101094</v>
      </c>
      <c r="C5905" s="1529" t="s">
        <v>9786</v>
      </c>
      <c r="D5905" s="1528" t="s">
        <v>73</v>
      </c>
      <c r="E5905" s="1530">
        <f t="shared" si="184"/>
        <v>137.62</v>
      </c>
      <c r="F5905" s="1521">
        <f t="shared" si="185"/>
        <v>101094</v>
      </c>
      <c r="H5905" s="1530">
        <v>137.62</v>
      </c>
      <c r="I5905" s="1530">
        <v>136.28</v>
      </c>
    </row>
    <row r="5906" spans="2:9">
      <c r="B5906" s="1532">
        <v>101727</v>
      </c>
      <c r="C5906" s="1523" t="s">
        <v>16474</v>
      </c>
      <c r="D5906" s="1526" t="s">
        <v>150</v>
      </c>
      <c r="E5906" s="1527">
        <f t="shared" si="184"/>
        <v>160.01</v>
      </c>
      <c r="F5906" s="1521">
        <f t="shared" si="185"/>
        <v>101727</v>
      </c>
      <c r="H5906" s="1527">
        <v>160.01</v>
      </c>
      <c r="I5906" s="1527">
        <v>159.47999999999999</v>
      </c>
    </row>
    <row r="5907" spans="2:9">
      <c r="B5907" s="1531">
        <v>101733</v>
      </c>
      <c r="C5907" s="1529" t="s">
        <v>16475</v>
      </c>
      <c r="D5907" s="1528" t="s">
        <v>150</v>
      </c>
      <c r="E5907" s="1530">
        <f t="shared" si="184"/>
        <v>217.62</v>
      </c>
      <c r="F5907" s="1521">
        <f t="shared" si="185"/>
        <v>101733</v>
      </c>
      <c r="H5907" s="1530">
        <v>217.62</v>
      </c>
      <c r="I5907" s="1530">
        <v>215.42</v>
      </c>
    </row>
    <row r="5908" spans="2:9">
      <c r="B5908" s="1532">
        <v>101734</v>
      </c>
      <c r="C5908" s="1523" t="s">
        <v>16476</v>
      </c>
      <c r="D5908" s="1526" t="s">
        <v>150</v>
      </c>
      <c r="E5908" s="1527">
        <f t="shared" si="184"/>
        <v>331.73</v>
      </c>
      <c r="F5908" s="1521">
        <f t="shared" si="185"/>
        <v>101734</v>
      </c>
      <c r="H5908" s="1527">
        <v>331.73</v>
      </c>
      <c r="I5908" s="1527">
        <v>329.53</v>
      </c>
    </row>
    <row r="5909" spans="2:9">
      <c r="B5909" s="1531">
        <v>101735</v>
      </c>
      <c r="C5909" s="1529" t="s">
        <v>16477</v>
      </c>
      <c r="D5909" s="1528" t="s">
        <v>150</v>
      </c>
      <c r="E5909" s="1530">
        <f t="shared" si="184"/>
        <v>340.01</v>
      </c>
      <c r="F5909" s="1521">
        <f t="shared" si="185"/>
        <v>101735</v>
      </c>
      <c r="H5909" s="1530">
        <v>340.01</v>
      </c>
      <c r="I5909" s="1530">
        <v>337.81</v>
      </c>
    </row>
    <row r="5910" spans="2:9">
      <c r="B5910" s="1532">
        <v>101736</v>
      </c>
      <c r="C5910" s="1523" t="s">
        <v>16478</v>
      </c>
      <c r="D5910" s="1526" t="s">
        <v>150</v>
      </c>
      <c r="E5910" s="1527">
        <f t="shared" si="184"/>
        <v>76.040000000000006</v>
      </c>
      <c r="F5910" s="1521">
        <f t="shared" si="185"/>
        <v>101736</v>
      </c>
      <c r="H5910" s="1527">
        <v>76.040000000000006</v>
      </c>
      <c r="I5910" s="1527">
        <v>74.62</v>
      </c>
    </row>
    <row r="5911" spans="2:9">
      <c r="B5911" s="1531">
        <v>101737</v>
      </c>
      <c r="C5911" s="1529" t="s">
        <v>16479</v>
      </c>
      <c r="D5911" s="1528" t="s">
        <v>150</v>
      </c>
      <c r="E5911" s="1530">
        <f t="shared" si="184"/>
        <v>92.42</v>
      </c>
      <c r="F5911" s="1521">
        <f t="shared" si="185"/>
        <v>101737</v>
      </c>
      <c r="H5911" s="1530">
        <v>92.42</v>
      </c>
      <c r="I5911" s="1530">
        <v>91</v>
      </c>
    </row>
    <row r="5912" spans="2:9">
      <c r="B5912" s="1532">
        <v>101748</v>
      </c>
      <c r="C5912" s="1523" t="s">
        <v>16480</v>
      </c>
      <c r="D5912" s="1526" t="s">
        <v>150</v>
      </c>
      <c r="E5912" s="1527">
        <f t="shared" si="184"/>
        <v>2.78</v>
      </c>
      <c r="F5912" s="1521">
        <f t="shared" si="185"/>
        <v>101748</v>
      </c>
      <c r="H5912" s="1527">
        <v>2.78</v>
      </c>
      <c r="I5912" s="1527">
        <v>2.5099999999999998</v>
      </c>
    </row>
    <row r="5913" spans="2:9">
      <c r="B5913" s="1531">
        <v>101092</v>
      </c>
      <c r="C5913" s="1529" t="s">
        <v>9787</v>
      </c>
      <c r="D5913" s="1528" t="s">
        <v>150</v>
      </c>
      <c r="E5913" s="1530">
        <f t="shared" si="184"/>
        <v>402.85</v>
      </c>
      <c r="F5913" s="1521">
        <f t="shared" si="185"/>
        <v>101092</v>
      </c>
      <c r="H5913" s="1530">
        <v>402.85</v>
      </c>
      <c r="I5913" s="1530">
        <v>398.32</v>
      </c>
    </row>
    <row r="5914" spans="2:9">
      <c r="B5914" s="1532">
        <v>101093</v>
      </c>
      <c r="C5914" s="1523" t="s">
        <v>9788</v>
      </c>
      <c r="D5914" s="1526" t="s">
        <v>150</v>
      </c>
      <c r="E5914" s="1527">
        <f t="shared" si="184"/>
        <v>532.71</v>
      </c>
      <c r="F5914" s="1521">
        <f t="shared" si="185"/>
        <v>101093</v>
      </c>
      <c r="H5914" s="1527">
        <v>532.71</v>
      </c>
      <c r="I5914" s="1527">
        <v>528.17999999999995</v>
      </c>
    </row>
    <row r="5915" spans="2:9">
      <c r="B5915" s="1531">
        <v>98695</v>
      </c>
      <c r="C5915" s="1529" t="s">
        <v>16481</v>
      </c>
      <c r="D5915" s="1528" t="s">
        <v>73</v>
      </c>
      <c r="E5915" s="1530">
        <f t="shared" si="184"/>
        <v>90.85</v>
      </c>
      <c r="F5915" s="1521">
        <f t="shared" si="185"/>
        <v>98695</v>
      </c>
      <c r="H5915" s="1530">
        <v>90.85</v>
      </c>
      <c r="I5915" s="1530">
        <v>89.17</v>
      </c>
    </row>
    <row r="5916" spans="2:9">
      <c r="B5916" s="1532">
        <v>98697</v>
      </c>
      <c r="C5916" s="1523" t="s">
        <v>16482</v>
      </c>
      <c r="D5916" s="1526" t="s">
        <v>73</v>
      </c>
      <c r="E5916" s="1527">
        <f t="shared" si="184"/>
        <v>60.54</v>
      </c>
      <c r="F5916" s="1521">
        <f t="shared" si="185"/>
        <v>98697</v>
      </c>
      <c r="H5916" s="1527">
        <v>60.54</v>
      </c>
      <c r="I5916" s="1527">
        <v>59.62</v>
      </c>
    </row>
    <row r="5917" spans="2:9">
      <c r="B5917" s="1531">
        <v>101738</v>
      </c>
      <c r="C5917" s="1529" t="s">
        <v>16483</v>
      </c>
      <c r="D5917" s="1528" t="s">
        <v>73</v>
      </c>
      <c r="E5917" s="1530">
        <f t="shared" si="184"/>
        <v>28.78</v>
      </c>
      <c r="F5917" s="1521">
        <f t="shared" si="185"/>
        <v>101738</v>
      </c>
      <c r="H5917" s="1530">
        <v>28.78</v>
      </c>
      <c r="I5917" s="1530">
        <v>27.53</v>
      </c>
    </row>
    <row r="5918" spans="2:9">
      <c r="B5918" s="1532">
        <v>101739</v>
      </c>
      <c r="C5918" s="1523" t="s">
        <v>16484</v>
      </c>
      <c r="D5918" s="1526" t="s">
        <v>73</v>
      </c>
      <c r="E5918" s="1527">
        <f t="shared" si="184"/>
        <v>31.38</v>
      </c>
      <c r="F5918" s="1521">
        <f t="shared" si="185"/>
        <v>101739</v>
      </c>
      <c r="H5918" s="1527">
        <v>31.38</v>
      </c>
      <c r="I5918" s="1527">
        <v>29.92</v>
      </c>
    </row>
    <row r="5919" spans="2:9">
      <c r="B5919" s="1531">
        <v>88648</v>
      </c>
      <c r="C5919" s="1529" t="s">
        <v>2332</v>
      </c>
      <c r="D5919" s="1528" t="s">
        <v>73</v>
      </c>
      <c r="E5919" s="1530">
        <f t="shared" si="184"/>
        <v>6.61</v>
      </c>
      <c r="F5919" s="1521">
        <f t="shared" si="185"/>
        <v>88648</v>
      </c>
      <c r="H5919" s="1530">
        <v>6.61</v>
      </c>
      <c r="I5919" s="1530">
        <v>6.39</v>
      </c>
    </row>
    <row r="5920" spans="2:9">
      <c r="B5920" s="1532">
        <v>88649</v>
      </c>
      <c r="C5920" s="1523" t="s">
        <v>2333</v>
      </c>
      <c r="D5920" s="1526" t="s">
        <v>73</v>
      </c>
      <c r="E5920" s="1527">
        <f t="shared" si="184"/>
        <v>7.52</v>
      </c>
      <c r="F5920" s="1521">
        <f t="shared" si="185"/>
        <v>88649</v>
      </c>
      <c r="H5920" s="1527">
        <v>7.52</v>
      </c>
      <c r="I5920" s="1527">
        <v>7.3</v>
      </c>
    </row>
    <row r="5921" spans="2:9">
      <c r="B5921" s="1531">
        <v>88650</v>
      </c>
      <c r="C5921" s="1529" t="s">
        <v>2334</v>
      </c>
      <c r="D5921" s="1528" t="s">
        <v>73</v>
      </c>
      <c r="E5921" s="1530">
        <f t="shared" si="184"/>
        <v>14.84</v>
      </c>
      <c r="F5921" s="1521">
        <f t="shared" si="185"/>
        <v>88650</v>
      </c>
      <c r="H5921" s="1530">
        <v>14.84</v>
      </c>
      <c r="I5921" s="1530">
        <v>14.59</v>
      </c>
    </row>
    <row r="5922" spans="2:9" ht="30">
      <c r="B5922" s="1532">
        <v>96467</v>
      </c>
      <c r="C5922" s="1523" t="s">
        <v>2335</v>
      </c>
      <c r="D5922" s="1526" t="s">
        <v>73</v>
      </c>
      <c r="E5922" s="1527">
        <f t="shared" si="184"/>
        <v>5.98</v>
      </c>
      <c r="F5922" s="1521">
        <f t="shared" si="185"/>
        <v>96467</v>
      </c>
      <c r="H5922" s="1527">
        <v>5.98</v>
      </c>
      <c r="I5922" s="1527">
        <v>5.76</v>
      </c>
    </row>
    <row r="5923" spans="2:9">
      <c r="B5923" s="1531">
        <v>101740</v>
      </c>
      <c r="C5923" s="1529" t="s">
        <v>16485</v>
      </c>
      <c r="D5923" s="1528" t="s">
        <v>73</v>
      </c>
      <c r="E5923" s="1530">
        <f t="shared" si="184"/>
        <v>39.950000000000003</v>
      </c>
      <c r="F5923" s="1521">
        <f t="shared" si="185"/>
        <v>101740</v>
      </c>
      <c r="H5923" s="1530">
        <v>39.950000000000003</v>
      </c>
      <c r="I5923" s="1530">
        <v>37.44</v>
      </c>
    </row>
    <row r="5924" spans="2:9">
      <c r="B5924" s="1532">
        <v>101741</v>
      </c>
      <c r="C5924" s="1523" t="s">
        <v>16486</v>
      </c>
      <c r="D5924" s="1526" t="s">
        <v>73</v>
      </c>
      <c r="E5924" s="1527">
        <f t="shared" si="184"/>
        <v>18.670000000000002</v>
      </c>
      <c r="F5924" s="1521">
        <f t="shared" si="185"/>
        <v>101741</v>
      </c>
      <c r="H5924" s="1527">
        <v>18.670000000000002</v>
      </c>
      <c r="I5924" s="1527">
        <v>16.95</v>
      </c>
    </row>
    <row r="5925" spans="2:9" ht="30">
      <c r="B5925" s="1531">
        <v>94990</v>
      </c>
      <c r="C5925" s="1529" t="s">
        <v>2336</v>
      </c>
      <c r="D5925" s="1528" t="s">
        <v>1017</v>
      </c>
      <c r="E5925" s="1530">
        <f t="shared" si="184"/>
        <v>674.11</v>
      </c>
      <c r="F5925" s="1521">
        <f t="shared" si="185"/>
        <v>94990</v>
      </c>
      <c r="H5925" s="1530">
        <v>674.11</v>
      </c>
      <c r="I5925" s="1530">
        <v>649.36</v>
      </c>
    </row>
    <row r="5926" spans="2:9" ht="30">
      <c r="B5926" s="1532">
        <v>94991</v>
      </c>
      <c r="C5926" s="1523" t="s">
        <v>2337</v>
      </c>
      <c r="D5926" s="1526" t="s">
        <v>1017</v>
      </c>
      <c r="E5926" s="1527">
        <f t="shared" si="184"/>
        <v>719.95</v>
      </c>
      <c r="F5926" s="1521">
        <f t="shared" si="185"/>
        <v>94991</v>
      </c>
      <c r="H5926" s="1527">
        <v>719.95</v>
      </c>
      <c r="I5926" s="1527">
        <v>710.16</v>
      </c>
    </row>
    <row r="5927" spans="2:9" ht="30">
      <c r="B5927" s="1531">
        <v>94992</v>
      </c>
      <c r="C5927" s="1529" t="s">
        <v>2338</v>
      </c>
      <c r="D5927" s="1528" t="s">
        <v>150</v>
      </c>
      <c r="E5927" s="1530">
        <f t="shared" si="184"/>
        <v>97.15</v>
      </c>
      <c r="F5927" s="1521">
        <f t="shared" si="185"/>
        <v>94992</v>
      </c>
      <c r="H5927" s="1530">
        <v>97.15</v>
      </c>
      <c r="I5927" s="1530">
        <v>95.27</v>
      </c>
    </row>
    <row r="5928" spans="2:9" ht="30">
      <c r="B5928" s="1532">
        <v>94993</v>
      </c>
      <c r="C5928" s="1523" t="s">
        <v>2339</v>
      </c>
      <c r="D5928" s="1526" t="s">
        <v>150</v>
      </c>
      <c r="E5928" s="1527">
        <f t="shared" si="184"/>
        <v>99.9</v>
      </c>
      <c r="F5928" s="1521">
        <f t="shared" si="185"/>
        <v>94993</v>
      </c>
      <c r="H5928" s="1527">
        <v>99.9</v>
      </c>
      <c r="I5928" s="1527">
        <v>98.92</v>
      </c>
    </row>
    <row r="5929" spans="2:9" ht="30">
      <c r="B5929" s="1531">
        <v>94994</v>
      </c>
      <c r="C5929" s="1529" t="s">
        <v>2340</v>
      </c>
      <c r="D5929" s="1528" t="s">
        <v>150</v>
      </c>
      <c r="E5929" s="1530">
        <f t="shared" si="184"/>
        <v>111.74</v>
      </c>
      <c r="F5929" s="1521">
        <f t="shared" si="185"/>
        <v>94994</v>
      </c>
      <c r="H5929" s="1530">
        <v>111.74</v>
      </c>
      <c r="I5929" s="1530">
        <v>109.3</v>
      </c>
    </row>
    <row r="5930" spans="2:9" ht="30">
      <c r="B5930" s="1532">
        <v>94995</v>
      </c>
      <c r="C5930" s="1523" t="s">
        <v>2341</v>
      </c>
      <c r="D5930" s="1526" t="s">
        <v>150</v>
      </c>
      <c r="E5930" s="1527">
        <f t="shared" si="184"/>
        <v>115.4</v>
      </c>
      <c r="F5930" s="1521">
        <f t="shared" si="185"/>
        <v>94995</v>
      </c>
      <c r="H5930" s="1527">
        <v>115.4</v>
      </c>
      <c r="I5930" s="1527">
        <v>114.16</v>
      </c>
    </row>
    <row r="5931" spans="2:9" ht="30">
      <c r="B5931" s="1531">
        <v>94996</v>
      </c>
      <c r="C5931" s="1529" t="s">
        <v>2342</v>
      </c>
      <c r="D5931" s="1528" t="s">
        <v>150</v>
      </c>
      <c r="E5931" s="1530">
        <f t="shared" si="184"/>
        <v>125.32</v>
      </c>
      <c r="F5931" s="1521">
        <f t="shared" si="185"/>
        <v>94996</v>
      </c>
      <c r="H5931" s="1530">
        <v>125.32</v>
      </c>
      <c r="I5931" s="1530">
        <v>122.33</v>
      </c>
    </row>
    <row r="5932" spans="2:9" ht="30">
      <c r="B5932" s="1532">
        <v>94997</v>
      </c>
      <c r="C5932" s="1523" t="s">
        <v>2343</v>
      </c>
      <c r="D5932" s="1526" t="s">
        <v>150</v>
      </c>
      <c r="E5932" s="1527">
        <f t="shared" si="184"/>
        <v>129.91</v>
      </c>
      <c r="F5932" s="1521">
        <f t="shared" si="185"/>
        <v>94997</v>
      </c>
      <c r="H5932" s="1527">
        <v>129.91</v>
      </c>
      <c r="I5932" s="1527">
        <v>128.41</v>
      </c>
    </row>
    <row r="5933" spans="2:9" ht="30">
      <c r="B5933" s="1531">
        <v>94998</v>
      </c>
      <c r="C5933" s="1529" t="s">
        <v>2344</v>
      </c>
      <c r="D5933" s="1528" t="s">
        <v>150</v>
      </c>
      <c r="E5933" s="1530">
        <f t="shared" si="184"/>
        <v>139.72</v>
      </c>
      <c r="F5933" s="1521">
        <f t="shared" si="185"/>
        <v>94998</v>
      </c>
      <c r="H5933" s="1530">
        <v>139.72</v>
      </c>
      <c r="I5933" s="1530">
        <v>136.16999999999999</v>
      </c>
    </row>
    <row r="5934" spans="2:9" ht="30">
      <c r="B5934" s="1532">
        <v>94999</v>
      </c>
      <c r="C5934" s="1523" t="s">
        <v>2345</v>
      </c>
      <c r="D5934" s="1526" t="s">
        <v>150</v>
      </c>
      <c r="E5934" s="1527">
        <f t="shared" si="184"/>
        <v>145.22</v>
      </c>
      <c r="F5934" s="1521">
        <f t="shared" si="185"/>
        <v>94999</v>
      </c>
      <c r="H5934" s="1527">
        <v>145.22</v>
      </c>
      <c r="I5934" s="1527">
        <v>143.47</v>
      </c>
    </row>
    <row r="5935" spans="2:9">
      <c r="B5935" s="1531">
        <v>101747</v>
      </c>
      <c r="C5935" s="1529" t="s">
        <v>16487</v>
      </c>
      <c r="D5935" s="1528" t="s">
        <v>150</v>
      </c>
      <c r="E5935" s="1530">
        <f t="shared" si="184"/>
        <v>70.38</v>
      </c>
      <c r="F5935" s="1521">
        <f t="shared" si="185"/>
        <v>101747</v>
      </c>
      <c r="H5935" s="1530">
        <v>70.38</v>
      </c>
      <c r="I5935" s="1530">
        <v>70.05</v>
      </c>
    </row>
    <row r="5936" spans="2:9">
      <c r="B5936" s="1532">
        <v>101743</v>
      </c>
      <c r="C5936" s="1523" t="s">
        <v>16488</v>
      </c>
      <c r="D5936" s="1526" t="s">
        <v>150</v>
      </c>
      <c r="E5936" s="1527">
        <f t="shared" si="184"/>
        <v>175.63</v>
      </c>
      <c r="F5936" s="1521">
        <f t="shared" si="185"/>
        <v>101743</v>
      </c>
      <c r="H5936" s="1527">
        <v>175.63</v>
      </c>
      <c r="I5936" s="1527">
        <v>175.63</v>
      </c>
    </row>
    <row r="5937" spans="2:9">
      <c r="B5937" s="1531">
        <v>101744</v>
      </c>
      <c r="C5937" s="1529" t="s">
        <v>16489</v>
      </c>
      <c r="D5937" s="1528" t="s">
        <v>150</v>
      </c>
      <c r="E5937" s="1530">
        <f t="shared" si="184"/>
        <v>140</v>
      </c>
      <c r="F5937" s="1521">
        <f t="shared" si="185"/>
        <v>101744</v>
      </c>
      <c r="H5937" s="1530">
        <v>140</v>
      </c>
      <c r="I5937" s="1530">
        <v>140</v>
      </c>
    </row>
    <row r="5938" spans="2:9">
      <c r="B5938" s="1532">
        <v>101745</v>
      </c>
      <c r="C5938" s="1523" t="s">
        <v>16490</v>
      </c>
      <c r="D5938" s="1526" t="s">
        <v>150</v>
      </c>
      <c r="E5938" s="1527">
        <f t="shared" si="184"/>
        <v>171.99</v>
      </c>
      <c r="F5938" s="1521">
        <f t="shared" si="185"/>
        <v>101745</v>
      </c>
      <c r="H5938" s="1527">
        <v>171.99</v>
      </c>
      <c r="I5938" s="1527">
        <v>171.99</v>
      </c>
    </row>
    <row r="5939" spans="2:9" ht="30">
      <c r="B5939" s="1531">
        <v>87620</v>
      </c>
      <c r="C5939" s="1529" t="s">
        <v>18727</v>
      </c>
      <c r="D5939" s="1528" t="s">
        <v>150</v>
      </c>
      <c r="E5939" s="1530">
        <f t="shared" si="184"/>
        <v>27.92</v>
      </c>
      <c r="F5939" s="1521">
        <f t="shared" si="185"/>
        <v>87620</v>
      </c>
      <c r="H5939" s="1530">
        <v>27.92</v>
      </c>
      <c r="I5939" s="1530">
        <v>27.03</v>
      </c>
    </row>
    <row r="5940" spans="2:9" ht="30">
      <c r="B5940" s="1532">
        <v>87622</v>
      </c>
      <c r="C5940" s="1523" t="s">
        <v>18728</v>
      </c>
      <c r="D5940" s="1526" t="s">
        <v>150</v>
      </c>
      <c r="E5940" s="1527">
        <f t="shared" si="184"/>
        <v>31.13</v>
      </c>
      <c r="F5940" s="1521">
        <f t="shared" si="185"/>
        <v>87622</v>
      </c>
      <c r="H5940" s="1527">
        <v>31.13</v>
      </c>
      <c r="I5940" s="1527">
        <v>29.9</v>
      </c>
    </row>
    <row r="5941" spans="2:9" ht="30">
      <c r="B5941" s="1531">
        <v>87623</v>
      </c>
      <c r="C5941" s="1529" t="s">
        <v>18729</v>
      </c>
      <c r="D5941" s="1528" t="s">
        <v>150</v>
      </c>
      <c r="E5941" s="1530">
        <f t="shared" si="184"/>
        <v>74.33</v>
      </c>
      <c r="F5941" s="1521">
        <f t="shared" si="185"/>
        <v>87623</v>
      </c>
      <c r="H5941" s="1530">
        <v>74.33</v>
      </c>
      <c r="I5941" s="1530">
        <v>73.48</v>
      </c>
    </row>
    <row r="5942" spans="2:9" ht="30">
      <c r="B5942" s="1532">
        <v>87624</v>
      </c>
      <c r="C5942" s="1523" t="s">
        <v>18729</v>
      </c>
      <c r="D5942" s="1526" t="s">
        <v>150</v>
      </c>
      <c r="E5942" s="1527">
        <f t="shared" si="184"/>
        <v>80.150000000000006</v>
      </c>
      <c r="F5942" s="1521">
        <f t="shared" si="185"/>
        <v>87624</v>
      </c>
      <c r="H5942" s="1527">
        <v>80.150000000000006</v>
      </c>
      <c r="I5942" s="1527">
        <v>78.790000000000006</v>
      </c>
    </row>
    <row r="5943" spans="2:9" ht="30">
      <c r="B5943" s="1531">
        <v>87630</v>
      </c>
      <c r="C5943" s="1529" t="s">
        <v>18730</v>
      </c>
      <c r="D5943" s="1528" t="s">
        <v>150</v>
      </c>
      <c r="E5943" s="1530">
        <f t="shared" si="184"/>
        <v>34.97</v>
      </c>
      <c r="F5943" s="1521">
        <f t="shared" si="185"/>
        <v>87630</v>
      </c>
      <c r="H5943" s="1530">
        <v>34.97</v>
      </c>
      <c r="I5943" s="1530">
        <v>33.89</v>
      </c>
    </row>
    <row r="5944" spans="2:9" ht="30">
      <c r="B5944" s="1532">
        <v>87632</v>
      </c>
      <c r="C5944" s="1523" t="s">
        <v>18731</v>
      </c>
      <c r="D5944" s="1526" t="s">
        <v>150</v>
      </c>
      <c r="E5944" s="1527">
        <f t="shared" si="184"/>
        <v>39.43</v>
      </c>
      <c r="F5944" s="1521">
        <f t="shared" si="185"/>
        <v>87632</v>
      </c>
      <c r="H5944" s="1527">
        <v>39.43</v>
      </c>
      <c r="I5944" s="1527">
        <v>37.89</v>
      </c>
    </row>
    <row r="5945" spans="2:9" ht="30">
      <c r="B5945" s="1531">
        <v>87633</v>
      </c>
      <c r="C5945" s="1529" t="s">
        <v>18732</v>
      </c>
      <c r="D5945" s="1528" t="s">
        <v>150</v>
      </c>
      <c r="E5945" s="1530">
        <f t="shared" si="184"/>
        <v>99.5</v>
      </c>
      <c r="F5945" s="1521">
        <f t="shared" si="185"/>
        <v>87633</v>
      </c>
      <c r="H5945" s="1530">
        <v>99.5</v>
      </c>
      <c r="I5945" s="1530">
        <v>98.47</v>
      </c>
    </row>
    <row r="5946" spans="2:9" ht="30">
      <c r="B5946" s="1532">
        <v>87634</v>
      </c>
      <c r="C5946" s="1523" t="s">
        <v>18733</v>
      </c>
      <c r="D5946" s="1526" t="s">
        <v>150</v>
      </c>
      <c r="E5946" s="1527">
        <f t="shared" si="184"/>
        <v>107.59</v>
      </c>
      <c r="F5946" s="1521">
        <f t="shared" si="185"/>
        <v>87634</v>
      </c>
      <c r="H5946" s="1527">
        <v>107.59</v>
      </c>
      <c r="I5946" s="1527">
        <v>105.86</v>
      </c>
    </row>
    <row r="5947" spans="2:9" ht="30">
      <c r="B5947" s="1531">
        <v>87640</v>
      </c>
      <c r="C5947" s="1529" t="s">
        <v>18734</v>
      </c>
      <c r="D5947" s="1528" t="s">
        <v>150</v>
      </c>
      <c r="E5947" s="1530">
        <f t="shared" si="184"/>
        <v>40.74</v>
      </c>
      <c r="F5947" s="1521">
        <f t="shared" si="185"/>
        <v>87640</v>
      </c>
      <c r="H5947" s="1530">
        <v>40.74</v>
      </c>
      <c r="I5947" s="1530">
        <v>39.520000000000003</v>
      </c>
    </row>
    <row r="5948" spans="2:9" ht="30">
      <c r="B5948" s="1532">
        <v>87642</v>
      </c>
      <c r="C5948" s="1523" t="s">
        <v>18735</v>
      </c>
      <c r="D5948" s="1526" t="s">
        <v>150</v>
      </c>
      <c r="E5948" s="1527">
        <f t="shared" si="184"/>
        <v>46.23</v>
      </c>
      <c r="F5948" s="1521">
        <f t="shared" si="185"/>
        <v>87642</v>
      </c>
      <c r="H5948" s="1527">
        <v>46.23</v>
      </c>
      <c r="I5948" s="1527">
        <v>44.43</v>
      </c>
    </row>
    <row r="5949" spans="2:9" ht="30">
      <c r="B5949" s="1531">
        <v>87643</v>
      </c>
      <c r="C5949" s="1529" t="s">
        <v>18736</v>
      </c>
      <c r="D5949" s="1528" t="s">
        <v>150</v>
      </c>
      <c r="E5949" s="1530">
        <f t="shared" si="184"/>
        <v>120.09</v>
      </c>
      <c r="F5949" s="1521">
        <f t="shared" si="185"/>
        <v>87643</v>
      </c>
      <c r="H5949" s="1530">
        <v>120.09</v>
      </c>
      <c r="I5949" s="1530">
        <v>118.93</v>
      </c>
    </row>
    <row r="5950" spans="2:9" ht="30">
      <c r="B5950" s="1532">
        <v>87644</v>
      </c>
      <c r="C5950" s="1523" t="s">
        <v>18737</v>
      </c>
      <c r="D5950" s="1526" t="s">
        <v>150</v>
      </c>
      <c r="E5950" s="1527">
        <f t="shared" si="184"/>
        <v>130.04</v>
      </c>
      <c r="F5950" s="1521">
        <f t="shared" si="185"/>
        <v>87644</v>
      </c>
      <c r="H5950" s="1527">
        <v>130.04</v>
      </c>
      <c r="I5950" s="1527">
        <v>128.02000000000001</v>
      </c>
    </row>
    <row r="5951" spans="2:9" ht="30">
      <c r="B5951" s="1531">
        <v>87680</v>
      </c>
      <c r="C5951" s="1529" t="s">
        <v>18738</v>
      </c>
      <c r="D5951" s="1528" t="s">
        <v>150</v>
      </c>
      <c r="E5951" s="1530">
        <f t="shared" si="184"/>
        <v>34.14</v>
      </c>
      <c r="F5951" s="1521">
        <f t="shared" si="185"/>
        <v>87680</v>
      </c>
      <c r="H5951" s="1530">
        <v>34.14</v>
      </c>
      <c r="I5951" s="1530">
        <v>32.97</v>
      </c>
    </row>
    <row r="5952" spans="2:9" ht="30">
      <c r="B5952" s="1532">
        <v>87682</v>
      </c>
      <c r="C5952" s="1523" t="s">
        <v>18739</v>
      </c>
      <c r="D5952" s="1526" t="s">
        <v>150</v>
      </c>
      <c r="E5952" s="1527">
        <f t="shared" si="184"/>
        <v>39.630000000000003</v>
      </c>
      <c r="F5952" s="1521">
        <f t="shared" si="185"/>
        <v>87682</v>
      </c>
      <c r="H5952" s="1527">
        <v>39.630000000000003</v>
      </c>
      <c r="I5952" s="1527">
        <v>37.880000000000003</v>
      </c>
    </row>
    <row r="5953" spans="2:9" ht="30">
      <c r="B5953" s="1531">
        <v>87683</v>
      </c>
      <c r="C5953" s="1529" t="s">
        <v>18740</v>
      </c>
      <c r="D5953" s="1528" t="s">
        <v>150</v>
      </c>
      <c r="E5953" s="1530">
        <f t="shared" si="184"/>
        <v>113.49</v>
      </c>
      <c r="F5953" s="1521">
        <f t="shared" si="185"/>
        <v>87683</v>
      </c>
      <c r="H5953" s="1530">
        <v>113.49</v>
      </c>
      <c r="I5953" s="1530">
        <v>112.38</v>
      </c>
    </row>
    <row r="5954" spans="2:9" ht="30">
      <c r="B5954" s="1532">
        <v>87684</v>
      </c>
      <c r="C5954" s="1523" t="s">
        <v>18741</v>
      </c>
      <c r="D5954" s="1526" t="s">
        <v>150</v>
      </c>
      <c r="E5954" s="1527">
        <f t="shared" ref="E5954:E6017" si="186">IF($L$2=$H$1,H5954,I5954)</f>
        <v>123.44</v>
      </c>
      <c r="F5954" s="1521">
        <f t="shared" ref="F5954:F6017" si="187">IF(LEN($B5954)=7,CONCATENATE(MID($B5954,1,6),"00",RIGHT($B5954,1)),IF(LEN($B5954)=8,CONCATENATE(MID($B5954,1,6),"0",RIGHT($B5954,2)),$B5954))</f>
        <v>87684</v>
      </c>
      <c r="H5954" s="1527">
        <v>123.44</v>
      </c>
      <c r="I5954" s="1527">
        <v>121.47</v>
      </c>
    </row>
    <row r="5955" spans="2:9" ht="30">
      <c r="B5955" s="1531">
        <v>87690</v>
      </c>
      <c r="C5955" s="1529" t="s">
        <v>18742</v>
      </c>
      <c r="D5955" s="1528" t="s">
        <v>150</v>
      </c>
      <c r="E5955" s="1530">
        <f t="shared" si="186"/>
        <v>39.119999999999997</v>
      </c>
      <c r="F5955" s="1521">
        <f t="shared" si="187"/>
        <v>87690</v>
      </c>
      <c r="H5955" s="1530">
        <v>39.119999999999997</v>
      </c>
      <c r="I5955" s="1530">
        <v>37.79</v>
      </c>
    </row>
    <row r="5956" spans="2:9" ht="30">
      <c r="B5956" s="1532">
        <v>87692</v>
      </c>
      <c r="C5956" s="1523" t="s">
        <v>18743</v>
      </c>
      <c r="D5956" s="1526" t="s">
        <v>150</v>
      </c>
      <c r="E5956" s="1527">
        <f t="shared" si="186"/>
        <v>45.4</v>
      </c>
      <c r="F5956" s="1521">
        <f t="shared" si="187"/>
        <v>87692</v>
      </c>
      <c r="H5956" s="1527">
        <v>45.4</v>
      </c>
      <c r="I5956" s="1527">
        <v>43.41</v>
      </c>
    </row>
    <row r="5957" spans="2:9" ht="30">
      <c r="B5957" s="1531">
        <v>87693</v>
      </c>
      <c r="C5957" s="1529" t="s">
        <v>18744</v>
      </c>
      <c r="D5957" s="1528" t="s">
        <v>150</v>
      </c>
      <c r="E5957" s="1530">
        <f t="shared" si="186"/>
        <v>130</v>
      </c>
      <c r="F5957" s="1521">
        <f t="shared" si="187"/>
        <v>87693</v>
      </c>
      <c r="H5957" s="1530">
        <v>130</v>
      </c>
      <c r="I5957" s="1530">
        <v>128.74</v>
      </c>
    </row>
    <row r="5958" spans="2:9" ht="30">
      <c r="B5958" s="1532">
        <v>87694</v>
      </c>
      <c r="C5958" s="1523" t="s">
        <v>18745</v>
      </c>
      <c r="D5958" s="1526" t="s">
        <v>150</v>
      </c>
      <c r="E5958" s="1527">
        <f t="shared" si="186"/>
        <v>141.38999999999999</v>
      </c>
      <c r="F5958" s="1521">
        <f t="shared" si="187"/>
        <v>87694</v>
      </c>
      <c r="H5958" s="1527">
        <v>141.38999999999999</v>
      </c>
      <c r="I5958" s="1527">
        <v>139.15</v>
      </c>
    </row>
    <row r="5959" spans="2:9" ht="30">
      <c r="B5959" s="1531">
        <v>87700</v>
      </c>
      <c r="C5959" s="1529" t="s">
        <v>18746</v>
      </c>
      <c r="D5959" s="1528" t="s">
        <v>150</v>
      </c>
      <c r="E5959" s="1530">
        <f t="shared" si="186"/>
        <v>42.27</v>
      </c>
      <c r="F5959" s="1521">
        <f t="shared" si="187"/>
        <v>87700</v>
      </c>
      <c r="H5959" s="1530">
        <v>42.27</v>
      </c>
      <c r="I5959" s="1530">
        <v>40.840000000000003</v>
      </c>
    </row>
    <row r="5960" spans="2:9" ht="30">
      <c r="B5960" s="1532">
        <v>87702</v>
      </c>
      <c r="C5960" s="1523" t="s">
        <v>18747</v>
      </c>
      <c r="D5960" s="1526" t="s">
        <v>150</v>
      </c>
      <c r="E5960" s="1527">
        <f t="shared" si="186"/>
        <v>49.1</v>
      </c>
      <c r="F5960" s="1521">
        <f t="shared" si="187"/>
        <v>87702</v>
      </c>
      <c r="H5960" s="1527">
        <v>49.1</v>
      </c>
      <c r="I5960" s="1527">
        <v>46.97</v>
      </c>
    </row>
    <row r="5961" spans="2:9" ht="30">
      <c r="B5961" s="1531">
        <v>87703</v>
      </c>
      <c r="C5961" s="1529" t="s">
        <v>18748</v>
      </c>
      <c r="D5961" s="1528" t="s">
        <v>150</v>
      </c>
      <c r="E5961" s="1530">
        <f t="shared" si="186"/>
        <v>141.22999999999999</v>
      </c>
      <c r="F5961" s="1521">
        <f t="shared" si="187"/>
        <v>87703</v>
      </c>
      <c r="H5961" s="1530">
        <v>141.22999999999999</v>
      </c>
      <c r="I5961" s="1530">
        <v>139.88999999999999</v>
      </c>
    </row>
    <row r="5962" spans="2:9" ht="30">
      <c r="B5962" s="1532">
        <v>87704</v>
      </c>
      <c r="C5962" s="1523" t="s">
        <v>18749</v>
      </c>
      <c r="D5962" s="1526" t="s">
        <v>150</v>
      </c>
      <c r="E5962" s="1527">
        <f t="shared" si="186"/>
        <v>153.63</v>
      </c>
      <c r="F5962" s="1521">
        <f t="shared" si="187"/>
        <v>87704</v>
      </c>
      <c r="H5962" s="1527">
        <v>153.63</v>
      </c>
      <c r="I5962" s="1527">
        <v>151.22</v>
      </c>
    </row>
    <row r="5963" spans="2:9" ht="30">
      <c r="B5963" s="1531">
        <v>87735</v>
      </c>
      <c r="C5963" s="1529" t="s">
        <v>18750</v>
      </c>
      <c r="D5963" s="1528" t="s">
        <v>150</v>
      </c>
      <c r="E5963" s="1530">
        <f t="shared" si="186"/>
        <v>37.22</v>
      </c>
      <c r="F5963" s="1521">
        <f t="shared" si="187"/>
        <v>87735</v>
      </c>
      <c r="H5963" s="1530">
        <v>37.22</v>
      </c>
      <c r="I5963" s="1530">
        <v>35.36</v>
      </c>
    </row>
    <row r="5964" spans="2:9" ht="30">
      <c r="B5964" s="1532">
        <v>87737</v>
      </c>
      <c r="C5964" s="1523" t="s">
        <v>18751</v>
      </c>
      <c r="D5964" s="1526" t="s">
        <v>150</v>
      </c>
      <c r="E5964" s="1527">
        <f t="shared" si="186"/>
        <v>40.43</v>
      </c>
      <c r="F5964" s="1521">
        <f t="shared" si="187"/>
        <v>87737</v>
      </c>
      <c r="H5964" s="1527">
        <v>40.43</v>
      </c>
      <c r="I5964" s="1527">
        <v>38.229999999999997</v>
      </c>
    </row>
    <row r="5965" spans="2:9" ht="30">
      <c r="B5965" s="1531">
        <v>87738</v>
      </c>
      <c r="C5965" s="1529" t="s">
        <v>18752</v>
      </c>
      <c r="D5965" s="1528" t="s">
        <v>150</v>
      </c>
      <c r="E5965" s="1530">
        <f t="shared" si="186"/>
        <v>83.63</v>
      </c>
      <c r="F5965" s="1521">
        <f t="shared" si="187"/>
        <v>87738</v>
      </c>
      <c r="H5965" s="1530">
        <v>83.63</v>
      </c>
      <c r="I5965" s="1530">
        <v>81.81</v>
      </c>
    </row>
    <row r="5966" spans="2:9" ht="30">
      <c r="B5966" s="1532">
        <v>87739</v>
      </c>
      <c r="C5966" s="1523" t="s">
        <v>18753</v>
      </c>
      <c r="D5966" s="1526" t="s">
        <v>150</v>
      </c>
      <c r="E5966" s="1527">
        <f t="shared" si="186"/>
        <v>89.45</v>
      </c>
      <c r="F5966" s="1521">
        <f t="shared" si="187"/>
        <v>87739</v>
      </c>
      <c r="H5966" s="1527">
        <v>89.45</v>
      </c>
      <c r="I5966" s="1527">
        <v>87.12</v>
      </c>
    </row>
    <row r="5967" spans="2:9" ht="30">
      <c r="B5967" s="1531">
        <v>87745</v>
      </c>
      <c r="C5967" s="1529" t="s">
        <v>18754</v>
      </c>
      <c r="D5967" s="1528" t="s">
        <v>150</v>
      </c>
      <c r="E5967" s="1530">
        <f t="shared" si="186"/>
        <v>44.28</v>
      </c>
      <c r="F5967" s="1521">
        <f t="shared" si="187"/>
        <v>87745</v>
      </c>
      <c r="H5967" s="1530">
        <v>44.28</v>
      </c>
      <c r="I5967" s="1530">
        <v>42.23</v>
      </c>
    </row>
    <row r="5968" spans="2:9" ht="30">
      <c r="B5968" s="1532">
        <v>87747</v>
      </c>
      <c r="C5968" s="1523" t="s">
        <v>18755</v>
      </c>
      <c r="D5968" s="1526" t="s">
        <v>150</v>
      </c>
      <c r="E5968" s="1527">
        <f t="shared" si="186"/>
        <v>48.74</v>
      </c>
      <c r="F5968" s="1521">
        <f t="shared" si="187"/>
        <v>87747</v>
      </c>
      <c r="H5968" s="1527">
        <v>48.74</v>
      </c>
      <c r="I5968" s="1527">
        <v>46.23</v>
      </c>
    </row>
    <row r="5969" spans="2:9" ht="30">
      <c r="B5969" s="1531">
        <v>87748</v>
      </c>
      <c r="C5969" s="1529" t="s">
        <v>18756</v>
      </c>
      <c r="D5969" s="1528" t="s">
        <v>150</v>
      </c>
      <c r="E5969" s="1530">
        <f t="shared" si="186"/>
        <v>108.81</v>
      </c>
      <c r="F5969" s="1521">
        <f t="shared" si="187"/>
        <v>87748</v>
      </c>
      <c r="H5969" s="1530">
        <v>108.81</v>
      </c>
      <c r="I5969" s="1530">
        <v>106.81</v>
      </c>
    </row>
    <row r="5970" spans="2:9" ht="30">
      <c r="B5970" s="1532">
        <v>87749</v>
      </c>
      <c r="C5970" s="1523" t="s">
        <v>18757</v>
      </c>
      <c r="D5970" s="1526" t="s">
        <v>150</v>
      </c>
      <c r="E5970" s="1527">
        <f t="shared" si="186"/>
        <v>116.9</v>
      </c>
      <c r="F5970" s="1521">
        <f t="shared" si="187"/>
        <v>87749</v>
      </c>
      <c r="H5970" s="1527">
        <v>116.9</v>
      </c>
      <c r="I5970" s="1527">
        <v>114.2</v>
      </c>
    </row>
    <row r="5971" spans="2:9" ht="30">
      <c r="B5971" s="1531">
        <v>87755</v>
      </c>
      <c r="C5971" s="1529" t="s">
        <v>18758</v>
      </c>
      <c r="D5971" s="1528" t="s">
        <v>150</v>
      </c>
      <c r="E5971" s="1530">
        <f t="shared" si="186"/>
        <v>39.520000000000003</v>
      </c>
      <c r="F5971" s="1521">
        <f t="shared" si="187"/>
        <v>87755</v>
      </c>
      <c r="H5971" s="1530">
        <v>39.520000000000003</v>
      </c>
      <c r="I5971" s="1530">
        <v>37.380000000000003</v>
      </c>
    </row>
    <row r="5972" spans="2:9" ht="30">
      <c r="B5972" s="1532">
        <v>87757</v>
      </c>
      <c r="C5972" s="1523" t="s">
        <v>18759</v>
      </c>
      <c r="D5972" s="1526" t="s">
        <v>150</v>
      </c>
      <c r="E5972" s="1527">
        <f t="shared" si="186"/>
        <v>43.98</v>
      </c>
      <c r="F5972" s="1521">
        <f t="shared" si="187"/>
        <v>87757</v>
      </c>
      <c r="H5972" s="1527">
        <v>43.98</v>
      </c>
      <c r="I5972" s="1527">
        <v>41.38</v>
      </c>
    </row>
    <row r="5973" spans="2:9" ht="30">
      <c r="B5973" s="1531">
        <v>87758</v>
      </c>
      <c r="C5973" s="1529" t="s">
        <v>18760</v>
      </c>
      <c r="D5973" s="1528" t="s">
        <v>150</v>
      </c>
      <c r="E5973" s="1530">
        <f t="shared" si="186"/>
        <v>104.05</v>
      </c>
      <c r="F5973" s="1521">
        <f t="shared" si="187"/>
        <v>87758</v>
      </c>
      <c r="H5973" s="1530">
        <v>104.05</v>
      </c>
      <c r="I5973" s="1530">
        <v>101.96</v>
      </c>
    </row>
    <row r="5974" spans="2:9" ht="30">
      <c r="B5974" s="1532">
        <v>87759</v>
      </c>
      <c r="C5974" s="1523" t="s">
        <v>18761</v>
      </c>
      <c r="D5974" s="1526" t="s">
        <v>150</v>
      </c>
      <c r="E5974" s="1527">
        <f t="shared" si="186"/>
        <v>112.14</v>
      </c>
      <c r="F5974" s="1521">
        <f t="shared" si="187"/>
        <v>87759</v>
      </c>
      <c r="H5974" s="1527">
        <v>112.14</v>
      </c>
      <c r="I5974" s="1527">
        <v>109.35</v>
      </c>
    </row>
    <row r="5975" spans="2:9" ht="30">
      <c r="B5975" s="1531">
        <v>87765</v>
      </c>
      <c r="C5975" s="1529" t="s">
        <v>18762</v>
      </c>
      <c r="D5975" s="1528" t="s">
        <v>150</v>
      </c>
      <c r="E5975" s="1530">
        <f t="shared" si="186"/>
        <v>45.34</v>
      </c>
      <c r="F5975" s="1521">
        <f t="shared" si="187"/>
        <v>87765</v>
      </c>
      <c r="H5975" s="1530">
        <v>45.34</v>
      </c>
      <c r="I5975" s="1530">
        <v>43.04</v>
      </c>
    </row>
    <row r="5976" spans="2:9" ht="30">
      <c r="B5976" s="1532">
        <v>87767</v>
      </c>
      <c r="C5976" s="1523" t="s">
        <v>18763</v>
      </c>
      <c r="D5976" s="1526" t="s">
        <v>150</v>
      </c>
      <c r="E5976" s="1527">
        <f t="shared" si="186"/>
        <v>50.83</v>
      </c>
      <c r="F5976" s="1521">
        <f t="shared" si="187"/>
        <v>87767</v>
      </c>
      <c r="H5976" s="1527">
        <v>50.83</v>
      </c>
      <c r="I5976" s="1527">
        <v>47.95</v>
      </c>
    </row>
    <row r="5977" spans="2:9" ht="30">
      <c r="B5977" s="1531">
        <v>87768</v>
      </c>
      <c r="C5977" s="1529" t="s">
        <v>18764</v>
      </c>
      <c r="D5977" s="1528" t="s">
        <v>150</v>
      </c>
      <c r="E5977" s="1530">
        <f t="shared" si="186"/>
        <v>124.69</v>
      </c>
      <c r="F5977" s="1521">
        <f t="shared" si="187"/>
        <v>87768</v>
      </c>
      <c r="H5977" s="1530">
        <v>124.69</v>
      </c>
      <c r="I5977" s="1530">
        <v>122.45</v>
      </c>
    </row>
    <row r="5978" spans="2:9" ht="30">
      <c r="B5978" s="1532">
        <v>87769</v>
      </c>
      <c r="C5978" s="1523" t="s">
        <v>18765</v>
      </c>
      <c r="D5978" s="1526" t="s">
        <v>150</v>
      </c>
      <c r="E5978" s="1527">
        <f t="shared" si="186"/>
        <v>134.63999999999999</v>
      </c>
      <c r="F5978" s="1521">
        <f t="shared" si="187"/>
        <v>87769</v>
      </c>
      <c r="H5978" s="1527">
        <v>134.63999999999999</v>
      </c>
      <c r="I5978" s="1527">
        <v>131.54</v>
      </c>
    </row>
    <row r="5979" spans="2:9">
      <c r="B5979" s="1531">
        <v>88470</v>
      </c>
      <c r="C5979" s="1529" t="s">
        <v>18766</v>
      </c>
      <c r="D5979" s="1528" t="s">
        <v>150</v>
      </c>
      <c r="E5979" s="1530">
        <f t="shared" si="186"/>
        <v>25.67</v>
      </c>
      <c r="F5979" s="1521">
        <f t="shared" si="187"/>
        <v>88470</v>
      </c>
      <c r="H5979" s="1530">
        <v>25.67</v>
      </c>
      <c r="I5979" s="1530">
        <v>25.41</v>
      </c>
    </row>
    <row r="5980" spans="2:9">
      <c r="B5980" s="1532">
        <v>88471</v>
      </c>
      <c r="C5980" s="1523" t="s">
        <v>18767</v>
      </c>
      <c r="D5980" s="1526" t="s">
        <v>150</v>
      </c>
      <c r="E5980" s="1527">
        <f t="shared" si="186"/>
        <v>32.01</v>
      </c>
      <c r="F5980" s="1521">
        <f t="shared" si="187"/>
        <v>88471</v>
      </c>
      <c r="H5980" s="1527">
        <v>32.01</v>
      </c>
      <c r="I5980" s="1527">
        <v>31.65</v>
      </c>
    </row>
    <row r="5981" spans="2:9">
      <c r="B5981" s="1531">
        <v>88472</v>
      </c>
      <c r="C5981" s="1529" t="s">
        <v>18768</v>
      </c>
      <c r="D5981" s="1528" t="s">
        <v>150</v>
      </c>
      <c r="E5981" s="1530">
        <f t="shared" si="186"/>
        <v>37.06</v>
      </c>
      <c r="F5981" s="1521">
        <f t="shared" si="187"/>
        <v>88472</v>
      </c>
      <c r="H5981" s="1530">
        <v>37.06</v>
      </c>
      <c r="I5981" s="1530">
        <v>36.64</v>
      </c>
    </row>
    <row r="5982" spans="2:9">
      <c r="B5982" s="1532">
        <v>88476</v>
      </c>
      <c r="C5982" s="1523" t="s">
        <v>18769</v>
      </c>
      <c r="D5982" s="1526" t="s">
        <v>150</v>
      </c>
      <c r="E5982" s="1527">
        <f t="shared" si="186"/>
        <v>23.86</v>
      </c>
      <c r="F5982" s="1521">
        <f t="shared" si="187"/>
        <v>88476</v>
      </c>
      <c r="H5982" s="1527">
        <v>23.86</v>
      </c>
      <c r="I5982" s="1527">
        <v>23.7</v>
      </c>
    </row>
    <row r="5983" spans="2:9">
      <c r="B5983" s="1531">
        <v>88477</v>
      </c>
      <c r="C5983" s="1529" t="s">
        <v>18770</v>
      </c>
      <c r="D5983" s="1528" t="s">
        <v>150</v>
      </c>
      <c r="E5983" s="1530">
        <f t="shared" si="186"/>
        <v>31.75</v>
      </c>
      <c r="F5983" s="1521">
        <f t="shared" si="187"/>
        <v>88477</v>
      </c>
      <c r="H5983" s="1530">
        <v>31.75</v>
      </c>
      <c r="I5983" s="1530">
        <v>31.43</v>
      </c>
    </row>
    <row r="5984" spans="2:9">
      <c r="B5984" s="1532">
        <v>88478</v>
      </c>
      <c r="C5984" s="1523" t="s">
        <v>18771</v>
      </c>
      <c r="D5984" s="1526" t="s">
        <v>150</v>
      </c>
      <c r="E5984" s="1527">
        <f t="shared" si="186"/>
        <v>38.270000000000003</v>
      </c>
      <c r="F5984" s="1521">
        <f t="shared" si="187"/>
        <v>88478</v>
      </c>
      <c r="H5984" s="1527">
        <v>38.270000000000003</v>
      </c>
      <c r="I5984" s="1527">
        <v>37.840000000000003</v>
      </c>
    </row>
    <row r="5985" spans="2:9" ht="30">
      <c r="B5985" s="1531">
        <v>90930</v>
      </c>
      <c r="C5985" s="1529" t="s">
        <v>18772</v>
      </c>
      <c r="D5985" s="1528" t="s">
        <v>150</v>
      </c>
      <c r="E5985" s="1530">
        <f t="shared" si="186"/>
        <v>68.77</v>
      </c>
      <c r="F5985" s="1521">
        <f t="shared" si="187"/>
        <v>90930</v>
      </c>
      <c r="H5985" s="1530">
        <v>68.77</v>
      </c>
      <c r="I5985" s="1530">
        <v>66.92</v>
      </c>
    </row>
    <row r="5986" spans="2:9" ht="30">
      <c r="B5986" s="1532">
        <v>90932</v>
      </c>
      <c r="C5986" s="1523" t="s">
        <v>18773</v>
      </c>
      <c r="D5986" s="1526" t="s">
        <v>150</v>
      </c>
      <c r="E5986" s="1527">
        <f t="shared" si="186"/>
        <v>75.05</v>
      </c>
      <c r="F5986" s="1521">
        <f t="shared" si="187"/>
        <v>90932</v>
      </c>
      <c r="H5986" s="1527">
        <v>75.05</v>
      </c>
      <c r="I5986" s="1527">
        <v>72.540000000000006</v>
      </c>
    </row>
    <row r="5987" spans="2:9" ht="30">
      <c r="B5987" s="1531">
        <v>90933</v>
      </c>
      <c r="C5987" s="1529" t="s">
        <v>18774</v>
      </c>
      <c r="D5987" s="1528" t="s">
        <v>150</v>
      </c>
      <c r="E5987" s="1530">
        <f t="shared" si="186"/>
        <v>159.65</v>
      </c>
      <c r="F5987" s="1521">
        <f t="shared" si="187"/>
        <v>90933</v>
      </c>
      <c r="H5987" s="1530">
        <v>159.65</v>
      </c>
      <c r="I5987" s="1530">
        <v>157.87</v>
      </c>
    </row>
    <row r="5988" spans="2:9" ht="30">
      <c r="B5988" s="1532">
        <v>90934</v>
      </c>
      <c r="C5988" s="1523" t="s">
        <v>18775</v>
      </c>
      <c r="D5988" s="1526" t="s">
        <v>150</v>
      </c>
      <c r="E5988" s="1527">
        <f t="shared" si="186"/>
        <v>171.04</v>
      </c>
      <c r="F5988" s="1521">
        <f t="shared" si="187"/>
        <v>90934</v>
      </c>
      <c r="H5988" s="1527">
        <v>171.04</v>
      </c>
      <c r="I5988" s="1527">
        <v>168.28</v>
      </c>
    </row>
    <row r="5989" spans="2:9" ht="30">
      <c r="B5989" s="1531">
        <v>90940</v>
      </c>
      <c r="C5989" s="1529" t="s">
        <v>18776</v>
      </c>
      <c r="D5989" s="1528" t="s">
        <v>150</v>
      </c>
      <c r="E5989" s="1530">
        <f t="shared" si="186"/>
        <v>72.930000000000007</v>
      </c>
      <c r="F5989" s="1521">
        <f t="shared" si="187"/>
        <v>90940</v>
      </c>
      <c r="H5989" s="1530">
        <v>72.930000000000007</v>
      </c>
      <c r="I5989" s="1530">
        <v>70.87</v>
      </c>
    </row>
    <row r="5990" spans="2:9" ht="30">
      <c r="B5990" s="1532">
        <v>90942</v>
      </c>
      <c r="C5990" s="1523" t="s">
        <v>18777</v>
      </c>
      <c r="D5990" s="1526" t="s">
        <v>150</v>
      </c>
      <c r="E5990" s="1527">
        <f t="shared" si="186"/>
        <v>79.760000000000005</v>
      </c>
      <c r="F5990" s="1521">
        <f t="shared" si="187"/>
        <v>90942</v>
      </c>
      <c r="H5990" s="1527">
        <v>79.760000000000005</v>
      </c>
      <c r="I5990" s="1527">
        <v>77</v>
      </c>
    </row>
    <row r="5991" spans="2:9" ht="30">
      <c r="B5991" s="1531">
        <v>90943</v>
      </c>
      <c r="C5991" s="1529" t="s">
        <v>18778</v>
      </c>
      <c r="D5991" s="1528" t="s">
        <v>150</v>
      </c>
      <c r="E5991" s="1530">
        <f t="shared" si="186"/>
        <v>171.89</v>
      </c>
      <c r="F5991" s="1521">
        <f t="shared" si="187"/>
        <v>90943</v>
      </c>
      <c r="H5991" s="1530">
        <v>171.89</v>
      </c>
      <c r="I5991" s="1530">
        <v>169.92</v>
      </c>
    </row>
    <row r="5992" spans="2:9" ht="30">
      <c r="B5992" s="1532">
        <v>90944</v>
      </c>
      <c r="C5992" s="1523" t="s">
        <v>18779</v>
      </c>
      <c r="D5992" s="1526" t="s">
        <v>150</v>
      </c>
      <c r="E5992" s="1527">
        <f t="shared" si="186"/>
        <v>184.29</v>
      </c>
      <c r="F5992" s="1521">
        <f t="shared" si="187"/>
        <v>90944</v>
      </c>
      <c r="H5992" s="1527">
        <v>184.29</v>
      </c>
      <c r="I5992" s="1527">
        <v>181.25</v>
      </c>
    </row>
    <row r="5993" spans="2:9" ht="30">
      <c r="B5993" s="1531">
        <v>90950</v>
      </c>
      <c r="C5993" s="1529" t="s">
        <v>18780</v>
      </c>
      <c r="D5993" s="1528" t="s">
        <v>150</v>
      </c>
      <c r="E5993" s="1530">
        <f t="shared" si="186"/>
        <v>80.510000000000005</v>
      </c>
      <c r="F5993" s="1521">
        <f t="shared" si="187"/>
        <v>90950</v>
      </c>
      <c r="H5993" s="1530">
        <v>80.510000000000005</v>
      </c>
      <c r="I5993" s="1530">
        <v>78.12</v>
      </c>
    </row>
    <row r="5994" spans="2:9" ht="30">
      <c r="B5994" s="1532">
        <v>90952</v>
      </c>
      <c r="C5994" s="1523" t="s">
        <v>18781</v>
      </c>
      <c r="D5994" s="1526" t="s">
        <v>150</v>
      </c>
      <c r="E5994" s="1527">
        <f t="shared" si="186"/>
        <v>88.37</v>
      </c>
      <c r="F5994" s="1521">
        <f t="shared" si="187"/>
        <v>90952</v>
      </c>
      <c r="H5994" s="1527">
        <v>88.37</v>
      </c>
      <c r="I5994" s="1527">
        <v>85.16</v>
      </c>
    </row>
    <row r="5995" spans="2:9" ht="30">
      <c r="B5995" s="1531">
        <v>90953</v>
      </c>
      <c r="C5995" s="1529" t="s">
        <v>18782</v>
      </c>
      <c r="D5995" s="1528" t="s">
        <v>150</v>
      </c>
      <c r="E5995" s="1530">
        <f t="shared" si="186"/>
        <v>194.29</v>
      </c>
      <c r="F5995" s="1521">
        <f t="shared" si="187"/>
        <v>90953</v>
      </c>
      <c r="H5995" s="1530">
        <v>194.29</v>
      </c>
      <c r="I5995" s="1530">
        <v>192</v>
      </c>
    </row>
    <row r="5996" spans="2:9" ht="30">
      <c r="B5996" s="1532">
        <v>90954</v>
      </c>
      <c r="C5996" s="1523" t="s">
        <v>18783</v>
      </c>
      <c r="D5996" s="1526" t="s">
        <v>150</v>
      </c>
      <c r="E5996" s="1527">
        <f t="shared" si="186"/>
        <v>208.56</v>
      </c>
      <c r="F5996" s="1521">
        <f t="shared" si="187"/>
        <v>90954</v>
      </c>
      <c r="H5996" s="1527">
        <v>208.56</v>
      </c>
      <c r="I5996" s="1527">
        <v>205.03</v>
      </c>
    </row>
    <row r="5997" spans="2:9" ht="45">
      <c r="B5997" s="1531">
        <v>94438</v>
      </c>
      <c r="C5997" s="1529" t="s">
        <v>2346</v>
      </c>
      <c r="D5997" s="1528" t="s">
        <v>150</v>
      </c>
      <c r="E5997" s="1530">
        <f t="shared" si="186"/>
        <v>37.549999999999997</v>
      </c>
      <c r="F5997" s="1521">
        <f t="shared" si="187"/>
        <v>94438</v>
      </c>
      <c r="H5997" s="1530">
        <v>37.549999999999997</v>
      </c>
      <c r="I5997" s="1530">
        <v>36.1</v>
      </c>
    </row>
    <row r="5998" spans="2:9" ht="45">
      <c r="B5998" s="1532">
        <v>94439</v>
      </c>
      <c r="C5998" s="1523" t="s">
        <v>18784</v>
      </c>
      <c r="D5998" s="1526" t="s">
        <v>150</v>
      </c>
      <c r="E5998" s="1527">
        <f t="shared" si="186"/>
        <v>42.17</v>
      </c>
      <c r="F5998" s="1521">
        <f t="shared" si="187"/>
        <v>94439</v>
      </c>
      <c r="H5998" s="1527">
        <v>42.17</v>
      </c>
      <c r="I5998" s="1527">
        <v>40.61</v>
      </c>
    </row>
    <row r="5999" spans="2:9" ht="30">
      <c r="B5999" s="1531">
        <v>94779</v>
      </c>
      <c r="C5999" s="1529" t="s">
        <v>2347</v>
      </c>
      <c r="D5999" s="1528" t="s">
        <v>150</v>
      </c>
      <c r="E5999" s="1530">
        <f t="shared" si="186"/>
        <v>36.520000000000003</v>
      </c>
      <c r="F5999" s="1521">
        <f t="shared" si="187"/>
        <v>94779</v>
      </c>
      <c r="H5999" s="1530">
        <v>36.520000000000003</v>
      </c>
      <c r="I5999" s="1530">
        <v>35.21</v>
      </c>
    </row>
    <row r="6000" spans="2:9" ht="45">
      <c r="B6000" s="1532">
        <v>94782</v>
      </c>
      <c r="C6000" s="1523" t="s">
        <v>18785</v>
      </c>
      <c r="D6000" s="1526" t="s">
        <v>150</v>
      </c>
      <c r="E6000" s="1527">
        <f t="shared" si="186"/>
        <v>41.64</v>
      </c>
      <c r="F6000" s="1521">
        <f t="shared" si="187"/>
        <v>94782</v>
      </c>
      <c r="H6000" s="1527">
        <v>41.64</v>
      </c>
      <c r="I6000" s="1527">
        <v>40.21</v>
      </c>
    </row>
    <row r="6001" spans="2:9">
      <c r="B6001" s="1531">
        <v>102803</v>
      </c>
      <c r="C6001" s="1529" t="s">
        <v>18786</v>
      </c>
      <c r="D6001" s="1528" t="s">
        <v>150</v>
      </c>
      <c r="E6001" s="1530">
        <f t="shared" si="186"/>
        <v>1.86</v>
      </c>
      <c r="F6001" s="1521">
        <f t="shared" si="187"/>
        <v>102803</v>
      </c>
      <c r="H6001" s="1530">
        <v>1.86</v>
      </c>
      <c r="I6001" s="1530">
        <v>1.71</v>
      </c>
    </row>
    <row r="6002" spans="2:9">
      <c r="B6002" s="1532">
        <v>101742</v>
      </c>
      <c r="C6002" s="1523" t="s">
        <v>16491</v>
      </c>
      <c r="D6002" s="1526" t="s">
        <v>73</v>
      </c>
      <c r="E6002" s="1527">
        <f t="shared" si="186"/>
        <v>48.07</v>
      </c>
      <c r="F6002" s="1521">
        <f t="shared" si="187"/>
        <v>101742</v>
      </c>
      <c r="H6002" s="1527">
        <v>48.07</v>
      </c>
      <c r="I6002" s="1527">
        <v>46.04</v>
      </c>
    </row>
    <row r="6003" spans="2:9" ht="30">
      <c r="B6003" s="1531">
        <v>87871</v>
      </c>
      <c r="C6003" s="1529" t="s">
        <v>2348</v>
      </c>
      <c r="D6003" s="1528" t="s">
        <v>150</v>
      </c>
      <c r="E6003" s="1530">
        <f t="shared" si="186"/>
        <v>14.71</v>
      </c>
      <c r="F6003" s="1521">
        <f t="shared" si="187"/>
        <v>87871</v>
      </c>
      <c r="H6003" s="1530">
        <v>14.71</v>
      </c>
      <c r="I6003" s="1530">
        <v>14.28</v>
      </c>
    </row>
    <row r="6004" spans="2:9" ht="30">
      <c r="B6004" s="1532">
        <v>87872</v>
      </c>
      <c r="C6004" s="1523" t="s">
        <v>2349</v>
      </c>
      <c r="D6004" s="1526" t="s">
        <v>150</v>
      </c>
      <c r="E6004" s="1527">
        <f t="shared" si="186"/>
        <v>14.04</v>
      </c>
      <c r="F6004" s="1521">
        <f t="shared" si="187"/>
        <v>87872</v>
      </c>
      <c r="H6004" s="1527">
        <v>14.04</v>
      </c>
      <c r="I6004" s="1527">
        <v>13.68</v>
      </c>
    </row>
    <row r="6005" spans="2:9" ht="30">
      <c r="B6005" s="1531">
        <v>87873</v>
      </c>
      <c r="C6005" s="1529" t="s">
        <v>2350</v>
      </c>
      <c r="D6005" s="1528" t="s">
        <v>150</v>
      </c>
      <c r="E6005" s="1530">
        <f t="shared" si="186"/>
        <v>9.1199999999999992</v>
      </c>
      <c r="F6005" s="1521">
        <f t="shared" si="187"/>
        <v>87873</v>
      </c>
      <c r="H6005" s="1530">
        <v>9.1199999999999992</v>
      </c>
      <c r="I6005" s="1530">
        <v>9</v>
      </c>
    </row>
    <row r="6006" spans="2:9" ht="30">
      <c r="B6006" s="1532">
        <v>87874</v>
      </c>
      <c r="C6006" s="1523" t="s">
        <v>2351</v>
      </c>
      <c r="D6006" s="1526" t="s">
        <v>150</v>
      </c>
      <c r="E6006" s="1527">
        <f t="shared" si="186"/>
        <v>8.99</v>
      </c>
      <c r="F6006" s="1521">
        <f t="shared" si="187"/>
        <v>87874</v>
      </c>
      <c r="H6006" s="1527">
        <v>8.99</v>
      </c>
      <c r="I6006" s="1527">
        <v>8.8699999999999992</v>
      </c>
    </row>
    <row r="6007" spans="2:9" ht="30">
      <c r="B6007" s="1531">
        <v>87876</v>
      </c>
      <c r="C6007" s="1529" t="s">
        <v>2352</v>
      </c>
      <c r="D6007" s="1528" t="s">
        <v>150</v>
      </c>
      <c r="E6007" s="1530">
        <f t="shared" si="186"/>
        <v>9.39</v>
      </c>
      <c r="F6007" s="1521">
        <f t="shared" si="187"/>
        <v>87876</v>
      </c>
      <c r="H6007" s="1530">
        <v>9.39</v>
      </c>
      <c r="I6007" s="1530">
        <v>9.25</v>
      </c>
    </row>
    <row r="6008" spans="2:9" ht="30">
      <c r="B6008" s="1532">
        <v>87877</v>
      </c>
      <c r="C6008" s="1523" t="s">
        <v>2353</v>
      </c>
      <c r="D6008" s="1526" t="s">
        <v>150</v>
      </c>
      <c r="E6008" s="1527">
        <f t="shared" si="186"/>
        <v>9.06</v>
      </c>
      <c r="F6008" s="1521">
        <f t="shared" si="187"/>
        <v>87877</v>
      </c>
      <c r="H6008" s="1527">
        <v>9.06</v>
      </c>
      <c r="I6008" s="1527">
        <v>8.9499999999999993</v>
      </c>
    </row>
    <row r="6009" spans="2:9" ht="30">
      <c r="B6009" s="1531">
        <v>87878</v>
      </c>
      <c r="C6009" s="1529" t="s">
        <v>2354</v>
      </c>
      <c r="D6009" s="1528" t="s">
        <v>150</v>
      </c>
      <c r="E6009" s="1530">
        <f t="shared" si="186"/>
        <v>3.91</v>
      </c>
      <c r="F6009" s="1521">
        <f t="shared" si="187"/>
        <v>87878</v>
      </c>
      <c r="H6009" s="1530">
        <v>3.91</v>
      </c>
      <c r="I6009" s="1530">
        <v>3.67</v>
      </c>
    </row>
    <row r="6010" spans="2:9" ht="30">
      <c r="B6010" s="1532">
        <v>87879</v>
      </c>
      <c r="C6010" s="1523" t="s">
        <v>2355</v>
      </c>
      <c r="D6010" s="1526" t="s">
        <v>150</v>
      </c>
      <c r="E6010" s="1527">
        <f t="shared" si="186"/>
        <v>3.43</v>
      </c>
      <c r="F6010" s="1521">
        <f t="shared" si="187"/>
        <v>87879</v>
      </c>
      <c r="H6010" s="1527">
        <v>3.43</v>
      </c>
      <c r="I6010" s="1527">
        <v>3.24</v>
      </c>
    </row>
    <row r="6011" spans="2:9" ht="30">
      <c r="B6011" s="1531">
        <v>87881</v>
      </c>
      <c r="C6011" s="1529" t="s">
        <v>2356</v>
      </c>
      <c r="D6011" s="1528" t="s">
        <v>150</v>
      </c>
      <c r="E6011" s="1530">
        <f t="shared" si="186"/>
        <v>9.0299999999999994</v>
      </c>
      <c r="F6011" s="1521">
        <f t="shared" si="187"/>
        <v>87881</v>
      </c>
      <c r="H6011" s="1530">
        <v>9.0299999999999994</v>
      </c>
      <c r="I6011" s="1530">
        <v>8.91</v>
      </c>
    </row>
    <row r="6012" spans="2:9" ht="30">
      <c r="B6012" s="1532">
        <v>87882</v>
      </c>
      <c r="C6012" s="1523" t="s">
        <v>2357</v>
      </c>
      <c r="D6012" s="1526" t="s">
        <v>150</v>
      </c>
      <c r="E6012" s="1527">
        <f t="shared" si="186"/>
        <v>8.9</v>
      </c>
      <c r="F6012" s="1521">
        <f t="shared" si="187"/>
        <v>87882</v>
      </c>
      <c r="H6012" s="1527">
        <v>8.9</v>
      </c>
      <c r="I6012" s="1527">
        <v>8.7799999999999994</v>
      </c>
    </row>
    <row r="6013" spans="2:9" ht="30">
      <c r="B6013" s="1531">
        <v>87884</v>
      </c>
      <c r="C6013" s="1529" t="s">
        <v>2358</v>
      </c>
      <c r="D6013" s="1528" t="s">
        <v>150</v>
      </c>
      <c r="E6013" s="1530">
        <f t="shared" si="186"/>
        <v>9.3000000000000007</v>
      </c>
      <c r="F6013" s="1521">
        <f t="shared" si="187"/>
        <v>87884</v>
      </c>
      <c r="H6013" s="1530">
        <v>9.3000000000000007</v>
      </c>
      <c r="I6013" s="1530">
        <v>9.16</v>
      </c>
    </row>
    <row r="6014" spans="2:9" ht="30">
      <c r="B6014" s="1532">
        <v>87885</v>
      </c>
      <c r="C6014" s="1523" t="s">
        <v>2359</v>
      </c>
      <c r="D6014" s="1526" t="s">
        <v>150</v>
      </c>
      <c r="E6014" s="1527">
        <f t="shared" si="186"/>
        <v>8.9700000000000006</v>
      </c>
      <c r="F6014" s="1521">
        <f t="shared" si="187"/>
        <v>87885</v>
      </c>
      <c r="H6014" s="1527">
        <v>8.9700000000000006</v>
      </c>
      <c r="I6014" s="1527">
        <v>8.86</v>
      </c>
    </row>
    <row r="6015" spans="2:9" ht="30">
      <c r="B6015" s="1531">
        <v>87886</v>
      </c>
      <c r="C6015" s="1529" t="s">
        <v>2360</v>
      </c>
      <c r="D6015" s="1528" t="s">
        <v>150</v>
      </c>
      <c r="E6015" s="1530">
        <f t="shared" si="186"/>
        <v>20.25</v>
      </c>
      <c r="F6015" s="1521">
        <f t="shared" si="187"/>
        <v>87886</v>
      </c>
      <c r="H6015" s="1530">
        <v>20.25</v>
      </c>
      <c r="I6015" s="1530">
        <v>19.239999999999998</v>
      </c>
    </row>
    <row r="6016" spans="2:9" ht="30">
      <c r="B6016" s="1532">
        <v>87887</v>
      </c>
      <c r="C6016" s="1523" t="s">
        <v>2361</v>
      </c>
      <c r="D6016" s="1526" t="s">
        <v>150</v>
      </c>
      <c r="E6016" s="1527">
        <f t="shared" si="186"/>
        <v>19.579999999999998</v>
      </c>
      <c r="F6016" s="1521">
        <f t="shared" si="187"/>
        <v>87887</v>
      </c>
      <c r="H6016" s="1527">
        <v>19.579999999999998</v>
      </c>
      <c r="I6016" s="1527">
        <v>18.64</v>
      </c>
    </row>
    <row r="6017" spans="2:9" ht="30">
      <c r="B6017" s="1531">
        <v>87888</v>
      </c>
      <c r="C6017" s="1529" t="s">
        <v>2362</v>
      </c>
      <c r="D6017" s="1528" t="s">
        <v>150</v>
      </c>
      <c r="E6017" s="1530">
        <f t="shared" si="186"/>
        <v>10.31</v>
      </c>
      <c r="F6017" s="1521">
        <f t="shared" si="187"/>
        <v>87888</v>
      </c>
      <c r="H6017" s="1530">
        <v>10.31</v>
      </c>
      <c r="I6017" s="1530">
        <v>10.06</v>
      </c>
    </row>
    <row r="6018" spans="2:9" ht="30">
      <c r="B6018" s="1532">
        <v>87889</v>
      </c>
      <c r="C6018" s="1523" t="s">
        <v>2363</v>
      </c>
      <c r="D6018" s="1526" t="s">
        <v>150</v>
      </c>
      <c r="E6018" s="1527">
        <f t="shared" ref="E6018:E6081" si="188">IF($L$2=$H$1,H6018,I6018)</f>
        <v>10.18</v>
      </c>
      <c r="F6018" s="1521">
        <f t="shared" ref="F6018:F6081" si="189">IF(LEN($B6018)=7,CONCATENATE(MID($B6018,1,6),"00",RIGHT($B6018,1)),IF(LEN($B6018)=8,CONCATENATE(MID($B6018,1,6),"0",RIGHT($B6018,2)),$B6018))</f>
        <v>87889</v>
      </c>
      <c r="H6018" s="1527">
        <v>10.18</v>
      </c>
      <c r="I6018" s="1527">
        <v>9.93</v>
      </c>
    </row>
    <row r="6019" spans="2:9" ht="30">
      <c r="B6019" s="1531">
        <v>87891</v>
      </c>
      <c r="C6019" s="1529" t="s">
        <v>2364</v>
      </c>
      <c r="D6019" s="1528" t="s">
        <v>150</v>
      </c>
      <c r="E6019" s="1530">
        <f t="shared" si="188"/>
        <v>10.58</v>
      </c>
      <c r="F6019" s="1521">
        <f t="shared" si="189"/>
        <v>87891</v>
      </c>
      <c r="H6019" s="1530">
        <v>10.58</v>
      </c>
      <c r="I6019" s="1530">
        <v>10.31</v>
      </c>
    </row>
    <row r="6020" spans="2:9" ht="30">
      <c r="B6020" s="1532">
        <v>87892</v>
      </c>
      <c r="C6020" s="1523" t="s">
        <v>2365</v>
      </c>
      <c r="D6020" s="1526" t="s">
        <v>150</v>
      </c>
      <c r="E6020" s="1527">
        <f t="shared" si="188"/>
        <v>10.25</v>
      </c>
      <c r="F6020" s="1521">
        <f t="shared" si="189"/>
        <v>87892</v>
      </c>
      <c r="H6020" s="1527">
        <v>10.25</v>
      </c>
      <c r="I6020" s="1527">
        <v>10.01</v>
      </c>
    </row>
    <row r="6021" spans="2:9" ht="30">
      <c r="B6021" s="1531">
        <v>87893</v>
      </c>
      <c r="C6021" s="1529" t="s">
        <v>2366</v>
      </c>
      <c r="D6021" s="1528" t="s">
        <v>150</v>
      </c>
      <c r="E6021" s="1530">
        <f t="shared" si="188"/>
        <v>5.98</v>
      </c>
      <c r="F6021" s="1521">
        <f t="shared" si="189"/>
        <v>87893</v>
      </c>
      <c r="H6021" s="1530">
        <v>5.98</v>
      </c>
      <c r="I6021" s="1530">
        <v>5.51</v>
      </c>
    </row>
    <row r="6022" spans="2:9" ht="30">
      <c r="B6022" s="1532">
        <v>87894</v>
      </c>
      <c r="C6022" s="1523" t="s">
        <v>2367</v>
      </c>
      <c r="D6022" s="1526" t="s">
        <v>150</v>
      </c>
      <c r="E6022" s="1527">
        <f t="shared" si="188"/>
        <v>5.5</v>
      </c>
      <c r="F6022" s="1521">
        <f t="shared" si="189"/>
        <v>87894</v>
      </c>
      <c r="H6022" s="1527">
        <v>5.5</v>
      </c>
      <c r="I6022" s="1527">
        <v>5.08</v>
      </c>
    </row>
    <row r="6023" spans="2:9" ht="30">
      <c r="B6023" s="1531">
        <v>87896</v>
      </c>
      <c r="C6023" s="1529" t="s">
        <v>2368</v>
      </c>
      <c r="D6023" s="1528" t="s">
        <v>150</v>
      </c>
      <c r="E6023" s="1530">
        <f t="shared" si="188"/>
        <v>5.53</v>
      </c>
      <c r="F6023" s="1521">
        <f t="shared" si="189"/>
        <v>87896</v>
      </c>
      <c r="H6023" s="1530">
        <v>5.53</v>
      </c>
      <c r="I6023" s="1530">
        <v>5.18</v>
      </c>
    </row>
    <row r="6024" spans="2:9" ht="30">
      <c r="B6024" s="1532">
        <v>87897</v>
      </c>
      <c r="C6024" s="1523" t="s">
        <v>2369</v>
      </c>
      <c r="D6024" s="1526" t="s">
        <v>150</v>
      </c>
      <c r="E6024" s="1527">
        <f t="shared" si="188"/>
        <v>5.05</v>
      </c>
      <c r="F6024" s="1521">
        <f t="shared" si="189"/>
        <v>87897</v>
      </c>
      <c r="H6024" s="1527">
        <v>5.05</v>
      </c>
      <c r="I6024" s="1527">
        <v>4.75</v>
      </c>
    </row>
    <row r="6025" spans="2:9" ht="30">
      <c r="B6025" s="1531">
        <v>87899</v>
      </c>
      <c r="C6025" s="1529" t="s">
        <v>2370</v>
      </c>
      <c r="D6025" s="1528" t="s">
        <v>150</v>
      </c>
      <c r="E6025" s="1530">
        <f t="shared" si="188"/>
        <v>11.34</v>
      </c>
      <c r="F6025" s="1521">
        <f t="shared" si="189"/>
        <v>87899</v>
      </c>
      <c r="H6025" s="1530">
        <v>11.34</v>
      </c>
      <c r="I6025" s="1530">
        <v>10.99</v>
      </c>
    </row>
    <row r="6026" spans="2:9" ht="30">
      <c r="B6026" s="1532">
        <v>87900</v>
      </c>
      <c r="C6026" s="1523" t="s">
        <v>2371</v>
      </c>
      <c r="D6026" s="1526" t="s">
        <v>150</v>
      </c>
      <c r="E6026" s="1527">
        <f t="shared" si="188"/>
        <v>11.21</v>
      </c>
      <c r="F6026" s="1521">
        <f t="shared" si="189"/>
        <v>87900</v>
      </c>
      <c r="H6026" s="1527">
        <v>11.21</v>
      </c>
      <c r="I6026" s="1527">
        <v>10.86</v>
      </c>
    </row>
    <row r="6027" spans="2:9" ht="30">
      <c r="B6027" s="1531">
        <v>87902</v>
      </c>
      <c r="C6027" s="1529" t="s">
        <v>2372</v>
      </c>
      <c r="D6027" s="1528" t="s">
        <v>150</v>
      </c>
      <c r="E6027" s="1530">
        <f t="shared" si="188"/>
        <v>11.61</v>
      </c>
      <c r="F6027" s="1521">
        <f t="shared" si="189"/>
        <v>87902</v>
      </c>
      <c r="H6027" s="1530">
        <v>11.61</v>
      </c>
      <c r="I6027" s="1530">
        <v>11.24</v>
      </c>
    </row>
    <row r="6028" spans="2:9" ht="30">
      <c r="B6028" s="1532">
        <v>87903</v>
      </c>
      <c r="C6028" s="1523" t="s">
        <v>2373</v>
      </c>
      <c r="D6028" s="1526" t="s">
        <v>150</v>
      </c>
      <c r="E6028" s="1527">
        <f t="shared" si="188"/>
        <v>11.28</v>
      </c>
      <c r="F6028" s="1521">
        <f t="shared" si="189"/>
        <v>87903</v>
      </c>
      <c r="H6028" s="1527">
        <v>11.28</v>
      </c>
      <c r="I6028" s="1527">
        <v>10.94</v>
      </c>
    </row>
    <row r="6029" spans="2:9" ht="30">
      <c r="B6029" s="1531">
        <v>87904</v>
      </c>
      <c r="C6029" s="1529" t="s">
        <v>2374</v>
      </c>
      <c r="D6029" s="1528" t="s">
        <v>150</v>
      </c>
      <c r="E6029" s="1530">
        <f t="shared" si="188"/>
        <v>7.72</v>
      </c>
      <c r="F6029" s="1521">
        <f t="shared" si="189"/>
        <v>87904</v>
      </c>
      <c r="H6029" s="1530">
        <v>7.72</v>
      </c>
      <c r="I6029" s="1530">
        <v>7.07</v>
      </c>
    </row>
    <row r="6030" spans="2:9" ht="30">
      <c r="B6030" s="1532">
        <v>87905</v>
      </c>
      <c r="C6030" s="1523" t="s">
        <v>2375</v>
      </c>
      <c r="D6030" s="1526" t="s">
        <v>150</v>
      </c>
      <c r="E6030" s="1527">
        <f t="shared" si="188"/>
        <v>7.24</v>
      </c>
      <c r="F6030" s="1521">
        <f t="shared" si="189"/>
        <v>87905</v>
      </c>
      <c r="H6030" s="1527">
        <v>7.24</v>
      </c>
      <c r="I6030" s="1527">
        <v>6.64</v>
      </c>
    </row>
    <row r="6031" spans="2:9" ht="30">
      <c r="B6031" s="1531">
        <v>87907</v>
      </c>
      <c r="C6031" s="1529" t="s">
        <v>2376</v>
      </c>
      <c r="D6031" s="1528" t="s">
        <v>150</v>
      </c>
      <c r="E6031" s="1530">
        <f t="shared" si="188"/>
        <v>7.08</v>
      </c>
      <c r="F6031" s="1521">
        <f t="shared" si="189"/>
        <v>87907</v>
      </c>
      <c r="H6031" s="1530">
        <v>7.08</v>
      </c>
      <c r="I6031" s="1530">
        <v>6.59</v>
      </c>
    </row>
    <row r="6032" spans="2:9" ht="30">
      <c r="B6032" s="1532">
        <v>87908</v>
      </c>
      <c r="C6032" s="1523" t="s">
        <v>2377</v>
      </c>
      <c r="D6032" s="1526" t="s">
        <v>150</v>
      </c>
      <c r="E6032" s="1527">
        <f t="shared" si="188"/>
        <v>6.6</v>
      </c>
      <c r="F6032" s="1521">
        <f t="shared" si="189"/>
        <v>87908</v>
      </c>
      <c r="H6032" s="1527">
        <v>6.6</v>
      </c>
      <c r="I6032" s="1527">
        <v>6.16</v>
      </c>
    </row>
    <row r="6033" spans="2:9" ht="30">
      <c r="B6033" s="1531">
        <v>87910</v>
      </c>
      <c r="C6033" s="1529" t="s">
        <v>2378</v>
      </c>
      <c r="D6033" s="1528" t="s">
        <v>150</v>
      </c>
      <c r="E6033" s="1530">
        <f t="shared" si="188"/>
        <v>20.12</v>
      </c>
      <c r="F6033" s="1521">
        <f t="shared" si="189"/>
        <v>87910</v>
      </c>
      <c r="H6033" s="1530">
        <v>20.12</v>
      </c>
      <c r="I6033" s="1530">
        <v>19.13</v>
      </c>
    </row>
    <row r="6034" spans="2:9" ht="30">
      <c r="B6034" s="1532">
        <v>87911</v>
      </c>
      <c r="C6034" s="1523" t="s">
        <v>2379</v>
      </c>
      <c r="D6034" s="1526" t="s">
        <v>150</v>
      </c>
      <c r="E6034" s="1527">
        <f t="shared" si="188"/>
        <v>19.45</v>
      </c>
      <c r="F6034" s="1521">
        <f t="shared" si="189"/>
        <v>87911</v>
      </c>
      <c r="H6034" s="1527">
        <v>19.45</v>
      </c>
      <c r="I6034" s="1527">
        <v>18.53</v>
      </c>
    </row>
    <row r="6035" spans="2:9" ht="30">
      <c r="B6035" s="1531">
        <v>87411</v>
      </c>
      <c r="C6035" s="1529" t="s">
        <v>2380</v>
      </c>
      <c r="D6035" s="1528" t="s">
        <v>150</v>
      </c>
      <c r="E6035" s="1530">
        <f t="shared" si="188"/>
        <v>14.79</v>
      </c>
      <c r="F6035" s="1521">
        <f t="shared" si="189"/>
        <v>87411</v>
      </c>
      <c r="H6035" s="1530">
        <v>14.79</v>
      </c>
      <c r="I6035" s="1530">
        <v>14.06</v>
      </c>
    </row>
    <row r="6036" spans="2:9" ht="30">
      <c r="B6036" s="1532">
        <v>87412</v>
      </c>
      <c r="C6036" s="1523" t="s">
        <v>2381</v>
      </c>
      <c r="D6036" s="1526" t="s">
        <v>150</v>
      </c>
      <c r="E6036" s="1527">
        <f t="shared" si="188"/>
        <v>20.3</v>
      </c>
      <c r="F6036" s="1521">
        <f t="shared" si="189"/>
        <v>87412</v>
      </c>
      <c r="H6036" s="1527">
        <v>20.3</v>
      </c>
      <c r="I6036" s="1527">
        <v>18.989999999999998</v>
      </c>
    </row>
    <row r="6037" spans="2:9" ht="30">
      <c r="B6037" s="1531">
        <v>87413</v>
      </c>
      <c r="C6037" s="1529" t="s">
        <v>2382</v>
      </c>
      <c r="D6037" s="1528" t="s">
        <v>150</v>
      </c>
      <c r="E6037" s="1530">
        <f t="shared" si="188"/>
        <v>23.44</v>
      </c>
      <c r="F6037" s="1521">
        <f t="shared" si="189"/>
        <v>87413</v>
      </c>
      <c r="H6037" s="1530">
        <v>23.44</v>
      </c>
      <c r="I6037" s="1530">
        <v>21.81</v>
      </c>
    </row>
    <row r="6038" spans="2:9" ht="30">
      <c r="B6038" s="1532">
        <v>87414</v>
      </c>
      <c r="C6038" s="1523" t="s">
        <v>2383</v>
      </c>
      <c r="D6038" s="1526" t="s">
        <v>150</v>
      </c>
      <c r="E6038" s="1527">
        <f t="shared" si="188"/>
        <v>22.53</v>
      </c>
      <c r="F6038" s="1521">
        <f t="shared" si="189"/>
        <v>87414</v>
      </c>
      <c r="H6038" s="1527">
        <v>22.53</v>
      </c>
      <c r="I6038" s="1527">
        <v>21.62</v>
      </c>
    </row>
    <row r="6039" spans="2:9" ht="30">
      <c r="B6039" s="1531">
        <v>87415</v>
      </c>
      <c r="C6039" s="1529" t="s">
        <v>2384</v>
      </c>
      <c r="D6039" s="1528" t="s">
        <v>150</v>
      </c>
      <c r="E6039" s="1530">
        <f t="shared" si="188"/>
        <v>27.86</v>
      </c>
      <c r="F6039" s="1521">
        <f t="shared" si="189"/>
        <v>87415</v>
      </c>
      <c r="H6039" s="1530">
        <v>27.86</v>
      </c>
      <c r="I6039" s="1530">
        <v>26.39</v>
      </c>
    </row>
    <row r="6040" spans="2:9" ht="30">
      <c r="B6040" s="1532">
        <v>87416</v>
      </c>
      <c r="C6040" s="1523" t="s">
        <v>2385</v>
      </c>
      <c r="D6040" s="1526" t="s">
        <v>150</v>
      </c>
      <c r="E6040" s="1527">
        <f t="shared" si="188"/>
        <v>31.21</v>
      </c>
      <c r="F6040" s="1521">
        <f t="shared" si="189"/>
        <v>87416</v>
      </c>
      <c r="H6040" s="1527">
        <v>31.21</v>
      </c>
      <c r="I6040" s="1527">
        <v>29.39</v>
      </c>
    </row>
    <row r="6041" spans="2:9" ht="30">
      <c r="B6041" s="1531">
        <v>87417</v>
      </c>
      <c r="C6041" s="1529" t="s">
        <v>2386</v>
      </c>
      <c r="D6041" s="1528" t="s">
        <v>150</v>
      </c>
      <c r="E6041" s="1530">
        <f t="shared" si="188"/>
        <v>15.57</v>
      </c>
      <c r="F6041" s="1521">
        <f t="shared" si="189"/>
        <v>87417</v>
      </c>
      <c r="H6041" s="1530">
        <v>15.57</v>
      </c>
      <c r="I6041" s="1530">
        <v>14.76</v>
      </c>
    </row>
    <row r="6042" spans="2:9" ht="30">
      <c r="B6042" s="1532">
        <v>87418</v>
      </c>
      <c r="C6042" s="1523" t="s">
        <v>2387</v>
      </c>
      <c r="D6042" s="1526" t="s">
        <v>150</v>
      </c>
      <c r="E6042" s="1527">
        <f t="shared" si="188"/>
        <v>15.98</v>
      </c>
      <c r="F6042" s="1521">
        <f t="shared" si="189"/>
        <v>87418</v>
      </c>
      <c r="H6042" s="1527">
        <v>15.98</v>
      </c>
      <c r="I6042" s="1527">
        <v>15.12</v>
      </c>
    </row>
    <row r="6043" spans="2:9" ht="30">
      <c r="B6043" s="1531">
        <v>87419</v>
      </c>
      <c r="C6043" s="1529" t="s">
        <v>2388</v>
      </c>
      <c r="D6043" s="1528" t="s">
        <v>150</v>
      </c>
      <c r="E6043" s="1530">
        <f t="shared" si="188"/>
        <v>17.16</v>
      </c>
      <c r="F6043" s="1521">
        <f t="shared" si="189"/>
        <v>87419</v>
      </c>
      <c r="H6043" s="1530">
        <v>17.16</v>
      </c>
      <c r="I6043" s="1530">
        <v>16.18</v>
      </c>
    </row>
    <row r="6044" spans="2:9" ht="30">
      <c r="B6044" s="1532">
        <v>87420</v>
      </c>
      <c r="C6044" s="1523" t="s">
        <v>2389</v>
      </c>
      <c r="D6044" s="1526" t="s">
        <v>150</v>
      </c>
      <c r="E6044" s="1527">
        <f t="shared" si="188"/>
        <v>23.92</v>
      </c>
      <c r="F6044" s="1521">
        <f t="shared" si="189"/>
        <v>87420</v>
      </c>
      <c r="H6044" s="1527">
        <v>23.92</v>
      </c>
      <c r="I6044" s="1527">
        <v>22.86</v>
      </c>
    </row>
    <row r="6045" spans="2:9" ht="30">
      <c r="B6045" s="1531">
        <v>87421</v>
      </c>
      <c r="C6045" s="1529" t="s">
        <v>2390</v>
      </c>
      <c r="D6045" s="1528" t="s">
        <v>150</v>
      </c>
      <c r="E6045" s="1530">
        <f t="shared" si="188"/>
        <v>24.32</v>
      </c>
      <c r="F6045" s="1521">
        <f t="shared" si="189"/>
        <v>87421</v>
      </c>
      <c r="H6045" s="1530">
        <v>24.32</v>
      </c>
      <c r="I6045" s="1530">
        <v>23.22</v>
      </c>
    </row>
    <row r="6046" spans="2:9" ht="30">
      <c r="B6046" s="1532">
        <v>87422</v>
      </c>
      <c r="C6046" s="1523" t="s">
        <v>2391</v>
      </c>
      <c r="D6046" s="1526" t="s">
        <v>150</v>
      </c>
      <c r="E6046" s="1527">
        <f t="shared" si="188"/>
        <v>25.51</v>
      </c>
      <c r="F6046" s="1521">
        <f t="shared" si="189"/>
        <v>87422</v>
      </c>
      <c r="H6046" s="1527">
        <v>25.51</v>
      </c>
      <c r="I6046" s="1527">
        <v>24.28</v>
      </c>
    </row>
    <row r="6047" spans="2:9" ht="30">
      <c r="B6047" s="1531">
        <v>87423</v>
      </c>
      <c r="C6047" s="1529" t="s">
        <v>2392</v>
      </c>
      <c r="D6047" s="1528" t="s">
        <v>150</v>
      </c>
      <c r="E6047" s="1530">
        <f t="shared" si="188"/>
        <v>30.6</v>
      </c>
      <c r="F6047" s="1521">
        <f t="shared" si="189"/>
        <v>87423</v>
      </c>
      <c r="H6047" s="1530">
        <v>30.6</v>
      </c>
      <c r="I6047" s="1530">
        <v>28.84</v>
      </c>
    </row>
    <row r="6048" spans="2:9" ht="30">
      <c r="B6048" s="1532">
        <v>87424</v>
      </c>
      <c r="C6048" s="1523" t="s">
        <v>2393</v>
      </c>
      <c r="D6048" s="1526" t="s">
        <v>150</v>
      </c>
      <c r="E6048" s="1527">
        <f t="shared" si="188"/>
        <v>31.21</v>
      </c>
      <c r="F6048" s="1521">
        <f t="shared" si="189"/>
        <v>87424</v>
      </c>
      <c r="H6048" s="1527">
        <v>31.21</v>
      </c>
      <c r="I6048" s="1527">
        <v>29.39</v>
      </c>
    </row>
    <row r="6049" spans="2:9" ht="30">
      <c r="B6049" s="1531">
        <v>87425</v>
      </c>
      <c r="C6049" s="1529" t="s">
        <v>2394</v>
      </c>
      <c r="D6049" s="1528" t="s">
        <v>150</v>
      </c>
      <c r="E6049" s="1530">
        <f t="shared" si="188"/>
        <v>32.19</v>
      </c>
      <c r="F6049" s="1521">
        <f t="shared" si="189"/>
        <v>87425</v>
      </c>
      <c r="H6049" s="1530">
        <v>32.19</v>
      </c>
      <c r="I6049" s="1530">
        <v>30.26</v>
      </c>
    </row>
    <row r="6050" spans="2:9" ht="30">
      <c r="B6050" s="1532">
        <v>87426</v>
      </c>
      <c r="C6050" s="1523" t="s">
        <v>2395</v>
      </c>
      <c r="D6050" s="1526" t="s">
        <v>150</v>
      </c>
      <c r="E6050" s="1527">
        <f t="shared" si="188"/>
        <v>36.43</v>
      </c>
      <c r="F6050" s="1521">
        <f t="shared" si="189"/>
        <v>87426</v>
      </c>
      <c r="H6050" s="1527">
        <v>36.43</v>
      </c>
      <c r="I6050" s="1527">
        <v>34.5</v>
      </c>
    </row>
    <row r="6051" spans="2:9" ht="30">
      <c r="B6051" s="1531">
        <v>87427</v>
      </c>
      <c r="C6051" s="1529" t="s">
        <v>2396</v>
      </c>
      <c r="D6051" s="1528" t="s">
        <v>150</v>
      </c>
      <c r="E6051" s="1530">
        <f t="shared" si="188"/>
        <v>37.04</v>
      </c>
      <c r="F6051" s="1521">
        <f t="shared" si="189"/>
        <v>87427</v>
      </c>
      <c r="H6051" s="1530">
        <v>37.04</v>
      </c>
      <c r="I6051" s="1530">
        <v>35.049999999999997</v>
      </c>
    </row>
    <row r="6052" spans="2:9" ht="30">
      <c r="B6052" s="1532">
        <v>87428</v>
      </c>
      <c r="C6052" s="1523" t="s">
        <v>2397</v>
      </c>
      <c r="D6052" s="1526" t="s">
        <v>150</v>
      </c>
      <c r="E6052" s="1527">
        <f t="shared" si="188"/>
        <v>38.020000000000003</v>
      </c>
      <c r="F6052" s="1521">
        <f t="shared" si="189"/>
        <v>87428</v>
      </c>
      <c r="H6052" s="1527">
        <v>38.020000000000003</v>
      </c>
      <c r="I6052" s="1527">
        <v>35.92</v>
      </c>
    </row>
    <row r="6053" spans="2:9" ht="30">
      <c r="B6053" s="1531">
        <v>87429</v>
      </c>
      <c r="C6053" s="1529" t="s">
        <v>2398</v>
      </c>
      <c r="D6053" s="1528" t="s">
        <v>150</v>
      </c>
      <c r="E6053" s="1530">
        <f t="shared" si="188"/>
        <v>15.7</v>
      </c>
      <c r="F6053" s="1521">
        <f t="shared" si="189"/>
        <v>87429</v>
      </c>
      <c r="H6053" s="1530">
        <v>15.7</v>
      </c>
      <c r="I6053" s="1530">
        <v>14.8</v>
      </c>
    </row>
    <row r="6054" spans="2:9" ht="30">
      <c r="B6054" s="1532">
        <v>87430</v>
      </c>
      <c r="C6054" s="1523" t="s">
        <v>2399</v>
      </c>
      <c r="D6054" s="1526" t="s">
        <v>150</v>
      </c>
      <c r="E6054" s="1527">
        <f t="shared" si="188"/>
        <v>16.11</v>
      </c>
      <c r="F6054" s="1521">
        <f t="shared" si="189"/>
        <v>87430</v>
      </c>
      <c r="H6054" s="1527">
        <v>16.11</v>
      </c>
      <c r="I6054" s="1527">
        <v>15.16</v>
      </c>
    </row>
    <row r="6055" spans="2:9" ht="30">
      <c r="B6055" s="1531">
        <v>87431</v>
      </c>
      <c r="C6055" s="1529" t="s">
        <v>2400</v>
      </c>
      <c r="D6055" s="1528" t="s">
        <v>150</v>
      </c>
      <c r="E6055" s="1530">
        <f t="shared" si="188"/>
        <v>16.309999999999999</v>
      </c>
      <c r="F6055" s="1521">
        <f t="shared" si="189"/>
        <v>87431</v>
      </c>
      <c r="H6055" s="1530">
        <v>16.309999999999999</v>
      </c>
      <c r="I6055" s="1530">
        <v>15.35</v>
      </c>
    </row>
    <row r="6056" spans="2:9" ht="30">
      <c r="B6056" s="1532">
        <v>87432</v>
      </c>
      <c r="C6056" s="1523" t="s">
        <v>2401</v>
      </c>
      <c r="D6056" s="1526" t="s">
        <v>150</v>
      </c>
      <c r="E6056" s="1527">
        <f t="shared" si="188"/>
        <v>22.75</v>
      </c>
      <c r="F6056" s="1521">
        <f t="shared" si="189"/>
        <v>87432</v>
      </c>
      <c r="H6056" s="1527">
        <v>22.75</v>
      </c>
      <c r="I6056" s="1527">
        <v>21.68</v>
      </c>
    </row>
    <row r="6057" spans="2:9" ht="30">
      <c r="B6057" s="1531">
        <v>87433</v>
      </c>
      <c r="C6057" s="1529" t="s">
        <v>2402</v>
      </c>
      <c r="D6057" s="1528" t="s">
        <v>150</v>
      </c>
      <c r="E6057" s="1530">
        <f t="shared" si="188"/>
        <v>23.56</v>
      </c>
      <c r="F6057" s="1521">
        <f t="shared" si="189"/>
        <v>87433</v>
      </c>
      <c r="H6057" s="1530">
        <v>23.56</v>
      </c>
      <c r="I6057" s="1530">
        <v>22.4</v>
      </c>
    </row>
    <row r="6058" spans="2:9" ht="30">
      <c r="B6058" s="1532">
        <v>87434</v>
      </c>
      <c r="C6058" s="1523" t="s">
        <v>2403</v>
      </c>
      <c r="D6058" s="1526" t="s">
        <v>150</v>
      </c>
      <c r="E6058" s="1527">
        <f t="shared" si="188"/>
        <v>24.14</v>
      </c>
      <c r="F6058" s="1521">
        <f t="shared" si="189"/>
        <v>87434</v>
      </c>
      <c r="H6058" s="1527">
        <v>24.14</v>
      </c>
      <c r="I6058" s="1527">
        <v>22.92</v>
      </c>
    </row>
    <row r="6059" spans="2:9" ht="30">
      <c r="B6059" s="1531">
        <v>87435</v>
      </c>
      <c r="C6059" s="1529" t="s">
        <v>2404</v>
      </c>
      <c r="D6059" s="1528" t="s">
        <v>150</v>
      </c>
      <c r="E6059" s="1530">
        <f t="shared" si="188"/>
        <v>25.32</v>
      </c>
      <c r="F6059" s="1521">
        <f t="shared" si="189"/>
        <v>87435</v>
      </c>
      <c r="H6059" s="1530">
        <v>25.32</v>
      </c>
      <c r="I6059" s="1530">
        <v>23.97</v>
      </c>
    </row>
    <row r="6060" spans="2:9" ht="30">
      <c r="B6060" s="1532">
        <v>87436</v>
      </c>
      <c r="C6060" s="1523" t="s">
        <v>2405</v>
      </c>
      <c r="D6060" s="1526" t="s">
        <v>150</v>
      </c>
      <c r="E6060" s="1527">
        <f t="shared" si="188"/>
        <v>26.71</v>
      </c>
      <c r="F6060" s="1521">
        <f t="shared" si="189"/>
        <v>87436</v>
      </c>
      <c r="H6060" s="1527">
        <v>26.71</v>
      </c>
      <c r="I6060" s="1527">
        <v>25.21</v>
      </c>
    </row>
    <row r="6061" spans="2:9" ht="30">
      <c r="B6061" s="1531">
        <v>87437</v>
      </c>
      <c r="C6061" s="1529" t="s">
        <v>2406</v>
      </c>
      <c r="D6061" s="1528" t="s">
        <v>150</v>
      </c>
      <c r="E6061" s="1530">
        <f t="shared" si="188"/>
        <v>27.68</v>
      </c>
      <c r="F6061" s="1521">
        <f t="shared" si="189"/>
        <v>87437</v>
      </c>
      <c r="H6061" s="1530">
        <v>27.68</v>
      </c>
      <c r="I6061" s="1530">
        <v>26.09</v>
      </c>
    </row>
    <row r="6062" spans="2:9" ht="30">
      <c r="B6062" s="1532">
        <v>87438</v>
      </c>
      <c r="C6062" s="1523" t="s">
        <v>2407</v>
      </c>
      <c r="D6062" s="1526" t="s">
        <v>150</v>
      </c>
      <c r="E6062" s="1527">
        <f t="shared" si="188"/>
        <v>31.29</v>
      </c>
      <c r="F6062" s="1521">
        <f t="shared" si="189"/>
        <v>87438</v>
      </c>
      <c r="H6062" s="1527">
        <v>31.29</v>
      </c>
      <c r="I6062" s="1527">
        <v>29.71</v>
      </c>
    </row>
    <row r="6063" spans="2:9" ht="30">
      <c r="B6063" s="1531">
        <v>87439</v>
      </c>
      <c r="C6063" s="1529" t="s">
        <v>2408</v>
      </c>
      <c r="D6063" s="1528" t="s">
        <v>150</v>
      </c>
      <c r="E6063" s="1530">
        <f t="shared" si="188"/>
        <v>33.04</v>
      </c>
      <c r="F6063" s="1521">
        <f t="shared" si="189"/>
        <v>87439</v>
      </c>
      <c r="H6063" s="1530">
        <v>33.04</v>
      </c>
      <c r="I6063" s="1530">
        <v>31.29</v>
      </c>
    </row>
    <row r="6064" spans="2:9" ht="30">
      <c r="B6064" s="1532">
        <v>87440</v>
      </c>
      <c r="C6064" s="1523" t="s">
        <v>2409</v>
      </c>
      <c r="D6064" s="1526" t="s">
        <v>150</v>
      </c>
      <c r="E6064" s="1527">
        <f t="shared" si="188"/>
        <v>33.85</v>
      </c>
      <c r="F6064" s="1521">
        <f t="shared" si="189"/>
        <v>87440</v>
      </c>
      <c r="H6064" s="1527">
        <v>33.85</v>
      </c>
      <c r="I6064" s="1527">
        <v>32.020000000000003</v>
      </c>
    </row>
    <row r="6065" spans="2:9" ht="45">
      <c r="B6065" s="1531">
        <v>87527</v>
      </c>
      <c r="C6065" s="1529" t="s">
        <v>2410</v>
      </c>
      <c r="D6065" s="1528" t="s">
        <v>150</v>
      </c>
      <c r="E6065" s="1530">
        <f t="shared" si="188"/>
        <v>32.049999999999997</v>
      </c>
      <c r="F6065" s="1521">
        <f t="shared" si="189"/>
        <v>87527</v>
      </c>
      <c r="H6065" s="1530">
        <v>32.049999999999997</v>
      </c>
      <c r="I6065" s="1530">
        <v>30.12</v>
      </c>
    </row>
    <row r="6066" spans="2:9" ht="45">
      <c r="B6066" s="1532">
        <v>87528</v>
      </c>
      <c r="C6066" s="1523" t="s">
        <v>2411</v>
      </c>
      <c r="D6066" s="1526" t="s">
        <v>150</v>
      </c>
      <c r="E6066" s="1527">
        <f t="shared" si="188"/>
        <v>36.130000000000003</v>
      </c>
      <c r="F6066" s="1521">
        <f t="shared" si="189"/>
        <v>87528</v>
      </c>
      <c r="H6066" s="1527">
        <v>36.130000000000003</v>
      </c>
      <c r="I6066" s="1527">
        <v>33.78</v>
      </c>
    </row>
    <row r="6067" spans="2:9" ht="30">
      <c r="B6067" s="1531">
        <v>87529</v>
      </c>
      <c r="C6067" s="1529" t="s">
        <v>2412</v>
      </c>
      <c r="D6067" s="1528" t="s">
        <v>150</v>
      </c>
      <c r="E6067" s="1530">
        <f t="shared" si="188"/>
        <v>29.05</v>
      </c>
      <c r="F6067" s="1521">
        <f t="shared" si="189"/>
        <v>87529</v>
      </c>
      <c r="H6067" s="1530">
        <v>29.05</v>
      </c>
      <c r="I6067" s="1530">
        <v>27.45</v>
      </c>
    </row>
    <row r="6068" spans="2:9" ht="30">
      <c r="B6068" s="1532">
        <v>87530</v>
      </c>
      <c r="C6068" s="1523" t="s">
        <v>2413</v>
      </c>
      <c r="D6068" s="1526" t="s">
        <v>150</v>
      </c>
      <c r="E6068" s="1527">
        <f t="shared" si="188"/>
        <v>33.130000000000003</v>
      </c>
      <c r="F6068" s="1521">
        <f t="shared" si="189"/>
        <v>87530</v>
      </c>
      <c r="H6068" s="1527">
        <v>33.130000000000003</v>
      </c>
      <c r="I6068" s="1527">
        <v>31.11</v>
      </c>
    </row>
    <row r="6069" spans="2:9" ht="45">
      <c r="B6069" s="1531">
        <v>87531</v>
      </c>
      <c r="C6069" s="1529" t="s">
        <v>2414</v>
      </c>
      <c r="D6069" s="1528" t="s">
        <v>150</v>
      </c>
      <c r="E6069" s="1530">
        <f t="shared" si="188"/>
        <v>27.99</v>
      </c>
      <c r="F6069" s="1521">
        <f t="shared" si="189"/>
        <v>87531</v>
      </c>
      <c r="H6069" s="1530">
        <v>27.99</v>
      </c>
      <c r="I6069" s="1530">
        <v>26.49</v>
      </c>
    </row>
    <row r="6070" spans="2:9" ht="45">
      <c r="B6070" s="1532">
        <v>87532</v>
      </c>
      <c r="C6070" s="1523" t="s">
        <v>2415</v>
      </c>
      <c r="D6070" s="1526" t="s">
        <v>150</v>
      </c>
      <c r="E6070" s="1527">
        <f t="shared" si="188"/>
        <v>32.07</v>
      </c>
      <c r="F6070" s="1521">
        <f t="shared" si="189"/>
        <v>87532</v>
      </c>
      <c r="H6070" s="1527">
        <v>32.07</v>
      </c>
      <c r="I6070" s="1527">
        <v>30.15</v>
      </c>
    </row>
    <row r="6071" spans="2:9" ht="45">
      <c r="B6071" s="1531">
        <v>87535</v>
      </c>
      <c r="C6071" s="1529" t="s">
        <v>2416</v>
      </c>
      <c r="D6071" s="1528" t="s">
        <v>150</v>
      </c>
      <c r="E6071" s="1530">
        <f t="shared" si="188"/>
        <v>25</v>
      </c>
      <c r="F6071" s="1521">
        <f t="shared" si="189"/>
        <v>87535</v>
      </c>
      <c r="H6071" s="1530">
        <v>25</v>
      </c>
      <c r="I6071" s="1530">
        <v>23.81</v>
      </c>
    </row>
    <row r="6072" spans="2:9" ht="45">
      <c r="B6072" s="1532">
        <v>87536</v>
      </c>
      <c r="C6072" s="1523" t="s">
        <v>2417</v>
      </c>
      <c r="D6072" s="1526" t="s">
        <v>150</v>
      </c>
      <c r="E6072" s="1527">
        <f t="shared" si="188"/>
        <v>29.08</v>
      </c>
      <c r="F6072" s="1521">
        <f t="shared" si="189"/>
        <v>87536</v>
      </c>
      <c r="H6072" s="1527">
        <v>29.08</v>
      </c>
      <c r="I6072" s="1527">
        <v>27.47</v>
      </c>
    </row>
    <row r="6073" spans="2:9" ht="45">
      <c r="B6073" s="1531">
        <v>87537</v>
      </c>
      <c r="C6073" s="1529" t="s">
        <v>2418</v>
      </c>
      <c r="D6073" s="1528" t="s">
        <v>150</v>
      </c>
      <c r="E6073" s="1530">
        <f t="shared" si="188"/>
        <v>78.239999999999995</v>
      </c>
      <c r="F6073" s="1521">
        <f t="shared" si="189"/>
        <v>87537</v>
      </c>
      <c r="H6073" s="1530">
        <v>78.239999999999995</v>
      </c>
      <c r="I6073" s="1530">
        <v>76.67</v>
      </c>
    </row>
    <row r="6074" spans="2:9" ht="45">
      <c r="B6074" s="1532">
        <v>87538</v>
      </c>
      <c r="C6074" s="1523" t="s">
        <v>2419</v>
      </c>
      <c r="D6074" s="1526" t="s">
        <v>150</v>
      </c>
      <c r="E6074" s="1527">
        <f t="shared" si="188"/>
        <v>75.69</v>
      </c>
      <c r="F6074" s="1521">
        <f t="shared" si="189"/>
        <v>87538</v>
      </c>
      <c r="H6074" s="1527">
        <v>75.69</v>
      </c>
      <c r="I6074" s="1527">
        <v>74.38</v>
      </c>
    </row>
    <row r="6075" spans="2:9" ht="45">
      <c r="B6075" s="1531">
        <v>87539</v>
      </c>
      <c r="C6075" s="1529" t="s">
        <v>2420</v>
      </c>
      <c r="D6075" s="1528" t="s">
        <v>150</v>
      </c>
      <c r="E6075" s="1530">
        <f t="shared" si="188"/>
        <v>74.77</v>
      </c>
      <c r="F6075" s="1521">
        <f t="shared" si="189"/>
        <v>87539</v>
      </c>
      <c r="H6075" s="1530">
        <v>74.77</v>
      </c>
      <c r="I6075" s="1530">
        <v>73.569999999999993</v>
      </c>
    </row>
    <row r="6076" spans="2:9" ht="45">
      <c r="B6076" s="1532">
        <v>87541</v>
      </c>
      <c r="C6076" s="1523" t="s">
        <v>2421</v>
      </c>
      <c r="D6076" s="1526" t="s">
        <v>150</v>
      </c>
      <c r="E6076" s="1527">
        <f t="shared" si="188"/>
        <v>72.209999999999994</v>
      </c>
      <c r="F6076" s="1521">
        <f t="shared" si="189"/>
        <v>87541</v>
      </c>
      <c r="H6076" s="1527">
        <v>72.209999999999994</v>
      </c>
      <c r="I6076" s="1527">
        <v>71.290000000000006</v>
      </c>
    </row>
    <row r="6077" spans="2:9" ht="45">
      <c r="B6077" s="1531">
        <v>87543</v>
      </c>
      <c r="C6077" s="1529" t="s">
        <v>3198</v>
      </c>
      <c r="D6077" s="1528" t="s">
        <v>150</v>
      </c>
      <c r="E6077" s="1530">
        <f t="shared" si="188"/>
        <v>24.39</v>
      </c>
      <c r="F6077" s="1521">
        <f t="shared" si="189"/>
        <v>87543</v>
      </c>
      <c r="H6077" s="1530">
        <v>24.39</v>
      </c>
      <c r="I6077" s="1530">
        <v>23.82</v>
      </c>
    </row>
    <row r="6078" spans="2:9" ht="45">
      <c r="B6078" s="1532">
        <v>87545</v>
      </c>
      <c r="C6078" s="1523" t="s">
        <v>2422</v>
      </c>
      <c r="D6078" s="1526" t="s">
        <v>150</v>
      </c>
      <c r="E6078" s="1527">
        <f t="shared" si="188"/>
        <v>21.72</v>
      </c>
      <c r="F6078" s="1521">
        <f t="shared" si="189"/>
        <v>87545</v>
      </c>
      <c r="H6078" s="1527">
        <v>21.72</v>
      </c>
      <c r="I6078" s="1527">
        <v>20.260000000000002</v>
      </c>
    </row>
    <row r="6079" spans="2:9" ht="45">
      <c r="B6079" s="1531">
        <v>87546</v>
      </c>
      <c r="C6079" s="1529" t="s">
        <v>2423</v>
      </c>
      <c r="D6079" s="1528" t="s">
        <v>150</v>
      </c>
      <c r="E6079" s="1530">
        <f t="shared" si="188"/>
        <v>24.04</v>
      </c>
      <c r="F6079" s="1521">
        <f t="shared" si="189"/>
        <v>87546</v>
      </c>
      <c r="H6079" s="1530">
        <v>24.04</v>
      </c>
      <c r="I6079" s="1530">
        <v>22.33</v>
      </c>
    </row>
    <row r="6080" spans="2:9" ht="30">
      <c r="B6080" s="1532">
        <v>87547</v>
      </c>
      <c r="C6080" s="1523" t="s">
        <v>2424</v>
      </c>
      <c r="D6080" s="1526" t="s">
        <v>150</v>
      </c>
      <c r="E6080" s="1527">
        <f t="shared" si="188"/>
        <v>18.739999999999998</v>
      </c>
      <c r="F6080" s="1521">
        <f t="shared" si="189"/>
        <v>87547</v>
      </c>
      <c r="H6080" s="1527">
        <v>18.739999999999998</v>
      </c>
      <c r="I6080" s="1527">
        <v>17.600000000000001</v>
      </c>
    </row>
    <row r="6081" spans="2:9" ht="30">
      <c r="B6081" s="1531">
        <v>87548</v>
      </c>
      <c r="C6081" s="1529" t="s">
        <v>2425</v>
      </c>
      <c r="D6081" s="1528" t="s">
        <v>150</v>
      </c>
      <c r="E6081" s="1530">
        <f t="shared" si="188"/>
        <v>21.06</v>
      </c>
      <c r="F6081" s="1521">
        <f t="shared" si="189"/>
        <v>87548</v>
      </c>
      <c r="H6081" s="1530">
        <v>21.06</v>
      </c>
      <c r="I6081" s="1530">
        <v>19.670000000000002</v>
      </c>
    </row>
    <row r="6082" spans="2:9" ht="45">
      <c r="B6082" s="1532">
        <v>87549</v>
      </c>
      <c r="C6082" s="1523" t="s">
        <v>2426</v>
      </c>
      <c r="D6082" s="1526" t="s">
        <v>150</v>
      </c>
      <c r="E6082" s="1527">
        <f t="shared" ref="E6082:E6145" si="190">IF($L$2=$H$1,H6082,I6082)</f>
        <v>17.66</v>
      </c>
      <c r="F6082" s="1521">
        <f t="shared" ref="F6082:F6145" si="191">IF(LEN($B6082)=7,CONCATENATE(MID($B6082,1,6),"00",RIGHT($B6082,1)),IF(LEN($B6082)=8,CONCATENATE(MID($B6082,1,6),"0",RIGHT($B6082,2)),$B6082))</f>
        <v>87549</v>
      </c>
      <c r="H6082" s="1527">
        <v>17.66</v>
      </c>
      <c r="I6082" s="1527">
        <v>16.62</v>
      </c>
    </row>
    <row r="6083" spans="2:9" ht="45">
      <c r="B6083" s="1531">
        <v>87550</v>
      </c>
      <c r="C6083" s="1529" t="s">
        <v>2427</v>
      </c>
      <c r="D6083" s="1528" t="s">
        <v>150</v>
      </c>
      <c r="E6083" s="1530">
        <f t="shared" si="190"/>
        <v>19.98</v>
      </c>
      <c r="F6083" s="1521">
        <f t="shared" si="191"/>
        <v>87550</v>
      </c>
      <c r="H6083" s="1530">
        <v>19.98</v>
      </c>
      <c r="I6083" s="1530">
        <v>18.690000000000001</v>
      </c>
    </row>
    <row r="6084" spans="2:9" ht="45">
      <c r="B6084" s="1532">
        <v>87553</v>
      </c>
      <c r="C6084" s="1523" t="s">
        <v>2428</v>
      </c>
      <c r="D6084" s="1526" t="s">
        <v>150</v>
      </c>
      <c r="E6084" s="1527">
        <f t="shared" si="190"/>
        <v>14.67</v>
      </c>
      <c r="F6084" s="1521">
        <f t="shared" si="191"/>
        <v>87553</v>
      </c>
      <c r="H6084" s="1527">
        <v>14.67</v>
      </c>
      <c r="I6084" s="1527">
        <v>13.95</v>
      </c>
    </row>
    <row r="6085" spans="2:9" ht="45">
      <c r="B6085" s="1531">
        <v>87554</v>
      </c>
      <c r="C6085" s="1529" t="s">
        <v>2429</v>
      </c>
      <c r="D6085" s="1528" t="s">
        <v>150</v>
      </c>
      <c r="E6085" s="1530">
        <f t="shared" si="190"/>
        <v>16.989999999999998</v>
      </c>
      <c r="F6085" s="1521">
        <f t="shared" si="191"/>
        <v>87554</v>
      </c>
      <c r="H6085" s="1530">
        <v>16.989999999999998</v>
      </c>
      <c r="I6085" s="1530">
        <v>16.02</v>
      </c>
    </row>
    <row r="6086" spans="2:9" ht="45">
      <c r="B6086" s="1532">
        <v>87555</v>
      </c>
      <c r="C6086" s="1523" t="s">
        <v>2430</v>
      </c>
      <c r="D6086" s="1526" t="s">
        <v>150</v>
      </c>
      <c r="E6086" s="1527">
        <f t="shared" si="190"/>
        <v>46.96</v>
      </c>
      <c r="F6086" s="1521">
        <f t="shared" si="191"/>
        <v>87555</v>
      </c>
      <c r="H6086" s="1527">
        <v>46.96</v>
      </c>
      <c r="I6086" s="1527">
        <v>45.79</v>
      </c>
    </row>
    <row r="6087" spans="2:9" ht="45">
      <c r="B6087" s="1531">
        <v>87556</v>
      </c>
      <c r="C6087" s="1529" t="s">
        <v>2431</v>
      </c>
      <c r="D6087" s="1528" t="s">
        <v>150</v>
      </c>
      <c r="E6087" s="1530">
        <f t="shared" si="190"/>
        <v>44.42</v>
      </c>
      <c r="F6087" s="1521">
        <f t="shared" si="191"/>
        <v>87556</v>
      </c>
      <c r="H6087" s="1530">
        <v>44.42</v>
      </c>
      <c r="I6087" s="1530">
        <v>43.52</v>
      </c>
    </row>
    <row r="6088" spans="2:9" ht="45">
      <c r="B6088" s="1532">
        <v>87557</v>
      </c>
      <c r="C6088" s="1523" t="s">
        <v>2432</v>
      </c>
      <c r="D6088" s="1526" t="s">
        <v>150</v>
      </c>
      <c r="E6088" s="1527">
        <f t="shared" si="190"/>
        <v>43.49</v>
      </c>
      <c r="F6088" s="1521">
        <f t="shared" si="191"/>
        <v>87557</v>
      </c>
      <c r="H6088" s="1527">
        <v>43.49</v>
      </c>
      <c r="I6088" s="1527">
        <v>42.69</v>
      </c>
    </row>
    <row r="6089" spans="2:9" ht="45">
      <c r="B6089" s="1531">
        <v>87559</v>
      </c>
      <c r="C6089" s="1529" t="s">
        <v>2433</v>
      </c>
      <c r="D6089" s="1528" t="s">
        <v>150</v>
      </c>
      <c r="E6089" s="1530">
        <f t="shared" si="190"/>
        <v>40.93</v>
      </c>
      <c r="F6089" s="1521">
        <f t="shared" si="191"/>
        <v>87559</v>
      </c>
      <c r="H6089" s="1530">
        <v>40.93</v>
      </c>
      <c r="I6089" s="1530">
        <v>40.4</v>
      </c>
    </row>
    <row r="6090" spans="2:9" ht="45">
      <c r="B6090" s="1532">
        <v>87561</v>
      </c>
      <c r="C6090" s="1523" t="s">
        <v>2434</v>
      </c>
      <c r="D6090" s="1526" t="s">
        <v>150</v>
      </c>
      <c r="E6090" s="1527">
        <f t="shared" si="190"/>
        <v>43.71</v>
      </c>
      <c r="F6090" s="1521">
        <f t="shared" si="191"/>
        <v>87561</v>
      </c>
      <c r="H6090" s="1527">
        <v>43.71</v>
      </c>
      <c r="I6090" s="1527">
        <v>42.9</v>
      </c>
    </row>
    <row r="6091" spans="2:9" ht="30">
      <c r="B6091" s="1531">
        <v>87775</v>
      </c>
      <c r="C6091" s="1529" t="s">
        <v>2435</v>
      </c>
      <c r="D6091" s="1528" t="s">
        <v>150</v>
      </c>
      <c r="E6091" s="1530">
        <f t="shared" si="190"/>
        <v>47.27</v>
      </c>
      <c r="F6091" s="1521">
        <f t="shared" si="191"/>
        <v>87775</v>
      </c>
      <c r="H6091" s="1530">
        <v>47.27</v>
      </c>
      <c r="I6091" s="1530">
        <v>44</v>
      </c>
    </row>
    <row r="6092" spans="2:9" ht="30">
      <c r="B6092" s="1532">
        <v>87777</v>
      </c>
      <c r="C6092" s="1523" t="s">
        <v>2436</v>
      </c>
      <c r="D6092" s="1526" t="s">
        <v>150</v>
      </c>
      <c r="E6092" s="1527">
        <f t="shared" si="190"/>
        <v>50.68</v>
      </c>
      <c r="F6092" s="1521">
        <f t="shared" si="191"/>
        <v>87777</v>
      </c>
      <c r="H6092" s="1527">
        <v>50.68</v>
      </c>
      <c r="I6092" s="1527">
        <v>47.05</v>
      </c>
    </row>
    <row r="6093" spans="2:9" ht="30">
      <c r="B6093" s="1531">
        <v>87778</v>
      </c>
      <c r="C6093" s="1529" t="s">
        <v>2437</v>
      </c>
      <c r="D6093" s="1528" t="s">
        <v>150</v>
      </c>
      <c r="E6093" s="1530">
        <f t="shared" si="190"/>
        <v>83.64</v>
      </c>
      <c r="F6093" s="1521">
        <f t="shared" si="191"/>
        <v>87778</v>
      </c>
      <c r="H6093" s="1530">
        <v>83.64</v>
      </c>
      <c r="I6093" s="1530">
        <v>80.89</v>
      </c>
    </row>
    <row r="6094" spans="2:9" ht="30">
      <c r="B6094" s="1532">
        <v>87779</v>
      </c>
      <c r="C6094" s="1523" t="s">
        <v>2438</v>
      </c>
      <c r="D6094" s="1526" t="s">
        <v>150</v>
      </c>
      <c r="E6094" s="1527">
        <f t="shared" si="190"/>
        <v>54.94</v>
      </c>
      <c r="F6094" s="1521">
        <f t="shared" si="191"/>
        <v>87779</v>
      </c>
      <c r="H6094" s="1527">
        <v>54.94</v>
      </c>
      <c r="I6094" s="1527">
        <v>51.27</v>
      </c>
    </row>
    <row r="6095" spans="2:9" ht="30">
      <c r="B6095" s="1531">
        <v>87781</v>
      </c>
      <c r="C6095" s="1529" t="s">
        <v>2439</v>
      </c>
      <c r="D6095" s="1528" t="s">
        <v>150</v>
      </c>
      <c r="E6095" s="1530">
        <f t="shared" si="190"/>
        <v>59.51</v>
      </c>
      <c r="F6095" s="1521">
        <f t="shared" si="191"/>
        <v>87781</v>
      </c>
      <c r="H6095" s="1530">
        <v>59.51</v>
      </c>
      <c r="I6095" s="1530">
        <v>55.36</v>
      </c>
    </row>
    <row r="6096" spans="2:9" ht="30">
      <c r="B6096" s="1532">
        <v>87783</v>
      </c>
      <c r="C6096" s="1523" t="s">
        <v>2440</v>
      </c>
      <c r="D6096" s="1526" t="s">
        <v>150</v>
      </c>
      <c r="E6096" s="1527">
        <f t="shared" si="190"/>
        <v>105.39</v>
      </c>
      <c r="F6096" s="1521">
        <f t="shared" si="191"/>
        <v>87783</v>
      </c>
      <c r="H6096" s="1527">
        <v>105.39</v>
      </c>
      <c r="I6096" s="1527">
        <v>102.25</v>
      </c>
    </row>
    <row r="6097" spans="2:9" ht="30">
      <c r="B6097" s="1531">
        <v>87784</v>
      </c>
      <c r="C6097" s="1529" t="s">
        <v>2441</v>
      </c>
      <c r="D6097" s="1528" t="s">
        <v>150</v>
      </c>
      <c r="E6097" s="1530">
        <f t="shared" si="190"/>
        <v>62.61</v>
      </c>
      <c r="F6097" s="1521">
        <f t="shared" si="191"/>
        <v>87784</v>
      </c>
      <c r="H6097" s="1530">
        <v>62.61</v>
      </c>
      <c r="I6097" s="1530">
        <v>58.55</v>
      </c>
    </row>
    <row r="6098" spans="2:9" ht="30">
      <c r="B6098" s="1532">
        <v>87786</v>
      </c>
      <c r="C6098" s="1523" t="s">
        <v>2442</v>
      </c>
      <c r="D6098" s="1526" t="s">
        <v>150</v>
      </c>
      <c r="E6098" s="1527">
        <f t="shared" si="190"/>
        <v>68.34</v>
      </c>
      <c r="F6098" s="1521">
        <f t="shared" si="191"/>
        <v>87786</v>
      </c>
      <c r="H6098" s="1527">
        <v>68.34</v>
      </c>
      <c r="I6098" s="1527">
        <v>63.69</v>
      </c>
    </row>
    <row r="6099" spans="2:9" ht="30">
      <c r="B6099" s="1531">
        <v>87787</v>
      </c>
      <c r="C6099" s="1529" t="s">
        <v>2443</v>
      </c>
      <c r="D6099" s="1528" t="s">
        <v>150</v>
      </c>
      <c r="E6099" s="1530">
        <f t="shared" si="190"/>
        <v>127.14</v>
      </c>
      <c r="F6099" s="1521">
        <f t="shared" si="191"/>
        <v>87787</v>
      </c>
      <c r="H6099" s="1530">
        <v>127.14</v>
      </c>
      <c r="I6099" s="1530">
        <v>123.6</v>
      </c>
    </row>
    <row r="6100" spans="2:9" ht="30">
      <c r="B6100" s="1532">
        <v>87788</v>
      </c>
      <c r="C6100" s="1523" t="s">
        <v>2444</v>
      </c>
      <c r="D6100" s="1526" t="s">
        <v>150</v>
      </c>
      <c r="E6100" s="1527">
        <f t="shared" si="190"/>
        <v>79.69</v>
      </c>
      <c r="F6100" s="1521">
        <f t="shared" si="191"/>
        <v>87788</v>
      </c>
      <c r="H6100" s="1527">
        <v>79.69</v>
      </c>
      <c r="I6100" s="1527">
        <v>74.08</v>
      </c>
    </row>
    <row r="6101" spans="2:9" ht="30">
      <c r="B6101" s="1531">
        <v>87790</v>
      </c>
      <c r="C6101" s="1529" t="s">
        <v>2445</v>
      </c>
      <c r="D6101" s="1528" t="s">
        <v>150</v>
      </c>
      <c r="E6101" s="1530">
        <f t="shared" si="190"/>
        <v>86</v>
      </c>
      <c r="F6101" s="1521">
        <f t="shared" si="191"/>
        <v>87790</v>
      </c>
      <c r="H6101" s="1530">
        <v>86</v>
      </c>
      <c r="I6101" s="1530">
        <v>79.73</v>
      </c>
    </row>
    <row r="6102" spans="2:9" ht="45">
      <c r="B6102" s="1532">
        <v>87791</v>
      </c>
      <c r="C6102" s="1523" t="s">
        <v>2446</v>
      </c>
      <c r="D6102" s="1526" t="s">
        <v>150</v>
      </c>
      <c r="E6102" s="1527">
        <f t="shared" si="190"/>
        <v>147.78</v>
      </c>
      <c r="F6102" s="1521">
        <f t="shared" si="191"/>
        <v>87791</v>
      </c>
      <c r="H6102" s="1527">
        <v>147.78</v>
      </c>
      <c r="I6102" s="1527">
        <v>143.04</v>
      </c>
    </row>
    <row r="6103" spans="2:9" ht="30">
      <c r="B6103" s="1531">
        <v>87792</v>
      </c>
      <c r="C6103" s="1529" t="s">
        <v>2447</v>
      </c>
      <c r="D6103" s="1528" t="s">
        <v>150</v>
      </c>
      <c r="E6103" s="1530">
        <f t="shared" si="190"/>
        <v>32.53</v>
      </c>
      <c r="F6103" s="1521">
        <f t="shared" si="191"/>
        <v>87792</v>
      </c>
      <c r="H6103" s="1530">
        <v>32.53</v>
      </c>
      <c r="I6103" s="1530">
        <v>30.75</v>
      </c>
    </row>
    <row r="6104" spans="2:9" ht="30">
      <c r="B6104" s="1532">
        <v>87794</v>
      </c>
      <c r="C6104" s="1523" t="s">
        <v>2448</v>
      </c>
      <c r="D6104" s="1526" t="s">
        <v>150</v>
      </c>
      <c r="E6104" s="1527">
        <f t="shared" si="190"/>
        <v>35.71</v>
      </c>
      <c r="F6104" s="1521">
        <f t="shared" si="191"/>
        <v>87794</v>
      </c>
      <c r="H6104" s="1527">
        <v>35.71</v>
      </c>
      <c r="I6104" s="1527">
        <v>33.6</v>
      </c>
    </row>
    <row r="6105" spans="2:9" ht="45">
      <c r="B6105" s="1531">
        <v>87795</v>
      </c>
      <c r="C6105" s="1529" t="s">
        <v>2449</v>
      </c>
      <c r="D6105" s="1528" t="s">
        <v>150</v>
      </c>
      <c r="E6105" s="1530">
        <f t="shared" si="190"/>
        <v>66.13</v>
      </c>
      <c r="F6105" s="1521">
        <f t="shared" si="191"/>
        <v>87795</v>
      </c>
      <c r="H6105" s="1530">
        <v>66.13</v>
      </c>
      <c r="I6105" s="1530">
        <v>64.88</v>
      </c>
    </row>
    <row r="6106" spans="2:9" ht="30">
      <c r="B6106" s="1532">
        <v>87797</v>
      </c>
      <c r="C6106" s="1523" t="s">
        <v>2450</v>
      </c>
      <c r="D6106" s="1526" t="s">
        <v>150</v>
      </c>
      <c r="E6106" s="1527">
        <f t="shared" si="190"/>
        <v>39.869999999999997</v>
      </c>
      <c r="F6106" s="1521">
        <f t="shared" si="191"/>
        <v>87797</v>
      </c>
      <c r="H6106" s="1527">
        <v>39.869999999999997</v>
      </c>
      <c r="I6106" s="1527">
        <v>37.729999999999997</v>
      </c>
    </row>
    <row r="6107" spans="2:9" ht="30">
      <c r="B6107" s="1531">
        <v>87799</v>
      </c>
      <c r="C6107" s="1529" t="s">
        <v>2451</v>
      </c>
      <c r="D6107" s="1528" t="s">
        <v>150</v>
      </c>
      <c r="E6107" s="1530">
        <f t="shared" si="190"/>
        <v>44.14</v>
      </c>
      <c r="F6107" s="1521">
        <f t="shared" si="191"/>
        <v>87799</v>
      </c>
      <c r="H6107" s="1530">
        <v>44.14</v>
      </c>
      <c r="I6107" s="1530">
        <v>41.55</v>
      </c>
    </row>
    <row r="6108" spans="2:9" ht="45">
      <c r="B6108" s="1532">
        <v>87800</v>
      </c>
      <c r="C6108" s="1523" t="s">
        <v>2452</v>
      </c>
      <c r="D6108" s="1526" t="s">
        <v>150</v>
      </c>
      <c r="E6108" s="1527">
        <f t="shared" si="190"/>
        <v>86.65</v>
      </c>
      <c r="F6108" s="1521">
        <f t="shared" si="191"/>
        <v>87800</v>
      </c>
      <c r="H6108" s="1527">
        <v>86.65</v>
      </c>
      <c r="I6108" s="1527">
        <v>85.02</v>
      </c>
    </row>
    <row r="6109" spans="2:9" ht="30">
      <c r="B6109" s="1531">
        <v>87801</v>
      </c>
      <c r="C6109" s="1529" t="s">
        <v>2453</v>
      </c>
      <c r="D6109" s="1528" t="s">
        <v>150</v>
      </c>
      <c r="E6109" s="1530">
        <f t="shared" si="190"/>
        <v>47.24</v>
      </c>
      <c r="F6109" s="1521">
        <f t="shared" si="191"/>
        <v>87801</v>
      </c>
      <c r="H6109" s="1530">
        <v>47.24</v>
      </c>
      <c r="I6109" s="1530">
        <v>44.7</v>
      </c>
    </row>
    <row r="6110" spans="2:9" ht="30">
      <c r="B6110" s="1532">
        <v>87803</v>
      </c>
      <c r="C6110" s="1523" t="s">
        <v>2454</v>
      </c>
      <c r="D6110" s="1526" t="s">
        <v>150</v>
      </c>
      <c r="E6110" s="1527">
        <f t="shared" si="190"/>
        <v>52.6</v>
      </c>
      <c r="F6110" s="1521">
        <f t="shared" si="191"/>
        <v>87803</v>
      </c>
      <c r="H6110" s="1527">
        <v>52.6</v>
      </c>
      <c r="I6110" s="1527">
        <v>49.49</v>
      </c>
    </row>
    <row r="6111" spans="2:9" ht="45">
      <c r="B6111" s="1531">
        <v>87804</v>
      </c>
      <c r="C6111" s="1529" t="s">
        <v>2455</v>
      </c>
      <c r="D6111" s="1528" t="s">
        <v>150</v>
      </c>
      <c r="E6111" s="1530">
        <f t="shared" si="190"/>
        <v>107.17</v>
      </c>
      <c r="F6111" s="1521">
        <f t="shared" si="191"/>
        <v>87804</v>
      </c>
      <c r="H6111" s="1530">
        <v>107.17</v>
      </c>
      <c r="I6111" s="1530">
        <v>105.15</v>
      </c>
    </row>
    <row r="6112" spans="2:9" ht="30">
      <c r="B6112" s="1532">
        <v>87805</v>
      </c>
      <c r="C6112" s="1523" t="s">
        <v>2456</v>
      </c>
      <c r="D6112" s="1526" t="s">
        <v>150</v>
      </c>
      <c r="E6112" s="1527">
        <f t="shared" si="190"/>
        <v>53.96</v>
      </c>
      <c r="F6112" s="1521">
        <f t="shared" si="191"/>
        <v>87805</v>
      </c>
      <c r="H6112" s="1527">
        <v>53.96</v>
      </c>
      <c r="I6112" s="1527">
        <v>50.91</v>
      </c>
    </row>
    <row r="6113" spans="2:9" ht="30">
      <c r="B6113" s="1531">
        <v>87807</v>
      </c>
      <c r="C6113" s="1529" t="s">
        <v>2457</v>
      </c>
      <c r="D6113" s="1528" t="s">
        <v>150</v>
      </c>
      <c r="E6113" s="1530">
        <f t="shared" si="190"/>
        <v>59.86</v>
      </c>
      <c r="F6113" s="1521">
        <f t="shared" si="191"/>
        <v>87807</v>
      </c>
      <c r="H6113" s="1530">
        <v>59.86</v>
      </c>
      <c r="I6113" s="1530">
        <v>56.19</v>
      </c>
    </row>
    <row r="6114" spans="2:9" ht="45">
      <c r="B6114" s="1532">
        <v>87808</v>
      </c>
      <c r="C6114" s="1523" t="s">
        <v>2458</v>
      </c>
      <c r="D6114" s="1526" t="s">
        <v>150</v>
      </c>
      <c r="E6114" s="1527">
        <f t="shared" si="190"/>
        <v>117.05</v>
      </c>
      <c r="F6114" s="1521">
        <f t="shared" si="191"/>
        <v>87808</v>
      </c>
      <c r="H6114" s="1527">
        <v>117.05</v>
      </c>
      <c r="I6114" s="1527">
        <v>114.88</v>
      </c>
    </row>
    <row r="6115" spans="2:9" ht="45">
      <c r="B6115" s="1531">
        <v>87809</v>
      </c>
      <c r="C6115" s="1529" t="s">
        <v>2459</v>
      </c>
      <c r="D6115" s="1528" t="s">
        <v>150</v>
      </c>
      <c r="E6115" s="1530">
        <f t="shared" si="190"/>
        <v>71.459999999999994</v>
      </c>
      <c r="F6115" s="1521">
        <f t="shared" si="191"/>
        <v>87809</v>
      </c>
      <c r="H6115" s="1530">
        <v>71.459999999999994</v>
      </c>
      <c r="I6115" s="1530">
        <v>65.19</v>
      </c>
    </row>
    <row r="6116" spans="2:9" ht="30">
      <c r="B6116" s="1532">
        <v>87811</v>
      </c>
      <c r="C6116" s="1523" t="s">
        <v>2460</v>
      </c>
      <c r="D6116" s="1526" t="s">
        <v>150</v>
      </c>
      <c r="E6116" s="1527">
        <f t="shared" si="190"/>
        <v>74.64</v>
      </c>
      <c r="F6116" s="1521">
        <f t="shared" si="191"/>
        <v>87811</v>
      </c>
      <c r="H6116" s="1527">
        <v>74.64</v>
      </c>
      <c r="I6116" s="1527">
        <v>68.040000000000006</v>
      </c>
    </row>
    <row r="6117" spans="2:9" ht="30">
      <c r="B6117" s="1531">
        <v>87812</v>
      </c>
      <c r="C6117" s="1529" t="s">
        <v>2461</v>
      </c>
      <c r="D6117" s="1528" t="s">
        <v>150</v>
      </c>
      <c r="E6117" s="1530">
        <f t="shared" si="190"/>
        <v>104.7</v>
      </c>
      <c r="F6117" s="1521">
        <f t="shared" si="191"/>
        <v>87812</v>
      </c>
      <c r="H6117" s="1530">
        <v>104.7</v>
      </c>
      <c r="I6117" s="1530">
        <v>98.98</v>
      </c>
    </row>
    <row r="6118" spans="2:9" ht="45">
      <c r="B6118" s="1532">
        <v>87813</v>
      </c>
      <c r="C6118" s="1523" t="s">
        <v>2462</v>
      </c>
      <c r="D6118" s="1526" t="s">
        <v>150</v>
      </c>
      <c r="E6118" s="1527">
        <f t="shared" si="190"/>
        <v>78.819999999999993</v>
      </c>
      <c r="F6118" s="1521">
        <f t="shared" si="191"/>
        <v>87813</v>
      </c>
      <c r="H6118" s="1527">
        <v>78.819999999999993</v>
      </c>
      <c r="I6118" s="1527">
        <v>72.180000000000007</v>
      </c>
    </row>
    <row r="6119" spans="2:9" ht="30">
      <c r="B6119" s="1531">
        <v>87815</v>
      </c>
      <c r="C6119" s="1529" t="s">
        <v>2463</v>
      </c>
      <c r="D6119" s="1528" t="s">
        <v>150</v>
      </c>
      <c r="E6119" s="1530">
        <f t="shared" si="190"/>
        <v>83.09</v>
      </c>
      <c r="F6119" s="1521">
        <f t="shared" si="191"/>
        <v>87815</v>
      </c>
      <c r="H6119" s="1530">
        <v>83.09</v>
      </c>
      <c r="I6119" s="1530">
        <v>76</v>
      </c>
    </row>
    <row r="6120" spans="2:9" ht="30">
      <c r="B6120" s="1532">
        <v>87816</v>
      </c>
      <c r="C6120" s="1523" t="s">
        <v>2464</v>
      </c>
      <c r="D6120" s="1526" t="s">
        <v>150</v>
      </c>
      <c r="E6120" s="1527">
        <f t="shared" si="190"/>
        <v>125.2</v>
      </c>
      <c r="F6120" s="1521">
        <f t="shared" si="191"/>
        <v>87816</v>
      </c>
      <c r="H6120" s="1527">
        <v>125.2</v>
      </c>
      <c r="I6120" s="1527">
        <v>119.12</v>
      </c>
    </row>
    <row r="6121" spans="2:9" ht="45">
      <c r="B6121" s="1531">
        <v>87817</v>
      </c>
      <c r="C6121" s="1529" t="s">
        <v>2465</v>
      </c>
      <c r="D6121" s="1528" t="s">
        <v>150</v>
      </c>
      <c r="E6121" s="1530">
        <f t="shared" si="190"/>
        <v>85.81</v>
      </c>
      <c r="F6121" s="1521">
        <f t="shared" si="191"/>
        <v>87817</v>
      </c>
      <c r="H6121" s="1530">
        <v>85.81</v>
      </c>
      <c r="I6121" s="1530">
        <v>78.81</v>
      </c>
    </row>
    <row r="6122" spans="2:9" ht="30">
      <c r="B6122" s="1532">
        <v>87819</v>
      </c>
      <c r="C6122" s="1523" t="s">
        <v>2466</v>
      </c>
      <c r="D6122" s="1526" t="s">
        <v>150</v>
      </c>
      <c r="E6122" s="1527">
        <f t="shared" si="190"/>
        <v>91.17</v>
      </c>
      <c r="F6122" s="1521">
        <f t="shared" si="191"/>
        <v>87819</v>
      </c>
      <c r="H6122" s="1527">
        <v>91.17</v>
      </c>
      <c r="I6122" s="1527">
        <v>83.6</v>
      </c>
    </row>
    <row r="6123" spans="2:9" ht="30">
      <c r="B6123" s="1531">
        <v>87820</v>
      </c>
      <c r="C6123" s="1529" t="s">
        <v>2467</v>
      </c>
      <c r="D6123" s="1528" t="s">
        <v>150</v>
      </c>
      <c r="E6123" s="1530">
        <f t="shared" si="190"/>
        <v>145.72999999999999</v>
      </c>
      <c r="F6123" s="1521">
        <f t="shared" si="191"/>
        <v>87820</v>
      </c>
      <c r="H6123" s="1530">
        <v>145.72999999999999</v>
      </c>
      <c r="I6123" s="1530">
        <v>139.27000000000001</v>
      </c>
    </row>
    <row r="6124" spans="2:9" ht="45">
      <c r="B6124" s="1532">
        <v>87821</v>
      </c>
      <c r="C6124" s="1523" t="s">
        <v>2468</v>
      </c>
      <c r="D6124" s="1526" t="s">
        <v>150</v>
      </c>
      <c r="E6124" s="1527">
        <f t="shared" si="190"/>
        <v>123.25</v>
      </c>
      <c r="F6124" s="1521">
        <f t="shared" si="191"/>
        <v>87821</v>
      </c>
      <c r="H6124" s="1527">
        <v>123.25</v>
      </c>
      <c r="I6124" s="1527">
        <v>112.58</v>
      </c>
    </row>
    <row r="6125" spans="2:9" ht="30">
      <c r="B6125" s="1531">
        <v>87823</v>
      </c>
      <c r="C6125" s="1529" t="s">
        <v>2469</v>
      </c>
      <c r="D6125" s="1528" t="s">
        <v>150</v>
      </c>
      <c r="E6125" s="1530">
        <f t="shared" si="190"/>
        <v>129.15</v>
      </c>
      <c r="F6125" s="1521">
        <f t="shared" si="191"/>
        <v>87823</v>
      </c>
      <c r="H6125" s="1530">
        <v>129.15</v>
      </c>
      <c r="I6125" s="1530">
        <v>117.86</v>
      </c>
    </row>
    <row r="6126" spans="2:9" ht="45">
      <c r="B6126" s="1532">
        <v>87824</v>
      </c>
      <c r="C6126" s="1523" t="s">
        <v>2470</v>
      </c>
      <c r="D6126" s="1526" t="s">
        <v>150</v>
      </c>
      <c r="E6126" s="1527">
        <f t="shared" si="190"/>
        <v>185.96</v>
      </c>
      <c r="F6126" s="1521">
        <f t="shared" si="191"/>
        <v>87824</v>
      </c>
      <c r="H6126" s="1527">
        <v>185.96</v>
      </c>
      <c r="I6126" s="1527">
        <v>176.2</v>
      </c>
    </row>
    <row r="6127" spans="2:9" ht="45">
      <c r="B6127" s="1531">
        <v>87825</v>
      </c>
      <c r="C6127" s="1529" t="s">
        <v>2471</v>
      </c>
      <c r="D6127" s="1528" t="s">
        <v>150</v>
      </c>
      <c r="E6127" s="1530">
        <f t="shared" si="190"/>
        <v>56.86</v>
      </c>
      <c r="F6127" s="1521">
        <f t="shared" si="191"/>
        <v>87825</v>
      </c>
      <c r="H6127" s="1530">
        <v>56.86</v>
      </c>
      <c r="I6127" s="1530">
        <v>52.35</v>
      </c>
    </row>
    <row r="6128" spans="2:9" ht="30">
      <c r="B6128" s="1532">
        <v>87827</v>
      </c>
      <c r="C6128" s="1523" t="s">
        <v>2472</v>
      </c>
      <c r="D6128" s="1526" t="s">
        <v>150</v>
      </c>
      <c r="E6128" s="1527">
        <f t="shared" si="190"/>
        <v>60.76</v>
      </c>
      <c r="F6128" s="1521">
        <f t="shared" si="191"/>
        <v>87827</v>
      </c>
      <c r="H6128" s="1527">
        <v>60.76</v>
      </c>
      <c r="I6128" s="1527">
        <v>55.84</v>
      </c>
    </row>
    <row r="6129" spans="2:9" ht="30">
      <c r="B6129" s="1531">
        <v>87828</v>
      </c>
      <c r="C6129" s="1529" t="s">
        <v>2473</v>
      </c>
      <c r="D6129" s="1528" t="s">
        <v>150</v>
      </c>
      <c r="E6129" s="1530">
        <f t="shared" si="190"/>
        <v>99.16</v>
      </c>
      <c r="F6129" s="1521">
        <f t="shared" si="191"/>
        <v>87828</v>
      </c>
      <c r="H6129" s="1530">
        <v>99.16</v>
      </c>
      <c r="I6129" s="1530">
        <v>95.17</v>
      </c>
    </row>
    <row r="6130" spans="2:9" ht="45">
      <c r="B6130" s="1532">
        <v>87829</v>
      </c>
      <c r="C6130" s="1523" t="s">
        <v>2474</v>
      </c>
      <c r="D6130" s="1526" t="s">
        <v>150</v>
      </c>
      <c r="E6130" s="1527">
        <f t="shared" si="190"/>
        <v>65.180000000000007</v>
      </c>
      <c r="F6130" s="1521">
        <f t="shared" si="191"/>
        <v>87829</v>
      </c>
      <c r="H6130" s="1527">
        <v>65.180000000000007</v>
      </c>
      <c r="I6130" s="1527">
        <v>60.26</v>
      </c>
    </row>
    <row r="6131" spans="2:9" ht="30">
      <c r="B6131" s="1531">
        <v>87831</v>
      </c>
      <c r="C6131" s="1529" t="s">
        <v>2475</v>
      </c>
      <c r="D6131" s="1528" t="s">
        <v>150</v>
      </c>
      <c r="E6131" s="1530">
        <f t="shared" si="190"/>
        <v>70.41</v>
      </c>
      <c r="F6131" s="1521">
        <f t="shared" si="191"/>
        <v>87831</v>
      </c>
      <c r="H6131" s="1530">
        <v>70.41</v>
      </c>
      <c r="I6131" s="1530">
        <v>64.94</v>
      </c>
    </row>
    <row r="6132" spans="2:9" ht="45">
      <c r="B6132" s="1532">
        <v>87832</v>
      </c>
      <c r="C6132" s="1523" t="s">
        <v>2476</v>
      </c>
      <c r="D6132" s="1526" t="s">
        <v>150</v>
      </c>
      <c r="E6132" s="1527">
        <f t="shared" si="190"/>
        <v>123.53</v>
      </c>
      <c r="F6132" s="1521">
        <f t="shared" si="191"/>
        <v>87832</v>
      </c>
      <c r="H6132" s="1527">
        <v>123.53</v>
      </c>
      <c r="I6132" s="1527">
        <v>119.14</v>
      </c>
    </row>
    <row r="6133" spans="2:9" ht="30">
      <c r="B6133" s="1531">
        <v>87834</v>
      </c>
      <c r="C6133" s="1529" t="s">
        <v>2477</v>
      </c>
      <c r="D6133" s="1528" t="s">
        <v>150</v>
      </c>
      <c r="E6133" s="1530">
        <f t="shared" si="190"/>
        <v>190.12</v>
      </c>
      <c r="F6133" s="1521">
        <f t="shared" si="191"/>
        <v>87834</v>
      </c>
      <c r="H6133" s="1530">
        <v>190.12</v>
      </c>
      <c r="I6133" s="1530">
        <v>188.26</v>
      </c>
    </row>
    <row r="6134" spans="2:9" ht="30">
      <c r="B6134" s="1532">
        <v>87835</v>
      </c>
      <c r="C6134" s="1523" t="s">
        <v>2478</v>
      </c>
      <c r="D6134" s="1526" t="s">
        <v>150</v>
      </c>
      <c r="E6134" s="1527">
        <f t="shared" si="190"/>
        <v>132.22</v>
      </c>
      <c r="F6134" s="1521">
        <f t="shared" si="191"/>
        <v>87835</v>
      </c>
      <c r="H6134" s="1527">
        <v>132.22</v>
      </c>
      <c r="I6134" s="1527">
        <v>130.69999999999999</v>
      </c>
    </row>
    <row r="6135" spans="2:9" ht="30">
      <c r="B6135" s="1531">
        <v>87836</v>
      </c>
      <c r="C6135" s="1529" t="s">
        <v>2479</v>
      </c>
      <c r="D6135" s="1528" t="s">
        <v>150</v>
      </c>
      <c r="E6135" s="1530">
        <f t="shared" si="190"/>
        <v>183.28</v>
      </c>
      <c r="F6135" s="1521">
        <f t="shared" si="191"/>
        <v>87836</v>
      </c>
      <c r="H6135" s="1530">
        <v>183.28</v>
      </c>
      <c r="I6135" s="1530">
        <v>182.06</v>
      </c>
    </row>
    <row r="6136" spans="2:9" ht="30">
      <c r="B6136" s="1532">
        <v>87837</v>
      </c>
      <c r="C6136" s="1523" t="s">
        <v>2480</v>
      </c>
      <c r="D6136" s="1526" t="s">
        <v>150</v>
      </c>
      <c r="E6136" s="1527">
        <f t="shared" si="190"/>
        <v>126.26</v>
      </c>
      <c r="F6136" s="1521">
        <f t="shared" si="191"/>
        <v>87837</v>
      </c>
      <c r="H6136" s="1527">
        <v>126.26</v>
      </c>
      <c r="I6136" s="1527">
        <v>125.32</v>
      </c>
    </row>
    <row r="6137" spans="2:9" ht="30">
      <c r="B6137" s="1531">
        <v>87838</v>
      </c>
      <c r="C6137" s="1529" t="s">
        <v>2481</v>
      </c>
      <c r="D6137" s="1528" t="s">
        <v>150</v>
      </c>
      <c r="E6137" s="1530">
        <f t="shared" si="190"/>
        <v>196.01</v>
      </c>
      <c r="F6137" s="1521">
        <f t="shared" si="191"/>
        <v>87838</v>
      </c>
      <c r="H6137" s="1530">
        <v>196.01</v>
      </c>
      <c r="I6137" s="1530">
        <v>193.73</v>
      </c>
    </row>
    <row r="6138" spans="2:9" ht="30">
      <c r="B6138" s="1532">
        <v>87839</v>
      </c>
      <c r="C6138" s="1523" t="s">
        <v>2482</v>
      </c>
      <c r="D6138" s="1526" t="s">
        <v>150</v>
      </c>
      <c r="E6138" s="1527">
        <f t="shared" si="190"/>
        <v>136.78</v>
      </c>
      <c r="F6138" s="1521">
        <f t="shared" si="191"/>
        <v>87839</v>
      </c>
      <c r="H6138" s="1527">
        <v>136.78</v>
      </c>
      <c r="I6138" s="1527">
        <v>134.83000000000001</v>
      </c>
    </row>
    <row r="6139" spans="2:9" ht="30">
      <c r="B6139" s="1531">
        <v>87840</v>
      </c>
      <c r="C6139" s="1529" t="s">
        <v>2483</v>
      </c>
      <c r="D6139" s="1528" t="s">
        <v>150</v>
      </c>
      <c r="E6139" s="1530">
        <f t="shared" si="190"/>
        <v>187.63</v>
      </c>
      <c r="F6139" s="1521">
        <f t="shared" si="191"/>
        <v>87840</v>
      </c>
      <c r="H6139" s="1530">
        <v>187.63</v>
      </c>
      <c r="I6139" s="1530">
        <v>186.14</v>
      </c>
    </row>
    <row r="6140" spans="2:9" ht="30">
      <c r="B6140" s="1532">
        <v>87841</v>
      </c>
      <c r="C6140" s="1523" t="s">
        <v>2484</v>
      </c>
      <c r="D6140" s="1526" t="s">
        <v>150</v>
      </c>
      <c r="E6140" s="1527">
        <f t="shared" si="190"/>
        <v>129.26</v>
      </c>
      <c r="F6140" s="1521">
        <f t="shared" si="191"/>
        <v>87841</v>
      </c>
      <c r="H6140" s="1527">
        <v>129.26</v>
      </c>
      <c r="I6140" s="1527">
        <v>128.04</v>
      </c>
    </row>
    <row r="6141" spans="2:9" ht="30">
      <c r="B6141" s="1531">
        <v>87842</v>
      </c>
      <c r="C6141" s="1529" t="s">
        <v>2485</v>
      </c>
      <c r="D6141" s="1528" t="s">
        <v>150</v>
      </c>
      <c r="E6141" s="1530">
        <f t="shared" si="190"/>
        <v>199.09</v>
      </c>
      <c r="F6141" s="1521">
        <f t="shared" si="191"/>
        <v>87842</v>
      </c>
      <c r="H6141" s="1530">
        <v>199.09</v>
      </c>
      <c r="I6141" s="1530">
        <v>195.69</v>
      </c>
    </row>
    <row r="6142" spans="2:9" ht="30">
      <c r="B6142" s="1532">
        <v>87843</v>
      </c>
      <c r="C6142" s="1523" t="s">
        <v>2486</v>
      </c>
      <c r="D6142" s="1526" t="s">
        <v>150</v>
      </c>
      <c r="E6142" s="1527">
        <f t="shared" si="190"/>
        <v>145.54</v>
      </c>
      <c r="F6142" s="1521">
        <f t="shared" si="191"/>
        <v>87843</v>
      </c>
      <c r="H6142" s="1527">
        <v>145.54</v>
      </c>
      <c r="I6142" s="1527">
        <v>142.47999999999999</v>
      </c>
    </row>
    <row r="6143" spans="2:9" ht="30">
      <c r="B6143" s="1531">
        <v>87844</v>
      </c>
      <c r="C6143" s="1529" t="s">
        <v>2487</v>
      </c>
      <c r="D6143" s="1528" t="s">
        <v>150</v>
      </c>
      <c r="E6143" s="1530">
        <f t="shared" si="190"/>
        <v>186.62</v>
      </c>
      <c r="F6143" s="1521">
        <f t="shared" si="191"/>
        <v>87844</v>
      </c>
      <c r="H6143" s="1530">
        <v>186.62</v>
      </c>
      <c r="I6143" s="1530">
        <v>184.4</v>
      </c>
    </row>
    <row r="6144" spans="2:9" ht="30">
      <c r="B6144" s="1532">
        <v>87845</v>
      </c>
      <c r="C6144" s="1523" t="s">
        <v>2488</v>
      </c>
      <c r="D6144" s="1526" t="s">
        <v>150</v>
      </c>
      <c r="E6144" s="1527">
        <f t="shared" si="190"/>
        <v>133.97</v>
      </c>
      <c r="F6144" s="1521">
        <f t="shared" si="191"/>
        <v>87845</v>
      </c>
      <c r="H6144" s="1527">
        <v>133.97</v>
      </c>
      <c r="I6144" s="1527">
        <v>132.03</v>
      </c>
    </row>
    <row r="6145" spans="2:9" ht="30">
      <c r="B6145" s="1531">
        <v>87846</v>
      </c>
      <c r="C6145" s="1529" t="s">
        <v>2489</v>
      </c>
      <c r="D6145" s="1528" t="s">
        <v>150</v>
      </c>
      <c r="E6145" s="1530">
        <f t="shared" si="190"/>
        <v>205.69</v>
      </c>
      <c r="F6145" s="1521">
        <f t="shared" si="191"/>
        <v>87846</v>
      </c>
      <c r="H6145" s="1530">
        <v>205.69</v>
      </c>
      <c r="I6145" s="1530">
        <v>203.42</v>
      </c>
    </row>
    <row r="6146" spans="2:9" ht="30">
      <c r="B6146" s="1532">
        <v>87847</v>
      </c>
      <c r="C6146" s="1523" t="s">
        <v>2490</v>
      </c>
      <c r="D6146" s="1526" t="s">
        <v>150</v>
      </c>
      <c r="E6146" s="1527">
        <f t="shared" ref="E6146:E6209" si="192">IF($L$2=$H$1,H6146,I6146)</f>
        <v>147.79</v>
      </c>
      <c r="F6146" s="1521">
        <f t="shared" ref="F6146:F6209" si="193">IF(LEN($B6146)=7,CONCATENATE(MID($B6146,1,6),"00",RIGHT($B6146,1)),IF(LEN($B6146)=8,CONCATENATE(MID($B6146,1,6),"0",RIGHT($B6146,2)),$B6146))</f>
        <v>87847</v>
      </c>
      <c r="H6146" s="1527">
        <v>147.79</v>
      </c>
      <c r="I6146" s="1527">
        <v>145.86000000000001</v>
      </c>
    </row>
    <row r="6147" spans="2:9" ht="30">
      <c r="B6147" s="1531">
        <v>87848</v>
      </c>
      <c r="C6147" s="1529" t="s">
        <v>2491</v>
      </c>
      <c r="D6147" s="1528" t="s">
        <v>150</v>
      </c>
      <c r="E6147" s="1530">
        <f t="shared" si="192"/>
        <v>197.76</v>
      </c>
      <c r="F6147" s="1521">
        <f t="shared" si="193"/>
        <v>87848</v>
      </c>
      <c r="H6147" s="1530">
        <v>197.76</v>
      </c>
      <c r="I6147" s="1530">
        <v>196.25</v>
      </c>
    </row>
    <row r="6148" spans="2:9" ht="30">
      <c r="B6148" s="1532">
        <v>87849</v>
      </c>
      <c r="C6148" s="1523" t="s">
        <v>2492</v>
      </c>
      <c r="D6148" s="1526" t="s">
        <v>150</v>
      </c>
      <c r="E6148" s="1527">
        <f t="shared" si="192"/>
        <v>140.74</v>
      </c>
      <c r="F6148" s="1521">
        <f t="shared" si="193"/>
        <v>87849</v>
      </c>
      <c r="H6148" s="1527">
        <v>140.74</v>
      </c>
      <c r="I6148" s="1527">
        <v>139.51</v>
      </c>
    </row>
    <row r="6149" spans="2:9" ht="30">
      <c r="B6149" s="1531">
        <v>87850</v>
      </c>
      <c r="C6149" s="1529" t="s">
        <v>2493</v>
      </c>
      <c r="D6149" s="1528" t="s">
        <v>150</v>
      </c>
      <c r="E6149" s="1530">
        <f t="shared" si="192"/>
        <v>211.6</v>
      </c>
      <c r="F6149" s="1521">
        <f t="shared" si="193"/>
        <v>87850</v>
      </c>
      <c r="H6149" s="1530">
        <v>211.6</v>
      </c>
      <c r="I6149" s="1530">
        <v>208.91</v>
      </c>
    </row>
    <row r="6150" spans="2:9" ht="30">
      <c r="B6150" s="1532">
        <v>87851</v>
      </c>
      <c r="C6150" s="1523" t="s">
        <v>2494</v>
      </c>
      <c r="D6150" s="1526" t="s">
        <v>150</v>
      </c>
      <c r="E6150" s="1527">
        <f t="shared" si="192"/>
        <v>152.37</v>
      </c>
      <c r="F6150" s="1521">
        <f t="shared" si="193"/>
        <v>87851</v>
      </c>
      <c r="H6150" s="1527">
        <v>152.37</v>
      </c>
      <c r="I6150" s="1527">
        <v>150</v>
      </c>
    </row>
    <row r="6151" spans="2:9" ht="30">
      <c r="B6151" s="1531">
        <v>87852</v>
      </c>
      <c r="C6151" s="1529" t="s">
        <v>2495</v>
      </c>
      <c r="D6151" s="1528" t="s">
        <v>150</v>
      </c>
      <c r="E6151" s="1530">
        <f t="shared" si="192"/>
        <v>202.09</v>
      </c>
      <c r="F6151" s="1521">
        <f t="shared" si="193"/>
        <v>87852</v>
      </c>
      <c r="H6151" s="1530">
        <v>202.09</v>
      </c>
      <c r="I6151" s="1530">
        <v>200.31</v>
      </c>
    </row>
    <row r="6152" spans="2:9" ht="30">
      <c r="B6152" s="1532">
        <v>87853</v>
      </c>
      <c r="C6152" s="1523" t="s">
        <v>2496</v>
      </c>
      <c r="D6152" s="1526" t="s">
        <v>150</v>
      </c>
      <c r="E6152" s="1527">
        <f t="shared" si="192"/>
        <v>143.71</v>
      </c>
      <c r="F6152" s="1521">
        <f t="shared" si="193"/>
        <v>87853</v>
      </c>
      <c r="H6152" s="1527">
        <v>143.71</v>
      </c>
      <c r="I6152" s="1527">
        <v>142.21</v>
      </c>
    </row>
    <row r="6153" spans="2:9" ht="30">
      <c r="B6153" s="1531">
        <v>87854</v>
      </c>
      <c r="C6153" s="1529" t="s">
        <v>2497</v>
      </c>
      <c r="D6153" s="1528" t="s">
        <v>150</v>
      </c>
      <c r="E6153" s="1530">
        <f t="shared" si="192"/>
        <v>214.67</v>
      </c>
      <c r="F6153" s="1521">
        <f t="shared" si="193"/>
        <v>87854</v>
      </c>
      <c r="H6153" s="1530">
        <v>214.67</v>
      </c>
      <c r="I6153" s="1530">
        <v>210.83</v>
      </c>
    </row>
    <row r="6154" spans="2:9" ht="30">
      <c r="B6154" s="1532">
        <v>87855</v>
      </c>
      <c r="C6154" s="1523" t="s">
        <v>2498</v>
      </c>
      <c r="D6154" s="1526" t="s">
        <v>150</v>
      </c>
      <c r="E6154" s="1527">
        <f t="shared" si="192"/>
        <v>161.13999999999999</v>
      </c>
      <c r="F6154" s="1521">
        <f t="shared" si="193"/>
        <v>87855</v>
      </c>
      <c r="H6154" s="1527">
        <v>161.13999999999999</v>
      </c>
      <c r="I6154" s="1527">
        <v>157.65</v>
      </c>
    </row>
    <row r="6155" spans="2:9" ht="30">
      <c r="B6155" s="1531">
        <v>87856</v>
      </c>
      <c r="C6155" s="1529" t="s">
        <v>2499</v>
      </c>
      <c r="D6155" s="1528" t="s">
        <v>150</v>
      </c>
      <c r="E6155" s="1530">
        <f t="shared" si="192"/>
        <v>201.1</v>
      </c>
      <c r="F6155" s="1521">
        <f t="shared" si="193"/>
        <v>87856</v>
      </c>
      <c r="H6155" s="1530">
        <v>201.1</v>
      </c>
      <c r="I6155" s="1530">
        <v>198.6</v>
      </c>
    </row>
    <row r="6156" spans="2:9" ht="30">
      <c r="B6156" s="1532">
        <v>87857</v>
      </c>
      <c r="C6156" s="1523" t="s">
        <v>2500</v>
      </c>
      <c r="D6156" s="1526" t="s">
        <v>150</v>
      </c>
      <c r="E6156" s="1527">
        <f t="shared" si="192"/>
        <v>148.43</v>
      </c>
      <c r="F6156" s="1521">
        <f t="shared" si="193"/>
        <v>87857</v>
      </c>
      <c r="H6156" s="1527">
        <v>148.43</v>
      </c>
      <c r="I6156" s="1527">
        <v>146.21</v>
      </c>
    </row>
    <row r="6157" spans="2:9" ht="30">
      <c r="B6157" s="1531">
        <v>87858</v>
      </c>
      <c r="C6157" s="1529" t="s">
        <v>2501</v>
      </c>
      <c r="D6157" s="1528" t="s">
        <v>150</v>
      </c>
      <c r="E6157" s="1530">
        <f t="shared" si="192"/>
        <v>140.86000000000001</v>
      </c>
      <c r="F6157" s="1521">
        <f t="shared" si="193"/>
        <v>87858</v>
      </c>
      <c r="H6157" s="1530">
        <v>140.86000000000001</v>
      </c>
      <c r="I6157" s="1530">
        <v>138.36000000000001</v>
      </c>
    </row>
    <row r="6158" spans="2:9" ht="30">
      <c r="B6158" s="1532">
        <v>87859</v>
      </c>
      <c r="C6158" s="1523" t="s">
        <v>2502</v>
      </c>
      <c r="D6158" s="1526" t="s">
        <v>150</v>
      </c>
      <c r="E6158" s="1527">
        <f t="shared" si="192"/>
        <v>161.38</v>
      </c>
      <c r="F6158" s="1521">
        <f t="shared" si="193"/>
        <v>87859</v>
      </c>
      <c r="H6158" s="1527">
        <v>161.38</v>
      </c>
      <c r="I6158" s="1527">
        <v>157.94999999999999</v>
      </c>
    </row>
    <row r="6159" spans="2:9" ht="45">
      <c r="B6159" s="1531">
        <v>89048</v>
      </c>
      <c r="C6159" s="1529" t="s">
        <v>2503</v>
      </c>
      <c r="D6159" s="1528" t="s">
        <v>150</v>
      </c>
      <c r="E6159" s="1530">
        <f t="shared" si="192"/>
        <v>29.68</v>
      </c>
      <c r="F6159" s="1521">
        <f t="shared" si="193"/>
        <v>89048</v>
      </c>
      <c r="H6159" s="1530">
        <v>29.68</v>
      </c>
      <c r="I6159" s="1530">
        <v>28.02</v>
      </c>
    </row>
    <row r="6160" spans="2:9" ht="30">
      <c r="B6160" s="1532">
        <v>89049</v>
      </c>
      <c r="C6160" s="1523" t="s">
        <v>2504</v>
      </c>
      <c r="D6160" s="1526" t="s">
        <v>150</v>
      </c>
      <c r="E6160" s="1527">
        <f t="shared" si="192"/>
        <v>19.829999999999998</v>
      </c>
      <c r="F6160" s="1521">
        <f t="shared" si="193"/>
        <v>89049</v>
      </c>
      <c r="H6160" s="1527">
        <v>19.829999999999998</v>
      </c>
      <c r="I6160" s="1527">
        <v>18.57</v>
      </c>
    </row>
    <row r="6161" spans="2:9" ht="45">
      <c r="B6161" s="1531">
        <v>89173</v>
      </c>
      <c r="C6161" s="1529" t="s">
        <v>2505</v>
      </c>
      <c r="D6161" s="1528" t="s">
        <v>150</v>
      </c>
      <c r="E6161" s="1530">
        <f t="shared" si="192"/>
        <v>29.21</v>
      </c>
      <c r="F6161" s="1521">
        <f t="shared" si="193"/>
        <v>89173</v>
      </c>
      <c r="H6161" s="1530">
        <v>29.21</v>
      </c>
      <c r="I6161" s="1530">
        <v>27.58</v>
      </c>
    </row>
    <row r="6162" spans="2:9" ht="30">
      <c r="B6162" s="1532">
        <v>90406</v>
      </c>
      <c r="C6162" s="1523" t="s">
        <v>2506</v>
      </c>
      <c r="D6162" s="1526" t="s">
        <v>150</v>
      </c>
      <c r="E6162" s="1527">
        <f t="shared" si="192"/>
        <v>37.79</v>
      </c>
      <c r="F6162" s="1521">
        <f t="shared" si="193"/>
        <v>90406</v>
      </c>
      <c r="H6162" s="1527">
        <v>37.79</v>
      </c>
      <c r="I6162" s="1527">
        <v>35.270000000000003</v>
      </c>
    </row>
    <row r="6163" spans="2:9" ht="30">
      <c r="B6163" s="1531">
        <v>90407</v>
      </c>
      <c r="C6163" s="1529" t="s">
        <v>2507</v>
      </c>
      <c r="D6163" s="1528" t="s">
        <v>150</v>
      </c>
      <c r="E6163" s="1530">
        <f t="shared" si="192"/>
        <v>41.87</v>
      </c>
      <c r="F6163" s="1521">
        <f t="shared" si="193"/>
        <v>90407</v>
      </c>
      <c r="H6163" s="1530">
        <v>41.87</v>
      </c>
      <c r="I6163" s="1530">
        <v>38.93</v>
      </c>
    </row>
    <row r="6164" spans="2:9" ht="30">
      <c r="B6164" s="1532">
        <v>90408</v>
      </c>
      <c r="C6164" s="1523" t="s">
        <v>2508</v>
      </c>
      <c r="D6164" s="1526" t="s">
        <v>150</v>
      </c>
      <c r="E6164" s="1527">
        <f t="shared" si="192"/>
        <v>27.21</v>
      </c>
      <c r="F6164" s="1521">
        <f t="shared" si="193"/>
        <v>90408</v>
      </c>
      <c r="H6164" s="1527">
        <v>27.21</v>
      </c>
      <c r="I6164" s="1527">
        <v>25.18</v>
      </c>
    </row>
    <row r="6165" spans="2:9" ht="30">
      <c r="B6165" s="1531">
        <v>90409</v>
      </c>
      <c r="C6165" s="1529" t="s">
        <v>2509</v>
      </c>
      <c r="D6165" s="1528" t="s">
        <v>150</v>
      </c>
      <c r="E6165" s="1530">
        <f t="shared" si="192"/>
        <v>29.53</v>
      </c>
      <c r="F6165" s="1521">
        <f t="shared" si="193"/>
        <v>90409</v>
      </c>
      <c r="H6165" s="1530">
        <v>29.53</v>
      </c>
      <c r="I6165" s="1530">
        <v>27.25</v>
      </c>
    </row>
    <row r="6166" spans="2:9" ht="30">
      <c r="B6166" s="1532">
        <v>87242</v>
      </c>
      <c r="C6166" s="1523" t="s">
        <v>2510</v>
      </c>
      <c r="D6166" s="1526" t="s">
        <v>150</v>
      </c>
      <c r="E6166" s="1527">
        <f t="shared" si="192"/>
        <v>197.91</v>
      </c>
      <c r="F6166" s="1521">
        <f t="shared" si="193"/>
        <v>87242</v>
      </c>
      <c r="H6166" s="1527">
        <v>197.91</v>
      </c>
      <c r="I6166" s="1527">
        <v>193.95</v>
      </c>
    </row>
    <row r="6167" spans="2:9" ht="30">
      <c r="B6167" s="1531">
        <v>87243</v>
      </c>
      <c r="C6167" s="1529" t="s">
        <v>2511</v>
      </c>
      <c r="D6167" s="1528" t="s">
        <v>150</v>
      </c>
      <c r="E6167" s="1530">
        <f t="shared" si="192"/>
        <v>181.8</v>
      </c>
      <c r="F6167" s="1521">
        <f t="shared" si="193"/>
        <v>87243</v>
      </c>
      <c r="H6167" s="1530">
        <v>181.8</v>
      </c>
      <c r="I6167" s="1530">
        <v>178.65</v>
      </c>
    </row>
    <row r="6168" spans="2:9" ht="30">
      <c r="B6168" s="1532">
        <v>87244</v>
      </c>
      <c r="C6168" s="1523" t="s">
        <v>2512</v>
      </c>
      <c r="D6168" s="1526" t="s">
        <v>150</v>
      </c>
      <c r="E6168" s="1527">
        <f t="shared" si="192"/>
        <v>192.18</v>
      </c>
      <c r="F6168" s="1521">
        <f t="shared" si="193"/>
        <v>87244</v>
      </c>
      <c r="H6168" s="1527">
        <v>192.18</v>
      </c>
      <c r="I6168" s="1527">
        <v>187.96</v>
      </c>
    </row>
    <row r="6169" spans="2:9" ht="30">
      <c r="B6169" s="1531">
        <v>87245</v>
      </c>
      <c r="C6169" s="1529" t="s">
        <v>2513</v>
      </c>
      <c r="D6169" s="1528" t="s">
        <v>150</v>
      </c>
      <c r="E6169" s="1530">
        <f t="shared" si="192"/>
        <v>230.08</v>
      </c>
      <c r="F6169" s="1521">
        <f t="shared" si="193"/>
        <v>87245</v>
      </c>
      <c r="H6169" s="1530">
        <v>230.08</v>
      </c>
      <c r="I6169" s="1530">
        <v>224.87</v>
      </c>
    </row>
    <row r="6170" spans="2:9" ht="30">
      <c r="B6170" s="1532">
        <v>87264</v>
      </c>
      <c r="C6170" s="1523" t="s">
        <v>2514</v>
      </c>
      <c r="D6170" s="1526" t="s">
        <v>150</v>
      </c>
      <c r="E6170" s="1527">
        <f t="shared" si="192"/>
        <v>59.3</v>
      </c>
      <c r="F6170" s="1521">
        <f t="shared" si="193"/>
        <v>87264</v>
      </c>
      <c r="H6170" s="1527">
        <v>59.3</v>
      </c>
      <c r="I6170" s="1527">
        <v>57.06</v>
      </c>
    </row>
    <row r="6171" spans="2:9" ht="30">
      <c r="B6171" s="1531">
        <v>87265</v>
      </c>
      <c r="C6171" s="1529" t="s">
        <v>2515</v>
      </c>
      <c r="D6171" s="1528" t="s">
        <v>150</v>
      </c>
      <c r="E6171" s="1530">
        <f t="shared" si="192"/>
        <v>52.65</v>
      </c>
      <c r="F6171" s="1521">
        <f t="shared" si="193"/>
        <v>87265</v>
      </c>
      <c r="H6171" s="1530">
        <v>52.65</v>
      </c>
      <c r="I6171" s="1530">
        <v>51.07</v>
      </c>
    </row>
    <row r="6172" spans="2:9" ht="30">
      <c r="B6172" s="1532">
        <v>87266</v>
      </c>
      <c r="C6172" s="1523" t="s">
        <v>2516</v>
      </c>
      <c r="D6172" s="1526" t="s">
        <v>150</v>
      </c>
      <c r="E6172" s="1527">
        <f t="shared" si="192"/>
        <v>61.65</v>
      </c>
      <c r="F6172" s="1521">
        <f t="shared" si="193"/>
        <v>87266</v>
      </c>
      <c r="H6172" s="1527">
        <v>61.65</v>
      </c>
      <c r="I6172" s="1527">
        <v>59.17</v>
      </c>
    </row>
    <row r="6173" spans="2:9" ht="30">
      <c r="B6173" s="1531">
        <v>87267</v>
      </c>
      <c r="C6173" s="1529" t="s">
        <v>2517</v>
      </c>
      <c r="D6173" s="1528" t="s">
        <v>150</v>
      </c>
      <c r="E6173" s="1530">
        <f t="shared" si="192"/>
        <v>58.71</v>
      </c>
      <c r="F6173" s="1521">
        <f t="shared" si="193"/>
        <v>87267</v>
      </c>
      <c r="H6173" s="1530">
        <v>58.71</v>
      </c>
      <c r="I6173" s="1530">
        <v>56.53</v>
      </c>
    </row>
    <row r="6174" spans="2:9" ht="30">
      <c r="B6174" s="1532">
        <v>87268</v>
      </c>
      <c r="C6174" s="1523" t="s">
        <v>2518</v>
      </c>
      <c r="D6174" s="1526" t="s">
        <v>150</v>
      </c>
      <c r="E6174" s="1527">
        <f t="shared" si="192"/>
        <v>63.22</v>
      </c>
      <c r="F6174" s="1521">
        <f t="shared" si="193"/>
        <v>87268</v>
      </c>
      <c r="H6174" s="1527">
        <v>63.22</v>
      </c>
      <c r="I6174" s="1527">
        <v>60.57</v>
      </c>
    </row>
    <row r="6175" spans="2:9" ht="30">
      <c r="B6175" s="1531">
        <v>87269</v>
      </c>
      <c r="C6175" s="1529" t="s">
        <v>2519</v>
      </c>
      <c r="D6175" s="1528" t="s">
        <v>150</v>
      </c>
      <c r="E6175" s="1530">
        <f t="shared" si="192"/>
        <v>55.99</v>
      </c>
      <c r="F6175" s="1521">
        <f t="shared" si="193"/>
        <v>87269</v>
      </c>
      <c r="H6175" s="1530">
        <v>55.99</v>
      </c>
      <c r="I6175" s="1530">
        <v>54.06</v>
      </c>
    </row>
    <row r="6176" spans="2:9" ht="30">
      <c r="B6176" s="1532">
        <v>87270</v>
      </c>
      <c r="C6176" s="1523" t="s">
        <v>2520</v>
      </c>
      <c r="D6176" s="1526" t="s">
        <v>150</v>
      </c>
      <c r="E6176" s="1527">
        <f t="shared" si="192"/>
        <v>65.2</v>
      </c>
      <c r="F6176" s="1521">
        <f t="shared" si="193"/>
        <v>87270</v>
      </c>
      <c r="H6176" s="1527">
        <v>65.2</v>
      </c>
      <c r="I6176" s="1527">
        <v>62.34</v>
      </c>
    </row>
    <row r="6177" spans="2:9" ht="30">
      <c r="B6177" s="1531">
        <v>87271</v>
      </c>
      <c r="C6177" s="1529" t="s">
        <v>2521</v>
      </c>
      <c r="D6177" s="1528" t="s">
        <v>150</v>
      </c>
      <c r="E6177" s="1530">
        <f t="shared" si="192"/>
        <v>61.74</v>
      </c>
      <c r="F6177" s="1521">
        <f t="shared" si="193"/>
        <v>87271</v>
      </c>
      <c r="H6177" s="1530">
        <v>61.74</v>
      </c>
      <c r="I6177" s="1530">
        <v>59.21</v>
      </c>
    </row>
    <row r="6178" spans="2:9" ht="30">
      <c r="B6178" s="1532">
        <v>87272</v>
      </c>
      <c r="C6178" s="1523" t="s">
        <v>2522</v>
      </c>
      <c r="D6178" s="1526" t="s">
        <v>150</v>
      </c>
      <c r="E6178" s="1527">
        <f t="shared" si="192"/>
        <v>67.209999999999994</v>
      </c>
      <c r="F6178" s="1521">
        <f t="shared" si="193"/>
        <v>87272</v>
      </c>
      <c r="H6178" s="1527">
        <v>67.209999999999994</v>
      </c>
      <c r="I6178" s="1527">
        <v>64.25</v>
      </c>
    </row>
    <row r="6179" spans="2:9" ht="30">
      <c r="B6179" s="1531">
        <v>87273</v>
      </c>
      <c r="C6179" s="1529" t="s">
        <v>2523</v>
      </c>
      <c r="D6179" s="1528" t="s">
        <v>150</v>
      </c>
      <c r="E6179" s="1530">
        <f t="shared" si="192"/>
        <v>58.38</v>
      </c>
      <c r="F6179" s="1521">
        <f t="shared" si="193"/>
        <v>87273</v>
      </c>
      <c r="H6179" s="1530">
        <v>58.38</v>
      </c>
      <c r="I6179" s="1530">
        <v>56.31</v>
      </c>
    </row>
    <row r="6180" spans="2:9" ht="30">
      <c r="B6180" s="1532">
        <v>87274</v>
      </c>
      <c r="C6180" s="1523" t="s">
        <v>2524</v>
      </c>
      <c r="D6180" s="1526" t="s">
        <v>150</v>
      </c>
      <c r="E6180" s="1527">
        <f t="shared" si="192"/>
        <v>68.61</v>
      </c>
      <c r="F6180" s="1521">
        <f t="shared" si="193"/>
        <v>87274</v>
      </c>
      <c r="H6180" s="1527">
        <v>68.61</v>
      </c>
      <c r="I6180" s="1527">
        <v>65.5</v>
      </c>
    </row>
    <row r="6181" spans="2:9" ht="30">
      <c r="B6181" s="1531">
        <v>87275</v>
      </c>
      <c r="C6181" s="1529" t="s">
        <v>2525</v>
      </c>
      <c r="D6181" s="1528" t="s">
        <v>150</v>
      </c>
      <c r="E6181" s="1530">
        <f t="shared" si="192"/>
        <v>65.62</v>
      </c>
      <c r="F6181" s="1521">
        <f t="shared" si="193"/>
        <v>87275</v>
      </c>
      <c r="H6181" s="1530">
        <v>65.62</v>
      </c>
      <c r="I6181" s="1530">
        <v>62.82</v>
      </c>
    </row>
    <row r="6182" spans="2:9" ht="30">
      <c r="B6182" s="1532">
        <v>88786</v>
      </c>
      <c r="C6182" s="1523" t="s">
        <v>2526</v>
      </c>
      <c r="D6182" s="1526" t="s">
        <v>150</v>
      </c>
      <c r="E6182" s="1527">
        <f t="shared" si="192"/>
        <v>280.22000000000003</v>
      </c>
      <c r="F6182" s="1521">
        <f t="shared" si="193"/>
        <v>88786</v>
      </c>
      <c r="H6182" s="1527">
        <v>280.22000000000003</v>
      </c>
      <c r="I6182" s="1527">
        <v>276.26</v>
      </c>
    </row>
    <row r="6183" spans="2:9" ht="30">
      <c r="B6183" s="1531">
        <v>88787</v>
      </c>
      <c r="C6183" s="1529" t="s">
        <v>2527</v>
      </c>
      <c r="D6183" s="1528" t="s">
        <v>150</v>
      </c>
      <c r="E6183" s="1530">
        <f t="shared" si="192"/>
        <v>259.51</v>
      </c>
      <c r="F6183" s="1521">
        <f t="shared" si="193"/>
        <v>88787</v>
      </c>
      <c r="H6183" s="1530">
        <v>259.51</v>
      </c>
      <c r="I6183" s="1530">
        <v>256.36</v>
      </c>
    </row>
    <row r="6184" spans="2:9" ht="30">
      <c r="B6184" s="1532">
        <v>88788</v>
      </c>
      <c r="C6184" s="1523" t="s">
        <v>2528</v>
      </c>
      <c r="D6184" s="1526" t="s">
        <v>150</v>
      </c>
      <c r="E6184" s="1527">
        <f t="shared" si="192"/>
        <v>269.89</v>
      </c>
      <c r="F6184" s="1521">
        <f t="shared" si="193"/>
        <v>88788</v>
      </c>
      <c r="H6184" s="1527">
        <v>269.89</v>
      </c>
      <c r="I6184" s="1527">
        <v>265.67</v>
      </c>
    </row>
    <row r="6185" spans="2:9" ht="30">
      <c r="B6185" s="1531">
        <v>88789</v>
      </c>
      <c r="C6185" s="1529" t="s">
        <v>2529</v>
      </c>
      <c r="D6185" s="1528" t="s">
        <v>150</v>
      </c>
      <c r="E6185" s="1530">
        <f t="shared" si="192"/>
        <v>323.52999999999997</v>
      </c>
      <c r="F6185" s="1521">
        <f t="shared" si="193"/>
        <v>88789</v>
      </c>
      <c r="H6185" s="1530">
        <v>323.52999999999997</v>
      </c>
      <c r="I6185" s="1530">
        <v>318.32</v>
      </c>
    </row>
    <row r="6186" spans="2:9" ht="45">
      <c r="B6186" s="1532">
        <v>89045</v>
      </c>
      <c r="C6186" s="1523" t="s">
        <v>16492</v>
      </c>
      <c r="D6186" s="1526" t="s">
        <v>150</v>
      </c>
      <c r="E6186" s="1527">
        <f t="shared" si="192"/>
        <v>59.13</v>
      </c>
      <c r="F6186" s="1521">
        <f t="shared" si="193"/>
        <v>89045</v>
      </c>
      <c r="H6186" s="1527">
        <v>59.13</v>
      </c>
      <c r="I6186" s="1527">
        <v>56.9</v>
      </c>
    </row>
    <row r="6187" spans="2:9" ht="45">
      <c r="B6187" s="1531">
        <v>89170</v>
      </c>
      <c r="C6187" s="1529" t="s">
        <v>18787</v>
      </c>
      <c r="D6187" s="1528" t="s">
        <v>150</v>
      </c>
      <c r="E6187" s="1530">
        <f t="shared" si="192"/>
        <v>57.45</v>
      </c>
      <c r="F6187" s="1521">
        <f t="shared" si="193"/>
        <v>89170</v>
      </c>
      <c r="H6187" s="1530">
        <v>57.45</v>
      </c>
      <c r="I6187" s="1530">
        <v>55.4</v>
      </c>
    </row>
    <row r="6188" spans="2:9" ht="30">
      <c r="B6188" s="1532">
        <v>93392</v>
      </c>
      <c r="C6188" s="1523" t="s">
        <v>4180</v>
      </c>
      <c r="D6188" s="1526" t="s">
        <v>150</v>
      </c>
      <c r="E6188" s="1527">
        <f t="shared" si="192"/>
        <v>50.8</v>
      </c>
      <c r="F6188" s="1521">
        <f t="shared" si="193"/>
        <v>93392</v>
      </c>
      <c r="H6188" s="1527">
        <v>50.8</v>
      </c>
      <c r="I6188" s="1527">
        <v>48.56</v>
      </c>
    </row>
    <row r="6189" spans="2:9" ht="30">
      <c r="B6189" s="1531">
        <v>93393</v>
      </c>
      <c r="C6189" s="1529" t="s">
        <v>4181</v>
      </c>
      <c r="D6189" s="1528" t="s">
        <v>150</v>
      </c>
      <c r="E6189" s="1530">
        <f t="shared" si="192"/>
        <v>44.23</v>
      </c>
      <c r="F6189" s="1521">
        <f t="shared" si="193"/>
        <v>93393</v>
      </c>
      <c r="H6189" s="1530">
        <v>44.23</v>
      </c>
      <c r="I6189" s="1530">
        <v>42.65</v>
      </c>
    </row>
    <row r="6190" spans="2:9" ht="30">
      <c r="B6190" s="1532">
        <v>93394</v>
      </c>
      <c r="C6190" s="1523" t="s">
        <v>4182</v>
      </c>
      <c r="D6190" s="1526" t="s">
        <v>150</v>
      </c>
      <c r="E6190" s="1527">
        <f t="shared" si="192"/>
        <v>53.15</v>
      </c>
      <c r="F6190" s="1521">
        <f t="shared" si="193"/>
        <v>93394</v>
      </c>
      <c r="H6190" s="1527">
        <v>53.15</v>
      </c>
      <c r="I6190" s="1527">
        <v>50.67</v>
      </c>
    </row>
    <row r="6191" spans="2:9" ht="30">
      <c r="B6191" s="1531">
        <v>93395</v>
      </c>
      <c r="C6191" s="1529" t="s">
        <v>4183</v>
      </c>
      <c r="D6191" s="1528" t="s">
        <v>150</v>
      </c>
      <c r="E6191" s="1530">
        <f t="shared" si="192"/>
        <v>50.21</v>
      </c>
      <c r="F6191" s="1521">
        <f t="shared" si="193"/>
        <v>93395</v>
      </c>
      <c r="H6191" s="1530">
        <v>50.21</v>
      </c>
      <c r="I6191" s="1530">
        <v>48.03</v>
      </c>
    </row>
    <row r="6192" spans="2:9" ht="30">
      <c r="B6192" s="1532">
        <v>99194</v>
      </c>
      <c r="C6192" s="1523" t="s">
        <v>4184</v>
      </c>
      <c r="D6192" s="1526" t="s">
        <v>150</v>
      </c>
      <c r="E6192" s="1527">
        <f t="shared" si="192"/>
        <v>59.06</v>
      </c>
      <c r="F6192" s="1521">
        <f t="shared" si="193"/>
        <v>99194</v>
      </c>
      <c r="H6192" s="1527">
        <v>59.06</v>
      </c>
      <c r="I6192" s="1527">
        <v>56.82</v>
      </c>
    </row>
    <row r="6193" spans="2:9" ht="30">
      <c r="B6193" s="1531">
        <v>99195</v>
      </c>
      <c r="C6193" s="1529" t="s">
        <v>4185</v>
      </c>
      <c r="D6193" s="1528" t="s">
        <v>150</v>
      </c>
      <c r="E6193" s="1530">
        <f t="shared" si="192"/>
        <v>52.49</v>
      </c>
      <c r="F6193" s="1521">
        <f t="shared" si="193"/>
        <v>99195</v>
      </c>
      <c r="H6193" s="1530">
        <v>52.49</v>
      </c>
      <c r="I6193" s="1530">
        <v>50.91</v>
      </c>
    </row>
    <row r="6194" spans="2:9" ht="30">
      <c r="B6194" s="1532">
        <v>99196</v>
      </c>
      <c r="C6194" s="1523" t="s">
        <v>4186</v>
      </c>
      <c r="D6194" s="1526" t="s">
        <v>150</v>
      </c>
      <c r="E6194" s="1527">
        <f t="shared" si="192"/>
        <v>61.41</v>
      </c>
      <c r="F6194" s="1521">
        <f t="shared" si="193"/>
        <v>99196</v>
      </c>
      <c r="H6194" s="1527">
        <v>61.41</v>
      </c>
      <c r="I6194" s="1527">
        <v>58.93</v>
      </c>
    </row>
    <row r="6195" spans="2:9" ht="30">
      <c r="B6195" s="1531">
        <v>99198</v>
      </c>
      <c r="C6195" s="1529" t="s">
        <v>4187</v>
      </c>
      <c r="D6195" s="1528" t="s">
        <v>150</v>
      </c>
      <c r="E6195" s="1530">
        <f t="shared" si="192"/>
        <v>58.47</v>
      </c>
      <c r="F6195" s="1521">
        <f t="shared" si="193"/>
        <v>99198</v>
      </c>
      <c r="H6195" s="1530">
        <v>58.47</v>
      </c>
      <c r="I6195" s="1530">
        <v>56.29</v>
      </c>
    </row>
    <row r="6196" spans="2:9" ht="30">
      <c r="B6196" s="1532">
        <v>101965</v>
      </c>
      <c r="C6196" s="1523" t="s">
        <v>16820</v>
      </c>
      <c r="D6196" s="1526" t="s">
        <v>73</v>
      </c>
      <c r="E6196" s="1527">
        <f t="shared" si="192"/>
        <v>120.19</v>
      </c>
      <c r="F6196" s="1521">
        <f t="shared" si="193"/>
        <v>101965</v>
      </c>
      <c r="H6196" s="1527">
        <v>120.19</v>
      </c>
      <c r="I6196" s="1527">
        <v>118.16</v>
      </c>
    </row>
    <row r="6197" spans="2:9" ht="30">
      <c r="B6197" s="1531">
        <v>101966</v>
      </c>
      <c r="C6197" s="1529" t="s">
        <v>16821</v>
      </c>
      <c r="D6197" s="1528" t="s">
        <v>73</v>
      </c>
      <c r="E6197" s="1530">
        <f t="shared" si="192"/>
        <v>157.94</v>
      </c>
      <c r="F6197" s="1521">
        <f t="shared" si="193"/>
        <v>101966</v>
      </c>
      <c r="H6197" s="1530">
        <v>157.94</v>
      </c>
      <c r="I6197" s="1530">
        <v>157</v>
      </c>
    </row>
    <row r="6198" spans="2:9">
      <c r="B6198" s="1532">
        <v>101979</v>
      </c>
      <c r="C6198" s="1523" t="s">
        <v>16822</v>
      </c>
      <c r="D6198" s="1526" t="s">
        <v>73</v>
      </c>
      <c r="E6198" s="1527">
        <f t="shared" si="192"/>
        <v>44.72</v>
      </c>
      <c r="F6198" s="1521">
        <f t="shared" si="193"/>
        <v>101979</v>
      </c>
      <c r="H6198" s="1527">
        <v>44.72</v>
      </c>
      <c r="I6198" s="1527">
        <v>44.17</v>
      </c>
    </row>
    <row r="6199" spans="2:9">
      <c r="B6199" s="1531">
        <v>96112</v>
      </c>
      <c r="C6199" s="1529" t="s">
        <v>2530</v>
      </c>
      <c r="D6199" s="1528" t="s">
        <v>150</v>
      </c>
      <c r="E6199" s="1530">
        <f t="shared" si="192"/>
        <v>119.05</v>
      </c>
      <c r="F6199" s="1521">
        <f t="shared" si="193"/>
        <v>96112</v>
      </c>
      <c r="H6199" s="1530">
        <v>119.05</v>
      </c>
      <c r="I6199" s="1530">
        <v>113.36</v>
      </c>
    </row>
    <row r="6200" spans="2:9">
      <c r="B6200" s="1532">
        <v>96117</v>
      </c>
      <c r="C6200" s="1523" t="s">
        <v>2531</v>
      </c>
      <c r="D6200" s="1526" t="s">
        <v>150</v>
      </c>
      <c r="E6200" s="1527">
        <f t="shared" si="192"/>
        <v>147.86000000000001</v>
      </c>
      <c r="F6200" s="1521">
        <f t="shared" si="193"/>
        <v>96117</v>
      </c>
      <c r="H6200" s="1527">
        <v>147.86000000000001</v>
      </c>
      <c r="I6200" s="1527">
        <v>143.36000000000001</v>
      </c>
    </row>
    <row r="6201" spans="2:9">
      <c r="B6201" s="1531">
        <v>96122</v>
      </c>
      <c r="C6201" s="1529" t="s">
        <v>2532</v>
      </c>
      <c r="D6201" s="1528" t="s">
        <v>73</v>
      </c>
      <c r="E6201" s="1530">
        <f t="shared" si="192"/>
        <v>34.42</v>
      </c>
      <c r="F6201" s="1521">
        <f t="shared" si="193"/>
        <v>96122</v>
      </c>
      <c r="H6201" s="1530">
        <v>34.42</v>
      </c>
      <c r="I6201" s="1530">
        <v>33.44</v>
      </c>
    </row>
    <row r="6202" spans="2:9">
      <c r="B6202" s="1532">
        <v>96109</v>
      </c>
      <c r="C6202" s="1523" t="s">
        <v>2533</v>
      </c>
      <c r="D6202" s="1526" t="s">
        <v>150</v>
      </c>
      <c r="E6202" s="1527">
        <f t="shared" si="192"/>
        <v>36.869999999999997</v>
      </c>
      <c r="F6202" s="1521">
        <f t="shared" si="193"/>
        <v>96109</v>
      </c>
      <c r="H6202" s="1527">
        <v>36.869999999999997</v>
      </c>
      <c r="I6202" s="1527">
        <v>34.51</v>
      </c>
    </row>
    <row r="6203" spans="2:9">
      <c r="B6203" s="1531">
        <v>96110</v>
      </c>
      <c r="C6203" s="1529" t="s">
        <v>2534</v>
      </c>
      <c r="D6203" s="1528" t="s">
        <v>150</v>
      </c>
      <c r="E6203" s="1530">
        <f t="shared" si="192"/>
        <v>68.150000000000006</v>
      </c>
      <c r="F6203" s="1521">
        <f t="shared" si="193"/>
        <v>96110</v>
      </c>
      <c r="H6203" s="1530">
        <v>68.150000000000006</v>
      </c>
      <c r="I6203" s="1530">
        <v>66.680000000000007</v>
      </c>
    </row>
    <row r="6204" spans="2:9">
      <c r="B6204" s="1532">
        <v>96113</v>
      </c>
      <c r="C6204" s="1523" t="s">
        <v>2535</v>
      </c>
      <c r="D6204" s="1526" t="s">
        <v>150</v>
      </c>
      <c r="E6204" s="1527">
        <f t="shared" si="192"/>
        <v>32.619999999999997</v>
      </c>
      <c r="F6204" s="1521">
        <f t="shared" si="193"/>
        <v>96113</v>
      </c>
      <c r="H6204" s="1527">
        <v>32.619999999999997</v>
      </c>
      <c r="I6204" s="1527">
        <v>30.75</v>
      </c>
    </row>
    <row r="6205" spans="2:9">
      <c r="B6205" s="1531">
        <v>96114</v>
      </c>
      <c r="C6205" s="1529" t="s">
        <v>2536</v>
      </c>
      <c r="D6205" s="1528" t="s">
        <v>150</v>
      </c>
      <c r="E6205" s="1530">
        <f t="shared" si="192"/>
        <v>73.349999999999994</v>
      </c>
      <c r="F6205" s="1521">
        <f t="shared" si="193"/>
        <v>96114</v>
      </c>
      <c r="H6205" s="1530">
        <v>73.349999999999994</v>
      </c>
      <c r="I6205" s="1530">
        <v>72.180000000000007</v>
      </c>
    </row>
    <row r="6206" spans="2:9">
      <c r="B6206" s="1532">
        <v>96120</v>
      </c>
      <c r="C6206" s="1523" t="s">
        <v>2537</v>
      </c>
      <c r="D6206" s="1526" t="s">
        <v>73</v>
      </c>
      <c r="E6206" s="1527">
        <f t="shared" si="192"/>
        <v>2.6</v>
      </c>
      <c r="F6206" s="1521">
        <f t="shared" si="193"/>
        <v>96120</v>
      </c>
      <c r="H6206" s="1527">
        <v>2.6</v>
      </c>
      <c r="I6206" s="1527">
        <v>2.46</v>
      </c>
    </row>
    <row r="6207" spans="2:9">
      <c r="B6207" s="1531">
        <v>96123</v>
      </c>
      <c r="C6207" s="1529" t="s">
        <v>2538</v>
      </c>
      <c r="D6207" s="1528" t="s">
        <v>73</v>
      </c>
      <c r="E6207" s="1530">
        <f t="shared" si="192"/>
        <v>33.549999999999997</v>
      </c>
      <c r="F6207" s="1521">
        <f t="shared" si="193"/>
        <v>96123</v>
      </c>
      <c r="H6207" s="1530">
        <v>33.549999999999997</v>
      </c>
      <c r="I6207" s="1530">
        <v>32.9</v>
      </c>
    </row>
    <row r="6208" spans="2:9">
      <c r="B6208" s="1532">
        <v>99054</v>
      </c>
      <c r="C6208" s="1523" t="s">
        <v>4117</v>
      </c>
      <c r="D6208" s="1526" t="s">
        <v>150</v>
      </c>
      <c r="E6208" s="1527">
        <f t="shared" si="192"/>
        <v>45.42</v>
      </c>
      <c r="F6208" s="1521">
        <f t="shared" si="193"/>
        <v>99054</v>
      </c>
      <c r="H6208" s="1527">
        <v>45.42</v>
      </c>
      <c r="I6208" s="1527">
        <v>42.25</v>
      </c>
    </row>
    <row r="6209" spans="2:9">
      <c r="B6209" s="1531">
        <v>96111</v>
      </c>
      <c r="C6209" s="1529" t="s">
        <v>3199</v>
      </c>
      <c r="D6209" s="1528" t="s">
        <v>150</v>
      </c>
      <c r="E6209" s="1530">
        <f t="shared" si="192"/>
        <v>66.38</v>
      </c>
      <c r="F6209" s="1521">
        <f t="shared" si="193"/>
        <v>96111</v>
      </c>
      <c r="H6209" s="1530">
        <v>66.38</v>
      </c>
      <c r="I6209" s="1530">
        <v>65.489999999999995</v>
      </c>
    </row>
    <row r="6210" spans="2:9">
      <c r="B6210" s="1532">
        <v>96116</v>
      </c>
      <c r="C6210" s="1523" t="s">
        <v>3200</v>
      </c>
      <c r="D6210" s="1526" t="s">
        <v>150</v>
      </c>
      <c r="E6210" s="1527">
        <f t="shared" ref="E6210:E6273" si="194">IF($L$2=$H$1,H6210,I6210)</f>
        <v>74.790000000000006</v>
      </c>
      <c r="F6210" s="1521">
        <f t="shared" ref="F6210:F6273" si="195">IF(LEN($B6210)=7,CONCATENATE(MID($B6210,1,6),"00",RIGHT($B6210,1)),IF(LEN($B6210)=8,CONCATENATE(MID($B6210,1,6),"0",RIGHT($B6210,2)),$B6210))</f>
        <v>96116</v>
      </c>
      <c r="H6210" s="1527">
        <v>74.790000000000006</v>
      </c>
      <c r="I6210" s="1527">
        <v>74</v>
      </c>
    </row>
    <row r="6211" spans="2:9">
      <c r="B6211" s="1531">
        <v>96121</v>
      </c>
      <c r="C6211" s="1529" t="s">
        <v>2539</v>
      </c>
      <c r="D6211" s="1528" t="s">
        <v>73</v>
      </c>
      <c r="E6211" s="1530">
        <f t="shared" si="194"/>
        <v>11.76</v>
      </c>
      <c r="F6211" s="1521">
        <f t="shared" si="195"/>
        <v>96121</v>
      </c>
      <c r="H6211" s="1530">
        <v>11.76</v>
      </c>
      <c r="I6211" s="1530">
        <v>11.53</v>
      </c>
    </row>
    <row r="6212" spans="2:9">
      <c r="B6212" s="1532">
        <v>96485</v>
      </c>
      <c r="C6212" s="1523" t="s">
        <v>3201</v>
      </c>
      <c r="D6212" s="1526" t="s">
        <v>150</v>
      </c>
      <c r="E6212" s="1527">
        <f t="shared" si="194"/>
        <v>78.489999999999995</v>
      </c>
      <c r="F6212" s="1521">
        <f t="shared" si="195"/>
        <v>96485</v>
      </c>
      <c r="H6212" s="1527">
        <v>78.489999999999995</v>
      </c>
      <c r="I6212" s="1527">
        <v>77.599999999999994</v>
      </c>
    </row>
    <row r="6213" spans="2:9">
      <c r="B6213" s="1531">
        <v>96486</v>
      </c>
      <c r="C6213" s="1529" t="s">
        <v>3202</v>
      </c>
      <c r="D6213" s="1528" t="s">
        <v>150</v>
      </c>
      <c r="E6213" s="1530">
        <f t="shared" si="194"/>
        <v>87.64</v>
      </c>
      <c r="F6213" s="1521">
        <f t="shared" si="195"/>
        <v>96486</v>
      </c>
      <c r="H6213" s="1530">
        <v>87.64</v>
      </c>
      <c r="I6213" s="1530">
        <v>86.85</v>
      </c>
    </row>
    <row r="6214" spans="2:9" ht="30">
      <c r="B6214" s="1532">
        <v>91514</v>
      </c>
      <c r="C6214" s="1523" t="s">
        <v>2540</v>
      </c>
      <c r="D6214" s="1526" t="s">
        <v>150</v>
      </c>
      <c r="E6214" s="1527">
        <f t="shared" si="194"/>
        <v>5.57</v>
      </c>
      <c r="F6214" s="1521">
        <f t="shared" si="195"/>
        <v>91514</v>
      </c>
      <c r="H6214" s="1527">
        <v>5.57</v>
      </c>
      <c r="I6214" s="1527">
        <v>5</v>
      </c>
    </row>
    <row r="6215" spans="2:9" ht="30">
      <c r="B6215" s="1531">
        <v>91515</v>
      </c>
      <c r="C6215" s="1529" t="s">
        <v>2541</v>
      </c>
      <c r="D6215" s="1528" t="s">
        <v>150</v>
      </c>
      <c r="E6215" s="1530">
        <f t="shared" si="194"/>
        <v>7.36</v>
      </c>
      <c r="F6215" s="1521">
        <f t="shared" si="195"/>
        <v>91515</v>
      </c>
      <c r="H6215" s="1530">
        <v>7.36</v>
      </c>
      <c r="I6215" s="1530">
        <v>6.59</v>
      </c>
    </row>
    <row r="6216" spans="2:9" ht="30">
      <c r="B6216" s="1532">
        <v>91516</v>
      </c>
      <c r="C6216" s="1523" t="s">
        <v>2542</v>
      </c>
      <c r="D6216" s="1526" t="s">
        <v>150</v>
      </c>
      <c r="E6216" s="1527">
        <f t="shared" si="194"/>
        <v>10.72</v>
      </c>
      <c r="F6216" s="1521">
        <f t="shared" si="195"/>
        <v>91516</v>
      </c>
      <c r="H6216" s="1527">
        <v>10.72</v>
      </c>
      <c r="I6216" s="1527">
        <v>9.6199999999999992</v>
      </c>
    </row>
    <row r="6217" spans="2:9" ht="30">
      <c r="B6217" s="1531">
        <v>91517</v>
      </c>
      <c r="C6217" s="1529" t="s">
        <v>2543</v>
      </c>
      <c r="D6217" s="1528" t="s">
        <v>150</v>
      </c>
      <c r="E6217" s="1530">
        <f t="shared" si="194"/>
        <v>11.95</v>
      </c>
      <c r="F6217" s="1521">
        <f t="shared" si="195"/>
        <v>91517</v>
      </c>
      <c r="H6217" s="1530">
        <v>11.95</v>
      </c>
      <c r="I6217" s="1530">
        <v>10.7</v>
      </c>
    </row>
    <row r="6218" spans="2:9" ht="30">
      <c r="B6218" s="1532">
        <v>91519</v>
      </c>
      <c r="C6218" s="1523" t="s">
        <v>2544</v>
      </c>
      <c r="D6218" s="1526" t="s">
        <v>150</v>
      </c>
      <c r="E6218" s="1527">
        <f t="shared" si="194"/>
        <v>13.72</v>
      </c>
      <c r="F6218" s="1521">
        <f t="shared" si="195"/>
        <v>91519</v>
      </c>
      <c r="H6218" s="1527">
        <v>13.72</v>
      </c>
      <c r="I6218" s="1527">
        <v>12.28</v>
      </c>
    </row>
    <row r="6219" spans="2:9">
      <c r="B6219" s="1531">
        <v>91520</v>
      </c>
      <c r="C6219" s="1529" t="s">
        <v>2545</v>
      </c>
      <c r="D6219" s="1528" t="s">
        <v>150</v>
      </c>
      <c r="E6219" s="1530">
        <f t="shared" si="194"/>
        <v>2.0299999999999998</v>
      </c>
      <c r="F6219" s="1521">
        <f t="shared" si="195"/>
        <v>91520</v>
      </c>
      <c r="H6219" s="1530">
        <v>2.0299999999999998</v>
      </c>
      <c r="I6219" s="1530">
        <v>1.83</v>
      </c>
    </row>
    <row r="6220" spans="2:9">
      <c r="B6220" s="1532">
        <v>91522</v>
      </c>
      <c r="C6220" s="1523" t="s">
        <v>2546</v>
      </c>
      <c r="D6220" s="1526" t="s">
        <v>150</v>
      </c>
      <c r="E6220" s="1527">
        <f t="shared" si="194"/>
        <v>2.44</v>
      </c>
      <c r="F6220" s="1521">
        <f t="shared" si="195"/>
        <v>91522</v>
      </c>
      <c r="H6220" s="1527">
        <v>2.44</v>
      </c>
      <c r="I6220" s="1527">
        <v>2.19</v>
      </c>
    </row>
    <row r="6221" spans="2:9">
      <c r="B6221" s="1531">
        <v>91525</v>
      </c>
      <c r="C6221" s="1529" t="s">
        <v>2547</v>
      </c>
      <c r="D6221" s="1528" t="s">
        <v>150</v>
      </c>
      <c r="E6221" s="1530">
        <f t="shared" si="194"/>
        <v>4.62</v>
      </c>
      <c r="F6221" s="1521">
        <f t="shared" si="195"/>
        <v>91525</v>
      </c>
      <c r="H6221" s="1530">
        <v>4.62</v>
      </c>
      <c r="I6221" s="1530">
        <v>4.21</v>
      </c>
    </row>
    <row r="6222" spans="2:9" ht="30">
      <c r="B6222" s="1532">
        <v>87280</v>
      </c>
      <c r="C6222" s="1523" t="s">
        <v>8949</v>
      </c>
      <c r="D6222" s="1526" t="s">
        <v>1017</v>
      </c>
      <c r="E6222" s="1527">
        <f t="shared" si="194"/>
        <v>354.42</v>
      </c>
      <c r="F6222" s="1521">
        <f t="shared" si="195"/>
        <v>87280</v>
      </c>
      <c r="H6222" s="1527">
        <v>354.42</v>
      </c>
      <c r="I6222" s="1527">
        <v>346.81</v>
      </c>
    </row>
    <row r="6223" spans="2:9" ht="30">
      <c r="B6223" s="1531">
        <v>87281</v>
      </c>
      <c r="C6223" s="1529" t="s">
        <v>8950</v>
      </c>
      <c r="D6223" s="1528" t="s">
        <v>1017</v>
      </c>
      <c r="E6223" s="1530">
        <f t="shared" si="194"/>
        <v>352.65</v>
      </c>
      <c r="F6223" s="1521">
        <f t="shared" si="195"/>
        <v>87281</v>
      </c>
      <c r="H6223" s="1530">
        <v>352.65</v>
      </c>
      <c r="I6223" s="1530">
        <v>345.85</v>
      </c>
    </row>
    <row r="6224" spans="2:9" ht="30">
      <c r="B6224" s="1532">
        <v>87283</v>
      </c>
      <c r="C6224" s="1523" t="s">
        <v>8951</v>
      </c>
      <c r="D6224" s="1526" t="s">
        <v>1017</v>
      </c>
      <c r="E6224" s="1527">
        <f t="shared" si="194"/>
        <v>371.49</v>
      </c>
      <c r="F6224" s="1521">
        <f t="shared" si="195"/>
        <v>87283</v>
      </c>
      <c r="H6224" s="1527">
        <v>371.49</v>
      </c>
      <c r="I6224" s="1527">
        <v>364.65</v>
      </c>
    </row>
    <row r="6225" spans="2:9" ht="30">
      <c r="B6225" s="1531">
        <v>87284</v>
      </c>
      <c r="C6225" s="1529" t="s">
        <v>8952</v>
      </c>
      <c r="D6225" s="1528" t="s">
        <v>1017</v>
      </c>
      <c r="E6225" s="1530">
        <f t="shared" si="194"/>
        <v>367.87</v>
      </c>
      <c r="F6225" s="1521">
        <f t="shared" si="195"/>
        <v>87284</v>
      </c>
      <c r="H6225" s="1530">
        <v>367.87</v>
      </c>
      <c r="I6225" s="1530">
        <v>361.77</v>
      </c>
    </row>
    <row r="6226" spans="2:9" ht="30">
      <c r="B6226" s="1532">
        <v>87286</v>
      </c>
      <c r="C6226" s="1523" t="s">
        <v>8953</v>
      </c>
      <c r="D6226" s="1526" t="s">
        <v>1017</v>
      </c>
      <c r="E6226" s="1527">
        <f t="shared" si="194"/>
        <v>448.36</v>
      </c>
      <c r="F6226" s="1521">
        <f t="shared" si="195"/>
        <v>87286</v>
      </c>
      <c r="H6226" s="1527">
        <v>448.36</v>
      </c>
      <c r="I6226" s="1527">
        <v>440.21</v>
      </c>
    </row>
    <row r="6227" spans="2:9" ht="30">
      <c r="B6227" s="1531">
        <v>87287</v>
      </c>
      <c r="C6227" s="1529" t="s">
        <v>8954</v>
      </c>
      <c r="D6227" s="1528" t="s">
        <v>1017</v>
      </c>
      <c r="E6227" s="1530">
        <f t="shared" si="194"/>
        <v>438.85</v>
      </c>
      <c r="F6227" s="1521">
        <f t="shared" si="195"/>
        <v>87287</v>
      </c>
      <c r="H6227" s="1530">
        <v>438.85</v>
      </c>
      <c r="I6227" s="1530">
        <v>432.61</v>
      </c>
    </row>
    <row r="6228" spans="2:9" ht="30">
      <c r="B6228" s="1532">
        <v>87289</v>
      </c>
      <c r="C6228" s="1523" t="s">
        <v>8955</v>
      </c>
      <c r="D6228" s="1526" t="s">
        <v>1017</v>
      </c>
      <c r="E6228" s="1527">
        <f t="shared" si="194"/>
        <v>426.46</v>
      </c>
      <c r="F6228" s="1521">
        <f t="shared" si="195"/>
        <v>87289</v>
      </c>
      <c r="H6228" s="1527">
        <v>426.46</v>
      </c>
      <c r="I6228" s="1527">
        <v>418.76</v>
      </c>
    </row>
    <row r="6229" spans="2:9" ht="30">
      <c r="B6229" s="1531">
        <v>87290</v>
      </c>
      <c r="C6229" s="1529" t="s">
        <v>8956</v>
      </c>
      <c r="D6229" s="1528" t="s">
        <v>1017</v>
      </c>
      <c r="E6229" s="1530">
        <f t="shared" si="194"/>
        <v>422.45</v>
      </c>
      <c r="F6229" s="1521">
        <f t="shared" si="195"/>
        <v>87290</v>
      </c>
      <c r="H6229" s="1530">
        <v>422.45</v>
      </c>
      <c r="I6229" s="1530">
        <v>415.79</v>
      </c>
    </row>
    <row r="6230" spans="2:9" ht="30">
      <c r="B6230" s="1532">
        <v>87292</v>
      </c>
      <c r="C6230" s="1523" t="s">
        <v>8957</v>
      </c>
      <c r="D6230" s="1526" t="s">
        <v>1017</v>
      </c>
      <c r="E6230" s="1527">
        <f t="shared" si="194"/>
        <v>432.81</v>
      </c>
      <c r="F6230" s="1521">
        <f t="shared" si="195"/>
        <v>87292</v>
      </c>
      <c r="H6230" s="1527">
        <v>432.81</v>
      </c>
      <c r="I6230" s="1527">
        <v>425.7</v>
      </c>
    </row>
    <row r="6231" spans="2:9" ht="30">
      <c r="B6231" s="1531">
        <v>87294</v>
      </c>
      <c r="C6231" s="1529" t="s">
        <v>8958</v>
      </c>
      <c r="D6231" s="1528" t="s">
        <v>1017</v>
      </c>
      <c r="E6231" s="1530">
        <f t="shared" si="194"/>
        <v>414.75</v>
      </c>
      <c r="F6231" s="1521">
        <f t="shared" si="195"/>
        <v>87294</v>
      </c>
      <c r="H6231" s="1530">
        <v>414.75</v>
      </c>
      <c r="I6231" s="1530">
        <v>407.67</v>
      </c>
    </row>
    <row r="6232" spans="2:9" ht="30">
      <c r="B6232" s="1532">
        <v>87295</v>
      </c>
      <c r="C6232" s="1523" t="s">
        <v>8959</v>
      </c>
      <c r="D6232" s="1526" t="s">
        <v>1017</v>
      </c>
      <c r="E6232" s="1527">
        <f t="shared" si="194"/>
        <v>414.6</v>
      </c>
      <c r="F6232" s="1521">
        <f t="shared" si="195"/>
        <v>87295</v>
      </c>
      <c r="H6232" s="1527">
        <v>414.6</v>
      </c>
      <c r="I6232" s="1527">
        <v>405.86</v>
      </c>
    </row>
    <row r="6233" spans="2:9" ht="30">
      <c r="B6233" s="1531">
        <v>87296</v>
      </c>
      <c r="C6233" s="1529" t="s">
        <v>8960</v>
      </c>
      <c r="D6233" s="1528" t="s">
        <v>1017</v>
      </c>
      <c r="E6233" s="1530">
        <f t="shared" si="194"/>
        <v>397.61</v>
      </c>
      <c r="F6233" s="1521">
        <f t="shared" si="195"/>
        <v>87296</v>
      </c>
      <c r="H6233" s="1530">
        <v>397.61</v>
      </c>
      <c r="I6233" s="1530">
        <v>391.34</v>
      </c>
    </row>
    <row r="6234" spans="2:9" ht="30">
      <c r="B6234" s="1532">
        <v>87298</v>
      </c>
      <c r="C6234" s="1523" t="s">
        <v>8961</v>
      </c>
      <c r="D6234" s="1526" t="s">
        <v>1017</v>
      </c>
      <c r="E6234" s="1527">
        <f t="shared" si="194"/>
        <v>570.63</v>
      </c>
      <c r="F6234" s="1521">
        <f t="shared" si="195"/>
        <v>87298</v>
      </c>
      <c r="H6234" s="1527">
        <v>570.63</v>
      </c>
      <c r="I6234" s="1527">
        <v>563.64</v>
      </c>
    </row>
    <row r="6235" spans="2:9" ht="30">
      <c r="B6235" s="1531">
        <v>87299</v>
      </c>
      <c r="C6235" s="1529" t="s">
        <v>8962</v>
      </c>
      <c r="D6235" s="1528" t="s">
        <v>1017</v>
      </c>
      <c r="E6235" s="1530">
        <f t="shared" si="194"/>
        <v>364.33</v>
      </c>
      <c r="F6235" s="1521">
        <f t="shared" si="195"/>
        <v>87299</v>
      </c>
      <c r="H6235" s="1530">
        <v>364.33</v>
      </c>
      <c r="I6235" s="1530">
        <v>357.8</v>
      </c>
    </row>
    <row r="6236" spans="2:9" ht="30">
      <c r="B6236" s="1532">
        <v>87301</v>
      </c>
      <c r="C6236" s="1523" t="s">
        <v>8963</v>
      </c>
      <c r="D6236" s="1526" t="s">
        <v>1017</v>
      </c>
      <c r="E6236" s="1527">
        <f t="shared" si="194"/>
        <v>506.38</v>
      </c>
      <c r="F6236" s="1521">
        <f t="shared" si="195"/>
        <v>87301</v>
      </c>
      <c r="H6236" s="1527">
        <v>506.38</v>
      </c>
      <c r="I6236" s="1527">
        <v>498.72</v>
      </c>
    </row>
    <row r="6237" spans="2:9" ht="30">
      <c r="B6237" s="1531">
        <v>87302</v>
      </c>
      <c r="C6237" s="1529" t="s">
        <v>8964</v>
      </c>
      <c r="D6237" s="1528" t="s">
        <v>1017</v>
      </c>
      <c r="E6237" s="1530">
        <f t="shared" si="194"/>
        <v>502.6</v>
      </c>
      <c r="F6237" s="1521">
        <f t="shared" si="195"/>
        <v>87302</v>
      </c>
      <c r="H6237" s="1530">
        <v>502.6</v>
      </c>
      <c r="I6237" s="1530">
        <v>496.01</v>
      </c>
    </row>
    <row r="6238" spans="2:9" ht="30">
      <c r="B6238" s="1532">
        <v>87304</v>
      </c>
      <c r="C6238" s="1523" t="s">
        <v>8965</v>
      </c>
      <c r="D6238" s="1526" t="s">
        <v>1017</v>
      </c>
      <c r="E6238" s="1527">
        <f t="shared" si="194"/>
        <v>454.8</v>
      </c>
      <c r="F6238" s="1521">
        <f t="shared" si="195"/>
        <v>87304</v>
      </c>
      <c r="H6238" s="1527">
        <v>454.8</v>
      </c>
      <c r="I6238" s="1527">
        <v>447.85</v>
      </c>
    </row>
    <row r="6239" spans="2:9" ht="30">
      <c r="B6239" s="1531">
        <v>87305</v>
      </c>
      <c r="C6239" s="1529" t="s">
        <v>8966</v>
      </c>
      <c r="D6239" s="1528" t="s">
        <v>1017</v>
      </c>
      <c r="E6239" s="1530">
        <f t="shared" si="194"/>
        <v>459.08</v>
      </c>
      <c r="F6239" s="1521">
        <f t="shared" si="195"/>
        <v>87305</v>
      </c>
      <c r="H6239" s="1530">
        <v>459.08</v>
      </c>
      <c r="I6239" s="1530">
        <v>452.24</v>
      </c>
    </row>
    <row r="6240" spans="2:9" ht="30">
      <c r="B6240" s="1532">
        <v>87307</v>
      </c>
      <c r="C6240" s="1523" t="s">
        <v>8967</v>
      </c>
      <c r="D6240" s="1526" t="s">
        <v>1017</v>
      </c>
      <c r="E6240" s="1527">
        <f t="shared" si="194"/>
        <v>428.27</v>
      </c>
      <c r="F6240" s="1521">
        <f t="shared" si="195"/>
        <v>87307</v>
      </c>
      <c r="H6240" s="1527">
        <v>428.27</v>
      </c>
      <c r="I6240" s="1527">
        <v>420.61</v>
      </c>
    </row>
    <row r="6241" spans="2:9" ht="30">
      <c r="B6241" s="1531">
        <v>87308</v>
      </c>
      <c r="C6241" s="1529" t="s">
        <v>8968</v>
      </c>
      <c r="D6241" s="1528" t="s">
        <v>1017</v>
      </c>
      <c r="E6241" s="1530">
        <f t="shared" si="194"/>
        <v>423.61</v>
      </c>
      <c r="F6241" s="1521">
        <f t="shared" si="195"/>
        <v>87308</v>
      </c>
      <c r="H6241" s="1530">
        <v>423.61</v>
      </c>
      <c r="I6241" s="1530">
        <v>416.84</v>
      </c>
    </row>
    <row r="6242" spans="2:9" ht="30">
      <c r="B6242" s="1532">
        <v>87310</v>
      </c>
      <c r="C6242" s="1523" t="s">
        <v>8969</v>
      </c>
      <c r="D6242" s="1526" t="s">
        <v>1017</v>
      </c>
      <c r="E6242" s="1527">
        <f t="shared" si="194"/>
        <v>357.28</v>
      </c>
      <c r="F6242" s="1521">
        <f t="shared" si="195"/>
        <v>87310</v>
      </c>
      <c r="H6242" s="1527">
        <v>357.28</v>
      </c>
      <c r="I6242" s="1527">
        <v>350.49</v>
      </c>
    </row>
    <row r="6243" spans="2:9" ht="30">
      <c r="B6243" s="1531">
        <v>87311</v>
      </c>
      <c r="C6243" s="1529" t="s">
        <v>8970</v>
      </c>
      <c r="D6243" s="1528" t="s">
        <v>1017</v>
      </c>
      <c r="E6243" s="1530">
        <f t="shared" si="194"/>
        <v>352.32</v>
      </c>
      <c r="F6243" s="1521">
        <f t="shared" si="195"/>
        <v>87311</v>
      </c>
      <c r="H6243" s="1530">
        <v>352.32</v>
      </c>
      <c r="I6243" s="1530">
        <v>346.43</v>
      </c>
    </row>
    <row r="6244" spans="2:9" ht="30">
      <c r="B6244" s="1532">
        <v>87313</v>
      </c>
      <c r="C6244" s="1523" t="s">
        <v>8971</v>
      </c>
      <c r="D6244" s="1526" t="s">
        <v>1017</v>
      </c>
      <c r="E6244" s="1527">
        <f t="shared" si="194"/>
        <v>442.28</v>
      </c>
      <c r="F6244" s="1521">
        <f t="shared" si="195"/>
        <v>87313</v>
      </c>
      <c r="H6244" s="1527">
        <v>442.28</v>
      </c>
      <c r="I6244" s="1527">
        <v>435.45</v>
      </c>
    </row>
    <row r="6245" spans="2:9" ht="30">
      <c r="B6245" s="1531">
        <v>87314</v>
      </c>
      <c r="C6245" s="1529" t="s">
        <v>8972</v>
      </c>
      <c r="D6245" s="1528" t="s">
        <v>1017</v>
      </c>
      <c r="E6245" s="1530">
        <f t="shared" si="194"/>
        <v>438.99</v>
      </c>
      <c r="F6245" s="1521">
        <f t="shared" si="195"/>
        <v>87314</v>
      </c>
      <c r="H6245" s="1530">
        <v>438.99</v>
      </c>
      <c r="I6245" s="1530">
        <v>433.07</v>
      </c>
    </row>
    <row r="6246" spans="2:9" ht="30">
      <c r="B6246" s="1532">
        <v>87316</v>
      </c>
      <c r="C6246" s="1523" t="s">
        <v>8973</v>
      </c>
      <c r="D6246" s="1526" t="s">
        <v>1017</v>
      </c>
      <c r="E6246" s="1527">
        <f t="shared" si="194"/>
        <v>395.96</v>
      </c>
      <c r="F6246" s="1521">
        <f t="shared" si="195"/>
        <v>87316</v>
      </c>
      <c r="H6246" s="1527">
        <v>395.96</v>
      </c>
      <c r="I6246" s="1527">
        <v>388.63</v>
      </c>
    </row>
    <row r="6247" spans="2:9" ht="30">
      <c r="B6247" s="1531">
        <v>87317</v>
      </c>
      <c r="C6247" s="1529" t="s">
        <v>8974</v>
      </c>
      <c r="D6247" s="1528" t="s">
        <v>1017</v>
      </c>
      <c r="E6247" s="1530">
        <f t="shared" si="194"/>
        <v>387.78</v>
      </c>
      <c r="F6247" s="1521">
        <f t="shared" si="195"/>
        <v>87317</v>
      </c>
      <c r="H6247" s="1530">
        <v>387.78</v>
      </c>
      <c r="I6247" s="1530">
        <v>381.86</v>
      </c>
    </row>
    <row r="6248" spans="2:9" ht="30">
      <c r="B6248" s="1532">
        <v>87319</v>
      </c>
      <c r="C6248" s="1523" t="s">
        <v>8975</v>
      </c>
      <c r="D6248" s="1526" t="s">
        <v>1017</v>
      </c>
      <c r="E6248" s="1527">
        <f t="shared" si="194"/>
        <v>5342.04</v>
      </c>
      <c r="F6248" s="1521">
        <f t="shared" si="195"/>
        <v>87319</v>
      </c>
      <c r="H6248" s="1527">
        <v>5342.04</v>
      </c>
      <c r="I6248" s="1527">
        <v>5335.21</v>
      </c>
    </row>
    <row r="6249" spans="2:9" ht="30">
      <c r="B6249" s="1531">
        <v>87320</v>
      </c>
      <c r="C6249" s="1529" t="s">
        <v>8976</v>
      </c>
      <c r="D6249" s="1528" t="s">
        <v>1017</v>
      </c>
      <c r="E6249" s="1530">
        <f t="shared" si="194"/>
        <v>5358.88</v>
      </c>
      <c r="F6249" s="1521">
        <f t="shared" si="195"/>
        <v>87320</v>
      </c>
      <c r="H6249" s="1530">
        <v>5358.88</v>
      </c>
      <c r="I6249" s="1530">
        <v>5352.89</v>
      </c>
    </row>
    <row r="6250" spans="2:9" ht="30">
      <c r="B6250" s="1532">
        <v>87322</v>
      </c>
      <c r="C6250" s="1523" t="s">
        <v>8977</v>
      </c>
      <c r="D6250" s="1526" t="s">
        <v>1017</v>
      </c>
      <c r="E6250" s="1527">
        <f t="shared" si="194"/>
        <v>5461.56</v>
      </c>
      <c r="F6250" s="1521">
        <f t="shared" si="195"/>
        <v>87322</v>
      </c>
      <c r="H6250" s="1527">
        <v>5461.56</v>
      </c>
      <c r="I6250" s="1527">
        <v>5454.35</v>
      </c>
    </row>
    <row r="6251" spans="2:9" ht="30">
      <c r="B6251" s="1531">
        <v>87323</v>
      </c>
      <c r="C6251" s="1529" t="s">
        <v>8978</v>
      </c>
      <c r="D6251" s="1528" t="s">
        <v>1017</v>
      </c>
      <c r="E6251" s="1530">
        <f t="shared" si="194"/>
        <v>5475.74</v>
      </c>
      <c r="F6251" s="1521">
        <f t="shared" si="195"/>
        <v>87323</v>
      </c>
      <c r="H6251" s="1530">
        <v>5475.74</v>
      </c>
      <c r="I6251" s="1530">
        <v>5469.94</v>
      </c>
    </row>
    <row r="6252" spans="2:9" ht="30">
      <c r="B6252" s="1532">
        <v>87325</v>
      </c>
      <c r="C6252" s="1523" t="s">
        <v>8979</v>
      </c>
      <c r="D6252" s="1526" t="s">
        <v>1017</v>
      </c>
      <c r="E6252" s="1527">
        <f t="shared" si="194"/>
        <v>5360.28</v>
      </c>
      <c r="F6252" s="1521">
        <f t="shared" si="195"/>
        <v>87325</v>
      </c>
      <c r="H6252" s="1527">
        <v>5360.28</v>
      </c>
      <c r="I6252" s="1527">
        <v>5352.86</v>
      </c>
    </row>
    <row r="6253" spans="2:9" ht="30">
      <c r="B6253" s="1531">
        <v>87326</v>
      </c>
      <c r="C6253" s="1529" t="s">
        <v>8980</v>
      </c>
      <c r="D6253" s="1528" t="s">
        <v>1017</v>
      </c>
      <c r="E6253" s="1530">
        <f t="shared" si="194"/>
        <v>5395.82</v>
      </c>
      <c r="F6253" s="1521">
        <f t="shared" si="195"/>
        <v>87326</v>
      </c>
      <c r="H6253" s="1530">
        <v>5395.82</v>
      </c>
      <c r="I6253" s="1530">
        <v>5390.35</v>
      </c>
    </row>
    <row r="6254" spans="2:9" ht="45">
      <c r="B6254" s="1532">
        <v>87327</v>
      </c>
      <c r="C6254" s="1523" t="s">
        <v>8981</v>
      </c>
      <c r="D6254" s="1526" t="s">
        <v>1017</v>
      </c>
      <c r="E6254" s="1527">
        <f t="shared" si="194"/>
        <v>371.32</v>
      </c>
      <c r="F6254" s="1521">
        <f t="shared" si="195"/>
        <v>87327</v>
      </c>
      <c r="H6254" s="1527">
        <v>371.32</v>
      </c>
      <c r="I6254" s="1527">
        <v>362.09</v>
      </c>
    </row>
    <row r="6255" spans="2:9" ht="45">
      <c r="B6255" s="1531">
        <v>87328</v>
      </c>
      <c r="C6255" s="1529" t="s">
        <v>8982</v>
      </c>
      <c r="D6255" s="1528" t="s">
        <v>1017</v>
      </c>
      <c r="E6255" s="1530">
        <f t="shared" si="194"/>
        <v>330.9</v>
      </c>
      <c r="F6255" s="1521">
        <f t="shared" si="195"/>
        <v>87328</v>
      </c>
      <c r="H6255" s="1530">
        <v>330.9</v>
      </c>
      <c r="I6255" s="1530">
        <v>325.74</v>
      </c>
    </row>
    <row r="6256" spans="2:9" ht="45">
      <c r="B6256" s="1532">
        <v>87329</v>
      </c>
      <c r="C6256" s="1523" t="s">
        <v>8983</v>
      </c>
      <c r="D6256" s="1526" t="s">
        <v>1017</v>
      </c>
      <c r="E6256" s="1527">
        <f t="shared" si="194"/>
        <v>400.18</v>
      </c>
      <c r="F6256" s="1521">
        <f t="shared" si="195"/>
        <v>87329</v>
      </c>
      <c r="H6256" s="1527">
        <v>400.18</v>
      </c>
      <c r="I6256" s="1527">
        <v>390.19</v>
      </c>
    </row>
    <row r="6257" spans="2:9" ht="45">
      <c r="B6257" s="1531">
        <v>87330</v>
      </c>
      <c r="C6257" s="1529" t="s">
        <v>8984</v>
      </c>
      <c r="D6257" s="1528" t="s">
        <v>1017</v>
      </c>
      <c r="E6257" s="1530">
        <f t="shared" si="194"/>
        <v>354.15</v>
      </c>
      <c r="F6257" s="1521">
        <f t="shared" si="195"/>
        <v>87330</v>
      </c>
      <c r="H6257" s="1530">
        <v>354.15</v>
      </c>
      <c r="I6257" s="1530">
        <v>348.74</v>
      </c>
    </row>
    <row r="6258" spans="2:9" ht="30">
      <c r="B6258" s="1532">
        <v>87331</v>
      </c>
      <c r="C6258" s="1523" t="s">
        <v>8985</v>
      </c>
      <c r="D6258" s="1526" t="s">
        <v>1017</v>
      </c>
      <c r="E6258" s="1527">
        <f t="shared" si="194"/>
        <v>464.64</v>
      </c>
      <c r="F6258" s="1521">
        <f t="shared" si="195"/>
        <v>87331</v>
      </c>
      <c r="H6258" s="1527">
        <v>464.64</v>
      </c>
      <c r="I6258" s="1527">
        <v>454.85</v>
      </c>
    </row>
    <row r="6259" spans="2:9" ht="30">
      <c r="B6259" s="1531">
        <v>87332</v>
      </c>
      <c r="C6259" s="1529" t="s">
        <v>8986</v>
      </c>
      <c r="D6259" s="1528" t="s">
        <v>1017</v>
      </c>
      <c r="E6259" s="1530">
        <f t="shared" si="194"/>
        <v>422.7</v>
      </c>
      <c r="F6259" s="1521">
        <f t="shared" si="195"/>
        <v>87332</v>
      </c>
      <c r="H6259" s="1530">
        <v>422.7</v>
      </c>
      <c r="I6259" s="1530">
        <v>417.21</v>
      </c>
    </row>
    <row r="6260" spans="2:9" ht="30">
      <c r="B6260" s="1532">
        <v>87333</v>
      </c>
      <c r="C6260" s="1523" t="s">
        <v>8987</v>
      </c>
      <c r="D6260" s="1526" t="s">
        <v>1017</v>
      </c>
      <c r="E6260" s="1527">
        <f t="shared" si="194"/>
        <v>429.95</v>
      </c>
      <c r="F6260" s="1521">
        <f t="shared" si="195"/>
        <v>87333</v>
      </c>
      <c r="H6260" s="1527">
        <v>429.95</v>
      </c>
      <c r="I6260" s="1527">
        <v>421.48</v>
      </c>
    </row>
    <row r="6261" spans="2:9" ht="30">
      <c r="B6261" s="1531">
        <v>87334</v>
      </c>
      <c r="C6261" s="1529" t="s">
        <v>8988</v>
      </c>
      <c r="D6261" s="1528" t="s">
        <v>1017</v>
      </c>
      <c r="E6261" s="1530">
        <f t="shared" si="194"/>
        <v>404.89</v>
      </c>
      <c r="F6261" s="1521">
        <f t="shared" si="195"/>
        <v>87334</v>
      </c>
      <c r="H6261" s="1530">
        <v>404.89</v>
      </c>
      <c r="I6261" s="1530">
        <v>399.01</v>
      </c>
    </row>
    <row r="6262" spans="2:9" ht="30">
      <c r="B6262" s="1532">
        <v>87335</v>
      </c>
      <c r="C6262" s="1523" t="s">
        <v>8989</v>
      </c>
      <c r="D6262" s="1526" t="s">
        <v>1017</v>
      </c>
      <c r="E6262" s="1527">
        <f t="shared" si="194"/>
        <v>424.95</v>
      </c>
      <c r="F6262" s="1521">
        <f t="shared" si="195"/>
        <v>87335</v>
      </c>
      <c r="H6262" s="1527">
        <v>424.95</v>
      </c>
      <c r="I6262" s="1527">
        <v>417.12</v>
      </c>
    </row>
    <row r="6263" spans="2:9" ht="30">
      <c r="B6263" s="1531">
        <v>87336</v>
      </c>
      <c r="C6263" s="1529" t="s">
        <v>8990</v>
      </c>
      <c r="D6263" s="1528" t="s">
        <v>1017</v>
      </c>
      <c r="E6263" s="1530">
        <f t="shared" si="194"/>
        <v>414.51</v>
      </c>
      <c r="F6263" s="1521">
        <f t="shared" si="195"/>
        <v>87336</v>
      </c>
      <c r="H6263" s="1530">
        <v>414.51</v>
      </c>
      <c r="I6263" s="1530">
        <v>408.86</v>
      </c>
    </row>
    <row r="6264" spans="2:9" ht="30">
      <c r="B6264" s="1532">
        <v>87337</v>
      </c>
      <c r="C6264" s="1523" t="s">
        <v>8991</v>
      </c>
      <c r="D6264" s="1526" t="s">
        <v>1017</v>
      </c>
      <c r="E6264" s="1527">
        <f t="shared" si="194"/>
        <v>414.51</v>
      </c>
      <c r="F6264" s="1521">
        <f t="shared" si="195"/>
        <v>87337</v>
      </c>
      <c r="H6264" s="1527">
        <v>414.51</v>
      </c>
      <c r="I6264" s="1527">
        <v>406.8</v>
      </c>
    </row>
    <row r="6265" spans="2:9" ht="30">
      <c r="B6265" s="1531">
        <v>87338</v>
      </c>
      <c r="C6265" s="1529" t="s">
        <v>8992</v>
      </c>
      <c r="D6265" s="1528" t="s">
        <v>1017</v>
      </c>
      <c r="E6265" s="1530">
        <f t="shared" si="194"/>
        <v>395.66</v>
      </c>
      <c r="F6265" s="1521">
        <f t="shared" si="195"/>
        <v>87338</v>
      </c>
      <c r="H6265" s="1530">
        <v>395.66</v>
      </c>
      <c r="I6265" s="1530">
        <v>388.73</v>
      </c>
    </row>
    <row r="6266" spans="2:9" ht="30">
      <c r="B6266" s="1532">
        <v>87339</v>
      </c>
      <c r="C6266" s="1523" t="s">
        <v>8993</v>
      </c>
      <c r="D6266" s="1526" t="s">
        <v>1017</v>
      </c>
      <c r="E6266" s="1527">
        <f t="shared" si="194"/>
        <v>654.26</v>
      </c>
      <c r="F6266" s="1521">
        <f t="shared" si="195"/>
        <v>87339</v>
      </c>
      <c r="H6266" s="1527">
        <v>654.26</v>
      </c>
      <c r="I6266" s="1527">
        <v>637.9</v>
      </c>
    </row>
    <row r="6267" spans="2:9" ht="30">
      <c r="B6267" s="1531">
        <v>87340</v>
      </c>
      <c r="C6267" s="1529" t="s">
        <v>8994</v>
      </c>
      <c r="D6267" s="1528" t="s">
        <v>1017</v>
      </c>
      <c r="E6267" s="1530">
        <f t="shared" si="194"/>
        <v>567.75</v>
      </c>
      <c r="F6267" s="1521">
        <f t="shared" si="195"/>
        <v>87340</v>
      </c>
      <c r="H6267" s="1530">
        <v>567.75</v>
      </c>
      <c r="I6267" s="1530">
        <v>560.20000000000005</v>
      </c>
    </row>
    <row r="6268" spans="2:9" ht="30">
      <c r="B6268" s="1532">
        <v>87341</v>
      </c>
      <c r="C6268" s="1523" t="s">
        <v>8995</v>
      </c>
      <c r="D6268" s="1526" t="s">
        <v>1017</v>
      </c>
      <c r="E6268" s="1527">
        <f t="shared" si="194"/>
        <v>547.20000000000005</v>
      </c>
      <c r="F6268" s="1521">
        <f t="shared" si="195"/>
        <v>87341</v>
      </c>
      <c r="H6268" s="1527">
        <v>547.20000000000005</v>
      </c>
      <c r="I6268" s="1527">
        <v>541.83000000000004</v>
      </c>
    </row>
    <row r="6269" spans="2:9" ht="30">
      <c r="B6269" s="1531">
        <v>87342</v>
      </c>
      <c r="C6269" s="1529" t="s">
        <v>8996</v>
      </c>
      <c r="D6269" s="1528" t="s">
        <v>1017</v>
      </c>
      <c r="E6269" s="1530">
        <f t="shared" si="194"/>
        <v>555.29999999999995</v>
      </c>
      <c r="F6269" s="1521">
        <f t="shared" si="195"/>
        <v>87342</v>
      </c>
      <c r="H6269" s="1530">
        <v>555.29999999999995</v>
      </c>
      <c r="I6269" s="1530">
        <v>542.1</v>
      </c>
    </row>
    <row r="6270" spans="2:9" ht="30">
      <c r="B6270" s="1532">
        <v>87343</v>
      </c>
      <c r="C6270" s="1523" t="s">
        <v>8997</v>
      </c>
      <c r="D6270" s="1526" t="s">
        <v>1017</v>
      </c>
      <c r="E6270" s="1527">
        <f t="shared" si="194"/>
        <v>506.51</v>
      </c>
      <c r="F6270" s="1521">
        <f t="shared" si="195"/>
        <v>87343</v>
      </c>
      <c r="H6270" s="1527">
        <v>506.51</v>
      </c>
      <c r="I6270" s="1527">
        <v>498.32</v>
      </c>
    </row>
    <row r="6271" spans="2:9" ht="30">
      <c r="B6271" s="1531">
        <v>87344</v>
      </c>
      <c r="C6271" s="1529" t="s">
        <v>8998</v>
      </c>
      <c r="D6271" s="1528" t="s">
        <v>1017</v>
      </c>
      <c r="E6271" s="1530">
        <f t="shared" si="194"/>
        <v>480.87</v>
      </c>
      <c r="F6271" s="1521">
        <f t="shared" si="195"/>
        <v>87344</v>
      </c>
      <c r="H6271" s="1530">
        <v>480.87</v>
      </c>
      <c r="I6271" s="1530">
        <v>475.51</v>
      </c>
    </row>
    <row r="6272" spans="2:9" ht="30">
      <c r="B6272" s="1532">
        <v>87345</v>
      </c>
      <c r="C6272" s="1523" t="s">
        <v>8999</v>
      </c>
      <c r="D6272" s="1526" t="s">
        <v>1017</v>
      </c>
      <c r="E6272" s="1527">
        <f t="shared" si="194"/>
        <v>495.64</v>
      </c>
      <c r="F6272" s="1521">
        <f t="shared" si="195"/>
        <v>87345</v>
      </c>
      <c r="H6272" s="1527">
        <v>495.64</v>
      </c>
      <c r="I6272" s="1527">
        <v>483.89</v>
      </c>
    </row>
    <row r="6273" spans="2:9" ht="30">
      <c r="B6273" s="1531">
        <v>87346</v>
      </c>
      <c r="C6273" s="1529" t="s">
        <v>9000</v>
      </c>
      <c r="D6273" s="1528" t="s">
        <v>1017</v>
      </c>
      <c r="E6273" s="1530">
        <f t="shared" si="194"/>
        <v>455.58</v>
      </c>
      <c r="F6273" s="1521">
        <f t="shared" si="195"/>
        <v>87346</v>
      </c>
      <c r="H6273" s="1530">
        <v>455.58</v>
      </c>
      <c r="I6273" s="1530">
        <v>448.02</v>
      </c>
    </row>
    <row r="6274" spans="2:9" ht="30">
      <c r="B6274" s="1532">
        <v>87347</v>
      </c>
      <c r="C6274" s="1523" t="s">
        <v>9001</v>
      </c>
      <c r="D6274" s="1526" t="s">
        <v>1017</v>
      </c>
      <c r="E6274" s="1527">
        <f t="shared" ref="E6274:E6337" si="196">IF($L$2=$H$1,H6274,I6274)</f>
        <v>435.17</v>
      </c>
      <c r="F6274" s="1521">
        <f t="shared" ref="F6274:F6337" si="197">IF(LEN($B6274)=7,CONCATENATE(MID($B6274,1,6),"00",RIGHT($B6274,1)),IF(LEN($B6274)=8,CONCATENATE(MID($B6274,1,6),"0",RIGHT($B6274,2)),$B6274))</f>
        <v>87347</v>
      </c>
      <c r="H6274" s="1527">
        <v>435.17</v>
      </c>
      <c r="I6274" s="1527">
        <v>429.77</v>
      </c>
    </row>
    <row r="6275" spans="2:9" ht="30">
      <c r="B6275" s="1531">
        <v>87348</v>
      </c>
      <c r="C6275" s="1529" t="s">
        <v>9002</v>
      </c>
      <c r="D6275" s="1528" t="s">
        <v>1017</v>
      </c>
      <c r="E6275" s="1530">
        <f t="shared" si="196"/>
        <v>451.39</v>
      </c>
      <c r="F6275" s="1521">
        <f t="shared" si="197"/>
        <v>87348</v>
      </c>
      <c r="H6275" s="1530">
        <v>451.39</v>
      </c>
      <c r="I6275" s="1530">
        <v>440.8</v>
      </c>
    </row>
    <row r="6276" spans="2:9" ht="30">
      <c r="B6276" s="1532">
        <v>87349</v>
      </c>
      <c r="C6276" s="1523" t="s">
        <v>9003</v>
      </c>
      <c r="D6276" s="1526" t="s">
        <v>1017</v>
      </c>
      <c r="E6276" s="1527">
        <f t="shared" si="196"/>
        <v>400.08</v>
      </c>
      <c r="F6276" s="1521">
        <f t="shared" si="197"/>
        <v>87349</v>
      </c>
      <c r="H6276" s="1527">
        <v>400.08</v>
      </c>
      <c r="I6276" s="1527">
        <v>395</v>
      </c>
    </row>
    <row r="6277" spans="2:9" ht="30">
      <c r="B6277" s="1531">
        <v>87350</v>
      </c>
      <c r="C6277" s="1529" t="s">
        <v>9004</v>
      </c>
      <c r="D6277" s="1528" t="s">
        <v>1017</v>
      </c>
      <c r="E6277" s="1530">
        <f t="shared" si="196"/>
        <v>389.7</v>
      </c>
      <c r="F6277" s="1521">
        <f t="shared" si="197"/>
        <v>87350</v>
      </c>
      <c r="H6277" s="1530">
        <v>389.7</v>
      </c>
      <c r="I6277" s="1530">
        <v>379.58</v>
      </c>
    </row>
    <row r="6278" spans="2:9" ht="30">
      <c r="B6278" s="1532">
        <v>87351</v>
      </c>
      <c r="C6278" s="1523" t="s">
        <v>9005</v>
      </c>
      <c r="D6278" s="1526" t="s">
        <v>1017</v>
      </c>
      <c r="E6278" s="1527">
        <f t="shared" si="196"/>
        <v>339.92</v>
      </c>
      <c r="F6278" s="1521">
        <f t="shared" si="197"/>
        <v>87351</v>
      </c>
      <c r="H6278" s="1527">
        <v>339.92</v>
      </c>
      <c r="I6278" s="1527">
        <v>334.67</v>
      </c>
    </row>
    <row r="6279" spans="2:9" ht="30">
      <c r="B6279" s="1531">
        <v>87352</v>
      </c>
      <c r="C6279" s="1529" t="s">
        <v>9006</v>
      </c>
      <c r="D6279" s="1528" t="s">
        <v>1017</v>
      </c>
      <c r="E6279" s="1530">
        <f t="shared" si="196"/>
        <v>498.58</v>
      </c>
      <c r="F6279" s="1521">
        <f t="shared" si="197"/>
        <v>87352</v>
      </c>
      <c r="H6279" s="1530">
        <v>498.58</v>
      </c>
      <c r="I6279" s="1530">
        <v>485.74</v>
      </c>
    </row>
    <row r="6280" spans="2:9" ht="30">
      <c r="B6280" s="1532">
        <v>87353</v>
      </c>
      <c r="C6280" s="1523" t="s">
        <v>9007</v>
      </c>
      <c r="D6280" s="1526" t="s">
        <v>1017</v>
      </c>
      <c r="E6280" s="1527">
        <f t="shared" si="196"/>
        <v>444.85</v>
      </c>
      <c r="F6280" s="1521">
        <f t="shared" si="197"/>
        <v>87353</v>
      </c>
      <c r="H6280" s="1527">
        <v>444.85</v>
      </c>
      <c r="I6280" s="1527">
        <v>437.32</v>
      </c>
    </row>
    <row r="6281" spans="2:9" ht="30">
      <c r="B6281" s="1531">
        <v>87354</v>
      </c>
      <c r="C6281" s="1529" t="s">
        <v>9008</v>
      </c>
      <c r="D6281" s="1528" t="s">
        <v>1017</v>
      </c>
      <c r="E6281" s="1530">
        <f t="shared" si="196"/>
        <v>422.24</v>
      </c>
      <c r="F6281" s="1521">
        <f t="shared" si="197"/>
        <v>87354</v>
      </c>
      <c r="H6281" s="1530">
        <v>422.24</v>
      </c>
      <c r="I6281" s="1530">
        <v>417.25</v>
      </c>
    </row>
    <row r="6282" spans="2:9" ht="30">
      <c r="B6282" s="1532">
        <v>87355</v>
      </c>
      <c r="C6282" s="1523" t="s">
        <v>9009</v>
      </c>
      <c r="D6282" s="1526" t="s">
        <v>1017</v>
      </c>
      <c r="E6282" s="1527">
        <f t="shared" si="196"/>
        <v>422.28</v>
      </c>
      <c r="F6282" s="1521">
        <f t="shared" si="197"/>
        <v>87355</v>
      </c>
      <c r="H6282" s="1527">
        <v>422.28</v>
      </c>
      <c r="I6282" s="1527">
        <v>411.94</v>
      </c>
    </row>
    <row r="6283" spans="2:9" ht="30">
      <c r="B6283" s="1531">
        <v>87356</v>
      </c>
      <c r="C6283" s="1529" t="s">
        <v>9010</v>
      </c>
      <c r="D6283" s="1528" t="s">
        <v>1017</v>
      </c>
      <c r="E6283" s="1530">
        <f t="shared" si="196"/>
        <v>386.45</v>
      </c>
      <c r="F6283" s="1521">
        <f t="shared" si="197"/>
        <v>87356</v>
      </c>
      <c r="H6283" s="1530">
        <v>386.45</v>
      </c>
      <c r="I6283" s="1530">
        <v>379.84</v>
      </c>
    </row>
    <row r="6284" spans="2:9" ht="30">
      <c r="B6284" s="1532">
        <v>87357</v>
      </c>
      <c r="C6284" s="1523" t="s">
        <v>9011</v>
      </c>
      <c r="D6284" s="1526" t="s">
        <v>1017</v>
      </c>
      <c r="E6284" s="1527">
        <f t="shared" si="196"/>
        <v>369.98</v>
      </c>
      <c r="F6284" s="1521">
        <f t="shared" si="197"/>
        <v>87357</v>
      </c>
      <c r="H6284" s="1527">
        <v>369.98</v>
      </c>
      <c r="I6284" s="1527">
        <v>365.11</v>
      </c>
    </row>
    <row r="6285" spans="2:9" ht="30">
      <c r="B6285" s="1531">
        <v>87358</v>
      </c>
      <c r="C6285" s="1529" t="s">
        <v>9012</v>
      </c>
      <c r="D6285" s="1528" t="s">
        <v>1017</v>
      </c>
      <c r="E6285" s="1530">
        <f t="shared" si="196"/>
        <v>5257.8</v>
      </c>
      <c r="F6285" s="1521">
        <f t="shared" si="197"/>
        <v>87358</v>
      </c>
      <c r="H6285" s="1530">
        <v>5257.8</v>
      </c>
      <c r="I6285" s="1530">
        <v>5249.32</v>
      </c>
    </row>
    <row r="6286" spans="2:9" ht="30">
      <c r="B6286" s="1532">
        <v>87359</v>
      </c>
      <c r="C6286" s="1523" t="s">
        <v>9013</v>
      </c>
      <c r="D6286" s="1526" t="s">
        <v>1017</v>
      </c>
      <c r="E6286" s="1527">
        <f t="shared" si="196"/>
        <v>5250.89</v>
      </c>
      <c r="F6286" s="1521">
        <f t="shared" si="197"/>
        <v>87359</v>
      </c>
      <c r="H6286" s="1527">
        <v>5250.89</v>
      </c>
      <c r="I6286" s="1527">
        <v>5245.15</v>
      </c>
    </row>
    <row r="6287" spans="2:9" ht="30">
      <c r="B6287" s="1531">
        <v>87360</v>
      </c>
      <c r="C6287" s="1529" t="s">
        <v>9014</v>
      </c>
      <c r="D6287" s="1528" t="s">
        <v>1017</v>
      </c>
      <c r="E6287" s="1530">
        <f t="shared" si="196"/>
        <v>5350.18</v>
      </c>
      <c r="F6287" s="1521">
        <f t="shared" si="197"/>
        <v>87360</v>
      </c>
      <c r="H6287" s="1530">
        <v>5350.18</v>
      </c>
      <c r="I6287" s="1530">
        <v>5339.3</v>
      </c>
    </row>
    <row r="6288" spans="2:9" ht="30">
      <c r="B6288" s="1532">
        <v>87361</v>
      </c>
      <c r="C6288" s="1523" t="s">
        <v>9015</v>
      </c>
      <c r="D6288" s="1526" t="s">
        <v>1017</v>
      </c>
      <c r="E6288" s="1527">
        <f t="shared" si="196"/>
        <v>5336.12</v>
      </c>
      <c r="F6288" s="1521">
        <f t="shared" si="197"/>
        <v>87361</v>
      </c>
      <c r="H6288" s="1527">
        <v>5336.12</v>
      </c>
      <c r="I6288" s="1527">
        <v>5329.61</v>
      </c>
    </row>
    <row r="6289" spans="2:9" ht="30">
      <c r="B6289" s="1531">
        <v>87362</v>
      </c>
      <c r="C6289" s="1529" t="s">
        <v>9016</v>
      </c>
      <c r="D6289" s="1528" t="s">
        <v>1017</v>
      </c>
      <c r="E6289" s="1530">
        <f t="shared" si="196"/>
        <v>5357.58</v>
      </c>
      <c r="F6289" s="1521">
        <f t="shared" si="197"/>
        <v>87362</v>
      </c>
      <c r="H6289" s="1530">
        <v>5357.58</v>
      </c>
      <c r="I6289" s="1530">
        <v>5352.75</v>
      </c>
    </row>
    <row r="6290" spans="2:9" ht="30">
      <c r="B6290" s="1532">
        <v>87363</v>
      </c>
      <c r="C6290" s="1523" t="s">
        <v>9017</v>
      </c>
      <c r="D6290" s="1526" t="s">
        <v>1017</v>
      </c>
      <c r="E6290" s="1527">
        <f t="shared" si="196"/>
        <v>5288.44</v>
      </c>
      <c r="F6290" s="1521">
        <f t="shared" si="197"/>
        <v>87363</v>
      </c>
      <c r="H6290" s="1527">
        <v>5288.44</v>
      </c>
      <c r="I6290" s="1527">
        <v>5279.19</v>
      </c>
    </row>
    <row r="6291" spans="2:9" ht="30">
      <c r="B6291" s="1531">
        <v>87364</v>
      </c>
      <c r="C6291" s="1529" t="s">
        <v>9018</v>
      </c>
      <c r="D6291" s="1528" t="s">
        <v>1017</v>
      </c>
      <c r="E6291" s="1530">
        <f t="shared" si="196"/>
        <v>5300.01</v>
      </c>
      <c r="F6291" s="1521">
        <f t="shared" si="197"/>
        <v>87364</v>
      </c>
      <c r="H6291" s="1530">
        <v>5300.01</v>
      </c>
      <c r="I6291" s="1530">
        <v>5294.93</v>
      </c>
    </row>
    <row r="6292" spans="2:9" ht="30">
      <c r="B6292" s="1532">
        <v>87365</v>
      </c>
      <c r="C6292" s="1523" t="s">
        <v>9019</v>
      </c>
      <c r="D6292" s="1526" t="s">
        <v>1017</v>
      </c>
      <c r="E6292" s="1527">
        <f t="shared" si="196"/>
        <v>457.13</v>
      </c>
      <c r="F6292" s="1521">
        <f t="shared" si="197"/>
        <v>87365</v>
      </c>
      <c r="H6292" s="1527">
        <v>457.13</v>
      </c>
      <c r="I6292" s="1527">
        <v>439.09</v>
      </c>
    </row>
    <row r="6293" spans="2:9" ht="30">
      <c r="B6293" s="1531">
        <v>87366</v>
      </c>
      <c r="C6293" s="1529" t="s">
        <v>9020</v>
      </c>
      <c r="D6293" s="1528" t="s">
        <v>1017</v>
      </c>
      <c r="E6293" s="1530">
        <f t="shared" si="196"/>
        <v>484.15</v>
      </c>
      <c r="F6293" s="1521">
        <f t="shared" si="197"/>
        <v>87366</v>
      </c>
      <c r="H6293" s="1530">
        <v>484.15</v>
      </c>
      <c r="I6293" s="1530">
        <v>465.55</v>
      </c>
    </row>
    <row r="6294" spans="2:9" ht="30">
      <c r="B6294" s="1532">
        <v>87367</v>
      </c>
      <c r="C6294" s="1523" t="s">
        <v>9021</v>
      </c>
      <c r="D6294" s="1526" t="s">
        <v>1017</v>
      </c>
      <c r="E6294" s="1527">
        <f t="shared" si="196"/>
        <v>552.12</v>
      </c>
      <c r="F6294" s="1521">
        <f t="shared" si="197"/>
        <v>87367</v>
      </c>
      <c r="H6294" s="1527">
        <v>552.12</v>
      </c>
      <c r="I6294" s="1527">
        <v>533.36</v>
      </c>
    </row>
    <row r="6295" spans="2:9" ht="30">
      <c r="B6295" s="1531">
        <v>87368</v>
      </c>
      <c r="C6295" s="1529" t="s">
        <v>9022</v>
      </c>
      <c r="D6295" s="1528" t="s">
        <v>1017</v>
      </c>
      <c r="E6295" s="1530">
        <f t="shared" si="196"/>
        <v>533.15</v>
      </c>
      <c r="F6295" s="1521">
        <f t="shared" si="197"/>
        <v>87368</v>
      </c>
      <c r="H6295" s="1530">
        <v>533.15</v>
      </c>
      <c r="I6295" s="1530">
        <v>514.25</v>
      </c>
    </row>
    <row r="6296" spans="2:9" ht="30">
      <c r="B6296" s="1532">
        <v>87369</v>
      </c>
      <c r="C6296" s="1523" t="s">
        <v>9023</v>
      </c>
      <c r="D6296" s="1526" t="s">
        <v>1017</v>
      </c>
      <c r="E6296" s="1527">
        <f t="shared" si="196"/>
        <v>541.46</v>
      </c>
      <c r="F6296" s="1521">
        <f t="shared" si="197"/>
        <v>87369</v>
      </c>
      <c r="H6296" s="1527">
        <v>541.46</v>
      </c>
      <c r="I6296" s="1527">
        <v>522.91999999999996</v>
      </c>
    </row>
    <row r="6297" spans="2:9" ht="30">
      <c r="B6297" s="1531">
        <v>87370</v>
      </c>
      <c r="C6297" s="1529" t="s">
        <v>9024</v>
      </c>
      <c r="D6297" s="1528" t="s">
        <v>1017</v>
      </c>
      <c r="E6297" s="1530">
        <f t="shared" si="196"/>
        <v>521.79999999999995</v>
      </c>
      <c r="F6297" s="1521">
        <f t="shared" si="197"/>
        <v>87370</v>
      </c>
      <c r="H6297" s="1530">
        <v>521.79999999999995</v>
      </c>
      <c r="I6297" s="1530">
        <v>503.14</v>
      </c>
    </row>
    <row r="6298" spans="2:9" ht="30">
      <c r="B6298" s="1532">
        <v>87371</v>
      </c>
      <c r="C6298" s="1523" t="s">
        <v>9025</v>
      </c>
      <c r="D6298" s="1526" t="s">
        <v>1017</v>
      </c>
      <c r="E6298" s="1527">
        <f t="shared" si="196"/>
        <v>506.2</v>
      </c>
      <c r="F6298" s="1521">
        <f t="shared" si="197"/>
        <v>87371</v>
      </c>
      <c r="H6298" s="1527">
        <v>506.2</v>
      </c>
      <c r="I6298" s="1527">
        <v>488.03</v>
      </c>
    </row>
    <row r="6299" spans="2:9">
      <c r="B6299" s="1531">
        <v>87372</v>
      </c>
      <c r="C6299" s="1529" t="s">
        <v>9026</v>
      </c>
      <c r="D6299" s="1528" t="s">
        <v>1017</v>
      </c>
      <c r="E6299" s="1530">
        <f t="shared" si="196"/>
        <v>687.43</v>
      </c>
      <c r="F6299" s="1521">
        <f t="shared" si="197"/>
        <v>87372</v>
      </c>
      <c r="H6299" s="1530">
        <v>687.43</v>
      </c>
      <c r="I6299" s="1530">
        <v>667.98</v>
      </c>
    </row>
    <row r="6300" spans="2:9">
      <c r="B6300" s="1532">
        <v>87373</v>
      </c>
      <c r="C6300" s="1523" t="s">
        <v>9027</v>
      </c>
      <c r="D6300" s="1526" t="s">
        <v>1017</v>
      </c>
      <c r="E6300" s="1527">
        <f t="shared" si="196"/>
        <v>609.82000000000005</v>
      </c>
      <c r="F6300" s="1521">
        <f t="shared" si="197"/>
        <v>87373</v>
      </c>
      <c r="H6300" s="1527">
        <v>609.82000000000005</v>
      </c>
      <c r="I6300" s="1527">
        <v>591.41999999999996</v>
      </c>
    </row>
    <row r="6301" spans="2:9">
      <c r="B6301" s="1531">
        <v>87374</v>
      </c>
      <c r="C6301" s="1529" t="s">
        <v>9028</v>
      </c>
      <c r="D6301" s="1528" t="s">
        <v>1017</v>
      </c>
      <c r="E6301" s="1530">
        <f t="shared" si="196"/>
        <v>565.25</v>
      </c>
      <c r="F6301" s="1521">
        <f t="shared" si="197"/>
        <v>87374</v>
      </c>
      <c r="H6301" s="1530">
        <v>565.25</v>
      </c>
      <c r="I6301" s="1530">
        <v>546.71</v>
      </c>
    </row>
    <row r="6302" spans="2:9">
      <c r="B6302" s="1532">
        <v>87375</v>
      </c>
      <c r="C6302" s="1523" t="s">
        <v>9029</v>
      </c>
      <c r="D6302" s="1526" t="s">
        <v>1017</v>
      </c>
      <c r="E6302" s="1527">
        <f t="shared" si="196"/>
        <v>536.22</v>
      </c>
      <c r="F6302" s="1521">
        <f t="shared" si="197"/>
        <v>87375</v>
      </c>
      <c r="H6302" s="1527">
        <v>536.22</v>
      </c>
      <c r="I6302" s="1527">
        <v>517.33000000000004</v>
      </c>
    </row>
    <row r="6303" spans="2:9" ht="30">
      <c r="B6303" s="1531">
        <v>87376</v>
      </c>
      <c r="C6303" s="1529" t="s">
        <v>9030</v>
      </c>
      <c r="D6303" s="1528" t="s">
        <v>1017</v>
      </c>
      <c r="E6303" s="1530">
        <f t="shared" si="196"/>
        <v>466.43</v>
      </c>
      <c r="F6303" s="1521">
        <f t="shared" si="197"/>
        <v>87376</v>
      </c>
      <c r="H6303" s="1530">
        <v>466.43</v>
      </c>
      <c r="I6303" s="1530">
        <v>448.39</v>
      </c>
    </row>
    <row r="6304" spans="2:9" ht="30">
      <c r="B6304" s="1532">
        <v>87377</v>
      </c>
      <c r="C6304" s="1523" t="s">
        <v>9031</v>
      </c>
      <c r="D6304" s="1526" t="s">
        <v>1017</v>
      </c>
      <c r="E6304" s="1527">
        <f t="shared" si="196"/>
        <v>555.15</v>
      </c>
      <c r="F6304" s="1521">
        <f t="shared" si="197"/>
        <v>87377</v>
      </c>
      <c r="H6304" s="1527">
        <v>555.15</v>
      </c>
      <c r="I6304" s="1527">
        <v>536.75</v>
      </c>
    </row>
    <row r="6305" spans="2:9" ht="30">
      <c r="B6305" s="1531">
        <v>87378</v>
      </c>
      <c r="C6305" s="1529" t="s">
        <v>9032</v>
      </c>
      <c r="D6305" s="1528" t="s">
        <v>1017</v>
      </c>
      <c r="E6305" s="1530">
        <f t="shared" si="196"/>
        <v>498.18</v>
      </c>
      <c r="F6305" s="1521">
        <f t="shared" si="197"/>
        <v>87378</v>
      </c>
      <c r="H6305" s="1530">
        <v>498.18</v>
      </c>
      <c r="I6305" s="1530">
        <v>480.38</v>
      </c>
    </row>
    <row r="6306" spans="2:9" ht="30">
      <c r="B6306" s="1532">
        <v>87379</v>
      </c>
      <c r="C6306" s="1523" t="s">
        <v>9033</v>
      </c>
      <c r="D6306" s="1526" t="s">
        <v>1017</v>
      </c>
      <c r="E6306" s="1527">
        <f t="shared" si="196"/>
        <v>5417.63</v>
      </c>
      <c r="F6306" s="1521">
        <f t="shared" si="197"/>
        <v>87379</v>
      </c>
      <c r="H6306" s="1527">
        <v>5417.63</v>
      </c>
      <c r="I6306" s="1527">
        <v>5399.85</v>
      </c>
    </row>
    <row r="6307" spans="2:9" ht="30">
      <c r="B6307" s="1531">
        <v>87380</v>
      </c>
      <c r="C6307" s="1529" t="s">
        <v>9034</v>
      </c>
      <c r="D6307" s="1528" t="s">
        <v>1017</v>
      </c>
      <c r="E6307" s="1530">
        <f t="shared" si="196"/>
        <v>5515.98</v>
      </c>
      <c r="F6307" s="1521">
        <f t="shared" si="197"/>
        <v>87380</v>
      </c>
      <c r="H6307" s="1530">
        <v>5515.98</v>
      </c>
      <c r="I6307" s="1530">
        <v>5497.82</v>
      </c>
    </row>
    <row r="6308" spans="2:9" ht="30">
      <c r="B6308" s="1532">
        <v>87381</v>
      </c>
      <c r="C6308" s="1523" t="s">
        <v>9035</v>
      </c>
      <c r="D6308" s="1526" t="s">
        <v>1017</v>
      </c>
      <c r="E6308" s="1527">
        <f t="shared" si="196"/>
        <v>5453.06</v>
      </c>
      <c r="F6308" s="1521">
        <f t="shared" si="197"/>
        <v>87381</v>
      </c>
      <c r="H6308" s="1527">
        <v>5453.06</v>
      </c>
      <c r="I6308" s="1527">
        <v>5435.51</v>
      </c>
    </row>
    <row r="6309" spans="2:9" ht="30">
      <c r="B6309" s="1531">
        <v>87382</v>
      </c>
      <c r="C6309" s="1529" t="s">
        <v>9036</v>
      </c>
      <c r="D6309" s="1528" t="s">
        <v>1017</v>
      </c>
      <c r="E6309" s="1530">
        <f t="shared" si="196"/>
        <v>1712.23</v>
      </c>
      <c r="F6309" s="1521">
        <f t="shared" si="197"/>
        <v>87382</v>
      </c>
      <c r="H6309" s="1530">
        <v>1712.23</v>
      </c>
      <c r="I6309" s="1530">
        <v>1705.18</v>
      </c>
    </row>
    <row r="6310" spans="2:9" ht="30">
      <c r="B6310" s="1532">
        <v>87383</v>
      </c>
      <c r="C6310" s="1523" t="s">
        <v>9037</v>
      </c>
      <c r="D6310" s="1526" t="s">
        <v>1017</v>
      </c>
      <c r="E6310" s="1527">
        <f t="shared" si="196"/>
        <v>1713.88</v>
      </c>
      <c r="F6310" s="1521">
        <f t="shared" si="197"/>
        <v>87383</v>
      </c>
      <c r="H6310" s="1527">
        <v>1713.88</v>
      </c>
      <c r="I6310" s="1527">
        <v>1708.35</v>
      </c>
    </row>
    <row r="6311" spans="2:9" ht="30">
      <c r="B6311" s="1531">
        <v>87384</v>
      </c>
      <c r="C6311" s="1529" t="s">
        <v>9038</v>
      </c>
      <c r="D6311" s="1528" t="s">
        <v>1017</v>
      </c>
      <c r="E6311" s="1530">
        <f t="shared" si="196"/>
        <v>1712.09</v>
      </c>
      <c r="F6311" s="1521">
        <f t="shared" si="197"/>
        <v>87384</v>
      </c>
      <c r="H6311" s="1530">
        <v>1712.09</v>
      </c>
      <c r="I6311" s="1530">
        <v>1707.83</v>
      </c>
    </row>
    <row r="6312" spans="2:9">
      <c r="B6312" s="1532">
        <v>87385</v>
      </c>
      <c r="C6312" s="1523" t="s">
        <v>9039</v>
      </c>
      <c r="D6312" s="1526" t="s">
        <v>1017</v>
      </c>
      <c r="E6312" s="1527">
        <f t="shared" si="196"/>
        <v>2004.63</v>
      </c>
      <c r="F6312" s="1521">
        <f t="shared" si="197"/>
        <v>87385</v>
      </c>
      <c r="H6312" s="1527">
        <v>2004.63</v>
      </c>
      <c r="I6312" s="1527">
        <v>1996.22</v>
      </c>
    </row>
    <row r="6313" spans="2:9">
      <c r="B6313" s="1531">
        <v>87386</v>
      </c>
      <c r="C6313" s="1529" t="s">
        <v>9040</v>
      </c>
      <c r="D6313" s="1528" t="s">
        <v>1017</v>
      </c>
      <c r="E6313" s="1530">
        <f t="shared" si="196"/>
        <v>2003.51</v>
      </c>
      <c r="F6313" s="1521">
        <f t="shared" si="197"/>
        <v>87386</v>
      </c>
      <c r="H6313" s="1530">
        <v>2003.51</v>
      </c>
      <c r="I6313" s="1530">
        <v>1997.16</v>
      </c>
    </row>
    <row r="6314" spans="2:9">
      <c r="B6314" s="1532">
        <v>87387</v>
      </c>
      <c r="C6314" s="1523" t="s">
        <v>9041</v>
      </c>
      <c r="D6314" s="1526" t="s">
        <v>1017</v>
      </c>
      <c r="E6314" s="1527">
        <f t="shared" si="196"/>
        <v>2004.51</v>
      </c>
      <c r="F6314" s="1521">
        <f t="shared" si="197"/>
        <v>87387</v>
      </c>
      <c r="H6314" s="1527">
        <v>2004.51</v>
      </c>
      <c r="I6314" s="1527">
        <v>1999.52</v>
      </c>
    </row>
    <row r="6315" spans="2:9" ht="30">
      <c r="B6315" s="1531">
        <v>87388</v>
      </c>
      <c r="C6315" s="1529" t="s">
        <v>9042</v>
      </c>
      <c r="D6315" s="1528" t="s">
        <v>1017</v>
      </c>
      <c r="E6315" s="1530">
        <f t="shared" si="196"/>
        <v>4818.68</v>
      </c>
      <c r="F6315" s="1521">
        <f t="shared" si="197"/>
        <v>87388</v>
      </c>
      <c r="H6315" s="1530">
        <v>4818.68</v>
      </c>
      <c r="I6315" s="1530">
        <v>4811.58</v>
      </c>
    </row>
    <row r="6316" spans="2:9" ht="30">
      <c r="B6316" s="1532">
        <v>87389</v>
      </c>
      <c r="C6316" s="1523" t="s">
        <v>9043</v>
      </c>
      <c r="D6316" s="1526" t="s">
        <v>1017</v>
      </c>
      <c r="E6316" s="1527">
        <f t="shared" si="196"/>
        <v>4842.76</v>
      </c>
      <c r="F6316" s="1521">
        <f t="shared" si="197"/>
        <v>87389</v>
      </c>
      <c r="H6316" s="1527">
        <v>4842.76</v>
      </c>
      <c r="I6316" s="1527">
        <v>4837.28</v>
      </c>
    </row>
    <row r="6317" spans="2:9" ht="30">
      <c r="B6317" s="1531">
        <v>87390</v>
      </c>
      <c r="C6317" s="1529" t="s">
        <v>9044</v>
      </c>
      <c r="D6317" s="1528" t="s">
        <v>1017</v>
      </c>
      <c r="E6317" s="1530">
        <f t="shared" si="196"/>
        <v>4872.88</v>
      </c>
      <c r="F6317" s="1521">
        <f t="shared" si="197"/>
        <v>87390</v>
      </c>
      <c r="H6317" s="1530">
        <v>4872.88</v>
      </c>
      <c r="I6317" s="1530">
        <v>4868.62</v>
      </c>
    </row>
    <row r="6318" spans="2:9">
      <c r="B6318" s="1532">
        <v>87391</v>
      </c>
      <c r="C6318" s="1523" t="s">
        <v>9045</v>
      </c>
      <c r="D6318" s="1526" t="s">
        <v>1017</v>
      </c>
      <c r="E6318" s="1527">
        <f t="shared" si="196"/>
        <v>5356.67</v>
      </c>
      <c r="F6318" s="1521">
        <f t="shared" si="197"/>
        <v>87391</v>
      </c>
      <c r="H6318" s="1527">
        <v>5356.67</v>
      </c>
      <c r="I6318" s="1527">
        <v>5347.48</v>
      </c>
    </row>
    <row r="6319" spans="2:9">
      <c r="B6319" s="1531">
        <v>87393</v>
      </c>
      <c r="C6319" s="1529" t="s">
        <v>9046</v>
      </c>
      <c r="D6319" s="1528" t="s">
        <v>1017</v>
      </c>
      <c r="E6319" s="1530">
        <f t="shared" si="196"/>
        <v>5410.4</v>
      </c>
      <c r="F6319" s="1521">
        <f t="shared" si="197"/>
        <v>87393</v>
      </c>
      <c r="H6319" s="1530">
        <v>5410.4</v>
      </c>
      <c r="I6319" s="1530">
        <v>5402.95</v>
      </c>
    </row>
    <row r="6320" spans="2:9">
      <c r="B6320" s="1532">
        <v>87394</v>
      </c>
      <c r="C6320" s="1523" t="s">
        <v>9047</v>
      </c>
      <c r="D6320" s="1526" t="s">
        <v>1017</v>
      </c>
      <c r="E6320" s="1527">
        <f t="shared" si="196"/>
        <v>5464.39</v>
      </c>
      <c r="F6320" s="1521">
        <f t="shared" si="197"/>
        <v>87394</v>
      </c>
      <c r="H6320" s="1527">
        <v>5464.39</v>
      </c>
      <c r="I6320" s="1527">
        <v>5458.23</v>
      </c>
    </row>
    <row r="6321" spans="2:9" ht="30">
      <c r="B6321" s="1531">
        <v>87395</v>
      </c>
      <c r="C6321" s="1529" t="s">
        <v>9048</v>
      </c>
      <c r="D6321" s="1528" t="s">
        <v>1017</v>
      </c>
      <c r="E6321" s="1530">
        <f t="shared" si="196"/>
        <v>3362.6</v>
      </c>
      <c r="F6321" s="1521">
        <f t="shared" si="197"/>
        <v>87395</v>
      </c>
      <c r="H6321" s="1530">
        <v>3362.6</v>
      </c>
      <c r="I6321" s="1530">
        <v>3353.41</v>
      </c>
    </row>
    <row r="6322" spans="2:9" ht="30">
      <c r="B6322" s="1532">
        <v>87396</v>
      </c>
      <c r="C6322" s="1523" t="s">
        <v>9049</v>
      </c>
      <c r="D6322" s="1526" t="s">
        <v>1017</v>
      </c>
      <c r="E6322" s="1527">
        <f t="shared" si="196"/>
        <v>3389.55</v>
      </c>
      <c r="F6322" s="1521">
        <f t="shared" si="197"/>
        <v>87396</v>
      </c>
      <c r="H6322" s="1527">
        <v>3389.55</v>
      </c>
      <c r="I6322" s="1527">
        <v>3382.1</v>
      </c>
    </row>
    <row r="6323" spans="2:9" ht="30">
      <c r="B6323" s="1531">
        <v>87397</v>
      </c>
      <c r="C6323" s="1529" t="s">
        <v>9050</v>
      </c>
      <c r="D6323" s="1528" t="s">
        <v>1017</v>
      </c>
      <c r="E6323" s="1530">
        <f t="shared" si="196"/>
        <v>3417.95</v>
      </c>
      <c r="F6323" s="1521">
        <f t="shared" si="197"/>
        <v>87397</v>
      </c>
      <c r="H6323" s="1530">
        <v>3417.95</v>
      </c>
      <c r="I6323" s="1530">
        <v>3411.79</v>
      </c>
    </row>
    <row r="6324" spans="2:9" ht="30">
      <c r="B6324" s="1532">
        <v>87398</v>
      </c>
      <c r="C6324" s="1523" t="s">
        <v>9051</v>
      </c>
      <c r="D6324" s="1526" t="s">
        <v>1017</v>
      </c>
      <c r="E6324" s="1527">
        <f t="shared" si="196"/>
        <v>1893.98</v>
      </c>
      <c r="F6324" s="1521">
        <f t="shared" si="197"/>
        <v>87398</v>
      </c>
      <c r="H6324" s="1527">
        <v>1893.98</v>
      </c>
      <c r="I6324" s="1527">
        <v>1872.96</v>
      </c>
    </row>
    <row r="6325" spans="2:9">
      <c r="B6325" s="1531">
        <v>87399</v>
      </c>
      <c r="C6325" s="1529" t="s">
        <v>9052</v>
      </c>
      <c r="D6325" s="1528" t="s">
        <v>1017</v>
      </c>
      <c r="E6325" s="1530">
        <f t="shared" si="196"/>
        <v>2191.1999999999998</v>
      </c>
      <c r="F6325" s="1521">
        <f t="shared" si="197"/>
        <v>87399</v>
      </c>
      <c r="H6325" s="1530">
        <v>2191.1999999999998</v>
      </c>
      <c r="I6325" s="1530">
        <v>2168.61</v>
      </c>
    </row>
    <row r="6326" spans="2:9">
      <c r="B6326" s="1532">
        <v>87401</v>
      </c>
      <c r="C6326" s="1523" t="s">
        <v>9053</v>
      </c>
      <c r="D6326" s="1526" t="s">
        <v>1017</v>
      </c>
      <c r="E6326" s="1527">
        <f t="shared" si="196"/>
        <v>5632.12</v>
      </c>
      <c r="F6326" s="1521">
        <f t="shared" si="197"/>
        <v>87401</v>
      </c>
      <c r="H6326" s="1527">
        <v>5632.12</v>
      </c>
      <c r="I6326" s="1527">
        <v>5605.77</v>
      </c>
    </row>
    <row r="6327" spans="2:9">
      <c r="B6327" s="1531">
        <v>87402</v>
      </c>
      <c r="C6327" s="1529" t="s">
        <v>9054</v>
      </c>
      <c r="D6327" s="1528" t="s">
        <v>1017</v>
      </c>
      <c r="E6327" s="1530">
        <f t="shared" si="196"/>
        <v>3597.22</v>
      </c>
      <c r="F6327" s="1521">
        <f t="shared" si="197"/>
        <v>87402</v>
      </c>
      <c r="H6327" s="1530">
        <v>3597.22</v>
      </c>
      <c r="I6327" s="1530">
        <v>3570.87</v>
      </c>
    </row>
    <row r="6328" spans="2:9" ht="30">
      <c r="B6328" s="1532">
        <v>87404</v>
      </c>
      <c r="C6328" s="1523" t="s">
        <v>9055</v>
      </c>
      <c r="D6328" s="1526" t="s">
        <v>1017</v>
      </c>
      <c r="E6328" s="1527">
        <f t="shared" si="196"/>
        <v>4998.32</v>
      </c>
      <c r="F6328" s="1521">
        <f t="shared" si="197"/>
        <v>87404</v>
      </c>
      <c r="H6328" s="1527">
        <v>4998.32</v>
      </c>
      <c r="I6328" s="1527">
        <v>4988.3900000000003</v>
      </c>
    </row>
    <row r="6329" spans="2:9" ht="30">
      <c r="B6329" s="1531">
        <v>87405</v>
      </c>
      <c r="C6329" s="1529" t="s">
        <v>2548</v>
      </c>
      <c r="D6329" s="1528" t="s">
        <v>1017</v>
      </c>
      <c r="E6329" s="1530">
        <f t="shared" si="196"/>
        <v>5018.42</v>
      </c>
      <c r="F6329" s="1521">
        <f t="shared" si="197"/>
        <v>87405</v>
      </c>
      <c r="H6329" s="1530">
        <v>5018.42</v>
      </c>
      <c r="I6329" s="1530">
        <v>5010.9799999999996</v>
      </c>
    </row>
    <row r="6330" spans="2:9">
      <c r="B6330" s="1532">
        <v>87407</v>
      </c>
      <c r="C6330" s="1523" t="s">
        <v>9056</v>
      </c>
      <c r="D6330" s="1526" t="s">
        <v>1017</v>
      </c>
      <c r="E6330" s="1527">
        <f t="shared" si="196"/>
        <v>1748.31</v>
      </c>
      <c r="F6330" s="1521">
        <f t="shared" si="197"/>
        <v>87407</v>
      </c>
      <c r="H6330" s="1527">
        <v>1748.31</v>
      </c>
      <c r="I6330" s="1527">
        <v>1741.62</v>
      </c>
    </row>
    <row r="6331" spans="2:9">
      <c r="B6331" s="1531">
        <v>87408</v>
      </c>
      <c r="C6331" s="1529" t="s">
        <v>2549</v>
      </c>
      <c r="D6331" s="1528" t="s">
        <v>1017</v>
      </c>
      <c r="E6331" s="1530">
        <f t="shared" si="196"/>
        <v>1742.13</v>
      </c>
      <c r="F6331" s="1521">
        <f t="shared" si="197"/>
        <v>87408</v>
      </c>
      <c r="H6331" s="1530">
        <v>1742.13</v>
      </c>
      <c r="I6331" s="1530">
        <v>1737.1</v>
      </c>
    </row>
    <row r="6332" spans="2:9">
      <c r="B6332" s="1532">
        <v>87410</v>
      </c>
      <c r="C6332" s="1523" t="s">
        <v>9057</v>
      </c>
      <c r="D6332" s="1526" t="s">
        <v>1017</v>
      </c>
      <c r="E6332" s="1527">
        <f t="shared" si="196"/>
        <v>809.76</v>
      </c>
      <c r="F6332" s="1521">
        <f t="shared" si="197"/>
        <v>87410</v>
      </c>
      <c r="H6332" s="1527">
        <v>809.76</v>
      </c>
      <c r="I6332" s="1527">
        <v>800.42</v>
      </c>
    </row>
    <row r="6333" spans="2:9" ht="30">
      <c r="B6333" s="1531">
        <v>88626</v>
      </c>
      <c r="C6333" s="1529" t="s">
        <v>9058</v>
      </c>
      <c r="D6333" s="1528" t="s">
        <v>1017</v>
      </c>
      <c r="E6333" s="1530">
        <f t="shared" si="196"/>
        <v>445.63</v>
      </c>
      <c r="F6333" s="1521">
        <f t="shared" si="197"/>
        <v>88626</v>
      </c>
      <c r="H6333" s="1530">
        <v>445.63</v>
      </c>
      <c r="I6333" s="1530">
        <v>439.5</v>
      </c>
    </row>
    <row r="6334" spans="2:9" ht="30">
      <c r="B6334" s="1532">
        <v>88627</v>
      </c>
      <c r="C6334" s="1523" t="s">
        <v>9059</v>
      </c>
      <c r="D6334" s="1526" t="s">
        <v>1017</v>
      </c>
      <c r="E6334" s="1527">
        <f t="shared" si="196"/>
        <v>531.35</v>
      </c>
      <c r="F6334" s="1521">
        <f t="shared" si="197"/>
        <v>88627</v>
      </c>
      <c r="H6334" s="1527">
        <v>531.35</v>
      </c>
      <c r="I6334" s="1527">
        <v>516.69000000000005</v>
      </c>
    </row>
    <row r="6335" spans="2:9">
      <c r="B6335" s="1531">
        <v>88628</v>
      </c>
      <c r="C6335" s="1529" t="s">
        <v>9060</v>
      </c>
      <c r="D6335" s="1528" t="s">
        <v>1017</v>
      </c>
      <c r="E6335" s="1530">
        <f t="shared" si="196"/>
        <v>476.2</v>
      </c>
      <c r="F6335" s="1521">
        <f t="shared" si="197"/>
        <v>88628</v>
      </c>
      <c r="H6335" s="1530">
        <v>476.2</v>
      </c>
      <c r="I6335" s="1530">
        <v>470.79</v>
      </c>
    </row>
    <row r="6336" spans="2:9">
      <c r="B6336" s="1532">
        <v>88629</v>
      </c>
      <c r="C6336" s="1523" t="s">
        <v>9061</v>
      </c>
      <c r="D6336" s="1526" t="s">
        <v>1017</v>
      </c>
      <c r="E6336" s="1527">
        <f t="shared" si="196"/>
        <v>565.21</v>
      </c>
      <c r="F6336" s="1521">
        <f t="shared" si="197"/>
        <v>88629</v>
      </c>
      <c r="H6336" s="1527">
        <v>565.21</v>
      </c>
      <c r="I6336" s="1527">
        <v>550.9</v>
      </c>
    </row>
    <row r="6337" spans="2:9">
      <c r="B6337" s="1531">
        <v>88630</v>
      </c>
      <c r="C6337" s="1529" t="s">
        <v>2550</v>
      </c>
      <c r="D6337" s="1528" t="s">
        <v>1017</v>
      </c>
      <c r="E6337" s="1530">
        <f t="shared" si="196"/>
        <v>399.56</v>
      </c>
      <c r="F6337" s="1521">
        <f t="shared" si="197"/>
        <v>88630</v>
      </c>
      <c r="H6337" s="1530">
        <v>399.56</v>
      </c>
      <c r="I6337" s="1530">
        <v>394.25</v>
      </c>
    </row>
    <row r="6338" spans="2:9">
      <c r="B6338" s="1532">
        <v>88631</v>
      </c>
      <c r="C6338" s="1523" t="s">
        <v>9062</v>
      </c>
      <c r="D6338" s="1526" t="s">
        <v>1017</v>
      </c>
      <c r="E6338" s="1527">
        <f t="shared" ref="E6338:E6401" si="198">IF($L$2=$H$1,H6338,I6338)</f>
        <v>502.6</v>
      </c>
      <c r="F6338" s="1521">
        <f t="shared" ref="F6338:F6401" si="199">IF(LEN($B6338)=7,CONCATENATE(MID($B6338,1,6),"00",RIGHT($B6338,1)),IF(LEN($B6338)=8,CONCATENATE(MID($B6338,1,6),"0",RIGHT($B6338,2)),$B6338))</f>
        <v>88631</v>
      </c>
      <c r="H6338" s="1527">
        <v>502.6</v>
      </c>
      <c r="I6338" s="1527">
        <v>488.75</v>
      </c>
    </row>
    <row r="6339" spans="2:9" ht="30">
      <c r="B6339" s="1531">
        <v>88715</v>
      </c>
      <c r="C6339" s="1529" t="s">
        <v>9063</v>
      </c>
      <c r="D6339" s="1528" t="s">
        <v>1017</v>
      </c>
      <c r="E6339" s="1530">
        <f t="shared" si="198"/>
        <v>408.3</v>
      </c>
      <c r="F6339" s="1521">
        <f t="shared" si="199"/>
        <v>88715</v>
      </c>
      <c r="H6339" s="1530">
        <v>408.3</v>
      </c>
      <c r="I6339" s="1530">
        <v>401.57</v>
      </c>
    </row>
    <row r="6340" spans="2:9" ht="30">
      <c r="B6340" s="1532">
        <v>95563</v>
      </c>
      <c r="C6340" s="1523" t="s">
        <v>9474</v>
      </c>
      <c r="D6340" s="1526" t="s">
        <v>1017</v>
      </c>
      <c r="E6340" s="1527">
        <f t="shared" si="198"/>
        <v>704.1</v>
      </c>
      <c r="F6340" s="1521">
        <f t="shared" si="199"/>
        <v>95563</v>
      </c>
      <c r="H6340" s="1527">
        <v>704.1</v>
      </c>
      <c r="I6340" s="1527">
        <v>690.83</v>
      </c>
    </row>
    <row r="6341" spans="2:9" ht="30">
      <c r="B6341" s="1531">
        <v>100464</v>
      </c>
      <c r="C6341" s="1529" t="s">
        <v>9064</v>
      </c>
      <c r="D6341" s="1528" t="s">
        <v>1017</v>
      </c>
      <c r="E6341" s="1530">
        <f t="shared" si="198"/>
        <v>463.02</v>
      </c>
      <c r="F6341" s="1521">
        <f t="shared" si="199"/>
        <v>100464</v>
      </c>
      <c r="H6341" s="1530">
        <v>463.02</v>
      </c>
      <c r="I6341" s="1530">
        <v>454.61</v>
      </c>
    </row>
    <row r="6342" spans="2:9" ht="30">
      <c r="B6342" s="1532">
        <v>100465</v>
      </c>
      <c r="C6342" s="1523" t="s">
        <v>9065</v>
      </c>
      <c r="D6342" s="1526" t="s">
        <v>1017</v>
      </c>
      <c r="E6342" s="1527">
        <f t="shared" si="198"/>
        <v>436.6</v>
      </c>
      <c r="F6342" s="1521">
        <f t="shared" si="199"/>
        <v>100465</v>
      </c>
      <c r="H6342" s="1527">
        <v>436.6</v>
      </c>
      <c r="I6342" s="1527">
        <v>431.06</v>
      </c>
    </row>
    <row r="6343" spans="2:9" ht="30">
      <c r="B6343" s="1531">
        <v>100466</v>
      </c>
      <c r="C6343" s="1529" t="s">
        <v>9066</v>
      </c>
      <c r="D6343" s="1528" t="s">
        <v>1017</v>
      </c>
      <c r="E6343" s="1530">
        <f t="shared" si="198"/>
        <v>424.51</v>
      </c>
      <c r="F6343" s="1521">
        <f t="shared" si="199"/>
        <v>100466</v>
      </c>
      <c r="H6343" s="1530">
        <v>424.51</v>
      </c>
      <c r="I6343" s="1530">
        <v>420.31</v>
      </c>
    </row>
    <row r="6344" spans="2:9" ht="30">
      <c r="B6344" s="1532">
        <v>100468</v>
      </c>
      <c r="C6344" s="1523" t="s">
        <v>9067</v>
      </c>
      <c r="D6344" s="1526" t="s">
        <v>1017</v>
      </c>
      <c r="E6344" s="1527">
        <f t="shared" si="198"/>
        <v>565.92999999999995</v>
      </c>
      <c r="F6344" s="1521">
        <f t="shared" si="199"/>
        <v>100468</v>
      </c>
      <c r="H6344" s="1527">
        <v>565.92999999999995</v>
      </c>
      <c r="I6344" s="1527">
        <v>555.21</v>
      </c>
    </row>
    <row r="6345" spans="2:9" ht="30">
      <c r="B6345" s="1531">
        <v>100469</v>
      </c>
      <c r="C6345" s="1529" t="s">
        <v>9068</v>
      </c>
      <c r="D6345" s="1528" t="s">
        <v>1017</v>
      </c>
      <c r="E6345" s="1530">
        <f t="shared" si="198"/>
        <v>468.52</v>
      </c>
      <c r="F6345" s="1521">
        <f t="shared" si="199"/>
        <v>100469</v>
      </c>
      <c r="H6345" s="1530">
        <v>468.52</v>
      </c>
      <c r="I6345" s="1530">
        <v>463.38</v>
      </c>
    </row>
    <row r="6346" spans="2:9" ht="30">
      <c r="B6346" s="1532">
        <v>100470</v>
      </c>
      <c r="C6346" s="1523" t="s">
        <v>9069</v>
      </c>
      <c r="D6346" s="1526" t="s">
        <v>1017</v>
      </c>
      <c r="E6346" s="1527">
        <f t="shared" si="198"/>
        <v>414.71</v>
      </c>
      <c r="F6346" s="1521">
        <f t="shared" si="199"/>
        <v>100470</v>
      </c>
      <c r="H6346" s="1527">
        <v>414.71</v>
      </c>
      <c r="I6346" s="1527">
        <v>409.57</v>
      </c>
    </row>
    <row r="6347" spans="2:9" ht="30">
      <c r="B6347" s="1531">
        <v>100472</v>
      </c>
      <c r="C6347" s="1529" t="s">
        <v>9070</v>
      </c>
      <c r="D6347" s="1528" t="s">
        <v>1017</v>
      </c>
      <c r="E6347" s="1530">
        <f t="shared" si="198"/>
        <v>449.79</v>
      </c>
      <c r="F6347" s="1521">
        <f t="shared" si="199"/>
        <v>100472</v>
      </c>
      <c r="H6347" s="1530">
        <v>449.79</v>
      </c>
      <c r="I6347" s="1530">
        <v>440.72</v>
      </c>
    </row>
    <row r="6348" spans="2:9" ht="30">
      <c r="B6348" s="1532">
        <v>100473</v>
      </c>
      <c r="C6348" s="1523" t="s">
        <v>9071</v>
      </c>
      <c r="D6348" s="1526" t="s">
        <v>1017</v>
      </c>
      <c r="E6348" s="1527">
        <f t="shared" si="198"/>
        <v>415.9</v>
      </c>
      <c r="F6348" s="1521">
        <f t="shared" si="199"/>
        <v>100473</v>
      </c>
      <c r="H6348" s="1527">
        <v>415.9</v>
      </c>
      <c r="I6348" s="1527">
        <v>410.32</v>
      </c>
    </row>
    <row r="6349" spans="2:9" ht="30">
      <c r="B6349" s="1531">
        <v>100474</v>
      </c>
      <c r="C6349" s="1529" t="s">
        <v>9072</v>
      </c>
      <c r="D6349" s="1528" t="s">
        <v>1017</v>
      </c>
      <c r="E6349" s="1530">
        <f t="shared" si="198"/>
        <v>402.47</v>
      </c>
      <c r="F6349" s="1521">
        <f t="shared" si="199"/>
        <v>100474</v>
      </c>
      <c r="H6349" s="1530">
        <v>402.47</v>
      </c>
      <c r="I6349" s="1530">
        <v>398.48</v>
      </c>
    </row>
    <row r="6350" spans="2:9" ht="30">
      <c r="B6350" s="1532">
        <v>100475</v>
      </c>
      <c r="C6350" s="1523" t="s">
        <v>9073</v>
      </c>
      <c r="D6350" s="1526" t="s">
        <v>1017</v>
      </c>
      <c r="E6350" s="1527">
        <f t="shared" si="198"/>
        <v>590</v>
      </c>
      <c r="F6350" s="1521">
        <f t="shared" si="199"/>
        <v>100475</v>
      </c>
      <c r="H6350" s="1527">
        <v>590</v>
      </c>
      <c r="I6350" s="1527">
        <v>584.08000000000004</v>
      </c>
    </row>
    <row r="6351" spans="2:9" ht="30">
      <c r="B6351" s="1531">
        <v>100477</v>
      </c>
      <c r="C6351" s="1529" t="s">
        <v>9074</v>
      </c>
      <c r="D6351" s="1528" t="s">
        <v>1017</v>
      </c>
      <c r="E6351" s="1530">
        <f t="shared" si="198"/>
        <v>631.72</v>
      </c>
      <c r="F6351" s="1521">
        <f t="shared" si="199"/>
        <v>100477</v>
      </c>
      <c r="H6351" s="1530">
        <v>631.72</v>
      </c>
      <c r="I6351" s="1530">
        <v>620.47</v>
      </c>
    </row>
    <row r="6352" spans="2:9" ht="30">
      <c r="B6352" s="1532">
        <v>100478</v>
      </c>
      <c r="C6352" s="1523" t="s">
        <v>9075</v>
      </c>
      <c r="D6352" s="1526" t="s">
        <v>1017</v>
      </c>
      <c r="E6352" s="1527">
        <f t="shared" si="198"/>
        <v>579.6</v>
      </c>
      <c r="F6352" s="1521">
        <f t="shared" si="199"/>
        <v>100478</v>
      </c>
      <c r="H6352" s="1527">
        <v>579.6</v>
      </c>
      <c r="I6352" s="1527">
        <v>573.95000000000005</v>
      </c>
    </row>
    <row r="6353" spans="2:9" ht="30">
      <c r="B6353" s="1531">
        <v>100479</v>
      </c>
      <c r="C6353" s="1529" t="s">
        <v>9076</v>
      </c>
      <c r="D6353" s="1528" t="s">
        <v>1017</v>
      </c>
      <c r="E6353" s="1530">
        <f t="shared" si="198"/>
        <v>569.94000000000005</v>
      </c>
      <c r="F6353" s="1521">
        <f t="shared" si="199"/>
        <v>100479</v>
      </c>
      <c r="H6353" s="1530">
        <v>569.94000000000005</v>
      </c>
      <c r="I6353" s="1530">
        <v>565.45000000000005</v>
      </c>
    </row>
    <row r="6354" spans="2:9" ht="30">
      <c r="B6354" s="1532">
        <v>100480</v>
      </c>
      <c r="C6354" s="1523" t="s">
        <v>9077</v>
      </c>
      <c r="D6354" s="1526" t="s">
        <v>1017</v>
      </c>
      <c r="E6354" s="1527">
        <f t="shared" si="198"/>
        <v>678.62</v>
      </c>
      <c r="F6354" s="1521">
        <f t="shared" si="199"/>
        <v>100480</v>
      </c>
      <c r="H6354" s="1527">
        <v>678.62</v>
      </c>
      <c r="I6354" s="1527">
        <v>663.76</v>
      </c>
    </row>
    <row r="6355" spans="2:9" ht="30">
      <c r="B6355" s="1531">
        <v>100481</v>
      </c>
      <c r="C6355" s="1529" t="s">
        <v>9078</v>
      </c>
      <c r="D6355" s="1528" t="s">
        <v>1017</v>
      </c>
      <c r="E6355" s="1530">
        <f t="shared" si="198"/>
        <v>505.98</v>
      </c>
      <c r="F6355" s="1521">
        <f t="shared" si="199"/>
        <v>100481</v>
      </c>
      <c r="H6355" s="1530">
        <v>505.98</v>
      </c>
      <c r="I6355" s="1530">
        <v>500.44</v>
      </c>
    </row>
    <row r="6356" spans="2:9" ht="30">
      <c r="B6356" s="1532">
        <v>100483</v>
      </c>
      <c r="C6356" s="1523" t="s">
        <v>9079</v>
      </c>
      <c r="D6356" s="1526" t="s">
        <v>1017</v>
      </c>
      <c r="E6356" s="1527">
        <f t="shared" si="198"/>
        <v>537.4</v>
      </c>
      <c r="F6356" s="1521">
        <f t="shared" si="199"/>
        <v>100483</v>
      </c>
      <c r="H6356" s="1527">
        <v>537.4</v>
      </c>
      <c r="I6356" s="1527">
        <v>527.9</v>
      </c>
    </row>
    <row r="6357" spans="2:9" ht="30">
      <c r="B6357" s="1531">
        <v>100484</v>
      </c>
      <c r="C6357" s="1529" t="s">
        <v>9080</v>
      </c>
      <c r="D6357" s="1528" t="s">
        <v>1017</v>
      </c>
      <c r="E6357" s="1530">
        <f t="shared" si="198"/>
        <v>504.38</v>
      </c>
      <c r="F6357" s="1521">
        <f t="shared" si="199"/>
        <v>100484</v>
      </c>
      <c r="H6357" s="1530">
        <v>504.38</v>
      </c>
      <c r="I6357" s="1530">
        <v>498.37</v>
      </c>
    </row>
    <row r="6358" spans="2:9" ht="30">
      <c r="B6358" s="1532">
        <v>100485</v>
      </c>
      <c r="C6358" s="1523" t="s">
        <v>9081</v>
      </c>
      <c r="D6358" s="1526" t="s">
        <v>1017</v>
      </c>
      <c r="E6358" s="1527">
        <f t="shared" si="198"/>
        <v>492.71</v>
      </c>
      <c r="F6358" s="1521">
        <f t="shared" si="199"/>
        <v>100485</v>
      </c>
      <c r="H6358" s="1527">
        <v>492.71</v>
      </c>
      <c r="I6358" s="1527">
        <v>488.24</v>
      </c>
    </row>
    <row r="6359" spans="2:9" ht="30">
      <c r="B6359" s="1531">
        <v>100486</v>
      </c>
      <c r="C6359" s="1529" t="s">
        <v>9082</v>
      </c>
      <c r="D6359" s="1528" t="s">
        <v>1017</v>
      </c>
      <c r="E6359" s="1530">
        <f t="shared" si="198"/>
        <v>598.41</v>
      </c>
      <c r="F6359" s="1521">
        <f t="shared" si="199"/>
        <v>100486</v>
      </c>
      <c r="H6359" s="1530">
        <v>598.41</v>
      </c>
      <c r="I6359" s="1530">
        <v>584.13</v>
      </c>
    </row>
    <row r="6360" spans="2:9" ht="30">
      <c r="B6360" s="1532">
        <v>100487</v>
      </c>
      <c r="C6360" s="1523" t="s">
        <v>9083</v>
      </c>
      <c r="D6360" s="1526" t="s">
        <v>1017</v>
      </c>
      <c r="E6360" s="1527">
        <f t="shared" si="198"/>
        <v>391.99</v>
      </c>
      <c r="F6360" s="1521">
        <f t="shared" si="199"/>
        <v>100487</v>
      </c>
      <c r="H6360" s="1527">
        <v>391.99</v>
      </c>
      <c r="I6360" s="1527">
        <v>386.55</v>
      </c>
    </row>
    <row r="6361" spans="2:9" ht="30">
      <c r="B6361" s="1531">
        <v>100488</v>
      </c>
      <c r="C6361" s="1529" t="s">
        <v>9084</v>
      </c>
      <c r="D6361" s="1528" t="s">
        <v>1017</v>
      </c>
      <c r="E6361" s="1530">
        <f t="shared" si="198"/>
        <v>442.22</v>
      </c>
      <c r="F6361" s="1521">
        <f t="shared" si="199"/>
        <v>100488</v>
      </c>
      <c r="H6361" s="1530">
        <v>442.22</v>
      </c>
      <c r="I6361" s="1530">
        <v>437.01</v>
      </c>
    </row>
    <row r="6362" spans="2:9">
      <c r="B6362" s="1532">
        <v>100489</v>
      </c>
      <c r="C6362" s="1523" t="s">
        <v>9085</v>
      </c>
      <c r="D6362" s="1526" t="s">
        <v>1017</v>
      </c>
      <c r="E6362" s="1527">
        <f t="shared" si="198"/>
        <v>477.18</v>
      </c>
      <c r="F6362" s="1521">
        <f t="shared" si="199"/>
        <v>100489</v>
      </c>
      <c r="H6362" s="1527">
        <v>477.18</v>
      </c>
      <c r="I6362" s="1527">
        <v>472.08</v>
      </c>
    </row>
    <row r="6363" spans="2:9">
      <c r="B6363" s="1531">
        <v>100490</v>
      </c>
      <c r="C6363" s="1529" t="s">
        <v>9086</v>
      </c>
      <c r="D6363" s="1528" t="s">
        <v>1017</v>
      </c>
      <c r="E6363" s="1530">
        <f t="shared" si="198"/>
        <v>416.87</v>
      </c>
      <c r="F6363" s="1521">
        <f t="shared" si="199"/>
        <v>100490</v>
      </c>
      <c r="H6363" s="1530">
        <v>416.87</v>
      </c>
      <c r="I6363" s="1530">
        <v>412.06</v>
      </c>
    </row>
    <row r="6364" spans="2:9" ht="30">
      <c r="B6364" s="1532">
        <v>100491</v>
      </c>
      <c r="C6364" s="1523" t="s">
        <v>9087</v>
      </c>
      <c r="D6364" s="1526" t="s">
        <v>1017</v>
      </c>
      <c r="E6364" s="1527">
        <f t="shared" si="198"/>
        <v>592.12</v>
      </c>
      <c r="F6364" s="1521">
        <f t="shared" si="199"/>
        <v>100491</v>
      </c>
      <c r="H6364" s="1527">
        <v>592.12</v>
      </c>
      <c r="I6364" s="1527">
        <v>586.41999999999996</v>
      </c>
    </row>
    <row r="6365" spans="2:9" ht="30">
      <c r="B6365" s="1531">
        <v>100492</v>
      </c>
      <c r="C6365" s="1529" t="s">
        <v>9088</v>
      </c>
      <c r="D6365" s="1528" t="s">
        <v>1017</v>
      </c>
      <c r="E6365" s="1530">
        <f t="shared" si="198"/>
        <v>508.48</v>
      </c>
      <c r="F6365" s="1521">
        <f t="shared" si="199"/>
        <v>100492</v>
      </c>
      <c r="H6365" s="1530">
        <v>508.48</v>
      </c>
      <c r="I6365" s="1530">
        <v>503.18</v>
      </c>
    </row>
    <row r="6366" spans="2:9">
      <c r="B6366" s="1532">
        <v>92121</v>
      </c>
      <c r="C6366" s="1523" t="s">
        <v>2551</v>
      </c>
      <c r="D6366" s="1526" t="s">
        <v>1017</v>
      </c>
      <c r="E6366" s="1527">
        <f t="shared" si="198"/>
        <v>24.43</v>
      </c>
      <c r="F6366" s="1521">
        <f t="shared" si="199"/>
        <v>92121</v>
      </c>
      <c r="H6366" s="1527">
        <v>24.43</v>
      </c>
      <c r="I6366" s="1527">
        <v>22.23</v>
      </c>
    </row>
    <row r="6367" spans="2:9">
      <c r="B6367" s="1531">
        <v>92122</v>
      </c>
      <c r="C6367" s="1529" t="s">
        <v>2552</v>
      </c>
      <c r="D6367" s="1528" t="s">
        <v>1017</v>
      </c>
      <c r="E6367" s="1530">
        <f t="shared" si="198"/>
        <v>40.35</v>
      </c>
      <c r="F6367" s="1521">
        <f t="shared" si="199"/>
        <v>92122</v>
      </c>
      <c r="H6367" s="1530">
        <v>40.35</v>
      </c>
      <c r="I6367" s="1530">
        <v>36.35</v>
      </c>
    </row>
    <row r="6368" spans="2:9">
      <c r="B6368" s="1532">
        <v>92123</v>
      </c>
      <c r="C6368" s="1523" t="s">
        <v>2553</v>
      </c>
      <c r="D6368" s="1526" t="s">
        <v>1017</v>
      </c>
      <c r="E6368" s="1527">
        <f t="shared" si="198"/>
        <v>39.46</v>
      </c>
      <c r="F6368" s="1521">
        <f t="shared" si="199"/>
        <v>92123</v>
      </c>
      <c r="H6368" s="1527">
        <v>39.46</v>
      </c>
      <c r="I6368" s="1527">
        <v>36.89</v>
      </c>
    </row>
    <row r="6369" spans="2:9">
      <c r="B6369" s="1531">
        <v>100195</v>
      </c>
      <c r="C6369" s="1529" t="s">
        <v>8628</v>
      </c>
      <c r="D6369" s="1528" t="s">
        <v>8629</v>
      </c>
      <c r="E6369" s="1530">
        <f t="shared" si="198"/>
        <v>0.61</v>
      </c>
      <c r="F6369" s="1521">
        <f t="shared" si="199"/>
        <v>100195</v>
      </c>
      <c r="H6369" s="1530">
        <v>0.61</v>
      </c>
      <c r="I6369" s="1530">
        <v>0.55000000000000004</v>
      </c>
    </row>
    <row r="6370" spans="2:9">
      <c r="B6370" s="1532">
        <v>100196</v>
      </c>
      <c r="C6370" s="1523" t="s">
        <v>8630</v>
      </c>
      <c r="D6370" s="1526" t="s">
        <v>8629</v>
      </c>
      <c r="E6370" s="1527">
        <f t="shared" si="198"/>
        <v>1.02</v>
      </c>
      <c r="F6370" s="1521">
        <f t="shared" si="199"/>
        <v>100196</v>
      </c>
      <c r="H6370" s="1527">
        <v>1.02</v>
      </c>
      <c r="I6370" s="1527">
        <v>0.92</v>
      </c>
    </row>
    <row r="6371" spans="2:9">
      <c r="B6371" s="1531">
        <v>100197</v>
      </c>
      <c r="C6371" s="1529" t="s">
        <v>8631</v>
      </c>
      <c r="D6371" s="1528" t="s">
        <v>8629</v>
      </c>
      <c r="E6371" s="1530">
        <f t="shared" si="198"/>
        <v>1.54</v>
      </c>
      <c r="F6371" s="1521">
        <f t="shared" si="199"/>
        <v>100197</v>
      </c>
      <c r="H6371" s="1530">
        <v>1.54</v>
      </c>
      <c r="I6371" s="1530">
        <v>1.39</v>
      </c>
    </row>
    <row r="6372" spans="2:9">
      <c r="B6372" s="1532">
        <v>100198</v>
      </c>
      <c r="C6372" s="1523" t="s">
        <v>8632</v>
      </c>
      <c r="D6372" s="1526" t="s">
        <v>8629</v>
      </c>
      <c r="E6372" s="1527">
        <f t="shared" si="198"/>
        <v>0.21</v>
      </c>
      <c r="F6372" s="1521">
        <f t="shared" si="199"/>
        <v>100198</v>
      </c>
      <c r="H6372" s="1527">
        <v>0.21</v>
      </c>
      <c r="I6372" s="1527">
        <v>0.19</v>
      </c>
    </row>
    <row r="6373" spans="2:9">
      <c r="B6373" s="1531">
        <v>100199</v>
      </c>
      <c r="C6373" s="1529" t="s">
        <v>8633</v>
      </c>
      <c r="D6373" s="1528" t="s">
        <v>8629</v>
      </c>
      <c r="E6373" s="1530">
        <f t="shared" si="198"/>
        <v>0.25</v>
      </c>
      <c r="F6373" s="1521">
        <f t="shared" si="199"/>
        <v>100199</v>
      </c>
      <c r="H6373" s="1530">
        <v>0.25</v>
      </c>
      <c r="I6373" s="1530">
        <v>0.23</v>
      </c>
    </row>
    <row r="6374" spans="2:9">
      <c r="B6374" s="1532">
        <v>100200</v>
      </c>
      <c r="C6374" s="1523" t="s">
        <v>8634</v>
      </c>
      <c r="D6374" s="1526" t="s">
        <v>8629</v>
      </c>
      <c r="E6374" s="1527">
        <f t="shared" si="198"/>
        <v>0.31</v>
      </c>
      <c r="F6374" s="1521">
        <f t="shared" si="199"/>
        <v>100200</v>
      </c>
      <c r="H6374" s="1527">
        <v>0.31</v>
      </c>
      <c r="I6374" s="1527">
        <v>0.28000000000000003</v>
      </c>
    </row>
    <row r="6375" spans="2:9">
      <c r="B6375" s="1531">
        <v>100201</v>
      </c>
      <c r="C6375" s="1529" t="s">
        <v>8635</v>
      </c>
      <c r="D6375" s="1528" t="s">
        <v>8629</v>
      </c>
      <c r="E6375" s="1530">
        <f t="shared" si="198"/>
        <v>0.62</v>
      </c>
      <c r="F6375" s="1521">
        <f t="shared" si="199"/>
        <v>100201</v>
      </c>
      <c r="H6375" s="1530">
        <v>0.62</v>
      </c>
      <c r="I6375" s="1530">
        <v>0.56000000000000005</v>
      </c>
    </row>
    <row r="6376" spans="2:9">
      <c r="B6376" s="1532">
        <v>100202</v>
      </c>
      <c r="C6376" s="1523" t="s">
        <v>8636</v>
      </c>
      <c r="D6376" s="1526" t="s">
        <v>8629</v>
      </c>
      <c r="E6376" s="1527">
        <f t="shared" si="198"/>
        <v>0.73</v>
      </c>
      <c r="F6376" s="1521">
        <f t="shared" si="199"/>
        <v>100202</v>
      </c>
      <c r="H6376" s="1527">
        <v>0.73</v>
      </c>
      <c r="I6376" s="1527">
        <v>0.66</v>
      </c>
    </row>
    <row r="6377" spans="2:9">
      <c r="B6377" s="1531">
        <v>100203</v>
      </c>
      <c r="C6377" s="1529" t="s">
        <v>8637</v>
      </c>
      <c r="D6377" s="1528" t="s">
        <v>8629</v>
      </c>
      <c r="E6377" s="1530">
        <f t="shared" si="198"/>
        <v>0.86</v>
      </c>
      <c r="F6377" s="1521">
        <f t="shared" si="199"/>
        <v>100203</v>
      </c>
      <c r="H6377" s="1530">
        <v>0.86</v>
      </c>
      <c r="I6377" s="1530">
        <v>0.78</v>
      </c>
    </row>
    <row r="6378" spans="2:9">
      <c r="B6378" s="1532">
        <v>100204</v>
      </c>
      <c r="C6378" s="1523" t="s">
        <v>8638</v>
      </c>
      <c r="D6378" s="1526" t="s">
        <v>8629</v>
      </c>
      <c r="E6378" s="1527">
        <f t="shared" si="198"/>
        <v>0.09</v>
      </c>
      <c r="F6378" s="1521">
        <f t="shared" si="199"/>
        <v>100204</v>
      </c>
      <c r="H6378" s="1527">
        <v>0.09</v>
      </c>
      <c r="I6378" s="1527">
        <v>0.09</v>
      </c>
    </row>
    <row r="6379" spans="2:9">
      <c r="B6379" s="1531">
        <v>100205</v>
      </c>
      <c r="C6379" s="1529" t="s">
        <v>8639</v>
      </c>
      <c r="D6379" s="1528" t="s">
        <v>2178</v>
      </c>
      <c r="E6379" s="1530">
        <f t="shared" si="198"/>
        <v>1149.5899999999999</v>
      </c>
      <c r="F6379" s="1521">
        <f t="shared" si="199"/>
        <v>100205</v>
      </c>
      <c r="H6379" s="1530">
        <v>1149.5899999999999</v>
      </c>
      <c r="I6379" s="1530">
        <v>1035.52</v>
      </c>
    </row>
    <row r="6380" spans="2:9">
      <c r="B6380" s="1532">
        <v>100206</v>
      </c>
      <c r="C6380" s="1523" t="s">
        <v>8640</v>
      </c>
      <c r="D6380" s="1526" t="s">
        <v>2178</v>
      </c>
      <c r="E6380" s="1527">
        <f t="shared" si="198"/>
        <v>830.96</v>
      </c>
      <c r="F6380" s="1521">
        <f t="shared" si="199"/>
        <v>100206</v>
      </c>
      <c r="H6380" s="1527">
        <v>830.96</v>
      </c>
      <c r="I6380" s="1527">
        <v>748.5</v>
      </c>
    </row>
    <row r="6381" spans="2:9">
      <c r="B6381" s="1531">
        <v>100207</v>
      </c>
      <c r="C6381" s="1529" t="s">
        <v>8641</v>
      </c>
      <c r="D6381" s="1528" t="s">
        <v>2178</v>
      </c>
      <c r="E6381" s="1530">
        <f t="shared" si="198"/>
        <v>322.42</v>
      </c>
      <c r="F6381" s="1521">
        <f t="shared" si="199"/>
        <v>100207</v>
      </c>
      <c r="H6381" s="1530">
        <v>322.42</v>
      </c>
      <c r="I6381" s="1530">
        <v>309.27</v>
      </c>
    </row>
    <row r="6382" spans="2:9" ht="30">
      <c r="B6382" s="1532">
        <v>100208</v>
      </c>
      <c r="C6382" s="1523" t="s">
        <v>8642</v>
      </c>
      <c r="D6382" s="1526" t="s">
        <v>8643</v>
      </c>
      <c r="E6382" s="1527">
        <f t="shared" si="198"/>
        <v>15.2</v>
      </c>
      <c r="F6382" s="1521">
        <f t="shared" si="199"/>
        <v>100208</v>
      </c>
      <c r="H6382" s="1527">
        <v>15.2</v>
      </c>
      <c r="I6382" s="1527">
        <v>13.7</v>
      </c>
    </row>
    <row r="6383" spans="2:9" ht="30">
      <c r="B6383" s="1531">
        <v>100209</v>
      </c>
      <c r="C6383" s="1529" t="s">
        <v>8644</v>
      </c>
      <c r="D6383" s="1528" t="s">
        <v>8643</v>
      </c>
      <c r="E6383" s="1530">
        <f t="shared" si="198"/>
        <v>7.6</v>
      </c>
      <c r="F6383" s="1521">
        <f t="shared" si="199"/>
        <v>100209</v>
      </c>
      <c r="H6383" s="1530">
        <v>7.6</v>
      </c>
      <c r="I6383" s="1530">
        <v>6.85</v>
      </c>
    </row>
    <row r="6384" spans="2:9" ht="30">
      <c r="B6384" s="1532">
        <v>100210</v>
      </c>
      <c r="C6384" s="1523" t="s">
        <v>8645</v>
      </c>
      <c r="D6384" s="1526" t="s">
        <v>8643</v>
      </c>
      <c r="E6384" s="1527">
        <f t="shared" si="198"/>
        <v>14.01</v>
      </c>
      <c r="F6384" s="1521">
        <f t="shared" si="199"/>
        <v>100210</v>
      </c>
      <c r="H6384" s="1527">
        <v>14.01</v>
      </c>
      <c r="I6384" s="1527">
        <v>12.62</v>
      </c>
    </row>
    <row r="6385" spans="2:9" ht="30">
      <c r="B6385" s="1531">
        <v>100211</v>
      </c>
      <c r="C6385" s="1529" t="s">
        <v>8646</v>
      </c>
      <c r="D6385" s="1528" t="s">
        <v>8643</v>
      </c>
      <c r="E6385" s="1530">
        <f t="shared" si="198"/>
        <v>5.4</v>
      </c>
      <c r="F6385" s="1521">
        <f t="shared" si="199"/>
        <v>100211</v>
      </c>
      <c r="H6385" s="1530">
        <v>5.4</v>
      </c>
      <c r="I6385" s="1530">
        <v>4.87</v>
      </c>
    </row>
    <row r="6386" spans="2:9" ht="30">
      <c r="B6386" s="1532">
        <v>100212</v>
      </c>
      <c r="C6386" s="1523" t="s">
        <v>8647</v>
      </c>
      <c r="D6386" s="1526" t="s">
        <v>8643</v>
      </c>
      <c r="E6386" s="1527">
        <f t="shared" si="198"/>
        <v>5.97</v>
      </c>
      <c r="F6386" s="1521">
        <f t="shared" si="199"/>
        <v>100212</v>
      </c>
      <c r="H6386" s="1527">
        <v>5.97</v>
      </c>
      <c r="I6386" s="1527">
        <v>5.37</v>
      </c>
    </row>
    <row r="6387" spans="2:9" ht="30">
      <c r="B6387" s="1531">
        <v>100213</v>
      </c>
      <c r="C6387" s="1529" t="s">
        <v>8648</v>
      </c>
      <c r="D6387" s="1528" t="s">
        <v>8643</v>
      </c>
      <c r="E6387" s="1530">
        <f t="shared" si="198"/>
        <v>2.14</v>
      </c>
      <c r="F6387" s="1521">
        <f t="shared" si="199"/>
        <v>100213</v>
      </c>
      <c r="H6387" s="1530">
        <v>2.14</v>
      </c>
      <c r="I6387" s="1530">
        <v>1.93</v>
      </c>
    </row>
    <row r="6388" spans="2:9" ht="30">
      <c r="B6388" s="1532">
        <v>100214</v>
      </c>
      <c r="C6388" s="1523" t="s">
        <v>8649</v>
      </c>
      <c r="D6388" s="1526" t="s">
        <v>8643</v>
      </c>
      <c r="E6388" s="1527">
        <f t="shared" si="198"/>
        <v>3.29</v>
      </c>
      <c r="F6388" s="1521">
        <f t="shared" si="199"/>
        <v>100214</v>
      </c>
      <c r="H6388" s="1527">
        <v>3.29</v>
      </c>
      <c r="I6388" s="1527">
        <v>2.96</v>
      </c>
    </row>
    <row r="6389" spans="2:9" ht="30">
      <c r="B6389" s="1531">
        <v>100215</v>
      </c>
      <c r="C6389" s="1529" t="s">
        <v>8650</v>
      </c>
      <c r="D6389" s="1528" t="s">
        <v>8643</v>
      </c>
      <c r="E6389" s="1530">
        <f t="shared" si="198"/>
        <v>2.82</v>
      </c>
      <c r="F6389" s="1521">
        <f t="shared" si="199"/>
        <v>100215</v>
      </c>
      <c r="H6389" s="1530">
        <v>2.82</v>
      </c>
      <c r="I6389" s="1530">
        <v>2.54</v>
      </c>
    </row>
    <row r="6390" spans="2:9" ht="30">
      <c r="B6390" s="1532">
        <v>100216</v>
      </c>
      <c r="C6390" s="1523" t="s">
        <v>8651</v>
      </c>
      <c r="D6390" s="1526" t="s">
        <v>8643</v>
      </c>
      <c r="E6390" s="1527">
        <f t="shared" si="198"/>
        <v>0.76</v>
      </c>
      <c r="F6390" s="1521">
        <f t="shared" si="199"/>
        <v>100216</v>
      </c>
      <c r="H6390" s="1527">
        <v>0.76</v>
      </c>
      <c r="I6390" s="1527">
        <v>0.68</v>
      </c>
    </row>
    <row r="6391" spans="2:9" ht="30">
      <c r="B6391" s="1531">
        <v>100217</v>
      </c>
      <c r="C6391" s="1529" t="s">
        <v>8652</v>
      </c>
      <c r="D6391" s="1528" t="s">
        <v>8643</v>
      </c>
      <c r="E6391" s="1530">
        <f t="shared" si="198"/>
        <v>2.5</v>
      </c>
      <c r="F6391" s="1521">
        <f t="shared" si="199"/>
        <v>100217</v>
      </c>
      <c r="H6391" s="1530">
        <v>2.5</v>
      </c>
      <c r="I6391" s="1530">
        <v>2.42</v>
      </c>
    </row>
    <row r="6392" spans="2:9" ht="30">
      <c r="B6392" s="1532">
        <v>100218</v>
      </c>
      <c r="C6392" s="1523" t="s">
        <v>8653</v>
      </c>
      <c r="D6392" s="1526" t="s">
        <v>8643</v>
      </c>
      <c r="E6392" s="1527">
        <f t="shared" si="198"/>
        <v>1.71</v>
      </c>
      <c r="F6392" s="1521">
        <f t="shared" si="199"/>
        <v>100218</v>
      </c>
      <c r="H6392" s="1527">
        <v>1.71</v>
      </c>
      <c r="I6392" s="1527">
        <v>1.66</v>
      </c>
    </row>
    <row r="6393" spans="2:9" ht="30">
      <c r="B6393" s="1531">
        <v>100219</v>
      </c>
      <c r="C6393" s="1529" t="s">
        <v>8654</v>
      </c>
      <c r="D6393" s="1528" t="s">
        <v>8643</v>
      </c>
      <c r="E6393" s="1530">
        <f t="shared" si="198"/>
        <v>0.37</v>
      </c>
      <c r="F6393" s="1521">
        <f t="shared" si="199"/>
        <v>100219</v>
      </c>
      <c r="H6393" s="1530">
        <v>0.37</v>
      </c>
      <c r="I6393" s="1530">
        <v>0.36</v>
      </c>
    </row>
    <row r="6394" spans="2:9">
      <c r="B6394" s="1532">
        <v>100220</v>
      </c>
      <c r="C6394" s="1523" t="s">
        <v>8655</v>
      </c>
      <c r="D6394" s="1526" t="s">
        <v>8656</v>
      </c>
      <c r="E6394" s="1527">
        <f t="shared" si="198"/>
        <v>21.84</v>
      </c>
      <c r="F6394" s="1521">
        <f t="shared" si="199"/>
        <v>100220</v>
      </c>
      <c r="H6394" s="1527">
        <v>21.84</v>
      </c>
      <c r="I6394" s="1527">
        <v>19.68</v>
      </c>
    </row>
    <row r="6395" spans="2:9">
      <c r="B6395" s="1531">
        <v>100221</v>
      </c>
      <c r="C6395" s="1529" t="s">
        <v>8657</v>
      </c>
      <c r="D6395" s="1528" t="s">
        <v>8656</v>
      </c>
      <c r="E6395" s="1530">
        <f t="shared" si="198"/>
        <v>24.76</v>
      </c>
      <c r="F6395" s="1521">
        <f t="shared" si="199"/>
        <v>100221</v>
      </c>
      <c r="H6395" s="1530">
        <v>24.76</v>
      </c>
      <c r="I6395" s="1530">
        <v>22.3</v>
      </c>
    </row>
    <row r="6396" spans="2:9" ht="30">
      <c r="B6396" s="1532">
        <v>100222</v>
      </c>
      <c r="C6396" s="1523" t="s">
        <v>8658</v>
      </c>
      <c r="D6396" s="1526" t="s">
        <v>8656</v>
      </c>
      <c r="E6396" s="1527">
        <f t="shared" si="198"/>
        <v>9.3800000000000008</v>
      </c>
      <c r="F6396" s="1521">
        <f t="shared" si="199"/>
        <v>100222</v>
      </c>
      <c r="H6396" s="1527">
        <v>9.3800000000000008</v>
      </c>
      <c r="I6396" s="1527">
        <v>8.4499999999999993</v>
      </c>
    </row>
    <row r="6397" spans="2:9" ht="30">
      <c r="B6397" s="1531">
        <v>100223</v>
      </c>
      <c r="C6397" s="1529" t="s">
        <v>8659</v>
      </c>
      <c r="D6397" s="1528" t="s">
        <v>8656</v>
      </c>
      <c r="E6397" s="1530">
        <f t="shared" si="198"/>
        <v>4.3899999999999997</v>
      </c>
      <c r="F6397" s="1521">
        <f t="shared" si="199"/>
        <v>100223</v>
      </c>
      <c r="H6397" s="1530">
        <v>4.3899999999999997</v>
      </c>
      <c r="I6397" s="1530">
        <v>3.95</v>
      </c>
    </row>
    <row r="6398" spans="2:9" ht="30">
      <c r="B6398" s="1532">
        <v>100224</v>
      </c>
      <c r="C6398" s="1523" t="s">
        <v>8660</v>
      </c>
      <c r="D6398" s="1526" t="s">
        <v>8656</v>
      </c>
      <c r="E6398" s="1527">
        <f t="shared" si="198"/>
        <v>2.5</v>
      </c>
      <c r="F6398" s="1521">
        <f t="shared" si="199"/>
        <v>100224</v>
      </c>
      <c r="H6398" s="1527">
        <v>2.5</v>
      </c>
      <c r="I6398" s="1527">
        <v>2.42</v>
      </c>
    </row>
    <row r="6399" spans="2:9">
      <c r="B6399" s="1531">
        <v>100225</v>
      </c>
      <c r="C6399" s="1529" t="s">
        <v>8661</v>
      </c>
      <c r="D6399" s="1528" t="s">
        <v>8662</v>
      </c>
      <c r="E6399" s="1530">
        <f t="shared" si="198"/>
        <v>1.71</v>
      </c>
      <c r="F6399" s="1521">
        <f t="shared" si="199"/>
        <v>100225</v>
      </c>
      <c r="H6399" s="1530">
        <v>1.71</v>
      </c>
      <c r="I6399" s="1530">
        <v>1.54</v>
      </c>
    </row>
    <row r="6400" spans="2:9">
      <c r="B6400" s="1532">
        <v>100226</v>
      </c>
      <c r="C6400" s="1523" t="s">
        <v>8663</v>
      </c>
      <c r="D6400" s="1526" t="s">
        <v>8662</v>
      </c>
      <c r="E6400" s="1527">
        <f t="shared" si="198"/>
        <v>0.54</v>
      </c>
      <c r="F6400" s="1521">
        <f t="shared" si="199"/>
        <v>100226</v>
      </c>
      <c r="H6400" s="1527">
        <v>0.54</v>
      </c>
      <c r="I6400" s="1527">
        <v>0.48</v>
      </c>
    </row>
    <row r="6401" spans="2:9">
      <c r="B6401" s="1531">
        <v>100227</v>
      </c>
      <c r="C6401" s="1529" t="s">
        <v>8664</v>
      </c>
      <c r="D6401" s="1528" t="s">
        <v>8662</v>
      </c>
      <c r="E6401" s="1530">
        <f t="shared" si="198"/>
        <v>0.79</v>
      </c>
      <c r="F6401" s="1521">
        <f t="shared" si="199"/>
        <v>100227</v>
      </c>
      <c r="H6401" s="1530">
        <v>0.79</v>
      </c>
      <c r="I6401" s="1530">
        <v>0.71</v>
      </c>
    </row>
    <row r="6402" spans="2:9">
      <c r="B6402" s="1532">
        <v>100228</v>
      </c>
      <c r="C6402" s="1523" t="s">
        <v>8665</v>
      </c>
      <c r="D6402" s="1526" t="s">
        <v>8662</v>
      </c>
      <c r="E6402" s="1527">
        <f t="shared" ref="E6402:E6465" si="200">IF($L$2=$H$1,H6402,I6402)</f>
        <v>0.24</v>
      </c>
      <c r="F6402" s="1521">
        <f t="shared" ref="F6402:F6465" si="201">IF(LEN($B6402)=7,CONCATENATE(MID($B6402,1,6),"00",RIGHT($B6402,1)),IF(LEN($B6402)=8,CONCATENATE(MID($B6402,1,6),"0",RIGHT($B6402,2)),$B6402))</f>
        <v>100228</v>
      </c>
      <c r="H6402" s="1527">
        <v>0.24</v>
      </c>
      <c r="I6402" s="1527">
        <v>0.23</v>
      </c>
    </row>
    <row r="6403" spans="2:9">
      <c r="B6403" s="1531">
        <v>100229</v>
      </c>
      <c r="C6403" s="1529" t="s">
        <v>8666</v>
      </c>
      <c r="D6403" s="1528" t="s">
        <v>149</v>
      </c>
      <c r="E6403" s="1530">
        <f t="shared" si="200"/>
        <v>0.01</v>
      </c>
      <c r="F6403" s="1521">
        <f t="shared" si="201"/>
        <v>100229</v>
      </c>
      <c r="H6403" s="1530">
        <v>0.01</v>
      </c>
      <c r="I6403" s="1530">
        <v>0.01</v>
      </c>
    </row>
    <row r="6404" spans="2:9">
      <c r="B6404" s="1532">
        <v>100230</v>
      </c>
      <c r="C6404" s="1523" t="s">
        <v>8667</v>
      </c>
      <c r="D6404" s="1526" t="s">
        <v>149</v>
      </c>
      <c r="E6404" s="1527">
        <f t="shared" si="200"/>
        <v>0.02</v>
      </c>
      <c r="F6404" s="1521">
        <f t="shared" si="201"/>
        <v>100230</v>
      </c>
      <c r="H6404" s="1527">
        <v>0.02</v>
      </c>
      <c r="I6404" s="1527">
        <v>0.01</v>
      </c>
    </row>
    <row r="6405" spans="2:9">
      <c r="B6405" s="1531">
        <v>100231</v>
      </c>
      <c r="C6405" s="1529" t="s">
        <v>8668</v>
      </c>
      <c r="D6405" s="1528" t="s">
        <v>149</v>
      </c>
      <c r="E6405" s="1530">
        <f t="shared" si="200"/>
        <v>0.03</v>
      </c>
      <c r="F6405" s="1521">
        <f t="shared" si="201"/>
        <v>100231</v>
      </c>
      <c r="H6405" s="1530">
        <v>0.03</v>
      </c>
      <c r="I6405" s="1530">
        <v>0.02</v>
      </c>
    </row>
    <row r="6406" spans="2:9" ht="30">
      <c r="B6406" s="1532">
        <v>100232</v>
      </c>
      <c r="C6406" s="1523" t="s">
        <v>8669</v>
      </c>
      <c r="D6406" s="1526" t="s">
        <v>74</v>
      </c>
      <c r="E6406" s="1527">
        <f t="shared" si="200"/>
        <v>0.28000000000000003</v>
      </c>
      <c r="F6406" s="1521">
        <f t="shared" si="201"/>
        <v>100232</v>
      </c>
      <c r="H6406" s="1527">
        <v>0.28000000000000003</v>
      </c>
      <c r="I6406" s="1527">
        <v>0.26</v>
      </c>
    </row>
    <row r="6407" spans="2:9" ht="30">
      <c r="B6407" s="1531">
        <v>100233</v>
      </c>
      <c r="C6407" s="1529" t="s">
        <v>8670</v>
      </c>
      <c r="D6407" s="1528" t="s">
        <v>74</v>
      </c>
      <c r="E6407" s="1530">
        <f t="shared" si="200"/>
        <v>0.14000000000000001</v>
      </c>
      <c r="F6407" s="1521">
        <f t="shared" si="201"/>
        <v>100233</v>
      </c>
      <c r="H6407" s="1530">
        <v>0.14000000000000001</v>
      </c>
      <c r="I6407" s="1530">
        <v>0.13</v>
      </c>
    </row>
    <row r="6408" spans="2:9">
      <c r="B6408" s="1532">
        <v>100234</v>
      </c>
      <c r="C6408" s="1523" t="s">
        <v>8671</v>
      </c>
      <c r="D6408" s="1526" t="s">
        <v>150</v>
      </c>
      <c r="E6408" s="1527">
        <f t="shared" si="200"/>
        <v>0.43</v>
      </c>
      <c r="F6408" s="1521">
        <f t="shared" si="201"/>
        <v>100234</v>
      </c>
      <c r="H6408" s="1527">
        <v>0.43</v>
      </c>
      <c r="I6408" s="1527">
        <v>0.38</v>
      </c>
    </row>
    <row r="6409" spans="2:9">
      <c r="B6409" s="1531">
        <v>100235</v>
      </c>
      <c r="C6409" s="1529" t="s">
        <v>8672</v>
      </c>
      <c r="D6409" s="1528" t="s">
        <v>25</v>
      </c>
      <c r="E6409" s="1530">
        <f t="shared" si="200"/>
        <v>0.03</v>
      </c>
      <c r="F6409" s="1521">
        <f t="shared" si="201"/>
        <v>100235</v>
      </c>
      <c r="H6409" s="1530">
        <v>0.03</v>
      </c>
      <c r="I6409" s="1530">
        <v>0.03</v>
      </c>
    </row>
    <row r="6410" spans="2:9" ht="30">
      <c r="B6410" s="1532">
        <v>100236</v>
      </c>
      <c r="C6410" s="1523" t="s">
        <v>8673</v>
      </c>
      <c r="D6410" s="1526" t="s">
        <v>8674</v>
      </c>
      <c r="E6410" s="1527">
        <f t="shared" si="200"/>
        <v>2.17</v>
      </c>
      <c r="F6410" s="1521">
        <f t="shared" si="201"/>
        <v>100236</v>
      </c>
      <c r="H6410" s="1527">
        <v>2.17</v>
      </c>
      <c r="I6410" s="1527">
        <v>1.96</v>
      </c>
    </row>
    <row r="6411" spans="2:9" ht="30">
      <c r="B6411" s="1531">
        <v>100237</v>
      </c>
      <c r="C6411" s="1529" t="s">
        <v>8675</v>
      </c>
      <c r="D6411" s="1528" t="s">
        <v>8674</v>
      </c>
      <c r="E6411" s="1530">
        <f t="shared" si="200"/>
        <v>2.61</v>
      </c>
      <c r="F6411" s="1521">
        <f t="shared" si="201"/>
        <v>100237</v>
      </c>
      <c r="H6411" s="1530">
        <v>2.61</v>
      </c>
      <c r="I6411" s="1530">
        <v>2.35</v>
      </c>
    </row>
    <row r="6412" spans="2:9">
      <c r="B6412" s="1532">
        <v>100238</v>
      </c>
      <c r="C6412" s="1523" t="s">
        <v>8676</v>
      </c>
      <c r="D6412" s="1526" t="s">
        <v>8674</v>
      </c>
      <c r="E6412" s="1527">
        <f t="shared" si="200"/>
        <v>4.18</v>
      </c>
      <c r="F6412" s="1521">
        <f t="shared" si="201"/>
        <v>100238</v>
      </c>
      <c r="H6412" s="1527">
        <v>4.18</v>
      </c>
      <c r="I6412" s="1527">
        <v>3.76</v>
      </c>
    </row>
    <row r="6413" spans="2:9" ht="30">
      <c r="B6413" s="1531">
        <v>100239</v>
      </c>
      <c r="C6413" s="1529" t="s">
        <v>8677</v>
      </c>
      <c r="D6413" s="1528" t="s">
        <v>8674</v>
      </c>
      <c r="E6413" s="1530">
        <f t="shared" si="200"/>
        <v>5.22</v>
      </c>
      <c r="F6413" s="1521">
        <f t="shared" si="201"/>
        <v>100239</v>
      </c>
      <c r="H6413" s="1530">
        <v>5.22</v>
      </c>
      <c r="I6413" s="1530">
        <v>4.7</v>
      </c>
    </row>
    <row r="6414" spans="2:9" ht="30">
      <c r="B6414" s="1532">
        <v>100240</v>
      </c>
      <c r="C6414" s="1523" t="s">
        <v>8678</v>
      </c>
      <c r="D6414" s="1526" t="s">
        <v>8674</v>
      </c>
      <c r="E6414" s="1527">
        <f t="shared" si="200"/>
        <v>3.13</v>
      </c>
      <c r="F6414" s="1521">
        <f t="shared" si="201"/>
        <v>100240</v>
      </c>
      <c r="H6414" s="1527">
        <v>3.13</v>
      </c>
      <c r="I6414" s="1527">
        <v>2.82</v>
      </c>
    </row>
    <row r="6415" spans="2:9" ht="30">
      <c r="B6415" s="1531">
        <v>100241</v>
      </c>
      <c r="C6415" s="1529" t="s">
        <v>8679</v>
      </c>
      <c r="D6415" s="1528" t="s">
        <v>8674</v>
      </c>
      <c r="E6415" s="1530">
        <f t="shared" si="200"/>
        <v>5.22</v>
      </c>
      <c r="F6415" s="1521">
        <f t="shared" si="201"/>
        <v>100241</v>
      </c>
      <c r="H6415" s="1530">
        <v>5.22</v>
      </c>
      <c r="I6415" s="1530">
        <v>4.7</v>
      </c>
    </row>
    <row r="6416" spans="2:9" ht="30">
      <c r="B6416" s="1532">
        <v>100242</v>
      </c>
      <c r="C6416" s="1523" t="s">
        <v>8680</v>
      </c>
      <c r="D6416" s="1526" t="s">
        <v>8674</v>
      </c>
      <c r="E6416" s="1527">
        <f t="shared" si="200"/>
        <v>15.44</v>
      </c>
      <c r="F6416" s="1521">
        <f t="shared" si="201"/>
        <v>100242</v>
      </c>
      <c r="H6416" s="1527">
        <v>15.44</v>
      </c>
      <c r="I6416" s="1527">
        <v>13.91</v>
      </c>
    </row>
    <row r="6417" spans="2:9" ht="30">
      <c r="B6417" s="1531">
        <v>100243</v>
      </c>
      <c r="C6417" s="1529" t="s">
        <v>8681</v>
      </c>
      <c r="D6417" s="1528" t="s">
        <v>8674</v>
      </c>
      <c r="E6417" s="1530">
        <f t="shared" si="200"/>
        <v>2.5</v>
      </c>
      <c r="F6417" s="1521">
        <f t="shared" si="201"/>
        <v>100243</v>
      </c>
      <c r="H6417" s="1530">
        <v>2.5</v>
      </c>
      <c r="I6417" s="1530">
        <v>2.2599999999999998</v>
      </c>
    </row>
    <row r="6418" spans="2:9" ht="30">
      <c r="B6418" s="1532">
        <v>100244</v>
      </c>
      <c r="C6418" s="1523" t="s">
        <v>8682</v>
      </c>
      <c r="D6418" s="1526" t="s">
        <v>8674</v>
      </c>
      <c r="E6418" s="1527">
        <f t="shared" si="200"/>
        <v>3.13</v>
      </c>
      <c r="F6418" s="1521">
        <f t="shared" si="201"/>
        <v>100244</v>
      </c>
      <c r="H6418" s="1527">
        <v>3.13</v>
      </c>
      <c r="I6418" s="1527">
        <v>2.82</v>
      </c>
    </row>
    <row r="6419" spans="2:9" ht="30">
      <c r="B6419" s="1531">
        <v>100245</v>
      </c>
      <c r="C6419" s="1529" t="s">
        <v>8683</v>
      </c>
      <c r="D6419" s="1528" t="s">
        <v>8674</v>
      </c>
      <c r="E6419" s="1530">
        <f t="shared" si="200"/>
        <v>6.27</v>
      </c>
      <c r="F6419" s="1521">
        <f t="shared" si="201"/>
        <v>100245</v>
      </c>
      <c r="H6419" s="1530">
        <v>6.27</v>
      </c>
      <c r="I6419" s="1530">
        <v>5.65</v>
      </c>
    </row>
    <row r="6420" spans="2:9" ht="30">
      <c r="B6420" s="1532">
        <v>100246</v>
      </c>
      <c r="C6420" s="1523" t="s">
        <v>8684</v>
      </c>
      <c r="D6420" s="1526" t="s">
        <v>8674</v>
      </c>
      <c r="E6420" s="1527">
        <f t="shared" si="200"/>
        <v>2.09</v>
      </c>
      <c r="F6420" s="1521">
        <f t="shared" si="201"/>
        <v>100246</v>
      </c>
      <c r="H6420" s="1527">
        <v>2.09</v>
      </c>
      <c r="I6420" s="1527">
        <v>1.88</v>
      </c>
    </row>
    <row r="6421" spans="2:9" ht="30">
      <c r="B6421" s="1531">
        <v>100247</v>
      </c>
      <c r="C6421" s="1529" t="s">
        <v>8685</v>
      </c>
      <c r="D6421" s="1528" t="s">
        <v>8674</v>
      </c>
      <c r="E6421" s="1530">
        <f t="shared" si="200"/>
        <v>2.61</v>
      </c>
      <c r="F6421" s="1521">
        <f t="shared" si="201"/>
        <v>100247</v>
      </c>
      <c r="H6421" s="1530">
        <v>2.61</v>
      </c>
      <c r="I6421" s="1530">
        <v>2.35</v>
      </c>
    </row>
    <row r="6422" spans="2:9" ht="30">
      <c r="B6422" s="1532">
        <v>100248</v>
      </c>
      <c r="C6422" s="1523" t="s">
        <v>8686</v>
      </c>
      <c r="D6422" s="1526" t="s">
        <v>8674</v>
      </c>
      <c r="E6422" s="1527">
        <f t="shared" si="200"/>
        <v>10.29</v>
      </c>
      <c r="F6422" s="1521">
        <f t="shared" si="201"/>
        <v>100248</v>
      </c>
      <c r="H6422" s="1527">
        <v>10.29</v>
      </c>
      <c r="I6422" s="1527">
        <v>9.27</v>
      </c>
    </row>
    <row r="6423" spans="2:9" ht="30">
      <c r="B6423" s="1531">
        <v>100249</v>
      </c>
      <c r="C6423" s="1529" t="s">
        <v>8687</v>
      </c>
      <c r="D6423" s="1528" t="s">
        <v>8674</v>
      </c>
      <c r="E6423" s="1530">
        <f t="shared" si="200"/>
        <v>2.09</v>
      </c>
      <c r="F6423" s="1521">
        <f t="shared" si="201"/>
        <v>100249</v>
      </c>
      <c r="H6423" s="1530">
        <v>2.09</v>
      </c>
      <c r="I6423" s="1530">
        <v>1.88</v>
      </c>
    </row>
    <row r="6424" spans="2:9" ht="30">
      <c r="B6424" s="1532">
        <v>100250</v>
      </c>
      <c r="C6424" s="1523" t="s">
        <v>8688</v>
      </c>
      <c r="D6424" s="1526" t="s">
        <v>8674</v>
      </c>
      <c r="E6424" s="1527">
        <f t="shared" si="200"/>
        <v>3.48</v>
      </c>
      <c r="F6424" s="1521">
        <f t="shared" si="201"/>
        <v>100250</v>
      </c>
      <c r="H6424" s="1527">
        <v>3.48</v>
      </c>
      <c r="I6424" s="1527">
        <v>3.13</v>
      </c>
    </row>
    <row r="6425" spans="2:9" ht="30">
      <c r="B6425" s="1531">
        <v>100251</v>
      </c>
      <c r="C6425" s="1529" t="s">
        <v>8689</v>
      </c>
      <c r="D6425" s="1528" t="s">
        <v>8674</v>
      </c>
      <c r="E6425" s="1530">
        <f t="shared" si="200"/>
        <v>10.29</v>
      </c>
      <c r="F6425" s="1521">
        <f t="shared" si="201"/>
        <v>100251</v>
      </c>
      <c r="H6425" s="1530">
        <v>10.29</v>
      </c>
      <c r="I6425" s="1530">
        <v>9.27</v>
      </c>
    </row>
    <row r="6426" spans="2:9" ht="30">
      <c r="B6426" s="1532">
        <v>100252</v>
      </c>
      <c r="C6426" s="1523" t="s">
        <v>8690</v>
      </c>
      <c r="D6426" s="1526" t="s">
        <v>8674</v>
      </c>
      <c r="E6426" s="1527">
        <f t="shared" si="200"/>
        <v>15.44</v>
      </c>
      <c r="F6426" s="1521">
        <f t="shared" si="201"/>
        <v>100252</v>
      </c>
      <c r="H6426" s="1527">
        <v>15.44</v>
      </c>
      <c r="I6426" s="1527">
        <v>13.91</v>
      </c>
    </row>
    <row r="6427" spans="2:9" ht="30">
      <c r="B6427" s="1531">
        <v>100253</v>
      </c>
      <c r="C6427" s="1529" t="s">
        <v>8691</v>
      </c>
      <c r="D6427" s="1528" t="s">
        <v>8674</v>
      </c>
      <c r="E6427" s="1530">
        <f t="shared" si="200"/>
        <v>20.59</v>
      </c>
      <c r="F6427" s="1521">
        <f t="shared" si="201"/>
        <v>100253</v>
      </c>
      <c r="H6427" s="1530">
        <v>20.59</v>
      </c>
      <c r="I6427" s="1530">
        <v>18.54</v>
      </c>
    </row>
    <row r="6428" spans="2:9" ht="30">
      <c r="B6428" s="1532">
        <v>100254</v>
      </c>
      <c r="C6428" s="1523" t="s">
        <v>8692</v>
      </c>
      <c r="D6428" s="1526" t="s">
        <v>8674</v>
      </c>
      <c r="E6428" s="1527">
        <f t="shared" si="200"/>
        <v>30.88</v>
      </c>
      <c r="F6428" s="1521">
        <f t="shared" si="201"/>
        <v>100254</v>
      </c>
      <c r="H6428" s="1527">
        <v>30.88</v>
      </c>
      <c r="I6428" s="1527">
        <v>27.82</v>
      </c>
    </row>
    <row r="6429" spans="2:9" ht="30">
      <c r="B6429" s="1531">
        <v>100255</v>
      </c>
      <c r="C6429" s="1529" t="s">
        <v>8693</v>
      </c>
      <c r="D6429" s="1528" t="s">
        <v>8674</v>
      </c>
      <c r="E6429" s="1530">
        <f t="shared" si="200"/>
        <v>10.45</v>
      </c>
      <c r="F6429" s="1521">
        <f t="shared" si="201"/>
        <v>100255</v>
      </c>
      <c r="H6429" s="1530">
        <v>10.45</v>
      </c>
      <c r="I6429" s="1530">
        <v>9.41</v>
      </c>
    </row>
    <row r="6430" spans="2:9" ht="30">
      <c r="B6430" s="1532">
        <v>100256</v>
      </c>
      <c r="C6430" s="1523" t="s">
        <v>8694</v>
      </c>
      <c r="D6430" s="1526" t="s">
        <v>8674</v>
      </c>
      <c r="E6430" s="1527">
        <f t="shared" si="200"/>
        <v>6.96</v>
      </c>
      <c r="F6430" s="1521">
        <f t="shared" si="201"/>
        <v>100256</v>
      </c>
      <c r="H6430" s="1527">
        <v>6.96</v>
      </c>
      <c r="I6430" s="1527">
        <v>6.27</v>
      </c>
    </row>
    <row r="6431" spans="2:9" ht="30">
      <c r="B6431" s="1531">
        <v>100257</v>
      </c>
      <c r="C6431" s="1529" t="s">
        <v>8695</v>
      </c>
      <c r="D6431" s="1528" t="s">
        <v>8674</v>
      </c>
      <c r="E6431" s="1530">
        <f t="shared" si="200"/>
        <v>4.18</v>
      </c>
      <c r="F6431" s="1521">
        <f t="shared" si="201"/>
        <v>100257</v>
      </c>
      <c r="H6431" s="1530">
        <v>4.18</v>
      </c>
      <c r="I6431" s="1530">
        <v>3.76</v>
      </c>
    </row>
    <row r="6432" spans="2:9">
      <c r="B6432" s="1532">
        <v>100258</v>
      </c>
      <c r="C6432" s="1523" t="s">
        <v>8696</v>
      </c>
      <c r="D6432" s="1526" t="s">
        <v>8674</v>
      </c>
      <c r="E6432" s="1527">
        <f t="shared" si="200"/>
        <v>10.45</v>
      </c>
      <c r="F6432" s="1521">
        <f t="shared" si="201"/>
        <v>100258</v>
      </c>
      <c r="H6432" s="1527">
        <v>10.45</v>
      </c>
      <c r="I6432" s="1527">
        <v>9.41</v>
      </c>
    </row>
    <row r="6433" spans="2:9">
      <c r="B6433" s="1531">
        <v>100259</v>
      </c>
      <c r="C6433" s="1529" t="s">
        <v>8697</v>
      </c>
      <c r="D6433" s="1528" t="s">
        <v>8674</v>
      </c>
      <c r="E6433" s="1530">
        <f t="shared" si="200"/>
        <v>20.59</v>
      </c>
      <c r="F6433" s="1521">
        <f t="shared" si="201"/>
        <v>100259</v>
      </c>
      <c r="H6433" s="1530">
        <v>20.59</v>
      </c>
      <c r="I6433" s="1530">
        <v>18.54</v>
      </c>
    </row>
    <row r="6434" spans="2:9">
      <c r="B6434" s="1532">
        <v>100260</v>
      </c>
      <c r="C6434" s="1523" t="s">
        <v>8698</v>
      </c>
      <c r="D6434" s="1526" t="s">
        <v>8629</v>
      </c>
      <c r="E6434" s="1527">
        <f t="shared" si="200"/>
        <v>6.78</v>
      </c>
      <c r="F6434" s="1521">
        <f t="shared" si="201"/>
        <v>100260</v>
      </c>
      <c r="H6434" s="1527">
        <v>6.78</v>
      </c>
      <c r="I6434" s="1527">
        <v>6.11</v>
      </c>
    </row>
    <row r="6435" spans="2:9">
      <c r="B6435" s="1531">
        <v>100261</v>
      </c>
      <c r="C6435" s="1529" t="s">
        <v>8699</v>
      </c>
      <c r="D6435" s="1528" t="s">
        <v>8629</v>
      </c>
      <c r="E6435" s="1530">
        <f t="shared" si="200"/>
        <v>4.26</v>
      </c>
      <c r="F6435" s="1521">
        <f t="shared" si="201"/>
        <v>100261</v>
      </c>
      <c r="H6435" s="1530">
        <v>4.26</v>
      </c>
      <c r="I6435" s="1530">
        <v>3.84</v>
      </c>
    </row>
    <row r="6436" spans="2:9">
      <c r="B6436" s="1532">
        <v>100262</v>
      </c>
      <c r="C6436" s="1523" t="s">
        <v>8700</v>
      </c>
      <c r="D6436" s="1526" t="s">
        <v>8629</v>
      </c>
      <c r="E6436" s="1527">
        <f t="shared" si="200"/>
        <v>2.64</v>
      </c>
      <c r="F6436" s="1521">
        <f t="shared" si="201"/>
        <v>100262</v>
      </c>
      <c r="H6436" s="1527">
        <v>2.64</v>
      </c>
      <c r="I6436" s="1527">
        <v>2.38</v>
      </c>
    </row>
    <row r="6437" spans="2:9" ht="30">
      <c r="B6437" s="1531">
        <v>100263</v>
      </c>
      <c r="C6437" s="1529" t="s">
        <v>8701</v>
      </c>
      <c r="D6437" s="1528" t="s">
        <v>8629</v>
      </c>
      <c r="E6437" s="1530">
        <f t="shared" si="200"/>
        <v>1.69</v>
      </c>
      <c r="F6437" s="1521">
        <f t="shared" si="201"/>
        <v>100263</v>
      </c>
      <c r="H6437" s="1530">
        <v>1.69</v>
      </c>
      <c r="I6437" s="1530">
        <v>1.52</v>
      </c>
    </row>
    <row r="6438" spans="2:9">
      <c r="B6438" s="1532">
        <v>100264</v>
      </c>
      <c r="C6438" s="1523" t="s">
        <v>8702</v>
      </c>
      <c r="D6438" s="1526" t="s">
        <v>8656</v>
      </c>
      <c r="E6438" s="1527">
        <f t="shared" si="200"/>
        <v>30.84</v>
      </c>
      <c r="F6438" s="1521">
        <f t="shared" si="201"/>
        <v>100264</v>
      </c>
      <c r="H6438" s="1527">
        <v>30.84</v>
      </c>
      <c r="I6438" s="1527">
        <v>27.78</v>
      </c>
    </row>
    <row r="6439" spans="2:9">
      <c r="B6439" s="1531">
        <v>100265</v>
      </c>
      <c r="C6439" s="1529" t="s">
        <v>8703</v>
      </c>
      <c r="D6439" s="1528" t="s">
        <v>150</v>
      </c>
      <c r="E6439" s="1530">
        <f t="shared" si="200"/>
        <v>0.64</v>
      </c>
      <c r="F6439" s="1521">
        <f t="shared" si="201"/>
        <v>100265</v>
      </c>
      <c r="H6439" s="1530">
        <v>0.64</v>
      </c>
      <c r="I6439" s="1530">
        <v>0.57999999999999996</v>
      </c>
    </row>
    <row r="6440" spans="2:9">
      <c r="B6440" s="1532">
        <v>100266</v>
      </c>
      <c r="C6440" s="1523" t="s">
        <v>8704</v>
      </c>
      <c r="D6440" s="1526" t="s">
        <v>8643</v>
      </c>
      <c r="E6440" s="1527">
        <f t="shared" si="200"/>
        <v>65.540000000000006</v>
      </c>
      <c r="F6440" s="1521">
        <f t="shared" si="201"/>
        <v>100266</v>
      </c>
      <c r="H6440" s="1527">
        <v>65.540000000000006</v>
      </c>
      <c r="I6440" s="1527">
        <v>59.04</v>
      </c>
    </row>
    <row r="6441" spans="2:9">
      <c r="B6441" s="1531">
        <v>100267</v>
      </c>
      <c r="C6441" s="1529" t="s">
        <v>8705</v>
      </c>
      <c r="D6441" s="1528" t="s">
        <v>74</v>
      </c>
      <c r="E6441" s="1530">
        <f t="shared" si="200"/>
        <v>1.29</v>
      </c>
      <c r="F6441" s="1521">
        <f t="shared" si="201"/>
        <v>100267</v>
      </c>
      <c r="H6441" s="1530">
        <v>1.29</v>
      </c>
      <c r="I6441" s="1530">
        <v>1.17</v>
      </c>
    </row>
    <row r="6442" spans="2:9" ht="30">
      <c r="B6442" s="1532">
        <v>100268</v>
      </c>
      <c r="C6442" s="1523" t="s">
        <v>8706</v>
      </c>
      <c r="D6442" s="1526" t="s">
        <v>8643</v>
      </c>
      <c r="E6442" s="1527">
        <f t="shared" si="200"/>
        <v>65.540000000000006</v>
      </c>
      <c r="F6442" s="1521">
        <f t="shared" si="201"/>
        <v>100268</v>
      </c>
      <c r="H6442" s="1527">
        <v>65.540000000000006</v>
      </c>
      <c r="I6442" s="1527">
        <v>59.04</v>
      </c>
    </row>
    <row r="6443" spans="2:9" ht="30">
      <c r="B6443" s="1531">
        <v>100269</v>
      </c>
      <c r="C6443" s="1529" t="s">
        <v>8707</v>
      </c>
      <c r="D6443" s="1528" t="s">
        <v>74</v>
      </c>
      <c r="E6443" s="1530">
        <f t="shared" si="200"/>
        <v>1.29</v>
      </c>
      <c r="F6443" s="1521">
        <f t="shared" si="201"/>
        <v>100269</v>
      </c>
      <c r="H6443" s="1530">
        <v>1.29</v>
      </c>
      <c r="I6443" s="1530">
        <v>1.17</v>
      </c>
    </row>
    <row r="6444" spans="2:9" ht="30">
      <c r="B6444" s="1532">
        <v>100270</v>
      </c>
      <c r="C6444" s="1523" t="s">
        <v>8708</v>
      </c>
      <c r="D6444" s="1526" t="s">
        <v>8643</v>
      </c>
      <c r="E6444" s="1527">
        <f t="shared" si="200"/>
        <v>49.13</v>
      </c>
      <c r="F6444" s="1521">
        <f t="shared" si="201"/>
        <v>100270</v>
      </c>
      <c r="H6444" s="1527">
        <v>49.13</v>
      </c>
      <c r="I6444" s="1527">
        <v>44.25</v>
      </c>
    </row>
    <row r="6445" spans="2:9">
      <c r="B6445" s="1531">
        <v>100271</v>
      </c>
      <c r="C6445" s="1529" t="s">
        <v>8709</v>
      </c>
      <c r="D6445" s="1528" t="s">
        <v>8656</v>
      </c>
      <c r="E6445" s="1530">
        <f t="shared" si="200"/>
        <v>49.16</v>
      </c>
      <c r="F6445" s="1521">
        <f t="shared" si="201"/>
        <v>100271</v>
      </c>
      <c r="H6445" s="1530">
        <v>49.16</v>
      </c>
      <c r="I6445" s="1530">
        <v>44.28</v>
      </c>
    </row>
    <row r="6446" spans="2:9">
      <c r="B6446" s="1532">
        <v>100272</v>
      </c>
      <c r="C6446" s="1523" t="s">
        <v>8710</v>
      </c>
      <c r="D6446" s="1526" t="s">
        <v>150</v>
      </c>
      <c r="E6446" s="1527">
        <f t="shared" si="200"/>
        <v>0.97</v>
      </c>
      <c r="F6446" s="1521">
        <f t="shared" si="201"/>
        <v>100272</v>
      </c>
      <c r="H6446" s="1527">
        <v>0.97</v>
      </c>
      <c r="I6446" s="1527">
        <v>0.87</v>
      </c>
    </row>
    <row r="6447" spans="2:9">
      <c r="B6447" s="1531">
        <v>100273</v>
      </c>
      <c r="C6447" s="1529" t="s">
        <v>8711</v>
      </c>
      <c r="D6447" s="1528" t="s">
        <v>8629</v>
      </c>
      <c r="E6447" s="1530">
        <f t="shared" si="200"/>
        <v>2.56</v>
      </c>
      <c r="F6447" s="1521">
        <f t="shared" si="201"/>
        <v>100273</v>
      </c>
      <c r="H6447" s="1530">
        <v>2.56</v>
      </c>
      <c r="I6447" s="1530">
        <v>2.31</v>
      </c>
    </row>
    <row r="6448" spans="2:9">
      <c r="B6448" s="1532">
        <v>100274</v>
      </c>
      <c r="C6448" s="1523" t="s">
        <v>8712</v>
      </c>
      <c r="D6448" s="1526" t="s">
        <v>8656</v>
      </c>
      <c r="E6448" s="1527">
        <f t="shared" si="200"/>
        <v>21.86</v>
      </c>
      <c r="F6448" s="1521">
        <f t="shared" si="201"/>
        <v>100274</v>
      </c>
      <c r="H6448" s="1527">
        <v>21.86</v>
      </c>
      <c r="I6448" s="1527">
        <v>19.690000000000001</v>
      </c>
    </row>
    <row r="6449" spans="2:9">
      <c r="B6449" s="1531">
        <v>100275</v>
      </c>
      <c r="C6449" s="1529" t="s">
        <v>8713</v>
      </c>
      <c r="D6449" s="1528" t="s">
        <v>8656</v>
      </c>
      <c r="E6449" s="1530">
        <f t="shared" si="200"/>
        <v>14.13</v>
      </c>
      <c r="F6449" s="1521">
        <f t="shared" si="201"/>
        <v>100275</v>
      </c>
      <c r="H6449" s="1530">
        <v>14.13</v>
      </c>
      <c r="I6449" s="1530">
        <v>12.73</v>
      </c>
    </row>
    <row r="6450" spans="2:9" ht="30">
      <c r="B6450" s="1532">
        <v>100276</v>
      </c>
      <c r="C6450" s="1523" t="s">
        <v>8714</v>
      </c>
      <c r="D6450" s="1526" t="s">
        <v>8656</v>
      </c>
      <c r="E6450" s="1527">
        <f t="shared" si="200"/>
        <v>25.79</v>
      </c>
      <c r="F6450" s="1521">
        <f t="shared" si="201"/>
        <v>100276</v>
      </c>
      <c r="H6450" s="1527">
        <v>25.79</v>
      </c>
      <c r="I6450" s="1527">
        <v>23.23</v>
      </c>
    </row>
    <row r="6451" spans="2:9" ht="30">
      <c r="B6451" s="1531">
        <v>100277</v>
      </c>
      <c r="C6451" s="1529" t="s">
        <v>8715</v>
      </c>
      <c r="D6451" s="1528" t="s">
        <v>8656</v>
      </c>
      <c r="E6451" s="1530">
        <f t="shared" si="200"/>
        <v>1.6</v>
      </c>
      <c r="F6451" s="1521">
        <f t="shared" si="201"/>
        <v>100277</v>
      </c>
      <c r="H6451" s="1530">
        <v>1.6</v>
      </c>
      <c r="I6451" s="1530">
        <v>1.55</v>
      </c>
    </row>
    <row r="6452" spans="2:9">
      <c r="B6452" s="1532">
        <v>100278</v>
      </c>
      <c r="C6452" s="1523" t="s">
        <v>8716</v>
      </c>
      <c r="D6452" s="1526" t="s">
        <v>8643</v>
      </c>
      <c r="E6452" s="1527">
        <f t="shared" si="200"/>
        <v>31.36</v>
      </c>
      <c r="F6452" s="1521">
        <f t="shared" si="201"/>
        <v>100278</v>
      </c>
      <c r="H6452" s="1527">
        <v>31.36</v>
      </c>
      <c r="I6452" s="1527">
        <v>28.24</v>
      </c>
    </row>
    <row r="6453" spans="2:9" ht="30">
      <c r="B6453" s="1531">
        <v>100279</v>
      </c>
      <c r="C6453" s="1529" t="s">
        <v>8717</v>
      </c>
      <c r="D6453" s="1528" t="s">
        <v>74</v>
      </c>
      <c r="E6453" s="1530">
        <f t="shared" si="200"/>
        <v>0.6</v>
      </c>
      <c r="F6453" s="1521">
        <f t="shared" si="201"/>
        <v>100279</v>
      </c>
      <c r="H6453" s="1530">
        <v>0.6</v>
      </c>
      <c r="I6453" s="1530">
        <v>0.54</v>
      </c>
    </row>
    <row r="6454" spans="2:9" ht="30">
      <c r="B6454" s="1532">
        <v>100280</v>
      </c>
      <c r="C6454" s="1523" t="s">
        <v>8718</v>
      </c>
      <c r="D6454" s="1526" t="s">
        <v>8643</v>
      </c>
      <c r="E6454" s="1527">
        <f t="shared" si="200"/>
        <v>14.4</v>
      </c>
      <c r="F6454" s="1521">
        <f t="shared" si="201"/>
        <v>100280</v>
      </c>
      <c r="H6454" s="1527">
        <v>14.4</v>
      </c>
      <c r="I6454" s="1527">
        <v>12.97</v>
      </c>
    </row>
    <row r="6455" spans="2:9" ht="30">
      <c r="B6455" s="1531">
        <v>100281</v>
      </c>
      <c r="C6455" s="1529" t="s">
        <v>8719</v>
      </c>
      <c r="D6455" s="1528" t="s">
        <v>8643</v>
      </c>
      <c r="E6455" s="1530">
        <f t="shared" si="200"/>
        <v>3.07</v>
      </c>
      <c r="F6455" s="1521">
        <f t="shared" si="201"/>
        <v>100281</v>
      </c>
      <c r="H6455" s="1530">
        <v>3.07</v>
      </c>
      <c r="I6455" s="1530">
        <v>2.98</v>
      </c>
    </row>
    <row r="6456" spans="2:9">
      <c r="B6456" s="1532">
        <v>100282</v>
      </c>
      <c r="C6456" s="1523" t="s">
        <v>8720</v>
      </c>
      <c r="D6456" s="1526" t="s">
        <v>8656</v>
      </c>
      <c r="E6456" s="1527">
        <f t="shared" si="200"/>
        <v>122.8</v>
      </c>
      <c r="F6456" s="1521">
        <f t="shared" si="201"/>
        <v>100282</v>
      </c>
      <c r="H6456" s="1527">
        <v>122.8</v>
      </c>
      <c r="I6456" s="1527">
        <v>110.61</v>
      </c>
    </row>
    <row r="6457" spans="2:9">
      <c r="B6457" s="1531">
        <v>100283</v>
      </c>
      <c r="C6457" s="1529" t="s">
        <v>8721</v>
      </c>
      <c r="D6457" s="1528" t="s">
        <v>8656</v>
      </c>
      <c r="E6457" s="1530">
        <f t="shared" si="200"/>
        <v>19.829999999999998</v>
      </c>
      <c r="F6457" s="1521">
        <f t="shared" si="201"/>
        <v>100283</v>
      </c>
      <c r="H6457" s="1530">
        <v>19.829999999999998</v>
      </c>
      <c r="I6457" s="1530">
        <v>17.87</v>
      </c>
    </row>
    <row r="6458" spans="2:9" ht="30">
      <c r="B6458" s="1532">
        <v>100284</v>
      </c>
      <c r="C6458" s="1523" t="s">
        <v>8722</v>
      </c>
      <c r="D6458" s="1526" t="s">
        <v>8656</v>
      </c>
      <c r="E6458" s="1527">
        <f t="shared" si="200"/>
        <v>8.9600000000000009</v>
      </c>
      <c r="F6458" s="1521">
        <f t="shared" si="201"/>
        <v>100284</v>
      </c>
      <c r="H6458" s="1527">
        <v>8.9600000000000009</v>
      </c>
      <c r="I6458" s="1527">
        <v>8.7100000000000009</v>
      </c>
    </row>
    <row r="6459" spans="2:9">
      <c r="B6459" s="1531">
        <v>100285</v>
      </c>
      <c r="C6459" s="1529" t="s">
        <v>8723</v>
      </c>
      <c r="D6459" s="1528" t="s">
        <v>8674</v>
      </c>
      <c r="E6459" s="1530">
        <f t="shared" si="200"/>
        <v>32.99</v>
      </c>
      <c r="F6459" s="1521">
        <f t="shared" si="201"/>
        <v>100285</v>
      </c>
      <c r="H6459" s="1530">
        <v>32.99</v>
      </c>
      <c r="I6459" s="1530">
        <v>29.72</v>
      </c>
    </row>
    <row r="6460" spans="2:9">
      <c r="B6460" s="1532">
        <v>100286</v>
      </c>
      <c r="C6460" s="1523" t="s">
        <v>8724</v>
      </c>
      <c r="D6460" s="1526" t="s">
        <v>8674</v>
      </c>
      <c r="E6460" s="1527">
        <f t="shared" si="200"/>
        <v>10.75</v>
      </c>
      <c r="F6460" s="1521">
        <f t="shared" si="201"/>
        <v>100286</v>
      </c>
      <c r="H6460" s="1527">
        <v>10.75</v>
      </c>
      <c r="I6460" s="1527">
        <v>9.68</v>
      </c>
    </row>
    <row r="6461" spans="2:9">
      <c r="B6461" s="1531">
        <v>100287</v>
      </c>
      <c r="C6461" s="1529" t="s">
        <v>8725</v>
      </c>
      <c r="D6461" s="1528" t="s">
        <v>8674</v>
      </c>
      <c r="E6461" s="1530">
        <f t="shared" si="200"/>
        <v>10.29</v>
      </c>
      <c r="F6461" s="1521">
        <f t="shared" si="201"/>
        <v>100287</v>
      </c>
      <c r="H6461" s="1530">
        <v>10.29</v>
      </c>
      <c r="I6461" s="1530">
        <v>9.27</v>
      </c>
    </row>
    <row r="6462" spans="2:9">
      <c r="B6462" s="1532">
        <v>99802</v>
      </c>
      <c r="C6462" s="1523" t="s">
        <v>8360</v>
      </c>
      <c r="D6462" s="1526" t="s">
        <v>150</v>
      </c>
      <c r="E6462" s="1527">
        <f t="shared" si="200"/>
        <v>0.42</v>
      </c>
      <c r="F6462" s="1521">
        <f t="shared" si="201"/>
        <v>99802</v>
      </c>
      <c r="H6462" s="1527">
        <v>0.42</v>
      </c>
      <c r="I6462" s="1527">
        <v>0.37</v>
      </c>
    </row>
    <row r="6463" spans="2:9">
      <c r="B6463" s="1531">
        <v>99803</v>
      </c>
      <c r="C6463" s="1529" t="s">
        <v>8361</v>
      </c>
      <c r="D6463" s="1528" t="s">
        <v>150</v>
      </c>
      <c r="E6463" s="1530">
        <f t="shared" si="200"/>
        <v>1.63</v>
      </c>
      <c r="F6463" s="1521">
        <f t="shared" si="201"/>
        <v>99803</v>
      </c>
      <c r="H6463" s="1530">
        <v>1.63</v>
      </c>
      <c r="I6463" s="1530">
        <v>1.47</v>
      </c>
    </row>
    <row r="6464" spans="2:9">
      <c r="B6464" s="1532">
        <v>99804</v>
      </c>
      <c r="C6464" s="1523" t="s">
        <v>18788</v>
      </c>
      <c r="D6464" s="1526" t="s">
        <v>150</v>
      </c>
      <c r="E6464" s="1527">
        <f t="shared" si="200"/>
        <v>4.22</v>
      </c>
      <c r="F6464" s="1521">
        <f t="shared" si="201"/>
        <v>99804</v>
      </c>
      <c r="H6464" s="1527">
        <v>4.22</v>
      </c>
      <c r="I6464" s="1527">
        <v>3.8</v>
      </c>
    </row>
    <row r="6465" spans="2:9">
      <c r="B6465" s="1531">
        <v>99805</v>
      </c>
      <c r="C6465" s="1529" t="s">
        <v>8362</v>
      </c>
      <c r="D6465" s="1528" t="s">
        <v>150</v>
      </c>
      <c r="E6465" s="1530">
        <f t="shared" si="200"/>
        <v>8.75</v>
      </c>
      <c r="F6465" s="1521">
        <f t="shared" si="201"/>
        <v>99805</v>
      </c>
      <c r="H6465" s="1530">
        <v>8.75</v>
      </c>
      <c r="I6465" s="1530">
        <v>7.93</v>
      </c>
    </row>
    <row r="6466" spans="2:9">
      <c r="B6466" s="1532">
        <v>99806</v>
      </c>
      <c r="C6466" s="1523" t="s">
        <v>8363</v>
      </c>
      <c r="D6466" s="1526" t="s">
        <v>150</v>
      </c>
      <c r="E6466" s="1527">
        <f t="shared" ref="E6466:E6529" si="202">IF($L$2=$H$1,H6466,I6466)</f>
        <v>0.67</v>
      </c>
      <c r="F6466" s="1521">
        <f t="shared" ref="F6466:F6529" si="203">IF(LEN($B6466)=7,CONCATENATE(MID($B6466,1,6),"00",RIGHT($B6466,1)),IF(LEN($B6466)=8,CONCATENATE(MID($B6466,1,6),"0",RIGHT($B6466,2)),$B6466))</f>
        <v>99806</v>
      </c>
      <c r="H6466" s="1527">
        <v>0.67</v>
      </c>
      <c r="I6466" s="1527">
        <v>0.6</v>
      </c>
    </row>
    <row r="6467" spans="2:9">
      <c r="B6467" s="1531">
        <v>99807</v>
      </c>
      <c r="C6467" s="1529" t="s">
        <v>18789</v>
      </c>
      <c r="D6467" s="1528" t="s">
        <v>150</v>
      </c>
      <c r="E6467" s="1530">
        <f t="shared" si="202"/>
        <v>1.27</v>
      </c>
      <c r="F6467" s="1521">
        <f t="shared" si="203"/>
        <v>99807</v>
      </c>
      <c r="H6467" s="1530">
        <v>1.27</v>
      </c>
      <c r="I6467" s="1530">
        <v>1.1499999999999999</v>
      </c>
    </row>
    <row r="6468" spans="2:9">
      <c r="B6468" s="1532">
        <v>99808</v>
      </c>
      <c r="C6468" s="1523" t="s">
        <v>8364</v>
      </c>
      <c r="D6468" s="1526" t="s">
        <v>150</v>
      </c>
      <c r="E6468" s="1527">
        <f t="shared" si="202"/>
        <v>3.03</v>
      </c>
      <c r="F6468" s="1521">
        <f t="shared" si="203"/>
        <v>99808</v>
      </c>
      <c r="H6468" s="1527">
        <v>3.03</v>
      </c>
      <c r="I6468" s="1527">
        <v>2.77</v>
      </c>
    </row>
    <row r="6469" spans="2:9">
      <c r="B6469" s="1531">
        <v>99809</v>
      </c>
      <c r="C6469" s="1529" t="s">
        <v>8365</v>
      </c>
      <c r="D6469" s="1528" t="s">
        <v>150</v>
      </c>
      <c r="E6469" s="1530">
        <f t="shared" si="202"/>
        <v>4.6399999999999997</v>
      </c>
      <c r="F6469" s="1521">
        <f t="shared" si="203"/>
        <v>99809</v>
      </c>
      <c r="H6469" s="1530">
        <v>4.6399999999999997</v>
      </c>
      <c r="I6469" s="1530">
        <v>4.18</v>
      </c>
    </row>
    <row r="6470" spans="2:9">
      <c r="B6470" s="1532">
        <v>99810</v>
      </c>
      <c r="C6470" s="1523" t="s">
        <v>18790</v>
      </c>
      <c r="D6470" s="1526" t="s">
        <v>150</v>
      </c>
      <c r="E6470" s="1527">
        <f t="shared" si="202"/>
        <v>5.77</v>
      </c>
      <c r="F6470" s="1521">
        <f t="shared" si="203"/>
        <v>99810</v>
      </c>
      <c r="H6470" s="1527">
        <v>5.77</v>
      </c>
      <c r="I6470" s="1527">
        <v>5.2</v>
      </c>
    </row>
    <row r="6471" spans="2:9">
      <c r="B6471" s="1531">
        <v>99811</v>
      </c>
      <c r="C6471" s="1529" t="s">
        <v>8366</v>
      </c>
      <c r="D6471" s="1528" t="s">
        <v>150</v>
      </c>
      <c r="E6471" s="1530">
        <f t="shared" si="202"/>
        <v>2.77</v>
      </c>
      <c r="F6471" s="1521">
        <f t="shared" si="203"/>
        <v>99811</v>
      </c>
      <c r="H6471" s="1530">
        <v>2.77</v>
      </c>
      <c r="I6471" s="1530">
        <v>2.5</v>
      </c>
    </row>
    <row r="6472" spans="2:9">
      <c r="B6472" s="1532">
        <v>99812</v>
      </c>
      <c r="C6472" s="1523" t="s">
        <v>8367</v>
      </c>
      <c r="D6472" s="1526" t="s">
        <v>150</v>
      </c>
      <c r="E6472" s="1527">
        <f t="shared" si="202"/>
        <v>0.89</v>
      </c>
      <c r="F6472" s="1521">
        <f t="shared" si="203"/>
        <v>99812</v>
      </c>
      <c r="H6472" s="1527">
        <v>0.89</v>
      </c>
      <c r="I6472" s="1527">
        <v>0.8</v>
      </c>
    </row>
    <row r="6473" spans="2:9">
      <c r="B6473" s="1531">
        <v>99813</v>
      </c>
      <c r="C6473" s="1529" t="s">
        <v>18791</v>
      </c>
      <c r="D6473" s="1528" t="s">
        <v>150</v>
      </c>
      <c r="E6473" s="1530">
        <f t="shared" si="202"/>
        <v>0.75</v>
      </c>
      <c r="F6473" s="1521">
        <f t="shared" si="203"/>
        <v>99813</v>
      </c>
      <c r="H6473" s="1530">
        <v>0.75</v>
      </c>
      <c r="I6473" s="1530">
        <v>0.68</v>
      </c>
    </row>
    <row r="6474" spans="2:9">
      <c r="B6474" s="1532">
        <v>99814</v>
      </c>
      <c r="C6474" s="1523" t="s">
        <v>8368</v>
      </c>
      <c r="D6474" s="1526" t="s">
        <v>150</v>
      </c>
      <c r="E6474" s="1527">
        <f t="shared" si="202"/>
        <v>1.55</v>
      </c>
      <c r="F6474" s="1521">
        <f t="shared" si="203"/>
        <v>99814</v>
      </c>
      <c r="H6474" s="1527">
        <v>1.55</v>
      </c>
      <c r="I6474" s="1527">
        <v>1.4</v>
      </c>
    </row>
    <row r="6475" spans="2:9">
      <c r="B6475" s="1531">
        <v>99815</v>
      </c>
      <c r="C6475" s="1529" t="s">
        <v>18792</v>
      </c>
      <c r="D6475" s="1528" t="s">
        <v>74</v>
      </c>
      <c r="E6475" s="1530">
        <f t="shared" si="202"/>
        <v>6.55</v>
      </c>
      <c r="F6475" s="1521">
        <f t="shared" si="203"/>
        <v>99815</v>
      </c>
      <c r="H6475" s="1530">
        <v>6.55</v>
      </c>
      <c r="I6475" s="1530">
        <v>6.09</v>
      </c>
    </row>
    <row r="6476" spans="2:9">
      <c r="B6476" s="1532">
        <v>99816</v>
      </c>
      <c r="C6476" s="1523" t="s">
        <v>18793</v>
      </c>
      <c r="D6476" s="1526" t="s">
        <v>74</v>
      </c>
      <c r="E6476" s="1527">
        <f t="shared" si="202"/>
        <v>6.97</v>
      </c>
      <c r="F6476" s="1521">
        <f t="shared" si="203"/>
        <v>99816</v>
      </c>
      <c r="H6476" s="1527">
        <v>6.97</v>
      </c>
      <c r="I6476" s="1527">
        <v>6.47</v>
      </c>
    </row>
    <row r="6477" spans="2:9">
      <c r="B6477" s="1531">
        <v>99817</v>
      </c>
      <c r="C6477" s="1529" t="s">
        <v>18794</v>
      </c>
      <c r="D6477" s="1528" t="s">
        <v>74</v>
      </c>
      <c r="E6477" s="1530">
        <f t="shared" si="202"/>
        <v>4.04</v>
      </c>
      <c r="F6477" s="1521">
        <f t="shared" si="203"/>
        <v>99817</v>
      </c>
      <c r="H6477" s="1530">
        <v>4.04</v>
      </c>
      <c r="I6477" s="1530">
        <v>3.83</v>
      </c>
    </row>
    <row r="6478" spans="2:9">
      <c r="B6478" s="1532">
        <v>99818</v>
      </c>
      <c r="C6478" s="1523" t="s">
        <v>18795</v>
      </c>
      <c r="D6478" s="1526" t="s">
        <v>74</v>
      </c>
      <c r="E6478" s="1527">
        <f t="shared" si="202"/>
        <v>4.04</v>
      </c>
      <c r="F6478" s="1521">
        <f t="shared" si="203"/>
        <v>99818</v>
      </c>
      <c r="H6478" s="1527">
        <v>4.04</v>
      </c>
      <c r="I6478" s="1527">
        <v>3.83</v>
      </c>
    </row>
    <row r="6479" spans="2:9">
      <c r="B6479" s="1531">
        <v>99819</v>
      </c>
      <c r="C6479" s="1529" t="s">
        <v>18796</v>
      </c>
      <c r="D6479" s="1528" t="s">
        <v>150</v>
      </c>
      <c r="E6479" s="1530">
        <f t="shared" si="202"/>
        <v>13.2</v>
      </c>
      <c r="F6479" s="1521">
        <f t="shared" si="203"/>
        <v>99819</v>
      </c>
      <c r="H6479" s="1530">
        <v>13.2</v>
      </c>
      <c r="I6479" s="1530">
        <v>11.9</v>
      </c>
    </row>
    <row r="6480" spans="2:9">
      <c r="B6480" s="1532">
        <v>99820</v>
      </c>
      <c r="C6480" s="1523" t="s">
        <v>18797</v>
      </c>
      <c r="D6480" s="1526" t="s">
        <v>150</v>
      </c>
      <c r="E6480" s="1527">
        <f t="shared" si="202"/>
        <v>1.48</v>
      </c>
      <c r="F6480" s="1521">
        <f t="shared" si="203"/>
        <v>99820</v>
      </c>
      <c r="H6480" s="1527">
        <v>1.48</v>
      </c>
      <c r="I6480" s="1527">
        <v>1.37</v>
      </c>
    </row>
    <row r="6481" spans="2:9">
      <c r="B6481" s="1531">
        <v>99821</v>
      </c>
      <c r="C6481" s="1529" t="s">
        <v>18798</v>
      </c>
      <c r="D6481" s="1528" t="s">
        <v>150</v>
      </c>
      <c r="E6481" s="1530">
        <f t="shared" si="202"/>
        <v>2.2799999999999998</v>
      </c>
      <c r="F6481" s="1521">
        <f t="shared" si="203"/>
        <v>99821</v>
      </c>
      <c r="H6481" s="1530">
        <v>2.2799999999999998</v>
      </c>
      <c r="I6481" s="1530">
        <v>2.13</v>
      </c>
    </row>
    <row r="6482" spans="2:9">
      <c r="B6482" s="1532">
        <v>99822</v>
      </c>
      <c r="C6482" s="1523" t="s">
        <v>8369</v>
      </c>
      <c r="D6482" s="1526" t="s">
        <v>150</v>
      </c>
      <c r="E6482" s="1527">
        <f t="shared" si="202"/>
        <v>0.79</v>
      </c>
      <c r="F6482" s="1521">
        <f t="shared" si="203"/>
        <v>99822</v>
      </c>
      <c r="H6482" s="1527">
        <v>0.79</v>
      </c>
      <c r="I6482" s="1527">
        <v>0.71</v>
      </c>
    </row>
    <row r="6483" spans="2:9">
      <c r="B6483" s="1531">
        <v>99823</v>
      </c>
      <c r="C6483" s="1529" t="s">
        <v>18799</v>
      </c>
      <c r="D6483" s="1528" t="s">
        <v>150</v>
      </c>
      <c r="E6483" s="1530">
        <f t="shared" si="202"/>
        <v>1.74</v>
      </c>
      <c r="F6483" s="1521">
        <f t="shared" si="203"/>
        <v>99823</v>
      </c>
      <c r="H6483" s="1530">
        <v>1.74</v>
      </c>
      <c r="I6483" s="1530">
        <v>1.61</v>
      </c>
    </row>
    <row r="6484" spans="2:9">
      <c r="B6484" s="1532">
        <v>99824</v>
      </c>
      <c r="C6484" s="1523" t="s">
        <v>18800</v>
      </c>
      <c r="D6484" s="1526" t="s">
        <v>150</v>
      </c>
      <c r="E6484" s="1527">
        <f t="shared" si="202"/>
        <v>1.93</v>
      </c>
      <c r="F6484" s="1521">
        <f t="shared" si="203"/>
        <v>99824</v>
      </c>
      <c r="H6484" s="1527">
        <v>1.93</v>
      </c>
      <c r="I6484" s="1527">
        <v>1.77</v>
      </c>
    </row>
    <row r="6485" spans="2:9">
      <c r="B6485" s="1531">
        <v>99825</v>
      </c>
      <c r="C6485" s="1529" t="s">
        <v>18801</v>
      </c>
      <c r="D6485" s="1528" t="s">
        <v>150</v>
      </c>
      <c r="E6485" s="1530">
        <f t="shared" si="202"/>
        <v>2.69</v>
      </c>
      <c r="F6485" s="1521">
        <f t="shared" si="203"/>
        <v>99825</v>
      </c>
      <c r="H6485" s="1530">
        <v>2.69</v>
      </c>
      <c r="I6485" s="1530">
        <v>2.4900000000000002</v>
      </c>
    </row>
    <row r="6486" spans="2:9">
      <c r="B6486" s="1532">
        <v>99826</v>
      </c>
      <c r="C6486" s="1523" t="s">
        <v>8370</v>
      </c>
      <c r="D6486" s="1526" t="s">
        <v>150</v>
      </c>
      <c r="E6486" s="1527">
        <f t="shared" si="202"/>
        <v>1.21</v>
      </c>
      <c r="F6486" s="1521">
        <f t="shared" si="203"/>
        <v>99826</v>
      </c>
      <c r="H6486" s="1527">
        <v>1.21</v>
      </c>
      <c r="I6486" s="1527">
        <v>1.0900000000000001</v>
      </c>
    </row>
    <row r="6487" spans="2:9" ht="30">
      <c r="B6487" s="1531">
        <v>97010</v>
      </c>
      <c r="C6487" s="1529" t="s">
        <v>3203</v>
      </c>
      <c r="D6487" s="1528" t="s">
        <v>73</v>
      </c>
      <c r="E6487" s="1530">
        <f t="shared" si="202"/>
        <v>52.19</v>
      </c>
      <c r="F6487" s="1521">
        <f t="shared" si="203"/>
        <v>97010</v>
      </c>
      <c r="H6487" s="1530">
        <v>52.19</v>
      </c>
      <c r="I6487" s="1530">
        <v>50.76</v>
      </c>
    </row>
    <row r="6488" spans="2:9" ht="30">
      <c r="B6488" s="1532">
        <v>97011</v>
      </c>
      <c r="C6488" s="1523" t="s">
        <v>3204</v>
      </c>
      <c r="D6488" s="1526" t="s">
        <v>73</v>
      </c>
      <c r="E6488" s="1527">
        <f t="shared" si="202"/>
        <v>40.130000000000003</v>
      </c>
      <c r="F6488" s="1521">
        <f t="shared" si="203"/>
        <v>97011</v>
      </c>
      <c r="H6488" s="1527">
        <v>40.130000000000003</v>
      </c>
      <c r="I6488" s="1527">
        <v>38.700000000000003</v>
      </c>
    </row>
    <row r="6489" spans="2:9" ht="30">
      <c r="B6489" s="1531">
        <v>97012</v>
      </c>
      <c r="C6489" s="1529" t="s">
        <v>3205</v>
      </c>
      <c r="D6489" s="1528" t="s">
        <v>73</v>
      </c>
      <c r="E6489" s="1530">
        <f t="shared" si="202"/>
        <v>34.1</v>
      </c>
      <c r="F6489" s="1521">
        <f t="shared" si="203"/>
        <v>97012</v>
      </c>
      <c r="H6489" s="1530">
        <v>34.1</v>
      </c>
      <c r="I6489" s="1530">
        <v>32.67</v>
      </c>
    </row>
    <row r="6490" spans="2:9" ht="30">
      <c r="B6490" s="1532">
        <v>97013</v>
      </c>
      <c r="C6490" s="1523" t="s">
        <v>3206</v>
      </c>
      <c r="D6490" s="1526" t="s">
        <v>73</v>
      </c>
      <c r="E6490" s="1527">
        <f t="shared" si="202"/>
        <v>93.04</v>
      </c>
      <c r="F6490" s="1521">
        <f t="shared" si="203"/>
        <v>97013</v>
      </c>
      <c r="H6490" s="1527">
        <v>93.04</v>
      </c>
      <c r="I6490" s="1527">
        <v>91.53</v>
      </c>
    </row>
    <row r="6491" spans="2:9" ht="30">
      <c r="B6491" s="1531">
        <v>97014</v>
      </c>
      <c r="C6491" s="1529" t="s">
        <v>3207</v>
      </c>
      <c r="D6491" s="1528" t="s">
        <v>73</v>
      </c>
      <c r="E6491" s="1530">
        <f t="shared" si="202"/>
        <v>67.569999999999993</v>
      </c>
      <c r="F6491" s="1521">
        <f t="shared" si="203"/>
        <v>97014</v>
      </c>
      <c r="H6491" s="1530">
        <v>67.569999999999993</v>
      </c>
      <c r="I6491" s="1530">
        <v>66.06</v>
      </c>
    </row>
    <row r="6492" spans="2:9" ht="30">
      <c r="B6492" s="1532">
        <v>97015</v>
      </c>
      <c r="C6492" s="1523" t="s">
        <v>3208</v>
      </c>
      <c r="D6492" s="1526" t="s">
        <v>73</v>
      </c>
      <c r="E6492" s="1527">
        <f t="shared" si="202"/>
        <v>54.73</v>
      </c>
      <c r="F6492" s="1521">
        <f t="shared" si="203"/>
        <v>97015</v>
      </c>
      <c r="H6492" s="1527">
        <v>54.73</v>
      </c>
      <c r="I6492" s="1527">
        <v>53.22</v>
      </c>
    </row>
    <row r="6493" spans="2:9" ht="30">
      <c r="B6493" s="1531">
        <v>97016</v>
      </c>
      <c r="C6493" s="1529" t="s">
        <v>3209</v>
      </c>
      <c r="D6493" s="1528" t="s">
        <v>73</v>
      </c>
      <c r="E6493" s="1530">
        <f t="shared" si="202"/>
        <v>46.28</v>
      </c>
      <c r="F6493" s="1521">
        <f t="shared" si="203"/>
        <v>97016</v>
      </c>
      <c r="H6493" s="1530">
        <v>46.28</v>
      </c>
      <c r="I6493" s="1530">
        <v>45.4</v>
      </c>
    </row>
    <row r="6494" spans="2:9" ht="30">
      <c r="B6494" s="1532">
        <v>97017</v>
      </c>
      <c r="C6494" s="1523" t="s">
        <v>3210</v>
      </c>
      <c r="D6494" s="1526" t="s">
        <v>73</v>
      </c>
      <c r="E6494" s="1527">
        <f t="shared" si="202"/>
        <v>34.79</v>
      </c>
      <c r="F6494" s="1521">
        <f t="shared" si="203"/>
        <v>97017</v>
      </c>
      <c r="H6494" s="1527">
        <v>34.79</v>
      </c>
      <c r="I6494" s="1527">
        <v>33.909999999999997</v>
      </c>
    </row>
    <row r="6495" spans="2:9" ht="30">
      <c r="B6495" s="1531">
        <v>97018</v>
      </c>
      <c r="C6495" s="1529" t="s">
        <v>3211</v>
      </c>
      <c r="D6495" s="1528" t="s">
        <v>73</v>
      </c>
      <c r="E6495" s="1530">
        <f t="shared" si="202"/>
        <v>28.82</v>
      </c>
      <c r="F6495" s="1521">
        <f t="shared" si="203"/>
        <v>97018</v>
      </c>
      <c r="H6495" s="1530">
        <v>28.82</v>
      </c>
      <c r="I6495" s="1530">
        <v>27.94</v>
      </c>
    </row>
    <row r="6496" spans="2:9" ht="45">
      <c r="B6496" s="1532">
        <v>97031</v>
      </c>
      <c r="C6496" s="1523" t="s">
        <v>3212</v>
      </c>
      <c r="D6496" s="1526" t="s">
        <v>73</v>
      </c>
      <c r="E6496" s="1527">
        <f t="shared" si="202"/>
        <v>79.16</v>
      </c>
      <c r="F6496" s="1521">
        <f t="shared" si="203"/>
        <v>97031</v>
      </c>
      <c r="H6496" s="1527">
        <v>79.16</v>
      </c>
      <c r="I6496" s="1527">
        <v>77.73</v>
      </c>
    </row>
    <row r="6497" spans="2:9" ht="45">
      <c r="B6497" s="1531">
        <v>97032</v>
      </c>
      <c r="C6497" s="1529" t="s">
        <v>4188</v>
      </c>
      <c r="D6497" s="1528" t="s">
        <v>73</v>
      </c>
      <c r="E6497" s="1530">
        <f t="shared" si="202"/>
        <v>48.21</v>
      </c>
      <c r="F6497" s="1521">
        <f t="shared" si="203"/>
        <v>97032</v>
      </c>
      <c r="H6497" s="1530">
        <v>48.21</v>
      </c>
      <c r="I6497" s="1530">
        <v>46.78</v>
      </c>
    </row>
    <row r="6498" spans="2:9" ht="45">
      <c r="B6498" s="1532">
        <v>97033</v>
      </c>
      <c r="C6498" s="1523" t="s">
        <v>3738</v>
      </c>
      <c r="D6498" s="1526" t="s">
        <v>73</v>
      </c>
      <c r="E6498" s="1527">
        <f t="shared" si="202"/>
        <v>88.09</v>
      </c>
      <c r="F6498" s="1521">
        <f t="shared" si="203"/>
        <v>97033</v>
      </c>
      <c r="H6498" s="1527">
        <v>88.09</v>
      </c>
      <c r="I6498" s="1527">
        <v>86.73</v>
      </c>
    </row>
    <row r="6499" spans="2:9" ht="45">
      <c r="B6499" s="1531">
        <v>97034</v>
      </c>
      <c r="C6499" s="1529" t="s">
        <v>3739</v>
      </c>
      <c r="D6499" s="1528" t="s">
        <v>73</v>
      </c>
      <c r="E6499" s="1530">
        <f t="shared" si="202"/>
        <v>51.59</v>
      </c>
      <c r="F6499" s="1521">
        <f t="shared" si="203"/>
        <v>97034</v>
      </c>
      <c r="H6499" s="1530">
        <v>51.59</v>
      </c>
      <c r="I6499" s="1530">
        <v>50.23</v>
      </c>
    </row>
    <row r="6500" spans="2:9">
      <c r="B6500" s="1532">
        <v>97039</v>
      </c>
      <c r="C6500" s="1523" t="s">
        <v>3213</v>
      </c>
      <c r="D6500" s="1526" t="s">
        <v>150</v>
      </c>
      <c r="E6500" s="1527">
        <f t="shared" si="202"/>
        <v>47.91</v>
      </c>
      <c r="F6500" s="1521">
        <f t="shared" si="203"/>
        <v>97039</v>
      </c>
      <c r="H6500" s="1527">
        <v>47.91</v>
      </c>
      <c r="I6500" s="1527">
        <v>46.56</v>
      </c>
    </row>
    <row r="6501" spans="2:9">
      <c r="B6501" s="1531">
        <v>97040</v>
      </c>
      <c r="C6501" s="1529" t="s">
        <v>3214</v>
      </c>
      <c r="D6501" s="1528" t="s">
        <v>150</v>
      </c>
      <c r="E6501" s="1530">
        <f t="shared" si="202"/>
        <v>15.17</v>
      </c>
      <c r="F6501" s="1521">
        <f t="shared" si="203"/>
        <v>97040</v>
      </c>
      <c r="H6501" s="1530">
        <v>15.17</v>
      </c>
      <c r="I6501" s="1530">
        <v>14.34</v>
      </c>
    </row>
    <row r="6502" spans="2:9">
      <c r="B6502" s="1532">
        <v>97041</v>
      </c>
      <c r="C6502" s="1523" t="s">
        <v>3215</v>
      </c>
      <c r="D6502" s="1526" t="s">
        <v>150</v>
      </c>
      <c r="E6502" s="1527">
        <f t="shared" si="202"/>
        <v>208.22</v>
      </c>
      <c r="F6502" s="1521">
        <f t="shared" si="203"/>
        <v>97041</v>
      </c>
      <c r="H6502" s="1527">
        <v>208.22</v>
      </c>
      <c r="I6502" s="1527">
        <v>206.02</v>
      </c>
    </row>
    <row r="6503" spans="2:9">
      <c r="B6503" s="1531">
        <v>97046</v>
      </c>
      <c r="C6503" s="1529" t="s">
        <v>3740</v>
      </c>
      <c r="D6503" s="1528" t="s">
        <v>150</v>
      </c>
      <c r="E6503" s="1530">
        <f t="shared" si="202"/>
        <v>0.35</v>
      </c>
      <c r="F6503" s="1521">
        <f t="shared" si="203"/>
        <v>97046</v>
      </c>
      <c r="H6503" s="1530">
        <v>0.35</v>
      </c>
      <c r="I6503" s="1530">
        <v>0.35</v>
      </c>
    </row>
    <row r="6504" spans="2:9">
      <c r="B6504" s="1532">
        <v>97047</v>
      </c>
      <c r="C6504" s="1523" t="s">
        <v>3741</v>
      </c>
      <c r="D6504" s="1526" t="s">
        <v>150</v>
      </c>
      <c r="E6504" s="1527">
        <f t="shared" si="202"/>
        <v>0.13</v>
      </c>
      <c r="F6504" s="1521">
        <f t="shared" si="203"/>
        <v>97047</v>
      </c>
      <c r="H6504" s="1527">
        <v>0.13</v>
      </c>
      <c r="I6504" s="1527">
        <v>0.13</v>
      </c>
    </row>
    <row r="6505" spans="2:9">
      <c r="B6505" s="1531">
        <v>97048</v>
      </c>
      <c r="C6505" s="1529" t="s">
        <v>3742</v>
      </c>
      <c r="D6505" s="1528" t="s">
        <v>150</v>
      </c>
      <c r="E6505" s="1530">
        <f t="shared" si="202"/>
        <v>0.1</v>
      </c>
      <c r="F6505" s="1521">
        <f t="shared" si="203"/>
        <v>97048</v>
      </c>
      <c r="H6505" s="1530">
        <v>0.1</v>
      </c>
      <c r="I6505" s="1530">
        <v>0.09</v>
      </c>
    </row>
    <row r="6506" spans="2:9">
      <c r="B6506" s="1532">
        <v>97054</v>
      </c>
      <c r="C6506" s="1523" t="s">
        <v>9963</v>
      </c>
      <c r="D6506" s="1526" t="s">
        <v>74</v>
      </c>
      <c r="E6506" s="1527">
        <f t="shared" si="202"/>
        <v>25.43</v>
      </c>
      <c r="F6506" s="1521">
        <f t="shared" si="203"/>
        <v>97054</v>
      </c>
      <c r="H6506" s="1527">
        <v>25.43</v>
      </c>
      <c r="I6506" s="1527">
        <v>24.54</v>
      </c>
    </row>
    <row r="6507" spans="2:9">
      <c r="B6507" s="1531">
        <v>97062</v>
      </c>
      <c r="C6507" s="1529" t="s">
        <v>3216</v>
      </c>
      <c r="D6507" s="1528" t="s">
        <v>150</v>
      </c>
      <c r="E6507" s="1530">
        <f t="shared" si="202"/>
        <v>5.54</v>
      </c>
      <c r="F6507" s="1521">
        <f t="shared" si="203"/>
        <v>97062</v>
      </c>
      <c r="H6507" s="1530">
        <v>5.54</v>
      </c>
      <c r="I6507" s="1530">
        <v>5.24</v>
      </c>
    </row>
    <row r="6508" spans="2:9" ht="30">
      <c r="B6508" s="1532">
        <v>97063</v>
      </c>
      <c r="C6508" s="1523" t="s">
        <v>3217</v>
      </c>
      <c r="D6508" s="1526" t="s">
        <v>150</v>
      </c>
      <c r="E6508" s="1527">
        <f t="shared" si="202"/>
        <v>7.2</v>
      </c>
      <c r="F6508" s="1521">
        <f t="shared" si="203"/>
        <v>97063</v>
      </c>
      <c r="H6508" s="1527">
        <v>7.2</v>
      </c>
      <c r="I6508" s="1527">
        <v>6.46</v>
      </c>
    </row>
    <row r="6509" spans="2:9">
      <c r="B6509" s="1531">
        <v>97064</v>
      </c>
      <c r="C6509" s="1529" t="s">
        <v>3218</v>
      </c>
      <c r="D6509" s="1528" t="s">
        <v>73</v>
      </c>
      <c r="E6509" s="1530">
        <f t="shared" si="202"/>
        <v>13.42</v>
      </c>
      <c r="F6509" s="1521">
        <f t="shared" si="203"/>
        <v>97064</v>
      </c>
      <c r="H6509" s="1530">
        <v>13.42</v>
      </c>
      <c r="I6509" s="1530">
        <v>12.05</v>
      </c>
    </row>
    <row r="6510" spans="2:9">
      <c r="B6510" s="1532">
        <v>97065</v>
      </c>
      <c r="C6510" s="1523" t="s">
        <v>3219</v>
      </c>
      <c r="D6510" s="1526" t="s">
        <v>1017</v>
      </c>
      <c r="E6510" s="1527">
        <f t="shared" si="202"/>
        <v>4.79</v>
      </c>
      <c r="F6510" s="1521">
        <f t="shared" si="203"/>
        <v>97065</v>
      </c>
      <c r="H6510" s="1527">
        <v>4.79</v>
      </c>
      <c r="I6510" s="1527">
        <v>4.3</v>
      </c>
    </row>
    <row r="6511" spans="2:9">
      <c r="B6511" s="1531">
        <v>97066</v>
      </c>
      <c r="C6511" s="1529" t="s">
        <v>3743</v>
      </c>
      <c r="D6511" s="1528" t="s">
        <v>150</v>
      </c>
      <c r="E6511" s="1530">
        <f t="shared" si="202"/>
        <v>104.9</v>
      </c>
      <c r="F6511" s="1521">
        <f t="shared" si="203"/>
        <v>97066</v>
      </c>
      <c r="H6511" s="1530">
        <v>104.9</v>
      </c>
      <c r="I6511" s="1530">
        <v>102.76</v>
      </c>
    </row>
    <row r="6512" spans="2:9" ht="30">
      <c r="B6512" s="1532">
        <v>97067</v>
      </c>
      <c r="C6512" s="1523" t="s">
        <v>3220</v>
      </c>
      <c r="D6512" s="1526" t="s">
        <v>73</v>
      </c>
      <c r="E6512" s="1527">
        <f t="shared" si="202"/>
        <v>560.24</v>
      </c>
      <c r="F6512" s="1521">
        <f t="shared" si="203"/>
        <v>97067</v>
      </c>
      <c r="H6512" s="1527">
        <v>560.24</v>
      </c>
      <c r="I6512" s="1527">
        <v>537.66</v>
      </c>
    </row>
    <row r="6513" spans="2:9">
      <c r="B6513" s="1531">
        <v>97621</v>
      </c>
      <c r="C6513" s="1529" t="s">
        <v>3221</v>
      </c>
      <c r="D6513" s="1528" t="s">
        <v>1017</v>
      </c>
      <c r="E6513" s="1530">
        <f t="shared" si="202"/>
        <v>90</v>
      </c>
      <c r="F6513" s="1521">
        <f t="shared" si="203"/>
        <v>97621</v>
      </c>
      <c r="H6513" s="1530">
        <v>90</v>
      </c>
      <c r="I6513" s="1530">
        <v>81</v>
      </c>
    </row>
    <row r="6514" spans="2:9">
      <c r="B6514" s="1532">
        <v>97622</v>
      </c>
      <c r="C6514" s="1523" t="s">
        <v>3222</v>
      </c>
      <c r="D6514" s="1526" t="s">
        <v>1017</v>
      </c>
      <c r="E6514" s="1527">
        <f t="shared" si="202"/>
        <v>43.86</v>
      </c>
      <c r="F6514" s="1521">
        <f t="shared" si="203"/>
        <v>97622</v>
      </c>
      <c r="H6514" s="1527">
        <v>43.86</v>
      </c>
      <c r="I6514" s="1527">
        <v>39.479999999999997</v>
      </c>
    </row>
    <row r="6515" spans="2:9">
      <c r="B6515" s="1531">
        <v>97623</v>
      </c>
      <c r="C6515" s="1529" t="s">
        <v>3223</v>
      </c>
      <c r="D6515" s="1528" t="s">
        <v>1017</v>
      </c>
      <c r="E6515" s="1530">
        <f t="shared" si="202"/>
        <v>134.38</v>
      </c>
      <c r="F6515" s="1521">
        <f t="shared" si="203"/>
        <v>97623</v>
      </c>
      <c r="H6515" s="1530">
        <v>134.38</v>
      </c>
      <c r="I6515" s="1530">
        <v>120.94</v>
      </c>
    </row>
    <row r="6516" spans="2:9">
      <c r="B6516" s="1532">
        <v>97624</v>
      </c>
      <c r="C6516" s="1523" t="s">
        <v>3224</v>
      </c>
      <c r="D6516" s="1526" t="s">
        <v>1017</v>
      </c>
      <c r="E6516" s="1527">
        <f t="shared" si="202"/>
        <v>82.47</v>
      </c>
      <c r="F6516" s="1521">
        <f t="shared" si="203"/>
        <v>97624</v>
      </c>
      <c r="H6516" s="1527">
        <v>82.47</v>
      </c>
      <c r="I6516" s="1527">
        <v>74.22</v>
      </c>
    </row>
    <row r="6517" spans="2:9">
      <c r="B6517" s="1531">
        <v>97625</v>
      </c>
      <c r="C6517" s="1529" t="s">
        <v>3225</v>
      </c>
      <c r="D6517" s="1528" t="s">
        <v>1017</v>
      </c>
      <c r="E6517" s="1530">
        <f t="shared" si="202"/>
        <v>44.48</v>
      </c>
      <c r="F6517" s="1521">
        <f t="shared" si="203"/>
        <v>97625</v>
      </c>
      <c r="H6517" s="1530">
        <v>44.48</v>
      </c>
      <c r="I6517" s="1530">
        <v>43.78</v>
      </c>
    </row>
    <row r="6518" spans="2:9">
      <c r="B6518" s="1532">
        <v>97626</v>
      </c>
      <c r="C6518" s="1523" t="s">
        <v>3226</v>
      </c>
      <c r="D6518" s="1526" t="s">
        <v>1017</v>
      </c>
      <c r="E6518" s="1527">
        <f t="shared" si="202"/>
        <v>470.26</v>
      </c>
      <c r="F6518" s="1521">
        <f t="shared" si="203"/>
        <v>97626</v>
      </c>
      <c r="H6518" s="1527">
        <v>470.26</v>
      </c>
      <c r="I6518" s="1527">
        <v>425.03</v>
      </c>
    </row>
    <row r="6519" spans="2:9" ht="30">
      <c r="B6519" s="1531">
        <v>97627</v>
      </c>
      <c r="C6519" s="1529" t="s">
        <v>3227</v>
      </c>
      <c r="D6519" s="1528" t="s">
        <v>1017</v>
      </c>
      <c r="E6519" s="1530">
        <f t="shared" si="202"/>
        <v>212.56</v>
      </c>
      <c r="F6519" s="1521">
        <f t="shared" si="203"/>
        <v>97627</v>
      </c>
      <c r="H6519" s="1530">
        <v>212.56</v>
      </c>
      <c r="I6519" s="1530">
        <v>194.62</v>
      </c>
    </row>
    <row r="6520" spans="2:9">
      <c r="B6520" s="1532">
        <v>97628</v>
      </c>
      <c r="C6520" s="1523" t="s">
        <v>3228</v>
      </c>
      <c r="D6520" s="1526" t="s">
        <v>1017</v>
      </c>
      <c r="E6520" s="1527">
        <f t="shared" si="202"/>
        <v>216.79</v>
      </c>
      <c r="F6520" s="1521">
        <f t="shared" si="203"/>
        <v>97628</v>
      </c>
      <c r="H6520" s="1527">
        <v>216.79</v>
      </c>
      <c r="I6520" s="1527">
        <v>195.12</v>
      </c>
    </row>
    <row r="6521" spans="2:9">
      <c r="B6521" s="1531">
        <v>97629</v>
      </c>
      <c r="C6521" s="1529" t="s">
        <v>3229</v>
      </c>
      <c r="D6521" s="1528" t="s">
        <v>1017</v>
      </c>
      <c r="E6521" s="1530">
        <f t="shared" si="202"/>
        <v>93.28</v>
      </c>
      <c r="F6521" s="1521">
        <f t="shared" si="203"/>
        <v>97629</v>
      </c>
      <c r="H6521" s="1530">
        <v>93.28</v>
      </c>
      <c r="I6521" s="1530">
        <v>84.67</v>
      </c>
    </row>
    <row r="6522" spans="2:9">
      <c r="B6522" s="1532">
        <v>97631</v>
      </c>
      <c r="C6522" s="1523" t="s">
        <v>3230</v>
      </c>
      <c r="D6522" s="1526" t="s">
        <v>150</v>
      </c>
      <c r="E6522" s="1527">
        <f t="shared" si="202"/>
        <v>2.5499999999999998</v>
      </c>
      <c r="F6522" s="1521">
        <f t="shared" si="203"/>
        <v>97631</v>
      </c>
      <c r="H6522" s="1527">
        <v>2.5499999999999998</v>
      </c>
      <c r="I6522" s="1527">
        <v>2.29</v>
      </c>
    </row>
    <row r="6523" spans="2:9">
      <c r="B6523" s="1531">
        <v>97632</v>
      </c>
      <c r="C6523" s="1529" t="s">
        <v>3231</v>
      </c>
      <c r="D6523" s="1528" t="s">
        <v>73</v>
      </c>
      <c r="E6523" s="1530">
        <f t="shared" si="202"/>
        <v>1.99</v>
      </c>
      <c r="F6523" s="1521">
        <f t="shared" si="203"/>
        <v>97632</v>
      </c>
      <c r="H6523" s="1530">
        <v>1.99</v>
      </c>
      <c r="I6523" s="1530">
        <v>1.8</v>
      </c>
    </row>
    <row r="6524" spans="2:9">
      <c r="B6524" s="1532">
        <v>97633</v>
      </c>
      <c r="C6524" s="1523" t="s">
        <v>3232</v>
      </c>
      <c r="D6524" s="1526" t="s">
        <v>150</v>
      </c>
      <c r="E6524" s="1527">
        <f t="shared" si="202"/>
        <v>17.46</v>
      </c>
      <c r="F6524" s="1521">
        <f t="shared" si="203"/>
        <v>97633</v>
      </c>
      <c r="H6524" s="1527">
        <v>17.46</v>
      </c>
      <c r="I6524" s="1527">
        <v>15.69</v>
      </c>
    </row>
    <row r="6525" spans="2:9">
      <c r="B6525" s="1531">
        <v>97634</v>
      </c>
      <c r="C6525" s="1529" t="s">
        <v>3233</v>
      </c>
      <c r="D6525" s="1528" t="s">
        <v>150</v>
      </c>
      <c r="E6525" s="1530">
        <f t="shared" si="202"/>
        <v>9.15</v>
      </c>
      <c r="F6525" s="1521">
        <f t="shared" si="203"/>
        <v>97634</v>
      </c>
      <c r="H6525" s="1530">
        <v>9.15</v>
      </c>
      <c r="I6525" s="1530">
        <v>8.27</v>
      </c>
    </row>
    <row r="6526" spans="2:9">
      <c r="B6526" s="1532">
        <v>97635</v>
      </c>
      <c r="C6526" s="1523" t="s">
        <v>3234</v>
      </c>
      <c r="D6526" s="1526" t="s">
        <v>150</v>
      </c>
      <c r="E6526" s="1527">
        <f t="shared" si="202"/>
        <v>11.58</v>
      </c>
      <c r="F6526" s="1521">
        <f t="shared" si="203"/>
        <v>97635</v>
      </c>
      <c r="H6526" s="1527">
        <v>11.58</v>
      </c>
      <c r="I6526" s="1527">
        <v>10.38</v>
      </c>
    </row>
    <row r="6527" spans="2:9">
      <c r="B6527" s="1531">
        <v>97636</v>
      </c>
      <c r="C6527" s="1529" t="s">
        <v>3235</v>
      </c>
      <c r="D6527" s="1528" t="s">
        <v>150</v>
      </c>
      <c r="E6527" s="1530">
        <f t="shared" si="202"/>
        <v>15.42</v>
      </c>
      <c r="F6527" s="1521">
        <f t="shared" si="203"/>
        <v>97636</v>
      </c>
      <c r="H6527" s="1530">
        <v>15.42</v>
      </c>
      <c r="I6527" s="1530">
        <v>14.92</v>
      </c>
    </row>
    <row r="6528" spans="2:9">
      <c r="B6528" s="1532">
        <v>97637</v>
      </c>
      <c r="C6528" s="1523" t="s">
        <v>3236</v>
      </c>
      <c r="D6528" s="1526" t="s">
        <v>150</v>
      </c>
      <c r="E6528" s="1527">
        <f t="shared" si="202"/>
        <v>1.96</v>
      </c>
      <c r="F6528" s="1521">
        <f t="shared" si="203"/>
        <v>97637</v>
      </c>
      <c r="H6528" s="1527">
        <v>1.96</v>
      </c>
      <c r="I6528" s="1527">
        <v>1.76</v>
      </c>
    </row>
    <row r="6529" spans="2:9">
      <c r="B6529" s="1531">
        <v>97638</v>
      </c>
      <c r="C6529" s="1529" t="s">
        <v>3237</v>
      </c>
      <c r="D6529" s="1528" t="s">
        <v>150</v>
      </c>
      <c r="E6529" s="1530">
        <f t="shared" si="202"/>
        <v>5.71</v>
      </c>
      <c r="F6529" s="1521">
        <f t="shared" si="203"/>
        <v>97638</v>
      </c>
      <c r="H6529" s="1530">
        <v>5.71</v>
      </c>
      <c r="I6529" s="1530">
        <v>5.14</v>
      </c>
    </row>
    <row r="6530" spans="2:9">
      <c r="B6530" s="1532">
        <v>97639</v>
      </c>
      <c r="C6530" s="1523" t="s">
        <v>3238</v>
      </c>
      <c r="D6530" s="1526" t="s">
        <v>150</v>
      </c>
      <c r="E6530" s="1527">
        <f t="shared" ref="E6530:E6593" si="204">IF($L$2=$H$1,H6530,I6530)</f>
        <v>15.4</v>
      </c>
      <c r="F6530" s="1521">
        <f t="shared" ref="F6530:F6593" si="205">IF(LEN($B6530)=7,CONCATENATE(MID($B6530,1,6),"00",RIGHT($B6530,1)),IF(LEN($B6530)=8,CONCATENATE(MID($B6530,1,6),"0",RIGHT($B6530,2)),$B6530))</f>
        <v>97639</v>
      </c>
      <c r="H6530" s="1527">
        <v>15.4</v>
      </c>
      <c r="I6530" s="1527">
        <v>13.82</v>
      </c>
    </row>
    <row r="6531" spans="2:9">
      <c r="B6531" s="1531">
        <v>97640</v>
      </c>
      <c r="C6531" s="1529" t="s">
        <v>3239</v>
      </c>
      <c r="D6531" s="1528" t="s">
        <v>150</v>
      </c>
      <c r="E6531" s="1530">
        <f t="shared" si="204"/>
        <v>1.24</v>
      </c>
      <c r="F6531" s="1521">
        <f t="shared" si="205"/>
        <v>97640</v>
      </c>
      <c r="H6531" s="1530">
        <v>1.24</v>
      </c>
      <c r="I6531" s="1530">
        <v>1.1100000000000001</v>
      </c>
    </row>
    <row r="6532" spans="2:9">
      <c r="B6532" s="1532">
        <v>97641</v>
      </c>
      <c r="C6532" s="1523" t="s">
        <v>3240</v>
      </c>
      <c r="D6532" s="1526" t="s">
        <v>150</v>
      </c>
      <c r="E6532" s="1527">
        <f t="shared" si="204"/>
        <v>3.79</v>
      </c>
      <c r="F6532" s="1521">
        <f t="shared" si="205"/>
        <v>97641</v>
      </c>
      <c r="H6532" s="1527">
        <v>3.79</v>
      </c>
      <c r="I6532" s="1527">
        <v>3.41</v>
      </c>
    </row>
    <row r="6533" spans="2:9">
      <c r="B6533" s="1531">
        <v>97642</v>
      </c>
      <c r="C6533" s="1529" t="s">
        <v>3241</v>
      </c>
      <c r="D6533" s="1528" t="s">
        <v>150</v>
      </c>
      <c r="E6533" s="1530">
        <f t="shared" si="204"/>
        <v>2.2200000000000002</v>
      </c>
      <c r="F6533" s="1521">
        <f t="shared" si="205"/>
        <v>97642</v>
      </c>
      <c r="H6533" s="1530">
        <v>2.2200000000000002</v>
      </c>
      <c r="I6533" s="1530">
        <v>1.99</v>
      </c>
    </row>
    <row r="6534" spans="2:9">
      <c r="B6534" s="1532">
        <v>97643</v>
      </c>
      <c r="C6534" s="1523" t="s">
        <v>3242</v>
      </c>
      <c r="D6534" s="1526" t="s">
        <v>150</v>
      </c>
      <c r="E6534" s="1527">
        <f t="shared" si="204"/>
        <v>18.87</v>
      </c>
      <c r="F6534" s="1521">
        <f t="shared" si="205"/>
        <v>97643</v>
      </c>
      <c r="H6534" s="1527">
        <v>18.87</v>
      </c>
      <c r="I6534" s="1527">
        <v>16.940000000000001</v>
      </c>
    </row>
    <row r="6535" spans="2:9">
      <c r="B6535" s="1531">
        <v>97644</v>
      </c>
      <c r="C6535" s="1529" t="s">
        <v>3243</v>
      </c>
      <c r="D6535" s="1528" t="s">
        <v>150</v>
      </c>
      <c r="E6535" s="1530">
        <f t="shared" si="204"/>
        <v>7.11</v>
      </c>
      <c r="F6535" s="1521">
        <f t="shared" si="205"/>
        <v>97644</v>
      </c>
      <c r="H6535" s="1530">
        <v>7.11</v>
      </c>
      <c r="I6535" s="1530">
        <v>6.39</v>
      </c>
    </row>
    <row r="6536" spans="2:9">
      <c r="B6536" s="1532">
        <v>97645</v>
      </c>
      <c r="C6536" s="1523" t="s">
        <v>3244</v>
      </c>
      <c r="D6536" s="1526" t="s">
        <v>150</v>
      </c>
      <c r="E6536" s="1527">
        <f t="shared" si="204"/>
        <v>25.94</v>
      </c>
      <c r="F6536" s="1521">
        <f t="shared" si="205"/>
        <v>97645</v>
      </c>
      <c r="H6536" s="1527">
        <v>25.94</v>
      </c>
      <c r="I6536" s="1527">
        <v>23.93</v>
      </c>
    </row>
    <row r="6537" spans="2:9">
      <c r="B6537" s="1531">
        <v>97647</v>
      </c>
      <c r="C6537" s="1529" t="s">
        <v>3245</v>
      </c>
      <c r="D6537" s="1528" t="s">
        <v>150</v>
      </c>
      <c r="E6537" s="1530">
        <f t="shared" si="204"/>
        <v>2.73</v>
      </c>
      <c r="F6537" s="1521">
        <f t="shared" si="205"/>
        <v>97647</v>
      </c>
      <c r="H6537" s="1530">
        <v>2.73</v>
      </c>
      <c r="I6537" s="1530">
        <v>2.4500000000000002</v>
      </c>
    </row>
    <row r="6538" spans="2:9">
      <c r="B6538" s="1532">
        <v>97648</v>
      </c>
      <c r="C6538" s="1523" t="s">
        <v>3246</v>
      </c>
      <c r="D6538" s="1526" t="s">
        <v>150</v>
      </c>
      <c r="E6538" s="1527">
        <f t="shared" si="204"/>
        <v>1.57</v>
      </c>
      <c r="F6538" s="1521">
        <f t="shared" si="205"/>
        <v>97648</v>
      </c>
      <c r="H6538" s="1527">
        <v>1.57</v>
      </c>
      <c r="I6538" s="1527">
        <v>1.4</v>
      </c>
    </row>
    <row r="6539" spans="2:9" ht="30">
      <c r="B6539" s="1531">
        <v>97649</v>
      </c>
      <c r="C6539" s="1529" t="s">
        <v>3247</v>
      </c>
      <c r="D6539" s="1528" t="s">
        <v>150</v>
      </c>
      <c r="E6539" s="1530">
        <f t="shared" si="204"/>
        <v>3.45</v>
      </c>
      <c r="F6539" s="1521">
        <f t="shared" si="205"/>
        <v>97649</v>
      </c>
      <c r="H6539" s="1530">
        <v>3.45</v>
      </c>
      <c r="I6539" s="1530">
        <v>3.14</v>
      </c>
    </row>
    <row r="6540" spans="2:9">
      <c r="B6540" s="1532">
        <v>97650</v>
      </c>
      <c r="C6540" s="1523" t="s">
        <v>3248</v>
      </c>
      <c r="D6540" s="1526" t="s">
        <v>150</v>
      </c>
      <c r="E6540" s="1527">
        <f t="shared" si="204"/>
        <v>5.88</v>
      </c>
      <c r="F6540" s="1521">
        <f t="shared" si="205"/>
        <v>97650</v>
      </c>
      <c r="H6540" s="1527">
        <v>5.88</v>
      </c>
      <c r="I6540" s="1527">
        <v>5.27</v>
      </c>
    </row>
    <row r="6541" spans="2:9">
      <c r="B6541" s="1531">
        <v>97651</v>
      </c>
      <c r="C6541" s="1529" t="s">
        <v>3249</v>
      </c>
      <c r="D6541" s="1528" t="s">
        <v>74</v>
      </c>
      <c r="E6541" s="1530">
        <f t="shared" si="204"/>
        <v>65.040000000000006</v>
      </c>
      <c r="F6541" s="1521">
        <f t="shared" si="205"/>
        <v>97651</v>
      </c>
      <c r="H6541" s="1530">
        <v>65.040000000000006</v>
      </c>
      <c r="I6541" s="1530">
        <v>58.34</v>
      </c>
    </row>
    <row r="6542" spans="2:9" ht="30">
      <c r="B6542" s="1532">
        <v>97652</v>
      </c>
      <c r="C6542" s="1523" t="s">
        <v>3250</v>
      </c>
      <c r="D6542" s="1526" t="s">
        <v>74</v>
      </c>
      <c r="E6542" s="1527">
        <f t="shared" si="204"/>
        <v>147.44999999999999</v>
      </c>
      <c r="F6542" s="1521">
        <f t="shared" si="205"/>
        <v>97652</v>
      </c>
      <c r="H6542" s="1527">
        <v>147.44999999999999</v>
      </c>
      <c r="I6542" s="1527">
        <v>132.25</v>
      </c>
    </row>
    <row r="6543" spans="2:9">
      <c r="B6543" s="1531">
        <v>97653</v>
      </c>
      <c r="C6543" s="1529" t="s">
        <v>3251</v>
      </c>
      <c r="D6543" s="1528" t="s">
        <v>74</v>
      </c>
      <c r="E6543" s="1530">
        <f t="shared" si="204"/>
        <v>102.78</v>
      </c>
      <c r="F6543" s="1521">
        <f t="shared" si="205"/>
        <v>97653</v>
      </c>
      <c r="H6543" s="1530">
        <v>102.78</v>
      </c>
      <c r="I6543" s="1530">
        <v>100.03</v>
      </c>
    </row>
    <row r="6544" spans="2:9" ht="30">
      <c r="B6544" s="1532">
        <v>97654</v>
      </c>
      <c r="C6544" s="1523" t="s">
        <v>3252</v>
      </c>
      <c r="D6544" s="1526" t="s">
        <v>74</v>
      </c>
      <c r="E6544" s="1527">
        <f t="shared" si="204"/>
        <v>125.34</v>
      </c>
      <c r="F6544" s="1521">
        <f t="shared" si="205"/>
        <v>97654</v>
      </c>
      <c r="H6544" s="1527">
        <v>125.34</v>
      </c>
      <c r="I6544" s="1527">
        <v>120.27</v>
      </c>
    </row>
    <row r="6545" spans="2:9">
      <c r="B6545" s="1531">
        <v>97655</v>
      </c>
      <c r="C6545" s="1529" t="s">
        <v>3253</v>
      </c>
      <c r="D6545" s="1528" t="s">
        <v>150</v>
      </c>
      <c r="E6545" s="1530">
        <f t="shared" si="204"/>
        <v>18.72</v>
      </c>
      <c r="F6545" s="1521">
        <f t="shared" si="205"/>
        <v>97655</v>
      </c>
      <c r="H6545" s="1530">
        <v>18.72</v>
      </c>
      <c r="I6545" s="1530">
        <v>17.36</v>
      </c>
    </row>
    <row r="6546" spans="2:9">
      <c r="B6546" s="1532">
        <v>97656</v>
      </c>
      <c r="C6546" s="1523" t="s">
        <v>3254</v>
      </c>
      <c r="D6546" s="1526" t="s">
        <v>74</v>
      </c>
      <c r="E6546" s="1527">
        <f t="shared" si="204"/>
        <v>183.74</v>
      </c>
      <c r="F6546" s="1521">
        <f t="shared" si="205"/>
        <v>97656</v>
      </c>
      <c r="H6546" s="1527">
        <v>183.74</v>
      </c>
      <c r="I6546" s="1527">
        <v>169.24</v>
      </c>
    </row>
    <row r="6547" spans="2:9">
      <c r="B6547" s="1531">
        <v>97657</v>
      </c>
      <c r="C6547" s="1529" t="s">
        <v>3255</v>
      </c>
      <c r="D6547" s="1528" t="s">
        <v>74</v>
      </c>
      <c r="E6547" s="1530">
        <f t="shared" si="204"/>
        <v>364.18</v>
      </c>
      <c r="F6547" s="1521">
        <f t="shared" si="205"/>
        <v>97657</v>
      </c>
      <c r="H6547" s="1530">
        <v>364.18</v>
      </c>
      <c r="I6547" s="1530">
        <v>335.44</v>
      </c>
    </row>
    <row r="6548" spans="2:9">
      <c r="B6548" s="1532">
        <v>97658</v>
      </c>
      <c r="C6548" s="1523" t="s">
        <v>3256</v>
      </c>
      <c r="D6548" s="1526" t="s">
        <v>74</v>
      </c>
      <c r="E6548" s="1527">
        <f t="shared" si="204"/>
        <v>147.49</v>
      </c>
      <c r="F6548" s="1521">
        <f t="shared" si="205"/>
        <v>97658</v>
      </c>
      <c r="H6548" s="1527">
        <v>147.49</v>
      </c>
      <c r="I6548" s="1527">
        <v>141.25</v>
      </c>
    </row>
    <row r="6549" spans="2:9" ht="30">
      <c r="B6549" s="1531">
        <v>97659</v>
      </c>
      <c r="C6549" s="1529" t="s">
        <v>3257</v>
      </c>
      <c r="D6549" s="1528" t="s">
        <v>74</v>
      </c>
      <c r="E6549" s="1530">
        <f t="shared" si="204"/>
        <v>198.2</v>
      </c>
      <c r="F6549" s="1521">
        <f t="shared" si="205"/>
        <v>97659</v>
      </c>
      <c r="H6549" s="1530">
        <v>198.2</v>
      </c>
      <c r="I6549" s="1530">
        <v>187.65</v>
      </c>
    </row>
    <row r="6550" spans="2:9">
      <c r="B6550" s="1532">
        <v>97660</v>
      </c>
      <c r="C6550" s="1523" t="s">
        <v>3258</v>
      </c>
      <c r="D6550" s="1526" t="s">
        <v>74</v>
      </c>
      <c r="E6550" s="1527">
        <f t="shared" si="204"/>
        <v>0.51</v>
      </c>
      <c r="F6550" s="1521">
        <f t="shared" si="205"/>
        <v>97660</v>
      </c>
      <c r="H6550" s="1527">
        <v>0.51</v>
      </c>
      <c r="I6550" s="1527">
        <v>0.46</v>
      </c>
    </row>
    <row r="6551" spans="2:9">
      <c r="B6551" s="1531">
        <v>97661</v>
      </c>
      <c r="C6551" s="1529" t="s">
        <v>3259</v>
      </c>
      <c r="D6551" s="1528" t="s">
        <v>73</v>
      </c>
      <c r="E6551" s="1530">
        <f t="shared" si="204"/>
        <v>0.51</v>
      </c>
      <c r="F6551" s="1521">
        <f t="shared" si="205"/>
        <v>97661</v>
      </c>
      <c r="H6551" s="1530">
        <v>0.51</v>
      </c>
      <c r="I6551" s="1530">
        <v>0.46</v>
      </c>
    </row>
    <row r="6552" spans="2:9">
      <c r="B6552" s="1532">
        <v>97662</v>
      </c>
      <c r="C6552" s="1523" t="s">
        <v>3260</v>
      </c>
      <c r="D6552" s="1526" t="s">
        <v>73</v>
      </c>
      <c r="E6552" s="1527">
        <f t="shared" si="204"/>
        <v>0.37</v>
      </c>
      <c r="F6552" s="1521">
        <f t="shared" si="205"/>
        <v>97662</v>
      </c>
      <c r="H6552" s="1527">
        <v>0.37</v>
      </c>
      <c r="I6552" s="1527">
        <v>0.34</v>
      </c>
    </row>
    <row r="6553" spans="2:9">
      <c r="B6553" s="1531">
        <v>97663</v>
      </c>
      <c r="C6553" s="1529" t="s">
        <v>3261</v>
      </c>
      <c r="D6553" s="1528" t="s">
        <v>74</v>
      </c>
      <c r="E6553" s="1530">
        <f t="shared" si="204"/>
        <v>9.49</v>
      </c>
      <c r="F6553" s="1521">
        <f t="shared" si="205"/>
        <v>97663</v>
      </c>
      <c r="H6553" s="1530">
        <v>9.49</v>
      </c>
      <c r="I6553" s="1530">
        <v>8.5</v>
      </c>
    </row>
    <row r="6554" spans="2:9">
      <c r="B6554" s="1532">
        <v>97664</v>
      </c>
      <c r="C6554" s="1523" t="s">
        <v>3262</v>
      </c>
      <c r="D6554" s="1526" t="s">
        <v>74</v>
      </c>
      <c r="E6554" s="1527">
        <f t="shared" si="204"/>
        <v>1.18</v>
      </c>
      <c r="F6554" s="1521">
        <f t="shared" si="205"/>
        <v>97664</v>
      </c>
      <c r="H6554" s="1527">
        <v>1.18</v>
      </c>
      <c r="I6554" s="1527">
        <v>1.05</v>
      </c>
    </row>
    <row r="6555" spans="2:9">
      <c r="B6555" s="1531">
        <v>97665</v>
      </c>
      <c r="C6555" s="1529" t="s">
        <v>3263</v>
      </c>
      <c r="D6555" s="1528" t="s">
        <v>74</v>
      </c>
      <c r="E6555" s="1530">
        <f t="shared" si="204"/>
        <v>1</v>
      </c>
      <c r="F6555" s="1521">
        <f t="shared" si="205"/>
        <v>97665</v>
      </c>
      <c r="H6555" s="1530">
        <v>1</v>
      </c>
      <c r="I6555" s="1530">
        <v>0.89</v>
      </c>
    </row>
    <row r="6556" spans="2:9">
      <c r="B6556" s="1532">
        <v>97666</v>
      </c>
      <c r="C6556" s="1523" t="s">
        <v>3264</v>
      </c>
      <c r="D6556" s="1526" t="s">
        <v>74</v>
      </c>
      <c r="E6556" s="1527">
        <f t="shared" si="204"/>
        <v>6.92</v>
      </c>
      <c r="F6556" s="1521">
        <f t="shared" si="205"/>
        <v>97666</v>
      </c>
      <c r="H6556" s="1527">
        <v>6.92</v>
      </c>
      <c r="I6556" s="1527">
        <v>6.2</v>
      </c>
    </row>
    <row r="6557" spans="2:9" ht="30">
      <c r="B6557" s="1531">
        <v>95967</v>
      </c>
      <c r="C6557" s="1529" t="s">
        <v>2554</v>
      </c>
      <c r="D6557" s="1528" t="s">
        <v>43</v>
      </c>
      <c r="E6557" s="1530">
        <f t="shared" si="204"/>
        <v>130.22</v>
      </c>
      <c r="F6557" s="1521">
        <f t="shared" si="205"/>
        <v>95967</v>
      </c>
      <c r="H6557" s="1530">
        <v>130.22</v>
      </c>
      <c r="I6557" s="1530">
        <v>112.71</v>
      </c>
    </row>
    <row r="6558" spans="2:9">
      <c r="B6558" s="1532">
        <v>99058</v>
      </c>
      <c r="C6558" s="1523" t="s">
        <v>4189</v>
      </c>
      <c r="D6558" s="1526" t="s">
        <v>74</v>
      </c>
      <c r="E6558" s="1527">
        <f t="shared" si="204"/>
        <v>6.39</v>
      </c>
      <c r="F6558" s="1521">
        <f t="shared" si="205"/>
        <v>99058</v>
      </c>
      <c r="H6558" s="1527">
        <v>6.39</v>
      </c>
      <c r="I6558" s="1527">
        <v>5.77</v>
      </c>
    </row>
    <row r="6559" spans="2:9" ht="30">
      <c r="B6559" s="1531">
        <v>99059</v>
      </c>
      <c r="C6559" s="1529" t="s">
        <v>4190</v>
      </c>
      <c r="D6559" s="1528" t="s">
        <v>73</v>
      </c>
      <c r="E6559" s="1530">
        <f t="shared" si="204"/>
        <v>47.52</v>
      </c>
      <c r="F6559" s="1521">
        <f t="shared" si="205"/>
        <v>99059</v>
      </c>
      <c r="H6559" s="1530">
        <v>47.52</v>
      </c>
      <c r="I6559" s="1530">
        <v>44.93</v>
      </c>
    </row>
    <row r="6560" spans="2:9">
      <c r="B6560" s="1532">
        <v>99060</v>
      </c>
      <c r="C6560" s="1523" t="s">
        <v>9789</v>
      </c>
      <c r="D6560" s="1526" t="s">
        <v>74</v>
      </c>
      <c r="E6560" s="1527">
        <f t="shared" si="204"/>
        <v>122.99</v>
      </c>
      <c r="F6560" s="1521">
        <f t="shared" si="205"/>
        <v>99060</v>
      </c>
      <c r="H6560" s="1527">
        <v>122.99</v>
      </c>
      <c r="I6560" s="1527">
        <v>115.87</v>
      </c>
    </row>
    <row r="6561" spans="2:9">
      <c r="B6561" s="1531">
        <v>99061</v>
      </c>
      <c r="C6561" s="1529" t="s">
        <v>9790</v>
      </c>
      <c r="D6561" s="1528" t="s">
        <v>74</v>
      </c>
      <c r="E6561" s="1530">
        <f t="shared" si="204"/>
        <v>83.05</v>
      </c>
      <c r="F6561" s="1521">
        <f t="shared" si="205"/>
        <v>99061</v>
      </c>
      <c r="H6561" s="1530">
        <v>83.05</v>
      </c>
      <c r="I6561" s="1530">
        <v>77.8</v>
      </c>
    </row>
    <row r="6562" spans="2:9">
      <c r="B6562" s="1532">
        <v>99062</v>
      </c>
      <c r="C6562" s="1523" t="s">
        <v>4191</v>
      </c>
      <c r="D6562" s="1526" t="s">
        <v>74</v>
      </c>
      <c r="E6562" s="1527">
        <f t="shared" si="204"/>
        <v>1.98</v>
      </c>
      <c r="F6562" s="1521">
        <f t="shared" si="205"/>
        <v>99062</v>
      </c>
      <c r="H6562" s="1527">
        <v>1.98</v>
      </c>
      <c r="I6562" s="1527">
        <v>1.78</v>
      </c>
    </row>
    <row r="6563" spans="2:9">
      <c r="B6563" s="1531">
        <v>99063</v>
      </c>
      <c r="C6563" s="1529" t="s">
        <v>4192</v>
      </c>
      <c r="D6563" s="1528" t="s">
        <v>73</v>
      </c>
      <c r="E6563" s="1530">
        <f t="shared" si="204"/>
        <v>4.1500000000000004</v>
      </c>
      <c r="F6563" s="1521">
        <f t="shared" si="205"/>
        <v>99063</v>
      </c>
      <c r="H6563" s="1530">
        <v>4.1500000000000004</v>
      </c>
      <c r="I6563" s="1530">
        <v>3.89</v>
      </c>
    </row>
    <row r="6564" spans="2:9">
      <c r="B6564" s="1532">
        <v>99064</v>
      </c>
      <c r="C6564" s="1523" t="s">
        <v>4193</v>
      </c>
      <c r="D6564" s="1526" t="s">
        <v>73</v>
      </c>
      <c r="E6564" s="1527">
        <f t="shared" si="204"/>
        <v>0.31</v>
      </c>
      <c r="F6564" s="1521">
        <f t="shared" si="205"/>
        <v>99064</v>
      </c>
      <c r="H6564" s="1527">
        <v>0.31</v>
      </c>
      <c r="I6564" s="1527">
        <v>0.28000000000000003</v>
      </c>
    </row>
    <row r="6565" spans="2:9">
      <c r="B6565" s="1531">
        <v>93588</v>
      </c>
      <c r="C6565" s="1529" t="s">
        <v>9964</v>
      </c>
      <c r="D6565" s="1528" t="s">
        <v>2178</v>
      </c>
      <c r="E6565" s="1530">
        <f t="shared" si="204"/>
        <v>2.13</v>
      </c>
      <c r="F6565" s="1521">
        <f t="shared" si="205"/>
        <v>93588</v>
      </c>
      <c r="H6565" s="1530">
        <v>2.13</v>
      </c>
      <c r="I6565" s="1530">
        <v>2.1</v>
      </c>
    </row>
    <row r="6566" spans="2:9" ht="30">
      <c r="B6566" s="1532">
        <v>93589</v>
      </c>
      <c r="C6566" s="1523" t="s">
        <v>9965</v>
      </c>
      <c r="D6566" s="1526" t="s">
        <v>2178</v>
      </c>
      <c r="E6566" s="1527">
        <f t="shared" si="204"/>
        <v>1.82</v>
      </c>
      <c r="F6566" s="1521">
        <f t="shared" si="205"/>
        <v>93589</v>
      </c>
      <c r="H6566" s="1527">
        <v>1.82</v>
      </c>
      <c r="I6566" s="1527">
        <v>1.8</v>
      </c>
    </row>
    <row r="6567" spans="2:9" ht="30">
      <c r="B6567" s="1531">
        <v>93590</v>
      </c>
      <c r="C6567" s="1529" t="s">
        <v>9966</v>
      </c>
      <c r="D6567" s="1528" t="s">
        <v>2178</v>
      </c>
      <c r="E6567" s="1530">
        <f t="shared" si="204"/>
        <v>0.66</v>
      </c>
      <c r="F6567" s="1521">
        <f t="shared" si="205"/>
        <v>93590</v>
      </c>
      <c r="H6567" s="1530">
        <v>0.66</v>
      </c>
      <c r="I6567" s="1530">
        <v>0.66</v>
      </c>
    </row>
    <row r="6568" spans="2:9">
      <c r="B6568" s="1532">
        <v>93591</v>
      </c>
      <c r="C6568" s="1523" t="s">
        <v>9967</v>
      </c>
      <c r="D6568" s="1526" t="s">
        <v>2178</v>
      </c>
      <c r="E6568" s="1527">
        <f t="shared" si="204"/>
        <v>2.3199999999999998</v>
      </c>
      <c r="F6568" s="1521">
        <f t="shared" si="205"/>
        <v>93591</v>
      </c>
      <c r="H6568" s="1527">
        <v>2.3199999999999998</v>
      </c>
      <c r="I6568" s="1527">
        <v>2.31</v>
      </c>
    </row>
    <row r="6569" spans="2:9" ht="30">
      <c r="B6569" s="1531">
        <v>93592</v>
      </c>
      <c r="C6569" s="1529" t="s">
        <v>9968</v>
      </c>
      <c r="D6569" s="1528" t="s">
        <v>2178</v>
      </c>
      <c r="E6569" s="1530">
        <f t="shared" si="204"/>
        <v>2.02</v>
      </c>
      <c r="F6569" s="1521">
        <f t="shared" si="205"/>
        <v>93592</v>
      </c>
      <c r="H6569" s="1530">
        <v>2.02</v>
      </c>
      <c r="I6569" s="1530">
        <v>2</v>
      </c>
    </row>
    <row r="6570" spans="2:9" ht="30">
      <c r="B6570" s="1532">
        <v>93593</v>
      </c>
      <c r="C6570" s="1523" t="s">
        <v>9969</v>
      </c>
      <c r="D6570" s="1526" t="s">
        <v>2178</v>
      </c>
      <c r="E6570" s="1527">
        <f t="shared" si="204"/>
        <v>0.73</v>
      </c>
      <c r="F6570" s="1521">
        <f t="shared" si="205"/>
        <v>93593</v>
      </c>
      <c r="H6570" s="1527">
        <v>0.73</v>
      </c>
      <c r="I6570" s="1527">
        <v>0.73</v>
      </c>
    </row>
    <row r="6571" spans="2:9">
      <c r="B6571" s="1531">
        <v>93594</v>
      </c>
      <c r="C6571" s="1529" t="s">
        <v>9970</v>
      </c>
      <c r="D6571" s="1528" t="s">
        <v>2176</v>
      </c>
      <c r="E6571" s="1530">
        <f t="shared" si="204"/>
        <v>1.41</v>
      </c>
      <c r="F6571" s="1521">
        <f t="shared" si="205"/>
        <v>93594</v>
      </c>
      <c r="H6571" s="1530">
        <v>1.41</v>
      </c>
      <c r="I6571" s="1530">
        <v>1.4</v>
      </c>
    </row>
    <row r="6572" spans="2:9">
      <c r="B6572" s="1532">
        <v>93595</v>
      </c>
      <c r="C6572" s="1523" t="s">
        <v>9971</v>
      </c>
      <c r="D6572" s="1526" t="s">
        <v>2176</v>
      </c>
      <c r="E6572" s="1527">
        <f t="shared" si="204"/>
        <v>1.23</v>
      </c>
      <c r="F6572" s="1521">
        <f t="shared" si="205"/>
        <v>93595</v>
      </c>
      <c r="H6572" s="1527">
        <v>1.23</v>
      </c>
      <c r="I6572" s="1527">
        <v>1.22</v>
      </c>
    </row>
    <row r="6573" spans="2:9" ht="30">
      <c r="B6573" s="1531">
        <v>93596</v>
      </c>
      <c r="C6573" s="1529" t="s">
        <v>9972</v>
      </c>
      <c r="D6573" s="1528" t="s">
        <v>2176</v>
      </c>
      <c r="E6573" s="1530">
        <f t="shared" si="204"/>
        <v>0.44</v>
      </c>
      <c r="F6573" s="1521">
        <f t="shared" si="205"/>
        <v>93596</v>
      </c>
      <c r="H6573" s="1530">
        <v>0.44</v>
      </c>
      <c r="I6573" s="1530">
        <v>0.44</v>
      </c>
    </row>
    <row r="6574" spans="2:9">
      <c r="B6574" s="1532">
        <v>93597</v>
      </c>
      <c r="C6574" s="1523" t="s">
        <v>9973</v>
      </c>
      <c r="D6574" s="1526" t="s">
        <v>2176</v>
      </c>
      <c r="E6574" s="1527">
        <f t="shared" si="204"/>
        <v>1.55</v>
      </c>
      <c r="F6574" s="1521">
        <f t="shared" si="205"/>
        <v>93597</v>
      </c>
      <c r="H6574" s="1527">
        <v>1.55</v>
      </c>
      <c r="I6574" s="1527">
        <v>1.53</v>
      </c>
    </row>
    <row r="6575" spans="2:9">
      <c r="B6575" s="1531">
        <v>93598</v>
      </c>
      <c r="C6575" s="1529" t="s">
        <v>9974</v>
      </c>
      <c r="D6575" s="1528" t="s">
        <v>2176</v>
      </c>
      <c r="E6575" s="1530">
        <f t="shared" si="204"/>
        <v>1.34</v>
      </c>
      <c r="F6575" s="1521">
        <f t="shared" si="205"/>
        <v>93598</v>
      </c>
      <c r="H6575" s="1530">
        <v>1.34</v>
      </c>
      <c r="I6575" s="1530">
        <v>1.32</v>
      </c>
    </row>
    <row r="6576" spans="2:9" ht="30">
      <c r="B6576" s="1532">
        <v>93599</v>
      </c>
      <c r="C6576" s="1523" t="s">
        <v>9975</v>
      </c>
      <c r="D6576" s="1526" t="s">
        <v>2176</v>
      </c>
      <c r="E6576" s="1527">
        <f t="shared" si="204"/>
        <v>0.49</v>
      </c>
      <c r="F6576" s="1521">
        <f t="shared" si="205"/>
        <v>93599</v>
      </c>
      <c r="H6576" s="1527">
        <v>0.49</v>
      </c>
      <c r="I6576" s="1527">
        <v>0.48</v>
      </c>
    </row>
    <row r="6577" spans="2:9">
      <c r="B6577" s="1531">
        <v>95425</v>
      </c>
      <c r="C6577" s="1529" t="s">
        <v>9976</v>
      </c>
      <c r="D6577" s="1528" t="s">
        <v>2178</v>
      </c>
      <c r="E6577" s="1530">
        <f t="shared" si="204"/>
        <v>2</v>
      </c>
      <c r="F6577" s="1521">
        <f t="shared" si="205"/>
        <v>95425</v>
      </c>
      <c r="H6577" s="1530">
        <v>2</v>
      </c>
      <c r="I6577" s="1530">
        <v>1.99</v>
      </c>
    </row>
    <row r="6578" spans="2:9" ht="30">
      <c r="B6578" s="1532">
        <v>95426</v>
      </c>
      <c r="C6578" s="1523" t="s">
        <v>9977</v>
      </c>
      <c r="D6578" s="1526" t="s">
        <v>2178</v>
      </c>
      <c r="E6578" s="1527">
        <f t="shared" si="204"/>
        <v>1.73</v>
      </c>
      <c r="F6578" s="1521">
        <f t="shared" si="205"/>
        <v>95426</v>
      </c>
      <c r="H6578" s="1527">
        <v>1.73</v>
      </c>
      <c r="I6578" s="1527">
        <v>1.72</v>
      </c>
    </row>
    <row r="6579" spans="2:9" ht="30">
      <c r="B6579" s="1531">
        <v>95427</v>
      </c>
      <c r="C6579" s="1529" t="s">
        <v>9978</v>
      </c>
      <c r="D6579" s="1528" t="s">
        <v>2178</v>
      </c>
      <c r="E6579" s="1530">
        <f t="shared" si="204"/>
        <v>0.64</v>
      </c>
      <c r="F6579" s="1521">
        <f t="shared" si="205"/>
        <v>95427</v>
      </c>
      <c r="H6579" s="1530">
        <v>0.64</v>
      </c>
      <c r="I6579" s="1530">
        <v>0.64</v>
      </c>
    </row>
    <row r="6580" spans="2:9">
      <c r="B6580" s="1532">
        <v>95428</v>
      </c>
      <c r="C6580" s="1523" t="s">
        <v>9979</v>
      </c>
      <c r="D6580" s="1526" t="s">
        <v>2176</v>
      </c>
      <c r="E6580" s="1527">
        <f t="shared" si="204"/>
        <v>1.34</v>
      </c>
      <c r="F6580" s="1521">
        <f t="shared" si="205"/>
        <v>95428</v>
      </c>
      <c r="H6580" s="1527">
        <v>1.34</v>
      </c>
      <c r="I6580" s="1527">
        <v>1.34</v>
      </c>
    </row>
    <row r="6581" spans="2:9">
      <c r="B6581" s="1531">
        <v>95429</v>
      </c>
      <c r="C6581" s="1529" t="s">
        <v>9980</v>
      </c>
      <c r="D6581" s="1528" t="s">
        <v>2176</v>
      </c>
      <c r="E6581" s="1530">
        <f t="shared" si="204"/>
        <v>1.1599999999999999</v>
      </c>
      <c r="F6581" s="1521">
        <f t="shared" si="205"/>
        <v>95429</v>
      </c>
      <c r="H6581" s="1530">
        <v>1.1599999999999999</v>
      </c>
      <c r="I6581" s="1530">
        <v>1.1599999999999999</v>
      </c>
    </row>
    <row r="6582" spans="2:9" ht="30">
      <c r="B6582" s="1532">
        <v>95430</v>
      </c>
      <c r="C6582" s="1523" t="s">
        <v>9981</v>
      </c>
      <c r="D6582" s="1526" t="s">
        <v>2176</v>
      </c>
      <c r="E6582" s="1527">
        <f t="shared" si="204"/>
        <v>0.41</v>
      </c>
      <c r="F6582" s="1521">
        <f t="shared" si="205"/>
        <v>95430</v>
      </c>
      <c r="H6582" s="1527">
        <v>0.41</v>
      </c>
      <c r="I6582" s="1527">
        <v>0.41</v>
      </c>
    </row>
    <row r="6583" spans="2:9" ht="30">
      <c r="B6583" s="1531">
        <v>95875</v>
      </c>
      <c r="C6583" s="1529" t="s">
        <v>9982</v>
      </c>
      <c r="D6583" s="1528" t="s">
        <v>2178</v>
      </c>
      <c r="E6583" s="1530">
        <f t="shared" si="204"/>
        <v>1.68</v>
      </c>
      <c r="F6583" s="1521">
        <f t="shared" si="205"/>
        <v>95875</v>
      </c>
      <c r="H6583" s="1530">
        <v>1.68</v>
      </c>
      <c r="I6583" s="1530">
        <v>1.66</v>
      </c>
    </row>
    <row r="6584" spans="2:9" ht="30">
      <c r="B6584" s="1532">
        <v>95876</v>
      </c>
      <c r="C6584" s="1523" t="s">
        <v>9983</v>
      </c>
      <c r="D6584" s="1526" t="s">
        <v>2178</v>
      </c>
      <c r="E6584" s="1527">
        <f t="shared" si="204"/>
        <v>1.83</v>
      </c>
      <c r="F6584" s="1521">
        <f t="shared" si="205"/>
        <v>95876</v>
      </c>
      <c r="H6584" s="1527">
        <v>1.83</v>
      </c>
      <c r="I6584" s="1527">
        <v>1.82</v>
      </c>
    </row>
    <row r="6585" spans="2:9" ht="30">
      <c r="B6585" s="1531">
        <v>95877</v>
      </c>
      <c r="C6585" s="1529" t="s">
        <v>9984</v>
      </c>
      <c r="D6585" s="1528" t="s">
        <v>2178</v>
      </c>
      <c r="E6585" s="1530">
        <f t="shared" si="204"/>
        <v>1.59</v>
      </c>
      <c r="F6585" s="1521">
        <f t="shared" si="205"/>
        <v>95877</v>
      </c>
      <c r="H6585" s="1530">
        <v>1.59</v>
      </c>
      <c r="I6585" s="1530">
        <v>1.58</v>
      </c>
    </row>
    <row r="6586" spans="2:9" ht="30">
      <c r="B6586" s="1532">
        <v>95878</v>
      </c>
      <c r="C6586" s="1523" t="s">
        <v>9985</v>
      </c>
      <c r="D6586" s="1526" t="s">
        <v>2176</v>
      </c>
      <c r="E6586" s="1527">
        <f t="shared" si="204"/>
        <v>1.1299999999999999</v>
      </c>
      <c r="F6586" s="1521">
        <f t="shared" si="205"/>
        <v>95878</v>
      </c>
      <c r="H6586" s="1527">
        <v>1.1299999999999999</v>
      </c>
      <c r="I6586" s="1527">
        <v>1.1200000000000001</v>
      </c>
    </row>
    <row r="6587" spans="2:9" ht="30">
      <c r="B6587" s="1531">
        <v>95879</v>
      </c>
      <c r="C6587" s="1529" t="s">
        <v>9986</v>
      </c>
      <c r="D6587" s="1528" t="s">
        <v>2176</v>
      </c>
      <c r="E6587" s="1530">
        <f t="shared" si="204"/>
        <v>1.23</v>
      </c>
      <c r="F6587" s="1521">
        <f t="shared" si="205"/>
        <v>95879</v>
      </c>
      <c r="H6587" s="1530">
        <v>1.23</v>
      </c>
      <c r="I6587" s="1530">
        <v>1.22</v>
      </c>
    </row>
    <row r="6588" spans="2:9" ht="30">
      <c r="B6588" s="1532">
        <v>95880</v>
      </c>
      <c r="C6588" s="1523" t="s">
        <v>9987</v>
      </c>
      <c r="D6588" s="1526" t="s">
        <v>2176</v>
      </c>
      <c r="E6588" s="1527">
        <f t="shared" si="204"/>
        <v>1.07</v>
      </c>
      <c r="F6588" s="1521">
        <f t="shared" si="205"/>
        <v>95880</v>
      </c>
      <c r="H6588" s="1527">
        <v>1.07</v>
      </c>
      <c r="I6588" s="1527">
        <v>1.05</v>
      </c>
    </row>
    <row r="6589" spans="2:9">
      <c r="B6589" s="1531">
        <v>97912</v>
      </c>
      <c r="C6589" s="1529" t="s">
        <v>9988</v>
      </c>
      <c r="D6589" s="1528" t="s">
        <v>2178</v>
      </c>
      <c r="E6589" s="1530">
        <f t="shared" si="204"/>
        <v>2.98</v>
      </c>
      <c r="F6589" s="1521">
        <f t="shared" si="205"/>
        <v>97912</v>
      </c>
      <c r="H6589" s="1530">
        <v>2.98</v>
      </c>
      <c r="I6589" s="1530">
        <v>2.94</v>
      </c>
    </row>
    <row r="6590" spans="2:9" ht="30">
      <c r="B6590" s="1532">
        <v>97913</v>
      </c>
      <c r="C6590" s="1523" t="s">
        <v>9989</v>
      </c>
      <c r="D6590" s="1526" t="s">
        <v>2178</v>
      </c>
      <c r="E6590" s="1527">
        <f t="shared" si="204"/>
        <v>2.59</v>
      </c>
      <c r="F6590" s="1521">
        <f t="shared" si="205"/>
        <v>97913</v>
      </c>
      <c r="H6590" s="1527">
        <v>2.59</v>
      </c>
      <c r="I6590" s="1527">
        <v>2.5499999999999998</v>
      </c>
    </row>
    <row r="6591" spans="2:9" ht="30">
      <c r="B6591" s="1531">
        <v>97914</v>
      </c>
      <c r="C6591" s="1529" t="s">
        <v>9990</v>
      </c>
      <c r="D6591" s="1528" t="s">
        <v>2178</v>
      </c>
      <c r="E6591" s="1530">
        <f t="shared" si="204"/>
        <v>2.37</v>
      </c>
      <c r="F6591" s="1521">
        <f t="shared" si="205"/>
        <v>97914</v>
      </c>
      <c r="H6591" s="1530">
        <v>2.37</v>
      </c>
      <c r="I6591" s="1530">
        <v>2.34</v>
      </c>
    </row>
    <row r="6592" spans="2:9" ht="30">
      <c r="B6592" s="1532">
        <v>97915</v>
      </c>
      <c r="C6592" s="1523" t="s">
        <v>9991</v>
      </c>
      <c r="D6592" s="1526" t="s">
        <v>2178</v>
      </c>
      <c r="E6592" s="1527">
        <f t="shared" si="204"/>
        <v>0.94</v>
      </c>
      <c r="F6592" s="1521">
        <f t="shared" si="205"/>
        <v>97915</v>
      </c>
      <c r="H6592" s="1527">
        <v>0.94</v>
      </c>
      <c r="I6592" s="1527">
        <v>0.94</v>
      </c>
    </row>
    <row r="6593" spans="2:9">
      <c r="B6593" s="1531">
        <v>100937</v>
      </c>
      <c r="C6593" s="1529" t="s">
        <v>9992</v>
      </c>
      <c r="D6593" s="1528" t="s">
        <v>2178</v>
      </c>
      <c r="E6593" s="1530">
        <f t="shared" si="204"/>
        <v>7.13</v>
      </c>
      <c r="F6593" s="1521">
        <f t="shared" si="205"/>
        <v>100937</v>
      </c>
      <c r="H6593" s="1530">
        <v>7.13</v>
      </c>
      <c r="I6593" s="1530">
        <v>7.02</v>
      </c>
    </row>
    <row r="6594" spans="2:9">
      <c r="B6594" s="1532">
        <v>100938</v>
      </c>
      <c r="C6594" s="1523" t="s">
        <v>9993</v>
      </c>
      <c r="D6594" s="1526" t="s">
        <v>2178</v>
      </c>
      <c r="E6594" s="1527">
        <f t="shared" ref="E6594:E6657" si="206">IF($L$2=$H$1,H6594,I6594)</f>
        <v>5.07</v>
      </c>
      <c r="F6594" s="1521">
        <f t="shared" ref="F6594:F6657" si="207">IF(LEN($B6594)=7,CONCATENATE(MID($B6594,1,6),"00",RIGHT($B6594,1)),IF(LEN($B6594)=8,CONCATENATE(MID($B6594,1,6),"0",RIGHT($B6594,2)),$B6594))</f>
        <v>100938</v>
      </c>
      <c r="H6594" s="1527">
        <v>5.07</v>
      </c>
      <c r="I6594" s="1527">
        <v>5.01</v>
      </c>
    </row>
    <row r="6595" spans="2:9">
      <c r="B6595" s="1531">
        <v>100939</v>
      </c>
      <c r="C6595" s="1529" t="s">
        <v>9994</v>
      </c>
      <c r="D6595" s="1528" t="s">
        <v>2178</v>
      </c>
      <c r="E6595" s="1530">
        <f t="shared" si="206"/>
        <v>5.58</v>
      </c>
      <c r="F6595" s="1521">
        <f t="shared" si="207"/>
        <v>100939</v>
      </c>
      <c r="H6595" s="1530">
        <v>5.58</v>
      </c>
      <c r="I6595" s="1530">
        <v>5.52</v>
      </c>
    </row>
    <row r="6596" spans="2:9">
      <c r="B6596" s="1532">
        <v>100940</v>
      </c>
      <c r="C6596" s="1523" t="s">
        <v>9995</v>
      </c>
      <c r="D6596" s="1526" t="s">
        <v>2178</v>
      </c>
      <c r="E6596" s="1527">
        <f t="shared" si="206"/>
        <v>4.8099999999999996</v>
      </c>
      <c r="F6596" s="1521">
        <f t="shared" si="207"/>
        <v>100940</v>
      </c>
      <c r="H6596" s="1527">
        <v>4.8099999999999996</v>
      </c>
      <c r="I6596" s="1527">
        <v>4.78</v>
      </c>
    </row>
    <row r="6597" spans="2:9">
      <c r="B6597" s="1531">
        <v>100941</v>
      </c>
      <c r="C6597" s="1529" t="s">
        <v>9996</v>
      </c>
      <c r="D6597" s="1528" t="s">
        <v>2176</v>
      </c>
      <c r="E6597" s="1530">
        <f t="shared" si="206"/>
        <v>4.74</v>
      </c>
      <c r="F6597" s="1521">
        <f t="shared" si="207"/>
        <v>100941</v>
      </c>
      <c r="H6597" s="1530">
        <v>4.74</v>
      </c>
      <c r="I6597" s="1530">
        <v>4.68</v>
      </c>
    </row>
    <row r="6598" spans="2:9">
      <c r="B6598" s="1532">
        <v>100942</v>
      </c>
      <c r="C6598" s="1523" t="s">
        <v>9997</v>
      </c>
      <c r="D6598" s="1526" t="s">
        <v>2176</v>
      </c>
      <c r="E6598" s="1527">
        <f t="shared" si="206"/>
        <v>3.39</v>
      </c>
      <c r="F6598" s="1521">
        <f t="shared" si="207"/>
        <v>100942</v>
      </c>
      <c r="H6598" s="1527">
        <v>3.39</v>
      </c>
      <c r="I6598" s="1527">
        <v>3.35</v>
      </c>
    </row>
    <row r="6599" spans="2:9">
      <c r="B6599" s="1531">
        <v>100943</v>
      </c>
      <c r="C6599" s="1529" t="s">
        <v>9998</v>
      </c>
      <c r="D6599" s="1528" t="s">
        <v>2176</v>
      </c>
      <c r="E6599" s="1530">
        <f t="shared" si="206"/>
        <v>3.7</v>
      </c>
      <c r="F6599" s="1521">
        <f t="shared" si="207"/>
        <v>100943</v>
      </c>
      <c r="H6599" s="1530">
        <v>3.7</v>
      </c>
      <c r="I6599" s="1530">
        <v>3.68</v>
      </c>
    </row>
    <row r="6600" spans="2:9">
      <c r="B6600" s="1532">
        <v>100944</v>
      </c>
      <c r="C6600" s="1523" t="s">
        <v>9999</v>
      </c>
      <c r="D6600" s="1526" t="s">
        <v>2176</v>
      </c>
      <c r="E6600" s="1527">
        <f t="shared" si="206"/>
        <v>3.21</v>
      </c>
      <c r="F6600" s="1521">
        <f t="shared" si="207"/>
        <v>100944</v>
      </c>
      <c r="H6600" s="1527">
        <v>3.21</v>
      </c>
      <c r="I6600" s="1527">
        <v>3.2</v>
      </c>
    </row>
    <row r="6601" spans="2:9">
      <c r="B6601" s="1531">
        <v>100945</v>
      </c>
      <c r="C6601" s="1529" t="s">
        <v>10000</v>
      </c>
      <c r="D6601" s="1528" t="s">
        <v>2176</v>
      </c>
      <c r="E6601" s="1530">
        <f t="shared" si="206"/>
        <v>2.21</v>
      </c>
      <c r="F6601" s="1521">
        <f t="shared" si="207"/>
        <v>100945</v>
      </c>
      <c r="H6601" s="1530">
        <v>2.21</v>
      </c>
      <c r="I6601" s="1530">
        <v>2.1800000000000002</v>
      </c>
    </row>
    <row r="6602" spans="2:9">
      <c r="B6602" s="1532">
        <v>100946</v>
      </c>
      <c r="C6602" s="1523" t="s">
        <v>10001</v>
      </c>
      <c r="D6602" s="1526" t="s">
        <v>2176</v>
      </c>
      <c r="E6602" s="1527">
        <f t="shared" si="206"/>
        <v>1.91</v>
      </c>
      <c r="F6602" s="1521">
        <f t="shared" si="207"/>
        <v>100946</v>
      </c>
      <c r="H6602" s="1527">
        <v>1.91</v>
      </c>
      <c r="I6602" s="1527">
        <v>1.89</v>
      </c>
    </row>
    <row r="6603" spans="2:9">
      <c r="B6603" s="1531">
        <v>100947</v>
      </c>
      <c r="C6603" s="1529" t="s">
        <v>10002</v>
      </c>
      <c r="D6603" s="1528" t="s">
        <v>2176</v>
      </c>
      <c r="E6603" s="1530">
        <f t="shared" si="206"/>
        <v>1.76</v>
      </c>
      <c r="F6603" s="1521">
        <f t="shared" si="207"/>
        <v>100947</v>
      </c>
      <c r="H6603" s="1530">
        <v>1.76</v>
      </c>
      <c r="I6603" s="1530">
        <v>1.74</v>
      </c>
    </row>
    <row r="6604" spans="2:9" ht="30">
      <c r="B6604" s="1532">
        <v>100948</v>
      </c>
      <c r="C6604" s="1523" t="s">
        <v>10003</v>
      </c>
      <c r="D6604" s="1526" t="s">
        <v>2176</v>
      </c>
      <c r="E6604" s="1527">
        <f t="shared" si="206"/>
        <v>0.69</v>
      </c>
      <c r="F6604" s="1521">
        <f t="shared" si="207"/>
        <v>100948</v>
      </c>
      <c r="H6604" s="1527">
        <v>0.69</v>
      </c>
      <c r="I6604" s="1527">
        <v>0.69</v>
      </c>
    </row>
    <row r="6605" spans="2:9">
      <c r="B6605" s="1531">
        <v>100949</v>
      </c>
      <c r="C6605" s="1529" t="s">
        <v>10004</v>
      </c>
      <c r="D6605" s="1528" t="s">
        <v>2176</v>
      </c>
      <c r="E6605" s="1530">
        <f t="shared" si="206"/>
        <v>5.28</v>
      </c>
      <c r="F6605" s="1521">
        <f t="shared" si="207"/>
        <v>100949</v>
      </c>
      <c r="H6605" s="1530">
        <v>5.28</v>
      </c>
      <c r="I6605" s="1530">
        <v>5.2</v>
      </c>
    </row>
    <row r="6606" spans="2:9" ht="30">
      <c r="B6606" s="1532">
        <v>100950</v>
      </c>
      <c r="C6606" s="1523" t="s">
        <v>10005</v>
      </c>
      <c r="D6606" s="1526" t="s">
        <v>2176</v>
      </c>
      <c r="E6606" s="1527">
        <f t="shared" si="206"/>
        <v>2.89</v>
      </c>
      <c r="F6606" s="1521">
        <f t="shared" si="207"/>
        <v>100950</v>
      </c>
      <c r="H6606" s="1527">
        <v>2.89</v>
      </c>
      <c r="I6606" s="1527">
        <v>2.86</v>
      </c>
    </row>
    <row r="6607" spans="2:9" ht="30">
      <c r="B6607" s="1531">
        <v>100951</v>
      </c>
      <c r="C6607" s="1529" t="s">
        <v>10006</v>
      </c>
      <c r="D6607" s="1528" t="s">
        <v>2176</v>
      </c>
      <c r="E6607" s="1530">
        <f t="shared" si="206"/>
        <v>2.5</v>
      </c>
      <c r="F6607" s="1521">
        <f t="shared" si="207"/>
        <v>100951</v>
      </c>
      <c r="H6607" s="1530">
        <v>2.5</v>
      </c>
      <c r="I6607" s="1530">
        <v>2.46</v>
      </c>
    </row>
    <row r="6608" spans="2:9" ht="30">
      <c r="B6608" s="1532">
        <v>100952</v>
      </c>
      <c r="C6608" s="1523" t="s">
        <v>10007</v>
      </c>
      <c r="D6608" s="1526" t="s">
        <v>2176</v>
      </c>
      <c r="E6608" s="1527">
        <f t="shared" si="206"/>
        <v>2.2999999999999998</v>
      </c>
      <c r="F6608" s="1521">
        <f t="shared" si="207"/>
        <v>100952</v>
      </c>
      <c r="H6608" s="1527">
        <v>2.2999999999999998</v>
      </c>
      <c r="I6608" s="1527">
        <v>2.27</v>
      </c>
    </row>
    <row r="6609" spans="2:9" ht="30">
      <c r="B6609" s="1531">
        <v>100953</v>
      </c>
      <c r="C6609" s="1529" t="s">
        <v>10008</v>
      </c>
      <c r="D6609" s="1528" t="s">
        <v>2176</v>
      </c>
      <c r="E6609" s="1530">
        <f t="shared" si="206"/>
        <v>0.92</v>
      </c>
      <c r="F6609" s="1521">
        <f t="shared" si="207"/>
        <v>100953</v>
      </c>
      <c r="H6609" s="1530">
        <v>0.92</v>
      </c>
      <c r="I6609" s="1530">
        <v>0.9</v>
      </c>
    </row>
    <row r="6610" spans="2:9" ht="30">
      <c r="B6610" s="1532">
        <v>100954</v>
      </c>
      <c r="C6610" s="1523" t="s">
        <v>10009</v>
      </c>
      <c r="D6610" s="1526" t="s">
        <v>2176</v>
      </c>
      <c r="E6610" s="1527">
        <f t="shared" si="206"/>
        <v>6.9</v>
      </c>
      <c r="F6610" s="1521">
        <f t="shared" si="207"/>
        <v>100954</v>
      </c>
      <c r="H6610" s="1527">
        <v>6.9</v>
      </c>
      <c r="I6610" s="1527">
        <v>6.81</v>
      </c>
    </row>
    <row r="6611" spans="2:9">
      <c r="B6611" s="1531">
        <v>100955</v>
      </c>
      <c r="C6611" s="1529" t="s">
        <v>10010</v>
      </c>
      <c r="D6611" s="1528" t="s">
        <v>2178</v>
      </c>
      <c r="E6611" s="1530">
        <f t="shared" si="206"/>
        <v>4.25</v>
      </c>
      <c r="F6611" s="1521">
        <f t="shared" si="207"/>
        <v>100955</v>
      </c>
      <c r="H6611" s="1530">
        <v>4.25</v>
      </c>
      <c r="I6611" s="1530">
        <v>4.2</v>
      </c>
    </row>
    <row r="6612" spans="2:9">
      <c r="B6612" s="1532">
        <v>100956</v>
      </c>
      <c r="C6612" s="1523" t="s">
        <v>10011</v>
      </c>
      <c r="D6612" s="1526" t="s">
        <v>2178</v>
      </c>
      <c r="E6612" s="1527">
        <f t="shared" si="206"/>
        <v>3.69</v>
      </c>
      <c r="F6612" s="1521">
        <f t="shared" si="207"/>
        <v>100956</v>
      </c>
      <c r="H6612" s="1527">
        <v>3.69</v>
      </c>
      <c r="I6612" s="1527">
        <v>3.65</v>
      </c>
    </row>
    <row r="6613" spans="2:9">
      <c r="B6613" s="1531">
        <v>100957</v>
      </c>
      <c r="C6613" s="1529" t="s">
        <v>10012</v>
      </c>
      <c r="D6613" s="1528" t="s">
        <v>2178</v>
      </c>
      <c r="E6613" s="1530">
        <f t="shared" si="206"/>
        <v>3.38</v>
      </c>
      <c r="F6613" s="1521">
        <f t="shared" si="207"/>
        <v>100957</v>
      </c>
      <c r="H6613" s="1530">
        <v>3.38</v>
      </c>
      <c r="I6613" s="1530">
        <v>3.34</v>
      </c>
    </row>
    <row r="6614" spans="2:9" ht="30">
      <c r="B6614" s="1532">
        <v>100958</v>
      </c>
      <c r="C6614" s="1523" t="s">
        <v>10013</v>
      </c>
      <c r="D6614" s="1526" t="s">
        <v>2178</v>
      </c>
      <c r="E6614" s="1527">
        <f t="shared" si="206"/>
        <v>1.35</v>
      </c>
      <c r="F6614" s="1521">
        <f t="shared" si="207"/>
        <v>100958</v>
      </c>
      <c r="H6614" s="1527">
        <v>1.35</v>
      </c>
      <c r="I6614" s="1527">
        <v>1.34</v>
      </c>
    </row>
    <row r="6615" spans="2:9">
      <c r="B6615" s="1531">
        <v>100959</v>
      </c>
      <c r="C6615" s="1529" t="s">
        <v>10014</v>
      </c>
      <c r="D6615" s="1528" t="s">
        <v>2178</v>
      </c>
      <c r="E6615" s="1530">
        <f t="shared" si="206"/>
        <v>10.14</v>
      </c>
      <c r="F6615" s="1521">
        <f t="shared" si="207"/>
        <v>100959</v>
      </c>
      <c r="H6615" s="1530">
        <v>10.14</v>
      </c>
      <c r="I6615" s="1530">
        <v>10.029999999999999</v>
      </c>
    </row>
    <row r="6616" spans="2:9">
      <c r="B6616" s="1532">
        <v>100960</v>
      </c>
      <c r="C6616" s="1523" t="s">
        <v>10015</v>
      </c>
      <c r="D6616" s="1526" t="s">
        <v>2178</v>
      </c>
      <c r="E6616" s="1527">
        <f t="shared" si="206"/>
        <v>3.09</v>
      </c>
      <c r="F6616" s="1521">
        <f t="shared" si="207"/>
        <v>100960</v>
      </c>
      <c r="H6616" s="1527">
        <v>3.09</v>
      </c>
      <c r="I6616" s="1527">
        <v>3.06</v>
      </c>
    </row>
    <row r="6617" spans="2:9">
      <c r="B6617" s="1531">
        <v>100961</v>
      </c>
      <c r="C6617" s="1529" t="s">
        <v>10016</v>
      </c>
      <c r="D6617" s="1528" t="s">
        <v>2178</v>
      </c>
      <c r="E6617" s="1530">
        <f t="shared" si="206"/>
        <v>2.67</v>
      </c>
      <c r="F6617" s="1521">
        <f t="shared" si="207"/>
        <v>100961</v>
      </c>
      <c r="H6617" s="1530">
        <v>2.67</v>
      </c>
      <c r="I6617" s="1530">
        <v>2.65</v>
      </c>
    </row>
    <row r="6618" spans="2:9">
      <c r="B6618" s="1532">
        <v>100962</v>
      </c>
      <c r="C6618" s="1523" t="s">
        <v>10017</v>
      </c>
      <c r="D6618" s="1526" t="s">
        <v>2178</v>
      </c>
      <c r="E6618" s="1527">
        <f t="shared" si="206"/>
        <v>2.4300000000000002</v>
      </c>
      <c r="F6618" s="1521">
        <f t="shared" si="207"/>
        <v>100962</v>
      </c>
      <c r="H6618" s="1527">
        <v>2.4300000000000002</v>
      </c>
      <c r="I6618" s="1527">
        <v>2.42</v>
      </c>
    </row>
    <row r="6619" spans="2:9" ht="30">
      <c r="B6619" s="1531">
        <v>100963</v>
      </c>
      <c r="C6619" s="1529" t="s">
        <v>10018</v>
      </c>
      <c r="D6619" s="1528" t="s">
        <v>2178</v>
      </c>
      <c r="E6619" s="1530">
        <f t="shared" si="206"/>
        <v>0.96</v>
      </c>
      <c r="F6619" s="1521">
        <f t="shared" si="207"/>
        <v>100963</v>
      </c>
      <c r="H6619" s="1530">
        <v>0.96</v>
      </c>
      <c r="I6619" s="1530">
        <v>0.96</v>
      </c>
    </row>
    <row r="6620" spans="2:9">
      <c r="B6620" s="1532">
        <v>100964</v>
      </c>
      <c r="C6620" s="1523" t="s">
        <v>10019</v>
      </c>
      <c r="D6620" s="1526" t="s">
        <v>2178</v>
      </c>
      <c r="E6620" s="1527">
        <f t="shared" si="206"/>
        <v>7.42</v>
      </c>
      <c r="F6620" s="1521">
        <f t="shared" si="207"/>
        <v>100964</v>
      </c>
      <c r="H6620" s="1527">
        <v>7.42</v>
      </c>
      <c r="I6620" s="1527">
        <v>7.35</v>
      </c>
    </row>
    <row r="6621" spans="2:9" ht="30">
      <c r="B6621" s="1531">
        <v>100973</v>
      </c>
      <c r="C6621" s="1529" t="s">
        <v>10020</v>
      </c>
      <c r="D6621" s="1528" t="s">
        <v>1017</v>
      </c>
      <c r="E6621" s="1530">
        <f t="shared" si="206"/>
        <v>6.99</v>
      </c>
      <c r="F6621" s="1521">
        <f t="shared" si="207"/>
        <v>100973</v>
      </c>
      <c r="H6621" s="1530">
        <v>6.99</v>
      </c>
      <c r="I6621" s="1530">
        <v>6.87</v>
      </c>
    </row>
    <row r="6622" spans="2:9" ht="30">
      <c r="B6622" s="1532">
        <v>100974</v>
      </c>
      <c r="C6622" s="1523" t="s">
        <v>10021</v>
      </c>
      <c r="D6622" s="1526" t="s">
        <v>1017</v>
      </c>
      <c r="E6622" s="1527">
        <f t="shared" si="206"/>
        <v>6.09</v>
      </c>
      <c r="F6622" s="1521">
        <f t="shared" si="207"/>
        <v>100974</v>
      </c>
      <c r="H6622" s="1527">
        <v>6.09</v>
      </c>
      <c r="I6622" s="1527">
        <v>5.99</v>
      </c>
    </row>
    <row r="6623" spans="2:9" ht="30">
      <c r="B6623" s="1531">
        <v>100975</v>
      </c>
      <c r="C6623" s="1529" t="s">
        <v>10022</v>
      </c>
      <c r="D6623" s="1528" t="s">
        <v>1017</v>
      </c>
      <c r="E6623" s="1530">
        <f t="shared" si="206"/>
        <v>7.21</v>
      </c>
      <c r="F6623" s="1521">
        <f t="shared" si="207"/>
        <v>100975</v>
      </c>
      <c r="H6623" s="1530">
        <v>7.21</v>
      </c>
      <c r="I6623" s="1530">
        <v>7.12</v>
      </c>
    </row>
    <row r="6624" spans="2:9" ht="30">
      <c r="B6624" s="1532">
        <v>100965</v>
      </c>
      <c r="C6624" s="1523" t="s">
        <v>10023</v>
      </c>
      <c r="D6624" s="1526" t="s">
        <v>2176</v>
      </c>
      <c r="E6624" s="1527">
        <f t="shared" si="206"/>
        <v>1.55</v>
      </c>
      <c r="F6624" s="1521">
        <f t="shared" si="207"/>
        <v>100965</v>
      </c>
      <c r="H6624" s="1527">
        <v>1.55</v>
      </c>
      <c r="I6624" s="1527">
        <v>1.54</v>
      </c>
    </row>
    <row r="6625" spans="2:9" ht="30">
      <c r="B6625" s="1531">
        <v>100966</v>
      </c>
      <c r="C6625" s="1529" t="s">
        <v>10024</v>
      </c>
      <c r="D6625" s="1528" t="s">
        <v>2176</v>
      </c>
      <c r="E6625" s="1530">
        <f t="shared" si="206"/>
        <v>1.33</v>
      </c>
      <c r="F6625" s="1521">
        <f t="shared" si="207"/>
        <v>100966</v>
      </c>
      <c r="H6625" s="1530">
        <v>1.33</v>
      </c>
      <c r="I6625" s="1530">
        <v>1.32</v>
      </c>
    </row>
    <row r="6626" spans="2:9" ht="30">
      <c r="B6626" s="1532">
        <v>100969</v>
      </c>
      <c r="C6626" s="1523" t="s">
        <v>10027</v>
      </c>
      <c r="D6626" s="1526" t="s">
        <v>2176</v>
      </c>
      <c r="E6626" s="1527">
        <f t="shared" si="206"/>
        <v>2.06</v>
      </c>
      <c r="F6626" s="1521">
        <f t="shared" si="207"/>
        <v>100969</v>
      </c>
      <c r="H6626" s="1527">
        <v>2.06</v>
      </c>
      <c r="I6626" s="1527">
        <v>2.0299999999999998</v>
      </c>
    </row>
    <row r="6627" spans="2:9" ht="30">
      <c r="B6627" s="1531">
        <v>100970</v>
      </c>
      <c r="C6627" s="1529" t="s">
        <v>10028</v>
      </c>
      <c r="D6627" s="1528" t="s">
        <v>2176</v>
      </c>
      <c r="E6627" s="1530">
        <f t="shared" si="206"/>
        <v>1.74</v>
      </c>
      <c r="F6627" s="1521">
        <f t="shared" si="207"/>
        <v>100970</v>
      </c>
      <c r="H6627" s="1530">
        <v>1.74</v>
      </c>
      <c r="I6627" s="1530">
        <v>1.72</v>
      </c>
    </row>
    <row r="6628" spans="2:9" ht="30">
      <c r="B6628" s="1532">
        <v>102330</v>
      </c>
      <c r="C6628" s="1523" t="s">
        <v>10025</v>
      </c>
      <c r="D6628" s="1526" t="s">
        <v>2176</v>
      </c>
      <c r="E6628" s="1527">
        <f t="shared" si="206"/>
        <v>1.24</v>
      </c>
      <c r="F6628" s="1521">
        <f t="shared" si="207"/>
        <v>102330</v>
      </c>
      <c r="H6628" s="1527">
        <v>1.24</v>
      </c>
      <c r="I6628" s="1527">
        <v>1.23</v>
      </c>
    </row>
    <row r="6629" spans="2:9" ht="30">
      <c r="B6629" s="1531">
        <v>102331</v>
      </c>
      <c r="C6629" s="1529" t="s">
        <v>10026</v>
      </c>
      <c r="D6629" s="1528" t="s">
        <v>2176</v>
      </c>
      <c r="E6629" s="1530">
        <f t="shared" si="206"/>
        <v>0.49</v>
      </c>
      <c r="F6629" s="1521">
        <f t="shared" si="207"/>
        <v>102331</v>
      </c>
      <c r="H6629" s="1530">
        <v>0.49</v>
      </c>
      <c r="I6629" s="1530">
        <v>0.48</v>
      </c>
    </row>
    <row r="6630" spans="2:9" ht="30">
      <c r="B6630" s="1532">
        <v>102332</v>
      </c>
      <c r="C6630" s="1523" t="s">
        <v>10029</v>
      </c>
      <c r="D6630" s="1526" t="s">
        <v>2176</v>
      </c>
      <c r="E6630" s="1527">
        <f t="shared" si="206"/>
        <v>1.62</v>
      </c>
      <c r="F6630" s="1521">
        <f t="shared" si="207"/>
        <v>102332</v>
      </c>
      <c r="H6630" s="1527">
        <v>1.62</v>
      </c>
      <c r="I6630" s="1527">
        <v>1.61</v>
      </c>
    </row>
    <row r="6631" spans="2:9" ht="30">
      <c r="B6631" s="1531">
        <v>102333</v>
      </c>
      <c r="C6631" s="1529" t="s">
        <v>10030</v>
      </c>
      <c r="D6631" s="1528" t="s">
        <v>2176</v>
      </c>
      <c r="E6631" s="1530">
        <f t="shared" si="206"/>
        <v>0.65</v>
      </c>
      <c r="F6631" s="1521">
        <f t="shared" si="207"/>
        <v>102333</v>
      </c>
      <c r="H6631" s="1530">
        <v>0.65</v>
      </c>
      <c r="I6631" s="1530">
        <v>0.64</v>
      </c>
    </row>
    <row r="6632" spans="2:9" ht="30">
      <c r="B6632" s="1532">
        <v>101019</v>
      </c>
      <c r="C6632" s="1523" t="s">
        <v>10031</v>
      </c>
      <c r="D6632" s="1526" t="s">
        <v>2177</v>
      </c>
      <c r="E6632" s="1527">
        <f t="shared" si="206"/>
        <v>450.29</v>
      </c>
      <c r="F6632" s="1521">
        <f t="shared" si="207"/>
        <v>101019</v>
      </c>
      <c r="H6632" s="1527">
        <v>450.29</v>
      </c>
      <c r="I6632" s="1527">
        <v>433.54</v>
      </c>
    </row>
    <row r="6633" spans="2:9">
      <c r="B6633" s="1531">
        <v>101479</v>
      </c>
      <c r="C6633" s="1529" t="s">
        <v>10032</v>
      </c>
      <c r="D6633" s="1528" t="s">
        <v>2177</v>
      </c>
      <c r="E6633" s="1530">
        <f t="shared" si="206"/>
        <v>131.18</v>
      </c>
      <c r="F6633" s="1521">
        <f t="shared" si="207"/>
        <v>101479</v>
      </c>
      <c r="H6633" s="1530">
        <v>131.18</v>
      </c>
      <c r="I6633" s="1530">
        <v>126.3</v>
      </c>
    </row>
    <row r="6634" spans="2:9">
      <c r="B6634" s="1532">
        <v>102568</v>
      </c>
      <c r="C6634" s="1523" t="s">
        <v>18802</v>
      </c>
      <c r="D6634" s="1526" t="s">
        <v>2177</v>
      </c>
      <c r="E6634" s="1527">
        <f t="shared" si="206"/>
        <v>223.49</v>
      </c>
      <c r="F6634" s="1521">
        <f t="shared" si="207"/>
        <v>102568</v>
      </c>
      <c r="H6634" s="1527">
        <v>223.49</v>
      </c>
      <c r="I6634" s="1527">
        <v>215.18</v>
      </c>
    </row>
    <row r="6635" spans="2:9" ht="30">
      <c r="B6635" s="1531">
        <v>100976</v>
      </c>
      <c r="C6635" s="1529" t="s">
        <v>10033</v>
      </c>
      <c r="D6635" s="1528" t="s">
        <v>1017</v>
      </c>
      <c r="E6635" s="1530">
        <f t="shared" si="206"/>
        <v>7.14</v>
      </c>
      <c r="F6635" s="1521">
        <f t="shared" si="207"/>
        <v>100976</v>
      </c>
      <c r="H6635" s="1530">
        <v>7.14</v>
      </c>
      <c r="I6635" s="1530">
        <v>7.07</v>
      </c>
    </row>
    <row r="6636" spans="2:9" ht="30">
      <c r="B6636" s="1532">
        <v>100977</v>
      </c>
      <c r="C6636" s="1523" t="s">
        <v>10034</v>
      </c>
      <c r="D6636" s="1526" t="s">
        <v>1017</v>
      </c>
      <c r="E6636" s="1527">
        <f t="shared" si="206"/>
        <v>6.16</v>
      </c>
      <c r="F6636" s="1521">
        <f t="shared" si="207"/>
        <v>100977</v>
      </c>
      <c r="H6636" s="1527">
        <v>6.16</v>
      </c>
      <c r="I6636" s="1527">
        <v>6.05</v>
      </c>
    </row>
    <row r="6637" spans="2:9" ht="30">
      <c r="B6637" s="1531">
        <v>100978</v>
      </c>
      <c r="C6637" s="1529" t="s">
        <v>10035</v>
      </c>
      <c r="D6637" s="1528" t="s">
        <v>1017</v>
      </c>
      <c r="E6637" s="1530">
        <f t="shared" si="206"/>
        <v>5.03</v>
      </c>
      <c r="F6637" s="1521">
        <f t="shared" si="207"/>
        <v>100978</v>
      </c>
      <c r="H6637" s="1530">
        <v>5.03</v>
      </c>
      <c r="I6637" s="1530">
        <v>4.96</v>
      </c>
    </row>
    <row r="6638" spans="2:9" ht="30">
      <c r="B6638" s="1532">
        <v>100979</v>
      </c>
      <c r="C6638" s="1523" t="s">
        <v>10036</v>
      </c>
      <c r="D6638" s="1526" t="s">
        <v>1017</v>
      </c>
      <c r="E6638" s="1527">
        <f t="shared" si="206"/>
        <v>5.63</v>
      </c>
      <c r="F6638" s="1521">
        <f t="shared" si="207"/>
        <v>100979</v>
      </c>
      <c r="H6638" s="1527">
        <v>5.63</v>
      </c>
      <c r="I6638" s="1527">
        <v>5.57</v>
      </c>
    </row>
    <row r="6639" spans="2:9" ht="30">
      <c r="B6639" s="1531">
        <v>100980</v>
      </c>
      <c r="C6639" s="1529" t="s">
        <v>10037</v>
      </c>
      <c r="D6639" s="1528" t="s">
        <v>1017</v>
      </c>
      <c r="E6639" s="1530">
        <f t="shared" si="206"/>
        <v>5.39</v>
      </c>
      <c r="F6639" s="1521">
        <f t="shared" si="207"/>
        <v>100980</v>
      </c>
      <c r="H6639" s="1530">
        <v>5.39</v>
      </c>
      <c r="I6639" s="1530">
        <v>5.34</v>
      </c>
    </row>
    <row r="6640" spans="2:9" ht="30">
      <c r="B6640" s="1532">
        <v>100981</v>
      </c>
      <c r="C6640" s="1523" t="s">
        <v>10038</v>
      </c>
      <c r="D6640" s="1526" t="s">
        <v>1017</v>
      </c>
      <c r="E6640" s="1527">
        <f t="shared" si="206"/>
        <v>7.54</v>
      </c>
      <c r="F6640" s="1521">
        <f t="shared" si="207"/>
        <v>100981</v>
      </c>
      <c r="H6640" s="1527">
        <v>7.54</v>
      </c>
      <c r="I6640" s="1527">
        <v>7.42</v>
      </c>
    </row>
    <row r="6641" spans="2:9" ht="30">
      <c r="B6641" s="1531">
        <v>100982</v>
      </c>
      <c r="C6641" s="1529" t="s">
        <v>10039</v>
      </c>
      <c r="D6641" s="1528" t="s">
        <v>1017</v>
      </c>
      <c r="E6641" s="1530">
        <f t="shared" si="206"/>
        <v>6.57</v>
      </c>
      <c r="F6641" s="1521">
        <f t="shared" si="207"/>
        <v>100982</v>
      </c>
      <c r="H6641" s="1530">
        <v>6.57</v>
      </c>
      <c r="I6641" s="1530">
        <v>6.46</v>
      </c>
    </row>
    <row r="6642" spans="2:9" ht="30">
      <c r="B6642" s="1532">
        <v>100983</v>
      </c>
      <c r="C6642" s="1523" t="s">
        <v>10040</v>
      </c>
      <c r="D6642" s="1526" t="s">
        <v>1017</v>
      </c>
      <c r="E6642" s="1527">
        <f t="shared" si="206"/>
        <v>7.65</v>
      </c>
      <c r="F6642" s="1521">
        <f t="shared" si="207"/>
        <v>100983</v>
      </c>
      <c r="H6642" s="1527">
        <v>7.65</v>
      </c>
      <c r="I6642" s="1527">
        <v>7.56</v>
      </c>
    </row>
    <row r="6643" spans="2:9" ht="30">
      <c r="B6643" s="1531">
        <v>100984</v>
      </c>
      <c r="C6643" s="1529" t="s">
        <v>10041</v>
      </c>
      <c r="D6643" s="1528" t="s">
        <v>1017</v>
      </c>
      <c r="E6643" s="1530">
        <f t="shared" si="206"/>
        <v>7.56</v>
      </c>
      <c r="F6643" s="1521">
        <f t="shared" si="207"/>
        <v>100984</v>
      </c>
      <c r="H6643" s="1530">
        <v>7.56</v>
      </c>
      <c r="I6643" s="1530">
        <v>7.49</v>
      </c>
    </row>
    <row r="6644" spans="2:9">
      <c r="B6644" s="1532">
        <v>100985</v>
      </c>
      <c r="C6644" s="1523" t="s">
        <v>10042</v>
      </c>
      <c r="D6644" s="1526" t="s">
        <v>1017</v>
      </c>
      <c r="E6644" s="1527">
        <f t="shared" si="206"/>
        <v>5.92</v>
      </c>
      <c r="F6644" s="1521">
        <f t="shared" si="207"/>
        <v>100985</v>
      </c>
      <c r="H6644" s="1527">
        <v>5.92</v>
      </c>
      <c r="I6644" s="1527">
        <v>5.82</v>
      </c>
    </row>
    <row r="6645" spans="2:9">
      <c r="B6645" s="1531">
        <v>100986</v>
      </c>
      <c r="C6645" s="1529" t="s">
        <v>10043</v>
      </c>
      <c r="D6645" s="1528" t="s">
        <v>1017</v>
      </c>
      <c r="E6645" s="1530">
        <f t="shared" si="206"/>
        <v>6.13</v>
      </c>
      <c r="F6645" s="1521">
        <f t="shared" si="207"/>
        <v>100986</v>
      </c>
      <c r="H6645" s="1530">
        <v>6.13</v>
      </c>
      <c r="I6645" s="1530">
        <v>6.05</v>
      </c>
    </row>
    <row r="6646" spans="2:9">
      <c r="B6646" s="1532">
        <v>100987</v>
      </c>
      <c r="C6646" s="1523" t="s">
        <v>10044</v>
      </c>
      <c r="D6646" s="1526" t="s">
        <v>1017</v>
      </c>
      <c r="E6646" s="1527">
        <f t="shared" si="206"/>
        <v>8.7899999999999991</v>
      </c>
      <c r="F6646" s="1521">
        <f t="shared" si="207"/>
        <v>100987</v>
      </c>
      <c r="H6646" s="1527">
        <v>8.7899999999999991</v>
      </c>
      <c r="I6646" s="1527">
        <v>8.7100000000000009</v>
      </c>
    </row>
    <row r="6647" spans="2:9">
      <c r="B6647" s="1531">
        <v>100988</v>
      </c>
      <c r="C6647" s="1529" t="s">
        <v>10045</v>
      </c>
      <c r="D6647" s="1528" t="s">
        <v>1017</v>
      </c>
      <c r="E6647" s="1530">
        <f t="shared" si="206"/>
        <v>9.43</v>
      </c>
      <c r="F6647" s="1521">
        <f t="shared" si="207"/>
        <v>100988</v>
      </c>
      <c r="H6647" s="1530">
        <v>9.43</v>
      </c>
      <c r="I6647" s="1530">
        <v>9.35</v>
      </c>
    </row>
    <row r="6648" spans="2:9" ht="30">
      <c r="B6648" s="1532">
        <v>100989</v>
      </c>
      <c r="C6648" s="1523" t="s">
        <v>10046</v>
      </c>
      <c r="D6648" s="1526" t="s">
        <v>2177</v>
      </c>
      <c r="E6648" s="1527">
        <f t="shared" si="206"/>
        <v>4.66</v>
      </c>
      <c r="F6648" s="1521">
        <f t="shared" si="207"/>
        <v>100989</v>
      </c>
      <c r="H6648" s="1527">
        <v>4.66</v>
      </c>
      <c r="I6648" s="1527">
        <v>4.57</v>
      </c>
    </row>
    <row r="6649" spans="2:9" ht="30">
      <c r="B6649" s="1531">
        <v>100990</v>
      </c>
      <c r="C6649" s="1529" t="s">
        <v>10047</v>
      </c>
      <c r="D6649" s="1528" t="s">
        <v>2177</v>
      </c>
      <c r="E6649" s="1530">
        <f t="shared" si="206"/>
        <v>4.0599999999999996</v>
      </c>
      <c r="F6649" s="1521">
        <f t="shared" si="207"/>
        <v>100990</v>
      </c>
      <c r="H6649" s="1530">
        <v>4.0599999999999996</v>
      </c>
      <c r="I6649" s="1530">
        <v>4</v>
      </c>
    </row>
    <row r="6650" spans="2:9" ht="30">
      <c r="B6650" s="1532">
        <v>100991</v>
      </c>
      <c r="C6650" s="1523" t="s">
        <v>10048</v>
      </c>
      <c r="D6650" s="1526" t="s">
        <v>2177</v>
      </c>
      <c r="E6650" s="1527">
        <f t="shared" si="206"/>
        <v>4.82</v>
      </c>
      <c r="F6650" s="1521">
        <f t="shared" si="207"/>
        <v>100991</v>
      </c>
      <c r="H6650" s="1527">
        <v>4.82</v>
      </c>
      <c r="I6650" s="1527">
        <v>4.7699999999999996</v>
      </c>
    </row>
    <row r="6651" spans="2:9" ht="30">
      <c r="B6651" s="1531">
        <v>100992</v>
      </c>
      <c r="C6651" s="1529" t="s">
        <v>10049</v>
      </c>
      <c r="D6651" s="1528" t="s">
        <v>2177</v>
      </c>
      <c r="E6651" s="1530">
        <f t="shared" si="206"/>
        <v>4.76</v>
      </c>
      <c r="F6651" s="1521">
        <f t="shared" si="207"/>
        <v>100992</v>
      </c>
      <c r="H6651" s="1530">
        <v>4.76</v>
      </c>
      <c r="I6651" s="1530">
        <v>4.71</v>
      </c>
    </row>
    <row r="6652" spans="2:9" ht="30">
      <c r="B6652" s="1532">
        <v>100993</v>
      </c>
      <c r="C6652" s="1523" t="s">
        <v>10050</v>
      </c>
      <c r="D6652" s="1526" t="s">
        <v>2177</v>
      </c>
      <c r="E6652" s="1527">
        <f t="shared" si="206"/>
        <v>4.1100000000000003</v>
      </c>
      <c r="F6652" s="1521">
        <f t="shared" si="207"/>
        <v>100993</v>
      </c>
      <c r="H6652" s="1527">
        <v>4.1100000000000003</v>
      </c>
      <c r="I6652" s="1527">
        <v>4.03</v>
      </c>
    </row>
    <row r="6653" spans="2:9" ht="30">
      <c r="B6653" s="1531">
        <v>100994</v>
      </c>
      <c r="C6653" s="1529" t="s">
        <v>10051</v>
      </c>
      <c r="D6653" s="1528" t="s">
        <v>2177</v>
      </c>
      <c r="E6653" s="1530">
        <f t="shared" si="206"/>
        <v>3.34</v>
      </c>
      <c r="F6653" s="1521">
        <f t="shared" si="207"/>
        <v>100994</v>
      </c>
      <c r="H6653" s="1530">
        <v>3.34</v>
      </c>
      <c r="I6653" s="1530">
        <v>3.29</v>
      </c>
    </row>
    <row r="6654" spans="2:9" ht="30">
      <c r="B6654" s="1532">
        <v>100995</v>
      </c>
      <c r="C6654" s="1523" t="s">
        <v>10052</v>
      </c>
      <c r="D6654" s="1526" t="s">
        <v>2177</v>
      </c>
      <c r="E6654" s="1527">
        <f t="shared" si="206"/>
        <v>3.76</v>
      </c>
      <c r="F6654" s="1521">
        <f t="shared" si="207"/>
        <v>100995</v>
      </c>
      <c r="H6654" s="1527">
        <v>3.76</v>
      </c>
      <c r="I6654" s="1527">
        <v>3.72</v>
      </c>
    </row>
    <row r="6655" spans="2:9" ht="30">
      <c r="B6655" s="1531">
        <v>100996</v>
      </c>
      <c r="C6655" s="1529" t="s">
        <v>10053</v>
      </c>
      <c r="D6655" s="1528" t="s">
        <v>2177</v>
      </c>
      <c r="E6655" s="1530">
        <f t="shared" si="206"/>
        <v>3.58</v>
      </c>
      <c r="F6655" s="1521">
        <f t="shared" si="207"/>
        <v>100996</v>
      </c>
      <c r="H6655" s="1530">
        <v>3.58</v>
      </c>
      <c r="I6655" s="1530">
        <v>3.54</v>
      </c>
    </row>
    <row r="6656" spans="2:9" ht="30">
      <c r="B6656" s="1532">
        <v>100997</v>
      </c>
      <c r="C6656" s="1523" t="s">
        <v>10054</v>
      </c>
      <c r="D6656" s="1526" t="s">
        <v>2177</v>
      </c>
      <c r="E6656" s="1527">
        <f t="shared" si="206"/>
        <v>5.05</v>
      </c>
      <c r="F6656" s="1521">
        <f t="shared" si="207"/>
        <v>100997</v>
      </c>
      <c r="H6656" s="1527">
        <v>5.05</v>
      </c>
      <c r="I6656" s="1527">
        <v>4.96</v>
      </c>
    </row>
    <row r="6657" spans="2:9" ht="30">
      <c r="B6657" s="1531">
        <v>100998</v>
      </c>
      <c r="C6657" s="1529" t="s">
        <v>10055</v>
      </c>
      <c r="D6657" s="1528" t="s">
        <v>2177</v>
      </c>
      <c r="E6657" s="1530">
        <f t="shared" si="206"/>
        <v>4.38</v>
      </c>
      <c r="F6657" s="1521">
        <f t="shared" si="207"/>
        <v>100998</v>
      </c>
      <c r="H6657" s="1530">
        <v>4.38</v>
      </c>
      <c r="I6657" s="1530">
        <v>4.32</v>
      </c>
    </row>
    <row r="6658" spans="2:9" ht="30">
      <c r="B6658" s="1532">
        <v>100999</v>
      </c>
      <c r="C6658" s="1523" t="s">
        <v>10056</v>
      </c>
      <c r="D6658" s="1526" t="s">
        <v>2177</v>
      </c>
      <c r="E6658" s="1527">
        <f t="shared" ref="E6658:E6721" si="208">IF($L$2=$H$1,H6658,I6658)</f>
        <v>5.12</v>
      </c>
      <c r="F6658" s="1521">
        <f t="shared" ref="F6658:F6721" si="209">IF(LEN($B6658)=7,CONCATENATE(MID($B6658,1,6),"00",RIGHT($B6658,1)),IF(LEN($B6658)=8,CONCATENATE(MID($B6658,1,6),"0",RIGHT($B6658,2)),$B6658))</f>
        <v>100999</v>
      </c>
      <c r="H6658" s="1527">
        <v>5.12</v>
      </c>
      <c r="I6658" s="1527">
        <v>5.07</v>
      </c>
    </row>
    <row r="6659" spans="2:9" ht="30">
      <c r="B6659" s="1531">
        <v>101000</v>
      </c>
      <c r="C6659" s="1529" t="s">
        <v>10057</v>
      </c>
      <c r="D6659" s="1528" t="s">
        <v>2177</v>
      </c>
      <c r="E6659" s="1530">
        <f t="shared" si="208"/>
        <v>5.04</v>
      </c>
      <c r="F6659" s="1521">
        <f t="shared" si="209"/>
        <v>101000</v>
      </c>
      <c r="H6659" s="1530">
        <v>5.04</v>
      </c>
      <c r="I6659" s="1530">
        <v>4.99</v>
      </c>
    </row>
    <row r="6660" spans="2:9">
      <c r="B6660" s="1532">
        <v>101001</v>
      </c>
      <c r="C6660" s="1523" t="s">
        <v>10058</v>
      </c>
      <c r="D6660" s="1526" t="s">
        <v>2177</v>
      </c>
      <c r="E6660" s="1527">
        <f t="shared" si="208"/>
        <v>3.95</v>
      </c>
      <c r="F6660" s="1521">
        <f t="shared" si="209"/>
        <v>101001</v>
      </c>
      <c r="H6660" s="1527">
        <v>3.95</v>
      </c>
      <c r="I6660" s="1527">
        <v>3.88</v>
      </c>
    </row>
    <row r="6661" spans="2:9">
      <c r="B6661" s="1531">
        <v>101002</v>
      </c>
      <c r="C6661" s="1529" t="s">
        <v>10059</v>
      </c>
      <c r="D6661" s="1528" t="s">
        <v>2177</v>
      </c>
      <c r="E6661" s="1530">
        <f t="shared" si="208"/>
        <v>4.08</v>
      </c>
      <c r="F6661" s="1521">
        <f t="shared" si="209"/>
        <v>101002</v>
      </c>
      <c r="H6661" s="1530">
        <v>4.08</v>
      </c>
      <c r="I6661" s="1530">
        <v>4.0199999999999996</v>
      </c>
    </row>
    <row r="6662" spans="2:9">
      <c r="B6662" s="1532">
        <v>101003</v>
      </c>
      <c r="C6662" s="1523" t="s">
        <v>10060</v>
      </c>
      <c r="D6662" s="1526" t="s">
        <v>2177</v>
      </c>
      <c r="E6662" s="1527">
        <f t="shared" si="208"/>
        <v>5.85</v>
      </c>
      <c r="F6662" s="1521">
        <f t="shared" si="209"/>
        <v>101003</v>
      </c>
      <c r="H6662" s="1527">
        <v>5.85</v>
      </c>
      <c r="I6662" s="1527">
        <v>5.8</v>
      </c>
    </row>
    <row r="6663" spans="2:9">
      <c r="B6663" s="1531">
        <v>101004</v>
      </c>
      <c r="C6663" s="1529" t="s">
        <v>10061</v>
      </c>
      <c r="D6663" s="1528" t="s">
        <v>2177</v>
      </c>
      <c r="E6663" s="1530">
        <f t="shared" si="208"/>
        <v>6.28</v>
      </c>
      <c r="F6663" s="1521">
        <f t="shared" si="209"/>
        <v>101004</v>
      </c>
      <c r="H6663" s="1530">
        <v>6.28</v>
      </c>
      <c r="I6663" s="1530">
        <v>6.23</v>
      </c>
    </row>
    <row r="6664" spans="2:9">
      <c r="B6664" s="1532">
        <v>101005</v>
      </c>
      <c r="C6664" s="1523" t="s">
        <v>10062</v>
      </c>
      <c r="D6664" s="1526" t="s">
        <v>1017</v>
      </c>
      <c r="E6664" s="1527">
        <f t="shared" si="208"/>
        <v>16.170000000000002</v>
      </c>
      <c r="F6664" s="1521">
        <f t="shared" si="209"/>
        <v>101005</v>
      </c>
      <c r="H6664" s="1527">
        <v>16.170000000000002</v>
      </c>
      <c r="I6664" s="1527">
        <v>16</v>
      </c>
    </row>
    <row r="6665" spans="2:9">
      <c r="B6665" s="1531">
        <v>101006</v>
      </c>
      <c r="C6665" s="1529" t="s">
        <v>10063</v>
      </c>
      <c r="D6665" s="1528" t="s">
        <v>1017</v>
      </c>
      <c r="E6665" s="1530">
        <f t="shared" si="208"/>
        <v>17.59</v>
      </c>
      <c r="F6665" s="1521">
        <f t="shared" si="209"/>
        <v>101006</v>
      </c>
      <c r="H6665" s="1530">
        <v>17.59</v>
      </c>
      <c r="I6665" s="1530">
        <v>17.440000000000001</v>
      </c>
    </row>
    <row r="6666" spans="2:9">
      <c r="B6666" s="1532">
        <v>101007</v>
      </c>
      <c r="C6666" s="1523" t="s">
        <v>10064</v>
      </c>
      <c r="D6666" s="1526" t="s">
        <v>1017</v>
      </c>
      <c r="E6666" s="1527">
        <f t="shared" si="208"/>
        <v>4.6900000000000004</v>
      </c>
      <c r="F6666" s="1521">
        <f t="shared" si="209"/>
        <v>101007</v>
      </c>
      <c r="H6666" s="1527">
        <v>4.6900000000000004</v>
      </c>
      <c r="I6666" s="1527">
        <v>4.6399999999999997</v>
      </c>
    </row>
    <row r="6667" spans="2:9">
      <c r="B6667" s="1531">
        <v>101008</v>
      </c>
      <c r="C6667" s="1529" t="s">
        <v>10065</v>
      </c>
      <c r="D6667" s="1528" t="s">
        <v>1017</v>
      </c>
      <c r="E6667" s="1530">
        <f t="shared" si="208"/>
        <v>4.6500000000000004</v>
      </c>
      <c r="F6667" s="1521">
        <f t="shared" si="209"/>
        <v>101008</v>
      </c>
      <c r="H6667" s="1530">
        <v>4.6500000000000004</v>
      </c>
      <c r="I6667" s="1530">
        <v>4.6100000000000003</v>
      </c>
    </row>
    <row r="6668" spans="2:9" ht="30">
      <c r="B6668" s="1532">
        <v>101009</v>
      </c>
      <c r="C6668" s="1523" t="s">
        <v>10066</v>
      </c>
      <c r="D6668" s="1526" t="s">
        <v>2177</v>
      </c>
      <c r="E6668" s="1527">
        <f t="shared" si="208"/>
        <v>34.97</v>
      </c>
      <c r="F6668" s="1521">
        <f t="shared" si="209"/>
        <v>101009</v>
      </c>
      <c r="H6668" s="1527">
        <v>34.97</v>
      </c>
      <c r="I6668" s="1527">
        <v>34.53</v>
      </c>
    </row>
    <row r="6669" spans="2:9">
      <c r="B6669" s="1531">
        <v>101010</v>
      </c>
      <c r="C6669" s="1529" t="s">
        <v>10067</v>
      </c>
      <c r="D6669" s="1528" t="s">
        <v>2177</v>
      </c>
      <c r="E6669" s="1530">
        <f t="shared" si="208"/>
        <v>22.01</v>
      </c>
      <c r="F6669" s="1521">
        <f t="shared" si="209"/>
        <v>101010</v>
      </c>
      <c r="H6669" s="1530">
        <v>22.01</v>
      </c>
      <c r="I6669" s="1530">
        <v>21.74</v>
      </c>
    </row>
    <row r="6670" spans="2:9" ht="30">
      <c r="B6670" s="1532">
        <v>101013</v>
      </c>
      <c r="C6670" s="1523" t="s">
        <v>10068</v>
      </c>
      <c r="D6670" s="1526" t="s">
        <v>2177</v>
      </c>
      <c r="E6670" s="1527">
        <f t="shared" si="208"/>
        <v>36.450000000000003</v>
      </c>
      <c r="F6670" s="1521">
        <f t="shared" si="209"/>
        <v>101013</v>
      </c>
      <c r="H6670" s="1527">
        <v>36.450000000000003</v>
      </c>
      <c r="I6670" s="1527">
        <v>35.479999999999997</v>
      </c>
    </row>
    <row r="6671" spans="2:9" ht="30">
      <c r="B6671" s="1531">
        <v>101014</v>
      </c>
      <c r="C6671" s="1529" t="s">
        <v>10069</v>
      </c>
      <c r="D6671" s="1528" t="s">
        <v>2177</v>
      </c>
      <c r="E6671" s="1530">
        <f t="shared" si="208"/>
        <v>33.39</v>
      </c>
      <c r="F6671" s="1521">
        <f t="shared" si="209"/>
        <v>101014</v>
      </c>
      <c r="H6671" s="1530">
        <v>33.39</v>
      </c>
      <c r="I6671" s="1530">
        <v>32.51</v>
      </c>
    </row>
    <row r="6672" spans="2:9" ht="30">
      <c r="B6672" s="1532">
        <v>101015</v>
      </c>
      <c r="C6672" s="1523" t="s">
        <v>10070</v>
      </c>
      <c r="D6672" s="1526" t="s">
        <v>2177</v>
      </c>
      <c r="E6672" s="1527">
        <f t="shared" si="208"/>
        <v>27.43</v>
      </c>
      <c r="F6672" s="1521">
        <f t="shared" si="209"/>
        <v>101015</v>
      </c>
      <c r="H6672" s="1527">
        <v>27.43</v>
      </c>
      <c r="I6672" s="1527">
        <v>26.7</v>
      </c>
    </row>
    <row r="6673" spans="2:9" ht="30">
      <c r="B6673" s="1531">
        <v>101016</v>
      </c>
      <c r="C6673" s="1529" t="s">
        <v>10071</v>
      </c>
      <c r="D6673" s="1528" t="s">
        <v>2177</v>
      </c>
      <c r="E6673" s="1530">
        <f t="shared" si="208"/>
        <v>31.75</v>
      </c>
      <c r="F6673" s="1521">
        <f t="shared" si="209"/>
        <v>101016</v>
      </c>
      <c r="H6673" s="1530">
        <v>31.75</v>
      </c>
      <c r="I6673" s="1530">
        <v>30.91</v>
      </c>
    </row>
    <row r="6674" spans="2:9" ht="30">
      <c r="B6674" s="1532">
        <v>101017</v>
      </c>
      <c r="C6674" s="1523" t="s">
        <v>10072</v>
      </c>
      <c r="D6674" s="1526" t="s">
        <v>2177</v>
      </c>
      <c r="E6674" s="1527">
        <f t="shared" si="208"/>
        <v>24.07</v>
      </c>
      <c r="F6674" s="1521">
        <f t="shared" si="209"/>
        <v>101017</v>
      </c>
      <c r="H6674" s="1527">
        <v>24.07</v>
      </c>
      <c r="I6674" s="1527">
        <v>23.44</v>
      </c>
    </row>
    <row r="6675" spans="2:9" ht="30">
      <c r="B6675" s="1531">
        <v>101018</v>
      </c>
      <c r="C6675" s="1529" t="s">
        <v>10073</v>
      </c>
      <c r="D6675" s="1528" t="s">
        <v>2177</v>
      </c>
      <c r="E6675" s="1530">
        <f t="shared" si="208"/>
        <v>19.77</v>
      </c>
      <c r="F6675" s="1521">
        <f t="shared" si="209"/>
        <v>101018</v>
      </c>
      <c r="H6675" s="1530">
        <v>19.77</v>
      </c>
      <c r="I6675" s="1530">
        <v>19.260000000000002</v>
      </c>
    </row>
    <row r="6676" spans="2:9" ht="30">
      <c r="B6676" s="1532">
        <v>101463</v>
      </c>
      <c r="C6676" s="1523" t="s">
        <v>10074</v>
      </c>
      <c r="D6676" s="1526" t="s">
        <v>2177</v>
      </c>
      <c r="E6676" s="1527">
        <f t="shared" si="208"/>
        <v>36.56</v>
      </c>
      <c r="F6676" s="1521">
        <f t="shared" si="209"/>
        <v>101463</v>
      </c>
      <c r="H6676" s="1527">
        <v>36.56</v>
      </c>
      <c r="I6676" s="1527">
        <v>35.590000000000003</v>
      </c>
    </row>
    <row r="6677" spans="2:9" ht="30">
      <c r="B6677" s="1531">
        <v>101464</v>
      </c>
      <c r="C6677" s="1529" t="s">
        <v>10075</v>
      </c>
      <c r="D6677" s="1528" t="s">
        <v>2177</v>
      </c>
      <c r="E6677" s="1530">
        <f t="shared" si="208"/>
        <v>28.09</v>
      </c>
      <c r="F6677" s="1521">
        <f t="shared" si="209"/>
        <v>101464</v>
      </c>
      <c r="H6677" s="1530">
        <v>28.09</v>
      </c>
      <c r="I6677" s="1530">
        <v>27.34</v>
      </c>
    </row>
    <row r="6678" spans="2:9" ht="30">
      <c r="B6678" s="1532">
        <v>101465</v>
      </c>
      <c r="C6678" s="1523" t="s">
        <v>10076</v>
      </c>
      <c r="D6678" s="1526" t="s">
        <v>2177</v>
      </c>
      <c r="E6678" s="1527">
        <f t="shared" si="208"/>
        <v>21.47</v>
      </c>
      <c r="F6678" s="1521">
        <f t="shared" si="209"/>
        <v>101465</v>
      </c>
      <c r="H6678" s="1527">
        <v>21.47</v>
      </c>
      <c r="I6678" s="1527">
        <v>20.9</v>
      </c>
    </row>
    <row r="6679" spans="2:9" ht="30">
      <c r="B6679" s="1531">
        <v>101466</v>
      </c>
      <c r="C6679" s="1529" t="s">
        <v>10077</v>
      </c>
      <c r="D6679" s="1528" t="s">
        <v>2177</v>
      </c>
      <c r="E6679" s="1530">
        <f t="shared" si="208"/>
        <v>17.47</v>
      </c>
      <c r="F6679" s="1521">
        <f t="shared" si="209"/>
        <v>101466</v>
      </c>
      <c r="H6679" s="1530">
        <v>17.47</v>
      </c>
      <c r="I6679" s="1530">
        <v>17</v>
      </c>
    </row>
    <row r="6680" spans="2:9" ht="30">
      <c r="B6680" s="1532">
        <v>101467</v>
      </c>
      <c r="C6680" s="1523" t="s">
        <v>10078</v>
      </c>
      <c r="D6680" s="1526" t="s">
        <v>2177</v>
      </c>
      <c r="E6680" s="1527">
        <f t="shared" si="208"/>
        <v>14.61</v>
      </c>
      <c r="F6680" s="1521">
        <f t="shared" si="209"/>
        <v>101467</v>
      </c>
      <c r="H6680" s="1527">
        <v>14.61</v>
      </c>
      <c r="I6680" s="1527">
        <v>14.23</v>
      </c>
    </row>
    <row r="6681" spans="2:9" ht="30">
      <c r="B6681" s="1531">
        <v>101468</v>
      </c>
      <c r="C6681" s="1529" t="s">
        <v>10079</v>
      </c>
      <c r="D6681" s="1528" t="s">
        <v>2177</v>
      </c>
      <c r="E6681" s="1530">
        <f t="shared" si="208"/>
        <v>13.36</v>
      </c>
      <c r="F6681" s="1521">
        <f t="shared" si="209"/>
        <v>101468</v>
      </c>
      <c r="H6681" s="1530">
        <v>13.36</v>
      </c>
      <c r="I6681" s="1530">
        <v>13.01</v>
      </c>
    </row>
    <row r="6682" spans="2:9" ht="30">
      <c r="B6682" s="1532">
        <v>101469</v>
      </c>
      <c r="C6682" s="1523" t="s">
        <v>10080</v>
      </c>
      <c r="D6682" s="1526" t="s">
        <v>2177</v>
      </c>
      <c r="E6682" s="1527">
        <f t="shared" si="208"/>
        <v>29.92</v>
      </c>
      <c r="F6682" s="1521">
        <f t="shared" si="209"/>
        <v>101469</v>
      </c>
      <c r="H6682" s="1527">
        <v>29.92</v>
      </c>
      <c r="I6682" s="1527">
        <v>29.13</v>
      </c>
    </row>
    <row r="6683" spans="2:9" ht="30">
      <c r="B6683" s="1531">
        <v>101470</v>
      </c>
      <c r="C6683" s="1529" t="s">
        <v>10081</v>
      </c>
      <c r="D6683" s="1528" t="s">
        <v>2177</v>
      </c>
      <c r="E6683" s="1530">
        <f t="shared" si="208"/>
        <v>23.75</v>
      </c>
      <c r="F6683" s="1521">
        <f t="shared" si="209"/>
        <v>101470</v>
      </c>
      <c r="H6683" s="1530">
        <v>23.75</v>
      </c>
      <c r="I6683" s="1530">
        <v>23.13</v>
      </c>
    </row>
    <row r="6684" spans="2:9" ht="30">
      <c r="B6684" s="1532">
        <v>101471</v>
      </c>
      <c r="C6684" s="1523" t="s">
        <v>10082</v>
      </c>
      <c r="D6684" s="1526" t="s">
        <v>2177</v>
      </c>
      <c r="E6684" s="1527">
        <f t="shared" si="208"/>
        <v>20.37</v>
      </c>
      <c r="F6684" s="1521">
        <f t="shared" si="209"/>
        <v>101471</v>
      </c>
      <c r="H6684" s="1527">
        <v>20.37</v>
      </c>
      <c r="I6684" s="1527">
        <v>19.829999999999998</v>
      </c>
    </row>
    <row r="6685" spans="2:9" ht="30">
      <c r="B6685" s="1531">
        <v>101472</v>
      </c>
      <c r="C6685" s="1529" t="s">
        <v>10083</v>
      </c>
      <c r="D6685" s="1528" t="s">
        <v>2177</v>
      </c>
      <c r="E6685" s="1530">
        <f t="shared" si="208"/>
        <v>15.86</v>
      </c>
      <c r="F6685" s="1521">
        <f t="shared" si="209"/>
        <v>101472</v>
      </c>
      <c r="H6685" s="1530">
        <v>15.86</v>
      </c>
      <c r="I6685" s="1530">
        <v>15.43</v>
      </c>
    </row>
    <row r="6686" spans="2:9" ht="30">
      <c r="B6686" s="1532">
        <v>101473</v>
      </c>
      <c r="C6686" s="1523" t="s">
        <v>10084</v>
      </c>
      <c r="D6686" s="1526" t="s">
        <v>2177</v>
      </c>
      <c r="E6686" s="1527">
        <f t="shared" si="208"/>
        <v>22.83</v>
      </c>
      <c r="F6686" s="1521">
        <f t="shared" si="209"/>
        <v>101473</v>
      </c>
      <c r="H6686" s="1527">
        <v>22.83</v>
      </c>
      <c r="I6686" s="1527">
        <v>22.22</v>
      </c>
    </row>
    <row r="6687" spans="2:9" ht="30">
      <c r="B6687" s="1531">
        <v>101474</v>
      </c>
      <c r="C6687" s="1529" t="s">
        <v>10085</v>
      </c>
      <c r="D6687" s="1528" t="s">
        <v>2177</v>
      </c>
      <c r="E6687" s="1530">
        <f t="shared" si="208"/>
        <v>16.34</v>
      </c>
      <c r="F6687" s="1521">
        <f t="shared" si="209"/>
        <v>101474</v>
      </c>
      <c r="H6687" s="1530">
        <v>16.34</v>
      </c>
      <c r="I6687" s="1530">
        <v>15.9</v>
      </c>
    </row>
    <row r="6688" spans="2:9" ht="30">
      <c r="B6688" s="1532">
        <v>101475</v>
      </c>
      <c r="C6688" s="1523" t="s">
        <v>10086</v>
      </c>
      <c r="D6688" s="1526" t="s">
        <v>2177</v>
      </c>
      <c r="E6688" s="1527">
        <f t="shared" si="208"/>
        <v>14.48</v>
      </c>
      <c r="F6688" s="1521">
        <f t="shared" si="209"/>
        <v>101475</v>
      </c>
      <c r="H6688" s="1527">
        <v>14.48</v>
      </c>
      <c r="I6688" s="1527">
        <v>14.11</v>
      </c>
    </row>
    <row r="6689" spans="2:9" ht="30">
      <c r="B6689" s="1531">
        <v>101476</v>
      </c>
      <c r="C6689" s="1529" t="s">
        <v>10087</v>
      </c>
      <c r="D6689" s="1528" t="s">
        <v>2177</v>
      </c>
      <c r="E6689" s="1530">
        <f t="shared" si="208"/>
        <v>12.92</v>
      </c>
      <c r="F6689" s="1521">
        <f t="shared" si="209"/>
        <v>101476</v>
      </c>
      <c r="H6689" s="1530">
        <v>12.92</v>
      </c>
      <c r="I6689" s="1530">
        <v>12.58</v>
      </c>
    </row>
    <row r="6690" spans="2:9" ht="30">
      <c r="B6690" s="1532">
        <v>101477</v>
      </c>
      <c r="C6690" s="1523" t="s">
        <v>10088</v>
      </c>
      <c r="D6690" s="1526" t="s">
        <v>2177</v>
      </c>
      <c r="E6690" s="1527">
        <f t="shared" si="208"/>
        <v>10.58</v>
      </c>
      <c r="F6690" s="1521">
        <f t="shared" si="209"/>
        <v>101477</v>
      </c>
      <c r="H6690" s="1527">
        <v>10.58</v>
      </c>
      <c r="I6690" s="1527">
        <v>10.29</v>
      </c>
    </row>
    <row r="6691" spans="2:9" ht="30">
      <c r="B6691" s="1531">
        <v>101478</v>
      </c>
      <c r="C6691" s="1529" t="s">
        <v>10089</v>
      </c>
      <c r="D6691" s="1528" t="s">
        <v>2177</v>
      </c>
      <c r="E6691" s="1530">
        <f t="shared" si="208"/>
        <v>9.01</v>
      </c>
      <c r="F6691" s="1521">
        <f t="shared" si="209"/>
        <v>101478</v>
      </c>
      <c r="H6691" s="1530">
        <v>9.01</v>
      </c>
      <c r="I6691" s="1530">
        <v>8.76</v>
      </c>
    </row>
    <row r="6692" spans="2:9" ht="30">
      <c r="B6692" s="1532">
        <v>101480</v>
      </c>
      <c r="C6692" s="1523" t="s">
        <v>10090</v>
      </c>
      <c r="D6692" s="1526" t="s">
        <v>2177</v>
      </c>
      <c r="E6692" s="1527">
        <f t="shared" si="208"/>
        <v>53.51</v>
      </c>
      <c r="F6692" s="1521">
        <f t="shared" si="209"/>
        <v>101480</v>
      </c>
      <c r="H6692" s="1527">
        <v>53.51</v>
      </c>
      <c r="I6692" s="1527">
        <v>52.09</v>
      </c>
    </row>
    <row r="6693" spans="2:9" ht="30">
      <c r="B6693" s="1531">
        <v>101481</v>
      </c>
      <c r="C6693" s="1529" t="s">
        <v>10091</v>
      </c>
      <c r="D6693" s="1528" t="s">
        <v>2177</v>
      </c>
      <c r="E6693" s="1530">
        <f t="shared" si="208"/>
        <v>38.65</v>
      </c>
      <c r="F6693" s="1521">
        <f t="shared" si="209"/>
        <v>101481</v>
      </c>
      <c r="H6693" s="1530">
        <v>38.65</v>
      </c>
      <c r="I6693" s="1530">
        <v>37.630000000000003</v>
      </c>
    </row>
    <row r="6694" spans="2:9" ht="30">
      <c r="B6694" s="1532">
        <v>101482</v>
      </c>
      <c r="C6694" s="1523" t="s">
        <v>18803</v>
      </c>
      <c r="D6694" s="1526" t="s">
        <v>2177</v>
      </c>
      <c r="E6694" s="1527">
        <f t="shared" si="208"/>
        <v>28.89</v>
      </c>
      <c r="F6694" s="1521">
        <f t="shared" si="209"/>
        <v>101482</v>
      </c>
      <c r="H6694" s="1527">
        <v>28.89</v>
      </c>
      <c r="I6694" s="1527">
        <v>28.13</v>
      </c>
    </row>
    <row r="6695" spans="2:9" ht="30">
      <c r="B6695" s="1531">
        <v>101483</v>
      </c>
      <c r="C6695" s="1529" t="s">
        <v>10092</v>
      </c>
      <c r="D6695" s="1528" t="s">
        <v>2177</v>
      </c>
      <c r="E6695" s="1530">
        <f t="shared" si="208"/>
        <v>29.99</v>
      </c>
      <c r="F6695" s="1521">
        <f t="shared" si="209"/>
        <v>101483</v>
      </c>
      <c r="H6695" s="1530">
        <v>29.99</v>
      </c>
      <c r="I6695" s="1530">
        <v>29.18</v>
      </c>
    </row>
    <row r="6696" spans="2:9" ht="30">
      <c r="B6696" s="1532">
        <v>101484</v>
      </c>
      <c r="C6696" s="1523" t="s">
        <v>10093</v>
      </c>
      <c r="D6696" s="1526" t="s">
        <v>2177</v>
      </c>
      <c r="E6696" s="1527">
        <f t="shared" si="208"/>
        <v>155.38</v>
      </c>
      <c r="F6696" s="1521">
        <f t="shared" si="209"/>
        <v>101484</v>
      </c>
      <c r="H6696" s="1527">
        <v>155.38</v>
      </c>
      <c r="I6696" s="1527">
        <v>151.28</v>
      </c>
    </row>
    <row r="6697" spans="2:9" ht="30">
      <c r="B6697" s="1531">
        <v>101485</v>
      </c>
      <c r="C6697" s="1529" t="s">
        <v>10094</v>
      </c>
      <c r="D6697" s="1528" t="s">
        <v>2177</v>
      </c>
      <c r="E6697" s="1530">
        <f t="shared" si="208"/>
        <v>119.28</v>
      </c>
      <c r="F6697" s="1521">
        <f t="shared" si="209"/>
        <v>101485</v>
      </c>
      <c r="H6697" s="1530">
        <v>119.28</v>
      </c>
      <c r="I6697" s="1530">
        <v>116.13</v>
      </c>
    </row>
    <row r="6698" spans="2:9" ht="30">
      <c r="B6698" s="1532">
        <v>101486</v>
      </c>
      <c r="C6698" s="1523" t="s">
        <v>10095</v>
      </c>
      <c r="D6698" s="1526" t="s">
        <v>2177</v>
      </c>
      <c r="E6698" s="1527">
        <f t="shared" si="208"/>
        <v>107.44</v>
      </c>
      <c r="F6698" s="1521">
        <f t="shared" si="209"/>
        <v>101486</v>
      </c>
      <c r="H6698" s="1527">
        <v>107.44</v>
      </c>
      <c r="I6698" s="1527">
        <v>104.59</v>
      </c>
    </row>
    <row r="6699" spans="2:9" ht="30">
      <c r="B6699" s="1531">
        <v>101487</v>
      </c>
      <c r="C6699" s="1529" t="s">
        <v>10096</v>
      </c>
      <c r="D6699" s="1528" t="s">
        <v>2177</v>
      </c>
      <c r="E6699" s="1530">
        <f t="shared" si="208"/>
        <v>78.67</v>
      </c>
      <c r="F6699" s="1521">
        <f t="shared" si="209"/>
        <v>101487</v>
      </c>
      <c r="H6699" s="1530">
        <v>78.67</v>
      </c>
      <c r="I6699" s="1530">
        <v>76.58</v>
      </c>
    </row>
    <row r="6700" spans="2:9" ht="30">
      <c r="B6700" s="1532">
        <v>101488</v>
      </c>
      <c r="C6700" s="1523" t="s">
        <v>10097</v>
      </c>
      <c r="D6700" s="1526" t="s">
        <v>2177</v>
      </c>
      <c r="E6700" s="1527">
        <f t="shared" si="208"/>
        <v>68.069999999999993</v>
      </c>
      <c r="F6700" s="1521">
        <f t="shared" si="209"/>
        <v>101488</v>
      </c>
      <c r="H6700" s="1527">
        <v>68.069999999999993</v>
      </c>
      <c r="I6700" s="1527">
        <v>66.27</v>
      </c>
    </row>
    <row r="6701" spans="2:9" ht="30">
      <c r="B6701" s="1531">
        <v>101188</v>
      </c>
      <c r="C6701" s="1529" t="s">
        <v>9791</v>
      </c>
      <c r="D6701" s="1528" t="s">
        <v>73</v>
      </c>
      <c r="E6701" s="1530">
        <f t="shared" si="208"/>
        <v>4.8600000000000003</v>
      </c>
      <c r="F6701" s="1521">
        <f t="shared" si="209"/>
        <v>101188</v>
      </c>
      <c r="H6701" s="1530">
        <v>4.8600000000000003</v>
      </c>
      <c r="I6701" s="1530">
        <v>4.5</v>
      </c>
    </row>
    <row r="6702" spans="2:9" ht="30">
      <c r="B6702" s="1532">
        <v>101189</v>
      </c>
      <c r="C6702" s="1523" t="s">
        <v>9792</v>
      </c>
      <c r="D6702" s="1526" t="s">
        <v>73</v>
      </c>
      <c r="E6702" s="1527">
        <f t="shared" si="208"/>
        <v>57.2</v>
      </c>
      <c r="F6702" s="1521">
        <f t="shared" si="209"/>
        <v>101189</v>
      </c>
      <c r="H6702" s="1527">
        <v>57.2</v>
      </c>
      <c r="I6702" s="1527">
        <v>55.08</v>
      </c>
    </row>
    <row r="6703" spans="2:9" ht="30">
      <c r="B6703" s="1531">
        <v>101190</v>
      </c>
      <c r="C6703" s="1529" t="s">
        <v>9793</v>
      </c>
      <c r="D6703" s="1528" t="s">
        <v>73</v>
      </c>
      <c r="E6703" s="1530">
        <f t="shared" si="208"/>
        <v>56.58</v>
      </c>
      <c r="F6703" s="1521">
        <f t="shared" si="209"/>
        <v>101190</v>
      </c>
      <c r="H6703" s="1530">
        <v>56.58</v>
      </c>
      <c r="I6703" s="1530">
        <v>54.46</v>
      </c>
    </row>
    <row r="6704" spans="2:9" ht="30">
      <c r="B6704" s="1532">
        <v>101191</v>
      </c>
      <c r="C6704" s="1523" t="s">
        <v>9794</v>
      </c>
      <c r="D6704" s="1526" t="s">
        <v>73</v>
      </c>
      <c r="E6704" s="1527">
        <f t="shared" si="208"/>
        <v>56.89</v>
      </c>
      <c r="F6704" s="1521">
        <f t="shared" si="209"/>
        <v>101191</v>
      </c>
      <c r="H6704" s="1527">
        <v>56.89</v>
      </c>
      <c r="I6704" s="1527">
        <v>54.77</v>
      </c>
    </row>
    <row r="6705" spans="2:9" ht="30">
      <c r="B6705" s="1531">
        <v>101192</v>
      </c>
      <c r="C6705" s="1529" t="s">
        <v>9795</v>
      </c>
      <c r="D6705" s="1528" t="s">
        <v>73</v>
      </c>
      <c r="E6705" s="1530">
        <f t="shared" si="208"/>
        <v>57.15</v>
      </c>
      <c r="F6705" s="1521">
        <f t="shared" si="209"/>
        <v>101192</v>
      </c>
      <c r="H6705" s="1530">
        <v>57.15</v>
      </c>
      <c r="I6705" s="1530">
        <v>55.03</v>
      </c>
    </row>
    <row r="6706" spans="2:9" ht="30">
      <c r="B6706" s="1532">
        <v>101193</v>
      </c>
      <c r="C6706" s="1523" t="s">
        <v>9796</v>
      </c>
      <c r="D6706" s="1526" t="s">
        <v>73</v>
      </c>
      <c r="E6706" s="1527">
        <f t="shared" si="208"/>
        <v>51.37</v>
      </c>
      <c r="F6706" s="1521">
        <f t="shared" si="209"/>
        <v>101193</v>
      </c>
      <c r="H6706" s="1527">
        <v>51.37</v>
      </c>
      <c r="I6706" s="1527">
        <v>49.25</v>
      </c>
    </row>
    <row r="6707" spans="2:9" ht="30">
      <c r="B6707" s="1531">
        <v>101194</v>
      </c>
      <c r="C6707" s="1529" t="s">
        <v>9797</v>
      </c>
      <c r="D6707" s="1528" t="s">
        <v>73</v>
      </c>
      <c r="E6707" s="1530">
        <f t="shared" si="208"/>
        <v>51.68</v>
      </c>
      <c r="F6707" s="1521">
        <f t="shared" si="209"/>
        <v>101194</v>
      </c>
      <c r="H6707" s="1530">
        <v>51.68</v>
      </c>
      <c r="I6707" s="1530">
        <v>49.56</v>
      </c>
    </row>
    <row r="6708" spans="2:9" ht="30">
      <c r="B6708" s="1532">
        <v>101197</v>
      </c>
      <c r="C6708" s="1523" t="s">
        <v>9798</v>
      </c>
      <c r="D6708" s="1526" t="s">
        <v>73</v>
      </c>
      <c r="E6708" s="1527">
        <f t="shared" si="208"/>
        <v>104.78</v>
      </c>
      <c r="F6708" s="1521">
        <f t="shared" si="209"/>
        <v>101197</v>
      </c>
      <c r="H6708" s="1527">
        <v>104.78</v>
      </c>
      <c r="I6708" s="1527">
        <v>100.89</v>
      </c>
    </row>
    <row r="6709" spans="2:9" ht="30">
      <c r="B6709" s="1531">
        <v>101198</v>
      </c>
      <c r="C6709" s="1529" t="s">
        <v>9799</v>
      </c>
      <c r="D6709" s="1528" t="s">
        <v>73</v>
      </c>
      <c r="E6709" s="1530">
        <f t="shared" si="208"/>
        <v>76.62</v>
      </c>
      <c r="F6709" s="1521">
        <f t="shared" si="209"/>
        <v>101198</v>
      </c>
      <c r="H6709" s="1530">
        <v>76.62</v>
      </c>
      <c r="I6709" s="1530">
        <v>73.239999999999995</v>
      </c>
    </row>
    <row r="6710" spans="2:9" ht="30">
      <c r="B6710" s="1532">
        <v>101199</v>
      </c>
      <c r="C6710" s="1523" t="s">
        <v>9800</v>
      </c>
      <c r="D6710" s="1526" t="s">
        <v>73</v>
      </c>
      <c r="E6710" s="1527">
        <f t="shared" si="208"/>
        <v>77.39</v>
      </c>
      <c r="F6710" s="1521">
        <f t="shared" si="209"/>
        <v>101199</v>
      </c>
      <c r="H6710" s="1527">
        <v>77.39</v>
      </c>
      <c r="I6710" s="1527">
        <v>74.010000000000005</v>
      </c>
    </row>
    <row r="6711" spans="2:9" ht="30">
      <c r="B6711" s="1531">
        <v>101200</v>
      </c>
      <c r="C6711" s="1529" t="s">
        <v>9801</v>
      </c>
      <c r="D6711" s="1528" t="s">
        <v>73</v>
      </c>
      <c r="E6711" s="1530">
        <f t="shared" si="208"/>
        <v>44.35</v>
      </c>
      <c r="F6711" s="1521">
        <f t="shared" si="209"/>
        <v>101200</v>
      </c>
      <c r="H6711" s="1530">
        <v>44.35</v>
      </c>
      <c r="I6711" s="1530">
        <v>42.39</v>
      </c>
    </row>
    <row r="6712" spans="2:9" ht="30">
      <c r="B6712" s="1532">
        <v>101201</v>
      </c>
      <c r="C6712" s="1523" t="s">
        <v>9802</v>
      </c>
      <c r="D6712" s="1526" t="s">
        <v>73</v>
      </c>
      <c r="E6712" s="1527">
        <f t="shared" si="208"/>
        <v>55.1</v>
      </c>
      <c r="F6712" s="1521">
        <f t="shared" si="209"/>
        <v>101201</v>
      </c>
      <c r="H6712" s="1527">
        <v>55.1</v>
      </c>
      <c r="I6712" s="1527">
        <v>52.56</v>
      </c>
    </row>
    <row r="6713" spans="2:9" ht="30">
      <c r="B6713" s="1531">
        <v>101202</v>
      </c>
      <c r="C6713" s="1529" t="s">
        <v>9803</v>
      </c>
      <c r="D6713" s="1528" t="s">
        <v>73</v>
      </c>
      <c r="E6713" s="1530">
        <f t="shared" si="208"/>
        <v>35.82</v>
      </c>
      <c r="F6713" s="1521">
        <f t="shared" si="209"/>
        <v>101202</v>
      </c>
      <c r="H6713" s="1530">
        <v>35.82</v>
      </c>
      <c r="I6713" s="1530">
        <v>33.700000000000003</v>
      </c>
    </row>
    <row r="6714" spans="2:9" ht="30">
      <c r="B6714" s="1532">
        <v>101203</v>
      </c>
      <c r="C6714" s="1523" t="s">
        <v>9804</v>
      </c>
      <c r="D6714" s="1526" t="s">
        <v>73</v>
      </c>
      <c r="E6714" s="1527">
        <f t="shared" si="208"/>
        <v>35.04</v>
      </c>
      <c r="F6714" s="1521">
        <f t="shared" si="209"/>
        <v>101203</v>
      </c>
      <c r="H6714" s="1527">
        <v>35.04</v>
      </c>
      <c r="I6714" s="1527">
        <v>32.92</v>
      </c>
    </row>
    <row r="6715" spans="2:9" ht="30">
      <c r="B6715" s="1531">
        <v>101204</v>
      </c>
      <c r="C6715" s="1529" t="s">
        <v>9805</v>
      </c>
      <c r="D6715" s="1528" t="s">
        <v>73</v>
      </c>
      <c r="E6715" s="1530">
        <f t="shared" si="208"/>
        <v>35.35</v>
      </c>
      <c r="F6715" s="1521">
        <f t="shared" si="209"/>
        <v>101204</v>
      </c>
      <c r="H6715" s="1530">
        <v>35.35</v>
      </c>
      <c r="I6715" s="1530">
        <v>33.229999999999997</v>
      </c>
    </row>
    <row r="6716" spans="2:9" ht="30">
      <c r="B6716" s="1532">
        <v>101205</v>
      </c>
      <c r="C6716" s="1523" t="s">
        <v>9806</v>
      </c>
      <c r="D6716" s="1526" t="s">
        <v>73</v>
      </c>
      <c r="E6716" s="1527">
        <f t="shared" si="208"/>
        <v>35.82</v>
      </c>
      <c r="F6716" s="1521">
        <f t="shared" si="209"/>
        <v>101205</v>
      </c>
      <c r="H6716" s="1527">
        <v>35.82</v>
      </c>
      <c r="I6716" s="1527">
        <v>33.700000000000003</v>
      </c>
    </row>
    <row r="6717" spans="2:9" ht="45">
      <c r="B6717" s="1531">
        <v>102362</v>
      </c>
      <c r="C6717" s="1529" t="s">
        <v>18002</v>
      </c>
      <c r="D6717" s="1528" t="s">
        <v>150</v>
      </c>
      <c r="E6717" s="1530">
        <f t="shared" si="208"/>
        <v>177.53</v>
      </c>
      <c r="F6717" s="1521">
        <f t="shared" si="209"/>
        <v>102362</v>
      </c>
      <c r="H6717" s="1530">
        <v>177.53</v>
      </c>
      <c r="I6717" s="1530">
        <v>173.68</v>
      </c>
    </row>
    <row r="6718" spans="2:9" ht="45">
      <c r="B6718" s="1532">
        <v>102363</v>
      </c>
      <c r="C6718" s="1523" t="s">
        <v>18003</v>
      </c>
      <c r="D6718" s="1526" t="s">
        <v>150</v>
      </c>
      <c r="E6718" s="1527">
        <f t="shared" si="208"/>
        <v>190.65</v>
      </c>
      <c r="F6718" s="1521">
        <f t="shared" si="209"/>
        <v>102363</v>
      </c>
      <c r="H6718" s="1527">
        <v>190.65</v>
      </c>
      <c r="I6718" s="1527">
        <v>186.83</v>
      </c>
    </row>
    <row r="6719" spans="2:9" ht="45">
      <c r="B6719" s="1531">
        <v>102364</v>
      </c>
      <c r="C6719" s="1529" t="s">
        <v>18004</v>
      </c>
      <c r="D6719" s="1528" t="s">
        <v>150</v>
      </c>
      <c r="E6719" s="1530">
        <f t="shared" si="208"/>
        <v>214.43</v>
      </c>
      <c r="F6719" s="1521">
        <f t="shared" si="209"/>
        <v>102364</v>
      </c>
      <c r="H6719" s="1530">
        <v>214.43</v>
      </c>
      <c r="I6719" s="1530">
        <v>210.61</v>
      </c>
    </row>
    <row r="6720" spans="2:9">
      <c r="B6720" s="1532">
        <v>98509</v>
      </c>
      <c r="C6720" s="1523" t="s">
        <v>3744</v>
      </c>
      <c r="D6720" s="1526" t="s">
        <v>74</v>
      </c>
      <c r="E6720" s="1527">
        <f t="shared" si="208"/>
        <v>55.61</v>
      </c>
      <c r="F6720" s="1521">
        <f t="shared" si="209"/>
        <v>98509</v>
      </c>
      <c r="H6720" s="1527">
        <v>55.61</v>
      </c>
      <c r="I6720" s="1527">
        <v>55.39</v>
      </c>
    </row>
    <row r="6721" spans="2:9">
      <c r="B6721" s="1531">
        <v>98510</v>
      </c>
      <c r="C6721" s="1529" t="s">
        <v>3745</v>
      </c>
      <c r="D6721" s="1528" t="s">
        <v>74</v>
      </c>
      <c r="E6721" s="1530">
        <f t="shared" si="208"/>
        <v>79.33</v>
      </c>
      <c r="F6721" s="1521">
        <f t="shared" si="209"/>
        <v>98510</v>
      </c>
      <c r="H6721" s="1530">
        <v>79.33</v>
      </c>
      <c r="I6721" s="1530">
        <v>77.790000000000006</v>
      </c>
    </row>
    <row r="6722" spans="2:9">
      <c r="B6722" s="1532">
        <v>98511</v>
      </c>
      <c r="C6722" s="1523" t="s">
        <v>3746</v>
      </c>
      <c r="D6722" s="1526" t="s">
        <v>74</v>
      </c>
      <c r="E6722" s="1527">
        <f t="shared" ref="E6722:E6785" si="210">IF($L$2=$H$1,H6722,I6722)</f>
        <v>153.27000000000001</v>
      </c>
      <c r="F6722" s="1521">
        <f t="shared" ref="F6722:F6785" si="211">IF(LEN($B6722)=7,CONCATENATE(MID($B6722,1,6),"00",RIGHT($B6722,1)),IF(LEN($B6722)=8,CONCATENATE(MID($B6722,1,6),"0",RIGHT($B6722,2)),$B6722))</f>
        <v>98511</v>
      </c>
      <c r="H6722" s="1527">
        <v>153.27000000000001</v>
      </c>
      <c r="I6722" s="1527">
        <v>151.05000000000001</v>
      </c>
    </row>
    <row r="6723" spans="2:9">
      <c r="B6723" s="1531">
        <v>98516</v>
      </c>
      <c r="C6723" s="1529" t="s">
        <v>3747</v>
      </c>
      <c r="D6723" s="1528" t="s">
        <v>74</v>
      </c>
      <c r="E6723" s="1530">
        <f t="shared" si="210"/>
        <v>333.74</v>
      </c>
      <c r="F6723" s="1521">
        <f t="shared" si="211"/>
        <v>98516</v>
      </c>
      <c r="H6723" s="1530">
        <v>333.74</v>
      </c>
      <c r="I6723" s="1530">
        <v>321.14999999999998</v>
      </c>
    </row>
    <row r="6724" spans="2:9">
      <c r="B6724" s="1532">
        <v>98519</v>
      </c>
      <c r="C6724" s="1523" t="s">
        <v>3748</v>
      </c>
      <c r="D6724" s="1526" t="s">
        <v>150</v>
      </c>
      <c r="E6724" s="1527">
        <f t="shared" si="210"/>
        <v>1.61</v>
      </c>
      <c r="F6724" s="1521">
        <f t="shared" si="211"/>
        <v>98519</v>
      </c>
      <c r="H6724" s="1527">
        <v>1.61</v>
      </c>
      <c r="I6724" s="1527">
        <v>1.46</v>
      </c>
    </row>
    <row r="6725" spans="2:9">
      <c r="B6725" s="1531">
        <v>98520</v>
      </c>
      <c r="C6725" s="1529" t="s">
        <v>3749</v>
      </c>
      <c r="D6725" s="1528" t="s">
        <v>150</v>
      </c>
      <c r="E6725" s="1530">
        <f t="shared" si="210"/>
        <v>4.54</v>
      </c>
      <c r="F6725" s="1521">
        <f t="shared" si="211"/>
        <v>98520</v>
      </c>
      <c r="H6725" s="1530">
        <v>4.54</v>
      </c>
      <c r="I6725" s="1530">
        <v>4.4000000000000004</v>
      </c>
    </row>
    <row r="6726" spans="2:9">
      <c r="B6726" s="1532">
        <v>98521</v>
      </c>
      <c r="C6726" s="1523" t="s">
        <v>3750</v>
      </c>
      <c r="D6726" s="1526" t="s">
        <v>150</v>
      </c>
      <c r="E6726" s="1527">
        <f t="shared" si="210"/>
        <v>0.28999999999999998</v>
      </c>
      <c r="F6726" s="1521">
        <f t="shared" si="211"/>
        <v>98521</v>
      </c>
      <c r="H6726" s="1527">
        <v>0.28999999999999998</v>
      </c>
      <c r="I6726" s="1527">
        <v>0.26</v>
      </c>
    </row>
    <row r="6727" spans="2:9">
      <c r="B6727" s="1531">
        <v>98522</v>
      </c>
      <c r="C6727" s="1529" t="s">
        <v>3751</v>
      </c>
      <c r="D6727" s="1528" t="s">
        <v>73</v>
      </c>
      <c r="E6727" s="1530">
        <f t="shared" si="210"/>
        <v>144.03</v>
      </c>
      <c r="F6727" s="1521">
        <f t="shared" si="211"/>
        <v>98522</v>
      </c>
      <c r="H6727" s="1530">
        <v>144.03</v>
      </c>
      <c r="I6727" s="1530">
        <v>139.47999999999999</v>
      </c>
    </row>
    <row r="6728" spans="2:9">
      <c r="B6728" s="1532">
        <v>98524</v>
      </c>
      <c r="C6728" s="1523" t="s">
        <v>3752</v>
      </c>
      <c r="D6728" s="1526" t="s">
        <v>150</v>
      </c>
      <c r="E6728" s="1527">
        <f t="shared" si="210"/>
        <v>2.5099999999999998</v>
      </c>
      <c r="F6728" s="1521">
        <f t="shared" si="211"/>
        <v>98524</v>
      </c>
      <c r="H6728" s="1527">
        <v>2.5099999999999998</v>
      </c>
      <c r="I6728" s="1527">
        <v>2.25</v>
      </c>
    </row>
    <row r="6729" spans="2:9">
      <c r="B6729" s="1531">
        <v>98503</v>
      </c>
      <c r="C6729" s="1529" t="s">
        <v>3753</v>
      </c>
      <c r="D6729" s="1528" t="s">
        <v>150</v>
      </c>
      <c r="E6729" s="1530">
        <f t="shared" si="210"/>
        <v>18.78</v>
      </c>
      <c r="F6729" s="1521">
        <f t="shared" si="211"/>
        <v>98503</v>
      </c>
      <c r="H6729" s="1530">
        <v>18.78</v>
      </c>
      <c r="I6729" s="1530">
        <v>18.37</v>
      </c>
    </row>
    <row r="6730" spans="2:9">
      <c r="B6730" s="1532">
        <v>98504</v>
      </c>
      <c r="C6730" s="1523" t="s">
        <v>3754</v>
      </c>
      <c r="D6730" s="1526" t="s">
        <v>150</v>
      </c>
      <c r="E6730" s="1527">
        <f t="shared" si="210"/>
        <v>12.62</v>
      </c>
      <c r="F6730" s="1521">
        <f t="shared" si="211"/>
        <v>98504</v>
      </c>
      <c r="H6730" s="1527">
        <v>12.62</v>
      </c>
      <c r="I6730" s="1527">
        <v>12.29</v>
      </c>
    </row>
    <row r="6731" spans="2:9">
      <c r="B6731" s="1531">
        <v>98505</v>
      </c>
      <c r="C6731" s="1529" t="s">
        <v>3755</v>
      </c>
      <c r="D6731" s="1528" t="s">
        <v>150</v>
      </c>
      <c r="E6731" s="1530">
        <f t="shared" si="210"/>
        <v>79.510000000000005</v>
      </c>
      <c r="F6731" s="1521">
        <f t="shared" si="211"/>
        <v>98505</v>
      </c>
      <c r="H6731" s="1530">
        <v>79.510000000000005</v>
      </c>
      <c r="I6731" s="1530">
        <v>79.05</v>
      </c>
    </row>
    <row r="6732" spans="2:9" ht="30">
      <c r="B6732" s="1532">
        <v>103185</v>
      </c>
      <c r="C6732" s="1523" t="s">
        <v>18804</v>
      </c>
      <c r="D6732" s="1526" t="s">
        <v>74</v>
      </c>
      <c r="E6732" s="1527">
        <f t="shared" si="210"/>
        <v>5389.15</v>
      </c>
      <c r="F6732" s="1521">
        <f t="shared" si="211"/>
        <v>103185</v>
      </c>
      <c r="H6732" s="1527">
        <v>5389.15</v>
      </c>
      <c r="I6732" s="1527">
        <v>5378.84</v>
      </c>
    </row>
    <row r="6733" spans="2:9" ht="30">
      <c r="B6733" s="1531">
        <v>103186</v>
      </c>
      <c r="C6733" s="1529" t="s">
        <v>18805</v>
      </c>
      <c r="D6733" s="1528" t="s">
        <v>74</v>
      </c>
      <c r="E6733" s="1530">
        <f t="shared" si="210"/>
        <v>5689.95</v>
      </c>
      <c r="F6733" s="1521">
        <f t="shared" si="211"/>
        <v>103186</v>
      </c>
      <c r="H6733" s="1530">
        <v>5689.95</v>
      </c>
      <c r="I6733" s="1530">
        <v>5685.73</v>
      </c>
    </row>
    <row r="6734" spans="2:9" ht="30">
      <c r="B6734" s="1532">
        <v>103187</v>
      </c>
      <c r="C6734" s="1523" t="s">
        <v>18806</v>
      </c>
      <c r="D6734" s="1526" t="s">
        <v>74</v>
      </c>
      <c r="E6734" s="1527">
        <f t="shared" si="210"/>
        <v>4272.71</v>
      </c>
      <c r="F6734" s="1521">
        <f t="shared" si="211"/>
        <v>103187</v>
      </c>
      <c r="H6734" s="1527">
        <v>4272.71</v>
      </c>
      <c r="I6734" s="1527">
        <v>4265.66</v>
      </c>
    </row>
    <row r="6735" spans="2:9" ht="30">
      <c r="B6735" s="1531">
        <v>103188</v>
      </c>
      <c r="C6735" s="1529" t="s">
        <v>18807</v>
      </c>
      <c r="D6735" s="1528" t="s">
        <v>74</v>
      </c>
      <c r="E6735" s="1530">
        <f t="shared" si="210"/>
        <v>4596.1899999999996</v>
      </c>
      <c r="F6735" s="1521">
        <f t="shared" si="211"/>
        <v>103188</v>
      </c>
      <c r="H6735" s="1530">
        <v>4596.1899999999996</v>
      </c>
      <c r="I6735" s="1530">
        <v>4590.76</v>
      </c>
    </row>
    <row r="6736" spans="2:9" ht="30">
      <c r="B6736" s="1532">
        <v>103189</v>
      </c>
      <c r="C6736" s="1523" t="s">
        <v>18808</v>
      </c>
      <c r="D6736" s="1526" t="s">
        <v>74</v>
      </c>
      <c r="E6736" s="1527">
        <f t="shared" si="210"/>
        <v>2302.4</v>
      </c>
      <c r="F6736" s="1521">
        <f t="shared" si="211"/>
        <v>103189</v>
      </c>
      <c r="H6736" s="1527">
        <v>2302.4</v>
      </c>
      <c r="I6736" s="1527">
        <v>2298.61</v>
      </c>
    </row>
    <row r="6737" spans="2:9" ht="30">
      <c r="B6737" s="1531">
        <v>103190</v>
      </c>
      <c r="C6737" s="1529" t="s">
        <v>18809</v>
      </c>
      <c r="D6737" s="1528" t="s">
        <v>74</v>
      </c>
      <c r="E6737" s="1530">
        <f t="shared" si="210"/>
        <v>3576.14</v>
      </c>
      <c r="F6737" s="1521">
        <f t="shared" si="211"/>
        <v>103190</v>
      </c>
      <c r="H6737" s="1530">
        <v>3576.14</v>
      </c>
      <c r="I6737" s="1530">
        <v>3568.97</v>
      </c>
    </row>
    <row r="6738" spans="2:9" ht="30">
      <c r="B6738" s="1532">
        <v>103191</v>
      </c>
      <c r="C6738" s="1523" t="s">
        <v>18810</v>
      </c>
      <c r="D6738" s="1526" t="s">
        <v>74</v>
      </c>
      <c r="E6738" s="1527">
        <f t="shared" si="210"/>
        <v>2082.6799999999998</v>
      </c>
      <c r="F6738" s="1521">
        <f t="shared" si="211"/>
        <v>103191</v>
      </c>
      <c r="H6738" s="1527">
        <v>2082.6799999999998</v>
      </c>
      <c r="I6738" s="1527">
        <v>2076.79</v>
      </c>
    </row>
    <row r="6739" spans="2:9" ht="30">
      <c r="B6739" s="1531">
        <v>103192</v>
      </c>
      <c r="C6739" s="1529" t="s">
        <v>18811</v>
      </c>
      <c r="D6739" s="1528" t="s">
        <v>74</v>
      </c>
      <c r="E6739" s="1530">
        <f t="shared" si="210"/>
        <v>2217.58</v>
      </c>
      <c r="F6739" s="1521">
        <f t="shared" si="211"/>
        <v>103192</v>
      </c>
      <c r="H6739" s="1530">
        <v>2217.58</v>
      </c>
      <c r="I6739" s="1530">
        <v>2211.69</v>
      </c>
    </row>
    <row r="6740" spans="2:9" ht="30">
      <c r="B6740" s="1532">
        <v>103193</v>
      </c>
      <c r="C6740" s="1523" t="s">
        <v>18812</v>
      </c>
      <c r="D6740" s="1526" t="s">
        <v>74</v>
      </c>
      <c r="E6740" s="1527">
        <f t="shared" si="210"/>
        <v>1707.21</v>
      </c>
      <c r="F6740" s="1521">
        <f t="shared" si="211"/>
        <v>103193</v>
      </c>
      <c r="H6740" s="1527">
        <v>1707.21</v>
      </c>
      <c r="I6740" s="1527">
        <v>1701.32</v>
      </c>
    </row>
    <row r="6741" spans="2:9" ht="30">
      <c r="B6741" s="1531">
        <v>103194</v>
      </c>
      <c r="C6741" s="1529" t="s">
        <v>18813</v>
      </c>
      <c r="D6741" s="1528" t="s">
        <v>74</v>
      </c>
      <c r="E6741" s="1530">
        <f t="shared" si="210"/>
        <v>2460.5300000000002</v>
      </c>
      <c r="F6741" s="1521">
        <f t="shared" si="211"/>
        <v>103194</v>
      </c>
      <c r="H6741" s="1530">
        <v>2460.5300000000002</v>
      </c>
      <c r="I6741" s="1530">
        <v>2454.64</v>
      </c>
    </row>
    <row r="6742" spans="2:9" ht="30">
      <c r="B6742" s="1532">
        <v>103195</v>
      </c>
      <c r="C6742" s="1523" t="s">
        <v>18814</v>
      </c>
      <c r="D6742" s="1526" t="s">
        <v>74</v>
      </c>
      <c r="E6742" s="1527">
        <f t="shared" si="210"/>
        <v>1918.61</v>
      </c>
      <c r="F6742" s="1521">
        <f t="shared" si="211"/>
        <v>103195</v>
      </c>
      <c r="H6742" s="1527">
        <v>1918.61</v>
      </c>
      <c r="I6742" s="1527">
        <v>1912.57</v>
      </c>
    </row>
    <row r="6743" spans="2:9" ht="30">
      <c r="B6743" s="1531">
        <v>103205</v>
      </c>
      <c r="C6743" s="1529" t="s">
        <v>18815</v>
      </c>
      <c r="D6743" s="1528" t="s">
        <v>74</v>
      </c>
      <c r="E6743" s="1530">
        <f t="shared" si="210"/>
        <v>3581.91</v>
      </c>
      <c r="F6743" s="1521">
        <f t="shared" si="211"/>
        <v>103205</v>
      </c>
      <c r="H6743" s="1530">
        <v>3581.91</v>
      </c>
      <c r="I6743" s="1530">
        <v>3573.27</v>
      </c>
    </row>
    <row r="6744" spans="2:9" ht="30">
      <c r="B6744" s="1532">
        <v>103206</v>
      </c>
      <c r="C6744" s="1523" t="s">
        <v>18816</v>
      </c>
      <c r="D6744" s="1526" t="s">
        <v>74</v>
      </c>
      <c r="E6744" s="1527">
        <f t="shared" si="210"/>
        <v>2088.46</v>
      </c>
      <c r="F6744" s="1521">
        <f t="shared" si="211"/>
        <v>103206</v>
      </c>
      <c r="H6744" s="1527">
        <v>2088.46</v>
      </c>
      <c r="I6744" s="1527">
        <v>2081.11</v>
      </c>
    </row>
    <row r="6745" spans="2:9" ht="30">
      <c r="B6745" s="1531">
        <v>103207</v>
      </c>
      <c r="C6745" s="1529" t="s">
        <v>18817</v>
      </c>
      <c r="D6745" s="1528" t="s">
        <v>74</v>
      </c>
      <c r="E6745" s="1530">
        <f t="shared" si="210"/>
        <v>2223.36</v>
      </c>
      <c r="F6745" s="1521">
        <f t="shared" si="211"/>
        <v>103207</v>
      </c>
      <c r="H6745" s="1530">
        <v>2223.36</v>
      </c>
      <c r="I6745" s="1530">
        <v>2216.0100000000002</v>
      </c>
    </row>
    <row r="6746" spans="2:9" ht="30">
      <c r="B6746" s="1532">
        <v>103208</v>
      </c>
      <c r="C6746" s="1523" t="s">
        <v>18818</v>
      </c>
      <c r="D6746" s="1526" t="s">
        <v>74</v>
      </c>
      <c r="E6746" s="1527">
        <f t="shared" si="210"/>
        <v>1712.99</v>
      </c>
      <c r="F6746" s="1521">
        <f t="shared" si="211"/>
        <v>103208</v>
      </c>
      <c r="H6746" s="1527">
        <v>1712.99</v>
      </c>
      <c r="I6746" s="1527">
        <v>1705.64</v>
      </c>
    </row>
    <row r="6747" spans="2:9" ht="30">
      <c r="B6747" s="1531">
        <v>103209</v>
      </c>
      <c r="C6747" s="1529" t="s">
        <v>18819</v>
      </c>
      <c r="D6747" s="1528" t="s">
        <v>74</v>
      </c>
      <c r="E6747" s="1530">
        <f t="shared" si="210"/>
        <v>2466.31</v>
      </c>
      <c r="F6747" s="1521">
        <f t="shared" si="211"/>
        <v>103209</v>
      </c>
      <c r="H6747" s="1530">
        <v>2466.31</v>
      </c>
      <c r="I6747" s="1530">
        <v>2458.96</v>
      </c>
    </row>
    <row r="6748" spans="2:9" ht="30">
      <c r="B6748" s="1532">
        <v>103210</v>
      </c>
      <c r="C6748" s="1523" t="s">
        <v>18820</v>
      </c>
      <c r="D6748" s="1526" t="s">
        <v>74</v>
      </c>
      <c r="E6748" s="1527">
        <f t="shared" si="210"/>
        <v>1992.85</v>
      </c>
      <c r="F6748" s="1521">
        <f t="shared" si="211"/>
        <v>103210</v>
      </c>
      <c r="H6748" s="1527">
        <v>1992.85</v>
      </c>
      <c r="I6748" s="1527">
        <v>1979.66</v>
      </c>
    </row>
    <row r="6749" spans="2:9" ht="30">
      <c r="B6749" s="1531">
        <v>103304</v>
      </c>
      <c r="C6749" s="1529" t="s">
        <v>18821</v>
      </c>
      <c r="D6749" s="1528" t="s">
        <v>74</v>
      </c>
      <c r="E6749" s="1530">
        <f t="shared" si="210"/>
        <v>1091.8599999999999</v>
      </c>
      <c r="F6749" s="1521">
        <f t="shared" si="211"/>
        <v>103304</v>
      </c>
      <c r="H6749" s="1530">
        <v>1091.8599999999999</v>
      </c>
      <c r="I6749" s="1530">
        <v>1088.5999999999999</v>
      </c>
    </row>
    <row r="6750" spans="2:9" ht="30">
      <c r="B6750" s="1532">
        <v>103307</v>
      </c>
      <c r="C6750" s="1523" t="s">
        <v>18822</v>
      </c>
      <c r="D6750" s="1526" t="s">
        <v>74</v>
      </c>
      <c r="E6750" s="1527">
        <f t="shared" si="210"/>
        <v>1162.97</v>
      </c>
      <c r="F6750" s="1521">
        <f t="shared" si="211"/>
        <v>103307</v>
      </c>
      <c r="H6750" s="1527">
        <v>1162.97</v>
      </c>
      <c r="I6750" s="1527">
        <v>1156.0899999999999</v>
      </c>
    </row>
    <row r="6751" spans="2:9" ht="30">
      <c r="B6751" s="1531">
        <v>103310</v>
      </c>
      <c r="C6751" s="1529" t="s">
        <v>18823</v>
      </c>
      <c r="D6751" s="1528" t="s">
        <v>74</v>
      </c>
      <c r="E6751" s="1530">
        <f t="shared" si="210"/>
        <v>1125.1600000000001</v>
      </c>
      <c r="F6751" s="1521">
        <f t="shared" si="211"/>
        <v>103310</v>
      </c>
      <c r="H6751" s="1530">
        <v>1125.1600000000001</v>
      </c>
      <c r="I6751" s="1530">
        <v>1122.03</v>
      </c>
    </row>
    <row r="6752" spans="2:9" ht="30">
      <c r="B6752" s="1532">
        <v>103314</v>
      </c>
      <c r="C6752" s="1523" t="s">
        <v>18824</v>
      </c>
      <c r="D6752" s="1526" t="s">
        <v>150</v>
      </c>
      <c r="E6752" s="1527">
        <f t="shared" si="210"/>
        <v>206.21</v>
      </c>
      <c r="F6752" s="1521">
        <f t="shared" si="211"/>
        <v>103314</v>
      </c>
      <c r="H6752" s="1527">
        <v>206.21</v>
      </c>
      <c r="I6752" s="1527">
        <v>203.76</v>
      </c>
    </row>
    <row r="6753" spans="2:9" ht="30">
      <c r="B6753" s="1531">
        <v>103315</v>
      </c>
      <c r="C6753" s="1529" t="s">
        <v>18825</v>
      </c>
      <c r="D6753" s="1528" t="s">
        <v>150</v>
      </c>
      <c r="E6753" s="1530">
        <f t="shared" si="210"/>
        <v>199.98</v>
      </c>
      <c r="F6753" s="1521">
        <f t="shared" si="211"/>
        <v>103315</v>
      </c>
      <c r="H6753" s="1530">
        <v>199.98</v>
      </c>
      <c r="I6753" s="1530">
        <v>198.09</v>
      </c>
    </row>
    <row r="6754" spans="2:9" ht="30">
      <c r="B6754" s="1532">
        <v>98525</v>
      </c>
      <c r="C6754" s="1523" t="s">
        <v>3756</v>
      </c>
      <c r="D6754" s="1526" t="s">
        <v>150</v>
      </c>
      <c r="E6754" s="1527">
        <f t="shared" si="210"/>
        <v>0.3</v>
      </c>
      <c r="F6754" s="1521">
        <f t="shared" si="211"/>
        <v>98525</v>
      </c>
      <c r="H6754" s="1527">
        <v>0.3</v>
      </c>
      <c r="I6754" s="1527">
        <v>0.28000000000000003</v>
      </c>
    </row>
    <row r="6755" spans="2:9" ht="30">
      <c r="B6755" s="1531">
        <v>98526</v>
      </c>
      <c r="C6755" s="1529" t="s">
        <v>3757</v>
      </c>
      <c r="D6755" s="1528" t="s">
        <v>74</v>
      </c>
      <c r="E6755" s="1530">
        <f t="shared" si="210"/>
        <v>62.48</v>
      </c>
      <c r="F6755" s="1521">
        <f t="shared" si="211"/>
        <v>98526</v>
      </c>
      <c r="H6755" s="1530">
        <v>62.48</v>
      </c>
      <c r="I6755" s="1530">
        <v>58.58</v>
      </c>
    </row>
    <row r="6756" spans="2:9" ht="30">
      <c r="B6756" s="1532">
        <v>98527</v>
      </c>
      <c r="C6756" s="1523" t="s">
        <v>3758</v>
      </c>
      <c r="D6756" s="1526" t="s">
        <v>74</v>
      </c>
      <c r="E6756" s="1527">
        <f t="shared" si="210"/>
        <v>134.52000000000001</v>
      </c>
      <c r="F6756" s="1521">
        <f t="shared" si="211"/>
        <v>98527</v>
      </c>
      <c r="H6756" s="1527">
        <v>134.52000000000001</v>
      </c>
      <c r="I6756" s="1527">
        <v>126.13</v>
      </c>
    </row>
    <row r="6757" spans="2:9">
      <c r="B6757" s="1531">
        <v>98528</v>
      </c>
      <c r="C6757" s="1529" t="s">
        <v>3759</v>
      </c>
      <c r="D6757" s="1528" t="s">
        <v>74</v>
      </c>
      <c r="E6757" s="1530">
        <f t="shared" si="210"/>
        <v>196.7</v>
      </c>
      <c r="F6757" s="1521">
        <f t="shared" si="211"/>
        <v>98528</v>
      </c>
      <c r="H6757" s="1530">
        <v>196.7</v>
      </c>
      <c r="I6757" s="1530">
        <v>184.44</v>
      </c>
    </row>
    <row r="6758" spans="2:9">
      <c r="B6758" s="1532">
        <v>98529</v>
      </c>
      <c r="C6758" s="1523" t="s">
        <v>3760</v>
      </c>
      <c r="D6758" s="1526" t="s">
        <v>74</v>
      </c>
      <c r="E6758" s="1527">
        <f t="shared" si="210"/>
        <v>54.19</v>
      </c>
      <c r="F6758" s="1521">
        <f t="shared" si="211"/>
        <v>98529</v>
      </c>
      <c r="H6758" s="1527">
        <v>54.19</v>
      </c>
      <c r="I6758" s="1527">
        <v>48.75</v>
      </c>
    </row>
    <row r="6759" spans="2:9">
      <c r="B6759" s="1531">
        <v>98530</v>
      </c>
      <c r="C6759" s="1529" t="s">
        <v>3761</v>
      </c>
      <c r="D6759" s="1528" t="s">
        <v>74</v>
      </c>
      <c r="E6759" s="1530">
        <f t="shared" si="210"/>
        <v>96.53</v>
      </c>
      <c r="F6759" s="1521">
        <f t="shared" si="211"/>
        <v>98530</v>
      </c>
      <c r="H6759" s="1530">
        <v>96.53</v>
      </c>
      <c r="I6759" s="1530">
        <v>86.84</v>
      </c>
    </row>
    <row r="6760" spans="2:9">
      <c r="B6760" s="1532">
        <v>98531</v>
      </c>
      <c r="C6760" s="1523" t="s">
        <v>3762</v>
      </c>
      <c r="D6760" s="1526" t="s">
        <v>74</v>
      </c>
      <c r="E6760" s="1527">
        <f t="shared" si="210"/>
        <v>220.63</v>
      </c>
      <c r="F6760" s="1521">
        <f t="shared" si="211"/>
        <v>98531</v>
      </c>
      <c r="H6760" s="1527">
        <v>220.63</v>
      </c>
      <c r="I6760" s="1527">
        <v>206.1</v>
      </c>
    </row>
    <row r="6761" spans="2:9">
      <c r="B6761" s="1531">
        <v>98532</v>
      </c>
      <c r="C6761" s="1529" t="s">
        <v>3763</v>
      </c>
      <c r="D6761" s="1528" t="s">
        <v>74</v>
      </c>
      <c r="E6761" s="1530">
        <f t="shared" si="210"/>
        <v>92.7</v>
      </c>
      <c r="F6761" s="1521">
        <f t="shared" si="211"/>
        <v>98532</v>
      </c>
      <c r="H6761" s="1530">
        <v>92.7</v>
      </c>
      <c r="I6761" s="1530">
        <v>88.78</v>
      </c>
    </row>
    <row r="6762" spans="2:9">
      <c r="B6762" s="1532">
        <v>98533</v>
      </c>
      <c r="C6762" s="1523" t="s">
        <v>3764</v>
      </c>
      <c r="D6762" s="1526" t="s">
        <v>74</v>
      </c>
      <c r="E6762" s="1527">
        <f t="shared" si="210"/>
        <v>246.69</v>
      </c>
      <c r="F6762" s="1521">
        <f t="shared" si="211"/>
        <v>98533</v>
      </c>
      <c r="H6762" s="1527">
        <v>246.69</v>
      </c>
      <c r="I6762" s="1527">
        <v>234.46</v>
      </c>
    </row>
    <row r="6763" spans="2:9">
      <c r="B6763" s="1531">
        <v>98534</v>
      </c>
      <c r="C6763" s="1529" t="s">
        <v>3765</v>
      </c>
      <c r="D6763" s="1528" t="s">
        <v>74</v>
      </c>
      <c r="E6763" s="1530">
        <f t="shared" si="210"/>
        <v>640.59</v>
      </c>
      <c r="F6763" s="1521">
        <f t="shared" si="211"/>
        <v>98534</v>
      </c>
      <c r="H6763" s="1530">
        <v>640.59</v>
      </c>
      <c r="I6763" s="1530">
        <v>611.02</v>
      </c>
    </row>
    <row r="6764" spans="2:9">
      <c r="B6764" s="1532">
        <v>98535</v>
      </c>
      <c r="C6764" s="1523" t="s">
        <v>3766</v>
      </c>
      <c r="D6764" s="1526" t="s">
        <v>74</v>
      </c>
      <c r="E6764" s="1527">
        <f t="shared" si="210"/>
        <v>999.29</v>
      </c>
      <c r="F6764" s="1521">
        <f t="shared" si="211"/>
        <v>98535</v>
      </c>
      <c r="H6764" s="1527">
        <v>999.29</v>
      </c>
      <c r="I6764" s="1527">
        <v>949.41</v>
      </c>
    </row>
    <row r="6765" spans="2:9">
      <c r="B6765" s="1531">
        <v>88238</v>
      </c>
      <c r="C6765" s="1529" t="s">
        <v>2555</v>
      </c>
      <c r="D6765" s="1528" t="s">
        <v>43</v>
      </c>
      <c r="E6765" s="1530">
        <f t="shared" si="210"/>
        <v>16.84</v>
      </c>
      <c r="F6765" s="1521">
        <f t="shared" si="211"/>
        <v>88238</v>
      </c>
      <c r="H6765" s="1530">
        <v>16.84</v>
      </c>
      <c r="I6765" s="1530">
        <v>15.19</v>
      </c>
    </row>
    <row r="6766" spans="2:9">
      <c r="B6766" s="1532">
        <v>88239</v>
      </c>
      <c r="C6766" s="1523" t="s">
        <v>2556</v>
      </c>
      <c r="D6766" s="1526" t="s">
        <v>43</v>
      </c>
      <c r="E6766" s="1527">
        <f t="shared" si="210"/>
        <v>17.47</v>
      </c>
      <c r="F6766" s="1521">
        <f t="shared" si="211"/>
        <v>88239</v>
      </c>
      <c r="H6766" s="1527">
        <v>17.47</v>
      </c>
      <c r="I6766" s="1527">
        <v>15.71</v>
      </c>
    </row>
    <row r="6767" spans="2:9">
      <c r="B6767" s="1531">
        <v>88240</v>
      </c>
      <c r="C6767" s="1529" t="s">
        <v>2557</v>
      </c>
      <c r="D6767" s="1528" t="s">
        <v>43</v>
      </c>
      <c r="E6767" s="1530">
        <f t="shared" si="210"/>
        <v>12.42</v>
      </c>
      <c r="F6767" s="1521">
        <f t="shared" si="211"/>
        <v>88240</v>
      </c>
      <c r="H6767" s="1530">
        <v>12.42</v>
      </c>
      <c r="I6767" s="1530">
        <v>11.23</v>
      </c>
    </row>
    <row r="6768" spans="2:9">
      <c r="B6768" s="1532">
        <v>88241</v>
      </c>
      <c r="C6768" s="1523" t="s">
        <v>2558</v>
      </c>
      <c r="D6768" s="1526" t="s">
        <v>43</v>
      </c>
      <c r="E6768" s="1527">
        <f t="shared" si="210"/>
        <v>16.84</v>
      </c>
      <c r="F6768" s="1521">
        <f t="shared" si="211"/>
        <v>88241</v>
      </c>
      <c r="H6768" s="1527">
        <v>16.84</v>
      </c>
      <c r="I6768" s="1527">
        <v>15.19</v>
      </c>
    </row>
    <row r="6769" spans="2:9">
      <c r="B6769" s="1531">
        <v>88242</v>
      </c>
      <c r="C6769" s="1529" t="s">
        <v>2559</v>
      </c>
      <c r="D6769" s="1528" t="s">
        <v>43</v>
      </c>
      <c r="E6769" s="1530">
        <f t="shared" si="210"/>
        <v>16.87</v>
      </c>
      <c r="F6769" s="1521">
        <f t="shared" si="211"/>
        <v>88242</v>
      </c>
      <c r="H6769" s="1530">
        <v>16.87</v>
      </c>
      <c r="I6769" s="1530">
        <v>15.22</v>
      </c>
    </row>
    <row r="6770" spans="2:9">
      <c r="B6770" s="1532">
        <v>88243</v>
      </c>
      <c r="C6770" s="1523" t="s">
        <v>2560</v>
      </c>
      <c r="D6770" s="1526" t="s">
        <v>43</v>
      </c>
      <c r="E6770" s="1527">
        <f t="shared" si="210"/>
        <v>17.72</v>
      </c>
      <c r="F6770" s="1521">
        <f t="shared" si="211"/>
        <v>88243</v>
      </c>
      <c r="H6770" s="1527">
        <v>17.72</v>
      </c>
      <c r="I6770" s="1527">
        <v>15.93</v>
      </c>
    </row>
    <row r="6771" spans="2:9">
      <c r="B6771" s="1531">
        <v>88245</v>
      </c>
      <c r="C6771" s="1529" t="s">
        <v>2561</v>
      </c>
      <c r="D6771" s="1528" t="s">
        <v>43</v>
      </c>
      <c r="E6771" s="1530">
        <f t="shared" si="210"/>
        <v>20.97</v>
      </c>
      <c r="F6771" s="1521">
        <f t="shared" si="211"/>
        <v>88245</v>
      </c>
      <c r="H6771" s="1530">
        <v>20.97</v>
      </c>
      <c r="I6771" s="1530">
        <v>18.75</v>
      </c>
    </row>
    <row r="6772" spans="2:9">
      <c r="B6772" s="1532">
        <v>88246</v>
      </c>
      <c r="C6772" s="1523" t="s">
        <v>2562</v>
      </c>
      <c r="D6772" s="1526" t="s">
        <v>43</v>
      </c>
      <c r="E6772" s="1527">
        <f t="shared" si="210"/>
        <v>17.829999999999998</v>
      </c>
      <c r="F6772" s="1521">
        <f t="shared" si="211"/>
        <v>88246</v>
      </c>
      <c r="H6772" s="1527">
        <v>17.829999999999998</v>
      </c>
      <c r="I6772" s="1527">
        <v>15.89</v>
      </c>
    </row>
    <row r="6773" spans="2:9">
      <c r="B6773" s="1531">
        <v>88247</v>
      </c>
      <c r="C6773" s="1529" t="s">
        <v>2563</v>
      </c>
      <c r="D6773" s="1528" t="s">
        <v>43</v>
      </c>
      <c r="E6773" s="1530">
        <f t="shared" si="210"/>
        <v>16.84</v>
      </c>
      <c r="F6773" s="1521">
        <f t="shared" si="211"/>
        <v>88247</v>
      </c>
      <c r="H6773" s="1530">
        <v>16.84</v>
      </c>
      <c r="I6773" s="1530">
        <v>15.19</v>
      </c>
    </row>
    <row r="6774" spans="2:9">
      <c r="B6774" s="1532">
        <v>88248</v>
      </c>
      <c r="C6774" s="1523" t="s">
        <v>2564</v>
      </c>
      <c r="D6774" s="1526" t="s">
        <v>43</v>
      </c>
      <c r="E6774" s="1527">
        <f t="shared" si="210"/>
        <v>16.16</v>
      </c>
      <c r="F6774" s="1521">
        <f t="shared" si="211"/>
        <v>88248</v>
      </c>
      <c r="H6774" s="1527">
        <v>16.16</v>
      </c>
      <c r="I6774" s="1527">
        <v>14.52</v>
      </c>
    </row>
    <row r="6775" spans="2:9">
      <c r="B6775" s="1531">
        <v>88249</v>
      </c>
      <c r="C6775" s="1529" t="s">
        <v>2565</v>
      </c>
      <c r="D6775" s="1528" t="s">
        <v>43</v>
      </c>
      <c r="E6775" s="1530">
        <f t="shared" si="210"/>
        <v>23.6</v>
      </c>
      <c r="F6775" s="1521">
        <f t="shared" si="211"/>
        <v>88249</v>
      </c>
      <c r="H6775" s="1530">
        <v>23.6</v>
      </c>
      <c r="I6775" s="1530">
        <v>20.56</v>
      </c>
    </row>
    <row r="6776" spans="2:9">
      <c r="B6776" s="1532">
        <v>88250</v>
      </c>
      <c r="C6776" s="1523" t="s">
        <v>2566</v>
      </c>
      <c r="D6776" s="1526" t="s">
        <v>43</v>
      </c>
      <c r="E6776" s="1527">
        <f t="shared" si="210"/>
        <v>14.24</v>
      </c>
      <c r="F6776" s="1521">
        <f t="shared" si="211"/>
        <v>88250</v>
      </c>
      <c r="H6776" s="1527">
        <v>14.24</v>
      </c>
      <c r="I6776" s="1527">
        <v>12.8</v>
      </c>
    </row>
    <row r="6777" spans="2:9">
      <c r="B6777" s="1531">
        <v>88251</v>
      </c>
      <c r="C6777" s="1529" t="s">
        <v>2567</v>
      </c>
      <c r="D6777" s="1528" t="s">
        <v>43</v>
      </c>
      <c r="E6777" s="1530">
        <f t="shared" si="210"/>
        <v>17.84</v>
      </c>
      <c r="F6777" s="1521">
        <f t="shared" si="211"/>
        <v>88251</v>
      </c>
      <c r="H6777" s="1530">
        <v>17.84</v>
      </c>
      <c r="I6777" s="1530">
        <v>16.05</v>
      </c>
    </row>
    <row r="6778" spans="2:9">
      <c r="B6778" s="1532">
        <v>88252</v>
      </c>
      <c r="C6778" s="1523" t="s">
        <v>2568</v>
      </c>
      <c r="D6778" s="1526" t="s">
        <v>43</v>
      </c>
      <c r="E6778" s="1527">
        <f t="shared" si="210"/>
        <v>16.739999999999998</v>
      </c>
      <c r="F6778" s="1521">
        <f t="shared" si="211"/>
        <v>88252</v>
      </c>
      <c r="H6778" s="1527">
        <v>16.739999999999998</v>
      </c>
      <c r="I6778" s="1527">
        <v>15.08</v>
      </c>
    </row>
    <row r="6779" spans="2:9">
      <c r="B6779" s="1531">
        <v>88253</v>
      </c>
      <c r="C6779" s="1529" t="s">
        <v>2569</v>
      </c>
      <c r="D6779" s="1528" t="s">
        <v>43</v>
      </c>
      <c r="E6779" s="1530">
        <f t="shared" si="210"/>
        <v>8.09</v>
      </c>
      <c r="F6779" s="1521">
        <f t="shared" si="211"/>
        <v>88253</v>
      </c>
      <c r="H6779" s="1530">
        <v>8.09</v>
      </c>
      <c r="I6779" s="1530">
        <v>7.18</v>
      </c>
    </row>
    <row r="6780" spans="2:9">
      <c r="B6780" s="1532">
        <v>88255</v>
      </c>
      <c r="C6780" s="1523" t="s">
        <v>2570</v>
      </c>
      <c r="D6780" s="1526" t="s">
        <v>43</v>
      </c>
      <c r="E6780" s="1527">
        <f t="shared" si="210"/>
        <v>25.21</v>
      </c>
      <c r="F6780" s="1521">
        <f t="shared" si="211"/>
        <v>88255</v>
      </c>
      <c r="H6780" s="1527">
        <v>25.21</v>
      </c>
      <c r="I6780" s="1527">
        <v>21.94</v>
      </c>
    </row>
    <row r="6781" spans="2:9">
      <c r="B6781" s="1531">
        <v>88256</v>
      </c>
      <c r="C6781" s="1529" t="s">
        <v>2571</v>
      </c>
      <c r="D6781" s="1528" t="s">
        <v>43</v>
      </c>
      <c r="E6781" s="1530">
        <f t="shared" si="210"/>
        <v>21.02</v>
      </c>
      <c r="F6781" s="1521">
        <f t="shared" si="211"/>
        <v>88256</v>
      </c>
      <c r="H6781" s="1530">
        <v>21.02</v>
      </c>
      <c r="I6781" s="1530">
        <v>18.79</v>
      </c>
    </row>
    <row r="6782" spans="2:9">
      <c r="B6782" s="1532">
        <v>88257</v>
      </c>
      <c r="C6782" s="1523" t="s">
        <v>2572</v>
      </c>
      <c r="D6782" s="1526" t="s">
        <v>43</v>
      </c>
      <c r="E6782" s="1527">
        <f t="shared" si="210"/>
        <v>15.32</v>
      </c>
      <c r="F6782" s="1521">
        <f t="shared" si="211"/>
        <v>88257</v>
      </c>
      <c r="H6782" s="1527">
        <v>15.32</v>
      </c>
      <c r="I6782" s="1527">
        <v>13.73</v>
      </c>
    </row>
    <row r="6783" spans="2:9">
      <c r="B6783" s="1531">
        <v>88258</v>
      </c>
      <c r="C6783" s="1529" t="s">
        <v>2573</v>
      </c>
      <c r="D6783" s="1528" t="s">
        <v>43</v>
      </c>
      <c r="E6783" s="1530">
        <f t="shared" si="210"/>
        <v>12.2</v>
      </c>
      <c r="F6783" s="1521">
        <f t="shared" si="211"/>
        <v>88258</v>
      </c>
      <c r="H6783" s="1530">
        <v>12.2</v>
      </c>
      <c r="I6783" s="1530">
        <v>10.73</v>
      </c>
    </row>
    <row r="6784" spans="2:9">
      <c r="B6784" s="1532">
        <v>88260</v>
      </c>
      <c r="C6784" s="1523" t="s">
        <v>2574</v>
      </c>
      <c r="D6784" s="1526" t="s">
        <v>43</v>
      </c>
      <c r="E6784" s="1527">
        <f t="shared" si="210"/>
        <v>19.440000000000001</v>
      </c>
      <c r="F6784" s="1521">
        <f t="shared" si="211"/>
        <v>88260</v>
      </c>
      <c r="H6784" s="1527">
        <v>19.440000000000001</v>
      </c>
      <c r="I6784" s="1527">
        <v>17.420000000000002</v>
      </c>
    </row>
    <row r="6785" spans="2:9">
      <c r="B6785" s="1531">
        <v>88261</v>
      </c>
      <c r="C6785" s="1529" t="s">
        <v>2575</v>
      </c>
      <c r="D6785" s="1528" t="s">
        <v>43</v>
      </c>
      <c r="E6785" s="1530">
        <f t="shared" si="210"/>
        <v>22.37</v>
      </c>
      <c r="F6785" s="1521">
        <f t="shared" si="211"/>
        <v>88261</v>
      </c>
      <c r="H6785" s="1530">
        <v>22.37</v>
      </c>
      <c r="I6785" s="1530">
        <v>19.93</v>
      </c>
    </row>
    <row r="6786" spans="2:9">
      <c r="B6786" s="1532">
        <v>88262</v>
      </c>
      <c r="C6786" s="1523" t="s">
        <v>2576</v>
      </c>
      <c r="D6786" s="1526" t="s">
        <v>43</v>
      </c>
      <c r="E6786" s="1527">
        <f t="shared" ref="E6786:E6852" si="212">IF($L$2=$H$1,H6786,I6786)</f>
        <v>20.85</v>
      </c>
      <c r="F6786" s="1521">
        <f t="shared" ref="F6786:F6849" si="213">IF(LEN($B6786)=7,CONCATENATE(MID($B6786,1,6),"00",RIGHT($B6786,1)),IF(LEN($B6786)=8,CONCATENATE(MID($B6786,1,6),"0",RIGHT($B6786,2)),$B6786))</f>
        <v>88262</v>
      </c>
      <c r="H6786" s="1527">
        <v>20.85</v>
      </c>
      <c r="I6786" s="1527">
        <v>18.63</v>
      </c>
    </row>
    <row r="6787" spans="2:9">
      <c r="B6787" s="1531">
        <v>88263</v>
      </c>
      <c r="C6787" s="1529" t="s">
        <v>2577</v>
      </c>
      <c r="D6787" s="1528" t="s">
        <v>43</v>
      </c>
      <c r="E6787" s="1530">
        <f t="shared" si="212"/>
        <v>13.73</v>
      </c>
      <c r="F6787" s="1521">
        <f t="shared" si="213"/>
        <v>88263</v>
      </c>
      <c r="H6787" s="1530">
        <v>13.73</v>
      </c>
      <c r="I6787" s="1530">
        <v>12.35</v>
      </c>
    </row>
    <row r="6788" spans="2:9">
      <c r="B6788" s="1532">
        <v>88264</v>
      </c>
      <c r="C6788" s="1523" t="s">
        <v>2578</v>
      </c>
      <c r="D6788" s="1526" t="s">
        <v>43</v>
      </c>
      <c r="E6788" s="1527">
        <f t="shared" si="212"/>
        <v>21.87</v>
      </c>
      <c r="F6788" s="1521">
        <f t="shared" si="213"/>
        <v>88264</v>
      </c>
      <c r="H6788" s="1527">
        <v>21.87</v>
      </c>
      <c r="I6788" s="1527">
        <v>19.53</v>
      </c>
    </row>
    <row r="6789" spans="2:9">
      <c r="B6789" s="1531">
        <v>88265</v>
      </c>
      <c r="C6789" s="1529" t="s">
        <v>2579</v>
      </c>
      <c r="D6789" s="1528" t="s">
        <v>43</v>
      </c>
      <c r="E6789" s="1530">
        <f t="shared" si="212"/>
        <v>21.87</v>
      </c>
      <c r="F6789" s="1521">
        <f t="shared" si="213"/>
        <v>88265</v>
      </c>
      <c r="H6789" s="1530">
        <v>21.87</v>
      </c>
      <c r="I6789" s="1530">
        <v>19.53</v>
      </c>
    </row>
    <row r="6790" spans="2:9">
      <c r="B6790" s="1532">
        <v>88266</v>
      </c>
      <c r="C6790" s="1523" t="s">
        <v>2580</v>
      </c>
      <c r="D6790" s="1526" t="s">
        <v>43</v>
      </c>
      <c r="E6790" s="1527">
        <f t="shared" si="212"/>
        <v>21.97</v>
      </c>
      <c r="F6790" s="1521">
        <f t="shared" si="213"/>
        <v>88266</v>
      </c>
      <c r="H6790" s="1527">
        <v>21.97</v>
      </c>
      <c r="I6790" s="1527">
        <v>19.61</v>
      </c>
    </row>
    <row r="6791" spans="2:9">
      <c r="B6791" s="1531">
        <v>88267</v>
      </c>
      <c r="C6791" s="1529" t="s">
        <v>2581</v>
      </c>
      <c r="D6791" s="1528" t="s">
        <v>43</v>
      </c>
      <c r="E6791" s="1530">
        <f t="shared" si="212"/>
        <v>21.03</v>
      </c>
      <c r="F6791" s="1521">
        <f t="shared" si="213"/>
        <v>88267</v>
      </c>
      <c r="H6791" s="1530">
        <v>21.03</v>
      </c>
      <c r="I6791" s="1530">
        <v>18.72</v>
      </c>
    </row>
    <row r="6792" spans="2:9">
      <c r="B6792" s="1532">
        <v>88269</v>
      </c>
      <c r="C6792" s="1523" t="s">
        <v>2582</v>
      </c>
      <c r="D6792" s="1526" t="s">
        <v>43</v>
      </c>
      <c r="E6792" s="1527">
        <f t="shared" si="212"/>
        <v>20.260000000000002</v>
      </c>
      <c r="F6792" s="1521">
        <f t="shared" si="213"/>
        <v>88269</v>
      </c>
      <c r="H6792" s="1527">
        <v>20.260000000000002</v>
      </c>
      <c r="I6792" s="1527">
        <v>18.14</v>
      </c>
    </row>
    <row r="6793" spans="2:9">
      <c r="B6793" s="1531">
        <v>88270</v>
      </c>
      <c r="C6793" s="1529" t="s">
        <v>2583</v>
      </c>
      <c r="D6793" s="1528" t="s">
        <v>43</v>
      </c>
      <c r="E6793" s="1530">
        <f t="shared" si="212"/>
        <v>19.12</v>
      </c>
      <c r="F6793" s="1521">
        <f t="shared" si="213"/>
        <v>88270</v>
      </c>
      <c r="H6793" s="1530">
        <v>19.12</v>
      </c>
      <c r="I6793" s="1530">
        <v>17.14</v>
      </c>
    </row>
    <row r="6794" spans="2:9">
      <c r="B6794" s="1532">
        <v>88272</v>
      </c>
      <c r="C6794" s="1523" t="s">
        <v>2584</v>
      </c>
      <c r="D6794" s="1526" t="s">
        <v>43</v>
      </c>
      <c r="E6794" s="1527">
        <f t="shared" si="212"/>
        <v>22.05</v>
      </c>
      <c r="F6794" s="1521">
        <f t="shared" si="213"/>
        <v>88272</v>
      </c>
      <c r="H6794" s="1527">
        <v>22.05</v>
      </c>
      <c r="I6794" s="1527">
        <v>19.79</v>
      </c>
    </row>
    <row r="6795" spans="2:9">
      <c r="B6795" s="1531">
        <v>88273</v>
      </c>
      <c r="C6795" s="1529" t="s">
        <v>2585</v>
      </c>
      <c r="D6795" s="1528" t="s">
        <v>43</v>
      </c>
      <c r="E6795" s="1530">
        <f t="shared" si="212"/>
        <v>21.24</v>
      </c>
      <c r="F6795" s="1521">
        <f t="shared" si="213"/>
        <v>88273</v>
      </c>
      <c r="H6795" s="1530">
        <v>21.24</v>
      </c>
      <c r="I6795" s="1530">
        <v>18.96</v>
      </c>
    </row>
    <row r="6796" spans="2:9">
      <c r="B6796" s="1532">
        <v>88274</v>
      </c>
      <c r="C6796" s="1523" t="s">
        <v>2586</v>
      </c>
      <c r="D6796" s="1526" t="s">
        <v>43</v>
      </c>
      <c r="E6796" s="1527">
        <f t="shared" si="212"/>
        <v>21.02</v>
      </c>
      <c r="F6796" s="1521">
        <f t="shared" si="213"/>
        <v>88274</v>
      </c>
      <c r="H6796" s="1527">
        <v>21.02</v>
      </c>
      <c r="I6796" s="1527">
        <v>18.79</v>
      </c>
    </row>
    <row r="6797" spans="2:9">
      <c r="B6797" s="1531">
        <v>88275</v>
      </c>
      <c r="C6797" s="1529" t="s">
        <v>2587</v>
      </c>
      <c r="D6797" s="1528" t="s">
        <v>43</v>
      </c>
      <c r="E6797" s="1530">
        <f t="shared" si="212"/>
        <v>21.99</v>
      </c>
      <c r="F6797" s="1521">
        <f t="shared" si="213"/>
        <v>88275</v>
      </c>
      <c r="H6797" s="1530">
        <v>21.99</v>
      </c>
      <c r="I6797" s="1530">
        <v>19.489999999999998</v>
      </c>
    </row>
    <row r="6798" spans="2:9">
      <c r="B6798" s="1532">
        <v>88277</v>
      </c>
      <c r="C6798" s="1523" t="s">
        <v>2588</v>
      </c>
      <c r="D6798" s="1526" t="s">
        <v>43</v>
      </c>
      <c r="E6798" s="1527">
        <f t="shared" si="212"/>
        <v>16.2</v>
      </c>
      <c r="F6798" s="1521">
        <f t="shared" si="213"/>
        <v>88277</v>
      </c>
      <c r="H6798" s="1527">
        <v>16.2</v>
      </c>
      <c r="I6798" s="1527">
        <v>14.49</v>
      </c>
    </row>
    <row r="6799" spans="2:9">
      <c r="B6799" s="1531">
        <v>88278</v>
      </c>
      <c r="C6799" s="1529" t="s">
        <v>2589</v>
      </c>
      <c r="D6799" s="1528" t="s">
        <v>43</v>
      </c>
      <c r="E6799" s="1530">
        <f t="shared" si="212"/>
        <v>15.22</v>
      </c>
      <c r="F6799" s="1521">
        <f t="shared" si="213"/>
        <v>88278</v>
      </c>
      <c r="H6799" s="1530">
        <v>15.22</v>
      </c>
      <c r="I6799" s="1530">
        <v>13.65</v>
      </c>
    </row>
    <row r="6800" spans="2:9">
      <c r="B6800" s="1532">
        <v>88279</v>
      </c>
      <c r="C6800" s="1523" t="s">
        <v>2590</v>
      </c>
      <c r="D6800" s="1526" t="s">
        <v>43</v>
      </c>
      <c r="E6800" s="1527">
        <f t="shared" si="212"/>
        <v>23.28</v>
      </c>
      <c r="F6800" s="1521">
        <f t="shared" si="213"/>
        <v>88279</v>
      </c>
      <c r="H6800" s="1527">
        <v>23.28</v>
      </c>
      <c r="I6800" s="1527">
        <v>20.74</v>
      </c>
    </row>
    <row r="6801" spans="2:9">
      <c r="B6801" s="1531">
        <v>88281</v>
      </c>
      <c r="C6801" s="1529" t="s">
        <v>2591</v>
      </c>
      <c r="D6801" s="1528" t="s">
        <v>43</v>
      </c>
      <c r="E6801" s="1530">
        <f t="shared" si="212"/>
        <v>16.239999999999998</v>
      </c>
      <c r="F6801" s="1521">
        <f t="shared" si="213"/>
        <v>88281</v>
      </c>
      <c r="H6801" s="1530">
        <v>16.239999999999998</v>
      </c>
      <c r="I6801" s="1530">
        <v>14.52</v>
      </c>
    </row>
    <row r="6802" spans="2:9">
      <c r="B6802" s="1532">
        <v>88282</v>
      </c>
      <c r="C6802" s="1523" t="s">
        <v>2592</v>
      </c>
      <c r="D6802" s="1526" t="s">
        <v>43</v>
      </c>
      <c r="E6802" s="1527">
        <f t="shared" si="212"/>
        <v>16.989999999999998</v>
      </c>
      <c r="F6802" s="1521">
        <f t="shared" si="213"/>
        <v>88282</v>
      </c>
      <c r="H6802" s="1527">
        <v>16.989999999999998</v>
      </c>
      <c r="I6802" s="1527">
        <v>15.17</v>
      </c>
    </row>
    <row r="6803" spans="2:9">
      <c r="B6803" s="1531">
        <v>88283</v>
      </c>
      <c r="C6803" s="1529" t="s">
        <v>2593</v>
      </c>
      <c r="D6803" s="1528" t="s">
        <v>43</v>
      </c>
      <c r="E6803" s="1530">
        <f t="shared" si="212"/>
        <v>21.4</v>
      </c>
      <c r="F6803" s="1521">
        <f t="shared" si="213"/>
        <v>88283</v>
      </c>
      <c r="H6803" s="1530">
        <v>21.4</v>
      </c>
      <c r="I6803" s="1530">
        <v>18.97</v>
      </c>
    </row>
    <row r="6804" spans="2:9">
      <c r="B6804" s="1532">
        <v>88284</v>
      </c>
      <c r="C6804" s="1523" t="s">
        <v>2594</v>
      </c>
      <c r="D6804" s="1526" t="s">
        <v>43</v>
      </c>
      <c r="E6804" s="1527">
        <f t="shared" si="212"/>
        <v>16.010000000000002</v>
      </c>
      <c r="F6804" s="1521">
        <f t="shared" si="213"/>
        <v>88284</v>
      </c>
      <c r="H6804" s="1527">
        <v>16.010000000000002</v>
      </c>
      <c r="I6804" s="1527">
        <v>14.33</v>
      </c>
    </row>
    <row r="6805" spans="2:9">
      <c r="B6805" s="1531">
        <v>88285</v>
      </c>
      <c r="C6805" s="1529" t="s">
        <v>2595</v>
      </c>
      <c r="D6805" s="1528" t="s">
        <v>43</v>
      </c>
      <c r="E6805" s="1530">
        <f t="shared" si="212"/>
        <v>18.170000000000002</v>
      </c>
      <c r="F6805" s="1521">
        <f t="shared" si="213"/>
        <v>88285</v>
      </c>
      <c r="H6805" s="1530">
        <v>18.170000000000002</v>
      </c>
      <c r="I6805" s="1530">
        <v>16.190000000000001</v>
      </c>
    </row>
    <row r="6806" spans="2:9">
      <c r="B6806" s="1532">
        <v>88286</v>
      </c>
      <c r="C6806" s="1523" t="s">
        <v>2596</v>
      </c>
      <c r="D6806" s="1526" t="s">
        <v>43</v>
      </c>
      <c r="E6806" s="1527">
        <f t="shared" si="212"/>
        <v>19.37</v>
      </c>
      <c r="F6806" s="1521">
        <f t="shared" si="213"/>
        <v>88286</v>
      </c>
      <c r="H6806" s="1527">
        <v>19.37</v>
      </c>
      <c r="I6806" s="1527">
        <v>17.22</v>
      </c>
    </row>
    <row r="6807" spans="2:9">
      <c r="B6807" s="1531">
        <v>88288</v>
      </c>
      <c r="C6807" s="1529" t="s">
        <v>2597</v>
      </c>
      <c r="D6807" s="1528" t="s">
        <v>43</v>
      </c>
      <c r="E6807" s="1530">
        <f t="shared" si="212"/>
        <v>9.8000000000000007</v>
      </c>
      <c r="F6807" s="1521">
        <f t="shared" si="213"/>
        <v>88288</v>
      </c>
      <c r="H6807" s="1530">
        <v>9.8000000000000007</v>
      </c>
      <c r="I6807" s="1530">
        <v>8.65</v>
      </c>
    </row>
    <row r="6808" spans="2:9">
      <c r="B6808" s="1532">
        <v>88291</v>
      </c>
      <c r="C6808" s="1523" t="s">
        <v>2598</v>
      </c>
      <c r="D6808" s="1526" t="s">
        <v>43</v>
      </c>
      <c r="E6808" s="1527">
        <f t="shared" si="212"/>
        <v>15.72</v>
      </c>
      <c r="F6808" s="1521">
        <f t="shared" si="213"/>
        <v>88291</v>
      </c>
      <c r="H6808" s="1527">
        <v>15.72</v>
      </c>
      <c r="I6808" s="1527">
        <v>14.08</v>
      </c>
    </row>
    <row r="6809" spans="2:9">
      <c r="B6809" s="1531">
        <v>88292</v>
      </c>
      <c r="C6809" s="1529" t="s">
        <v>2599</v>
      </c>
      <c r="D6809" s="1528" t="s">
        <v>43</v>
      </c>
      <c r="E6809" s="1530">
        <f t="shared" si="212"/>
        <v>16.329999999999998</v>
      </c>
      <c r="F6809" s="1521">
        <f t="shared" si="213"/>
        <v>88292</v>
      </c>
      <c r="H6809" s="1530">
        <v>16.329999999999998</v>
      </c>
      <c r="I6809" s="1530">
        <v>14.6</v>
      </c>
    </row>
    <row r="6810" spans="2:9">
      <c r="B6810" s="1532">
        <v>88293</v>
      </c>
      <c r="C6810" s="1523" t="s">
        <v>2600</v>
      </c>
      <c r="D6810" s="1526" t="s">
        <v>43</v>
      </c>
      <c r="E6810" s="1527">
        <f t="shared" si="212"/>
        <v>18.46</v>
      </c>
      <c r="F6810" s="1521">
        <f t="shared" si="213"/>
        <v>88293</v>
      </c>
      <c r="H6810" s="1527">
        <v>18.46</v>
      </c>
      <c r="I6810" s="1527">
        <v>16.440000000000001</v>
      </c>
    </row>
    <row r="6811" spans="2:9">
      <c r="B6811" s="1531">
        <v>88294</v>
      </c>
      <c r="C6811" s="1529" t="s">
        <v>2601</v>
      </c>
      <c r="D6811" s="1528" t="s">
        <v>43</v>
      </c>
      <c r="E6811" s="1530">
        <f t="shared" si="212"/>
        <v>19.91</v>
      </c>
      <c r="F6811" s="1521">
        <f t="shared" si="213"/>
        <v>88294</v>
      </c>
      <c r="H6811" s="1530">
        <v>19.91</v>
      </c>
      <c r="I6811" s="1530">
        <v>17.690000000000001</v>
      </c>
    </row>
    <row r="6812" spans="2:9">
      <c r="B6812" s="1532">
        <v>88295</v>
      </c>
      <c r="C6812" s="1523" t="s">
        <v>2602</v>
      </c>
      <c r="D6812" s="1526" t="s">
        <v>43</v>
      </c>
      <c r="E6812" s="1527">
        <f t="shared" si="212"/>
        <v>15.44</v>
      </c>
      <c r="F6812" s="1521">
        <f t="shared" si="213"/>
        <v>88295</v>
      </c>
      <c r="H6812" s="1527">
        <v>15.44</v>
      </c>
      <c r="I6812" s="1527">
        <v>13.83</v>
      </c>
    </row>
    <row r="6813" spans="2:9">
      <c r="B6813" s="1531">
        <v>88296</v>
      </c>
      <c r="C6813" s="1529" t="s">
        <v>2603</v>
      </c>
      <c r="D6813" s="1528" t="s">
        <v>43</v>
      </c>
      <c r="E6813" s="1530">
        <f t="shared" si="212"/>
        <v>15.5</v>
      </c>
      <c r="F6813" s="1521">
        <f t="shared" si="213"/>
        <v>88296</v>
      </c>
      <c r="H6813" s="1530">
        <v>15.5</v>
      </c>
      <c r="I6813" s="1530">
        <v>13.89</v>
      </c>
    </row>
    <row r="6814" spans="2:9">
      <c r="B6814" s="1532">
        <v>88297</v>
      </c>
      <c r="C6814" s="1523" t="s">
        <v>2604</v>
      </c>
      <c r="D6814" s="1526" t="s">
        <v>43</v>
      </c>
      <c r="E6814" s="1527">
        <f t="shared" si="212"/>
        <v>16.079999999999998</v>
      </c>
      <c r="F6814" s="1521">
        <f t="shared" si="213"/>
        <v>88297</v>
      </c>
      <c r="H6814" s="1527">
        <v>16.079999999999998</v>
      </c>
      <c r="I6814" s="1527">
        <v>14.38</v>
      </c>
    </row>
    <row r="6815" spans="2:9">
      <c r="B6815" s="1531">
        <v>88298</v>
      </c>
      <c r="C6815" s="1529" t="s">
        <v>2605</v>
      </c>
      <c r="D6815" s="1528" t="s">
        <v>43</v>
      </c>
      <c r="E6815" s="1530">
        <f t="shared" si="212"/>
        <v>13.46</v>
      </c>
      <c r="F6815" s="1521">
        <f t="shared" si="213"/>
        <v>88298</v>
      </c>
      <c r="H6815" s="1530">
        <v>13.46</v>
      </c>
      <c r="I6815" s="1530">
        <v>12.13</v>
      </c>
    </row>
    <row r="6816" spans="2:9">
      <c r="B6816" s="1532">
        <v>88299</v>
      </c>
      <c r="C6816" s="1523" t="s">
        <v>2606</v>
      </c>
      <c r="D6816" s="1526" t="s">
        <v>43</v>
      </c>
      <c r="E6816" s="1527">
        <f t="shared" si="212"/>
        <v>18.7</v>
      </c>
      <c r="F6816" s="1521">
        <f t="shared" si="213"/>
        <v>88299</v>
      </c>
      <c r="H6816" s="1527">
        <v>18.7</v>
      </c>
      <c r="I6816" s="1527">
        <v>16.649999999999999</v>
      </c>
    </row>
    <row r="6817" spans="2:9">
      <c r="B6817" s="1531">
        <v>88300</v>
      </c>
      <c r="C6817" s="1529" t="s">
        <v>2607</v>
      </c>
      <c r="D6817" s="1528" t="s">
        <v>43</v>
      </c>
      <c r="E6817" s="1530">
        <f t="shared" si="212"/>
        <v>22.1</v>
      </c>
      <c r="F6817" s="1521">
        <f t="shared" si="213"/>
        <v>88300</v>
      </c>
      <c r="H6817" s="1530">
        <v>22.1</v>
      </c>
      <c r="I6817" s="1530">
        <v>19.57</v>
      </c>
    </row>
    <row r="6818" spans="2:9">
      <c r="B6818" s="1532">
        <v>88301</v>
      </c>
      <c r="C6818" s="1523" t="s">
        <v>2608</v>
      </c>
      <c r="D6818" s="1526" t="s">
        <v>43</v>
      </c>
      <c r="E6818" s="1527">
        <f t="shared" si="212"/>
        <v>17.170000000000002</v>
      </c>
      <c r="F6818" s="1521">
        <f t="shared" si="213"/>
        <v>88301</v>
      </c>
      <c r="H6818" s="1527">
        <v>17.170000000000002</v>
      </c>
      <c r="I6818" s="1527">
        <v>15.33</v>
      </c>
    </row>
    <row r="6819" spans="2:9">
      <c r="B6819" s="1531">
        <v>88302</v>
      </c>
      <c r="C6819" s="1529" t="s">
        <v>2609</v>
      </c>
      <c r="D6819" s="1528" t="s">
        <v>43</v>
      </c>
      <c r="E6819" s="1530">
        <f t="shared" si="212"/>
        <v>19.2</v>
      </c>
      <c r="F6819" s="1521">
        <f t="shared" si="213"/>
        <v>88302</v>
      </c>
      <c r="H6819" s="1530">
        <v>19.2</v>
      </c>
      <c r="I6819" s="1530">
        <v>17.07</v>
      </c>
    </row>
    <row r="6820" spans="2:9">
      <c r="B6820" s="1532">
        <v>88303</v>
      </c>
      <c r="C6820" s="1523" t="s">
        <v>2610</v>
      </c>
      <c r="D6820" s="1526" t="s">
        <v>43</v>
      </c>
      <c r="E6820" s="1527">
        <f t="shared" si="212"/>
        <v>16.05</v>
      </c>
      <c r="F6820" s="1521">
        <f t="shared" si="213"/>
        <v>88303</v>
      </c>
      <c r="H6820" s="1527">
        <v>16.05</v>
      </c>
      <c r="I6820" s="1527">
        <v>14.36</v>
      </c>
    </row>
    <row r="6821" spans="2:9">
      <c r="B6821" s="1531">
        <v>88304</v>
      </c>
      <c r="C6821" s="1529" t="s">
        <v>2611</v>
      </c>
      <c r="D6821" s="1528" t="s">
        <v>43</v>
      </c>
      <c r="E6821" s="1530">
        <f t="shared" si="212"/>
        <v>17.02</v>
      </c>
      <c r="F6821" s="1521">
        <f t="shared" si="213"/>
        <v>88304</v>
      </c>
      <c r="H6821" s="1530">
        <v>17.02</v>
      </c>
      <c r="I6821" s="1530">
        <v>15.2</v>
      </c>
    </row>
    <row r="6822" spans="2:9">
      <c r="B6822" s="1532">
        <v>88306</v>
      </c>
      <c r="C6822" s="1523" t="s">
        <v>2612</v>
      </c>
      <c r="D6822" s="1526" t="s">
        <v>43</v>
      </c>
      <c r="E6822" s="1527">
        <f t="shared" si="212"/>
        <v>18.23</v>
      </c>
      <c r="F6822" s="1521">
        <f t="shared" si="213"/>
        <v>88306</v>
      </c>
      <c r="H6822" s="1527">
        <v>18.23</v>
      </c>
      <c r="I6822" s="1527">
        <v>16.23</v>
      </c>
    </row>
    <row r="6823" spans="2:9">
      <c r="B6823" s="1531">
        <v>88307</v>
      </c>
      <c r="C6823" s="1529" t="s">
        <v>2613</v>
      </c>
      <c r="D6823" s="1528" t="s">
        <v>43</v>
      </c>
      <c r="E6823" s="1530">
        <f t="shared" si="212"/>
        <v>17.690000000000001</v>
      </c>
      <c r="F6823" s="1521">
        <f t="shared" si="213"/>
        <v>88307</v>
      </c>
      <c r="H6823" s="1530">
        <v>17.690000000000001</v>
      </c>
      <c r="I6823" s="1530">
        <v>15.77</v>
      </c>
    </row>
    <row r="6824" spans="2:9">
      <c r="B6824" s="1532">
        <v>88308</v>
      </c>
      <c r="C6824" s="1523" t="s">
        <v>2614</v>
      </c>
      <c r="D6824" s="1526" t="s">
        <v>43</v>
      </c>
      <c r="E6824" s="1527">
        <f t="shared" si="212"/>
        <v>21.02</v>
      </c>
      <c r="F6824" s="1521">
        <f t="shared" si="213"/>
        <v>88308</v>
      </c>
      <c r="H6824" s="1527">
        <v>21.02</v>
      </c>
      <c r="I6824" s="1527">
        <v>18.79</v>
      </c>
    </row>
    <row r="6825" spans="2:9">
      <c r="B6825" s="1531">
        <v>88309</v>
      </c>
      <c r="C6825" s="1529" t="s">
        <v>2615</v>
      </c>
      <c r="D6825" s="1528" t="s">
        <v>43</v>
      </c>
      <c r="E6825" s="1530">
        <f t="shared" si="212"/>
        <v>21.1</v>
      </c>
      <c r="F6825" s="1521">
        <f t="shared" si="213"/>
        <v>88309</v>
      </c>
      <c r="H6825" s="1530">
        <v>21.1</v>
      </c>
      <c r="I6825" s="1530">
        <v>18.86</v>
      </c>
    </row>
    <row r="6826" spans="2:9">
      <c r="B6826" s="1532">
        <v>88310</v>
      </c>
      <c r="C6826" s="1523" t="s">
        <v>2616</v>
      </c>
      <c r="D6826" s="1526" t="s">
        <v>43</v>
      </c>
      <c r="E6826" s="1527">
        <f t="shared" si="212"/>
        <v>22.17</v>
      </c>
      <c r="F6826" s="1521">
        <f t="shared" si="213"/>
        <v>88310</v>
      </c>
      <c r="H6826" s="1527">
        <v>22.17</v>
      </c>
      <c r="I6826" s="1527">
        <v>19.940000000000001</v>
      </c>
    </row>
    <row r="6827" spans="2:9">
      <c r="B6827" s="1531">
        <v>88311</v>
      </c>
      <c r="C6827" s="1529" t="s">
        <v>2617</v>
      </c>
      <c r="D6827" s="1528" t="s">
        <v>43</v>
      </c>
      <c r="E6827" s="1530">
        <f t="shared" si="212"/>
        <v>24.62</v>
      </c>
      <c r="F6827" s="1521">
        <f t="shared" si="213"/>
        <v>88311</v>
      </c>
      <c r="H6827" s="1530">
        <v>24.62</v>
      </c>
      <c r="I6827" s="1530">
        <v>22.04</v>
      </c>
    </row>
    <row r="6828" spans="2:9">
      <c r="B6828" s="1532">
        <v>88312</v>
      </c>
      <c r="C6828" s="1523" t="s">
        <v>2618</v>
      </c>
      <c r="D6828" s="1526" t="s">
        <v>43</v>
      </c>
      <c r="E6828" s="1527">
        <f t="shared" si="212"/>
        <v>23.38</v>
      </c>
      <c r="F6828" s="1521">
        <f t="shared" si="213"/>
        <v>88312</v>
      </c>
      <c r="H6828" s="1527">
        <v>23.38</v>
      </c>
      <c r="I6828" s="1527">
        <v>20.98</v>
      </c>
    </row>
    <row r="6829" spans="2:9">
      <c r="B6829" s="1531">
        <v>88313</v>
      </c>
      <c r="C6829" s="1529" t="s">
        <v>2619</v>
      </c>
      <c r="D6829" s="1528" t="s">
        <v>43</v>
      </c>
      <c r="E6829" s="1530">
        <f t="shared" si="212"/>
        <v>15.48</v>
      </c>
      <c r="F6829" s="1521">
        <f t="shared" si="213"/>
        <v>88313</v>
      </c>
      <c r="H6829" s="1530">
        <v>15.48</v>
      </c>
      <c r="I6829" s="1530">
        <v>13.86</v>
      </c>
    </row>
    <row r="6830" spans="2:9">
      <c r="B6830" s="1532">
        <v>88314</v>
      </c>
      <c r="C6830" s="1523" t="s">
        <v>2620</v>
      </c>
      <c r="D6830" s="1526" t="s">
        <v>43</v>
      </c>
      <c r="E6830" s="1527">
        <f t="shared" si="212"/>
        <v>14.19</v>
      </c>
      <c r="F6830" s="1521">
        <f t="shared" si="213"/>
        <v>88314</v>
      </c>
      <c r="H6830" s="1527">
        <v>14.19</v>
      </c>
      <c r="I6830" s="1527">
        <v>12.75</v>
      </c>
    </row>
    <row r="6831" spans="2:9">
      <c r="B6831" s="1531">
        <v>88315</v>
      </c>
      <c r="C6831" s="1529" t="s">
        <v>2621</v>
      </c>
      <c r="D6831" s="1528" t="s">
        <v>43</v>
      </c>
      <c r="E6831" s="1530">
        <f t="shared" si="212"/>
        <v>20.97</v>
      </c>
      <c r="F6831" s="1521">
        <f t="shared" si="213"/>
        <v>88315</v>
      </c>
      <c r="H6831" s="1530">
        <v>20.97</v>
      </c>
      <c r="I6831" s="1530">
        <v>18.75</v>
      </c>
    </row>
    <row r="6832" spans="2:9">
      <c r="B6832" s="1532">
        <v>88316</v>
      </c>
      <c r="C6832" s="1523" t="s">
        <v>2622</v>
      </c>
      <c r="D6832" s="1526" t="s">
        <v>43</v>
      </c>
      <c r="E6832" s="1527">
        <f t="shared" si="212"/>
        <v>16.829999999999998</v>
      </c>
      <c r="F6832" s="1521">
        <f t="shared" si="213"/>
        <v>88316</v>
      </c>
      <c r="H6832" s="1527">
        <v>16.829999999999998</v>
      </c>
      <c r="I6832" s="1527">
        <v>15.16</v>
      </c>
    </row>
    <row r="6833" spans="2:9">
      <c r="B6833" s="1531">
        <v>88317</v>
      </c>
      <c r="C6833" s="1529" t="s">
        <v>2623</v>
      </c>
      <c r="D6833" s="1528" t="s">
        <v>43</v>
      </c>
      <c r="E6833" s="1530">
        <f t="shared" si="212"/>
        <v>21.79</v>
      </c>
      <c r="F6833" s="1521">
        <f t="shared" si="213"/>
        <v>88317</v>
      </c>
      <c r="H6833" s="1530">
        <v>21.79</v>
      </c>
      <c r="I6833" s="1530">
        <v>19.57</v>
      </c>
    </row>
    <row r="6834" spans="2:9">
      <c r="B6834" s="1532">
        <v>88318</v>
      </c>
      <c r="C6834" s="1523" t="s">
        <v>2624</v>
      </c>
      <c r="D6834" s="1526" t="s">
        <v>43</v>
      </c>
      <c r="E6834" s="1527">
        <f t="shared" si="212"/>
        <v>27.27</v>
      </c>
      <c r="F6834" s="1521">
        <f t="shared" si="213"/>
        <v>88318</v>
      </c>
      <c r="H6834" s="1527">
        <v>27.27</v>
      </c>
      <c r="I6834" s="1527">
        <v>24.29</v>
      </c>
    </row>
    <row r="6835" spans="2:9">
      <c r="B6835" s="1531">
        <v>88320</v>
      </c>
      <c r="C6835" s="1529" t="s">
        <v>2625</v>
      </c>
      <c r="D6835" s="1528" t="s">
        <v>43</v>
      </c>
      <c r="E6835" s="1530">
        <f t="shared" si="212"/>
        <v>24.49</v>
      </c>
      <c r="F6835" s="1521">
        <f t="shared" si="213"/>
        <v>88320</v>
      </c>
      <c r="H6835" s="1530">
        <v>24.49</v>
      </c>
      <c r="I6835" s="1530">
        <v>21.76</v>
      </c>
    </row>
    <row r="6836" spans="2:9">
      <c r="B6836" s="1532">
        <v>88321</v>
      </c>
      <c r="C6836" s="1523" t="s">
        <v>2626</v>
      </c>
      <c r="D6836" s="1526" t="s">
        <v>43</v>
      </c>
      <c r="E6836" s="1527">
        <f t="shared" si="212"/>
        <v>24.68</v>
      </c>
      <c r="F6836" s="1521">
        <f t="shared" si="213"/>
        <v>88321</v>
      </c>
      <c r="H6836" s="1527">
        <v>24.68</v>
      </c>
      <c r="I6836" s="1527">
        <v>21.49</v>
      </c>
    </row>
    <row r="6837" spans="2:9">
      <c r="B6837" s="1531">
        <v>88322</v>
      </c>
      <c r="C6837" s="1529" t="s">
        <v>2627</v>
      </c>
      <c r="D6837" s="1528" t="s">
        <v>43</v>
      </c>
      <c r="E6837" s="1530">
        <f t="shared" si="212"/>
        <v>22.95</v>
      </c>
      <c r="F6837" s="1521">
        <f t="shared" si="213"/>
        <v>88322</v>
      </c>
      <c r="H6837" s="1530">
        <v>22.95</v>
      </c>
      <c r="I6837" s="1530">
        <v>20.010000000000002</v>
      </c>
    </row>
    <row r="6838" spans="2:9">
      <c r="B6838" s="1532">
        <v>88323</v>
      </c>
      <c r="C6838" s="1523" t="s">
        <v>2628</v>
      </c>
      <c r="D6838" s="1526" t="s">
        <v>43</v>
      </c>
      <c r="E6838" s="1527">
        <f t="shared" si="212"/>
        <v>22.33</v>
      </c>
      <c r="F6838" s="1521">
        <f t="shared" si="213"/>
        <v>88323</v>
      </c>
      <c r="H6838" s="1527">
        <v>22.33</v>
      </c>
      <c r="I6838" s="1527">
        <v>19.899999999999999</v>
      </c>
    </row>
    <row r="6839" spans="2:9">
      <c r="B6839" s="1531">
        <v>88324</v>
      </c>
      <c r="C6839" s="1529" t="s">
        <v>2629</v>
      </c>
      <c r="D6839" s="1528" t="s">
        <v>43</v>
      </c>
      <c r="E6839" s="1530">
        <f t="shared" si="212"/>
        <v>16.170000000000002</v>
      </c>
      <c r="F6839" s="1521">
        <f t="shared" si="213"/>
        <v>88324</v>
      </c>
      <c r="H6839" s="1530">
        <v>16.170000000000002</v>
      </c>
      <c r="I6839" s="1530">
        <v>14.46</v>
      </c>
    </row>
    <row r="6840" spans="2:9">
      <c r="B6840" s="1532">
        <v>88325</v>
      </c>
      <c r="C6840" s="1523" t="s">
        <v>2630</v>
      </c>
      <c r="D6840" s="1526" t="s">
        <v>43</v>
      </c>
      <c r="E6840" s="1527">
        <f t="shared" si="212"/>
        <v>18.78</v>
      </c>
      <c r="F6840" s="1521">
        <f t="shared" si="213"/>
        <v>88325</v>
      </c>
      <c r="H6840" s="1527">
        <v>18.78</v>
      </c>
      <c r="I6840" s="1527">
        <v>16.86</v>
      </c>
    </row>
    <row r="6841" spans="2:9">
      <c r="B6841" s="1531">
        <v>88326</v>
      </c>
      <c r="C6841" s="1529" t="s">
        <v>2631</v>
      </c>
      <c r="D6841" s="1528" t="s">
        <v>43</v>
      </c>
      <c r="E6841" s="1530">
        <f t="shared" si="212"/>
        <v>21.09</v>
      </c>
      <c r="F6841" s="1521">
        <f t="shared" si="213"/>
        <v>88326</v>
      </c>
      <c r="H6841" s="1530">
        <v>21.09</v>
      </c>
      <c r="I6841" s="1530">
        <v>18.829999999999998</v>
      </c>
    </row>
    <row r="6842" spans="2:9">
      <c r="B6842" s="1532">
        <v>88377</v>
      </c>
      <c r="C6842" s="1523" t="s">
        <v>2632</v>
      </c>
      <c r="D6842" s="1526" t="s">
        <v>43</v>
      </c>
      <c r="E6842" s="1527">
        <f t="shared" si="212"/>
        <v>15.29</v>
      </c>
      <c r="F6842" s="1521">
        <f t="shared" si="213"/>
        <v>88377</v>
      </c>
      <c r="H6842" s="1527">
        <v>15.29</v>
      </c>
      <c r="I6842" s="1527">
        <v>13.71</v>
      </c>
    </row>
    <row r="6843" spans="2:9">
      <c r="B6843" s="1531">
        <v>88441</v>
      </c>
      <c r="C6843" s="1529" t="s">
        <v>2633</v>
      </c>
      <c r="D6843" s="1528" t="s">
        <v>43</v>
      </c>
      <c r="E6843" s="1530">
        <f t="shared" si="212"/>
        <v>18.260000000000002</v>
      </c>
      <c r="F6843" s="1521">
        <f t="shared" si="213"/>
        <v>88441</v>
      </c>
      <c r="H6843" s="1530">
        <v>18.260000000000002</v>
      </c>
      <c r="I6843" s="1530">
        <v>16.41</v>
      </c>
    </row>
    <row r="6844" spans="2:9">
      <c r="B6844" s="1532">
        <v>88597</v>
      </c>
      <c r="C6844" s="1523" t="s">
        <v>2634</v>
      </c>
      <c r="D6844" s="1526" t="s">
        <v>43</v>
      </c>
      <c r="E6844" s="1527">
        <f t="shared" si="212"/>
        <v>26.45</v>
      </c>
      <c r="F6844" s="1521">
        <f t="shared" si="213"/>
        <v>88597</v>
      </c>
      <c r="H6844" s="1527">
        <v>26.45</v>
      </c>
      <c r="I6844" s="1527">
        <v>23</v>
      </c>
    </row>
    <row r="6845" spans="2:9">
      <c r="B6845" s="1531">
        <v>90766</v>
      </c>
      <c r="C6845" s="1529" t="s">
        <v>2635</v>
      </c>
      <c r="D6845" s="1528" t="s">
        <v>43</v>
      </c>
      <c r="E6845" s="1530">
        <f t="shared" si="212"/>
        <v>17.600000000000001</v>
      </c>
      <c r="F6845" s="1521">
        <f t="shared" si="213"/>
        <v>90766</v>
      </c>
      <c r="H6845" s="1530">
        <v>17.600000000000001</v>
      </c>
      <c r="I6845" s="1530">
        <v>15.39</v>
      </c>
    </row>
    <row r="6846" spans="2:9">
      <c r="B6846" s="1532">
        <v>90767</v>
      </c>
      <c r="C6846" s="1523" t="s">
        <v>2636</v>
      </c>
      <c r="D6846" s="1526" t="s">
        <v>43</v>
      </c>
      <c r="E6846" s="1527">
        <f t="shared" si="212"/>
        <v>17.18</v>
      </c>
      <c r="F6846" s="1521">
        <f t="shared" si="213"/>
        <v>90767</v>
      </c>
      <c r="H6846" s="1527">
        <v>17.18</v>
      </c>
      <c r="I6846" s="1527">
        <v>15.02</v>
      </c>
    </row>
    <row r="6847" spans="2:9">
      <c r="B6847" s="1531">
        <v>90768</v>
      </c>
      <c r="C6847" s="1529" t="s">
        <v>2637</v>
      </c>
      <c r="D6847" s="1528" t="s">
        <v>43</v>
      </c>
      <c r="E6847" s="1530">
        <f t="shared" si="212"/>
        <v>69.14</v>
      </c>
      <c r="F6847" s="1521">
        <f t="shared" si="213"/>
        <v>90768</v>
      </c>
      <c r="H6847" s="1530">
        <v>69.14</v>
      </c>
      <c r="I6847" s="1530">
        <v>59.79</v>
      </c>
    </row>
    <row r="6848" spans="2:9">
      <c r="B6848" s="1532">
        <v>90769</v>
      </c>
      <c r="C6848" s="1523" t="s">
        <v>2638</v>
      </c>
      <c r="D6848" s="1526" t="s">
        <v>43</v>
      </c>
      <c r="E6848" s="1527">
        <f t="shared" si="212"/>
        <v>97.57</v>
      </c>
      <c r="F6848" s="1521">
        <f t="shared" si="213"/>
        <v>90769</v>
      </c>
      <c r="H6848" s="1527">
        <v>97.57</v>
      </c>
      <c r="I6848" s="1527">
        <v>84.3</v>
      </c>
    </row>
    <row r="6849" spans="2:9">
      <c r="B6849" s="1531">
        <v>90770</v>
      </c>
      <c r="C6849" s="1529" t="s">
        <v>2639</v>
      </c>
      <c r="D6849" s="1528" t="s">
        <v>43</v>
      </c>
      <c r="E6849" s="1530">
        <f t="shared" si="212"/>
        <v>128.51</v>
      </c>
      <c r="F6849" s="1521">
        <f t="shared" si="213"/>
        <v>90770</v>
      </c>
      <c r="H6849" s="1530">
        <v>128.51</v>
      </c>
      <c r="I6849" s="1530">
        <v>110.95</v>
      </c>
    </row>
    <row r="6850" spans="2:9">
      <c r="B6850" s="1532">
        <v>90771</v>
      </c>
      <c r="C6850" s="1523" t="s">
        <v>2640</v>
      </c>
      <c r="D6850" s="1526" t="s">
        <v>43</v>
      </c>
      <c r="E6850" s="1527">
        <f t="shared" si="212"/>
        <v>21.43</v>
      </c>
      <c r="F6850" s="1521">
        <f t="shared" ref="F6850:F6900" si="214">IF(LEN($B6850)=7,CONCATENATE(MID($B6850,1,6),"00",RIGHT($B6850,1)),IF(LEN($B6850)=8,CONCATENATE(MID($B6850,1,6),"0",RIGHT($B6850,2)),$B6850))</f>
        <v>90771</v>
      </c>
      <c r="H6850" s="1527">
        <v>21.43</v>
      </c>
      <c r="I6850" s="1527">
        <v>18.670000000000002</v>
      </c>
    </row>
    <row r="6851" spans="2:9">
      <c r="B6851" s="1531">
        <v>90772</v>
      </c>
      <c r="C6851" s="1529" t="s">
        <v>2641</v>
      </c>
      <c r="D6851" s="1528" t="s">
        <v>43</v>
      </c>
      <c r="E6851" s="1530">
        <f t="shared" si="212"/>
        <v>14.5</v>
      </c>
      <c r="F6851" s="1521">
        <f t="shared" si="214"/>
        <v>90772</v>
      </c>
      <c r="H6851" s="1530">
        <v>14.5</v>
      </c>
      <c r="I6851" s="1530">
        <v>12.71</v>
      </c>
    </row>
    <row r="6852" spans="2:9">
      <c r="B6852" s="1532">
        <v>90773</v>
      </c>
      <c r="C6852" s="1523" t="s">
        <v>2642</v>
      </c>
      <c r="D6852" s="1526" t="s">
        <v>43</v>
      </c>
      <c r="E6852" s="1527">
        <f t="shared" si="212"/>
        <v>20.329999999999998</v>
      </c>
      <c r="F6852" s="1521">
        <f t="shared" si="214"/>
        <v>90773</v>
      </c>
      <c r="H6852" s="1527">
        <v>20.329999999999998</v>
      </c>
      <c r="I6852" s="1527">
        <v>17.73</v>
      </c>
    </row>
    <row r="6853" spans="2:9">
      <c r="B6853" s="1531">
        <v>90775</v>
      </c>
      <c r="C6853" s="1529" t="s">
        <v>2643</v>
      </c>
      <c r="D6853" s="1528" t="s">
        <v>43</v>
      </c>
      <c r="E6853" s="1530">
        <f t="shared" ref="E6853:E6916" si="215">IF($L$2=$H$1,H6853,I6853)</f>
        <v>21.45</v>
      </c>
      <c r="F6853" s="1521">
        <f t="shared" si="214"/>
        <v>90775</v>
      </c>
      <c r="H6853" s="1530">
        <v>21.45</v>
      </c>
      <c r="I6853" s="1530">
        <v>18.690000000000001</v>
      </c>
    </row>
    <row r="6854" spans="2:9">
      <c r="B6854" s="1532">
        <v>90776</v>
      </c>
      <c r="C6854" s="1523" t="s">
        <v>2644</v>
      </c>
      <c r="D6854" s="1526" t="s">
        <v>43</v>
      </c>
      <c r="E6854" s="1527">
        <f t="shared" si="215"/>
        <v>23.72</v>
      </c>
      <c r="F6854" s="1521">
        <f t="shared" si="214"/>
        <v>90776</v>
      </c>
      <c r="H6854" s="1527">
        <v>23.72</v>
      </c>
      <c r="I6854" s="1527">
        <v>20.72</v>
      </c>
    </row>
    <row r="6855" spans="2:9">
      <c r="B6855" s="1531">
        <v>90777</v>
      </c>
      <c r="C6855" s="1529" t="s">
        <v>2645</v>
      </c>
      <c r="D6855" s="1528" t="s">
        <v>43</v>
      </c>
      <c r="E6855" s="1530">
        <f t="shared" si="215"/>
        <v>93.77</v>
      </c>
      <c r="F6855" s="1521">
        <f t="shared" si="214"/>
        <v>90777</v>
      </c>
      <c r="H6855" s="1530">
        <v>93.77</v>
      </c>
      <c r="I6855" s="1530">
        <v>81.02</v>
      </c>
    </row>
    <row r="6856" spans="2:9">
      <c r="B6856" s="1532">
        <v>90778</v>
      </c>
      <c r="C6856" s="1523" t="s">
        <v>2646</v>
      </c>
      <c r="D6856" s="1526" t="s">
        <v>43</v>
      </c>
      <c r="E6856" s="1527">
        <f t="shared" si="215"/>
        <v>106.5</v>
      </c>
      <c r="F6856" s="1521">
        <f t="shared" si="214"/>
        <v>90778</v>
      </c>
      <c r="H6856" s="1527">
        <v>106.5</v>
      </c>
      <c r="I6856" s="1527">
        <v>91.99</v>
      </c>
    </row>
    <row r="6857" spans="2:9">
      <c r="B6857" s="1531">
        <v>90779</v>
      </c>
      <c r="C6857" s="1529" t="s">
        <v>2647</v>
      </c>
      <c r="D6857" s="1528" t="s">
        <v>43</v>
      </c>
      <c r="E6857" s="1530">
        <f t="shared" si="215"/>
        <v>145.03</v>
      </c>
      <c r="F6857" s="1521">
        <f t="shared" si="214"/>
        <v>90779</v>
      </c>
      <c r="H6857" s="1530">
        <v>145.03</v>
      </c>
      <c r="I6857" s="1530">
        <v>125.18</v>
      </c>
    </row>
    <row r="6858" spans="2:9">
      <c r="B6858" s="1532">
        <v>90780</v>
      </c>
      <c r="C6858" s="1523" t="s">
        <v>2648</v>
      </c>
      <c r="D6858" s="1526" t="s">
        <v>43</v>
      </c>
      <c r="E6858" s="1527">
        <f t="shared" si="215"/>
        <v>34.93</v>
      </c>
      <c r="F6858" s="1521">
        <f t="shared" si="214"/>
        <v>90780</v>
      </c>
      <c r="H6858" s="1527">
        <v>34.93</v>
      </c>
      <c r="I6858" s="1527">
        <v>30.38</v>
      </c>
    </row>
    <row r="6859" spans="2:9">
      <c r="B6859" s="1531">
        <v>90781</v>
      </c>
      <c r="C6859" s="1529" t="s">
        <v>2649</v>
      </c>
      <c r="D6859" s="1528" t="s">
        <v>43</v>
      </c>
      <c r="E6859" s="1530">
        <f t="shared" si="215"/>
        <v>17.59</v>
      </c>
      <c r="F6859" s="1521">
        <f t="shared" si="214"/>
        <v>90781</v>
      </c>
      <c r="H6859" s="1530">
        <v>17.59</v>
      </c>
      <c r="I6859" s="1530">
        <v>15.38</v>
      </c>
    </row>
    <row r="6860" spans="2:9">
      <c r="B6860" s="1532">
        <v>91677</v>
      </c>
      <c r="C6860" s="1523" t="s">
        <v>2650</v>
      </c>
      <c r="D6860" s="1526" t="s">
        <v>43</v>
      </c>
      <c r="E6860" s="1527">
        <f t="shared" si="215"/>
        <v>90.84</v>
      </c>
      <c r="F6860" s="1521">
        <f t="shared" si="214"/>
        <v>91677</v>
      </c>
      <c r="H6860" s="1527">
        <v>90.84</v>
      </c>
      <c r="I6860" s="1527">
        <v>78.489999999999995</v>
      </c>
    </row>
    <row r="6861" spans="2:9">
      <c r="B6861" s="1531">
        <v>91678</v>
      </c>
      <c r="C6861" s="1529" t="s">
        <v>2651</v>
      </c>
      <c r="D6861" s="1528" t="s">
        <v>43</v>
      </c>
      <c r="E6861" s="1530">
        <f t="shared" si="215"/>
        <v>87.94</v>
      </c>
      <c r="F6861" s="1521">
        <f t="shared" si="214"/>
        <v>91678</v>
      </c>
      <c r="H6861" s="1530">
        <v>87.94</v>
      </c>
      <c r="I6861" s="1530">
        <v>76</v>
      </c>
    </row>
    <row r="6862" spans="2:9">
      <c r="B6862" s="1532">
        <v>93558</v>
      </c>
      <c r="C6862" s="1523" t="s">
        <v>2652</v>
      </c>
      <c r="D6862" s="1526" t="s">
        <v>165</v>
      </c>
      <c r="E6862" s="1527">
        <f t="shared" si="215"/>
        <v>3045.04</v>
      </c>
      <c r="F6862" s="1521">
        <f t="shared" si="214"/>
        <v>93558</v>
      </c>
      <c r="H6862" s="1527">
        <v>3045.04</v>
      </c>
      <c r="I6862" s="1527">
        <v>2722.82</v>
      </c>
    </row>
    <row r="6863" spans="2:9">
      <c r="B6863" s="1531">
        <v>93559</v>
      </c>
      <c r="C6863" s="1529" t="s">
        <v>2634</v>
      </c>
      <c r="D6863" s="1528" t="s">
        <v>165</v>
      </c>
      <c r="E6863" s="1530">
        <f t="shared" si="215"/>
        <v>4688.17</v>
      </c>
      <c r="F6863" s="1521">
        <f t="shared" si="214"/>
        <v>93559</v>
      </c>
      <c r="H6863" s="1530">
        <v>4688.17</v>
      </c>
      <c r="I6863" s="1530">
        <v>4078.65</v>
      </c>
    </row>
    <row r="6864" spans="2:9">
      <c r="B6864" s="1532">
        <v>93560</v>
      </c>
      <c r="C6864" s="1523" t="s">
        <v>2642</v>
      </c>
      <c r="D6864" s="1526" t="s">
        <v>165</v>
      </c>
      <c r="E6864" s="1527">
        <f t="shared" si="215"/>
        <v>3608.63</v>
      </c>
      <c r="F6864" s="1521">
        <f t="shared" si="214"/>
        <v>93560</v>
      </c>
      <c r="H6864" s="1527">
        <v>3608.63</v>
      </c>
      <c r="I6864" s="1527">
        <v>3148.87</v>
      </c>
    </row>
    <row r="6865" spans="2:9">
      <c r="B6865" s="1531">
        <v>93561</v>
      </c>
      <c r="C6865" s="1529" t="s">
        <v>2643</v>
      </c>
      <c r="D6865" s="1528" t="s">
        <v>165</v>
      </c>
      <c r="E6865" s="1530">
        <f t="shared" si="215"/>
        <v>3806.49</v>
      </c>
      <c r="F6865" s="1521">
        <f t="shared" si="214"/>
        <v>93561</v>
      </c>
      <c r="H6865" s="1530">
        <v>3806.49</v>
      </c>
      <c r="I6865" s="1530">
        <v>3319.28</v>
      </c>
    </row>
    <row r="6866" spans="2:9">
      <c r="B6866" s="1532">
        <v>93562</v>
      </c>
      <c r="C6866" s="1523" t="s">
        <v>2640</v>
      </c>
      <c r="D6866" s="1526" t="s">
        <v>165</v>
      </c>
      <c r="E6866" s="1527">
        <f t="shared" si="215"/>
        <v>3805.51</v>
      </c>
      <c r="F6866" s="1521">
        <f t="shared" si="214"/>
        <v>93562</v>
      </c>
      <c r="H6866" s="1527">
        <v>3805.51</v>
      </c>
      <c r="I6866" s="1527">
        <v>3318.43</v>
      </c>
    </row>
    <row r="6867" spans="2:9">
      <c r="B6867" s="1531">
        <v>93563</v>
      </c>
      <c r="C6867" s="1529" t="s">
        <v>2635</v>
      </c>
      <c r="D6867" s="1528" t="s">
        <v>165</v>
      </c>
      <c r="E6867" s="1530">
        <f t="shared" si="215"/>
        <v>3127.45</v>
      </c>
      <c r="F6867" s="1521">
        <f t="shared" si="214"/>
        <v>93563</v>
      </c>
      <c r="H6867" s="1530">
        <v>3127.45</v>
      </c>
      <c r="I6867" s="1530">
        <v>2735.73</v>
      </c>
    </row>
    <row r="6868" spans="2:9">
      <c r="B6868" s="1532">
        <v>93564</v>
      </c>
      <c r="C6868" s="1523" t="s">
        <v>2636</v>
      </c>
      <c r="D6868" s="1526" t="s">
        <v>165</v>
      </c>
      <c r="E6868" s="1527">
        <f t="shared" si="215"/>
        <v>3047.7</v>
      </c>
      <c r="F6868" s="1521">
        <f t="shared" si="214"/>
        <v>93564</v>
      </c>
      <c r="H6868" s="1527">
        <v>3047.7</v>
      </c>
      <c r="I6868" s="1527">
        <v>2667.04</v>
      </c>
    </row>
    <row r="6869" spans="2:9">
      <c r="B6869" s="1531">
        <v>93565</v>
      </c>
      <c r="C6869" s="1529" t="s">
        <v>2645</v>
      </c>
      <c r="D6869" s="1528" t="s">
        <v>165</v>
      </c>
      <c r="E6869" s="1530">
        <f t="shared" si="215"/>
        <v>16537.740000000002</v>
      </c>
      <c r="F6869" s="1521">
        <f t="shared" si="214"/>
        <v>93565</v>
      </c>
      <c r="H6869" s="1530">
        <v>16537.740000000002</v>
      </c>
      <c r="I6869" s="1530">
        <v>14283.7</v>
      </c>
    </row>
    <row r="6870" spans="2:9">
      <c r="B6870" s="1532">
        <v>93566</v>
      </c>
      <c r="C6870" s="1523" t="s">
        <v>2641</v>
      </c>
      <c r="D6870" s="1526" t="s">
        <v>165</v>
      </c>
      <c r="E6870" s="1527">
        <f t="shared" si="215"/>
        <v>2580.41</v>
      </c>
      <c r="F6870" s="1521">
        <f t="shared" si="214"/>
        <v>93566</v>
      </c>
      <c r="H6870" s="1527">
        <v>2580.41</v>
      </c>
      <c r="I6870" s="1527">
        <v>2264.5700000000002</v>
      </c>
    </row>
    <row r="6871" spans="2:9">
      <c r="B6871" s="1531">
        <v>93567</v>
      </c>
      <c r="C6871" s="1529" t="s">
        <v>2646</v>
      </c>
      <c r="D6871" s="1528" t="s">
        <v>165</v>
      </c>
      <c r="E6871" s="1530">
        <f t="shared" si="215"/>
        <v>18783.32</v>
      </c>
      <c r="F6871" s="1521">
        <f t="shared" si="214"/>
        <v>93567</v>
      </c>
      <c r="H6871" s="1530">
        <v>18783.32</v>
      </c>
      <c r="I6871" s="1530">
        <v>16217.76</v>
      </c>
    </row>
    <row r="6872" spans="2:9">
      <c r="B6872" s="1532">
        <v>93568</v>
      </c>
      <c r="C6872" s="1523" t="s">
        <v>2647</v>
      </c>
      <c r="D6872" s="1526" t="s">
        <v>165</v>
      </c>
      <c r="E6872" s="1527">
        <f t="shared" si="215"/>
        <v>25570.03</v>
      </c>
      <c r="F6872" s="1521">
        <f t="shared" si="214"/>
        <v>93568</v>
      </c>
      <c r="H6872" s="1527">
        <v>25570.03</v>
      </c>
      <c r="I6872" s="1527">
        <v>22062.98</v>
      </c>
    </row>
    <row r="6873" spans="2:9">
      <c r="B6873" s="1531">
        <v>93569</v>
      </c>
      <c r="C6873" s="1529" t="s">
        <v>2653</v>
      </c>
      <c r="D6873" s="1528" t="s">
        <v>165</v>
      </c>
      <c r="E6873" s="1530">
        <f t="shared" si="215"/>
        <v>12218.63</v>
      </c>
      <c r="F6873" s="1521">
        <f t="shared" si="214"/>
        <v>93569</v>
      </c>
      <c r="H6873" s="1530">
        <v>12218.63</v>
      </c>
      <c r="I6873" s="1530">
        <v>10563.77</v>
      </c>
    </row>
    <row r="6874" spans="2:9">
      <c r="B6874" s="1532">
        <v>93570</v>
      </c>
      <c r="C6874" s="1523" t="s">
        <v>2654</v>
      </c>
      <c r="D6874" s="1526" t="s">
        <v>165</v>
      </c>
      <c r="E6874" s="1527">
        <f t="shared" si="215"/>
        <v>17233.79</v>
      </c>
      <c r="F6874" s="1521">
        <f t="shared" si="214"/>
        <v>93570</v>
      </c>
      <c r="H6874" s="1527">
        <v>17233.79</v>
      </c>
      <c r="I6874" s="1527">
        <v>14883.19</v>
      </c>
    </row>
    <row r="6875" spans="2:9">
      <c r="B6875" s="1531">
        <v>93571</v>
      </c>
      <c r="C6875" s="1529" t="s">
        <v>2655</v>
      </c>
      <c r="D6875" s="1528" t="s">
        <v>165</v>
      </c>
      <c r="E6875" s="1530">
        <f t="shared" si="215"/>
        <v>22691.33</v>
      </c>
      <c r="F6875" s="1521">
        <f t="shared" si="214"/>
        <v>93571</v>
      </c>
      <c r="H6875" s="1530">
        <v>22691.33</v>
      </c>
      <c r="I6875" s="1530">
        <v>19583.64</v>
      </c>
    </row>
    <row r="6876" spans="2:9">
      <c r="B6876" s="1532">
        <v>93572</v>
      </c>
      <c r="C6876" s="1523" t="s">
        <v>2656</v>
      </c>
      <c r="D6876" s="1526" t="s">
        <v>165</v>
      </c>
      <c r="E6876" s="1527">
        <f t="shared" si="215"/>
        <v>4200.88</v>
      </c>
      <c r="F6876" s="1521">
        <f t="shared" si="214"/>
        <v>93572</v>
      </c>
      <c r="H6876" s="1527">
        <v>4200.88</v>
      </c>
      <c r="I6876" s="1527">
        <v>3671.61</v>
      </c>
    </row>
    <row r="6877" spans="2:9">
      <c r="B6877" s="1531">
        <v>94295</v>
      </c>
      <c r="C6877" s="1529" t="s">
        <v>2648</v>
      </c>
      <c r="D6877" s="1528" t="s">
        <v>165</v>
      </c>
      <c r="E6877" s="1530">
        <f t="shared" si="215"/>
        <v>6176.2</v>
      </c>
      <c r="F6877" s="1521">
        <f t="shared" si="214"/>
        <v>94295</v>
      </c>
      <c r="H6877" s="1530">
        <v>6176.2</v>
      </c>
      <c r="I6877" s="1530">
        <v>5372.9</v>
      </c>
    </row>
    <row r="6878" spans="2:9">
      <c r="B6878" s="1532">
        <v>94296</v>
      </c>
      <c r="C6878" s="1523" t="s">
        <v>2649</v>
      </c>
      <c r="D6878" s="1526" t="s">
        <v>165</v>
      </c>
      <c r="E6878" s="1527">
        <f t="shared" si="215"/>
        <v>3123.77</v>
      </c>
      <c r="F6878" s="1521">
        <f t="shared" si="214"/>
        <v>94296</v>
      </c>
      <c r="H6878" s="1527">
        <v>3123.77</v>
      </c>
      <c r="I6878" s="1527">
        <v>2731.27</v>
      </c>
    </row>
    <row r="6879" spans="2:9">
      <c r="B6879" s="1531">
        <v>95308</v>
      </c>
      <c r="C6879" s="1529" t="s">
        <v>2657</v>
      </c>
      <c r="D6879" s="1528" t="s">
        <v>43</v>
      </c>
      <c r="E6879" s="1530">
        <f t="shared" si="215"/>
        <v>0.11</v>
      </c>
      <c r="F6879" s="1521">
        <f t="shared" si="214"/>
        <v>95308</v>
      </c>
      <c r="H6879" s="1530">
        <v>0.11</v>
      </c>
      <c r="I6879" s="1530">
        <v>0.09</v>
      </c>
    </row>
    <row r="6880" spans="2:9">
      <c r="B6880" s="1532">
        <v>95309</v>
      </c>
      <c r="C6880" s="1523" t="s">
        <v>2658</v>
      </c>
      <c r="D6880" s="1526" t="s">
        <v>43</v>
      </c>
      <c r="E6880" s="1527">
        <f t="shared" si="215"/>
        <v>0.15</v>
      </c>
      <c r="F6880" s="1521">
        <f t="shared" si="214"/>
        <v>95309</v>
      </c>
      <c r="H6880" s="1527">
        <v>0.15</v>
      </c>
      <c r="I6880" s="1527">
        <v>0.12</v>
      </c>
    </row>
    <row r="6881" spans="2:9">
      <c r="B6881" s="1531">
        <v>95310</v>
      </c>
      <c r="C6881" s="1529" t="s">
        <v>2659</v>
      </c>
      <c r="D6881" s="1528" t="s">
        <v>43</v>
      </c>
      <c r="E6881" s="1530">
        <f t="shared" si="215"/>
        <v>7.0000000000000007E-2</v>
      </c>
      <c r="F6881" s="1521">
        <f t="shared" si="214"/>
        <v>95310</v>
      </c>
      <c r="H6881" s="1530">
        <v>7.0000000000000007E-2</v>
      </c>
      <c r="I6881" s="1530">
        <v>0.06</v>
      </c>
    </row>
    <row r="6882" spans="2:9">
      <c r="B6882" s="1532">
        <v>95311</v>
      </c>
      <c r="C6882" s="1523" t="s">
        <v>2660</v>
      </c>
      <c r="D6882" s="1526" t="s">
        <v>43</v>
      </c>
      <c r="E6882" s="1527">
        <f t="shared" si="215"/>
        <v>0.11</v>
      </c>
      <c r="F6882" s="1521">
        <f t="shared" si="214"/>
        <v>95311</v>
      </c>
      <c r="H6882" s="1527">
        <v>0.11</v>
      </c>
      <c r="I6882" s="1527">
        <v>0.09</v>
      </c>
    </row>
    <row r="6883" spans="2:9">
      <c r="B6883" s="1531">
        <v>95312</v>
      </c>
      <c r="C6883" s="1529" t="s">
        <v>2661</v>
      </c>
      <c r="D6883" s="1528" t="s">
        <v>43</v>
      </c>
      <c r="E6883" s="1530">
        <f t="shared" si="215"/>
        <v>0.14000000000000001</v>
      </c>
      <c r="F6883" s="1521">
        <f t="shared" si="214"/>
        <v>95312</v>
      </c>
      <c r="H6883" s="1530">
        <v>0.14000000000000001</v>
      </c>
      <c r="I6883" s="1530">
        <v>0.12</v>
      </c>
    </row>
    <row r="6884" spans="2:9">
      <c r="B6884" s="1532">
        <v>95313</v>
      </c>
      <c r="C6884" s="1523" t="s">
        <v>2662</v>
      </c>
      <c r="D6884" s="1526" t="s">
        <v>43</v>
      </c>
      <c r="E6884" s="1527">
        <f t="shared" si="215"/>
        <v>0.12</v>
      </c>
      <c r="F6884" s="1521">
        <f t="shared" si="214"/>
        <v>95313</v>
      </c>
      <c r="H6884" s="1527">
        <v>0.12</v>
      </c>
      <c r="I6884" s="1527">
        <v>0.1</v>
      </c>
    </row>
    <row r="6885" spans="2:9">
      <c r="B6885" s="1531">
        <v>95314</v>
      </c>
      <c r="C6885" s="1529" t="s">
        <v>2663</v>
      </c>
      <c r="D6885" s="1528" t="s">
        <v>43</v>
      </c>
      <c r="E6885" s="1530">
        <f t="shared" si="215"/>
        <v>0.14000000000000001</v>
      </c>
      <c r="F6885" s="1521">
        <f t="shared" si="214"/>
        <v>95314</v>
      </c>
      <c r="H6885" s="1530">
        <v>0.14000000000000001</v>
      </c>
      <c r="I6885" s="1530">
        <v>0.12</v>
      </c>
    </row>
    <row r="6886" spans="2:9">
      <c r="B6886" s="1532">
        <v>95315</v>
      </c>
      <c r="C6886" s="1523" t="s">
        <v>2664</v>
      </c>
      <c r="D6886" s="1526" t="s">
        <v>43</v>
      </c>
      <c r="E6886" s="1527">
        <f t="shared" si="215"/>
        <v>0.16</v>
      </c>
      <c r="F6886" s="1521">
        <f t="shared" si="214"/>
        <v>95315</v>
      </c>
      <c r="H6886" s="1527">
        <v>0.16</v>
      </c>
      <c r="I6886" s="1527">
        <v>0.14000000000000001</v>
      </c>
    </row>
    <row r="6887" spans="2:9">
      <c r="B6887" s="1531">
        <v>95316</v>
      </c>
      <c r="C6887" s="1529" t="s">
        <v>2665</v>
      </c>
      <c r="D6887" s="1528" t="s">
        <v>43</v>
      </c>
      <c r="E6887" s="1530">
        <f t="shared" si="215"/>
        <v>0.34</v>
      </c>
      <c r="F6887" s="1521">
        <f t="shared" si="214"/>
        <v>95316</v>
      </c>
      <c r="H6887" s="1530">
        <v>0.34</v>
      </c>
      <c r="I6887" s="1530">
        <v>0.3</v>
      </c>
    </row>
    <row r="6888" spans="2:9">
      <c r="B6888" s="1532">
        <v>95317</v>
      </c>
      <c r="C6888" s="1523" t="s">
        <v>2666</v>
      </c>
      <c r="D6888" s="1526" t="s">
        <v>43</v>
      </c>
      <c r="E6888" s="1527">
        <f t="shared" si="215"/>
        <v>0.17</v>
      </c>
      <c r="F6888" s="1521">
        <f t="shared" si="214"/>
        <v>95317</v>
      </c>
      <c r="H6888" s="1527">
        <v>0.17</v>
      </c>
      <c r="I6888" s="1527">
        <v>0.14000000000000001</v>
      </c>
    </row>
    <row r="6889" spans="2:9">
      <c r="B6889" s="1531">
        <v>95318</v>
      </c>
      <c r="C6889" s="1529" t="s">
        <v>2667</v>
      </c>
      <c r="D6889" s="1528" t="s">
        <v>43</v>
      </c>
      <c r="E6889" s="1530">
        <f t="shared" si="215"/>
        <v>0.14000000000000001</v>
      </c>
      <c r="F6889" s="1521">
        <f t="shared" si="214"/>
        <v>95318</v>
      </c>
      <c r="H6889" s="1530">
        <v>0.14000000000000001</v>
      </c>
      <c r="I6889" s="1530">
        <v>0.12</v>
      </c>
    </row>
    <row r="6890" spans="2:9">
      <c r="B6890" s="1532">
        <v>95319</v>
      </c>
      <c r="C6890" s="1523" t="s">
        <v>2668</v>
      </c>
      <c r="D6890" s="1526" t="s">
        <v>43</v>
      </c>
      <c r="E6890" s="1527">
        <f t="shared" si="215"/>
        <v>0.09</v>
      </c>
      <c r="F6890" s="1521">
        <f t="shared" si="214"/>
        <v>95319</v>
      </c>
      <c r="H6890" s="1527">
        <v>0.09</v>
      </c>
      <c r="I6890" s="1527">
        <v>0.08</v>
      </c>
    </row>
    <row r="6891" spans="2:9">
      <c r="B6891" s="1531">
        <v>95320</v>
      </c>
      <c r="C6891" s="1529" t="s">
        <v>2669</v>
      </c>
      <c r="D6891" s="1528" t="s">
        <v>43</v>
      </c>
      <c r="E6891" s="1530">
        <f t="shared" si="215"/>
        <v>0.12</v>
      </c>
      <c r="F6891" s="1521">
        <f t="shared" si="214"/>
        <v>95320</v>
      </c>
      <c r="H6891" s="1530">
        <v>0.12</v>
      </c>
      <c r="I6891" s="1530">
        <v>0.1</v>
      </c>
    </row>
    <row r="6892" spans="2:9">
      <c r="B6892" s="1532">
        <v>95321</v>
      </c>
      <c r="C6892" s="1523" t="s">
        <v>2670</v>
      </c>
      <c r="D6892" s="1526" t="s">
        <v>43</v>
      </c>
      <c r="E6892" s="1527">
        <f t="shared" si="215"/>
        <v>0.11</v>
      </c>
      <c r="F6892" s="1521">
        <f t="shared" si="214"/>
        <v>95321</v>
      </c>
      <c r="H6892" s="1527">
        <v>0.11</v>
      </c>
      <c r="I6892" s="1527">
        <v>0.09</v>
      </c>
    </row>
    <row r="6893" spans="2:9">
      <c r="B6893" s="1531">
        <v>95322</v>
      </c>
      <c r="C6893" s="1529" t="s">
        <v>2671</v>
      </c>
      <c r="D6893" s="1528" t="s">
        <v>43</v>
      </c>
      <c r="E6893" s="1530">
        <f t="shared" si="215"/>
        <v>0.04</v>
      </c>
      <c r="F6893" s="1521">
        <f t="shared" si="214"/>
        <v>95322</v>
      </c>
      <c r="H6893" s="1530">
        <v>0.04</v>
      </c>
      <c r="I6893" s="1530">
        <v>0.03</v>
      </c>
    </row>
    <row r="6894" spans="2:9">
      <c r="B6894" s="1532">
        <v>95323</v>
      </c>
      <c r="C6894" s="1523" t="s">
        <v>2672</v>
      </c>
      <c r="D6894" s="1526" t="s">
        <v>43</v>
      </c>
      <c r="E6894" s="1527">
        <f t="shared" si="215"/>
        <v>0.15</v>
      </c>
      <c r="F6894" s="1521">
        <f t="shared" si="214"/>
        <v>95323</v>
      </c>
      <c r="H6894" s="1527">
        <v>0.15</v>
      </c>
      <c r="I6894" s="1527">
        <v>0.13</v>
      </c>
    </row>
    <row r="6895" spans="2:9">
      <c r="B6895" s="1531">
        <v>95324</v>
      </c>
      <c r="C6895" s="1529" t="s">
        <v>2673</v>
      </c>
      <c r="D6895" s="1528" t="s">
        <v>43</v>
      </c>
      <c r="E6895" s="1530">
        <f t="shared" si="215"/>
        <v>0.19</v>
      </c>
      <c r="F6895" s="1521">
        <f t="shared" si="214"/>
        <v>95324</v>
      </c>
      <c r="H6895" s="1530">
        <v>0.19</v>
      </c>
      <c r="I6895" s="1530">
        <v>0.16</v>
      </c>
    </row>
    <row r="6896" spans="2:9">
      <c r="B6896" s="1532">
        <v>95325</v>
      </c>
      <c r="C6896" s="1523" t="s">
        <v>2674</v>
      </c>
      <c r="D6896" s="1526" t="s">
        <v>43</v>
      </c>
      <c r="E6896" s="1527">
        <f t="shared" si="215"/>
        <v>0.16</v>
      </c>
      <c r="F6896" s="1521">
        <f t="shared" si="214"/>
        <v>95325</v>
      </c>
      <c r="H6896" s="1527">
        <v>0.16</v>
      </c>
      <c r="I6896" s="1527">
        <v>0.14000000000000001</v>
      </c>
    </row>
    <row r="6897" spans="2:9">
      <c r="B6897" s="1531">
        <v>95326</v>
      </c>
      <c r="C6897" s="1529" t="s">
        <v>2675</v>
      </c>
      <c r="D6897" s="1528" t="s">
        <v>43</v>
      </c>
      <c r="E6897" s="1530">
        <f t="shared" si="215"/>
        <v>0.04</v>
      </c>
      <c r="F6897" s="1521">
        <f t="shared" si="214"/>
        <v>95326</v>
      </c>
      <c r="H6897" s="1530">
        <v>0.04</v>
      </c>
      <c r="I6897" s="1530">
        <v>0.03</v>
      </c>
    </row>
    <row r="6898" spans="2:9">
      <c r="B6898" s="1532">
        <v>95328</v>
      </c>
      <c r="C6898" s="1523" t="s">
        <v>2676</v>
      </c>
      <c r="D6898" s="1526" t="s">
        <v>43</v>
      </c>
      <c r="E6898" s="1527">
        <f t="shared" si="215"/>
        <v>0.13</v>
      </c>
      <c r="F6898" s="1521">
        <f t="shared" si="214"/>
        <v>95328</v>
      </c>
      <c r="H6898" s="1527">
        <v>0.13</v>
      </c>
      <c r="I6898" s="1527">
        <v>0.11</v>
      </c>
    </row>
    <row r="6899" spans="2:9">
      <c r="B6899" s="1531">
        <v>95329</v>
      </c>
      <c r="C6899" s="1529" t="s">
        <v>2677</v>
      </c>
      <c r="D6899" s="1528" t="s">
        <v>43</v>
      </c>
      <c r="E6899" s="1530">
        <f t="shared" si="215"/>
        <v>0.2</v>
      </c>
      <c r="F6899" s="1521">
        <f t="shared" si="214"/>
        <v>95329</v>
      </c>
      <c r="H6899" s="1530">
        <v>0.2</v>
      </c>
      <c r="I6899" s="1530">
        <v>0.17</v>
      </c>
    </row>
    <row r="6900" spans="2:9">
      <c r="B6900" s="1532">
        <v>95330</v>
      </c>
      <c r="C6900" s="1523" t="s">
        <v>2678</v>
      </c>
      <c r="D6900" s="1526" t="s">
        <v>43</v>
      </c>
      <c r="E6900" s="1527">
        <f t="shared" si="215"/>
        <v>0.14000000000000001</v>
      </c>
      <c r="F6900" s="1521">
        <f t="shared" si="214"/>
        <v>95330</v>
      </c>
      <c r="H6900" s="1527">
        <v>0.14000000000000001</v>
      </c>
      <c r="I6900" s="1527">
        <v>0.12</v>
      </c>
    </row>
    <row r="6901" spans="2:9">
      <c r="B6901" s="1531">
        <v>95331</v>
      </c>
      <c r="C6901" s="1529" t="s">
        <v>2679</v>
      </c>
      <c r="D6901" s="1528" t="s">
        <v>43</v>
      </c>
      <c r="E6901" s="1530">
        <f t="shared" si="215"/>
        <v>0.09</v>
      </c>
      <c r="H6901" s="1530">
        <v>0.09</v>
      </c>
      <c r="I6901" s="1530">
        <v>7.0000000000000007E-2</v>
      </c>
    </row>
    <row r="6902" spans="2:9">
      <c r="B6902" s="1532">
        <v>95332</v>
      </c>
      <c r="C6902" s="1523" t="s">
        <v>2680</v>
      </c>
      <c r="D6902" s="1526" t="s">
        <v>43</v>
      </c>
      <c r="E6902" s="1527">
        <f t="shared" si="215"/>
        <v>0.49</v>
      </c>
      <c r="H6902" s="1527">
        <v>0.49</v>
      </c>
      <c r="I6902" s="1527">
        <v>0.42</v>
      </c>
    </row>
    <row r="6903" spans="2:9">
      <c r="B6903" s="1531">
        <v>95333</v>
      </c>
      <c r="C6903" s="1529" t="s">
        <v>2681</v>
      </c>
      <c r="D6903" s="1528" t="s">
        <v>43</v>
      </c>
      <c r="E6903" s="1530">
        <f t="shared" si="215"/>
        <v>0.49</v>
      </c>
      <c r="H6903" s="1530">
        <v>0.49</v>
      </c>
      <c r="I6903" s="1530">
        <v>0.42</v>
      </c>
    </row>
    <row r="6904" spans="2:9">
      <c r="B6904" s="1532">
        <v>95334</v>
      </c>
      <c r="C6904" s="1523" t="s">
        <v>2682</v>
      </c>
      <c r="D6904" s="1526" t="s">
        <v>43</v>
      </c>
      <c r="E6904" s="1527">
        <f t="shared" si="215"/>
        <v>0.41</v>
      </c>
      <c r="H6904" s="1527">
        <v>0.41</v>
      </c>
      <c r="I6904" s="1527">
        <v>0.35</v>
      </c>
    </row>
    <row r="6905" spans="2:9">
      <c r="B6905" s="1531">
        <v>95335</v>
      </c>
      <c r="C6905" s="1529" t="s">
        <v>2683</v>
      </c>
      <c r="D6905" s="1528" t="s">
        <v>43</v>
      </c>
      <c r="E6905" s="1530">
        <f t="shared" si="215"/>
        <v>0.24</v>
      </c>
      <c r="H6905" s="1530">
        <v>0.24</v>
      </c>
      <c r="I6905" s="1530">
        <v>0.2</v>
      </c>
    </row>
    <row r="6906" spans="2:9">
      <c r="B6906" s="1532">
        <v>95337</v>
      </c>
      <c r="C6906" s="1523" t="s">
        <v>2684</v>
      </c>
      <c r="D6906" s="1526" t="s">
        <v>43</v>
      </c>
      <c r="E6906" s="1527">
        <f t="shared" si="215"/>
        <v>0.14000000000000001</v>
      </c>
      <c r="H6906" s="1527">
        <v>0.14000000000000001</v>
      </c>
      <c r="I6906" s="1527">
        <v>0.12</v>
      </c>
    </row>
    <row r="6907" spans="2:9">
      <c r="B6907" s="1531">
        <v>95338</v>
      </c>
      <c r="C6907" s="1529" t="s">
        <v>2685</v>
      </c>
      <c r="D6907" s="1528" t="s">
        <v>43</v>
      </c>
      <c r="E6907" s="1530">
        <f t="shared" si="215"/>
        <v>0.24</v>
      </c>
      <c r="H6907" s="1530">
        <v>0.24</v>
      </c>
      <c r="I6907" s="1530">
        <v>0.2</v>
      </c>
    </row>
    <row r="6908" spans="2:9">
      <c r="B6908" s="1532">
        <v>95339</v>
      </c>
      <c r="C6908" s="1523" t="s">
        <v>2686</v>
      </c>
      <c r="D6908" s="1526" t="s">
        <v>43</v>
      </c>
      <c r="E6908" s="1527">
        <f t="shared" si="215"/>
        <v>0.23</v>
      </c>
      <c r="H6908" s="1527">
        <v>0.23</v>
      </c>
      <c r="I6908" s="1527">
        <v>0.2</v>
      </c>
    </row>
    <row r="6909" spans="2:9">
      <c r="B6909" s="1531">
        <v>95340</v>
      </c>
      <c r="C6909" s="1529" t="s">
        <v>2687</v>
      </c>
      <c r="D6909" s="1528" t="s">
        <v>43</v>
      </c>
      <c r="E6909" s="1530">
        <f t="shared" si="215"/>
        <v>0.19</v>
      </c>
      <c r="H6909" s="1530">
        <v>0.19</v>
      </c>
      <c r="I6909" s="1530">
        <v>0.16</v>
      </c>
    </row>
    <row r="6910" spans="2:9">
      <c r="B6910" s="1532">
        <v>95341</v>
      </c>
      <c r="C6910" s="1523" t="s">
        <v>2688</v>
      </c>
      <c r="D6910" s="1526" t="s">
        <v>43</v>
      </c>
      <c r="E6910" s="1527">
        <f t="shared" si="215"/>
        <v>0.19</v>
      </c>
      <c r="H6910" s="1527">
        <v>0.19</v>
      </c>
      <c r="I6910" s="1527">
        <v>0.16</v>
      </c>
    </row>
    <row r="6911" spans="2:9">
      <c r="B6911" s="1531">
        <v>95342</v>
      </c>
      <c r="C6911" s="1529" t="s">
        <v>2689</v>
      </c>
      <c r="D6911" s="1528" t="s">
        <v>43</v>
      </c>
      <c r="E6911" s="1530">
        <f t="shared" si="215"/>
        <v>0.1</v>
      </c>
      <c r="H6911" s="1530">
        <v>0.1</v>
      </c>
      <c r="I6911" s="1530">
        <v>0.09</v>
      </c>
    </row>
    <row r="6912" spans="2:9">
      <c r="B6912" s="1532">
        <v>95343</v>
      </c>
      <c r="C6912" s="1523" t="s">
        <v>2690</v>
      </c>
      <c r="D6912" s="1526" t="s">
        <v>43</v>
      </c>
      <c r="E6912" s="1527">
        <f t="shared" si="215"/>
        <v>0.14000000000000001</v>
      </c>
      <c r="H6912" s="1527">
        <v>0.14000000000000001</v>
      </c>
      <c r="I6912" s="1527">
        <v>0.12</v>
      </c>
    </row>
    <row r="6913" spans="2:9">
      <c r="B6913" s="1531">
        <v>95344</v>
      </c>
      <c r="C6913" s="1529" t="s">
        <v>2691</v>
      </c>
      <c r="D6913" s="1528" t="s">
        <v>43</v>
      </c>
      <c r="E6913" s="1530">
        <f t="shared" si="215"/>
        <v>0.1</v>
      </c>
      <c r="H6913" s="1530">
        <v>0.1</v>
      </c>
      <c r="I6913" s="1530">
        <v>0.09</v>
      </c>
    </row>
    <row r="6914" spans="2:9">
      <c r="B6914" s="1532">
        <v>95345</v>
      </c>
      <c r="C6914" s="1523" t="s">
        <v>2692</v>
      </c>
      <c r="D6914" s="1526" t="s">
        <v>43</v>
      </c>
      <c r="E6914" s="1527">
        <f t="shared" si="215"/>
        <v>0.44</v>
      </c>
      <c r="H6914" s="1527">
        <v>0.44</v>
      </c>
      <c r="I6914" s="1527">
        <v>0.38</v>
      </c>
    </row>
    <row r="6915" spans="2:9">
      <c r="B6915" s="1531">
        <v>95346</v>
      </c>
      <c r="C6915" s="1529" t="s">
        <v>2693</v>
      </c>
      <c r="D6915" s="1528" t="s">
        <v>43</v>
      </c>
      <c r="E6915" s="1530">
        <f t="shared" si="215"/>
        <v>0.05</v>
      </c>
      <c r="H6915" s="1530">
        <v>0.05</v>
      </c>
      <c r="I6915" s="1530">
        <v>0.04</v>
      </c>
    </row>
    <row r="6916" spans="2:9">
      <c r="B6916" s="1532">
        <v>95347</v>
      </c>
      <c r="C6916" s="1523" t="s">
        <v>2694</v>
      </c>
      <c r="D6916" s="1526" t="s">
        <v>43</v>
      </c>
      <c r="E6916" s="1527">
        <f t="shared" si="215"/>
        <v>0.05</v>
      </c>
      <c r="H6916" s="1527">
        <v>0.05</v>
      </c>
      <c r="I6916" s="1527">
        <v>0.04</v>
      </c>
    </row>
    <row r="6917" spans="2:9">
      <c r="B6917" s="1531">
        <v>95348</v>
      </c>
      <c r="C6917" s="1529" t="s">
        <v>2695</v>
      </c>
      <c r="D6917" s="1528" t="s">
        <v>43</v>
      </c>
      <c r="E6917" s="1530">
        <f t="shared" ref="E6917:E6980" si="216">IF($L$2=$H$1,H6917,I6917)</f>
        <v>7.0000000000000007E-2</v>
      </c>
      <c r="H6917" s="1530">
        <v>7.0000000000000007E-2</v>
      </c>
      <c r="I6917" s="1530">
        <v>0.06</v>
      </c>
    </row>
    <row r="6918" spans="2:9">
      <c r="B6918" s="1532">
        <v>95349</v>
      </c>
      <c r="C6918" s="1523" t="s">
        <v>2696</v>
      </c>
      <c r="D6918" s="1526" t="s">
        <v>43</v>
      </c>
      <c r="E6918" s="1527">
        <f t="shared" si="216"/>
        <v>0.04</v>
      </c>
      <c r="H6918" s="1527">
        <v>0.04</v>
      </c>
      <c r="I6918" s="1527">
        <v>0.04</v>
      </c>
    </row>
    <row r="6919" spans="2:9">
      <c r="B6919" s="1531">
        <v>95350</v>
      </c>
      <c r="C6919" s="1529" t="s">
        <v>2697</v>
      </c>
      <c r="D6919" s="1528" t="s">
        <v>43</v>
      </c>
      <c r="E6919" s="1530">
        <f t="shared" si="216"/>
        <v>0.05</v>
      </c>
      <c r="H6919" s="1530">
        <v>0.05</v>
      </c>
      <c r="I6919" s="1530">
        <v>0.05</v>
      </c>
    </row>
    <row r="6920" spans="2:9">
      <c r="B6920" s="1532">
        <v>95351</v>
      </c>
      <c r="C6920" s="1523" t="s">
        <v>2698</v>
      </c>
      <c r="D6920" s="1526" t="s">
        <v>43</v>
      </c>
      <c r="E6920" s="1527">
        <f t="shared" si="216"/>
        <v>0.2</v>
      </c>
      <c r="H6920" s="1527">
        <v>0.2</v>
      </c>
      <c r="I6920" s="1527">
        <v>0.17</v>
      </c>
    </row>
    <row r="6921" spans="2:9">
      <c r="B6921" s="1531">
        <v>95352</v>
      </c>
      <c r="C6921" s="1529" t="s">
        <v>2699</v>
      </c>
      <c r="D6921" s="1528" t="s">
        <v>43</v>
      </c>
      <c r="E6921" s="1530">
        <f t="shared" si="216"/>
        <v>0.05</v>
      </c>
      <c r="H6921" s="1530">
        <v>0.05</v>
      </c>
      <c r="I6921" s="1530">
        <v>0.04</v>
      </c>
    </row>
    <row r="6922" spans="2:9">
      <c r="B6922" s="1532">
        <v>95354</v>
      </c>
      <c r="C6922" s="1523" t="s">
        <v>2700</v>
      </c>
      <c r="D6922" s="1526" t="s">
        <v>43</v>
      </c>
      <c r="E6922" s="1527">
        <f t="shared" si="216"/>
        <v>7.0000000000000007E-2</v>
      </c>
      <c r="H6922" s="1527">
        <v>7.0000000000000007E-2</v>
      </c>
      <c r="I6922" s="1527">
        <v>0.06</v>
      </c>
    </row>
    <row r="6923" spans="2:9">
      <c r="B6923" s="1531">
        <v>95355</v>
      </c>
      <c r="C6923" s="1529" t="s">
        <v>2701</v>
      </c>
      <c r="D6923" s="1528" t="s">
        <v>43</v>
      </c>
      <c r="E6923" s="1530">
        <f t="shared" si="216"/>
        <v>0.08</v>
      </c>
      <c r="H6923" s="1530">
        <v>0.08</v>
      </c>
      <c r="I6923" s="1530">
        <v>7.0000000000000007E-2</v>
      </c>
    </row>
    <row r="6924" spans="2:9">
      <c r="B6924" s="1532">
        <v>95356</v>
      </c>
      <c r="C6924" s="1523" t="s">
        <v>2702</v>
      </c>
      <c r="D6924" s="1526" t="s">
        <v>43</v>
      </c>
      <c r="E6924" s="1527">
        <f t="shared" si="216"/>
        <v>0.09</v>
      </c>
      <c r="H6924" s="1527">
        <v>0.09</v>
      </c>
      <c r="I6924" s="1527">
        <v>0.08</v>
      </c>
    </row>
    <row r="6925" spans="2:9">
      <c r="B6925" s="1531">
        <v>95357</v>
      </c>
      <c r="C6925" s="1529" t="s">
        <v>2703</v>
      </c>
      <c r="D6925" s="1528" t="s">
        <v>43</v>
      </c>
      <c r="E6925" s="1530">
        <f t="shared" si="216"/>
        <v>0.14000000000000001</v>
      </c>
      <c r="H6925" s="1530">
        <v>0.14000000000000001</v>
      </c>
      <c r="I6925" s="1530">
        <v>0.12</v>
      </c>
    </row>
    <row r="6926" spans="2:9">
      <c r="B6926" s="1532">
        <v>95358</v>
      </c>
      <c r="C6926" s="1523" t="s">
        <v>2704</v>
      </c>
      <c r="D6926" s="1526" t="s">
        <v>43</v>
      </c>
      <c r="E6926" s="1527">
        <f t="shared" si="216"/>
        <v>0.15</v>
      </c>
      <c r="H6926" s="1527">
        <v>0.15</v>
      </c>
      <c r="I6926" s="1527">
        <v>0.13</v>
      </c>
    </row>
    <row r="6927" spans="2:9">
      <c r="B6927" s="1531">
        <v>95359</v>
      </c>
      <c r="C6927" s="1529" t="s">
        <v>2705</v>
      </c>
      <c r="D6927" s="1528" t="s">
        <v>43</v>
      </c>
      <c r="E6927" s="1530">
        <f t="shared" si="216"/>
        <v>0.15</v>
      </c>
      <c r="H6927" s="1530">
        <v>0.15</v>
      </c>
      <c r="I6927" s="1530">
        <v>0.13</v>
      </c>
    </row>
    <row r="6928" spans="2:9">
      <c r="B6928" s="1532">
        <v>95360</v>
      </c>
      <c r="C6928" s="1523" t="s">
        <v>2706</v>
      </c>
      <c r="D6928" s="1526" t="s">
        <v>43</v>
      </c>
      <c r="E6928" s="1527">
        <f t="shared" si="216"/>
        <v>0.11</v>
      </c>
      <c r="H6928" s="1527">
        <v>0.11</v>
      </c>
      <c r="I6928" s="1527">
        <v>0.09</v>
      </c>
    </row>
    <row r="6929" spans="2:9">
      <c r="B6929" s="1531">
        <v>95361</v>
      </c>
      <c r="C6929" s="1529" t="s">
        <v>2707</v>
      </c>
      <c r="D6929" s="1528" t="s">
        <v>43</v>
      </c>
      <c r="E6929" s="1530">
        <f t="shared" si="216"/>
        <v>0.06</v>
      </c>
      <c r="H6929" s="1530">
        <v>0.06</v>
      </c>
      <c r="I6929" s="1530">
        <v>0.05</v>
      </c>
    </row>
    <row r="6930" spans="2:9">
      <c r="B6930" s="1532">
        <v>95362</v>
      </c>
      <c r="C6930" s="1523" t="s">
        <v>2708</v>
      </c>
      <c r="D6930" s="1526" t="s">
        <v>43</v>
      </c>
      <c r="E6930" s="1527">
        <f t="shared" si="216"/>
        <v>0.09</v>
      </c>
      <c r="H6930" s="1527">
        <v>0.09</v>
      </c>
      <c r="I6930" s="1527">
        <v>0.08</v>
      </c>
    </row>
    <row r="6931" spans="2:9">
      <c r="B6931" s="1531">
        <v>95363</v>
      </c>
      <c r="C6931" s="1529" t="s">
        <v>2709</v>
      </c>
      <c r="D6931" s="1528" t="s">
        <v>43</v>
      </c>
      <c r="E6931" s="1530">
        <f t="shared" si="216"/>
        <v>0.12</v>
      </c>
      <c r="H6931" s="1530">
        <v>0.12</v>
      </c>
      <c r="I6931" s="1530">
        <v>0.1</v>
      </c>
    </row>
    <row r="6932" spans="2:9">
      <c r="B6932" s="1532">
        <v>95364</v>
      </c>
      <c r="C6932" s="1523" t="s">
        <v>2710</v>
      </c>
      <c r="D6932" s="1526" t="s">
        <v>43</v>
      </c>
      <c r="E6932" s="1527">
        <f t="shared" si="216"/>
        <v>0.08</v>
      </c>
      <c r="H6932" s="1527">
        <v>0.08</v>
      </c>
      <c r="I6932" s="1527">
        <v>7.0000000000000007E-2</v>
      </c>
    </row>
    <row r="6933" spans="2:9">
      <c r="B6933" s="1531">
        <v>95365</v>
      </c>
      <c r="C6933" s="1529" t="s">
        <v>2711</v>
      </c>
      <c r="D6933" s="1528" t="s">
        <v>43</v>
      </c>
      <c r="E6933" s="1530">
        <f t="shared" si="216"/>
        <v>0.1</v>
      </c>
      <c r="H6933" s="1530">
        <v>0.1</v>
      </c>
      <c r="I6933" s="1530">
        <v>0.08</v>
      </c>
    </row>
    <row r="6934" spans="2:9">
      <c r="B6934" s="1532">
        <v>95366</v>
      </c>
      <c r="C6934" s="1523" t="s">
        <v>2712</v>
      </c>
      <c r="D6934" s="1526" t="s">
        <v>43</v>
      </c>
      <c r="E6934" s="1527">
        <f t="shared" si="216"/>
        <v>0.08</v>
      </c>
      <c r="H6934" s="1527">
        <v>0.08</v>
      </c>
      <c r="I6934" s="1527">
        <v>7.0000000000000007E-2</v>
      </c>
    </row>
    <row r="6935" spans="2:9" ht="30">
      <c r="B6935" s="1531">
        <v>95367</v>
      </c>
      <c r="C6935" s="1529" t="s">
        <v>2713</v>
      </c>
      <c r="D6935" s="1528" t="s">
        <v>43</v>
      </c>
      <c r="E6935" s="1530">
        <f t="shared" si="216"/>
        <v>0.08</v>
      </c>
      <c r="H6935" s="1530">
        <v>0.08</v>
      </c>
      <c r="I6935" s="1530">
        <v>7.0000000000000007E-2</v>
      </c>
    </row>
    <row r="6936" spans="2:9">
      <c r="B6936" s="1532">
        <v>95368</v>
      </c>
      <c r="C6936" s="1523" t="s">
        <v>2714</v>
      </c>
      <c r="D6936" s="1526" t="s">
        <v>43</v>
      </c>
      <c r="E6936" s="1527">
        <f t="shared" si="216"/>
        <v>0.13</v>
      </c>
      <c r="H6936" s="1527">
        <v>0.13</v>
      </c>
      <c r="I6936" s="1527">
        <v>0.11</v>
      </c>
    </row>
    <row r="6937" spans="2:9">
      <c r="B6937" s="1531">
        <v>95369</v>
      </c>
      <c r="C6937" s="1529" t="s">
        <v>2715</v>
      </c>
      <c r="D6937" s="1528" t="s">
        <v>43</v>
      </c>
      <c r="E6937" s="1530">
        <f t="shared" si="216"/>
        <v>0.09</v>
      </c>
      <c r="H6937" s="1530">
        <v>0.09</v>
      </c>
      <c r="I6937" s="1530">
        <v>7.0000000000000007E-2</v>
      </c>
    </row>
    <row r="6938" spans="2:9">
      <c r="B6938" s="1532">
        <v>95370</v>
      </c>
      <c r="C6938" s="1523" t="s">
        <v>2716</v>
      </c>
      <c r="D6938" s="1526" t="s">
        <v>43</v>
      </c>
      <c r="E6938" s="1527">
        <f t="shared" si="216"/>
        <v>0.19</v>
      </c>
      <c r="H6938" s="1527">
        <v>0.19</v>
      </c>
      <c r="I6938" s="1527">
        <v>0.16</v>
      </c>
    </row>
    <row r="6939" spans="2:9">
      <c r="B6939" s="1531">
        <v>95371</v>
      </c>
      <c r="C6939" s="1529" t="s">
        <v>2717</v>
      </c>
      <c r="D6939" s="1528" t="s">
        <v>43</v>
      </c>
      <c r="E6939" s="1530">
        <f t="shared" si="216"/>
        <v>0.27</v>
      </c>
      <c r="H6939" s="1530">
        <v>0.27</v>
      </c>
      <c r="I6939" s="1530">
        <v>0.23</v>
      </c>
    </row>
    <row r="6940" spans="2:9">
      <c r="B6940" s="1532">
        <v>95372</v>
      </c>
      <c r="C6940" s="1523" t="s">
        <v>2718</v>
      </c>
      <c r="D6940" s="1526" t="s">
        <v>43</v>
      </c>
      <c r="E6940" s="1527">
        <f t="shared" si="216"/>
        <v>0.19</v>
      </c>
      <c r="H6940" s="1527">
        <v>0.19</v>
      </c>
      <c r="I6940" s="1527">
        <v>0.16</v>
      </c>
    </row>
    <row r="6941" spans="2:9">
      <c r="B6941" s="1531">
        <v>95373</v>
      </c>
      <c r="C6941" s="1529" t="s">
        <v>2719</v>
      </c>
      <c r="D6941" s="1528" t="s">
        <v>43</v>
      </c>
      <c r="E6941" s="1530">
        <f t="shared" si="216"/>
        <v>0.22</v>
      </c>
      <c r="H6941" s="1530">
        <v>0.22</v>
      </c>
      <c r="I6941" s="1530">
        <v>0.18</v>
      </c>
    </row>
    <row r="6942" spans="2:9">
      <c r="B6942" s="1532">
        <v>95374</v>
      </c>
      <c r="C6942" s="1523" t="s">
        <v>2720</v>
      </c>
      <c r="D6942" s="1526" t="s">
        <v>43</v>
      </c>
      <c r="E6942" s="1527">
        <f t="shared" si="216"/>
        <v>0.2</v>
      </c>
      <c r="H6942" s="1527">
        <v>0.2</v>
      </c>
      <c r="I6942" s="1527">
        <v>0.17</v>
      </c>
    </row>
    <row r="6943" spans="2:9">
      <c r="B6943" s="1531">
        <v>95375</v>
      </c>
      <c r="C6943" s="1529" t="s">
        <v>2721</v>
      </c>
      <c r="D6943" s="1528" t="s">
        <v>43</v>
      </c>
      <c r="E6943" s="1530">
        <f t="shared" si="216"/>
        <v>0.19</v>
      </c>
      <c r="H6943" s="1530">
        <v>0.19</v>
      </c>
      <c r="I6943" s="1530">
        <v>0.16</v>
      </c>
    </row>
    <row r="6944" spans="2:9">
      <c r="B6944" s="1532">
        <v>95376</v>
      </c>
      <c r="C6944" s="1523" t="s">
        <v>2722</v>
      </c>
      <c r="D6944" s="1526" t="s">
        <v>43</v>
      </c>
      <c r="E6944" s="1527">
        <f t="shared" si="216"/>
        <v>0.04</v>
      </c>
      <c r="H6944" s="1527">
        <v>0.04</v>
      </c>
      <c r="I6944" s="1527">
        <v>0.03</v>
      </c>
    </row>
    <row r="6945" spans="2:9">
      <c r="B6945" s="1531">
        <v>95377</v>
      </c>
      <c r="C6945" s="1529" t="s">
        <v>2723</v>
      </c>
      <c r="D6945" s="1528" t="s">
        <v>43</v>
      </c>
      <c r="E6945" s="1530">
        <f t="shared" si="216"/>
        <v>0.14000000000000001</v>
      </c>
      <c r="H6945" s="1530">
        <v>0.14000000000000001</v>
      </c>
      <c r="I6945" s="1530">
        <v>0.12</v>
      </c>
    </row>
    <row r="6946" spans="2:9">
      <c r="B6946" s="1532">
        <v>95378</v>
      </c>
      <c r="C6946" s="1523" t="s">
        <v>2724</v>
      </c>
      <c r="D6946" s="1526" t="s">
        <v>43</v>
      </c>
      <c r="E6946" s="1527">
        <f t="shared" si="216"/>
        <v>0.2</v>
      </c>
      <c r="H6946" s="1527">
        <v>0.2</v>
      </c>
      <c r="I6946" s="1527">
        <v>0.17</v>
      </c>
    </row>
    <row r="6947" spans="2:9">
      <c r="B6947" s="1531">
        <v>95379</v>
      </c>
      <c r="C6947" s="1529" t="s">
        <v>2725</v>
      </c>
      <c r="D6947" s="1528" t="s">
        <v>43</v>
      </c>
      <c r="E6947" s="1530">
        <f t="shared" si="216"/>
        <v>0.14000000000000001</v>
      </c>
      <c r="H6947" s="1530">
        <v>0.14000000000000001</v>
      </c>
      <c r="I6947" s="1530">
        <v>0.12</v>
      </c>
    </row>
    <row r="6948" spans="2:9" ht="30">
      <c r="B6948" s="1532">
        <v>95380</v>
      </c>
      <c r="C6948" s="1523" t="s">
        <v>2726</v>
      </c>
      <c r="D6948" s="1526" t="s">
        <v>43</v>
      </c>
      <c r="E6948" s="1527">
        <f t="shared" si="216"/>
        <v>0.2</v>
      </c>
      <c r="H6948" s="1527">
        <v>0.2</v>
      </c>
      <c r="I6948" s="1527">
        <v>0.17</v>
      </c>
    </row>
    <row r="6949" spans="2:9">
      <c r="B6949" s="1531">
        <v>95382</v>
      </c>
      <c r="C6949" s="1529" t="s">
        <v>2727</v>
      </c>
      <c r="D6949" s="1528" t="s">
        <v>43</v>
      </c>
      <c r="E6949" s="1530">
        <f t="shared" si="216"/>
        <v>0.18</v>
      </c>
      <c r="H6949" s="1530">
        <v>0.18</v>
      </c>
      <c r="I6949" s="1530">
        <v>0.15</v>
      </c>
    </row>
    <row r="6950" spans="2:9">
      <c r="B6950" s="1532">
        <v>95383</v>
      </c>
      <c r="C6950" s="1523" t="s">
        <v>2728</v>
      </c>
      <c r="D6950" s="1526" t="s">
        <v>43</v>
      </c>
      <c r="E6950" s="1527">
        <f t="shared" si="216"/>
        <v>0.15</v>
      </c>
      <c r="H6950" s="1527">
        <v>0.15</v>
      </c>
      <c r="I6950" s="1527">
        <v>0.13</v>
      </c>
    </row>
    <row r="6951" spans="2:9">
      <c r="B6951" s="1531">
        <v>95384</v>
      </c>
      <c r="C6951" s="1529" t="s">
        <v>2729</v>
      </c>
      <c r="D6951" s="1528" t="s">
        <v>43</v>
      </c>
      <c r="E6951" s="1530">
        <f t="shared" si="216"/>
        <v>0.19</v>
      </c>
      <c r="H6951" s="1530">
        <v>0.19</v>
      </c>
      <c r="I6951" s="1530">
        <v>0.17</v>
      </c>
    </row>
    <row r="6952" spans="2:9">
      <c r="B6952" s="1532">
        <v>95385</v>
      </c>
      <c r="C6952" s="1523" t="s">
        <v>2730</v>
      </c>
      <c r="D6952" s="1526" t="s">
        <v>43</v>
      </c>
      <c r="E6952" s="1527">
        <f t="shared" si="216"/>
        <v>0.16</v>
      </c>
      <c r="H6952" s="1527">
        <v>0.16</v>
      </c>
      <c r="I6952" s="1527">
        <v>0.14000000000000001</v>
      </c>
    </row>
    <row r="6953" spans="2:9">
      <c r="B6953" s="1531">
        <v>95386</v>
      </c>
      <c r="C6953" s="1529" t="s">
        <v>2731</v>
      </c>
      <c r="D6953" s="1528" t="s">
        <v>43</v>
      </c>
      <c r="E6953" s="1530">
        <f t="shared" si="216"/>
        <v>0.11</v>
      </c>
      <c r="H6953" s="1530">
        <v>0.11</v>
      </c>
      <c r="I6953" s="1530">
        <v>0.09</v>
      </c>
    </row>
    <row r="6954" spans="2:9">
      <c r="B6954" s="1532">
        <v>95387</v>
      </c>
      <c r="C6954" s="1523" t="s">
        <v>2732</v>
      </c>
      <c r="D6954" s="1526" t="s">
        <v>43</v>
      </c>
      <c r="E6954" s="1527">
        <f t="shared" si="216"/>
        <v>0.16</v>
      </c>
      <c r="H6954" s="1527">
        <v>0.16</v>
      </c>
      <c r="I6954" s="1527">
        <v>0.14000000000000001</v>
      </c>
    </row>
    <row r="6955" spans="2:9">
      <c r="B6955" s="1531">
        <v>95388</v>
      </c>
      <c r="C6955" s="1529" t="s">
        <v>2733</v>
      </c>
      <c r="D6955" s="1528" t="s">
        <v>43</v>
      </c>
      <c r="E6955" s="1530">
        <f t="shared" si="216"/>
        <v>0.06</v>
      </c>
      <c r="H6955" s="1530">
        <v>0.06</v>
      </c>
      <c r="I6955" s="1530">
        <v>0.05</v>
      </c>
    </row>
    <row r="6956" spans="2:9">
      <c r="B6956" s="1532">
        <v>95389</v>
      </c>
      <c r="C6956" s="1523" t="s">
        <v>2734</v>
      </c>
      <c r="D6956" s="1526" t="s">
        <v>43</v>
      </c>
      <c r="E6956" s="1527">
        <f t="shared" si="216"/>
        <v>7.0000000000000007E-2</v>
      </c>
      <c r="H6956" s="1527">
        <v>7.0000000000000007E-2</v>
      </c>
      <c r="I6956" s="1527">
        <v>0.06</v>
      </c>
    </row>
    <row r="6957" spans="2:9">
      <c r="B6957" s="1531">
        <v>95390</v>
      </c>
      <c r="C6957" s="1529" t="s">
        <v>2735</v>
      </c>
      <c r="D6957" s="1528" t="s">
        <v>43</v>
      </c>
      <c r="E6957" s="1530">
        <f t="shared" si="216"/>
        <v>0.05</v>
      </c>
      <c r="H6957" s="1530">
        <v>0.05</v>
      </c>
      <c r="I6957" s="1530">
        <v>0.04</v>
      </c>
    </row>
    <row r="6958" spans="2:9">
      <c r="B6958" s="1532">
        <v>95391</v>
      </c>
      <c r="C6958" s="1523" t="s">
        <v>2736</v>
      </c>
      <c r="D6958" s="1526" t="s">
        <v>43</v>
      </c>
      <c r="E6958" s="1527">
        <f t="shared" si="216"/>
        <v>0.1</v>
      </c>
      <c r="H6958" s="1527">
        <v>0.1</v>
      </c>
      <c r="I6958" s="1527">
        <v>0.08</v>
      </c>
    </row>
    <row r="6959" spans="2:9">
      <c r="B6959" s="1531">
        <v>95392</v>
      </c>
      <c r="C6959" s="1529" t="s">
        <v>2737</v>
      </c>
      <c r="D6959" s="1528" t="s">
        <v>43</v>
      </c>
      <c r="E6959" s="1530">
        <f t="shared" si="216"/>
        <v>0.06</v>
      </c>
      <c r="H6959" s="1530">
        <v>0.06</v>
      </c>
      <c r="I6959" s="1530">
        <v>0.05</v>
      </c>
    </row>
    <row r="6960" spans="2:9">
      <c r="B6960" s="1532">
        <v>95393</v>
      </c>
      <c r="C6960" s="1523" t="s">
        <v>2738</v>
      </c>
      <c r="D6960" s="1526" t="s">
        <v>43</v>
      </c>
      <c r="E6960" s="1527">
        <f t="shared" si="216"/>
        <v>0.26</v>
      </c>
      <c r="H6960" s="1527">
        <v>0.26</v>
      </c>
      <c r="I6960" s="1527">
        <v>0.22</v>
      </c>
    </row>
    <row r="6961" spans="2:9">
      <c r="B6961" s="1531">
        <v>95394</v>
      </c>
      <c r="C6961" s="1529" t="s">
        <v>2739</v>
      </c>
      <c r="D6961" s="1528" t="s">
        <v>43</v>
      </c>
      <c r="E6961" s="1530">
        <f t="shared" si="216"/>
        <v>0.44</v>
      </c>
      <c r="H6961" s="1530">
        <v>0.44</v>
      </c>
      <c r="I6961" s="1530">
        <v>0.38</v>
      </c>
    </row>
    <row r="6962" spans="2:9">
      <c r="B6962" s="1532">
        <v>95395</v>
      </c>
      <c r="C6962" s="1523" t="s">
        <v>2740</v>
      </c>
      <c r="D6962" s="1526" t="s">
        <v>43</v>
      </c>
      <c r="E6962" s="1527">
        <f t="shared" si="216"/>
        <v>0.63</v>
      </c>
      <c r="H6962" s="1527">
        <v>0.63</v>
      </c>
      <c r="I6962" s="1527">
        <v>0.55000000000000004</v>
      </c>
    </row>
    <row r="6963" spans="2:9">
      <c r="B6963" s="1531">
        <v>95396</v>
      </c>
      <c r="C6963" s="1529" t="s">
        <v>2741</v>
      </c>
      <c r="D6963" s="1528" t="s">
        <v>43</v>
      </c>
      <c r="E6963" s="1530">
        <f t="shared" si="216"/>
        <v>0.84</v>
      </c>
      <c r="H6963" s="1530">
        <v>0.84</v>
      </c>
      <c r="I6963" s="1530">
        <v>0.72</v>
      </c>
    </row>
    <row r="6964" spans="2:9">
      <c r="B6964" s="1532">
        <v>95397</v>
      </c>
      <c r="C6964" s="1523" t="s">
        <v>2742</v>
      </c>
      <c r="D6964" s="1526" t="s">
        <v>43</v>
      </c>
      <c r="E6964" s="1527">
        <f t="shared" si="216"/>
        <v>0.08</v>
      </c>
      <c r="H6964" s="1527">
        <v>0.08</v>
      </c>
      <c r="I6964" s="1527">
        <v>0.06</v>
      </c>
    </row>
    <row r="6965" spans="2:9">
      <c r="B6965" s="1531">
        <v>95398</v>
      </c>
      <c r="C6965" s="1529" t="s">
        <v>2743</v>
      </c>
      <c r="D6965" s="1528" t="s">
        <v>43</v>
      </c>
      <c r="E6965" s="1530">
        <f t="shared" si="216"/>
        <v>0.05</v>
      </c>
      <c r="H6965" s="1530">
        <v>0.05</v>
      </c>
      <c r="I6965" s="1530">
        <v>0.04</v>
      </c>
    </row>
    <row r="6966" spans="2:9">
      <c r="B6966" s="1532">
        <v>95399</v>
      </c>
      <c r="C6966" s="1523" t="s">
        <v>2744</v>
      </c>
      <c r="D6966" s="1526" t="s">
        <v>43</v>
      </c>
      <c r="E6966" s="1527">
        <f t="shared" si="216"/>
        <v>7.0000000000000007E-2</v>
      </c>
      <c r="H6966" s="1527">
        <v>7.0000000000000007E-2</v>
      </c>
      <c r="I6966" s="1527">
        <v>0.06</v>
      </c>
    </row>
    <row r="6967" spans="2:9">
      <c r="B6967" s="1531">
        <v>95400</v>
      </c>
      <c r="C6967" s="1529" t="s">
        <v>2745</v>
      </c>
      <c r="D6967" s="1528" t="s">
        <v>43</v>
      </c>
      <c r="E6967" s="1530">
        <f t="shared" si="216"/>
        <v>0.08</v>
      </c>
      <c r="H6967" s="1530">
        <v>0.08</v>
      </c>
      <c r="I6967" s="1530">
        <v>0.06</v>
      </c>
    </row>
    <row r="6968" spans="2:9">
      <c r="B6968" s="1532">
        <v>95401</v>
      </c>
      <c r="C6968" s="1523" t="s">
        <v>2746</v>
      </c>
      <c r="D6968" s="1526" t="s">
        <v>43</v>
      </c>
      <c r="E6968" s="1527">
        <f t="shared" si="216"/>
        <v>0.36</v>
      </c>
      <c r="H6968" s="1527">
        <v>0.36</v>
      </c>
      <c r="I6968" s="1527">
        <v>0.31</v>
      </c>
    </row>
    <row r="6969" spans="2:9">
      <c r="B6969" s="1531">
        <v>95402</v>
      </c>
      <c r="C6969" s="1529" t="s">
        <v>2747</v>
      </c>
      <c r="D6969" s="1528" t="s">
        <v>43</v>
      </c>
      <c r="E6969" s="1530">
        <f t="shared" si="216"/>
        <v>1.0900000000000001</v>
      </c>
      <c r="H6969" s="1530">
        <v>1.0900000000000001</v>
      </c>
      <c r="I6969" s="1530">
        <v>0.94</v>
      </c>
    </row>
    <row r="6970" spans="2:9">
      <c r="B6970" s="1532">
        <v>95403</v>
      </c>
      <c r="C6970" s="1523" t="s">
        <v>2748</v>
      </c>
      <c r="D6970" s="1526" t="s">
        <v>43</v>
      </c>
      <c r="E6970" s="1527">
        <f t="shared" si="216"/>
        <v>1.24</v>
      </c>
      <c r="H6970" s="1527">
        <v>1.24</v>
      </c>
      <c r="I6970" s="1527">
        <v>1.07</v>
      </c>
    </row>
    <row r="6971" spans="2:9">
      <c r="B6971" s="1531">
        <v>95404</v>
      </c>
      <c r="C6971" s="1529" t="s">
        <v>2749</v>
      </c>
      <c r="D6971" s="1528" t="s">
        <v>43</v>
      </c>
      <c r="E6971" s="1530">
        <f t="shared" si="216"/>
        <v>1.7</v>
      </c>
      <c r="H6971" s="1530">
        <v>1.7</v>
      </c>
      <c r="I6971" s="1530">
        <v>1.46</v>
      </c>
    </row>
    <row r="6972" spans="2:9">
      <c r="B6972" s="1532">
        <v>95405</v>
      </c>
      <c r="C6972" s="1523" t="s">
        <v>2750</v>
      </c>
      <c r="D6972" s="1526" t="s">
        <v>43</v>
      </c>
      <c r="E6972" s="1527">
        <f t="shared" si="216"/>
        <v>0.55000000000000004</v>
      </c>
      <c r="H6972" s="1527">
        <v>0.55000000000000004</v>
      </c>
      <c r="I6972" s="1527">
        <v>0.47</v>
      </c>
    </row>
    <row r="6973" spans="2:9">
      <c r="B6973" s="1531">
        <v>95406</v>
      </c>
      <c r="C6973" s="1529" t="s">
        <v>2751</v>
      </c>
      <c r="D6973" s="1528" t="s">
        <v>43</v>
      </c>
      <c r="E6973" s="1530">
        <f t="shared" si="216"/>
        <v>0.1</v>
      </c>
      <c r="H6973" s="1530">
        <v>0.1</v>
      </c>
      <c r="I6973" s="1530">
        <v>0.09</v>
      </c>
    </row>
    <row r="6974" spans="2:9">
      <c r="B6974" s="1532">
        <v>95407</v>
      </c>
      <c r="C6974" s="1523" t="s">
        <v>2752</v>
      </c>
      <c r="D6974" s="1526" t="s">
        <v>43</v>
      </c>
      <c r="E6974" s="1527">
        <f t="shared" si="216"/>
        <v>2.39</v>
      </c>
      <c r="H6974" s="1527">
        <v>2.39</v>
      </c>
      <c r="I6974" s="1527">
        <v>2.06</v>
      </c>
    </row>
    <row r="6975" spans="2:9">
      <c r="B6975" s="1531">
        <v>95408</v>
      </c>
      <c r="C6975" s="1529" t="s">
        <v>2753</v>
      </c>
      <c r="D6975" s="1528" t="s">
        <v>165</v>
      </c>
      <c r="E6975" s="1530">
        <f t="shared" si="216"/>
        <v>7.17</v>
      </c>
      <c r="H6975" s="1530">
        <v>7.17</v>
      </c>
      <c r="I6975" s="1530">
        <v>6.18</v>
      </c>
    </row>
    <row r="6976" spans="2:9">
      <c r="B6976" s="1532">
        <v>95409</v>
      </c>
      <c r="C6976" s="1523" t="s">
        <v>2754</v>
      </c>
      <c r="D6976" s="1526" t="s">
        <v>165</v>
      </c>
      <c r="E6976" s="1527">
        <f t="shared" si="216"/>
        <v>13.57</v>
      </c>
      <c r="H6976" s="1527">
        <v>13.57</v>
      </c>
      <c r="I6976" s="1527">
        <v>11.69</v>
      </c>
    </row>
    <row r="6977" spans="2:9">
      <c r="B6977" s="1531">
        <v>95410</v>
      </c>
      <c r="C6977" s="1529" t="s">
        <v>2755</v>
      </c>
      <c r="D6977" s="1528" t="s">
        <v>165</v>
      </c>
      <c r="E6977" s="1530">
        <f t="shared" si="216"/>
        <v>10.24</v>
      </c>
      <c r="H6977" s="1530">
        <v>10.24</v>
      </c>
      <c r="I6977" s="1530">
        <v>8.82</v>
      </c>
    </row>
    <row r="6978" spans="2:9">
      <c r="B6978" s="1532">
        <v>95411</v>
      </c>
      <c r="C6978" s="1523" t="s">
        <v>2756</v>
      </c>
      <c r="D6978" s="1526" t="s">
        <v>165</v>
      </c>
      <c r="E6978" s="1527">
        <f t="shared" si="216"/>
        <v>10.85</v>
      </c>
      <c r="H6978" s="1527">
        <v>10.85</v>
      </c>
      <c r="I6978" s="1527">
        <v>9.34</v>
      </c>
    </row>
    <row r="6979" spans="2:9">
      <c r="B6979" s="1531">
        <v>95412</v>
      </c>
      <c r="C6979" s="1529" t="s">
        <v>2757</v>
      </c>
      <c r="D6979" s="1528" t="s">
        <v>165</v>
      </c>
      <c r="E6979" s="1530">
        <f t="shared" si="216"/>
        <v>10.85</v>
      </c>
      <c r="H6979" s="1530">
        <v>10.85</v>
      </c>
      <c r="I6979" s="1530">
        <v>9.34</v>
      </c>
    </row>
    <row r="6980" spans="2:9">
      <c r="B6980" s="1532">
        <v>95413</v>
      </c>
      <c r="C6980" s="1523" t="s">
        <v>2758</v>
      </c>
      <c r="D6980" s="1526" t="s">
        <v>165</v>
      </c>
      <c r="E6980" s="1527">
        <f t="shared" si="216"/>
        <v>8.7200000000000006</v>
      </c>
      <c r="H6980" s="1527">
        <v>8.7200000000000006</v>
      </c>
      <c r="I6980" s="1527">
        <v>7.51</v>
      </c>
    </row>
    <row r="6981" spans="2:9">
      <c r="B6981" s="1531">
        <v>95414</v>
      </c>
      <c r="C6981" s="1529" t="s">
        <v>2759</v>
      </c>
      <c r="D6981" s="1528" t="s">
        <v>165</v>
      </c>
      <c r="E6981" s="1530">
        <f t="shared" ref="E6981:E7044" si="217">IF($L$2=$H$1,H6981,I6981)</f>
        <v>35.479999999999997</v>
      </c>
      <c r="H6981" s="1530">
        <v>35.479999999999997</v>
      </c>
      <c r="I6981" s="1530">
        <v>30.55</v>
      </c>
    </row>
    <row r="6982" spans="2:9">
      <c r="B6982" s="1532">
        <v>95415</v>
      </c>
      <c r="C6982" s="1523" t="s">
        <v>2760</v>
      </c>
      <c r="D6982" s="1526" t="s">
        <v>165</v>
      </c>
      <c r="E6982" s="1527">
        <f t="shared" si="217"/>
        <v>146.52000000000001</v>
      </c>
      <c r="H6982" s="1527">
        <v>146.52000000000001</v>
      </c>
      <c r="I6982" s="1527">
        <v>126.19</v>
      </c>
    </row>
    <row r="6983" spans="2:9">
      <c r="B6983" s="1531">
        <v>95416</v>
      </c>
      <c r="C6983" s="1529" t="s">
        <v>2761</v>
      </c>
      <c r="D6983" s="1528" t="s">
        <v>165</v>
      </c>
      <c r="E6983" s="1530">
        <f t="shared" si="217"/>
        <v>7.03</v>
      </c>
      <c r="H6983" s="1530">
        <v>7.03</v>
      </c>
      <c r="I6983" s="1530">
        <v>6.05</v>
      </c>
    </row>
    <row r="6984" spans="2:9">
      <c r="B6984" s="1532">
        <v>95417</v>
      </c>
      <c r="C6984" s="1523" t="s">
        <v>2762</v>
      </c>
      <c r="D6984" s="1526" t="s">
        <v>165</v>
      </c>
      <c r="E6984" s="1527">
        <f t="shared" si="217"/>
        <v>166.77</v>
      </c>
      <c r="H6984" s="1527">
        <v>166.77</v>
      </c>
      <c r="I6984" s="1527">
        <v>143.63</v>
      </c>
    </row>
    <row r="6985" spans="2:9">
      <c r="B6985" s="1531">
        <v>95418</v>
      </c>
      <c r="C6985" s="1529" t="s">
        <v>2763</v>
      </c>
      <c r="D6985" s="1528" t="s">
        <v>165</v>
      </c>
      <c r="E6985" s="1530">
        <f t="shared" si="217"/>
        <v>227.97</v>
      </c>
      <c r="H6985" s="1530">
        <v>227.97</v>
      </c>
      <c r="I6985" s="1530">
        <v>196.35</v>
      </c>
    </row>
    <row r="6986" spans="2:9">
      <c r="B6986" s="1532">
        <v>95419</v>
      </c>
      <c r="C6986" s="1523" t="s">
        <v>2764</v>
      </c>
      <c r="D6986" s="1526" t="s">
        <v>165</v>
      </c>
      <c r="E6986" s="1527">
        <f t="shared" si="217"/>
        <v>60.52</v>
      </c>
      <c r="H6986" s="1527">
        <v>60.52</v>
      </c>
      <c r="I6986" s="1527">
        <v>52.13</v>
      </c>
    </row>
    <row r="6987" spans="2:9">
      <c r="B6987" s="1531">
        <v>95420</v>
      </c>
      <c r="C6987" s="1529" t="s">
        <v>2765</v>
      </c>
      <c r="D6987" s="1528" t="s">
        <v>165</v>
      </c>
      <c r="E6987" s="1530">
        <f t="shared" si="217"/>
        <v>85.97</v>
      </c>
      <c r="H6987" s="1530">
        <v>85.97</v>
      </c>
      <c r="I6987" s="1530">
        <v>74.040000000000006</v>
      </c>
    </row>
    <row r="6988" spans="2:9">
      <c r="B6988" s="1532">
        <v>95421</v>
      </c>
      <c r="C6988" s="1523" t="s">
        <v>2766</v>
      </c>
      <c r="D6988" s="1526" t="s">
        <v>165</v>
      </c>
      <c r="E6988" s="1527">
        <f t="shared" si="217"/>
        <v>113.66</v>
      </c>
      <c r="H6988" s="1527">
        <v>113.66</v>
      </c>
      <c r="I6988" s="1527">
        <v>97.9</v>
      </c>
    </row>
    <row r="6989" spans="2:9">
      <c r="B6989" s="1531">
        <v>95422</v>
      </c>
      <c r="C6989" s="1529" t="s">
        <v>2767</v>
      </c>
      <c r="D6989" s="1528" t="s">
        <v>165</v>
      </c>
      <c r="E6989" s="1530">
        <f t="shared" si="217"/>
        <v>49.33</v>
      </c>
      <c r="H6989" s="1530">
        <v>49.33</v>
      </c>
      <c r="I6989" s="1530">
        <v>42.48</v>
      </c>
    </row>
    <row r="6990" spans="2:9">
      <c r="B6990" s="1532">
        <v>95423</v>
      </c>
      <c r="C6990" s="1523" t="s">
        <v>2768</v>
      </c>
      <c r="D6990" s="1526" t="s">
        <v>165</v>
      </c>
      <c r="E6990" s="1527">
        <f t="shared" si="217"/>
        <v>74.87</v>
      </c>
      <c r="H6990" s="1527">
        <v>74.87</v>
      </c>
      <c r="I6990" s="1527">
        <v>64.48</v>
      </c>
    </row>
    <row r="6991" spans="2:9">
      <c r="B6991" s="1531">
        <v>95424</v>
      </c>
      <c r="C6991" s="1529" t="s">
        <v>2769</v>
      </c>
      <c r="D6991" s="1528" t="s">
        <v>165</v>
      </c>
      <c r="E6991" s="1530">
        <f t="shared" si="217"/>
        <v>14.35</v>
      </c>
      <c r="H6991" s="1530">
        <v>14.35</v>
      </c>
      <c r="I6991" s="1530">
        <v>12.36</v>
      </c>
    </row>
    <row r="6992" spans="2:9">
      <c r="B6992" s="1532">
        <v>100288</v>
      </c>
      <c r="C6992" s="1523" t="s">
        <v>8726</v>
      </c>
      <c r="D6992" s="1526" t="s">
        <v>43</v>
      </c>
      <c r="E6992" s="1527">
        <f t="shared" si="217"/>
        <v>0.04</v>
      </c>
      <c r="H6992" s="1527">
        <v>0.04</v>
      </c>
      <c r="I6992" s="1527">
        <v>0.04</v>
      </c>
    </row>
    <row r="6993" spans="2:9">
      <c r="B6993" s="1531">
        <v>100289</v>
      </c>
      <c r="C6993" s="1529" t="s">
        <v>8727</v>
      </c>
      <c r="D6993" s="1528" t="s">
        <v>43</v>
      </c>
      <c r="E6993" s="1530">
        <f t="shared" si="217"/>
        <v>16.670000000000002</v>
      </c>
      <c r="H6993" s="1530">
        <v>16.670000000000002</v>
      </c>
      <c r="I6993" s="1530">
        <v>15.03</v>
      </c>
    </row>
    <row r="6994" spans="2:9">
      <c r="B6994" s="1532">
        <v>100290</v>
      </c>
      <c r="C6994" s="1523" t="s">
        <v>8728</v>
      </c>
      <c r="D6994" s="1526" t="s">
        <v>43</v>
      </c>
      <c r="E6994" s="1527">
        <f t="shared" si="217"/>
        <v>0.05</v>
      </c>
      <c r="H6994" s="1527">
        <v>0.05</v>
      </c>
      <c r="I6994" s="1527">
        <v>0.04</v>
      </c>
    </row>
    <row r="6995" spans="2:9">
      <c r="B6995" s="1531">
        <v>100291</v>
      </c>
      <c r="C6995" s="1529" t="s">
        <v>8729</v>
      </c>
      <c r="D6995" s="1528" t="s">
        <v>43</v>
      </c>
      <c r="E6995" s="1530">
        <f t="shared" si="217"/>
        <v>0.13</v>
      </c>
      <c r="H6995" s="1530">
        <v>0.13</v>
      </c>
      <c r="I6995" s="1530">
        <v>0.11</v>
      </c>
    </row>
    <row r="6996" spans="2:9">
      <c r="B6996" s="1532">
        <v>100292</v>
      </c>
      <c r="C6996" s="1523" t="s">
        <v>8730</v>
      </c>
      <c r="D6996" s="1526" t="s">
        <v>43</v>
      </c>
      <c r="E6996" s="1527">
        <f t="shared" si="217"/>
        <v>0.54</v>
      </c>
      <c r="H6996" s="1527">
        <v>0.54</v>
      </c>
      <c r="I6996" s="1527">
        <v>0.47</v>
      </c>
    </row>
    <row r="6997" spans="2:9">
      <c r="B6997" s="1531">
        <v>100293</v>
      </c>
      <c r="C6997" s="1529" t="s">
        <v>8731</v>
      </c>
      <c r="D6997" s="1528" t="s">
        <v>43</v>
      </c>
      <c r="E6997" s="1530">
        <f t="shared" si="217"/>
        <v>0.14000000000000001</v>
      </c>
      <c r="H6997" s="1530">
        <v>0.14000000000000001</v>
      </c>
      <c r="I6997" s="1530">
        <v>0.12</v>
      </c>
    </row>
    <row r="6998" spans="2:9">
      <c r="B6998" s="1532">
        <v>100294</v>
      </c>
      <c r="C6998" s="1523" t="s">
        <v>8732</v>
      </c>
      <c r="D6998" s="1526" t="s">
        <v>43</v>
      </c>
      <c r="E6998" s="1527">
        <f t="shared" si="217"/>
        <v>0.26</v>
      </c>
      <c r="H6998" s="1527">
        <v>0.26</v>
      </c>
      <c r="I6998" s="1527">
        <v>0.22</v>
      </c>
    </row>
    <row r="6999" spans="2:9">
      <c r="B6999" s="1531">
        <v>100295</v>
      </c>
      <c r="C6999" s="1529" t="s">
        <v>8733</v>
      </c>
      <c r="D6999" s="1528" t="s">
        <v>43</v>
      </c>
      <c r="E6999" s="1530">
        <f t="shared" si="217"/>
        <v>0.4</v>
      </c>
      <c r="H6999" s="1530">
        <v>0.4</v>
      </c>
      <c r="I6999" s="1530">
        <v>0.34</v>
      </c>
    </row>
    <row r="7000" spans="2:9">
      <c r="B7000" s="1532">
        <v>100296</v>
      </c>
      <c r="C7000" s="1523" t="s">
        <v>8734</v>
      </c>
      <c r="D7000" s="1526" t="s">
        <v>43</v>
      </c>
      <c r="E7000" s="1527">
        <f t="shared" si="217"/>
        <v>0.86</v>
      </c>
      <c r="H7000" s="1527">
        <v>0.86</v>
      </c>
      <c r="I7000" s="1527">
        <v>0.74</v>
      </c>
    </row>
    <row r="7001" spans="2:9">
      <c r="B7001" s="1531">
        <v>100297</v>
      </c>
      <c r="C7001" s="1529" t="s">
        <v>8735</v>
      </c>
      <c r="D7001" s="1528" t="s">
        <v>43</v>
      </c>
      <c r="E7001" s="1530">
        <f t="shared" si="217"/>
        <v>0.98</v>
      </c>
      <c r="H7001" s="1530">
        <v>0.98</v>
      </c>
      <c r="I7001" s="1530">
        <v>0.84</v>
      </c>
    </row>
    <row r="7002" spans="2:9">
      <c r="B7002" s="1532">
        <v>100298</v>
      </c>
      <c r="C7002" s="1523" t="s">
        <v>8736</v>
      </c>
      <c r="D7002" s="1526" t="s">
        <v>43</v>
      </c>
      <c r="E7002" s="1527">
        <f t="shared" si="217"/>
        <v>0.4</v>
      </c>
      <c r="H7002" s="1527">
        <v>0.4</v>
      </c>
      <c r="I7002" s="1527">
        <v>0.34</v>
      </c>
    </row>
    <row r="7003" spans="2:9">
      <c r="B7003" s="1531">
        <v>100299</v>
      </c>
      <c r="C7003" s="1529" t="s">
        <v>8737</v>
      </c>
      <c r="D7003" s="1528" t="s">
        <v>43</v>
      </c>
      <c r="E7003" s="1530">
        <f t="shared" si="217"/>
        <v>0.35</v>
      </c>
      <c r="H7003" s="1530">
        <v>0.35</v>
      </c>
      <c r="I7003" s="1530">
        <v>0.3</v>
      </c>
    </row>
    <row r="7004" spans="2:9">
      <c r="B7004" s="1532">
        <v>100300</v>
      </c>
      <c r="C7004" s="1523" t="s">
        <v>8738</v>
      </c>
      <c r="D7004" s="1526" t="s">
        <v>43</v>
      </c>
      <c r="E7004" s="1527">
        <f t="shared" si="217"/>
        <v>13.86</v>
      </c>
      <c r="H7004" s="1527">
        <v>13.86</v>
      </c>
      <c r="I7004" s="1527">
        <v>12.16</v>
      </c>
    </row>
    <row r="7005" spans="2:9">
      <c r="B7005" s="1531">
        <v>100301</v>
      </c>
      <c r="C7005" s="1529" t="s">
        <v>8739</v>
      </c>
      <c r="D7005" s="1528" t="s">
        <v>43</v>
      </c>
      <c r="E7005" s="1530">
        <f t="shared" si="217"/>
        <v>17.670000000000002</v>
      </c>
      <c r="H7005" s="1530">
        <v>17.670000000000002</v>
      </c>
      <c r="I7005" s="1530">
        <v>16.059999999999999</v>
      </c>
    </row>
    <row r="7006" spans="2:9">
      <c r="B7006" s="1532">
        <v>100302</v>
      </c>
      <c r="C7006" s="1523" t="s">
        <v>8740</v>
      </c>
      <c r="D7006" s="1526" t="s">
        <v>43</v>
      </c>
      <c r="E7006" s="1527">
        <f t="shared" si="217"/>
        <v>135.68</v>
      </c>
      <c r="H7006" s="1527">
        <v>135.68</v>
      </c>
      <c r="I7006" s="1527">
        <v>117.14</v>
      </c>
    </row>
    <row r="7007" spans="2:9">
      <c r="B7007" s="1531">
        <v>100303</v>
      </c>
      <c r="C7007" s="1529" t="s">
        <v>8741</v>
      </c>
      <c r="D7007" s="1528" t="s">
        <v>43</v>
      </c>
      <c r="E7007" s="1530">
        <f t="shared" si="217"/>
        <v>16.87</v>
      </c>
      <c r="H7007" s="1530">
        <v>16.87</v>
      </c>
      <c r="I7007" s="1530">
        <v>15.22</v>
      </c>
    </row>
    <row r="7008" spans="2:9">
      <c r="B7008" s="1532">
        <v>100304</v>
      </c>
      <c r="C7008" s="1523" t="s">
        <v>8742</v>
      </c>
      <c r="D7008" s="1526" t="s">
        <v>43</v>
      </c>
      <c r="E7008" s="1527">
        <f t="shared" si="217"/>
        <v>65.23</v>
      </c>
      <c r="H7008" s="1527">
        <v>65.23</v>
      </c>
      <c r="I7008" s="1527">
        <v>56.42</v>
      </c>
    </row>
    <row r="7009" spans="2:9">
      <c r="B7009" s="1531">
        <v>100305</v>
      </c>
      <c r="C7009" s="1529" t="s">
        <v>8743</v>
      </c>
      <c r="D7009" s="1528" t="s">
        <v>43</v>
      </c>
      <c r="E7009" s="1530">
        <f t="shared" si="217"/>
        <v>94.87</v>
      </c>
      <c r="H7009" s="1530">
        <v>94.87</v>
      </c>
      <c r="I7009" s="1530">
        <v>81.96</v>
      </c>
    </row>
    <row r="7010" spans="2:9">
      <c r="B7010" s="1532">
        <v>100306</v>
      </c>
      <c r="C7010" s="1523" t="s">
        <v>8744</v>
      </c>
      <c r="D7010" s="1526" t="s">
        <v>43</v>
      </c>
      <c r="E7010" s="1527">
        <f t="shared" si="217"/>
        <v>106.82</v>
      </c>
      <c r="H7010" s="1527">
        <v>106.82</v>
      </c>
      <c r="I7010" s="1527">
        <v>92.26</v>
      </c>
    </row>
    <row r="7011" spans="2:9">
      <c r="B7011" s="1531">
        <v>100307</v>
      </c>
      <c r="C7011" s="1529" t="s">
        <v>8745</v>
      </c>
      <c r="D7011" s="1528" t="s">
        <v>43</v>
      </c>
      <c r="E7011" s="1530">
        <f t="shared" si="217"/>
        <v>21.4</v>
      </c>
      <c r="H7011" s="1530">
        <v>21.4</v>
      </c>
      <c r="I7011" s="1530">
        <v>19.12</v>
      </c>
    </row>
    <row r="7012" spans="2:9">
      <c r="B7012" s="1532">
        <v>100308</v>
      </c>
      <c r="C7012" s="1523" t="s">
        <v>8746</v>
      </c>
      <c r="D7012" s="1526" t="s">
        <v>43</v>
      </c>
      <c r="E7012" s="1527">
        <f t="shared" si="217"/>
        <v>23.44</v>
      </c>
      <c r="H7012" s="1527">
        <v>23.44</v>
      </c>
      <c r="I7012" s="1527">
        <v>20.87</v>
      </c>
    </row>
    <row r="7013" spans="2:9">
      <c r="B7013" s="1531">
        <v>100309</v>
      </c>
      <c r="C7013" s="1529" t="s">
        <v>8754</v>
      </c>
      <c r="D7013" s="1528" t="s">
        <v>43</v>
      </c>
      <c r="E7013" s="1530">
        <f t="shared" si="217"/>
        <v>26.1</v>
      </c>
      <c r="H7013" s="1530">
        <v>26.1</v>
      </c>
      <c r="I7013" s="1530">
        <v>22.71</v>
      </c>
    </row>
    <row r="7014" spans="2:9">
      <c r="B7014" s="1532">
        <v>100310</v>
      </c>
      <c r="C7014" s="1523" t="s">
        <v>8747</v>
      </c>
      <c r="D7014" s="1526" t="s">
        <v>165</v>
      </c>
      <c r="E7014" s="1527">
        <f t="shared" si="217"/>
        <v>6.68</v>
      </c>
      <c r="H7014" s="1527">
        <v>6.68</v>
      </c>
      <c r="I7014" s="1527">
        <v>5.75</v>
      </c>
    </row>
    <row r="7015" spans="2:9">
      <c r="B7015" s="1531">
        <v>100311</v>
      </c>
      <c r="C7015" s="1529" t="s">
        <v>8748</v>
      </c>
      <c r="D7015" s="1528" t="s">
        <v>165</v>
      </c>
      <c r="E7015" s="1530">
        <f t="shared" si="217"/>
        <v>73.17</v>
      </c>
      <c r="H7015" s="1530">
        <v>73.17</v>
      </c>
      <c r="I7015" s="1530">
        <v>63.02</v>
      </c>
    </row>
    <row r="7016" spans="2:9">
      <c r="B7016" s="1532">
        <v>100312</v>
      </c>
      <c r="C7016" s="1523" t="s">
        <v>8749</v>
      </c>
      <c r="D7016" s="1526" t="s">
        <v>165</v>
      </c>
      <c r="E7016" s="1527">
        <f t="shared" si="217"/>
        <v>90.77</v>
      </c>
      <c r="H7016" s="1527">
        <v>90.77</v>
      </c>
      <c r="I7016" s="1527">
        <v>78.180000000000007</v>
      </c>
    </row>
    <row r="7017" spans="2:9">
      <c r="B7017" s="1531">
        <v>100313</v>
      </c>
      <c r="C7017" s="1529" t="s">
        <v>8750</v>
      </c>
      <c r="D7017" s="1528" t="s">
        <v>165</v>
      </c>
      <c r="E7017" s="1530">
        <f t="shared" si="217"/>
        <v>115.98</v>
      </c>
      <c r="H7017" s="1530">
        <v>115.98</v>
      </c>
      <c r="I7017" s="1530">
        <v>99.89</v>
      </c>
    </row>
    <row r="7018" spans="2:9">
      <c r="B7018" s="1532">
        <v>100314</v>
      </c>
      <c r="C7018" s="1523" t="s">
        <v>8751</v>
      </c>
      <c r="D7018" s="1526" t="s">
        <v>165</v>
      </c>
      <c r="E7018" s="1527">
        <f t="shared" si="217"/>
        <v>130.85</v>
      </c>
      <c r="H7018" s="1527">
        <v>130.85</v>
      </c>
      <c r="I7018" s="1527">
        <v>112.7</v>
      </c>
    </row>
    <row r="7019" spans="2:9">
      <c r="B7019" s="1531">
        <v>100315</v>
      </c>
      <c r="C7019" s="1529" t="s">
        <v>8752</v>
      </c>
      <c r="D7019" s="1528" t="s">
        <v>165</v>
      </c>
      <c r="E7019" s="1530">
        <f t="shared" si="217"/>
        <v>47.37</v>
      </c>
      <c r="H7019" s="1530">
        <v>47.37</v>
      </c>
      <c r="I7019" s="1530">
        <v>40.799999999999997</v>
      </c>
    </row>
    <row r="7020" spans="2:9">
      <c r="B7020" s="1532">
        <v>100316</v>
      </c>
      <c r="C7020" s="1523" t="s">
        <v>8738</v>
      </c>
      <c r="D7020" s="1526" t="s">
        <v>165</v>
      </c>
      <c r="E7020" s="1527">
        <f t="shared" si="217"/>
        <v>2467.41</v>
      </c>
      <c r="H7020" s="1527">
        <v>2467.41</v>
      </c>
      <c r="I7020" s="1527">
        <v>2167.2600000000002</v>
      </c>
    </row>
    <row r="7021" spans="2:9">
      <c r="B7021" s="1531">
        <v>100317</v>
      </c>
      <c r="C7021" s="1529" t="s">
        <v>8753</v>
      </c>
      <c r="D7021" s="1528" t="s">
        <v>165</v>
      </c>
      <c r="E7021" s="1530">
        <f t="shared" si="217"/>
        <v>23966.29</v>
      </c>
      <c r="H7021" s="1530">
        <v>23966.29</v>
      </c>
      <c r="I7021" s="1530">
        <v>20681.72</v>
      </c>
    </row>
    <row r="7022" spans="2:9">
      <c r="B7022" s="1532">
        <v>100318</v>
      </c>
      <c r="C7022" s="1523" t="s">
        <v>8742</v>
      </c>
      <c r="D7022" s="1526" t="s">
        <v>165</v>
      </c>
      <c r="E7022" s="1527">
        <f t="shared" si="217"/>
        <v>11587.13</v>
      </c>
      <c r="H7022" s="1527">
        <v>11587.13</v>
      </c>
      <c r="I7022" s="1527">
        <v>10019.870000000001</v>
      </c>
    </row>
    <row r="7023" spans="2:9">
      <c r="B7023" s="1531">
        <v>100319</v>
      </c>
      <c r="C7023" s="1529" t="s">
        <v>8743</v>
      </c>
      <c r="D7023" s="1528" t="s">
        <v>165</v>
      </c>
      <c r="E7023" s="1530">
        <f t="shared" si="217"/>
        <v>16742.09</v>
      </c>
      <c r="H7023" s="1530">
        <v>16742.09</v>
      </c>
      <c r="I7023" s="1530">
        <v>14459.7</v>
      </c>
    </row>
    <row r="7024" spans="2:9">
      <c r="B7024" s="1532">
        <v>100320</v>
      </c>
      <c r="C7024" s="1523" t="s">
        <v>8744</v>
      </c>
      <c r="D7024" s="1526" t="s">
        <v>165</v>
      </c>
      <c r="E7024" s="1527">
        <f t="shared" si="217"/>
        <v>18851.259999999998</v>
      </c>
      <c r="H7024" s="1527">
        <v>18851.259999999998</v>
      </c>
      <c r="I7024" s="1527">
        <v>16276.28</v>
      </c>
    </row>
    <row r="7025" spans="2:9">
      <c r="B7025" s="1531">
        <v>100321</v>
      </c>
      <c r="C7025" s="1529" t="s">
        <v>8754</v>
      </c>
      <c r="D7025" s="1528" t="s">
        <v>165</v>
      </c>
      <c r="E7025" s="1530">
        <f t="shared" si="217"/>
        <v>4619.22</v>
      </c>
      <c r="H7025" s="1530">
        <v>4619.22</v>
      </c>
      <c r="I7025" s="1530">
        <v>4020.56</v>
      </c>
    </row>
    <row r="7026" spans="2:9">
      <c r="B7026" s="1532">
        <v>100533</v>
      </c>
      <c r="C7026" s="1523" t="s">
        <v>9089</v>
      </c>
      <c r="D7026" s="1526" t="s">
        <v>43</v>
      </c>
      <c r="E7026" s="1527">
        <f t="shared" si="217"/>
        <v>16.96</v>
      </c>
      <c r="H7026" s="1527">
        <v>16.96</v>
      </c>
      <c r="I7026" s="1527">
        <v>14.83</v>
      </c>
    </row>
    <row r="7027" spans="2:9">
      <c r="B7027" s="1531">
        <v>100534</v>
      </c>
      <c r="C7027" s="1529" t="s">
        <v>9089</v>
      </c>
      <c r="D7027" s="1528" t="s">
        <v>165</v>
      </c>
      <c r="E7027" s="1530">
        <f t="shared" si="217"/>
        <v>3018.79</v>
      </c>
      <c r="H7027" s="1530">
        <v>3018.79</v>
      </c>
      <c r="I7027" s="1530">
        <v>2642.15</v>
      </c>
    </row>
    <row r="7028" spans="2:9">
      <c r="B7028" s="1532">
        <v>100535</v>
      </c>
      <c r="C7028" s="1523" t="s">
        <v>9090</v>
      </c>
      <c r="D7028" s="1526" t="s">
        <v>43</v>
      </c>
      <c r="E7028" s="1527">
        <f t="shared" si="217"/>
        <v>0.22</v>
      </c>
      <c r="H7028" s="1527">
        <v>0.22</v>
      </c>
      <c r="I7028" s="1527">
        <v>0.19</v>
      </c>
    </row>
    <row r="7029" spans="2:9">
      <c r="B7029" s="1531">
        <v>100536</v>
      </c>
      <c r="C7029" s="1529" t="s">
        <v>9091</v>
      </c>
      <c r="D7029" s="1528" t="s">
        <v>165</v>
      </c>
      <c r="E7029" s="1530">
        <f t="shared" si="217"/>
        <v>29.8</v>
      </c>
      <c r="H7029" s="1530">
        <v>29.8</v>
      </c>
      <c r="I7029" s="1530">
        <v>25.67</v>
      </c>
    </row>
    <row r="7030" spans="2:9">
      <c r="B7030" s="1532">
        <v>101284</v>
      </c>
      <c r="C7030" s="1523" t="s">
        <v>10098</v>
      </c>
      <c r="D7030" s="1526" t="s">
        <v>43</v>
      </c>
      <c r="E7030" s="1527">
        <f t="shared" si="217"/>
        <v>1.34</v>
      </c>
      <c r="H7030" s="1527">
        <v>1.34</v>
      </c>
      <c r="I7030" s="1527">
        <v>1.1499999999999999</v>
      </c>
    </row>
    <row r="7031" spans="2:9">
      <c r="B7031" s="1531">
        <v>101285</v>
      </c>
      <c r="C7031" s="1529" t="s">
        <v>10099</v>
      </c>
      <c r="D7031" s="1528" t="s">
        <v>43</v>
      </c>
      <c r="E7031" s="1530">
        <f t="shared" si="217"/>
        <v>0.35</v>
      </c>
      <c r="H7031" s="1530">
        <v>0.35</v>
      </c>
      <c r="I7031" s="1530">
        <v>0.3</v>
      </c>
    </row>
    <row r="7032" spans="2:9">
      <c r="B7032" s="1532">
        <v>101286</v>
      </c>
      <c r="C7032" s="1523" t="s">
        <v>10100</v>
      </c>
      <c r="D7032" s="1526" t="s">
        <v>165</v>
      </c>
      <c r="E7032" s="1527">
        <f t="shared" si="217"/>
        <v>14.87</v>
      </c>
      <c r="H7032" s="1527">
        <v>14.87</v>
      </c>
      <c r="I7032" s="1527">
        <v>12.8</v>
      </c>
    </row>
    <row r="7033" spans="2:9">
      <c r="B7033" s="1531">
        <v>101287</v>
      </c>
      <c r="C7033" s="1529" t="s">
        <v>10101</v>
      </c>
      <c r="D7033" s="1528" t="s">
        <v>165</v>
      </c>
      <c r="E7033" s="1530">
        <f t="shared" si="217"/>
        <v>47.28</v>
      </c>
      <c r="H7033" s="1530">
        <v>47.28</v>
      </c>
      <c r="I7033" s="1530">
        <v>40.72</v>
      </c>
    </row>
    <row r="7034" spans="2:9">
      <c r="B7034" s="1532">
        <v>101288</v>
      </c>
      <c r="C7034" s="1523" t="s">
        <v>10102</v>
      </c>
      <c r="D7034" s="1526" t="s">
        <v>165</v>
      </c>
      <c r="E7034" s="1527">
        <f t="shared" si="217"/>
        <v>10.68</v>
      </c>
      <c r="H7034" s="1527">
        <v>10.68</v>
      </c>
      <c r="I7034" s="1527">
        <v>9.1999999999999993</v>
      </c>
    </row>
    <row r="7035" spans="2:9">
      <c r="B7035" s="1531">
        <v>101289</v>
      </c>
      <c r="C7035" s="1529" t="s">
        <v>10103</v>
      </c>
      <c r="D7035" s="1528" t="s">
        <v>165</v>
      </c>
      <c r="E7035" s="1530">
        <f t="shared" si="217"/>
        <v>14.87</v>
      </c>
      <c r="H7035" s="1530">
        <v>14.87</v>
      </c>
      <c r="I7035" s="1530">
        <v>12.8</v>
      </c>
    </row>
    <row r="7036" spans="2:9">
      <c r="B7036" s="1532">
        <v>101290</v>
      </c>
      <c r="C7036" s="1523" t="s">
        <v>10104</v>
      </c>
      <c r="D7036" s="1526" t="s">
        <v>165</v>
      </c>
      <c r="E7036" s="1527">
        <f t="shared" si="217"/>
        <v>18.489999999999998</v>
      </c>
      <c r="H7036" s="1527">
        <v>18.489999999999998</v>
      </c>
      <c r="I7036" s="1527">
        <v>15.92</v>
      </c>
    </row>
    <row r="7037" spans="2:9">
      <c r="B7037" s="1531">
        <v>101291</v>
      </c>
      <c r="C7037" s="1529" t="s">
        <v>10105</v>
      </c>
      <c r="D7037" s="1528" t="s">
        <v>165</v>
      </c>
      <c r="E7037" s="1530">
        <f t="shared" si="217"/>
        <v>16.100000000000001</v>
      </c>
      <c r="H7037" s="1530">
        <v>16.100000000000001</v>
      </c>
      <c r="I7037" s="1530">
        <v>13.86</v>
      </c>
    </row>
    <row r="7038" spans="2:9">
      <c r="B7038" s="1532">
        <v>101292</v>
      </c>
      <c r="C7038" s="1523" t="s">
        <v>10106</v>
      </c>
      <c r="D7038" s="1526" t="s">
        <v>165</v>
      </c>
      <c r="E7038" s="1527">
        <f t="shared" si="217"/>
        <v>16.09</v>
      </c>
      <c r="H7038" s="1527">
        <v>16.09</v>
      </c>
      <c r="I7038" s="1527">
        <v>13.86</v>
      </c>
    </row>
    <row r="7039" spans="2:9">
      <c r="B7039" s="1531">
        <v>101293</v>
      </c>
      <c r="C7039" s="1529" t="s">
        <v>10107</v>
      </c>
      <c r="D7039" s="1528" t="s">
        <v>165</v>
      </c>
      <c r="E7039" s="1530">
        <f t="shared" si="217"/>
        <v>19.98</v>
      </c>
      <c r="H7039" s="1530">
        <v>19.98</v>
      </c>
      <c r="I7039" s="1530">
        <v>17.21</v>
      </c>
    </row>
    <row r="7040" spans="2:9">
      <c r="B7040" s="1532">
        <v>101294</v>
      </c>
      <c r="C7040" s="1523" t="s">
        <v>10108</v>
      </c>
      <c r="D7040" s="1526" t="s">
        <v>165</v>
      </c>
      <c r="E7040" s="1527">
        <f t="shared" si="217"/>
        <v>22.24</v>
      </c>
      <c r="H7040" s="1527">
        <v>22.24</v>
      </c>
      <c r="I7040" s="1527">
        <v>19.16</v>
      </c>
    </row>
    <row r="7041" spans="2:9">
      <c r="B7041" s="1531">
        <v>101295</v>
      </c>
      <c r="C7041" s="1529" t="s">
        <v>10109</v>
      </c>
      <c r="D7041" s="1528" t="s">
        <v>165</v>
      </c>
      <c r="E7041" s="1530">
        <f t="shared" si="217"/>
        <v>19.05</v>
      </c>
      <c r="H7041" s="1530">
        <v>19.05</v>
      </c>
      <c r="I7041" s="1530">
        <v>16.41</v>
      </c>
    </row>
    <row r="7042" spans="2:9" ht="30">
      <c r="B7042" s="1532">
        <v>101296</v>
      </c>
      <c r="C7042" s="1523" t="s">
        <v>10110</v>
      </c>
      <c r="D7042" s="1526" t="s">
        <v>165</v>
      </c>
      <c r="E7042" s="1527">
        <f t="shared" si="217"/>
        <v>22.89</v>
      </c>
      <c r="H7042" s="1527">
        <v>22.89</v>
      </c>
      <c r="I7042" s="1527">
        <v>19.72</v>
      </c>
    </row>
    <row r="7043" spans="2:9">
      <c r="B7043" s="1531">
        <v>101297</v>
      </c>
      <c r="C7043" s="1529" t="s">
        <v>10111</v>
      </c>
      <c r="D7043" s="1528" t="s">
        <v>165</v>
      </c>
      <c r="E7043" s="1530">
        <f t="shared" si="217"/>
        <v>19.690000000000001</v>
      </c>
      <c r="H7043" s="1530">
        <v>19.690000000000001</v>
      </c>
      <c r="I7043" s="1530">
        <v>16.96</v>
      </c>
    </row>
    <row r="7044" spans="2:9">
      <c r="B7044" s="1532">
        <v>101298</v>
      </c>
      <c r="C7044" s="1523" t="s">
        <v>10112</v>
      </c>
      <c r="D7044" s="1526" t="s">
        <v>165</v>
      </c>
      <c r="E7044" s="1527">
        <f t="shared" si="217"/>
        <v>12.95</v>
      </c>
      <c r="H7044" s="1527">
        <v>12.95</v>
      </c>
      <c r="I7044" s="1527">
        <v>11.16</v>
      </c>
    </row>
    <row r="7045" spans="2:9">
      <c r="B7045" s="1531">
        <v>101299</v>
      </c>
      <c r="C7045" s="1529" t="s">
        <v>10113</v>
      </c>
      <c r="D7045" s="1528" t="s">
        <v>165</v>
      </c>
      <c r="E7045" s="1530">
        <f t="shared" ref="E7045:E7108" si="218">IF($L$2=$H$1,H7045,I7045)</f>
        <v>19.05</v>
      </c>
      <c r="H7045" s="1530">
        <v>19.05</v>
      </c>
      <c r="I7045" s="1530">
        <v>16.41</v>
      </c>
    </row>
    <row r="7046" spans="2:9">
      <c r="B7046" s="1532">
        <v>101300</v>
      </c>
      <c r="C7046" s="1523" t="s">
        <v>10114</v>
      </c>
      <c r="D7046" s="1526" t="s">
        <v>165</v>
      </c>
      <c r="E7046" s="1527">
        <f t="shared" si="218"/>
        <v>14.87</v>
      </c>
      <c r="H7046" s="1527">
        <v>14.87</v>
      </c>
      <c r="I7046" s="1527">
        <v>12.81</v>
      </c>
    </row>
    <row r="7047" spans="2:9">
      <c r="B7047" s="1531">
        <v>101301</v>
      </c>
      <c r="C7047" s="1529" t="s">
        <v>10115</v>
      </c>
      <c r="D7047" s="1528" t="s">
        <v>165</v>
      </c>
      <c r="E7047" s="1530">
        <f t="shared" si="218"/>
        <v>5.86</v>
      </c>
      <c r="H7047" s="1530">
        <v>5.86</v>
      </c>
      <c r="I7047" s="1530">
        <v>5.05</v>
      </c>
    </row>
    <row r="7048" spans="2:9">
      <c r="B7048" s="1532">
        <v>101302</v>
      </c>
      <c r="C7048" s="1523" t="s">
        <v>10116</v>
      </c>
      <c r="D7048" s="1526" t="s">
        <v>165</v>
      </c>
      <c r="E7048" s="1527">
        <f t="shared" si="218"/>
        <v>21.21</v>
      </c>
      <c r="H7048" s="1527">
        <v>21.21</v>
      </c>
      <c r="I7048" s="1527">
        <v>18.27</v>
      </c>
    </row>
    <row r="7049" spans="2:9">
      <c r="B7049" s="1531">
        <v>101303</v>
      </c>
      <c r="C7049" s="1529" t="s">
        <v>10117</v>
      </c>
      <c r="D7049" s="1528" t="s">
        <v>165</v>
      </c>
      <c r="E7049" s="1530">
        <f t="shared" si="218"/>
        <v>54.28</v>
      </c>
      <c r="H7049" s="1530">
        <v>54.28</v>
      </c>
      <c r="I7049" s="1530">
        <v>46.75</v>
      </c>
    </row>
    <row r="7050" spans="2:9">
      <c r="B7050" s="1532">
        <v>101304</v>
      </c>
      <c r="C7050" s="1523" t="s">
        <v>10118</v>
      </c>
      <c r="D7050" s="1526" t="s">
        <v>165</v>
      </c>
      <c r="E7050" s="1527">
        <f t="shared" si="218"/>
        <v>25.61</v>
      </c>
      <c r="H7050" s="1527">
        <v>25.61</v>
      </c>
      <c r="I7050" s="1527">
        <v>22.06</v>
      </c>
    </row>
    <row r="7051" spans="2:9">
      <c r="B7051" s="1531">
        <v>101305</v>
      </c>
      <c r="C7051" s="1529" t="s">
        <v>10119</v>
      </c>
      <c r="D7051" s="1528" t="s">
        <v>165</v>
      </c>
      <c r="E7051" s="1530">
        <f t="shared" si="218"/>
        <v>22.22</v>
      </c>
      <c r="H7051" s="1530">
        <v>22.22</v>
      </c>
      <c r="I7051" s="1530">
        <v>19.14</v>
      </c>
    </row>
    <row r="7052" spans="2:9">
      <c r="B7052" s="1532">
        <v>101307</v>
      </c>
      <c r="C7052" s="1523" t="s">
        <v>10120</v>
      </c>
      <c r="D7052" s="1526" t="s">
        <v>165</v>
      </c>
      <c r="E7052" s="1527">
        <f t="shared" si="218"/>
        <v>18.100000000000001</v>
      </c>
      <c r="H7052" s="1527">
        <v>18.100000000000001</v>
      </c>
      <c r="I7052" s="1527">
        <v>15.59</v>
      </c>
    </row>
    <row r="7053" spans="2:9">
      <c r="B7053" s="1531">
        <v>101308</v>
      </c>
      <c r="C7053" s="1529" t="s">
        <v>10121</v>
      </c>
      <c r="D7053" s="1528" t="s">
        <v>165</v>
      </c>
      <c r="E7053" s="1530">
        <f t="shared" si="218"/>
        <v>14.16</v>
      </c>
      <c r="H7053" s="1530">
        <v>14.16</v>
      </c>
      <c r="I7053" s="1530">
        <v>12.19</v>
      </c>
    </row>
    <row r="7054" spans="2:9">
      <c r="B7054" s="1532">
        <v>101309</v>
      </c>
      <c r="C7054" s="1523" t="s">
        <v>10122</v>
      </c>
      <c r="D7054" s="1526" t="s">
        <v>165</v>
      </c>
      <c r="E7054" s="1527">
        <f t="shared" si="218"/>
        <v>20.18</v>
      </c>
      <c r="H7054" s="1527">
        <v>20.18</v>
      </c>
      <c r="I7054" s="1527">
        <v>17.38</v>
      </c>
    </row>
    <row r="7055" spans="2:9">
      <c r="B7055" s="1531">
        <v>101310</v>
      </c>
      <c r="C7055" s="1529" t="s">
        <v>10123</v>
      </c>
      <c r="D7055" s="1528" t="s">
        <v>165</v>
      </c>
      <c r="E7055" s="1530">
        <f t="shared" si="218"/>
        <v>27.97</v>
      </c>
      <c r="H7055" s="1530">
        <v>27.97</v>
      </c>
      <c r="I7055" s="1530">
        <v>24.09</v>
      </c>
    </row>
    <row r="7056" spans="2:9">
      <c r="B7056" s="1532">
        <v>101311</v>
      </c>
      <c r="C7056" s="1523" t="s">
        <v>10124</v>
      </c>
      <c r="D7056" s="1526" t="s">
        <v>165</v>
      </c>
      <c r="E7056" s="1527">
        <f t="shared" si="218"/>
        <v>19.98</v>
      </c>
      <c r="H7056" s="1527">
        <v>19.98</v>
      </c>
      <c r="I7056" s="1527">
        <v>17.21</v>
      </c>
    </row>
    <row r="7057" spans="2:9">
      <c r="B7057" s="1531">
        <v>101312</v>
      </c>
      <c r="C7057" s="1529" t="s">
        <v>10125</v>
      </c>
      <c r="D7057" s="1528" t="s">
        <v>165</v>
      </c>
      <c r="E7057" s="1530">
        <f t="shared" si="218"/>
        <v>12.3</v>
      </c>
      <c r="H7057" s="1530">
        <v>12.3</v>
      </c>
      <c r="I7057" s="1530">
        <v>10.59</v>
      </c>
    </row>
    <row r="7058" spans="2:9">
      <c r="B7058" s="1532">
        <v>101313</v>
      </c>
      <c r="C7058" s="1523" t="s">
        <v>10126</v>
      </c>
      <c r="D7058" s="1526" t="s">
        <v>165</v>
      </c>
      <c r="E7058" s="1527">
        <f t="shared" si="218"/>
        <v>67.209999999999994</v>
      </c>
      <c r="H7058" s="1527">
        <v>67.209999999999994</v>
      </c>
      <c r="I7058" s="1527">
        <v>57.88</v>
      </c>
    </row>
    <row r="7059" spans="2:9">
      <c r="B7059" s="1531">
        <v>101314</v>
      </c>
      <c r="C7059" s="1529" t="s">
        <v>10127</v>
      </c>
      <c r="D7059" s="1528" t="s">
        <v>165</v>
      </c>
      <c r="E7059" s="1530">
        <f t="shared" si="218"/>
        <v>67.209999999999994</v>
      </c>
      <c r="H7059" s="1530">
        <v>67.209999999999994</v>
      </c>
      <c r="I7059" s="1530">
        <v>57.88</v>
      </c>
    </row>
    <row r="7060" spans="2:9">
      <c r="B7060" s="1532">
        <v>101315</v>
      </c>
      <c r="C7060" s="1523" t="s">
        <v>10128</v>
      </c>
      <c r="D7060" s="1526" t="s">
        <v>165</v>
      </c>
      <c r="E7060" s="1527">
        <f t="shared" si="218"/>
        <v>56.19</v>
      </c>
      <c r="H7060" s="1527">
        <v>56.19</v>
      </c>
      <c r="I7060" s="1527">
        <v>48.39</v>
      </c>
    </row>
    <row r="7061" spans="2:9">
      <c r="B7061" s="1531">
        <v>101316</v>
      </c>
      <c r="C7061" s="1529" t="s">
        <v>10129</v>
      </c>
      <c r="D7061" s="1528" t="s">
        <v>165</v>
      </c>
      <c r="E7061" s="1530">
        <f t="shared" si="218"/>
        <v>32.29</v>
      </c>
      <c r="H7061" s="1530">
        <v>32.29</v>
      </c>
      <c r="I7061" s="1530">
        <v>27.81</v>
      </c>
    </row>
    <row r="7062" spans="2:9">
      <c r="B7062" s="1532">
        <v>101317</v>
      </c>
      <c r="C7062" s="1523" t="s">
        <v>10130</v>
      </c>
      <c r="D7062" s="1526" t="s">
        <v>165</v>
      </c>
      <c r="E7062" s="1527">
        <f t="shared" si="218"/>
        <v>179.32</v>
      </c>
      <c r="H7062" s="1527">
        <v>179.32</v>
      </c>
      <c r="I7062" s="1527">
        <v>154.44999999999999</v>
      </c>
    </row>
    <row r="7063" spans="2:9">
      <c r="B7063" s="1531">
        <v>101318</v>
      </c>
      <c r="C7063" s="1529" t="s">
        <v>10131</v>
      </c>
      <c r="D7063" s="1528" t="s">
        <v>165</v>
      </c>
      <c r="E7063" s="1530">
        <f t="shared" si="218"/>
        <v>322.52</v>
      </c>
      <c r="H7063" s="1530">
        <v>322.52</v>
      </c>
      <c r="I7063" s="1530">
        <v>277.77999999999997</v>
      </c>
    </row>
    <row r="7064" spans="2:9">
      <c r="B7064" s="1532">
        <v>101319</v>
      </c>
      <c r="C7064" s="1523" t="s">
        <v>10132</v>
      </c>
      <c r="D7064" s="1526" t="s">
        <v>165</v>
      </c>
      <c r="E7064" s="1527">
        <f t="shared" si="218"/>
        <v>47.14</v>
      </c>
      <c r="H7064" s="1527">
        <v>47.14</v>
      </c>
      <c r="I7064" s="1527">
        <v>40.6</v>
      </c>
    </row>
    <row r="7065" spans="2:9">
      <c r="B7065" s="1531">
        <v>101320</v>
      </c>
      <c r="C7065" s="1529" t="s">
        <v>10133</v>
      </c>
      <c r="D7065" s="1528" t="s">
        <v>165</v>
      </c>
      <c r="E7065" s="1530">
        <f t="shared" si="218"/>
        <v>16.149999999999999</v>
      </c>
      <c r="H7065" s="1530">
        <v>16.149999999999999</v>
      </c>
      <c r="I7065" s="1530">
        <v>13.91</v>
      </c>
    </row>
    <row r="7066" spans="2:9">
      <c r="B7066" s="1532">
        <v>101322</v>
      </c>
      <c r="C7066" s="1523" t="s">
        <v>10134</v>
      </c>
      <c r="D7066" s="1526" t="s">
        <v>165</v>
      </c>
      <c r="E7066" s="1527">
        <f t="shared" si="218"/>
        <v>19.100000000000001</v>
      </c>
      <c r="H7066" s="1527">
        <v>19.100000000000001</v>
      </c>
      <c r="I7066" s="1527">
        <v>16.45</v>
      </c>
    </row>
    <row r="7067" spans="2:9">
      <c r="B7067" s="1531">
        <v>101323</v>
      </c>
      <c r="C7067" s="1529" t="s">
        <v>10135</v>
      </c>
      <c r="D7067" s="1528" t="s">
        <v>165</v>
      </c>
      <c r="E7067" s="1530">
        <f t="shared" si="218"/>
        <v>32.369999999999997</v>
      </c>
      <c r="H7067" s="1530">
        <v>32.369999999999997</v>
      </c>
      <c r="I7067" s="1530">
        <v>27.88</v>
      </c>
    </row>
    <row r="7068" spans="2:9">
      <c r="B7068" s="1532">
        <v>101324</v>
      </c>
      <c r="C7068" s="1523" t="s">
        <v>10136</v>
      </c>
      <c r="D7068" s="1526" t="s">
        <v>165</v>
      </c>
      <c r="E7068" s="1527">
        <f t="shared" si="218"/>
        <v>6.77</v>
      </c>
      <c r="H7068" s="1527">
        <v>6.77</v>
      </c>
      <c r="I7068" s="1527">
        <v>5.83</v>
      </c>
    </row>
    <row r="7069" spans="2:9">
      <c r="B7069" s="1531">
        <v>101325</v>
      </c>
      <c r="C7069" s="1529" t="s">
        <v>10137</v>
      </c>
      <c r="D7069" s="1528" t="s">
        <v>165</v>
      </c>
      <c r="E7069" s="1530">
        <f t="shared" si="218"/>
        <v>19.68</v>
      </c>
      <c r="H7069" s="1530">
        <v>19.68</v>
      </c>
      <c r="I7069" s="1530">
        <v>16.95</v>
      </c>
    </row>
    <row r="7070" spans="2:9">
      <c r="B7070" s="1532">
        <v>101326</v>
      </c>
      <c r="C7070" s="1523" t="s">
        <v>10138</v>
      </c>
      <c r="D7070" s="1526" t="s">
        <v>165</v>
      </c>
      <c r="E7070" s="1527">
        <f t="shared" si="218"/>
        <v>7.3</v>
      </c>
      <c r="H7070" s="1527">
        <v>7.3</v>
      </c>
      <c r="I7070" s="1527">
        <v>6.29</v>
      </c>
    </row>
    <row r="7071" spans="2:9">
      <c r="B7071" s="1531">
        <v>101327</v>
      </c>
      <c r="C7071" s="1529" t="s">
        <v>10139</v>
      </c>
      <c r="D7071" s="1528" t="s">
        <v>165</v>
      </c>
      <c r="E7071" s="1530">
        <f t="shared" si="218"/>
        <v>5.78</v>
      </c>
      <c r="H7071" s="1530">
        <v>5.78</v>
      </c>
      <c r="I7071" s="1530">
        <v>4.97</v>
      </c>
    </row>
    <row r="7072" spans="2:9">
      <c r="B7072" s="1532">
        <v>101328</v>
      </c>
      <c r="C7072" s="1523" t="s">
        <v>10140</v>
      </c>
      <c r="D7072" s="1526" t="s">
        <v>165</v>
      </c>
      <c r="E7072" s="1527">
        <f t="shared" si="218"/>
        <v>9.58</v>
      </c>
      <c r="H7072" s="1527">
        <v>9.58</v>
      </c>
      <c r="I7072" s="1527">
        <v>8.25</v>
      </c>
    </row>
    <row r="7073" spans="2:9">
      <c r="B7073" s="1531">
        <v>101329</v>
      </c>
      <c r="C7073" s="1529" t="s">
        <v>10141</v>
      </c>
      <c r="D7073" s="1528" t="s">
        <v>165</v>
      </c>
      <c r="E7073" s="1530">
        <f t="shared" si="218"/>
        <v>31.62</v>
      </c>
      <c r="H7073" s="1530">
        <v>31.62</v>
      </c>
      <c r="I7073" s="1530">
        <v>27.23</v>
      </c>
    </row>
    <row r="7074" spans="2:9">
      <c r="B7074" s="1532">
        <v>101330</v>
      </c>
      <c r="C7074" s="1523" t="s">
        <v>10142</v>
      </c>
      <c r="D7074" s="1526" t="s">
        <v>165</v>
      </c>
      <c r="E7074" s="1527">
        <f t="shared" si="218"/>
        <v>26.18</v>
      </c>
      <c r="H7074" s="1527">
        <v>26.18</v>
      </c>
      <c r="I7074" s="1527">
        <v>22.55</v>
      </c>
    </row>
    <row r="7075" spans="2:9">
      <c r="B7075" s="1531">
        <v>101331</v>
      </c>
      <c r="C7075" s="1529" t="s">
        <v>10143</v>
      </c>
      <c r="D7075" s="1528" t="s">
        <v>165</v>
      </c>
      <c r="E7075" s="1530">
        <f t="shared" si="218"/>
        <v>25.61</v>
      </c>
      <c r="H7075" s="1530">
        <v>25.61</v>
      </c>
      <c r="I7075" s="1530">
        <v>22.06</v>
      </c>
    </row>
    <row r="7076" spans="2:9">
      <c r="B7076" s="1532">
        <v>101332</v>
      </c>
      <c r="C7076" s="1523" t="s">
        <v>10144</v>
      </c>
      <c r="D7076" s="1526" t="s">
        <v>165</v>
      </c>
      <c r="E7076" s="1527">
        <f t="shared" si="218"/>
        <v>6.65</v>
      </c>
      <c r="H7076" s="1527">
        <v>6.65</v>
      </c>
      <c r="I7076" s="1527">
        <v>5.72</v>
      </c>
    </row>
    <row r="7077" spans="2:9">
      <c r="B7077" s="1531">
        <v>101333</v>
      </c>
      <c r="C7077" s="1529" t="s">
        <v>10145</v>
      </c>
      <c r="D7077" s="1528" t="s">
        <v>165</v>
      </c>
      <c r="E7077" s="1530">
        <f t="shared" si="218"/>
        <v>16.260000000000002</v>
      </c>
      <c r="H7077" s="1530">
        <v>16.260000000000002</v>
      </c>
      <c r="I7077" s="1530">
        <v>14.01</v>
      </c>
    </row>
    <row r="7078" spans="2:9">
      <c r="B7078" s="1532">
        <v>101334</v>
      </c>
      <c r="C7078" s="1523" t="s">
        <v>10146</v>
      </c>
      <c r="D7078" s="1526" t="s">
        <v>165</v>
      </c>
      <c r="E7078" s="1527">
        <f t="shared" si="218"/>
        <v>54.77</v>
      </c>
      <c r="H7078" s="1527">
        <v>54.77</v>
      </c>
      <c r="I7078" s="1527">
        <v>47.17</v>
      </c>
    </row>
    <row r="7079" spans="2:9">
      <c r="B7079" s="1531">
        <v>101335</v>
      </c>
      <c r="C7079" s="1529" t="s">
        <v>10147</v>
      </c>
      <c r="D7079" s="1528" t="s">
        <v>165</v>
      </c>
      <c r="E7079" s="1530">
        <f t="shared" si="218"/>
        <v>7.83</v>
      </c>
      <c r="H7079" s="1530">
        <v>7.83</v>
      </c>
      <c r="I7079" s="1530">
        <v>6.74</v>
      </c>
    </row>
    <row r="7080" spans="2:9">
      <c r="B7080" s="1532">
        <v>101336</v>
      </c>
      <c r="C7080" s="1523" t="s">
        <v>10148</v>
      </c>
      <c r="D7080" s="1526" t="s">
        <v>165</v>
      </c>
      <c r="E7080" s="1527">
        <f t="shared" si="218"/>
        <v>27.38</v>
      </c>
      <c r="H7080" s="1527">
        <v>27.38</v>
      </c>
      <c r="I7080" s="1527">
        <v>23.58</v>
      </c>
    </row>
    <row r="7081" spans="2:9">
      <c r="B7081" s="1531">
        <v>101337</v>
      </c>
      <c r="C7081" s="1529" t="s">
        <v>10149</v>
      </c>
      <c r="D7081" s="1528" t="s">
        <v>165</v>
      </c>
      <c r="E7081" s="1530">
        <f t="shared" si="218"/>
        <v>7.38</v>
      </c>
      <c r="H7081" s="1530">
        <v>7.38</v>
      </c>
      <c r="I7081" s="1530">
        <v>6.36</v>
      </c>
    </row>
    <row r="7082" spans="2:9">
      <c r="B7082" s="1532">
        <v>101338</v>
      </c>
      <c r="C7082" s="1523" t="s">
        <v>10150</v>
      </c>
      <c r="D7082" s="1526" t="s">
        <v>165</v>
      </c>
      <c r="E7082" s="1527">
        <f t="shared" si="218"/>
        <v>12.41</v>
      </c>
      <c r="H7082" s="1527">
        <v>12.41</v>
      </c>
      <c r="I7082" s="1527">
        <v>10.69</v>
      </c>
    </row>
    <row r="7083" spans="2:9">
      <c r="B7083" s="1531">
        <v>101339</v>
      </c>
      <c r="C7083" s="1529" t="s">
        <v>10151</v>
      </c>
      <c r="D7083" s="1528" t="s">
        <v>165</v>
      </c>
      <c r="E7083" s="1530">
        <f t="shared" si="218"/>
        <v>10.64</v>
      </c>
      <c r="H7083" s="1530">
        <v>10.64</v>
      </c>
      <c r="I7083" s="1530">
        <v>9.17</v>
      </c>
    </row>
    <row r="7084" spans="2:9" ht="30">
      <c r="B7084" s="1532">
        <v>101340</v>
      </c>
      <c r="C7084" s="1523" t="s">
        <v>10152</v>
      </c>
      <c r="D7084" s="1526" t="s">
        <v>165</v>
      </c>
      <c r="E7084" s="1527">
        <f t="shared" si="218"/>
        <v>10.27</v>
      </c>
      <c r="H7084" s="1527">
        <v>10.27</v>
      </c>
      <c r="I7084" s="1527">
        <v>8.85</v>
      </c>
    </row>
    <row r="7085" spans="2:9" ht="30">
      <c r="B7085" s="1531">
        <v>101341</v>
      </c>
      <c r="C7085" s="1529" t="s">
        <v>10153</v>
      </c>
      <c r="D7085" s="1528" t="s">
        <v>165</v>
      </c>
      <c r="E7085" s="1530">
        <f t="shared" si="218"/>
        <v>11.19</v>
      </c>
      <c r="H7085" s="1530">
        <v>11.19</v>
      </c>
      <c r="I7085" s="1530">
        <v>9.64</v>
      </c>
    </row>
    <row r="7086" spans="2:9" ht="30">
      <c r="B7086" s="1532">
        <v>101342</v>
      </c>
      <c r="C7086" s="1523" t="s">
        <v>10154</v>
      </c>
      <c r="D7086" s="1526" t="s">
        <v>165</v>
      </c>
      <c r="E7086" s="1527">
        <f t="shared" si="218"/>
        <v>13.1</v>
      </c>
      <c r="H7086" s="1527">
        <v>13.1</v>
      </c>
      <c r="I7086" s="1527">
        <v>11.28</v>
      </c>
    </row>
    <row r="7087" spans="2:9">
      <c r="B7087" s="1531">
        <v>101343</v>
      </c>
      <c r="C7087" s="1529" t="s">
        <v>10155</v>
      </c>
      <c r="D7087" s="1528" t="s">
        <v>165</v>
      </c>
      <c r="E7087" s="1530">
        <f t="shared" si="218"/>
        <v>19.98</v>
      </c>
      <c r="H7087" s="1530">
        <v>19.98</v>
      </c>
      <c r="I7087" s="1530">
        <v>17.21</v>
      </c>
    </row>
    <row r="7088" spans="2:9">
      <c r="B7088" s="1532">
        <v>101344</v>
      </c>
      <c r="C7088" s="1523" t="s">
        <v>10156</v>
      </c>
      <c r="D7088" s="1526" t="s">
        <v>165</v>
      </c>
      <c r="E7088" s="1527">
        <f t="shared" si="218"/>
        <v>20.45</v>
      </c>
      <c r="H7088" s="1527">
        <v>20.45</v>
      </c>
      <c r="I7088" s="1527">
        <v>17.61</v>
      </c>
    </row>
    <row r="7089" spans="2:9">
      <c r="B7089" s="1531">
        <v>101345</v>
      </c>
      <c r="C7089" s="1529" t="s">
        <v>10157</v>
      </c>
      <c r="D7089" s="1528" t="s">
        <v>165</v>
      </c>
      <c r="E7089" s="1530">
        <f t="shared" si="218"/>
        <v>20.56</v>
      </c>
      <c r="H7089" s="1530">
        <v>20.56</v>
      </c>
      <c r="I7089" s="1530">
        <v>17.71</v>
      </c>
    </row>
    <row r="7090" spans="2:9">
      <c r="B7090" s="1532">
        <v>101346</v>
      </c>
      <c r="C7090" s="1523" t="s">
        <v>10158</v>
      </c>
      <c r="D7090" s="1526" t="s">
        <v>165</v>
      </c>
      <c r="E7090" s="1527">
        <f t="shared" si="218"/>
        <v>17.89</v>
      </c>
      <c r="H7090" s="1527">
        <v>17.89</v>
      </c>
      <c r="I7090" s="1527">
        <v>15.4</v>
      </c>
    </row>
    <row r="7091" spans="2:9">
      <c r="B7091" s="1531">
        <v>101347</v>
      </c>
      <c r="C7091" s="1529" t="s">
        <v>10159</v>
      </c>
      <c r="D7091" s="1528" t="s">
        <v>165</v>
      </c>
      <c r="E7091" s="1530">
        <f t="shared" si="218"/>
        <v>15.23</v>
      </c>
      <c r="H7091" s="1530">
        <v>15.23</v>
      </c>
      <c r="I7091" s="1530">
        <v>13.12</v>
      </c>
    </row>
    <row r="7092" spans="2:9">
      <c r="B7092" s="1532">
        <v>101348</v>
      </c>
      <c r="C7092" s="1523" t="s">
        <v>10160</v>
      </c>
      <c r="D7092" s="1526" t="s">
        <v>165</v>
      </c>
      <c r="E7092" s="1527">
        <f t="shared" si="218"/>
        <v>8.6199999999999992</v>
      </c>
      <c r="H7092" s="1527">
        <v>8.6199999999999992</v>
      </c>
      <c r="I7092" s="1527">
        <v>7.43</v>
      </c>
    </row>
    <row r="7093" spans="2:9">
      <c r="B7093" s="1531">
        <v>101349</v>
      </c>
      <c r="C7093" s="1529" t="s">
        <v>10161</v>
      </c>
      <c r="D7093" s="1528" t="s">
        <v>165</v>
      </c>
      <c r="E7093" s="1530">
        <f t="shared" si="218"/>
        <v>13.32</v>
      </c>
      <c r="H7093" s="1530">
        <v>13.32</v>
      </c>
      <c r="I7093" s="1530">
        <v>11.47</v>
      </c>
    </row>
    <row r="7094" spans="2:9">
      <c r="B7094" s="1532">
        <v>101350</v>
      </c>
      <c r="C7094" s="1523" t="s">
        <v>10162</v>
      </c>
      <c r="D7094" s="1526" t="s">
        <v>165</v>
      </c>
      <c r="E7094" s="1527">
        <f t="shared" si="218"/>
        <v>16.350000000000001</v>
      </c>
      <c r="H7094" s="1527">
        <v>16.350000000000001</v>
      </c>
      <c r="I7094" s="1527">
        <v>14.08</v>
      </c>
    </row>
    <row r="7095" spans="2:9">
      <c r="B7095" s="1531">
        <v>101351</v>
      </c>
      <c r="C7095" s="1529" t="s">
        <v>10163</v>
      </c>
      <c r="D7095" s="1528" t="s">
        <v>165</v>
      </c>
      <c r="E7095" s="1530">
        <f t="shared" si="218"/>
        <v>11.94</v>
      </c>
      <c r="H7095" s="1530">
        <v>11.94</v>
      </c>
      <c r="I7095" s="1530">
        <v>10.28</v>
      </c>
    </row>
    <row r="7096" spans="2:9" ht="30">
      <c r="B7096" s="1532">
        <v>101352</v>
      </c>
      <c r="C7096" s="1523" t="s">
        <v>10164</v>
      </c>
      <c r="D7096" s="1526" t="s">
        <v>165</v>
      </c>
      <c r="E7096" s="1527">
        <f t="shared" si="218"/>
        <v>13.76</v>
      </c>
      <c r="H7096" s="1527">
        <v>13.76</v>
      </c>
      <c r="I7096" s="1527">
        <v>11.85</v>
      </c>
    </row>
    <row r="7097" spans="2:9">
      <c r="B7097" s="1531">
        <v>101353</v>
      </c>
      <c r="C7097" s="1529" t="s">
        <v>10165</v>
      </c>
      <c r="D7097" s="1528" t="s">
        <v>165</v>
      </c>
      <c r="E7097" s="1530">
        <f t="shared" si="218"/>
        <v>10.94</v>
      </c>
      <c r="H7097" s="1530">
        <v>10.94</v>
      </c>
      <c r="I7097" s="1530">
        <v>9.42</v>
      </c>
    </row>
    <row r="7098" spans="2:9">
      <c r="B7098" s="1532">
        <v>101354</v>
      </c>
      <c r="C7098" s="1523" t="s">
        <v>10166</v>
      </c>
      <c r="D7098" s="1526" t="s">
        <v>165</v>
      </c>
      <c r="E7098" s="1527">
        <f t="shared" si="218"/>
        <v>15.35</v>
      </c>
      <c r="H7098" s="1527">
        <v>15.35</v>
      </c>
      <c r="I7098" s="1527">
        <v>13.22</v>
      </c>
    </row>
    <row r="7099" spans="2:9" ht="30">
      <c r="B7099" s="1531">
        <v>101355</v>
      </c>
      <c r="C7099" s="1529" t="s">
        <v>10167</v>
      </c>
      <c r="D7099" s="1528" t="s">
        <v>165</v>
      </c>
      <c r="E7099" s="1530">
        <f t="shared" si="218"/>
        <v>11.81</v>
      </c>
      <c r="H7099" s="1530">
        <v>11.81</v>
      </c>
      <c r="I7099" s="1530">
        <v>10.17</v>
      </c>
    </row>
    <row r="7100" spans="2:9">
      <c r="B7100" s="1532">
        <v>101356</v>
      </c>
      <c r="C7100" s="1523" t="s">
        <v>10168</v>
      </c>
      <c r="D7100" s="1526" t="s">
        <v>165</v>
      </c>
      <c r="E7100" s="1527">
        <f t="shared" si="218"/>
        <v>25.61</v>
      </c>
      <c r="H7100" s="1527">
        <v>25.61</v>
      </c>
      <c r="I7100" s="1527">
        <v>22.06</v>
      </c>
    </row>
    <row r="7101" spans="2:9">
      <c r="B7101" s="1531">
        <v>101357</v>
      </c>
      <c r="C7101" s="1529" t="s">
        <v>10169</v>
      </c>
      <c r="D7101" s="1528" t="s">
        <v>165</v>
      </c>
      <c r="E7101" s="1530">
        <f t="shared" si="218"/>
        <v>36.869999999999997</v>
      </c>
      <c r="H7101" s="1530">
        <v>36.869999999999997</v>
      </c>
      <c r="I7101" s="1530">
        <v>31.76</v>
      </c>
    </row>
    <row r="7102" spans="2:9">
      <c r="B7102" s="1532">
        <v>101358</v>
      </c>
      <c r="C7102" s="1523" t="s">
        <v>10170</v>
      </c>
      <c r="D7102" s="1526" t="s">
        <v>165</v>
      </c>
      <c r="E7102" s="1527">
        <f t="shared" si="218"/>
        <v>25.61</v>
      </c>
      <c r="H7102" s="1527">
        <v>25.61</v>
      </c>
      <c r="I7102" s="1527">
        <v>22.06</v>
      </c>
    </row>
    <row r="7103" spans="2:9">
      <c r="B7103" s="1531">
        <v>101359</v>
      </c>
      <c r="C7103" s="1529" t="s">
        <v>10171</v>
      </c>
      <c r="D7103" s="1528" t="s">
        <v>165</v>
      </c>
      <c r="E7103" s="1530">
        <f t="shared" si="218"/>
        <v>29.52</v>
      </c>
      <c r="H7103" s="1530">
        <v>29.52</v>
      </c>
      <c r="I7103" s="1530">
        <v>25.43</v>
      </c>
    </row>
    <row r="7104" spans="2:9">
      <c r="B7104" s="1532">
        <v>101360</v>
      </c>
      <c r="C7104" s="1523" t="s">
        <v>10172</v>
      </c>
      <c r="D7104" s="1526" t="s">
        <v>165</v>
      </c>
      <c r="E7104" s="1527">
        <f t="shared" si="218"/>
        <v>27.55</v>
      </c>
      <c r="H7104" s="1527">
        <v>27.55</v>
      </c>
      <c r="I7104" s="1527">
        <v>23.73</v>
      </c>
    </row>
    <row r="7105" spans="2:9">
      <c r="B7105" s="1531">
        <v>101361</v>
      </c>
      <c r="C7105" s="1529" t="s">
        <v>10173</v>
      </c>
      <c r="D7105" s="1528" t="s">
        <v>165</v>
      </c>
      <c r="E7105" s="1530">
        <f t="shared" si="218"/>
        <v>26.52</v>
      </c>
      <c r="H7105" s="1530">
        <v>26.52</v>
      </c>
      <c r="I7105" s="1530">
        <v>22.84</v>
      </c>
    </row>
    <row r="7106" spans="2:9">
      <c r="B7106" s="1532">
        <v>101362</v>
      </c>
      <c r="C7106" s="1523" t="s">
        <v>10174</v>
      </c>
      <c r="D7106" s="1526" t="s">
        <v>165</v>
      </c>
      <c r="E7106" s="1527">
        <f t="shared" si="218"/>
        <v>5.65</v>
      </c>
      <c r="H7106" s="1527">
        <v>5.65</v>
      </c>
      <c r="I7106" s="1527">
        <v>4.87</v>
      </c>
    </row>
    <row r="7107" spans="2:9">
      <c r="B7107" s="1531">
        <v>101363</v>
      </c>
      <c r="C7107" s="1529" t="s">
        <v>10175</v>
      </c>
      <c r="D7107" s="1528" t="s">
        <v>165</v>
      </c>
      <c r="E7107" s="1530">
        <f t="shared" si="218"/>
        <v>19.98</v>
      </c>
      <c r="H7107" s="1530">
        <v>19.98</v>
      </c>
      <c r="I7107" s="1530">
        <v>17.21</v>
      </c>
    </row>
    <row r="7108" spans="2:9">
      <c r="B7108" s="1532">
        <v>101364</v>
      </c>
      <c r="C7108" s="1523" t="s">
        <v>10176</v>
      </c>
      <c r="D7108" s="1526" t="s">
        <v>165</v>
      </c>
      <c r="E7108" s="1527">
        <f t="shared" si="218"/>
        <v>27.44</v>
      </c>
      <c r="H7108" s="1527">
        <v>27.44</v>
      </c>
      <c r="I7108" s="1527">
        <v>23.63</v>
      </c>
    </row>
    <row r="7109" spans="2:9">
      <c r="B7109" s="1531">
        <v>101365</v>
      </c>
      <c r="C7109" s="1529" t="s">
        <v>10177</v>
      </c>
      <c r="D7109" s="1528" t="s">
        <v>165</v>
      </c>
      <c r="E7109" s="1530">
        <f t="shared" ref="E7109:E7172" si="219">IF($L$2=$H$1,H7109,I7109)</f>
        <v>19.98</v>
      </c>
      <c r="H7109" s="1530">
        <v>19.98</v>
      </c>
      <c r="I7109" s="1530">
        <v>17.21</v>
      </c>
    </row>
    <row r="7110" spans="2:9">
      <c r="B7110" s="1532">
        <v>101366</v>
      </c>
      <c r="C7110" s="1523" t="s">
        <v>10178</v>
      </c>
      <c r="D7110" s="1526" t="s">
        <v>165</v>
      </c>
      <c r="E7110" s="1527">
        <f t="shared" si="219"/>
        <v>26.79</v>
      </c>
      <c r="H7110" s="1527">
        <v>26.79</v>
      </c>
      <c r="I7110" s="1527">
        <v>23.07</v>
      </c>
    </row>
    <row r="7111" spans="2:9">
      <c r="B7111" s="1531">
        <v>101367</v>
      </c>
      <c r="C7111" s="1529" t="s">
        <v>10179</v>
      </c>
      <c r="D7111" s="1528" t="s">
        <v>165</v>
      </c>
      <c r="E7111" s="1530">
        <f t="shared" si="219"/>
        <v>24.52</v>
      </c>
      <c r="H7111" s="1530">
        <v>24.52</v>
      </c>
      <c r="I7111" s="1530">
        <v>21.12</v>
      </c>
    </row>
    <row r="7112" spans="2:9" ht="30">
      <c r="B7112" s="1532">
        <v>101368</v>
      </c>
      <c r="C7112" s="1523" t="s">
        <v>10180</v>
      </c>
      <c r="D7112" s="1526" t="s">
        <v>165</v>
      </c>
      <c r="E7112" s="1527">
        <f t="shared" si="219"/>
        <v>20.66</v>
      </c>
      <c r="H7112" s="1527">
        <v>20.66</v>
      </c>
      <c r="I7112" s="1527">
        <v>17.8</v>
      </c>
    </row>
    <row r="7113" spans="2:9">
      <c r="B7113" s="1531">
        <v>101369</v>
      </c>
      <c r="C7113" s="1529" t="s">
        <v>10181</v>
      </c>
      <c r="D7113" s="1528" t="s">
        <v>165</v>
      </c>
      <c r="E7113" s="1530">
        <f t="shared" si="219"/>
        <v>26.5</v>
      </c>
      <c r="H7113" s="1530">
        <v>26.5</v>
      </c>
      <c r="I7113" s="1530">
        <v>22.82</v>
      </c>
    </row>
    <row r="7114" spans="2:9">
      <c r="B7114" s="1532">
        <v>101370</v>
      </c>
      <c r="C7114" s="1523" t="s">
        <v>10182</v>
      </c>
      <c r="D7114" s="1526" t="s">
        <v>165</v>
      </c>
      <c r="E7114" s="1527">
        <f t="shared" si="219"/>
        <v>21.82</v>
      </c>
      <c r="H7114" s="1527">
        <v>21.82</v>
      </c>
      <c r="I7114" s="1527">
        <v>18.79</v>
      </c>
    </row>
    <row r="7115" spans="2:9">
      <c r="B7115" s="1531">
        <v>101371</v>
      </c>
      <c r="C7115" s="1529" t="s">
        <v>10183</v>
      </c>
      <c r="D7115" s="1528" t="s">
        <v>165</v>
      </c>
      <c r="E7115" s="1530">
        <f t="shared" si="219"/>
        <v>22.08</v>
      </c>
      <c r="H7115" s="1530">
        <v>22.08</v>
      </c>
      <c r="I7115" s="1530">
        <v>19.02</v>
      </c>
    </row>
    <row r="7116" spans="2:9">
      <c r="B7116" s="1532">
        <v>101372</v>
      </c>
      <c r="C7116" s="1523" t="s">
        <v>10184</v>
      </c>
      <c r="D7116" s="1526" t="s">
        <v>165</v>
      </c>
      <c r="E7116" s="1527">
        <f t="shared" si="219"/>
        <v>6.49</v>
      </c>
      <c r="H7116" s="1527">
        <v>6.49</v>
      </c>
      <c r="I7116" s="1527">
        <v>5.59</v>
      </c>
    </row>
    <row r="7117" spans="2:9">
      <c r="B7117" s="1531">
        <v>101373</v>
      </c>
      <c r="C7117" s="1529" t="s">
        <v>10185</v>
      </c>
      <c r="D7117" s="1528" t="s">
        <v>43</v>
      </c>
      <c r="E7117" s="1530">
        <f t="shared" si="219"/>
        <v>145.83000000000001</v>
      </c>
      <c r="H7117" s="1530">
        <v>145.83000000000001</v>
      </c>
      <c r="I7117" s="1530">
        <v>125.87</v>
      </c>
    </row>
    <row r="7118" spans="2:9">
      <c r="B7118" s="1532">
        <v>101374</v>
      </c>
      <c r="C7118" s="1523" t="s">
        <v>2555</v>
      </c>
      <c r="D7118" s="1526" t="s">
        <v>165</v>
      </c>
      <c r="E7118" s="1527">
        <f t="shared" si="219"/>
        <v>3032.38</v>
      </c>
      <c r="H7118" s="1527">
        <v>3032.38</v>
      </c>
      <c r="I7118" s="1527">
        <v>2739.75</v>
      </c>
    </row>
    <row r="7119" spans="2:9">
      <c r="B7119" s="1531">
        <v>101375</v>
      </c>
      <c r="C7119" s="1529" t="s">
        <v>10186</v>
      </c>
      <c r="D7119" s="1528" t="s">
        <v>165</v>
      </c>
      <c r="E7119" s="1530">
        <f t="shared" si="219"/>
        <v>3021.61</v>
      </c>
      <c r="H7119" s="1530">
        <v>3021.61</v>
      </c>
      <c r="I7119" s="1530">
        <v>2731.11</v>
      </c>
    </row>
    <row r="7120" spans="2:9">
      <c r="B7120" s="1532">
        <v>101376</v>
      </c>
      <c r="C7120" s="1523" t="s">
        <v>10187</v>
      </c>
      <c r="D7120" s="1526" t="s">
        <v>165</v>
      </c>
      <c r="E7120" s="1527">
        <f t="shared" si="219"/>
        <v>2237.44</v>
      </c>
      <c r="H7120" s="1527">
        <v>2237.44</v>
      </c>
      <c r="I7120" s="1527">
        <v>2027.25</v>
      </c>
    </row>
    <row r="7121" spans="2:9">
      <c r="B7121" s="1531">
        <v>101377</v>
      </c>
      <c r="C7121" s="1529" t="s">
        <v>2558</v>
      </c>
      <c r="D7121" s="1528" t="s">
        <v>165</v>
      </c>
      <c r="E7121" s="1530">
        <f t="shared" si="219"/>
        <v>3032.38</v>
      </c>
      <c r="H7121" s="1530">
        <v>3032.38</v>
      </c>
      <c r="I7121" s="1530">
        <v>2739.75</v>
      </c>
    </row>
    <row r="7122" spans="2:9">
      <c r="B7122" s="1532">
        <v>101378</v>
      </c>
      <c r="C7122" s="1523" t="s">
        <v>8739</v>
      </c>
      <c r="D7122" s="1526" t="s">
        <v>165</v>
      </c>
      <c r="E7122" s="1527">
        <f t="shared" si="219"/>
        <v>3191.28</v>
      </c>
      <c r="H7122" s="1527">
        <v>3191.28</v>
      </c>
      <c r="I7122" s="1527">
        <v>2906.84</v>
      </c>
    </row>
    <row r="7123" spans="2:9">
      <c r="B7123" s="1531">
        <v>101379</v>
      </c>
      <c r="C7123" s="1529" t="s">
        <v>10188</v>
      </c>
      <c r="D7123" s="1528" t="s">
        <v>165</v>
      </c>
      <c r="E7123" s="1530">
        <f t="shared" si="219"/>
        <v>3207.23</v>
      </c>
      <c r="H7123" s="1530">
        <v>3207.23</v>
      </c>
      <c r="I7123" s="1530">
        <v>2890.35</v>
      </c>
    </row>
    <row r="7124" spans="2:9">
      <c r="B7124" s="1532">
        <v>101380</v>
      </c>
      <c r="C7124" s="1523" t="s">
        <v>2560</v>
      </c>
      <c r="D7124" s="1526" t="s">
        <v>165</v>
      </c>
      <c r="E7124" s="1527">
        <f t="shared" si="219"/>
        <v>3184.45</v>
      </c>
      <c r="H7124" s="1527">
        <v>3184.45</v>
      </c>
      <c r="I7124" s="1527">
        <v>2867.76</v>
      </c>
    </row>
    <row r="7125" spans="2:9">
      <c r="B7125" s="1531">
        <v>101381</v>
      </c>
      <c r="C7125" s="1529" t="s">
        <v>2561</v>
      </c>
      <c r="D7125" s="1528" t="s">
        <v>165</v>
      </c>
      <c r="E7125" s="1530">
        <f t="shared" si="219"/>
        <v>3757.98</v>
      </c>
      <c r="H7125" s="1530">
        <v>3757.98</v>
      </c>
      <c r="I7125" s="1530">
        <v>3364.7</v>
      </c>
    </row>
    <row r="7126" spans="2:9">
      <c r="B7126" s="1532">
        <v>101382</v>
      </c>
      <c r="C7126" s="1523" t="s">
        <v>10189</v>
      </c>
      <c r="D7126" s="1526" t="s">
        <v>165</v>
      </c>
      <c r="E7126" s="1527">
        <f t="shared" si="219"/>
        <v>3189.32</v>
      </c>
      <c r="H7126" s="1527">
        <v>3189.32</v>
      </c>
      <c r="I7126" s="1527">
        <v>2847.08</v>
      </c>
    </row>
    <row r="7127" spans="2:9">
      <c r="B7127" s="1531">
        <v>101383</v>
      </c>
      <c r="C7127" s="1529" t="s">
        <v>8741</v>
      </c>
      <c r="D7127" s="1528" t="s">
        <v>165</v>
      </c>
      <c r="E7127" s="1530">
        <f t="shared" si="219"/>
        <v>3036.56</v>
      </c>
      <c r="H7127" s="1530">
        <v>3036.56</v>
      </c>
      <c r="I7127" s="1530">
        <v>2743.36</v>
      </c>
    </row>
    <row r="7128" spans="2:9">
      <c r="B7128" s="1532">
        <v>101384</v>
      </c>
      <c r="C7128" s="1523" t="s">
        <v>2564</v>
      </c>
      <c r="D7128" s="1526" t="s">
        <v>165</v>
      </c>
      <c r="E7128" s="1527">
        <f t="shared" si="219"/>
        <v>2902.82</v>
      </c>
      <c r="H7128" s="1527">
        <v>2902.82</v>
      </c>
      <c r="I7128" s="1527">
        <v>2613.4699999999998</v>
      </c>
    </row>
    <row r="7129" spans="2:9">
      <c r="B7129" s="1531">
        <v>101385</v>
      </c>
      <c r="C7129" s="1529" t="s">
        <v>10190</v>
      </c>
      <c r="D7129" s="1528" t="s">
        <v>165</v>
      </c>
      <c r="E7129" s="1530">
        <f t="shared" si="219"/>
        <v>4185.8</v>
      </c>
      <c r="H7129" s="1530">
        <v>4185.8</v>
      </c>
      <c r="I7129" s="1530">
        <v>3647.27</v>
      </c>
    </row>
    <row r="7130" spans="2:9">
      <c r="B7130" s="1532">
        <v>101386</v>
      </c>
      <c r="C7130" s="1523" t="s">
        <v>2566</v>
      </c>
      <c r="D7130" s="1526" t="s">
        <v>165</v>
      </c>
      <c r="E7130" s="1527">
        <f t="shared" si="219"/>
        <v>2560.2399999999998</v>
      </c>
      <c r="H7130" s="1527">
        <v>2560.2399999999998</v>
      </c>
      <c r="I7130" s="1527">
        <v>2305.2800000000002</v>
      </c>
    </row>
    <row r="7131" spans="2:9">
      <c r="B7131" s="1531">
        <v>101387</v>
      </c>
      <c r="C7131" s="1529" t="s">
        <v>10191</v>
      </c>
      <c r="D7131" s="1528" t="s">
        <v>165</v>
      </c>
      <c r="E7131" s="1530">
        <f t="shared" si="219"/>
        <v>3036.56</v>
      </c>
      <c r="H7131" s="1530">
        <v>3036.56</v>
      </c>
      <c r="I7131" s="1530">
        <v>2743.36</v>
      </c>
    </row>
    <row r="7132" spans="2:9">
      <c r="B7132" s="1532">
        <v>101388</v>
      </c>
      <c r="C7132" s="1523" t="s">
        <v>2568</v>
      </c>
      <c r="D7132" s="1526" t="s">
        <v>165</v>
      </c>
      <c r="E7132" s="1527">
        <f t="shared" si="219"/>
        <v>3011.57</v>
      </c>
      <c r="H7132" s="1527">
        <v>3011.57</v>
      </c>
      <c r="I7132" s="1527">
        <v>2718.87</v>
      </c>
    </row>
    <row r="7133" spans="2:9">
      <c r="B7133" s="1531">
        <v>101389</v>
      </c>
      <c r="C7133" s="1529" t="s">
        <v>2569</v>
      </c>
      <c r="D7133" s="1528" t="s">
        <v>165</v>
      </c>
      <c r="E7133" s="1530">
        <f t="shared" si="219"/>
        <v>1450.2</v>
      </c>
      <c r="H7133" s="1530">
        <v>1450.2</v>
      </c>
      <c r="I7133" s="1530">
        <v>1289.8699999999999</v>
      </c>
    </row>
    <row r="7134" spans="2:9">
      <c r="B7134" s="1532">
        <v>101390</v>
      </c>
      <c r="C7134" s="1523" t="s">
        <v>10192</v>
      </c>
      <c r="D7134" s="1526" t="s">
        <v>165</v>
      </c>
      <c r="E7134" s="1527">
        <f t="shared" si="219"/>
        <v>4470.6499999999996</v>
      </c>
      <c r="H7134" s="1527">
        <v>4470.6499999999996</v>
      </c>
      <c r="I7134" s="1527">
        <v>3890.63</v>
      </c>
    </row>
    <row r="7135" spans="2:9">
      <c r="B7135" s="1531">
        <v>101391</v>
      </c>
      <c r="C7135" s="1529" t="s">
        <v>10193</v>
      </c>
      <c r="D7135" s="1528" t="s">
        <v>165</v>
      </c>
      <c r="E7135" s="1530">
        <f t="shared" si="219"/>
        <v>3763.61</v>
      </c>
      <c r="H7135" s="1530">
        <v>3763.61</v>
      </c>
      <c r="I7135" s="1530">
        <v>3369.55</v>
      </c>
    </row>
    <row r="7136" spans="2:9">
      <c r="B7136" s="1532">
        <v>101392</v>
      </c>
      <c r="C7136" s="1523" t="s">
        <v>10194</v>
      </c>
      <c r="D7136" s="1526" t="s">
        <v>165</v>
      </c>
      <c r="E7136" s="1527">
        <f t="shared" si="219"/>
        <v>2746.82</v>
      </c>
      <c r="H7136" s="1527">
        <v>2746.82</v>
      </c>
      <c r="I7136" s="1527">
        <v>2465.9699999999998</v>
      </c>
    </row>
    <row r="7137" spans="2:9">
      <c r="B7137" s="1531">
        <v>101394</v>
      </c>
      <c r="C7137" s="1529" t="s">
        <v>2574</v>
      </c>
      <c r="D7137" s="1528" t="s">
        <v>165</v>
      </c>
      <c r="E7137" s="1530">
        <f t="shared" si="219"/>
        <v>3490.76</v>
      </c>
      <c r="H7137" s="1530">
        <v>3490.76</v>
      </c>
      <c r="I7137" s="1530">
        <v>3134.55</v>
      </c>
    </row>
    <row r="7138" spans="2:9">
      <c r="B7138" s="1532">
        <v>101395</v>
      </c>
      <c r="C7138" s="1523" t="s">
        <v>10195</v>
      </c>
      <c r="D7138" s="1526" t="s">
        <v>165</v>
      </c>
      <c r="E7138" s="1527">
        <f t="shared" si="219"/>
        <v>3139.25</v>
      </c>
      <c r="H7138" s="1527">
        <v>3139.25</v>
      </c>
      <c r="I7138" s="1527">
        <v>2828.78</v>
      </c>
    </row>
    <row r="7139" spans="2:9">
      <c r="B7139" s="1531">
        <v>101396</v>
      </c>
      <c r="C7139" s="1529" t="s">
        <v>10196</v>
      </c>
      <c r="D7139" s="1528" t="s">
        <v>165</v>
      </c>
      <c r="E7139" s="1530">
        <f t="shared" si="219"/>
        <v>4002.94</v>
      </c>
      <c r="H7139" s="1530">
        <v>4002.94</v>
      </c>
      <c r="I7139" s="1530">
        <v>3572.66</v>
      </c>
    </row>
    <row r="7140" spans="2:9">
      <c r="B7140" s="1532">
        <v>101397</v>
      </c>
      <c r="C7140" s="1523" t="s">
        <v>2576</v>
      </c>
      <c r="D7140" s="1526" t="s">
        <v>165</v>
      </c>
      <c r="E7140" s="1527">
        <f t="shared" si="219"/>
        <v>3736.22</v>
      </c>
      <c r="H7140" s="1527">
        <v>3736.22</v>
      </c>
      <c r="I7140" s="1527">
        <v>3342.94</v>
      </c>
    </row>
    <row r="7141" spans="2:9">
      <c r="B7141" s="1531">
        <v>101398</v>
      </c>
      <c r="C7141" s="1529" t="s">
        <v>10197</v>
      </c>
      <c r="D7141" s="1528" t="s">
        <v>165</v>
      </c>
      <c r="E7141" s="1530">
        <f t="shared" si="219"/>
        <v>2467</v>
      </c>
      <c r="H7141" s="1530">
        <v>2467</v>
      </c>
      <c r="I7141" s="1530">
        <v>2224.9499999999998</v>
      </c>
    </row>
    <row r="7142" spans="2:9">
      <c r="B7142" s="1532">
        <v>101399</v>
      </c>
      <c r="C7142" s="1523" t="s">
        <v>2578</v>
      </c>
      <c r="D7142" s="1526" t="s">
        <v>165</v>
      </c>
      <c r="E7142" s="1527">
        <f t="shared" si="219"/>
        <v>3904.42</v>
      </c>
      <c r="H7142" s="1527">
        <v>3904.42</v>
      </c>
      <c r="I7142" s="1527">
        <v>3491.44</v>
      </c>
    </row>
    <row r="7143" spans="2:9">
      <c r="B7143" s="1531">
        <v>101400</v>
      </c>
      <c r="C7143" s="1529" t="s">
        <v>10198</v>
      </c>
      <c r="D7143" s="1528" t="s">
        <v>165</v>
      </c>
      <c r="E7143" s="1530">
        <f t="shared" si="219"/>
        <v>3904.42</v>
      </c>
      <c r="H7143" s="1530">
        <v>3904.42</v>
      </c>
      <c r="I7143" s="1530">
        <v>3491.44</v>
      </c>
    </row>
    <row r="7144" spans="2:9">
      <c r="B7144" s="1532">
        <v>101401</v>
      </c>
      <c r="C7144" s="1523" t="s">
        <v>2580</v>
      </c>
      <c r="D7144" s="1526" t="s">
        <v>165</v>
      </c>
      <c r="E7144" s="1527">
        <f t="shared" si="219"/>
        <v>3925.74</v>
      </c>
      <c r="H7144" s="1527">
        <v>3925.74</v>
      </c>
      <c r="I7144" s="1527">
        <v>3509.8</v>
      </c>
    </row>
    <row r="7145" spans="2:9">
      <c r="B7145" s="1531">
        <v>101402</v>
      </c>
      <c r="C7145" s="1529" t="s">
        <v>2581</v>
      </c>
      <c r="D7145" s="1528" t="s">
        <v>165</v>
      </c>
      <c r="E7145" s="1530">
        <f t="shared" si="219"/>
        <v>3758.98</v>
      </c>
      <c r="H7145" s="1530">
        <v>3758.98</v>
      </c>
      <c r="I7145" s="1530">
        <v>3350.85</v>
      </c>
    </row>
    <row r="7146" spans="2:9">
      <c r="B7146" s="1532">
        <v>101403</v>
      </c>
      <c r="C7146" s="1523" t="s">
        <v>10185</v>
      </c>
      <c r="D7146" s="1526" t="s">
        <v>165</v>
      </c>
      <c r="E7146" s="1527">
        <f t="shared" si="219"/>
        <v>25726.6</v>
      </c>
      <c r="H7146" s="1527">
        <v>25726.6</v>
      </c>
      <c r="I7146" s="1527">
        <v>22197.83</v>
      </c>
    </row>
    <row r="7147" spans="2:9">
      <c r="B7147" s="1531">
        <v>101404</v>
      </c>
      <c r="C7147" s="1529" t="s">
        <v>2650</v>
      </c>
      <c r="D7147" s="1528" t="s">
        <v>165</v>
      </c>
      <c r="E7147" s="1530">
        <f t="shared" si="219"/>
        <v>15970.45</v>
      </c>
      <c r="H7147" s="1530">
        <v>15970.45</v>
      </c>
      <c r="I7147" s="1530">
        <v>13795.11</v>
      </c>
    </row>
    <row r="7148" spans="2:9">
      <c r="B7148" s="1532">
        <v>101405</v>
      </c>
      <c r="C7148" s="1523" t="s">
        <v>2651</v>
      </c>
      <c r="D7148" s="1526" t="s">
        <v>165</v>
      </c>
      <c r="E7148" s="1527">
        <f t="shared" si="219"/>
        <v>15543.82</v>
      </c>
      <c r="H7148" s="1527">
        <v>15543.82</v>
      </c>
      <c r="I7148" s="1527">
        <v>13427.66</v>
      </c>
    </row>
    <row r="7149" spans="2:9">
      <c r="B7149" s="1531">
        <v>101407</v>
      </c>
      <c r="C7149" s="1529" t="s">
        <v>2582</v>
      </c>
      <c r="D7149" s="1528" t="s">
        <v>165</v>
      </c>
      <c r="E7149" s="1530">
        <f t="shared" si="219"/>
        <v>3632.78</v>
      </c>
      <c r="H7149" s="1530">
        <v>3632.78</v>
      </c>
      <c r="I7149" s="1530">
        <v>3256.87</v>
      </c>
    </row>
    <row r="7150" spans="2:9">
      <c r="B7150" s="1532">
        <v>101408</v>
      </c>
      <c r="C7150" s="1523" t="s">
        <v>2583</v>
      </c>
      <c r="D7150" s="1526" t="s">
        <v>165</v>
      </c>
      <c r="E7150" s="1527">
        <f t="shared" si="219"/>
        <v>3427.07</v>
      </c>
      <c r="H7150" s="1527">
        <v>3427.07</v>
      </c>
      <c r="I7150" s="1527">
        <v>3079.7</v>
      </c>
    </row>
    <row r="7151" spans="2:9">
      <c r="B7151" s="1531">
        <v>101409</v>
      </c>
      <c r="C7151" s="1529" t="s">
        <v>10199</v>
      </c>
      <c r="D7151" s="1528" t="s">
        <v>165</v>
      </c>
      <c r="E7151" s="1530">
        <f t="shared" si="219"/>
        <v>2904.66</v>
      </c>
      <c r="H7151" s="1530">
        <v>2904.66</v>
      </c>
      <c r="I7151" s="1530">
        <v>2601.91</v>
      </c>
    </row>
    <row r="7152" spans="2:9">
      <c r="B7152" s="1532">
        <v>101410</v>
      </c>
      <c r="C7152" s="1523" t="s">
        <v>2633</v>
      </c>
      <c r="D7152" s="1526" t="s">
        <v>165</v>
      </c>
      <c r="E7152" s="1527">
        <f t="shared" si="219"/>
        <v>3286.45</v>
      </c>
      <c r="H7152" s="1527">
        <v>3286.45</v>
      </c>
      <c r="I7152" s="1527">
        <v>2958.59</v>
      </c>
    </row>
    <row r="7153" spans="2:9">
      <c r="B7153" s="1531">
        <v>101411</v>
      </c>
      <c r="C7153" s="1529" t="s">
        <v>10200</v>
      </c>
      <c r="D7153" s="1528" t="s">
        <v>165</v>
      </c>
      <c r="E7153" s="1530">
        <f t="shared" si="219"/>
        <v>2174.56</v>
      </c>
      <c r="H7153" s="1530">
        <v>2174.56</v>
      </c>
      <c r="I7153" s="1530">
        <v>1915.03</v>
      </c>
    </row>
    <row r="7154" spans="2:9">
      <c r="B7154" s="1532">
        <v>101412</v>
      </c>
      <c r="C7154" s="1523" t="s">
        <v>10201</v>
      </c>
      <c r="D7154" s="1526" t="s">
        <v>165</v>
      </c>
      <c r="E7154" s="1527">
        <f t="shared" si="219"/>
        <v>3958.26</v>
      </c>
      <c r="H7154" s="1527">
        <v>3958.26</v>
      </c>
      <c r="I7154" s="1527">
        <v>3558.68</v>
      </c>
    </row>
    <row r="7155" spans="2:9">
      <c r="B7155" s="1531">
        <v>101413</v>
      </c>
      <c r="C7155" s="1529" t="s">
        <v>2585</v>
      </c>
      <c r="D7155" s="1528" t="s">
        <v>165</v>
      </c>
      <c r="E7155" s="1530">
        <f t="shared" si="219"/>
        <v>3804.74</v>
      </c>
      <c r="H7155" s="1530">
        <v>3804.74</v>
      </c>
      <c r="I7155" s="1530">
        <v>3401.96</v>
      </c>
    </row>
    <row r="7156" spans="2:9">
      <c r="B7156" s="1532">
        <v>101414</v>
      </c>
      <c r="C7156" s="1523" t="s">
        <v>10202</v>
      </c>
      <c r="D7156" s="1526" t="s">
        <v>165</v>
      </c>
      <c r="E7156" s="1527">
        <f t="shared" si="219"/>
        <v>3763.61</v>
      </c>
      <c r="H7156" s="1527">
        <v>3763.61</v>
      </c>
      <c r="I7156" s="1527">
        <v>3369.55</v>
      </c>
    </row>
    <row r="7157" spans="2:9">
      <c r="B7157" s="1531">
        <v>101415</v>
      </c>
      <c r="C7157" s="1529" t="s">
        <v>10203</v>
      </c>
      <c r="D7157" s="1528" t="s">
        <v>165</v>
      </c>
      <c r="E7157" s="1530">
        <f t="shared" si="219"/>
        <v>3928.7</v>
      </c>
      <c r="H7157" s="1530">
        <v>3928.7</v>
      </c>
      <c r="I7157" s="1530">
        <v>3483.89</v>
      </c>
    </row>
    <row r="7158" spans="2:9">
      <c r="B7158" s="1532">
        <v>101416</v>
      </c>
      <c r="C7158" s="1523" t="s">
        <v>8746</v>
      </c>
      <c r="D7158" s="1526" t="s">
        <v>165</v>
      </c>
      <c r="E7158" s="1527">
        <f t="shared" si="219"/>
        <v>4185.5200000000004</v>
      </c>
      <c r="H7158" s="1527">
        <v>4185.5200000000004</v>
      </c>
      <c r="I7158" s="1527">
        <v>3733.56</v>
      </c>
    </row>
    <row r="7159" spans="2:9">
      <c r="B7159" s="1531">
        <v>101417</v>
      </c>
      <c r="C7159" s="1529" t="s">
        <v>10204</v>
      </c>
      <c r="D7159" s="1528" t="s">
        <v>165</v>
      </c>
      <c r="E7159" s="1530">
        <f t="shared" si="219"/>
        <v>3823.74</v>
      </c>
      <c r="H7159" s="1530">
        <v>3823.74</v>
      </c>
      <c r="I7159" s="1530">
        <v>3421.96</v>
      </c>
    </row>
    <row r="7160" spans="2:9">
      <c r="B7160" s="1532">
        <v>101418</v>
      </c>
      <c r="C7160" s="1523" t="s">
        <v>10205</v>
      </c>
      <c r="D7160" s="1526" t="s">
        <v>165</v>
      </c>
      <c r="E7160" s="1527">
        <f t="shared" si="219"/>
        <v>2731.03</v>
      </c>
      <c r="H7160" s="1527">
        <v>2731.03</v>
      </c>
      <c r="I7160" s="1527">
        <v>2452.36</v>
      </c>
    </row>
    <row r="7161" spans="2:9">
      <c r="B7161" s="1531">
        <v>101419</v>
      </c>
      <c r="C7161" s="1529" t="s">
        <v>10206</v>
      </c>
      <c r="D7161" s="1528" t="s">
        <v>165</v>
      </c>
      <c r="E7161" s="1530">
        <f t="shared" si="219"/>
        <v>4111.53</v>
      </c>
      <c r="H7161" s="1530">
        <v>4111.53</v>
      </c>
      <c r="I7161" s="1530">
        <v>3669.83</v>
      </c>
    </row>
    <row r="7162" spans="2:9">
      <c r="B7162" s="1532">
        <v>101420</v>
      </c>
      <c r="C7162" s="1523" t="s">
        <v>10207</v>
      </c>
      <c r="D7162" s="1526" t="s">
        <v>165</v>
      </c>
      <c r="E7162" s="1527">
        <f t="shared" si="219"/>
        <v>2913.24</v>
      </c>
      <c r="H7162" s="1527">
        <v>2913.24</v>
      </c>
      <c r="I7162" s="1527">
        <v>2609.3000000000002</v>
      </c>
    </row>
    <row r="7163" spans="2:9">
      <c r="B7163" s="1531">
        <v>101421</v>
      </c>
      <c r="C7163" s="1529" t="s">
        <v>10208</v>
      </c>
      <c r="D7163" s="1528" t="s">
        <v>165</v>
      </c>
      <c r="E7163" s="1530">
        <f t="shared" si="219"/>
        <v>3824.19</v>
      </c>
      <c r="H7163" s="1530">
        <v>3824.19</v>
      </c>
      <c r="I7163" s="1530">
        <v>3393.87</v>
      </c>
    </row>
    <row r="7164" spans="2:9">
      <c r="B7164" s="1532">
        <v>101422</v>
      </c>
      <c r="C7164" s="1523" t="s">
        <v>10209</v>
      </c>
      <c r="D7164" s="1526" t="s">
        <v>165</v>
      </c>
      <c r="E7164" s="1527">
        <f t="shared" si="219"/>
        <v>2874.75</v>
      </c>
      <c r="H7164" s="1527">
        <v>2874.75</v>
      </c>
      <c r="I7164" s="1527">
        <v>2576.14</v>
      </c>
    </row>
    <row r="7165" spans="2:9">
      <c r="B7165" s="1531">
        <v>101423</v>
      </c>
      <c r="C7165" s="1529" t="s">
        <v>10210</v>
      </c>
      <c r="D7165" s="1528" t="s">
        <v>165</v>
      </c>
      <c r="E7165" s="1530">
        <f t="shared" si="219"/>
        <v>3256.42</v>
      </c>
      <c r="H7165" s="1530">
        <v>3256.42</v>
      </c>
      <c r="I7165" s="1530">
        <v>2904.86</v>
      </c>
    </row>
    <row r="7166" spans="2:9">
      <c r="B7166" s="1532">
        <v>101424</v>
      </c>
      <c r="C7166" s="1523" t="s">
        <v>10211</v>
      </c>
      <c r="D7166" s="1526" t="s">
        <v>165</v>
      </c>
      <c r="E7166" s="1527">
        <f t="shared" si="219"/>
        <v>3460.8</v>
      </c>
      <c r="H7166" s="1527">
        <v>3460.8</v>
      </c>
      <c r="I7166" s="1527">
        <v>3080.89</v>
      </c>
    </row>
    <row r="7167" spans="2:9">
      <c r="B7167" s="1531">
        <v>101425</v>
      </c>
      <c r="C7167" s="1529" t="s">
        <v>10212</v>
      </c>
      <c r="D7167" s="1528" t="s">
        <v>165</v>
      </c>
      <c r="E7167" s="1530">
        <f t="shared" si="219"/>
        <v>1750.38</v>
      </c>
      <c r="H7167" s="1530">
        <v>1750.38</v>
      </c>
      <c r="I7167" s="1530">
        <v>1548.41</v>
      </c>
    </row>
    <row r="7168" spans="2:9">
      <c r="B7168" s="1532">
        <v>101426</v>
      </c>
      <c r="C7168" s="1523" t="s">
        <v>10213</v>
      </c>
      <c r="D7168" s="1526" t="s">
        <v>165</v>
      </c>
      <c r="E7168" s="1527">
        <f t="shared" si="219"/>
        <v>3169.16</v>
      </c>
      <c r="H7168" s="1527">
        <v>3169.16</v>
      </c>
      <c r="I7168" s="1527">
        <v>2829.71</v>
      </c>
    </row>
    <row r="7169" spans="2:9">
      <c r="B7169" s="1531">
        <v>101427</v>
      </c>
      <c r="C7169" s="1529" t="s">
        <v>2598</v>
      </c>
      <c r="D7169" s="1528" t="s">
        <v>165</v>
      </c>
      <c r="E7169" s="1530">
        <f t="shared" si="219"/>
        <v>2820.74</v>
      </c>
      <c r="H7169" s="1530">
        <v>2820.74</v>
      </c>
      <c r="I7169" s="1530">
        <v>2529.64</v>
      </c>
    </row>
    <row r="7170" spans="2:9">
      <c r="B7170" s="1532">
        <v>101428</v>
      </c>
      <c r="C7170" s="1523" t="s">
        <v>10214</v>
      </c>
      <c r="D7170" s="1526" t="s">
        <v>165</v>
      </c>
      <c r="E7170" s="1527">
        <f t="shared" si="219"/>
        <v>2747.37</v>
      </c>
      <c r="H7170" s="1527">
        <v>2747.37</v>
      </c>
      <c r="I7170" s="1527">
        <v>2466.44</v>
      </c>
    </row>
    <row r="7171" spans="2:9">
      <c r="B7171" s="1531">
        <v>101429</v>
      </c>
      <c r="C7171" s="1529" t="s">
        <v>10215</v>
      </c>
      <c r="D7171" s="1528" t="s">
        <v>165</v>
      </c>
      <c r="E7171" s="1530">
        <f t="shared" si="219"/>
        <v>2929.34</v>
      </c>
      <c r="H7171" s="1530">
        <v>2929.34</v>
      </c>
      <c r="I7171" s="1530">
        <v>2623.16</v>
      </c>
    </row>
    <row r="7172" spans="2:9">
      <c r="B7172" s="1532">
        <v>101430</v>
      </c>
      <c r="C7172" s="1523" t="s">
        <v>10216</v>
      </c>
      <c r="D7172" s="1526" t="s">
        <v>165</v>
      </c>
      <c r="E7172" s="1527">
        <f t="shared" si="219"/>
        <v>3305.01</v>
      </c>
      <c r="H7172" s="1527">
        <v>3305.01</v>
      </c>
      <c r="I7172" s="1527">
        <v>2946.72</v>
      </c>
    </row>
    <row r="7173" spans="2:9">
      <c r="B7173" s="1531">
        <v>101431</v>
      </c>
      <c r="C7173" s="1529" t="s">
        <v>2601</v>
      </c>
      <c r="D7173" s="1528" t="s">
        <v>165</v>
      </c>
      <c r="E7173" s="1530">
        <f t="shared" ref="E7173:E7202" si="220">IF($L$2=$H$1,H7173,I7173)</f>
        <v>3557.19</v>
      </c>
      <c r="H7173" s="1530">
        <v>3557.19</v>
      </c>
      <c r="I7173" s="1530">
        <v>3163.91</v>
      </c>
    </row>
    <row r="7174" spans="2:9">
      <c r="B7174" s="1532">
        <v>101432</v>
      </c>
      <c r="C7174" s="1523" t="s">
        <v>10217</v>
      </c>
      <c r="D7174" s="1526" t="s">
        <v>165</v>
      </c>
      <c r="E7174" s="1527">
        <f t="shared" si="220"/>
        <v>2767.53</v>
      </c>
      <c r="H7174" s="1527">
        <v>2767.53</v>
      </c>
      <c r="I7174" s="1527">
        <v>2483.79</v>
      </c>
    </row>
    <row r="7175" spans="2:9">
      <c r="B7175" s="1531">
        <v>101433</v>
      </c>
      <c r="C7175" s="1529" t="s">
        <v>2603</v>
      </c>
      <c r="D7175" s="1528" t="s">
        <v>165</v>
      </c>
      <c r="E7175" s="1530">
        <f t="shared" si="220"/>
        <v>2778.74</v>
      </c>
      <c r="H7175" s="1530">
        <v>2778.74</v>
      </c>
      <c r="I7175" s="1530">
        <v>2493.46</v>
      </c>
    </row>
    <row r="7176" spans="2:9">
      <c r="B7176" s="1532">
        <v>101434</v>
      </c>
      <c r="C7176" s="1523" t="s">
        <v>10218</v>
      </c>
      <c r="D7176" s="1526" t="s">
        <v>165</v>
      </c>
      <c r="E7176" s="1527">
        <f t="shared" si="220"/>
        <v>3260.17</v>
      </c>
      <c r="H7176" s="1527">
        <v>3260.17</v>
      </c>
      <c r="I7176" s="1527">
        <v>2908.09</v>
      </c>
    </row>
    <row r="7177" spans="2:9">
      <c r="B7177" s="1531">
        <v>101435</v>
      </c>
      <c r="C7177" s="1529" t="s">
        <v>10219</v>
      </c>
      <c r="D7177" s="1528" t="s">
        <v>165</v>
      </c>
      <c r="E7177" s="1530">
        <f t="shared" si="220"/>
        <v>2883.33</v>
      </c>
      <c r="H7177" s="1530">
        <v>2883.33</v>
      </c>
      <c r="I7177" s="1530">
        <v>2583.54</v>
      </c>
    </row>
    <row r="7178" spans="2:9">
      <c r="B7178" s="1532">
        <v>101436</v>
      </c>
      <c r="C7178" s="1523" t="s">
        <v>2605</v>
      </c>
      <c r="D7178" s="1526" t="s">
        <v>165</v>
      </c>
      <c r="E7178" s="1527">
        <f t="shared" si="220"/>
        <v>2422.54</v>
      </c>
      <c r="H7178" s="1527">
        <v>2422.54</v>
      </c>
      <c r="I7178" s="1527">
        <v>2186.67</v>
      </c>
    </row>
    <row r="7179" spans="2:9">
      <c r="B7179" s="1531">
        <v>101437</v>
      </c>
      <c r="C7179" s="1529" t="s">
        <v>10220</v>
      </c>
      <c r="D7179" s="1528" t="s">
        <v>165</v>
      </c>
      <c r="E7179" s="1530">
        <f t="shared" si="220"/>
        <v>3349.04</v>
      </c>
      <c r="H7179" s="1530">
        <v>3349.04</v>
      </c>
      <c r="I7179" s="1530">
        <v>2984.64</v>
      </c>
    </row>
    <row r="7180" spans="2:9">
      <c r="B7180" s="1532">
        <v>101438</v>
      </c>
      <c r="C7180" s="1523" t="s">
        <v>2607</v>
      </c>
      <c r="D7180" s="1526" t="s">
        <v>165</v>
      </c>
      <c r="E7180" s="1527">
        <f t="shared" si="220"/>
        <v>3944.84</v>
      </c>
      <c r="H7180" s="1527">
        <v>3944.84</v>
      </c>
      <c r="I7180" s="1527">
        <v>3497.78</v>
      </c>
    </row>
    <row r="7181" spans="2:9">
      <c r="B7181" s="1531">
        <v>101439</v>
      </c>
      <c r="C7181" s="1529" t="s">
        <v>2608</v>
      </c>
      <c r="D7181" s="1528" t="s">
        <v>165</v>
      </c>
      <c r="E7181" s="1530">
        <f t="shared" si="220"/>
        <v>3075.59</v>
      </c>
      <c r="H7181" s="1530">
        <v>3075.59</v>
      </c>
      <c r="I7181" s="1530">
        <v>2749.12</v>
      </c>
    </row>
    <row r="7182" spans="2:9">
      <c r="B7182" s="1532">
        <v>101440</v>
      </c>
      <c r="C7182" s="1523" t="s">
        <v>10221</v>
      </c>
      <c r="D7182" s="1526" t="s">
        <v>165</v>
      </c>
      <c r="E7182" s="1527">
        <f t="shared" si="220"/>
        <v>3434.16</v>
      </c>
      <c r="H7182" s="1527">
        <v>3434.16</v>
      </c>
      <c r="I7182" s="1527">
        <v>3057.95</v>
      </c>
    </row>
    <row r="7183" spans="2:9">
      <c r="B7183" s="1531">
        <v>101441</v>
      </c>
      <c r="C7183" s="1529" t="s">
        <v>2610</v>
      </c>
      <c r="D7183" s="1528" t="s">
        <v>165</v>
      </c>
      <c r="E7183" s="1530">
        <f t="shared" si="220"/>
        <v>2879.04</v>
      </c>
      <c r="H7183" s="1530">
        <v>2879.04</v>
      </c>
      <c r="I7183" s="1530">
        <v>2579.84</v>
      </c>
    </row>
    <row r="7184" spans="2:9">
      <c r="B7184" s="1532">
        <v>101442</v>
      </c>
      <c r="C7184" s="1523" t="s">
        <v>10222</v>
      </c>
      <c r="D7184" s="1526" t="s">
        <v>165</v>
      </c>
      <c r="E7184" s="1527">
        <f t="shared" si="220"/>
        <v>2900.33</v>
      </c>
      <c r="H7184" s="1527">
        <v>2900.33</v>
      </c>
      <c r="I7184" s="1527">
        <v>2598.1799999999998</v>
      </c>
    </row>
    <row r="7185" spans="2:9">
      <c r="B7185" s="1531">
        <v>101443</v>
      </c>
      <c r="C7185" s="1529" t="s">
        <v>2611</v>
      </c>
      <c r="D7185" s="1528" t="s">
        <v>165</v>
      </c>
      <c r="E7185" s="1530">
        <f t="shared" si="220"/>
        <v>3051.14</v>
      </c>
      <c r="H7185" s="1530">
        <v>3051.14</v>
      </c>
      <c r="I7185" s="1530">
        <v>2728.07</v>
      </c>
    </row>
    <row r="7186" spans="2:9">
      <c r="B7186" s="1532">
        <v>101444</v>
      </c>
      <c r="C7186" s="1523" t="s">
        <v>2614</v>
      </c>
      <c r="D7186" s="1526" t="s">
        <v>165</v>
      </c>
      <c r="E7186" s="1527">
        <f t="shared" si="220"/>
        <v>3763.61</v>
      </c>
      <c r="H7186" s="1527">
        <v>3763.61</v>
      </c>
      <c r="I7186" s="1527">
        <v>3369.55</v>
      </c>
    </row>
    <row r="7187" spans="2:9">
      <c r="B7187" s="1531">
        <v>101445</v>
      </c>
      <c r="C7187" s="1529" t="s">
        <v>2615</v>
      </c>
      <c r="D7187" s="1528" t="s">
        <v>165</v>
      </c>
      <c r="E7187" s="1530">
        <f t="shared" si="220"/>
        <v>3774.87</v>
      </c>
      <c r="H7187" s="1530">
        <v>3774.87</v>
      </c>
      <c r="I7187" s="1530">
        <v>3379.25</v>
      </c>
    </row>
    <row r="7188" spans="2:9">
      <c r="B7188" s="1532">
        <v>101446</v>
      </c>
      <c r="C7188" s="1523" t="s">
        <v>2616</v>
      </c>
      <c r="D7188" s="1526" t="s">
        <v>165</v>
      </c>
      <c r="E7188" s="1527">
        <f t="shared" si="220"/>
        <v>3981.46</v>
      </c>
      <c r="H7188" s="1527">
        <v>3981.46</v>
      </c>
      <c r="I7188" s="1527">
        <v>3587.4</v>
      </c>
    </row>
    <row r="7189" spans="2:9">
      <c r="B7189" s="1531">
        <v>101447</v>
      </c>
      <c r="C7189" s="1529" t="s">
        <v>2617</v>
      </c>
      <c r="D7189" s="1528" t="s">
        <v>165</v>
      </c>
      <c r="E7189" s="1530">
        <f t="shared" si="220"/>
        <v>4415.43</v>
      </c>
      <c r="H7189" s="1530">
        <v>4415.43</v>
      </c>
      <c r="I7189" s="1530">
        <v>3961.17</v>
      </c>
    </row>
    <row r="7190" spans="2:9">
      <c r="B7190" s="1532">
        <v>101448</v>
      </c>
      <c r="C7190" s="1523" t="s">
        <v>2618</v>
      </c>
      <c r="D7190" s="1526" t="s">
        <v>165</v>
      </c>
      <c r="E7190" s="1527">
        <f t="shared" si="220"/>
        <v>4196.22</v>
      </c>
      <c r="H7190" s="1527">
        <v>4196.22</v>
      </c>
      <c r="I7190" s="1527">
        <v>3772.37</v>
      </c>
    </row>
    <row r="7191" spans="2:9">
      <c r="B7191" s="1531">
        <v>101449</v>
      </c>
      <c r="C7191" s="1529" t="s">
        <v>10223</v>
      </c>
      <c r="D7191" s="1528" t="s">
        <v>165</v>
      </c>
      <c r="E7191" s="1530">
        <f t="shared" si="220"/>
        <v>2773.6</v>
      </c>
      <c r="H7191" s="1530">
        <v>2773.6</v>
      </c>
      <c r="I7191" s="1530">
        <v>2489.02</v>
      </c>
    </row>
    <row r="7192" spans="2:9">
      <c r="B7192" s="1532">
        <v>101450</v>
      </c>
      <c r="C7192" s="1523" t="s">
        <v>2620</v>
      </c>
      <c r="D7192" s="1526" t="s">
        <v>165</v>
      </c>
      <c r="E7192" s="1527">
        <f t="shared" si="220"/>
        <v>2552.94</v>
      </c>
      <c r="H7192" s="1527">
        <v>2552.94</v>
      </c>
      <c r="I7192" s="1527">
        <v>2298.9899999999998</v>
      </c>
    </row>
    <row r="7193" spans="2:9">
      <c r="B7193" s="1531">
        <v>101451</v>
      </c>
      <c r="C7193" s="1529" t="s">
        <v>2621</v>
      </c>
      <c r="D7193" s="1528" t="s">
        <v>165</v>
      </c>
      <c r="E7193" s="1530">
        <f t="shared" si="220"/>
        <v>3757.98</v>
      </c>
      <c r="H7193" s="1530">
        <v>3757.98</v>
      </c>
      <c r="I7193" s="1530">
        <v>3364.7</v>
      </c>
    </row>
    <row r="7194" spans="2:9">
      <c r="B7194" s="1532">
        <v>101452</v>
      </c>
      <c r="C7194" s="1523" t="s">
        <v>10224</v>
      </c>
      <c r="D7194" s="1526" t="s">
        <v>165</v>
      </c>
      <c r="E7194" s="1527">
        <f t="shared" si="220"/>
        <v>3024.14</v>
      </c>
      <c r="H7194" s="1527">
        <v>3024.14</v>
      </c>
      <c r="I7194" s="1527">
        <v>2729.69</v>
      </c>
    </row>
    <row r="7195" spans="2:9">
      <c r="B7195" s="1531">
        <v>101453</v>
      </c>
      <c r="C7195" s="1529" t="s">
        <v>2623</v>
      </c>
      <c r="D7195" s="1528" t="s">
        <v>165</v>
      </c>
      <c r="E7195" s="1530">
        <f t="shared" si="220"/>
        <v>3912.85</v>
      </c>
      <c r="H7195" s="1530">
        <v>3912.85</v>
      </c>
      <c r="I7195" s="1530">
        <v>3519.57</v>
      </c>
    </row>
    <row r="7196" spans="2:9">
      <c r="B7196" s="1532">
        <v>101454</v>
      </c>
      <c r="C7196" s="1523" t="s">
        <v>10225</v>
      </c>
      <c r="D7196" s="1526" t="s">
        <v>165</v>
      </c>
      <c r="E7196" s="1527">
        <f t="shared" si="220"/>
        <v>4878.42</v>
      </c>
      <c r="H7196" s="1527">
        <v>4878.42</v>
      </c>
      <c r="I7196" s="1527">
        <v>4351.1899999999996</v>
      </c>
    </row>
    <row r="7197" spans="2:9">
      <c r="B7197" s="1531">
        <v>101455</v>
      </c>
      <c r="C7197" s="1529" t="s">
        <v>2625</v>
      </c>
      <c r="D7197" s="1528" t="s">
        <v>165</v>
      </c>
      <c r="E7197" s="1530">
        <f t="shared" si="220"/>
        <v>4380.1400000000003</v>
      </c>
      <c r="H7197" s="1530">
        <v>4380.1400000000003</v>
      </c>
      <c r="I7197" s="1530">
        <v>3897.54</v>
      </c>
    </row>
    <row r="7198" spans="2:9">
      <c r="B7198" s="1532">
        <v>101456</v>
      </c>
      <c r="C7198" s="1523" t="s">
        <v>10226</v>
      </c>
      <c r="D7198" s="1526" t="s">
        <v>165</v>
      </c>
      <c r="E7198" s="1527">
        <f t="shared" si="220"/>
        <v>4377.17</v>
      </c>
      <c r="H7198" s="1527">
        <v>4377.17</v>
      </c>
      <c r="I7198" s="1527">
        <v>3812.09</v>
      </c>
    </row>
    <row r="7199" spans="2:9">
      <c r="B7199" s="1531">
        <v>101457</v>
      </c>
      <c r="C7199" s="1529" t="s">
        <v>10227</v>
      </c>
      <c r="D7199" s="1528" t="s">
        <v>165</v>
      </c>
      <c r="E7199" s="1530">
        <f t="shared" si="220"/>
        <v>4482.16</v>
      </c>
      <c r="H7199" s="1530">
        <v>4482.16</v>
      </c>
      <c r="I7199" s="1530">
        <v>3960.56</v>
      </c>
    </row>
    <row r="7200" spans="2:9">
      <c r="B7200" s="1532">
        <v>101458</v>
      </c>
      <c r="C7200" s="1523" t="s">
        <v>10228</v>
      </c>
      <c r="D7200" s="1526" t="s">
        <v>165</v>
      </c>
      <c r="E7200" s="1527">
        <f t="shared" si="220"/>
        <v>3996.79</v>
      </c>
      <c r="H7200" s="1527">
        <v>3996.79</v>
      </c>
      <c r="I7200" s="1527">
        <v>3567.36</v>
      </c>
    </row>
    <row r="7201" spans="2:9">
      <c r="B7201" s="1526">
        <v>101459</v>
      </c>
      <c r="C7201" s="1523" t="s">
        <v>2630</v>
      </c>
      <c r="D7201" s="1526" t="s">
        <v>165</v>
      </c>
      <c r="E7201" s="1527">
        <f t="shared" si="220"/>
        <v>3372.4</v>
      </c>
      <c r="H7201" s="1522">
        <v>3372.4</v>
      </c>
      <c r="I7201" s="1522">
        <v>3032.62</v>
      </c>
    </row>
    <row r="7202" spans="2:9">
      <c r="B7202" s="1526">
        <v>101460</v>
      </c>
      <c r="C7202" s="1523" t="s">
        <v>8727</v>
      </c>
      <c r="D7202" s="1526" t="s">
        <v>165</v>
      </c>
      <c r="E7202" s="1527">
        <f t="shared" si="220"/>
        <v>3003.19</v>
      </c>
      <c r="H7202" s="1522">
        <v>3003.19</v>
      </c>
      <c r="I7202" s="1522">
        <v>2711.65</v>
      </c>
    </row>
  </sheetData>
  <pageMargins left="0.511811024" right="0.511811024" top="0.78740157499999996" bottom="0.78740157499999996" header="0.31496062000000002" footer="0.31496062000000002"/>
  <pageSetup paperSize="9" scale="6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H5163"/>
  <sheetViews>
    <sheetView zoomScaleNormal="100" workbookViewId="0">
      <selection activeCell="F3" sqref="F3"/>
    </sheetView>
  </sheetViews>
  <sheetFormatPr defaultColWidth="9.140625" defaultRowHeight="15"/>
  <cols>
    <col min="1" max="1" width="10.7109375" style="1537" customWidth="1"/>
    <col min="2" max="2" width="120.7109375" style="1538" customWidth="1"/>
    <col min="3" max="3" width="10.7109375" style="1537" customWidth="1"/>
    <col min="4" max="4" width="12.7109375" style="1533" customWidth="1"/>
    <col min="5" max="5" width="9.140625" style="1521"/>
    <col min="6" max="7" width="14.42578125" style="1521" customWidth="1"/>
    <col min="8" max="9" width="14.42578125" style="53" customWidth="1"/>
    <col min="10" max="10" width="9.140625" style="53"/>
    <col min="11" max="11" width="9.7109375" style="53" bestFit="1" customWidth="1"/>
    <col min="12" max="12" width="12" style="53" bestFit="1" customWidth="1"/>
    <col min="13" max="13" width="17.28515625" style="53" customWidth="1"/>
    <col min="14" max="16384" width="9.140625" style="53"/>
  </cols>
  <sheetData>
    <row r="1" spans="1:6" ht="15.75">
      <c r="A1" s="1539" t="s">
        <v>28</v>
      </c>
      <c r="B1" s="1540" t="s">
        <v>29</v>
      </c>
      <c r="C1" s="1539" t="s">
        <v>30</v>
      </c>
      <c r="D1" s="1541" t="s">
        <v>70</v>
      </c>
    </row>
    <row r="2" spans="1:6">
      <c r="A2" s="1526" t="s">
        <v>10438</v>
      </c>
      <c r="B2" s="1523" t="s">
        <v>11879</v>
      </c>
      <c r="C2" s="1526" t="s">
        <v>4279</v>
      </c>
      <c r="D2" s="1542">
        <v>10.105700000000001</v>
      </c>
      <c r="E2" s="1535"/>
      <c r="F2" s="1521" t="str">
        <f>UPPER(B2)</f>
        <v>AÇO CA 25</v>
      </c>
    </row>
    <row r="3" spans="1:6">
      <c r="A3" s="1528" t="s">
        <v>10439</v>
      </c>
      <c r="B3" s="1529" t="s">
        <v>11880</v>
      </c>
      <c r="C3" s="1528" t="s">
        <v>4279</v>
      </c>
      <c r="D3" s="1543">
        <v>8.8405000000000005</v>
      </c>
      <c r="E3" s="1535"/>
      <c r="F3" s="1521" t="str">
        <f t="shared" ref="F3:F66" si="0">UPPER(B3)</f>
        <v>AÇO CA 50</v>
      </c>
    </row>
    <row r="4" spans="1:6">
      <c r="A4" s="1526" t="s">
        <v>10440</v>
      </c>
      <c r="B4" s="1523" t="s">
        <v>3360</v>
      </c>
      <c r="C4" s="1526" t="s">
        <v>4013</v>
      </c>
      <c r="D4" s="1542">
        <v>149.57579999999999</v>
      </c>
      <c r="E4" s="1535"/>
      <c r="F4" s="1521" t="str">
        <f t="shared" si="0"/>
        <v>BRITA 0</v>
      </c>
    </row>
    <row r="5" spans="1:6">
      <c r="A5" s="1528" t="s">
        <v>10441</v>
      </c>
      <c r="B5" s="1529" t="s">
        <v>20700</v>
      </c>
      <c r="C5" s="1528" t="s">
        <v>4279</v>
      </c>
      <c r="D5" s="1543">
        <v>16.0517</v>
      </c>
      <c r="E5" s="1535"/>
      <c r="F5" s="1521" t="str">
        <f t="shared" si="0"/>
        <v>FIBRA DE POLIAMIDA PARA CONCRETO</v>
      </c>
    </row>
    <row r="6" spans="1:6">
      <c r="A6" s="1526" t="s">
        <v>10442</v>
      </c>
      <c r="B6" s="1523" t="s">
        <v>11881</v>
      </c>
      <c r="C6" s="1526" t="s">
        <v>4279</v>
      </c>
      <c r="D6" s="1542">
        <v>12.0914</v>
      </c>
      <c r="E6" s="1535"/>
      <c r="F6" s="1521" t="str">
        <f t="shared" si="0"/>
        <v>FIBRA DE AÇO PARA CONCRETO</v>
      </c>
    </row>
    <row r="7" spans="1:6">
      <c r="A7" s="1528" t="s">
        <v>10443</v>
      </c>
      <c r="B7" s="1529" t="s">
        <v>20124</v>
      </c>
      <c r="C7" s="1528" t="s">
        <v>20701</v>
      </c>
      <c r="D7" s="1543">
        <v>3.4561999999999999</v>
      </c>
      <c r="E7" s="1535"/>
      <c r="F7" s="1521" t="str">
        <f t="shared" si="0"/>
        <v>DETERGENTE LÍQUIDO NEUTRO</v>
      </c>
    </row>
    <row r="8" spans="1:6">
      <c r="A8" s="1526" t="s">
        <v>10444</v>
      </c>
      <c r="B8" s="1523" t="s">
        <v>11882</v>
      </c>
      <c r="C8" s="1526" t="s">
        <v>4279</v>
      </c>
      <c r="D8" s="1542">
        <v>9.6950000000000003</v>
      </c>
      <c r="E8" s="1535"/>
      <c r="F8" s="1521" t="str">
        <f t="shared" si="0"/>
        <v>AÇO CP 175 RB</v>
      </c>
    </row>
    <row r="9" spans="1:6">
      <c r="A9" s="1528" t="s">
        <v>10445</v>
      </c>
      <c r="B9" s="1529" t="s">
        <v>20125</v>
      </c>
      <c r="C9" s="1528" t="s">
        <v>4279</v>
      </c>
      <c r="D9" s="1543">
        <v>12.227600000000001</v>
      </c>
      <c r="E9" s="1535"/>
      <c r="F9" s="1521" t="str">
        <f t="shared" si="0"/>
        <v>ADITIVO SUPERPLASTIFICANTE PARA CONCRETO E ARGAMASSA</v>
      </c>
    </row>
    <row r="10" spans="1:6">
      <c r="A10" s="1526" t="s">
        <v>10446</v>
      </c>
      <c r="B10" s="1523" t="s">
        <v>20702</v>
      </c>
      <c r="C10" s="1526" t="s">
        <v>4279</v>
      </c>
      <c r="D10" s="1542">
        <v>6.8174999999999999</v>
      </c>
      <c r="E10" s="1535"/>
      <c r="F10" s="1521" t="str">
        <f t="shared" si="0"/>
        <v>ADITIVO MODIFICADOR DE VISCOSIDADE PARA CONCRETO E ARGAMASSA</v>
      </c>
    </row>
    <row r="11" spans="1:6">
      <c r="A11" s="1528" t="s">
        <v>10447</v>
      </c>
      <c r="B11" s="1529" t="s">
        <v>11883</v>
      </c>
      <c r="C11" s="1528" t="s">
        <v>4279</v>
      </c>
      <c r="D11" s="1543">
        <v>1.4392</v>
      </c>
      <c r="E11" s="1535"/>
      <c r="F11" s="1521" t="str">
        <f t="shared" si="0"/>
        <v>SILICATO DE ALUMÍNIO</v>
      </c>
    </row>
    <row r="12" spans="1:6">
      <c r="A12" s="1526" t="s">
        <v>10448</v>
      </c>
      <c r="B12" s="1523" t="s">
        <v>20126</v>
      </c>
      <c r="C12" s="1526" t="s">
        <v>4279</v>
      </c>
      <c r="D12" s="1542">
        <v>8.8405000000000005</v>
      </c>
      <c r="E12" s="1535"/>
      <c r="F12" s="1521" t="str">
        <f t="shared" si="0"/>
        <v>GRAMPO DE ANCORAGEM EM AÇO CA 50 - D = 12,5 MM</v>
      </c>
    </row>
    <row r="13" spans="1:6">
      <c r="A13" s="1528" t="s">
        <v>10449</v>
      </c>
      <c r="B13" s="1529" t="s">
        <v>11884</v>
      </c>
      <c r="C13" s="1528" t="s">
        <v>4279</v>
      </c>
      <c r="D13" s="1543">
        <v>10.2759</v>
      </c>
      <c r="E13" s="1535"/>
      <c r="F13" s="1521" t="str">
        <f t="shared" si="0"/>
        <v>AÇO CA 60</v>
      </c>
    </row>
    <row r="14" spans="1:6">
      <c r="A14" s="1526" t="s">
        <v>10450</v>
      </c>
      <c r="B14" s="1523" t="s">
        <v>20127</v>
      </c>
      <c r="C14" s="1526" t="s">
        <v>20703</v>
      </c>
      <c r="D14" s="1542">
        <v>18.720700000000001</v>
      </c>
      <c r="E14" s="1535"/>
      <c r="F14" s="1521" t="str">
        <f t="shared" si="0"/>
        <v>ESPOLETA ELÉTRICA Nº 8 - D = 6,0 MM</v>
      </c>
    </row>
    <row r="15" spans="1:6">
      <c r="A15" s="1528" t="s">
        <v>10451</v>
      </c>
      <c r="B15" s="1529" t="s">
        <v>20128</v>
      </c>
      <c r="C15" s="1528" t="s">
        <v>20703</v>
      </c>
      <c r="D15" s="1543">
        <v>39.656399999999998</v>
      </c>
      <c r="E15" s="1535"/>
      <c r="F15" s="1521" t="str">
        <f t="shared" si="0"/>
        <v>GRAMPO SARGENTO EM FERRO FUNDIDO TIPO C COM ABERTURA ÚTIL DE 105 MM (4")</v>
      </c>
    </row>
    <row r="16" spans="1:6">
      <c r="A16" s="1526" t="s">
        <v>10452</v>
      </c>
      <c r="B16" s="1523" t="s">
        <v>20129</v>
      </c>
      <c r="C16" s="1526" t="s">
        <v>20703</v>
      </c>
      <c r="D16" s="1542">
        <v>1.8925000000000001</v>
      </c>
      <c r="E16" s="1535"/>
      <c r="F16" s="1521" t="str">
        <f t="shared" si="0"/>
        <v>SACO DE ANIAGEM OU DE RÁFIA DE 50 KG - C = 95 CM E L = 65 CM</v>
      </c>
    </row>
    <row r="17" spans="1:6">
      <c r="A17" s="1528" t="s">
        <v>10453</v>
      </c>
      <c r="B17" s="1529" t="s">
        <v>20130</v>
      </c>
      <c r="C17" s="1528" t="s">
        <v>20703</v>
      </c>
      <c r="D17" s="1543">
        <v>18.220199999999998</v>
      </c>
      <c r="E17" s="1535"/>
      <c r="F17" s="1521" t="str">
        <f t="shared" si="0"/>
        <v>GRAMPO PESADO EM AÇO-CARBONO PARA CABO DE AÇO - D = 13 MM (1/2")</v>
      </c>
    </row>
    <row r="18" spans="1:6">
      <c r="A18" s="1526" t="s">
        <v>10454</v>
      </c>
      <c r="B18" s="1523" t="s">
        <v>20131</v>
      </c>
      <c r="C18" s="1526" t="s">
        <v>20703</v>
      </c>
      <c r="D18" s="1542">
        <v>153.14670000000001</v>
      </c>
      <c r="E18" s="1535"/>
      <c r="F18" s="1521" t="str">
        <f t="shared" si="0"/>
        <v>ESTICADOR EM AÇO TIPO OLHAL X OLHAL PARA CABO DE AÇO - D = 13 MM</v>
      </c>
    </row>
    <row r="19" spans="1:6">
      <c r="A19" s="1528" t="s">
        <v>10455</v>
      </c>
      <c r="B19" s="1529" t="s">
        <v>20132</v>
      </c>
      <c r="C19" s="1528" t="s">
        <v>4279</v>
      </c>
      <c r="D19" s="1543">
        <v>10.040800000000001</v>
      </c>
      <c r="E19" s="1535"/>
      <c r="F19" s="1521" t="str">
        <f t="shared" si="0"/>
        <v>GRAMPO DE ANCORAGEM EM AÇO CA 50 - D = 6,3 MM</v>
      </c>
    </row>
    <row r="20" spans="1:6">
      <c r="A20" s="1526" t="s">
        <v>10456</v>
      </c>
      <c r="B20" s="1523" t="s">
        <v>11885</v>
      </c>
      <c r="C20" s="1526" t="s">
        <v>20701</v>
      </c>
      <c r="D20" s="1542">
        <v>25.2974</v>
      </c>
      <c r="E20" s="1535"/>
      <c r="F20" s="1521" t="str">
        <f t="shared" si="0"/>
        <v>HERBICIDA GLIFOSATO PARA ÁREAS CONTÍNUAS</v>
      </c>
    </row>
    <row r="21" spans="1:6">
      <c r="A21" s="1528" t="s">
        <v>10457</v>
      </c>
      <c r="B21" s="1529" t="s">
        <v>11886</v>
      </c>
      <c r="C21" s="1528" t="s">
        <v>4279</v>
      </c>
      <c r="D21" s="1543">
        <v>49.144199999999998</v>
      </c>
      <c r="E21" s="1535"/>
      <c r="F21" s="1521" t="str">
        <f t="shared" si="0"/>
        <v>ADESIVO PLÁSTICO PARA TUBOS DE PVC</v>
      </c>
    </row>
    <row r="22" spans="1:6">
      <c r="A22" s="1526" t="s">
        <v>10458</v>
      </c>
      <c r="B22" s="1523" t="s">
        <v>11887</v>
      </c>
      <c r="C22" s="1526" t="s">
        <v>20701</v>
      </c>
      <c r="D22" s="1542">
        <v>5.2045000000000003</v>
      </c>
      <c r="E22" s="1535"/>
      <c r="F22" s="1521" t="str">
        <f t="shared" si="0"/>
        <v>ADITIVO AGLUTINANTE PARA ARGAMASSA</v>
      </c>
    </row>
    <row r="23" spans="1:6">
      <c r="A23" s="1528" t="s">
        <v>10459</v>
      </c>
      <c r="B23" s="1529" t="s">
        <v>11888</v>
      </c>
      <c r="C23" s="1528" t="s">
        <v>4013</v>
      </c>
      <c r="D23" s="1543">
        <v>68.775000000000006</v>
      </c>
      <c r="E23" s="1535"/>
      <c r="F23" s="1521" t="str">
        <f t="shared" si="0"/>
        <v>AREIA MÉDIA</v>
      </c>
    </row>
    <row r="24" spans="1:6">
      <c r="A24" s="1526" t="s">
        <v>10460</v>
      </c>
      <c r="B24" s="1523" t="s">
        <v>20704</v>
      </c>
      <c r="C24" s="1526" t="s">
        <v>4279</v>
      </c>
      <c r="D24" s="1542">
        <v>1.5014000000000001</v>
      </c>
      <c r="E24" s="1535"/>
      <c r="F24" s="1521" t="str">
        <f t="shared" si="0"/>
        <v>SÍLICA ATIVA PARA CONCRETO E ARGAMASSA (MICROSSÍLICA)</v>
      </c>
    </row>
    <row r="25" spans="1:6">
      <c r="A25" s="1528" t="s">
        <v>10461</v>
      </c>
      <c r="B25" s="1529" t="s">
        <v>11889</v>
      </c>
      <c r="C25" s="1528" t="s">
        <v>4279</v>
      </c>
      <c r="D25" s="1543">
        <v>5.5087000000000002</v>
      </c>
      <c r="E25" s="1535"/>
      <c r="F25" s="1521" t="str">
        <f t="shared" si="0"/>
        <v>ADITIVO PLASTIFICANTE E RETARDADOR DE PEGA PARA CONCRETO E ARGAMASSA</v>
      </c>
    </row>
    <row r="26" spans="1:6">
      <c r="A26" s="1526" t="s">
        <v>10462</v>
      </c>
      <c r="B26" s="1523" t="s">
        <v>20133</v>
      </c>
      <c r="C26" s="1526" t="s">
        <v>4279</v>
      </c>
      <c r="D26" s="1542">
        <v>26.857900000000001</v>
      </c>
      <c r="E26" s="1535"/>
      <c r="F26" s="1521" t="str">
        <f t="shared" si="0"/>
        <v>ADESIVO DE CONTATO PARA LAMINADO ELASTOPLÁSTICO</v>
      </c>
    </row>
    <row r="27" spans="1:6">
      <c r="A27" s="1528" t="s">
        <v>10463</v>
      </c>
      <c r="B27" s="1529" t="s">
        <v>11890</v>
      </c>
      <c r="C27" s="1528" t="s">
        <v>20701</v>
      </c>
      <c r="D27" s="1543">
        <v>9.3840000000000003</v>
      </c>
      <c r="E27" s="1535"/>
      <c r="F27" s="1521" t="str">
        <f t="shared" si="0"/>
        <v>DILUENTE TIPO AGUARRÁS PARA TINTAS E VERNIZES</v>
      </c>
    </row>
    <row r="28" spans="1:6">
      <c r="A28" s="1526" t="s">
        <v>10464</v>
      </c>
      <c r="B28" s="1523" t="s">
        <v>20705</v>
      </c>
      <c r="C28" s="1526" t="s">
        <v>20701</v>
      </c>
      <c r="D28" s="1542">
        <v>5.5286</v>
      </c>
      <c r="E28" s="1535"/>
      <c r="F28" s="1521" t="str">
        <f t="shared" si="0"/>
        <v>GASOLINA COMUM</v>
      </c>
    </row>
    <row r="29" spans="1:6">
      <c r="A29" s="1528" t="s">
        <v>10465</v>
      </c>
      <c r="B29" s="1529" t="s">
        <v>20706</v>
      </c>
      <c r="C29" s="1528" t="s">
        <v>20703</v>
      </c>
      <c r="D29" s="1551">
        <v>58633.240599999997</v>
      </c>
      <c r="E29" s="1535"/>
      <c r="F29" s="1521" t="str">
        <f t="shared" si="0"/>
        <v>CONTAINER COM 2 BANHEIROS - L = 2,44 M E C = 6,09 M (1 TEU)</v>
      </c>
    </row>
    <row r="30" spans="1:6">
      <c r="A30" s="1526" t="s">
        <v>10466</v>
      </c>
      <c r="B30" s="1523" t="s">
        <v>20707</v>
      </c>
      <c r="C30" s="1526" t="s">
        <v>20703</v>
      </c>
      <c r="D30" s="1552">
        <v>41439.081299999998</v>
      </c>
      <c r="E30" s="1535"/>
      <c r="F30" s="1521" t="str">
        <f t="shared" si="0"/>
        <v>CONTAINER COM JANELA - L = 2,44 M E C = 6,09 M (1 TEU)</v>
      </c>
    </row>
    <row r="31" spans="1:6">
      <c r="A31" s="1528" t="s">
        <v>10467</v>
      </c>
      <c r="B31" s="1529" t="s">
        <v>20708</v>
      </c>
      <c r="C31" s="1528" t="s">
        <v>20701</v>
      </c>
      <c r="D31" s="1543">
        <v>4.6875999999999998</v>
      </c>
      <c r="E31" s="1535"/>
      <c r="F31" s="1521" t="str">
        <f t="shared" si="0"/>
        <v>ÓLEO DIESEL</v>
      </c>
    </row>
    <row r="32" spans="1:6">
      <c r="A32" s="1526" t="s">
        <v>10468</v>
      </c>
      <c r="B32" s="1523" t="s">
        <v>20134</v>
      </c>
      <c r="C32" s="1526" t="s">
        <v>4279</v>
      </c>
      <c r="D32" s="1542">
        <v>6.4143999999999997</v>
      </c>
      <c r="E32" s="1535"/>
      <c r="F32" s="1521" t="str">
        <f t="shared" si="0"/>
        <v>ABRASIVO DE VIDRO COM GRANULOMETRIA DE 210 A 420 MICRA</v>
      </c>
    </row>
    <row r="33" spans="1:6">
      <c r="A33" s="1528" t="s">
        <v>10469</v>
      </c>
      <c r="B33" s="1529" t="s">
        <v>20135</v>
      </c>
      <c r="C33" s="1528" t="s">
        <v>20703</v>
      </c>
      <c r="D33" s="1543">
        <v>787.6558</v>
      </c>
      <c r="E33" s="1535"/>
      <c r="F33" s="1521" t="str">
        <f t="shared" si="0"/>
        <v>BARREIRA PLÁSTICA MONOBLOCO PARA CANALIZAÇÃO DE TRÂNSITO - C = 100 CM, L = 50 CM E H = 55 CM</v>
      </c>
    </row>
    <row r="34" spans="1:6">
      <c r="A34" s="1526" t="s">
        <v>10470</v>
      </c>
      <c r="B34" s="1523" t="s">
        <v>20136</v>
      </c>
      <c r="C34" s="1526" t="s">
        <v>20703</v>
      </c>
      <c r="D34" s="1542">
        <v>387.95729999999998</v>
      </c>
      <c r="E34" s="1535"/>
      <c r="F34" s="1521" t="str">
        <f t="shared" si="0"/>
        <v>BARREIRA PLÁSTICA PARA CANALIZAÇÃO DE TRÂNSITO - C = 60 CM, L = 45 CM E H = 60 CM</v>
      </c>
    </row>
    <row r="35" spans="1:6">
      <c r="A35" s="1528" t="s">
        <v>10471</v>
      </c>
      <c r="B35" s="1529" t="s">
        <v>20137</v>
      </c>
      <c r="C35" s="1528" t="s">
        <v>20703</v>
      </c>
      <c r="D35" s="1543">
        <v>66.957599999999999</v>
      </c>
      <c r="E35" s="1535"/>
      <c r="F35" s="1521" t="str">
        <f t="shared" si="0"/>
        <v>CONE DE SINALIZAÇÃO EM POLIETILENO - H = 75 CM E BASE QUADRADA DE 40 X 40 CM</v>
      </c>
    </row>
    <row r="36" spans="1:6">
      <c r="A36" s="1526" t="s">
        <v>10472</v>
      </c>
      <c r="B36" s="1523" t="s">
        <v>20138</v>
      </c>
      <c r="C36" s="1526" t="s">
        <v>20703</v>
      </c>
      <c r="D36" s="1542">
        <v>142.15690000000001</v>
      </c>
      <c r="E36" s="1535"/>
      <c r="F36" s="1521" t="str">
        <f t="shared" si="0"/>
        <v>BALIZADOR CÔNICO REFLETIVO EM POLIETILENO SEMIFLEXÍVEL - H = 114 CM E BASE OCTOGONAL DE D = 40 CM</v>
      </c>
    </row>
    <row r="37" spans="1:6">
      <c r="A37" s="1528" t="s">
        <v>10473</v>
      </c>
      <c r="B37" s="1529" t="s">
        <v>20139</v>
      </c>
      <c r="C37" s="1528" t="s">
        <v>20703</v>
      </c>
      <c r="D37" s="1543">
        <v>185.67019999999999</v>
      </c>
      <c r="E37" s="1535"/>
      <c r="F37" s="1521" t="str">
        <f t="shared" si="0"/>
        <v>DELIMITADOR DE TRÁFEGO FLEXÍVEL COM CHUMBADOR E DUAS FAIXAS REFLETIVAS - H = 77 CM E D = 21 CM</v>
      </c>
    </row>
    <row r="38" spans="1:6">
      <c r="A38" s="1526" t="s">
        <v>10474</v>
      </c>
      <c r="B38" s="1523" t="s">
        <v>20140</v>
      </c>
      <c r="C38" s="1526" t="s">
        <v>4279</v>
      </c>
      <c r="D38" s="1542">
        <v>35.918900000000001</v>
      </c>
      <c r="E38" s="1535"/>
      <c r="F38" s="1521" t="str">
        <f t="shared" si="0"/>
        <v>ADITIVO NATURAL TIPO GOMA XANTANA PARA HIDROSSEMEADURA</v>
      </c>
    </row>
    <row r="39" spans="1:6">
      <c r="A39" s="1528" t="s">
        <v>10475</v>
      </c>
      <c r="B39" s="1529" t="s">
        <v>20141</v>
      </c>
      <c r="C39" s="1528" t="s">
        <v>20703</v>
      </c>
      <c r="D39" s="1543">
        <v>295.1225</v>
      </c>
      <c r="E39" s="1535"/>
      <c r="F39" s="1521" t="str">
        <f t="shared" si="0"/>
        <v>CILINDRO CANALIZADOR DE TRÁFEGO EM POLIETILENO - H = 117 CM E BASE QUADRADA DE 60 X 60 CM</v>
      </c>
    </row>
    <row r="40" spans="1:6">
      <c r="A40" s="1526" t="s">
        <v>10476</v>
      </c>
      <c r="B40" s="1523" t="s">
        <v>20142</v>
      </c>
      <c r="C40" s="1526" t="s">
        <v>3982</v>
      </c>
      <c r="D40" s="1542">
        <v>9.7100000000000006E-2</v>
      </c>
      <c r="E40" s="1535"/>
      <c r="F40" s="1521" t="str">
        <f t="shared" si="0"/>
        <v>FITA ADESIVA DE PVC - L = 50 MM E C = 50 M</v>
      </c>
    </row>
    <row r="41" spans="1:6">
      <c r="A41" s="1528" t="s">
        <v>10477</v>
      </c>
      <c r="B41" s="1529" t="s">
        <v>20143</v>
      </c>
      <c r="C41" s="1528" t="s">
        <v>3982</v>
      </c>
      <c r="D41" s="1543">
        <v>1.3969</v>
      </c>
      <c r="E41" s="1535"/>
      <c r="F41" s="1521" t="str">
        <f t="shared" si="0"/>
        <v>TELA PLÁSTICA EM POLIPROPILENO NA COR LARANJA PARA TAPUME - L = 1,2 M</v>
      </c>
    </row>
    <row r="42" spans="1:6">
      <c r="A42" s="1526" t="s">
        <v>10478</v>
      </c>
      <c r="B42" s="1523" t="s">
        <v>11891</v>
      </c>
      <c r="C42" s="1526" t="s">
        <v>3982</v>
      </c>
      <c r="D42" s="1542">
        <v>7.1999999999999995E-2</v>
      </c>
      <c r="E42" s="1535"/>
      <c r="F42" s="1521" t="str">
        <f t="shared" si="0"/>
        <v>FITA ZEBRADA DE COR LARANJA E BRANCA - L = 7 A 8 CM</v>
      </c>
    </row>
    <row r="43" spans="1:6">
      <c r="A43" s="1528" t="s">
        <v>10479</v>
      </c>
      <c r="B43" s="1529" t="s">
        <v>20144</v>
      </c>
      <c r="C43" s="1528" t="s">
        <v>20703</v>
      </c>
      <c r="D43" s="1551">
        <v>1609.5289</v>
      </c>
      <c r="E43" s="1535"/>
      <c r="F43" s="1521" t="str">
        <f t="shared" si="0"/>
        <v>BARREIRA PLÁSTICA ARTICULÁVEL MODULAR - C = 240 CM E H = 100 CM</v>
      </c>
    </row>
    <row r="44" spans="1:6">
      <c r="A44" s="1526" t="s">
        <v>10480</v>
      </c>
      <c r="B44" s="1523" t="s">
        <v>11892</v>
      </c>
      <c r="C44" s="1526" t="s">
        <v>20703</v>
      </c>
      <c r="D44" s="1552">
        <v>5498.4519</v>
      </c>
      <c r="E44" s="1535"/>
      <c r="F44" s="1521" t="str">
        <f t="shared" si="0"/>
        <v>FERRAMENTA DE CORTE PARA REMOVEDORA DE FAIXA DE SINALIZAÇÃO (SMITH CUTTER)</v>
      </c>
    </row>
    <row r="45" spans="1:6">
      <c r="A45" s="1528" t="s">
        <v>10481</v>
      </c>
      <c r="B45" s="1529" t="s">
        <v>20709</v>
      </c>
      <c r="C45" s="1528" t="s">
        <v>20703</v>
      </c>
      <c r="D45" s="1551">
        <v>81039.955100000006</v>
      </c>
      <c r="E45" s="1535"/>
      <c r="F45" s="1521" t="str">
        <f t="shared" si="0"/>
        <v>CONTAINER COM JANELA - L = 4,88 M E C = 6,09 M (1 TEU DUPLO)</v>
      </c>
    </row>
    <row r="46" spans="1:6">
      <c r="A46" s="1526" t="s">
        <v>10482</v>
      </c>
      <c r="B46" s="1523" t="s">
        <v>20710</v>
      </c>
      <c r="C46" s="1526" t="s">
        <v>20703</v>
      </c>
      <c r="D46" s="1552">
        <v>84859.768200000006</v>
      </c>
      <c r="E46" s="1535"/>
      <c r="F46" s="1521" t="str">
        <f t="shared" si="0"/>
        <v>CONTAINER COM JANELA E 2 BANHEIROS - L = 4,88 M E C = 6,09 M (1 TEU DUPLO)</v>
      </c>
    </row>
    <row r="47" spans="1:6">
      <c r="A47" s="1528" t="s">
        <v>10483</v>
      </c>
      <c r="B47" s="1529" t="s">
        <v>20711</v>
      </c>
      <c r="C47" s="1528" t="s">
        <v>20703</v>
      </c>
      <c r="D47" s="1551">
        <v>52088.0671</v>
      </c>
      <c r="E47" s="1535"/>
      <c r="F47" s="1521" t="str">
        <f t="shared" si="0"/>
        <v>CONTAINER COM REVESTIMENTO TÉRMICO, JANELA E BANHEIRO - L = 2,44 M E C = 6,09 M (1 TEU)</v>
      </c>
    </row>
    <row r="48" spans="1:6">
      <c r="A48" s="1526" t="s">
        <v>10484</v>
      </c>
      <c r="B48" s="1523" t="s">
        <v>20712</v>
      </c>
      <c r="C48" s="1526" t="s">
        <v>20703</v>
      </c>
      <c r="D48" s="1552">
        <v>36385.1947</v>
      </c>
      <c r="E48" s="1535"/>
      <c r="F48" s="1521" t="str">
        <f t="shared" si="0"/>
        <v>CONTAINER COM JANELA - L = 2,44 M E C = 4,58 M (3/4 TEU)</v>
      </c>
    </row>
    <row r="49" spans="1:6">
      <c r="A49" s="1528" t="s">
        <v>10485</v>
      </c>
      <c r="B49" s="1529" t="s">
        <v>20713</v>
      </c>
      <c r="C49" s="1528" t="s">
        <v>20703</v>
      </c>
      <c r="D49" s="1551">
        <v>37936.536399999997</v>
      </c>
      <c r="E49" s="1535"/>
      <c r="F49" s="1521" t="str">
        <f t="shared" si="0"/>
        <v>CONTAINER COM JANELA E BANHEIRO - L = 2,44 M E 4,58 M (3/4 TEU)</v>
      </c>
    </row>
    <row r="50" spans="1:6">
      <c r="A50" s="1526" t="s">
        <v>10486</v>
      </c>
      <c r="B50" s="1523" t="s">
        <v>20714</v>
      </c>
      <c r="C50" s="1526" t="s">
        <v>20703</v>
      </c>
      <c r="D50" s="1552">
        <v>67502.056700000001</v>
      </c>
      <c r="E50" s="1535"/>
      <c r="F50" s="1521" t="str">
        <f t="shared" si="0"/>
        <v>CONTAINER COM REVESTIMENTO TÉRMICO, JANELA E BANHEIRO - L = 2,44 M E C = 12,90 M (2 TEU)</v>
      </c>
    </row>
    <row r="51" spans="1:6">
      <c r="A51" s="1528" t="s">
        <v>10487</v>
      </c>
      <c r="B51" s="1529" t="s">
        <v>20715</v>
      </c>
      <c r="C51" s="1528" t="s">
        <v>3982</v>
      </c>
      <c r="D51" s="1543">
        <v>188.27510000000001</v>
      </c>
      <c r="E51" s="1535"/>
      <c r="F51" s="1521" t="str">
        <f t="shared" si="0"/>
        <v>TUBO PEAD PE 100 PN 10 COM FLANGES - D = 160 MM</v>
      </c>
    </row>
    <row r="52" spans="1:6">
      <c r="A52" s="1526" t="s">
        <v>10488</v>
      </c>
      <c r="B52" s="1523" t="s">
        <v>20145</v>
      </c>
      <c r="C52" s="1526" t="s">
        <v>3982</v>
      </c>
      <c r="D52" s="1542">
        <v>25.203600000000002</v>
      </c>
      <c r="E52" s="1535"/>
      <c r="F52" s="1521" t="str">
        <f t="shared" si="0"/>
        <v>CAIBRO DE PINHO - L = 7,5 CM E E = 10,0 CM</v>
      </c>
    </row>
    <row r="53" spans="1:6">
      <c r="A53" s="1528" t="s">
        <v>10489</v>
      </c>
      <c r="B53" s="1529" t="s">
        <v>20146</v>
      </c>
      <c r="C53" s="1528" t="s">
        <v>3982</v>
      </c>
      <c r="D53" s="1543">
        <v>0.73099999999999998</v>
      </c>
      <c r="E53" s="1535"/>
      <c r="F53" s="1521" t="str">
        <f t="shared" si="0"/>
        <v>ARAME FARPADO EM AÇO GALVANIZADO - D = 1,60 MM</v>
      </c>
    </row>
    <row r="54" spans="1:6">
      <c r="A54" s="1528" t="s">
        <v>10490</v>
      </c>
      <c r="B54" s="1529" t="s">
        <v>20716</v>
      </c>
      <c r="C54" s="1528" t="s">
        <v>20703</v>
      </c>
      <c r="D54" s="1551">
        <v>24608.644100000001</v>
      </c>
      <c r="E54" s="1535"/>
      <c r="F54" s="1521" t="str">
        <f t="shared" si="0"/>
        <v>CONTAINER COM 3 JANELAS PARA GUARITA - L = 2,44 M E C = 3,05 M (1/2 TEU)</v>
      </c>
    </row>
    <row r="55" spans="1:6">
      <c r="A55" s="1526" t="s">
        <v>10491</v>
      </c>
      <c r="B55" s="1523" t="s">
        <v>20147</v>
      </c>
      <c r="C55" s="1526" t="s">
        <v>4279</v>
      </c>
      <c r="D55" s="1542">
        <v>12.6957</v>
      </c>
      <c r="E55" s="1535"/>
      <c r="F55" s="1521" t="str">
        <f t="shared" si="0"/>
        <v>ARAME LISO EM AÇO GALVANIZADO - D = 2,10 MM (14 BWG)</v>
      </c>
    </row>
    <row r="56" spans="1:6">
      <c r="A56" s="1528" t="s">
        <v>10492</v>
      </c>
      <c r="B56" s="1529" t="s">
        <v>20148</v>
      </c>
      <c r="C56" s="1528" t="s">
        <v>20703</v>
      </c>
      <c r="D56" s="1543">
        <v>5.3006000000000002</v>
      </c>
      <c r="E56" s="1535"/>
      <c r="F56" s="1521" t="str">
        <f t="shared" si="0"/>
        <v>MUDA DE ÁRVORE COM ALTURA DE 0,30 A 0,80 M</v>
      </c>
    </row>
    <row r="57" spans="1:6">
      <c r="A57" s="1526" t="s">
        <v>10493</v>
      </c>
      <c r="B57" s="1523" t="s">
        <v>20149</v>
      </c>
      <c r="C57" s="1526" t="s">
        <v>20703</v>
      </c>
      <c r="D57" s="1542">
        <v>11.030099999999999</v>
      </c>
      <c r="E57" s="1535"/>
      <c r="F57" s="1521" t="str">
        <f t="shared" si="0"/>
        <v>MUDA DE ARBUSTO COM ALTURA ATÉ 0,50 M</v>
      </c>
    </row>
    <row r="58" spans="1:6">
      <c r="A58" s="1528" t="s">
        <v>10494</v>
      </c>
      <c r="B58" s="1529" t="s">
        <v>20150</v>
      </c>
      <c r="C58" s="1528" t="s">
        <v>4279</v>
      </c>
      <c r="D58" s="1543">
        <v>6.3630000000000004</v>
      </c>
      <c r="E58" s="1535"/>
      <c r="F58" s="1521" t="str">
        <f t="shared" si="0"/>
        <v>ARAME LISO RECOZIDO EM AÇO-CARBONO - D = 1,24 MM (18 BWG)</v>
      </c>
    </row>
    <row r="59" spans="1:6">
      <c r="A59" s="1526" t="s">
        <v>10495</v>
      </c>
      <c r="B59" s="1523" t="s">
        <v>20151</v>
      </c>
      <c r="C59" s="1526" t="s">
        <v>20703</v>
      </c>
      <c r="D59" s="1542">
        <v>15.318899999999999</v>
      </c>
      <c r="E59" s="1535"/>
      <c r="F59" s="1521" t="str">
        <f t="shared" si="0"/>
        <v>DISCO DE CORTE ABRASIVO PARA POLICORTE - D = 300 MM</v>
      </c>
    </row>
    <row r="60" spans="1:6">
      <c r="A60" s="1528" t="s">
        <v>10496</v>
      </c>
      <c r="B60" s="1529" t="s">
        <v>11893</v>
      </c>
      <c r="C60" s="1528" t="s">
        <v>4013</v>
      </c>
      <c r="D60" s="1543">
        <v>70.498800000000003</v>
      </c>
      <c r="E60" s="1535"/>
      <c r="F60" s="1521" t="str">
        <f t="shared" si="0"/>
        <v>AREIA FINA</v>
      </c>
    </row>
    <row r="61" spans="1:6">
      <c r="A61" s="1526" t="s">
        <v>10497</v>
      </c>
      <c r="B61" s="1523" t="s">
        <v>11894</v>
      </c>
      <c r="C61" s="1526" t="s">
        <v>4013</v>
      </c>
      <c r="D61" s="1542">
        <v>68.082099999999997</v>
      </c>
      <c r="E61" s="1535"/>
      <c r="F61" s="1521" t="str">
        <f t="shared" si="0"/>
        <v>AREIA GROSSA</v>
      </c>
    </row>
    <row r="62" spans="1:6">
      <c r="A62" s="1528" t="s">
        <v>4337</v>
      </c>
      <c r="B62" s="1529" t="s">
        <v>11895</v>
      </c>
      <c r="C62" s="1528" t="s">
        <v>4013</v>
      </c>
      <c r="D62" s="1543">
        <v>93.991399999999999</v>
      </c>
      <c r="E62" s="1535"/>
      <c r="F62" s="1521" t="str">
        <f t="shared" si="0"/>
        <v>AREIA MÉDIA LAVADA</v>
      </c>
    </row>
    <row r="63" spans="1:6">
      <c r="A63" s="1526" t="s">
        <v>10498</v>
      </c>
      <c r="B63" s="1523" t="s">
        <v>11896</v>
      </c>
      <c r="C63" s="1526" t="s">
        <v>4279</v>
      </c>
      <c r="D63" s="1542">
        <v>1.3919999999999999</v>
      </c>
      <c r="E63" s="1535"/>
      <c r="F63" s="1521" t="str">
        <f t="shared" si="0"/>
        <v>ARGAMASSA PRÉ-DOSADA PARA GRAUTEAMENTO</v>
      </c>
    </row>
    <row r="64" spans="1:6">
      <c r="A64" s="1528" t="s">
        <v>10499</v>
      </c>
      <c r="B64" s="1529" t="s">
        <v>11897</v>
      </c>
      <c r="C64" s="1528" t="s">
        <v>4279</v>
      </c>
      <c r="D64" s="1543">
        <v>1.3380000000000001</v>
      </c>
      <c r="E64" s="1535"/>
      <c r="F64" s="1521" t="str">
        <f t="shared" si="0"/>
        <v>ARGAMASSA PRÉ-DOSADA AUTOADENSÁVEL PARA GRAUTEAMENTO</v>
      </c>
    </row>
    <row r="65" spans="1:6">
      <c r="A65" s="1526" t="s">
        <v>10500</v>
      </c>
      <c r="B65" s="1523" t="s">
        <v>20152</v>
      </c>
      <c r="C65" s="1526" t="s">
        <v>20703</v>
      </c>
      <c r="D65" s="1542">
        <v>228.5771</v>
      </c>
      <c r="E65" s="1535"/>
      <c r="F65" s="1521" t="str">
        <f t="shared" si="0"/>
        <v>ANCORAGEM ATIVA PARA 4 CORDOALHAS - D = 12,7 MM</v>
      </c>
    </row>
    <row r="66" spans="1:6">
      <c r="A66" s="1528" t="s">
        <v>10501</v>
      </c>
      <c r="B66" s="1529" t="s">
        <v>20153</v>
      </c>
      <c r="C66" s="1528" t="s">
        <v>20703</v>
      </c>
      <c r="D66" s="1543">
        <v>344.09710000000001</v>
      </c>
      <c r="E66" s="1535"/>
      <c r="F66" s="1521" t="str">
        <f t="shared" si="0"/>
        <v>ANCORAGEM ATIVA PARA 6 CORDOALHAS - D = 12,7 MM</v>
      </c>
    </row>
    <row r="67" spans="1:6">
      <c r="A67" s="1526" t="s">
        <v>10502</v>
      </c>
      <c r="B67" s="1523" t="s">
        <v>20154</v>
      </c>
      <c r="C67" s="1526" t="s">
        <v>20703</v>
      </c>
      <c r="D67" s="1542">
        <v>355.66239999999999</v>
      </c>
      <c r="E67" s="1535"/>
      <c r="F67" s="1521" t="str">
        <f t="shared" ref="F67:F130" si="1">UPPER(B67)</f>
        <v>ANCORAGEM ATIVA PARA 7 CORDOALHAS - D = 12,7 MM</v>
      </c>
    </row>
    <row r="68" spans="1:6">
      <c r="A68" s="1528" t="s">
        <v>10503</v>
      </c>
      <c r="B68" s="1529" t="s">
        <v>20155</v>
      </c>
      <c r="C68" s="1528" t="s">
        <v>20703</v>
      </c>
      <c r="D68" s="1543">
        <v>440.78680000000003</v>
      </c>
      <c r="E68" s="1535"/>
      <c r="F68" s="1521" t="str">
        <f t="shared" si="1"/>
        <v>ANCORAGEM ATIVA PARA 8 CORDOALHAS - D = 12,7 MM</v>
      </c>
    </row>
    <row r="69" spans="1:6">
      <c r="A69" s="1526" t="s">
        <v>10504</v>
      </c>
      <c r="B69" s="1523" t="s">
        <v>20156</v>
      </c>
      <c r="C69" s="1526" t="s">
        <v>20703</v>
      </c>
      <c r="D69" s="1542">
        <v>498.32040000000001</v>
      </c>
      <c r="E69" s="1535"/>
      <c r="F69" s="1521" t="str">
        <f t="shared" si="1"/>
        <v>ANCORAGEM ATIVA PARA 9 CORDOALHAS - D = 12,7 MM</v>
      </c>
    </row>
    <row r="70" spans="1:6">
      <c r="A70" s="1528" t="s">
        <v>10505</v>
      </c>
      <c r="B70" s="1529" t="s">
        <v>20157</v>
      </c>
      <c r="C70" s="1528" t="s">
        <v>20703</v>
      </c>
      <c r="D70" s="1543">
        <v>550.95950000000005</v>
      </c>
      <c r="E70" s="1535"/>
      <c r="F70" s="1521" t="str">
        <f t="shared" si="1"/>
        <v>ANCORAGEM ATIVA PARA 10 CORDOALHAS - D = 12,7 MM</v>
      </c>
    </row>
    <row r="71" spans="1:6">
      <c r="A71" s="1526" t="s">
        <v>10506</v>
      </c>
      <c r="B71" s="1523" t="s">
        <v>20158</v>
      </c>
      <c r="C71" s="1526" t="s">
        <v>20703</v>
      </c>
      <c r="D71" s="1542">
        <v>674.86249999999995</v>
      </c>
      <c r="E71" s="1535"/>
      <c r="F71" s="1521" t="str">
        <f t="shared" si="1"/>
        <v>ANCORAGEM ATIVA PARA 12 CORDOALHAS - D = 12,7 MM</v>
      </c>
    </row>
    <row r="72" spans="1:6">
      <c r="A72" s="1528" t="s">
        <v>10507</v>
      </c>
      <c r="B72" s="1529" t="s">
        <v>20159</v>
      </c>
      <c r="C72" s="1528" t="s">
        <v>20703</v>
      </c>
      <c r="D72" s="1543">
        <v>952.88</v>
      </c>
      <c r="E72" s="1535"/>
      <c r="F72" s="1521" t="str">
        <f t="shared" si="1"/>
        <v>ANCORAGEM ATIVA PARA 15 CORDOALHAS - D = 12,7 MM</v>
      </c>
    </row>
    <row r="73" spans="1:6">
      <c r="A73" s="1526" t="s">
        <v>10508</v>
      </c>
      <c r="B73" s="1523" t="s">
        <v>20160</v>
      </c>
      <c r="C73" s="1526" t="s">
        <v>20703</v>
      </c>
      <c r="D73" s="1552">
        <v>1150.5208</v>
      </c>
      <c r="E73" s="1535"/>
      <c r="F73" s="1521" t="str">
        <f t="shared" si="1"/>
        <v>ANCORAGEM ATIVA PARA 19 CORDOALHAS - D = 12,7 MM</v>
      </c>
    </row>
    <row r="74" spans="1:6">
      <c r="A74" s="1528" t="s">
        <v>10509</v>
      </c>
      <c r="B74" s="1529" t="s">
        <v>11898</v>
      </c>
      <c r="C74" s="1528" t="s">
        <v>3982</v>
      </c>
      <c r="D74" s="1543">
        <v>13.9077</v>
      </c>
      <c r="E74" s="1535"/>
      <c r="F74" s="1521" t="str">
        <f t="shared" si="1"/>
        <v>BAMBU COM DIÂMETRO MÉDIO DE 10 CM</v>
      </c>
    </row>
    <row r="75" spans="1:6">
      <c r="A75" s="1526" t="s">
        <v>10510</v>
      </c>
      <c r="B75" s="1523" t="s">
        <v>11899</v>
      </c>
      <c r="C75" s="1526" t="s">
        <v>10511</v>
      </c>
      <c r="D75" s="1542">
        <v>470.00400000000002</v>
      </c>
      <c r="E75" s="1535"/>
      <c r="F75" s="1521" t="str">
        <f t="shared" si="1"/>
        <v>EQUIPAMENTOS PARA A FÁBRICA DE DORMENTES DE CONCRETO PROTENDIDO</v>
      </c>
    </row>
    <row r="76" spans="1:6">
      <c r="A76" s="1528" t="s">
        <v>10512</v>
      </c>
      <c r="B76" s="1529" t="s">
        <v>20161</v>
      </c>
      <c r="C76" s="1528" t="s">
        <v>20703</v>
      </c>
      <c r="D76" s="1551">
        <v>1473.4938999999999</v>
      </c>
      <c r="E76" s="1535"/>
      <c r="F76" s="1521" t="str">
        <f t="shared" si="1"/>
        <v>ANCORAGEM ATIVA PARA 22 CORDOALHAS - D = 12,7 MM</v>
      </c>
    </row>
    <row r="77" spans="1:6">
      <c r="A77" s="1526" t="s">
        <v>10513</v>
      </c>
      <c r="B77" s="1523" t="s">
        <v>20162</v>
      </c>
      <c r="C77" s="1526" t="s">
        <v>20703</v>
      </c>
      <c r="D77" s="1552">
        <v>1791.0915</v>
      </c>
      <c r="E77" s="1535"/>
      <c r="F77" s="1521" t="str">
        <f t="shared" si="1"/>
        <v>ANCORAGEM ATIVA PARA 27 CORDOALHAS - D = 12,7 MM</v>
      </c>
    </row>
    <row r="78" spans="1:6">
      <c r="A78" s="1528" t="s">
        <v>10514</v>
      </c>
      <c r="B78" s="1529" t="s">
        <v>20163</v>
      </c>
      <c r="C78" s="1528" t="s">
        <v>20703</v>
      </c>
      <c r="D78" s="1551">
        <v>2584.6469999999999</v>
      </c>
      <c r="E78" s="1535"/>
      <c r="F78" s="1521" t="str">
        <f t="shared" si="1"/>
        <v>ANCORAGEM ATIVA PARA 31 CORDOALHAS - D = 12,7 MM</v>
      </c>
    </row>
    <row r="79" spans="1:6">
      <c r="A79" s="1526" t="s">
        <v>10515</v>
      </c>
      <c r="B79" s="1523" t="s">
        <v>20717</v>
      </c>
      <c r="C79" s="1526" t="s">
        <v>4279</v>
      </c>
      <c r="D79" s="1542">
        <v>5.2243000000000004</v>
      </c>
      <c r="E79" s="1535"/>
      <c r="F79" s="1521" t="str">
        <f t="shared" si="1"/>
        <v>ADITIVO ACELERADOR DE PEGA PARA CONCRETO E ARGAMASSA PROJETADOS</v>
      </c>
    </row>
    <row r="80" spans="1:6">
      <c r="A80" s="1528" t="s">
        <v>10516</v>
      </c>
      <c r="B80" s="1529" t="s">
        <v>20164</v>
      </c>
      <c r="C80" s="1528" t="s">
        <v>3367</v>
      </c>
      <c r="D80" s="1543" t="s">
        <v>26</v>
      </c>
      <c r="E80" s="1535"/>
      <c r="F80" s="1521" t="str">
        <f t="shared" si="1"/>
        <v>ASFALTO DILUÍDO DE PETRÓLEO - CM-30</v>
      </c>
    </row>
    <row r="81" spans="1:6">
      <c r="A81" s="1526" t="s">
        <v>10517</v>
      </c>
      <c r="B81" s="1523" t="s">
        <v>20165</v>
      </c>
      <c r="C81" s="1526" t="s">
        <v>20703</v>
      </c>
      <c r="D81" s="1542">
        <v>281.88330000000002</v>
      </c>
      <c r="E81" s="1535"/>
      <c r="F81" s="1521" t="str">
        <f t="shared" si="1"/>
        <v>ANCORAGEM ATIVA PARA 4 CORDOALHAS - D = 15,2 MM</v>
      </c>
    </row>
    <row r="82" spans="1:6">
      <c r="A82" s="1528" t="s">
        <v>10518</v>
      </c>
      <c r="B82" s="1529" t="s">
        <v>20166</v>
      </c>
      <c r="C82" s="1528" t="s">
        <v>20703</v>
      </c>
      <c r="D82" s="1543">
        <v>419.43060000000003</v>
      </c>
      <c r="E82" s="1535"/>
      <c r="F82" s="1521" t="str">
        <f t="shared" si="1"/>
        <v>ANCORAGEM ATIVA PARA 6 CORDOALHAS - D = 15,2 MM</v>
      </c>
    </row>
    <row r="83" spans="1:6">
      <c r="A83" s="1526" t="s">
        <v>10519</v>
      </c>
      <c r="B83" s="1523" t="s">
        <v>11900</v>
      </c>
      <c r="C83" s="1526" t="s">
        <v>22</v>
      </c>
      <c r="D83" s="1542">
        <v>23.154800000000002</v>
      </c>
      <c r="E83" s="1535"/>
      <c r="F83" s="1521" t="str">
        <f t="shared" si="1"/>
        <v>GEOCOMPOSTO PARA DRENAGEM</v>
      </c>
    </row>
    <row r="84" spans="1:6">
      <c r="A84" s="1528" t="s">
        <v>10520</v>
      </c>
      <c r="B84" s="1529" t="s">
        <v>20167</v>
      </c>
      <c r="C84" s="1528" t="s">
        <v>20703</v>
      </c>
      <c r="D84" s="1543">
        <v>494.7835</v>
      </c>
      <c r="E84" s="1535"/>
      <c r="F84" s="1521" t="str">
        <f t="shared" si="1"/>
        <v>ANCORAGEM ATIVA PARA 7 CORDOALHAS - D = 15,2 MM</v>
      </c>
    </row>
    <row r="85" spans="1:6">
      <c r="A85" s="1526" t="s">
        <v>10521</v>
      </c>
      <c r="B85" s="1523" t="s">
        <v>11901</v>
      </c>
      <c r="C85" s="1526" t="s">
        <v>3982</v>
      </c>
      <c r="D85" s="1542">
        <v>3.8641000000000001</v>
      </c>
      <c r="E85" s="1535"/>
      <c r="F85" s="1521" t="str">
        <f t="shared" si="1"/>
        <v>GEODRENO VERTICAL - L = 10 CM E E = 5 MM</v>
      </c>
    </row>
    <row r="86" spans="1:6">
      <c r="A86" s="1528" t="s">
        <v>10522</v>
      </c>
      <c r="B86" s="1529" t="s">
        <v>20168</v>
      </c>
      <c r="C86" s="1528" t="s">
        <v>20703</v>
      </c>
      <c r="D86" s="1543">
        <v>724.95730000000003</v>
      </c>
      <c r="E86" s="1535"/>
      <c r="F86" s="1521" t="str">
        <f t="shared" si="1"/>
        <v>ANCORAGEM ATIVA PARA 10 CORDOALHAS - D = 15,2 MM</v>
      </c>
    </row>
    <row r="87" spans="1:6">
      <c r="A87" s="1526" t="s">
        <v>10523</v>
      </c>
      <c r="B87" s="1523" t="s">
        <v>20169</v>
      </c>
      <c r="C87" s="1526" t="s">
        <v>20703</v>
      </c>
      <c r="D87" s="1542">
        <v>667.9819</v>
      </c>
      <c r="E87" s="1535"/>
      <c r="F87" s="1521" t="str">
        <f t="shared" si="1"/>
        <v>ANCORAGEM ATIVA PARA 9 CORDOALHAS - D = 15,2 MM</v>
      </c>
    </row>
    <row r="88" spans="1:6">
      <c r="A88" s="1528" t="s">
        <v>10524</v>
      </c>
      <c r="B88" s="1529" t="s">
        <v>20170</v>
      </c>
      <c r="C88" s="1528" t="s">
        <v>20703</v>
      </c>
      <c r="D88" s="1551">
        <v>4831.1458000000002</v>
      </c>
      <c r="E88" s="1535"/>
      <c r="F88" s="1521" t="str">
        <f t="shared" si="1"/>
        <v>DISCO DIAMANTADO SEGMENTADO PARA CORTE DE PAVIMENTO - D = 1.000 MM</v>
      </c>
    </row>
    <row r="89" spans="1:6">
      <c r="A89" s="1526" t="s">
        <v>10525</v>
      </c>
      <c r="B89" s="1523" t="s">
        <v>20171</v>
      </c>
      <c r="C89" s="1526" t="s">
        <v>20703</v>
      </c>
      <c r="D89" s="1542">
        <v>891.38660000000004</v>
      </c>
      <c r="E89" s="1535"/>
      <c r="F89" s="1521" t="str">
        <f t="shared" si="1"/>
        <v>ANCORAGEM ATIVA PARA 12 CORDOALHAS - D = 15,2 MM</v>
      </c>
    </row>
    <row r="90" spans="1:6">
      <c r="A90" s="1528" t="s">
        <v>10526</v>
      </c>
      <c r="B90" s="1529" t="s">
        <v>20172</v>
      </c>
      <c r="C90" s="1528" t="s">
        <v>20703</v>
      </c>
      <c r="D90" s="1551">
        <v>20710.543000000001</v>
      </c>
      <c r="E90" s="1535"/>
      <c r="F90" s="1521" t="str">
        <f t="shared" si="1"/>
        <v>DISCO DIAMANTADO SEGMENTADO PARA CORTE DE PAVIMENTO - D = 1.500 MM</v>
      </c>
    </row>
    <row r="91" spans="1:6">
      <c r="A91" s="1526" t="s">
        <v>10527</v>
      </c>
      <c r="B91" s="1523" t="s">
        <v>20718</v>
      </c>
      <c r="C91" s="1526" t="s">
        <v>22</v>
      </c>
      <c r="D91" s="1542">
        <v>5.4637000000000002</v>
      </c>
      <c r="E91" s="1535"/>
      <c r="F91" s="1521" t="str">
        <f t="shared" si="1"/>
        <v>BIOMANTA VEGETAL DE FIBRAS DE COCO ENTRELAÇADAS COM FIOS DE POLIPROPILENO BIODEGRADÁVEIS - DENSIDADE 0,4 KG/M²</v>
      </c>
    </row>
    <row r="92" spans="1:6">
      <c r="A92" s="1528" t="s">
        <v>10528</v>
      </c>
      <c r="B92" s="1529" t="s">
        <v>20173</v>
      </c>
      <c r="C92" s="1528" t="s">
        <v>20703</v>
      </c>
      <c r="D92" s="1551">
        <v>13456.606599999999</v>
      </c>
      <c r="E92" s="1535"/>
      <c r="F92" s="1521" t="str">
        <f t="shared" si="1"/>
        <v>MANGOTE FLANGEADO DE BORRACHA REFORÇADA COM LONAS SINTÉTICAS - C = 1,80 M E D = 0,30 M</v>
      </c>
    </row>
    <row r="93" spans="1:6">
      <c r="A93" s="1526" t="s">
        <v>10529</v>
      </c>
      <c r="B93" s="1523" t="s">
        <v>20174</v>
      </c>
      <c r="C93" s="1526" t="s">
        <v>20703</v>
      </c>
      <c r="D93" s="1552">
        <v>14271.234899999999</v>
      </c>
      <c r="E93" s="1535"/>
      <c r="F93" s="1521" t="str">
        <f t="shared" si="1"/>
        <v>MANGOTE FLANGEADO DE BORRACHA REFORÇADA COM LONAS SINTÉTICAS - C = 1,80 M E D = 0,40 M</v>
      </c>
    </row>
    <row r="94" spans="1:6">
      <c r="A94" s="1528" t="s">
        <v>10530</v>
      </c>
      <c r="B94" s="1529" t="s">
        <v>20175</v>
      </c>
      <c r="C94" s="1528" t="s">
        <v>20703</v>
      </c>
      <c r="D94" s="1551">
        <v>17256.162</v>
      </c>
      <c r="E94" s="1535"/>
      <c r="F94" s="1521" t="str">
        <f t="shared" si="1"/>
        <v>MANGOTE FLANGEADO DE BORRACHA REFORÇADA COM LONAS SINTÉTICAS - C = 1,80 M E D = 0,45 M</v>
      </c>
    </row>
    <row r="95" spans="1:6">
      <c r="A95" s="1526" t="s">
        <v>10531</v>
      </c>
      <c r="B95" s="1523" t="s">
        <v>20176</v>
      </c>
      <c r="C95" s="1526" t="s">
        <v>20703</v>
      </c>
      <c r="D95" s="1552">
        <v>20245.168799999999</v>
      </c>
      <c r="E95" s="1535"/>
      <c r="F95" s="1521" t="str">
        <f t="shared" si="1"/>
        <v>MANGOTE FLANGEADO DE BORRACHA REFORÇADA COM LONAS SINTÉTICAS - C = 1,80 M E D = 0,50 M</v>
      </c>
    </row>
    <row r="96" spans="1:6">
      <c r="A96" s="1528" t="s">
        <v>10532</v>
      </c>
      <c r="B96" s="1529" t="s">
        <v>11902</v>
      </c>
      <c r="C96" s="1528" t="s">
        <v>3982</v>
      </c>
      <c r="D96" s="1543">
        <v>334.34780000000001</v>
      </c>
      <c r="E96" s="1535"/>
      <c r="F96" s="1521" t="str">
        <f t="shared" si="1"/>
        <v>TUBO PEAD PE 100 PN 8 COM FLANGES - D = 250 MM</v>
      </c>
    </row>
    <row r="97" spans="1:6">
      <c r="A97" s="1526" t="s">
        <v>10533</v>
      </c>
      <c r="B97" s="1523" t="s">
        <v>11903</v>
      </c>
      <c r="C97" s="1526" t="s">
        <v>3982</v>
      </c>
      <c r="D97" s="1552">
        <v>2152.9168</v>
      </c>
      <c r="E97" s="1535"/>
      <c r="F97" s="1521" t="str">
        <f t="shared" si="1"/>
        <v>TUBO PEAD PE 100 PN 8 COM FLANGES - D = 400 MM</v>
      </c>
    </row>
    <row r="98" spans="1:6">
      <c r="A98" s="1528" t="s">
        <v>10534</v>
      </c>
      <c r="B98" s="1529" t="s">
        <v>11904</v>
      </c>
      <c r="C98" s="1528" t="s">
        <v>3982</v>
      </c>
      <c r="D98" s="1551">
        <v>2702.5761000000002</v>
      </c>
      <c r="E98" s="1535"/>
      <c r="F98" s="1521" t="str">
        <f t="shared" si="1"/>
        <v>TUBO PEAD PE 100 PN 8 COM FLANGES - D = 450 MM</v>
      </c>
    </row>
    <row r="99" spans="1:6">
      <c r="A99" s="1526" t="s">
        <v>10535</v>
      </c>
      <c r="B99" s="1523" t="s">
        <v>11905</v>
      </c>
      <c r="C99" s="1526" t="s">
        <v>3982</v>
      </c>
      <c r="D99" s="1552">
        <v>3025.7330999999999</v>
      </c>
      <c r="E99" s="1535"/>
      <c r="F99" s="1521" t="str">
        <f t="shared" si="1"/>
        <v>TUBO PEAD PE 100 PN 8 COM FLANGES - D = 500 MM</v>
      </c>
    </row>
    <row r="100" spans="1:6">
      <c r="A100" s="1528" t="s">
        <v>10536</v>
      </c>
      <c r="B100" s="1529" t="s">
        <v>20177</v>
      </c>
      <c r="C100" s="1528" t="s">
        <v>20703</v>
      </c>
      <c r="D100" s="1551">
        <v>3246.1878999999999</v>
      </c>
      <c r="E100" s="1535"/>
      <c r="F100" s="1521" t="str">
        <f t="shared" si="1"/>
        <v>FLUTUADOR BIPARTIDO EM POLIETILENO COM NÚCLEO DE ESPUMA EM POLIURETANO PARA TUBOS - D = 0,30 M</v>
      </c>
    </row>
    <row r="101" spans="1:6">
      <c r="A101" s="1526" t="s">
        <v>10537</v>
      </c>
      <c r="B101" s="1523" t="s">
        <v>20178</v>
      </c>
      <c r="C101" s="1526" t="s">
        <v>20703</v>
      </c>
      <c r="D101" s="1552">
        <v>4455.5571</v>
      </c>
      <c r="E101" s="1535"/>
      <c r="F101" s="1521" t="str">
        <f t="shared" si="1"/>
        <v>FLUTUADOR BIPARTIDO EM POLIETILENO COM NÚCLEO DE ESPUMA EM POLIURETANO PARA TUBOS - D = 0,40 M</v>
      </c>
    </row>
    <row r="102" spans="1:6">
      <c r="A102" s="1528" t="s">
        <v>10538</v>
      </c>
      <c r="B102" s="1529" t="s">
        <v>20179</v>
      </c>
      <c r="C102" s="1528" t="s">
        <v>20703</v>
      </c>
      <c r="D102" s="1551">
        <v>5108.2902999999997</v>
      </c>
      <c r="E102" s="1535"/>
      <c r="F102" s="1521" t="str">
        <f t="shared" si="1"/>
        <v>FLUTUADOR BIPARTIDO EM POLIETILENO COM NÚCLEO DE ESPUMA EM POLIURETANO PARA TUBOS - D = 0,45 M</v>
      </c>
    </row>
    <row r="103" spans="1:6">
      <c r="A103" s="1526" t="s">
        <v>10539</v>
      </c>
      <c r="B103" s="1523" t="s">
        <v>20180</v>
      </c>
      <c r="C103" s="1526" t="s">
        <v>20703</v>
      </c>
      <c r="D103" s="1552">
        <v>5521.2687999999998</v>
      </c>
      <c r="E103" s="1535"/>
      <c r="F103" s="1521" t="str">
        <f t="shared" si="1"/>
        <v>FLUTUADOR BIPARTIDO EM POLIETILENO COM NÚCLEO DE ESPUMA EM POLIURETANO PARA TUBOS - D = 0,50 M</v>
      </c>
    </row>
    <row r="104" spans="1:6">
      <c r="A104" s="1528" t="s">
        <v>10540</v>
      </c>
      <c r="B104" s="1529" t="s">
        <v>20181</v>
      </c>
      <c r="C104" s="1528" t="s">
        <v>22</v>
      </c>
      <c r="D104" s="1543">
        <v>4.5</v>
      </c>
      <c r="E104" s="1535"/>
      <c r="F104" s="1521" t="str">
        <f t="shared" si="1"/>
        <v>BIOMANTA VEGETAL DE FIBRAS DE PALHA ENTRELAÇADAS COM FIOS DE POLIPROPILENO BIODEGRADÁVEIS - DENSIDADE 0,6 KG/M²</v>
      </c>
    </row>
    <row r="105" spans="1:6">
      <c r="A105" s="1526" t="s">
        <v>10541</v>
      </c>
      <c r="B105" s="1523" t="s">
        <v>20182</v>
      </c>
      <c r="C105" s="1526" t="s">
        <v>3982</v>
      </c>
      <c r="D105" s="1542">
        <v>45.883600000000001</v>
      </c>
      <c r="E105" s="1535"/>
      <c r="F105" s="1521" t="str">
        <f t="shared" si="1"/>
        <v>RETENTOR DE SEDIMENTO EM FIBRAS VEGETAIS - D = 20 CM</v>
      </c>
    </row>
    <row r="106" spans="1:6">
      <c r="A106" s="1528" t="s">
        <v>10542</v>
      </c>
      <c r="B106" s="1529" t="s">
        <v>20183</v>
      </c>
      <c r="C106" s="1528" t="s">
        <v>20703</v>
      </c>
      <c r="D106" s="1551">
        <v>1156.1797999999999</v>
      </c>
      <c r="E106" s="1535"/>
      <c r="F106" s="1521" t="str">
        <f t="shared" si="1"/>
        <v>ANCORAGEM ATIVA PARA 15 CORDOALHAS - D = 15,2 MM</v>
      </c>
    </row>
    <row r="107" spans="1:6">
      <c r="A107" s="1526" t="s">
        <v>10543</v>
      </c>
      <c r="B107" s="1523" t="s">
        <v>20184</v>
      </c>
      <c r="C107" s="1526" t="s">
        <v>3982</v>
      </c>
      <c r="D107" s="1542">
        <v>206.13939999999999</v>
      </c>
      <c r="E107" s="1535"/>
      <c r="F107" s="1521" t="str">
        <f t="shared" si="1"/>
        <v>TUBO PEAD CORRUGADO COM PAREDES ESTRUTURADAS PARA DRENAGEM - D = 400 MM</v>
      </c>
    </row>
    <row r="108" spans="1:6">
      <c r="A108" s="1528" t="s">
        <v>10544</v>
      </c>
      <c r="B108" s="1529" t="s">
        <v>20185</v>
      </c>
      <c r="C108" s="1528" t="s">
        <v>3982</v>
      </c>
      <c r="D108" s="1543">
        <v>211.45169999999999</v>
      </c>
      <c r="E108" s="1535"/>
      <c r="F108" s="1521" t="str">
        <f t="shared" si="1"/>
        <v>TUBO PEAD CORRUGADO COM PAREDES ESTRUTURADAS PARA DRENAGEM - D = 450 MM</v>
      </c>
    </row>
    <row r="109" spans="1:6">
      <c r="A109" s="1526" t="s">
        <v>10545</v>
      </c>
      <c r="B109" s="1523" t="s">
        <v>20186</v>
      </c>
      <c r="C109" s="1526" t="s">
        <v>3982</v>
      </c>
      <c r="D109" s="1542">
        <v>338.38400000000001</v>
      </c>
      <c r="E109" s="1535"/>
      <c r="F109" s="1521" t="str">
        <f t="shared" si="1"/>
        <v>TUBO PEAD CORRUGADO COM PAREDES ESTRUTURADAS PARA DRENAGEM - D = 500 MM</v>
      </c>
    </row>
    <row r="110" spans="1:6">
      <c r="A110" s="1528" t="s">
        <v>10546</v>
      </c>
      <c r="B110" s="1529" t="s">
        <v>20187</v>
      </c>
      <c r="C110" s="1528" t="s">
        <v>3982</v>
      </c>
      <c r="D110" s="1543">
        <v>494.12810000000002</v>
      </c>
      <c r="E110" s="1535"/>
      <c r="F110" s="1521" t="str">
        <f t="shared" si="1"/>
        <v>TUBO PEAD CORRUGADO COM PAREDES ESTRUTURADAS PARA DRENAGEM - D = 600 MM</v>
      </c>
    </row>
    <row r="111" spans="1:6">
      <c r="A111" s="1526" t="s">
        <v>10547</v>
      </c>
      <c r="B111" s="1523" t="s">
        <v>20188</v>
      </c>
      <c r="C111" s="1526" t="s">
        <v>3982</v>
      </c>
      <c r="D111" s="1542">
        <v>539.87789999999995</v>
      </c>
      <c r="E111" s="1535"/>
      <c r="F111" s="1521" t="str">
        <f t="shared" si="1"/>
        <v>TUBO PEAD CORRUGADO COM PAREDES ESTRUTURADAS PARA DRENAGEM - D = 750 MM</v>
      </c>
    </row>
    <row r="112" spans="1:6">
      <c r="A112" s="1528" t="s">
        <v>10548</v>
      </c>
      <c r="B112" s="1529" t="s">
        <v>20189</v>
      </c>
      <c r="C112" s="1528" t="s">
        <v>3982</v>
      </c>
      <c r="D112" s="1543">
        <v>673.83320000000003</v>
      </c>
      <c r="E112" s="1535"/>
      <c r="F112" s="1521" t="str">
        <f t="shared" si="1"/>
        <v>TUBO PEAD CORRUGADO COM PAREDES ESTRUTURADAS PARA DRENAGEM - D = 800 MM</v>
      </c>
    </row>
    <row r="113" spans="1:6">
      <c r="A113" s="1526" t="s">
        <v>10549</v>
      </c>
      <c r="B113" s="1523" t="s">
        <v>20190</v>
      </c>
      <c r="C113" s="1526" t="s">
        <v>3982</v>
      </c>
      <c r="D113" s="1542">
        <v>680.0992</v>
      </c>
      <c r="E113" s="1535"/>
      <c r="F113" s="1521" t="str">
        <f t="shared" si="1"/>
        <v>TUBO PEAD CORRUGADO COM PAREDES ESTRUTURADAS PARA DRENAGEM - D = 900 MM</v>
      </c>
    </row>
    <row r="114" spans="1:6">
      <c r="A114" s="1528" t="s">
        <v>10550</v>
      </c>
      <c r="B114" s="1529" t="s">
        <v>20191</v>
      </c>
      <c r="C114" s="1528" t="s">
        <v>20703</v>
      </c>
      <c r="D114" s="1551">
        <v>1486.8494000000001</v>
      </c>
      <c r="E114" s="1535"/>
      <c r="F114" s="1521" t="str">
        <f t="shared" si="1"/>
        <v>ANCORAGEM ATIVA PARA 19 CORDOALHAS - D = 15,2 MM</v>
      </c>
    </row>
    <row r="115" spans="1:6">
      <c r="A115" s="1526" t="s">
        <v>10551</v>
      </c>
      <c r="B115" s="1523" t="s">
        <v>20192</v>
      </c>
      <c r="C115" s="1526" t="s">
        <v>3982</v>
      </c>
      <c r="D115" s="1542">
        <v>875.18409999999994</v>
      </c>
      <c r="E115" s="1535"/>
      <c r="F115" s="1521" t="str">
        <f t="shared" si="1"/>
        <v>TUBO PEAD CORRUGADO COM PAREDES ESTRUTURADAS PARA DRENAGEM - D = 1.000 MM</v>
      </c>
    </row>
    <row r="116" spans="1:6">
      <c r="A116" s="1528" t="s">
        <v>10552</v>
      </c>
      <c r="B116" s="1529" t="s">
        <v>11906</v>
      </c>
      <c r="C116" s="1528" t="s">
        <v>4279</v>
      </c>
      <c r="D116" s="1543">
        <v>2.0566</v>
      </c>
      <c r="E116" s="1535"/>
      <c r="F116" s="1521" t="str">
        <f t="shared" si="1"/>
        <v>BENTONITA</v>
      </c>
    </row>
    <row r="117" spans="1:6">
      <c r="A117" s="1526" t="s">
        <v>10553</v>
      </c>
      <c r="B117" s="1523" t="s">
        <v>20193</v>
      </c>
      <c r="C117" s="1526" t="s">
        <v>3982</v>
      </c>
      <c r="D117" s="1542">
        <v>891.02059999999994</v>
      </c>
      <c r="E117" s="1535"/>
      <c r="F117" s="1521" t="str">
        <f t="shared" si="1"/>
        <v>TUBO PEAD CORRUGADO COM PAREDES ESTRUTURADAS PARA DRENAGEM - D = 1.050 MM</v>
      </c>
    </row>
    <row r="118" spans="1:6">
      <c r="A118" s="1528" t="s">
        <v>10554</v>
      </c>
      <c r="B118" s="1529" t="s">
        <v>20194</v>
      </c>
      <c r="C118" s="1528" t="s">
        <v>3982</v>
      </c>
      <c r="D118" s="1551">
        <v>1587.3227999999999</v>
      </c>
      <c r="E118" s="1535"/>
      <c r="F118" s="1521" t="str">
        <f t="shared" si="1"/>
        <v>TUBO PEAD CORRUGADO COM PAREDES ESTRUTURADAS PARA DRENAGEM - D = 1.200 MM</v>
      </c>
    </row>
    <row r="119" spans="1:6">
      <c r="A119" s="1526" t="s">
        <v>10555</v>
      </c>
      <c r="B119" s="1523" t="s">
        <v>20195</v>
      </c>
      <c r="C119" s="1526" t="s">
        <v>3982</v>
      </c>
      <c r="D119" s="1552">
        <v>1648.6696999999999</v>
      </c>
      <c r="E119" s="1535"/>
      <c r="F119" s="1521" t="str">
        <f t="shared" si="1"/>
        <v>TUBO PEAD CORRUGADO COM PAREDES ESTRUTURADAS PARA DRENAGEM - D = 1.500 MM</v>
      </c>
    </row>
    <row r="120" spans="1:6">
      <c r="A120" s="1528" t="s">
        <v>10556</v>
      </c>
      <c r="B120" s="1529" t="s">
        <v>20196</v>
      </c>
      <c r="C120" s="1528" t="s">
        <v>3982</v>
      </c>
      <c r="D120" s="1551">
        <v>6226.9105</v>
      </c>
      <c r="E120" s="1535"/>
      <c r="F120" s="1521" t="str">
        <f t="shared" si="1"/>
        <v>TUBO PEAD CORRUGADO COM PAREDES ESTRUTURADAS PARA DRENAGEM - D = 1.800 MM</v>
      </c>
    </row>
    <row r="121" spans="1:6">
      <c r="A121" s="1526" t="s">
        <v>10557</v>
      </c>
      <c r="B121" s="1523" t="s">
        <v>20197</v>
      </c>
      <c r="C121" s="1526" t="s">
        <v>20703</v>
      </c>
      <c r="D121" s="1552">
        <v>1886.5069000000001</v>
      </c>
      <c r="E121" s="1535"/>
      <c r="F121" s="1521" t="str">
        <f t="shared" si="1"/>
        <v>ANCORAGEM ATIVA PARA 22 CORDOALHAS - D = 15,2 MM</v>
      </c>
    </row>
    <row r="122" spans="1:6">
      <c r="A122" s="1528" t="s">
        <v>10558</v>
      </c>
      <c r="B122" s="1529" t="s">
        <v>20198</v>
      </c>
      <c r="C122" s="1528" t="s">
        <v>20703</v>
      </c>
      <c r="D122" s="1551">
        <v>2474.0169999999998</v>
      </c>
      <c r="E122" s="1535"/>
      <c r="F122" s="1521" t="str">
        <f t="shared" si="1"/>
        <v>ANCORAGEM ATIVA PARA 27 CORDOALHAS - D = 15,2 MM</v>
      </c>
    </row>
    <row r="123" spans="1:6">
      <c r="A123" s="1526" t="s">
        <v>10559</v>
      </c>
      <c r="B123" s="1523" t="s">
        <v>20199</v>
      </c>
      <c r="C123" s="1526" t="s">
        <v>3982</v>
      </c>
      <c r="D123" s="1552">
        <v>7494.1351999999997</v>
      </c>
      <c r="E123" s="1535"/>
      <c r="F123" s="1521" t="str">
        <f t="shared" si="1"/>
        <v>TUBO PEAD CORRUGADO COM PAREDES ESTRUTURADAS PARA DRENAGEM - D = 2.000 MM</v>
      </c>
    </row>
    <row r="124" spans="1:6">
      <c r="A124" s="1528" t="s">
        <v>10560</v>
      </c>
      <c r="B124" s="1529" t="s">
        <v>20200</v>
      </c>
      <c r="C124" s="1528" t="s">
        <v>20703</v>
      </c>
      <c r="D124" s="1543">
        <v>167.1395</v>
      </c>
      <c r="E124" s="1535"/>
      <c r="F124" s="1521" t="str">
        <f t="shared" si="1"/>
        <v>ANCORAGEM ATIVA PARA LAJES PARA 1 CORDOALHA - D = 12,7 MM</v>
      </c>
    </row>
    <row r="125" spans="1:6">
      <c r="A125" s="1526" t="s">
        <v>10561</v>
      </c>
      <c r="B125" s="1523" t="s">
        <v>20719</v>
      </c>
      <c r="C125" s="1526" t="s">
        <v>3982</v>
      </c>
      <c r="D125" s="1552">
        <v>12379.639800000001</v>
      </c>
      <c r="E125" s="1535"/>
      <c r="F125" s="1521" t="str">
        <f t="shared" si="1"/>
        <v>TUBO PEAD CORRUGADO COM PAREDES ESTRUTURADAS PARA DRENAGEM - D = 2.500 MM</v>
      </c>
    </row>
    <row r="126" spans="1:6">
      <c r="A126" s="1528" t="s">
        <v>10562</v>
      </c>
      <c r="B126" s="1529" t="s">
        <v>20720</v>
      </c>
      <c r="C126" s="1528" t="s">
        <v>3982</v>
      </c>
      <c r="D126" s="1551">
        <v>17222.911</v>
      </c>
      <c r="E126" s="1535"/>
      <c r="F126" s="1521" t="str">
        <f t="shared" si="1"/>
        <v>TUBO PEAD CORRUGADO COM PAREDES ESTRUTURADAS PARA DRENAGEM - D = 3.000 MM</v>
      </c>
    </row>
    <row r="127" spans="1:6">
      <c r="A127" s="1526" t="s">
        <v>10563</v>
      </c>
      <c r="B127" s="1523" t="s">
        <v>20721</v>
      </c>
      <c r="C127" s="1526" t="s">
        <v>20703</v>
      </c>
      <c r="D127" s="1542">
        <v>381.48599999999999</v>
      </c>
      <c r="E127" s="1535"/>
      <c r="F127" s="1521" t="str">
        <f t="shared" si="1"/>
        <v>ANCORAGEM ATIVA PARA LAJES PARA 2 CORDOALHAS - D = 12,7 MM</v>
      </c>
    </row>
    <row r="128" spans="1:6">
      <c r="A128" s="1528" t="s">
        <v>10564</v>
      </c>
      <c r="B128" s="1529" t="s">
        <v>20722</v>
      </c>
      <c r="C128" s="1528" t="s">
        <v>20703</v>
      </c>
      <c r="D128" s="1543">
        <v>762.30010000000004</v>
      </c>
      <c r="E128" s="1535"/>
      <c r="F128" s="1521" t="str">
        <f t="shared" si="1"/>
        <v>ANCORAGEM ATIVA PARA LAJES PARA 3 CORDOALHAS - D = 12,7 MM</v>
      </c>
    </row>
    <row r="129" spans="1:6">
      <c r="A129" s="1526" t="s">
        <v>10565</v>
      </c>
      <c r="B129" s="1523" t="s">
        <v>20723</v>
      </c>
      <c r="C129" s="1526" t="s">
        <v>20703</v>
      </c>
      <c r="D129" s="1542">
        <v>834.32960000000003</v>
      </c>
      <c r="E129" s="1535"/>
      <c r="F129" s="1521" t="str">
        <f t="shared" si="1"/>
        <v>ANCORAGEM ATIVA PARA LAJES PARA 4 CORDOALHAS - D = 12,7 MM</v>
      </c>
    </row>
    <row r="130" spans="1:6">
      <c r="A130" s="1526" t="s">
        <v>10566</v>
      </c>
      <c r="B130" s="1523" t="s">
        <v>20724</v>
      </c>
      <c r="C130" s="1526" t="s">
        <v>20703</v>
      </c>
      <c r="D130" s="1542">
        <v>3.6627999999999998</v>
      </c>
      <c r="E130" s="1535"/>
      <c r="F130" s="1521" t="str">
        <f t="shared" si="1"/>
        <v>BLOCO DE CONCRETO - L = 19 CM, A = 19 CM E C = 39 CM</v>
      </c>
    </row>
    <row r="131" spans="1:6">
      <c r="A131" s="1526" t="s">
        <v>10567</v>
      </c>
      <c r="B131" s="1523" t="s">
        <v>20725</v>
      </c>
      <c r="C131" s="1526" t="s">
        <v>20703</v>
      </c>
      <c r="D131" s="1542">
        <v>286.47989999999999</v>
      </c>
      <c r="E131" s="1535"/>
      <c r="F131" s="1521" t="str">
        <f t="shared" ref="F131:F194" si="2">UPPER(B131)</f>
        <v>TELA METÁLICA GALVANIZADA DOBRADA EM L - C = 2,0 M, L = 0,4 M E H = 0,4 M</v>
      </c>
    </row>
    <row r="132" spans="1:6">
      <c r="A132" s="1528" t="s">
        <v>10568</v>
      </c>
      <c r="B132" s="1529" t="s">
        <v>20726</v>
      </c>
      <c r="C132" s="1528" t="s">
        <v>20703</v>
      </c>
      <c r="D132" s="1543">
        <v>422.28</v>
      </c>
      <c r="E132" s="1535"/>
      <c r="F132" s="1521" t="str">
        <f t="shared" si="2"/>
        <v>EXTINTOR DE INCÊNDIO TIPO ESPUMA MECÂNICA - V = 10 L</v>
      </c>
    </row>
    <row r="133" spans="1:6">
      <c r="A133" s="1526" t="s">
        <v>10569</v>
      </c>
      <c r="B133" s="1523" t="s">
        <v>20727</v>
      </c>
      <c r="C133" s="1526" t="s">
        <v>3982</v>
      </c>
      <c r="D133" s="1542">
        <v>49.741900000000001</v>
      </c>
      <c r="E133" s="1535"/>
      <c r="F133" s="1521" t="str">
        <f t="shared" si="2"/>
        <v>BARRA DE FIBRA DE VIDRO (VERGALHÃO) - D = 25,0 MM</v>
      </c>
    </row>
    <row r="134" spans="1:6">
      <c r="A134" s="1528" t="s">
        <v>10570</v>
      </c>
      <c r="B134" s="1529" t="s">
        <v>20728</v>
      </c>
      <c r="C134" s="1528" t="s">
        <v>3982</v>
      </c>
      <c r="D134" s="1543">
        <v>6.3376999999999999</v>
      </c>
      <c r="E134" s="1535"/>
      <c r="F134" s="1521" t="str">
        <f t="shared" si="2"/>
        <v>CORRENTE DE ELO SOLDADO EM AÇO GALVANIZADO COM ACABAMENTO POLIDO - D = 3,18 MM (1/8")</v>
      </c>
    </row>
    <row r="135" spans="1:6">
      <c r="A135" s="1526" t="s">
        <v>10571</v>
      </c>
      <c r="B135" s="1523" t="s">
        <v>20729</v>
      </c>
      <c r="C135" s="1526" t="s">
        <v>20703</v>
      </c>
      <c r="D135" s="1542">
        <v>2.4822000000000002</v>
      </c>
      <c r="E135" s="1535"/>
      <c r="F135" s="1521" t="str">
        <f t="shared" si="2"/>
        <v>GONZO COM ABA EM AÇO GALVANIZADO - D = 12,7 MM (1/2")</v>
      </c>
    </row>
    <row r="136" spans="1:6">
      <c r="A136" s="1528" t="s">
        <v>10572</v>
      </c>
      <c r="B136" s="1529" t="s">
        <v>20730</v>
      </c>
      <c r="C136" s="1528" t="s">
        <v>3982</v>
      </c>
      <c r="D136" s="1543">
        <v>13.0398</v>
      </c>
      <c r="E136" s="1535"/>
      <c r="F136" s="1521" t="str">
        <f t="shared" si="2"/>
        <v>TUBO EM AÇO GALVANIZADO - E = 1,50 MM E SEÇÃO DE 20 X 20 MM</v>
      </c>
    </row>
    <row r="137" spans="1:6">
      <c r="A137" s="1526" t="s">
        <v>10573</v>
      </c>
      <c r="B137" s="1523" t="s">
        <v>20731</v>
      </c>
      <c r="C137" s="1526" t="s">
        <v>3982</v>
      </c>
      <c r="D137" s="1542">
        <v>26.939800000000002</v>
      </c>
      <c r="E137" s="1535"/>
      <c r="F137" s="1521" t="str">
        <f t="shared" si="2"/>
        <v>TUBO EM AÇO GALVANIZADO - E = 2,25 MM E D = 20 MM (3/4")</v>
      </c>
    </row>
    <row r="138" spans="1:6">
      <c r="A138" s="1528" t="s">
        <v>10574</v>
      </c>
      <c r="B138" s="1529" t="s">
        <v>20732</v>
      </c>
      <c r="C138" s="1528" t="s">
        <v>22</v>
      </c>
      <c r="D138" s="1543">
        <v>12.006600000000001</v>
      </c>
      <c r="E138" s="1535"/>
      <c r="F138" s="1521" t="str">
        <f t="shared" si="2"/>
        <v>TELA DE POLIAMIDA INDUSTRIAL - E = 0,40 MM E MALHA DE 1,6 MM</v>
      </c>
    </row>
    <row r="139" spans="1:6">
      <c r="A139" s="1526" t="s">
        <v>10575</v>
      </c>
      <c r="B139" s="1523" t="s">
        <v>20733</v>
      </c>
      <c r="C139" s="1526" t="s">
        <v>20703</v>
      </c>
      <c r="D139" s="1542">
        <v>0.1726</v>
      </c>
      <c r="E139" s="1535"/>
      <c r="F139" s="1521" t="str">
        <f t="shared" si="2"/>
        <v>ABRAÇADEIRA DE POLIAMIDA - E = 3,6 MM E C = 200 MM</v>
      </c>
    </row>
    <row r="140" spans="1:6">
      <c r="A140" s="1528" t="s">
        <v>10576</v>
      </c>
      <c r="B140" s="1529" t="s">
        <v>20734</v>
      </c>
      <c r="C140" s="1528" t="s">
        <v>20703</v>
      </c>
      <c r="D140" s="1543">
        <v>67.559700000000007</v>
      </c>
      <c r="E140" s="1535"/>
      <c r="F140" s="1521" t="str">
        <f t="shared" si="2"/>
        <v>RODA EM AÇO E PNEU COM CÂMARA DE AR 83/203 MM (3,25"/8") PARA CARRINHO DE MÃO</v>
      </c>
    </row>
    <row r="141" spans="1:6">
      <c r="A141" s="1526" t="s">
        <v>10577</v>
      </c>
      <c r="B141" s="1523" t="s">
        <v>20735</v>
      </c>
      <c r="C141" s="1526" t="s">
        <v>20703</v>
      </c>
      <c r="D141" s="1542">
        <v>215.04679999999999</v>
      </c>
      <c r="E141" s="1535"/>
      <c r="F141" s="1521" t="str">
        <f t="shared" si="2"/>
        <v>ANCORAGEM ATIVA PARA LAJES PARA 1 CORDOALHA - D = 15,2 MM</v>
      </c>
    </row>
    <row r="142" spans="1:6">
      <c r="A142" s="1528" t="s">
        <v>10578</v>
      </c>
      <c r="B142" s="1529" t="s">
        <v>20736</v>
      </c>
      <c r="C142" s="1528" t="s">
        <v>20703</v>
      </c>
      <c r="D142" s="1543">
        <v>501.05279999999999</v>
      </c>
      <c r="E142" s="1535"/>
      <c r="F142" s="1521" t="str">
        <f t="shared" si="2"/>
        <v>ANCORAGEM ATIVA PARA LAJES PARA 2 CORDOALHAS - D = 15,2 MM</v>
      </c>
    </row>
    <row r="143" spans="1:6">
      <c r="A143" s="1526" t="s">
        <v>10579</v>
      </c>
      <c r="B143" s="1523" t="s">
        <v>20737</v>
      </c>
      <c r="C143" s="1526" t="s">
        <v>20703</v>
      </c>
      <c r="D143" s="1542">
        <v>953.57309999999995</v>
      </c>
      <c r="E143" s="1535"/>
      <c r="F143" s="1521" t="str">
        <f t="shared" si="2"/>
        <v>ANCORAGEM ATIVA PARA LAJES PARA 3 CORDOALHAS - D = 15,2 MM</v>
      </c>
    </row>
    <row r="144" spans="1:6">
      <c r="A144" s="1528" t="s">
        <v>10580</v>
      </c>
      <c r="B144" s="1529" t="s">
        <v>20738</v>
      </c>
      <c r="C144" s="1528" t="s">
        <v>20703</v>
      </c>
      <c r="D144" s="1543">
        <v>1025.2431999999999</v>
      </c>
      <c r="E144" s="1535"/>
      <c r="F144" s="1521" t="str">
        <f t="shared" si="2"/>
        <v>ANCORAGEM ATIVA PARA LAJES PARA 4 CORDOALHAS - D = 15,2 MM</v>
      </c>
    </row>
    <row r="145" spans="1:6">
      <c r="A145" s="1526" t="s">
        <v>4338</v>
      </c>
      <c r="B145" s="1523" t="s">
        <v>3361</v>
      </c>
      <c r="C145" s="1526" t="s">
        <v>4013</v>
      </c>
      <c r="D145" s="1542">
        <v>119.74169999999999</v>
      </c>
      <c r="E145" s="1535"/>
      <c r="F145" s="1521" t="str">
        <f t="shared" si="2"/>
        <v>BRITA 1</v>
      </c>
    </row>
    <row r="146" spans="1:6">
      <c r="A146" s="1528" t="s">
        <v>4339</v>
      </c>
      <c r="B146" s="1529" t="s">
        <v>11907</v>
      </c>
      <c r="C146" s="1528" t="s">
        <v>4013</v>
      </c>
      <c r="D146" s="1543">
        <v>112.899</v>
      </c>
      <c r="E146" s="1535"/>
      <c r="F146" s="1521" t="str">
        <f t="shared" si="2"/>
        <v>BRITA 2</v>
      </c>
    </row>
    <row r="147" spans="1:6">
      <c r="A147" s="1526" t="s">
        <v>10581</v>
      </c>
      <c r="B147" s="1523" t="s">
        <v>11908</v>
      </c>
      <c r="C147" s="1526" t="s">
        <v>4013</v>
      </c>
      <c r="D147" s="1542">
        <v>110.2916</v>
      </c>
      <c r="E147" s="1535"/>
      <c r="F147" s="1521" t="str">
        <f t="shared" si="2"/>
        <v>BRITA 3</v>
      </c>
    </row>
    <row r="148" spans="1:6">
      <c r="A148" s="1528" t="s">
        <v>10582</v>
      </c>
      <c r="B148" s="1529" t="s">
        <v>11909</v>
      </c>
      <c r="C148" s="1528" t="s">
        <v>4013</v>
      </c>
      <c r="D148" s="1543">
        <v>13.5517</v>
      </c>
      <c r="E148" s="1535"/>
      <c r="F148" s="1521" t="str">
        <f t="shared" si="2"/>
        <v>ESCÓRIA DE ACIARIA</v>
      </c>
    </row>
    <row r="149" spans="1:6">
      <c r="A149" s="1526" t="s">
        <v>10583</v>
      </c>
      <c r="B149" s="1523" t="s">
        <v>20739</v>
      </c>
      <c r="C149" s="1526" t="s">
        <v>20703</v>
      </c>
      <c r="D149" s="1542">
        <v>0.39279999999999998</v>
      </c>
      <c r="E149" s="1535"/>
      <c r="F149" s="1521" t="str">
        <f t="shared" si="2"/>
        <v>PARAFUSO DE CABEÇA CHATA EM AÇO - D = 4,5 MM E BUCHA PLÁSTICA - D = 8 MM (S8)</v>
      </c>
    </row>
    <row r="150" spans="1:6">
      <c r="A150" s="1528" t="s">
        <v>20201</v>
      </c>
      <c r="B150" s="1529" t="s">
        <v>20202</v>
      </c>
      <c r="C150" s="1528" t="s">
        <v>20703</v>
      </c>
      <c r="D150" s="1543">
        <v>378.1388</v>
      </c>
      <c r="E150" s="1535"/>
      <c r="F150" s="1521" t="str">
        <f t="shared" si="2"/>
        <v>COROA DE BOTÕES CRUZADOS LINHA R32 - D = 43 MM (1 11/16’’)</v>
      </c>
    </row>
    <row r="151" spans="1:6">
      <c r="A151" s="1526" t="s">
        <v>10584</v>
      </c>
      <c r="B151" s="1523" t="s">
        <v>20740</v>
      </c>
      <c r="C151" s="1526" t="s">
        <v>20703</v>
      </c>
      <c r="D151" s="1552">
        <v>1472.6122</v>
      </c>
      <c r="E151" s="1535"/>
      <c r="F151" s="1521" t="str">
        <f t="shared" si="2"/>
        <v>COROA DE BOTÕES ESFÉRICOS LINHA T38 - D = 89 MM (3 1/2")</v>
      </c>
    </row>
    <row r="152" spans="1:6">
      <c r="A152" s="1528" t="s">
        <v>10585</v>
      </c>
      <c r="B152" s="1529" t="s">
        <v>20741</v>
      </c>
      <c r="C152" s="1528" t="s">
        <v>20703</v>
      </c>
      <c r="D152" s="1543">
        <v>673.69989999999996</v>
      </c>
      <c r="E152" s="1535"/>
      <c r="F152" s="1521" t="str">
        <f t="shared" si="2"/>
        <v>COROA DE BOTÕES ESFÉRICOS LINHA T45 - D = 76 MM (3")</v>
      </c>
    </row>
    <row r="153" spans="1:6">
      <c r="A153" s="1526" t="s">
        <v>10586</v>
      </c>
      <c r="B153" s="1523" t="s">
        <v>11910</v>
      </c>
      <c r="C153" s="1526" t="s">
        <v>20742</v>
      </c>
      <c r="D153" s="1552">
        <v>1534.83</v>
      </c>
      <c r="E153" s="1535"/>
      <c r="F153" s="1521" t="str">
        <f t="shared" si="2"/>
        <v>INSTALAÇÕES FÍSICAS PARA A CENTRAL DE PRÉ-MOLDAGEM DE DORMENTES DE CONCRETO PROTENDIDO</v>
      </c>
    </row>
    <row r="154" spans="1:6">
      <c r="A154" s="1528" t="s">
        <v>10587</v>
      </c>
      <c r="B154" s="1529" t="s">
        <v>11911</v>
      </c>
      <c r="C154" s="1528" t="s">
        <v>4279</v>
      </c>
      <c r="D154" s="1543">
        <v>2.0758000000000001</v>
      </c>
      <c r="E154" s="1535"/>
      <c r="F154" s="1521" t="str">
        <f t="shared" si="2"/>
        <v>ENXOFRE</v>
      </c>
    </row>
    <row r="155" spans="1:6">
      <c r="A155" s="1526" t="s">
        <v>10588</v>
      </c>
      <c r="B155" s="1523" t="s">
        <v>20743</v>
      </c>
      <c r="C155" s="1526" t="s">
        <v>4279</v>
      </c>
      <c r="D155" s="1542">
        <v>2.1928000000000001</v>
      </c>
      <c r="E155" s="1535"/>
      <c r="F155" s="1521" t="str">
        <f t="shared" si="2"/>
        <v>ADUBO À BASE DE NITROGÊNIO, FÓSFORO E POTÁSSIO (NPK)</v>
      </c>
    </row>
    <row r="156" spans="1:6">
      <c r="A156" s="1528" t="s">
        <v>10589</v>
      </c>
      <c r="B156" s="1529" t="s">
        <v>20744</v>
      </c>
      <c r="C156" s="1528" t="s">
        <v>4279</v>
      </c>
      <c r="D156" s="1543">
        <v>0.19500000000000001</v>
      </c>
      <c r="E156" s="1535"/>
      <c r="F156" s="1521" t="str">
        <f t="shared" si="2"/>
        <v>FILER CALCÁRIO</v>
      </c>
    </row>
    <row r="157" spans="1:6">
      <c r="A157" s="1526" t="s">
        <v>10590</v>
      </c>
      <c r="B157" s="1523" t="s">
        <v>11912</v>
      </c>
      <c r="C157" s="1526" t="s">
        <v>4279</v>
      </c>
      <c r="D157" s="1542">
        <v>17.008900000000001</v>
      </c>
      <c r="E157" s="1535"/>
      <c r="F157" s="1521" t="str">
        <f t="shared" si="2"/>
        <v>SEMENTES PARA HIDROSSEMEADURA</v>
      </c>
    </row>
    <row r="158" spans="1:6">
      <c r="A158" s="1528" t="s">
        <v>10591</v>
      </c>
      <c r="B158" s="1529" t="s">
        <v>20745</v>
      </c>
      <c r="C158" s="1528" t="s">
        <v>20703</v>
      </c>
      <c r="D158" s="1543">
        <v>42.948300000000003</v>
      </c>
      <c r="E158" s="1535"/>
      <c r="F158" s="1521" t="str">
        <f t="shared" si="2"/>
        <v>GUIA-CHAPÉU PRÉ-MOLDADA - C = 120 CM</v>
      </c>
    </row>
    <row r="159" spans="1:6">
      <c r="A159" s="1526" t="s">
        <v>10592</v>
      </c>
      <c r="B159" s="1523" t="s">
        <v>20746</v>
      </c>
      <c r="C159" s="1526" t="s">
        <v>4279</v>
      </c>
      <c r="D159" s="1542">
        <v>0.23949999999999999</v>
      </c>
      <c r="E159" s="1535"/>
      <c r="F159" s="1521" t="str">
        <f t="shared" si="2"/>
        <v>ADUBO ORGÂNICO COMPOSTO</v>
      </c>
    </row>
    <row r="160" spans="1:6">
      <c r="A160" s="1528" t="s">
        <v>10593</v>
      </c>
      <c r="B160" s="1529" t="s">
        <v>20747</v>
      </c>
      <c r="C160" s="1528" t="s">
        <v>22</v>
      </c>
      <c r="D160" s="1543">
        <v>185.53309999999999</v>
      </c>
      <c r="E160" s="1535"/>
      <c r="F160" s="1521" t="str">
        <f t="shared" si="2"/>
        <v>GABIÃO TIPO COLCHÃO EM LIGA DE ZINCO E ALUMÍNIO REVESTIDO COM POLÍMERO DE MALHA HEXAGONAL - E = 0,17 M</v>
      </c>
    </row>
    <row r="161" spans="1:6">
      <c r="A161" s="1526" t="s">
        <v>10594</v>
      </c>
      <c r="B161" s="1523" t="s">
        <v>20748</v>
      </c>
      <c r="C161" s="1526" t="s">
        <v>20703</v>
      </c>
      <c r="D161" s="1542">
        <v>318.37810000000002</v>
      </c>
      <c r="E161" s="1535"/>
      <c r="F161" s="1521" t="str">
        <f t="shared" si="2"/>
        <v>GABIÃO TIPO CAIXA EM LIGA DE ZINCO E ALUMÍNIO DE MALHA HEXAGONAL - C = 2,00 M, L = 1,00 M E H = 0,50 M</v>
      </c>
    </row>
    <row r="162" spans="1:6">
      <c r="A162" s="1528" t="s">
        <v>10595</v>
      </c>
      <c r="B162" s="1529" t="s">
        <v>20749</v>
      </c>
      <c r="C162" s="1528" t="s">
        <v>20703</v>
      </c>
      <c r="D162" s="1543">
        <v>619.37860000000001</v>
      </c>
      <c r="E162" s="1535"/>
      <c r="F162" s="1521" t="str">
        <f t="shared" si="2"/>
        <v>GABIÃO TIPO CAIXA EM LIGA DE ZINCO E ALUMÍNIO DE MALHA HEXAGONAL - C = 2,00 M, L = 1,00 M E H = 1,00 M</v>
      </c>
    </row>
    <row r="163" spans="1:6" ht="30">
      <c r="A163" s="1526" t="s">
        <v>10596</v>
      </c>
      <c r="B163" s="1523" t="s">
        <v>20750</v>
      </c>
      <c r="C163" s="1526" t="s">
        <v>20703</v>
      </c>
      <c r="D163" s="1542">
        <v>396.58269999999999</v>
      </c>
      <c r="E163" s="1535"/>
      <c r="F163" s="1521" t="str">
        <f t="shared" si="2"/>
        <v>GABIÃO TIPO CAIXA EM LIGA DE ZINCO E ALUMÍNIO REVESTIDO COM POLÍMERO DE MALHA HEXAGONAL - C = 2,00 M, L = 1,00 M E H = 0,50 M</v>
      </c>
    </row>
    <row r="164" spans="1:6" ht="30">
      <c r="A164" s="1528" t="s">
        <v>10597</v>
      </c>
      <c r="B164" s="1529" t="s">
        <v>20751</v>
      </c>
      <c r="C164" s="1528" t="s">
        <v>20703</v>
      </c>
      <c r="D164" s="1543">
        <v>555.16319999999996</v>
      </c>
      <c r="E164" s="1535"/>
      <c r="F164" s="1521" t="str">
        <f t="shared" si="2"/>
        <v>GABIÃO TIPO CAIXA EM LIGA DE ZINCO E ALUMÍNIO REVESTIDO COM POLÍMERO DE MALHA HEXAGONAL - C = 2,00 M, L = 1,00 M E H = 1,00 M</v>
      </c>
    </row>
    <row r="165" spans="1:6">
      <c r="A165" s="1526" t="s">
        <v>10598</v>
      </c>
      <c r="B165" s="1523" t="s">
        <v>20752</v>
      </c>
      <c r="C165" s="1526" t="s">
        <v>4013</v>
      </c>
      <c r="D165" s="1542">
        <v>515.83799999999997</v>
      </c>
      <c r="E165" s="1535"/>
      <c r="F165" s="1521" t="str">
        <f t="shared" si="2"/>
        <v>GABIÃO TIPO SACO EM LIGA DE ZINCO E ALUMÍNIO REVESTIDO COM POLÍMERO DE MALHA HEXAGONAL - D = 0,65 M</v>
      </c>
    </row>
    <row r="166" spans="1:6">
      <c r="A166" s="1528" t="s">
        <v>10599</v>
      </c>
      <c r="B166" s="1529" t="s">
        <v>20753</v>
      </c>
      <c r="C166" s="1528" t="s">
        <v>22</v>
      </c>
      <c r="D166" s="1543">
        <v>198.48699999999999</v>
      </c>
      <c r="E166" s="1535"/>
      <c r="F166" s="1521" t="str">
        <f t="shared" si="2"/>
        <v>GABIÃO TIPO COLCHÃO EM LIGA DE ZINCO E ALUMÍNIO REVESTIDO COM POLÍMERO DE MALHA HEXAGONAL - E = 0,23 M</v>
      </c>
    </row>
    <row r="167" spans="1:6">
      <c r="A167" s="1526" t="s">
        <v>10600</v>
      </c>
      <c r="B167" s="1523" t="s">
        <v>20754</v>
      </c>
      <c r="C167" s="1526" t="s">
        <v>22</v>
      </c>
      <c r="D167" s="1542">
        <v>217.35910000000001</v>
      </c>
      <c r="E167" s="1535"/>
      <c r="F167" s="1521" t="str">
        <f t="shared" si="2"/>
        <v>GABIÃO TIPO COLCHÃO EM LIGA DE ZINCO E ALUMÍNIO REVESTIDO COM POLÍMERO DE MALHA HEXAGONAL - E = 0,30 M</v>
      </c>
    </row>
    <row r="168" spans="1:6">
      <c r="A168" s="1528" t="s">
        <v>10601</v>
      </c>
      <c r="B168" s="1529" t="s">
        <v>11913</v>
      </c>
      <c r="C168" s="1528" t="s">
        <v>20755</v>
      </c>
      <c r="D168" s="1543">
        <v>1.0356000000000001</v>
      </c>
      <c r="E168" s="1535"/>
      <c r="F168" s="1521" t="str">
        <f t="shared" si="2"/>
        <v>ENERGIA ELÉTRICA</v>
      </c>
    </row>
    <row r="169" spans="1:6">
      <c r="A169" s="1526" t="s">
        <v>10602</v>
      </c>
      <c r="B169" s="1523" t="s">
        <v>20756</v>
      </c>
      <c r="C169" s="1526" t="s">
        <v>3982</v>
      </c>
      <c r="D169" s="1542">
        <v>11.352399999999999</v>
      </c>
      <c r="E169" s="1535"/>
      <c r="F169" s="1521" t="str">
        <f t="shared" si="2"/>
        <v>CABO DE COBRE FLEXÍVEL ANTICHAMA ISOLADO EM PVC - TENSÃO DE 450/750 V E SEÇÃO DE 16 MM²</v>
      </c>
    </row>
    <row r="170" spans="1:6">
      <c r="A170" s="1528" t="s">
        <v>10603</v>
      </c>
      <c r="B170" s="1529" t="s">
        <v>20757</v>
      </c>
      <c r="C170" s="1528" t="s">
        <v>4013</v>
      </c>
      <c r="D170" s="1543">
        <v>34.444499999999998</v>
      </c>
      <c r="E170" s="1535"/>
      <c r="F170" s="1521" t="str">
        <f t="shared" si="2"/>
        <v>MISTURA GASOSA DE ARGÔNIO E DIÓXIDO DE CARBONO PARA SOLDA MIG/MAG</v>
      </c>
    </row>
    <row r="171" spans="1:6">
      <c r="A171" s="1526" t="s">
        <v>10604</v>
      </c>
      <c r="B171" s="1523" t="s">
        <v>20758</v>
      </c>
      <c r="C171" s="1526" t="s">
        <v>20701</v>
      </c>
      <c r="D171" s="1542">
        <v>61.622799999999998</v>
      </c>
      <c r="E171" s="1535"/>
      <c r="F171" s="1521" t="str">
        <f t="shared" si="2"/>
        <v>TINTA À BASE DE ETIL SILICATO DE ZINCO BICOMPONENTE PARA FUNDO PREPARADOR DE PINTURA</v>
      </c>
    </row>
    <row r="172" spans="1:6">
      <c r="A172" s="1528" t="s">
        <v>10605</v>
      </c>
      <c r="B172" s="1529" t="s">
        <v>20759</v>
      </c>
      <c r="C172" s="1528" t="s">
        <v>20701</v>
      </c>
      <c r="D172" s="1543">
        <v>21.3947</v>
      </c>
      <c r="E172" s="1535"/>
      <c r="F172" s="1521" t="str">
        <f t="shared" si="2"/>
        <v>DILUENTE PARA TINTA À BASE DE ETIL SILICATO DE ZINCO</v>
      </c>
    </row>
    <row r="173" spans="1:6">
      <c r="A173" s="1526" t="s">
        <v>10606</v>
      </c>
      <c r="B173" s="1523" t="s">
        <v>20760</v>
      </c>
      <c r="C173" s="1526" t="s">
        <v>3982</v>
      </c>
      <c r="D173" s="1542">
        <v>3.3243999999999998</v>
      </c>
      <c r="E173" s="1535"/>
      <c r="F173" s="1521" t="str">
        <f t="shared" si="2"/>
        <v>CABO DE COBRE PP FLEXÍVEL ISOLADO EM PVC - TENSÃO DE 300/500 V E SEÇÃO DE 3 X 1,5 MM²</v>
      </c>
    </row>
    <row r="174" spans="1:6">
      <c r="A174" s="1528" t="s">
        <v>10607</v>
      </c>
      <c r="B174" s="1529" t="s">
        <v>20761</v>
      </c>
      <c r="C174" s="1528" t="s">
        <v>20703</v>
      </c>
      <c r="D174" s="1551">
        <v>30778.616300000002</v>
      </c>
      <c r="E174" s="1535"/>
      <c r="F174" s="1521" t="str">
        <f t="shared" si="2"/>
        <v>BOMBA DE COMBUSTÍVEL INDUSTRIAL ELETRÔNICA SIMPLES</v>
      </c>
    </row>
    <row r="175" spans="1:6">
      <c r="A175" s="1526" t="s">
        <v>10608</v>
      </c>
      <c r="B175" s="1523" t="s">
        <v>20762</v>
      </c>
      <c r="C175" s="1526" t="s">
        <v>20703</v>
      </c>
      <c r="D175" s="1552">
        <v>18472.9699</v>
      </c>
      <c r="E175" s="1535"/>
      <c r="F175" s="1521" t="str">
        <f t="shared" si="2"/>
        <v>TANQUE DE COMBUSTÍVEL AÉREO HORIZONTAL COM ESCADA PARA VISITA - CAPACIDADE DE 5.000 L</v>
      </c>
    </row>
    <row r="176" spans="1:6">
      <c r="A176" s="1528" t="s">
        <v>10609</v>
      </c>
      <c r="B176" s="1529" t="s">
        <v>20763</v>
      </c>
      <c r="C176" s="1528" t="s">
        <v>3982</v>
      </c>
      <c r="D176" s="1543">
        <v>124.8582</v>
      </c>
      <c r="E176" s="1535"/>
      <c r="F176" s="1521" t="str">
        <f t="shared" si="2"/>
        <v>CABO DE COBRE FLEXÍVEL ANTICHAMA ISOLADO EM PVC - TENSÃO DE 0,6/1,0 KV E SEÇÃO DE 240 MM²</v>
      </c>
    </row>
    <row r="177" spans="1:6">
      <c r="A177" s="1526" t="s">
        <v>20204</v>
      </c>
      <c r="B177" s="1523" t="s">
        <v>20203</v>
      </c>
      <c r="C177" s="1526" t="s">
        <v>20703</v>
      </c>
      <c r="D177" s="1552">
        <v>3797.2408999999998</v>
      </c>
      <c r="E177" s="1535"/>
      <c r="F177" s="1521" t="str">
        <f t="shared" si="2"/>
        <v>MÓDULO DE TORRE DE ELEVADOR CREMALHEIRA</v>
      </c>
    </row>
    <row r="178" spans="1:6">
      <c r="A178" s="1528" t="s">
        <v>20206</v>
      </c>
      <c r="B178" s="1529" t="s">
        <v>20205</v>
      </c>
      <c r="C178" s="1528" t="s">
        <v>20703</v>
      </c>
      <c r="D178" s="1551">
        <v>2847.9306999999999</v>
      </c>
      <c r="E178" s="1535"/>
      <c r="F178" s="1521" t="str">
        <f t="shared" si="2"/>
        <v>MÓDULO DE ANCORAGEM DA TORRE DO ELEVADOR CREMALHEIRA</v>
      </c>
    </row>
    <row r="179" spans="1:6">
      <c r="A179" s="1526" t="s">
        <v>10610</v>
      </c>
      <c r="B179" s="1523" t="s">
        <v>20764</v>
      </c>
      <c r="C179" s="1526" t="s">
        <v>3982</v>
      </c>
      <c r="D179" s="1542">
        <v>31.378399999999999</v>
      </c>
      <c r="E179" s="1535"/>
      <c r="F179" s="1521" t="str">
        <f t="shared" si="2"/>
        <v>CABO DE COBRE FLEXÍVEL ANTICHAMA ISOLADO EM PVC - TENSÃO DE 0,6/1,0 KV E SEÇÃO DE 50 MM²</v>
      </c>
    </row>
    <row r="180" spans="1:6">
      <c r="A180" s="1528" t="s">
        <v>10611</v>
      </c>
      <c r="B180" s="1529" t="s">
        <v>20765</v>
      </c>
      <c r="C180" s="1528" t="s">
        <v>3982</v>
      </c>
      <c r="D180" s="1543">
        <v>19.291</v>
      </c>
      <c r="E180" s="1535"/>
      <c r="F180" s="1521" t="str">
        <f t="shared" si="2"/>
        <v>CAIBRO DE PINHO - L = 7,5 CM E E = 7,5 CM</v>
      </c>
    </row>
    <row r="181" spans="1:6">
      <c r="A181" s="1526" t="s">
        <v>10612</v>
      </c>
      <c r="B181" s="1523" t="s">
        <v>11914</v>
      </c>
      <c r="C181" s="1526" t="s">
        <v>3982</v>
      </c>
      <c r="D181" s="1542">
        <v>10.226699999999999</v>
      </c>
      <c r="E181" s="1535"/>
      <c r="F181" s="1521" t="str">
        <f t="shared" si="2"/>
        <v>PONTALETE PARA ESCORAMENTO - D = 15 CM</v>
      </c>
    </row>
    <row r="182" spans="1:6">
      <c r="A182" s="1528" t="s">
        <v>10613</v>
      </c>
      <c r="B182" s="1529" t="s">
        <v>20766</v>
      </c>
      <c r="C182" s="1528" t="s">
        <v>3982</v>
      </c>
      <c r="D182" s="1543">
        <v>9.7344000000000008</v>
      </c>
      <c r="E182" s="1535"/>
      <c r="F182" s="1521" t="str">
        <f t="shared" si="2"/>
        <v>TÁBUA - E = 2,5 CM E L = 30 CM</v>
      </c>
    </row>
    <row r="183" spans="1:6">
      <c r="A183" s="1526" t="s">
        <v>10614</v>
      </c>
      <c r="B183" s="1523" t="s">
        <v>20767</v>
      </c>
      <c r="C183" s="1526" t="s">
        <v>3982</v>
      </c>
      <c r="D183" s="1542">
        <v>3.3182</v>
      </c>
      <c r="E183" s="1535"/>
      <c r="F183" s="1521" t="str">
        <f t="shared" si="2"/>
        <v>TÁBUA - E = 2,5 CM E L = 15 CM</v>
      </c>
    </row>
    <row r="184" spans="1:6">
      <c r="A184" s="1528" t="s">
        <v>10615</v>
      </c>
      <c r="B184" s="1529" t="s">
        <v>20768</v>
      </c>
      <c r="C184" s="1528" t="s">
        <v>3982</v>
      </c>
      <c r="D184" s="1543">
        <v>2.8660999999999999</v>
      </c>
      <c r="E184" s="1535"/>
      <c r="F184" s="1521" t="str">
        <f t="shared" si="2"/>
        <v>TÁBUA - E = 2,5 CM E L = 10 CM</v>
      </c>
    </row>
    <row r="185" spans="1:6">
      <c r="A185" s="1526" t="s">
        <v>10616</v>
      </c>
      <c r="B185" s="1523" t="s">
        <v>11915</v>
      </c>
      <c r="C185" s="1526" t="s">
        <v>3982</v>
      </c>
      <c r="D185" s="1542">
        <v>6.3647</v>
      </c>
      <c r="E185" s="1535"/>
      <c r="F185" s="1521" t="str">
        <f t="shared" si="2"/>
        <v>PONTALETE PARA ESCORAMENTO - D = 10 CM</v>
      </c>
    </row>
    <row r="186" spans="1:6">
      <c r="A186" s="1528" t="s">
        <v>10617</v>
      </c>
      <c r="B186" s="1529" t="s">
        <v>20769</v>
      </c>
      <c r="C186" s="1528" t="s">
        <v>3982</v>
      </c>
      <c r="D186" s="1543">
        <v>3.4788999999999999</v>
      </c>
      <c r="E186" s="1535"/>
      <c r="F186" s="1521" t="str">
        <f t="shared" si="2"/>
        <v>PEÇA DE MADEIRA - L = 7,5 CM E E = 2,5 CM</v>
      </c>
    </row>
    <row r="187" spans="1:6">
      <c r="A187" s="1526" t="s">
        <v>10618</v>
      </c>
      <c r="B187" s="1523" t="s">
        <v>11916</v>
      </c>
      <c r="C187" s="1526" t="s">
        <v>4279</v>
      </c>
      <c r="D187" s="1542">
        <v>0.34689999999999999</v>
      </c>
      <c r="E187" s="1535"/>
      <c r="F187" s="1521" t="str">
        <f t="shared" si="2"/>
        <v>CAL HIDRATADA - A GRANEL</v>
      </c>
    </row>
    <row r="188" spans="1:6">
      <c r="A188" s="1528" t="s">
        <v>8315</v>
      </c>
      <c r="B188" s="1529" t="s">
        <v>11917</v>
      </c>
      <c r="C188" s="1528" t="s">
        <v>4279</v>
      </c>
      <c r="D188" s="1543">
        <v>0.38350000000000001</v>
      </c>
      <c r="E188" s="1535"/>
      <c r="F188" s="1521" t="str">
        <f t="shared" si="2"/>
        <v>CAL HIDRATADA - SACO</v>
      </c>
    </row>
    <row r="189" spans="1:6">
      <c r="A189" s="1526" t="s">
        <v>10619</v>
      </c>
      <c r="B189" s="1523" t="s">
        <v>11918</v>
      </c>
      <c r="C189" s="1526" t="s">
        <v>20703</v>
      </c>
      <c r="D189" s="1542">
        <v>211.17959999999999</v>
      </c>
      <c r="E189" s="1535"/>
      <c r="F189" s="1521" t="str">
        <f t="shared" si="2"/>
        <v>DISCO DE AÇO PARA BOMBA DE PROJEÇÃO VIA SECA</v>
      </c>
    </row>
    <row r="190" spans="1:6">
      <c r="A190" s="1528" t="s">
        <v>10620</v>
      </c>
      <c r="B190" s="1529" t="s">
        <v>11919</v>
      </c>
      <c r="C190" s="1528" t="s">
        <v>20703</v>
      </c>
      <c r="D190" s="1543">
        <v>761.95569999999998</v>
      </c>
      <c r="E190" s="1535"/>
      <c r="F190" s="1521" t="str">
        <f t="shared" si="2"/>
        <v>DISCO DE AÇO PARA BOMBA DE PROJEÇÃO VIA ÚMIDA</v>
      </c>
    </row>
    <row r="191" spans="1:6">
      <c r="A191" s="1526" t="s">
        <v>10621</v>
      </c>
      <c r="B191" s="1523" t="s">
        <v>11920</v>
      </c>
      <c r="C191" s="1526" t="s">
        <v>20703</v>
      </c>
      <c r="D191" s="1542">
        <v>180</v>
      </c>
      <c r="E191" s="1535"/>
      <c r="F191" s="1521" t="str">
        <f t="shared" si="2"/>
        <v>DISCO DE BORRACHA PARA BOMBA DE PROJEÇÃO VIA SECA</v>
      </c>
    </row>
    <row r="192" spans="1:6">
      <c r="A192" s="1528" t="s">
        <v>10622</v>
      </c>
      <c r="B192" s="1529" t="s">
        <v>11921</v>
      </c>
      <c r="C192" s="1528" t="s">
        <v>20703</v>
      </c>
      <c r="D192" s="1543">
        <v>473.53680000000003</v>
      </c>
      <c r="E192" s="1535"/>
      <c r="F192" s="1521" t="str">
        <f t="shared" si="2"/>
        <v>DISCO DE BORRACHA PARA BOMBA DE PROJEÇÃO VIA ÚMIDA</v>
      </c>
    </row>
    <row r="193" spans="1:6">
      <c r="A193" s="1526" t="s">
        <v>10623</v>
      </c>
      <c r="B193" s="1523" t="s">
        <v>11922</v>
      </c>
      <c r="C193" s="1526" t="s">
        <v>20703</v>
      </c>
      <c r="D193" s="1542">
        <v>249</v>
      </c>
      <c r="E193" s="1535"/>
      <c r="F193" s="1521" t="str">
        <f t="shared" si="2"/>
        <v>BICO PARA BOMBA DE PROJEÇÃO</v>
      </c>
    </row>
    <row r="194" spans="1:6">
      <c r="A194" s="1528" t="s">
        <v>10624</v>
      </c>
      <c r="B194" s="1529" t="s">
        <v>11923</v>
      </c>
      <c r="C194" s="1528" t="s">
        <v>3982</v>
      </c>
      <c r="D194" s="1543">
        <v>163.84960000000001</v>
      </c>
      <c r="E194" s="1535"/>
      <c r="F194" s="1521" t="str">
        <f t="shared" si="2"/>
        <v>MANGOTE PARA BOMBA DE PROJEÇÃO</v>
      </c>
    </row>
    <row r="195" spans="1:6">
      <c r="A195" s="1526" t="s">
        <v>10625</v>
      </c>
      <c r="B195" s="1523" t="s">
        <v>20770</v>
      </c>
      <c r="C195" s="1526" t="s">
        <v>4279</v>
      </c>
      <c r="D195" s="1542">
        <v>7.0846999999999998</v>
      </c>
      <c r="E195" s="1535"/>
      <c r="F195" s="1521" t="str">
        <f t="shared" ref="F195:F258" si="3">UPPER(B195)</f>
        <v>CANTONEIRA EM FERRO DE ABAS IGUAIS - L = 25,4 MM E E = 4,76 MM</v>
      </c>
    </row>
    <row r="196" spans="1:6">
      <c r="A196" s="1528" t="s">
        <v>10626</v>
      </c>
      <c r="B196" s="1529" t="s">
        <v>20771</v>
      </c>
      <c r="C196" s="1528" t="s">
        <v>4279</v>
      </c>
      <c r="D196" s="1543">
        <v>7.2039</v>
      </c>
      <c r="E196" s="1535"/>
      <c r="F196" s="1521" t="str">
        <f t="shared" si="3"/>
        <v>CANTONEIRA EM AÇO ASTM A36 GALVANIZADO</v>
      </c>
    </row>
    <row r="197" spans="1:6">
      <c r="A197" s="1528" t="s">
        <v>10627</v>
      </c>
      <c r="B197" s="1529" t="s">
        <v>11924</v>
      </c>
      <c r="C197" s="1528" t="s">
        <v>22</v>
      </c>
      <c r="D197" s="1543">
        <v>149.98349999999999</v>
      </c>
      <c r="E197" s="1535"/>
      <c r="F197" s="1521" t="str">
        <f t="shared" si="3"/>
        <v>CHAPA DE ALUMÍNIO - E = 1,5 MM</v>
      </c>
    </row>
    <row r="198" spans="1:6">
      <c r="A198" s="1526" t="s">
        <v>10628</v>
      </c>
      <c r="B198" s="1523" t="s">
        <v>20772</v>
      </c>
      <c r="C198" s="1526" t="s">
        <v>20703</v>
      </c>
      <c r="D198" s="1542">
        <v>9.7792999999999992</v>
      </c>
      <c r="E198" s="1535"/>
      <c r="F198" s="1521" t="str">
        <f t="shared" si="3"/>
        <v>CHUMBADOR DE EXPANSÃO CONTROLADA POR TORQUE EM AÇO ZINCADO PARA CONCRETO - D = 12,5 MM</v>
      </c>
    </row>
    <row r="199" spans="1:6">
      <c r="A199" s="1528" t="s">
        <v>10629</v>
      </c>
      <c r="B199" s="1529" t="s">
        <v>20773</v>
      </c>
      <c r="C199" s="1528" t="s">
        <v>20703</v>
      </c>
      <c r="D199" s="1543">
        <v>1.4746999999999999</v>
      </c>
      <c r="E199" s="1535"/>
      <c r="F199" s="1521" t="str">
        <f t="shared" si="3"/>
        <v>CHUMBADOR DE EXPANSÃO CONTROLADA POR TORQUE EM AÇO ZINCADO PARA CONCRETO - D = 6,3 MM</v>
      </c>
    </row>
    <row r="200" spans="1:6">
      <c r="A200" s="1526" t="s">
        <v>10630</v>
      </c>
      <c r="B200" s="1523" t="s">
        <v>20774</v>
      </c>
      <c r="C200" s="1526" t="s">
        <v>20703</v>
      </c>
      <c r="D200" s="1542">
        <v>25.815899999999999</v>
      </c>
      <c r="E200" s="1535"/>
      <c r="F200" s="1521" t="str">
        <f t="shared" si="3"/>
        <v>CHUMBADOR DE EXPANSÃO CONTROLADA POR TORQUE EM AÇO ZINCADO PARA CONCRETO - D = 20,0 MM</v>
      </c>
    </row>
    <row r="201" spans="1:6">
      <c r="A201" s="1528" t="s">
        <v>10631</v>
      </c>
      <c r="B201" s="1529" t="s">
        <v>20775</v>
      </c>
      <c r="C201" s="1528" t="s">
        <v>20703</v>
      </c>
      <c r="D201" s="1543">
        <v>3.9039999999999999</v>
      </c>
      <c r="E201" s="1535"/>
      <c r="F201" s="1521" t="str">
        <f t="shared" si="3"/>
        <v>CHUMBADOR DE EXPANSÃO CONTROLADA POR TORQUE EM AÇO ZINCADO PARA CONCRETO - D = 10,0 MM</v>
      </c>
    </row>
    <row r="202" spans="1:6">
      <c r="A202" s="1526" t="s">
        <v>10632</v>
      </c>
      <c r="B202" s="1523" t="s">
        <v>20776</v>
      </c>
      <c r="C202" s="1526" t="s">
        <v>20703</v>
      </c>
      <c r="D202" s="1542">
        <v>14.726100000000001</v>
      </c>
      <c r="E202" s="1535"/>
      <c r="F202" s="1521" t="str">
        <f t="shared" si="3"/>
        <v>CHUMBADOR DE EXPANSÃO CONTROLADA POR TORQUE EM AÇO ZINCADO PARA CONCRETO - D = 16,0 MM</v>
      </c>
    </row>
    <row r="203" spans="1:6">
      <c r="A203" s="1528" t="s">
        <v>10633</v>
      </c>
      <c r="B203" s="1529" t="s">
        <v>20777</v>
      </c>
      <c r="C203" s="1528" t="s">
        <v>20703</v>
      </c>
      <c r="D203" s="1543">
        <v>36.686900000000001</v>
      </c>
      <c r="E203" s="1535"/>
      <c r="F203" s="1521" t="str">
        <f t="shared" si="3"/>
        <v>CHUMBADOR DE EXPANSÃO CONTROLADA POR TORQUE EM AÇO ZINCADO PARA CONCRETO - D = 25,0 MM</v>
      </c>
    </row>
    <row r="204" spans="1:6">
      <c r="A204" s="1526" t="s">
        <v>10634</v>
      </c>
      <c r="B204" s="1523" t="s">
        <v>11925</v>
      </c>
      <c r="C204" s="1526" t="s">
        <v>4279</v>
      </c>
      <c r="D204" s="1542">
        <v>7.4116999999999997</v>
      </c>
      <c r="E204" s="1535"/>
      <c r="F204" s="1521" t="str">
        <f t="shared" si="3"/>
        <v>ARGAMASSA EXPANSIVA PARA DESMONTE DE ROCHA E DEMOLIÇÃO DE CONCRETO</v>
      </c>
    </row>
    <row r="205" spans="1:6">
      <c r="A205" s="1528" t="s">
        <v>4340</v>
      </c>
      <c r="B205" s="1529" t="s">
        <v>20778</v>
      </c>
      <c r="C205" s="1528" t="s">
        <v>4279</v>
      </c>
      <c r="D205" s="1543">
        <v>0.5544</v>
      </c>
      <c r="E205" s="1535"/>
      <c r="F205" s="1521" t="str">
        <f t="shared" si="3"/>
        <v>CIMENTO PORTLAND CP II - 32 - SACO</v>
      </c>
    </row>
    <row r="206" spans="1:6">
      <c r="A206" s="1528" t="s">
        <v>10635</v>
      </c>
      <c r="B206" s="1529" t="s">
        <v>20779</v>
      </c>
      <c r="C206" s="1528" t="s">
        <v>4279</v>
      </c>
      <c r="D206" s="1543">
        <v>10.629799999999999</v>
      </c>
      <c r="E206" s="1535"/>
      <c r="F206" s="1521" t="str">
        <f t="shared" si="3"/>
        <v>CORDOALHA NUA TIPO CP 190 RB - D = 12,7 MM</v>
      </c>
    </row>
    <row r="207" spans="1:6">
      <c r="A207" s="1526" t="s">
        <v>10636</v>
      </c>
      <c r="B207" s="1523" t="s">
        <v>20780</v>
      </c>
      <c r="C207" s="1526" t="s">
        <v>4279</v>
      </c>
      <c r="D207" s="1542">
        <v>10.8805</v>
      </c>
      <c r="E207" s="1535"/>
      <c r="F207" s="1521" t="str">
        <f t="shared" si="3"/>
        <v>CORDOALHA NUA TIPO CP 190 RB - D = 15,2 MM</v>
      </c>
    </row>
    <row r="208" spans="1:6">
      <c r="A208" s="1528" t="s">
        <v>10637</v>
      </c>
      <c r="B208" s="1529" t="s">
        <v>20781</v>
      </c>
      <c r="C208" s="1528" t="s">
        <v>3982</v>
      </c>
      <c r="D208" s="1543">
        <v>13.7942</v>
      </c>
      <c r="E208" s="1535"/>
      <c r="F208" s="1521" t="str">
        <f t="shared" si="3"/>
        <v>PERFIL DE ALUMÍNIO TIPO L421 PARA PLACA DE SINALIZAÇÃO - SEÇÃO DE 33 X 40 MM</v>
      </c>
    </row>
    <row r="209" spans="1:6">
      <c r="A209" s="1528" t="s">
        <v>10638</v>
      </c>
      <c r="B209" s="1529" t="s">
        <v>20782</v>
      </c>
      <c r="C209" s="1528" t="s">
        <v>3982</v>
      </c>
      <c r="D209" s="1543">
        <v>174.1456</v>
      </c>
      <c r="E209" s="1535"/>
      <c r="F209" s="1521" t="str">
        <f t="shared" si="3"/>
        <v>TIRANTE DE BARRA DE AÇO - TENSÃO DE ESCOAMENTO = 950 MPA, TENSÃO DE RUPTURA = 1.050 MPA E D = 32 MM</v>
      </c>
    </row>
    <row r="210" spans="1:6">
      <c r="A210" s="1526" t="s">
        <v>10639</v>
      </c>
      <c r="B210" s="1523" t="s">
        <v>20783</v>
      </c>
      <c r="C210" s="1526" t="s">
        <v>22</v>
      </c>
      <c r="D210" s="1542">
        <v>29.1798</v>
      </c>
      <c r="E210" s="1535"/>
      <c r="F210" s="1521" t="str">
        <f t="shared" si="3"/>
        <v>COMPENSADO PLASTIFICADO - E = 10 MM</v>
      </c>
    </row>
    <row r="211" spans="1:6">
      <c r="A211" s="1528" t="s">
        <v>10640</v>
      </c>
      <c r="B211" s="1529" t="s">
        <v>20784</v>
      </c>
      <c r="C211" s="1528" t="s">
        <v>22</v>
      </c>
      <c r="D211" s="1543">
        <v>32.965299999999999</v>
      </c>
      <c r="E211" s="1535"/>
      <c r="F211" s="1521" t="str">
        <f t="shared" si="3"/>
        <v>COMPENSADO PLASTIFICADO - E = 12 MM</v>
      </c>
    </row>
    <row r="212" spans="1:6">
      <c r="A212" s="1526" t="s">
        <v>10641</v>
      </c>
      <c r="B212" s="1523" t="s">
        <v>20785</v>
      </c>
      <c r="C212" s="1526" t="s">
        <v>20703</v>
      </c>
      <c r="D212" s="1542">
        <v>19.093599999999999</v>
      </c>
      <c r="E212" s="1535"/>
      <c r="F212" s="1521" t="str">
        <f t="shared" si="3"/>
        <v>LUVA EM AÇO PARA EMENDA TIPO PRENSADA - D = 12,5 MM</v>
      </c>
    </row>
    <row r="213" spans="1:6">
      <c r="A213" s="1528" t="s">
        <v>10642</v>
      </c>
      <c r="B213" s="1529" t="s">
        <v>20786</v>
      </c>
      <c r="C213" s="1528" t="s">
        <v>20703</v>
      </c>
      <c r="D213" s="1543">
        <v>27.016200000000001</v>
      </c>
      <c r="E213" s="1535"/>
      <c r="F213" s="1521" t="str">
        <f t="shared" si="3"/>
        <v>LUVA EM AÇO PARA EMENDA TIPO PRENSADA - D = 16,0 MM</v>
      </c>
    </row>
    <row r="214" spans="1:6">
      <c r="A214" s="1526" t="s">
        <v>10643</v>
      </c>
      <c r="B214" s="1523" t="s">
        <v>20787</v>
      </c>
      <c r="C214" s="1526" t="s">
        <v>22</v>
      </c>
      <c r="D214" s="1542">
        <v>19.9313</v>
      </c>
      <c r="E214" s="1535"/>
      <c r="F214" s="1521" t="str">
        <f t="shared" si="3"/>
        <v>COMPENSADO RESINADO - E = 10 MM</v>
      </c>
    </row>
    <row r="215" spans="1:6">
      <c r="A215" s="1528" t="s">
        <v>10644</v>
      </c>
      <c r="B215" s="1529" t="s">
        <v>20788</v>
      </c>
      <c r="C215" s="1528" t="s">
        <v>22</v>
      </c>
      <c r="D215" s="1543">
        <v>23.2593</v>
      </c>
      <c r="E215" s="1535"/>
      <c r="F215" s="1521" t="str">
        <f t="shared" si="3"/>
        <v>COMPENSADO RESINADO - E = 12 MM</v>
      </c>
    </row>
    <row r="216" spans="1:6">
      <c r="A216" s="1526" t="s">
        <v>10645</v>
      </c>
      <c r="B216" s="1523" t="s">
        <v>20789</v>
      </c>
      <c r="C216" s="1526" t="s">
        <v>22</v>
      </c>
      <c r="D216" s="1542">
        <v>26.3292</v>
      </c>
      <c r="E216" s="1535"/>
      <c r="F216" s="1521" t="str">
        <f t="shared" si="3"/>
        <v>COMPENSADO RESINADO - E = 14 MM</v>
      </c>
    </row>
    <row r="217" spans="1:6">
      <c r="A217" s="1528" t="s">
        <v>10646</v>
      </c>
      <c r="B217" s="1529" t="s">
        <v>20790</v>
      </c>
      <c r="C217" s="1528" t="s">
        <v>22</v>
      </c>
      <c r="D217" s="1543">
        <v>22.404599999999999</v>
      </c>
      <c r="E217" s="1535"/>
      <c r="F217" s="1521" t="str">
        <f t="shared" si="3"/>
        <v>COMPENSADO DE VIROLA - E = 6 MM</v>
      </c>
    </row>
    <row r="218" spans="1:6">
      <c r="A218" s="1526" t="s">
        <v>10647</v>
      </c>
      <c r="B218" s="1523" t="s">
        <v>20791</v>
      </c>
      <c r="C218" s="1526" t="s">
        <v>4013</v>
      </c>
      <c r="D218" s="1542" t="s">
        <v>26</v>
      </c>
      <c r="E218" s="1535"/>
      <c r="F218" s="1521" t="str">
        <f t="shared" si="3"/>
        <v>CONCRETO USINADO - FCK = 20 MPA (COMERCIAL)</v>
      </c>
    </row>
    <row r="219" spans="1:6">
      <c r="A219" s="1528" t="s">
        <v>10648</v>
      </c>
      <c r="B219" s="1529" t="s">
        <v>20792</v>
      </c>
      <c r="C219" s="1528" t="s">
        <v>4013</v>
      </c>
      <c r="D219" s="1543" t="s">
        <v>26</v>
      </c>
      <c r="E219" s="1535"/>
      <c r="F219" s="1521" t="str">
        <f t="shared" si="3"/>
        <v>CONCRETO USINADO - FCK = 25 MPA (COMERCIAL)</v>
      </c>
    </row>
    <row r="220" spans="1:6">
      <c r="A220" s="1526" t="s">
        <v>10649</v>
      </c>
      <c r="B220" s="1523" t="s">
        <v>20793</v>
      </c>
      <c r="C220" s="1526" t="s">
        <v>4013</v>
      </c>
      <c r="D220" s="1542" t="s">
        <v>26</v>
      </c>
      <c r="E220" s="1535"/>
      <c r="F220" s="1521" t="str">
        <f t="shared" si="3"/>
        <v>CONCRETO USINADO - FCK = 30 MPA (COMERCIAL)</v>
      </c>
    </row>
    <row r="221" spans="1:6">
      <c r="A221" s="1528" t="s">
        <v>10650</v>
      </c>
      <c r="B221" s="1529" t="s">
        <v>20794</v>
      </c>
      <c r="C221" s="1528" t="s">
        <v>4013</v>
      </c>
      <c r="D221" s="1543" t="s">
        <v>26</v>
      </c>
      <c r="E221" s="1535"/>
      <c r="F221" s="1521" t="str">
        <f t="shared" si="3"/>
        <v>CONCRETO USINADO - FCK = 35 MPA (COMERCIAL)</v>
      </c>
    </row>
    <row r="222" spans="1:6">
      <c r="A222" s="1526" t="s">
        <v>10651</v>
      </c>
      <c r="B222" s="1523" t="s">
        <v>20795</v>
      </c>
      <c r="C222" s="1526" t="s">
        <v>22</v>
      </c>
      <c r="D222" s="1542">
        <v>38.438899999999997</v>
      </c>
      <c r="E222" s="1535"/>
      <c r="F222" s="1521" t="str">
        <f t="shared" si="3"/>
        <v>COMPENSADO PLASTIFICADO - E = 14 MM</v>
      </c>
    </row>
    <row r="223" spans="1:6">
      <c r="A223" s="1528" t="s">
        <v>20207</v>
      </c>
      <c r="B223" s="1529" t="s">
        <v>20208</v>
      </c>
      <c r="C223" s="1528" t="s">
        <v>4279</v>
      </c>
      <c r="D223" s="1543">
        <v>12.390599999999999</v>
      </c>
      <c r="E223" s="1535"/>
      <c r="F223" s="1521" t="str">
        <f t="shared" si="3"/>
        <v>BARRA REDONDA EM AÇO SAE 1020 - D = 15,88 MM (5/8")</v>
      </c>
    </row>
    <row r="224" spans="1:6">
      <c r="A224" s="1526" t="s">
        <v>20209</v>
      </c>
      <c r="B224" s="1523" t="s">
        <v>20210</v>
      </c>
      <c r="C224" s="1526" t="s">
        <v>20703</v>
      </c>
      <c r="D224" s="1542">
        <v>7.1102999999999996</v>
      </c>
      <c r="E224" s="1535"/>
      <c r="F224" s="1521" t="str">
        <f t="shared" si="3"/>
        <v>LUVA DE PVC ROSQUEÁVEL - D = 42,1 MM (1 1/4")</v>
      </c>
    </row>
    <row r="225" spans="1:6">
      <c r="A225" s="1528" t="s">
        <v>10652</v>
      </c>
      <c r="B225" s="1529" t="s">
        <v>20796</v>
      </c>
      <c r="C225" s="1528" t="s">
        <v>20703</v>
      </c>
      <c r="D225" s="1543">
        <v>42.6068</v>
      </c>
      <c r="E225" s="1535"/>
      <c r="F225" s="1521" t="str">
        <f t="shared" si="3"/>
        <v>LUVA EM AÇO PARA EMENDA TIPO PRENSADA - D = 20,0 MM</v>
      </c>
    </row>
    <row r="226" spans="1:6">
      <c r="A226" s="1526" t="s">
        <v>10653</v>
      </c>
      <c r="B226" s="1523" t="s">
        <v>20797</v>
      </c>
      <c r="C226" s="1526" t="s">
        <v>20703</v>
      </c>
      <c r="D226" s="1542">
        <v>70.213399999999993</v>
      </c>
      <c r="E226" s="1535"/>
      <c r="F226" s="1521" t="str">
        <f t="shared" si="3"/>
        <v>LUVA EM AÇO PARA EMENDA TIPO PRENSADA - D = 25,0 MM</v>
      </c>
    </row>
    <row r="227" spans="1:6">
      <c r="A227" s="1528" t="s">
        <v>10654</v>
      </c>
      <c r="B227" s="1529" t="s">
        <v>20798</v>
      </c>
      <c r="C227" s="1528" t="s">
        <v>20703</v>
      </c>
      <c r="D227" s="1543">
        <v>136.46270000000001</v>
      </c>
      <c r="E227" s="1535"/>
      <c r="F227" s="1521" t="str">
        <f t="shared" si="3"/>
        <v>LUVA EM AÇO PARA EMENDA TIPO PRENSADA - D = 32,0 MM</v>
      </c>
    </row>
    <row r="228" spans="1:6">
      <c r="A228" s="1526" t="s">
        <v>10655</v>
      </c>
      <c r="B228" s="1523" t="s">
        <v>20799</v>
      </c>
      <c r="C228" s="1526" t="s">
        <v>20703</v>
      </c>
      <c r="D228" s="1542">
        <v>16.567699999999999</v>
      </c>
      <c r="E228" s="1535"/>
      <c r="F228" s="1521" t="str">
        <f t="shared" si="3"/>
        <v>LUVA EM AÇO PARA EMENDA COM ROSCA CÔNICA - D = 12,5 MM</v>
      </c>
    </row>
    <row r="229" spans="1:6">
      <c r="A229" s="1528" t="s">
        <v>10656</v>
      </c>
      <c r="B229" s="1529" t="s">
        <v>20800</v>
      </c>
      <c r="C229" s="1528" t="s">
        <v>20703</v>
      </c>
      <c r="D229" s="1543">
        <v>24.1721</v>
      </c>
      <c r="E229" s="1535"/>
      <c r="F229" s="1521" t="str">
        <f t="shared" si="3"/>
        <v>LUVA EM AÇO PARA EMENDA COM ROSCA CÔNICA - D = 16,0 MM</v>
      </c>
    </row>
    <row r="230" spans="1:6">
      <c r="A230" s="1526" t="s">
        <v>10657</v>
      </c>
      <c r="B230" s="1523" t="s">
        <v>20801</v>
      </c>
      <c r="C230" s="1526" t="s">
        <v>20703</v>
      </c>
      <c r="D230" s="1542">
        <v>34.603299999999997</v>
      </c>
      <c r="E230" s="1535"/>
      <c r="F230" s="1521" t="str">
        <f t="shared" si="3"/>
        <v>LUVA EM AÇO PARA EMENDA COM ROSCA CÔNICA - D = 20,0 MM</v>
      </c>
    </row>
    <row r="231" spans="1:6">
      <c r="A231" s="1528" t="s">
        <v>10658</v>
      </c>
      <c r="B231" s="1529" t="s">
        <v>20802</v>
      </c>
      <c r="C231" s="1528" t="s">
        <v>20703</v>
      </c>
      <c r="D231" s="1543">
        <v>51.871200000000002</v>
      </c>
      <c r="E231" s="1535"/>
      <c r="F231" s="1521" t="str">
        <f t="shared" si="3"/>
        <v>LUVA EM AÇO PARA EMENDA COM ROSCA CÔNICA - D = 25,0 MM</v>
      </c>
    </row>
    <row r="232" spans="1:6">
      <c r="A232" s="1528" t="s">
        <v>10659</v>
      </c>
      <c r="B232" s="1529" t="s">
        <v>20803</v>
      </c>
      <c r="C232" s="1528" t="s">
        <v>20703</v>
      </c>
      <c r="D232" s="1543">
        <v>77.540099999999995</v>
      </c>
      <c r="E232" s="1535"/>
      <c r="F232" s="1521" t="str">
        <f t="shared" si="3"/>
        <v>LUVA EM AÇO PARA EMENDA COM ROSCA CÔNICA - D = 32,0 MM</v>
      </c>
    </row>
    <row r="233" spans="1:6">
      <c r="A233" s="1526" t="s">
        <v>20211</v>
      </c>
      <c r="B233" s="1523" t="s">
        <v>20212</v>
      </c>
      <c r="C233" s="1526" t="s">
        <v>20703</v>
      </c>
      <c r="D233" s="1542">
        <v>5.7549000000000001</v>
      </c>
      <c r="E233" s="1535"/>
      <c r="F233" s="1521" t="str">
        <f t="shared" si="3"/>
        <v>BROCA DE WIDIA - D = 6,5 MM E C = 100 MM</v>
      </c>
    </row>
    <row r="234" spans="1:6">
      <c r="A234" s="1528" t="s">
        <v>10660</v>
      </c>
      <c r="B234" s="1529" t="s">
        <v>20804</v>
      </c>
      <c r="C234" s="1528" t="s">
        <v>20703</v>
      </c>
      <c r="D234" s="1543">
        <v>7.0151000000000003</v>
      </c>
      <c r="E234" s="1535"/>
      <c r="F234" s="1521" t="str">
        <f t="shared" si="3"/>
        <v>BROCA DE WIDIA - D = 8 MM E C = 120 MM</v>
      </c>
    </row>
    <row r="235" spans="1:6">
      <c r="A235" s="1526" t="s">
        <v>10661</v>
      </c>
      <c r="B235" s="1523" t="s">
        <v>20805</v>
      </c>
      <c r="C235" s="1526" t="s">
        <v>4279</v>
      </c>
      <c r="D235" s="1542">
        <v>11.3987</v>
      </c>
      <c r="E235" s="1535"/>
      <c r="F235" s="1521" t="str">
        <f t="shared" si="3"/>
        <v>ABRASIVO TIPO GRANALHA DE AÇO</v>
      </c>
    </row>
    <row r="236" spans="1:6">
      <c r="A236" s="1528" t="s">
        <v>10662</v>
      </c>
      <c r="B236" s="1529" t="s">
        <v>20806</v>
      </c>
      <c r="C236" s="1528" t="s">
        <v>20703</v>
      </c>
      <c r="D236" s="1543">
        <v>505.21530000000001</v>
      </c>
      <c r="E236" s="1535"/>
      <c r="F236" s="1521" t="str">
        <f t="shared" si="3"/>
        <v>BICO VENTURI LONGO - D = 7,9 MM (5/16")</v>
      </c>
    </row>
    <row r="237" spans="1:6">
      <c r="A237" s="1526" t="s">
        <v>10663</v>
      </c>
      <c r="B237" s="1523" t="s">
        <v>20807</v>
      </c>
      <c r="C237" s="1526" t="s">
        <v>22</v>
      </c>
      <c r="D237" s="1542">
        <v>218.10810000000001</v>
      </c>
      <c r="E237" s="1535"/>
      <c r="F237" s="1521" t="str">
        <f t="shared" si="3"/>
        <v>LAMINADO ELASTOPLÁSTICO - E = 1,5 MM</v>
      </c>
    </row>
    <row r="238" spans="1:6">
      <c r="A238" s="1528" t="s">
        <v>10664</v>
      </c>
      <c r="B238" s="1529" t="s">
        <v>20808</v>
      </c>
      <c r="C238" s="1528" t="s">
        <v>4279</v>
      </c>
      <c r="D238" s="1543">
        <v>14.1233</v>
      </c>
      <c r="E238" s="1535"/>
      <c r="F238" s="1521" t="str">
        <f t="shared" si="3"/>
        <v>ESCORA TUBULAR GALVANIZADA REGULÁVEL TELESCÓPICA PARA TUNNEL LINER - L = 2,42 A 4,00 M E CAPACIDADE DE 1.750 A 625 KG</v>
      </c>
    </row>
    <row r="239" spans="1:6">
      <c r="A239" s="1526" t="s">
        <v>10665</v>
      </c>
      <c r="B239" s="1523" t="s">
        <v>20809</v>
      </c>
      <c r="C239" s="1526" t="s">
        <v>20703</v>
      </c>
      <c r="D239" s="1542">
        <v>126.8772</v>
      </c>
      <c r="E239" s="1535"/>
      <c r="F239" s="1521" t="str">
        <f t="shared" si="3"/>
        <v>ESCORA TUBULAR GALVANIZADA REGULÁVEL - L = 3,00 A 4,50 M E CAPACIDADE DE 2.100 A 750 KG</v>
      </c>
    </row>
    <row r="240" spans="1:6">
      <c r="A240" s="1528" t="s">
        <v>10666</v>
      </c>
      <c r="B240" s="1529" t="s">
        <v>20810</v>
      </c>
      <c r="C240" s="1528" t="s">
        <v>20703</v>
      </c>
      <c r="D240" s="1543">
        <v>106.8296</v>
      </c>
      <c r="E240" s="1535"/>
      <c r="F240" s="1521" t="str">
        <f t="shared" si="3"/>
        <v>ESCORA TUBULAR GALVANIZADA REGULÁVEL - L = 2,00 A 3,10 M E CAPACIDADE DE 3.200 A 1.500 KG</v>
      </c>
    </row>
    <row r="241" spans="1:6">
      <c r="A241" s="1526" t="s">
        <v>10667</v>
      </c>
      <c r="B241" s="1523" t="s">
        <v>20811</v>
      </c>
      <c r="C241" s="1526" t="s">
        <v>20703</v>
      </c>
      <c r="D241" s="1542">
        <v>401.4409</v>
      </c>
      <c r="E241" s="1535"/>
      <c r="F241" s="1521" t="str">
        <f t="shared" si="3"/>
        <v>QUADRO TUBULAR CONTRAVENTADO COM ACESSÓRIOS - C = 1,00 M, L = 1,00 M E H = 1,25 M</v>
      </c>
    </row>
    <row r="242" spans="1:6">
      <c r="A242" s="1528" t="s">
        <v>10668</v>
      </c>
      <c r="B242" s="1529" t="s">
        <v>11926</v>
      </c>
      <c r="C242" s="1528" t="s">
        <v>20703</v>
      </c>
      <c r="D242" s="1543">
        <v>48.941000000000003</v>
      </c>
      <c r="E242" s="1535"/>
      <c r="F242" s="1521" t="str">
        <f t="shared" si="3"/>
        <v>SAPATA AJUSTÁVEL PARA ANDAIME - BASE QUADRADA DE 15 X 15 CM</v>
      </c>
    </row>
    <row r="243" spans="1:6">
      <c r="A243" s="1526" t="s">
        <v>10669</v>
      </c>
      <c r="B243" s="1523" t="s">
        <v>11927</v>
      </c>
      <c r="C243" s="1526" t="s">
        <v>3982</v>
      </c>
      <c r="D243" s="1542">
        <v>78.414500000000004</v>
      </c>
      <c r="E243" s="1535"/>
      <c r="F243" s="1521" t="str">
        <f t="shared" si="3"/>
        <v>ESCADA METÁLICA TIPO MARINHEIRO PARA ANDAIME</v>
      </c>
    </row>
    <row r="244" spans="1:6">
      <c r="A244" s="1528" t="s">
        <v>10670</v>
      </c>
      <c r="B244" s="1529" t="s">
        <v>20812</v>
      </c>
      <c r="C244" s="1528" t="s">
        <v>20703</v>
      </c>
      <c r="D244" s="1543">
        <v>116.85469999999999</v>
      </c>
      <c r="E244" s="1535"/>
      <c r="F244" s="1521" t="str">
        <f t="shared" si="3"/>
        <v>QUADRO TUBULAR CONTRAVENTADO PARA ANDAIME - H = 100 CM E L = 100 CM</v>
      </c>
    </row>
    <row r="245" spans="1:6">
      <c r="A245" s="1526" t="s">
        <v>10671</v>
      </c>
      <c r="B245" s="1523" t="s">
        <v>20813</v>
      </c>
      <c r="C245" s="1526" t="s">
        <v>20703</v>
      </c>
      <c r="D245" s="1542">
        <v>155.7818</v>
      </c>
      <c r="E245" s="1535"/>
      <c r="F245" s="1521" t="str">
        <f t="shared" si="3"/>
        <v>QUADRO TUBULAR CONTRAVENTADO PARA ANDAIME - H = 100 CM E L = 150 CM</v>
      </c>
    </row>
    <row r="246" spans="1:6">
      <c r="A246" s="1528" t="s">
        <v>10672</v>
      </c>
      <c r="B246" s="1529" t="s">
        <v>20814</v>
      </c>
      <c r="C246" s="1528" t="s">
        <v>20703</v>
      </c>
      <c r="D246" s="1543">
        <v>182.81440000000001</v>
      </c>
      <c r="E246" s="1535"/>
      <c r="F246" s="1521" t="str">
        <f t="shared" si="3"/>
        <v>QUADRO TUBULAR CONTRAVENTADO PARA ANDAIME - H = 100 CM E L = 200 CM</v>
      </c>
    </row>
    <row r="247" spans="1:6">
      <c r="A247" s="1526" t="s">
        <v>10673</v>
      </c>
      <c r="B247" s="1523" t="s">
        <v>20815</v>
      </c>
      <c r="C247" s="1526" t="s">
        <v>20703</v>
      </c>
      <c r="D247" s="1542">
        <v>40.916699999999999</v>
      </c>
      <c r="E247" s="1535"/>
      <c r="F247" s="1521" t="str">
        <f t="shared" si="3"/>
        <v>DIAGONAL TUBULAR PARA ANDAIME - C = 141 CM</v>
      </c>
    </row>
    <row r="248" spans="1:6">
      <c r="A248" s="1528" t="s">
        <v>10674</v>
      </c>
      <c r="B248" s="1529" t="s">
        <v>20816</v>
      </c>
      <c r="C248" s="1528" t="s">
        <v>20703</v>
      </c>
      <c r="D248" s="1543">
        <v>44.541600000000003</v>
      </c>
      <c r="E248" s="1535"/>
      <c r="F248" s="1521" t="str">
        <f t="shared" si="3"/>
        <v>DIAGONAL TUBULAR PARA ANDAIME - C = 212 CM</v>
      </c>
    </row>
    <row r="249" spans="1:6">
      <c r="A249" s="1526" t="s">
        <v>10675</v>
      </c>
      <c r="B249" s="1523" t="s">
        <v>20817</v>
      </c>
      <c r="C249" s="1526" t="s">
        <v>20703</v>
      </c>
      <c r="D249" s="1542">
        <v>47.185200000000002</v>
      </c>
      <c r="E249" s="1535"/>
      <c r="F249" s="1521" t="str">
        <f t="shared" si="3"/>
        <v>DIAGONAL TUBULAR PARA ANDAIME - C = 283 CM</v>
      </c>
    </row>
    <row r="250" spans="1:6">
      <c r="A250" s="1528" t="s">
        <v>10676</v>
      </c>
      <c r="B250" s="1529" t="s">
        <v>11928</v>
      </c>
      <c r="C250" s="1528" t="s">
        <v>20703</v>
      </c>
      <c r="D250" s="1543">
        <v>144.20920000000001</v>
      </c>
      <c r="E250" s="1535"/>
      <c r="F250" s="1521" t="str">
        <f t="shared" si="3"/>
        <v>PLATAFORMA METÁLICA DE PISO PARA ANDAIME - C = 100 E L = 33 CM</v>
      </c>
    </row>
    <row r="251" spans="1:6">
      <c r="A251" s="1526" t="s">
        <v>10677</v>
      </c>
      <c r="B251" s="1523" t="s">
        <v>11929</v>
      </c>
      <c r="C251" s="1526" t="s">
        <v>20703</v>
      </c>
      <c r="D251" s="1542">
        <v>143.88</v>
      </c>
      <c r="E251" s="1535"/>
      <c r="F251" s="1521" t="str">
        <f t="shared" si="3"/>
        <v>PLATAFORMA METÁLICA DE PISO PARA ANDAIME - C = 150 E L = 37 CM</v>
      </c>
    </row>
    <row r="252" spans="1:6">
      <c r="A252" s="1528" t="s">
        <v>10678</v>
      </c>
      <c r="B252" s="1529" t="s">
        <v>20818</v>
      </c>
      <c r="C252" s="1528" t="s">
        <v>20703</v>
      </c>
      <c r="D252" s="1543">
        <v>179.17509999999999</v>
      </c>
      <c r="E252" s="1535"/>
      <c r="F252" s="1521" t="str">
        <f t="shared" si="3"/>
        <v>PLATAFORMA METÁLICA DE PISO PARA ANDAIME - C = 200 E L = 39 CM</v>
      </c>
    </row>
    <row r="253" spans="1:6">
      <c r="A253" s="1526" t="s">
        <v>10679</v>
      </c>
      <c r="B253" s="1523" t="s">
        <v>20819</v>
      </c>
      <c r="C253" s="1526" t="s">
        <v>20703</v>
      </c>
      <c r="D253" s="1542">
        <v>108.8347</v>
      </c>
      <c r="E253" s="1535"/>
      <c r="F253" s="1521" t="str">
        <f t="shared" si="3"/>
        <v>QUADRO TUBULAR TIPO GUARDA-CORPO PARA ANDAIME - H = 120 CM E L = 100 CM</v>
      </c>
    </row>
    <row r="254" spans="1:6">
      <c r="A254" s="1528" t="s">
        <v>10680</v>
      </c>
      <c r="B254" s="1529" t="s">
        <v>11930</v>
      </c>
      <c r="C254" s="1528" t="s">
        <v>20703</v>
      </c>
      <c r="D254" s="1543">
        <v>199.16540000000001</v>
      </c>
      <c r="E254" s="1535"/>
      <c r="F254" s="1521" t="str">
        <f t="shared" si="3"/>
        <v>QUADRO TUBULAR TIPO GUARDA-CORPO COM ACESSÓRIOS PARA ANDAIME - H = 120 CM E L = 150 CM</v>
      </c>
    </row>
    <row r="255" spans="1:6">
      <c r="A255" s="1526" t="s">
        <v>10681</v>
      </c>
      <c r="B255" s="1523" t="s">
        <v>11931</v>
      </c>
      <c r="C255" s="1526" t="s">
        <v>20703</v>
      </c>
      <c r="D255" s="1542">
        <v>249.16460000000001</v>
      </c>
      <c r="E255" s="1535"/>
      <c r="F255" s="1521" t="str">
        <f t="shared" si="3"/>
        <v>QUADRO TUBULAR TIPO GUARDA-CORPO COM ACESSÓRIOS PARA ANDAIME - H = 120 CM E L = 200 CM</v>
      </c>
    </row>
    <row r="256" spans="1:6">
      <c r="A256" s="1528" t="s">
        <v>10682</v>
      </c>
      <c r="B256" s="1529" t="s">
        <v>20820</v>
      </c>
      <c r="C256" s="1528" t="s">
        <v>20701</v>
      </c>
      <c r="D256" s="1543">
        <v>12.3695</v>
      </c>
      <c r="E256" s="1535"/>
      <c r="F256" s="1521" t="str">
        <f t="shared" si="3"/>
        <v>DESMOLDANTE PARA FÔRMAS DE MADEIRA</v>
      </c>
    </row>
    <row r="257" spans="1:6">
      <c r="A257" s="1526" t="s">
        <v>10683</v>
      </c>
      <c r="B257" s="1523" t="s">
        <v>11932</v>
      </c>
      <c r="C257" s="1526" t="s">
        <v>20703</v>
      </c>
      <c r="D257" s="1542">
        <v>56.4467</v>
      </c>
      <c r="E257" s="1535"/>
      <c r="F257" s="1521" t="str">
        <f t="shared" si="3"/>
        <v>ABRAÇADEIRA GIRATÓRIA EM AÇO GALVANIZADO PARA ESCADA MULTIDIRECIONAL - D = 48 MM</v>
      </c>
    </row>
    <row r="258" spans="1:6">
      <c r="A258" s="1528" t="s">
        <v>10684</v>
      </c>
      <c r="B258" s="1529" t="s">
        <v>11933</v>
      </c>
      <c r="C258" s="1528" t="s">
        <v>20703</v>
      </c>
      <c r="D258" s="1543">
        <v>86.8185</v>
      </c>
      <c r="E258" s="1535"/>
      <c r="F258" s="1521" t="str">
        <f t="shared" si="3"/>
        <v>TUBO EM AÇO GALVANIZADO PARA ESCADA MULTIDIRECIONAL - C = 100 CM</v>
      </c>
    </row>
    <row r="259" spans="1:6">
      <c r="A259" s="1526" t="s">
        <v>10685</v>
      </c>
      <c r="B259" s="1523" t="s">
        <v>11934</v>
      </c>
      <c r="C259" s="1526" t="s">
        <v>20703</v>
      </c>
      <c r="D259" s="1542">
        <v>131.00710000000001</v>
      </c>
      <c r="E259" s="1535"/>
      <c r="F259" s="1521" t="str">
        <f t="shared" ref="F259:F322" si="4">UPPER(B259)</f>
        <v>PEÇA BASE EM AÇO GALVANIZADO PARA ESCADA MULTIDIRECIONAL - C = 33 CM</v>
      </c>
    </row>
    <row r="260" spans="1:6">
      <c r="A260" s="1528" t="s">
        <v>10686</v>
      </c>
      <c r="B260" s="1529" t="s">
        <v>11935</v>
      </c>
      <c r="C260" s="1528" t="s">
        <v>20703</v>
      </c>
      <c r="D260" s="1543">
        <v>236.39920000000001</v>
      </c>
      <c r="E260" s="1535"/>
      <c r="F260" s="1521" t="str">
        <f t="shared" si="4"/>
        <v>POSTE VERTICAL EM AÇO GALVANIZADO PARA ESCADA MULTIDIRECIONAL - C = 100 CM</v>
      </c>
    </row>
    <row r="261" spans="1:6">
      <c r="A261" s="1526" t="s">
        <v>10687</v>
      </c>
      <c r="B261" s="1523" t="s">
        <v>11936</v>
      </c>
      <c r="C261" s="1526" t="s">
        <v>20703</v>
      </c>
      <c r="D261" s="1542">
        <v>387.1026</v>
      </c>
      <c r="E261" s="1535"/>
      <c r="F261" s="1521" t="str">
        <f t="shared" si="4"/>
        <v>POSTE VERTICAL EM AÇO GALVANIZADO PARA ESCADA MULTIDIRECIONAL - C = 200 CM</v>
      </c>
    </row>
    <row r="262" spans="1:6">
      <c r="A262" s="1528" t="s">
        <v>10688</v>
      </c>
      <c r="B262" s="1529" t="s">
        <v>11937</v>
      </c>
      <c r="C262" s="1528" t="s">
        <v>20703</v>
      </c>
      <c r="D262" s="1543">
        <v>186.1284</v>
      </c>
      <c r="E262" s="1535"/>
      <c r="F262" s="1521" t="str">
        <f t="shared" si="4"/>
        <v>TRAVESSA EM AÇO GALVANIZADO PARA ESCADA MULTIDIRECIONAL - C = 75 CM</v>
      </c>
    </row>
    <row r="263" spans="1:6">
      <c r="A263" s="1526" t="s">
        <v>10689</v>
      </c>
      <c r="B263" s="1523" t="s">
        <v>11938</v>
      </c>
      <c r="C263" s="1526" t="s">
        <v>20703</v>
      </c>
      <c r="D263" s="1542">
        <v>259.63740000000001</v>
      </c>
      <c r="E263" s="1535"/>
      <c r="F263" s="1521" t="str">
        <f t="shared" si="4"/>
        <v>TRAVESSA EM AÇO GALVANIZADO PARA ESCADA MULTIDIRECIONAL - C = 150 CM</v>
      </c>
    </row>
    <row r="264" spans="1:6">
      <c r="A264" s="1528" t="s">
        <v>10690</v>
      </c>
      <c r="B264" s="1529" t="s">
        <v>11939</v>
      </c>
      <c r="C264" s="1528" t="s">
        <v>20703</v>
      </c>
      <c r="D264" s="1543">
        <v>336.84589999999997</v>
      </c>
      <c r="E264" s="1535"/>
      <c r="F264" s="1521" t="str">
        <f t="shared" si="4"/>
        <v>TRAVESSA EM AÇO GALVANIZADO PARA ESCADA MULTIDIRECIONAL - C = 250 CM</v>
      </c>
    </row>
    <row r="265" spans="1:6">
      <c r="A265" s="1526" t="s">
        <v>10691</v>
      </c>
      <c r="B265" s="1523" t="s">
        <v>20821</v>
      </c>
      <c r="C265" s="1526" t="s">
        <v>20703</v>
      </c>
      <c r="D265" s="1542">
        <v>405.26920000000001</v>
      </c>
      <c r="E265" s="1535"/>
      <c r="F265" s="1521" t="str">
        <f t="shared" si="4"/>
        <v>DIAGONAL EM AÇO GALVANIZADO PARA ESCADA MULTIDIRECIONAL - C = 150 CM PARA MÓDULOS DE H = 200 CM</v>
      </c>
    </row>
    <row r="266" spans="1:6">
      <c r="A266" s="1528" t="s">
        <v>10692</v>
      </c>
      <c r="B266" s="1529" t="s">
        <v>20822</v>
      </c>
      <c r="C266" s="1528" t="s">
        <v>20703</v>
      </c>
      <c r="D266" s="1543">
        <v>425.46080000000001</v>
      </c>
      <c r="E266" s="1535"/>
      <c r="F266" s="1521" t="str">
        <f t="shared" si="4"/>
        <v>DIAGONAL EM AÇO GALVANIZADO PARA ESCADA MULTIDIRECIONAL - C = 250 CM PARA MÓDULOS DE H = 200 CM</v>
      </c>
    </row>
    <row r="267" spans="1:6">
      <c r="A267" s="1526" t="s">
        <v>10693</v>
      </c>
      <c r="B267" s="1523" t="s">
        <v>11940</v>
      </c>
      <c r="C267" s="1526" t="s">
        <v>20703</v>
      </c>
      <c r="D267" s="1542">
        <v>640.24419999999998</v>
      </c>
      <c r="E267" s="1535"/>
      <c r="F267" s="1521" t="str">
        <f t="shared" si="4"/>
        <v>PISO EM AÇO GALVANIZADO PARA ESCADA MULTIDIRECIONAL - L = 32 CM E C = 150 CM</v>
      </c>
    </row>
    <row r="268" spans="1:6">
      <c r="A268" s="1528" t="s">
        <v>10694</v>
      </c>
      <c r="B268" s="1529" t="s">
        <v>11941</v>
      </c>
      <c r="C268" s="1528" t="s">
        <v>20703</v>
      </c>
      <c r="D268" s="1551">
        <v>3795.37</v>
      </c>
      <c r="E268" s="1535"/>
      <c r="F268" s="1521" t="str">
        <f t="shared" si="4"/>
        <v>ESCADA DE ALUMÍNIO PARA ESCADA MULTIDIRECIONAL - H = 200 CM E C = 250 CM</v>
      </c>
    </row>
    <row r="269" spans="1:6">
      <c r="A269" s="1526" t="s">
        <v>10695</v>
      </c>
      <c r="B269" s="1523" t="s">
        <v>11942</v>
      </c>
      <c r="C269" s="1526" t="s">
        <v>20703</v>
      </c>
      <c r="D269" s="1542">
        <v>628.04</v>
      </c>
      <c r="E269" s="1535"/>
      <c r="F269" s="1521" t="str">
        <f t="shared" si="4"/>
        <v>CORRIMÃO EXTERNO EM ALUMÍNIO PARA ESCADA MULTIDIRECIONAL - C = 250 CM</v>
      </c>
    </row>
    <row r="270" spans="1:6">
      <c r="A270" s="1528" t="s">
        <v>10696</v>
      </c>
      <c r="B270" s="1529" t="s">
        <v>11943</v>
      </c>
      <c r="C270" s="1528" t="s">
        <v>20703</v>
      </c>
      <c r="D270" s="1543">
        <v>948.84</v>
      </c>
      <c r="E270" s="1535"/>
      <c r="F270" s="1521" t="str">
        <f t="shared" si="4"/>
        <v>CORRIMÃO INTERNO EM ALUMÍNIO PARA ESCADA MULTIDIRECIONAL - C = 250 CM</v>
      </c>
    </row>
    <row r="271" spans="1:6">
      <c r="A271" s="1526" t="s">
        <v>10697</v>
      </c>
      <c r="B271" s="1523" t="s">
        <v>20823</v>
      </c>
      <c r="C271" s="1526" t="s">
        <v>20703</v>
      </c>
      <c r="D271" s="1542">
        <v>206.8493</v>
      </c>
      <c r="E271" s="1535"/>
      <c r="F271" s="1521" t="str">
        <f t="shared" si="4"/>
        <v>CONEXÃO TUBULAR EM AÇO GALVANIZADO COM SEMIABRAÇADEIRA PARA TRAVESSAS - C = 30 CM E D = 48,3 MM</v>
      </c>
    </row>
    <row r="272" spans="1:6">
      <c r="A272" s="1528" t="s">
        <v>20213</v>
      </c>
      <c r="B272" s="1529" t="s">
        <v>20214</v>
      </c>
      <c r="C272" s="1528" t="s">
        <v>20703</v>
      </c>
      <c r="D272" s="1543">
        <v>590</v>
      </c>
      <c r="E272" s="1535"/>
      <c r="F272" s="1521" t="str">
        <f t="shared" si="4"/>
        <v>PONTEIRO PARA MARTELETE - D = 32 MM E C = 1,00 M</v>
      </c>
    </row>
    <row r="273" spans="1:6">
      <c r="A273" s="1526" t="s">
        <v>10698</v>
      </c>
      <c r="B273" s="1523" t="s">
        <v>11944</v>
      </c>
      <c r="C273" s="1526" t="s">
        <v>20703</v>
      </c>
      <c r="D273" s="1552">
        <v>6186.2672000000002</v>
      </c>
      <c r="E273" s="1535"/>
      <c r="F273" s="1521" t="str">
        <f t="shared" si="4"/>
        <v>PONTEIRO PARA ROMPEDOR HIDRÁULICO DE 1.700 KG</v>
      </c>
    </row>
    <row r="274" spans="1:6">
      <c r="A274" s="1528" t="s">
        <v>10699</v>
      </c>
      <c r="B274" s="1529" t="s">
        <v>11945</v>
      </c>
      <c r="C274" s="1528" t="s">
        <v>20703</v>
      </c>
      <c r="D274" s="1551">
        <v>5155.1513999999997</v>
      </c>
      <c r="E274" s="1535"/>
      <c r="F274" s="1521" t="str">
        <f t="shared" si="4"/>
        <v>PONTEIRO PARA ROMPEDOR HIDRÁULICO DE 520 KG</v>
      </c>
    </row>
    <row r="275" spans="1:6">
      <c r="A275" s="1526" t="s">
        <v>10700</v>
      </c>
      <c r="B275" s="1523" t="s">
        <v>20824</v>
      </c>
      <c r="C275" s="1526" t="s">
        <v>4013</v>
      </c>
      <c r="D275" s="1542" t="s">
        <v>26</v>
      </c>
      <c r="E275" s="1535"/>
      <c r="F275" s="1521" t="str">
        <f t="shared" si="4"/>
        <v>CONCRETO USINADO - FCTM,K = 4,5 MPA (COMERCIAL)</v>
      </c>
    </row>
    <row r="276" spans="1:6">
      <c r="A276" s="1528" t="s">
        <v>10701</v>
      </c>
      <c r="B276" s="1529" t="s">
        <v>11946</v>
      </c>
      <c r="C276" s="1528" t="s">
        <v>4279</v>
      </c>
      <c r="D276" s="1543">
        <v>4.5880000000000001</v>
      </c>
      <c r="E276" s="1535"/>
      <c r="F276" s="1521" t="str">
        <f t="shared" si="4"/>
        <v>ADITIVO INCORPORADOR DE AR PARA CONCRETO E ARGAMASSA</v>
      </c>
    </row>
    <row r="277" spans="1:6">
      <c r="A277" s="1526" t="s">
        <v>20215</v>
      </c>
      <c r="B277" s="1523" t="s">
        <v>20216</v>
      </c>
      <c r="C277" s="1526" t="s">
        <v>20703</v>
      </c>
      <c r="D277" s="1542">
        <v>121.32550000000001</v>
      </c>
      <c r="E277" s="1535"/>
      <c r="F277" s="1521" t="str">
        <f t="shared" si="4"/>
        <v>BICO PARA CORTE A PLASMA CNC - 130A</v>
      </c>
    </row>
    <row r="278" spans="1:6">
      <c r="A278" s="1528" t="s">
        <v>20217</v>
      </c>
      <c r="B278" s="1529" t="s">
        <v>20218</v>
      </c>
      <c r="C278" s="1528" t="s">
        <v>20703</v>
      </c>
      <c r="D278" s="1543">
        <v>105.91</v>
      </c>
      <c r="E278" s="1535"/>
      <c r="F278" s="1521" t="str">
        <f t="shared" si="4"/>
        <v>BOCAL PARA CORTE A PLASMA CNC - 130A</v>
      </c>
    </row>
    <row r="279" spans="1:6">
      <c r="A279" s="1526" t="s">
        <v>20219</v>
      </c>
      <c r="B279" s="1523" t="s">
        <v>20220</v>
      </c>
      <c r="C279" s="1526" t="s">
        <v>20703</v>
      </c>
      <c r="D279" s="1542">
        <v>1007.7586</v>
      </c>
      <c r="E279" s="1535"/>
      <c r="F279" s="1521" t="str">
        <f t="shared" si="4"/>
        <v>CAPA DO BICO PARA CORTE A PLASMA CNC - 130A</v>
      </c>
    </row>
    <row r="280" spans="1:6">
      <c r="A280" s="1528" t="s">
        <v>20221</v>
      </c>
      <c r="B280" s="1529" t="s">
        <v>20222</v>
      </c>
      <c r="C280" s="1528" t="s">
        <v>20703</v>
      </c>
      <c r="D280" s="1543">
        <v>495.24209999999999</v>
      </c>
      <c r="E280" s="1535"/>
      <c r="F280" s="1521" t="str">
        <f t="shared" si="4"/>
        <v>CAPA DO BOCAL PARA CORTE A PLASMA CNC - 130A</v>
      </c>
    </row>
    <row r="281" spans="1:6">
      <c r="A281" s="1526" t="s">
        <v>20223</v>
      </c>
      <c r="B281" s="1523" t="s">
        <v>20224</v>
      </c>
      <c r="C281" s="1526" t="s">
        <v>20703</v>
      </c>
      <c r="D281" s="1542">
        <v>140.4374</v>
      </c>
      <c r="E281" s="1535"/>
      <c r="F281" s="1521" t="str">
        <f t="shared" si="4"/>
        <v>DISTRIBUIDOR DE GÁS PARA CORTE A PLASMA CNC - 130A</v>
      </c>
    </row>
    <row r="282" spans="1:6">
      <c r="A282" s="1528" t="s">
        <v>20225</v>
      </c>
      <c r="B282" s="1529" t="s">
        <v>20226</v>
      </c>
      <c r="C282" s="1528" t="s">
        <v>20703</v>
      </c>
      <c r="D282" s="1543">
        <v>90.220299999999995</v>
      </c>
      <c r="E282" s="1535"/>
      <c r="F282" s="1521" t="str">
        <f t="shared" si="4"/>
        <v>ELETRODO PARA CORTE A PLASMA CNC - 130A</v>
      </c>
    </row>
    <row r="283" spans="1:6">
      <c r="A283" s="1526" t="s">
        <v>20227</v>
      </c>
      <c r="B283" s="1523" t="s">
        <v>20228</v>
      </c>
      <c r="C283" s="1526" t="s">
        <v>20703</v>
      </c>
      <c r="D283" s="1542">
        <v>142.2509</v>
      </c>
      <c r="E283" s="1535"/>
      <c r="F283" s="1521" t="str">
        <f t="shared" si="4"/>
        <v>TUBO DE ÁGUA PARA CORTE A PLASMA CNC - 130A</v>
      </c>
    </row>
    <row r="284" spans="1:6">
      <c r="A284" s="1528" t="s">
        <v>10702</v>
      </c>
      <c r="B284" s="1529" t="s">
        <v>20229</v>
      </c>
      <c r="C284" s="1528" t="s">
        <v>3982</v>
      </c>
      <c r="D284" s="1543">
        <v>150.19</v>
      </c>
      <c r="E284" s="1535"/>
      <c r="F284" s="1521" t="str">
        <f t="shared" si="4"/>
        <v>ESTACA PRÉ-MOLDADA DE CONCRETO PROTENDIDO COM COMPRESSÃO ADMISSÍVEL DE 100 T</v>
      </c>
    </row>
    <row r="285" spans="1:6">
      <c r="A285" s="1526" t="s">
        <v>10703</v>
      </c>
      <c r="B285" s="1523" t="s">
        <v>20230</v>
      </c>
      <c r="C285" s="1526" t="s">
        <v>3982</v>
      </c>
      <c r="D285" s="1542">
        <v>54.534999999999997</v>
      </c>
      <c r="E285" s="1535"/>
      <c r="F285" s="1521" t="str">
        <f t="shared" si="4"/>
        <v>ESTACA PRÉ-MOLDADA DE CONCRETO PROTENDIDO COM COMPRESSÃO ADMISSÍVEL DE 25 T</v>
      </c>
    </row>
    <row r="286" spans="1:6">
      <c r="A286" s="1528" t="s">
        <v>10704</v>
      </c>
      <c r="B286" s="1529" t="s">
        <v>20231</v>
      </c>
      <c r="C286" s="1528" t="s">
        <v>3982</v>
      </c>
      <c r="D286" s="1543">
        <v>73.377799999999993</v>
      </c>
      <c r="E286" s="1535"/>
      <c r="F286" s="1521" t="str">
        <f t="shared" si="4"/>
        <v>ESTACA PRÉ-MOLDADA DE CONCRETO PROTENDIDO COM COMPRESSÃO ADMISSÍVEL DE 35 T</v>
      </c>
    </row>
    <row r="287" spans="1:6">
      <c r="A287" s="1526" t="s">
        <v>10705</v>
      </c>
      <c r="B287" s="1523" t="s">
        <v>20232</v>
      </c>
      <c r="C287" s="1526" t="s">
        <v>3982</v>
      </c>
      <c r="D287" s="1542">
        <v>92.405000000000001</v>
      </c>
      <c r="E287" s="1535"/>
      <c r="F287" s="1521" t="str">
        <f t="shared" si="4"/>
        <v>ESTACA PRÉ-MOLDADA DE CONCRETO PROTENDIDO COM COMPRESSÃO ADMISSÍVEL DE 60 T</v>
      </c>
    </row>
    <row r="288" spans="1:6">
      <c r="A288" s="1528" t="s">
        <v>10706</v>
      </c>
      <c r="B288" s="1529" t="s">
        <v>20233</v>
      </c>
      <c r="C288" s="1528" t="s">
        <v>3982</v>
      </c>
      <c r="D288" s="1543">
        <v>138.45509999999999</v>
      </c>
      <c r="E288" s="1535"/>
      <c r="F288" s="1521" t="str">
        <f t="shared" si="4"/>
        <v>ESTACA PRÉ-MOLDADA DE CONCRETO PROTENDIDO COM COMPRESSÃO ADMISSÍVEL DE 75 T</v>
      </c>
    </row>
    <row r="289" spans="1:6">
      <c r="A289" s="1526" t="s">
        <v>10707</v>
      </c>
      <c r="B289" s="1523" t="s">
        <v>20234</v>
      </c>
      <c r="C289" s="1526" t="s">
        <v>20703</v>
      </c>
      <c r="D289" s="1552">
        <v>7943.5361000000003</v>
      </c>
      <c r="E289" s="1535"/>
      <c r="F289" s="1521" t="str">
        <f t="shared" si="4"/>
        <v>MARTELO DE FUNDO DTH - DN = 76 MM (3")</v>
      </c>
    </row>
    <row r="290" spans="1:6">
      <c r="A290" s="1528" t="s">
        <v>10708</v>
      </c>
      <c r="B290" s="1529" t="s">
        <v>20235</v>
      </c>
      <c r="C290" s="1528" t="s">
        <v>20703</v>
      </c>
      <c r="D290" s="1551">
        <v>10640.953600000001</v>
      </c>
      <c r="E290" s="1535"/>
      <c r="F290" s="1521" t="str">
        <f t="shared" si="4"/>
        <v>MARTELO DE FUNDO DTH - DN = 127 MM (5")</v>
      </c>
    </row>
    <row r="291" spans="1:6">
      <c r="A291" s="1526" t="s">
        <v>10709</v>
      </c>
      <c r="B291" s="1523" t="s">
        <v>20236</v>
      </c>
      <c r="C291" s="1526" t="s">
        <v>20703</v>
      </c>
      <c r="D291" s="1552">
        <v>13495.2896</v>
      </c>
      <c r="E291" s="1535"/>
      <c r="F291" s="1521" t="str">
        <f t="shared" si="4"/>
        <v>MARTELO DE FUNDO DTH - DN = 152 MM (6")</v>
      </c>
    </row>
    <row r="292" spans="1:6">
      <c r="A292" s="1528" t="s">
        <v>10710</v>
      </c>
      <c r="B292" s="1529" t="s">
        <v>20237</v>
      </c>
      <c r="C292" s="1528" t="s">
        <v>20703</v>
      </c>
      <c r="D292" s="1551">
        <v>25852.166099999999</v>
      </c>
      <c r="E292" s="1535"/>
      <c r="F292" s="1521" t="str">
        <f t="shared" si="4"/>
        <v>MARTELO DE FUNDO DTH - DN = 203 MM (8")</v>
      </c>
    </row>
    <row r="293" spans="1:6">
      <c r="A293" s="1526" t="s">
        <v>10711</v>
      </c>
      <c r="B293" s="1523" t="s">
        <v>20238</v>
      </c>
      <c r="C293" s="1526" t="s">
        <v>3982</v>
      </c>
      <c r="D293" s="1542">
        <v>140.25219999999999</v>
      </c>
      <c r="E293" s="1535"/>
      <c r="F293" s="1521" t="str">
        <f t="shared" si="4"/>
        <v>ESTACA PRÉ-MOLDADA DE CONCRETO ARMADO CENTRIFUGADO COM COMPRESSÃO ADMISSÍVEL DE 55 T</v>
      </c>
    </row>
    <row r="294" spans="1:6">
      <c r="A294" s="1528" t="s">
        <v>10712</v>
      </c>
      <c r="B294" s="1529" t="s">
        <v>20239</v>
      </c>
      <c r="C294" s="1528" t="s">
        <v>3982</v>
      </c>
      <c r="D294" s="1543">
        <v>182.64240000000001</v>
      </c>
      <c r="E294" s="1535"/>
      <c r="F294" s="1521" t="str">
        <f t="shared" si="4"/>
        <v>ESTACA PRÉ-MOLDADA DE CONCRETO ARMADO CENTRIFUGADO COM COMPRESSÃO ADMISSÍVEL DE 80 T</v>
      </c>
    </row>
    <row r="295" spans="1:6">
      <c r="A295" s="1526" t="s">
        <v>10713</v>
      </c>
      <c r="B295" s="1523" t="s">
        <v>11947</v>
      </c>
      <c r="C295" s="1526" t="s">
        <v>4279</v>
      </c>
      <c r="D295" s="1542">
        <v>10.983599999999999</v>
      </c>
      <c r="E295" s="1535"/>
      <c r="F295" s="1521" t="str">
        <f t="shared" si="4"/>
        <v>AÇO EM PERFIS ASTM A36</v>
      </c>
    </row>
    <row r="296" spans="1:6">
      <c r="A296" s="1528" t="s">
        <v>10714</v>
      </c>
      <c r="B296" s="1529" t="s">
        <v>20240</v>
      </c>
      <c r="C296" s="1528" t="s">
        <v>3982</v>
      </c>
      <c r="D296" s="1543">
        <v>206.1935</v>
      </c>
      <c r="E296" s="1535"/>
      <c r="F296" s="1521" t="str">
        <f t="shared" si="4"/>
        <v>ESTACA PRÉ-MOLDADA DE CONCRETO ARMADO CENTRIFUGADO COM COMPRESSÃO ADMISSÍVEL DE 100 T</v>
      </c>
    </row>
    <row r="297" spans="1:6">
      <c r="A297" s="1526" t="s">
        <v>10715</v>
      </c>
      <c r="B297" s="1523" t="s">
        <v>11948</v>
      </c>
      <c r="C297" s="1526" t="s">
        <v>20701</v>
      </c>
      <c r="D297" s="1542">
        <v>123.3616</v>
      </c>
      <c r="E297" s="1535"/>
      <c r="F297" s="1521" t="str">
        <f t="shared" si="4"/>
        <v>TINTA À BASE DE RESINA EPÓXI BICOMPONENTE PARA FUNDO PREPARADOR DE PINTURA</v>
      </c>
    </row>
    <row r="298" spans="1:6">
      <c r="A298" s="1528" t="s">
        <v>10716</v>
      </c>
      <c r="B298" s="1529" t="s">
        <v>11949</v>
      </c>
      <c r="C298" s="1528" t="s">
        <v>20701</v>
      </c>
      <c r="D298" s="1543">
        <v>48.362299999999998</v>
      </c>
      <c r="E298" s="1535"/>
      <c r="F298" s="1521" t="str">
        <f t="shared" si="4"/>
        <v>TINTA ESMALTE À BASE DE RESINA EPÓXI BICOMPONENTE</v>
      </c>
    </row>
    <row r="299" spans="1:6">
      <c r="A299" s="1526" t="s">
        <v>10717</v>
      </c>
      <c r="B299" s="1523" t="s">
        <v>11950</v>
      </c>
      <c r="C299" s="1526" t="s">
        <v>20701</v>
      </c>
      <c r="D299" s="1542">
        <v>30.810600000000001</v>
      </c>
      <c r="E299" s="1535"/>
      <c r="F299" s="1521" t="str">
        <f t="shared" si="4"/>
        <v>DILUENTE EPÓXI</v>
      </c>
    </row>
    <row r="300" spans="1:6">
      <c r="A300" s="1526" t="s">
        <v>10718</v>
      </c>
      <c r="B300" s="1523" t="s">
        <v>20241</v>
      </c>
      <c r="C300" s="1526" t="s">
        <v>20701</v>
      </c>
      <c r="D300" s="1542">
        <v>34.655500000000004</v>
      </c>
      <c r="E300" s="1535"/>
      <c r="F300" s="1521" t="str">
        <f t="shared" si="4"/>
        <v>TINTA ANTICORROSIVA ZARCÃO PARA FUNDO PREPARADOR DE PINTURA</v>
      </c>
    </row>
    <row r="301" spans="1:6">
      <c r="A301" s="1528" t="s">
        <v>10719</v>
      </c>
      <c r="B301" s="1529" t="s">
        <v>20242</v>
      </c>
      <c r="C301" s="1528" t="s">
        <v>3982</v>
      </c>
      <c r="D301" s="1543">
        <v>239.79339999999999</v>
      </c>
      <c r="E301" s="1535"/>
      <c r="F301" s="1521" t="str">
        <f t="shared" si="4"/>
        <v>ESTACA PRÉ-MOLDADA DE CONCRETO ARMADO CENTRIFUGADO COM COMPRESSÃO ADMISSÍVEL DE 125 T</v>
      </c>
    </row>
    <row r="302" spans="1:6">
      <c r="A302" s="1526" t="s">
        <v>10720</v>
      </c>
      <c r="B302" s="1523" t="s">
        <v>20243</v>
      </c>
      <c r="C302" s="1526" t="s">
        <v>20701</v>
      </c>
      <c r="D302" s="1542">
        <v>3.7774000000000001</v>
      </c>
      <c r="E302" s="1535"/>
      <c r="F302" s="1521" t="str">
        <f t="shared" si="4"/>
        <v>FIXADOR DE CAL PARA PINTURA</v>
      </c>
    </row>
    <row r="303" spans="1:6">
      <c r="A303" s="1528" t="s">
        <v>10721</v>
      </c>
      <c r="B303" s="1529" t="s">
        <v>20825</v>
      </c>
      <c r="C303" s="1528" t="s">
        <v>3982</v>
      </c>
      <c r="D303" s="1543">
        <v>383.17770000000002</v>
      </c>
      <c r="E303" s="1535"/>
      <c r="F303" s="1521" t="str">
        <f t="shared" si="4"/>
        <v>ESTACA PRÉ-MOLDADA DE CONCRETO ARMADO CENTRIFUGADO COM COMPRESSÃO ADMISSÍVEL DE 170 T</v>
      </c>
    </row>
    <row r="304" spans="1:6">
      <c r="A304" s="1526" t="s">
        <v>10722</v>
      </c>
      <c r="B304" s="1523" t="s">
        <v>11951</v>
      </c>
      <c r="C304" s="1526" t="s">
        <v>22</v>
      </c>
      <c r="D304" s="1542">
        <v>1.5687</v>
      </c>
      <c r="E304" s="1535"/>
      <c r="F304" s="1521" t="str">
        <f t="shared" si="4"/>
        <v>GRAMA TIPO BATATAIS</v>
      </c>
    </row>
    <row r="305" spans="1:6">
      <c r="A305" s="1528" t="s">
        <v>10723</v>
      </c>
      <c r="B305" s="1529" t="s">
        <v>20826</v>
      </c>
      <c r="C305" s="1528" t="s">
        <v>4279</v>
      </c>
      <c r="D305" s="1543">
        <v>9.3838000000000008</v>
      </c>
      <c r="E305" s="1535"/>
      <c r="F305" s="1521" t="str">
        <f t="shared" si="4"/>
        <v>GRAMPO EM AÇO GALVANIZADO PARA CERCA - C = 25,4 MM E E = 3,76 MM (1" X 9 BWG)</v>
      </c>
    </row>
    <row r="306" spans="1:6">
      <c r="A306" s="1528" t="s">
        <v>10724</v>
      </c>
      <c r="B306" s="1529" t="s">
        <v>20827</v>
      </c>
      <c r="C306" s="1528" t="s">
        <v>3982</v>
      </c>
      <c r="D306" s="1543">
        <v>415.38080000000002</v>
      </c>
      <c r="E306" s="1535"/>
      <c r="F306" s="1521" t="str">
        <f t="shared" si="4"/>
        <v>ESTACA PRÉ-MOLDADA DE CONCRETO ARMADO CENTRIFUGADO COM COMPRESSÃO ADMISSÍVEL DE 230 T</v>
      </c>
    </row>
    <row r="307" spans="1:6">
      <c r="A307" s="1526" t="s">
        <v>10725</v>
      </c>
      <c r="B307" s="1523" t="s">
        <v>20828</v>
      </c>
      <c r="C307" s="1526" t="s">
        <v>3982</v>
      </c>
      <c r="D307" s="1542">
        <v>626.42560000000003</v>
      </c>
      <c r="E307" s="1535"/>
      <c r="F307" s="1521" t="str">
        <f t="shared" si="4"/>
        <v>ESTACA PRÉ-MOLDADA DE CONCRETO ARMADO CENTRIFUGADO COM COMPRESSÃO ADMISSÍVEL DE 300 T</v>
      </c>
    </row>
    <row r="308" spans="1:6">
      <c r="A308" s="1528" t="s">
        <v>10726</v>
      </c>
      <c r="B308" s="1529" t="s">
        <v>11952</v>
      </c>
      <c r="C308" s="1528" t="s">
        <v>20703</v>
      </c>
      <c r="D308" s="1543">
        <v>181.8613</v>
      </c>
      <c r="E308" s="1535"/>
      <c r="F308" s="1521" t="str">
        <f t="shared" si="4"/>
        <v>SINALIZADOR A LED COM BATERIA</v>
      </c>
    </row>
    <row r="309" spans="1:6">
      <c r="A309" s="1526" t="s">
        <v>10727</v>
      </c>
      <c r="B309" s="1523" t="s">
        <v>20829</v>
      </c>
      <c r="C309" s="1526" t="s">
        <v>22</v>
      </c>
      <c r="D309" s="1542">
        <v>1.2355</v>
      </c>
      <c r="E309" s="1535"/>
      <c r="F309" s="1521" t="str">
        <f t="shared" si="4"/>
        <v>LONA PLÁSTICA - E = 200 MICRA</v>
      </c>
    </row>
    <row r="310" spans="1:6">
      <c r="A310" s="1528" t="s">
        <v>10728</v>
      </c>
      <c r="B310" s="1529" t="s">
        <v>11953</v>
      </c>
      <c r="C310" s="1528" t="s">
        <v>20703</v>
      </c>
      <c r="D310" s="1543">
        <v>289.32889999999998</v>
      </c>
      <c r="E310" s="1535"/>
      <c r="F310" s="1521" t="str">
        <f t="shared" si="4"/>
        <v>CAVALETE EM POLIETILENO ZEBRADO COM FAIXA REFLETIVA</v>
      </c>
    </row>
    <row r="311" spans="1:6">
      <c r="A311" s="1526" t="s">
        <v>10729</v>
      </c>
      <c r="B311" s="1523" t="s">
        <v>20830</v>
      </c>
      <c r="C311" s="1526" t="s">
        <v>3982</v>
      </c>
      <c r="D311" s="1542">
        <v>56.9163</v>
      </c>
      <c r="E311" s="1535"/>
      <c r="F311" s="1521" t="str">
        <f t="shared" si="4"/>
        <v>PERFIL DE ALUMÍNIO TIPO L463 PARA PLACA DE SINALIZAÇÃO - SEÇÃO DE 50 X 50 MM</v>
      </c>
    </row>
    <row r="312" spans="1:6">
      <c r="A312" s="1528" t="s">
        <v>10730</v>
      </c>
      <c r="B312" s="1529" t="s">
        <v>20831</v>
      </c>
      <c r="C312" s="1528" t="s">
        <v>3367</v>
      </c>
      <c r="D312" s="1543" t="s">
        <v>26</v>
      </c>
      <c r="E312" s="1535"/>
      <c r="F312" s="1521" t="str">
        <f t="shared" si="4"/>
        <v>MASSA ASFÁLTICA COMERCIAL - CAPA DE ROLAMENTO</v>
      </c>
    </row>
    <row r="313" spans="1:6">
      <c r="A313" s="1526" t="s">
        <v>10731</v>
      </c>
      <c r="B313" s="1523" t="s">
        <v>11954</v>
      </c>
      <c r="C313" s="1526" t="s">
        <v>3367</v>
      </c>
      <c r="D313" s="1542" t="s">
        <v>26</v>
      </c>
      <c r="E313" s="1535"/>
      <c r="F313" s="1521" t="str">
        <f t="shared" si="4"/>
        <v>MASSA ASFÁLTICA COMERCIAL - BINDER</v>
      </c>
    </row>
    <row r="314" spans="1:6">
      <c r="A314" s="1528" t="s">
        <v>20244</v>
      </c>
      <c r="B314" s="1529" t="s">
        <v>20832</v>
      </c>
      <c r="C314" s="1528" t="s">
        <v>4013</v>
      </c>
      <c r="D314" s="1543">
        <v>288.3449</v>
      </c>
      <c r="E314" s="1535"/>
      <c r="F314" s="1521" t="str">
        <f t="shared" si="4"/>
        <v>PLACA DE POLIESTIRENO EXPANDIDO (EPS)</v>
      </c>
    </row>
    <row r="315" spans="1:6">
      <c r="A315" s="1526" t="s">
        <v>4286</v>
      </c>
      <c r="B315" s="1523" t="s">
        <v>20833</v>
      </c>
      <c r="C315" s="1526" t="s">
        <v>4279</v>
      </c>
      <c r="D315" s="1542">
        <v>21.424600000000002</v>
      </c>
      <c r="E315" s="1535"/>
      <c r="F315" s="1521" t="str">
        <f t="shared" si="4"/>
        <v>SUPORTE EM AÇO-CARBONO GALVANIZADO TIPO PERFIL C PARA PLACA DE SINALIZAÇÃO</v>
      </c>
    </row>
    <row r="316" spans="1:6" ht="30">
      <c r="A316" s="1528" t="s">
        <v>4284</v>
      </c>
      <c r="B316" s="1529" t="s">
        <v>20834</v>
      </c>
      <c r="C316" s="1528" t="s">
        <v>4279</v>
      </c>
      <c r="D316" s="1543">
        <v>17.6844</v>
      </c>
      <c r="E316" s="1535"/>
      <c r="F316" s="1521" t="str">
        <f t="shared" si="4"/>
        <v>CONJUNTO PARA FIXAÇÃO DE PLACAS EM AÇO GALVANIZADO COMPOSTO POR BARRA CHATA, ABRAÇADEIRA, PARAFUSOS, PORCAS E ARRUELAS</v>
      </c>
    </row>
    <row r="317" spans="1:6">
      <c r="A317" s="1526" t="s">
        <v>10732</v>
      </c>
      <c r="B317" s="1523" t="s">
        <v>11955</v>
      </c>
      <c r="C317" s="1526" t="s">
        <v>20703</v>
      </c>
      <c r="D317" s="1552">
        <v>39104.986299999997</v>
      </c>
      <c r="E317" s="1535"/>
      <c r="F317" s="1521" t="str">
        <f t="shared" si="4"/>
        <v>SEMIPÓRTICO METÁLICO PARA VÃO DE 8,3 M E VENTO DE 35 M/S</v>
      </c>
    </row>
    <row r="318" spans="1:6">
      <c r="A318" s="1528" t="s">
        <v>10733</v>
      </c>
      <c r="B318" s="1529" t="s">
        <v>11956</v>
      </c>
      <c r="C318" s="1528" t="s">
        <v>20835</v>
      </c>
      <c r="D318" s="1543">
        <v>75.514099999999999</v>
      </c>
      <c r="E318" s="1535"/>
      <c r="F318" s="1521" t="str">
        <f t="shared" si="4"/>
        <v>APOIO DE NEOPRENE FRETADO</v>
      </c>
    </row>
    <row r="319" spans="1:6">
      <c r="A319" s="1526" t="s">
        <v>10734</v>
      </c>
      <c r="B319" s="1523" t="s">
        <v>20836</v>
      </c>
      <c r="C319" s="1526" t="s">
        <v>3982</v>
      </c>
      <c r="D319" s="1542">
        <v>19.628699999999998</v>
      </c>
      <c r="E319" s="1535"/>
      <c r="F319" s="1521" t="str">
        <f t="shared" si="4"/>
        <v>CABO DE AÇO - D = 12,70 MM (1/2")</v>
      </c>
    </row>
    <row r="320" spans="1:6">
      <c r="A320" s="1528" t="s">
        <v>10735</v>
      </c>
      <c r="B320" s="1529" t="s">
        <v>11957</v>
      </c>
      <c r="C320" s="1528" t="s">
        <v>20703</v>
      </c>
      <c r="D320" s="1551">
        <v>65645.801600000006</v>
      </c>
      <c r="E320" s="1535"/>
      <c r="F320" s="1521" t="str">
        <f t="shared" si="4"/>
        <v>SEMIPÓRTICO DUPLO METÁLICO PARA VÃO DE 2 X 8,3 M E VENTO DE 35 M/S</v>
      </c>
    </row>
    <row r="321" spans="1:6">
      <c r="A321" s="1526" t="s">
        <v>10736</v>
      </c>
      <c r="B321" s="1523" t="s">
        <v>20837</v>
      </c>
      <c r="C321" s="1526" t="s">
        <v>4013</v>
      </c>
      <c r="D321" s="1542">
        <v>109.2732</v>
      </c>
      <c r="E321" s="1535"/>
      <c r="F321" s="1521" t="str">
        <f t="shared" si="4"/>
        <v>BRITA 4</v>
      </c>
    </row>
    <row r="322" spans="1:6">
      <c r="A322" s="1528" t="s">
        <v>10737</v>
      </c>
      <c r="B322" s="1529" t="s">
        <v>20838</v>
      </c>
      <c r="C322" s="1528" t="s">
        <v>3982</v>
      </c>
      <c r="D322" s="1543">
        <v>9.0800999999999998</v>
      </c>
      <c r="E322" s="1535"/>
      <c r="F322" s="1521" t="str">
        <f t="shared" si="4"/>
        <v>CABO DE AÇO - D = 6,35 MM (1/4")</v>
      </c>
    </row>
    <row r="323" spans="1:6">
      <c r="A323" s="1526" t="s">
        <v>20245</v>
      </c>
      <c r="B323" s="1523" t="s">
        <v>20246</v>
      </c>
      <c r="C323" s="1526" t="s">
        <v>3982</v>
      </c>
      <c r="D323" s="1542">
        <v>657.29809999999998</v>
      </c>
      <c r="E323" s="1535"/>
      <c r="F323" s="1521" t="str">
        <f t="shared" ref="F323:F386" si="5">UPPER(B323)</f>
        <v>CABO DE AÇO - D = 52,00 MM (2")</v>
      </c>
    </row>
    <row r="324" spans="1:6">
      <c r="A324" s="1528" t="s">
        <v>10738</v>
      </c>
      <c r="B324" s="1529" t="s">
        <v>20839</v>
      </c>
      <c r="C324" s="1528" t="s">
        <v>20703</v>
      </c>
      <c r="D324" s="1543">
        <v>2.4312</v>
      </c>
      <c r="E324" s="1535"/>
      <c r="F324" s="1521" t="str">
        <f t="shared" si="5"/>
        <v>SAPATILHA EM AÇO INOX - D = 6,35 MM (1/4")</v>
      </c>
    </row>
    <row r="325" spans="1:6">
      <c r="A325" s="1526" t="s">
        <v>10739</v>
      </c>
      <c r="B325" s="1523" t="s">
        <v>11958</v>
      </c>
      <c r="C325" s="1526" t="s">
        <v>20703</v>
      </c>
      <c r="D325" s="1552">
        <v>43532.474499999997</v>
      </c>
      <c r="E325" s="1535"/>
      <c r="F325" s="1521" t="str">
        <f t="shared" si="5"/>
        <v>SEMIPÓRTICO METÁLICO PARA VÃO DE 8,3 M E VENTO DE 40 M/S</v>
      </c>
    </row>
    <row r="326" spans="1:6">
      <c r="A326" s="1528" t="s">
        <v>10740</v>
      </c>
      <c r="B326" s="1529" t="s">
        <v>11959</v>
      </c>
      <c r="C326" s="1528" t="s">
        <v>20703</v>
      </c>
      <c r="D326" s="1551">
        <v>72868.664399999994</v>
      </c>
      <c r="E326" s="1535"/>
      <c r="F326" s="1521" t="str">
        <f t="shared" si="5"/>
        <v>SEMIPÓRTICO DUPLO METÁLICO PARA VÃO DE 2 X 8,3 M E VENTO DE 40 M/S</v>
      </c>
    </row>
    <row r="327" spans="1:6">
      <c r="A327" s="1526" t="s">
        <v>10741</v>
      </c>
      <c r="B327" s="1523" t="s">
        <v>11960</v>
      </c>
      <c r="C327" s="1526" t="s">
        <v>20703</v>
      </c>
      <c r="D327" s="1552">
        <v>81357.7016</v>
      </c>
      <c r="E327" s="1535"/>
      <c r="F327" s="1521" t="str">
        <f t="shared" si="5"/>
        <v>PÓRTICO METÁLICO PARA VÃO DE 15,9 M E VENTO DE 40 M/S</v>
      </c>
    </row>
    <row r="328" spans="1:6">
      <c r="A328" s="1528" t="s">
        <v>10742</v>
      </c>
      <c r="B328" s="1529" t="s">
        <v>11961</v>
      </c>
      <c r="C328" s="1528" t="s">
        <v>20703</v>
      </c>
      <c r="D328" s="1551">
        <v>47652.752899999999</v>
      </c>
      <c r="E328" s="1535"/>
      <c r="F328" s="1521" t="str">
        <f t="shared" si="5"/>
        <v>SEMIPÓRTICO METÁLICO PARA VÃO DE 8,3 M E VENTO DE 45 M/S</v>
      </c>
    </row>
    <row r="329" spans="1:6">
      <c r="A329" s="1526" t="s">
        <v>10743</v>
      </c>
      <c r="B329" s="1523" t="s">
        <v>20840</v>
      </c>
      <c r="C329" s="1526" t="s">
        <v>3982</v>
      </c>
      <c r="D329" s="1542">
        <v>2.5228000000000002</v>
      </c>
      <c r="E329" s="1535"/>
      <c r="F329" s="1521" t="str">
        <f t="shared" si="5"/>
        <v>CORDA DE SISAL - D = 12,0 MM</v>
      </c>
    </row>
    <row r="330" spans="1:6">
      <c r="A330" s="1528" t="s">
        <v>10744</v>
      </c>
      <c r="B330" s="1529" t="s">
        <v>20841</v>
      </c>
      <c r="C330" s="1528" t="s">
        <v>20703</v>
      </c>
      <c r="D330" s="1543">
        <v>1.3219000000000001</v>
      </c>
      <c r="E330" s="1535"/>
      <c r="F330" s="1521" t="str">
        <f t="shared" si="5"/>
        <v>GRAMPO LEVE EM AÇO-CARBONO PARA CABO DE AÇO - D = 6,3 MM (1/4")</v>
      </c>
    </row>
    <row r="331" spans="1:6">
      <c r="A331" s="1526" t="s">
        <v>10745</v>
      </c>
      <c r="B331" s="1523" t="s">
        <v>20842</v>
      </c>
      <c r="C331" s="1526" t="s">
        <v>20703</v>
      </c>
      <c r="D331" s="1552">
        <v>5627.1018999999997</v>
      </c>
      <c r="E331" s="1535"/>
      <c r="F331" s="1521" t="str">
        <f t="shared" si="5"/>
        <v>POSTE DE CONCRETO - CARGA NOMINAL DE 800 DAN, H = 15 M E D = 520 MM</v>
      </c>
    </row>
    <row r="332" spans="1:6">
      <c r="A332" s="1526" t="s">
        <v>10746</v>
      </c>
      <c r="B332" s="1523" t="s">
        <v>11962</v>
      </c>
      <c r="C332" s="1526" t="s">
        <v>20703</v>
      </c>
      <c r="D332" s="1552">
        <v>80091.527199999997</v>
      </c>
      <c r="E332" s="1535"/>
      <c r="F332" s="1521" t="str">
        <f t="shared" si="5"/>
        <v>SEMIPÓRTICO DUPLO METÁLICO PARA VÃO DE 2 X 8,3 M E VENTO DE 45 M/S</v>
      </c>
    </row>
    <row r="333" spans="1:6">
      <c r="A333" s="1528" t="s">
        <v>10747</v>
      </c>
      <c r="B333" s="1529" t="s">
        <v>11963</v>
      </c>
      <c r="C333" s="1528" t="s">
        <v>20703</v>
      </c>
      <c r="D333" s="1551">
        <v>89365.464399999997</v>
      </c>
      <c r="E333" s="1535"/>
      <c r="F333" s="1521" t="str">
        <f t="shared" si="5"/>
        <v>PÓRTICO METÁLICO PARA VÃO DE 15,9 M E VENTO DE 45 M/S</v>
      </c>
    </row>
    <row r="334" spans="1:6">
      <c r="A334" s="1526" t="s">
        <v>10748</v>
      </c>
      <c r="B334" s="1523" t="s">
        <v>20843</v>
      </c>
      <c r="C334" s="1526" t="s">
        <v>20703</v>
      </c>
      <c r="D334" s="1542">
        <v>11.276300000000001</v>
      </c>
      <c r="E334" s="1535"/>
      <c r="F334" s="1521" t="str">
        <f t="shared" si="5"/>
        <v>LÂMPADA FLUORESCENTE COMPACTA ELETRÔNICA - POTÊNCIA DE 20 W</v>
      </c>
    </row>
    <row r="335" spans="1:6">
      <c r="A335" s="1528" t="s">
        <v>10749</v>
      </c>
      <c r="B335" s="1529" t="s">
        <v>20844</v>
      </c>
      <c r="C335" s="1528" t="s">
        <v>22</v>
      </c>
      <c r="D335" s="1543">
        <v>25.517099999999999</v>
      </c>
      <c r="E335" s="1535"/>
      <c r="F335" s="1521" t="str">
        <f t="shared" si="5"/>
        <v>MANTA ASFÁLTICA NÃO-TECIDO EM POLIÉSTER - E = 3 MM</v>
      </c>
    </row>
    <row r="336" spans="1:6">
      <c r="A336" s="1526" t="s">
        <v>10750</v>
      </c>
      <c r="B336" s="1523" t="s">
        <v>20845</v>
      </c>
      <c r="C336" s="1526" t="s">
        <v>22</v>
      </c>
      <c r="D336" s="1542">
        <v>34.869799999999998</v>
      </c>
      <c r="E336" s="1535"/>
      <c r="F336" s="1521" t="str">
        <f t="shared" si="5"/>
        <v>MANTA ASFÁLTICA NÃO-TECIDO EM POLIÉSTER - E = 4 MM</v>
      </c>
    </row>
    <row r="337" spans="1:6">
      <c r="A337" s="1528" t="s">
        <v>10751</v>
      </c>
      <c r="B337" s="1529" t="s">
        <v>20846</v>
      </c>
      <c r="C337" s="1528" t="s">
        <v>20703</v>
      </c>
      <c r="D337" s="1543">
        <v>2.09</v>
      </c>
      <c r="E337" s="1535"/>
      <c r="F337" s="1521" t="str">
        <f t="shared" si="5"/>
        <v>LIXA PARA FERRO Nº 150</v>
      </c>
    </row>
    <row r="338" spans="1:6">
      <c r="A338" s="1528" t="s">
        <v>10752</v>
      </c>
      <c r="B338" s="1529" t="s">
        <v>20847</v>
      </c>
      <c r="C338" s="1528" t="s">
        <v>4279</v>
      </c>
      <c r="D338" s="1543">
        <v>10.976000000000001</v>
      </c>
      <c r="E338" s="1535"/>
      <c r="F338" s="1521" t="str">
        <f t="shared" si="5"/>
        <v>ESTACA PRANCHA METÁLICA</v>
      </c>
    </row>
    <row r="339" spans="1:6">
      <c r="A339" s="1526" t="s">
        <v>10753</v>
      </c>
      <c r="B339" s="1523" t="s">
        <v>20848</v>
      </c>
      <c r="C339" s="1526" t="s">
        <v>20849</v>
      </c>
      <c r="D339" s="1542">
        <v>0.63949999999999996</v>
      </c>
      <c r="E339" s="1535"/>
      <c r="F339" s="1521" t="str">
        <f t="shared" si="5"/>
        <v>PARAFUSO DE CABEÇA SEXTAVADA EM AÇO GALVANIZADO COM PORCA E ARRUELA DE PRESSÃO - D = 6,35 MM (1/4")</v>
      </c>
    </row>
    <row r="340" spans="1:6">
      <c r="A340" s="1528" t="s">
        <v>20247</v>
      </c>
      <c r="B340" s="1529" t="s">
        <v>20248</v>
      </c>
      <c r="C340" s="1528" t="s">
        <v>4279</v>
      </c>
      <c r="D340" s="1543">
        <v>13.168100000000001</v>
      </c>
      <c r="E340" s="1535"/>
      <c r="F340" s="1521" t="str">
        <f t="shared" si="5"/>
        <v>AÇO EM PERFIS ASTM A572 GRAU 50</v>
      </c>
    </row>
    <row r="341" spans="1:6">
      <c r="A341" s="1526" t="s">
        <v>10754</v>
      </c>
      <c r="B341" s="1523" t="s">
        <v>20850</v>
      </c>
      <c r="C341" s="1526" t="s">
        <v>20849</v>
      </c>
      <c r="D341" s="1542">
        <v>1.8213999999999999</v>
      </c>
      <c r="E341" s="1535"/>
      <c r="F341" s="1521" t="str">
        <f t="shared" si="5"/>
        <v>PARAFUSO DE CABEÇA SEXTAVADA EM AÇO GALVANIZADO COM PORCA E ARRUELA DE PRESSÃO - D = 9,525 MM (3/8")</v>
      </c>
    </row>
    <row r="342" spans="1:6">
      <c r="A342" s="1528" t="s">
        <v>20249</v>
      </c>
      <c r="B342" s="1529" t="s">
        <v>20250</v>
      </c>
      <c r="C342" s="1528" t="s">
        <v>20703</v>
      </c>
      <c r="D342" s="1543">
        <v>0.67569999999999997</v>
      </c>
      <c r="E342" s="1535"/>
      <c r="F342" s="1521" t="str">
        <f t="shared" si="5"/>
        <v>ARRUELA LISA EM AÇO ASTM F436 PARA PARAFUSO - D = 12,7 MM</v>
      </c>
    </row>
    <row r="343" spans="1:6">
      <c r="A343" s="1526" t="s">
        <v>20251</v>
      </c>
      <c r="B343" s="1523" t="s">
        <v>20252</v>
      </c>
      <c r="C343" s="1526" t="s">
        <v>20703</v>
      </c>
      <c r="D343" s="1542">
        <v>1.7376</v>
      </c>
      <c r="E343" s="1535"/>
      <c r="F343" s="1521" t="str">
        <f t="shared" si="5"/>
        <v>ARRUELA LISA EM AÇO ASTM F436 PARA PARAFUSO - D = 16,0 MM</v>
      </c>
    </row>
    <row r="344" spans="1:6">
      <c r="A344" s="1528" t="s">
        <v>20253</v>
      </c>
      <c r="B344" s="1529" t="s">
        <v>20254</v>
      </c>
      <c r="C344" s="1528" t="s">
        <v>20703</v>
      </c>
      <c r="D344" s="1543">
        <v>1.9306000000000001</v>
      </c>
      <c r="E344" s="1535"/>
      <c r="F344" s="1521" t="str">
        <f t="shared" si="5"/>
        <v>ARRUELA LISA EM AÇO ASTM F436 PARA PARAFUSO - D = 20,0 MM</v>
      </c>
    </row>
    <row r="345" spans="1:6">
      <c r="A345" s="1526" t="s">
        <v>20255</v>
      </c>
      <c r="B345" s="1523" t="s">
        <v>20256</v>
      </c>
      <c r="C345" s="1526" t="s">
        <v>20703</v>
      </c>
      <c r="D345" s="1542">
        <v>2.5396999999999998</v>
      </c>
      <c r="E345" s="1535"/>
      <c r="F345" s="1521" t="str">
        <f t="shared" si="5"/>
        <v>PARAFUSO DE CABEÇA SEXTAVADA EM AÇO ASTM A325 DE ALTA RESISTÊNCIA COM ROSCA PARCIAL - D = 12,7 MM E C = 38,10 MM</v>
      </c>
    </row>
    <row r="346" spans="1:6">
      <c r="A346" s="1528" t="s">
        <v>20257</v>
      </c>
      <c r="B346" s="1529" t="s">
        <v>20258</v>
      </c>
      <c r="C346" s="1528" t="s">
        <v>20703</v>
      </c>
      <c r="D346" s="1543">
        <v>2.8327</v>
      </c>
      <c r="E346" s="1535"/>
      <c r="F346" s="1521" t="str">
        <f t="shared" si="5"/>
        <v>PARAFUSO DE CABEÇA SEXTAVADA EM AÇO ASTM A325 DE ALTA RESISTÊNCIA COM ROSCA PARCIAL - D = 12,7 MM E C = 44,45 MM</v>
      </c>
    </row>
    <row r="347" spans="1:6">
      <c r="A347" s="1526" t="s">
        <v>20259</v>
      </c>
      <c r="B347" s="1523" t="s">
        <v>20851</v>
      </c>
      <c r="C347" s="1526" t="s">
        <v>20703</v>
      </c>
      <c r="D347" s="1542">
        <v>2.8327</v>
      </c>
      <c r="E347" s="1535"/>
      <c r="F347" s="1521" t="str">
        <f t="shared" si="5"/>
        <v>PARAFUSO DE CABEÇA SEXTAVADA EM AÇO ASTM A325 DE ALTA RESISTÊNCIA COM ROSCA PARCIAL - D = 12,7 MM E C = 50,80 MM</v>
      </c>
    </row>
    <row r="348" spans="1:6">
      <c r="A348" s="1528" t="s">
        <v>20260</v>
      </c>
      <c r="B348" s="1529" t="s">
        <v>20852</v>
      </c>
      <c r="C348" s="1528" t="s">
        <v>20703</v>
      </c>
      <c r="D348" s="1543">
        <v>2.9304000000000001</v>
      </c>
      <c r="E348" s="1535"/>
      <c r="F348" s="1521" t="str">
        <f t="shared" si="5"/>
        <v>PARAFUSO DE CABEÇA SEXTAVADA EM AÇO ASTM A325 DE ALTA RESISTÊNCIA COM ROSCA PARCIAL - D = 12,7 MM E C = 57,15 MM</v>
      </c>
    </row>
    <row r="349" spans="1:6">
      <c r="A349" s="1526" t="s">
        <v>20261</v>
      </c>
      <c r="B349" s="1523" t="s">
        <v>20853</v>
      </c>
      <c r="C349" s="1526" t="s">
        <v>20703</v>
      </c>
      <c r="D349" s="1542">
        <v>3.8094999999999999</v>
      </c>
      <c r="E349" s="1535"/>
      <c r="F349" s="1521" t="str">
        <f t="shared" si="5"/>
        <v>PARAFUSO DE CABEÇA SEXTAVADA EM AÇO ASTM A325 DE ALTA RESISTÊNCIA COM ROSCA PARCIAL - D = 16 MM E C = 44,45 MM</v>
      </c>
    </row>
    <row r="350" spans="1:6">
      <c r="A350" s="1528" t="s">
        <v>20262</v>
      </c>
      <c r="B350" s="1529" t="s">
        <v>20854</v>
      </c>
      <c r="C350" s="1528" t="s">
        <v>20703</v>
      </c>
      <c r="D350" s="1543">
        <v>4.3956</v>
      </c>
      <c r="E350" s="1535"/>
      <c r="F350" s="1521" t="str">
        <f t="shared" si="5"/>
        <v>PARAFUSO DE CABEÇA SEXTAVADA EM AÇO ASTM A325 DE ALTA RESISTÊNCIA COM ROSCA PARCIAL - D = 16 MM E C = 50,80 MM</v>
      </c>
    </row>
    <row r="351" spans="1:6">
      <c r="A351" s="1526" t="s">
        <v>20263</v>
      </c>
      <c r="B351" s="1523" t="s">
        <v>20855</v>
      </c>
      <c r="C351" s="1526" t="s">
        <v>20703</v>
      </c>
      <c r="D351" s="1542">
        <v>4.6886000000000001</v>
      </c>
      <c r="E351" s="1535"/>
      <c r="F351" s="1521" t="str">
        <f t="shared" si="5"/>
        <v>PARAFUSO DE CABEÇA SEXTAVADA EM AÇO ASTM A325 DE ALTA RESISTÊNCIA COM ROSCA PARCIAL - D = 16 MM E C = 63,50 MM</v>
      </c>
    </row>
    <row r="352" spans="1:6">
      <c r="A352" s="1528" t="s">
        <v>20264</v>
      </c>
      <c r="B352" s="1529" t="s">
        <v>20856</v>
      </c>
      <c r="C352" s="1528" t="s">
        <v>20703</v>
      </c>
      <c r="D352" s="1543">
        <v>5.3723999999999998</v>
      </c>
      <c r="E352" s="1535"/>
      <c r="F352" s="1521" t="str">
        <f t="shared" si="5"/>
        <v>PARAFUSO DE CABEÇA SEXTAVADA EM AÇO ASTM A325 DE ALTA RESISTÊNCIA COM ROSCA PARCIAL - D = 20 MM E C = 50,80 MM</v>
      </c>
    </row>
    <row r="353" spans="1:6">
      <c r="A353" s="1526" t="s">
        <v>20265</v>
      </c>
      <c r="B353" s="1523" t="s">
        <v>20857</v>
      </c>
      <c r="C353" s="1526" t="s">
        <v>20703</v>
      </c>
      <c r="D353" s="1542">
        <v>5.8608000000000002</v>
      </c>
      <c r="E353" s="1535"/>
      <c r="F353" s="1521" t="str">
        <f t="shared" si="5"/>
        <v>PARAFUSO DE CABEÇA SEXTAVADA EM AÇO ASTM A325 DE ALTA RESISTÊNCIA COM ROSCA PARCIAL - D = 20 MM E C = 57,15 MM</v>
      </c>
    </row>
    <row r="354" spans="1:6">
      <c r="A354" s="1528" t="s">
        <v>20266</v>
      </c>
      <c r="B354" s="1529" t="s">
        <v>20858</v>
      </c>
      <c r="C354" s="1528" t="s">
        <v>20703</v>
      </c>
      <c r="D354" s="1543">
        <v>7.8144</v>
      </c>
      <c r="E354" s="1535"/>
      <c r="F354" s="1521" t="str">
        <f t="shared" si="5"/>
        <v>PARAFUSO DE CABEÇA SEXTAVADA EM AÇO ASTM A325 DE ALTA RESISTÊNCIA COM ROSCA PARCIAL - D = 20 MM E C = 63,50 MM</v>
      </c>
    </row>
    <row r="355" spans="1:6">
      <c r="A355" s="1526" t="s">
        <v>20267</v>
      </c>
      <c r="B355" s="1523" t="s">
        <v>20859</v>
      </c>
      <c r="C355" s="1526" t="s">
        <v>20703</v>
      </c>
      <c r="D355" s="1542">
        <v>8.7912999999999997</v>
      </c>
      <c r="E355" s="1535"/>
      <c r="F355" s="1521" t="str">
        <f t="shared" si="5"/>
        <v>PARAFUSO DE CABEÇA SEXTAVADA EM AÇO ASTM A325 DE ALTA RESISTÊNCIA COM ROSCA PARCIAL - D = 20 MM E C = 76,20 MM</v>
      </c>
    </row>
    <row r="356" spans="1:6">
      <c r="A356" s="1528" t="s">
        <v>20268</v>
      </c>
      <c r="B356" s="1529" t="s">
        <v>20269</v>
      </c>
      <c r="C356" s="1528" t="s">
        <v>3982</v>
      </c>
      <c r="D356" s="1543">
        <v>18.4892</v>
      </c>
      <c r="E356" s="1535"/>
      <c r="F356" s="1521" t="str">
        <f t="shared" si="5"/>
        <v>TUBO EM AÇO GALVANIZADO - E = 2,00 MM E D = 50,80 MM (2")</v>
      </c>
    </row>
    <row r="357" spans="1:6">
      <c r="A357" s="1526" t="s">
        <v>20270</v>
      </c>
      <c r="B357" s="1523" t="s">
        <v>20271</v>
      </c>
      <c r="C357" s="1526" t="s">
        <v>3982</v>
      </c>
      <c r="D357" s="1542">
        <v>55.609400000000001</v>
      </c>
      <c r="E357" s="1535"/>
      <c r="F357" s="1521" t="str">
        <f t="shared" si="5"/>
        <v>TUBO EM AÇO GALVANIZADO - E = 3,00 MM E SEÇÃO DE 80 X 80 MM</v>
      </c>
    </row>
    <row r="358" spans="1:6">
      <c r="A358" s="1528" t="s">
        <v>20272</v>
      </c>
      <c r="B358" s="1529" t="s">
        <v>20860</v>
      </c>
      <c r="C358" s="1528" t="s">
        <v>4279</v>
      </c>
      <c r="D358" s="1543">
        <v>13.783099999999999</v>
      </c>
      <c r="E358" s="1535"/>
      <c r="F358" s="1521" t="str">
        <f t="shared" si="5"/>
        <v>AÇO EM PERFIS ASTM A572 GRAU 50 PERFURADO</v>
      </c>
    </row>
    <row r="359" spans="1:6">
      <c r="A359" s="1526" t="s">
        <v>20273</v>
      </c>
      <c r="B359" s="1523" t="s">
        <v>20274</v>
      </c>
      <c r="C359" s="1526" t="s">
        <v>20703</v>
      </c>
      <c r="D359" s="1542">
        <v>5.9934000000000003</v>
      </c>
      <c r="E359" s="1535"/>
      <c r="F359" s="1521" t="str">
        <f t="shared" si="5"/>
        <v>PINO CONECTOR DE CISALHAMENTO PARA LAJE STEEL DECK - D = 19 MM E C = 80 MM</v>
      </c>
    </row>
    <row r="360" spans="1:6">
      <c r="A360" s="1528" t="s">
        <v>20275</v>
      </c>
      <c r="B360" s="1529" t="s">
        <v>20276</v>
      </c>
      <c r="C360" s="1528" t="s">
        <v>20703</v>
      </c>
      <c r="D360" s="1543">
        <v>0.94089999999999996</v>
      </c>
      <c r="E360" s="1535"/>
      <c r="F360" s="1521" t="str">
        <f t="shared" si="5"/>
        <v>PORCA SEXTAVADA PESADA EM AÇO ASTM A194 GRAU 2H PARA PARAFUSO - D = 12,7 MM</v>
      </c>
    </row>
    <row r="361" spans="1:6">
      <c r="A361" s="1526" t="s">
        <v>20277</v>
      </c>
      <c r="B361" s="1523" t="s">
        <v>20278</v>
      </c>
      <c r="C361" s="1526" t="s">
        <v>20703</v>
      </c>
      <c r="D361" s="1542">
        <v>3.0322</v>
      </c>
      <c r="E361" s="1535"/>
      <c r="F361" s="1521" t="str">
        <f t="shared" si="5"/>
        <v>PORCA SEXTAVADA PESADA EM AÇO ASTM A194 GRAU 2H PARA PARAFUSO - D = 16 MM</v>
      </c>
    </row>
    <row r="362" spans="1:6">
      <c r="A362" s="1528" t="s">
        <v>20279</v>
      </c>
      <c r="B362" s="1529" t="s">
        <v>20280</v>
      </c>
      <c r="C362" s="1528" t="s">
        <v>20703</v>
      </c>
      <c r="D362" s="1543">
        <v>3.6595</v>
      </c>
      <c r="E362" s="1535"/>
      <c r="F362" s="1521" t="str">
        <f t="shared" si="5"/>
        <v>PORCA SEXTAVADA PESADA EM AÇO ASTM A194 GRAU 2H PARA PARAFUSO - D = 20 MM</v>
      </c>
    </row>
    <row r="363" spans="1:6">
      <c r="A363" s="1526" t="s">
        <v>20281</v>
      </c>
      <c r="B363" s="1523" t="s">
        <v>20282</v>
      </c>
      <c r="C363" s="1526" t="s">
        <v>22</v>
      </c>
      <c r="D363" s="1542">
        <v>169.48679999999999</v>
      </c>
      <c r="E363" s="1535"/>
      <c r="F363" s="1521" t="str">
        <f t="shared" si="5"/>
        <v>STEEL DECK EM AÇO GALVANIZADO ASTM A653 GRAU 40</v>
      </c>
    </row>
    <row r="364" spans="1:6">
      <c r="A364" s="1528" t="s">
        <v>20283</v>
      </c>
      <c r="B364" s="1529" t="s">
        <v>20284</v>
      </c>
      <c r="C364" s="1528" t="s">
        <v>4279</v>
      </c>
      <c r="D364" s="1543">
        <v>12.911199999999999</v>
      </c>
      <c r="E364" s="1535"/>
      <c r="F364" s="1521" t="str">
        <f t="shared" si="5"/>
        <v>CHAPA DE AÇO ASTM A572 GRAU 50 CORTADA E PERFURADA</v>
      </c>
    </row>
    <row r="365" spans="1:6">
      <c r="A365" s="1526" t="s">
        <v>20285</v>
      </c>
      <c r="B365" s="1523" t="s">
        <v>20286</v>
      </c>
      <c r="C365" s="1526" t="s">
        <v>20703</v>
      </c>
      <c r="D365" s="1542">
        <v>16.617699999999999</v>
      </c>
      <c r="E365" s="1535"/>
      <c r="F365" s="1521" t="str">
        <f t="shared" si="5"/>
        <v>SUPORTE EM AÇO-CARBONO PARA CORRIMÃO DE GUARDA CORPO METÁLICO</v>
      </c>
    </row>
    <row r="366" spans="1:6">
      <c r="A366" s="1528" t="s">
        <v>20287</v>
      </c>
      <c r="B366" s="1529" t="s">
        <v>20288</v>
      </c>
      <c r="C366" s="1528" t="s">
        <v>20701</v>
      </c>
      <c r="D366" s="1543">
        <v>20.581499999999998</v>
      </c>
      <c r="E366" s="1535"/>
      <c r="F366" s="1521" t="str">
        <f t="shared" si="5"/>
        <v>FLUIDO DE RESFRIAMENTO PARA USINAGEM DE METAIS</v>
      </c>
    </row>
    <row r="367" spans="1:6">
      <c r="A367" s="1526" t="s">
        <v>10755</v>
      </c>
      <c r="B367" s="1523" t="s">
        <v>11964</v>
      </c>
      <c r="C367" s="1526" t="s">
        <v>4013</v>
      </c>
      <c r="D367" s="1542">
        <v>985.70410000000004</v>
      </c>
      <c r="E367" s="1535"/>
      <c r="F367" s="1521" t="str">
        <f t="shared" si="5"/>
        <v>MADEIRA ESTRUTURAL DE EUCALIPTO</v>
      </c>
    </row>
    <row r="368" spans="1:6">
      <c r="A368" s="1528" t="s">
        <v>10756</v>
      </c>
      <c r="B368" s="1529" t="s">
        <v>20861</v>
      </c>
      <c r="C368" s="1528" t="s">
        <v>4279</v>
      </c>
      <c r="D368" s="1543">
        <v>11.536199999999999</v>
      </c>
      <c r="E368" s="1535"/>
      <c r="F368" s="1521" t="str">
        <f t="shared" si="5"/>
        <v>TELA EM AÇO CA 60 SOLDADA NERVURADA</v>
      </c>
    </row>
    <row r="369" spans="1:6">
      <c r="A369" s="1526" t="s">
        <v>10757</v>
      </c>
      <c r="B369" s="1523" t="s">
        <v>20862</v>
      </c>
      <c r="C369" s="1526" t="s">
        <v>22</v>
      </c>
      <c r="D369" s="1542">
        <v>19.591899999999999</v>
      </c>
      <c r="E369" s="1535"/>
      <c r="F369" s="1521" t="str">
        <f t="shared" si="5"/>
        <v>TELA EM AÇO GALVANIZADO PARA ALAMBRADO - E = 1,64 MM (BWG 16) E MALHA DE 50 MM</v>
      </c>
    </row>
    <row r="370" spans="1:6">
      <c r="A370" s="1528" t="s">
        <v>20289</v>
      </c>
      <c r="B370" s="1529" t="s">
        <v>20290</v>
      </c>
      <c r="C370" s="1528" t="s">
        <v>22</v>
      </c>
      <c r="D370" s="1543">
        <v>71.42</v>
      </c>
      <c r="E370" s="1535"/>
      <c r="F370" s="1521" t="str">
        <f t="shared" si="5"/>
        <v>TELA EM AÇO GALVANIZADO PARA PASSARELAS RODOVIÁRIAS - E = 2,75 MM E MALHA DE 50 MM</v>
      </c>
    </row>
    <row r="371" spans="1:6">
      <c r="A371" s="1526" t="s">
        <v>10758</v>
      </c>
      <c r="B371" s="1523" t="s">
        <v>20863</v>
      </c>
      <c r="C371" s="1526" t="s">
        <v>22</v>
      </c>
      <c r="D371" s="1542">
        <v>114.12779999999999</v>
      </c>
      <c r="E371" s="1535"/>
      <c r="F371" s="1521" t="str">
        <f t="shared" si="5"/>
        <v>MANTA DE PVC REFORÇADA COM TELA DE POLIÉSTER - E = 1,2 MM</v>
      </c>
    </row>
    <row r="372" spans="1:6">
      <c r="A372" s="1528" t="s">
        <v>10759</v>
      </c>
      <c r="B372" s="1529" t="s">
        <v>20864</v>
      </c>
      <c r="C372" s="1528" t="s">
        <v>22</v>
      </c>
      <c r="D372" s="1543">
        <v>125.1677</v>
      </c>
      <c r="E372" s="1535"/>
      <c r="F372" s="1521" t="str">
        <f t="shared" si="5"/>
        <v>MANTA DE PVC REFORÇADA COM TELA DE POLIÉSTER - E = 1,5 MM</v>
      </c>
    </row>
    <row r="373" spans="1:6">
      <c r="A373" s="1526" t="s">
        <v>10760</v>
      </c>
      <c r="B373" s="1523" t="s">
        <v>6848</v>
      </c>
      <c r="C373" s="1526" t="s">
        <v>4279</v>
      </c>
      <c r="D373" s="1542">
        <v>2.8151999999999999</v>
      </c>
      <c r="E373" s="1535"/>
      <c r="F373" s="1521" t="str">
        <f t="shared" si="5"/>
        <v>MASSA PARA VIDRO</v>
      </c>
    </row>
    <row r="374" spans="1:6">
      <c r="A374" s="1528" t="s">
        <v>10761</v>
      </c>
      <c r="B374" s="1529" t="s">
        <v>20865</v>
      </c>
      <c r="C374" s="1528" t="s">
        <v>4279</v>
      </c>
      <c r="D374" s="1543">
        <v>22.192399999999999</v>
      </c>
      <c r="E374" s="1535"/>
      <c r="F374" s="1521" t="str">
        <f t="shared" si="5"/>
        <v>CERA DE PROTEÇÃO PARA ANCORAGEM DE ESTAIS</v>
      </c>
    </row>
    <row r="375" spans="1:6">
      <c r="A375" s="1526" t="s">
        <v>10762</v>
      </c>
      <c r="B375" s="1523" t="s">
        <v>20866</v>
      </c>
      <c r="C375" s="1526" t="s">
        <v>20703</v>
      </c>
      <c r="D375" s="1542">
        <v>4.3818999999999999</v>
      </c>
      <c r="E375" s="1535"/>
      <c r="F375" s="1521" t="str">
        <f t="shared" si="5"/>
        <v>PARAFUSO DE CABEÇA SEXTAVADA EM AÇO INOX - D = 12,7 MM (1/2") E C = 127,0 MM (5")</v>
      </c>
    </row>
    <row r="376" spans="1:6" ht="30">
      <c r="A376" s="1528" t="s">
        <v>10763</v>
      </c>
      <c r="B376" s="1529" t="s">
        <v>20867</v>
      </c>
      <c r="C376" s="1528" t="s">
        <v>20703</v>
      </c>
      <c r="D376" s="1543">
        <v>0.52729999999999999</v>
      </c>
      <c r="E376" s="1535"/>
      <c r="F376" s="1521" t="str">
        <f t="shared" si="5"/>
        <v>PARAFUSO DE CABEÇA SEXTAVADA EM AÇO GALVANIZADO TIPO AUTOATARRACHANTE COM ARRUELA DE VEDAÇÃO - D = 6,3 MM E C = 19 MM</v>
      </c>
    </row>
    <row r="377" spans="1:6">
      <c r="A377" s="1528" t="s">
        <v>10764</v>
      </c>
      <c r="B377" s="1529" t="s">
        <v>20868</v>
      </c>
      <c r="C377" s="1528" t="s">
        <v>4013</v>
      </c>
      <c r="D377" s="1543">
        <v>103.97799999999999</v>
      </c>
      <c r="E377" s="1535"/>
      <c r="F377" s="1521" t="str">
        <f t="shared" si="5"/>
        <v>PEDRA DE MÃO OU RACHÃO</v>
      </c>
    </row>
    <row r="378" spans="1:6">
      <c r="A378" s="1526" t="s">
        <v>10765</v>
      </c>
      <c r="B378" s="1523" t="s">
        <v>11965</v>
      </c>
      <c r="C378" s="1526" t="s">
        <v>4013</v>
      </c>
      <c r="D378" s="1542">
        <v>135.36240000000001</v>
      </c>
      <c r="E378" s="1535"/>
      <c r="F378" s="1521" t="str">
        <f t="shared" si="5"/>
        <v>PEDRISCO</v>
      </c>
    </row>
    <row r="379" spans="1:6">
      <c r="A379" s="1526" t="s">
        <v>10766</v>
      </c>
      <c r="B379" s="1523" t="s">
        <v>20869</v>
      </c>
      <c r="C379" s="1526" t="s">
        <v>20703</v>
      </c>
      <c r="D379" s="1542">
        <v>111.0598</v>
      </c>
      <c r="E379" s="1535"/>
      <c r="F379" s="1521" t="str">
        <f t="shared" si="5"/>
        <v>CRUZETA DE MADEIRA PARA POSTE - H = 240 CM</v>
      </c>
    </row>
    <row r="380" spans="1:6">
      <c r="A380" s="1528" t="s">
        <v>20291</v>
      </c>
      <c r="B380" s="1529" t="s">
        <v>19209</v>
      </c>
      <c r="C380" s="1528" t="s">
        <v>3982</v>
      </c>
      <c r="D380" s="1543" t="s">
        <v>26</v>
      </c>
      <c r="E380" s="1535"/>
      <c r="F380" s="1521" t="str">
        <f t="shared" si="5"/>
        <v>JUNTA DE DILATAÇÃO EM PERFIL EXTRUDADO DE BORRACHA VULCANIZADA</v>
      </c>
    </row>
    <row r="381" spans="1:6">
      <c r="A381" s="1526" t="s">
        <v>10767</v>
      </c>
      <c r="B381" s="1523" t="s">
        <v>20870</v>
      </c>
      <c r="C381" s="1526" t="s">
        <v>4279</v>
      </c>
      <c r="D381" s="1542">
        <v>73.875200000000007</v>
      </c>
      <c r="E381" s="1535"/>
      <c r="F381" s="1521" t="str">
        <f t="shared" si="5"/>
        <v>SELANTE ELÁSTICO À BASE DE POLIURETANO</v>
      </c>
    </row>
    <row r="382" spans="1:6">
      <c r="A382" s="1528" t="s">
        <v>10768</v>
      </c>
      <c r="B382" s="1529" t="s">
        <v>20871</v>
      </c>
      <c r="C382" s="1528" t="s">
        <v>3982</v>
      </c>
      <c r="D382" s="1543">
        <v>0.1389</v>
      </c>
      <c r="E382" s="1535"/>
      <c r="F382" s="1521" t="str">
        <f t="shared" si="5"/>
        <v>CORDÃO DE POLIETILENO EXPANDIDO DE BAIXA DENSIDADE - D = 15,0 MM</v>
      </c>
    </row>
    <row r="383" spans="1:6">
      <c r="A383" s="1526" t="s">
        <v>10769</v>
      </c>
      <c r="B383" s="1523" t="s">
        <v>20872</v>
      </c>
      <c r="C383" s="1526" t="s">
        <v>3982</v>
      </c>
      <c r="D383" s="1542">
        <v>274.98349999999999</v>
      </c>
      <c r="E383" s="1535"/>
      <c r="F383" s="1521" t="str">
        <f t="shared" si="5"/>
        <v>JUNTA DE DILATAÇÃO EM ELASTÔMERO E PERFIL VV - L = 20 MM E H = 40 MM</v>
      </c>
    </row>
    <row r="384" spans="1:6">
      <c r="A384" s="1528" t="s">
        <v>10770</v>
      </c>
      <c r="B384" s="1529" t="s">
        <v>20873</v>
      </c>
      <c r="C384" s="1528" t="s">
        <v>3982</v>
      </c>
      <c r="D384" s="1543">
        <v>350.87360000000001</v>
      </c>
      <c r="E384" s="1535"/>
      <c r="F384" s="1521" t="str">
        <f t="shared" si="5"/>
        <v>JUNTA DE DILATAÇÃO EM ELASTÔMERO E PERFIL VV - L = 25 MM E H = 50 MM</v>
      </c>
    </row>
    <row r="385" spans="1:6">
      <c r="A385" s="1526" t="s">
        <v>10771</v>
      </c>
      <c r="B385" s="1523" t="s">
        <v>11966</v>
      </c>
      <c r="C385" s="1526" t="s">
        <v>4013</v>
      </c>
      <c r="D385" s="1542">
        <v>95.723299999999995</v>
      </c>
      <c r="E385" s="1535"/>
      <c r="F385" s="1521" t="str">
        <f t="shared" si="5"/>
        <v>PÓ DE PEDRA</v>
      </c>
    </row>
    <row r="386" spans="1:6">
      <c r="A386" s="1528" t="s">
        <v>11336</v>
      </c>
      <c r="B386" s="1529" t="s">
        <v>20874</v>
      </c>
      <c r="C386" s="1528" t="s">
        <v>3982</v>
      </c>
      <c r="D386" s="1543">
        <v>642.49509999999998</v>
      </c>
      <c r="E386" s="1535"/>
      <c r="F386" s="1521" t="str">
        <f t="shared" si="5"/>
        <v>JUNTA DE DILATAÇÃO EM ELASTÔMERO E PERFIL VV - L = 35 MM E H = 60 MM</v>
      </c>
    </row>
    <row r="387" spans="1:6">
      <c r="A387" s="1526" t="s">
        <v>11337</v>
      </c>
      <c r="B387" s="1523" t="s">
        <v>20875</v>
      </c>
      <c r="C387" s="1526" t="s">
        <v>4279</v>
      </c>
      <c r="D387" s="1542">
        <v>108.6499</v>
      </c>
      <c r="E387" s="1535"/>
      <c r="F387" s="1521" t="str">
        <f t="shared" ref="F387:F450" si="6">UPPER(B387)</f>
        <v>ADESIVO ESTRUTURAL À BASE DE RESINA EPÓXI BICOMPONENTE TIPO ADE-52 OU SIMILAR</v>
      </c>
    </row>
    <row r="388" spans="1:6">
      <c r="A388" s="1528" t="s">
        <v>11338</v>
      </c>
      <c r="B388" s="1529" t="s">
        <v>20876</v>
      </c>
      <c r="C388" s="1528" t="s">
        <v>3982</v>
      </c>
      <c r="D388" s="1543">
        <v>858.99059999999997</v>
      </c>
      <c r="E388" s="1535"/>
      <c r="F388" s="1521" t="str">
        <f t="shared" si="6"/>
        <v>JUNTA DE DILATAÇÃO EM ELASTÔMERO E PERFIL VV - L = 40 MM E H = 70 MM</v>
      </c>
    </row>
    <row r="389" spans="1:6">
      <c r="A389" s="1526" t="s">
        <v>11339</v>
      </c>
      <c r="B389" s="1523" t="s">
        <v>20877</v>
      </c>
      <c r="C389" s="1526" t="s">
        <v>3982</v>
      </c>
      <c r="D389" s="1552">
        <v>1055.9766</v>
      </c>
      <c r="E389" s="1535"/>
      <c r="F389" s="1521" t="str">
        <f t="shared" si="6"/>
        <v>JUNTA DE DILATAÇÃO EM ELASTÔMERO E PERFIL VV - L = 50 MM E H = 80 MM</v>
      </c>
    </row>
    <row r="390" spans="1:6">
      <c r="A390" s="1528" t="s">
        <v>11340</v>
      </c>
      <c r="B390" s="1529" t="s">
        <v>20878</v>
      </c>
      <c r="C390" s="1528" t="s">
        <v>4279</v>
      </c>
      <c r="D390" s="1543">
        <v>14.304600000000001</v>
      </c>
      <c r="E390" s="1535"/>
      <c r="F390" s="1521" t="str">
        <f t="shared" si="6"/>
        <v>ARAME LISO EM AÇO GALVANIZADO - D = 1,65 MM (16 BWG)</v>
      </c>
    </row>
    <row r="391" spans="1:6">
      <c r="A391" s="1526" t="s">
        <v>11341</v>
      </c>
      <c r="B391" s="1523" t="s">
        <v>11967</v>
      </c>
      <c r="C391" s="1526" t="s">
        <v>4279</v>
      </c>
      <c r="D391" s="1542">
        <v>16.969899999999999</v>
      </c>
      <c r="E391" s="1535"/>
      <c r="F391" s="1521" t="str">
        <f t="shared" si="6"/>
        <v>PREGO DE FERRO</v>
      </c>
    </row>
    <row r="392" spans="1:6">
      <c r="A392" s="1526" t="s">
        <v>11342</v>
      </c>
      <c r="B392" s="1523" t="s">
        <v>11968</v>
      </c>
      <c r="C392" s="1526" t="s">
        <v>20703</v>
      </c>
      <c r="D392" s="1552">
        <v>73349.938800000004</v>
      </c>
      <c r="E392" s="1535"/>
      <c r="F392" s="1521" t="str">
        <f t="shared" si="6"/>
        <v>PÓRTICO METÁLICO PARA VÃO DE 15,9 M E VENTO DE 35 M/S</v>
      </c>
    </row>
    <row r="393" spans="1:6">
      <c r="A393" s="1528" t="s">
        <v>11343</v>
      </c>
      <c r="B393" s="1529" t="s">
        <v>20879</v>
      </c>
      <c r="C393" s="1528" t="s">
        <v>20703</v>
      </c>
      <c r="D393" s="1543">
        <v>429.79719999999998</v>
      </c>
      <c r="E393" s="1535"/>
      <c r="F393" s="1521" t="str">
        <f t="shared" si="6"/>
        <v>PROJETOR EXTERNO EM ALUMÍNIO FUNDIDO PARA LÂMPADA DE ATÉ 2.000 W</v>
      </c>
    </row>
    <row r="394" spans="1:6">
      <c r="A394" s="1526" t="s">
        <v>11344</v>
      </c>
      <c r="B394" s="1523" t="s">
        <v>20880</v>
      </c>
      <c r="C394" s="1526" t="s">
        <v>20703</v>
      </c>
      <c r="D394" s="1542">
        <v>594.41909999999996</v>
      </c>
      <c r="E394" s="1535"/>
      <c r="F394" s="1521" t="str">
        <f t="shared" si="6"/>
        <v>COROA DIAMANTADA - D = 15,87 MM (5/8")</v>
      </c>
    </row>
    <row r="395" spans="1:6">
      <c r="A395" s="1528" t="s">
        <v>11345</v>
      </c>
      <c r="B395" s="1529" t="s">
        <v>20881</v>
      </c>
      <c r="C395" s="1528" t="s">
        <v>20703</v>
      </c>
      <c r="D395" s="1543">
        <v>606.95259999999996</v>
      </c>
      <c r="E395" s="1535"/>
      <c r="F395" s="1521" t="str">
        <f t="shared" si="6"/>
        <v>COROA DIAMANTADA - D = 19,50 MM (3/4")</v>
      </c>
    </row>
    <row r="396" spans="1:6">
      <c r="A396" s="1526" t="s">
        <v>11346</v>
      </c>
      <c r="B396" s="1523" t="s">
        <v>20882</v>
      </c>
      <c r="C396" s="1526" t="s">
        <v>20703</v>
      </c>
      <c r="D396" s="1542">
        <v>759.93439999999998</v>
      </c>
      <c r="E396" s="1535"/>
      <c r="F396" s="1521" t="str">
        <f t="shared" si="6"/>
        <v>COROA DIAMANTADA - D = 25,40 MM (1")</v>
      </c>
    </row>
    <row r="397" spans="1:6">
      <c r="A397" s="1528" t="s">
        <v>11347</v>
      </c>
      <c r="B397" s="1529" t="s">
        <v>20883</v>
      </c>
      <c r="C397" s="1528" t="s">
        <v>3982</v>
      </c>
      <c r="D397" s="1543">
        <v>13.860900000000001</v>
      </c>
      <c r="E397" s="1535"/>
      <c r="F397" s="1521" t="str">
        <f t="shared" si="6"/>
        <v>BARRA EM AÇO SAE 1010/1020 ROSCADA - D = 9,5 MM (3/8")</v>
      </c>
    </row>
    <row r="398" spans="1:6">
      <c r="A398" s="1526" t="s">
        <v>11348</v>
      </c>
      <c r="B398" s="1523" t="s">
        <v>20884</v>
      </c>
      <c r="C398" s="1526" t="s">
        <v>20703</v>
      </c>
      <c r="D398" s="1552">
        <v>225219.76819999999</v>
      </c>
      <c r="E398" s="1535"/>
      <c r="F398" s="1521" t="str">
        <f t="shared" si="6"/>
        <v>ROLLER BIT - TOOTH CUTTER - SÉRIE 8 - D = 700 MM</v>
      </c>
    </row>
    <row r="399" spans="1:6">
      <c r="A399" s="1528" t="s">
        <v>11349</v>
      </c>
      <c r="B399" s="1529" t="s">
        <v>20885</v>
      </c>
      <c r="C399" s="1528" t="s">
        <v>20703</v>
      </c>
      <c r="D399" s="1551">
        <v>242076.3683</v>
      </c>
      <c r="E399" s="1535"/>
      <c r="F399" s="1521" t="str">
        <f t="shared" si="6"/>
        <v>ROLLER BIT - TOOTH CUTTER - SÉRIE 8 - D = 800 MM</v>
      </c>
    </row>
    <row r="400" spans="1:6">
      <c r="A400" s="1526" t="s">
        <v>11350</v>
      </c>
      <c r="B400" s="1523" t="s">
        <v>20886</v>
      </c>
      <c r="C400" s="1526" t="s">
        <v>20703</v>
      </c>
      <c r="D400" s="1552">
        <v>259000.37580000001</v>
      </c>
      <c r="E400" s="1535"/>
      <c r="F400" s="1521" t="str">
        <f t="shared" si="6"/>
        <v>ROLLER BIT - TOOTH CUTTER - SÉRIE 8 - D = 900 MM</v>
      </c>
    </row>
    <row r="401" spans="1:6">
      <c r="A401" s="1528" t="s">
        <v>11351</v>
      </c>
      <c r="B401" s="1529" t="s">
        <v>20887</v>
      </c>
      <c r="C401" s="1528" t="s">
        <v>20703</v>
      </c>
      <c r="D401" s="1551">
        <v>288802.73580000002</v>
      </c>
      <c r="E401" s="1535"/>
      <c r="F401" s="1521" t="str">
        <f t="shared" si="6"/>
        <v>ROLLER BIT - TOOTH CUTTER - SÉRIE 8 - D = 1.000 MM</v>
      </c>
    </row>
    <row r="402" spans="1:6">
      <c r="A402" s="1526" t="s">
        <v>11352</v>
      </c>
      <c r="B402" s="1523" t="s">
        <v>20888</v>
      </c>
      <c r="C402" s="1526" t="s">
        <v>20703</v>
      </c>
      <c r="D402" s="1552">
        <v>319619.75900000002</v>
      </c>
      <c r="E402" s="1535"/>
      <c r="F402" s="1521" t="str">
        <f t="shared" si="6"/>
        <v>ROLLER BIT - TOOTH CUTTER - SÉRIE 8 - D = 1.100 MM</v>
      </c>
    </row>
    <row r="403" spans="1:6">
      <c r="A403" s="1528" t="s">
        <v>11353</v>
      </c>
      <c r="B403" s="1529" t="s">
        <v>20889</v>
      </c>
      <c r="C403" s="1528" t="s">
        <v>20703</v>
      </c>
      <c r="D403" s="1551">
        <v>324707.30530000001</v>
      </c>
      <c r="E403" s="1535"/>
      <c r="F403" s="1521" t="str">
        <f t="shared" si="6"/>
        <v>ROLLER BIT - TOOTH CUTTER - SÉRIE 8 - D = 1.200 MM</v>
      </c>
    </row>
    <row r="404" spans="1:6">
      <c r="A404" s="1526" t="s">
        <v>11354</v>
      </c>
      <c r="B404" s="1523" t="s">
        <v>20890</v>
      </c>
      <c r="C404" s="1526" t="s">
        <v>20703</v>
      </c>
      <c r="D404" s="1552">
        <v>417671.95439999999</v>
      </c>
      <c r="E404" s="1535"/>
      <c r="F404" s="1521" t="str">
        <f t="shared" si="6"/>
        <v>ROLLER BIT - TOOTH CUTTER - SÉRIE 8 - D = 1.300 MM</v>
      </c>
    </row>
    <row r="405" spans="1:6">
      <c r="A405" s="1528" t="s">
        <v>11355</v>
      </c>
      <c r="B405" s="1529" t="s">
        <v>20891</v>
      </c>
      <c r="C405" s="1528" t="s">
        <v>20703</v>
      </c>
      <c r="D405" s="1551">
        <v>424449.73619999998</v>
      </c>
      <c r="E405" s="1535"/>
      <c r="F405" s="1521" t="str">
        <f t="shared" si="6"/>
        <v>ROLLER BIT - TOOTH CUTTER - SÉRIE 13 - D = 1.400 MM</v>
      </c>
    </row>
    <row r="406" spans="1:6">
      <c r="A406" s="1526" t="s">
        <v>11356</v>
      </c>
      <c r="B406" s="1523" t="s">
        <v>20892</v>
      </c>
      <c r="C406" s="1526" t="s">
        <v>20703</v>
      </c>
      <c r="D406" s="1552">
        <v>475873.40539999999</v>
      </c>
      <c r="E406" s="1535"/>
      <c r="F406" s="1521" t="str">
        <f t="shared" si="6"/>
        <v>ROLLER BIT - TOOTH CUTTER - SÉRIE 13 - D = 1.500 MM</v>
      </c>
    </row>
    <row r="407" spans="1:6">
      <c r="A407" s="1528" t="s">
        <v>11357</v>
      </c>
      <c r="B407" s="1529" t="s">
        <v>20893</v>
      </c>
      <c r="C407" s="1528" t="s">
        <v>20703</v>
      </c>
      <c r="D407" s="1551">
        <v>521516.11869999999</v>
      </c>
      <c r="E407" s="1535"/>
      <c r="F407" s="1521" t="str">
        <f t="shared" si="6"/>
        <v>ROLLER BIT - TOOTH CUTTER - SÉRIE 13 - D = 1.600 MM</v>
      </c>
    </row>
    <row r="408" spans="1:6">
      <c r="A408" s="1526" t="s">
        <v>11358</v>
      </c>
      <c r="B408" s="1523" t="s">
        <v>20894</v>
      </c>
      <c r="C408" s="1526" t="s">
        <v>20703</v>
      </c>
      <c r="D408" s="1552">
        <v>535647.37589999998</v>
      </c>
      <c r="E408" s="1535"/>
      <c r="F408" s="1521" t="str">
        <f t="shared" si="6"/>
        <v>ROLLER BIT - TOOTH CUTTER - SÉRIE 13 - D = 1.700 MM</v>
      </c>
    </row>
    <row r="409" spans="1:6">
      <c r="A409" s="1528" t="s">
        <v>11359</v>
      </c>
      <c r="B409" s="1529" t="s">
        <v>20895</v>
      </c>
      <c r="C409" s="1528" t="s">
        <v>20703</v>
      </c>
      <c r="D409" s="1551">
        <v>579875.38879999996</v>
      </c>
      <c r="E409" s="1535"/>
      <c r="F409" s="1521" t="str">
        <f t="shared" si="6"/>
        <v>ROLLER BIT - TOOTH CUTTER - SÉRIE 13 - D = 1.800 MM</v>
      </c>
    </row>
    <row r="410" spans="1:6">
      <c r="A410" s="1526" t="s">
        <v>20896</v>
      </c>
      <c r="B410" s="1523" t="s">
        <v>20897</v>
      </c>
      <c r="C410" s="1526" t="s">
        <v>20703</v>
      </c>
      <c r="D410" s="1552">
        <v>199235.20000000001</v>
      </c>
      <c r="E410" s="1535"/>
      <c r="F410" s="1521" t="str">
        <f t="shared" si="6"/>
        <v>ROLLER BIT - TOOTH CUTTER - CANTILEVER CUTTER  - D = 600 MM</v>
      </c>
    </row>
    <row r="411" spans="1:6">
      <c r="A411" s="1528" t="s">
        <v>11360</v>
      </c>
      <c r="B411" s="1529" t="s">
        <v>20898</v>
      </c>
      <c r="C411" s="1528" t="s">
        <v>20703</v>
      </c>
      <c r="D411" s="1551">
        <v>200550.39170000001</v>
      </c>
      <c r="E411" s="1535"/>
      <c r="F411" s="1521" t="str">
        <f t="shared" si="6"/>
        <v>ROLLER BIT - TCI BUTTON CUTTER - CANTILEVER - D = 600 MM</v>
      </c>
    </row>
    <row r="412" spans="1:6">
      <c r="A412" s="1526" t="s">
        <v>11361</v>
      </c>
      <c r="B412" s="1523" t="s">
        <v>20899</v>
      </c>
      <c r="C412" s="1526" t="s">
        <v>20703</v>
      </c>
      <c r="D412" s="1552">
        <v>215876.8241</v>
      </c>
      <c r="E412" s="1535"/>
      <c r="F412" s="1521" t="str">
        <f t="shared" si="6"/>
        <v>ROLLER BIT - TCI BUTTON CUTTER - SÉRIE 8 - D = 700 MM</v>
      </c>
    </row>
    <row r="413" spans="1:6">
      <c r="A413" s="1528" t="s">
        <v>11362</v>
      </c>
      <c r="B413" s="1529" t="s">
        <v>20900</v>
      </c>
      <c r="C413" s="1528" t="s">
        <v>20703</v>
      </c>
      <c r="D413" s="1551">
        <v>231200.22339999999</v>
      </c>
      <c r="E413" s="1535"/>
      <c r="F413" s="1521" t="str">
        <f t="shared" si="6"/>
        <v>ROLLER BIT - TCI BUTTON CUTTER - SÉRIE 8 - D = 800 MM</v>
      </c>
    </row>
    <row r="414" spans="1:6">
      <c r="A414" s="1526" t="s">
        <v>11363</v>
      </c>
      <c r="B414" s="1523" t="s">
        <v>20901</v>
      </c>
      <c r="C414" s="1526" t="s">
        <v>20703</v>
      </c>
      <c r="D414" s="1552">
        <v>246543.117</v>
      </c>
      <c r="E414" s="1535"/>
      <c r="F414" s="1521" t="str">
        <f t="shared" si="6"/>
        <v>ROLLER BIT - TCI BUTTON CUTTER - SÉRIE 8 - D = 900 MM</v>
      </c>
    </row>
    <row r="415" spans="1:6">
      <c r="A415" s="1528" t="s">
        <v>11364</v>
      </c>
      <c r="B415" s="1529" t="s">
        <v>20902</v>
      </c>
      <c r="C415" s="1528" t="s">
        <v>20703</v>
      </c>
      <c r="D415" s="1551">
        <v>273231.16249999998</v>
      </c>
      <c r="E415" s="1535"/>
      <c r="F415" s="1521" t="str">
        <f t="shared" si="6"/>
        <v>ROLLER BIT - TCI BUTTON CUTTER - SÉRIE 8 - D = 1.000 MM</v>
      </c>
    </row>
    <row r="416" spans="1:6">
      <c r="A416" s="1526" t="s">
        <v>11365</v>
      </c>
      <c r="B416" s="1523" t="s">
        <v>20903</v>
      </c>
      <c r="C416" s="1526" t="s">
        <v>20703</v>
      </c>
      <c r="D416" s="1552">
        <v>300933.87089999998</v>
      </c>
      <c r="E416" s="1535"/>
      <c r="F416" s="1521" t="str">
        <f t="shared" si="6"/>
        <v>ROLLER BIT - TCI BUTTON CUTTER - SÉRIE 8 - D = 1.100 MM</v>
      </c>
    </row>
    <row r="417" spans="1:6">
      <c r="A417" s="1528" t="s">
        <v>11366</v>
      </c>
      <c r="B417" s="1529" t="s">
        <v>20904</v>
      </c>
      <c r="C417" s="1528" t="s">
        <v>20703</v>
      </c>
      <c r="D417" s="1551">
        <v>306021.41710000002</v>
      </c>
      <c r="E417" s="1535"/>
      <c r="F417" s="1521" t="str">
        <f t="shared" si="6"/>
        <v>ROLLER BIT - TCI BUTTON CUTTER - SÉRIE 8 - D = 1.200 MM</v>
      </c>
    </row>
    <row r="418" spans="1:6">
      <c r="A418" s="1526" t="s">
        <v>11367</v>
      </c>
      <c r="B418" s="1523" t="s">
        <v>20905</v>
      </c>
      <c r="C418" s="1526" t="s">
        <v>20703</v>
      </c>
      <c r="D418" s="1552">
        <v>328267.1666</v>
      </c>
      <c r="E418" s="1535"/>
      <c r="F418" s="1521" t="str">
        <f t="shared" si="6"/>
        <v>ROLLER BIT - TCI BUTTON CUTTER - SÉRIE 8 - D = 1.300 MM</v>
      </c>
    </row>
    <row r="419" spans="1:6">
      <c r="A419" s="1528" t="s">
        <v>11368</v>
      </c>
      <c r="B419" s="1529" t="s">
        <v>20906</v>
      </c>
      <c r="C419" s="1528" t="s">
        <v>20703</v>
      </c>
      <c r="D419" s="1551">
        <v>335044.9486</v>
      </c>
      <c r="E419" s="1535"/>
      <c r="F419" s="1521" t="str">
        <f t="shared" si="6"/>
        <v>ROLLER BIT - TCI BUTTON CUTTER - SÉRIE 13 - D = 1.400 MM</v>
      </c>
    </row>
    <row r="420" spans="1:6">
      <c r="A420" s="1526" t="s">
        <v>11369</v>
      </c>
      <c r="B420" s="1523" t="s">
        <v>20907</v>
      </c>
      <c r="C420" s="1526" t="s">
        <v>20703</v>
      </c>
      <c r="D420" s="1552">
        <v>357481.53480000002</v>
      </c>
      <c r="E420" s="1535"/>
      <c r="F420" s="1521" t="str">
        <f t="shared" si="6"/>
        <v>ROLLER BIT - TCI BUTTON CUTTER - SÉRIE 13 - D = 1.500 MM</v>
      </c>
    </row>
    <row r="421" spans="1:6">
      <c r="A421" s="1528" t="s">
        <v>11370</v>
      </c>
      <c r="B421" s="1529" t="s">
        <v>20908</v>
      </c>
      <c r="C421" s="1528" t="s">
        <v>20703</v>
      </c>
      <c r="D421" s="1551">
        <v>409736.17790000001</v>
      </c>
      <c r="E421" s="1535"/>
      <c r="F421" s="1521" t="str">
        <f t="shared" si="6"/>
        <v>ROLLER BIT - TCI BUTTON CUTTER - SÉRIE 13 - D = 1.600 MM</v>
      </c>
    </row>
    <row r="422" spans="1:6">
      <c r="A422" s="1526" t="s">
        <v>11371</v>
      </c>
      <c r="B422" s="1523" t="s">
        <v>20909</v>
      </c>
      <c r="C422" s="1526" t="s">
        <v>20703</v>
      </c>
      <c r="D422" s="1552">
        <v>423867.43489999999</v>
      </c>
      <c r="E422" s="1535"/>
      <c r="F422" s="1521" t="str">
        <f t="shared" si="6"/>
        <v>ROLLER BIT - TCI BUTTON CUTTER - SÉRIE 13 - D = 1.700 MM</v>
      </c>
    </row>
    <row r="423" spans="1:6">
      <c r="A423" s="1528" t="s">
        <v>11372</v>
      </c>
      <c r="B423" s="1529" t="s">
        <v>20910</v>
      </c>
      <c r="C423" s="1528" t="s">
        <v>20703</v>
      </c>
      <c r="D423" s="1543">
        <v>456931.82760000002</v>
      </c>
      <c r="E423" s="1535"/>
      <c r="F423" s="1521" t="str">
        <f t="shared" si="6"/>
        <v>ROLLER BIT - TCI BUTTON CUTTER - SÉRIE 13 - D = 1.800 MM</v>
      </c>
    </row>
    <row r="424" spans="1:6">
      <c r="A424" s="1526" t="s">
        <v>11373</v>
      </c>
      <c r="B424" s="1523" t="s">
        <v>20911</v>
      </c>
      <c r="C424" s="1526" t="s">
        <v>3982</v>
      </c>
      <c r="D424" s="1542">
        <v>1.8985000000000001</v>
      </c>
      <c r="E424" s="1535"/>
      <c r="F424" s="1521" t="str">
        <f t="shared" si="6"/>
        <v>RIPA DE MADEIRA - E = 4,0 CM E L = 1,5 CM</v>
      </c>
    </row>
    <row r="425" spans="1:6">
      <c r="A425" s="1528" t="s">
        <v>11374</v>
      </c>
      <c r="B425" s="1529" t="s">
        <v>20912</v>
      </c>
      <c r="C425" s="1528" t="s">
        <v>20703</v>
      </c>
      <c r="D425" s="1543">
        <v>543.61350000000004</v>
      </c>
      <c r="E425" s="1535"/>
      <c r="F425" s="1521" t="str">
        <f t="shared" si="6"/>
        <v>SÉRIE DE BROCAS INTEGRAIS S11</v>
      </c>
    </row>
    <row r="426" spans="1:6">
      <c r="A426" s="1526" t="s">
        <v>11375</v>
      </c>
      <c r="B426" s="1523" t="s">
        <v>20913</v>
      </c>
      <c r="C426" s="1526" t="s">
        <v>20703</v>
      </c>
      <c r="D426" s="1542">
        <v>5.0980999999999996</v>
      </c>
      <c r="E426" s="1535"/>
      <c r="F426" s="1521" t="str">
        <f t="shared" si="6"/>
        <v>PARAFUSO DE CABEÇA SEXTAVADA EM AÇO GALVANIZADO - D = 15,875 MM (5/8") E C = 101,600 MM (4")</v>
      </c>
    </row>
    <row r="427" spans="1:6">
      <c r="A427" s="1528" t="s">
        <v>11376</v>
      </c>
      <c r="B427" s="1529" t="s">
        <v>20914</v>
      </c>
      <c r="C427" s="1528" t="s">
        <v>20703</v>
      </c>
      <c r="D427" s="1543">
        <v>80.009399999999999</v>
      </c>
      <c r="E427" s="1535"/>
      <c r="F427" s="1521" t="str">
        <f t="shared" si="6"/>
        <v>MUDA DE ÁRVORE ORNAMENTAL COM ALTURA DE 2,00 A 3,00 M</v>
      </c>
    </row>
    <row r="428" spans="1:6">
      <c r="A428" s="1526" t="s">
        <v>11377</v>
      </c>
      <c r="B428" s="1523" t="s">
        <v>20915</v>
      </c>
      <c r="C428" s="1526" t="s">
        <v>20703</v>
      </c>
      <c r="D428" s="1542">
        <v>67.361599999999996</v>
      </c>
      <c r="E428" s="1535"/>
      <c r="F428" s="1521" t="str">
        <f t="shared" si="6"/>
        <v>MUDA DE ÁRVORE ORNAMENTAL COM ALTURA DE 1,00 A 2,00 M</v>
      </c>
    </row>
    <row r="429" spans="1:6">
      <c r="A429" s="1528" t="s">
        <v>10772</v>
      </c>
      <c r="B429" s="1529" t="s">
        <v>20916</v>
      </c>
      <c r="C429" s="1528" t="s">
        <v>20703</v>
      </c>
      <c r="D429" s="1543">
        <v>29.217700000000001</v>
      </c>
      <c r="E429" s="1535"/>
      <c r="F429" s="1521" t="str">
        <f t="shared" si="6"/>
        <v>MUDA DE ÁRVORE ORNAMENTAL COM ALTURA ATÉ 1,00 M</v>
      </c>
    </row>
    <row r="430" spans="1:6">
      <c r="A430" s="1526" t="s">
        <v>10773</v>
      </c>
      <c r="B430" s="1523" t="s">
        <v>20917</v>
      </c>
      <c r="C430" s="1526" t="s">
        <v>3982</v>
      </c>
      <c r="D430" s="1542">
        <v>1.7073</v>
      </c>
      <c r="E430" s="1535"/>
      <c r="F430" s="1521" t="str">
        <f t="shared" si="6"/>
        <v>SARRAFO EM MADEIRA DE TERCEIRA - E = 2,5 CM E L = 5 CM</v>
      </c>
    </row>
    <row r="431" spans="1:6">
      <c r="A431" s="1528" t="s">
        <v>10774</v>
      </c>
      <c r="B431" s="1529" t="s">
        <v>20918</v>
      </c>
      <c r="C431" s="1528" t="s">
        <v>20703</v>
      </c>
      <c r="D431" s="1543">
        <v>125.9415</v>
      </c>
      <c r="E431" s="1535"/>
      <c r="F431" s="1521" t="str">
        <f t="shared" si="6"/>
        <v>MUDA DE ÁRVORE FRUTÍFERA COM ALTURA DE 2,00 A 3,00 M</v>
      </c>
    </row>
    <row r="432" spans="1:6">
      <c r="A432" s="1526" t="s">
        <v>10775</v>
      </c>
      <c r="B432" s="1523" t="s">
        <v>20919</v>
      </c>
      <c r="C432" s="1526" t="s">
        <v>20703</v>
      </c>
      <c r="D432" s="1542">
        <v>74.412000000000006</v>
      </c>
      <c r="E432" s="1535"/>
      <c r="F432" s="1521" t="str">
        <f t="shared" si="6"/>
        <v>MUDA DE ÁRVORE FRUTÍFERA COM ALTURA DE 1,00 A 2,00 M</v>
      </c>
    </row>
    <row r="433" spans="1:6">
      <c r="A433" s="1528" t="s">
        <v>10776</v>
      </c>
      <c r="B433" s="1529" t="s">
        <v>20920</v>
      </c>
      <c r="C433" s="1528" t="s">
        <v>20703</v>
      </c>
      <c r="D433" s="1543">
        <v>47.092500000000001</v>
      </c>
      <c r="E433" s="1535"/>
      <c r="F433" s="1521" t="str">
        <f t="shared" si="6"/>
        <v>MUDA DE ÁRVORE FRUTÍFERA COM ALTURA ATÉ 1,00 M</v>
      </c>
    </row>
    <row r="434" spans="1:6">
      <c r="A434" s="1526" t="s">
        <v>10777</v>
      </c>
      <c r="B434" s="1523" t="s">
        <v>20921</v>
      </c>
      <c r="C434" s="1526" t="s">
        <v>22</v>
      </c>
      <c r="D434" s="1542">
        <v>51.769799999999996</v>
      </c>
      <c r="E434" s="1535"/>
      <c r="F434" s="1521" t="str">
        <f t="shared" si="6"/>
        <v>TAPETE DE FLORÍFERAS COM ALTURA ATÉ 0,50 M</v>
      </c>
    </row>
    <row r="435" spans="1:6">
      <c r="A435" s="1528" t="s">
        <v>10778</v>
      </c>
      <c r="B435" s="1529" t="s">
        <v>20922</v>
      </c>
      <c r="C435" s="1528" t="s">
        <v>20701</v>
      </c>
      <c r="D435" s="1543">
        <v>37.813899999999997</v>
      </c>
      <c r="E435" s="1535"/>
      <c r="F435" s="1521" t="str">
        <f t="shared" si="6"/>
        <v>HERBICIDA GLIFOSATO PARA APLICAÇÃO LOCALIZADA</v>
      </c>
    </row>
    <row r="436" spans="1:6">
      <c r="A436" s="1526" t="s">
        <v>10779</v>
      </c>
      <c r="B436" s="1523" t="s">
        <v>20923</v>
      </c>
      <c r="C436" s="1526" t="s">
        <v>20701</v>
      </c>
      <c r="D436" s="1542">
        <v>21.5166</v>
      </c>
      <c r="E436" s="1535"/>
      <c r="F436" s="1521" t="str">
        <f t="shared" si="6"/>
        <v>DESENGRAXANTE LÍQUIDO BIODEGRADÁVEL</v>
      </c>
    </row>
    <row r="437" spans="1:6">
      <c r="A437" s="1528" t="s">
        <v>4306</v>
      </c>
      <c r="B437" s="1529" t="s">
        <v>20924</v>
      </c>
      <c r="C437" s="1528" t="s">
        <v>4279</v>
      </c>
      <c r="D437" s="1543">
        <v>13.213100000000001</v>
      </c>
      <c r="E437" s="1535"/>
      <c r="F437" s="1521" t="str">
        <f t="shared" si="6"/>
        <v>CHAPA FINA EM AÇO GALVANIZADO</v>
      </c>
    </row>
    <row r="438" spans="1:6">
      <c r="A438" s="1526" t="s">
        <v>10780</v>
      </c>
      <c r="B438" s="1523" t="s">
        <v>20925</v>
      </c>
      <c r="C438" s="1526" t="s">
        <v>3982</v>
      </c>
      <c r="D438" s="1542">
        <v>166.00800000000001</v>
      </c>
      <c r="E438" s="1535"/>
      <c r="F438" s="1521" t="str">
        <f t="shared" si="6"/>
        <v>PINGADEIRA DE ELASTÔMERO COM ABA INCLINADA - L = 40 MM E H = 40 MM</v>
      </c>
    </row>
    <row r="439" spans="1:6">
      <c r="A439" s="1528" t="s">
        <v>10781</v>
      </c>
      <c r="B439" s="1529" t="s">
        <v>20926</v>
      </c>
      <c r="C439" s="1528" t="s">
        <v>20701</v>
      </c>
      <c r="D439" s="1543">
        <v>7.24</v>
      </c>
      <c r="E439" s="1535"/>
      <c r="F439" s="1521" t="str">
        <f t="shared" si="6"/>
        <v>SELADOR ACRÍLICO PARA PINTURA</v>
      </c>
    </row>
    <row r="440" spans="1:6">
      <c r="A440" s="1526" t="s">
        <v>10782</v>
      </c>
      <c r="B440" s="1523" t="s">
        <v>20927</v>
      </c>
      <c r="C440" s="1526" t="s">
        <v>20701</v>
      </c>
      <c r="D440" s="1542">
        <v>6.6071999999999997</v>
      </c>
      <c r="E440" s="1535"/>
      <c r="F440" s="1521" t="str">
        <f t="shared" si="6"/>
        <v>ADITIVO LÁTEX DE POLÍMERO SBR PARA CONCRETO E ARGAMASSA</v>
      </c>
    </row>
    <row r="441" spans="1:6">
      <c r="A441" s="1528" t="s">
        <v>20292</v>
      </c>
      <c r="B441" s="1529" t="s">
        <v>20293</v>
      </c>
      <c r="C441" s="1528" t="s">
        <v>4279</v>
      </c>
      <c r="D441" s="1543">
        <v>14.4011</v>
      </c>
      <c r="E441" s="1535"/>
      <c r="F441" s="1521" t="str">
        <f t="shared" si="6"/>
        <v>CHAPA FINA EM AÇO ASTM A36</v>
      </c>
    </row>
    <row r="442" spans="1:6">
      <c r="A442" s="1526" t="s">
        <v>10783</v>
      </c>
      <c r="B442" s="1523" t="s">
        <v>20928</v>
      </c>
      <c r="C442" s="1526" t="s">
        <v>4279</v>
      </c>
      <c r="D442" s="1542">
        <v>12.382</v>
      </c>
      <c r="E442" s="1535"/>
      <c r="F442" s="1521" t="str">
        <f t="shared" si="6"/>
        <v>TRELIÇA NERVURADA ELETROSSOLDADA EM AÇO CA 60</v>
      </c>
    </row>
    <row r="443" spans="1:6">
      <c r="A443" s="1528" t="s">
        <v>10784</v>
      </c>
      <c r="B443" s="1529" t="s">
        <v>20929</v>
      </c>
      <c r="C443" s="1528" t="s">
        <v>4279</v>
      </c>
      <c r="D443" s="1543">
        <v>10.8529</v>
      </c>
      <c r="E443" s="1535"/>
      <c r="F443" s="1521" t="str">
        <f t="shared" si="6"/>
        <v>CHAPA GROSSA EM AÇO ASTM A36</v>
      </c>
    </row>
    <row r="444" spans="1:6">
      <c r="A444" s="1526" t="s">
        <v>10785</v>
      </c>
      <c r="B444" s="1523" t="s">
        <v>20930</v>
      </c>
      <c r="C444" s="1526" t="s">
        <v>4279</v>
      </c>
      <c r="D444" s="1542">
        <v>4.3445</v>
      </c>
      <c r="E444" s="1535"/>
      <c r="F444" s="1521" t="str">
        <f t="shared" si="6"/>
        <v>ARGAMASSA POLIMÉRICA MONOCOMPONENTE PARA REPAROS ESTRUTURAIS</v>
      </c>
    </row>
    <row r="445" spans="1:6">
      <c r="A445" s="1528" t="s">
        <v>10786</v>
      </c>
      <c r="B445" s="1529" t="s">
        <v>11969</v>
      </c>
      <c r="C445" s="1528" t="s">
        <v>4013</v>
      </c>
      <c r="D445" s="1543">
        <v>85.644400000000005</v>
      </c>
      <c r="E445" s="1535"/>
      <c r="F445" s="1521" t="str">
        <f t="shared" si="6"/>
        <v>AREIA GROSSA LAVADA</v>
      </c>
    </row>
    <row r="446" spans="1:6">
      <c r="A446" s="1526" t="s">
        <v>10787</v>
      </c>
      <c r="B446" s="1523" t="s">
        <v>11970</v>
      </c>
      <c r="C446" s="1526" t="s">
        <v>4013</v>
      </c>
      <c r="D446" s="1542">
        <v>113.4285</v>
      </c>
      <c r="E446" s="1535"/>
      <c r="F446" s="1521" t="str">
        <f t="shared" si="6"/>
        <v>AREIA FINA LAVADA</v>
      </c>
    </row>
    <row r="447" spans="1:6">
      <c r="A447" s="1528" t="s">
        <v>10788</v>
      </c>
      <c r="B447" s="1529" t="s">
        <v>20931</v>
      </c>
      <c r="C447" s="1528" t="s">
        <v>4279</v>
      </c>
      <c r="D447" s="1543">
        <v>6.2266000000000004</v>
      </c>
      <c r="E447" s="1535"/>
      <c r="F447" s="1521" t="str">
        <f t="shared" si="6"/>
        <v>TUBO EM AÇO-CARBONO COM FUNIL CÔNICO TREMONHA PARA LANÇAMENTO DE CONCRETO</v>
      </c>
    </row>
    <row r="448" spans="1:6">
      <c r="A448" s="1526" t="s">
        <v>10789</v>
      </c>
      <c r="B448" s="1523" t="s">
        <v>20932</v>
      </c>
      <c r="C448" s="1526" t="s">
        <v>20703</v>
      </c>
      <c r="D448" s="1542">
        <v>369.82479999999998</v>
      </c>
      <c r="E448" s="1535"/>
      <c r="F448" s="1521" t="str">
        <f t="shared" si="6"/>
        <v>DISCO DE CORTE DIAMANTADO PARA CONCRETO E ASFALTO - D = 350 MM</v>
      </c>
    </row>
    <row r="449" spans="1:6">
      <c r="A449" s="1528" t="s">
        <v>10790</v>
      </c>
      <c r="B449" s="1529" t="s">
        <v>20933</v>
      </c>
      <c r="C449" s="1528" t="s">
        <v>4279</v>
      </c>
      <c r="D449" s="1543">
        <v>44.898200000000003</v>
      </c>
      <c r="E449" s="1535"/>
      <c r="F449" s="1521" t="str">
        <f t="shared" si="6"/>
        <v>ADESIVO ESTRUTURAL À BASE DE RESINA EPÓXI DE MÉDIA VISCOSIDADE</v>
      </c>
    </row>
    <row r="450" spans="1:6">
      <c r="A450" s="1526" t="s">
        <v>10791</v>
      </c>
      <c r="B450" s="1523" t="s">
        <v>20934</v>
      </c>
      <c r="C450" s="1526" t="s">
        <v>4279</v>
      </c>
      <c r="D450" s="1542">
        <v>24.521599999999999</v>
      </c>
      <c r="E450" s="1535"/>
      <c r="F450" s="1521" t="str">
        <f t="shared" si="6"/>
        <v>CORDOALHA TIPO CP 177 RB PARA ESTAIS - D = 15,7 MM</v>
      </c>
    </row>
    <row r="451" spans="1:6">
      <c r="A451" s="1528" t="s">
        <v>20294</v>
      </c>
      <c r="B451" s="1529" t="s">
        <v>20295</v>
      </c>
      <c r="C451" s="1528" t="s">
        <v>4279</v>
      </c>
      <c r="D451" s="1543">
        <v>196.7139</v>
      </c>
      <c r="E451" s="1535"/>
      <c r="F451" s="1521" t="str">
        <f t="shared" ref="F451:F514" si="7">UPPER(B451)</f>
        <v>ADESIVO ESTRUTURAL À BASE DE RESINA EPÓXI DE BAIXA VISCOSIDADE</v>
      </c>
    </row>
    <row r="452" spans="1:6">
      <c r="A452" s="1526" t="s">
        <v>10792</v>
      </c>
      <c r="B452" s="1523" t="s">
        <v>20935</v>
      </c>
      <c r="C452" s="1526" t="s">
        <v>20703</v>
      </c>
      <c r="D452" s="1542">
        <v>275.04559999999998</v>
      </c>
      <c r="E452" s="1535"/>
      <c r="F452" s="1521" t="str">
        <f t="shared" si="7"/>
        <v>PONTEIRO PARA MARTELETE - D = 22 MM E C = 1,00 M</v>
      </c>
    </row>
    <row r="453" spans="1:6">
      <c r="A453" s="1528" t="s">
        <v>10793</v>
      </c>
      <c r="B453" s="1529" t="s">
        <v>20936</v>
      </c>
      <c r="C453" s="1528" t="s">
        <v>4279</v>
      </c>
      <c r="D453" s="1543">
        <v>23.5623</v>
      </c>
      <c r="E453" s="1535"/>
      <c r="F453" s="1521" t="str">
        <f t="shared" si="7"/>
        <v>ELETRODO REVESTIDO E60XX</v>
      </c>
    </row>
    <row r="454" spans="1:6">
      <c r="A454" s="1526" t="s">
        <v>10794</v>
      </c>
      <c r="B454" s="1523" t="s">
        <v>20937</v>
      </c>
      <c r="C454" s="1526" t="s">
        <v>4279</v>
      </c>
      <c r="D454" s="1542">
        <v>27.355499999999999</v>
      </c>
      <c r="E454" s="1535"/>
      <c r="F454" s="1521" t="str">
        <f t="shared" si="7"/>
        <v>VARETA EM AÇO-CARBONO PARA SOLDA OXIACETILENO AWS A 5.2 R45</v>
      </c>
    </row>
    <row r="455" spans="1:6">
      <c r="A455" s="1528" t="s">
        <v>20296</v>
      </c>
      <c r="B455" s="1529" t="s">
        <v>20297</v>
      </c>
      <c r="C455" s="1528" t="s">
        <v>20703</v>
      </c>
      <c r="D455" s="1543">
        <v>29.84</v>
      </c>
      <c r="E455" s="1535"/>
      <c r="F455" s="1521" t="str">
        <f t="shared" si="7"/>
        <v>BROCA DE WIDIA - D = 14 MM E C = 150 MM</v>
      </c>
    </row>
    <row r="456" spans="1:6">
      <c r="A456" s="1526" t="s">
        <v>20298</v>
      </c>
      <c r="B456" s="1523" t="s">
        <v>20299</v>
      </c>
      <c r="C456" s="1526" t="s">
        <v>4279</v>
      </c>
      <c r="D456" s="1542">
        <v>46.6877</v>
      </c>
      <c r="E456" s="1535"/>
      <c r="F456" s="1521" t="str">
        <f t="shared" si="7"/>
        <v>ADESIVO ESTRUTURAL À BASE DE RESINA EPÓXI DE ALTA VISCOSIDADE</v>
      </c>
    </row>
    <row r="457" spans="1:6">
      <c r="A457" s="1528" t="s">
        <v>20300</v>
      </c>
      <c r="B457" s="1529" t="s">
        <v>20301</v>
      </c>
      <c r="C457" s="1528" t="s">
        <v>20703</v>
      </c>
      <c r="D457" s="1543">
        <v>6.0025000000000004</v>
      </c>
      <c r="E457" s="1535"/>
      <c r="F457" s="1521" t="str">
        <f t="shared" si="7"/>
        <v>BICO DE ADESÃO PARA INJEÇÃO DE ADESIVO ESTRUTURAL À BASE DE RESINA EPÓXI</v>
      </c>
    </row>
    <row r="458" spans="1:6">
      <c r="A458" s="1526" t="s">
        <v>20302</v>
      </c>
      <c r="B458" s="1523" t="s">
        <v>20303</v>
      </c>
      <c r="C458" s="1526" t="s">
        <v>20703</v>
      </c>
      <c r="D458" s="1552">
        <v>4.5781999999999998</v>
      </c>
      <c r="E458" s="1535"/>
      <c r="F458" s="1521" t="str">
        <f t="shared" si="7"/>
        <v>BICO DE PERFURAÇÃO PARA INJEÇÃO DE ADESIVO ESTRUTURAL À BASE DE RESINA EPÓXI</v>
      </c>
    </row>
    <row r="459" spans="1:6">
      <c r="A459" s="1528" t="s">
        <v>20304</v>
      </c>
      <c r="B459" s="1529" t="s">
        <v>20305</v>
      </c>
      <c r="C459" s="1528" t="s">
        <v>20703</v>
      </c>
      <c r="D459" s="1543">
        <v>2555.3831</v>
      </c>
      <c r="E459" s="1535"/>
      <c r="F459" s="1521" t="str">
        <f t="shared" si="7"/>
        <v>APLICADOR MANUAL DE ADESIVO ESTRUTURAL</v>
      </c>
    </row>
    <row r="460" spans="1:6">
      <c r="A460" s="1526" t="s">
        <v>20306</v>
      </c>
      <c r="B460" s="1523" t="s">
        <v>20307</v>
      </c>
      <c r="C460" s="1526" t="s">
        <v>20703</v>
      </c>
      <c r="D460" s="1542">
        <v>322.48140000000001</v>
      </c>
      <c r="E460" s="1535"/>
      <c r="F460" s="1521" t="str">
        <f t="shared" si="7"/>
        <v>DISCO DIAMANTADO PARA DESBASTE - D = 180 MM</v>
      </c>
    </row>
    <row r="461" spans="1:6">
      <c r="A461" s="1528" t="s">
        <v>20308</v>
      </c>
      <c r="B461" s="1529" t="s">
        <v>20309</v>
      </c>
      <c r="C461" s="1528" t="s">
        <v>20703</v>
      </c>
      <c r="D461" s="1543">
        <v>37.7087</v>
      </c>
      <c r="E461" s="1535"/>
      <c r="F461" s="1521" t="str">
        <f t="shared" si="7"/>
        <v>BROCA DE AÇO RÁPIDO - D = 12,5 MM E C = 151 MM</v>
      </c>
    </row>
    <row r="462" spans="1:6">
      <c r="A462" s="1526" t="s">
        <v>10795</v>
      </c>
      <c r="B462" s="1523" t="s">
        <v>20938</v>
      </c>
      <c r="C462" s="1526" t="s">
        <v>20703</v>
      </c>
      <c r="D462" s="1542">
        <v>305.88869999999997</v>
      </c>
      <c r="E462" s="1535"/>
      <c r="F462" s="1521" t="str">
        <f t="shared" si="7"/>
        <v>GRELHA METÁLICA PARA CANALETAS - C = 1,00 M E L = 0,30 M</v>
      </c>
    </row>
    <row r="463" spans="1:6">
      <c r="A463" s="1528" t="s">
        <v>10796</v>
      </c>
      <c r="B463" s="1529" t="s">
        <v>20939</v>
      </c>
      <c r="C463" s="1528" t="s">
        <v>3982</v>
      </c>
      <c r="D463" s="1543">
        <v>82.345100000000002</v>
      </c>
      <c r="E463" s="1535"/>
      <c r="F463" s="1521" t="str">
        <f t="shared" si="7"/>
        <v>PORTA GRELHA METÁLICA - C = 1,00 M E L = 0,30 M</v>
      </c>
    </row>
    <row r="464" spans="1:6">
      <c r="A464" s="1526" t="s">
        <v>10797</v>
      </c>
      <c r="B464" s="1523" t="s">
        <v>11971</v>
      </c>
      <c r="C464" s="1526" t="s">
        <v>22</v>
      </c>
      <c r="D464" s="1542">
        <v>28.545300000000001</v>
      </c>
      <c r="E464" s="1535"/>
      <c r="F464" s="1521" t="str">
        <f t="shared" si="7"/>
        <v>TÁBUA DE PINHO DE TERCEIRA - E = 2,5 CM</v>
      </c>
    </row>
    <row r="465" spans="1:6">
      <c r="A465" s="1528" t="s">
        <v>10798</v>
      </c>
      <c r="B465" s="1529" t="s">
        <v>20940</v>
      </c>
      <c r="C465" s="1528" t="s">
        <v>20703</v>
      </c>
      <c r="D465" s="1543">
        <v>545.35770000000002</v>
      </c>
      <c r="E465" s="1535"/>
      <c r="F465" s="1521" t="str">
        <f t="shared" si="7"/>
        <v>TAMPÃO DE FERRO FUNDIDO ARTICULADO PARA ÁGUAS PLUVIAIS - DN 600 CLASSE 400</v>
      </c>
    </row>
    <row r="466" spans="1:6">
      <c r="A466" s="1526" t="s">
        <v>10799</v>
      </c>
      <c r="B466" s="1523" t="s">
        <v>20941</v>
      </c>
      <c r="C466" s="1526" t="s">
        <v>20703</v>
      </c>
      <c r="D466" s="1542">
        <v>212.9494</v>
      </c>
      <c r="E466" s="1535"/>
      <c r="F466" s="1521" t="str">
        <f t="shared" si="7"/>
        <v>GRELHA METÁLICA PARA CANALETAS - C = 0,50 M E L = 0,50 M</v>
      </c>
    </row>
    <row r="467" spans="1:6">
      <c r="A467" s="1528" t="s">
        <v>10800</v>
      </c>
      <c r="B467" s="1529" t="s">
        <v>20942</v>
      </c>
      <c r="C467" s="1528" t="s">
        <v>3982</v>
      </c>
      <c r="D467" s="1543">
        <v>127.21769999999999</v>
      </c>
      <c r="E467" s="1535"/>
      <c r="F467" s="1521" t="str">
        <f t="shared" si="7"/>
        <v>PORTA GRELHA METÁLICA - C = 0,50 M E L = 0,50 M</v>
      </c>
    </row>
    <row r="468" spans="1:6" ht="30">
      <c r="A468" s="1526" t="s">
        <v>10801</v>
      </c>
      <c r="B468" s="1523" t="s">
        <v>20943</v>
      </c>
      <c r="C468" s="1526" t="s">
        <v>22</v>
      </c>
      <c r="D468" s="1542">
        <v>34.085599999999999</v>
      </c>
      <c r="E468" s="1535"/>
      <c r="F468" s="1521" t="str">
        <f t="shared" si="7"/>
        <v>GEOGRELHA BIDIRECIONAL EM POLIPROPILENO EXTRUDADO - RESISTÊNCIA À TRAÇÃO DE 30 KN/M, DEFORMAÇÃO INFERIOR A 5% E MALHA DE 36 X 34 MM</v>
      </c>
    </row>
    <row r="469" spans="1:6">
      <c r="A469" s="1528" t="s">
        <v>10802</v>
      </c>
      <c r="B469" s="1529" t="s">
        <v>20944</v>
      </c>
      <c r="C469" s="1528" t="s">
        <v>22</v>
      </c>
      <c r="D469" s="1543">
        <v>19.4514</v>
      </c>
      <c r="E469" s="1535"/>
      <c r="F469" s="1521" t="str">
        <f t="shared" si="7"/>
        <v>GEOGRELHA UNIDIRECIONAL EM POLIÉSTER - RESISTÊNCIA À TRAÇÃO LONGITUDINAL DE 50 KN/M</v>
      </c>
    </row>
    <row r="470" spans="1:6">
      <c r="A470" s="1526" t="s">
        <v>10803</v>
      </c>
      <c r="B470" s="1523" t="s">
        <v>20945</v>
      </c>
      <c r="C470" s="1526" t="s">
        <v>22</v>
      </c>
      <c r="D470" s="1542">
        <v>25.688199999999998</v>
      </c>
      <c r="E470" s="1535"/>
      <c r="F470" s="1521" t="str">
        <f t="shared" si="7"/>
        <v>GEOGRELHA UNIDIRECIONAL EM POLIÉSTER - RESISTÊNCIA À TRAÇÃO LONGITUDINAL DE 90 KN/M</v>
      </c>
    </row>
    <row r="471" spans="1:6">
      <c r="A471" s="1528" t="s">
        <v>10804</v>
      </c>
      <c r="B471" s="1529" t="s">
        <v>20946</v>
      </c>
      <c r="C471" s="1528" t="s">
        <v>22</v>
      </c>
      <c r="D471" s="1543">
        <v>26.3874</v>
      </c>
      <c r="E471" s="1535"/>
      <c r="F471" s="1521" t="str">
        <f t="shared" si="7"/>
        <v>GEOGRELHA UNIDIRECIONAL EM POLIÉSTER - RESISTÊNCIA À TRAÇÃO LONGITUDINAL DE 100 KN/M</v>
      </c>
    </row>
    <row r="472" spans="1:6">
      <c r="A472" s="1526" t="s">
        <v>10805</v>
      </c>
      <c r="B472" s="1523" t="s">
        <v>20947</v>
      </c>
      <c r="C472" s="1526" t="s">
        <v>22</v>
      </c>
      <c r="D472" s="1542">
        <v>33.156799999999997</v>
      </c>
      <c r="E472" s="1535"/>
      <c r="F472" s="1521" t="str">
        <f t="shared" si="7"/>
        <v>GEOGRELHA UNIDIRECIONAL EM POLIÉSTER - RESISTÊNCIA À TRAÇÃO LONGITUDINAL DE 150 KN/M</v>
      </c>
    </row>
    <row r="473" spans="1:6">
      <c r="A473" s="1528" t="s">
        <v>10806</v>
      </c>
      <c r="B473" s="1529" t="s">
        <v>20948</v>
      </c>
      <c r="C473" s="1528" t="s">
        <v>22</v>
      </c>
      <c r="D473" s="1543">
        <v>42.650799999999997</v>
      </c>
      <c r="E473" s="1535"/>
      <c r="F473" s="1521" t="str">
        <f t="shared" si="7"/>
        <v>GEOGRELHA UNIDIRECIONAL EM POLIÉSTER - RESISTÊNCIA À TRAÇÃO LONGITUDINAL DE 200 KN/M</v>
      </c>
    </row>
    <row r="474" spans="1:6">
      <c r="A474" s="1526" t="s">
        <v>10807</v>
      </c>
      <c r="B474" s="1523" t="s">
        <v>20949</v>
      </c>
      <c r="C474" s="1526" t="s">
        <v>22</v>
      </c>
      <c r="D474" s="1542">
        <v>61.628599999999999</v>
      </c>
      <c r="E474" s="1535"/>
      <c r="F474" s="1521" t="str">
        <f t="shared" si="7"/>
        <v>GEOGRELHA UNIDIRECIONAL EM POLIÉSTER - RESISTÊNCIA À TRAÇÃO LONGITUDINAL DE 300 KN/M</v>
      </c>
    </row>
    <row r="475" spans="1:6">
      <c r="A475" s="1528" t="s">
        <v>10808</v>
      </c>
      <c r="B475" s="1529" t="s">
        <v>20950</v>
      </c>
      <c r="C475" s="1528" t="s">
        <v>22</v>
      </c>
      <c r="D475" s="1543">
        <v>80.606300000000005</v>
      </c>
      <c r="E475" s="1535"/>
      <c r="F475" s="1521" t="str">
        <f t="shared" si="7"/>
        <v>GEOGRELHA UNIDIRECIONAL EM POLIÉSTER - RESISTÊNCIA À TRAÇÃO LONGITUDINAL DE 400 KN/M</v>
      </c>
    </row>
    <row r="476" spans="1:6">
      <c r="A476" s="1526" t="s">
        <v>10809</v>
      </c>
      <c r="B476" s="1523" t="s">
        <v>20951</v>
      </c>
      <c r="C476" s="1526" t="s">
        <v>22</v>
      </c>
      <c r="D476" s="1542">
        <v>40.409999999999997</v>
      </c>
      <c r="E476" s="1535"/>
      <c r="F476" s="1521" t="str">
        <f t="shared" si="7"/>
        <v>GEOCÉLULA EM PEAD - H = 75 MM E CÉLULA DE 289 CM²</v>
      </c>
    </row>
    <row r="477" spans="1:6">
      <c r="A477" s="1528" t="s">
        <v>10810</v>
      </c>
      <c r="B477" s="1529" t="s">
        <v>20952</v>
      </c>
      <c r="C477" s="1528" t="s">
        <v>22</v>
      </c>
      <c r="D477" s="1543">
        <v>50.628999999999998</v>
      </c>
      <c r="E477" s="1535"/>
      <c r="F477" s="1521" t="str">
        <f t="shared" si="7"/>
        <v>GEOCÉLULA EM PEAD - H = 100 MM E CÉLULA DE 289 CM²</v>
      </c>
    </row>
    <row r="478" spans="1:6">
      <c r="A478" s="1526" t="s">
        <v>10811</v>
      </c>
      <c r="B478" s="1523" t="s">
        <v>20953</v>
      </c>
      <c r="C478" s="1526" t="s">
        <v>22</v>
      </c>
      <c r="D478" s="1542">
        <v>60.768700000000003</v>
      </c>
      <c r="E478" s="1535"/>
      <c r="F478" s="1521" t="str">
        <f t="shared" si="7"/>
        <v>GEOCÉLULA EM PEAD - H = 150 MM E CÉLULA DE 289 CM²</v>
      </c>
    </row>
    <row r="479" spans="1:6">
      <c r="A479" s="1528" t="s">
        <v>10812</v>
      </c>
      <c r="B479" s="1529" t="s">
        <v>20954</v>
      </c>
      <c r="C479" s="1528" t="s">
        <v>22</v>
      </c>
      <c r="D479" s="1543">
        <v>71.468900000000005</v>
      </c>
      <c r="E479" s="1535"/>
      <c r="F479" s="1521" t="str">
        <f t="shared" si="7"/>
        <v>GEOCÉLULA EM PEAD - H = 200 MM E CÉLULA DE 289 CM²</v>
      </c>
    </row>
    <row r="480" spans="1:6">
      <c r="A480" s="1526" t="s">
        <v>10813</v>
      </c>
      <c r="B480" s="1523" t="s">
        <v>20955</v>
      </c>
      <c r="C480" s="1526" t="s">
        <v>22</v>
      </c>
      <c r="D480" s="1542">
        <v>33.372300000000003</v>
      </c>
      <c r="E480" s="1535"/>
      <c r="F480" s="1521" t="str">
        <f t="shared" si="7"/>
        <v>GEOCÉLULA EM PEAD - H = 75 MM E CÉLULA DE 460 CM²</v>
      </c>
    </row>
    <row r="481" spans="1:6">
      <c r="A481" s="1528" t="s">
        <v>10814</v>
      </c>
      <c r="B481" s="1529" t="s">
        <v>20956</v>
      </c>
      <c r="C481" s="1528" t="s">
        <v>22</v>
      </c>
      <c r="D481" s="1543">
        <v>41.632899999999999</v>
      </c>
      <c r="E481" s="1535"/>
      <c r="F481" s="1521" t="str">
        <f t="shared" si="7"/>
        <v>GEOCÉLULA EM PEAD - H = 100 MM E CÉLULA DE 460 CM²</v>
      </c>
    </row>
    <row r="482" spans="1:6">
      <c r="A482" s="1526" t="s">
        <v>10815</v>
      </c>
      <c r="B482" s="1523" t="s">
        <v>20957</v>
      </c>
      <c r="C482" s="1526" t="s">
        <v>22</v>
      </c>
      <c r="D482" s="1542">
        <v>49.562199999999997</v>
      </c>
      <c r="E482" s="1535"/>
      <c r="F482" s="1521" t="str">
        <f t="shared" si="7"/>
        <v>GEOCÉLULA EM PEAD - H = 150 MM E CÉLULA DE 460 CM²</v>
      </c>
    </row>
    <row r="483" spans="1:6">
      <c r="A483" s="1528" t="s">
        <v>10816</v>
      </c>
      <c r="B483" s="1529" t="s">
        <v>20958</v>
      </c>
      <c r="C483" s="1528" t="s">
        <v>22</v>
      </c>
      <c r="D483" s="1543">
        <v>57.963700000000003</v>
      </c>
      <c r="E483" s="1535"/>
      <c r="F483" s="1521" t="str">
        <f t="shared" si="7"/>
        <v>GEOCÉLULA EM PEAD - H = 200 MM E CÉLULA DE 460 CM²</v>
      </c>
    </row>
    <row r="484" spans="1:6">
      <c r="A484" s="1526" t="s">
        <v>10817</v>
      </c>
      <c r="B484" s="1523" t="s">
        <v>20959</v>
      </c>
      <c r="C484" s="1526" t="s">
        <v>22</v>
      </c>
      <c r="D484" s="1542">
        <v>30.148199999999999</v>
      </c>
      <c r="E484" s="1535"/>
      <c r="F484" s="1521" t="str">
        <f t="shared" si="7"/>
        <v>GEOCÉLULA EM PEAD - H = 75 MM E CÉLULA DE 1.206 CM²</v>
      </c>
    </row>
    <row r="485" spans="1:6">
      <c r="A485" s="1528" t="s">
        <v>10818</v>
      </c>
      <c r="B485" s="1529" t="s">
        <v>20960</v>
      </c>
      <c r="C485" s="1528" t="s">
        <v>22</v>
      </c>
      <c r="D485" s="1543">
        <v>39.326799999999999</v>
      </c>
      <c r="E485" s="1535"/>
      <c r="F485" s="1521" t="str">
        <f t="shared" si="7"/>
        <v>GEOCÉLULA EM PEAD - H = 100 MM E CÉLULA DE 1.206 CM²</v>
      </c>
    </row>
    <row r="486" spans="1:6">
      <c r="A486" s="1526" t="s">
        <v>10819</v>
      </c>
      <c r="B486" s="1523" t="s">
        <v>20961</v>
      </c>
      <c r="C486" s="1526" t="s">
        <v>22</v>
      </c>
      <c r="D486" s="1542">
        <v>46.7363</v>
      </c>
      <c r="E486" s="1535"/>
      <c r="F486" s="1521" t="str">
        <f t="shared" si="7"/>
        <v>GEOCÉLULA EM PEAD - H = 150 MM E CÉLULA DE 1.206 CM²</v>
      </c>
    </row>
    <row r="487" spans="1:6">
      <c r="A487" s="1526" t="s">
        <v>10820</v>
      </c>
      <c r="B487" s="1523" t="s">
        <v>20962</v>
      </c>
      <c r="C487" s="1526" t="s">
        <v>22</v>
      </c>
      <c r="D487" s="1542">
        <v>54.430900000000001</v>
      </c>
      <c r="E487" s="1535"/>
      <c r="F487" s="1521" t="str">
        <f t="shared" si="7"/>
        <v>GEOCÉLULA EM PEAD - H = 200 MM E CÉLULA DE 1.206 CM²</v>
      </c>
    </row>
    <row r="488" spans="1:6">
      <c r="A488" s="1528" t="s">
        <v>10821</v>
      </c>
      <c r="B488" s="1529" t="s">
        <v>20963</v>
      </c>
      <c r="C488" s="1528" t="s">
        <v>3982</v>
      </c>
      <c r="D488" s="1543">
        <v>54.0533</v>
      </c>
      <c r="E488" s="1535"/>
      <c r="F488" s="1521" t="str">
        <f t="shared" si="7"/>
        <v>TUBO DE PVC ROSQUEÁVEL PARA ÁGUA FRIA - D = 75 MM (3")</v>
      </c>
    </row>
    <row r="489" spans="1:6">
      <c r="A489" s="1526" t="s">
        <v>10822</v>
      </c>
      <c r="B489" s="1523" t="s">
        <v>20964</v>
      </c>
      <c r="C489" s="1526" t="s">
        <v>20703</v>
      </c>
      <c r="D489" s="1542">
        <v>954.21450000000004</v>
      </c>
      <c r="E489" s="1535"/>
      <c r="F489" s="1521" t="str">
        <f t="shared" si="7"/>
        <v>COROA DIAMANTADA - D = 31,80 MM (1 1/4")</v>
      </c>
    </row>
    <row r="490" spans="1:6">
      <c r="A490" s="1528" t="s">
        <v>10823</v>
      </c>
      <c r="B490" s="1529" t="s">
        <v>20965</v>
      </c>
      <c r="C490" s="1528" t="s">
        <v>20703</v>
      </c>
      <c r="D490" s="1543">
        <v>962.46410000000003</v>
      </c>
      <c r="E490" s="1535"/>
      <c r="F490" s="1521" t="str">
        <f t="shared" si="7"/>
        <v>COROA DIAMANTADA - D = 38,10 MM (1 1/2")</v>
      </c>
    </row>
    <row r="491" spans="1:6">
      <c r="A491" s="1526" t="s">
        <v>10824</v>
      </c>
      <c r="B491" s="1523" t="s">
        <v>20966</v>
      </c>
      <c r="C491" s="1526" t="s">
        <v>20703</v>
      </c>
      <c r="D491" s="1552">
        <v>989.15309999999999</v>
      </c>
      <c r="E491" s="1535"/>
      <c r="F491" s="1521" t="str">
        <f t="shared" si="7"/>
        <v>COROA DIAMANTADA - D = 44,50 MM (1 3/4")</v>
      </c>
    </row>
    <row r="492" spans="1:6">
      <c r="A492" s="1528" t="s">
        <v>10825</v>
      </c>
      <c r="B492" s="1529" t="s">
        <v>20967</v>
      </c>
      <c r="C492" s="1528" t="s">
        <v>20703</v>
      </c>
      <c r="D492" s="1551">
        <v>1058.1732</v>
      </c>
      <c r="E492" s="1535"/>
      <c r="F492" s="1521" t="str">
        <f t="shared" si="7"/>
        <v>COROA DIAMANTADA - D = 50,80 MM (2")</v>
      </c>
    </row>
    <row r="493" spans="1:6">
      <c r="A493" s="1526" t="s">
        <v>10826</v>
      </c>
      <c r="B493" s="1523" t="s">
        <v>20968</v>
      </c>
      <c r="C493" s="1526" t="s">
        <v>20703</v>
      </c>
      <c r="D493" s="1552">
        <v>1126.9582</v>
      </c>
      <c r="E493" s="1535"/>
      <c r="F493" s="1521" t="str">
        <f t="shared" si="7"/>
        <v>COROA DIAMANTADA - D = 63,50 MM (2 1/2")</v>
      </c>
    </row>
    <row r="494" spans="1:6">
      <c r="A494" s="1528" t="s">
        <v>10827</v>
      </c>
      <c r="B494" s="1529" t="s">
        <v>20969</v>
      </c>
      <c r="C494" s="1528" t="s">
        <v>20703</v>
      </c>
      <c r="D494" s="1551">
        <v>1618.2154</v>
      </c>
      <c r="E494" s="1535"/>
      <c r="F494" s="1521" t="str">
        <f t="shared" si="7"/>
        <v>COROA DIAMANTADA - D = 76,20 MM (3")</v>
      </c>
    </row>
    <row r="495" spans="1:6">
      <c r="A495" s="1526" t="s">
        <v>10828</v>
      </c>
      <c r="B495" s="1523" t="s">
        <v>20970</v>
      </c>
      <c r="C495" s="1526" t="s">
        <v>20703</v>
      </c>
      <c r="D495" s="1542">
        <v>1940.0749000000001</v>
      </c>
      <c r="E495" s="1535"/>
      <c r="F495" s="1521" t="str">
        <f t="shared" si="7"/>
        <v>COROA DIAMANTADA - D = 101,60 MM (4")</v>
      </c>
    </row>
    <row r="496" spans="1:6">
      <c r="A496" s="1528" t="s">
        <v>10829</v>
      </c>
      <c r="B496" s="1529" t="s">
        <v>20971</v>
      </c>
      <c r="C496" s="1528" t="s">
        <v>20703</v>
      </c>
      <c r="D496" s="1543">
        <v>9.1486000000000001</v>
      </c>
      <c r="E496" s="1535"/>
      <c r="F496" s="1521" t="str">
        <f t="shared" si="7"/>
        <v>BROCA DE WIDIA - D = 10 MM E C = 150 MM</v>
      </c>
    </row>
    <row r="497" spans="1:6">
      <c r="A497" s="1528" t="s">
        <v>10830</v>
      </c>
      <c r="B497" s="1529" t="s">
        <v>20972</v>
      </c>
      <c r="C497" s="1528" t="s">
        <v>20703</v>
      </c>
      <c r="D497" s="1543">
        <v>20.541</v>
      </c>
      <c r="E497" s="1535"/>
      <c r="F497" s="1521" t="str">
        <f t="shared" si="7"/>
        <v>BROCA DE WIDIA - D = 13 MM E C = 150 MM</v>
      </c>
    </row>
    <row r="498" spans="1:6">
      <c r="A498" s="1526" t="s">
        <v>10831</v>
      </c>
      <c r="B498" s="1523" t="s">
        <v>20973</v>
      </c>
      <c r="C498" s="1526" t="s">
        <v>22</v>
      </c>
      <c r="D498" s="1542">
        <v>41.959200000000003</v>
      </c>
      <c r="E498" s="1535"/>
      <c r="F498" s="1521" t="str">
        <f t="shared" si="7"/>
        <v>TELHA TRAPEZOIDAL EM AÇO ZINCADO - E = 0,43 MM</v>
      </c>
    </row>
    <row r="499" spans="1:6">
      <c r="A499" s="1528" t="s">
        <v>10832</v>
      </c>
      <c r="B499" s="1529" t="s">
        <v>20974</v>
      </c>
      <c r="C499" s="1528" t="s">
        <v>22</v>
      </c>
      <c r="D499" s="1543">
        <v>16.6401</v>
      </c>
      <c r="E499" s="1535"/>
      <c r="F499" s="1521" t="str">
        <f t="shared" si="7"/>
        <v>GEOTÊXTIL NÃO-TECIDO AGULHADO EM POLIÉSTER - RESISTÊNCIA À TRAÇÃO LONGITUDINAL DE 31 KN/M</v>
      </c>
    </row>
    <row r="500" spans="1:6">
      <c r="A500" s="1528" t="s">
        <v>20310</v>
      </c>
      <c r="B500" s="1529" t="s">
        <v>20311</v>
      </c>
      <c r="C500" s="1528" t="s">
        <v>4013</v>
      </c>
      <c r="D500" s="1543" t="s">
        <v>26</v>
      </c>
      <c r="E500" s="1535"/>
      <c r="F500" s="1521" t="str">
        <f t="shared" si="7"/>
        <v>TERRA VEGETAL PRODUZIDA</v>
      </c>
    </row>
    <row r="501" spans="1:6">
      <c r="A501" s="1526" t="s">
        <v>10833</v>
      </c>
      <c r="B501" s="1523" t="s">
        <v>20975</v>
      </c>
      <c r="C501" s="1526" t="s">
        <v>20701</v>
      </c>
      <c r="D501" s="1542">
        <v>11.658899999999999</v>
      </c>
      <c r="E501" s="1535"/>
      <c r="F501" s="1521" t="str">
        <f t="shared" si="7"/>
        <v>TINTA LÁTEX À BASE DE RESINA ACRÍLICA</v>
      </c>
    </row>
    <row r="502" spans="1:6">
      <c r="A502" s="1528" t="s">
        <v>10834</v>
      </c>
      <c r="B502" s="1529" t="s">
        <v>20976</v>
      </c>
      <c r="C502" s="1528" t="s">
        <v>4279</v>
      </c>
      <c r="D502" s="1543">
        <v>39</v>
      </c>
      <c r="E502" s="1535"/>
      <c r="F502" s="1521" t="str">
        <f t="shared" si="7"/>
        <v>TINTA PLÁSTICA À BASE DE RESINA METACRÍLICA APLICADA A FRIO POR DISPERSÃO OU EXTRUSÃO</v>
      </c>
    </row>
    <row r="503" spans="1:6">
      <c r="A503" s="1526" t="s">
        <v>10835</v>
      </c>
      <c r="B503" s="1523" t="s">
        <v>20977</v>
      </c>
      <c r="C503" s="1526" t="s">
        <v>4279</v>
      </c>
      <c r="D503" s="1542">
        <v>9.7274999999999991</v>
      </c>
      <c r="E503" s="1535"/>
      <c r="F503" s="1521" t="str">
        <f t="shared" si="7"/>
        <v>MASSA TERMOPLÁSTICA APLICADA POR EXTRUSÃO</v>
      </c>
    </row>
    <row r="504" spans="1:6">
      <c r="A504" s="1528" t="s">
        <v>10836</v>
      </c>
      <c r="B504" s="1529" t="s">
        <v>20978</v>
      </c>
      <c r="C504" s="1528" t="s">
        <v>3982</v>
      </c>
      <c r="D504" s="1543">
        <v>143.38120000000001</v>
      </c>
      <c r="E504" s="1535"/>
      <c r="F504" s="1521" t="str">
        <f t="shared" si="7"/>
        <v>SUPORTE POLIMÉRICO ECOLÓGICO MACIÇO COLAPSÍVEL PARA PLACA DE SINALIZAÇÃO - D = 6,4 CM</v>
      </c>
    </row>
    <row r="505" spans="1:6">
      <c r="A505" s="1526" t="s">
        <v>10837</v>
      </c>
      <c r="B505" s="1523" t="s">
        <v>20979</v>
      </c>
      <c r="C505" s="1526" t="s">
        <v>4279</v>
      </c>
      <c r="D505" s="1542">
        <v>4.5609000000000002</v>
      </c>
      <c r="E505" s="1535"/>
      <c r="F505" s="1521" t="str">
        <f t="shared" si="7"/>
        <v>TRILHO TR25 EM AÇO-CARBONO USADO</v>
      </c>
    </row>
    <row r="506" spans="1:6">
      <c r="A506" s="1528" t="s">
        <v>10838</v>
      </c>
      <c r="B506" s="1529" t="s">
        <v>20980</v>
      </c>
      <c r="C506" s="1528" t="s">
        <v>4279</v>
      </c>
      <c r="D506" s="1543">
        <v>4.5609000000000002</v>
      </c>
      <c r="E506" s="1535"/>
      <c r="F506" s="1521" t="str">
        <f t="shared" si="7"/>
        <v>TRILHO TR37 EM AÇO-CARBONO USADO</v>
      </c>
    </row>
    <row r="507" spans="1:6">
      <c r="A507" s="1528" t="s">
        <v>10839</v>
      </c>
      <c r="B507" s="1529" t="s">
        <v>20981</v>
      </c>
      <c r="C507" s="1528" t="s">
        <v>4279</v>
      </c>
      <c r="D507" s="1543">
        <v>4.5609000000000002</v>
      </c>
      <c r="E507" s="1535"/>
      <c r="F507" s="1521" t="str">
        <f t="shared" si="7"/>
        <v>TRILHO TR45 EM AÇO-CARBONO USADO</v>
      </c>
    </row>
    <row r="508" spans="1:6">
      <c r="A508" s="1526" t="s">
        <v>10840</v>
      </c>
      <c r="B508" s="1523" t="s">
        <v>20982</v>
      </c>
      <c r="C508" s="1526" t="s">
        <v>4279</v>
      </c>
      <c r="D508" s="1542">
        <v>4.5609000000000002</v>
      </c>
      <c r="E508" s="1535"/>
      <c r="F508" s="1521" t="str">
        <f t="shared" si="7"/>
        <v>TRILHO TR57 EM AÇO-CARBONO USADO</v>
      </c>
    </row>
    <row r="509" spans="1:6">
      <c r="A509" s="1526" t="s">
        <v>10841</v>
      </c>
      <c r="B509" s="1523" t="s">
        <v>20983</v>
      </c>
      <c r="C509" s="1526" t="s">
        <v>4279</v>
      </c>
      <c r="D509" s="1542">
        <v>4.5609999999999999</v>
      </c>
      <c r="E509" s="1535"/>
      <c r="F509" s="1521" t="str">
        <f t="shared" si="7"/>
        <v>TRILHO TR68 EM AÇO-CARBONO USADO</v>
      </c>
    </row>
    <row r="510" spans="1:6">
      <c r="A510" s="1528" t="s">
        <v>10842</v>
      </c>
      <c r="B510" s="1529" t="s">
        <v>20984</v>
      </c>
      <c r="C510" s="1528" t="s">
        <v>3982</v>
      </c>
      <c r="D510" s="1543">
        <v>43.4161</v>
      </c>
      <c r="E510" s="1535"/>
      <c r="F510" s="1521" t="str">
        <f t="shared" si="7"/>
        <v>TUBO EM AÇO GALVANIZADO COM ROSCA BSP CLASSE LEVE - D = 50 MM (2")</v>
      </c>
    </row>
    <row r="511" spans="1:6">
      <c r="A511" s="1526" t="s">
        <v>10843</v>
      </c>
      <c r="B511" s="1523" t="s">
        <v>20985</v>
      </c>
      <c r="C511" s="1526" t="s">
        <v>3982</v>
      </c>
      <c r="D511" s="1542">
        <v>10.717599999999999</v>
      </c>
      <c r="E511" s="1535"/>
      <c r="F511" s="1521" t="str">
        <f t="shared" si="7"/>
        <v>TUBO EM AÇO GALVANIZADO COM ROSCA BSP CLASSE LEVE - D = 20 MM (3/4")</v>
      </c>
    </row>
    <row r="512" spans="1:6">
      <c r="A512" s="1528" t="s">
        <v>10844</v>
      </c>
      <c r="B512" s="1529" t="s">
        <v>20986</v>
      </c>
      <c r="C512" s="1528" t="s">
        <v>3982</v>
      </c>
      <c r="D512" s="1543">
        <v>78.328000000000003</v>
      </c>
      <c r="E512" s="1535"/>
      <c r="F512" s="1521" t="str">
        <f t="shared" si="7"/>
        <v>TUBO EM AÇO GALVANIZADO COM ROSCA BSP CLASSE LEVE - D = 80 MM (3")</v>
      </c>
    </row>
    <row r="513" spans="1:6">
      <c r="A513" s="1526" t="s">
        <v>10845</v>
      </c>
      <c r="B513" s="1523" t="s">
        <v>20987</v>
      </c>
      <c r="C513" s="1526" t="s">
        <v>3982</v>
      </c>
      <c r="D513" s="1542">
        <v>111.9034</v>
      </c>
      <c r="E513" s="1535"/>
      <c r="F513" s="1521" t="str">
        <f t="shared" si="7"/>
        <v>TUBO EM AÇO GALVANIZADO COM ROSCA BSP CLASSE LEVE - D = 100 MM (4")</v>
      </c>
    </row>
    <row r="514" spans="1:6">
      <c r="A514" s="1528" t="s">
        <v>10846</v>
      </c>
      <c r="B514" s="1529" t="s">
        <v>20988</v>
      </c>
      <c r="C514" s="1528" t="s">
        <v>3982</v>
      </c>
      <c r="D514" s="1543">
        <v>183.61199999999999</v>
      </c>
      <c r="E514" s="1535"/>
      <c r="F514" s="1521" t="str">
        <f t="shared" si="7"/>
        <v>SUPORTE POLIMÉRICO ECOLÓGICO MACIÇO COLAPSÍVEL PARA PLACA DE SINALIZAÇÃO - SEÇÃO DE 8 X 8 CM</v>
      </c>
    </row>
    <row r="515" spans="1:6">
      <c r="A515" s="1526" t="s">
        <v>10847</v>
      </c>
      <c r="B515" s="1523" t="s">
        <v>20989</v>
      </c>
      <c r="C515" s="1526" t="s">
        <v>3982</v>
      </c>
      <c r="D515" s="1542">
        <v>364.43200000000002</v>
      </c>
      <c r="E515" s="1535"/>
      <c r="F515" s="1521" t="str">
        <f t="shared" ref="F515:F578" si="8">UPPER(B515)</f>
        <v>SUPORTE POLIMÉRICO ECOLÓGICO MACIÇO COLAPSÍVEL PARA PLACA DE SINALIZAÇÃO - SEÇÃO DE 7 X 15 CM</v>
      </c>
    </row>
    <row r="516" spans="1:6">
      <c r="A516" s="1528" t="s">
        <v>10848</v>
      </c>
      <c r="B516" s="1529" t="s">
        <v>20990</v>
      </c>
      <c r="C516" s="1528" t="s">
        <v>20703</v>
      </c>
      <c r="D516" s="1543">
        <v>15.608000000000001</v>
      </c>
      <c r="E516" s="1535"/>
      <c r="F516" s="1521" t="str">
        <f t="shared" si="8"/>
        <v>MOURÃO DE MADEIRA - H = 2,10 M E D = 0,10 M</v>
      </c>
    </row>
    <row r="517" spans="1:6">
      <c r="A517" s="1526" t="s">
        <v>10849</v>
      </c>
      <c r="B517" s="1523" t="s">
        <v>20991</v>
      </c>
      <c r="C517" s="1526" t="s">
        <v>20703</v>
      </c>
      <c r="D517" s="1542">
        <v>33.615099999999998</v>
      </c>
      <c r="E517" s="1535"/>
      <c r="F517" s="1521" t="str">
        <f t="shared" si="8"/>
        <v>MOURÃO DE MADEIRA - H = 2,20 M E D = 0,15 M</v>
      </c>
    </row>
    <row r="518" spans="1:6">
      <c r="A518" s="1526" t="s">
        <v>10850</v>
      </c>
      <c r="B518" s="1523" t="s">
        <v>20992</v>
      </c>
      <c r="C518" s="1526" t="s">
        <v>20703</v>
      </c>
      <c r="D518" s="1552">
        <v>196.9683</v>
      </c>
      <c r="E518" s="1535"/>
      <c r="F518" s="1521" t="str">
        <f t="shared" si="8"/>
        <v>NONEL INICIADOR - C = 300,0 M</v>
      </c>
    </row>
    <row r="519" spans="1:6">
      <c r="A519" s="1528" t="s">
        <v>10851</v>
      </c>
      <c r="B519" s="1529" t="s">
        <v>20993</v>
      </c>
      <c r="C519" s="1528" t="s">
        <v>20703</v>
      </c>
      <c r="D519" s="1551">
        <v>3510.9802</v>
      </c>
      <c r="E519" s="1535"/>
      <c r="F519" s="1521" t="str">
        <f t="shared" si="8"/>
        <v>COROA DE BOTÕES ESFÉRICOS - D = 130 MM (5 1/8")</v>
      </c>
    </row>
    <row r="520" spans="1:6">
      <c r="A520" s="1526" t="s">
        <v>10852</v>
      </c>
      <c r="B520" s="1523" t="s">
        <v>20994</v>
      </c>
      <c r="C520" s="1526" t="s">
        <v>20703</v>
      </c>
      <c r="D520" s="1552">
        <v>8106.0789999999997</v>
      </c>
      <c r="E520" s="1535"/>
      <c r="F520" s="1521" t="str">
        <f t="shared" si="8"/>
        <v>COROA DE BOTÕES ESFÉRICOS - D = 194 MM (7 5/8")</v>
      </c>
    </row>
    <row r="521" spans="1:6">
      <c r="A521" s="1528" t="s">
        <v>10853</v>
      </c>
      <c r="B521" s="1529" t="s">
        <v>20313</v>
      </c>
      <c r="C521" s="1528" t="s">
        <v>20703</v>
      </c>
      <c r="D521" s="1551">
        <v>9736.6334000000006</v>
      </c>
      <c r="E521" s="1535"/>
      <c r="F521" s="1521" t="str">
        <f t="shared" si="8"/>
        <v>COROA DE BOTÕES ESFÉRICOS - D = 251 MM (9 7/8")</v>
      </c>
    </row>
    <row r="522" spans="1:6">
      <c r="A522" s="1526" t="s">
        <v>20312</v>
      </c>
      <c r="B522" s="1523" t="s">
        <v>20315</v>
      </c>
      <c r="C522" s="1526" t="s">
        <v>20703</v>
      </c>
      <c r="D522" s="1552">
        <v>14693.474</v>
      </c>
      <c r="E522" s="1535"/>
      <c r="F522" s="1521" t="str">
        <f t="shared" si="8"/>
        <v>COROA DE BOTÕES ESFÉRICOS - D = 305 MM (12")</v>
      </c>
    </row>
    <row r="523" spans="1:6">
      <c r="A523" s="1528" t="s">
        <v>20314</v>
      </c>
      <c r="B523" s="1529" t="s">
        <v>20995</v>
      </c>
      <c r="C523" s="1528" t="s">
        <v>20703</v>
      </c>
      <c r="D523" s="1543">
        <v>6797.18</v>
      </c>
      <c r="E523" s="1535"/>
      <c r="F523" s="1521" t="str">
        <f t="shared" si="8"/>
        <v>COROA DE BOTÕES ESFÉRICOS - D = 355 MM (14")</v>
      </c>
    </row>
    <row r="524" spans="1:6">
      <c r="A524" s="1526" t="s">
        <v>17475</v>
      </c>
      <c r="B524" s="1523" t="s">
        <v>20996</v>
      </c>
      <c r="C524" s="1526" t="s">
        <v>20703</v>
      </c>
      <c r="D524" s="1552">
        <v>34.7866</v>
      </c>
      <c r="E524" s="1535"/>
      <c r="F524" s="1521" t="str">
        <f t="shared" si="8"/>
        <v>DENTE DE CORTE PARA TRADO OU CAÇAMBA DE PERFURAÇÃO</v>
      </c>
    </row>
    <row r="525" spans="1:6">
      <c r="A525" s="1528" t="s">
        <v>10854</v>
      </c>
      <c r="B525" s="1529" t="s">
        <v>20997</v>
      </c>
      <c r="C525" s="1528" t="s">
        <v>20703</v>
      </c>
      <c r="D525" s="1543">
        <v>3336.2975999999999</v>
      </c>
      <c r="E525" s="1535"/>
      <c r="F525" s="1521" t="str">
        <f t="shared" si="8"/>
        <v>COROA DE BOTÕES ESFÉRICOS LINHA ST68 - D = 102 MM (4")</v>
      </c>
    </row>
    <row r="526" spans="1:6">
      <c r="A526" s="1526" t="s">
        <v>20316</v>
      </c>
      <c r="B526" s="1523" t="s">
        <v>20998</v>
      </c>
      <c r="C526" s="1526" t="s">
        <v>20703</v>
      </c>
      <c r="D526" s="1542">
        <v>604.89559999999994</v>
      </c>
      <c r="E526" s="1535"/>
      <c r="F526" s="1521" t="str">
        <f t="shared" si="8"/>
        <v>COROA DE BOTÕES ESFÉRICOS PARA TIRANTE AUTOINJETÁVEL - D = 87 MM (3 7/16")</v>
      </c>
    </row>
    <row r="527" spans="1:6">
      <c r="A527" s="1528" t="s">
        <v>20318</v>
      </c>
      <c r="B527" s="1529" t="s">
        <v>20317</v>
      </c>
      <c r="C527" s="1528" t="s">
        <v>20703</v>
      </c>
      <c r="D527" s="1551">
        <v>226.36150000000001</v>
      </c>
      <c r="E527" s="1535"/>
      <c r="F527" s="1521" t="str">
        <f t="shared" si="8"/>
        <v>TRICONE PARA TIRANTE AUTOINJETÁVEL - D = 120 MM</v>
      </c>
    </row>
    <row r="528" spans="1:6">
      <c r="A528" s="1526" t="s">
        <v>10855</v>
      </c>
      <c r="B528" s="1523" t="s">
        <v>20999</v>
      </c>
      <c r="C528" s="1526" t="s">
        <v>20703</v>
      </c>
      <c r="D528" s="1542">
        <v>1287.4164000000001</v>
      </c>
      <c r="E528" s="1535"/>
      <c r="F528" s="1521" t="str">
        <f t="shared" si="8"/>
        <v>COROA PILOTO DE BOTÕES ESFÉRICOS PARA SISTEMA AUTOPERFURANTE - D = 76,2 MM (3")</v>
      </c>
    </row>
    <row r="529" spans="1:6">
      <c r="A529" s="1528" t="s">
        <v>10856</v>
      </c>
      <c r="B529" s="1529" t="s">
        <v>21000</v>
      </c>
      <c r="C529" s="1528" t="s">
        <v>3982</v>
      </c>
      <c r="D529" s="1543">
        <v>7.2763999999999998</v>
      </c>
      <c r="E529" s="1535"/>
      <c r="F529" s="1521" t="str">
        <f t="shared" si="8"/>
        <v>TUBO DE PVC PONTA E BOLSA PARA ESGOTO - D = 50 MM (2")</v>
      </c>
    </row>
    <row r="530" spans="1:6">
      <c r="A530" s="1526" t="s">
        <v>10857</v>
      </c>
      <c r="B530" s="1523" t="s">
        <v>21001</v>
      </c>
      <c r="C530" s="1526" t="s">
        <v>3982</v>
      </c>
      <c r="D530" s="1542">
        <v>10.4184</v>
      </c>
      <c r="E530" s="1535"/>
      <c r="F530" s="1521" t="str">
        <f t="shared" si="8"/>
        <v>TUBO DE PVC PONTA E BOLSA PARA ESGOTO - D = 75 MM (3")</v>
      </c>
    </row>
    <row r="531" spans="1:6">
      <c r="A531" s="1528" t="s">
        <v>20319</v>
      </c>
      <c r="B531" s="1529" t="s">
        <v>20320</v>
      </c>
      <c r="C531" s="1528" t="s">
        <v>3982</v>
      </c>
      <c r="D531" s="1543">
        <v>22.382400000000001</v>
      </c>
      <c r="E531" s="1535"/>
      <c r="F531" s="1521" t="str">
        <f t="shared" si="8"/>
        <v>TUBO PEAD CORRUGADO PERFURADO PARA DRENAGEM - D = 170 MM</v>
      </c>
    </row>
    <row r="532" spans="1:6">
      <c r="A532" s="1526" t="s">
        <v>20321</v>
      </c>
      <c r="B532" s="1523" t="s">
        <v>20322</v>
      </c>
      <c r="C532" s="1526" t="s">
        <v>3982</v>
      </c>
      <c r="D532" s="1542">
        <v>35.076599999999999</v>
      </c>
      <c r="E532" s="1535"/>
      <c r="F532" s="1521" t="str">
        <f t="shared" si="8"/>
        <v>TUBO PEAD CORRUGADO PERFURADO PARA DRENAGEM - D = 230 MM</v>
      </c>
    </row>
    <row r="533" spans="1:6">
      <c r="A533" s="1528" t="s">
        <v>10858</v>
      </c>
      <c r="B533" s="1529" t="s">
        <v>21002</v>
      </c>
      <c r="C533" s="1528" t="s">
        <v>3982</v>
      </c>
      <c r="D533" s="1543">
        <v>13.114000000000001</v>
      </c>
      <c r="E533" s="1535"/>
      <c r="F533" s="1521" t="str">
        <f t="shared" si="8"/>
        <v>SUPORTE EM MADEIRA DE EUCALIPTO TRATADO - SEÇÃO DE 8 X 8 CM</v>
      </c>
    </row>
    <row r="534" spans="1:6">
      <c r="A534" s="1526" t="s">
        <v>10859</v>
      </c>
      <c r="B534" s="1523" t="s">
        <v>21003</v>
      </c>
      <c r="C534" s="1526" t="s">
        <v>3982</v>
      </c>
      <c r="D534" s="1542">
        <v>24.539400000000001</v>
      </c>
      <c r="E534" s="1535"/>
      <c r="F534" s="1521" t="str">
        <f t="shared" si="8"/>
        <v>TUBO DE PVC ROSQUEÁVEL PARA ÁGUA FRIA - D = 40 MM (1 1/2")</v>
      </c>
    </row>
    <row r="535" spans="1:6">
      <c r="A535" s="1526" t="s">
        <v>10860</v>
      </c>
      <c r="B535" s="1523" t="s">
        <v>21004</v>
      </c>
      <c r="C535" s="1526" t="s">
        <v>3982</v>
      </c>
      <c r="D535" s="1542">
        <v>85.900099999999995</v>
      </c>
      <c r="E535" s="1535"/>
      <c r="F535" s="1521" t="str">
        <f t="shared" si="8"/>
        <v>TUBO DE PVC ROSQUEÁVEL PARA ÁGUA FRIA - D = 100 MM (4")</v>
      </c>
    </row>
    <row r="536" spans="1:6">
      <c r="A536" s="1528" t="s">
        <v>10861</v>
      </c>
      <c r="B536" s="1529" t="s">
        <v>21005</v>
      </c>
      <c r="C536" s="1528" t="s">
        <v>3982</v>
      </c>
      <c r="D536" s="1543">
        <v>86.830699999999993</v>
      </c>
      <c r="E536" s="1535"/>
      <c r="F536" s="1521" t="str">
        <f t="shared" si="8"/>
        <v>TUBO DE PVC ROSQUEÁVEL PARA ÁGUA FRIA - D = 150 MM (6")</v>
      </c>
    </row>
    <row r="537" spans="1:6">
      <c r="A537" s="1526" t="s">
        <v>10862</v>
      </c>
      <c r="B537" s="1523" t="s">
        <v>21006</v>
      </c>
      <c r="C537" s="1526" t="s">
        <v>3982</v>
      </c>
      <c r="D537" s="1542">
        <v>113.92749999999999</v>
      </c>
      <c r="E537" s="1535"/>
      <c r="F537" s="1521" t="str">
        <f t="shared" si="8"/>
        <v>DUTO FLEXÍVEL DE VENTILAÇÃO EM PVC - D = 1,20 M</v>
      </c>
    </row>
    <row r="538" spans="1:6">
      <c r="A538" s="1528" t="s">
        <v>10863</v>
      </c>
      <c r="B538" s="1529" t="s">
        <v>21007</v>
      </c>
      <c r="C538" s="1528" t="s">
        <v>20703</v>
      </c>
      <c r="D538" s="1543">
        <v>500.8535</v>
      </c>
      <c r="E538" s="1535"/>
      <c r="F538" s="1521" t="str">
        <f t="shared" si="8"/>
        <v>BROCA INTEGRAL SÉRIE H19 - D = 24 MM E C = 0,4 M</v>
      </c>
    </row>
    <row r="539" spans="1:6">
      <c r="A539" s="1526" t="s">
        <v>10864</v>
      </c>
      <c r="B539" s="1523" t="s">
        <v>21008</v>
      </c>
      <c r="C539" s="1526" t="s">
        <v>22</v>
      </c>
      <c r="D539" s="1552">
        <v>3.37</v>
      </c>
      <c r="E539" s="1535"/>
      <c r="F539" s="1521" t="str">
        <f t="shared" si="8"/>
        <v>GEOTÊXTIL NÃO-TECIDO AGULHADO EM POLIÉSTER - RESISTÊNCIA À TRAÇÃO LONGITUDINAL DE 10 KN/M</v>
      </c>
    </row>
    <row r="540" spans="1:6">
      <c r="A540" s="1528" t="s">
        <v>10865</v>
      </c>
      <c r="B540" s="1529" t="s">
        <v>21009</v>
      </c>
      <c r="C540" s="1528" t="s">
        <v>20703</v>
      </c>
      <c r="D540" s="1543">
        <v>1993.33</v>
      </c>
      <c r="E540" s="1535"/>
      <c r="F540" s="1521" t="str">
        <f t="shared" si="8"/>
        <v>HASTE DE PERFURAÇÃO SIMPLES PARA JET GROUTING - D = 88,9 MM (3 1/2") E C = 3,00 M</v>
      </c>
    </row>
    <row r="541" spans="1:6">
      <c r="A541" s="1526" t="s">
        <v>10866</v>
      </c>
      <c r="B541" s="1523" t="s">
        <v>21010</v>
      </c>
      <c r="C541" s="1526" t="s">
        <v>20703</v>
      </c>
      <c r="D541" s="1542">
        <v>10.123100000000001</v>
      </c>
      <c r="E541" s="1535"/>
      <c r="F541" s="1521" t="str">
        <f t="shared" si="8"/>
        <v>LUVA EM AÇO GALVANIZADO COM ROSCA BSP CLASSE LEVE - D = 50 MM (2")</v>
      </c>
    </row>
    <row r="542" spans="1:6">
      <c r="A542" s="1528" t="s">
        <v>10867</v>
      </c>
      <c r="B542" s="1529" t="s">
        <v>21011</v>
      </c>
      <c r="C542" s="1528" t="s">
        <v>22</v>
      </c>
      <c r="D542" s="1551">
        <v>36.250100000000003</v>
      </c>
      <c r="E542" s="1535"/>
      <c r="F542" s="1521" t="str">
        <f t="shared" si="8"/>
        <v>MANTA DRENANTE EM MALHA DE POLIETILENO E GEOTÊXTIL DE POLIPROPILENO EM UMA DAS FACES</v>
      </c>
    </row>
    <row r="543" spans="1:6">
      <c r="A543" s="1526" t="s">
        <v>10868</v>
      </c>
      <c r="B543" s="1523" t="s">
        <v>21012</v>
      </c>
      <c r="C543" s="1526" t="s">
        <v>20703</v>
      </c>
      <c r="D543" s="1542">
        <v>6004.4854999999998</v>
      </c>
      <c r="E543" s="1535"/>
      <c r="F543" s="1521" t="str">
        <f t="shared" si="8"/>
        <v>PUNHO LINHA ST68 PARA PERFURAÇÃO - D = 80 MM (3 5/32")</v>
      </c>
    </row>
    <row r="544" spans="1:6">
      <c r="A544" s="1528" t="s">
        <v>10869</v>
      </c>
      <c r="B544" s="1529" t="s">
        <v>21013</v>
      </c>
      <c r="C544" s="1528" t="s">
        <v>4279</v>
      </c>
      <c r="D544" s="1543">
        <v>59.548400000000001</v>
      </c>
      <c r="E544" s="1535"/>
      <c r="F544" s="1521" t="str">
        <f t="shared" si="8"/>
        <v>ADESIVO À BASE DE RESINA POLIÉSTER BICOMPONENTE PARA ANCORAGEM</v>
      </c>
    </row>
    <row r="545" spans="1:6">
      <c r="A545" s="1528" t="s">
        <v>10870</v>
      </c>
      <c r="B545" s="1529" t="s">
        <v>21014</v>
      </c>
      <c r="C545" s="1528" t="s">
        <v>3982</v>
      </c>
      <c r="D545" s="1551">
        <v>84.215900000000005</v>
      </c>
      <c r="E545" s="1535"/>
      <c r="F545" s="1521" t="str">
        <f t="shared" si="8"/>
        <v>TUBO EM AÇO-CARBONO PARA AR COMPRIMIDO - D = 150 MM (6")</v>
      </c>
    </row>
    <row r="546" spans="1:6">
      <c r="A546" s="1526" t="s">
        <v>10871</v>
      </c>
      <c r="B546" s="1523" t="s">
        <v>21015</v>
      </c>
      <c r="C546" s="1526" t="s">
        <v>20703</v>
      </c>
      <c r="D546" s="1552">
        <v>2948.2703999999999</v>
      </c>
      <c r="E546" s="1535"/>
      <c r="F546" s="1521" t="str">
        <f t="shared" si="8"/>
        <v>HASTE LINHA T45 PARA PERFURATRIZ SOBRE ESTEIRAS - D = 45,0 MM (1 3/4") E C = 3,60 M</v>
      </c>
    </row>
    <row r="547" spans="1:6">
      <c r="A547" s="1528" t="s">
        <v>10872</v>
      </c>
      <c r="B547" s="1529" t="s">
        <v>21016</v>
      </c>
      <c r="C547" s="1528" t="s">
        <v>20703</v>
      </c>
      <c r="D547" s="1543">
        <v>2108.0273999999999</v>
      </c>
      <c r="E547" s="1535"/>
      <c r="F547" s="1521" t="str">
        <f t="shared" si="8"/>
        <v>PUNHO LINHA T45 PARA PERFURATRIZ SOBRE ESTEIRAS - D = 45 MM (1 3/4")</v>
      </c>
    </row>
    <row r="548" spans="1:6">
      <c r="A548" s="1526" t="s">
        <v>10873</v>
      </c>
      <c r="B548" s="1523" t="s">
        <v>21017</v>
      </c>
      <c r="C548" s="1526" t="s">
        <v>20703</v>
      </c>
      <c r="D548" s="1552">
        <v>519.57680000000005</v>
      </c>
      <c r="E548" s="1535"/>
      <c r="F548" s="1521" t="str">
        <f t="shared" si="8"/>
        <v>LUVA EM AÇO LINHA T45 PARA PERFURATRIZ SOBRE ESTEIRAS - D = 45,0 MM (1 3/4")</v>
      </c>
    </row>
    <row r="549" spans="1:6">
      <c r="A549" s="1528" t="s">
        <v>10874</v>
      </c>
      <c r="B549" s="1529" t="s">
        <v>21018</v>
      </c>
      <c r="C549" s="1528" t="s">
        <v>20703</v>
      </c>
      <c r="D549" s="1543">
        <v>1397.1264000000001</v>
      </c>
      <c r="E549" s="1535"/>
      <c r="F549" s="1521" t="str">
        <f t="shared" si="8"/>
        <v>COROA DE BOTÕES ESFÉRICOS LINHA T45 - D = 89 MM (3 1/2")</v>
      </c>
    </row>
    <row r="550" spans="1:6">
      <c r="A550" s="1526" t="s">
        <v>10875</v>
      </c>
      <c r="B550" s="1523" t="s">
        <v>21019</v>
      </c>
      <c r="C550" s="1526" t="s">
        <v>3982</v>
      </c>
      <c r="D550" s="1552">
        <v>139.4648</v>
      </c>
      <c r="E550" s="1535"/>
      <c r="F550" s="1521" t="str">
        <f t="shared" si="8"/>
        <v>TUBO EM AÇO-CARBONO PARA SISTEMA AUTOPERFURANTE - D = 76,2 MM</v>
      </c>
    </row>
    <row r="551" spans="1:6">
      <c r="A551" s="1528" t="s">
        <v>10876</v>
      </c>
      <c r="B551" s="1529" t="s">
        <v>21020</v>
      </c>
      <c r="C551" s="1528" t="s">
        <v>20703</v>
      </c>
      <c r="D551" s="1551">
        <v>1185.1603</v>
      </c>
      <c r="E551" s="1535"/>
      <c r="F551" s="1521" t="str">
        <f t="shared" si="8"/>
        <v>TUBO EM AÇO-CARBONO INICIADOR PARA SISTEMA AUTOPERFURANTE COM ANEL DA COROA PILOTO - D = 76,2 MM (3") E C = 3 M</v>
      </c>
    </row>
    <row r="552" spans="1:6">
      <c r="A552" s="1526" t="s">
        <v>10877</v>
      </c>
      <c r="B552" s="1523" t="s">
        <v>21021</v>
      </c>
      <c r="C552" s="1526" t="s">
        <v>20703</v>
      </c>
      <c r="D552" s="1552">
        <v>8870.9919000000009</v>
      </c>
      <c r="E552" s="1535"/>
      <c r="F552" s="1521" t="str">
        <f t="shared" si="8"/>
        <v>HASTE LINHA ST68 PARA PERFURAÇÃO - D = 87,0 MM (3 7/16") E C = 1,83 M</v>
      </c>
    </row>
    <row r="553" spans="1:6">
      <c r="A553" s="1528" t="s">
        <v>10878</v>
      </c>
      <c r="B553" s="1529" t="s">
        <v>21022</v>
      </c>
      <c r="C553" s="1528" t="s">
        <v>20703</v>
      </c>
      <c r="D553" s="1543">
        <v>8243.1916999999994</v>
      </c>
      <c r="E553" s="1535"/>
      <c r="F553" s="1521" t="str">
        <f t="shared" si="8"/>
        <v>HIDROMONITOR COM BICO DE INJEÇÃO PARA JET GROUTING - D = 88,9 MM (3 1/2")</v>
      </c>
    </row>
    <row r="554" spans="1:6">
      <c r="A554" s="1526" t="s">
        <v>10879</v>
      </c>
      <c r="B554" s="1523" t="s">
        <v>11972</v>
      </c>
      <c r="C554" s="1526" t="s">
        <v>20703</v>
      </c>
      <c r="D554" s="1542">
        <v>4.9790999999999999</v>
      </c>
      <c r="E554" s="1535"/>
      <c r="F554" s="1521" t="str">
        <f t="shared" si="8"/>
        <v>VÁLVULA MANCHETE - D = 73 MM</v>
      </c>
    </row>
    <row r="555" spans="1:6">
      <c r="A555" s="1528" t="s">
        <v>10880</v>
      </c>
      <c r="B555" s="1529" t="s">
        <v>11973</v>
      </c>
      <c r="C555" s="1528" t="s">
        <v>20703</v>
      </c>
      <c r="D555" s="1543">
        <v>362.5779</v>
      </c>
      <c r="E555" s="1535"/>
      <c r="F555" s="1521" t="str">
        <f t="shared" si="8"/>
        <v>BORRACHA PARA OBTURADOR MECÂNICO</v>
      </c>
    </row>
    <row r="556" spans="1:6">
      <c r="A556" s="1526" t="s">
        <v>10881</v>
      </c>
      <c r="B556" s="1523" t="s">
        <v>21023</v>
      </c>
      <c r="C556" s="1526" t="s">
        <v>20703</v>
      </c>
      <c r="D556" s="1552">
        <v>36.123899999999999</v>
      </c>
      <c r="E556" s="1535"/>
      <c r="F556" s="1521" t="str">
        <f t="shared" si="8"/>
        <v>DISCO DE CORTE DIAMANTADO SEGMENTADO PARA CONCRETO - D = 110 MM</v>
      </c>
    </row>
    <row r="557" spans="1:6">
      <c r="A557" s="1528" t="s">
        <v>20323</v>
      </c>
      <c r="B557" s="1529" t="s">
        <v>20324</v>
      </c>
      <c r="C557" s="1528" t="s">
        <v>20703</v>
      </c>
      <c r="D557" s="1543">
        <v>3335.0083</v>
      </c>
      <c r="E557" s="1535"/>
      <c r="F557" s="1521" t="str">
        <f t="shared" si="8"/>
        <v>CONJUNTO DE LÂMINAS DE CORTE PARA TRITURADORA DE GALHOS E TRONCOS</v>
      </c>
    </row>
    <row r="558" spans="1:6">
      <c r="A558" s="1526" t="s">
        <v>10882</v>
      </c>
      <c r="B558" s="1523" t="s">
        <v>21024</v>
      </c>
      <c r="C558" s="1526" t="s">
        <v>4279</v>
      </c>
      <c r="D558" s="1542">
        <v>0.1042</v>
      </c>
      <c r="E558" s="1535"/>
      <c r="F558" s="1521" t="str">
        <f t="shared" si="8"/>
        <v>PÓ CALCÁRIO DOLOMÍTICO</v>
      </c>
    </row>
    <row r="559" spans="1:6">
      <c r="A559" s="1528" t="s">
        <v>10883</v>
      </c>
      <c r="B559" s="1529" t="s">
        <v>21025</v>
      </c>
      <c r="C559" s="1528" t="s">
        <v>4279</v>
      </c>
      <c r="D559" s="1543">
        <v>1.3103</v>
      </c>
      <c r="E559" s="1535"/>
      <c r="F559" s="1521" t="str">
        <f t="shared" si="8"/>
        <v>MATERIAL FORMADOR DE CAMADA PROTETORA PARA HIDROSSEMEADURA</v>
      </c>
    </row>
    <row r="560" spans="1:6">
      <c r="A560" s="1526" t="s">
        <v>10884</v>
      </c>
      <c r="B560" s="1523" t="s">
        <v>21026</v>
      </c>
      <c r="C560" s="1526" t="s">
        <v>3982</v>
      </c>
      <c r="D560" s="1552">
        <v>118.25020000000001</v>
      </c>
      <c r="E560" s="1535"/>
      <c r="F560" s="1521" t="str">
        <f t="shared" si="8"/>
        <v>TUBO EM AÇO-CARBONO SCHEDULE 40 - D = 65 MM (2 1/2")</v>
      </c>
    </row>
    <row r="561" spans="1:6">
      <c r="A561" s="1528" t="s">
        <v>10885</v>
      </c>
      <c r="B561" s="1529" t="s">
        <v>21027</v>
      </c>
      <c r="C561" s="1528" t="s">
        <v>20703</v>
      </c>
      <c r="D561" s="1551">
        <v>17424.0602</v>
      </c>
      <c r="E561" s="1535"/>
      <c r="F561" s="1521" t="str">
        <f t="shared" si="8"/>
        <v>ANCORAGEM REGULÁVEL PARA ESTAIS DE 19 CORDOALHAS - D = 15,7 MM</v>
      </c>
    </row>
    <row r="562" spans="1:6">
      <c r="A562" s="1526" t="s">
        <v>10886</v>
      </c>
      <c r="B562" s="1523" t="s">
        <v>21028</v>
      </c>
      <c r="C562" s="1526" t="s">
        <v>20703</v>
      </c>
      <c r="D562" s="1552">
        <v>28477.161599999999</v>
      </c>
      <c r="E562" s="1535"/>
      <c r="F562" s="1521" t="str">
        <f t="shared" si="8"/>
        <v>ANCORAGEM REGULÁVEL PARA ESTAIS DE 31 CORDOALHAS - D = 15,7 MM</v>
      </c>
    </row>
    <row r="563" spans="1:6">
      <c r="A563" s="1528" t="s">
        <v>10887</v>
      </c>
      <c r="B563" s="1529" t="s">
        <v>21029</v>
      </c>
      <c r="C563" s="1528" t="s">
        <v>20703</v>
      </c>
      <c r="D563" s="1551">
        <v>33993.344599999997</v>
      </c>
      <c r="E563" s="1535"/>
      <c r="F563" s="1521" t="str">
        <f t="shared" si="8"/>
        <v>ANCORAGEM REGULÁVEL PARA ESTAIS DE 37 CORDOALHAS - D = 15,7 MM</v>
      </c>
    </row>
    <row r="564" spans="1:6">
      <c r="A564" s="1526" t="s">
        <v>10888</v>
      </c>
      <c r="B564" s="1523" t="s">
        <v>21030</v>
      </c>
      <c r="C564" s="1526" t="s">
        <v>20703</v>
      </c>
      <c r="D564" s="1552">
        <v>50563.523999999998</v>
      </c>
      <c r="E564" s="1535"/>
      <c r="F564" s="1521" t="str">
        <f t="shared" si="8"/>
        <v>ANCORAGEM REGULÁVEL PARA ESTAIS DE 55 CORDOALHAS - D = 15,7 MM</v>
      </c>
    </row>
    <row r="565" spans="1:6">
      <c r="A565" s="1528" t="s">
        <v>10889</v>
      </c>
      <c r="B565" s="1529" t="s">
        <v>21031</v>
      </c>
      <c r="C565" s="1528" t="s">
        <v>20703</v>
      </c>
      <c r="D565" s="1551">
        <v>57957.280299999999</v>
      </c>
      <c r="E565" s="1535"/>
      <c r="F565" s="1521" t="str">
        <f t="shared" si="8"/>
        <v>ANCORAGEM REGULÁVEL PARA ESTAIS DE 61 CORDOALHAS - D = 15,7 MM</v>
      </c>
    </row>
    <row r="566" spans="1:6">
      <c r="A566" s="1526" t="s">
        <v>10890</v>
      </c>
      <c r="B566" s="1523" t="s">
        <v>21032</v>
      </c>
      <c r="C566" s="1526" t="s">
        <v>20703</v>
      </c>
      <c r="D566" s="1552">
        <v>72019.995899999994</v>
      </c>
      <c r="E566" s="1535"/>
      <c r="F566" s="1521" t="str">
        <f t="shared" si="8"/>
        <v>ANCORAGEM REGULÁVEL PARA ESTAIS DE 73 CORDOALHAS - D = 15,7 MM</v>
      </c>
    </row>
    <row r="567" spans="1:6">
      <c r="A567" s="1528" t="s">
        <v>10891</v>
      </c>
      <c r="B567" s="1529" t="s">
        <v>21033</v>
      </c>
      <c r="C567" s="1528" t="s">
        <v>20703</v>
      </c>
      <c r="D567" s="1551">
        <v>102145.9374</v>
      </c>
      <c r="E567" s="1535"/>
      <c r="F567" s="1521" t="str">
        <f t="shared" si="8"/>
        <v>ANCORAGEM REGULÁVEL PARA ESTAIS DE 91 CORDOALHAS - D = 15,7 MM</v>
      </c>
    </row>
    <row r="568" spans="1:6">
      <c r="A568" s="1526" t="s">
        <v>10892</v>
      </c>
      <c r="B568" s="1523" t="s">
        <v>21034</v>
      </c>
      <c r="C568" s="1526" t="s">
        <v>20703</v>
      </c>
      <c r="D568" s="1552">
        <v>15011.9079</v>
      </c>
      <c r="E568" s="1535"/>
      <c r="F568" s="1521" t="str">
        <f t="shared" si="8"/>
        <v>ANCORAGEM FIXA PARA ESTAIS DE 19 CORDOALHAS - D = 15,7 MM</v>
      </c>
    </row>
    <row r="569" spans="1:6">
      <c r="A569" s="1528" t="s">
        <v>10893</v>
      </c>
      <c r="B569" s="1529" t="s">
        <v>21035</v>
      </c>
      <c r="C569" s="1528" t="s">
        <v>20703</v>
      </c>
      <c r="D569" s="1551">
        <v>24507.309499999999</v>
      </c>
      <c r="E569" s="1535"/>
      <c r="F569" s="1521" t="str">
        <f t="shared" si="8"/>
        <v>ANCORAGEM FIXA PARA ESTAIS DE 31 CORDOALHAS - D = 15,7 MM</v>
      </c>
    </row>
    <row r="570" spans="1:6">
      <c r="A570" s="1526" t="s">
        <v>10894</v>
      </c>
      <c r="B570" s="1523" t="s">
        <v>21036</v>
      </c>
      <c r="C570" s="1526" t="s">
        <v>20703</v>
      </c>
      <c r="D570" s="1552">
        <v>29244.946800000002</v>
      </c>
      <c r="E570" s="1535"/>
      <c r="F570" s="1521" t="str">
        <f t="shared" si="8"/>
        <v>ANCORAGEM FIXA PARA ESTAIS DE 37 CORDOALHAS - D = 15,7 MM</v>
      </c>
    </row>
    <row r="571" spans="1:6">
      <c r="A571" s="1528" t="s">
        <v>10895</v>
      </c>
      <c r="B571" s="1529" t="s">
        <v>21037</v>
      </c>
      <c r="C571" s="1528" t="s">
        <v>20703</v>
      </c>
      <c r="D571" s="1551">
        <v>43495.2569</v>
      </c>
      <c r="E571" s="1535"/>
      <c r="F571" s="1521" t="str">
        <f t="shared" si="8"/>
        <v>ANCORAGEM FIXA PARA ESTAIS DE 55 CORDOALHAS - D = 15,7 MM</v>
      </c>
    </row>
    <row r="572" spans="1:6">
      <c r="A572" s="1526" t="s">
        <v>10896</v>
      </c>
      <c r="B572" s="1523" t="s">
        <v>21038</v>
      </c>
      <c r="C572" s="1526" t="s">
        <v>20703</v>
      </c>
      <c r="D572" s="1552">
        <v>48704.717199999999</v>
      </c>
      <c r="E572" s="1535"/>
      <c r="F572" s="1521" t="str">
        <f t="shared" si="8"/>
        <v>ANCORAGEM FIXA PARA ESTAIS DE 61 CORDOALHAS - D = 15,7 MM</v>
      </c>
    </row>
    <row r="573" spans="1:6">
      <c r="A573" s="1528" t="s">
        <v>10897</v>
      </c>
      <c r="B573" s="1529" t="s">
        <v>21039</v>
      </c>
      <c r="C573" s="1528" t="s">
        <v>20703</v>
      </c>
      <c r="D573" s="1551">
        <v>63483.275099999999</v>
      </c>
      <c r="E573" s="1535"/>
      <c r="F573" s="1521" t="str">
        <f t="shared" si="8"/>
        <v>ANCORAGEM FIXA PARA ESTAIS DE 73 CORDOALHAS - D = 15,7 MM</v>
      </c>
    </row>
    <row r="574" spans="1:6">
      <c r="A574" s="1526" t="s">
        <v>10898</v>
      </c>
      <c r="B574" s="1523" t="s">
        <v>21040</v>
      </c>
      <c r="C574" s="1526" t="s">
        <v>20703</v>
      </c>
      <c r="D574" s="1542">
        <v>85623.244600000005</v>
      </c>
      <c r="E574" s="1535"/>
      <c r="F574" s="1521" t="str">
        <f t="shared" si="8"/>
        <v>ANCORAGEM FIXA PARA ESTAIS DE 91 CORDOALHAS - D = 15,7 MM</v>
      </c>
    </row>
    <row r="575" spans="1:6">
      <c r="A575" s="1528" t="s">
        <v>10899</v>
      </c>
      <c r="B575" s="1529" t="s">
        <v>21041</v>
      </c>
      <c r="C575" s="1528" t="s">
        <v>20703</v>
      </c>
      <c r="D575" s="1551">
        <v>8.4997000000000007</v>
      </c>
      <c r="E575" s="1535"/>
      <c r="F575" s="1521" t="str">
        <f t="shared" si="8"/>
        <v>ESTACA DE TUTORAMENTO - D = 5 CM E H = 2 M</v>
      </c>
    </row>
    <row r="576" spans="1:6">
      <c r="A576" s="1526" t="s">
        <v>10900</v>
      </c>
      <c r="B576" s="1523" t="s">
        <v>21042</v>
      </c>
      <c r="C576" s="1526" t="s">
        <v>20703</v>
      </c>
      <c r="D576" s="1542">
        <v>3518.7820999999999</v>
      </c>
      <c r="E576" s="1535"/>
      <c r="F576" s="1521" t="str">
        <f t="shared" si="8"/>
        <v>ANCORAGEM ATIVA PARA 31 CORDOALHAS - D = 15,2 MM</v>
      </c>
    </row>
    <row r="577" spans="1:6">
      <c r="A577" s="1526" t="s">
        <v>10901</v>
      </c>
      <c r="B577" s="1523" t="s">
        <v>21043</v>
      </c>
      <c r="C577" s="1526" t="s">
        <v>4279</v>
      </c>
      <c r="D577" s="1542">
        <v>8.0063999999999993</v>
      </c>
      <c r="E577" s="1535"/>
      <c r="F577" s="1521" t="str">
        <f t="shared" si="8"/>
        <v>GÁS LIQUEFEITO DE PETRÓLEO (GLP)</v>
      </c>
    </row>
    <row r="578" spans="1:6">
      <c r="A578" s="1528" t="s">
        <v>10902</v>
      </c>
      <c r="B578" s="1529" t="s">
        <v>21044</v>
      </c>
      <c r="C578" s="1528" t="s">
        <v>4013</v>
      </c>
      <c r="D578" s="1543">
        <v>10.0708</v>
      </c>
      <c r="E578" s="1535"/>
      <c r="F578" s="1521" t="str">
        <f t="shared" si="8"/>
        <v>GÁS OXIGÊNIO</v>
      </c>
    </row>
    <row r="579" spans="1:6">
      <c r="A579" s="1526" t="s">
        <v>10903</v>
      </c>
      <c r="B579" s="1523" t="s">
        <v>21045</v>
      </c>
      <c r="C579" s="1526" t="s">
        <v>4279</v>
      </c>
      <c r="D579" s="1542">
        <v>37.769599999999997</v>
      </c>
      <c r="E579" s="1535"/>
      <c r="F579" s="1521" t="str">
        <f t="shared" ref="F579:F642" si="9">UPPER(B579)</f>
        <v>GÁS ACETILENO</v>
      </c>
    </row>
    <row r="580" spans="1:6">
      <c r="A580" s="1528" t="s">
        <v>10904</v>
      </c>
      <c r="B580" s="1529" t="s">
        <v>21046</v>
      </c>
      <c r="C580" s="1528" t="s">
        <v>3982</v>
      </c>
      <c r="D580" s="1543">
        <v>2.7101000000000002</v>
      </c>
      <c r="E580" s="1535"/>
      <c r="F580" s="1521" t="str">
        <f t="shared" si="9"/>
        <v>FITA DE ESPUMA EPDM PARA VEDAÇÃO COM ADESIVO EM UMA FACE - E = 4 MM E L = 40 MM</v>
      </c>
    </row>
    <row r="581" spans="1:6">
      <c r="A581" s="1526" t="s">
        <v>10905</v>
      </c>
      <c r="B581" s="1523" t="s">
        <v>21047</v>
      </c>
      <c r="C581" s="1526" t="s">
        <v>22</v>
      </c>
      <c r="D581" s="1542">
        <v>29.003</v>
      </c>
      <c r="E581" s="1535"/>
      <c r="F581" s="1521" t="str">
        <f t="shared" si="9"/>
        <v>MANTA ASFÁLTICA NÃO-TECIDO EM POLIÉSTER - ANTIRAIZ - E = 3 MM</v>
      </c>
    </row>
    <row r="582" spans="1:6">
      <c r="A582" s="1528" t="s">
        <v>10906</v>
      </c>
      <c r="B582" s="1529" t="s">
        <v>21048</v>
      </c>
      <c r="C582" s="1528" t="s">
        <v>3982</v>
      </c>
      <c r="D582" s="1543">
        <v>30.3339</v>
      </c>
      <c r="E582" s="1535"/>
      <c r="F582" s="1521" t="str">
        <f t="shared" si="9"/>
        <v>LONGARINA DE MADEIRA DE PRIMEIRA - L = 16 CM E E = 6 CM</v>
      </c>
    </row>
    <row r="583" spans="1:6">
      <c r="A583" s="1526" t="s">
        <v>10907</v>
      </c>
      <c r="B583" s="1523" t="s">
        <v>11974</v>
      </c>
      <c r="C583" s="1526" t="s">
        <v>3982</v>
      </c>
      <c r="D583" s="1542">
        <v>18.0654</v>
      </c>
      <c r="E583" s="1535"/>
      <c r="F583" s="1521" t="str">
        <f t="shared" si="9"/>
        <v>ESTRONCA DE MADEIRA - D = 20 CM</v>
      </c>
    </row>
    <row r="584" spans="1:6">
      <c r="A584" s="1528" t="s">
        <v>20325</v>
      </c>
      <c r="B584" s="1529" t="s">
        <v>20326</v>
      </c>
      <c r="C584" s="1528" t="s">
        <v>20703</v>
      </c>
      <c r="D584" s="1543">
        <v>533.44299999999998</v>
      </c>
      <c r="E584" s="1535"/>
      <c r="F584" s="1521" t="str">
        <f t="shared" si="9"/>
        <v>TELA METÁLICA GALVANIZADA DOBRADA EM L - C = 2,0 M, L = 0,5 M E H = 0,5 M</v>
      </c>
    </row>
    <row r="585" spans="1:6">
      <c r="A585" s="1526" t="s">
        <v>10908</v>
      </c>
      <c r="B585" s="1523" t="s">
        <v>21049</v>
      </c>
      <c r="C585" s="1526" t="s">
        <v>22</v>
      </c>
      <c r="D585" s="1542">
        <v>73.209999999999994</v>
      </c>
      <c r="E585" s="1535"/>
      <c r="F585" s="1521" t="str">
        <f t="shared" si="9"/>
        <v>TELA METÁLICA DE DUPLA TORÇÃO EM LIGA DE ZINCO E ALUMÍNIO - MALHA DE 8 X 10 CM</v>
      </c>
    </row>
    <row r="586" spans="1:6">
      <c r="A586" s="1528" t="s">
        <v>10909</v>
      </c>
      <c r="B586" s="1529" t="s">
        <v>21050</v>
      </c>
      <c r="C586" s="1528" t="s">
        <v>20703</v>
      </c>
      <c r="D586" s="1543">
        <v>2.6711999999999998</v>
      </c>
      <c r="E586" s="1535"/>
      <c r="F586" s="1521" t="str">
        <f t="shared" si="9"/>
        <v>CARTUCHO DE CIMENTO - D = 25 MM E C = 320 MM</v>
      </c>
    </row>
    <row r="587" spans="1:6">
      <c r="A587" s="1526" t="s">
        <v>10910</v>
      </c>
      <c r="B587" s="1523" t="s">
        <v>21051</v>
      </c>
      <c r="C587" s="1526" t="s">
        <v>20703</v>
      </c>
      <c r="D587" s="1542">
        <v>8.5685000000000002</v>
      </c>
      <c r="E587" s="1535"/>
      <c r="F587" s="1521" t="str">
        <f t="shared" si="9"/>
        <v>CARTUCHO DE RESINA POLIÉSTER - D = 38 MM E C = 500 MM</v>
      </c>
    </row>
    <row r="588" spans="1:6">
      <c r="A588" s="1528" t="s">
        <v>10911</v>
      </c>
      <c r="B588" s="1529" t="s">
        <v>21052</v>
      </c>
      <c r="C588" s="1528" t="s">
        <v>20703</v>
      </c>
      <c r="D588" s="1543">
        <v>561.52160000000003</v>
      </c>
      <c r="E588" s="1535"/>
      <c r="F588" s="1521" t="str">
        <f t="shared" si="9"/>
        <v>ANCORAGEM ATIVA PARA 8 CORDOALHAS - D = 15,2 MM</v>
      </c>
    </row>
    <row r="589" spans="1:6">
      <c r="A589" s="1526" t="s">
        <v>10912</v>
      </c>
      <c r="B589" s="1523" t="s">
        <v>11975</v>
      </c>
      <c r="C589" s="1526" t="s">
        <v>20703</v>
      </c>
      <c r="D589" s="1542">
        <v>344.92520000000002</v>
      </c>
      <c r="E589" s="1535"/>
      <c r="F589" s="1521" t="str">
        <f t="shared" si="9"/>
        <v>ANCORAGEM PASSIVA ADERENTE PARA 10 CORDOALHAS - D = 15,2 MM</v>
      </c>
    </row>
    <row r="590" spans="1:6">
      <c r="A590" s="1528" t="s">
        <v>10913</v>
      </c>
      <c r="B590" s="1529" t="s">
        <v>21053</v>
      </c>
      <c r="C590" s="1528" t="s">
        <v>4279</v>
      </c>
      <c r="D590" s="1551">
        <v>77.322000000000003</v>
      </c>
      <c r="E590" s="1535"/>
      <c r="F590" s="1521" t="str">
        <f t="shared" si="9"/>
        <v>TINTA EM PÓ À BASE DE RESINA EPÓXI</v>
      </c>
    </row>
    <row r="591" spans="1:6">
      <c r="A591" s="1526" t="s">
        <v>10914</v>
      </c>
      <c r="B591" s="1523" t="s">
        <v>21054</v>
      </c>
      <c r="C591" s="1526" t="s">
        <v>20703</v>
      </c>
      <c r="D591" s="1542">
        <v>1516.4305999999999</v>
      </c>
      <c r="E591" s="1535"/>
      <c r="F591" s="1521" t="str">
        <f t="shared" si="9"/>
        <v>COROA DE BOTÕES ESFÉRICOS PARA MARTELO DE FUNDO - D = 120 MM (4 3/4")</v>
      </c>
    </row>
    <row r="592" spans="1:6">
      <c r="A592" s="1528" t="s">
        <v>10915</v>
      </c>
      <c r="B592" s="1529" t="s">
        <v>11976</v>
      </c>
      <c r="C592" s="1528" t="s">
        <v>20703</v>
      </c>
      <c r="D592" s="1551">
        <v>7.5411000000000001</v>
      </c>
      <c r="E592" s="1535"/>
      <c r="F592" s="1521" t="str">
        <f t="shared" si="9"/>
        <v>CUNHA METÁLICA PARA CORDOALHA - D = 12,7 MM</v>
      </c>
    </row>
    <row r="593" spans="1:6">
      <c r="A593" s="1526" t="s">
        <v>10916</v>
      </c>
      <c r="B593" s="1523" t="s">
        <v>21055</v>
      </c>
      <c r="C593" s="1526" t="s">
        <v>20703</v>
      </c>
      <c r="D593" s="1542">
        <v>9091.8487000000005</v>
      </c>
      <c r="E593" s="1535"/>
      <c r="F593" s="1521" t="str">
        <f t="shared" si="9"/>
        <v>MARTELO DE FUNDO DTH - DN = 102 MM (4")</v>
      </c>
    </row>
    <row r="594" spans="1:6">
      <c r="A594" s="1528" t="s">
        <v>10917</v>
      </c>
      <c r="B594" s="1529" t="s">
        <v>21056</v>
      </c>
      <c r="C594" s="1528" t="s">
        <v>3982</v>
      </c>
      <c r="D594" s="1543">
        <v>1023.7413</v>
      </c>
      <c r="E594" s="1535"/>
      <c r="F594" s="1521" t="str">
        <f t="shared" si="9"/>
        <v>HASTE DE PERFURAÇÃO COM ROSCA API 2 3/8" - D = 73 MM (2 7/8")</v>
      </c>
    </row>
    <row r="595" spans="1:6">
      <c r="A595" s="1526" t="s">
        <v>10918</v>
      </c>
      <c r="B595" s="1523" t="s">
        <v>11977</v>
      </c>
      <c r="C595" s="1526" t="s">
        <v>20703</v>
      </c>
      <c r="D595" s="1542">
        <v>2.0392999999999999</v>
      </c>
      <c r="E595" s="1535"/>
      <c r="F595" s="1521" t="str">
        <f t="shared" si="9"/>
        <v>VÁLVULA MANCHETE - D = 32 MM</v>
      </c>
    </row>
    <row r="596" spans="1:6">
      <c r="A596" s="1526" t="s">
        <v>10919</v>
      </c>
      <c r="B596" s="1523" t="s">
        <v>11978</v>
      </c>
      <c r="C596" s="1526" t="s">
        <v>20703</v>
      </c>
      <c r="D596" s="1542">
        <v>2.8603000000000001</v>
      </c>
      <c r="E596" s="1535"/>
      <c r="F596" s="1521" t="str">
        <f t="shared" si="9"/>
        <v>VÁLVULA MANCHETE - D = 40 MM</v>
      </c>
    </row>
    <row r="597" spans="1:6">
      <c r="A597" s="1528" t="s">
        <v>10920</v>
      </c>
      <c r="B597" s="1529" t="s">
        <v>21057</v>
      </c>
      <c r="C597" s="1528" t="s">
        <v>3982</v>
      </c>
      <c r="D597" s="1543">
        <v>10.685</v>
      </c>
      <c r="E597" s="1535"/>
      <c r="F597" s="1521" t="str">
        <f t="shared" si="9"/>
        <v>TUBO PEAD PE 80 PN 6 - D = 40 MM</v>
      </c>
    </row>
    <row r="598" spans="1:6">
      <c r="A598" s="1526" t="s">
        <v>10921</v>
      </c>
      <c r="B598" s="1523" t="s">
        <v>21058</v>
      </c>
      <c r="C598" s="1526" t="s">
        <v>3982</v>
      </c>
      <c r="D598" s="1542">
        <v>4.1521999999999997</v>
      </c>
      <c r="E598" s="1535"/>
      <c r="F598" s="1521" t="str">
        <f t="shared" si="9"/>
        <v>TUBO PEAD PE 80 PN 16 - D = 20 MM</v>
      </c>
    </row>
    <row r="599" spans="1:6">
      <c r="A599" s="1528" t="s">
        <v>10922</v>
      </c>
      <c r="B599" s="1529" t="s">
        <v>21059</v>
      </c>
      <c r="C599" s="1528" t="s">
        <v>3982</v>
      </c>
      <c r="D599" s="1543">
        <v>4.9835000000000003</v>
      </c>
      <c r="E599" s="1535"/>
      <c r="F599" s="1521" t="str">
        <f t="shared" si="9"/>
        <v>TUBO PEAD PE 80 PN 8 - D = 32 MM</v>
      </c>
    </row>
    <row r="600" spans="1:6">
      <c r="A600" s="1526" t="s">
        <v>10923</v>
      </c>
      <c r="B600" s="1523" t="s">
        <v>21060</v>
      </c>
      <c r="C600" s="1526" t="s">
        <v>3982</v>
      </c>
      <c r="D600" s="1542">
        <v>8.6311999999999998</v>
      </c>
      <c r="E600" s="1535"/>
      <c r="F600" s="1521" t="str">
        <f t="shared" si="9"/>
        <v>TUBO PEAD PE 80 PN 8 - D = 40 MM</v>
      </c>
    </row>
    <row r="601" spans="1:6">
      <c r="A601" s="1528" t="s">
        <v>10924</v>
      </c>
      <c r="B601" s="1529" t="s">
        <v>21061</v>
      </c>
      <c r="C601" s="1528" t="s">
        <v>3982</v>
      </c>
      <c r="D601" s="1543">
        <v>13.178599999999999</v>
      </c>
      <c r="E601" s="1535"/>
      <c r="F601" s="1521" t="str">
        <f t="shared" si="9"/>
        <v>TUBO PEAD PE 80 PN 8 - D = 50 MM</v>
      </c>
    </row>
    <row r="602" spans="1:6">
      <c r="A602" s="1526" t="s">
        <v>10925</v>
      </c>
      <c r="B602" s="1523" t="s">
        <v>21062</v>
      </c>
      <c r="C602" s="1526" t="s">
        <v>3982</v>
      </c>
      <c r="D602" s="1542">
        <v>18.515000000000001</v>
      </c>
      <c r="E602" s="1535"/>
      <c r="F602" s="1521" t="str">
        <f t="shared" si="9"/>
        <v>TUBO PEAD PE 80 PN 8 - D = 63 MM</v>
      </c>
    </row>
    <row r="603" spans="1:6">
      <c r="A603" s="1528" t="s">
        <v>10926</v>
      </c>
      <c r="B603" s="1529" t="s">
        <v>21063</v>
      </c>
      <c r="C603" s="1528" t="s">
        <v>3982</v>
      </c>
      <c r="D603" s="1543">
        <v>24.319400000000002</v>
      </c>
      <c r="E603" s="1535"/>
      <c r="F603" s="1521" t="str">
        <f t="shared" si="9"/>
        <v>TUBO PEAD PE 80 PN 8 - D = 75 MM</v>
      </c>
    </row>
    <row r="604" spans="1:6">
      <c r="A604" s="1526" t="s">
        <v>10927</v>
      </c>
      <c r="B604" s="1523" t="s">
        <v>21064</v>
      </c>
      <c r="C604" s="1526" t="s">
        <v>3982</v>
      </c>
      <c r="D604" s="1542">
        <v>44.655099999999997</v>
      </c>
      <c r="E604" s="1535"/>
      <c r="F604" s="1521" t="str">
        <f t="shared" si="9"/>
        <v>TUBO PEAD PE 80 PN 8 - D = 110 MM</v>
      </c>
    </row>
    <row r="605" spans="1:6">
      <c r="A605" s="1528" t="s">
        <v>10928</v>
      </c>
      <c r="B605" s="1529" t="s">
        <v>11979</v>
      </c>
      <c r="C605" s="1528" t="s">
        <v>3982</v>
      </c>
      <c r="D605" s="1543">
        <v>0.93259999999999998</v>
      </c>
      <c r="E605" s="1535"/>
      <c r="F605" s="1521" t="str">
        <f t="shared" si="9"/>
        <v>TUBO DE PVC ESPAGUETE - D = 14 MM</v>
      </c>
    </row>
    <row r="606" spans="1:6">
      <c r="A606" s="1526" t="s">
        <v>10929</v>
      </c>
      <c r="B606" s="1523" t="s">
        <v>21065</v>
      </c>
      <c r="C606" s="1526" t="s">
        <v>4279</v>
      </c>
      <c r="D606" s="1542">
        <v>14.852499999999999</v>
      </c>
      <c r="E606" s="1535"/>
      <c r="F606" s="1521" t="str">
        <f t="shared" si="9"/>
        <v>TIRANTE DE BARRA DE AÇO - TENSÃO DE ESCOAMENTO = 500 MPA, TENSÃO DE RUPTURA = 750 MPA E D = 25 MM</v>
      </c>
    </row>
    <row r="607" spans="1:6">
      <c r="A607" s="1528" t="s">
        <v>10930</v>
      </c>
      <c r="B607" s="1529" t="s">
        <v>21066</v>
      </c>
      <c r="C607" s="1528" t="s">
        <v>20703</v>
      </c>
      <c r="D607" s="1543">
        <v>0.91969999999999996</v>
      </c>
      <c r="E607" s="1535"/>
      <c r="F607" s="1521" t="str">
        <f t="shared" si="9"/>
        <v>ESPAÇADOR PLÁSTICO TIPO DISCO SEPARADOR PARA TIRANTE COM 6 CORDOALHAS - D = 12,7 MM</v>
      </c>
    </row>
    <row r="608" spans="1:6">
      <c r="A608" s="1526" t="s">
        <v>10931</v>
      </c>
      <c r="B608" s="1523" t="s">
        <v>21067</v>
      </c>
      <c r="C608" s="1526" t="s">
        <v>20703</v>
      </c>
      <c r="D608" s="1542">
        <v>0.91969999999999996</v>
      </c>
      <c r="E608" s="1535"/>
      <c r="F608" s="1521" t="str">
        <f t="shared" si="9"/>
        <v>ESPAÇADOR PLÁSTICO TIPO DISCO SEPARADOR PARA TIRANTE COM 8 CORDOALHAS - D = 12,7 MM</v>
      </c>
    </row>
    <row r="609" spans="1:6">
      <c r="A609" s="1528" t="s">
        <v>10932</v>
      </c>
      <c r="B609" s="1529" t="s">
        <v>21068</v>
      </c>
      <c r="C609" s="1528" t="s">
        <v>20703</v>
      </c>
      <c r="D609" s="1543">
        <v>0.91969999999999996</v>
      </c>
      <c r="E609" s="1535"/>
      <c r="F609" s="1521" t="str">
        <f t="shared" si="9"/>
        <v>ESPAÇADOR PLÁSTICO TIPO DISCO SEPARADOR PARA TIRANTE COM 10 CORDOALHAS - D = 12,7 MM</v>
      </c>
    </row>
    <row r="610" spans="1:6">
      <c r="A610" s="1528" t="s">
        <v>10933</v>
      </c>
      <c r="B610" s="1529" t="s">
        <v>21069</v>
      </c>
      <c r="C610" s="1528" t="s">
        <v>20703</v>
      </c>
      <c r="D610" s="1543">
        <v>0.91969999999999996</v>
      </c>
      <c r="E610" s="1535"/>
      <c r="F610" s="1521" t="str">
        <f t="shared" si="9"/>
        <v>ESPAÇADOR PLÁSTICO TIPO DISCO SEPARADOR PARA TIRANTE COM 12 CORDOALHAS - D = 12,7 MM</v>
      </c>
    </row>
    <row r="611" spans="1:6">
      <c r="A611" s="1526" t="s">
        <v>11378</v>
      </c>
      <c r="B611" s="1523" t="s">
        <v>21070</v>
      </c>
      <c r="C611" s="1526" t="s">
        <v>20703</v>
      </c>
      <c r="D611" s="1542">
        <v>8.5399999999999991</v>
      </c>
      <c r="E611" s="1535"/>
      <c r="F611" s="1521" t="str">
        <f t="shared" si="9"/>
        <v>ESPAÇADOR PLÁSTICO TIPO CENTRALIZADOR CARAMBOLA PARA TIRANTE DE BARRA DE AÇO - D = 32,0 MM</v>
      </c>
    </row>
    <row r="612" spans="1:6">
      <c r="A612" s="1528" t="s">
        <v>11379</v>
      </c>
      <c r="B612" s="1529" t="s">
        <v>21071</v>
      </c>
      <c r="C612" s="1528" t="s">
        <v>20703</v>
      </c>
      <c r="D612" s="1543">
        <v>8.5373000000000001</v>
      </c>
      <c r="E612" s="1535"/>
      <c r="F612" s="1521" t="str">
        <f t="shared" si="9"/>
        <v>ESPAÇADOR PLÁSTICO TIPO CENTRALIZADOR CARAMBOLA PARA TIRANTE DE BARRA DE AÇO - D = 30,0 MM</v>
      </c>
    </row>
    <row r="613" spans="1:6">
      <c r="A613" s="1526" t="s">
        <v>11380</v>
      </c>
      <c r="B613" s="1523" t="s">
        <v>21072</v>
      </c>
      <c r="C613" s="1526" t="s">
        <v>20703</v>
      </c>
      <c r="D613" s="1542">
        <v>8.5508000000000006</v>
      </c>
      <c r="E613" s="1535"/>
      <c r="F613" s="1521" t="str">
        <f t="shared" si="9"/>
        <v>ESPAÇADOR PLÁSTICO TIPO CENTRALIZADOR CARAMBOLA PARA TIRANTE DE BARRA DE AÇO - D = 40,0 MM</v>
      </c>
    </row>
    <row r="614" spans="1:6">
      <c r="A614" s="1528" t="s">
        <v>11381</v>
      </c>
      <c r="B614" s="1529" t="s">
        <v>21073</v>
      </c>
      <c r="C614" s="1528" t="s">
        <v>20701</v>
      </c>
      <c r="D614" s="1543">
        <v>4.8201000000000001</v>
      </c>
      <c r="E614" s="1535"/>
      <c r="F614" s="1521" t="str">
        <f t="shared" si="9"/>
        <v>ÓLEO TIPO A1</v>
      </c>
    </row>
    <row r="615" spans="1:6">
      <c r="A615" s="1526" t="s">
        <v>11382</v>
      </c>
      <c r="B615" s="1523" t="s">
        <v>21074</v>
      </c>
      <c r="C615" s="1526" t="s">
        <v>20703</v>
      </c>
      <c r="D615" s="1542">
        <v>8.7414000000000005</v>
      </c>
      <c r="E615" s="1535"/>
      <c r="F615" s="1521" t="str">
        <f t="shared" si="9"/>
        <v>ESPAÇADOR PLÁSTICO TIPO CENTRALIZADOR CARAMBOLA PARA TIRANTE DE BARRA DE AÇO - D = 47,0 MM</v>
      </c>
    </row>
    <row r="616" spans="1:6">
      <c r="A616" s="1528" t="s">
        <v>11416</v>
      </c>
      <c r="B616" s="1529" t="s">
        <v>21075</v>
      </c>
      <c r="C616" s="1528" t="s">
        <v>3367</v>
      </c>
      <c r="D616" s="1543" t="s">
        <v>26</v>
      </c>
      <c r="E616" s="1535"/>
      <c r="F616" s="1521" t="str">
        <f t="shared" si="9"/>
        <v>CIMENTO ASFÁLTICO DE PETRÓLEO - CAP 50/70</v>
      </c>
    </row>
    <row r="617" spans="1:6">
      <c r="A617" s="1526" t="s">
        <v>11417</v>
      </c>
      <c r="B617" s="1523" t="s">
        <v>21076</v>
      </c>
      <c r="C617" s="1526" t="s">
        <v>3367</v>
      </c>
      <c r="D617" s="1542" t="s">
        <v>26</v>
      </c>
      <c r="E617" s="1535"/>
      <c r="F617" s="1521" t="str">
        <f t="shared" si="9"/>
        <v>CIMENTO ASFÁLTICO DE PETRÓLEO - CAP 150/200</v>
      </c>
    </row>
    <row r="618" spans="1:6">
      <c r="A618" s="1528" t="s">
        <v>11418</v>
      </c>
      <c r="B618" s="1529" t="s">
        <v>21077</v>
      </c>
      <c r="C618" s="1528" t="s">
        <v>3367</v>
      </c>
      <c r="D618" s="1543" t="s">
        <v>26</v>
      </c>
      <c r="E618" s="1535"/>
      <c r="F618" s="1521" t="str">
        <f t="shared" si="9"/>
        <v>CIMENTO ASFÁLTICO DE PETRÓLEO - CAP 85/100</v>
      </c>
    </row>
    <row r="619" spans="1:6">
      <c r="A619" s="1526" t="s">
        <v>11419</v>
      </c>
      <c r="B619" s="1523" t="s">
        <v>21078</v>
      </c>
      <c r="C619" s="1526" t="s">
        <v>3367</v>
      </c>
      <c r="D619" s="1542" t="s">
        <v>26</v>
      </c>
      <c r="E619" s="1535"/>
      <c r="F619" s="1521" t="str">
        <f t="shared" si="9"/>
        <v>EMULSÃO ASFÁLTICA - RR-1C</v>
      </c>
    </row>
    <row r="620" spans="1:6">
      <c r="A620" s="1528" t="s">
        <v>11420</v>
      </c>
      <c r="B620" s="1529" t="s">
        <v>21079</v>
      </c>
      <c r="C620" s="1528" t="s">
        <v>3367</v>
      </c>
      <c r="D620" s="1543" t="s">
        <v>26</v>
      </c>
      <c r="E620" s="1535"/>
      <c r="F620" s="1521" t="str">
        <f t="shared" si="9"/>
        <v>EMULSÃO ASFÁLTICA - RM-1C</v>
      </c>
    </row>
    <row r="621" spans="1:6">
      <c r="A621" s="1526" t="s">
        <v>11421</v>
      </c>
      <c r="B621" s="1523" t="s">
        <v>21080</v>
      </c>
      <c r="C621" s="1526" t="s">
        <v>20703</v>
      </c>
      <c r="D621" s="1542">
        <v>8.7454000000000001</v>
      </c>
      <c r="E621" s="1535"/>
      <c r="F621" s="1521" t="str">
        <f t="shared" si="9"/>
        <v>ESPAÇADOR PLÁSTICO TIPO CENTRALIZADOR CARAMBOLA PARA TIRANTE DE BARRA DE AÇO - D = 50,0 MM</v>
      </c>
    </row>
    <row r="622" spans="1:6">
      <c r="A622" s="1528" t="s">
        <v>11422</v>
      </c>
      <c r="B622" s="1529" t="s">
        <v>21081</v>
      </c>
      <c r="C622" s="1528" t="s">
        <v>3367</v>
      </c>
      <c r="D622" s="1543" t="s">
        <v>26</v>
      </c>
      <c r="E622" s="1535"/>
      <c r="F622" s="1521" t="str">
        <f t="shared" si="9"/>
        <v>EMULSÃO ASFÁLTICA - RL-1C</v>
      </c>
    </row>
    <row r="623" spans="1:6">
      <c r="A623" s="1526" t="s">
        <v>11423</v>
      </c>
      <c r="B623" s="1523" t="s">
        <v>21082</v>
      </c>
      <c r="C623" s="1526" t="s">
        <v>3367</v>
      </c>
      <c r="D623" s="1542" t="s">
        <v>26</v>
      </c>
      <c r="E623" s="1535"/>
      <c r="F623" s="1521" t="str">
        <f t="shared" si="9"/>
        <v>EMULSÃO ASFÁLTICA COM POLÍMERO - RC-1C-E</v>
      </c>
    </row>
    <row r="624" spans="1:6">
      <c r="A624" s="1528" t="s">
        <v>11424</v>
      </c>
      <c r="B624" s="1529" t="s">
        <v>21083</v>
      </c>
      <c r="C624" s="1528" t="s">
        <v>3367</v>
      </c>
      <c r="D624" s="1551" t="s">
        <v>26</v>
      </c>
      <c r="E624" s="1535"/>
      <c r="F624" s="1521" t="str">
        <f t="shared" si="9"/>
        <v>CIMENTO ASFÁLTICO DE PETRÓLEO COM POLÍMERO - CAP 150/200-E</v>
      </c>
    </row>
    <row r="625" spans="1:6">
      <c r="A625" s="1526" t="s">
        <v>11425</v>
      </c>
      <c r="B625" s="1523" t="s">
        <v>21084</v>
      </c>
      <c r="C625" s="1526" t="s">
        <v>3367</v>
      </c>
      <c r="D625" s="1542">
        <v>5631.4937</v>
      </c>
      <c r="E625" s="1535"/>
      <c r="F625" s="1521" t="str">
        <f t="shared" si="9"/>
        <v>ADITIVO ASFÁLTICO DE RECICLAGEM PARA MISTURAS A QUENTE</v>
      </c>
    </row>
    <row r="626" spans="1:6">
      <c r="A626" s="1528" t="s">
        <v>11426</v>
      </c>
      <c r="B626" s="1529" t="s">
        <v>21085</v>
      </c>
      <c r="C626" s="1528" t="s">
        <v>4279</v>
      </c>
      <c r="D626" s="1543">
        <v>0.45500000000000002</v>
      </c>
      <c r="E626" s="1535"/>
      <c r="F626" s="1521" t="str">
        <f t="shared" si="9"/>
        <v>CIMENTO PORTLAND CP II - 32 - A GRANEL</v>
      </c>
    </row>
    <row r="627" spans="1:6">
      <c r="A627" s="1526" t="s">
        <v>11427</v>
      </c>
      <c r="B627" s="1523" t="s">
        <v>21086</v>
      </c>
      <c r="C627" s="1526" t="s">
        <v>3367</v>
      </c>
      <c r="D627" s="1542" t="s">
        <v>26</v>
      </c>
      <c r="E627" s="1535"/>
      <c r="F627" s="1521" t="str">
        <f t="shared" si="9"/>
        <v>CIMENTO ASFÁLTICO DE PETRÓLEO COM POLÍMERO - CAP 55/75-E</v>
      </c>
    </row>
    <row r="628" spans="1:6">
      <c r="A628" s="1528" t="s">
        <v>11428</v>
      </c>
      <c r="B628" s="1529" t="s">
        <v>21087</v>
      </c>
      <c r="C628" s="1528" t="s">
        <v>3367</v>
      </c>
      <c r="D628" s="1543" t="s">
        <v>26</v>
      </c>
      <c r="E628" s="1535"/>
      <c r="F628" s="1521" t="str">
        <f t="shared" si="9"/>
        <v>EMULSÃO ASFÁLTICA COM POLÍMERO - RR-2C-E</v>
      </c>
    </row>
    <row r="629" spans="1:6">
      <c r="A629" s="1526" t="s">
        <v>11429</v>
      </c>
      <c r="B629" s="1523" t="s">
        <v>21088</v>
      </c>
      <c r="C629" s="1526" t="s">
        <v>3367</v>
      </c>
      <c r="D629" s="1542" t="s">
        <v>26</v>
      </c>
      <c r="E629" s="1535"/>
      <c r="F629" s="1521" t="str">
        <f t="shared" si="9"/>
        <v>EMULSÃO ASFÁLTICA COM POLÍMERO - RM-1C-E</v>
      </c>
    </row>
    <row r="630" spans="1:6">
      <c r="A630" s="1528" t="s">
        <v>11430</v>
      </c>
      <c r="B630" s="1529" t="s">
        <v>21089</v>
      </c>
      <c r="C630" s="1528" t="s">
        <v>20703</v>
      </c>
      <c r="D630" s="1543">
        <v>10.536099999999999</v>
      </c>
      <c r="E630" s="1535"/>
      <c r="F630" s="1521" t="str">
        <f t="shared" si="9"/>
        <v>ESPAÇADOR PLÁSTICO TIPO CENTRALIZADOR CARAMBOLA PARA TIRANTE DE BARRA DE AÇO - D = 53,0 MM</v>
      </c>
    </row>
    <row r="631" spans="1:6">
      <c r="A631" s="1526" t="s">
        <v>11431</v>
      </c>
      <c r="B631" s="1523" t="s">
        <v>21090</v>
      </c>
      <c r="C631" s="1526" t="s">
        <v>20703</v>
      </c>
      <c r="D631" s="1542">
        <v>23.832000000000001</v>
      </c>
      <c r="E631" s="1535"/>
      <c r="F631" s="1521" t="str">
        <f t="shared" si="9"/>
        <v>ESPAÇADOR PLÁSTICO TIPO CENTRALIZADOR CARAMBOLA PARA TIRANTE DE BARRA DE AÇO - D = 57,0 MM</v>
      </c>
    </row>
    <row r="632" spans="1:6">
      <c r="A632" s="1528" t="s">
        <v>11432</v>
      </c>
      <c r="B632" s="1529" t="s">
        <v>21091</v>
      </c>
      <c r="C632" s="1528" t="s">
        <v>20703</v>
      </c>
      <c r="D632" s="1543">
        <v>24.4575</v>
      </c>
      <c r="E632" s="1535"/>
      <c r="F632" s="1521" t="str">
        <f t="shared" si="9"/>
        <v>ESPAÇADOR PLÁSTICO TIPO CENTRALIZADOR CARAMBOLA PARA TIRANTE DE BARRA DE AÇO - D = 63,0 MM</v>
      </c>
    </row>
    <row r="633" spans="1:6">
      <c r="A633" s="1526" t="s">
        <v>11383</v>
      </c>
      <c r="B633" s="1523" t="s">
        <v>21092</v>
      </c>
      <c r="C633" s="1526" t="s">
        <v>20703</v>
      </c>
      <c r="D633" s="1542">
        <v>24.462900000000001</v>
      </c>
      <c r="E633" s="1535"/>
      <c r="F633" s="1521" t="str">
        <f t="shared" si="9"/>
        <v>ESPAÇADOR PLÁSTICO TIPO CENTRALIZADOR CARAMBOLA PARA TIRANTE DE BARRA DE AÇO - D = 69,0 MM</v>
      </c>
    </row>
    <row r="634" spans="1:6">
      <c r="A634" s="1528" t="s">
        <v>11384</v>
      </c>
      <c r="B634" s="1529" t="s">
        <v>21093</v>
      </c>
      <c r="C634" s="1528" t="s">
        <v>4279</v>
      </c>
      <c r="D634" s="1551">
        <v>7.9463999999999997</v>
      </c>
      <c r="E634" s="1535"/>
      <c r="F634" s="1521" t="str">
        <f t="shared" si="9"/>
        <v>CANTONEIRA EM FERRO DE ABAS IGUAIS - L = 63,5 MM E E = 9,53 MM</v>
      </c>
    </row>
    <row r="635" spans="1:6">
      <c r="A635" s="1526" t="s">
        <v>11385</v>
      </c>
      <c r="B635" s="1523" t="s">
        <v>11980</v>
      </c>
      <c r="C635" s="1526" t="s">
        <v>20703</v>
      </c>
      <c r="D635" s="1552">
        <v>2574.6774</v>
      </c>
      <c r="E635" s="1535"/>
      <c r="F635" s="1521" t="str">
        <f t="shared" si="9"/>
        <v>DEFENSA METÁLICA MALEÁVEL SIMPLES</v>
      </c>
    </row>
    <row r="636" spans="1:6">
      <c r="A636" s="1528" t="s">
        <v>11386</v>
      </c>
      <c r="B636" s="1529" t="s">
        <v>11981</v>
      </c>
      <c r="C636" s="1528" t="s">
        <v>20703</v>
      </c>
      <c r="D636" s="1551">
        <v>3069.8261000000002</v>
      </c>
      <c r="E636" s="1535"/>
      <c r="F636" s="1521" t="str">
        <f t="shared" si="9"/>
        <v>DEFENSA METÁLICA MALEÁVEL DUPLA</v>
      </c>
    </row>
    <row r="637" spans="1:6">
      <c r="A637" s="1526" t="s">
        <v>11387</v>
      </c>
      <c r="B637" s="1523" t="s">
        <v>11982</v>
      </c>
      <c r="C637" s="1526" t="s">
        <v>20703</v>
      </c>
      <c r="D637" s="1552">
        <v>1627.5695000000001</v>
      </c>
      <c r="E637" s="1535"/>
      <c r="F637" s="1521" t="str">
        <f t="shared" si="9"/>
        <v>DEFENSA METÁLICA SEMIMALEÁVEL SIMPLES</v>
      </c>
    </row>
    <row r="638" spans="1:6">
      <c r="A638" s="1528" t="s">
        <v>11388</v>
      </c>
      <c r="B638" s="1529" t="s">
        <v>11983</v>
      </c>
      <c r="C638" s="1528" t="s">
        <v>20703</v>
      </c>
      <c r="D638" s="1543">
        <v>2679.4</v>
      </c>
      <c r="E638" s="1535"/>
      <c r="F638" s="1521" t="str">
        <f t="shared" si="9"/>
        <v>DEFENSA METÁLICA SEMIMALEÁVEL DUPLA</v>
      </c>
    </row>
    <row r="639" spans="1:6">
      <c r="A639" s="1526" t="s">
        <v>11389</v>
      </c>
      <c r="B639" s="1523" t="s">
        <v>21094</v>
      </c>
      <c r="C639" s="1526" t="s">
        <v>20703</v>
      </c>
      <c r="D639" s="1552">
        <v>35.223599999999998</v>
      </c>
      <c r="E639" s="1535"/>
      <c r="F639" s="1521" t="str">
        <f t="shared" si="9"/>
        <v>DENTE DE CORTE PARA FRESADORA DE 155 KW</v>
      </c>
    </row>
    <row r="640" spans="1:6">
      <c r="A640" s="1528" t="s">
        <v>11390</v>
      </c>
      <c r="B640" s="1529" t="s">
        <v>21095</v>
      </c>
      <c r="C640" s="1528" t="s">
        <v>20703</v>
      </c>
      <c r="D640" s="1543">
        <v>5959.9844999999996</v>
      </c>
      <c r="E640" s="1535"/>
      <c r="F640" s="1521" t="str">
        <f t="shared" si="9"/>
        <v>MÓDULO DE TRANSIÇÃO DE DEFENSA METÁLICA TIPO DUPLA ONDA COM LÂMINA ADICIONAL PARA BARREIRA RÍGIDA</v>
      </c>
    </row>
    <row r="641" spans="1:6">
      <c r="A641" s="1526" t="s">
        <v>11391</v>
      </c>
      <c r="B641" s="1523" t="s">
        <v>21096</v>
      </c>
      <c r="C641" s="1526" t="s">
        <v>20703</v>
      </c>
      <c r="D641" s="1542">
        <v>36.852899999999998</v>
      </c>
      <c r="E641" s="1535"/>
      <c r="F641" s="1521" t="str">
        <f t="shared" si="9"/>
        <v>DENTE DE CORTE PARA FRESADORA DE 410 KW</v>
      </c>
    </row>
    <row r="642" spans="1:6">
      <c r="A642" s="1528" t="s">
        <v>11392</v>
      </c>
      <c r="B642" s="1529" t="s">
        <v>21097</v>
      </c>
      <c r="C642" s="1528" t="s">
        <v>20703</v>
      </c>
      <c r="D642" s="1543">
        <v>348.98160000000001</v>
      </c>
      <c r="E642" s="1535"/>
      <c r="F642" s="1521" t="str">
        <f t="shared" si="9"/>
        <v>TERMINAL AÉREO DE DEFENSA METÁLICA (TIPO A)</v>
      </c>
    </row>
    <row r="643" spans="1:6">
      <c r="A643" s="1526" t="s">
        <v>11393</v>
      </c>
      <c r="B643" s="1523" t="s">
        <v>21098</v>
      </c>
      <c r="C643" s="1526" t="s">
        <v>20703</v>
      </c>
      <c r="D643" s="1542">
        <v>348.98160000000001</v>
      </c>
      <c r="E643" s="1535"/>
      <c r="F643" s="1521" t="str">
        <f t="shared" ref="F643:F706" si="10">UPPER(B643)</f>
        <v>TERMINAL DE ANCORAGEM DE DEFENSA METÁLICA EM BARREIRA RÍGIDA (TIPO D)</v>
      </c>
    </row>
    <row r="644" spans="1:6">
      <c r="A644" s="1528" t="s">
        <v>11394</v>
      </c>
      <c r="B644" s="1529" t="s">
        <v>21099</v>
      </c>
      <c r="C644" s="1528" t="s">
        <v>20703</v>
      </c>
      <c r="D644" s="1543">
        <v>52.659399999999998</v>
      </c>
      <c r="E644" s="1535"/>
      <c r="F644" s="1521" t="str">
        <f t="shared" si="10"/>
        <v>LUVA EM AÇO PARA EMENDA DE TIRANTES - D = 38 MM E C = 115 MM</v>
      </c>
    </row>
    <row r="645" spans="1:6">
      <c r="A645" s="1526" t="s">
        <v>11395</v>
      </c>
      <c r="B645" s="1523" t="s">
        <v>21100</v>
      </c>
      <c r="C645" s="1526" t="s">
        <v>20703</v>
      </c>
      <c r="D645" s="1542">
        <v>69.913499999999999</v>
      </c>
      <c r="E645" s="1535"/>
      <c r="F645" s="1521" t="str">
        <f t="shared" si="10"/>
        <v>LUVA EM AÇO PARA EMENDA DE TIRANTES - D = 48 MM E C = 120 MM</v>
      </c>
    </row>
    <row r="646" spans="1:6">
      <c r="A646" s="1528" t="s">
        <v>11396</v>
      </c>
      <c r="B646" s="1529" t="s">
        <v>21101</v>
      </c>
      <c r="C646" s="1528" t="s">
        <v>20703</v>
      </c>
      <c r="D646" s="1543">
        <v>83.977099999999993</v>
      </c>
      <c r="E646" s="1535"/>
      <c r="F646" s="1521" t="str">
        <f t="shared" si="10"/>
        <v>LUVA EM AÇO PARA EMENDA DE TIRANTES - D = 60 MM E C = 160 MM</v>
      </c>
    </row>
    <row r="647" spans="1:6">
      <c r="A647" s="1526" t="s">
        <v>11397</v>
      </c>
      <c r="B647" s="1523" t="s">
        <v>21102</v>
      </c>
      <c r="C647" s="1526" t="s">
        <v>20703</v>
      </c>
      <c r="D647" s="1542">
        <v>75.9285</v>
      </c>
      <c r="E647" s="1535"/>
      <c r="F647" s="1521" t="str">
        <f t="shared" si="10"/>
        <v>LUVA EM AÇO PARA EMENDA DE TIRANTES - D = 50 MM E C = 130 MM</v>
      </c>
    </row>
    <row r="648" spans="1:6">
      <c r="A648" s="1528" t="s">
        <v>11398</v>
      </c>
      <c r="B648" s="1529" t="s">
        <v>21103</v>
      </c>
      <c r="C648" s="1528" t="s">
        <v>20703</v>
      </c>
      <c r="D648" s="1543">
        <v>93.515699999999995</v>
      </c>
      <c r="E648" s="1535"/>
      <c r="F648" s="1521" t="str">
        <f t="shared" si="10"/>
        <v>LUVA EM AÇO PARA EMENDA DE TIRANTES - D = 63 MM E C = 180 MM</v>
      </c>
    </row>
    <row r="649" spans="1:6">
      <c r="A649" s="1526" t="s">
        <v>11399</v>
      </c>
      <c r="B649" s="1523" t="s">
        <v>21104</v>
      </c>
      <c r="C649" s="1526" t="s">
        <v>20703</v>
      </c>
      <c r="D649" s="1542">
        <v>138.041</v>
      </c>
      <c r="E649" s="1535"/>
      <c r="F649" s="1521" t="str">
        <f t="shared" si="10"/>
        <v>LUVA EM AÇO PARA EMENDA DE TIRANTES - D = 73 MM E C = 180 MM</v>
      </c>
    </row>
    <row r="650" spans="1:6">
      <c r="A650" s="1528" t="s">
        <v>11400</v>
      </c>
      <c r="B650" s="1529" t="s">
        <v>21105</v>
      </c>
      <c r="C650" s="1528" t="s">
        <v>20703</v>
      </c>
      <c r="D650" s="1543">
        <v>158.3638</v>
      </c>
      <c r="E650" s="1535"/>
      <c r="F650" s="1521" t="str">
        <f t="shared" si="10"/>
        <v>LUVA EM AÇO PARA EMENDA DE TIRANTES - D = 73 MM E C = 200 MM</v>
      </c>
    </row>
    <row r="651" spans="1:6">
      <c r="A651" s="1526" t="s">
        <v>11401</v>
      </c>
      <c r="B651" s="1523" t="s">
        <v>21106</v>
      </c>
      <c r="C651" s="1526" t="s">
        <v>20703</v>
      </c>
      <c r="D651" s="1542">
        <v>186.54159999999999</v>
      </c>
      <c r="E651" s="1535"/>
      <c r="F651" s="1521" t="str">
        <f t="shared" si="10"/>
        <v>LUVA EM AÇO PARA EMENDA DE TIRANTES - D = 82 MM E C = 200 MM</v>
      </c>
    </row>
    <row r="652" spans="1:6">
      <c r="A652" s="1528" t="s">
        <v>11402</v>
      </c>
      <c r="B652" s="1529" t="s">
        <v>21107</v>
      </c>
      <c r="C652" s="1528" t="s">
        <v>20703</v>
      </c>
      <c r="D652" s="1543">
        <v>207.81209999999999</v>
      </c>
      <c r="E652" s="1535"/>
      <c r="F652" s="1521" t="str">
        <f t="shared" si="10"/>
        <v>LUVA EM AÇO PARA EMENDA DE TIRANTES - D = 89 MM E C = 210 MM</v>
      </c>
    </row>
    <row r="653" spans="1:6">
      <c r="A653" s="1526" t="s">
        <v>11403</v>
      </c>
      <c r="B653" s="1523" t="s">
        <v>21108</v>
      </c>
      <c r="C653" s="1526" t="s">
        <v>20703</v>
      </c>
      <c r="D653" s="1542">
        <v>278.93880000000001</v>
      </c>
      <c r="E653" s="1535"/>
      <c r="F653" s="1521" t="str">
        <f t="shared" si="10"/>
        <v>LUVA EM AÇO PARA EMENDA DE TIRANTES - D = 97 MM E C = 210 MM</v>
      </c>
    </row>
    <row r="654" spans="1:6">
      <c r="A654" s="1528" t="s">
        <v>11404</v>
      </c>
      <c r="B654" s="1529" t="s">
        <v>21109</v>
      </c>
      <c r="C654" s="1528" t="s">
        <v>20703</v>
      </c>
      <c r="D654" s="1543">
        <v>86.680199999999999</v>
      </c>
      <c r="E654" s="1535"/>
      <c r="F654" s="1521" t="str">
        <f t="shared" si="10"/>
        <v>PLACA DE ANCORAGEM PARA TIRANTE DE BARRA DE AÇO - E = 16,0 MM E SEÇÃO DE 160 X 160 MM</v>
      </c>
    </row>
    <row r="655" spans="1:6">
      <c r="A655" s="1526" t="s">
        <v>11405</v>
      </c>
      <c r="B655" s="1523" t="s">
        <v>21110</v>
      </c>
      <c r="C655" s="1526" t="s">
        <v>20703</v>
      </c>
      <c r="D655" s="1542">
        <v>122.38379999999999</v>
      </c>
      <c r="E655" s="1535"/>
      <c r="F655" s="1521" t="str">
        <f t="shared" si="10"/>
        <v>PLACA DE ANCORAGEM PARA TIRANTE DE BARRA DE AÇO - E = 16,0 MM E SEÇÃO DE 200 X 200 MM</v>
      </c>
    </row>
    <row r="656" spans="1:6">
      <c r="A656" s="1528" t="s">
        <v>11406</v>
      </c>
      <c r="B656" s="1529" t="s">
        <v>21111</v>
      </c>
      <c r="C656" s="1528" t="s">
        <v>20703</v>
      </c>
      <c r="D656" s="1551">
        <v>149.78700000000001</v>
      </c>
      <c r="E656" s="1535"/>
      <c r="F656" s="1521" t="str">
        <f t="shared" si="10"/>
        <v>PLACA DE ANCORAGEM PARA TIRANTE DE BARRA DE AÇO - E = 22,0 MM E SEÇÃO DE 200 X 200 MM</v>
      </c>
    </row>
    <row r="657" spans="1:6">
      <c r="A657" s="1526" t="s">
        <v>11407</v>
      </c>
      <c r="B657" s="1523" t="s">
        <v>21112</v>
      </c>
      <c r="C657" s="1526" t="s">
        <v>20703</v>
      </c>
      <c r="D657" s="1552">
        <v>95163.726200000005</v>
      </c>
      <c r="E657" s="1535"/>
      <c r="F657" s="1521" t="str">
        <f t="shared" si="10"/>
        <v>AMORTECEDOR RETRÁTIL TIPO TAU II PARALELO PCB OU SIMILAR PARA VELOCIDADE DE PROJETO DE 100 KM/H</v>
      </c>
    </row>
    <row r="658" spans="1:6" ht="30">
      <c r="A658" s="1528" t="s">
        <v>11408</v>
      </c>
      <c r="B658" s="1529" t="s">
        <v>21113</v>
      </c>
      <c r="C658" s="1528" t="s">
        <v>20703</v>
      </c>
      <c r="D658" s="1551">
        <v>126318.4927</v>
      </c>
      <c r="E658" s="1535"/>
      <c r="F658" s="1521" t="str">
        <f t="shared" si="10"/>
        <v>AMORTECEDOR RETRÁTIL TIPO TAU II COMBINADO PCB OU SIMILAR PARA VELOCIDADE DE PROJETO DE 100 KM/H E ÂNCORA TRASEIRA DE 900 MM</v>
      </c>
    </row>
    <row r="659" spans="1:6" ht="30">
      <c r="A659" s="1526" t="s">
        <v>11409</v>
      </c>
      <c r="B659" s="1523" t="s">
        <v>21114</v>
      </c>
      <c r="C659" s="1526" t="s">
        <v>20703</v>
      </c>
      <c r="D659" s="1552">
        <v>130071.9145</v>
      </c>
      <c r="E659" s="1535"/>
      <c r="F659" s="1521" t="str">
        <f t="shared" si="10"/>
        <v>AMORTECEDOR RETRÁTIL TIPO TAU II COMBINADO PCB OU SIMILAR PARA VELOCIDADE DE PROJETO DE 100 KM/H E ÂNCORA TRASEIRA DE 1.060 MM</v>
      </c>
    </row>
    <row r="660" spans="1:6" ht="30">
      <c r="A660" s="1528" t="s">
        <v>11410</v>
      </c>
      <c r="B660" s="1529" t="s">
        <v>21115</v>
      </c>
      <c r="C660" s="1528" t="s">
        <v>20703</v>
      </c>
      <c r="D660" s="1551">
        <v>137937.56229999999</v>
      </c>
      <c r="E660" s="1535"/>
      <c r="F660" s="1521" t="str">
        <f t="shared" si="10"/>
        <v>AMORTECEDOR RETRÁTIL TIPO TAU II COMBINADO PCB OU SIMILAR PARA VELOCIDADE DE PROJETO DE 100 KM/H E ÂNCORA TRASEIRA DE 1.220 MM</v>
      </c>
    </row>
    <row r="661" spans="1:6" ht="30">
      <c r="A661" s="1526" t="s">
        <v>11411</v>
      </c>
      <c r="B661" s="1523" t="s">
        <v>21116</v>
      </c>
      <c r="C661" s="1526" t="s">
        <v>20703</v>
      </c>
      <c r="D661" s="1542">
        <v>146095.84890000001</v>
      </c>
      <c r="E661" s="1535"/>
      <c r="F661" s="1521" t="str">
        <f t="shared" si="10"/>
        <v>AMORTECEDOR RETRÁTIL TIPO TAU II COMBINADO PCB OU SIMILAR PARA VELOCIDADE DE PROJETO DE 100 KM/H E ÂNCORA TRASEIRA DE 1.370 MM</v>
      </c>
    </row>
    <row r="662" spans="1:6">
      <c r="A662" s="1528" t="s">
        <v>11412</v>
      </c>
      <c r="B662" s="1529" t="s">
        <v>11984</v>
      </c>
      <c r="C662" s="1528" t="s">
        <v>20703</v>
      </c>
      <c r="D662" s="1551">
        <v>12.503</v>
      </c>
      <c r="E662" s="1535"/>
      <c r="F662" s="1521" t="str">
        <f t="shared" si="10"/>
        <v>DISPOSITIVO DE ANCORAGEM DE FIXAÇÃO ELÁSTICA PANDROL</v>
      </c>
    </row>
    <row r="663" spans="1:6" ht="30">
      <c r="A663" s="1526" t="s">
        <v>11413</v>
      </c>
      <c r="B663" s="1523" t="s">
        <v>21117</v>
      </c>
      <c r="C663" s="1526" t="s">
        <v>20703</v>
      </c>
      <c r="D663" s="1552">
        <v>164229.96299999999</v>
      </c>
      <c r="E663" s="1535"/>
      <c r="F663" s="1521" t="str">
        <f t="shared" si="10"/>
        <v>AMORTECEDOR RETRÁTIL TIPO TAU II COMBINADO PCB OU SIMILAR PARA VELOCIDADE DE PROJETO DE 100 KM/H E ÂNCORA TRASEIRA DE 1.520 MM</v>
      </c>
    </row>
    <row r="664" spans="1:6" ht="30">
      <c r="A664" s="1528" t="s">
        <v>11414</v>
      </c>
      <c r="B664" s="1529" t="s">
        <v>21118</v>
      </c>
      <c r="C664" s="1528" t="s">
        <v>20703</v>
      </c>
      <c r="D664" s="1551">
        <v>169153.1684</v>
      </c>
      <c r="E664" s="1535"/>
      <c r="F664" s="1521" t="str">
        <f t="shared" si="10"/>
        <v>AMORTECEDOR RETRÁTIL TIPO TAU II AFUNILADO PCB OU SIMILAR PARA VELOCIDADE DE PROJETO VELOCIDADE DE 100 KM/H E ÂNCORA TRASEIRA DE 1.680 MM</v>
      </c>
    </row>
    <row r="665" spans="1:6" ht="30">
      <c r="A665" s="1526" t="s">
        <v>11415</v>
      </c>
      <c r="B665" s="1523" t="s">
        <v>21119</v>
      </c>
      <c r="C665" s="1526" t="s">
        <v>20703</v>
      </c>
      <c r="D665" s="1542">
        <v>178375.8738</v>
      </c>
      <c r="E665" s="1535"/>
      <c r="F665" s="1521" t="str">
        <f t="shared" si="10"/>
        <v>AMORTECEDOR RETRÁTIL TIPO TAU II AFUNILADO PCB OU SIMILAR PARA VELOCIDADE DE PROJETO DE 100 KM/H E ÂNCORA TRASEIRA DE 1.830 MM</v>
      </c>
    </row>
    <row r="666" spans="1:6">
      <c r="A666" s="1528" t="s">
        <v>10934</v>
      </c>
      <c r="B666" s="1529" t="s">
        <v>21120</v>
      </c>
      <c r="C666" s="1528" t="s">
        <v>20703</v>
      </c>
      <c r="D666" s="1543">
        <v>408.68729999999999</v>
      </c>
      <c r="E666" s="1535"/>
      <c r="F666" s="1521" t="str">
        <f t="shared" si="10"/>
        <v>PLACA DE ANCORAGEM PARA TIRANTE DE BARRA DE AÇO - E = 32,0 MM E SEÇÃO DE 250 X 250 MM</v>
      </c>
    </row>
    <row r="667" spans="1:6">
      <c r="A667" s="1526" t="s">
        <v>10935</v>
      </c>
      <c r="B667" s="1523" t="s">
        <v>21121</v>
      </c>
      <c r="C667" s="1526" t="s">
        <v>20703</v>
      </c>
      <c r="D667" s="1542">
        <v>486.6891</v>
      </c>
      <c r="E667" s="1535"/>
      <c r="F667" s="1521" t="str">
        <f t="shared" si="10"/>
        <v>PLACA DE ANCORAGEM PARA TIRANTE DE BARRA DE AÇO - E = 38,0 MM E SEÇÃO DE 250 X 250 MM</v>
      </c>
    </row>
    <row r="668" spans="1:6">
      <c r="A668" s="1528" t="s">
        <v>10936</v>
      </c>
      <c r="B668" s="1529" t="s">
        <v>21122</v>
      </c>
      <c r="C668" s="1528" t="s">
        <v>20703</v>
      </c>
      <c r="D668" s="1551">
        <v>935.40110000000004</v>
      </c>
      <c r="E668" s="1535"/>
      <c r="F668" s="1521" t="str">
        <f t="shared" si="10"/>
        <v>PLACA DE ANCORAGEM PARA TIRANTE DE BARRA DE AÇO - E = 51,0 MM E SEÇÃO DE 300 X 300 MM</v>
      </c>
    </row>
    <row r="669" spans="1:6">
      <c r="A669" s="1526" t="s">
        <v>10937</v>
      </c>
      <c r="B669" s="1523" t="s">
        <v>21123</v>
      </c>
      <c r="C669" s="1526" t="s">
        <v>20703</v>
      </c>
      <c r="D669" s="1542">
        <v>1602.2555</v>
      </c>
      <c r="E669" s="1535"/>
      <c r="F669" s="1521" t="str">
        <f t="shared" si="10"/>
        <v>PLACA DE ANCORAGEM PARA TIRANTE DE BARRA DE AÇO - E = 64,0 MM E SEÇÃO DE 350 X 350 MM</v>
      </c>
    </row>
    <row r="670" spans="1:6">
      <c r="A670" s="1528" t="s">
        <v>10938</v>
      </c>
      <c r="B670" s="1529" t="s">
        <v>21124</v>
      </c>
      <c r="C670" s="1528" t="s">
        <v>20703</v>
      </c>
      <c r="D670" s="1543">
        <v>154.2123</v>
      </c>
      <c r="E670" s="1535"/>
      <c r="F670" s="1521" t="str">
        <f t="shared" si="10"/>
        <v>PLACA DE ANCORAGEM PARA TIRANTE COM 6 CORDOALHAS DE D = 12,7 MM</v>
      </c>
    </row>
    <row r="671" spans="1:6">
      <c r="A671" s="1526" t="s">
        <v>10939</v>
      </c>
      <c r="B671" s="1523" t="s">
        <v>21125</v>
      </c>
      <c r="C671" s="1526" t="s">
        <v>20703</v>
      </c>
      <c r="D671" s="1542">
        <v>202.81059999999999</v>
      </c>
      <c r="E671" s="1535"/>
      <c r="F671" s="1521" t="str">
        <f t="shared" si="10"/>
        <v>PLACA DE ANCORAGEM PARA TIRANTE COM 8 CORDOALHAS DE D = 12,7 MM</v>
      </c>
    </row>
    <row r="672" spans="1:6">
      <c r="A672" s="1528" t="s">
        <v>10940</v>
      </c>
      <c r="B672" s="1529" t="s">
        <v>21126</v>
      </c>
      <c r="C672" s="1528" t="s">
        <v>20703</v>
      </c>
      <c r="D672" s="1543">
        <v>246.35210000000001</v>
      </c>
      <c r="E672" s="1535"/>
      <c r="F672" s="1521" t="str">
        <f t="shared" si="10"/>
        <v>PLACA DE ANCORAGEM PARA TIRANTE COM 10 CORDOALHAS DE D = 12,7 MM</v>
      </c>
    </row>
    <row r="673" spans="1:8">
      <c r="A673" s="1526" t="s">
        <v>10941</v>
      </c>
      <c r="B673" s="1523" t="s">
        <v>21127</v>
      </c>
      <c r="C673" s="1526" t="s">
        <v>20703</v>
      </c>
      <c r="D673" s="1542">
        <v>314.00560000000002</v>
      </c>
      <c r="E673" s="1535"/>
      <c r="F673" s="1521" t="str">
        <f t="shared" si="10"/>
        <v>PLACA DE ANCORAGEM PARA TIRANTE COM 12 CORDOALHAS DE D = 12,7 MM</v>
      </c>
    </row>
    <row r="674" spans="1:8">
      <c r="A674" s="1528" t="s">
        <v>10942</v>
      </c>
      <c r="B674" s="1529" t="s">
        <v>21128</v>
      </c>
      <c r="C674" s="1528" t="s">
        <v>20703</v>
      </c>
      <c r="D674" s="1551">
        <v>17.630700000000001</v>
      </c>
      <c r="E674" s="1535"/>
      <c r="F674" s="1521" t="str">
        <f t="shared" si="10"/>
        <v>MOURÃO DE MADEIRA - H = 2,20 M E D = 0,10 M</v>
      </c>
    </row>
    <row r="675" spans="1:8" ht="30">
      <c r="A675" s="1526" t="s">
        <v>10943</v>
      </c>
      <c r="B675" s="1523" t="s">
        <v>21129</v>
      </c>
      <c r="C675" s="1526" t="s">
        <v>20703</v>
      </c>
      <c r="D675" s="1542">
        <v>189875.5563</v>
      </c>
      <c r="E675" s="1535"/>
      <c r="F675" s="1521" t="str">
        <f t="shared" si="10"/>
        <v>AMORTECEDOR RETRÁTIL TIPO TAU II AFUNILADO PCB OU SIMILAR PARA VELOCIDADE DE PROJETO DE 100 KM/H E ÂNCORA TRASEIRA DE 1.980 MM</v>
      </c>
    </row>
    <row r="676" spans="1:8">
      <c r="A676" s="1528" t="s">
        <v>10944</v>
      </c>
      <c r="B676" s="1529" t="s">
        <v>21130</v>
      </c>
      <c r="C676" s="1528" t="s">
        <v>20703</v>
      </c>
      <c r="D676" s="1543">
        <v>36.964500000000001</v>
      </c>
      <c r="E676" s="1535"/>
      <c r="F676" s="1521" t="str">
        <f t="shared" si="10"/>
        <v>PORCA EM AÇO PARA ANCORAGEM DE TIRANTES - D = 38 MM E E = 55 MM</v>
      </c>
    </row>
    <row r="677" spans="1:8">
      <c r="A677" s="1526" t="s">
        <v>10945</v>
      </c>
      <c r="B677" s="1523" t="s">
        <v>21131</v>
      </c>
      <c r="C677" s="1526" t="s">
        <v>3982</v>
      </c>
      <c r="D677" s="1542">
        <v>3.2972999999999999</v>
      </c>
      <c r="E677" s="1535"/>
      <c r="F677" s="1521" t="str">
        <f t="shared" si="10"/>
        <v>GASTALHO - L = 10 CM E E = 2 CM</v>
      </c>
    </row>
    <row r="678" spans="1:8">
      <c r="A678" s="1528" t="s">
        <v>10946</v>
      </c>
      <c r="B678" s="1529" t="s">
        <v>21132</v>
      </c>
      <c r="C678" s="1528" t="s">
        <v>20703</v>
      </c>
      <c r="D678" s="1543">
        <v>51.060699999999997</v>
      </c>
      <c r="E678" s="1535"/>
      <c r="F678" s="1521" t="str">
        <f t="shared" si="10"/>
        <v>PORCA EM AÇO PARA ANCORAGEM DE TIRANTES - D = 38 MM E E = 60 MM</v>
      </c>
    </row>
    <row r="679" spans="1:8">
      <c r="A679" s="1526" t="s">
        <v>10947</v>
      </c>
      <c r="B679" s="1523" t="s">
        <v>21133</v>
      </c>
      <c r="C679" s="1526" t="s">
        <v>20703</v>
      </c>
      <c r="D679" s="1552">
        <v>59.094900000000003</v>
      </c>
      <c r="E679" s="1535"/>
      <c r="F679" s="1521" t="str">
        <f t="shared" si="10"/>
        <v>PORCA EM AÇO PARA ANCORAGEM DE TIRANTES - D = 48 MM E E = 65 MM</v>
      </c>
    </row>
    <row r="680" spans="1:8" ht="30">
      <c r="A680" s="1528" t="s">
        <v>10948</v>
      </c>
      <c r="B680" s="1529" t="s">
        <v>21134</v>
      </c>
      <c r="C680" s="1528" t="s">
        <v>20703</v>
      </c>
      <c r="D680" s="1543">
        <v>193729.8939</v>
      </c>
      <c r="E680" s="1535"/>
      <c r="F680" s="1521" t="str">
        <f t="shared" si="10"/>
        <v>AMORTECEDOR RETRÁTIL TIPO TAU II AFUNILADO PCB OU SIMILAR PARA VELOCIDADE DE PROJETO DE 100 KM/H E ÂNCORA TRASEIRA DE 2.130 MM</v>
      </c>
    </row>
    <row r="681" spans="1:8">
      <c r="A681" s="1526" t="s">
        <v>10949</v>
      </c>
      <c r="B681" s="1523" t="s">
        <v>21135</v>
      </c>
      <c r="C681" s="1526" t="s">
        <v>3982</v>
      </c>
      <c r="D681" s="1542">
        <v>1.3802000000000001</v>
      </c>
      <c r="E681" s="1535"/>
      <c r="F681" s="1521" t="str">
        <f t="shared" si="10"/>
        <v>CORDEL DETONANTE NP 10</v>
      </c>
    </row>
    <row r="682" spans="1:8">
      <c r="A682" s="1528" t="s">
        <v>10950</v>
      </c>
      <c r="B682" s="1529" t="s">
        <v>21136</v>
      </c>
      <c r="C682" s="1528" t="s">
        <v>20703</v>
      </c>
      <c r="D682" s="1543">
        <v>21.639099999999999</v>
      </c>
      <c r="E682" s="1535"/>
      <c r="F682" s="1521" t="str">
        <f t="shared" si="10"/>
        <v>RETARDO DE CORDEL</v>
      </c>
    </row>
    <row r="683" spans="1:8">
      <c r="A683" s="1526" t="s">
        <v>10951</v>
      </c>
      <c r="B683" s="1523" t="s">
        <v>11985</v>
      </c>
      <c r="C683" s="1526" t="s">
        <v>3982</v>
      </c>
      <c r="D683" s="1542">
        <v>2.1244999999999998</v>
      </c>
      <c r="E683" s="1535"/>
      <c r="F683" s="1521" t="str">
        <f t="shared" si="10"/>
        <v>ESTOPIM</v>
      </c>
    </row>
    <row r="684" spans="1:8">
      <c r="A684" s="1528" t="s">
        <v>10952</v>
      </c>
      <c r="B684" s="1529" t="s">
        <v>21137</v>
      </c>
      <c r="C684" s="1528" t="s">
        <v>20701</v>
      </c>
      <c r="D684" s="1551">
        <v>44.800800000000002</v>
      </c>
      <c r="E684" s="1535"/>
      <c r="F684" s="1521" t="str">
        <f t="shared" si="10"/>
        <v>TINTA À BASE DE RESINA ACRÍLICA ESTIRENADA PARA DEMARCAÇÃO VIÁRIA</v>
      </c>
    </row>
    <row r="685" spans="1:8">
      <c r="A685" s="1526" t="s">
        <v>10953</v>
      </c>
      <c r="B685" s="1523" t="s">
        <v>21138</v>
      </c>
      <c r="C685" s="1526" t="s">
        <v>20703</v>
      </c>
      <c r="D685" s="1542">
        <v>1195.3922</v>
      </c>
      <c r="E685" s="1535"/>
      <c r="F685" s="1521" t="str">
        <f t="shared" si="10"/>
        <v>COROA DE BOTÕES CÔNICOS - TCI TRICONE - D = 75 MM (2 15/16")</v>
      </c>
    </row>
    <row r="686" spans="1:8">
      <c r="A686" s="1528" t="s">
        <v>10954</v>
      </c>
      <c r="B686" s="1529" t="s">
        <v>21139</v>
      </c>
      <c r="C686" s="1528" t="s">
        <v>20703</v>
      </c>
      <c r="D686" s="1543">
        <v>80.229100000000003</v>
      </c>
      <c r="E686" s="1535"/>
      <c r="F686" s="1521" t="str">
        <f t="shared" si="10"/>
        <v>PORCA EM AÇO PARA ANCORAGEM DE TIRANTES - D = 60 MM E E = 65 MM</v>
      </c>
    </row>
    <row r="687" spans="1:8">
      <c r="A687" s="1526" t="s">
        <v>10955</v>
      </c>
      <c r="B687" s="1523" t="s">
        <v>21140</v>
      </c>
      <c r="C687" s="1526" t="s">
        <v>20703</v>
      </c>
      <c r="D687" s="1542">
        <v>128.48140000000001</v>
      </c>
      <c r="E687" s="1535"/>
      <c r="F687" s="1521" t="str">
        <f t="shared" si="10"/>
        <v>PORCA EM AÇO PARA ANCORAGEM DE TIRANTES - D = 73 MM E E = 80 MM</v>
      </c>
      <c r="H687" s="57"/>
    </row>
    <row r="688" spans="1:8">
      <c r="A688" s="1528" t="s">
        <v>10956</v>
      </c>
      <c r="B688" s="1529" t="s">
        <v>21141</v>
      </c>
      <c r="C688" s="1528" t="s">
        <v>20703</v>
      </c>
      <c r="D688" s="1543">
        <v>135.63220000000001</v>
      </c>
      <c r="E688" s="1535"/>
      <c r="F688" s="1521" t="str">
        <f t="shared" si="10"/>
        <v>PORCA EM AÇO PARA ANCORAGEM DE TIRANTES - D = 73 MM E E = 100 MM</v>
      </c>
    </row>
    <row r="689" spans="1:6">
      <c r="A689" s="1526" t="s">
        <v>10957</v>
      </c>
      <c r="B689" s="1523" t="s">
        <v>21142</v>
      </c>
      <c r="C689" s="1526" t="s">
        <v>20703</v>
      </c>
      <c r="D689" s="1542">
        <v>158.80179999999999</v>
      </c>
      <c r="E689" s="1535"/>
      <c r="F689" s="1521" t="str">
        <f t="shared" si="10"/>
        <v>PORCA EM AÇO PARA ANCORAGEM DE TIRANTES - D = 82 MM E E = 100 MM</v>
      </c>
    </row>
    <row r="690" spans="1:6">
      <c r="A690" s="1528" t="s">
        <v>10958</v>
      </c>
      <c r="B690" s="1529" t="s">
        <v>21143</v>
      </c>
      <c r="C690" s="1528" t="s">
        <v>20703</v>
      </c>
      <c r="D690" s="1543">
        <v>188.0215</v>
      </c>
      <c r="E690" s="1535"/>
      <c r="F690" s="1521" t="str">
        <f t="shared" si="10"/>
        <v>PORCA EM AÇO PARA ANCORAGEM DE TIRANTES - D = 89 MM E E = 100 MM</v>
      </c>
    </row>
    <row r="691" spans="1:6">
      <c r="A691" s="1526" t="s">
        <v>10959</v>
      </c>
      <c r="B691" s="1523" t="s">
        <v>11986</v>
      </c>
      <c r="C691" s="1526" t="s">
        <v>20701</v>
      </c>
      <c r="D691" s="1542">
        <v>10.3574</v>
      </c>
      <c r="E691" s="1535"/>
      <c r="F691" s="1521" t="str">
        <f t="shared" si="10"/>
        <v>SOLVENTE PARA TINTA À BASE DE RESINA ACRÍLICA</v>
      </c>
    </row>
    <row r="692" spans="1:6">
      <c r="A692" s="1528" t="s">
        <v>10960</v>
      </c>
      <c r="B692" s="1529" t="s">
        <v>21144</v>
      </c>
      <c r="C692" s="1528" t="s">
        <v>20703</v>
      </c>
      <c r="D692" s="1543">
        <v>238.22300000000001</v>
      </c>
      <c r="E692" s="1535"/>
      <c r="F692" s="1521" t="str">
        <f t="shared" si="10"/>
        <v>PORCA EM AÇO PARA ANCORAGEM DE TIRANTES - D = 97 MM E E = 100 MM</v>
      </c>
    </row>
    <row r="693" spans="1:6">
      <c r="A693" s="1526" t="s">
        <v>10961</v>
      </c>
      <c r="B693" s="1523" t="s">
        <v>21145</v>
      </c>
      <c r="C693" s="1526" t="s">
        <v>20701</v>
      </c>
      <c r="D693" s="1542">
        <v>18.747299999999999</v>
      </c>
      <c r="E693" s="1535"/>
      <c r="F693" s="1521" t="str">
        <f t="shared" si="10"/>
        <v>TINTA À BASE DE RESINA ACRÍLICA EMULSIONADA EM ÁGUA PARA DEMARCAÇÃO VIÁRIA</v>
      </c>
    </row>
    <row r="694" spans="1:6">
      <c r="A694" s="1528" t="s">
        <v>10962</v>
      </c>
      <c r="B694" s="1529" t="s">
        <v>21146</v>
      </c>
      <c r="C694" s="1528" t="s">
        <v>4279</v>
      </c>
      <c r="D694" s="1543">
        <v>7.5</v>
      </c>
      <c r="E694" s="1535"/>
      <c r="F694" s="1521" t="str">
        <f t="shared" si="10"/>
        <v>MICROESFERAS REFLETIVAS DE VIDRO TIPO I-B</v>
      </c>
    </row>
    <row r="695" spans="1:6">
      <c r="A695" s="1526" t="s">
        <v>10963</v>
      </c>
      <c r="B695" s="1523" t="s">
        <v>21147</v>
      </c>
      <c r="C695" s="1526" t="s">
        <v>4279</v>
      </c>
      <c r="D695" s="1542">
        <v>7.5</v>
      </c>
      <c r="E695" s="1535"/>
      <c r="F695" s="1521" t="str">
        <f t="shared" si="10"/>
        <v>MICROESFERAS REFLETIVAS DE VIDRO TIPO II-A</v>
      </c>
    </row>
    <row r="696" spans="1:6">
      <c r="A696" s="1528" t="s">
        <v>10964</v>
      </c>
      <c r="B696" s="1529" t="s">
        <v>11987</v>
      </c>
      <c r="C696" s="1528" t="s">
        <v>4279</v>
      </c>
      <c r="D696" s="1543">
        <v>10.270200000000001</v>
      </c>
      <c r="E696" s="1535"/>
      <c r="F696" s="1521" t="str">
        <f t="shared" si="10"/>
        <v>MASSA TERMOPLÁSTICA PARA ASPERSÃO</v>
      </c>
    </row>
    <row r="697" spans="1:6">
      <c r="A697" s="1526" t="s">
        <v>10965</v>
      </c>
      <c r="B697" s="1523" t="s">
        <v>21148</v>
      </c>
      <c r="C697" s="1526" t="s">
        <v>4279</v>
      </c>
      <c r="D697" s="1542">
        <v>25.511900000000001</v>
      </c>
      <c r="E697" s="1535"/>
      <c r="F697" s="1521" t="str">
        <f t="shared" si="10"/>
        <v>ADESIVO À BASE DE RESINA POLIÉSTER</v>
      </c>
    </row>
    <row r="698" spans="1:6">
      <c r="A698" s="1528" t="s">
        <v>10966</v>
      </c>
      <c r="B698" s="1529" t="s">
        <v>11988</v>
      </c>
      <c r="C698" s="1528" t="s">
        <v>4279</v>
      </c>
      <c r="D698" s="1543">
        <v>8.4258000000000006</v>
      </c>
      <c r="E698" s="1535"/>
      <c r="F698" s="1521" t="str">
        <f t="shared" si="10"/>
        <v>EMULSÃO EXPLOSIVA ENCARTUCHADA</v>
      </c>
    </row>
    <row r="699" spans="1:6">
      <c r="A699" s="1526" t="s">
        <v>10967</v>
      </c>
      <c r="B699" s="1523" t="s">
        <v>21149</v>
      </c>
      <c r="C699" s="1526" t="s">
        <v>20701</v>
      </c>
      <c r="D699" s="1542">
        <v>18.747299999999999</v>
      </c>
      <c r="E699" s="1535"/>
      <c r="F699" s="1521" t="str">
        <f t="shared" si="10"/>
        <v>TINTA À BASE DE RESINA ACRÍLICA EMULSIONADA EM ÁGUA PARA PRÉ-MARCAÇÃO VIÁRIA</v>
      </c>
    </row>
    <row r="700" spans="1:6">
      <c r="A700" s="1528" t="s">
        <v>10968</v>
      </c>
      <c r="B700" s="1529" t="s">
        <v>21150</v>
      </c>
      <c r="C700" s="1528" t="s">
        <v>4279</v>
      </c>
      <c r="D700" s="1551">
        <v>7.5</v>
      </c>
      <c r="E700" s="1535"/>
      <c r="F700" s="1521" t="str">
        <f t="shared" si="10"/>
        <v>MICROESFERAS REFLETIVAS DE VIDRO TIPO II-C</v>
      </c>
    </row>
    <row r="701" spans="1:6">
      <c r="A701" s="1526" t="s">
        <v>10969</v>
      </c>
      <c r="B701" s="1523" t="s">
        <v>21151</v>
      </c>
      <c r="C701" s="1526" t="s">
        <v>20703</v>
      </c>
      <c r="D701" s="1542">
        <v>1707.8217</v>
      </c>
      <c r="E701" s="1535"/>
      <c r="F701" s="1521" t="str">
        <f t="shared" si="10"/>
        <v>COROA DE BOTÕES CÔNICOS - TCI TRICONE - D = 121 MM (4 3/4")</v>
      </c>
    </row>
    <row r="702" spans="1:6" ht="30">
      <c r="A702" s="1528" t="s">
        <v>10970</v>
      </c>
      <c r="B702" s="1529" t="s">
        <v>21152</v>
      </c>
      <c r="C702" s="1528" t="s">
        <v>3982</v>
      </c>
      <c r="D702" s="1543">
        <v>109.37179999999999</v>
      </c>
      <c r="E702" s="1535"/>
      <c r="F702" s="1521" t="str">
        <f t="shared" si="10"/>
        <v>TIRANTE AUTOINJETÁVEL DE AÇO - TENSÃO DE ESCOAMENTO = 440 MPA, TENSÃO DE RUPTURA = 580 MPA, SEÇÃO DE 684 MM² E D = 40 MM</v>
      </c>
    </row>
    <row r="703" spans="1:6" ht="30">
      <c r="A703" s="1526" t="s">
        <v>10971</v>
      </c>
      <c r="B703" s="1523" t="s">
        <v>21153</v>
      </c>
      <c r="C703" s="1526" t="s">
        <v>3982</v>
      </c>
      <c r="D703" s="1542">
        <v>131.80439999999999</v>
      </c>
      <c r="E703" s="1535"/>
      <c r="F703" s="1521" t="str">
        <f t="shared" si="10"/>
        <v>TIRANTE AUTOINJETÁVEL DE AÇO - TENSÃO DE ESCOAMENTO = 470 MPA, TENSÃO DE RUPTURA = 600 MPA, SEÇÃO DE 822 MM² E D = 40 MM</v>
      </c>
    </row>
    <row r="704" spans="1:6" ht="30">
      <c r="A704" s="1528" t="s">
        <v>10972</v>
      </c>
      <c r="B704" s="1529" t="s">
        <v>21154</v>
      </c>
      <c r="C704" s="1528" t="s">
        <v>3982</v>
      </c>
      <c r="D704" s="1543">
        <v>157.85830000000001</v>
      </c>
      <c r="E704" s="1535"/>
      <c r="F704" s="1521" t="str">
        <f t="shared" si="10"/>
        <v>TIRANTE AUTOINJETÁVEL DE AÇO - TENSÃO DE ESCOAMENTO = 700 MPA, TENSÃO DE RUPTURA = 830 MPA, SEÇÃO DE 936 MM² E D = 40 MM</v>
      </c>
    </row>
    <row r="705" spans="1:6">
      <c r="A705" s="1526" t="s">
        <v>10973</v>
      </c>
      <c r="B705" s="1523" t="s">
        <v>21155</v>
      </c>
      <c r="C705" s="1526" t="s">
        <v>22</v>
      </c>
      <c r="D705" s="1542">
        <v>3.4007000000000001</v>
      </c>
      <c r="E705" s="1535"/>
      <c r="F705" s="1521" t="str">
        <f t="shared" si="10"/>
        <v>GEOTÊXTIL NÃO-TECIDO AGULHADO EM POLIÉSTER - RESISTÊNCIA À TRAÇÃO LONGITUDINAL DE 9 KN/M</v>
      </c>
    </row>
    <row r="706" spans="1:6">
      <c r="A706" s="1528" t="s">
        <v>10974</v>
      </c>
      <c r="B706" s="1529" t="s">
        <v>21156</v>
      </c>
      <c r="C706" s="1528" t="s">
        <v>22</v>
      </c>
      <c r="D706" s="1543">
        <v>6.8207000000000004</v>
      </c>
      <c r="E706" s="1535"/>
      <c r="F706" s="1521" t="str">
        <f t="shared" si="10"/>
        <v>GEOTÊXTIL NÃO-TECIDO AGULHADO EM POLIÉSTER - RESISTÊNCIA À TRAÇÃO LONGITUDINAL DE 14 KN/M</v>
      </c>
    </row>
    <row r="707" spans="1:6" ht="30">
      <c r="A707" s="1526" t="s">
        <v>10975</v>
      </c>
      <c r="B707" s="1523" t="s">
        <v>21157</v>
      </c>
      <c r="C707" s="1526" t="s">
        <v>3982</v>
      </c>
      <c r="D707" s="1542">
        <v>226.19290000000001</v>
      </c>
      <c r="E707" s="1535"/>
      <c r="F707" s="1521" t="str">
        <f t="shared" ref="F707:F770" si="11">UPPER(B707)</f>
        <v>TIRANTE AUTOINJETÁVEL DE AÇO - TENSÃO DE ESCOAMENTO = 630 MPA, TENSÃO DE RUPTURA = 740 MPA, SEÇÃO DE 1.330 MM² E D = 50 MM</v>
      </c>
    </row>
    <row r="708" spans="1:6" ht="30">
      <c r="A708" s="1528" t="s">
        <v>10976</v>
      </c>
      <c r="B708" s="1529" t="s">
        <v>21158</v>
      </c>
      <c r="C708" s="1528" t="s">
        <v>3982</v>
      </c>
      <c r="D708" s="1543">
        <v>262.202</v>
      </c>
      <c r="E708" s="1535"/>
      <c r="F708" s="1521" t="str">
        <f t="shared" si="11"/>
        <v>TIRANTE AUTOINJETÁVEL DE AÇO - TENSÃO DE ESCOAMENTO = 630 MPA, TENSÃO DE RUPTURA = 740 MPA, SEÇÃO DE 1.569 MM² E D = 50 MM</v>
      </c>
    </row>
    <row r="709" spans="1:6">
      <c r="A709" s="1526" t="s">
        <v>10977</v>
      </c>
      <c r="B709" s="1523" t="s">
        <v>21159</v>
      </c>
      <c r="C709" s="1526" t="s">
        <v>3982</v>
      </c>
      <c r="D709" s="1542">
        <v>90.846000000000004</v>
      </c>
      <c r="E709" s="1535"/>
      <c r="F709" s="1521" t="str">
        <f t="shared" si="11"/>
        <v>TIRANTE DE BARRA DE AÇO - TENSÃO DE ESCOAMENTO = 600 MPA, TENSÃO DE RUPTURA = 720 MPA E D = 30 MM</v>
      </c>
    </row>
    <row r="710" spans="1:6">
      <c r="A710" s="1528" t="s">
        <v>10978</v>
      </c>
      <c r="B710" s="1529" t="s">
        <v>21160</v>
      </c>
      <c r="C710" s="1528" t="s">
        <v>3982</v>
      </c>
      <c r="D710" s="1543">
        <v>144.34729999999999</v>
      </c>
      <c r="E710" s="1535"/>
      <c r="F710" s="1521" t="str">
        <f t="shared" si="11"/>
        <v>TIRANTE DE BARRA DE AÇO - TENSÃO DE ESCOAMENTO = 600 MPA, TENSÃO DE RUPTURA = 720 MPA E D = 40 MM</v>
      </c>
    </row>
    <row r="711" spans="1:6">
      <c r="A711" s="1526" t="s">
        <v>10979</v>
      </c>
      <c r="B711" s="1523" t="s">
        <v>21161</v>
      </c>
      <c r="C711" s="1526" t="s">
        <v>3982</v>
      </c>
      <c r="D711" s="1542">
        <v>167.88730000000001</v>
      </c>
      <c r="E711" s="1535"/>
      <c r="F711" s="1521" t="str">
        <f t="shared" si="11"/>
        <v>TIRANTE DE BARRA DE AÇO - TENSÃO DE ESCOAMENTO = 680 MPA, TENSÃO DE RUPTURA = 870 MPA E D = 44 MM</v>
      </c>
    </row>
    <row r="712" spans="1:6">
      <c r="A712" s="1528" t="s">
        <v>10980</v>
      </c>
      <c r="B712" s="1529" t="s">
        <v>21162</v>
      </c>
      <c r="C712" s="1528" t="s">
        <v>3982</v>
      </c>
      <c r="D712" s="1543">
        <v>192.11070000000001</v>
      </c>
      <c r="E712" s="1535"/>
      <c r="F712" s="1521" t="str">
        <f t="shared" si="11"/>
        <v>TIRANTE DE BARRA DE AÇO - TENSÃO DE ESCOAMENTO = 600 MPA, TENSÃO DE RUPTURA = 720 MPA E D = 50 MM</v>
      </c>
    </row>
    <row r="713" spans="1:6">
      <c r="A713" s="1526" t="s">
        <v>10981</v>
      </c>
      <c r="B713" s="1523" t="s">
        <v>21163</v>
      </c>
      <c r="C713" s="1526" t="s">
        <v>3982</v>
      </c>
      <c r="D713" s="1542">
        <v>268.92610000000002</v>
      </c>
      <c r="E713" s="1535"/>
      <c r="F713" s="1521" t="str">
        <f t="shared" si="11"/>
        <v>TIRANTE DE BARRA DE AÇO - TENSÃO DE ESCOAMENTO = 600 MPA, TENSÃO DE RUPTURA = 720 MPA E D = 53 MM</v>
      </c>
    </row>
    <row r="714" spans="1:6">
      <c r="A714" s="1528" t="s">
        <v>10982</v>
      </c>
      <c r="B714" s="1529" t="s">
        <v>21164</v>
      </c>
      <c r="C714" s="1528" t="s">
        <v>3982</v>
      </c>
      <c r="D714" s="1551">
        <v>308.5514</v>
      </c>
      <c r="E714" s="1535"/>
      <c r="F714" s="1521" t="str">
        <f t="shared" si="11"/>
        <v>TIRANTE DE BARRA DE AÇO - TENSÃO DE ESCOAMENTO = 600 MPA, TENSÃO DE RUPTURA = 720 MPA E D = 57 MM</v>
      </c>
    </row>
    <row r="715" spans="1:6" ht="30">
      <c r="A715" s="1526" t="s">
        <v>10983</v>
      </c>
      <c r="B715" s="1523" t="s">
        <v>21165</v>
      </c>
      <c r="C715" s="1526" t="s">
        <v>20703</v>
      </c>
      <c r="D715" s="1552">
        <v>201729.36050000001</v>
      </c>
      <c r="E715" s="1535"/>
      <c r="F715" s="1521" t="str">
        <f t="shared" si="11"/>
        <v>AMORTECEDOR RETRÁTIL TIPO TAU II AFUNILADO PCB OU SIMILAR PARA VELOCIDADE DE PROJETO DE 100 KM/H E ÂNCORA TRASEIRA DE 2.290 MM</v>
      </c>
    </row>
    <row r="716" spans="1:6" ht="30">
      <c r="A716" s="1528" t="s">
        <v>10984</v>
      </c>
      <c r="B716" s="1529" t="s">
        <v>21166</v>
      </c>
      <c r="C716" s="1528" t="s">
        <v>20703</v>
      </c>
      <c r="D716" s="1543">
        <v>212677.90789999999</v>
      </c>
      <c r="E716" s="1535"/>
      <c r="F716" s="1521" t="str">
        <f t="shared" si="11"/>
        <v>AMORTECEDOR RETRÁTIL TIPO TAU II AFUNILADO PCB OU SIMILAR PARA VELOCIDADE DE PROJETO DE 100 KM/H E ÂNCORA TRASEIRA DE 2.440 MM</v>
      </c>
    </row>
    <row r="717" spans="1:6">
      <c r="A717" s="1526" t="s">
        <v>10985</v>
      </c>
      <c r="B717" s="1523" t="s">
        <v>21167</v>
      </c>
      <c r="C717" s="1526" t="s">
        <v>20703</v>
      </c>
      <c r="D717" s="1542">
        <v>650.86860000000001</v>
      </c>
      <c r="E717" s="1535"/>
      <c r="F717" s="1521" t="str">
        <f t="shared" si="11"/>
        <v>COROA DE BOTÕES ESFÉRICOS LINHA T38 - D = 64 MM (2 1/2")</v>
      </c>
    </row>
    <row r="718" spans="1:6">
      <c r="A718" s="1528" t="s">
        <v>10986</v>
      </c>
      <c r="B718" s="1529" t="s">
        <v>21168</v>
      </c>
      <c r="C718" s="1528" t="s">
        <v>3982</v>
      </c>
      <c r="D718" s="1543">
        <v>385.10120000000001</v>
      </c>
      <c r="E718" s="1535"/>
      <c r="F718" s="1521" t="str">
        <f t="shared" si="11"/>
        <v>TIRANTE DE BARRA DE AÇO - TENSÃO DE ESCOAMENTO = 600 MPA, TENSÃO DE RUPTURA = 720 MPA E D = 63 MM</v>
      </c>
    </row>
    <row r="719" spans="1:6">
      <c r="A719" s="1526" t="s">
        <v>10987</v>
      </c>
      <c r="B719" s="1523" t="s">
        <v>11989</v>
      </c>
      <c r="C719" s="1526" t="s">
        <v>22</v>
      </c>
      <c r="D719" s="1552">
        <v>233.72049999999999</v>
      </c>
      <c r="E719" s="1535"/>
      <c r="F719" s="1521" t="str">
        <f t="shared" si="11"/>
        <v>TERMOPLÁSTICO PRÉ-FORMADO</v>
      </c>
    </row>
    <row r="720" spans="1:6">
      <c r="A720" s="1528" t="s">
        <v>10988</v>
      </c>
      <c r="B720" s="1529" t="s">
        <v>21169</v>
      </c>
      <c r="C720" s="1528" t="s">
        <v>20703</v>
      </c>
      <c r="D720" s="1543">
        <v>1542.5</v>
      </c>
      <c r="E720" s="1535"/>
      <c r="F720" s="1521" t="str">
        <f t="shared" si="11"/>
        <v>HASTE LINHA T38 PARA PERFURATRIZ SOBRE ESTEIRAS - D = 38,0 MM (1 1/2") E C = 3,05 M</v>
      </c>
    </row>
    <row r="721" spans="1:6">
      <c r="A721" s="1526" t="s">
        <v>10989</v>
      </c>
      <c r="B721" s="1523" t="s">
        <v>21170</v>
      </c>
      <c r="C721" s="1526" t="s">
        <v>20703</v>
      </c>
      <c r="D721" s="1552">
        <v>258.22390000000001</v>
      </c>
      <c r="E721" s="1535"/>
      <c r="F721" s="1521" t="str">
        <f t="shared" si="11"/>
        <v>LUVA EM AÇO LINHA T38 PARA PERFURATRIZ SOBRE ESTEIRAS - D = 38,0 MM (1 1/2")</v>
      </c>
    </row>
    <row r="722" spans="1:6">
      <c r="A722" s="1528" t="s">
        <v>10990</v>
      </c>
      <c r="B722" s="1529" t="s">
        <v>21171</v>
      </c>
      <c r="C722" s="1528" t="s">
        <v>20703</v>
      </c>
      <c r="D722" s="1543">
        <v>1130.1683</v>
      </c>
      <c r="E722" s="1535"/>
      <c r="F722" s="1521" t="str">
        <f t="shared" si="11"/>
        <v>PUNHO LINHA T38 PARA PERFURATRIZ SOBRE ESTEIRAS - D = 38 MM (1 1/2")</v>
      </c>
    </row>
    <row r="723" spans="1:6">
      <c r="A723" s="1526" t="s">
        <v>10991</v>
      </c>
      <c r="B723" s="1523" t="s">
        <v>21172</v>
      </c>
      <c r="C723" s="1526" t="s">
        <v>3982</v>
      </c>
      <c r="D723" s="1552">
        <v>387.30270000000002</v>
      </c>
      <c r="E723" s="1535"/>
      <c r="F723" s="1521" t="str">
        <f t="shared" si="11"/>
        <v>TIRANTE DE BARRA DE AÇO - TENSÃO DE ESCOAMENTO = 600 MPA, TENSÃO DE RUPTURA = 720 MPA E D = 69 MM</v>
      </c>
    </row>
    <row r="724" spans="1:6">
      <c r="A724" s="1528" t="s">
        <v>10992</v>
      </c>
      <c r="B724" s="1529" t="s">
        <v>21173</v>
      </c>
      <c r="C724" s="1528" t="s">
        <v>20703</v>
      </c>
      <c r="D724" s="1543">
        <v>2826.4204</v>
      </c>
      <c r="E724" s="1535"/>
      <c r="F724" s="1521" t="str">
        <f t="shared" si="11"/>
        <v>HASTE LINHA R/T38 - R32 PARA JUMBO HIDRÁULICO - D = 38 MM (1 1/2") E C = 4,50 M</v>
      </c>
    </row>
    <row r="725" spans="1:6">
      <c r="A725" s="1526" t="s">
        <v>10993</v>
      </c>
      <c r="B725" s="1523" t="s">
        <v>21174</v>
      </c>
      <c r="C725" s="1526" t="s">
        <v>20703</v>
      </c>
      <c r="D725" s="1542">
        <v>645.39250000000004</v>
      </c>
      <c r="E725" s="1535"/>
      <c r="F725" s="1521" t="str">
        <f t="shared" si="11"/>
        <v>COROA DE BOTÕES ESFÉRICOS LINHA R32 - D = 51 MM (2")</v>
      </c>
    </row>
    <row r="726" spans="1:6">
      <c r="A726" s="1528" t="s">
        <v>10994</v>
      </c>
      <c r="B726" s="1529" t="s">
        <v>21175</v>
      </c>
      <c r="C726" s="1528" t="s">
        <v>20703</v>
      </c>
      <c r="D726" s="1551">
        <v>206.0643</v>
      </c>
      <c r="E726" s="1535"/>
      <c r="F726" s="1521" t="str">
        <f t="shared" si="11"/>
        <v>LUVA DE ACOPLAMENTO LINHA T38 PARA JUMBO HIDRÁULICO - D = 38,0 MM (1 1/2")</v>
      </c>
    </row>
    <row r="727" spans="1:6">
      <c r="A727" s="1526" t="s">
        <v>10995</v>
      </c>
      <c r="B727" s="1523" t="s">
        <v>21176</v>
      </c>
      <c r="C727" s="1526" t="s">
        <v>20703</v>
      </c>
      <c r="D727" s="1552">
        <v>1416.4865</v>
      </c>
      <c r="E727" s="1535"/>
      <c r="F727" s="1521" t="str">
        <f t="shared" si="11"/>
        <v>PUNHO LINHA T38 PARA JUMBO HIDRÁULICO - D = 38 MM (1 1/2")</v>
      </c>
    </row>
    <row r="728" spans="1:6">
      <c r="A728" s="1528" t="s">
        <v>10996</v>
      </c>
      <c r="B728" s="1529" t="s">
        <v>21177</v>
      </c>
      <c r="C728" s="1528" t="s">
        <v>20703</v>
      </c>
      <c r="D728" s="1551">
        <v>2867.9648999999999</v>
      </c>
      <c r="E728" s="1535"/>
      <c r="F728" s="1521" t="str">
        <f t="shared" si="11"/>
        <v>CARTUCHO DE ABSORÇÃO DE ENERGIA PARA AMORTECEDOR RETRÁTIL - TIPO A</v>
      </c>
    </row>
    <row r="729" spans="1:6">
      <c r="A729" s="1526" t="s">
        <v>10997</v>
      </c>
      <c r="B729" s="1523" t="s">
        <v>21178</v>
      </c>
      <c r="C729" s="1526" t="s">
        <v>20703</v>
      </c>
      <c r="D729" s="1542">
        <v>2867.9648999999999</v>
      </c>
      <c r="E729" s="1535"/>
      <c r="F729" s="1521" t="str">
        <f t="shared" si="11"/>
        <v>CARTUCHO DE ABSORÇÃO DE ENERGIA PARA AMORTECEDOR RETRÁTIL - TIPO B</v>
      </c>
    </row>
    <row r="730" spans="1:6">
      <c r="A730" s="1528" t="s">
        <v>10998</v>
      </c>
      <c r="B730" s="1529" t="s">
        <v>21179</v>
      </c>
      <c r="C730" s="1528" t="s">
        <v>3982</v>
      </c>
      <c r="D730" s="1543">
        <v>5.96E-2</v>
      </c>
      <c r="E730" s="1535"/>
      <c r="F730" s="1521" t="str">
        <f t="shared" si="11"/>
        <v>FIO DE POLIAMIDA Nº 40 - E = 0,40 MM</v>
      </c>
    </row>
    <row r="731" spans="1:6">
      <c r="A731" s="1526" t="s">
        <v>20327</v>
      </c>
      <c r="B731" s="1523" t="s">
        <v>20328</v>
      </c>
      <c r="C731" s="1526" t="s">
        <v>20703</v>
      </c>
      <c r="D731" s="1542">
        <v>166.43</v>
      </c>
      <c r="E731" s="1535"/>
      <c r="F731" s="1521" t="str">
        <f t="shared" si="11"/>
        <v>PLACA DE ANCORAGEM PARA TIRANTE DE BARRA DE AÇO - E = 25,4 MM E SEÇÃO DE 225 X 225 MM</v>
      </c>
    </row>
    <row r="732" spans="1:6">
      <c r="A732" s="1528" t="s">
        <v>20329</v>
      </c>
      <c r="B732" s="1529" t="s">
        <v>20330</v>
      </c>
      <c r="C732" s="1528" t="s">
        <v>20703</v>
      </c>
      <c r="D732" s="1543">
        <v>106.1815</v>
      </c>
      <c r="E732" s="1535"/>
      <c r="F732" s="1521" t="str">
        <f t="shared" si="11"/>
        <v>PLACA DE ANCORAGEM PARA TIRANTE DE BARRA DE AÇO - E = 20,0 MM E SEÇÃO DE 200 X 200 MM</v>
      </c>
    </row>
    <row r="733" spans="1:6">
      <c r="A733" s="1526" t="s">
        <v>20331</v>
      </c>
      <c r="B733" s="1523" t="s">
        <v>20332</v>
      </c>
      <c r="C733" s="1526" t="s">
        <v>20703</v>
      </c>
      <c r="D733" s="1542">
        <v>64.338899999999995</v>
      </c>
      <c r="E733" s="1535"/>
      <c r="F733" s="1521" t="str">
        <f t="shared" si="11"/>
        <v>PORCA SEXTAVADA EM AÇO PARA ANCORAGEM DE TIRANTES - D = 50 MM E E = 85 MM</v>
      </c>
    </row>
    <row r="734" spans="1:6">
      <c r="A734" s="1528" t="s">
        <v>20333</v>
      </c>
      <c r="B734" s="1529" t="s">
        <v>20334</v>
      </c>
      <c r="C734" s="1528" t="s">
        <v>20703</v>
      </c>
      <c r="D734" s="1543">
        <v>70.065100000000001</v>
      </c>
      <c r="E734" s="1535"/>
      <c r="F734" s="1521" t="str">
        <f t="shared" si="11"/>
        <v>PORCA EM AÇO PARA ANCORAGEM DE TIRANTES - D = 73 MM E E = 60 MM</v>
      </c>
    </row>
    <row r="735" spans="1:6">
      <c r="A735" s="1526" t="s">
        <v>20335</v>
      </c>
      <c r="B735" s="1523" t="s">
        <v>20336</v>
      </c>
      <c r="C735" s="1526" t="s">
        <v>20703</v>
      </c>
      <c r="D735" s="1542">
        <v>47.475900000000003</v>
      </c>
      <c r="E735" s="1535"/>
      <c r="F735" s="1521" t="str">
        <f t="shared" si="11"/>
        <v>PORCA SEXTAVADA EM AÇO PARA ANCORAGEM DE TIRANTES - D = 50 MM E E = 50 MM</v>
      </c>
    </row>
    <row r="736" spans="1:6">
      <c r="A736" s="1528" t="s">
        <v>10999</v>
      </c>
      <c r="B736" s="1529" t="s">
        <v>11990</v>
      </c>
      <c r="C736" s="1528" t="s">
        <v>3367</v>
      </c>
      <c r="D736" s="1543" t="s">
        <v>26</v>
      </c>
      <c r="E736" s="1535"/>
      <c r="F736" s="1521" t="str">
        <f t="shared" si="11"/>
        <v>EMULSÃO ASFÁLTICA PARA IMPRIMAÇÃO</v>
      </c>
    </row>
    <row r="737" spans="1:6">
      <c r="A737" s="1526" t="s">
        <v>11000</v>
      </c>
      <c r="B737" s="1523" t="s">
        <v>11991</v>
      </c>
      <c r="C737" s="1526" t="s">
        <v>4013</v>
      </c>
      <c r="D737" s="1542" t="s">
        <v>26</v>
      </c>
      <c r="E737" s="1535"/>
      <c r="F737" s="1521" t="str">
        <f t="shared" si="11"/>
        <v>MATERIAL FRESADO</v>
      </c>
    </row>
    <row r="738" spans="1:6">
      <c r="A738" s="1528" t="s">
        <v>20337</v>
      </c>
      <c r="B738" s="1529" t="s">
        <v>20338</v>
      </c>
      <c r="C738" s="1528" t="s">
        <v>20703</v>
      </c>
      <c r="D738" s="1543">
        <v>41.963299999999997</v>
      </c>
      <c r="E738" s="1535"/>
      <c r="F738" s="1521" t="str">
        <f t="shared" si="11"/>
        <v>PORCA EM AÇO PARA ANCORAGEM DE TIRANTES - D = 49 MM E E = 60 MM</v>
      </c>
    </row>
    <row r="739" spans="1:6">
      <c r="A739" s="1526" t="s">
        <v>20339</v>
      </c>
      <c r="B739" s="1523" t="s">
        <v>20340</v>
      </c>
      <c r="C739" s="1526" t="s">
        <v>20703</v>
      </c>
      <c r="D739" s="1542">
        <v>60.584299999999999</v>
      </c>
      <c r="E739" s="1535"/>
      <c r="F739" s="1521" t="str">
        <f t="shared" si="11"/>
        <v>PORCA EM AÇO PARA ANCORAGEM DE TIRANTES - D = 61 MM E E = 70 MM</v>
      </c>
    </row>
    <row r="740" spans="1:6">
      <c r="A740" s="1528" t="s">
        <v>20341</v>
      </c>
      <c r="B740" s="1529" t="s">
        <v>20342</v>
      </c>
      <c r="C740" s="1528" t="s">
        <v>20703</v>
      </c>
      <c r="D740" s="1543">
        <v>112.6863</v>
      </c>
      <c r="E740" s="1535"/>
      <c r="F740" s="1521" t="str">
        <f t="shared" si="11"/>
        <v>PORCA EM AÇO PARA ANCORAGEM DE TIRANTES - D = 73 MM E E = 110 MM</v>
      </c>
    </row>
    <row r="741" spans="1:6">
      <c r="A741" s="1526" t="s">
        <v>11001</v>
      </c>
      <c r="B741" s="1523" t="s">
        <v>21180</v>
      </c>
      <c r="C741" s="1526" t="s">
        <v>3367</v>
      </c>
      <c r="D741" s="1542" t="s">
        <v>26</v>
      </c>
      <c r="E741" s="1535"/>
      <c r="F741" s="1521" t="str">
        <f t="shared" si="11"/>
        <v>EMULSÃO ASFÁLTICA - RR-2C</v>
      </c>
    </row>
    <row r="742" spans="1:6">
      <c r="A742" s="1528" t="s">
        <v>20343</v>
      </c>
      <c r="B742" s="1529" t="s">
        <v>20344</v>
      </c>
      <c r="C742" s="1528" t="s">
        <v>20703</v>
      </c>
      <c r="D742" s="1543">
        <v>45.867899999999999</v>
      </c>
      <c r="E742" s="1535"/>
      <c r="F742" s="1521" t="str">
        <f t="shared" si="11"/>
        <v>PLACA DE ANCORAGEM PARA TIRANTE DE BARRA DE AÇO - E = 16,0 MM E SEÇÃO DE 140 X 140 MM</v>
      </c>
    </row>
    <row r="743" spans="1:6">
      <c r="A743" s="1526" t="s">
        <v>20345</v>
      </c>
      <c r="B743" s="1523" t="s">
        <v>20346</v>
      </c>
      <c r="C743" s="1526" t="s">
        <v>20703</v>
      </c>
      <c r="D743" s="1542">
        <v>42.552999999999997</v>
      </c>
      <c r="E743" s="1535"/>
      <c r="F743" s="1521" t="str">
        <f t="shared" si="11"/>
        <v>PORCA SEXTAVADA EM AÇO PARA ANCORAGEM DE TIRANTES - D = 50 MM E E = 41 MM</v>
      </c>
    </row>
    <row r="744" spans="1:6">
      <c r="A744" s="1528" t="s">
        <v>11002</v>
      </c>
      <c r="B744" s="1529" t="s">
        <v>21181</v>
      </c>
      <c r="C744" s="1528" t="s">
        <v>4279</v>
      </c>
      <c r="D744" s="1543">
        <v>11.972200000000001</v>
      </c>
      <c r="E744" s="1535"/>
      <c r="F744" s="1521" t="str">
        <f t="shared" si="11"/>
        <v>ADESIVO À BASE DE PVA</v>
      </c>
    </row>
    <row r="745" spans="1:6">
      <c r="A745" s="1526" t="s">
        <v>20347</v>
      </c>
      <c r="B745" s="1523" t="s">
        <v>20348</v>
      </c>
      <c r="C745" s="1526" t="s">
        <v>4279</v>
      </c>
      <c r="D745" s="1542">
        <v>12.937099999999999</v>
      </c>
      <c r="E745" s="1535"/>
      <c r="F745" s="1521" t="str">
        <f t="shared" si="11"/>
        <v>TIRANTE DE BARRA DE AÇO - TENSÃO DE ESCOAMENTO = 686 MPA, TENSÃO DE RUPTURA = 789 MPA E D = 19 MM</v>
      </c>
    </row>
    <row r="746" spans="1:6">
      <c r="A746" s="1528" t="s">
        <v>20349</v>
      </c>
      <c r="B746" s="1529" t="s">
        <v>20350</v>
      </c>
      <c r="C746" s="1528" t="s">
        <v>4279</v>
      </c>
      <c r="D746" s="1543">
        <v>11.8439</v>
      </c>
      <c r="E746" s="1535"/>
      <c r="F746" s="1521" t="str">
        <f t="shared" si="11"/>
        <v>TIRANTE DE BARRA DE AÇO - TENSÃO DE ESCOAMENTO = 686 MPA, TENSÃO DE RUPTURA = 789 MPA E D = 22 MM</v>
      </c>
    </row>
    <row r="747" spans="1:6">
      <c r="A747" s="1526" t="s">
        <v>20351</v>
      </c>
      <c r="B747" s="1523" t="s">
        <v>20352</v>
      </c>
      <c r="C747" s="1526" t="s">
        <v>4279</v>
      </c>
      <c r="D747" s="1542">
        <v>12.381</v>
      </c>
      <c r="E747" s="1535"/>
      <c r="F747" s="1521" t="str">
        <f t="shared" si="11"/>
        <v>TIRANTE DE BARRA DE AÇO - TENSÃO DE ESCOAMENTO = 686 MPA, TENSÃO DE RUPTURA = 789 MPA E D = 25 MM</v>
      </c>
    </row>
    <row r="748" spans="1:6">
      <c r="A748" s="1528" t="s">
        <v>20353</v>
      </c>
      <c r="B748" s="1529" t="s">
        <v>20354</v>
      </c>
      <c r="C748" s="1528" t="s">
        <v>4279</v>
      </c>
      <c r="D748" s="1543">
        <v>12.128500000000001</v>
      </c>
      <c r="E748" s="1535"/>
      <c r="F748" s="1521" t="str">
        <f t="shared" si="11"/>
        <v>TIRANTE DE BARRA DE AÇO - TENSÃO DE ESCOAMENTO = 686 MPA, TENSÃO DE RUPTURA = 789 MPA E D = 32 MM</v>
      </c>
    </row>
    <row r="749" spans="1:6">
      <c r="A749" s="1526" t="s">
        <v>20355</v>
      </c>
      <c r="B749" s="1523" t="s">
        <v>20356</v>
      </c>
      <c r="C749" s="1526" t="s">
        <v>4279</v>
      </c>
      <c r="D749" s="1552">
        <v>12.3218</v>
      </c>
      <c r="E749" s="1535"/>
      <c r="F749" s="1521" t="str">
        <f t="shared" si="11"/>
        <v>TIRANTE DE BARRA DE AÇO - TENSÃO DE ESCOAMENTO = 686 MPA, TENSÃO DE RUPTURA = 789 MPA E D = 36 MM</v>
      </c>
    </row>
    <row r="750" spans="1:6">
      <c r="A750" s="1528" t="s">
        <v>11003</v>
      </c>
      <c r="B750" s="1529" t="s">
        <v>21182</v>
      </c>
      <c r="C750" s="1528" t="s">
        <v>20703</v>
      </c>
      <c r="D750" s="1551">
        <v>15638.8613</v>
      </c>
      <c r="E750" s="1535"/>
      <c r="F750" s="1521" t="str">
        <f t="shared" si="11"/>
        <v>MANDÍBULA MÓVEL PARA BRITADOR - ABERTURA DE ALIMENTAÇÃO COM L = 930 MM</v>
      </c>
    </row>
    <row r="751" spans="1:6">
      <c r="A751" s="1526" t="s">
        <v>11004</v>
      </c>
      <c r="B751" s="1523" t="s">
        <v>21183</v>
      </c>
      <c r="C751" s="1526" t="s">
        <v>20703</v>
      </c>
      <c r="D751" s="1552">
        <v>18528.5468</v>
      </c>
      <c r="E751" s="1535"/>
      <c r="F751" s="1521" t="str">
        <f t="shared" si="11"/>
        <v>MANDÍBULA FIXA PARA BRITADOR - ABERTURA DE ALIMENTAÇÃO COM L = 930 MM</v>
      </c>
    </row>
    <row r="752" spans="1:6">
      <c r="A752" s="1528" t="s">
        <v>11005</v>
      </c>
      <c r="B752" s="1529" t="s">
        <v>21184</v>
      </c>
      <c r="C752" s="1528" t="s">
        <v>20703</v>
      </c>
      <c r="D752" s="1551">
        <v>14360.244500000001</v>
      </c>
      <c r="E752" s="1535"/>
      <c r="F752" s="1521" t="str">
        <f t="shared" si="11"/>
        <v>MANTA DO BRITADOR CÔNICO HP200 OU SIMILAR</v>
      </c>
    </row>
    <row r="753" spans="1:6">
      <c r="A753" s="1526" t="s">
        <v>11006</v>
      </c>
      <c r="B753" s="1523" t="s">
        <v>21185</v>
      </c>
      <c r="C753" s="1526" t="s">
        <v>20703</v>
      </c>
      <c r="D753" s="1552">
        <v>15445.7327</v>
      </c>
      <c r="E753" s="1535"/>
      <c r="F753" s="1521" t="str">
        <f t="shared" si="11"/>
        <v>REVESTIMENTO DO BOJO INTERNO DO BRITADOR CÔNICO HP200 OU SIMILAR</v>
      </c>
    </row>
    <row r="754" spans="1:6">
      <c r="A754" s="1528" t="s">
        <v>11007</v>
      </c>
      <c r="B754" s="1529" t="s">
        <v>21186</v>
      </c>
      <c r="C754" s="1528" t="s">
        <v>20703</v>
      </c>
      <c r="D754" s="1551">
        <v>3650.3395</v>
      </c>
      <c r="E754" s="1535"/>
      <c r="F754" s="1521" t="str">
        <f t="shared" si="11"/>
        <v>CUNHA LATERAL SUPERIOR PARA BRITADOR</v>
      </c>
    </row>
    <row r="755" spans="1:6">
      <c r="A755" s="1526" t="s">
        <v>11008</v>
      </c>
      <c r="B755" s="1523" t="s">
        <v>21187</v>
      </c>
      <c r="C755" s="1526" t="s">
        <v>20703</v>
      </c>
      <c r="D755" s="1542">
        <v>2539.0282000000002</v>
      </c>
      <c r="E755" s="1535"/>
      <c r="F755" s="1521" t="str">
        <f t="shared" si="11"/>
        <v>CUNHA LATERAL INFERIOR PARA BRITADOR</v>
      </c>
    </row>
    <row r="756" spans="1:6">
      <c r="A756" s="1528" t="s">
        <v>11009</v>
      </c>
      <c r="B756" s="1529" t="s">
        <v>21188</v>
      </c>
      <c r="C756" s="1528" t="s">
        <v>3982</v>
      </c>
      <c r="D756" s="1543">
        <v>32.811</v>
      </c>
      <c r="E756" s="1535"/>
      <c r="F756" s="1521" t="str">
        <f t="shared" si="11"/>
        <v>MEIO TUBO DE CONCRETO SIMPLES - D = 0,40 M</v>
      </c>
    </row>
    <row r="757" spans="1:6">
      <c r="A757" s="1526" t="s">
        <v>11010</v>
      </c>
      <c r="B757" s="1523" t="s">
        <v>21189</v>
      </c>
      <c r="C757" s="1526" t="s">
        <v>3982</v>
      </c>
      <c r="D757" s="1542">
        <v>434.77620000000002</v>
      </c>
      <c r="E757" s="1535"/>
      <c r="F757" s="1521" t="str">
        <f t="shared" si="11"/>
        <v>CALHA METÁLICA SEMICIRCULAR CORRUGADA E GALVANIZADA, INCLUINDO FIXAÇÕES - D = 400 MM</v>
      </c>
    </row>
    <row r="758" spans="1:6">
      <c r="A758" s="1528" t="s">
        <v>11011</v>
      </c>
      <c r="B758" s="1529" t="s">
        <v>21190</v>
      </c>
      <c r="C758" s="1528" t="s">
        <v>20703</v>
      </c>
      <c r="D758" s="1543">
        <v>52.0884</v>
      </c>
      <c r="E758" s="1535"/>
      <c r="F758" s="1521" t="str">
        <f t="shared" si="11"/>
        <v>MOURÃO DE MADEIRA - H = 2,80 M E D = 0,15 M</v>
      </c>
    </row>
    <row r="759" spans="1:6">
      <c r="A759" s="1526" t="s">
        <v>11012</v>
      </c>
      <c r="B759" s="1523" t="s">
        <v>21191</v>
      </c>
      <c r="C759" s="1526" t="s">
        <v>20701</v>
      </c>
      <c r="D759" s="1542">
        <v>23.732399999999998</v>
      </c>
      <c r="E759" s="1535"/>
      <c r="F759" s="1521" t="str">
        <f t="shared" si="11"/>
        <v>TINTA ESMALTE SINTÉTICO ACETINADO</v>
      </c>
    </row>
    <row r="760" spans="1:6">
      <c r="A760" s="1528" t="s">
        <v>11013</v>
      </c>
      <c r="B760" s="1529" t="s">
        <v>21192</v>
      </c>
      <c r="C760" s="1528" t="s">
        <v>4279</v>
      </c>
      <c r="D760" s="1543">
        <v>26.565000000000001</v>
      </c>
      <c r="E760" s="1535"/>
      <c r="F760" s="1521" t="str">
        <f t="shared" si="11"/>
        <v>ELETRODO REVESTIDO E70XX</v>
      </c>
    </row>
    <row r="761" spans="1:6">
      <c r="A761" s="1526" t="s">
        <v>11014</v>
      </c>
      <c r="B761" s="1523" t="s">
        <v>21193</v>
      </c>
      <c r="C761" s="1526" t="s">
        <v>20703</v>
      </c>
      <c r="D761" s="1542">
        <v>16.033999999999999</v>
      </c>
      <c r="E761" s="1535"/>
      <c r="F761" s="1521" t="str">
        <f t="shared" si="11"/>
        <v>NONEL DE COLUNA (TÚNEL) - C = 4,8 M</v>
      </c>
    </row>
    <row r="762" spans="1:6">
      <c r="A762" s="1528" t="s">
        <v>11015</v>
      </c>
      <c r="B762" s="1529" t="s">
        <v>21194</v>
      </c>
      <c r="C762" s="1528" t="s">
        <v>3982</v>
      </c>
      <c r="D762" s="1543">
        <v>10.9473</v>
      </c>
      <c r="E762" s="1535"/>
      <c r="F762" s="1521" t="str">
        <f t="shared" si="11"/>
        <v>TUBO DE PVC SOLDÁVEL PARA ÁGUA FRIA - D = 50 MM (2")</v>
      </c>
    </row>
    <row r="763" spans="1:6">
      <c r="A763" s="1526" t="s">
        <v>11016</v>
      </c>
      <c r="B763" s="1523" t="s">
        <v>21195</v>
      </c>
      <c r="C763" s="1526" t="s">
        <v>20703</v>
      </c>
      <c r="D763" s="1542">
        <v>14.013199999999999</v>
      </c>
      <c r="E763" s="1535"/>
      <c r="F763" s="1521" t="str">
        <f t="shared" si="11"/>
        <v>NONEL DE COLUNA - C = 12,0 M</v>
      </c>
    </row>
    <row r="764" spans="1:6">
      <c r="A764" s="1528" t="s">
        <v>11017</v>
      </c>
      <c r="B764" s="1529" t="s">
        <v>11992</v>
      </c>
      <c r="C764" s="1528" t="s">
        <v>20703</v>
      </c>
      <c r="D764" s="1543">
        <v>798.21320000000003</v>
      </c>
      <c r="E764" s="1535"/>
      <c r="F764" s="1521" t="str">
        <f t="shared" si="11"/>
        <v>COROA DE DIAMANTE LINHA AWG</v>
      </c>
    </row>
    <row r="765" spans="1:6">
      <c r="A765" s="1526" t="s">
        <v>11018</v>
      </c>
      <c r="B765" s="1523" t="s">
        <v>21196</v>
      </c>
      <c r="C765" s="1526" t="s">
        <v>20703</v>
      </c>
      <c r="D765" s="1542">
        <v>12.1965</v>
      </c>
      <c r="E765" s="1535"/>
      <c r="F765" s="1521" t="str">
        <f t="shared" si="11"/>
        <v>NONEL DE INICIAÇÃO PARA FOGACHO - C = 6,0 M</v>
      </c>
    </row>
    <row r="766" spans="1:6">
      <c r="A766" s="1528" t="s">
        <v>11019</v>
      </c>
      <c r="B766" s="1529" t="s">
        <v>21197</v>
      </c>
      <c r="C766" s="1528" t="s">
        <v>20703</v>
      </c>
      <c r="D766" s="1543">
        <v>11.952</v>
      </c>
      <c r="E766" s="1535"/>
      <c r="F766" s="1521" t="str">
        <f t="shared" si="11"/>
        <v>NONEL DE COLUNA - C = 4,8 M</v>
      </c>
    </row>
    <row r="767" spans="1:6">
      <c r="A767" s="1526" t="s">
        <v>11020</v>
      </c>
      <c r="B767" s="1523" t="s">
        <v>21198</v>
      </c>
      <c r="C767" s="1526" t="s">
        <v>20703</v>
      </c>
      <c r="D767" s="1542">
        <v>11.494899999999999</v>
      </c>
      <c r="E767" s="1535"/>
      <c r="F767" s="1521" t="str">
        <f t="shared" si="11"/>
        <v>NONEL DE LIGAÇÃO - C = 6,0 M</v>
      </c>
    </row>
    <row r="768" spans="1:6">
      <c r="A768" s="1528" t="s">
        <v>11021</v>
      </c>
      <c r="B768" s="1529" t="s">
        <v>21199</v>
      </c>
      <c r="C768" s="1528" t="s">
        <v>20703</v>
      </c>
      <c r="D768" s="1543">
        <v>12.2964</v>
      </c>
      <c r="E768" s="1535"/>
      <c r="F768" s="1521" t="str">
        <f t="shared" si="11"/>
        <v>NONEL DE COLUNA - C = 6,0 M</v>
      </c>
    </row>
    <row r="769" spans="1:6">
      <c r="A769" s="1526" t="s">
        <v>11022</v>
      </c>
      <c r="B769" s="1523" t="s">
        <v>21200</v>
      </c>
      <c r="C769" s="1526" t="s">
        <v>20703</v>
      </c>
      <c r="D769" s="1542">
        <v>626.86980000000005</v>
      </c>
      <c r="E769" s="1535"/>
      <c r="F769" s="1521" t="str">
        <f t="shared" si="11"/>
        <v>SÉRIE DE BROCAS INTEGRAIS S12</v>
      </c>
    </row>
    <row r="770" spans="1:6">
      <c r="A770" s="1528" t="s">
        <v>11023</v>
      </c>
      <c r="B770" s="1529" t="s">
        <v>21201</v>
      </c>
      <c r="C770" s="1528" t="s">
        <v>20703</v>
      </c>
      <c r="D770" s="1543">
        <v>156.30590000000001</v>
      </c>
      <c r="E770" s="1535"/>
      <c r="F770" s="1521" t="str">
        <f t="shared" si="11"/>
        <v>NONEL INICIADOR - C = 150,0 M</v>
      </c>
    </row>
    <row r="771" spans="1:6">
      <c r="A771" s="1526" t="s">
        <v>11024</v>
      </c>
      <c r="B771" s="1523" t="s">
        <v>21202</v>
      </c>
      <c r="C771" s="1526" t="s">
        <v>20703</v>
      </c>
      <c r="D771" s="1542">
        <v>44.964300000000001</v>
      </c>
      <c r="E771" s="1535"/>
      <c r="F771" s="1521" t="str">
        <f t="shared" ref="F771:F834" si="12">UPPER(B771)</f>
        <v>DENTE DE CORTE PARA RECICLADORA</v>
      </c>
    </row>
    <row r="772" spans="1:6">
      <c r="A772" s="1528" t="s">
        <v>11025</v>
      </c>
      <c r="B772" s="1529" t="s">
        <v>21203</v>
      </c>
      <c r="C772" s="1528" t="s">
        <v>20703</v>
      </c>
      <c r="D772" s="1543">
        <v>304.35660000000001</v>
      </c>
      <c r="E772" s="1535"/>
      <c r="F772" s="1521" t="str">
        <f t="shared" si="12"/>
        <v>PORTA DENTE DE CORTE PARA FRESADORA E RECICLADORA A FRIO</v>
      </c>
    </row>
    <row r="773" spans="1:6">
      <c r="A773" s="1526" t="s">
        <v>11026</v>
      </c>
      <c r="B773" s="1523" t="s">
        <v>21204</v>
      </c>
      <c r="C773" s="1526" t="s">
        <v>4279</v>
      </c>
      <c r="D773" s="1542">
        <v>36.304600000000001</v>
      </c>
      <c r="E773" s="1535"/>
      <c r="F773" s="1521" t="str">
        <f t="shared" si="12"/>
        <v>SELANTE ELÁSTICO À BASE DE POLIURETANO E ASFALTO</v>
      </c>
    </row>
    <row r="774" spans="1:6">
      <c r="A774" s="1528" t="s">
        <v>11027</v>
      </c>
      <c r="B774" s="1529" t="s">
        <v>11993</v>
      </c>
      <c r="C774" s="1528" t="s">
        <v>4279</v>
      </c>
      <c r="D774" s="1551">
        <v>8.8833000000000002</v>
      </c>
      <c r="E774" s="1535"/>
      <c r="F774" s="1521" t="str">
        <f t="shared" si="12"/>
        <v>ADITIVO DE CURA PARA CONCRETO</v>
      </c>
    </row>
    <row r="775" spans="1:6">
      <c r="A775" s="1528" t="s">
        <v>11028</v>
      </c>
      <c r="B775" s="1529" t="s">
        <v>11994</v>
      </c>
      <c r="C775" s="1528" t="s">
        <v>20703</v>
      </c>
      <c r="D775" s="1551">
        <v>1649.3923</v>
      </c>
      <c r="E775" s="1535"/>
      <c r="F775" s="1521" t="str">
        <f t="shared" si="12"/>
        <v>COROA DE DIAMANTE LINHA HWG</v>
      </c>
    </row>
    <row r="776" spans="1:6">
      <c r="A776" s="1526" t="s">
        <v>11029</v>
      </c>
      <c r="B776" s="1523" t="s">
        <v>11995</v>
      </c>
      <c r="C776" s="1526" t="s">
        <v>20703</v>
      </c>
      <c r="D776" s="1542">
        <v>1311.4973</v>
      </c>
      <c r="E776" s="1535"/>
      <c r="F776" s="1521" t="str">
        <f t="shared" si="12"/>
        <v>COROA DE DIAMANTE LINHA NWG</v>
      </c>
    </row>
    <row r="777" spans="1:6">
      <c r="A777" s="1528" t="s">
        <v>11030</v>
      </c>
      <c r="B777" s="1529" t="s">
        <v>11996</v>
      </c>
      <c r="C777" s="1528" t="s">
        <v>4279</v>
      </c>
      <c r="D777" s="1543">
        <v>15.3642</v>
      </c>
      <c r="E777" s="1535"/>
      <c r="F777" s="1521" t="str">
        <f t="shared" si="12"/>
        <v>ARGAMASSA ASFÁLTICA</v>
      </c>
    </row>
    <row r="778" spans="1:6">
      <c r="A778" s="1526" t="s">
        <v>11031</v>
      </c>
      <c r="B778" s="1523" t="s">
        <v>21205</v>
      </c>
      <c r="C778" s="1526" t="s">
        <v>3982</v>
      </c>
      <c r="D778" s="1542">
        <v>19.874199999999998</v>
      </c>
      <c r="E778" s="1535"/>
      <c r="F778" s="1521" t="str">
        <f t="shared" si="12"/>
        <v>TUBO PEAD CORRUGADO PERFURADO PARA DRENAGEM - D = 100 MM</v>
      </c>
    </row>
    <row r="779" spans="1:6">
      <c r="A779" s="1528" t="s">
        <v>11032</v>
      </c>
      <c r="B779" s="1529" t="s">
        <v>11997</v>
      </c>
      <c r="C779" s="1528" t="s">
        <v>20703</v>
      </c>
      <c r="D779" s="1543">
        <v>358.46350000000001</v>
      </c>
      <c r="E779" s="1535"/>
      <c r="F779" s="1521" t="str">
        <f t="shared" si="12"/>
        <v>COROA DE WIDIA LINHA AWG</v>
      </c>
    </row>
    <row r="780" spans="1:6">
      <c r="A780" s="1526" t="s">
        <v>11033</v>
      </c>
      <c r="B780" s="1523" t="s">
        <v>21206</v>
      </c>
      <c r="C780" s="1526" t="s">
        <v>3982</v>
      </c>
      <c r="D780" s="1542">
        <v>85.983800000000002</v>
      </c>
      <c r="E780" s="1535"/>
      <c r="F780" s="1521" t="str">
        <f t="shared" si="12"/>
        <v>TUBO DE CONCRETO ARMADO PA1 - D = 0,40 M</v>
      </c>
    </row>
    <row r="781" spans="1:6">
      <c r="A781" s="1528" t="s">
        <v>11034</v>
      </c>
      <c r="B781" s="1529" t="s">
        <v>21207</v>
      </c>
      <c r="C781" s="1528" t="s">
        <v>3982</v>
      </c>
      <c r="D781" s="1543">
        <v>97.756399999999999</v>
      </c>
      <c r="E781" s="1535"/>
      <c r="F781" s="1521" t="str">
        <f t="shared" si="12"/>
        <v>TUBO DE CONCRETO ARMADO PA2 - D = 0,40 M</v>
      </c>
    </row>
    <row r="782" spans="1:6">
      <c r="A782" s="1526" t="s">
        <v>11035</v>
      </c>
      <c r="B782" s="1523" t="s">
        <v>21208</v>
      </c>
      <c r="C782" s="1526" t="s">
        <v>3982</v>
      </c>
      <c r="D782" s="1542">
        <v>123.6019</v>
      </c>
      <c r="E782" s="1535"/>
      <c r="F782" s="1521" t="str">
        <f t="shared" si="12"/>
        <v>TUBO DE CONCRETO ARMADO PA3 - D = 0,40 M</v>
      </c>
    </row>
    <row r="783" spans="1:6">
      <c r="A783" s="1528" t="s">
        <v>11036</v>
      </c>
      <c r="B783" s="1529" t="s">
        <v>21209</v>
      </c>
      <c r="C783" s="1528" t="s">
        <v>3982</v>
      </c>
      <c r="D783" s="1543">
        <v>159.30000000000001</v>
      </c>
      <c r="E783" s="1535"/>
      <c r="F783" s="1521" t="str">
        <f t="shared" si="12"/>
        <v>TUBO DE CONCRETO ARMADO PA4 - D = 0,40 M</v>
      </c>
    </row>
    <row r="784" spans="1:6">
      <c r="A784" s="1526" t="s">
        <v>11037</v>
      </c>
      <c r="B784" s="1523" t="s">
        <v>21210</v>
      </c>
      <c r="C784" s="1526" t="s">
        <v>3982</v>
      </c>
      <c r="D784" s="1542">
        <v>137.62090000000001</v>
      </c>
      <c r="E784" s="1535"/>
      <c r="F784" s="1521" t="str">
        <f t="shared" si="12"/>
        <v>TUBO DE CONCRETO ARMADO PA1 - D = 0,60 M</v>
      </c>
    </row>
    <row r="785" spans="1:6">
      <c r="A785" s="1528" t="s">
        <v>11038</v>
      </c>
      <c r="B785" s="1529" t="s">
        <v>21211</v>
      </c>
      <c r="C785" s="1528" t="s">
        <v>3982</v>
      </c>
      <c r="D785" s="1543">
        <v>167.28149999999999</v>
      </c>
      <c r="E785" s="1535"/>
      <c r="F785" s="1521" t="str">
        <f t="shared" si="12"/>
        <v>TUBO DE CONCRETO ARMADO PA2 - D = 0,60 M</v>
      </c>
    </row>
    <row r="786" spans="1:6">
      <c r="A786" s="1526" t="s">
        <v>11039</v>
      </c>
      <c r="B786" s="1523" t="s">
        <v>21212</v>
      </c>
      <c r="C786" s="1526" t="s">
        <v>3982</v>
      </c>
      <c r="D786" s="1542">
        <v>194.41650000000001</v>
      </c>
      <c r="E786" s="1535"/>
      <c r="F786" s="1521" t="str">
        <f t="shared" si="12"/>
        <v>TUBO DE CONCRETO ARMADO PA3 - D = 0,60 M</v>
      </c>
    </row>
    <row r="787" spans="1:6">
      <c r="A787" s="1528" t="s">
        <v>11040</v>
      </c>
      <c r="B787" s="1529" t="s">
        <v>21213</v>
      </c>
      <c r="C787" s="1528" t="s">
        <v>3982</v>
      </c>
      <c r="D787" s="1543">
        <v>284.1268</v>
      </c>
      <c r="E787" s="1535"/>
      <c r="F787" s="1521" t="str">
        <f t="shared" si="12"/>
        <v>TUBO DE CONCRETO ARMADO PA4 - D = 0,60 M</v>
      </c>
    </row>
    <row r="788" spans="1:6">
      <c r="A788" s="1526" t="s">
        <v>11041</v>
      </c>
      <c r="B788" s="1523" t="s">
        <v>21214</v>
      </c>
      <c r="C788" s="1526" t="s">
        <v>3982</v>
      </c>
      <c r="D788" s="1542">
        <v>210.67740000000001</v>
      </c>
      <c r="E788" s="1535"/>
      <c r="F788" s="1521" t="str">
        <f t="shared" si="12"/>
        <v>TUBO DE CONCRETO ARMADO PA1 - D = 0,80 M</v>
      </c>
    </row>
    <row r="789" spans="1:6">
      <c r="A789" s="1528" t="s">
        <v>11042</v>
      </c>
      <c r="B789" s="1529" t="s">
        <v>21215</v>
      </c>
      <c r="C789" s="1528" t="s">
        <v>3982</v>
      </c>
      <c r="D789" s="1543">
        <v>266.14089999999999</v>
      </c>
      <c r="E789" s="1535"/>
      <c r="F789" s="1521" t="str">
        <f t="shared" si="12"/>
        <v>TUBO DE CONCRETO ARMADO PA2 - D = 0,80 M</v>
      </c>
    </row>
    <row r="790" spans="1:6">
      <c r="A790" s="1526" t="s">
        <v>11043</v>
      </c>
      <c r="B790" s="1523" t="s">
        <v>21216</v>
      </c>
      <c r="C790" s="1526" t="s">
        <v>3982</v>
      </c>
      <c r="D790" s="1542">
        <v>318.14850000000001</v>
      </c>
      <c r="E790" s="1535"/>
      <c r="F790" s="1521" t="str">
        <f t="shared" si="12"/>
        <v>TUBO DE CONCRETO ARMADO PA3 - D = 0,80 M</v>
      </c>
    </row>
    <row r="791" spans="1:6">
      <c r="A791" s="1528" t="s">
        <v>11044</v>
      </c>
      <c r="B791" s="1529" t="s">
        <v>21217</v>
      </c>
      <c r="C791" s="1528" t="s">
        <v>3982</v>
      </c>
      <c r="D791" s="1543">
        <v>359.51119999999997</v>
      </c>
      <c r="E791" s="1535"/>
      <c r="F791" s="1521" t="str">
        <f t="shared" si="12"/>
        <v>TUBO DE CONCRETO ARMADO PA4 - D = 0,80 M</v>
      </c>
    </row>
    <row r="792" spans="1:6">
      <c r="A792" s="1526" t="s">
        <v>11045</v>
      </c>
      <c r="B792" s="1523" t="s">
        <v>21218</v>
      </c>
      <c r="C792" s="1526" t="s">
        <v>3982</v>
      </c>
      <c r="D792" s="1542">
        <v>372.892</v>
      </c>
      <c r="E792" s="1535"/>
      <c r="F792" s="1521" t="str">
        <f t="shared" si="12"/>
        <v>TUBO DE CONCRETO ARMADO PA1 - D = 1,00 M</v>
      </c>
    </row>
    <row r="793" spans="1:6">
      <c r="A793" s="1528" t="s">
        <v>11046</v>
      </c>
      <c r="B793" s="1529" t="s">
        <v>21219</v>
      </c>
      <c r="C793" s="1528" t="s">
        <v>3982</v>
      </c>
      <c r="D793" s="1543">
        <v>401.53609999999998</v>
      </c>
      <c r="E793" s="1535"/>
      <c r="F793" s="1521" t="str">
        <f t="shared" si="12"/>
        <v>TUBO DE CONCRETO ARMADO PA2 - D = 1,00 M</v>
      </c>
    </row>
    <row r="794" spans="1:6">
      <c r="A794" s="1526" t="s">
        <v>11433</v>
      </c>
      <c r="B794" s="1523" t="s">
        <v>21220</v>
      </c>
      <c r="C794" s="1526" t="s">
        <v>3982</v>
      </c>
      <c r="D794" s="1542">
        <v>448.72280000000001</v>
      </c>
      <c r="E794" s="1535"/>
      <c r="F794" s="1521" t="str">
        <f t="shared" si="12"/>
        <v>TUBO DE CONCRETO ARMADO PA3 - D = 1,00 M</v>
      </c>
    </row>
    <row r="795" spans="1:6">
      <c r="A795" s="1528" t="s">
        <v>11434</v>
      </c>
      <c r="B795" s="1529" t="s">
        <v>21221</v>
      </c>
      <c r="C795" s="1528" t="s">
        <v>3982</v>
      </c>
      <c r="D795" s="1543">
        <v>514.42759999999998</v>
      </c>
      <c r="E795" s="1535"/>
      <c r="F795" s="1521" t="str">
        <f t="shared" si="12"/>
        <v>TUBO DE CONCRETO ARMADO PA4 - D = 1,00 M</v>
      </c>
    </row>
    <row r="796" spans="1:6">
      <c r="A796" s="1526" t="s">
        <v>11435</v>
      </c>
      <c r="B796" s="1523" t="s">
        <v>21222</v>
      </c>
      <c r="C796" s="1526" t="s">
        <v>3982</v>
      </c>
      <c r="D796" s="1542">
        <v>419.65050000000002</v>
      </c>
      <c r="E796" s="1535"/>
      <c r="F796" s="1521" t="str">
        <f t="shared" si="12"/>
        <v>TUBO DE CONCRETO ARMADO PA1 - D = 1,20 M</v>
      </c>
    </row>
    <row r="797" spans="1:6">
      <c r="A797" s="1528" t="s">
        <v>11436</v>
      </c>
      <c r="B797" s="1529" t="s">
        <v>21223</v>
      </c>
      <c r="C797" s="1528" t="s">
        <v>3982</v>
      </c>
      <c r="D797" s="1543">
        <v>463.76440000000002</v>
      </c>
      <c r="E797" s="1535"/>
      <c r="F797" s="1521" t="str">
        <f t="shared" si="12"/>
        <v>TUBO DE CONCRETO ARMADO PA2 - D = 1,20 M</v>
      </c>
    </row>
    <row r="798" spans="1:6">
      <c r="A798" s="1526" t="s">
        <v>11437</v>
      </c>
      <c r="B798" s="1523" t="s">
        <v>21224</v>
      </c>
      <c r="C798" s="1526" t="s">
        <v>3982</v>
      </c>
      <c r="D798" s="1542">
        <v>620.7115</v>
      </c>
      <c r="E798" s="1535"/>
      <c r="F798" s="1521" t="str">
        <f t="shared" si="12"/>
        <v>TUBO DE CONCRETO ARMADO PA3 - D = 1,20 M</v>
      </c>
    </row>
    <row r="799" spans="1:6">
      <c r="A799" s="1528" t="s">
        <v>11438</v>
      </c>
      <c r="B799" s="1529" t="s">
        <v>21225</v>
      </c>
      <c r="C799" s="1528" t="s">
        <v>3982</v>
      </c>
      <c r="D799" s="1543">
        <v>686.40250000000003</v>
      </c>
      <c r="E799" s="1535"/>
      <c r="F799" s="1521" t="str">
        <f t="shared" si="12"/>
        <v>TUBO DE CONCRETO ARMADO PA4 - D = 1,20 M</v>
      </c>
    </row>
    <row r="800" spans="1:6">
      <c r="A800" s="1526" t="s">
        <v>11439</v>
      </c>
      <c r="B800" s="1523" t="s">
        <v>21226</v>
      </c>
      <c r="C800" s="1526" t="s">
        <v>3982</v>
      </c>
      <c r="D800" s="1542">
        <v>655.34230000000002</v>
      </c>
      <c r="E800" s="1535"/>
      <c r="F800" s="1521" t="str">
        <f t="shared" si="12"/>
        <v>TUBO DE CONCRETO ARMADO PA1 - D = 1,50 M</v>
      </c>
    </row>
    <row r="801" spans="1:8">
      <c r="A801" s="1528" t="s">
        <v>11440</v>
      </c>
      <c r="B801" s="1529" t="s">
        <v>21227</v>
      </c>
      <c r="C801" s="1528" t="s">
        <v>3982</v>
      </c>
      <c r="D801" s="1543">
        <v>719.98479999999995</v>
      </c>
      <c r="E801" s="1535"/>
      <c r="F801" s="1521" t="str">
        <f t="shared" si="12"/>
        <v>TUBO DE CONCRETO ARMADO PA2 - D = 1,50 M</v>
      </c>
    </row>
    <row r="802" spans="1:8">
      <c r="A802" s="1526" t="s">
        <v>11441</v>
      </c>
      <c r="B802" s="1523" t="s">
        <v>21228</v>
      </c>
      <c r="C802" s="1526" t="s">
        <v>3982</v>
      </c>
      <c r="D802" s="1542">
        <v>904.91380000000004</v>
      </c>
      <c r="E802" s="1535"/>
      <c r="F802" s="1521" t="str">
        <f t="shared" si="12"/>
        <v>TUBO DE CONCRETO ARMADO PA3 - D = 1,50 M</v>
      </c>
    </row>
    <row r="803" spans="1:8">
      <c r="A803" s="1528" t="s">
        <v>11442</v>
      </c>
      <c r="B803" s="1529" t="s">
        <v>21229</v>
      </c>
      <c r="C803" s="1528" t="s">
        <v>3982</v>
      </c>
      <c r="D803" s="1543">
        <v>987.28660000000002</v>
      </c>
      <c r="E803" s="1535"/>
      <c r="F803" s="1521" t="str">
        <f t="shared" si="12"/>
        <v>TUBO DE CONCRETO ARMADO PA4 - D = 1,50 M</v>
      </c>
    </row>
    <row r="804" spans="1:8">
      <c r="A804" s="1526" t="s">
        <v>11443</v>
      </c>
      <c r="B804" s="1523" t="s">
        <v>21230</v>
      </c>
      <c r="C804" s="1526" t="s">
        <v>3982</v>
      </c>
      <c r="D804" s="1542">
        <v>100.1996</v>
      </c>
      <c r="E804" s="1535"/>
      <c r="F804" s="1521" t="str">
        <f t="shared" si="12"/>
        <v>TUBO DE CONCRETO ARMADO PA1 - D = 0,50 M</v>
      </c>
    </row>
    <row r="805" spans="1:8">
      <c r="A805" s="1528" t="s">
        <v>11444</v>
      </c>
      <c r="B805" s="1529" t="s">
        <v>21231</v>
      </c>
      <c r="C805" s="1528" t="s">
        <v>3982</v>
      </c>
      <c r="D805" s="1543">
        <v>114.9871</v>
      </c>
      <c r="E805" s="1535"/>
      <c r="F805" s="1521" t="str">
        <f t="shared" si="12"/>
        <v>TUBO DE CONCRETO ARMADO PA2 - D = 0,50 M</v>
      </c>
    </row>
    <row r="806" spans="1:8">
      <c r="A806" s="1526" t="s">
        <v>11445</v>
      </c>
      <c r="B806" s="1523" t="s">
        <v>21232</v>
      </c>
      <c r="C806" s="1526" t="s">
        <v>3982</v>
      </c>
      <c r="D806" s="1542">
        <v>145.2362</v>
      </c>
      <c r="E806" s="1535"/>
      <c r="F806" s="1521" t="str">
        <f t="shared" si="12"/>
        <v>TUBO DE CONCRETO ARMADO PA3 - D = 0,50 M</v>
      </c>
    </row>
    <row r="807" spans="1:8">
      <c r="A807" s="1528" t="s">
        <v>11446</v>
      </c>
      <c r="B807" s="1529" t="s">
        <v>21233</v>
      </c>
      <c r="C807" s="1528" t="s">
        <v>3982</v>
      </c>
      <c r="D807" s="1543">
        <v>242.2336</v>
      </c>
      <c r="E807" s="1535"/>
      <c r="F807" s="1521" t="str">
        <f t="shared" si="12"/>
        <v>TUBO DE CONCRETO ARMADO PA4 - D = 0,50 M</v>
      </c>
    </row>
    <row r="808" spans="1:8">
      <c r="A808" s="1526" t="s">
        <v>11447</v>
      </c>
      <c r="B808" s="1523" t="s">
        <v>11998</v>
      </c>
      <c r="C808" s="1526" t="s">
        <v>20703</v>
      </c>
      <c r="D808" s="1542">
        <v>617.31089999999995</v>
      </c>
      <c r="E808" s="1535"/>
      <c r="F808" s="1521" t="str">
        <f t="shared" si="12"/>
        <v>COROA DE WIDIA LINHA HWG</v>
      </c>
    </row>
    <row r="809" spans="1:8">
      <c r="A809" s="1528" t="s">
        <v>11448</v>
      </c>
      <c r="B809" s="1529" t="s">
        <v>11999</v>
      </c>
      <c r="C809" s="1528" t="s">
        <v>20703</v>
      </c>
      <c r="D809" s="1543">
        <v>589.95910000000003</v>
      </c>
      <c r="E809" s="1535"/>
      <c r="F809" s="1521" t="str">
        <f t="shared" si="12"/>
        <v>COROA DE WIDIA LINHA NWG</v>
      </c>
    </row>
    <row r="810" spans="1:8">
      <c r="A810" s="1526" t="s">
        <v>11449</v>
      </c>
      <c r="B810" s="1523" t="s">
        <v>21234</v>
      </c>
      <c r="C810" s="1526" t="s">
        <v>3982</v>
      </c>
      <c r="D810" s="1552">
        <v>474.14420000000001</v>
      </c>
      <c r="E810" s="1535"/>
      <c r="F810" s="1521" t="str">
        <f t="shared" si="12"/>
        <v>HASTE DE PAREDES PARALELAS COM NIPLE LINHA NW</v>
      </c>
    </row>
    <row r="811" spans="1:8">
      <c r="A811" s="1528" t="s">
        <v>11450</v>
      </c>
      <c r="B811" s="1529" t="s">
        <v>21235</v>
      </c>
      <c r="C811" s="1528" t="s">
        <v>3367</v>
      </c>
      <c r="D811" s="1551">
        <v>12634.789000000001</v>
      </c>
      <c r="E811" s="1535"/>
      <c r="F811" s="1521" t="str">
        <f t="shared" si="12"/>
        <v>TRILHO UIC60 EM AÇO-CARBONO - C = 12 M</v>
      </c>
    </row>
    <row r="812" spans="1:8">
      <c r="A812" s="1526" t="s">
        <v>11451</v>
      </c>
      <c r="B812" s="1523" t="s">
        <v>21236</v>
      </c>
      <c r="C812" s="1526" t="s">
        <v>3367</v>
      </c>
      <c r="D812" s="1552">
        <v>10406.004800000001</v>
      </c>
      <c r="E812" s="1535"/>
      <c r="F812" s="1521" t="str">
        <f t="shared" si="12"/>
        <v>TRILHO TR45 EM AÇO-CARBONO - C = 12 M</v>
      </c>
    </row>
    <row r="813" spans="1:8">
      <c r="A813" s="1528" t="s">
        <v>11452</v>
      </c>
      <c r="B813" s="1529" t="s">
        <v>21237</v>
      </c>
      <c r="C813" s="1528" t="s">
        <v>3367</v>
      </c>
      <c r="D813" s="1551">
        <v>10579.2695</v>
      </c>
      <c r="E813" s="1535"/>
      <c r="F813" s="1521" t="str">
        <f t="shared" si="12"/>
        <v>TRILHO TR57 EM AÇO-CARBONO - C = 12 M</v>
      </c>
    </row>
    <row r="814" spans="1:8">
      <c r="A814" s="1526" t="s">
        <v>11453</v>
      </c>
      <c r="B814" s="1523" t="s">
        <v>21238</v>
      </c>
      <c r="C814" s="1526" t="s">
        <v>3367</v>
      </c>
      <c r="D814" s="1552">
        <v>10829.6901</v>
      </c>
      <c r="E814" s="1535"/>
      <c r="F814" s="1521" t="str">
        <f t="shared" si="12"/>
        <v>TRILHO TR68 EM AÇO-CARBONO - C = 12 M</v>
      </c>
      <c r="H814" s="57"/>
    </row>
    <row r="815" spans="1:8">
      <c r="A815" s="1528" t="s">
        <v>11454</v>
      </c>
      <c r="B815" s="1529" t="s">
        <v>12000</v>
      </c>
      <c r="C815" s="1528" t="s">
        <v>20703</v>
      </c>
      <c r="D815" s="1543">
        <v>83442.245999999999</v>
      </c>
      <c r="E815" s="1535"/>
      <c r="F815" s="1521" t="str">
        <f t="shared" si="12"/>
        <v>LUBRIFICADOR DE TRILHOS E DE FLANGES DE RODAS</v>
      </c>
    </row>
    <row r="816" spans="1:8">
      <c r="A816" s="1526" t="s">
        <v>11455</v>
      </c>
      <c r="B816" s="1523" t="s">
        <v>21239</v>
      </c>
      <c r="C816" s="1526" t="s">
        <v>20703</v>
      </c>
      <c r="D816" s="1542">
        <v>10.0236</v>
      </c>
      <c r="E816" s="1535"/>
      <c r="F816" s="1521" t="str">
        <f t="shared" si="12"/>
        <v>TIREFÃO - D = 24 MM E C = 188 MM</v>
      </c>
    </row>
    <row r="817" spans="1:6">
      <c r="A817" s="1528" t="s">
        <v>11456</v>
      </c>
      <c r="B817" s="1529" t="s">
        <v>21240</v>
      </c>
      <c r="C817" s="1528" t="s">
        <v>20703</v>
      </c>
      <c r="D817" s="1543">
        <v>6.6798000000000002</v>
      </c>
      <c r="E817" s="1535"/>
      <c r="F817" s="1521" t="str">
        <f t="shared" si="12"/>
        <v>TIREFÃO - D = 22 MM E C = 155 MM</v>
      </c>
    </row>
    <row r="818" spans="1:6">
      <c r="A818" s="1526" t="s">
        <v>11457</v>
      </c>
      <c r="B818" s="1523" t="s">
        <v>21241</v>
      </c>
      <c r="C818" s="1526" t="s">
        <v>20703</v>
      </c>
      <c r="D818" s="1542">
        <v>28.367599999999999</v>
      </c>
      <c r="E818" s="1535"/>
      <c r="F818" s="1521" t="str">
        <f t="shared" si="12"/>
        <v>RETENSOR PARA VIA FÉRREA DE TR45</v>
      </c>
    </row>
    <row r="819" spans="1:6">
      <c r="A819" s="1528" t="s">
        <v>11458</v>
      </c>
      <c r="B819" s="1529" t="s">
        <v>21242</v>
      </c>
      <c r="C819" s="1528" t="s">
        <v>20703</v>
      </c>
      <c r="D819" s="1543">
        <v>29.719100000000001</v>
      </c>
      <c r="E819" s="1535"/>
      <c r="F819" s="1521" t="str">
        <f t="shared" si="12"/>
        <v>RETENSOR PARA VIA FÉRREA DE TR57</v>
      </c>
    </row>
    <row r="820" spans="1:6">
      <c r="A820" s="1526" t="s">
        <v>11459</v>
      </c>
      <c r="B820" s="1523" t="s">
        <v>21243</v>
      </c>
      <c r="C820" s="1526" t="s">
        <v>20703</v>
      </c>
      <c r="D820" s="1542">
        <v>29.751100000000001</v>
      </c>
      <c r="E820" s="1535"/>
      <c r="F820" s="1521" t="str">
        <f t="shared" si="12"/>
        <v>RETENSOR PARA VIA FÉRREA DE TR68</v>
      </c>
    </row>
    <row r="821" spans="1:6">
      <c r="A821" s="1528" t="s">
        <v>11460</v>
      </c>
      <c r="B821" s="1529" t="s">
        <v>21244</v>
      </c>
      <c r="C821" s="1528" t="s">
        <v>20703</v>
      </c>
      <c r="D821" s="1543">
        <v>107.9657</v>
      </c>
      <c r="E821" s="1535"/>
      <c r="F821" s="1521" t="str">
        <f t="shared" si="12"/>
        <v>PLACA DE APOIO EM AÇO LAMINADO PARA UIC60 COM FIXAÇÃO RÍGIDA</v>
      </c>
    </row>
    <row r="822" spans="1:6">
      <c r="A822" s="1526" t="s">
        <v>11461</v>
      </c>
      <c r="B822" s="1523" t="s">
        <v>21245</v>
      </c>
      <c r="C822" s="1526" t="s">
        <v>20703</v>
      </c>
      <c r="D822" s="1542">
        <v>11.866199999999999</v>
      </c>
      <c r="E822" s="1535"/>
      <c r="F822" s="1521" t="str">
        <f t="shared" si="12"/>
        <v>GRAMPO ELÁSTICO PANDROL PARA FIXAÇÃO ELÁSTICA</v>
      </c>
    </row>
    <row r="823" spans="1:6">
      <c r="A823" s="1528" t="s">
        <v>11462</v>
      </c>
      <c r="B823" s="1529" t="s">
        <v>21246</v>
      </c>
      <c r="C823" s="1528" t="s">
        <v>20703</v>
      </c>
      <c r="D823" s="1543">
        <v>72.217100000000002</v>
      </c>
      <c r="E823" s="1535"/>
      <c r="F823" s="1521" t="str">
        <f t="shared" si="12"/>
        <v>PLACA DE APOIO EM AÇO LAMINADO PARA TR45 COM FIXAÇÃO ELÁSTICA</v>
      </c>
    </row>
    <row r="824" spans="1:6">
      <c r="A824" s="1526" t="s">
        <v>11463</v>
      </c>
      <c r="B824" s="1523" t="s">
        <v>21247</v>
      </c>
      <c r="C824" s="1526" t="s">
        <v>20703</v>
      </c>
      <c r="D824" s="1542">
        <v>75.039900000000003</v>
      </c>
      <c r="E824" s="1535"/>
      <c r="F824" s="1521" t="str">
        <f t="shared" si="12"/>
        <v>PLACA DE APOIO EM AÇO LAMINADO PARA TR57 COM FIXAÇÃO ELÁSTICA</v>
      </c>
    </row>
    <row r="825" spans="1:6">
      <c r="A825" s="1528" t="s">
        <v>11464</v>
      </c>
      <c r="B825" s="1529" t="s">
        <v>21248</v>
      </c>
      <c r="C825" s="1528" t="s">
        <v>20703</v>
      </c>
      <c r="D825" s="1543">
        <v>114.0611</v>
      </c>
      <c r="E825" s="1535"/>
      <c r="F825" s="1521" t="str">
        <f t="shared" si="12"/>
        <v>PLACA DE APOIO EM AÇO LAMINADO PARA TR68 COM FIXAÇÃO ELÁSTICA</v>
      </c>
    </row>
    <row r="826" spans="1:6">
      <c r="A826" s="1526" t="s">
        <v>11465</v>
      </c>
      <c r="B826" s="1523" t="s">
        <v>21249</v>
      </c>
      <c r="C826" s="1526" t="s">
        <v>20703</v>
      </c>
      <c r="D826" s="1542">
        <v>58.604999999999997</v>
      </c>
      <c r="E826" s="1535"/>
      <c r="F826" s="1521" t="str">
        <f t="shared" si="12"/>
        <v>PLACA DE APOIO EM AÇO LAMINADO PARA TR45 COM FIXAÇÃO RÍGIDA</v>
      </c>
    </row>
    <row r="827" spans="1:6">
      <c r="A827" s="1528" t="s">
        <v>11466</v>
      </c>
      <c r="B827" s="1529" t="s">
        <v>21250</v>
      </c>
      <c r="C827" s="1528" t="s">
        <v>20703</v>
      </c>
      <c r="D827" s="1543">
        <v>102.1314</v>
      </c>
      <c r="E827" s="1535"/>
      <c r="F827" s="1521" t="str">
        <f t="shared" si="12"/>
        <v>PLACA DE APOIO EM AÇO LAMINADO PARA TR57 COM FIXAÇÃO RÍGIDA</v>
      </c>
    </row>
    <row r="828" spans="1:6">
      <c r="A828" s="1526" t="s">
        <v>11467</v>
      </c>
      <c r="B828" s="1523" t="s">
        <v>21251</v>
      </c>
      <c r="C828" s="1526" t="s">
        <v>20703</v>
      </c>
      <c r="D828" s="1542">
        <v>107.8068</v>
      </c>
      <c r="E828" s="1535"/>
      <c r="F828" s="1521" t="str">
        <f t="shared" si="12"/>
        <v>PLACA DE APOIO EM AÇO LAMINADO PARA TR68 COM FIXAÇÃO RÍGIDA</v>
      </c>
    </row>
    <row r="829" spans="1:6">
      <c r="A829" s="1528" t="s">
        <v>11468</v>
      </c>
      <c r="B829" s="1529" t="s">
        <v>21252</v>
      </c>
      <c r="C829" s="1528" t="s">
        <v>20703</v>
      </c>
      <c r="D829" s="1543">
        <v>29.956700000000001</v>
      </c>
      <c r="E829" s="1535"/>
      <c r="F829" s="1521" t="str">
        <f t="shared" si="12"/>
        <v>RETENSOR PARA VIA FÉRREA DE UIC60</v>
      </c>
    </row>
    <row r="830" spans="1:6">
      <c r="A830" s="1526" t="s">
        <v>11469</v>
      </c>
      <c r="B830" s="1523" t="s">
        <v>21253</v>
      </c>
      <c r="C830" s="1526" t="s">
        <v>20703</v>
      </c>
      <c r="D830" s="1542">
        <v>95.735200000000006</v>
      </c>
      <c r="E830" s="1535"/>
      <c r="F830" s="1521" t="str">
        <f t="shared" si="12"/>
        <v>PLACA DE APOIO EM AÇO LAMINADO PARA UIC60 COM FIXAÇÃO ELÁSTICA</v>
      </c>
    </row>
    <row r="831" spans="1:6">
      <c r="A831" s="1528" t="s">
        <v>11470</v>
      </c>
      <c r="B831" s="1529" t="s">
        <v>21254</v>
      </c>
      <c r="C831" s="1528" t="s">
        <v>21255</v>
      </c>
      <c r="D831" s="1543">
        <v>364.80770000000001</v>
      </c>
      <c r="E831" s="1535"/>
      <c r="F831" s="1521" t="str">
        <f t="shared" si="12"/>
        <v>TALA DE JUNÇÃO TJ 45 NÃO ISOLADA COM 6 FUROS</v>
      </c>
    </row>
    <row r="832" spans="1:6">
      <c r="A832" s="1526" t="s">
        <v>11471</v>
      </c>
      <c r="B832" s="1523" t="s">
        <v>21256</v>
      </c>
      <c r="C832" s="1526" t="s">
        <v>21255</v>
      </c>
      <c r="D832" s="1542">
        <v>380.80970000000002</v>
      </c>
      <c r="E832" s="1535"/>
      <c r="F832" s="1521" t="str">
        <f t="shared" si="12"/>
        <v>TALA DE JUNÇÃO TJ 57 NÃO ISOLADA COM 6 FUROS</v>
      </c>
    </row>
    <row r="833" spans="1:6">
      <c r="A833" s="1528" t="s">
        <v>11472</v>
      </c>
      <c r="B833" s="1529" t="s">
        <v>21257</v>
      </c>
      <c r="C833" s="1528" t="s">
        <v>21255</v>
      </c>
      <c r="D833" s="1543">
        <v>525.87390000000005</v>
      </c>
      <c r="E833" s="1535"/>
      <c r="F833" s="1521" t="str">
        <f t="shared" si="12"/>
        <v>TALA DE JUNÇÃO TJ 68 NÃO ISOLADA COM 6 FUROS</v>
      </c>
    </row>
    <row r="834" spans="1:6">
      <c r="A834" s="1526" t="s">
        <v>11473</v>
      </c>
      <c r="B834" s="1523" t="s">
        <v>21258</v>
      </c>
      <c r="C834" s="1526" t="s">
        <v>20703</v>
      </c>
      <c r="D834" s="1542">
        <v>30.862400000000001</v>
      </c>
      <c r="E834" s="1535"/>
      <c r="F834" s="1521" t="str">
        <f t="shared" si="12"/>
        <v>PARAFUSO DE CABEÇA ABAULADA EM AÇO INOX COM PORCA E ARRUELA DE PRESSÃO PARA TALA DE JUNÇÃO - D = 25,4 MM</v>
      </c>
    </row>
    <row r="835" spans="1:6">
      <c r="A835" s="1528" t="s">
        <v>11474</v>
      </c>
      <c r="B835" s="1529" t="s">
        <v>21259</v>
      </c>
      <c r="C835" s="1528" t="s">
        <v>21255</v>
      </c>
      <c r="D835" s="1551">
        <v>414.29969999999997</v>
      </c>
      <c r="E835" s="1535"/>
      <c r="F835" s="1521" t="str">
        <f t="shared" ref="F835:F898" si="13">UPPER(B835)</f>
        <v>TALA DE JUNÇÃO TJ 60 NÃO ISOLADA COM 6 FUROS</v>
      </c>
    </row>
    <row r="836" spans="1:6">
      <c r="A836" s="1526" t="s">
        <v>11475</v>
      </c>
      <c r="B836" s="1523" t="s">
        <v>21260</v>
      </c>
      <c r="C836" s="1526" t="s">
        <v>20703</v>
      </c>
      <c r="D836" s="1552">
        <v>100085.22560000001</v>
      </c>
      <c r="E836" s="1535"/>
      <c r="F836" s="1521" t="str">
        <f t="shared" si="13"/>
        <v>AMV TIPO TR45, ABERTURA 1:8, BITOLA MÉTRICA</v>
      </c>
    </row>
    <row r="837" spans="1:6">
      <c r="A837" s="1528" t="s">
        <v>11476</v>
      </c>
      <c r="B837" s="1529" t="s">
        <v>21261</v>
      </c>
      <c r="C837" s="1528" t="s">
        <v>20703</v>
      </c>
      <c r="D837" s="1551">
        <v>109581.69070000001</v>
      </c>
      <c r="E837" s="1535"/>
      <c r="F837" s="1521" t="str">
        <f t="shared" si="13"/>
        <v>AMV TIPO TR45, ABERTURA 1:10, BITOLA MÉTRICA</v>
      </c>
    </row>
    <row r="838" spans="1:6">
      <c r="A838" s="1526" t="s">
        <v>11477</v>
      </c>
      <c r="B838" s="1523" t="s">
        <v>21262</v>
      </c>
      <c r="C838" s="1526" t="s">
        <v>20703</v>
      </c>
      <c r="D838" s="1552">
        <v>120027.9008</v>
      </c>
      <c r="E838" s="1535"/>
      <c r="F838" s="1521" t="str">
        <f t="shared" si="13"/>
        <v>AMV TIPO TR45, ABERTURA 1:12, BITOLA MÉTRICA</v>
      </c>
    </row>
    <row r="839" spans="1:6">
      <c r="A839" s="1528" t="s">
        <v>11478</v>
      </c>
      <c r="B839" s="1529" t="s">
        <v>21263</v>
      </c>
      <c r="C839" s="1528" t="s">
        <v>20703</v>
      </c>
      <c r="D839" s="1551">
        <v>131518.6194</v>
      </c>
      <c r="E839" s="1535"/>
      <c r="F839" s="1521" t="str">
        <f t="shared" si="13"/>
        <v>AMV TIPO TR45, ABERTURA 1:14, BITOLA MÉTRICA</v>
      </c>
    </row>
    <row r="840" spans="1:6">
      <c r="A840" s="1526" t="s">
        <v>11479</v>
      </c>
      <c r="B840" s="1523" t="s">
        <v>21264</v>
      </c>
      <c r="C840" s="1526" t="s">
        <v>20703</v>
      </c>
      <c r="D840" s="1552">
        <v>125384.5747</v>
      </c>
      <c r="E840" s="1535"/>
      <c r="F840" s="1521" t="str">
        <f t="shared" si="13"/>
        <v>AMV TIPO TR57, ABERTURA 1:8, BITOLA MÉTRICA</v>
      </c>
    </row>
    <row r="841" spans="1:6">
      <c r="A841" s="1528" t="s">
        <v>11480</v>
      </c>
      <c r="B841" s="1529" t="s">
        <v>21265</v>
      </c>
      <c r="C841" s="1528" t="s">
        <v>20703</v>
      </c>
      <c r="D841" s="1551">
        <v>137410.97459999999</v>
      </c>
      <c r="E841" s="1535"/>
      <c r="F841" s="1521" t="str">
        <f t="shared" si="13"/>
        <v>AMV TIPO TR57, ABERTURA 1:10, BITOLA MÉTRICA</v>
      </c>
    </row>
    <row r="842" spans="1:6">
      <c r="A842" s="1526" t="s">
        <v>11481</v>
      </c>
      <c r="B842" s="1523" t="s">
        <v>21266</v>
      </c>
      <c r="C842" s="1526" t="s">
        <v>20703</v>
      </c>
      <c r="D842" s="1552">
        <v>150640.05679999999</v>
      </c>
      <c r="E842" s="1535"/>
      <c r="F842" s="1521" t="str">
        <f t="shared" si="13"/>
        <v>AMV TIPO TR57, ABERTURA 1:12, BITOLA MÉTRICA</v>
      </c>
    </row>
    <row r="843" spans="1:6">
      <c r="A843" s="1528" t="s">
        <v>11482</v>
      </c>
      <c r="B843" s="1529" t="s">
        <v>21267</v>
      </c>
      <c r="C843" s="1528" t="s">
        <v>20703</v>
      </c>
      <c r="D843" s="1551">
        <v>165192.03320000001</v>
      </c>
      <c r="E843" s="1535"/>
      <c r="F843" s="1521" t="str">
        <f t="shared" si="13"/>
        <v>AMV TIPO TR57, ABERTURA 1:14, BITOLA MÉTRICA</v>
      </c>
    </row>
    <row r="844" spans="1:6">
      <c r="A844" s="1526" t="s">
        <v>11483</v>
      </c>
      <c r="B844" s="1523" t="s">
        <v>21268</v>
      </c>
      <c r="C844" s="1526" t="s">
        <v>20703</v>
      </c>
      <c r="D844" s="1552">
        <v>199766.52789999999</v>
      </c>
      <c r="E844" s="1535"/>
      <c r="F844" s="1521" t="str">
        <f t="shared" si="13"/>
        <v>AMV TIPO TR57, ABERTURA 1:20, BITOLA MÉTRICA</v>
      </c>
    </row>
    <row r="845" spans="1:6">
      <c r="A845" s="1528" t="s">
        <v>11484</v>
      </c>
      <c r="B845" s="1529" t="s">
        <v>21269</v>
      </c>
      <c r="C845" s="1528" t="s">
        <v>20703</v>
      </c>
      <c r="D845" s="1551">
        <v>162945.3345</v>
      </c>
      <c r="E845" s="1535"/>
      <c r="F845" s="1521" t="str">
        <f t="shared" si="13"/>
        <v>AMV TIPO TR68, ABERTURA 1:10, BITOLA MÉTRICA</v>
      </c>
    </row>
    <row r="846" spans="1:6">
      <c r="A846" s="1526" t="s">
        <v>11485</v>
      </c>
      <c r="B846" s="1523" t="s">
        <v>21270</v>
      </c>
      <c r="C846" s="1526" t="s">
        <v>20703</v>
      </c>
      <c r="D846" s="1552">
        <v>181288.04870000001</v>
      </c>
      <c r="E846" s="1535"/>
      <c r="F846" s="1521" t="str">
        <f t="shared" si="13"/>
        <v>AMV TIPO TR68, ABERTURA 1:12, BITOLA MÉTRICA</v>
      </c>
    </row>
    <row r="847" spans="1:6">
      <c r="A847" s="1528" t="s">
        <v>11486</v>
      </c>
      <c r="B847" s="1529" t="s">
        <v>21271</v>
      </c>
      <c r="C847" s="1528" t="s">
        <v>20703</v>
      </c>
      <c r="D847" s="1551">
        <v>198648.76730000001</v>
      </c>
      <c r="E847" s="1535"/>
      <c r="F847" s="1521" t="str">
        <f t="shared" si="13"/>
        <v>AMV TIPO TR68, ABERTURA 1:14, BITOLA MÉTRICA</v>
      </c>
    </row>
    <row r="848" spans="1:6">
      <c r="A848" s="1526" t="s">
        <v>11487</v>
      </c>
      <c r="B848" s="1523" t="s">
        <v>21272</v>
      </c>
      <c r="C848" s="1526" t="s">
        <v>20703</v>
      </c>
      <c r="D848" s="1552">
        <v>144382.84760000001</v>
      </c>
      <c r="E848" s="1535"/>
      <c r="F848" s="1521" t="str">
        <f t="shared" si="13"/>
        <v>AMV TIPO UIC60, ABERTURA 1:10, BITOLA MÉTRICA</v>
      </c>
    </row>
    <row r="849" spans="1:6">
      <c r="A849" s="1528" t="s">
        <v>11488</v>
      </c>
      <c r="B849" s="1529" t="s">
        <v>21273</v>
      </c>
      <c r="C849" s="1528" t="s">
        <v>20703</v>
      </c>
      <c r="D849" s="1551">
        <v>236842.43290000001</v>
      </c>
      <c r="E849" s="1535"/>
      <c r="F849" s="1521" t="str">
        <f t="shared" si="13"/>
        <v>AMV TIPO TR68, ABERTURA 1:20, BITOLA MÉTRICA</v>
      </c>
    </row>
    <row r="850" spans="1:6">
      <c r="A850" s="1526" t="s">
        <v>11489</v>
      </c>
      <c r="B850" s="1523" t="s">
        <v>21274</v>
      </c>
      <c r="C850" s="1526" t="s">
        <v>20703</v>
      </c>
      <c r="D850" s="1552">
        <v>114308.8334</v>
      </c>
      <c r="E850" s="1535"/>
      <c r="F850" s="1521" t="str">
        <f t="shared" si="13"/>
        <v>AMV TIPO TR45, ABERTURA 1:8, BITOLA LARGA</v>
      </c>
    </row>
    <row r="851" spans="1:6">
      <c r="A851" s="1528" t="s">
        <v>11490</v>
      </c>
      <c r="B851" s="1529" t="s">
        <v>21275</v>
      </c>
      <c r="C851" s="1528" t="s">
        <v>20703</v>
      </c>
      <c r="D851" s="1551">
        <v>125227.6664</v>
      </c>
      <c r="E851" s="1535"/>
      <c r="F851" s="1521" t="str">
        <f t="shared" si="13"/>
        <v>AMV TIPO TR45, ABERTURA 1:10, BITOLA LARGA</v>
      </c>
    </row>
    <row r="852" spans="1:6">
      <c r="A852" s="1526" t="s">
        <v>11491</v>
      </c>
      <c r="B852" s="1523" t="s">
        <v>21276</v>
      </c>
      <c r="C852" s="1526" t="s">
        <v>20703</v>
      </c>
      <c r="D852" s="1552">
        <v>137238.45989999999</v>
      </c>
      <c r="E852" s="1535"/>
      <c r="F852" s="1521" t="str">
        <f t="shared" si="13"/>
        <v>AMV TIPO TR45, ABERTURA 1:12, BITOLA LARGA</v>
      </c>
    </row>
    <row r="853" spans="1:6">
      <c r="A853" s="1528" t="s">
        <v>11492</v>
      </c>
      <c r="B853" s="1529" t="s">
        <v>21277</v>
      </c>
      <c r="C853" s="1528" t="s">
        <v>20703</v>
      </c>
      <c r="D853" s="1551">
        <v>150450.24840000001</v>
      </c>
      <c r="E853" s="1535"/>
      <c r="F853" s="1521" t="str">
        <f t="shared" si="13"/>
        <v>AMV TIPO TR45, ABERTURA 1:14, BITOLA LARGA</v>
      </c>
    </row>
    <row r="854" spans="1:6">
      <c r="A854" s="1526" t="s">
        <v>11493</v>
      </c>
      <c r="B854" s="1523" t="s">
        <v>21278</v>
      </c>
      <c r="C854" s="1526" t="s">
        <v>20703</v>
      </c>
      <c r="D854" s="1552">
        <v>143411.7316</v>
      </c>
      <c r="E854" s="1535"/>
      <c r="F854" s="1521" t="str">
        <f t="shared" si="13"/>
        <v>AMV TIPO TR57, ABERTURA 1:8, BITOLA LARGA</v>
      </c>
    </row>
    <row r="855" spans="1:6">
      <c r="A855" s="1528" t="s">
        <v>11494</v>
      </c>
      <c r="B855" s="1529" t="s">
        <v>21279</v>
      </c>
      <c r="C855" s="1528" t="s">
        <v>20703</v>
      </c>
      <c r="D855" s="1551">
        <v>157251.7157</v>
      </c>
      <c r="E855" s="1535"/>
      <c r="F855" s="1521" t="str">
        <f t="shared" si="13"/>
        <v>AMV TIPO TR57, ABERTURA 1:10, BITOLA LARGA</v>
      </c>
    </row>
    <row r="856" spans="1:6">
      <c r="A856" s="1526" t="s">
        <v>11047</v>
      </c>
      <c r="B856" s="1523" t="s">
        <v>21280</v>
      </c>
      <c r="C856" s="1526" t="s">
        <v>20703</v>
      </c>
      <c r="D856" s="1552">
        <v>172464.8579</v>
      </c>
      <c r="E856" s="1535"/>
      <c r="F856" s="1521" t="str">
        <f t="shared" si="13"/>
        <v>AMV TIPO TR57, ABERTURA 1:12, BITOLA LARGA</v>
      </c>
    </row>
    <row r="857" spans="1:6">
      <c r="A857" s="1528" t="s">
        <v>11048</v>
      </c>
      <c r="B857" s="1529" t="s">
        <v>21281</v>
      </c>
      <c r="C857" s="1528" t="s">
        <v>20703</v>
      </c>
      <c r="D857" s="1551">
        <v>191759.4259</v>
      </c>
      <c r="E857" s="1535"/>
      <c r="F857" s="1521" t="str">
        <f t="shared" si="13"/>
        <v>AMV TIPO TR57, ABERTURA 1:14, BITOLA LARGA</v>
      </c>
    </row>
    <row r="858" spans="1:6">
      <c r="A858" s="1526" t="s">
        <v>11049</v>
      </c>
      <c r="B858" s="1523" t="s">
        <v>21282</v>
      </c>
      <c r="C858" s="1526" t="s">
        <v>20703</v>
      </c>
      <c r="D858" s="1552">
        <v>228575.2231</v>
      </c>
      <c r="E858" s="1535"/>
      <c r="F858" s="1521" t="str">
        <f t="shared" si="13"/>
        <v>AMV TIPO TR57, ABERTURA 1:20, BITOLA LARGA</v>
      </c>
    </row>
    <row r="859" spans="1:6">
      <c r="A859" s="1528" t="s">
        <v>11050</v>
      </c>
      <c r="B859" s="1529" t="s">
        <v>21283</v>
      </c>
      <c r="C859" s="1528" t="s">
        <v>20703</v>
      </c>
      <c r="D859" s="1551">
        <v>189180.70319999999</v>
      </c>
      <c r="E859" s="1535"/>
      <c r="F859" s="1521" t="str">
        <f t="shared" si="13"/>
        <v>AMV TIPO TR68, ABERTURA 1:10, BITOLA LARGA</v>
      </c>
    </row>
    <row r="860" spans="1:6">
      <c r="A860" s="1526" t="s">
        <v>11051</v>
      </c>
      <c r="B860" s="1523" t="s">
        <v>21284</v>
      </c>
      <c r="C860" s="1526" t="s">
        <v>20703</v>
      </c>
      <c r="D860" s="1552">
        <v>207330.74359999999</v>
      </c>
      <c r="E860" s="1535"/>
      <c r="F860" s="1521" t="str">
        <f t="shared" si="13"/>
        <v>AMV TIPO TR68, ABERTURA 1:12, BITOLA LARGA</v>
      </c>
    </row>
    <row r="861" spans="1:6">
      <c r="A861" s="1528" t="s">
        <v>11052</v>
      </c>
      <c r="B861" s="1529" t="s">
        <v>21285</v>
      </c>
      <c r="C861" s="1528" t="s">
        <v>20703</v>
      </c>
      <c r="D861" s="1551">
        <v>227295.7739</v>
      </c>
      <c r="E861" s="1535"/>
      <c r="F861" s="1521" t="str">
        <f t="shared" si="13"/>
        <v>AMV TIPO TR68, ABERTURA 1:14, BITOLA LARGA</v>
      </c>
    </row>
    <row r="862" spans="1:6">
      <c r="A862" s="1526" t="s">
        <v>11053</v>
      </c>
      <c r="B862" s="1523" t="s">
        <v>21286</v>
      </c>
      <c r="C862" s="1526" t="s">
        <v>20703</v>
      </c>
      <c r="D862" s="1552">
        <v>165263.5276</v>
      </c>
      <c r="E862" s="1535"/>
      <c r="F862" s="1521" t="str">
        <f t="shared" si="13"/>
        <v>AMV TIPO UIC60, ABERTURA 1:10, BITOLA LARGA</v>
      </c>
    </row>
    <row r="863" spans="1:6">
      <c r="A863" s="1528" t="s">
        <v>11054</v>
      </c>
      <c r="B863" s="1529" t="s">
        <v>21287</v>
      </c>
      <c r="C863" s="1528" t="s">
        <v>20703</v>
      </c>
      <c r="D863" s="1551">
        <v>278899.28100000002</v>
      </c>
      <c r="E863" s="1535"/>
      <c r="F863" s="1521" t="str">
        <f t="shared" si="13"/>
        <v>AMV TIPO TR68, ABERTURA 1:20, BITOLA LARGA</v>
      </c>
    </row>
    <row r="864" spans="1:6">
      <c r="A864" s="1526" t="s">
        <v>11055</v>
      </c>
      <c r="B864" s="1523" t="s">
        <v>21288</v>
      </c>
      <c r="C864" s="1526" t="s">
        <v>20703</v>
      </c>
      <c r="D864" s="1552">
        <v>136106.42860000001</v>
      </c>
      <c r="E864" s="1535"/>
      <c r="F864" s="1521" t="str">
        <f t="shared" si="13"/>
        <v>AMV TIPO TR45, ABERTURA 1:8, BITOLA MISTA</v>
      </c>
    </row>
    <row r="865" spans="1:6">
      <c r="A865" s="1528" t="s">
        <v>11056</v>
      </c>
      <c r="B865" s="1529" t="s">
        <v>21289</v>
      </c>
      <c r="C865" s="1528" t="s">
        <v>20703</v>
      </c>
      <c r="D865" s="1551">
        <v>149205.03510000001</v>
      </c>
      <c r="E865" s="1535"/>
      <c r="F865" s="1521" t="str">
        <f t="shared" si="13"/>
        <v>AMV TIPO TR45, ABERTURA 1:10, BITOLA MISTA</v>
      </c>
    </row>
    <row r="866" spans="1:6">
      <c r="A866" s="1526" t="s">
        <v>11057</v>
      </c>
      <c r="B866" s="1523" t="s">
        <v>21290</v>
      </c>
      <c r="C866" s="1526" t="s">
        <v>20703</v>
      </c>
      <c r="D866" s="1552">
        <v>163613.53039999999</v>
      </c>
      <c r="E866" s="1535"/>
      <c r="F866" s="1521" t="str">
        <f t="shared" si="13"/>
        <v>AMV TIPO TR45, ABERTURA 1:12, BITOLA MISTA</v>
      </c>
    </row>
    <row r="867" spans="1:6">
      <c r="A867" s="1528" t="s">
        <v>11058</v>
      </c>
      <c r="B867" s="1529" t="s">
        <v>21291</v>
      </c>
      <c r="C867" s="1528" t="s">
        <v>20703</v>
      </c>
      <c r="D867" s="1551">
        <v>182022.95869999999</v>
      </c>
      <c r="E867" s="1535"/>
      <c r="F867" s="1521" t="str">
        <f t="shared" si="13"/>
        <v>AMV TIPO TR45, ABERTURA 1:14, BITOLA MISTA</v>
      </c>
    </row>
    <row r="868" spans="1:6">
      <c r="A868" s="1526" t="s">
        <v>11059</v>
      </c>
      <c r="B868" s="1523" t="s">
        <v>21292</v>
      </c>
      <c r="C868" s="1526" t="s">
        <v>20703</v>
      </c>
      <c r="D868" s="1552">
        <v>171097.67509999999</v>
      </c>
      <c r="E868" s="1535"/>
      <c r="F868" s="1521" t="str">
        <f t="shared" si="13"/>
        <v>AMV TIPO TR57, ABERTURA 1:8, BITOLA MISTA</v>
      </c>
    </row>
    <row r="869" spans="1:6">
      <c r="A869" s="1528" t="s">
        <v>11060</v>
      </c>
      <c r="B869" s="1529" t="s">
        <v>21293</v>
      </c>
      <c r="C869" s="1528" t="s">
        <v>20703</v>
      </c>
      <c r="D869" s="1551">
        <v>190255.51079999999</v>
      </c>
      <c r="E869" s="1535"/>
      <c r="F869" s="1521" t="str">
        <f t="shared" si="13"/>
        <v>AMV TIPO TR57, ABERTURA 1:10, BITOLA MISTA</v>
      </c>
    </row>
    <row r="870" spans="1:6">
      <c r="A870" s="1526" t="s">
        <v>11061</v>
      </c>
      <c r="B870" s="1523" t="s">
        <v>21294</v>
      </c>
      <c r="C870" s="1526" t="s">
        <v>20703</v>
      </c>
      <c r="D870" s="1552">
        <v>208513.03890000001</v>
      </c>
      <c r="E870" s="1535"/>
      <c r="F870" s="1521" t="str">
        <f t="shared" si="13"/>
        <v>AMV TIPO TR57, ABERTURA 1:12, BITOLA MISTA</v>
      </c>
    </row>
    <row r="871" spans="1:6">
      <c r="A871" s="1528" t="s">
        <v>11062</v>
      </c>
      <c r="B871" s="1529" t="s">
        <v>21295</v>
      </c>
      <c r="C871" s="1528" t="s">
        <v>20703</v>
      </c>
      <c r="D871" s="1551">
        <v>228596.31289999999</v>
      </c>
      <c r="E871" s="1535"/>
      <c r="F871" s="1521" t="str">
        <f t="shared" si="13"/>
        <v>AMV TIPO TR57, ABERTURA 1:14, BITOLA MISTA</v>
      </c>
    </row>
    <row r="872" spans="1:6">
      <c r="A872" s="1526" t="s">
        <v>11063</v>
      </c>
      <c r="B872" s="1523" t="s">
        <v>21296</v>
      </c>
      <c r="C872" s="1526" t="s">
        <v>20703</v>
      </c>
      <c r="D872" s="1552">
        <v>280459.9277</v>
      </c>
      <c r="E872" s="1535"/>
      <c r="F872" s="1521" t="str">
        <f t="shared" si="13"/>
        <v>AMV TIPO TR57, ABERTURA 1:20, BITOLA MISTA</v>
      </c>
    </row>
    <row r="873" spans="1:6">
      <c r="A873" s="1528" t="s">
        <v>11064</v>
      </c>
      <c r="B873" s="1529" t="s">
        <v>21297</v>
      </c>
      <c r="C873" s="1528" t="s">
        <v>20703</v>
      </c>
      <c r="D873" s="1551">
        <v>225492.38339999999</v>
      </c>
      <c r="E873" s="1535"/>
      <c r="F873" s="1521" t="str">
        <f t="shared" si="13"/>
        <v>AMV TIPO TR68, ABERTURA 1:10, BITOLA MISTA</v>
      </c>
    </row>
    <row r="874" spans="1:6">
      <c r="A874" s="1526" t="s">
        <v>11065</v>
      </c>
      <c r="B874" s="1523" t="s">
        <v>21298</v>
      </c>
      <c r="C874" s="1526" t="s">
        <v>20703</v>
      </c>
      <c r="D874" s="1552">
        <v>247273.59880000001</v>
      </c>
      <c r="E874" s="1535"/>
      <c r="F874" s="1521" t="str">
        <f t="shared" si="13"/>
        <v>AMV TIPO TR68, ABERTURA 1:12, BITOLA MISTA</v>
      </c>
    </row>
    <row r="875" spans="1:6">
      <c r="A875" s="1528" t="s">
        <v>11066</v>
      </c>
      <c r="B875" s="1529" t="s">
        <v>21299</v>
      </c>
      <c r="C875" s="1528" t="s">
        <v>20703</v>
      </c>
      <c r="D875" s="1543">
        <v>278913.34080000001</v>
      </c>
      <c r="E875" s="1535"/>
      <c r="F875" s="1521" t="str">
        <f t="shared" si="13"/>
        <v>AMV TIPO TR68, ABERTURA 1:14, BITOLA MISTA</v>
      </c>
    </row>
    <row r="876" spans="1:6">
      <c r="A876" s="1526" t="s">
        <v>11067</v>
      </c>
      <c r="B876" s="1523" t="s">
        <v>12001</v>
      </c>
      <c r="C876" s="1526" t="s">
        <v>3982</v>
      </c>
      <c r="D876" s="1552">
        <v>205.07810000000001</v>
      </c>
      <c r="E876" s="1535"/>
      <c r="F876" s="1521" t="str">
        <f t="shared" si="13"/>
        <v>REVESTIMENTO COM CONECTOR LINHA AW</v>
      </c>
    </row>
    <row r="877" spans="1:6">
      <c r="A877" s="1528" t="s">
        <v>11068</v>
      </c>
      <c r="B877" s="1529" t="s">
        <v>21300</v>
      </c>
      <c r="C877" s="1528" t="s">
        <v>20703</v>
      </c>
      <c r="D877" s="1543">
        <v>331623.83289999998</v>
      </c>
      <c r="E877" s="1535"/>
      <c r="F877" s="1521" t="str">
        <f t="shared" si="13"/>
        <v>AMV TIPO TR68, ABERTURA 1:20, BITOLA MISTA</v>
      </c>
    </row>
    <row r="878" spans="1:6">
      <c r="A878" s="1526" t="s">
        <v>11069</v>
      </c>
      <c r="B878" s="1523" t="s">
        <v>21301</v>
      </c>
      <c r="C878" s="1526" t="s">
        <v>20703</v>
      </c>
      <c r="D878" s="1542">
        <v>338.96660000000003</v>
      </c>
      <c r="E878" s="1535"/>
      <c r="F878" s="1521" t="str">
        <f t="shared" si="13"/>
        <v>DORMENTE DE MADEIRA BITOLA LARGA - C = 280 CM, L = 24 CM E H = 17 CM</v>
      </c>
    </row>
    <row r="879" spans="1:6">
      <c r="A879" s="1528" t="s">
        <v>11070</v>
      </c>
      <c r="B879" s="1529" t="s">
        <v>21302</v>
      </c>
      <c r="C879" s="1528" t="s">
        <v>20703</v>
      </c>
      <c r="D879" s="1543">
        <v>233.1925</v>
      </c>
      <c r="E879" s="1535"/>
      <c r="F879" s="1521" t="str">
        <f t="shared" si="13"/>
        <v>DORMENTE DE MADEIRA BITOLA MÉTRICA - C = 200 CM, L = 22 CM E H = 16 CM</v>
      </c>
    </row>
    <row r="880" spans="1:6">
      <c r="A880" s="1526" t="s">
        <v>11071</v>
      </c>
      <c r="B880" s="1523" t="s">
        <v>12002</v>
      </c>
      <c r="C880" s="1526" t="s">
        <v>3982</v>
      </c>
      <c r="D880" s="1542">
        <v>399.762</v>
      </c>
      <c r="E880" s="1535"/>
      <c r="F880" s="1521" t="str">
        <f t="shared" si="13"/>
        <v>REVESTIMENTO COM CONECTOR LINHA HW</v>
      </c>
    </row>
    <row r="881" spans="1:6">
      <c r="A881" s="1528" t="s">
        <v>11072</v>
      </c>
      <c r="B881" s="1529" t="s">
        <v>12003</v>
      </c>
      <c r="C881" s="1528" t="s">
        <v>3982</v>
      </c>
      <c r="D881" s="1551">
        <v>323.29509999999999</v>
      </c>
      <c r="E881" s="1535"/>
      <c r="F881" s="1521" t="str">
        <f t="shared" si="13"/>
        <v>REVESTIMENTO COM CONECTOR LINHA NW</v>
      </c>
    </row>
    <row r="882" spans="1:6">
      <c r="A882" s="1526" t="s">
        <v>11073</v>
      </c>
      <c r="B882" s="1523" t="s">
        <v>21303</v>
      </c>
      <c r="C882" s="1526" t="s">
        <v>20703</v>
      </c>
      <c r="D882" s="1552">
        <v>158309.08900000001</v>
      </c>
      <c r="E882" s="1535"/>
      <c r="F882" s="1521" t="str">
        <f t="shared" si="13"/>
        <v>AMV TIPO UIC60, ABERTURA 1:12, BITOLA MÉTRICA</v>
      </c>
    </row>
    <row r="883" spans="1:6">
      <c r="A883" s="1528" t="s">
        <v>11074</v>
      </c>
      <c r="B883" s="1529" t="s">
        <v>21304</v>
      </c>
      <c r="C883" s="1528" t="s">
        <v>20703</v>
      </c>
      <c r="D883" s="1551">
        <v>173627.9615</v>
      </c>
      <c r="E883" s="1535"/>
      <c r="F883" s="1521" t="str">
        <f t="shared" si="13"/>
        <v>AMV TIPO UIC60, ABERTURA 1:14, BITOLA MÉTRICA</v>
      </c>
    </row>
    <row r="884" spans="1:6">
      <c r="A884" s="1526" t="s">
        <v>11075</v>
      </c>
      <c r="B884" s="1523" t="s">
        <v>21305</v>
      </c>
      <c r="C884" s="1526" t="s">
        <v>20703</v>
      </c>
      <c r="D884" s="1552">
        <v>209889.64189999999</v>
      </c>
      <c r="E884" s="1535"/>
      <c r="F884" s="1521" t="str">
        <f t="shared" si="13"/>
        <v>AMV TIPO UIC60, ABERTURA 1:20, BITOLA MÉTRICA</v>
      </c>
    </row>
    <row r="885" spans="1:6">
      <c r="A885" s="1528" t="s">
        <v>11076</v>
      </c>
      <c r="B885" s="1529" t="s">
        <v>21306</v>
      </c>
      <c r="C885" s="1528" t="s">
        <v>20703</v>
      </c>
      <c r="D885" s="1551">
        <v>199870.85219999999</v>
      </c>
      <c r="E885" s="1535"/>
      <c r="F885" s="1521" t="str">
        <f t="shared" si="13"/>
        <v>AMV TIPO UIC60, ABERTURA 1:10, BITOLA MISTA</v>
      </c>
    </row>
    <row r="886" spans="1:6">
      <c r="A886" s="1526" t="s">
        <v>11077</v>
      </c>
      <c r="B886" s="1523" t="s">
        <v>21307</v>
      </c>
      <c r="C886" s="1526" t="s">
        <v>20703</v>
      </c>
      <c r="D886" s="1552">
        <v>219089.9356</v>
      </c>
      <c r="E886" s="1535"/>
      <c r="F886" s="1521" t="str">
        <f t="shared" si="13"/>
        <v>AMV TIPO UIC60, ABERTURA 1:12, BITOLA MISTA</v>
      </c>
    </row>
    <row r="887" spans="1:6">
      <c r="A887" s="1528" t="s">
        <v>11078</v>
      </c>
      <c r="B887" s="1529" t="s">
        <v>21308</v>
      </c>
      <c r="C887" s="1528" t="s">
        <v>20703</v>
      </c>
      <c r="D887" s="1551">
        <v>240230.864</v>
      </c>
      <c r="E887" s="1535"/>
      <c r="F887" s="1521" t="str">
        <f t="shared" si="13"/>
        <v>AMV TIPO UIC60, ABERTURA 1:14, BITOLA MISTA</v>
      </c>
    </row>
    <row r="888" spans="1:6">
      <c r="A888" s="1526" t="s">
        <v>11079</v>
      </c>
      <c r="B888" s="1523" t="s">
        <v>21309</v>
      </c>
      <c r="C888" s="1526" t="s">
        <v>20703</v>
      </c>
      <c r="D888" s="1542">
        <v>294421.38900000002</v>
      </c>
      <c r="E888" s="1535"/>
      <c r="F888" s="1521" t="str">
        <f t="shared" si="13"/>
        <v>AMV TIPO UIC60, ABERTURA 1:20, BITOLA MISTA</v>
      </c>
    </row>
    <row r="889" spans="1:6">
      <c r="A889" s="1528" t="s">
        <v>11080</v>
      </c>
      <c r="B889" s="1529" t="s">
        <v>12004</v>
      </c>
      <c r="C889" s="1528" t="s">
        <v>20703</v>
      </c>
      <c r="D889" s="1543">
        <v>270.67169999999999</v>
      </c>
      <c r="E889" s="1535"/>
      <c r="F889" s="1521" t="str">
        <f t="shared" si="13"/>
        <v>SAPATA DE WIDIA LINHA NW</v>
      </c>
    </row>
    <row r="890" spans="1:6">
      <c r="A890" s="1526" t="s">
        <v>11081</v>
      </c>
      <c r="B890" s="1523" t="s">
        <v>21310</v>
      </c>
      <c r="C890" s="1526" t="s">
        <v>20703</v>
      </c>
      <c r="D890" s="1542">
        <v>1083.6297999999999</v>
      </c>
      <c r="E890" s="1535"/>
      <c r="F890" s="1521" t="str">
        <f t="shared" si="13"/>
        <v>BROCA DE ARRASTE COM TRÊS ASAS LINHA NW</v>
      </c>
    </row>
    <row r="891" spans="1:6">
      <c r="A891" s="1528" t="s">
        <v>11082</v>
      </c>
      <c r="B891" s="1529" t="s">
        <v>21311</v>
      </c>
      <c r="C891" s="1528" t="s">
        <v>20703</v>
      </c>
      <c r="D891" s="1551">
        <v>446.15929999999997</v>
      </c>
      <c r="E891" s="1535"/>
      <c r="F891" s="1521" t="str">
        <f t="shared" si="13"/>
        <v>DORMENTE DE MADEIRA PARA PONTES - C = 300 CM, L = 25 CM E H = 20 CM</v>
      </c>
    </row>
    <row r="892" spans="1:6">
      <c r="A892" s="1526" t="s">
        <v>11083</v>
      </c>
      <c r="B892" s="1523" t="s">
        <v>21312</v>
      </c>
      <c r="C892" s="1526" t="s">
        <v>20703</v>
      </c>
      <c r="D892" s="1552">
        <v>183837.9486</v>
      </c>
      <c r="E892" s="1535"/>
      <c r="F892" s="1521" t="str">
        <f t="shared" si="13"/>
        <v>AMV TIPO UIC60, ABERTURA 1:12, BITOLA LARGA</v>
      </c>
    </row>
    <row r="893" spans="1:6">
      <c r="A893" s="1528" t="s">
        <v>11084</v>
      </c>
      <c r="B893" s="1529" t="s">
        <v>21313</v>
      </c>
      <c r="C893" s="1528" t="s">
        <v>20703</v>
      </c>
      <c r="D893" s="1551">
        <v>201453.71359999999</v>
      </c>
      <c r="E893" s="1535"/>
      <c r="F893" s="1521" t="str">
        <f t="shared" si="13"/>
        <v>AMV TIPO UIC60, ABERTURA 1:14, BITOLA LARGA</v>
      </c>
    </row>
    <row r="894" spans="1:6">
      <c r="A894" s="1526" t="s">
        <v>11085</v>
      </c>
      <c r="B894" s="1523" t="s">
        <v>21314</v>
      </c>
      <c r="C894" s="1526" t="s">
        <v>20703</v>
      </c>
      <c r="D894" s="1542">
        <v>240208.3682</v>
      </c>
      <c r="E894" s="1535"/>
      <c r="F894" s="1521" t="str">
        <f t="shared" si="13"/>
        <v>AMV TIPO UIC60, ABERTURA 1:20, BITOLA LARGA</v>
      </c>
    </row>
    <row r="895" spans="1:6">
      <c r="A895" s="1528" t="s">
        <v>11086</v>
      </c>
      <c r="B895" s="1529" t="s">
        <v>21315</v>
      </c>
      <c r="C895" s="1528" t="s">
        <v>3982</v>
      </c>
      <c r="D895" s="1543">
        <v>575.89520000000005</v>
      </c>
      <c r="E895" s="1535"/>
      <c r="F895" s="1521" t="str">
        <f t="shared" si="13"/>
        <v>TUBO DE REVESTIMENTO EM AÇO-CARBONO SCHEDULE 40 PARA ESTACA RAIZ - PONTEIRA SCHEDULE 80, D = 141,3 MM, PESO 24 KG/M</v>
      </c>
    </row>
    <row r="896" spans="1:6">
      <c r="A896" s="1526" t="s">
        <v>11087</v>
      </c>
      <c r="B896" s="1523" t="s">
        <v>20357</v>
      </c>
      <c r="C896" s="1526" t="s">
        <v>3982</v>
      </c>
      <c r="D896" s="1552">
        <v>923.28399999999999</v>
      </c>
      <c r="E896" s="1535"/>
      <c r="F896" s="1521" t="str">
        <f t="shared" si="13"/>
        <v>TUBO DE REVESTIMENTO EM AÇO-CARBONO SCHEDULE 40 PARA ESTACA RAIZ - PONTEIRA SCHEDULE 80, D = 168,3 MM, PESO 31 KG/M</v>
      </c>
    </row>
    <row r="897" spans="1:6">
      <c r="A897" s="1528" t="s">
        <v>11088</v>
      </c>
      <c r="B897" s="1529" t="s">
        <v>20358</v>
      </c>
      <c r="C897" s="1528" t="s">
        <v>3982</v>
      </c>
      <c r="D897" s="1551">
        <v>1529.3485000000001</v>
      </c>
      <c r="E897" s="1535"/>
      <c r="F897" s="1521" t="str">
        <f t="shared" si="13"/>
        <v>TUBO DE REVESTIMENTO EM AÇO-CARBONO SCHEDULE 40 PARA ESTACA RAIZ - PONTEIRA SCHEDULE 80, D = 219,1 MM, PESO 47 KG/M</v>
      </c>
    </row>
    <row r="898" spans="1:6">
      <c r="A898" s="1526" t="s">
        <v>11089</v>
      </c>
      <c r="B898" s="1523" t="s">
        <v>20359</v>
      </c>
      <c r="C898" s="1526" t="s">
        <v>3982</v>
      </c>
      <c r="D898" s="1552">
        <v>1703.1629</v>
      </c>
      <c r="E898" s="1535"/>
      <c r="F898" s="1521" t="str">
        <f t="shared" si="13"/>
        <v>TUBO DE REVESTIMENTO EM AÇO-CARBONO SCHEDULE 40 PARA ESTACA RAIZ - PONTEIRA SCHEDULE 80, D = 273,0 MM, PESO 67 KG/M</v>
      </c>
    </row>
    <row r="899" spans="1:6">
      <c r="A899" s="1528" t="s">
        <v>11090</v>
      </c>
      <c r="B899" s="1529" t="s">
        <v>21316</v>
      </c>
      <c r="C899" s="1528" t="s">
        <v>3982</v>
      </c>
      <c r="D899" s="1551">
        <v>2168.1777000000002</v>
      </c>
      <c r="E899" s="1535"/>
      <c r="F899" s="1521" t="str">
        <f t="shared" ref="F899:F962" si="14">UPPER(B899)</f>
        <v>TUBO DE REVESTIMENTO EM AÇO-CARBONO SCHEDULE 40 PARA ESTACA RAIZ - PONTEIRA SCHEDULE 80, D = 323,8 MM, PESO 90 KG/M</v>
      </c>
    </row>
    <row r="900" spans="1:6" ht="30">
      <c r="A900" s="1526" t="s">
        <v>20360</v>
      </c>
      <c r="B900" s="1523" t="s">
        <v>20361</v>
      </c>
      <c r="C900" s="1526" t="s">
        <v>3982</v>
      </c>
      <c r="D900" s="1542">
        <v>2928.3814000000002</v>
      </c>
      <c r="E900" s="1535"/>
      <c r="F900" s="1521" t="str">
        <f t="shared" si="14"/>
        <v>TUBO DE REVESTIMENTO EM AÇO-CARBONO SCHEDULE 40 PARA ESTACA RAIZ - PONTEIRA SCHEDULE 80, D = 406,0 MM, PESO 143 KG/M</v>
      </c>
    </row>
    <row r="901" spans="1:6">
      <c r="A901" s="1528" t="s">
        <v>20362</v>
      </c>
      <c r="B901" s="1529" t="s">
        <v>20363</v>
      </c>
      <c r="C901" s="1528" t="s">
        <v>20703</v>
      </c>
      <c r="D901" s="1543">
        <v>40.101999999999997</v>
      </c>
      <c r="E901" s="1535"/>
      <c r="F901" s="1521" t="str">
        <f t="shared" si="14"/>
        <v>ANEL DE COMPENSAÇÃO ANGULAR PARA TIRANTES DE D = 30 MM</v>
      </c>
    </row>
    <row r="902" spans="1:6">
      <c r="A902" s="1526" t="s">
        <v>20364</v>
      </c>
      <c r="B902" s="1523" t="s">
        <v>20365</v>
      </c>
      <c r="C902" s="1526" t="s">
        <v>20703</v>
      </c>
      <c r="D902" s="1542">
        <v>58.055199999999999</v>
      </c>
      <c r="E902" s="1535"/>
      <c r="F902" s="1521" t="str">
        <f t="shared" si="14"/>
        <v>ANEL DE COMPENSAÇÃO ANGULAR PARA TIRANTES DE D = 32 MM</v>
      </c>
    </row>
    <row r="903" spans="1:6">
      <c r="A903" s="1528" t="s">
        <v>20366</v>
      </c>
      <c r="B903" s="1529" t="s">
        <v>20367</v>
      </c>
      <c r="C903" s="1528" t="s">
        <v>20703</v>
      </c>
      <c r="D903" s="1543">
        <v>62.077599999999997</v>
      </c>
      <c r="E903" s="1535"/>
      <c r="F903" s="1521" t="str">
        <f t="shared" si="14"/>
        <v>ANEL DE COMPENSAÇÃO ANGULAR PARA TIRANTES DE D = 40 MM</v>
      </c>
    </row>
    <row r="904" spans="1:6">
      <c r="A904" s="1526" t="s">
        <v>20368</v>
      </c>
      <c r="B904" s="1523" t="s">
        <v>20369</v>
      </c>
      <c r="C904" s="1526" t="s">
        <v>20703</v>
      </c>
      <c r="D904" s="1542">
        <v>71.212100000000007</v>
      </c>
      <c r="E904" s="1535"/>
      <c r="F904" s="1521" t="str">
        <f t="shared" si="14"/>
        <v>ANEL DE COMPENSAÇÃO ANGULAR PARA TIRANTES DE D = 44 MM</v>
      </c>
    </row>
    <row r="905" spans="1:6">
      <c r="A905" s="1528" t="s">
        <v>20370</v>
      </c>
      <c r="B905" s="1529" t="s">
        <v>20371</v>
      </c>
      <c r="C905" s="1528" t="s">
        <v>20703</v>
      </c>
      <c r="D905" s="1543">
        <v>78.513599999999997</v>
      </c>
      <c r="E905" s="1535"/>
      <c r="F905" s="1521" t="str">
        <f t="shared" si="14"/>
        <v>ANEL DE COMPENSAÇÃO ANGULAR PARA TIRANTES DE D = 50 MM</v>
      </c>
    </row>
    <row r="906" spans="1:6">
      <c r="A906" s="1526" t="s">
        <v>20372</v>
      </c>
      <c r="B906" s="1523" t="s">
        <v>20373</v>
      </c>
      <c r="C906" s="1526" t="s">
        <v>20703</v>
      </c>
      <c r="D906" s="1542">
        <v>85.814999999999998</v>
      </c>
      <c r="E906" s="1535"/>
      <c r="F906" s="1521" t="str">
        <f t="shared" si="14"/>
        <v>ANEL DE COMPENSAÇÃO ANGULAR PARA TIRANTES DE D = 53 MM</v>
      </c>
    </row>
    <row r="907" spans="1:6">
      <c r="A907" s="1528" t="s">
        <v>20374</v>
      </c>
      <c r="B907" s="1529" t="s">
        <v>20375</v>
      </c>
      <c r="C907" s="1528" t="s">
        <v>20703</v>
      </c>
      <c r="D907" s="1543">
        <v>75.173400000000001</v>
      </c>
      <c r="E907" s="1535"/>
      <c r="F907" s="1521" t="str">
        <f t="shared" si="14"/>
        <v>ANEL DE COMPENSAÇÃO ANGULAR PARA TIRANTES DE D = 57 MM</v>
      </c>
    </row>
    <row r="908" spans="1:6">
      <c r="A908" s="1526" t="s">
        <v>20376</v>
      </c>
      <c r="B908" s="1523" t="s">
        <v>20377</v>
      </c>
      <c r="C908" s="1526" t="s">
        <v>20703</v>
      </c>
      <c r="D908" s="1542">
        <v>93.951499999999996</v>
      </c>
      <c r="E908" s="1535"/>
      <c r="F908" s="1521" t="str">
        <f t="shared" si="14"/>
        <v>ANEL DE COMPENSAÇÃO ANGULAR PARA TIRANTES DE D = 63 MM</v>
      </c>
    </row>
    <row r="909" spans="1:6">
      <c r="A909" s="1528" t="s">
        <v>20378</v>
      </c>
      <c r="B909" s="1529" t="s">
        <v>20379</v>
      </c>
      <c r="C909" s="1528" t="s">
        <v>20703</v>
      </c>
      <c r="D909" s="1543">
        <v>118.4221</v>
      </c>
      <c r="E909" s="1535"/>
      <c r="F909" s="1521" t="str">
        <f t="shared" si="14"/>
        <v>ANEL DE COMPENSAÇÃO ANGULAR PARA TIRANTES DE D = 69 MM</v>
      </c>
    </row>
    <row r="910" spans="1:6">
      <c r="A910" s="1526" t="s">
        <v>11091</v>
      </c>
      <c r="B910" s="1523" t="s">
        <v>12005</v>
      </c>
      <c r="C910" s="1526" t="s">
        <v>20703</v>
      </c>
      <c r="D910" s="1552">
        <v>479.0822</v>
      </c>
      <c r="E910" s="1535"/>
      <c r="F910" s="1521" t="str">
        <f t="shared" si="14"/>
        <v>COROA DE WIDIA LINHA BWG</v>
      </c>
    </row>
    <row r="911" spans="1:6" ht="30">
      <c r="A911" s="1528" t="s">
        <v>20380</v>
      </c>
      <c r="B911" s="1529" t="s">
        <v>21317</v>
      </c>
      <c r="C911" s="1528" t="s">
        <v>20703</v>
      </c>
      <c r="D911" s="1551">
        <v>1146.3533</v>
      </c>
      <c r="E911" s="1535"/>
      <c r="F911" s="1521" t="str">
        <f t="shared" si="14"/>
        <v>CONJUNTO PARA SOLDA ALUMINOTÉRMICA DE TR45 - PORÇÃO, FÔRMAS, ACENDEDOR, PASTA DE VEDAÇÃO E CADINHO DESCARTÁVEL</v>
      </c>
    </row>
    <row r="912" spans="1:6" ht="30">
      <c r="A912" s="1526" t="s">
        <v>20381</v>
      </c>
      <c r="B912" s="1523" t="s">
        <v>20382</v>
      </c>
      <c r="C912" s="1526" t="s">
        <v>20703</v>
      </c>
      <c r="D912" s="1552">
        <v>1147.0597</v>
      </c>
      <c r="E912" s="1535"/>
      <c r="F912" s="1521" t="str">
        <f t="shared" si="14"/>
        <v>CONJUNTO PARA SOLDA ALUMINOTÉRMICA DE TR57 - PORÇÃO, FÔRMAS, ACENDEDOR, PASTA DE VEDAÇÃO E CADINHO DESCARTÁVEL</v>
      </c>
    </row>
    <row r="913" spans="1:6" ht="30">
      <c r="A913" s="1528" t="s">
        <v>20383</v>
      </c>
      <c r="B913" s="1529" t="s">
        <v>20384</v>
      </c>
      <c r="C913" s="1528" t="s">
        <v>20703</v>
      </c>
      <c r="D913" s="1551">
        <v>1216.5342000000001</v>
      </c>
      <c r="E913" s="1535"/>
      <c r="F913" s="1521" t="str">
        <f t="shared" si="14"/>
        <v>CONJUNTO PARA SOLDA ALUMINOTÉRMICA DE TR68 - PORÇÃO, FÔRMAS, ACENDEDOR, PASTA DE VEDAÇÃO E CADINHO DESCARTÁVEL</v>
      </c>
    </row>
    <row r="914" spans="1:6" ht="30">
      <c r="A914" s="1526" t="s">
        <v>20385</v>
      </c>
      <c r="B914" s="1523" t="s">
        <v>20386</v>
      </c>
      <c r="C914" s="1526" t="s">
        <v>20703</v>
      </c>
      <c r="D914" s="1542">
        <v>1159.3006</v>
      </c>
      <c r="E914" s="1535"/>
      <c r="F914" s="1521" t="str">
        <f t="shared" si="14"/>
        <v>CONJUNTO PARA SOLDA ALUMINOTÉRMICA DE UIC60 - PORÇÃO, FÔRMAS, ACENDEDOR, PASTA DE VEDAÇÃO E CADINHO DESCARTÁVEL</v>
      </c>
    </row>
    <row r="915" spans="1:6">
      <c r="A915" s="1528" t="s">
        <v>11092</v>
      </c>
      <c r="B915" s="1529" t="s">
        <v>12006</v>
      </c>
      <c r="C915" s="1528" t="s">
        <v>4013</v>
      </c>
      <c r="D915" s="1543">
        <v>111.30500000000001</v>
      </c>
      <c r="E915" s="1535"/>
      <c r="F915" s="1521" t="str">
        <f t="shared" si="14"/>
        <v>BRITA PADRÃO PARA LASTRO FERROVIÁRIO</v>
      </c>
    </row>
    <row r="916" spans="1:6">
      <c r="A916" s="1526" t="s">
        <v>11093</v>
      </c>
      <c r="B916" s="1523" t="s">
        <v>12007</v>
      </c>
      <c r="C916" s="1526" t="s">
        <v>20703</v>
      </c>
      <c r="D916" s="1542">
        <v>16.599599999999999</v>
      </c>
      <c r="E916" s="1535"/>
      <c r="F916" s="1521" t="str">
        <f t="shared" si="14"/>
        <v>PALMILHA DE BORRACHA PARA DORMENTE DE CONCRETO</v>
      </c>
    </row>
    <row r="917" spans="1:6">
      <c r="A917" s="1528" t="s">
        <v>11094</v>
      </c>
      <c r="B917" s="1529" t="s">
        <v>21318</v>
      </c>
      <c r="C917" s="1528" t="s">
        <v>20703</v>
      </c>
      <c r="D917" s="1543">
        <v>958.90909999999997</v>
      </c>
      <c r="E917" s="1535"/>
      <c r="F917" s="1521" t="str">
        <f t="shared" si="14"/>
        <v>BROCA PARA FURAR TRILHO - D = 29 MM (1 1/8")</v>
      </c>
    </row>
    <row r="918" spans="1:6">
      <c r="A918" s="1526" t="s">
        <v>11095</v>
      </c>
      <c r="B918" s="1523" t="s">
        <v>21319</v>
      </c>
      <c r="C918" s="1526" t="s">
        <v>20703</v>
      </c>
      <c r="D918" s="1552">
        <v>20.401700000000002</v>
      </c>
      <c r="E918" s="1535"/>
      <c r="F918" s="1521" t="str">
        <f t="shared" si="14"/>
        <v>DISCO DE CORTE ABRASIVO PARA MÁQUINA PARA SERRAR TRILHO - D = 350 MM</v>
      </c>
    </row>
    <row r="919" spans="1:6">
      <c r="A919" s="1528" t="s">
        <v>11096</v>
      </c>
      <c r="B919" s="1529" t="s">
        <v>12008</v>
      </c>
      <c r="C919" s="1528" t="s">
        <v>4013</v>
      </c>
      <c r="D919" s="1543">
        <v>2974.3955999999998</v>
      </c>
      <c r="E919" s="1535"/>
      <c r="F919" s="1521" t="str">
        <f t="shared" si="14"/>
        <v>DORMENTES DE MADEIRA PARA AMV</v>
      </c>
    </row>
    <row r="920" spans="1:6">
      <c r="A920" s="1526" t="s">
        <v>11097</v>
      </c>
      <c r="B920" s="1523" t="s">
        <v>12009</v>
      </c>
      <c r="C920" s="1526" t="s">
        <v>20703</v>
      </c>
      <c r="D920" s="1542">
        <v>992.62350000000004</v>
      </c>
      <c r="E920" s="1535"/>
      <c r="F920" s="1521" t="str">
        <f t="shared" si="14"/>
        <v>COROA DE DIAMANTE LINHA BWG</v>
      </c>
    </row>
    <row r="921" spans="1:6">
      <c r="A921" s="1528" t="s">
        <v>11098</v>
      </c>
      <c r="B921" s="1529" t="s">
        <v>12010</v>
      </c>
      <c r="C921" s="1528" t="s">
        <v>3982</v>
      </c>
      <c r="D921" s="1543">
        <v>301.7226</v>
      </c>
      <c r="E921" s="1535"/>
      <c r="F921" s="1521" t="str">
        <f t="shared" si="14"/>
        <v>REVESTIMENTO COM CONECTOR LINHA BW</v>
      </c>
    </row>
    <row r="922" spans="1:6">
      <c r="A922" s="1526" t="s">
        <v>11099</v>
      </c>
      <c r="B922" s="1523" t="s">
        <v>21320</v>
      </c>
      <c r="C922" s="1526" t="s">
        <v>3982</v>
      </c>
      <c r="D922" s="1542">
        <v>7.1874000000000002</v>
      </c>
      <c r="E922" s="1535"/>
      <c r="F922" s="1521" t="str">
        <f t="shared" si="14"/>
        <v>CORDA DE POLIAMIDA - D = 12,0 MM E CAPACIDADE DE CARGA DE 2.200 KG</v>
      </c>
    </row>
    <row r="923" spans="1:6">
      <c r="A923" s="1528" t="s">
        <v>11100</v>
      </c>
      <c r="B923" s="1529" t="s">
        <v>21321</v>
      </c>
      <c r="C923" s="1528" t="s">
        <v>20703</v>
      </c>
      <c r="D923" s="1543">
        <v>45.579500000000003</v>
      </c>
      <c r="E923" s="1535"/>
      <c r="F923" s="1521" t="str">
        <f t="shared" si="14"/>
        <v>BROCA DE WIDIA - D = 16 MM E C = 150 MM</v>
      </c>
    </row>
    <row r="924" spans="1:6">
      <c r="A924" s="1526" t="s">
        <v>11495</v>
      </c>
      <c r="B924" s="1523" t="s">
        <v>21322</v>
      </c>
      <c r="C924" s="1526" t="s">
        <v>20703</v>
      </c>
      <c r="D924" s="1542">
        <v>68.177499999999995</v>
      </c>
      <c r="E924" s="1535"/>
      <c r="F924" s="1521" t="str">
        <f t="shared" si="14"/>
        <v>BROCA DE WIDIA - D = 19 MM E C = 160 MM</v>
      </c>
    </row>
    <row r="925" spans="1:6">
      <c r="A925" s="1528" t="s">
        <v>11496</v>
      </c>
      <c r="B925" s="1529" t="s">
        <v>21323</v>
      </c>
      <c r="C925" s="1528" t="s">
        <v>20703</v>
      </c>
      <c r="D925" s="1543">
        <v>1.3687</v>
      </c>
      <c r="E925" s="1535"/>
      <c r="F925" s="1521" t="str">
        <f t="shared" si="14"/>
        <v>PARAFUSO DE CABEÇA ABAULADA EM AÇO INOX COM PORCA E ARRUELA - D = 6 MM (M6) E C = 30 MM</v>
      </c>
    </row>
    <row r="926" spans="1:6">
      <c r="A926" s="1526" t="s">
        <v>11497</v>
      </c>
      <c r="B926" s="1523" t="s">
        <v>21324</v>
      </c>
      <c r="C926" s="1526" t="s">
        <v>20703</v>
      </c>
      <c r="D926" s="1542">
        <v>2.7730999999999999</v>
      </c>
      <c r="E926" s="1535"/>
      <c r="F926" s="1521" t="str">
        <f t="shared" si="14"/>
        <v>PARAFUSO DE CABEÇA ABAULADA EM AÇO INOX COM PORCA E ARRUELA - D = 8 MM (M8) E C = 50 MM</v>
      </c>
    </row>
    <row r="927" spans="1:6">
      <c r="A927" s="1528" t="s">
        <v>11498</v>
      </c>
      <c r="B927" s="1529" t="s">
        <v>21325</v>
      </c>
      <c r="C927" s="1528" t="s">
        <v>3982</v>
      </c>
      <c r="D927" s="1543">
        <v>3.1427</v>
      </c>
      <c r="E927" s="1535"/>
      <c r="F927" s="1521" t="str">
        <f t="shared" si="14"/>
        <v>MANGUEIRA CRISTAL TRANÇADA DE PVC COM PRESSÃO DE TRABALHO DE 1,50 MPA (250 PSI) - D = 9,5 MM (3/8")</v>
      </c>
    </row>
    <row r="928" spans="1:6">
      <c r="A928" s="1526" t="s">
        <v>11499</v>
      </c>
      <c r="B928" s="1523" t="s">
        <v>21326</v>
      </c>
      <c r="C928" s="1526" t="s">
        <v>20703</v>
      </c>
      <c r="D928" s="1542">
        <v>2.0541</v>
      </c>
      <c r="E928" s="1535"/>
      <c r="F928" s="1521" t="str">
        <f t="shared" si="14"/>
        <v>FÔRMA PLÁSTICA PARA NICHO DE PROTENSÃO DE CORDOALHA - D = 15,2 MM</v>
      </c>
    </row>
    <row r="929" spans="1:6">
      <c r="A929" s="1528" t="s">
        <v>11500</v>
      </c>
      <c r="B929" s="1529" t="s">
        <v>21327</v>
      </c>
      <c r="C929" s="1528" t="s">
        <v>20703</v>
      </c>
      <c r="D929" s="1543">
        <v>0.95960000000000001</v>
      </c>
      <c r="E929" s="1535"/>
      <c r="F929" s="1521" t="str">
        <f t="shared" si="14"/>
        <v>FÔRMA PLÁSTICA PARA NICHO DE PROTENSÃO DE CORDOALHA - D = 12,7 MM</v>
      </c>
    </row>
    <row r="930" spans="1:6">
      <c r="A930" s="1526" t="s">
        <v>11501</v>
      </c>
      <c r="B930" s="1523" t="s">
        <v>21328</v>
      </c>
      <c r="C930" s="1526" t="s">
        <v>4279</v>
      </c>
      <c r="D930" s="1542">
        <v>12.489100000000001</v>
      </c>
      <c r="E930" s="1535"/>
      <c r="F930" s="1521" t="str">
        <f t="shared" si="14"/>
        <v>CORDOALHA ENGRAXADA TIPO CP 190 RB - D = 15,2 MM</v>
      </c>
    </row>
    <row r="931" spans="1:6">
      <c r="A931" s="1528" t="s">
        <v>11502</v>
      </c>
      <c r="B931" s="1529" t="s">
        <v>21329</v>
      </c>
      <c r="C931" s="1528" t="s">
        <v>4279</v>
      </c>
      <c r="D931" s="1543">
        <v>12.193</v>
      </c>
      <c r="E931" s="1535"/>
      <c r="F931" s="1521" t="str">
        <f t="shared" si="14"/>
        <v>CORDOALHA ENGRAXADA TIPO CP 190 RB - D = 12,7 MM</v>
      </c>
    </row>
    <row r="932" spans="1:6">
      <c r="A932" s="1526" t="s">
        <v>11503</v>
      </c>
      <c r="B932" s="1523" t="s">
        <v>21330</v>
      </c>
      <c r="C932" s="1526" t="s">
        <v>3982</v>
      </c>
      <c r="D932" s="1542">
        <v>23.781700000000001</v>
      </c>
      <c r="E932" s="1535"/>
      <c r="F932" s="1521" t="str">
        <f t="shared" si="14"/>
        <v>BAINHA METÁLICA PARA PROTENSÃO - D = 35 MM</v>
      </c>
    </row>
    <row r="933" spans="1:6">
      <c r="A933" s="1528" t="s">
        <v>11504</v>
      </c>
      <c r="B933" s="1529" t="s">
        <v>21331</v>
      </c>
      <c r="C933" s="1528" t="s">
        <v>3982</v>
      </c>
      <c r="D933" s="1543">
        <v>20.9346</v>
      </c>
      <c r="E933" s="1535"/>
      <c r="F933" s="1521" t="str">
        <f t="shared" si="14"/>
        <v>BAINHA METÁLICA PARA PROTENSÃO - D = 30 MM</v>
      </c>
    </row>
    <row r="934" spans="1:6">
      <c r="A934" s="1526" t="s">
        <v>11505</v>
      </c>
      <c r="B934" s="1523" t="s">
        <v>12011</v>
      </c>
      <c r="C934" s="1526" t="s">
        <v>20703</v>
      </c>
      <c r="D934" s="1552">
        <v>302.37139999999999</v>
      </c>
      <c r="E934" s="1535"/>
      <c r="F934" s="1521" t="str">
        <f t="shared" si="14"/>
        <v>ANCORAGEM PASSIVA ADERENTE PARA 8 CORDOALHAS - D = 15,2 MM</v>
      </c>
    </row>
    <row r="935" spans="1:6">
      <c r="A935" s="1528" t="s">
        <v>11506</v>
      </c>
      <c r="B935" s="1529" t="s">
        <v>12012</v>
      </c>
      <c r="C935" s="1528" t="s">
        <v>20703</v>
      </c>
      <c r="D935" s="1543">
        <v>1221.8747000000001</v>
      </c>
      <c r="E935" s="1535"/>
      <c r="F935" s="1521" t="str">
        <f t="shared" si="14"/>
        <v>ANCORAGEM PASSIVA ADERENTE PARA 31 CORDOALHAS - D = 15,2 MM</v>
      </c>
    </row>
    <row r="936" spans="1:6">
      <c r="A936" s="1526" t="s">
        <v>11507</v>
      </c>
      <c r="B936" s="1523" t="s">
        <v>12013</v>
      </c>
      <c r="C936" s="1526" t="s">
        <v>20703</v>
      </c>
      <c r="D936" s="1542">
        <v>56.7254</v>
      </c>
      <c r="E936" s="1535"/>
      <c r="F936" s="1521" t="str">
        <f t="shared" si="14"/>
        <v>ANCORAGEM ATIVA PARA CORDOALHA ENGRAXADA - D = 12,7 MM</v>
      </c>
    </row>
    <row r="937" spans="1:6">
      <c r="A937" s="1528" t="s">
        <v>11508</v>
      </c>
      <c r="B937" s="1529" t="s">
        <v>12014</v>
      </c>
      <c r="C937" s="1528" t="s">
        <v>20703</v>
      </c>
      <c r="D937" s="1543">
        <v>82.532700000000006</v>
      </c>
      <c r="E937" s="1535"/>
      <c r="F937" s="1521" t="str">
        <f t="shared" si="14"/>
        <v>ANCORAGEM ATIVA PARA CORDOALHA ENGRAXADA - D = 15,2 MM</v>
      </c>
    </row>
    <row r="938" spans="1:6">
      <c r="A938" s="1526" t="s">
        <v>11509</v>
      </c>
      <c r="B938" s="1523" t="s">
        <v>12015</v>
      </c>
      <c r="C938" s="1526" t="s">
        <v>20703</v>
      </c>
      <c r="D938" s="1542">
        <v>244.8561</v>
      </c>
      <c r="E938" s="1535"/>
      <c r="F938" s="1521" t="str">
        <f t="shared" si="14"/>
        <v>ANCORAGEM PASSIVA ADERENTE PARA 10 CORDOALHAS - D = 12,7 MM</v>
      </c>
    </row>
    <row r="939" spans="1:6">
      <c r="A939" s="1528" t="s">
        <v>11510</v>
      </c>
      <c r="B939" s="1529" t="s">
        <v>12016</v>
      </c>
      <c r="C939" s="1528" t="s">
        <v>20703</v>
      </c>
      <c r="D939" s="1543">
        <v>292.40440000000001</v>
      </c>
      <c r="E939" s="1535"/>
      <c r="F939" s="1521" t="str">
        <f t="shared" si="14"/>
        <v>ANCORAGEM PASSIVA ADERENTE PARA 12 CORDOALHAS - D = 12,7 MM</v>
      </c>
    </row>
    <row r="940" spans="1:6">
      <c r="A940" s="1526" t="s">
        <v>11511</v>
      </c>
      <c r="B940" s="1523" t="s">
        <v>12017</v>
      </c>
      <c r="C940" s="1526" t="s">
        <v>20703</v>
      </c>
      <c r="D940" s="1542">
        <v>416.2543</v>
      </c>
      <c r="E940" s="1535"/>
      <c r="F940" s="1521" t="str">
        <f t="shared" si="14"/>
        <v>ANCORAGEM PASSIVA ADERENTE PARA 12 CORDOALHAS - D = 15,2 MM</v>
      </c>
    </row>
    <row r="941" spans="1:6">
      <c r="A941" s="1528" t="s">
        <v>11512</v>
      </c>
      <c r="B941" s="1529" t="s">
        <v>12018</v>
      </c>
      <c r="C941" s="1528" t="s">
        <v>20703</v>
      </c>
      <c r="D941" s="1543">
        <v>440.66019999999997</v>
      </c>
      <c r="E941" s="1535"/>
      <c r="F941" s="1521" t="str">
        <f t="shared" si="14"/>
        <v>ANCORAGEM PASSIVA ADERENTE PARA 15 CORDOALHAS - D = 12,7 MM</v>
      </c>
    </row>
    <row r="942" spans="1:6">
      <c r="A942" s="1526" t="s">
        <v>11513</v>
      </c>
      <c r="B942" s="1523" t="s">
        <v>12019</v>
      </c>
      <c r="C942" s="1526" t="s">
        <v>20703</v>
      </c>
      <c r="D942" s="1542">
        <v>545.99630000000002</v>
      </c>
      <c r="E942" s="1535"/>
      <c r="F942" s="1521" t="str">
        <f t="shared" si="14"/>
        <v>ANCORAGEM PASSIVA ADERENTE PARA 15 CORDOALHAS - D = 15,2 MM</v>
      </c>
    </row>
    <row r="943" spans="1:6">
      <c r="A943" s="1528" t="s">
        <v>11514</v>
      </c>
      <c r="B943" s="1529" t="s">
        <v>12020</v>
      </c>
      <c r="C943" s="1528" t="s">
        <v>20703</v>
      </c>
      <c r="D943" s="1543">
        <v>561.34879999999998</v>
      </c>
      <c r="E943" s="1535"/>
      <c r="F943" s="1521" t="str">
        <f t="shared" si="14"/>
        <v>ANCORAGEM PASSIVA ADERENTE PARA 19 CORDOALHAS - D = 12,7 MM</v>
      </c>
    </row>
    <row r="944" spans="1:6">
      <c r="A944" s="1526" t="s">
        <v>11515</v>
      </c>
      <c r="B944" s="1523" t="s">
        <v>12021</v>
      </c>
      <c r="C944" s="1526" t="s">
        <v>20703</v>
      </c>
      <c r="D944" s="1542">
        <v>693.22630000000004</v>
      </c>
      <c r="E944" s="1535"/>
      <c r="F944" s="1521" t="str">
        <f t="shared" si="14"/>
        <v>ANCORAGEM PASSIVA ADERENTE PARA 19 CORDOALHAS - D = 15,2 MM</v>
      </c>
    </row>
    <row r="945" spans="1:6">
      <c r="A945" s="1528" t="s">
        <v>11516</v>
      </c>
      <c r="B945" s="1529" t="s">
        <v>12022</v>
      </c>
      <c r="C945" s="1528" t="s">
        <v>20703</v>
      </c>
      <c r="D945" s="1543">
        <v>669.48829999999998</v>
      </c>
      <c r="E945" s="1535"/>
      <c r="F945" s="1521" t="str">
        <f t="shared" si="14"/>
        <v>ANCORAGEM PASSIVA ADERENTE PARA 22 CORDOALHAS - D = 12,7 MM</v>
      </c>
    </row>
    <row r="946" spans="1:6">
      <c r="A946" s="1526" t="s">
        <v>11517</v>
      </c>
      <c r="B946" s="1523" t="s">
        <v>12023</v>
      </c>
      <c r="C946" s="1526" t="s">
        <v>20703</v>
      </c>
      <c r="D946" s="1542">
        <v>818.55100000000004</v>
      </c>
      <c r="E946" s="1535"/>
      <c r="F946" s="1521" t="str">
        <f t="shared" si="14"/>
        <v>ANCORAGEM PASSIVA ADERENTE PARA 22 CORDOALHAS - D = 15,2 MM</v>
      </c>
    </row>
    <row r="947" spans="1:6">
      <c r="A947" s="1528" t="s">
        <v>11518</v>
      </c>
      <c r="B947" s="1529" t="s">
        <v>12024</v>
      </c>
      <c r="C947" s="1528" t="s">
        <v>20703</v>
      </c>
      <c r="D947" s="1543">
        <v>855.68790000000001</v>
      </c>
      <c r="E947" s="1535"/>
      <c r="F947" s="1521" t="str">
        <f t="shared" si="14"/>
        <v>ANCORAGEM PASSIVA ADERENTE PARA 27 CORDOALHAS - D = 12,7 MM</v>
      </c>
    </row>
    <row r="948" spans="1:6">
      <c r="A948" s="1526" t="s">
        <v>11519</v>
      </c>
      <c r="B948" s="1523" t="s">
        <v>12025</v>
      </c>
      <c r="C948" s="1526" t="s">
        <v>20703</v>
      </c>
      <c r="D948" s="1542">
        <v>1044.2799</v>
      </c>
      <c r="E948" s="1535"/>
      <c r="F948" s="1521" t="str">
        <f t="shared" si="14"/>
        <v>ANCORAGEM PASSIVA ADERENTE PARA 27 CORDOALHAS - D = 15,2 MM</v>
      </c>
    </row>
    <row r="949" spans="1:6">
      <c r="A949" s="1528" t="s">
        <v>11520</v>
      </c>
      <c r="B949" s="1529" t="s">
        <v>12026</v>
      </c>
      <c r="C949" s="1528" t="s">
        <v>20703</v>
      </c>
      <c r="D949" s="1543">
        <v>985.33969999999999</v>
      </c>
      <c r="E949" s="1535"/>
      <c r="F949" s="1521" t="str">
        <f t="shared" si="14"/>
        <v>ANCORAGEM PASSIVA ADERENTE PARA 31 CORDOALHAS - D = 12,7 MM</v>
      </c>
    </row>
    <row r="950" spans="1:6">
      <c r="A950" s="1526" t="s">
        <v>11521</v>
      </c>
      <c r="B950" s="1523" t="s">
        <v>12027</v>
      </c>
      <c r="C950" s="1526" t="s">
        <v>20703</v>
      </c>
      <c r="D950" s="1542">
        <v>119.07389999999999</v>
      </c>
      <c r="E950" s="1535"/>
      <c r="F950" s="1521" t="str">
        <f t="shared" si="14"/>
        <v>ANCORAGEM PASSIVA ADERENTE PARA 4 CORDOALHAS - D = 12,7 MM</v>
      </c>
    </row>
    <row r="951" spans="1:6">
      <c r="A951" s="1528" t="s">
        <v>11522</v>
      </c>
      <c r="B951" s="1529" t="s">
        <v>12028</v>
      </c>
      <c r="C951" s="1528" t="s">
        <v>20703</v>
      </c>
      <c r="D951" s="1543">
        <v>168.0412</v>
      </c>
      <c r="E951" s="1535"/>
      <c r="F951" s="1521" t="str">
        <f t="shared" si="14"/>
        <v>ANCORAGEM PASSIVA ADERENTE PARA 4 CORDOALHAS - D = 15,2 MM</v>
      </c>
    </row>
    <row r="952" spans="1:6">
      <c r="A952" s="1526" t="s">
        <v>11523</v>
      </c>
      <c r="B952" s="1523" t="s">
        <v>12029</v>
      </c>
      <c r="C952" s="1526" t="s">
        <v>20703</v>
      </c>
      <c r="D952" s="1542">
        <v>182.34039999999999</v>
      </c>
      <c r="E952" s="1535"/>
      <c r="F952" s="1521" t="str">
        <f t="shared" si="14"/>
        <v>ANCORAGEM PASSIVA ADERENTE PARA 6 CORDOALHAS - D = 12,7 MM</v>
      </c>
    </row>
    <row r="953" spans="1:6">
      <c r="A953" s="1528" t="s">
        <v>11524</v>
      </c>
      <c r="B953" s="1529" t="s">
        <v>12030</v>
      </c>
      <c r="C953" s="1528" t="s">
        <v>20703</v>
      </c>
      <c r="D953" s="1543">
        <v>254.81639999999999</v>
      </c>
      <c r="E953" s="1535"/>
      <c r="F953" s="1521" t="str">
        <f t="shared" si="14"/>
        <v>ANCORAGEM PASSIVA ADERENTE PARA 6 CORDOALHAS - D = 15,2 MM</v>
      </c>
    </row>
    <row r="954" spans="1:6">
      <c r="A954" s="1526" t="s">
        <v>11525</v>
      </c>
      <c r="B954" s="1523" t="s">
        <v>12031</v>
      </c>
      <c r="C954" s="1526" t="s">
        <v>20703</v>
      </c>
      <c r="D954" s="1542">
        <v>193.4633</v>
      </c>
      <c r="E954" s="1535"/>
      <c r="F954" s="1521" t="str">
        <f t="shared" si="14"/>
        <v>ANCORAGEM PASSIVA ADERENTE PARA 7 CORDOALHAS - D = 12,7 MM</v>
      </c>
    </row>
    <row r="955" spans="1:6">
      <c r="A955" s="1528" t="s">
        <v>11526</v>
      </c>
      <c r="B955" s="1529" t="s">
        <v>12032</v>
      </c>
      <c r="C955" s="1528" t="s">
        <v>20703</v>
      </c>
      <c r="D955" s="1543">
        <v>266.68040000000002</v>
      </c>
      <c r="E955" s="1535"/>
      <c r="F955" s="1521" t="str">
        <f t="shared" si="14"/>
        <v>ANCORAGEM PASSIVA ADERENTE PARA 7 CORDOALHAS - D = 15,2 MM</v>
      </c>
    </row>
    <row r="956" spans="1:6">
      <c r="A956" s="1526" t="s">
        <v>11527</v>
      </c>
      <c r="B956" s="1523" t="s">
        <v>12033</v>
      </c>
      <c r="C956" s="1526" t="s">
        <v>20703</v>
      </c>
      <c r="D956" s="1542">
        <v>217.2552</v>
      </c>
      <c r="E956" s="1535"/>
      <c r="F956" s="1521" t="str">
        <f t="shared" si="14"/>
        <v>ANCORAGEM PASSIVA ADERENTE PARA 8 CORDOALHAS - D = 12,7 MM</v>
      </c>
    </row>
    <row r="957" spans="1:6">
      <c r="A957" s="1528" t="s">
        <v>11528</v>
      </c>
      <c r="B957" s="1529" t="s">
        <v>12034</v>
      </c>
      <c r="C957" s="1528" t="s">
        <v>20703</v>
      </c>
      <c r="D957" s="1543">
        <v>242.52979999999999</v>
      </c>
      <c r="E957" s="1535"/>
      <c r="F957" s="1521" t="str">
        <f t="shared" si="14"/>
        <v>ANCORAGEM PASSIVA ADERENTE PARA 9 CORDOALHAS - D = 12,7 MM</v>
      </c>
    </row>
    <row r="958" spans="1:6">
      <c r="A958" s="1526" t="s">
        <v>11529</v>
      </c>
      <c r="B958" s="1523" t="s">
        <v>12035</v>
      </c>
      <c r="C958" s="1526" t="s">
        <v>20703</v>
      </c>
      <c r="D958" s="1542">
        <v>340.68259999999998</v>
      </c>
      <c r="E958" s="1535"/>
      <c r="F958" s="1521" t="str">
        <f t="shared" si="14"/>
        <v>ANCORAGEM PASSIVA ADERENTE PARA 9 CORDOALHAS - D = 15,2 MM</v>
      </c>
    </row>
    <row r="959" spans="1:6">
      <c r="A959" s="1528" t="s">
        <v>11530</v>
      </c>
      <c r="B959" s="1529" t="s">
        <v>21332</v>
      </c>
      <c r="C959" s="1528" t="s">
        <v>20703</v>
      </c>
      <c r="D959" s="1543">
        <v>19.0442</v>
      </c>
      <c r="E959" s="1535"/>
      <c r="F959" s="1521" t="str">
        <f t="shared" si="14"/>
        <v>ANCORAGEM PASSIVA ADERENTE PARA LAJES PARA 1 CORDOALHA - D = 12,7 MM</v>
      </c>
    </row>
    <row r="960" spans="1:6">
      <c r="A960" s="1526" t="s">
        <v>11531</v>
      </c>
      <c r="B960" s="1523" t="s">
        <v>21333</v>
      </c>
      <c r="C960" s="1526" t="s">
        <v>20703</v>
      </c>
      <c r="D960" s="1542">
        <v>26.860399999999998</v>
      </c>
      <c r="E960" s="1535"/>
      <c r="F960" s="1521" t="str">
        <f t="shared" si="14"/>
        <v>ANCORAGEM PASSIVA ADERENTE PARA LAJES PARA 1 CORDOALHA - D = 15,2 MM</v>
      </c>
    </row>
    <row r="961" spans="1:6">
      <c r="A961" s="1528" t="s">
        <v>11532</v>
      </c>
      <c r="B961" s="1529" t="s">
        <v>21334</v>
      </c>
      <c r="C961" s="1528" t="s">
        <v>20703</v>
      </c>
      <c r="D961" s="1543">
        <v>23.3018</v>
      </c>
      <c r="E961" s="1535"/>
      <c r="F961" s="1521" t="str">
        <f t="shared" si="14"/>
        <v>ANCORAGEM PASSIVA ADERENTE PARA LAJES PARA 2 CORDOALHAS - D = 12,7 MM</v>
      </c>
    </row>
    <row r="962" spans="1:6">
      <c r="A962" s="1526" t="s">
        <v>11533</v>
      </c>
      <c r="B962" s="1523" t="s">
        <v>21335</v>
      </c>
      <c r="C962" s="1526" t="s">
        <v>20703</v>
      </c>
      <c r="D962" s="1542">
        <v>32.1721</v>
      </c>
      <c r="E962" s="1535"/>
      <c r="F962" s="1521" t="str">
        <f t="shared" si="14"/>
        <v>ANCORAGEM PASSIVA ADERENTE PARA LAJES PARA 2 CORDOALHAS - D = 15,2 MM</v>
      </c>
    </row>
    <row r="963" spans="1:6">
      <c r="A963" s="1528" t="s">
        <v>11534</v>
      </c>
      <c r="B963" s="1529" t="s">
        <v>21336</v>
      </c>
      <c r="C963" s="1528" t="s">
        <v>20703</v>
      </c>
      <c r="D963" s="1543">
        <v>40.222700000000003</v>
      </c>
      <c r="E963" s="1535"/>
      <c r="F963" s="1521" t="str">
        <f t="shared" ref="F963:F1026" si="15">UPPER(B963)</f>
        <v>ANCORAGEM PASSIVA ADERENTE PARA LAJES PARA 3 CORDOALHAS - D = 12,7 MM</v>
      </c>
    </row>
    <row r="964" spans="1:6">
      <c r="A964" s="1526" t="s">
        <v>11535</v>
      </c>
      <c r="B964" s="1523" t="s">
        <v>21337</v>
      </c>
      <c r="C964" s="1526" t="s">
        <v>20703</v>
      </c>
      <c r="D964" s="1542">
        <v>45.359000000000002</v>
      </c>
      <c r="E964" s="1535"/>
      <c r="F964" s="1521" t="str">
        <f t="shared" si="15"/>
        <v>ANCORAGEM PASSIVA ADERENTE PARA LAJES PARA 3 CORDOALHAS - D = 15,2 MM</v>
      </c>
    </row>
    <row r="965" spans="1:6">
      <c r="A965" s="1528" t="s">
        <v>11536</v>
      </c>
      <c r="B965" s="1529" t="s">
        <v>21338</v>
      </c>
      <c r="C965" s="1528" t="s">
        <v>20703</v>
      </c>
      <c r="D965" s="1543">
        <v>52.031999999999996</v>
      </c>
      <c r="E965" s="1535"/>
      <c r="F965" s="1521" t="str">
        <f t="shared" si="15"/>
        <v>ANCORAGEM PASSIVA ADERENTE PARA LAJES PARA 4 CORDOALHAS - D = 12,7 MM</v>
      </c>
    </row>
    <row r="966" spans="1:6">
      <c r="A966" s="1526" t="s">
        <v>11537</v>
      </c>
      <c r="B966" s="1523" t="s">
        <v>21339</v>
      </c>
      <c r="C966" s="1526" t="s">
        <v>20703</v>
      </c>
      <c r="D966" s="1542">
        <v>72.116399999999999</v>
      </c>
      <c r="E966" s="1535"/>
      <c r="F966" s="1521" t="str">
        <f t="shared" si="15"/>
        <v>ANCORAGEM PASSIVA ADERENTE PARA LAJES PARA 4 CORDOALHAS - D = 15,2 MM</v>
      </c>
    </row>
    <row r="967" spans="1:6">
      <c r="A967" s="1528" t="s">
        <v>11538</v>
      </c>
      <c r="B967" s="1529" t="s">
        <v>21340</v>
      </c>
      <c r="C967" s="1528" t="s">
        <v>3982</v>
      </c>
      <c r="D967" s="1543">
        <v>7.6067</v>
      </c>
      <c r="E967" s="1535"/>
      <c r="F967" s="1521" t="str">
        <f t="shared" si="15"/>
        <v>MANGUEIRA CRISTAL TRANÇADA DE PVC COM PRESSÃO DE TRABALHO DE 1,50 MPA (250 PSI) - D = 19,0 MM (3/4")</v>
      </c>
    </row>
    <row r="968" spans="1:6">
      <c r="A968" s="1526" t="s">
        <v>11539</v>
      </c>
      <c r="B968" s="1523" t="s">
        <v>21341</v>
      </c>
      <c r="C968" s="1526" t="s">
        <v>3982</v>
      </c>
      <c r="D968" s="1542">
        <v>28.317299999999999</v>
      </c>
      <c r="E968" s="1535"/>
      <c r="F968" s="1521" t="str">
        <f t="shared" si="15"/>
        <v>BAINHA METÁLICA PARA PROTENSÃO - D = 40 MM</v>
      </c>
    </row>
    <row r="969" spans="1:6">
      <c r="A969" s="1528" t="s">
        <v>11540</v>
      </c>
      <c r="B969" s="1529" t="s">
        <v>21342</v>
      </c>
      <c r="C969" s="1528" t="s">
        <v>3982</v>
      </c>
      <c r="D969" s="1543">
        <v>30.018699999999999</v>
      </c>
      <c r="E969" s="1535"/>
      <c r="F969" s="1521" t="str">
        <f t="shared" si="15"/>
        <v>BAINHA METÁLICA PARA PROTENSÃO - D = 45 MM</v>
      </c>
    </row>
    <row r="970" spans="1:6">
      <c r="A970" s="1526" t="s">
        <v>11541</v>
      </c>
      <c r="B970" s="1523" t="s">
        <v>21343</v>
      </c>
      <c r="C970" s="1526" t="s">
        <v>3982</v>
      </c>
      <c r="D970" s="1542">
        <v>32.929900000000004</v>
      </c>
      <c r="E970" s="1535"/>
      <c r="F970" s="1521" t="str">
        <f t="shared" si="15"/>
        <v>BAINHA METÁLICA PARA PROTENSÃO - D = 50 MM</v>
      </c>
    </row>
    <row r="971" spans="1:6">
      <c r="A971" s="1528" t="s">
        <v>11542</v>
      </c>
      <c r="B971" s="1529" t="s">
        <v>21344</v>
      </c>
      <c r="C971" s="1528" t="s">
        <v>3982</v>
      </c>
      <c r="D971" s="1543">
        <v>36.069099999999999</v>
      </c>
      <c r="E971" s="1535"/>
      <c r="F971" s="1521" t="str">
        <f t="shared" si="15"/>
        <v>BAINHA METÁLICA PARA PROTENSÃO - D = 55 MM</v>
      </c>
    </row>
    <row r="972" spans="1:6">
      <c r="A972" s="1526" t="s">
        <v>11543</v>
      </c>
      <c r="B972" s="1523" t="s">
        <v>21345</v>
      </c>
      <c r="C972" s="1526" t="s">
        <v>3982</v>
      </c>
      <c r="D972" s="1542">
        <v>49.567</v>
      </c>
      <c r="E972" s="1535"/>
      <c r="F972" s="1521" t="str">
        <f t="shared" si="15"/>
        <v>BAINHA METÁLICA PARA PROTENSÃO - D = 60 MM</v>
      </c>
    </row>
    <row r="973" spans="1:6">
      <c r="A973" s="1528" t="s">
        <v>11544</v>
      </c>
      <c r="B973" s="1529" t="s">
        <v>21346</v>
      </c>
      <c r="C973" s="1528" t="s">
        <v>3982</v>
      </c>
      <c r="D973" s="1543">
        <v>55.974299999999999</v>
      </c>
      <c r="E973" s="1535"/>
      <c r="F973" s="1521" t="str">
        <f t="shared" si="15"/>
        <v>BAINHA METÁLICA PARA PROTENSÃO - D = 65 MM</v>
      </c>
    </row>
    <row r="974" spans="1:6">
      <c r="A974" s="1526" t="s">
        <v>11545</v>
      </c>
      <c r="B974" s="1523" t="s">
        <v>21347</v>
      </c>
      <c r="C974" s="1526" t="s">
        <v>3982</v>
      </c>
      <c r="D974" s="1542">
        <v>59.088999999999999</v>
      </c>
      <c r="E974" s="1535"/>
      <c r="F974" s="1521" t="str">
        <f t="shared" si="15"/>
        <v>BAINHA METÁLICA PARA PROTENSÃO - D = 70 MM</v>
      </c>
    </row>
    <row r="975" spans="1:6">
      <c r="A975" s="1528" t="s">
        <v>11546</v>
      </c>
      <c r="B975" s="1529" t="s">
        <v>21348</v>
      </c>
      <c r="C975" s="1528" t="s">
        <v>3982</v>
      </c>
      <c r="D975" s="1543">
        <v>59.526600000000002</v>
      </c>
      <c r="E975" s="1535"/>
      <c r="F975" s="1521" t="str">
        <f t="shared" si="15"/>
        <v>BAINHA METÁLICA PARA PROTENSÃO - D = 75 MM</v>
      </c>
    </row>
    <row r="976" spans="1:6">
      <c r="A976" s="1526" t="s">
        <v>11547</v>
      </c>
      <c r="B976" s="1523" t="s">
        <v>21349</v>
      </c>
      <c r="C976" s="1526" t="s">
        <v>3982</v>
      </c>
      <c r="D976" s="1542">
        <v>59.818800000000003</v>
      </c>
      <c r="E976" s="1535"/>
      <c r="F976" s="1521" t="str">
        <f t="shared" si="15"/>
        <v>BAINHA METÁLICA PARA PROTENSÃO - D = 80 MM</v>
      </c>
    </row>
    <row r="977" spans="1:6">
      <c r="A977" s="1528" t="s">
        <v>11548</v>
      </c>
      <c r="B977" s="1529" t="s">
        <v>21350</v>
      </c>
      <c r="C977" s="1528" t="s">
        <v>3982</v>
      </c>
      <c r="D977" s="1543">
        <v>81.940700000000007</v>
      </c>
      <c r="E977" s="1535"/>
      <c r="F977" s="1521" t="str">
        <f t="shared" si="15"/>
        <v>BAINHA METÁLICA PARA PROTENSÃO - D = 85 MM</v>
      </c>
    </row>
    <row r="978" spans="1:6">
      <c r="A978" s="1526" t="s">
        <v>11549</v>
      </c>
      <c r="B978" s="1523" t="s">
        <v>21351</v>
      </c>
      <c r="C978" s="1526" t="s">
        <v>3982</v>
      </c>
      <c r="D978" s="1542">
        <v>87.245000000000005</v>
      </c>
      <c r="E978" s="1535"/>
      <c r="F978" s="1521" t="str">
        <f t="shared" si="15"/>
        <v>BAINHA METÁLICA PARA PROTENSÃO - D = 90 MM</v>
      </c>
    </row>
    <row r="979" spans="1:6">
      <c r="A979" s="1528" t="s">
        <v>11550</v>
      </c>
      <c r="B979" s="1529" t="s">
        <v>21352</v>
      </c>
      <c r="C979" s="1528" t="s">
        <v>3982</v>
      </c>
      <c r="D979" s="1543">
        <v>93.800899999999999</v>
      </c>
      <c r="E979" s="1535"/>
      <c r="F979" s="1521" t="str">
        <f t="shared" si="15"/>
        <v>BAINHA METÁLICA PARA PROTENSÃO - D = 95 MM</v>
      </c>
    </row>
    <row r="980" spans="1:6">
      <c r="A980" s="1526" t="s">
        <v>11551</v>
      </c>
      <c r="B980" s="1523" t="s">
        <v>21353</v>
      </c>
      <c r="C980" s="1526" t="s">
        <v>3982</v>
      </c>
      <c r="D980" s="1542">
        <v>102.31270000000001</v>
      </c>
      <c r="E980" s="1535"/>
      <c r="F980" s="1521" t="str">
        <f t="shared" si="15"/>
        <v>BAINHA METÁLICA PARA PROTENSÃO - D = 100 MM</v>
      </c>
    </row>
    <row r="981" spans="1:6">
      <c r="A981" s="1528" t="s">
        <v>11552</v>
      </c>
      <c r="B981" s="1529" t="s">
        <v>21354</v>
      </c>
      <c r="C981" s="1528" t="s">
        <v>3982</v>
      </c>
      <c r="D981" s="1543">
        <v>109.1191</v>
      </c>
      <c r="E981" s="1535"/>
      <c r="F981" s="1521" t="str">
        <f t="shared" si="15"/>
        <v>BAINHA METÁLICA PARA PROTENSÃO - D = 110 MM</v>
      </c>
    </row>
    <row r="982" spans="1:6">
      <c r="A982" s="1526" t="s">
        <v>11553</v>
      </c>
      <c r="B982" s="1523" t="s">
        <v>21355</v>
      </c>
      <c r="C982" s="1526" t="s">
        <v>3982</v>
      </c>
      <c r="D982" s="1542">
        <v>114.78700000000001</v>
      </c>
      <c r="E982" s="1535"/>
      <c r="F982" s="1521" t="str">
        <f t="shared" si="15"/>
        <v>BAINHA METÁLICA PARA PROTENSÃO - D = 120 MM</v>
      </c>
    </row>
    <row r="983" spans="1:6">
      <c r="A983" s="1528" t="s">
        <v>11554</v>
      </c>
      <c r="B983" s="1529" t="s">
        <v>21356</v>
      </c>
      <c r="C983" s="1528" t="s">
        <v>3982</v>
      </c>
      <c r="D983" s="1543">
        <v>124.9165</v>
      </c>
      <c r="E983" s="1535"/>
      <c r="F983" s="1521" t="str">
        <f t="shared" si="15"/>
        <v>BAINHA METÁLICA PARA PROTENSÃO - D = 130 MM</v>
      </c>
    </row>
    <row r="984" spans="1:6">
      <c r="A984" s="1526" t="s">
        <v>11555</v>
      </c>
      <c r="B984" s="1523" t="s">
        <v>21357</v>
      </c>
      <c r="C984" s="1526" t="s">
        <v>3982</v>
      </c>
      <c r="D984" s="1542">
        <v>24.045000000000002</v>
      </c>
      <c r="E984" s="1535"/>
      <c r="F984" s="1521" t="str">
        <f t="shared" si="15"/>
        <v>BAINHA METÁLICA OVALIZADA PARA PROTENSÃO - SEÇÃO DE 19 X 36 MM</v>
      </c>
    </row>
    <row r="985" spans="1:6">
      <c r="A985" s="1528" t="s">
        <v>11556</v>
      </c>
      <c r="B985" s="1529" t="s">
        <v>21358</v>
      </c>
      <c r="C985" s="1528" t="s">
        <v>3982</v>
      </c>
      <c r="D985" s="1543">
        <v>28.136399999999998</v>
      </c>
      <c r="E985" s="1535"/>
      <c r="F985" s="1521" t="str">
        <f t="shared" si="15"/>
        <v>BAINHA METÁLICA OVALIZADA PARA PROTENSÃO - SEÇÃO DE 19 X 48 MM</v>
      </c>
    </row>
    <row r="986" spans="1:6">
      <c r="A986" s="1526" t="s">
        <v>11557</v>
      </c>
      <c r="B986" s="1523" t="s">
        <v>21359</v>
      </c>
      <c r="C986" s="1526" t="s">
        <v>3982</v>
      </c>
      <c r="D986" s="1542">
        <v>32.313000000000002</v>
      </c>
      <c r="E986" s="1535"/>
      <c r="F986" s="1521" t="str">
        <f t="shared" si="15"/>
        <v>BAINHA METÁLICA OVALIZADA PARA PROTENSÃO - SEÇÃO DE 19 X 62 MM</v>
      </c>
    </row>
    <row r="987" spans="1:6">
      <c r="A987" s="1528" t="s">
        <v>11558</v>
      </c>
      <c r="B987" s="1529" t="s">
        <v>21360</v>
      </c>
      <c r="C987" s="1528" t="s">
        <v>3982</v>
      </c>
      <c r="D987" s="1543">
        <v>24.0562</v>
      </c>
      <c r="E987" s="1535"/>
      <c r="F987" s="1521" t="str">
        <f t="shared" si="15"/>
        <v>BAINHA METÁLICA OVALIZADA PARA PROTENSÃO - SEÇÃO DE 22 X 32 MM</v>
      </c>
    </row>
    <row r="988" spans="1:6">
      <c r="A988" s="1526" t="s">
        <v>11559</v>
      </c>
      <c r="B988" s="1523" t="s">
        <v>21361</v>
      </c>
      <c r="C988" s="1526" t="s">
        <v>3982</v>
      </c>
      <c r="D988" s="1542">
        <v>29.735399999999998</v>
      </c>
      <c r="E988" s="1535"/>
      <c r="F988" s="1521" t="str">
        <f t="shared" si="15"/>
        <v>BAINHA METÁLICA OVALIZADA PARA PROTENSÃO - SEÇÃO DE 22 X 55 MM</v>
      </c>
    </row>
    <row r="989" spans="1:6">
      <c r="A989" s="1528" t="s">
        <v>11560</v>
      </c>
      <c r="B989" s="1529" t="s">
        <v>21362</v>
      </c>
      <c r="C989" s="1528" t="s">
        <v>3982</v>
      </c>
      <c r="D989" s="1543">
        <v>35.305199999999999</v>
      </c>
      <c r="E989" s="1535"/>
      <c r="F989" s="1521" t="str">
        <f t="shared" si="15"/>
        <v>BAINHA METÁLICA OVALIZADA PARA PROTENSÃO - SEÇÃO DE 22 X 73 MM</v>
      </c>
    </row>
    <row r="990" spans="1:6">
      <c r="A990" s="1526" t="s">
        <v>11561</v>
      </c>
      <c r="B990" s="1523" t="s">
        <v>21363</v>
      </c>
      <c r="C990" s="1526" t="s">
        <v>20703</v>
      </c>
      <c r="D990" s="1542">
        <v>0.42049999999999998</v>
      </c>
      <c r="E990" s="1535"/>
      <c r="F990" s="1521" t="str">
        <f t="shared" si="15"/>
        <v>ESPAÇADOR PLÁSTICO TIPO CENTRALIZADOR CARAMBOLA PARA GRAMPO DE BARRA DE AÇO - D ≤ 25,4 MM</v>
      </c>
    </row>
    <row r="991" spans="1:6" ht="30">
      <c r="A991" s="1528" t="s">
        <v>11562</v>
      </c>
      <c r="B991" s="1529" t="s">
        <v>21364</v>
      </c>
      <c r="C991" s="1528" t="s">
        <v>20703</v>
      </c>
      <c r="D991" s="1551">
        <v>584.37609999999995</v>
      </c>
      <c r="E991" s="1535"/>
      <c r="F991" s="1521" t="str">
        <f t="shared" si="15"/>
        <v>CINTA PARA ELEVAÇÃO DE CARGAS TIPO GRAB COM 1 RAMAL, ANEL DE SUSPENSÃO E GANCHO - C = 3 M A 5 M, CAPACIDADE DE CARGA DE 5.000 KG, F. S. = 4:1</v>
      </c>
    </row>
    <row r="992" spans="1:6" ht="30">
      <c r="A992" s="1526" t="s">
        <v>11563</v>
      </c>
      <c r="B992" s="1523" t="s">
        <v>21365</v>
      </c>
      <c r="C992" s="1526" t="s">
        <v>20703</v>
      </c>
      <c r="D992" s="1552">
        <v>1458.4206999999999</v>
      </c>
      <c r="E992" s="1535"/>
      <c r="F992" s="1521" t="str">
        <f t="shared" si="15"/>
        <v>CINTA PARA ELEVAÇÃO DE CARGAS TIPO GRAB COM 2 RAMAIS, ANEL DE SUSPENSÃO E GANCHOS - C = 3 M A 5 M, CAPACIDADE DE CARGA DE 5.000 KG, F. S. = 4:1</v>
      </c>
    </row>
    <row r="993" spans="1:6">
      <c r="A993" s="1528" t="s">
        <v>11564</v>
      </c>
      <c r="B993" s="1529" t="s">
        <v>21366</v>
      </c>
      <c r="C993" s="1528" t="s">
        <v>3982</v>
      </c>
      <c r="D993" s="1551">
        <v>3639.5576000000001</v>
      </c>
      <c r="E993" s="1535"/>
      <c r="F993" s="1521" t="str">
        <f t="shared" si="15"/>
        <v>CHAPA METÁLICA CORRUGADA GALVANIZADA PARA TUNNEL LINER - E = 2,2 MM E D = 1,2 M</v>
      </c>
    </row>
    <row r="994" spans="1:6">
      <c r="A994" s="1526" t="s">
        <v>11565</v>
      </c>
      <c r="B994" s="1523" t="s">
        <v>21367</v>
      </c>
      <c r="C994" s="1526" t="s">
        <v>3982</v>
      </c>
      <c r="D994" s="1552">
        <v>4132.4445999999998</v>
      </c>
      <c r="E994" s="1535"/>
      <c r="F994" s="1521" t="str">
        <f t="shared" si="15"/>
        <v>CHAPA METÁLICA CORRUGADA GALVANIZADA PARA TUNNEL LINER - E = 2,2 MM E D = 1,4 M</v>
      </c>
    </row>
    <row r="995" spans="1:6">
      <c r="A995" s="1528" t="s">
        <v>11566</v>
      </c>
      <c r="B995" s="1529" t="s">
        <v>21368</v>
      </c>
      <c r="C995" s="1528" t="s">
        <v>3982</v>
      </c>
      <c r="D995" s="1551">
        <v>4890.7046</v>
      </c>
      <c r="E995" s="1535"/>
      <c r="F995" s="1521" t="str">
        <f t="shared" si="15"/>
        <v>CHAPA METÁLICA CORRUGADA GALVANIZADA PARA TUNNEL LINER - E = 2,2 MM E D = 1,6 M</v>
      </c>
    </row>
    <row r="996" spans="1:6">
      <c r="A996" s="1526" t="s">
        <v>11567</v>
      </c>
      <c r="B996" s="1523" t="s">
        <v>21369</v>
      </c>
      <c r="C996" s="1526" t="s">
        <v>3982</v>
      </c>
      <c r="D996" s="1552">
        <v>5585.7460000000001</v>
      </c>
      <c r="E996" s="1535"/>
      <c r="F996" s="1521" t="str">
        <f t="shared" si="15"/>
        <v>CHAPA METÁLICA CORRUGADA GALVANIZADA PARA TUNNEL LINER - E = 2,2 MM E D = 1,8 M</v>
      </c>
    </row>
    <row r="997" spans="1:6">
      <c r="A997" s="1528" t="s">
        <v>11568</v>
      </c>
      <c r="B997" s="1529" t="s">
        <v>21370</v>
      </c>
      <c r="C997" s="1528" t="s">
        <v>3982</v>
      </c>
      <c r="D997" s="1551">
        <v>6155.8909999999996</v>
      </c>
      <c r="E997" s="1535"/>
      <c r="F997" s="1521" t="str">
        <f t="shared" si="15"/>
        <v>CHAPA METÁLICA CORRUGADA GALVANIZADA PARA TUNNEL LINER - E = 2,2 MM E D = 2,0 M</v>
      </c>
    </row>
    <row r="998" spans="1:6">
      <c r="A998" s="1526" t="s">
        <v>11569</v>
      </c>
      <c r="B998" s="1523" t="s">
        <v>21371</v>
      </c>
      <c r="C998" s="1526" t="s">
        <v>3982</v>
      </c>
      <c r="D998" s="1552">
        <v>6802.3966</v>
      </c>
      <c r="E998" s="1535"/>
      <c r="F998" s="1521" t="str">
        <f t="shared" si="15"/>
        <v>CHAPA METÁLICA CORRUGADA GALVANIZADA PARA TUNNEL LINER - E = 2,2 MM E D = 2,2 M</v>
      </c>
    </row>
    <row r="999" spans="1:6">
      <c r="A999" s="1528" t="s">
        <v>11570</v>
      </c>
      <c r="B999" s="1529" t="s">
        <v>21372</v>
      </c>
      <c r="C999" s="1528" t="s">
        <v>3982</v>
      </c>
      <c r="D999" s="1551">
        <v>7334.4177</v>
      </c>
      <c r="E999" s="1535"/>
      <c r="F999" s="1521" t="str">
        <f t="shared" si="15"/>
        <v>CHAPA METÁLICA CORRUGADA GALVANIZADA PARA TUNNEL LINER - E = 2,2 MM E D = 2,4 M</v>
      </c>
    </row>
    <row r="1000" spans="1:6">
      <c r="A1000" s="1526" t="s">
        <v>11571</v>
      </c>
      <c r="B1000" s="1523" t="s">
        <v>21373</v>
      </c>
      <c r="C1000" s="1526" t="s">
        <v>3982</v>
      </c>
      <c r="D1000" s="1552">
        <v>7980.1211999999996</v>
      </c>
      <c r="E1000" s="1535"/>
      <c r="F1000" s="1521" t="str">
        <f t="shared" si="15"/>
        <v>CHAPA METÁLICA CORRUGADA GALVANIZADA PARA TUNNEL LINER - E = 2,2 MM E D = 2,6 M</v>
      </c>
    </row>
    <row r="1001" spans="1:6">
      <c r="A1001" s="1528" t="s">
        <v>11572</v>
      </c>
      <c r="B1001" s="1529" t="s">
        <v>21374</v>
      </c>
      <c r="C1001" s="1528" t="s">
        <v>3982</v>
      </c>
      <c r="D1001" s="1551">
        <v>8549.5787999999993</v>
      </c>
      <c r="E1001" s="1535"/>
      <c r="F1001" s="1521" t="str">
        <f t="shared" si="15"/>
        <v>CHAPA METÁLICA CORRUGADA GALVANIZADA PARA TUNNEL LINER - E = 2,2 MM E D = 2,8 M</v>
      </c>
    </row>
    <row r="1002" spans="1:6">
      <c r="A1002" s="1526" t="s">
        <v>11573</v>
      </c>
      <c r="B1002" s="1523" t="s">
        <v>21375</v>
      </c>
      <c r="C1002" s="1526" t="s">
        <v>3982</v>
      </c>
      <c r="D1002" s="1552">
        <v>9234.1136999999999</v>
      </c>
      <c r="E1002" s="1535"/>
      <c r="F1002" s="1521" t="str">
        <f t="shared" si="15"/>
        <v>CHAPA METÁLICA CORRUGADA GALVANIZADA PARA TUNNEL LINER - E = 2,2 MM E D = 3,0 M</v>
      </c>
    </row>
    <row r="1003" spans="1:6">
      <c r="A1003" s="1528" t="s">
        <v>11574</v>
      </c>
      <c r="B1003" s="1529" t="s">
        <v>21376</v>
      </c>
      <c r="C1003" s="1528" t="s">
        <v>3982</v>
      </c>
      <c r="D1003" s="1551">
        <v>11542.721100000001</v>
      </c>
      <c r="E1003" s="1535"/>
      <c r="F1003" s="1521" t="str">
        <f t="shared" si="15"/>
        <v>CHAPA METÁLICA CORRUGADA GALVANIZADA PARA TUNNEL LINER - E = 2,7 MM E D = 3,2 M</v>
      </c>
    </row>
    <row r="1004" spans="1:6">
      <c r="A1004" s="1526" t="s">
        <v>11575</v>
      </c>
      <c r="B1004" s="1523" t="s">
        <v>21377</v>
      </c>
      <c r="C1004" s="1526" t="s">
        <v>3982</v>
      </c>
      <c r="D1004" s="1552">
        <v>12358.7104</v>
      </c>
      <c r="E1004" s="1535"/>
      <c r="F1004" s="1521" t="str">
        <f t="shared" si="15"/>
        <v>CHAPA METÁLICA CORRUGADA GALVANIZADA PARA TUNNEL LINER - E = 2,7 MM E D = 3,4 M</v>
      </c>
    </row>
    <row r="1005" spans="1:6">
      <c r="A1005" s="1528" t="s">
        <v>11576</v>
      </c>
      <c r="B1005" s="1529" t="s">
        <v>21378</v>
      </c>
      <c r="C1005" s="1528" t="s">
        <v>3982</v>
      </c>
      <c r="D1005" s="1551">
        <v>12990.1525</v>
      </c>
      <c r="E1005" s="1535"/>
      <c r="F1005" s="1521" t="str">
        <f t="shared" si="15"/>
        <v>CHAPA METÁLICA CORRUGADA GALVANIZADA PARA TUNNEL LINER - E = 2,7 MM E D = 3,6 M</v>
      </c>
    </row>
    <row r="1006" spans="1:6">
      <c r="A1006" s="1526" t="s">
        <v>11577</v>
      </c>
      <c r="B1006" s="1523" t="s">
        <v>21379</v>
      </c>
      <c r="C1006" s="1526" t="s">
        <v>3982</v>
      </c>
      <c r="D1006" s="1552">
        <v>13732.5468</v>
      </c>
      <c r="E1006" s="1535"/>
      <c r="F1006" s="1521" t="str">
        <f t="shared" si="15"/>
        <v>CHAPA METÁLICA CORRUGADA GALVANIZADA PARA TUNNEL LINER - E = 2,7 MM E D = 3,8 M</v>
      </c>
    </row>
    <row r="1007" spans="1:6">
      <c r="A1007" s="1528" t="s">
        <v>11578</v>
      </c>
      <c r="B1007" s="1529" t="s">
        <v>21380</v>
      </c>
      <c r="C1007" s="1528" t="s">
        <v>3982</v>
      </c>
      <c r="D1007" s="1551">
        <v>14403.6713</v>
      </c>
      <c r="E1007" s="1535"/>
      <c r="F1007" s="1521" t="str">
        <f t="shared" si="15"/>
        <v>CHAPA METÁLICA CORRUGADA GALVANIZADA PARA TUNNEL LINER - E = 2,7 MM E D = 4,0 M</v>
      </c>
    </row>
    <row r="1008" spans="1:6">
      <c r="A1008" s="1526" t="s">
        <v>11579</v>
      </c>
      <c r="B1008" s="1523" t="s">
        <v>21381</v>
      </c>
      <c r="C1008" s="1526" t="s">
        <v>3982</v>
      </c>
      <c r="D1008" s="1552">
        <v>17964.695500000002</v>
      </c>
      <c r="E1008" s="1535"/>
      <c r="F1008" s="1521" t="str">
        <f t="shared" si="15"/>
        <v>CHAPA METÁLICA CORRUGADA GALVANIZADA PARA TUNNEL LINER - E = 3,4 MM E D = 4,2 M</v>
      </c>
    </row>
    <row r="1009" spans="1:6">
      <c r="A1009" s="1528" t="s">
        <v>11580</v>
      </c>
      <c r="B1009" s="1529" t="s">
        <v>21382</v>
      </c>
      <c r="C1009" s="1528" t="s">
        <v>3982</v>
      </c>
      <c r="D1009" s="1551">
        <v>18745.013599999998</v>
      </c>
      <c r="E1009" s="1535"/>
      <c r="F1009" s="1521" t="str">
        <f t="shared" si="15"/>
        <v>CHAPA METÁLICA CORRUGADA GALVANIZADA PARA TUNNEL LINER - E = 3,4 MM E D = 4,4 M</v>
      </c>
    </row>
    <row r="1010" spans="1:6">
      <c r="A1010" s="1526" t="s">
        <v>11581</v>
      </c>
      <c r="B1010" s="1523" t="s">
        <v>21383</v>
      </c>
      <c r="C1010" s="1526" t="s">
        <v>3982</v>
      </c>
      <c r="D1010" s="1552">
        <v>19663.343799999999</v>
      </c>
      <c r="E1010" s="1535"/>
      <c r="F1010" s="1521" t="str">
        <f t="shared" si="15"/>
        <v>CHAPA METÁLICA CORRUGADA GALVANIZADA PARA TUNNEL LINER - E = 3,4 MM E D = 4,6 M</v>
      </c>
    </row>
    <row r="1011" spans="1:6">
      <c r="A1011" s="1528" t="s">
        <v>11582</v>
      </c>
      <c r="B1011" s="1529" t="s">
        <v>21384</v>
      </c>
      <c r="C1011" s="1528" t="s">
        <v>3982</v>
      </c>
      <c r="D1011" s="1551">
        <v>23996.7153</v>
      </c>
      <c r="E1011" s="1535"/>
      <c r="F1011" s="1521" t="str">
        <f t="shared" si="15"/>
        <v>CHAPA METÁLICA CORRUGADA GALVANIZADA PARA TUNNEL LINER - E = 3,9 MM E D = 4,8 M</v>
      </c>
    </row>
    <row r="1012" spans="1:6">
      <c r="A1012" s="1526" t="s">
        <v>11583</v>
      </c>
      <c r="B1012" s="1523" t="s">
        <v>21385</v>
      </c>
      <c r="C1012" s="1526" t="s">
        <v>3982</v>
      </c>
      <c r="D1012" s="1552">
        <v>25166.012299999999</v>
      </c>
      <c r="E1012" s="1535"/>
      <c r="F1012" s="1521" t="str">
        <f t="shared" si="15"/>
        <v>CHAPA METÁLICA CORRUGADA GALVANIZADA PARA TUNNEL LINER - E = 3,9 MM E D = 5,0 M</v>
      </c>
    </row>
    <row r="1013" spans="1:6">
      <c r="A1013" s="1528" t="s">
        <v>11584</v>
      </c>
      <c r="B1013" s="1529" t="s">
        <v>21386</v>
      </c>
      <c r="C1013" s="1528" t="s">
        <v>3982</v>
      </c>
      <c r="D1013" s="1551">
        <v>3873.49</v>
      </c>
      <c r="E1013" s="1535"/>
      <c r="F1013" s="1521" t="str">
        <f t="shared" si="15"/>
        <v>CHAPA METÁLICA CORRUGADA GALVANIZADA REVESTIDA COM EPÓXI PARA TUNNEL LINER - E = 2,2 MM E D = 1,2 M</v>
      </c>
    </row>
    <row r="1014" spans="1:6">
      <c r="A1014" s="1526" t="s">
        <v>11585</v>
      </c>
      <c r="B1014" s="1523" t="s">
        <v>21387</v>
      </c>
      <c r="C1014" s="1526" t="s">
        <v>3982</v>
      </c>
      <c r="D1014" s="1552">
        <v>4398.0409</v>
      </c>
      <c r="E1014" s="1535"/>
      <c r="F1014" s="1521" t="str">
        <f t="shared" si="15"/>
        <v>CHAPA METÁLICA CORRUGADA GALVANIZADA REVESTIDA COM EPÓXI PARA TUNNEL LINER - E = 2,2 MM E D = 1,4 M</v>
      </c>
    </row>
    <row r="1015" spans="1:6">
      <c r="A1015" s="1528" t="s">
        <v>11586</v>
      </c>
      <c r="B1015" s="1529" t="s">
        <v>21388</v>
      </c>
      <c r="C1015" s="1528" t="s">
        <v>3982</v>
      </c>
      <c r="D1015" s="1551">
        <v>5205.0465999999997</v>
      </c>
      <c r="E1015" s="1535"/>
      <c r="F1015" s="1521" t="str">
        <f t="shared" si="15"/>
        <v>CHAPA METÁLICA CORRUGADA GALVANIZADA REVESTIDA COM EPÓXI PARA TUNNEL LINER - E = 2,2 MM E D = 1,6 M</v>
      </c>
    </row>
    <row r="1016" spans="1:6">
      <c r="A1016" s="1526" t="s">
        <v>11587</v>
      </c>
      <c r="B1016" s="1523" t="s">
        <v>21389</v>
      </c>
      <c r="C1016" s="1526" t="s">
        <v>3982</v>
      </c>
      <c r="D1016" s="1552">
        <v>5943.9486999999999</v>
      </c>
      <c r="E1016" s="1535"/>
      <c r="F1016" s="1521" t="str">
        <f t="shared" si="15"/>
        <v>CHAPA METÁLICA CORRUGADA GALVANIZADA REVESTIDA COM EPÓXI PARA TUNNEL LINER - E = 2,2 MM E D = 1,8 M</v>
      </c>
    </row>
    <row r="1017" spans="1:6">
      <c r="A1017" s="1528" t="s">
        <v>11588</v>
      </c>
      <c r="B1017" s="1529" t="s">
        <v>21390</v>
      </c>
      <c r="C1017" s="1528" t="s">
        <v>3982</v>
      </c>
      <c r="D1017" s="1551">
        <v>6550.6415999999999</v>
      </c>
      <c r="E1017" s="1535"/>
      <c r="F1017" s="1521" t="str">
        <f t="shared" si="15"/>
        <v>CHAPA METÁLICA CORRUGADA GALVANIZADA REVESTIDA COM EPÓXI PARA TUNNEL LINER - E = 2,2 MM E D = 2,0 M</v>
      </c>
    </row>
    <row r="1018" spans="1:6">
      <c r="A1018" s="1526" t="s">
        <v>11589</v>
      </c>
      <c r="B1018" s="1523" t="s">
        <v>21391</v>
      </c>
      <c r="C1018" s="1526" t="s">
        <v>3982</v>
      </c>
      <c r="D1018" s="1552">
        <v>7239.2326000000003</v>
      </c>
      <c r="E1018" s="1535"/>
      <c r="F1018" s="1521" t="str">
        <f t="shared" si="15"/>
        <v>CHAPA METÁLICA CORRUGADA GALVANIZADA REVESTIDA COM EPÓXI PARA TUNNEL LINER - E = 2,2 MM E D = 2,2 M</v>
      </c>
    </row>
    <row r="1019" spans="1:6">
      <c r="A1019" s="1528" t="s">
        <v>11590</v>
      </c>
      <c r="B1019" s="1529" t="s">
        <v>21392</v>
      </c>
      <c r="C1019" s="1528" t="s">
        <v>3982</v>
      </c>
      <c r="D1019" s="1551">
        <v>7804.7052999999996</v>
      </c>
      <c r="E1019" s="1535"/>
      <c r="F1019" s="1521" t="str">
        <f t="shared" si="15"/>
        <v>CHAPA METÁLICA CORRUGADA GALVANIZADA REVESTIDA COM EPÓXI PARA TUNNEL LINER - E = 2,2 MM E D = 2,4 M</v>
      </c>
    </row>
    <row r="1020" spans="1:6">
      <c r="A1020" s="1526" t="s">
        <v>11591</v>
      </c>
      <c r="B1020" s="1523" t="s">
        <v>21393</v>
      </c>
      <c r="C1020" s="1526" t="s">
        <v>3982</v>
      </c>
      <c r="D1020" s="1552">
        <v>8491.8351999999995</v>
      </c>
      <c r="E1020" s="1535"/>
      <c r="F1020" s="1521" t="str">
        <f t="shared" si="15"/>
        <v>CHAPA METÁLICA CORRUGADA GALVANIZADA REVESTIDA COM EPÓXI PARA TUNNEL LINER - E = 2,2 MM E D = 2,6 M</v>
      </c>
    </row>
    <row r="1021" spans="1:6">
      <c r="A1021" s="1528" t="s">
        <v>11592</v>
      </c>
      <c r="B1021" s="1529" t="s">
        <v>21394</v>
      </c>
      <c r="C1021" s="1528" t="s">
        <v>3982</v>
      </c>
      <c r="D1021" s="1551">
        <v>9097.8413</v>
      </c>
      <c r="E1021" s="1535"/>
      <c r="F1021" s="1521" t="str">
        <f t="shared" si="15"/>
        <v>CHAPA METÁLICA CORRUGADA GALVANIZADA REVESTIDA COM EPÓXI PARA TUNNEL LINER - E = 2,2 MM E D = 2,8 M</v>
      </c>
    </row>
    <row r="1022" spans="1:6">
      <c r="A1022" s="1526" t="s">
        <v>11593</v>
      </c>
      <c r="B1022" s="1523" t="s">
        <v>21395</v>
      </c>
      <c r="C1022" s="1526" t="s">
        <v>3982</v>
      </c>
      <c r="D1022" s="1552">
        <v>9826.2363999999998</v>
      </c>
      <c r="E1022" s="1535"/>
      <c r="F1022" s="1521" t="str">
        <f t="shared" si="15"/>
        <v>CHAPA METÁLICA CORRUGADA GALVANIZADA REVESTIDA COM EPÓXI PARA TUNNEL LINER - E = 2,2 MM E D = 3,0 M</v>
      </c>
    </row>
    <row r="1023" spans="1:6">
      <c r="A1023" s="1528" t="s">
        <v>11594</v>
      </c>
      <c r="B1023" s="1529" t="s">
        <v>21396</v>
      </c>
      <c r="C1023" s="1528" t="s">
        <v>3982</v>
      </c>
      <c r="D1023" s="1551">
        <v>12061.0872</v>
      </c>
      <c r="E1023" s="1535"/>
      <c r="F1023" s="1521" t="str">
        <f t="shared" si="15"/>
        <v>CHAPA METÁLICA CORRUGADA GALVANIZADA REVESTIDA COM EPÓXI PARA TUNNEL LINER - E = 2,7 MM E D = 3,2 M</v>
      </c>
    </row>
    <row r="1024" spans="1:6">
      <c r="A1024" s="1526" t="s">
        <v>11595</v>
      </c>
      <c r="B1024" s="1523" t="s">
        <v>21397</v>
      </c>
      <c r="C1024" s="1526" t="s">
        <v>3982</v>
      </c>
      <c r="D1024" s="1552">
        <v>1221.2679000000001</v>
      </c>
      <c r="E1024" s="1535"/>
      <c r="F1024" s="1521" t="str">
        <f t="shared" si="15"/>
        <v>CHAPA MÚLTIPLA METÁLICA CORRUGADA GALVANIZADA TIPO MP 100 OU SIMILAR - E = 1,60 MM E D = 0,60 M</v>
      </c>
    </row>
    <row r="1025" spans="1:6">
      <c r="A1025" s="1528" t="s">
        <v>11596</v>
      </c>
      <c r="B1025" s="1529" t="s">
        <v>21398</v>
      </c>
      <c r="C1025" s="1528" t="s">
        <v>3982</v>
      </c>
      <c r="D1025" s="1551">
        <v>1412.0909999999999</v>
      </c>
      <c r="E1025" s="1535"/>
      <c r="F1025" s="1521" t="str">
        <f t="shared" si="15"/>
        <v>CHAPA MÚLTIPLA METÁLICA CORRUGADA GALVANIZADA TIPO MP 100 OU SIMILAR - E = 1,60 MM E D = 0,70 M</v>
      </c>
    </row>
    <row r="1026" spans="1:6">
      <c r="A1026" s="1526" t="s">
        <v>11597</v>
      </c>
      <c r="B1026" s="1523" t="s">
        <v>21399</v>
      </c>
      <c r="C1026" s="1526" t="s">
        <v>3982</v>
      </c>
      <c r="D1026" s="1552">
        <v>1602.92</v>
      </c>
      <c r="E1026" s="1535"/>
      <c r="F1026" s="1521" t="str">
        <f t="shared" si="15"/>
        <v>CHAPA MÚLTIPLA METÁLICA CORRUGADA GALVANIZADA TIPO MP 100 OU SIMILAR - E = 1,60 MM E D = 0,80 M</v>
      </c>
    </row>
    <row r="1027" spans="1:6">
      <c r="A1027" s="1528" t="s">
        <v>11598</v>
      </c>
      <c r="B1027" s="1529" t="s">
        <v>21400</v>
      </c>
      <c r="C1027" s="1528" t="s">
        <v>3982</v>
      </c>
      <c r="D1027" s="1551">
        <v>1755.5781999999999</v>
      </c>
      <c r="E1027" s="1535"/>
      <c r="F1027" s="1521" t="str">
        <f t="shared" ref="F1027:F1090" si="16">UPPER(B1027)</f>
        <v>CHAPA MÚLTIPLA METÁLICA CORRUGADA GALVANIZADA TIPO MP 100 OU SIMILAR - E = 1,60 MM E D = 0,90 M</v>
      </c>
    </row>
    <row r="1028" spans="1:6">
      <c r="A1028" s="1526" t="s">
        <v>11599</v>
      </c>
      <c r="B1028" s="1523" t="s">
        <v>21401</v>
      </c>
      <c r="C1028" s="1526" t="s">
        <v>3982</v>
      </c>
      <c r="D1028" s="1552">
        <v>1946.4063000000001</v>
      </c>
      <c r="E1028" s="1535"/>
      <c r="F1028" s="1521" t="str">
        <f t="shared" si="16"/>
        <v>CHAPA MÚLTIPLA METÁLICA CORRUGADA GALVANIZADA TIPO MP 100 OU SIMILAR - E = 1,60 MM E D = 1,00 M</v>
      </c>
    </row>
    <row r="1029" spans="1:6">
      <c r="A1029" s="1528" t="s">
        <v>11600</v>
      </c>
      <c r="B1029" s="1529" t="s">
        <v>21402</v>
      </c>
      <c r="C1029" s="1528" t="s">
        <v>3982</v>
      </c>
      <c r="D1029" s="1551">
        <v>2213.5720000000001</v>
      </c>
      <c r="E1029" s="1535"/>
      <c r="F1029" s="1521" t="str">
        <f t="shared" si="16"/>
        <v>CHAPA MÚLTIPLA METÁLICA CORRUGADA GALVANIZADA TIPO MP 100 OU SIMILAR - E = 1,60 MM E D = 1,10 M</v>
      </c>
    </row>
    <row r="1030" spans="1:6">
      <c r="A1030" s="1526" t="s">
        <v>11601</v>
      </c>
      <c r="B1030" s="1523" t="s">
        <v>21403</v>
      </c>
      <c r="C1030" s="1526" t="s">
        <v>3982</v>
      </c>
      <c r="D1030" s="1552">
        <v>2366.2357999999999</v>
      </c>
      <c r="E1030" s="1535"/>
      <c r="F1030" s="1521" t="str">
        <f t="shared" si="16"/>
        <v>CHAPA MÚLTIPLA METÁLICA CORRUGADA GALVANIZADA TIPO MP 100 OU SIMILAR - E = 1,60 MM E D = 1,20 M</v>
      </c>
    </row>
    <row r="1031" spans="1:6">
      <c r="A1031" s="1528" t="s">
        <v>11602</v>
      </c>
      <c r="B1031" s="1529" t="s">
        <v>21404</v>
      </c>
      <c r="C1031" s="1528" t="s">
        <v>3982</v>
      </c>
      <c r="D1031" s="1551">
        <v>2557.0572000000002</v>
      </c>
      <c r="E1031" s="1535"/>
      <c r="F1031" s="1521" t="str">
        <f t="shared" si="16"/>
        <v>CHAPA MÚLTIPLA METÁLICA CORRUGADA GALVANIZADA TIPO MP 100 OU SIMILAR - E = 1,60 MM E D = 1,30 M</v>
      </c>
    </row>
    <row r="1032" spans="1:6">
      <c r="A1032" s="1526" t="s">
        <v>11603</v>
      </c>
      <c r="B1032" s="1523" t="s">
        <v>21405</v>
      </c>
      <c r="C1032" s="1526" t="s">
        <v>3982</v>
      </c>
      <c r="D1032" s="1552">
        <v>2664.4475000000002</v>
      </c>
      <c r="E1032" s="1535"/>
      <c r="F1032" s="1521" t="str">
        <f t="shared" si="16"/>
        <v>CHAPA MÚLTIPLA METÁLICA CORRUGADA GALVANIZADA TIPO MP 100 OU SIMILAR - E = 1,60 MM E D = 1,40 M</v>
      </c>
    </row>
    <row r="1033" spans="1:6">
      <c r="A1033" s="1528" t="s">
        <v>11604</v>
      </c>
      <c r="B1033" s="1529" t="s">
        <v>21406</v>
      </c>
      <c r="C1033" s="1528" t="s">
        <v>3982</v>
      </c>
      <c r="D1033" s="1551">
        <v>2900.5145000000002</v>
      </c>
      <c r="E1033" s="1535"/>
      <c r="F1033" s="1521" t="str">
        <f t="shared" si="16"/>
        <v>CHAPA MÚLTIPLA METÁLICA CORRUGADA GALVANIZADA TIPO MP 100 OU SIMILAR - E = 1,60 MM E D = 1,50 M</v>
      </c>
    </row>
    <row r="1034" spans="1:6">
      <c r="A1034" s="1526" t="s">
        <v>11605</v>
      </c>
      <c r="B1034" s="1523" t="s">
        <v>21407</v>
      </c>
      <c r="C1034" s="1526" t="s">
        <v>3982</v>
      </c>
      <c r="D1034" s="1552">
        <v>3091.3674000000001</v>
      </c>
      <c r="E1034" s="1535"/>
      <c r="F1034" s="1521" t="str">
        <f t="shared" si="16"/>
        <v>CHAPA MÚLTIPLA METÁLICA CORRUGADA GALVANIZADA TIPO MP 100 OU SIMILAR - E = 1,60 MM E D = 1,60 M</v>
      </c>
    </row>
    <row r="1035" spans="1:6">
      <c r="A1035" s="1528" t="s">
        <v>11606</v>
      </c>
      <c r="B1035" s="1529" t="s">
        <v>21408</v>
      </c>
      <c r="C1035" s="1528" t="s">
        <v>3982</v>
      </c>
      <c r="D1035" s="1551">
        <v>3244.0794000000001</v>
      </c>
      <c r="E1035" s="1535"/>
      <c r="F1035" s="1521" t="str">
        <f t="shared" si="16"/>
        <v>CHAPA MÚLTIPLA METÁLICA CORRUGADA GALVANIZADA TIPO MP 100 OU SIMILAR - E = 1,60 MM E D = 1,70 M</v>
      </c>
    </row>
    <row r="1036" spans="1:6">
      <c r="A1036" s="1526" t="s">
        <v>11607</v>
      </c>
      <c r="B1036" s="1523" t="s">
        <v>21409</v>
      </c>
      <c r="C1036" s="1526" t="s">
        <v>3982</v>
      </c>
      <c r="D1036" s="1552">
        <v>3434.8135000000002</v>
      </c>
      <c r="E1036" s="1535"/>
      <c r="F1036" s="1521" t="str">
        <f t="shared" si="16"/>
        <v>CHAPA MÚLTIPLA METÁLICA CORRUGADA GALVANIZADA TIPO MP 100 OU SIMILAR - E = 1,60 MM E D = 1,80 M</v>
      </c>
    </row>
    <row r="1037" spans="1:6">
      <c r="A1037" s="1528" t="s">
        <v>11608</v>
      </c>
      <c r="B1037" s="1529" t="s">
        <v>21410</v>
      </c>
      <c r="C1037" s="1528" t="s">
        <v>3982</v>
      </c>
      <c r="D1037" s="1551">
        <v>4054.7831000000001</v>
      </c>
      <c r="E1037" s="1535"/>
      <c r="F1037" s="1521" t="str">
        <f t="shared" si="16"/>
        <v>CHAPA MÚLTIPLA METÁLICA CORRUGADA GALVANIZADA TIPO MP 100 OU SIMILAR - E = 2,00 MM E D = 1,90 M</v>
      </c>
    </row>
    <row r="1038" spans="1:6">
      <c r="A1038" s="1526" t="s">
        <v>11609</v>
      </c>
      <c r="B1038" s="1523" t="s">
        <v>21411</v>
      </c>
      <c r="C1038" s="1526" t="s">
        <v>3982</v>
      </c>
      <c r="D1038" s="1552">
        <v>4273.9895999999999</v>
      </c>
      <c r="E1038" s="1535"/>
      <c r="F1038" s="1521" t="str">
        <f t="shared" si="16"/>
        <v>CHAPA MÚLTIPLA METÁLICA CORRUGADA GALVANIZADA TIPO MP 100 OU SIMILAR - E = 2,00 MM E D = 2,00 M</v>
      </c>
    </row>
    <row r="1039" spans="1:6">
      <c r="A1039" s="1528" t="s">
        <v>11610</v>
      </c>
      <c r="B1039" s="1529" t="s">
        <v>21412</v>
      </c>
      <c r="C1039" s="1528" t="s">
        <v>3982</v>
      </c>
      <c r="D1039" s="1551">
        <v>4566.1436000000003</v>
      </c>
      <c r="E1039" s="1535"/>
      <c r="F1039" s="1521" t="str">
        <f t="shared" si="16"/>
        <v>CHAPA MÚLTIPLA METÁLICA CORRUGADA GALVANIZADA TIPO MP 100 OU SIMILAR - E = 2,00 MM E D = 2,10 M</v>
      </c>
    </row>
    <row r="1040" spans="1:6">
      <c r="A1040" s="1526" t="s">
        <v>11611</v>
      </c>
      <c r="B1040" s="1523" t="s">
        <v>21413</v>
      </c>
      <c r="C1040" s="1526" t="s">
        <v>3982</v>
      </c>
      <c r="D1040" s="1552">
        <v>4675.8182999999999</v>
      </c>
      <c r="E1040" s="1535"/>
      <c r="F1040" s="1521" t="str">
        <f t="shared" si="16"/>
        <v>CHAPA MÚLTIPLA METÁLICA CORRUGADA GALVANIZADA TIPO MP 100 OU SIMILAR - E = 2,00 MM E D = 2,20 M</v>
      </c>
    </row>
    <row r="1041" spans="1:6">
      <c r="A1041" s="1528" t="s">
        <v>11612</v>
      </c>
      <c r="B1041" s="1529" t="s">
        <v>21414</v>
      </c>
      <c r="C1041" s="1528" t="s">
        <v>3982</v>
      </c>
      <c r="D1041" s="1551">
        <v>4858.4354999999996</v>
      </c>
      <c r="E1041" s="1535"/>
      <c r="F1041" s="1521" t="str">
        <f t="shared" si="16"/>
        <v>CHAPA MÚLTIPLA METÁLICA CORRUGADA GALVANIZADA TIPO MP 100 OU SIMILAR - E = 2,00 MM E D = 2,30 M</v>
      </c>
    </row>
    <row r="1042" spans="1:6">
      <c r="A1042" s="1526" t="s">
        <v>11613</v>
      </c>
      <c r="B1042" s="1523" t="s">
        <v>21415</v>
      </c>
      <c r="C1042" s="1526" t="s">
        <v>3982</v>
      </c>
      <c r="D1042" s="1552">
        <v>6494.9317000000001</v>
      </c>
      <c r="E1042" s="1535"/>
      <c r="F1042" s="1521" t="str">
        <f t="shared" si="16"/>
        <v>CHAPA MÚLTIPLA METÁLICA CORRUGADA GALVANIZADA TIPO MP 100 OU SIMILAR - E = 2,70 MM E D = 2,40 M</v>
      </c>
    </row>
    <row r="1043" spans="1:6">
      <c r="A1043" s="1528" t="s">
        <v>11614</v>
      </c>
      <c r="B1043" s="1529" t="s">
        <v>21416</v>
      </c>
      <c r="C1043" s="1528" t="s">
        <v>3982</v>
      </c>
      <c r="D1043" s="1551">
        <v>8231.1090999999997</v>
      </c>
      <c r="E1043" s="1535"/>
      <c r="F1043" s="1521" t="str">
        <f t="shared" si="16"/>
        <v>CHAPA MÚLTIPLA METÁLICA CORRUGADA GALVANIZADA TIPO MP 100 OU SIMILAR - E = 3,40 MM E D = 2,50 M</v>
      </c>
    </row>
    <row r="1044" spans="1:6">
      <c r="A1044" s="1526" t="s">
        <v>11615</v>
      </c>
      <c r="B1044" s="1523" t="s">
        <v>21417</v>
      </c>
      <c r="C1044" s="1526" t="s">
        <v>3982</v>
      </c>
      <c r="D1044" s="1552">
        <v>8699.0352999999996</v>
      </c>
      <c r="E1044" s="1535"/>
      <c r="F1044" s="1521" t="str">
        <f t="shared" si="16"/>
        <v>CHAPA MÚLTIPLA METÁLICA CORRUGADA GALVANIZADA TIPO MP 100 OU SIMILAR - E = 3,40 MM E D = 2,60 M</v>
      </c>
    </row>
    <row r="1045" spans="1:6">
      <c r="A1045" s="1528" t="s">
        <v>11616</v>
      </c>
      <c r="B1045" s="1529" t="s">
        <v>21418</v>
      </c>
      <c r="C1045" s="1528" t="s">
        <v>3982</v>
      </c>
      <c r="D1045" s="1551">
        <v>8866.8132000000005</v>
      </c>
      <c r="E1045" s="1535"/>
      <c r="F1045" s="1521" t="str">
        <f t="shared" si="16"/>
        <v>CHAPA MÚLTIPLA METÁLICA CORRUGADA GALVANIZADA TIPO MP 100 OU SIMILAR - E = 3,40 MM E D = 2,70 M</v>
      </c>
    </row>
    <row r="1046" spans="1:6">
      <c r="A1046" s="1526" t="s">
        <v>11617</v>
      </c>
      <c r="B1046" s="1523" t="s">
        <v>21419</v>
      </c>
      <c r="C1046" s="1526" t="s">
        <v>3982</v>
      </c>
      <c r="D1046" s="1552">
        <v>9301.8600999999999</v>
      </c>
      <c r="E1046" s="1535"/>
      <c r="F1046" s="1521" t="str">
        <f t="shared" si="16"/>
        <v>CHAPA MÚLTIPLA METÁLICA CORRUGADA GALVANIZADA TIPO MP 100 OU SIMILAR - E = 3,40 MM E D = 2,80 M</v>
      </c>
    </row>
    <row r="1047" spans="1:6">
      <c r="A1047" s="1528" t="s">
        <v>11101</v>
      </c>
      <c r="B1047" s="1529" t="s">
        <v>21420</v>
      </c>
      <c r="C1047" s="1528" t="s">
        <v>3982</v>
      </c>
      <c r="D1047" s="1551">
        <v>6091.3765999999996</v>
      </c>
      <c r="E1047" s="1535"/>
      <c r="F1047" s="1521" t="str">
        <f t="shared" si="16"/>
        <v>CHAPA MÚLTIPLA METÁLICA CORRUGADA GALVANIZADA TIPO MP 152 OU SIMILAR - E = 2,70 MM E D = 1,50 M</v>
      </c>
    </row>
    <row r="1048" spans="1:6">
      <c r="A1048" s="1526" t="s">
        <v>11102</v>
      </c>
      <c r="B1048" s="1523" t="s">
        <v>21421</v>
      </c>
      <c r="C1048" s="1526" t="s">
        <v>3982</v>
      </c>
      <c r="D1048" s="1552">
        <v>7365.4375</v>
      </c>
      <c r="E1048" s="1535"/>
      <c r="F1048" s="1521" t="str">
        <f t="shared" si="16"/>
        <v>CHAPA MÚLTIPLA METÁLICA CORRUGADA GALVANIZADA TIPO MP 152 OU SIMILAR - E = 2,70 MM E D = 1,80 M</v>
      </c>
    </row>
    <row r="1049" spans="1:6">
      <c r="A1049" s="1528" t="s">
        <v>11103</v>
      </c>
      <c r="B1049" s="1529" t="s">
        <v>21422</v>
      </c>
      <c r="C1049" s="1528" t="s">
        <v>3982</v>
      </c>
      <c r="D1049" s="1551">
        <v>7604.4413999999997</v>
      </c>
      <c r="E1049" s="1535"/>
      <c r="F1049" s="1521" t="str">
        <f t="shared" si="16"/>
        <v>CHAPA MÚLTIPLA METÁLICA CORRUGADA GALVANIZADA TIPO MP 152 OU SIMILAR - E = 2,70 MM E D = 1,90 M</v>
      </c>
    </row>
    <row r="1050" spans="1:6">
      <c r="A1050" s="1526" t="s">
        <v>11104</v>
      </c>
      <c r="B1050" s="1523" t="s">
        <v>21423</v>
      </c>
      <c r="C1050" s="1526" t="s">
        <v>3982</v>
      </c>
      <c r="D1050" s="1552">
        <v>8639.5319999999992</v>
      </c>
      <c r="E1050" s="1535"/>
      <c r="F1050" s="1521" t="str">
        <f t="shared" si="16"/>
        <v>CHAPA MÚLTIPLA METÁLICA CORRUGADA GALVANIZADA TIPO MP 152 OU SIMILAR - E = 2,70 MM E D = 2,15 M</v>
      </c>
    </row>
    <row r="1051" spans="1:6">
      <c r="A1051" s="1528" t="s">
        <v>11105</v>
      </c>
      <c r="B1051" s="1529" t="s">
        <v>21424</v>
      </c>
      <c r="C1051" s="1528" t="s">
        <v>3982</v>
      </c>
      <c r="D1051" s="1551">
        <v>9117.3696</v>
      </c>
      <c r="E1051" s="1535"/>
      <c r="F1051" s="1521" t="str">
        <f t="shared" si="16"/>
        <v>CHAPA MÚLTIPLA METÁLICA CORRUGADA GALVANIZADA TIPO MP 152 OU SIMILAR - E = 2,70 MM E D = 2,30 M</v>
      </c>
    </row>
    <row r="1052" spans="1:6">
      <c r="A1052" s="1526" t="s">
        <v>11106</v>
      </c>
      <c r="B1052" s="1523" t="s">
        <v>21425</v>
      </c>
      <c r="C1052" s="1526" t="s">
        <v>3982</v>
      </c>
      <c r="D1052" s="1552">
        <v>10670.435600000001</v>
      </c>
      <c r="E1052" s="1535"/>
      <c r="F1052" s="1521" t="str">
        <f t="shared" si="16"/>
        <v>CHAPA MÚLTIPLA METÁLICA CORRUGADA GALVANIZADA TIPO MP 152 OU SIMILAR - E = 2,70 MM E D = 2,65 M</v>
      </c>
    </row>
    <row r="1053" spans="1:6">
      <c r="A1053" s="1528" t="s">
        <v>11107</v>
      </c>
      <c r="B1053" s="1529" t="s">
        <v>21426</v>
      </c>
      <c r="C1053" s="1528" t="s">
        <v>3982</v>
      </c>
      <c r="D1053" s="1551">
        <v>12182.7526</v>
      </c>
      <c r="E1053" s="1535"/>
      <c r="F1053" s="1521" t="str">
        <f t="shared" si="16"/>
        <v>CHAPA MÚLTIPLA METÁLICA CORRUGADA GALVANIZADA TIPO MP 152 OU SIMILAR - E = 2,70 MM E D = 3,05 M</v>
      </c>
    </row>
    <row r="1054" spans="1:6">
      <c r="A1054" s="1526" t="s">
        <v>11108</v>
      </c>
      <c r="B1054" s="1523" t="s">
        <v>21427</v>
      </c>
      <c r="C1054" s="1526" t="s">
        <v>3982</v>
      </c>
      <c r="D1054" s="1552">
        <v>12939.603999999999</v>
      </c>
      <c r="E1054" s="1535"/>
      <c r="F1054" s="1521" t="str">
        <f t="shared" si="16"/>
        <v>CHAPA MÚLTIPLA METÁLICA CORRUGADA GALVANIZADA TIPO MP 152 OU SIMILAR - E = 2,70 MM E D = 3,20 M</v>
      </c>
    </row>
    <row r="1055" spans="1:6">
      <c r="A1055" s="1528" t="s">
        <v>11109</v>
      </c>
      <c r="B1055" s="1529" t="s">
        <v>21428</v>
      </c>
      <c r="C1055" s="1528" t="s">
        <v>3982</v>
      </c>
      <c r="D1055" s="1551">
        <v>13696.491099999999</v>
      </c>
      <c r="E1055" s="1535"/>
      <c r="F1055" s="1521" t="str">
        <f t="shared" si="16"/>
        <v>CHAPA MÚLTIPLA METÁLICA CORRUGADA GALVANIZADA TIPO MP 152 OU SIMILAR - E = 2,70 MM E D = 3,40 M</v>
      </c>
    </row>
    <row r="1056" spans="1:6">
      <c r="A1056" s="1526" t="s">
        <v>11110</v>
      </c>
      <c r="B1056" s="1523" t="s">
        <v>21429</v>
      </c>
      <c r="C1056" s="1526" t="s">
        <v>3982</v>
      </c>
      <c r="D1056" s="1552">
        <v>14692.133099999999</v>
      </c>
      <c r="E1056" s="1535"/>
      <c r="F1056" s="1521" t="str">
        <f t="shared" si="16"/>
        <v>CHAPA MÚLTIPLA METÁLICA CORRUGADA GALVANIZADA TIPO MP 152 OU SIMILAR - E = 2,70 MM E D = 3,65 M</v>
      </c>
    </row>
    <row r="1057" spans="1:6">
      <c r="A1057" s="1528" t="s">
        <v>11111</v>
      </c>
      <c r="B1057" s="1529" t="s">
        <v>21430</v>
      </c>
      <c r="C1057" s="1528" t="s">
        <v>3982</v>
      </c>
      <c r="D1057" s="1551">
        <v>15209.5741</v>
      </c>
      <c r="E1057" s="1535"/>
      <c r="F1057" s="1521" t="str">
        <f t="shared" si="16"/>
        <v>CHAPA MÚLTIPLA METÁLICA CORRUGADA GALVANIZADA TIPO MP 152 OU SIMILAR - E = 2,70 MM E D = 3,80 M</v>
      </c>
    </row>
    <row r="1058" spans="1:6">
      <c r="A1058" s="1526" t="s">
        <v>11112</v>
      </c>
      <c r="B1058" s="1523" t="s">
        <v>21431</v>
      </c>
      <c r="C1058" s="1526" t="s">
        <v>3982</v>
      </c>
      <c r="D1058" s="1552">
        <v>16762.66</v>
      </c>
      <c r="E1058" s="1535"/>
      <c r="F1058" s="1521" t="str">
        <f t="shared" si="16"/>
        <v>CHAPA MÚLTIPLA METÁLICA CORRUGADA GALVANIZADA TIPO MP 152 OU SIMILAR - E = 2,70 MM E D = 4,20 M</v>
      </c>
    </row>
    <row r="1059" spans="1:6">
      <c r="A1059" s="1528" t="s">
        <v>11113</v>
      </c>
      <c r="B1059" s="1529" t="s">
        <v>21432</v>
      </c>
      <c r="C1059" s="1528" t="s">
        <v>3982</v>
      </c>
      <c r="D1059" s="1551">
        <v>18254.187000000002</v>
      </c>
      <c r="E1059" s="1535"/>
      <c r="F1059" s="1521" t="str">
        <f t="shared" si="16"/>
        <v>CHAPA MÚLTIPLA METÁLICA CORRUGADA GALVANIZADA TIPO MP 152 OU SIMILAR - E = 2,70 MM E D = 4,60 M</v>
      </c>
    </row>
    <row r="1060" spans="1:6">
      <c r="A1060" s="1526" t="s">
        <v>11114</v>
      </c>
      <c r="B1060" s="1523" t="s">
        <v>21433</v>
      </c>
      <c r="C1060" s="1526" t="s">
        <v>3982</v>
      </c>
      <c r="D1060" s="1552">
        <v>20924.2454</v>
      </c>
      <c r="E1060" s="1535"/>
      <c r="F1060" s="1521" t="str">
        <f t="shared" si="16"/>
        <v>CHAPA MÚLTIPLA METÁLICA CORRUGADA GALVANIZADA TIPO MP 152 OU SIMILAR - E = 3,40 MM E D = 4,80 M</v>
      </c>
    </row>
    <row r="1061" spans="1:6">
      <c r="A1061" s="1528" t="s">
        <v>11115</v>
      </c>
      <c r="B1061" s="1529" t="s">
        <v>21434</v>
      </c>
      <c r="C1061" s="1528" t="s">
        <v>3982</v>
      </c>
      <c r="D1061" s="1551">
        <v>21515.004300000001</v>
      </c>
      <c r="E1061" s="1535"/>
      <c r="F1061" s="1521" t="str">
        <f t="shared" si="16"/>
        <v>CHAPA MÚLTIPLA METÁLICA CORRUGADA GALVANIZADA TIPO MP 152 OU SIMILAR - E = 3,40 MM E D = 5,00 M</v>
      </c>
    </row>
    <row r="1062" spans="1:6">
      <c r="A1062" s="1526" t="s">
        <v>11116</v>
      </c>
      <c r="B1062" s="1523" t="s">
        <v>21435</v>
      </c>
      <c r="C1062" s="1526" t="s">
        <v>3982</v>
      </c>
      <c r="D1062" s="1552">
        <v>27172.5946</v>
      </c>
      <c r="E1062" s="1535"/>
      <c r="F1062" s="1521" t="str">
        <f t="shared" si="16"/>
        <v>CHAPA MÚLTIPLA METÁLICA CORRUGADA GALVANIZADA TIPO MP 152 OU SIMILAR - E = 3,90 MM E D = 5,35 M</v>
      </c>
    </row>
    <row r="1063" spans="1:6">
      <c r="A1063" s="1528" t="s">
        <v>11117</v>
      </c>
      <c r="B1063" s="1529" t="s">
        <v>21436</v>
      </c>
      <c r="C1063" s="1528" t="s">
        <v>3982</v>
      </c>
      <c r="D1063" s="1551">
        <v>29116.846699999998</v>
      </c>
      <c r="E1063" s="1535"/>
      <c r="F1063" s="1521" t="str">
        <f t="shared" si="16"/>
        <v>CHAPA MÚLTIPLA METÁLICA CORRUGADA GALVANIZADA TIPO MP 152 OU SIMILAR - E = 3,90 MM E D = 5,70 M</v>
      </c>
    </row>
    <row r="1064" spans="1:6">
      <c r="A1064" s="1526" t="s">
        <v>11118</v>
      </c>
      <c r="B1064" s="1523" t="s">
        <v>21437</v>
      </c>
      <c r="C1064" s="1526" t="s">
        <v>3982</v>
      </c>
      <c r="D1064" s="1552">
        <v>35887.174599999998</v>
      </c>
      <c r="E1064" s="1535"/>
      <c r="F1064" s="1521" t="str">
        <f t="shared" si="16"/>
        <v>CHAPA MÚLTIPLA METÁLICA CORRUGADA GALVANIZADA TIPO MP 152 OU SIMILAR - E = 4,70 MM E D = 6,10 M</v>
      </c>
    </row>
    <row r="1065" spans="1:6">
      <c r="A1065" s="1528" t="s">
        <v>11119</v>
      </c>
      <c r="B1065" s="1529" t="s">
        <v>21438</v>
      </c>
      <c r="C1065" s="1528" t="s">
        <v>3982</v>
      </c>
      <c r="D1065" s="1551">
        <v>42984.022799999999</v>
      </c>
      <c r="E1065" s="1535"/>
      <c r="F1065" s="1521" t="str">
        <f t="shared" si="16"/>
        <v>CHAPA MÚLTIPLA METÁLICA CORRUGADA GALVANIZADA TIPO MP 152 OU SIMILAR - E = 6,40 MM E D = 6,50 M</v>
      </c>
    </row>
    <row r="1066" spans="1:6">
      <c r="A1066" s="1526" t="s">
        <v>11120</v>
      </c>
      <c r="B1066" s="1523" t="s">
        <v>21439</v>
      </c>
      <c r="C1066" s="1526" t="s">
        <v>3982</v>
      </c>
      <c r="D1066" s="1552">
        <v>45512.676700000004</v>
      </c>
      <c r="E1066" s="1535"/>
      <c r="F1066" s="1521" t="str">
        <f t="shared" si="16"/>
        <v>CHAPA MÚLTIPLA METÁLICA CORRUGADA GALVANIZADA TIPO MP 152 OU SIMILAR - E = 6,40 MM E D = 6,85 M</v>
      </c>
    </row>
    <row r="1067" spans="1:6">
      <c r="A1067" s="1528" t="s">
        <v>11121</v>
      </c>
      <c r="B1067" s="1529" t="s">
        <v>21440</v>
      </c>
      <c r="C1067" s="1528" t="s">
        <v>3982</v>
      </c>
      <c r="D1067" s="1543">
        <v>48019.805200000003</v>
      </c>
      <c r="E1067" s="1535"/>
      <c r="F1067" s="1521" t="str">
        <f t="shared" si="16"/>
        <v>CHAPA MÚLTIPLA METÁLICA CORRUGADA GALVANIZADA TIPO MP 152 OU SIMILAR - E = 6,40 MM E D = 7,25 M</v>
      </c>
    </row>
    <row r="1068" spans="1:6">
      <c r="A1068" s="1528" t="s">
        <v>11122</v>
      </c>
      <c r="B1068" s="1529" t="s">
        <v>21441</v>
      </c>
      <c r="C1068" s="1528" t="s">
        <v>20849</v>
      </c>
      <c r="D1068" s="1543">
        <v>0.6915</v>
      </c>
      <c r="E1068" s="1535"/>
      <c r="F1068" s="1521" t="str">
        <f t="shared" si="16"/>
        <v>PARAFUSO DE CABEÇA SEXTAVADA EM AÇO GALVANIZADO COM PORCA E ARRUELA DE PRESSÃO - D = 7,938 MM (5/16")</v>
      </c>
    </row>
    <row r="1069" spans="1:6">
      <c r="A1069" s="1526" t="s">
        <v>11123</v>
      </c>
      <c r="B1069" s="1523" t="s">
        <v>21442</v>
      </c>
      <c r="C1069" s="1526" t="s">
        <v>4013</v>
      </c>
      <c r="D1069" s="1542" t="s">
        <v>26</v>
      </c>
      <c r="E1069" s="1535"/>
      <c r="F1069" s="1521" t="str">
        <f t="shared" si="16"/>
        <v>CONCRETO USINADO - FCK = 40 MPA (COMERCIAL)</v>
      </c>
    </row>
    <row r="1070" spans="1:6">
      <c r="A1070" s="1528" t="s">
        <v>11124</v>
      </c>
      <c r="B1070" s="1529" t="s">
        <v>21443</v>
      </c>
      <c r="C1070" s="1528" t="s">
        <v>4013</v>
      </c>
      <c r="D1070" s="1543" t="s">
        <v>26</v>
      </c>
      <c r="E1070" s="1535"/>
      <c r="F1070" s="1521" t="str">
        <f t="shared" si="16"/>
        <v>CONCRETO USINADO - FCK = 45 MPA (COMERCIAL)</v>
      </c>
    </row>
    <row r="1071" spans="1:6">
      <c r="A1071" s="1526" t="s">
        <v>11125</v>
      </c>
      <c r="B1071" s="1523" t="s">
        <v>21444</v>
      </c>
      <c r="C1071" s="1526" t="s">
        <v>4013</v>
      </c>
      <c r="D1071" s="1552" t="s">
        <v>26</v>
      </c>
      <c r="E1071" s="1535"/>
      <c r="F1071" s="1521" t="str">
        <f t="shared" si="16"/>
        <v>CONCRETO USINADO - FCK = 50 MPA (COMERCIAL)</v>
      </c>
    </row>
    <row r="1072" spans="1:6">
      <c r="A1072" s="1528" t="s">
        <v>11126</v>
      </c>
      <c r="B1072" s="1529" t="s">
        <v>12036</v>
      </c>
      <c r="C1072" s="1528" t="s">
        <v>20703</v>
      </c>
      <c r="D1072" s="1551">
        <v>4086.3126000000002</v>
      </c>
      <c r="E1072" s="1535"/>
      <c r="F1072" s="1521" t="str">
        <f t="shared" si="16"/>
        <v>APARELHO DE APOIO METÁLICO ESFÉRICO FIXO COM 4 CHUMBADORES E CAPACIDADE DE 1.000 KN</v>
      </c>
    </row>
    <row r="1073" spans="1:6">
      <c r="A1073" s="1526" t="s">
        <v>11127</v>
      </c>
      <c r="B1073" s="1523" t="s">
        <v>12037</v>
      </c>
      <c r="C1073" s="1526" t="s">
        <v>20703</v>
      </c>
      <c r="D1073" s="1552">
        <v>8825.8238000000001</v>
      </c>
      <c r="E1073" s="1535"/>
      <c r="F1073" s="1521" t="str">
        <f t="shared" si="16"/>
        <v>APARELHO DE APOIO METÁLICO ESFÉRICO UNIDIRECIONAL COM 4 CHUMBADORES E CAPACIDADE DE 1.500 KN</v>
      </c>
    </row>
    <row r="1074" spans="1:6">
      <c r="A1074" s="1528" t="s">
        <v>11128</v>
      </c>
      <c r="B1074" s="1529" t="s">
        <v>12038</v>
      </c>
      <c r="C1074" s="1528" t="s">
        <v>20703</v>
      </c>
      <c r="D1074" s="1551">
        <v>6158.0483000000004</v>
      </c>
      <c r="E1074" s="1535"/>
      <c r="F1074" s="1521" t="str">
        <f t="shared" si="16"/>
        <v>APARELHO DE APOIO METÁLICO ESFÉRICO FIXO COM 4 CHUMBADORES E CAPACIDADE DE 1.500 KN</v>
      </c>
    </row>
    <row r="1075" spans="1:6">
      <c r="A1075" s="1526" t="s">
        <v>11129</v>
      </c>
      <c r="B1075" s="1523" t="s">
        <v>12039</v>
      </c>
      <c r="C1075" s="1526" t="s">
        <v>20703</v>
      </c>
      <c r="D1075" s="1552">
        <v>7829.2016999999996</v>
      </c>
      <c r="E1075" s="1535"/>
      <c r="F1075" s="1521" t="str">
        <f t="shared" si="16"/>
        <v>APARELHO DE APOIO METÁLICO ESFÉRICO FIXO COM 4 CHUMBADORES E CAPACIDADE DE 2.000 KN</v>
      </c>
    </row>
    <row r="1076" spans="1:6">
      <c r="A1076" s="1528" t="s">
        <v>11130</v>
      </c>
      <c r="B1076" s="1529" t="s">
        <v>12040</v>
      </c>
      <c r="C1076" s="1528" t="s">
        <v>20703</v>
      </c>
      <c r="D1076" s="1551">
        <v>9914.6880000000001</v>
      </c>
      <c r="E1076" s="1535"/>
      <c r="F1076" s="1521" t="str">
        <f t="shared" si="16"/>
        <v>APARELHO DE APOIO METÁLICO ESFÉRICO FIXO COM 4 CHUMBADORES E CAPACIDADE DE 2.500 KN</v>
      </c>
    </row>
    <row r="1077" spans="1:6">
      <c r="A1077" s="1526" t="s">
        <v>11131</v>
      </c>
      <c r="B1077" s="1523" t="s">
        <v>12041</v>
      </c>
      <c r="C1077" s="1526" t="s">
        <v>20703</v>
      </c>
      <c r="D1077" s="1552">
        <v>11343.5031</v>
      </c>
      <c r="E1077" s="1535"/>
      <c r="F1077" s="1521" t="str">
        <f t="shared" si="16"/>
        <v>APARELHO DE APOIO METÁLICO ESFÉRICO FIXO COM 4 CHUMBADORES E CAPACIDADE DE 3.000 KN</v>
      </c>
    </row>
    <row r="1078" spans="1:6">
      <c r="A1078" s="1528" t="s">
        <v>11132</v>
      </c>
      <c r="B1078" s="1529" t="s">
        <v>12042</v>
      </c>
      <c r="C1078" s="1528" t="s">
        <v>20703</v>
      </c>
      <c r="D1078" s="1551">
        <v>13818.3313</v>
      </c>
      <c r="E1078" s="1535"/>
      <c r="F1078" s="1521" t="str">
        <f t="shared" si="16"/>
        <v>APARELHO DE APOIO METÁLICO ESFÉRICO FIXO COM 4 CHUMBADORES E CAPACIDADE DE 3.500 KN</v>
      </c>
    </row>
    <row r="1079" spans="1:6">
      <c r="A1079" s="1526" t="s">
        <v>11133</v>
      </c>
      <c r="B1079" s="1523" t="s">
        <v>12043</v>
      </c>
      <c r="C1079" s="1526" t="s">
        <v>20703</v>
      </c>
      <c r="D1079" s="1552">
        <v>16320.103300000001</v>
      </c>
      <c r="E1079" s="1535"/>
      <c r="F1079" s="1521" t="str">
        <f t="shared" si="16"/>
        <v>APARELHO DE APOIO METÁLICO ESFÉRICO FIXO COM 4 CHUMBADORES E CAPACIDADE DE 4.000 KN</v>
      </c>
    </row>
    <row r="1080" spans="1:6">
      <c r="A1080" s="1528" t="s">
        <v>11134</v>
      </c>
      <c r="B1080" s="1529" t="s">
        <v>12044</v>
      </c>
      <c r="C1080" s="1528" t="s">
        <v>20703</v>
      </c>
      <c r="D1080" s="1551">
        <v>5032.2939999999999</v>
      </c>
      <c r="E1080" s="1535"/>
      <c r="F1080" s="1521" t="str">
        <f t="shared" si="16"/>
        <v>APARELHO DE APOIO METÁLICO ESFÉRICO UNIDIRECIONAL COM 4 CHUMBADORES E CAPACIDADE DE 1.000 KN</v>
      </c>
    </row>
    <row r="1081" spans="1:6">
      <c r="A1081" s="1526" t="s">
        <v>11135</v>
      </c>
      <c r="B1081" s="1523" t="s">
        <v>12045</v>
      </c>
      <c r="C1081" s="1526" t="s">
        <v>20703</v>
      </c>
      <c r="D1081" s="1552">
        <v>9595.1769999999997</v>
      </c>
      <c r="E1081" s="1535"/>
      <c r="F1081" s="1521" t="str">
        <f t="shared" si="16"/>
        <v>APARELHO DE APOIO METÁLICO ESFÉRICO UNIDIRECIONAL COM 4 CHUMBADORES E CAPACIDADE DE 2.000 KN</v>
      </c>
    </row>
    <row r="1082" spans="1:6">
      <c r="A1082" s="1528" t="s">
        <v>11136</v>
      </c>
      <c r="B1082" s="1529" t="s">
        <v>12046</v>
      </c>
      <c r="C1082" s="1528" t="s">
        <v>20703</v>
      </c>
      <c r="D1082" s="1551">
        <v>11983.663</v>
      </c>
      <c r="E1082" s="1535"/>
      <c r="F1082" s="1521" t="str">
        <f t="shared" si="16"/>
        <v>APARELHO DE APOIO METÁLICO ESFÉRICO UNIDIRECIONAL COM 4 CHUMBADORES E CAPACIDADE DE 2.500 KN</v>
      </c>
    </row>
    <row r="1083" spans="1:6">
      <c r="A1083" s="1526" t="s">
        <v>11137</v>
      </c>
      <c r="B1083" s="1523" t="s">
        <v>12047</v>
      </c>
      <c r="C1083" s="1526" t="s">
        <v>20703</v>
      </c>
      <c r="D1083" s="1552">
        <v>14797.0057</v>
      </c>
      <c r="E1083" s="1535"/>
      <c r="F1083" s="1521" t="str">
        <f t="shared" si="16"/>
        <v>APARELHO DE APOIO METÁLICO ESFÉRICO UNIDIRECIONAL COM 4 CHUMBADORES E CAPACIDADE DE 3.000 KN</v>
      </c>
    </row>
    <row r="1084" spans="1:6">
      <c r="A1084" s="1528" t="s">
        <v>11138</v>
      </c>
      <c r="B1084" s="1529" t="s">
        <v>12048</v>
      </c>
      <c r="C1084" s="1528" t="s">
        <v>20703</v>
      </c>
      <c r="D1084" s="1551">
        <v>16786.588500000002</v>
      </c>
      <c r="E1084" s="1535"/>
      <c r="F1084" s="1521" t="str">
        <f t="shared" si="16"/>
        <v>APARELHO DE APOIO METÁLICO ESFÉRICO UNIDIRECIONAL COM 4 CHUMBADORES E CAPACIDADE DE 3.500 KN</v>
      </c>
    </row>
    <row r="1085" spans="1:6">
      <c r="A1085" s="1526" t="s">
        <v>11139</v>
      </c>
      <c r="B1085" s="1523" t="s">
        <v>12049</v>
      </c>
      <c r="C1085" s="1526" t="s">
        <v>20703</v>
      </c>
      <c r="D1085" s="1552">
        <v>25283.0101</v>
      </c>
      <c r="E1085" s="1535"/>
      <c r="F1085" s="1521" t="str">
        <f t="shared" si="16"/>
        <v>APARELHO DE APOIO METÁLICO ESFÉRICO UNIDIRECIONAL COM 4 CHUMBADORES E CAPACIDADE DE 4.000 KN</v>
      </c>
    </row>
    <row r="1086" spans="1:6">
      <c r="A1086" s="1528" t="s">
        <v>11140</v>
      </c>
      <c r="B1086" s="1529" t="s">
        <v>12050</v>
      </c>
      <c r="C1086" s="1528" t="s">
        <v>20703</v>
      </c>
      <c r="D1086" s="1551">
        <v>69186.836299999995</v>
      </c>
      <c r="E1086" s="1535"/>
      <c r="F1086" s="1521" t="str">
        <f t="shared" si="16"/>
        <v>APARELHO DE APOIO METÁLICO ESFÉRICO FIXO COM 4 CHUMBADORES E CAPACIDADE DE 4.500 KN</v>
      </c>
    </row>
    <row r="1087" spans="1:6">
      <c r="A1087" s="1526" t="s">
        <v>11141</v>
      </c>
      <c r="B1087" s="1523" t="s">
        <v>12051</v>
      </c>
      <c r="C1087" s="1526" t="s">
        <v>20703</v>
      </c>
      <c r="D1087" s="1552">
        <v>76955.244500000001</v>
      </c>
      <c r="E1087" s="1535"/>
      <c r="F1087" s="1521" t="str">
        <f t="shared" si="16"/>
        <v>APARELHO DE APOIO METÁLICO ESFÉRICO FIXO COM 4 CHUMBADORES E CAPACIDADE DE 5.000 KN</v>
      </c>
    </row>
    <row r="1088" spans="1:6">
      <c r="A1088" s="1528" t="s">
        <v>11142</v>
      </c>
      <c r="B1088" s="1529" t="s">
        <v>12052</v>
      </c>
      <c r="C1088" s="1528" t="s">
        <v>20703</v>
      </c>
      <c r="D1088" s="1551">
        <v>83490.220799999996</v>
      </c>
      <c r="E1088" s="1535"/>
      <c r="F1088" s="1521" t="str">
        <f t="shared" si="16"/>
        <v>APARELHO DE APOIO METÁLICO ESFÉRICO FIXO COM 4 CHUMBADORES E CAPACIDADE DE 5.500 KN</v>
      </c>
    </row>
    <row r="1089" spans="1:6">
      <c r="A1089" s="1526" t="s">
        <v>11143</v>
      </c>
      <c r="B1089" s="1523" t="s">
        <v>12053</v>
      </c>
      <c r="C1089" s="1526" t="s">
        <v>20703</v>
      </c>
      <c r="D1089" s="1552">
        <v>90075.685100000002</v>
      </c>
      <c r="E1089" s="1535"/>
      <c r="F1089" s="1521" t="str">
        <f t="shared" si="16"/>
        <v>APARELHO DE APOIO METÁLICO ESFÉRICO FIXO COM 4 CHUMBADORES E CAPACIDADE DE 6.000 KN</v>
      </c>
    </row>
    <row r="1090" spans="1:6">
      <c r="A1090" s="1528" t="s">
        <v>11144</v>
      </c>
      <c r="B1090" s="1529" t="s">
        <v>12054</v>
      </c>
      <c r="C1090" s="1528" t="s">
        <v>20703</v>
      </c>
      <c r="D1090" s="1551">
        <v>102414.33070000001</v>
      </c>
      <c r="E1090" s="1535"/>
      <c r="F1090" s="1521" t="str">
        <f t="shared" si="16"/>
        <v>APARELHO DE APOIO METÁLICO ESFÉRICO FIXO COM 4 CHUMBADORES E CAPACIDADE DE 6.500 KN</v>
      </c>
    </row>
    <row r="1091" spans="1:6">
      <c r="A1091" s="1526" t="s">
        <v>11145</v>
      </c>
      <c r="B1091" s="1523" t="s">
        <v>12055</v>
      </c>
      <c r="C1091" s="1526" t="s">
        <v>20703</v>
      </c>
      <c r="D1091" s="1552">
        <v>105679.4758</v>
      </c>
      <c r="E1091" s="1535"/>
      <c r="F1091" s="1521" t="str">
        <f t="shared" ref="F1091:F1154" si="17">UPPER(B1091)</f>
        <v>APARELHO DE APOIO METÁLICO ESFÉRICO FIXO COM 4 CHUMBADORES E CAPACIDADE DE 7.000 KN</v>
      </c>
    </row>
    <row r="1092" spans="1:6">
      <c r="A1092" s="1528" t="s">
        <v>11146</v>
      </c>
      <c r="B1092" s="1529" t="s">
        <v>12056</v>
      </c>
      <c r="C1092" s="1528" t="s">
        <v>20703</v>
      </c>
      <c r="D1092" s="1551">
        <v>107163.7399</v>
      </c>
      <c r="E1092" s="1535"/>
      <c r="F1092" s="1521" t="str">
        <f t="shared" si="17"/>
        <v>APARELHO DE APOIO METÁLICO ESFÉRICO FIXO COM 4 CHUMBADORES E CAPACIDADE DE 7.500 KN</v>
      </c>
    </row>
    <row r="1093" spans="1:6">
      <c r="A1093" s="1526" t="s">
        <v>11147</v>
      </c>
      <c r="B1093" s="1523" t="s">
        <v>12057</v>
      </c>
      <c r="C1093" s="1526" t="s">
        <v>20703</v>
      </c>
      <c r="D1093" s="1542">
        <v>126266.9675</v>
      </c>
      <c r="E1093" s="1535"/>
      <c r="F1093" s="1521" t="str">
        <f t="shared" si="17"/>
        <v>APARELHO DE APOIO METÁLICO ESFÉRICO FIXO COM 4 CHUMBADORES E CAPACIDADE DE 8.000 KN</v>
      </c>
    </row>
    <row r="1094" spans="1:6">
      <c r="A1094" s="1528" t="s">
        <v>11148</v>
      </c>
      <c r="B1094" s="1529" t="s">
        <v>21445</v>
      </c>
      <c r="C1094" s="1528" t="s">
        <v>20703</v>
      </c>
      <c r="D1094" s="1543">
        <v>432.27679999999998</v>
      </c>
      <c r="E1094" s="1535"/>
      <c r="F1094" s="1521" t="str">
        <f t="shared" si="17"/>
        <v>GRELHA METÁLICA PARA BOCA DE LOBO COM CAPACIDADE DE ATÉ 300 KN - C = 0,90 M E L = 0,30 M</v>
      </c>
    </row>
    <row r="1095" spans="1:6">
      <c r="A1095" s="1526" t="s">
        <v>11149</v>
      </c>
      <c r="B1095" s="1523" t="s">
        <v>21446</v>
      </c>
      <c r="C1095" s="1526" t="s">
        <v>20703</v>
      </c>
      <c r="D1095" s="1542">
        <v>53.1492</v>
      </c>
      <c r="E1095" s="1535"/>
      <c r="F1095" s="1521" t="str">
        <f t="shared" si="17"/>
        <v>GRELHA DE PISO EM PVC PARA PASSAGEM DE PEDESTRES - C = 50 CM E L = 13 CM</v>
      </c>
    </row>
    <row r="1096" spans="1:6">
      <c r="A1096" s="1528" t="s">
        <v>11150</v>
      </c>
      <c r="B1096" s="1529" t="s">
        <v>21447</v>
      </c>
      <c r="C1096" s="1528" t="s">
        <v>20703</v>
      </c>
      <c r="D1096" s="1543">
        <v>62.390599999999999</v>
      </c>
      <c r="E1096" s="1535"/>
      <c r="F1096" s="1521" t="str">
        <f t="shared" si="17"/>
        <v>MARCO EM PVC PARA GRELHA DE PISO - L = 2,50 M</v>
      </c>
    </row>
    <row r="1097" spans="1:6">
      <c r="A1097" s="1526" t="s">
        <v>11151</v>
      </c>
      <c r="B1097" s="1523" t="s">
        <v>21448</v>
      </c>
      <c r="C1097" s="1526" t="s">
        <v>20703</v>
      </c>
      <c r="D1097" s="1542">
        <v>66.383499999999998</v>
      </c>
      <c r="E1097" s="1535"/>
      <c r="F1097" s="1521" t="str">
        <f t="shared" si="17"/>
        <v>GRELHA DE PISO EM PVC PARA PASSAGEM DE VEÍCULOS DE ATÉ 3 T - C = 50 CM E L = 13 CM</v>
      </c>
    </row>
    <row r="1098" spans="1:6">
      <c r="A1098" s="1528" t="s">
        <v>11152</v>
      </c>
      <c r="B1098" s="1529" t="s">
        <v>21449</v>
      </c>
      <c r="C1098" s="1528" t="s">
        <v>20703</v>
      </c>
      <c r="D1098" s="1543">
        <v>67.418700000000001</v>
      </c>
      <c r="E1098" s="1535"/>
      <c r="F1098" s="1521" t="str">
        <f t="shared" si="17"/>
        <v>GRELHA DE PISO EM PVC PARA PASSAGEM DE VEÍCULOS DE ATÉ 10 T - C = 50 CM E L = 13 CM</v>
      </c>
    </row>
    <row r="1099" spans="1:6">
      <c r="A1099" s="1526" t="s">
        <v>11153</v>
      </c>
      <c r="B1099" s="1523" t="s">
        <v>21450</v>
      </c>
      <c r="C1099" s="1526" t="s">
        <v>20703</v>
      </c>
      <c r="D1099" s="1542">
        <v>89.116500000000002</v>
      </c>
      <c r="E1099" s="1535"/>
      <c r="F1099" s="1521" t="str">
        <f t="shared" si="17"/>
        <v>GRELHA DE PISO EM PVC PARA PASSAGEM DE PEDESTRES - C = 50 CM E L = 20 CM</v>
      </c>
    </row>
    <row r="1100" spans="1:6">
      <c r="A1100" s="1526" t="s">
        <v>11154</v>
      </c>
      <c r="B1100" s="1523" t="s">
        <v>21451</v>
      </c>
      <c r="C1100" s="1526" t="s">
        <v>20703</v>
      </c>
      <c r="D1100" s="1542">
        <v>109.8874</v>
      </c>
      <c r="E1100" s="1535"/>
      <c r="F1100" s="1521" t="str">
        <f t="shared" si="17"/>
        <v>GRELHA DE PISO EM PVC PARA PASSAGEM DE VEÍCULOS DE ATÉ 3 T - C = 50 CM E L = 20 CM</v>
      </c>
    </row>
    <row r="1101" spans="1:6">
      <c r="A1101" s="1528" t="s">
        <v>11155</v>
      </c>
      <c r="B1101" s="1529" t="s">
        <v>21452</v>
      </c>
      <c r="C1101" s="1528" t="s">
        <v>20703</v>
      </c>
      <c r="D1101" s="1543">
        <v>50.991500000000002</v>
      </c>
      <c r="E1101" s="1535"/>
      <c r="F1101" s="1521" t="str">
        <f t="shared" si="17"/>
        <v>GRELHA METÁLICA PARA CANALETAS - C = 1,00 M E L = 0,10 M</v>
      </c>
    </row>
    <row r="1102" spans="1:6">
      <c r="A1102" s="1526" t="s">
        <v>11156</v>
      </c>
      <c r="B1102" s="1523" t="s">
        <v>21453</v>
      </c>
      <c r="C1102" s="1526" t="s">
        <v>20703</v>
      </c>
      <c r="D1102" s="1542">
        <v>102.32980000000001</v>
      </c>
      <c r="E1102" s="1535"/>
      <c r="F1102" s="1521" t="str">
        <f t="shared" si="17"/>
        <v>GRELHA METÁLICA PARA CANALETAS - C = 1,00 M E L = 0,15 M</v>
      </c>
    </row>
    <row r="1103" spans="1:6">
      <c r="A1103" s="1528" t="s">
        <v>11157</v>
      </c>
      <c r="B1103" s="1529" t="s">
        <v>21454</v>
      </c>
      <c r="C1103" s="1528" t="s">
        <v>3982</v>
      </c>
      <c r="D1103" s="1543">
        <v>69.896000000000001</v>
      </c>
      <c r="E1103" s="1535"/>
      <c r="F1103" s="1521" t="str">
        <f t="shared" si="17"/>
        <v>PORTA GRELHA METÁLICA - C = 1,00 M E L = 0,15 M</v>
      </c>
    </row>
    <row r="1104" spans="1:6">
      <c r="A1104" s="1526" t="s">
        <v>11158</v>
      </c>
      <c r="B1104" s="1523" t="s">
        <v>21455</v>
      </c>
      <c r="C1104" s="1526" t="s">
        <v>20703</v>
      </c>
      <c r="D1104" s="1542">
        <v>216.5804</v>
      </c>
      <c r="E1104" s="1535"/>
      <c r="F1104" s="1521" t="str">
        <f t="shared" si="17"/>
        <v>GRELHA METÁLICA PARA CANALETAS - C = 1,00 M E L = 0,20 M</v>
      </c>
    </row>
    <row r="1105" spans="1:6">
      <c r="A1105" s="1528" t="s">
        <v>11159</v>
      </c>
      <c r="B1105" s="1529" t="s">
        <v>21456</v>
      </c>
      <c r="C1105" s="1528" t="s">
        <v>3982</v>
      </c>
      <c r="D1105" s="1543">
        <v>69.171000000000006</v>
      </c>
      <c r="E1105" s="1535"/>
      <c r="F1105" s="1521" t="str">
        <f t="shared" si="17"/>
        <v>PORTA GRELHA METÁLICA - C = 1,00 M E L = 0,20 M</v>
      </c>
    </row>
    <row r="1106" spans="1:6">
      <c r="A1106" s="1526" t="s">
        <v>11160</v>
      </c>
      <c r="B1106" s="1523" t="s">
        <v>21457</v>
      </c>
      <c r="C1106" s="1526" t="s">
        <v>3982</v>
      </c>
      <c r="D1106" s="1552">
        <v>55.243899999999996</v>
      </c>
      <c r="E1106" s="1535"/>
      <c r="F1106" s="1521" t="str">
        <f t="shared" si="17"/>
        <v>PORTA GRELHA METÁLICA - C = 1,00 M E L = 0,10 M</v>
      </c>
    </row>
    <row r="1107" spans="1:6">
      <c r="A1107" s="1528" t="s">
        <v>11618</v>
      </c>
      <c r="B1107" s="1529" t="s">
        <v>12058</v>
      </c>
      <c r="C1107" s="1528" t="s">
        <v>20703</v>
      </c>
      <c r="D1107" s="1551">
        <v>127896.42750000001</v>
      </c>
      <c r="E1107" s="1535"/>
      <c r="F1107" s="1521" t="str">
        <f t="shared" si="17"/>
        <v>APARELHO DE APOIO METÁLICO ESFÉRICO FIXO COM 4 CHUMBADORES E CAPACIDADE DE 8.500 KN</v>
      </c>
    </row>
    <row r="1108" spans="1:6">
      <c r="A1108" s="1526" t="s">
        <v>11619</v>
      </c>
      <c r="B1108" s="1523" t="s">
        <v>12059</v>
      </c>
      <c r="C1108" s="1526" t="s">
        <v>20703</v>
      </c>
      <c r="D1108" s="1552">
        <v>139460.9566</v>
      </c>
      <c r="E1108" s="1535"/>
      <c r="F1108" s="1521" t="str">
        <f t="shared" si="17"/>
        <v>APARELHO DE APOIO METÁLICO ESFÉRICO FIXO COM 4 CHUMBADORES E CAPACIDADE DE 9.000 KN</v>
      </c>
    </row>
    <row r="1109" spans="1:6">
      <c r="A1109" s="1528" t="s">
        <v>11620</v>
      </c>
      <c r="B1109" s="1529" t="s">
        <v>12060</v>
      </c>
      <c r="C1109" s="1528" t="s">
        <v>20703</v>
      </c>
      <c r="D1109" s="1551">
        <v>146959.4406</v>
      </c>
      <c r="E1109" s="1535"/>
      <c r="F1109" s="1521" t="str">
        <f t="shared" si="17"/>
        <v>APARELHO DE APOIO METÁLICO ESFÉRICO FIXO COM 4 CHUMBADORES E CAPACIDADE DE 9.500 KN</v>
      </c>
    </row>
    <row r="1110" spans="1:6">
      <c r="A1110" s="1526" t="s">
        <v>11621</v>
      </c>
      <c r="B1110" s="1523" t="s">
        <v>12061</v>
      </c>
      <c r="C1110" s="1526" t="s">
        <v>20703</v>
      </c>
      <c r="D1110" s="1552">
        <v>156724.98970000001</v>
      </c>
      <c r="E1110" s="1535"/>
      <c r="F1110" s="1521" t="str">
        <f t="shared" si="17"/>
        <v>APARELHO DE APOIO METÁLICO ESFÉRICO FIXO COM 4 CHUMBADORES E CAPACIDADE DE 10.000 KN</v>
      </c>
    </row>
    <row r="1111" spans="1:6">
      <c r="A1111" s="1528" t="s">
        <v>11622</v>
      </c>
      <c r="B1111" s="1529" t="s">
        <v>12062</v>
      </c>
      <c r="C1111" s="1528" t="s">
        <v>20703</v>
      </c>
      <c r="D1111" s="1551">
        <v>41957.302100000001</v>
      </c>
      <c r="E1111" s="1535"/>
      <c r="F1111" s="1521" t="str">
        <f t="shared" si="17"/>
        <v>APARELHO DE APOIO METÁLICO ESFÉRICO UNIDIRECIONAL COM 4 CHUMBADORES E CAPACIDADE DE 4.500 KN</v>
      </c>
    </row>
    <row r="1112" spans="1:6">
      <c r="A1112" s="1526" t="s">
        <v>11623</v>
      </c>
      <c r="B1112" s="1523" t="s">
        <v>12063</v>
      </c>
      <c r="C1112" s="1526" t="s">
        <v>20703</v>
      </c>
      <c r="D1112" s="1552">
        <v>46322.2477</v>
      </c>
      <c r="E1112" s="1535"/>
      <c r="F1112" s="1521" t="str">
        <f t="shared" si="17"/>
        <v>APARELHO DE APOIO METÁLICO ESFÉRICO UNIDIRECIONAL COM 4 CHUMBADORES E CAPACIDADE DE 5.000 KN</v>
      </c>
    </row>
    <row r="1113" spans="1:6">
      <c r="A1113" s="1528" t="s">
        <v>11624</v>
      </c>
      <c r="B1113" s="1529" t="s">
        <v>12064</v>
      </c>
      <c r="C1113" s="1528" t="s">
        <v>20703</v>
      </c>
      <c r="D1113" s="1551">
        <v>50685.811900000001</v>
      </c>
      <c r="E1113" s="1535"/>
      <c r="F1113" s="1521" t="str">
        <f t="shared" si="17"/>
        <v>APARELHO DE APOIO METÁLICO ESFÉRICO UNIDIRECIONAL COM 4 CHUMBADORES E CAPACIDADE DE 5.500 KN</v>
      </c>
    </row>
    <row r="1114" spans="1:6">
      <c r="A1114" s="1526" t="s">
        <v>11625</v>
      </c>
      <c r="B1114" s="1523" t="s">
        <v>12065</v>
      </c>
      <c r="C1114" s="1526" t="s">
        <v>20703</v>
      </c>
      <c r="D1114" s="1552">
        <v>56910.4666</v>
      </c>
      <c r="E1114" s="1535"/>
      <c r="F1114" s="1521" t="str">
        <f t="shared" si="17"/>
        <v>APARELHO DE APOIO METÁLICO ESFÉRICO UNIDIRECIONAL COM 4 CHUMBADORES E CAPACIDADE DE 6.000 KN</v>
      </c>
    </row>
    <row r="1115" spans="1:6">
      <c r="A1115" s="1528" t="s">
        <v>11626</v>
      </c>
      <c r="B1115" s="1529" t="s">
        <v>12066</v>
      </c>
      <c r="C1115" s="1528" t="s">
        <v>20703</v>
      </c>
      <c r="D1115" s="1551">
        <v>60200.057200000003</v>
      </c>
      <c r="E1115" s="1535"/>
      <c r="F1115" s="1521" t="str">
        <f t="shared" si="17"/>
        <v>APARELHO DE APOIO METÁLICO ESFÉRICO UNIDIRECIONAL COM 4 CHUMBADORES E CAPACIDADE DE 6.500 KN</v>
      </c>
    </row>
    <row r="1116" spans="1:6">
      <c r="A1116" s="1526" t="s">
        <v>11627</v>
      </c>
      <c r="B1116" s="1523" t="s">
        <v>12067</v>
      </c>
      <c r="C1116" s="1526" t="s">
        <v>20703</v>
      </c>
      <c r="D1116" s="1552">
        <v>64932.201399999998</v>
      </c>
      <c r="E1116" s="1535"/>
      <c r="F1116" s="1521" t="str">
        <f t="shared" si="17"/>
        <v>APARELHO DE APOIO METÁLICO ESFÉRICO UNIDIRECIONAL COM 4 CHUMBADORES E CAPACIDADE DE 7.000 KN</v>
      </c>
    </row>
    <row r="1117" spans="1:6">
      <c r="A1117" s="1528" t="s">
        <v>11628</v>
      </c>
      <c r="B1117" s="1529" t="s">
        <v>12068</v>
      </c>
      <c r="C1117" s="1528" t="s">
        <v>20703</v>
      </c>
      <c r="D1117" s="1543">
        <v>71209.087899999999</v>
      </c>
      <c r="E1117" s="1535"/>
      <c r="F1117" s="1521" t="str">
        <f t="shared" si="17"/>
        <v>APARELHO DE APOIO METÁLICO ESFÉRICO UNIDIRECIONAL COM 4 CHUMBADORES E CAPACIDADE DE 7.500 KN</v>
      </c>
    </row>
    <row r="1118" spans="1:6">
      <c r="A1118" s="1526" t="s">
        <v>11629</v>
      </c>
      <c r="B1118" s="1523" t="s">
        <v>21458</v>
      </c>
      <c r="C1118" s="1526" t="s">
        <v>20703</v>
      </c>
      <c r="D1118" s="1552">
        <v>2.1983000000000001</v>
      </c>
      <c r="E1118" s="1535"/>
      <c r="F1118" s="1521" t="str">
        <f t="shared" si="17"/>
        <v>FINCAPINO DE AÇÃO DIRETA E PINO COM FURO - D = 6,35 MM (1/4")</v>
      </c>
    </row>
    <row r="1119" spans="1:6">
      <c r="A1119" s="1528" t="s">
        <v>11630</v>
      </c>
      <c r="B1119" s="1529" t="s">
        <v>12069</v>
      </c>
      <c r="C1119" s="1528" t="s">
        <v>20703</v>
      </c>
      <c r="D1119" s="1551">
        <v>74029.298800000004</v>
      </c>
      <c r="E1119" s="1535"/>
      <c r="F1119" s="1521" t="str">
        <f t="shared" si="17"/>
        <v>APARELHO DE APOIO METÁLICO ESFÉRICO UNIDIRECIONAL COM 4 CHUMBADORES E CAPACIDADE DE 8.000 KN</v>
      </c>
    </row>
    <row r="1120" spans="1:6">
      <c r="A1120" s="1526" t="s">
        <v>11631</v>
      </c>
      <c r="B1120" s="1523" t="s">
        <v>12070</v>
      </c>
      <c r="C1120" s="1526" t="s">
        <v>20703</v>
      </c>
      <c r="D1120" s="1552">
        <v>80021.018100000001</v>
      </c>
      <c r="E1120" s="1535"/>
      <c r="F1120" s="1521" t="str">
        <f t="shared" si="17"/>
        <v>APARELHO DE APOIO METÁLICO ESFÉRICO UNIDIRECIONAL COM 4 CHUMBADORES E CAPACIDADE DE 8.500 KN</v>
      </c>
    </row>
    <row r="1121" spans="1:6">
      <c r="A1121" s="1528" t="s">
        <v>11632</v>
      </c>
      <c r="B1121" s="1529" t="s">
        <v>21459</v>
      </c>
      <c r="C1121" s="1528" t="s">
        <v>3982</v>
      </c>
      <c r="D1121" s="1551">
        <v>1286.3516</v>
      </c>
      <c r="E1121" s="1535"/>
      <c r="F1121" s="1521" t="str">
        <f t="shared" si="17"/>
        <v>CHAPA MÚLTIPLA METÁLICA CORRUGADA REVESTIDA EM EPÓXI TIPO MP 100 OU SIMILAR - E = 1,60 MM E D = 0,60 M</v>
      </c>
    </row>
    <row r="1122" spans="1:6">
      <c r="A1122" s="1526" t="s">
        <v>11633</v>
      </c>
      <c r="B1122" s="1523" t="s">
        <v>21460</v>
      </c>
      <c r="C1122" s="1526" t="s">
        <v>3982</v>
      </c>
      <c r="D1122" s="1552">
        <v>1487.3420000000001</v>
      </c>
      <c r="E1122" s="1535"/>
      <c r="F1122" s="1521" t="str">
        <f t="shared" si="17"/>
        <v>CHAPA MÚLTIPLA METÁLICA CORRUGADA REVESTIDA EM EPÓXI TIPO MP 100 OU SIMILAR - E = 1,60 MM E D = 0,70 M</v>
      </c>
    </row>
    <row r="1123" spans="1:6">
      <c r="A1123" s="1528" t="s">
        <v>11634</v>
      </c>
      <c r="B1123" s="1529" t="s">
        <v>21461</v>
      </c>
      <c r="C1123" s="1528" t="s">
        <v>3982</v>
      </c>
      <c r="D1123" s="1551">
        <v>1688.3371</v>
      </c>
      <c r="E1123" s="1535"/>
      <c r="F1123" s="1521" t="str">
        <f t="shared" si="17"/>
        <v>CHAPA MÚLTIPLA METÁLICA CORRUGADA REVESTIDA EM EPÓXI TIPO MP 100 OU SIMILAR - E = 1,60 MM E D = 0,80 M</v>
      </c>
    </row>
    <row r="1124" spans="1:6">
      <c r="A1124" s="1526" t="s">
        <v>11635</v>
      </c>
      <c r="B1124" s="1523" t="s">
        <v>21462</v>
      </c>
      <c r="C1124" s="1526" t="s">
        <v>3982</v>
      </c>
      <c r="D1124" s="1552">
        <v>1849.1288999999999</v>
      </c>
      <c r="E1124" s="1535"/>
      <c r="F1124" s="1521" t="str">
        <f t="shared" si="17"/>
        <v>CHAPA MÚLTIPLA METÁLICA CORRUGADA REVESTIDA EM EPÓXI TIPO MP 100 OU SIMILAR - E = 1,60 MM E D = 0,90 M</v>
      </c>
    </row>
    <row r="1125" spans="1:6">
      <c r="A1125" s="1528" t="s">
        <v>11636</v>
      </c>
      <c r="B1125" s="1529" t="s">
        <v>21463</v>
      </c>
      <c r="C1125" s="1528" t="s">
        <v>3982</v>
      </c>
      <c r="D1125" s="1551">
        <v>2050.1298000000002</v>
      </c>
      <c r="E1125" s="1535"/>
      <c r="F1125" s="1521" t="str">
        <f t="shared" si="17"/>
        <v>CHAPA MÚLTIPLA METÁLICA CORRUGADA REVESTIDA EM EPÓXI TIPO MP 100 OU SIMILAR - E = 1,60 MM E D = 1,00 M</v>
      </c>
    </row>
    <row r="1126" spans="1:6">
      <c r="A1126" s="1526" t="s">
        <v>11637</v>
      </c>
      <c r="B1126" s="1523" t="s">
        <v>21464</v>
      </c>
      <c r="C1126" s="1526" t="s">
        <v>3982</v>
      </c>
      <c r="D1126" s="1552">
        <v>2331.5347000000002</v>
      </c>
      <c r="E1126" s="1535"/>
      <c r="F1126" s="1521" t="str">
        <f t="shared" si="17"/>
        <v>CHAPA MÚLTIPLA METÁLICA CORRUGADA REVESTIDA EM EPÓXI TIPO MP 100 OU SIMILAR - E = 1,60 MM E D = 1,10 M</v>
      </c>
    </row>
    <row r="1127" spans="1:6">
      <c r="A1127" s="1528" t="s">
        <v>11638</v>
      </c>
      <c r="B1127" s="1529" t="s">
        <v>21465</v>
      </c>
      <c r="C1127" s="1528" t="s">
        <v>3982</v>
      </c>
      <c r="D1127" s="1551">
        <v>2492.3287999999998</v>
      </c>
      <c r="E1127" s="1535"/>
      <c r="F1127" s="1521" t="str">
        <f t="shared" si="17"/>
        <v>CHAPA MÚLTIPLA METÁLICA CORRUGADA REVESTIDA EM EPÓXI TIPO MP 100 OU SIMILAR - E = 1,60 MM E D = 1,20 M</v>
      </c>
    </row>
    <row r="1128" spans="1:6">
      <c r="A1128" s="1526" t="s">
        <v>11639</v>
      </c>
      <c r="B1128" s="1523" t="s">
        <v>21466</v>
      </c>
      <c r="C1128" s="1526" t="s">
        <v>3982</v>
      </c>
      <c r="D1128" s="1552">
        <v>2693.3189000000002</v>
      </c>
      <c r="E1128" s="1535"/>
      <c r="F1128" s="1521" t="str">
        <f t="shared" si="17"/>
        <v>CHAPA MÚLTIPLA METÁLICA CORRUGADA REVESTIDA EM EPÓXI TIPO MP 100 OU SIMILAR - E = 1,60 MM E D = 1,30 M</v>
      </c>
    </row>
    <row r="1129" spans="1:6">
      <c r="A1129" s="1528" t="s">
        <v>11640</v>
      </c>
      <c r="B1129" s="1529" t="s">
        <v>21467</v>
      </c>
      <c r="C1129" s="1528" t="s">
        <v>3982</v>
      </c>
      <c r="D1129" s="1551">
        <v>2851.6419000000001</v>
      </c>
      <c r="E1129" s="1535"/>
      <c r="F1129" s="1521" t="str">
        <f t="shared" si="17"/>
        <v>CHAPA MÚLTIPLA METÁLICA CORRUGADA REVESTIDA EM EPÓXI TIPO MP 100 OU SIMILAR - E = 1,60 MM E D = 1,40 M</v>
      </c>
    </row>
    <row r="1130" spans="1:6">
      <c r="A1130" s="1526" t="s">
        <v>11641</v>
      </c>
      <c r="B1130" s="1523" t="s">
        <v>21468</v>
      </c>
      <c r="C1130" s="1526" t="s">
        <v>3982</v>
      </c>
      <c r="D1130" s="1552">
        <v>3055.0805999999998</v>
      </c>
      <c r="E1130" s="1535"/>
      <c r="F1130" s="1521" t="str">
        <f t="shared" si="17"/>
        <v>CHAPA MÚLTIPLA METÁLICA CORRUGADA REVESTIDA EM EPÓXI TIPO MP 100 OU SIMILAR - E = 1,60 MM E D = 1,50 M</v>
      </c>
    </row>
    <row r="1131" spans="1:6">
      <c r="A1131" s="1528" t="s">
        <v>11642</v>
      </c>
      <c r="B1131" s="1529" t="s">
        <v>21469</v>
      </c>
      <c r="C1131" s="1528" t="s">
        <v>3982</v>
      </c>
      <c r="D1131" s="1551">
        <v>3256.1012999999998</v>
      </c>
      <c r="E1131" s="1535"/>
      <c r="F1131" s="1521" t="str">
        <f t="shared" si="17"/>
        <v>CHAPA MÚLTIPLA METÁLICA CORRUGADA REVESTIDA EM EPÓXI TIPO MP 100 OU SIMILAR - E = 1,60 MM E D = 1,60 M</v>
      </c>
    </row>
    <row r="1132" spans="1:6">
      <c r="A1132" s="1526" t="s">
        <v>11643</v>
      </c>
      <c r="B1132" s="1523" t="s">
        <v>21470</v>
      </c>
      <c r="C1132" s="1526" t="s">
        <v>3982</v>
      </c>
      <c r="D1132" s="1552">
        <v>3416.8939</v>
      </c>
      <c r="E1132" s="1535"/>
      <c r="F1132" s="1521" t="str">
        <f t="shared" si="17"/>
        <v>CHAPA MÚLTIPLA METÁLICA CORRUGADA REVESTIDA EM EPÓXI TIPO MP 100 OU SIMILAR - E = 1,60 MM E D = 1,70 M</v>
      </c>
    </row>
    <row r="1133" spans="1:6">
      <c r="A1133" s="1528" t="s">
        <v>11644</v>
      </c>
      <c r="B1133" s="1529" t="s">
        <v>21471</v>
      </c>
      <c r="C1133" s="1528" t="s">
        <v>3982</v>
      </c>
      <c r="D1133" s="1551">
        <v>3617.8566999999998</v>
      </c>
      <c r="E1133" s="1535"/>
      <c r="F1133" s="1521" t="str">
        <f t="shared" si="17"/>
        <v>CHAPA MÚLTIPLA METÁLICA CORRUGADA REVESTIDA EM EPÓXI TIPO MP 100 OU SIMILAR - E = 1,60 MM E D = 1,80 M</v>
      </c>
    </row>
    <row r="1134" spans="1:6">
      <c r="A1134" s="1526" t="s">
        <v>11645</v>
      </c>
      <c r="B1134" s="1523" t="s">
        <v>21472</v>
      </c>
      <c r="C1134" s="1526" t="s">
        <v>3982</v>
      </c>
      <c r="D1134" s="1552">
        <v>4280.1504000000004</v>
      </c>
      <c r="E1134" s="1535"/>
      <c r="F1134" s="1521" t="str">
        <f t="shared" si="17"/>
        <v>CHAPA MÚLTIPLA METÁLICA CORRUGADA REVESTIDA EM EPÓXI TIPO MP 100 OU SIMILAR - E = 2,00 MM E D = 1,90 M</v>
      </c>
    </row>
    <row r="1135" spans="1:6">
      <c r="A1135" s="1528" t="s">
        <v>11646</v>
      </c>
      <c r="B1135" s="1529" t="s">
        <v>21473</v>
      </c>
      <c r="C1135" s="1528" t="s">
        <v>3982</v>
      </c>
      <c r="D1135" s="1551">
        <v>4511.5360000000001</v>
      </c>
      <c r="E1135" s="1535"/>
      <c r="F1135" s="1521" t="str">
        <f t="shared" si="17"/>
        <v>CHAPA MÚLTIPLA METÁLICA CORRUGADA REVESTIDA EM EPÓXI TIPO MP 100 OU SIMILAR - E = 2,00 MM E D = 2,00 M</v>
      </c>
    </row>
    <row r="1136" spans="1:6">
      <c r="A1136" s="1526" t="s">
        <v>11647</v>
      </c>
      <c r="B1136" s="1523" t="s">
        <v>21474</v>
      </c>
      <c r="C1136" s="1526" t="s">
        <v>3982</v>
      </c>
      <c r="D1136" s="1552">
        <v>4819.9309000000003</v>
      </c>
      <c r="E1136" s="1535"/>
      <c r="F1136" s="1521" t="str">
        <f t="shared" si="17"/>
        <v>CHAPA MÚLTIPLA METÁLICA CORRUGADA REVESTIDA EM EPÓXI TIPO MP 100 OU SIMILAR - E = 2,00 MM E D = 2,10 M</v>
      </c>
    </row>
    <row r="1137" spans="1:6">
      <c r="A1137" s="1528" t="s">
        <v>11648</v>
      </c>
      <c r="B1137" s="1529" t="s">
        <v>21475</v>
      </c>
      <c r="C1137" s="1528" t="s">
        <v>3982</v>
      </c>
      <c r="D1137" s="1551">
        <v>4935.6979000000001</v>
      </c>
      <c r="E1137" s="1535"/>
      <c r="F1137" s="1521" t="str">
        <f t="shared" si="17"/>
        <v>CHAPA MÚLTIPLA METÁLICA CORRUGADA REVESTIDA EM EPÓXI TIPO MP 100 OU SIMILAR - E = 2,00 MM E D = 2,20 M</v>
      </c>
    </row>
    <row r="1138" spans="1:6">
      <c r="A1138" s="1526" t="s">
        <v>11649</v>
      </c>
      <c r="B1138" s="1523" t="s">
        <v>21476</v>
      </c>
      <c r="C1138" s="1526" t="s">
        <v>3982</v>
      </c>
      <c r="D1138" s="1552">
        <v>5128.4652999999998</v>
      </c>
      <c r="E1138" s="1535"/>
      <c r="F1138" s="1521" t="str">
        <f t="shared" si="17"/>
        <v>CHAPA MÚLTIPLA METÁLICA CORRUGADA REVESTIDA EM EPÓXI TIPO MP 100 OU SIMILAR - E = 2,00 MM E D = 2,30 M</v>
      </c>
    </row>
    <row r="1139" spans="1:6">
      <c r="A1139" s="1528" t="s">
        <v>11650</v>
      </c>
      <c r="B1139" s="1529" t="s">
        <v>21477</v>
      </c>
      <c r="C1139" s="1528" t="s">
        <v>3982</v>
      </c>
      <c r="D1139" s="1551">
        <v>6984.8499000000002</v>
      </c>
      <c r="E1139" s="1535"/>
      <c r="F1139" s="1521" t="str">
        <f t="shared" si="17"/>
        <v>CHAPA MÚLTIPLA METÁLICA CORRUGADA REVESTIDA EM EPÓXI TIPO MP 100 OU SIMILAR - E = 2,70 MM E D = 2,40 M</v>
      </c>
    </row>
    <row r="1140" spans="1:6">
      <c r="A1140" s="1526" t="s">
        <v>11651</v>
      </c>
      <c r="B1140" s="1523" t="s">
        <v>21478</v>
      </c>
      <c r="C1140" s="1526" t="s">
        <v>3982</v>
      </c>
      <c r="D1140" s="1552">
        <v>8859.7780000000002</v>
      </c>
      <c r="E1140" s="1535"/>
      <c r="F1140" s="1521" t="str">
        <f t="shared" si="17"/>
        <v>CHAPA MÚLTIPLA METÁLICA CORRUGADA REVESTIDA EM EPÓXI TIPO MP 100 OU SIMILAR - E = 3,40 MM E D = 2,50 M</v>
      </c>
    </row>
    <row r="1141" spans="1:6">
      <c r="A1141" s="1528" t="s">
        <v>11652</v>
      </c>
      <c r="B1141" s="1529" t="s">
        <v>21479</v>
      </c>
      <c r="C1141" s="1528" t="s">
        <v>3982</v>
      </c>
      <c r="D1141" s="1551">
        <v>9363.4868999999999</v>
      </c>
      <c r="E1141" s="1535"/>
      <c r="F1141" s="1521" t="str">
        <f t="shared" si="17"/>
        <v>CHAPA MÚLTIPLA METÁLICA CORRUGADA REVESTIDA EM EPÓXI TIPO MP 100 OU SIMILAR - E = 3,40 MM E D = 2,60 M</v>
      </c>
    </row>
    <row r="1142" spans="1:6">
      <c r="A1142" s="1526" t="s">
        <v>11653</v>
      </c>
      <c r="B1142" s="1523" t="s">
        <v>21480</v>
      </c>
      <c r="C1142" s="1526" t="s">
        <v>3982</v>
      </c>
      <c r="D1142" s="1552">
        <v>9544.0437999999995</v>
      </c>
      <c r="E1142" s="1535"/>
      <c r="F1142" s="1521" t="str">
        <f t="shared" si="17"/>
        <v>CHAPA MÚLTIPLA METÁLICA CORRUGADA REVESTIDA EM EPÓXI TIPO MP 100 OU SIMILAR - E = 3,40 MM E D = 2,70 M</v>
      </c>
    </row>
    <row r="1143" spans="1:6">
      <c r="A1143" s="1528" t="s">
        <v>11654</v>
      </c>
      <c r="B1143" s="1529" t="s">
        <v>21481</v>
      </c>
      <c r="C1143" s="1528" t="s">
        <v>3982</v>
      </c>
      <c r="D1143" s="1551">
        <v>10012.309499999999</v>
      </c>
      <c r="E1143" s="1535"/>
      <c r="F1143" s="1521" t="str">
        <f t="shared" si="17"/>
        <v>CHAPA MÚLTIPLA METÁLICA CORRUGADA REVESTIDA EM EPÓXI TIPO MP 100 OU SIMILAR - E = 3,40 MM E D = 2,80 M</v>
      </c>
    </row>
    <row r="1144" spans="1:6">
      <c r="A1144" s="1526" t="s">
        <v>11655</v>
      </c>
      <c r="B1144" s="1523" t="s">
        <v>21482</v>
      </c>
      <c r="C1144" s="1526" t="s">
        <v>3982</v>
      </c>
      <c r="D1144" s="1552">
        <v>6255.6055999999999</v>
      </c>
      <c r="E1144" s="1535"/>
      <c r="F1144" s="1521" t="str">
        <f t="shared" si="17"/>
        <v>CHAPA MÚLTIPLA METÁLICA CORRUGADA REVESTIDA EM EPÓXI TIPO MP 152 OU SIMILAR - E = 2,70 MM E D = 1,50 M</v>
      </c>
    </row>
    <row r="1145" spans="1:6">
      <c r="A1145" s="1528" t="s">
        <v>11656</v>
      </c>
      <c r="B1145" s="1529" t="s">
        <v>21483</v>
      </c>
      <c r="C1145" s="1528" t="s">
        <v>3982</v>
      </c>
      <c r="D1145" s="1551">
        <v>7564.0164000000004</v>
      </c>
      <c r="E1145" s="1535"/>
      <c r="F1145" s="1521" t="str">
        <f t="shared" si="17"/>
        <v>CHAPA MÚLTIPLA METÁLICA CORRUGADA REVESTIDA EM EPÓXI TIPO MP 152 OU SIMILAR - E = 2,70 MM E D = 1,80 M</v>
      </c>
    </row>
    <row r="1146" spans="1:6">
      <c r="A1146" s="1526" t="s">
        <v>11657</v>
      </c>
      <c r="B1146" s="1523" t="s">
        <v>21484</v>
      </c>
      <c r="C1146" s="1526" t="s">
        <v>3982</v>
      </c>
      <c r="D1146" s="1552">
        <v>7809.4587000000001</v>
      </c>
      <c r="E1146" s="1535"/>
      <c r="F1146" s="1521" t="str">
        <f t="shared" si="17"/>
        <v>CHAPA MÚLTIPLA METÁLICA CORRUGADA REVESTIDA EM EPÓXI TIPO MP 152 OU SIMILAR - E = 2,70 MM E D = 1,90 M</v>
      </c>
    </row>
    <row r="1147" spans="1:6">
      <c r="A1147" s="1528" t="s">
        <v>11658</v>
      </c>
      <c r="B1147" s="1529" t="s">
        <v>21485</v>
      </c>
      <c r="C1147" s="1528" t="s">
        <v>3982</v>
      </c>
      <c r="D1147" s="1551">
        <v>8872.4881999999998</v>
      </c>
      <c r="E1147" s="1535"/>
      <c r="F1147" s="1521" t="str">
        <f t="shared" si="17"/>
        <v>CHAPA MÚLTIPLA METÁLICA CORRUGADA REVESTIDA EM EPÓXI TIPO MP 152 OU SIMILAR - E = 2,70 MM E D = 2,15 M</v>
      </c>
    </row>
    <row r="1148" spans="1:6">
      <c r="A1148" s="1526" t="s">
        <v>11659</v>
      </c>
      <c r="B1148" s="1523" t="s">
        <v>21486</v>
      </c>
      <c r="C1148" s="1526" t="s">
        <v>3982</v>
      </c>
      <c r="D1148" s="1552">
        <v>9363.1820000000007</v>
      </c>
      <c r="E1148" s="1535"/>
      <c r="F1148" s="1521" t="str">
        <f t="shared" si="17"/>
        <v>CHAPA MÚLTIPLA METÁLICA CORRUGADA REVESTIDA EM EPÓXI TIPO MP 152 OU SIMILAR - E = 2,70 MM E D = 2,30 M</v>
      </c>
    </row>
    <row r="1149" spans="1:6">
      <c r="A1149" s="1528" t="s">
        <v>11660</v>
      </c>
      <c r="B1149" s="1529" t="s">
        <v>21487</v>
      </c>
      <c r="C1149" s="1528" t="s">
        <v>3982</v>
      </c>
      <c r="D1149" s="1551">
        <v>10958.1072</v>
      </c>
      <c r="E1149" s="1535"/>
      <c r="F1149" s="1521" t="str">
        <f t="shared" si="17"/>
        <v>CHAPA MÚLTIPLA METÁLICA CORRUGADA REVESTIDA EM EPÓXI TIPO MP 152 OU SIMILAR - E = 2,70 MM E D = 2,65 M</v>
      </c>
    </row>
    <row r="1150" spans="1:6">
      <c r="A1150" s="1526" t="s">
        <v>11661</v>
      </c>
      <c r="B1150" s="1523" t="s">
        <v>21488</v>
      </c>
      <c r="C1150" s="1526" t="s">
        <v>3982</v>
      </c>
      <c r="D1150" s="1552">
        <v>12484.6891</v>
      </c>
      <c r="E1150" s="1535"/>
      <c r="F1150" s="1521" t="str">
        <f t="shared" si="17"/>
        <v>CHAPA MÚLTIPLA METÁLICA CORRUGADA REVESTIDA EM EPÓXI TIPO MP 152 OU SIMILAR - E = 2,70 MM E D = 3,05 M</v>
      </c>
    </row>
    <row r="1151" spans="1:6">
      <c r="A1151" s="1528" t="s">
        <v>11662</v>
      </c>
      <c r="B1151" s="1529" t="s">
        <v>21489</v>
      </c>
      <c r="C1151" s="1528" t="s">
        <v>3982</v>
      </c>
      <c r="D1151" s="1551">
        <v>13288.4566</v>
      </c>
      <c r="E1151" s="1535"/>
      <c r="F1151" s="1521" t="str">
        <f t="shared" si="17"/>
        <v>CHAPA MÚLTIPLA METÁLICA CORRUGADA REVESTIDA EM EPÓXI TIPO MP 152 OU SIMILAR - E = 2,70 MM E D = 3,20 M</v>
      </c>
    </row>
    <row r="1152" spans="1:6">
      <c r="A1152" s="1526" t="s">
        <v>11663</v>
      </c>
      <c r="B1152" s="1523" t="s">
        <v>21490</v>
      </c>
      <c r="C1152" s="1526" t="s">
        <v>3982</v>
      </c>
      <c r="D1152" s="1552">
        <v>14065.7498</v>
      </c>
      <c r="E1152" s="1535"/>
      <c r="F1152" s="1521" t="str">
        <f t="shared" si="17"/>
        <v>CHAPA MÚLTIPLA METÁLICA CORRUGADA REVESTIDA EM EPÓXI TIPO MP 152 OU SIMILAR - E = 2,70 MM E D = 3,40 M</v>
      </c>
    </row>
    <row r="1153" spans="1:6">
      <c r="A1153" s="1528" t="s">
        <v>11664</v>
      </c>
      <c r="B1153" s="1529" t="s">
        <v>21491</v>
      </c>
      <c r="C1153" s="1528" t="s">
        <v>3982</v>
      </c>
      <c r="D1153" s="1551">
        <v>15089.562400000001</v>
      </c>
      <c r="E1153" s="1535"/>
      <c r="F1153" s="1521" t="str">
        <f t="shared" si="17"/>
        <v>CHAPA MÚLTIPLA METÁLICA CORRUGADA REVESTIDA EM EPÓXI TIPO MP 152 OU SIMILAR - E = 2,70 MM E D = 3,65 M</v>
      </c>
    </row>
    <row r="1154" spans="1:6">
      <c r="A1154" s="1526" t="s">
        <v>11665</v>
      </c>
      <c r="B1154" s="1523" t="s">
        <v>21492</v>
      </c>
      <c r="C1154" s="1526" t="s">
        <v>3982</v>
      </c>
      <c r="D1154" s="1552">
        <v>15619.6237</v>
      </c>
      <c r="E1154" s="1535"/>
      <c r="F1154" s="1521" t="str">
        <f t="shared" si="17"/>
        <v>CHAPA MÚLTIPLA METÁLICA CORRUGADA REVESTIDA EM EPÓXI TIPO MP 152 OU SIMILAR - E = 2,70 MM E D = 3,80 M</v>
      </c>
    </row>
    <row r="1155" spans="1:6">
      <c r="A1155" s="1528" t="s">
        <v>11666</v>
      </c>
      <c r="B1155" s="1529" t="s">
        <v>21493</v>
      </c>
      <c r="C1155" s="1528" t="s">
        <v>3982</v>
      </c>
      <c r="D1155" s="1551">
        <v>17214.5576</v>
      </c>
      <c r="E1155" s="1535"/>
      <c r="F1155" s="1521" t="str">
        <f t="shared" ref="F1155:F1218" si="18">UPPER(B1155)</f>
        <v>CHAPA MÚLTIPLA METÁLICA CORRUGADA REVESTIDA EM EPÓXI TIPO MP 152 OU SIMILAR - E = 2,70 MM E D = 4,20 M</v>
      </c>
    </row>
    <row r="1156" spans="1:6">
      <c r="A1156" s="1526" t="s">
        <v>11667</v>
      </c>
      <c r="B1156" s="1523" t="s">
        <v>21494</v>
      </c>
      <c r="C1156" s="1526" t="s">
        <v>3982</v>
      </c>
      <c r="D1156" s="1552">
        <v>18766.8125</v>
      </c>
      <c r="E1156" s="1535"/>
      <c r="F1156" s="1521" t="str">
        <f t="shared" si="18"/>
        <v>CHAPA MÚLTIPLA METÁLICA CORRUGADA REVESTIDA EM EPÓXI TIPO MP 152 OU SIMILAR - E = 2,70 MM E D = 4,60 M</v>
      </c>
    </row>
    <row r="1157" spans="1:6">
      <c r="A1157" s="1528" t="s">
        <v>11668</v>
      </c>
      <c r="B1157" s="1529" t="s">
        <v>21495</v>
      </c>
      <c r="C1157" s="1528" t="s">
        <v>3982</v>
      </c>
      <c r="D1157" s="1551">
        <v>24036.198100000001</v>
      </c>
      <c r="E1157" s="1535"/>
      <c r="F1157" s="1521" t="str">
        <f t="shared" si="18"/>
        <v>CHAPA MÚLTIPLA METÁLICA CORRUGADA REVESTIDA EM EPÓXI TIPO MP 152 OU SIMILAR - E = 3,40 MM E D = 4,80 M</v>
      </c>
    </row>
    <row r="1158" spans="1:6">
      <c r="A1158" s="1526" t="s">
        <v>11669</v>
      </c>
      <c r="B1158" s="1523" t="s">
        <v>21496</v>
      </c>
      <c r="C1158" s="1526" t="s">
        <v>3982</v>
      </c>
      <c r="D1158" s="1552">
        <v>24718.375800000002</v>
      </c>
      <c r="E1158" s="1535"/>
      <c r="F1158" s="1521" t="str">
        <f t="shared" si="18"/>
        <v>CHAPA MÚLTIPLA METÁLICA CORRUGADA REVESTIDA EM EPÓXI TIPO MP 152 OU SIMILAR - E = 3,40 MM E D = 5,00 M</v>
      </c>
    </row>
    <row r="1159" spans="1:6">
      <c r="A1159" s="1528" t="s">
        <v>11670</v>
      </c>
      <c r="B1159" s="1529" t="s">
        <v>21497</v>
      </c>
      <c r="C1159" s="1528" t="s">
        <v>3982</v>
      </c>
      <c r="D1159" s="1551">
        <v>30166.526999999998</v>
      </c>
      <c r="E1159" s="1535"/>
      <c r="F1159" s="1521" t="str">
        <f t="shared" si="18"/>
        <v>CHAPA MÚLTIPLA METÁLICA CORRUGADA REVESTIDA EM EPÓXI TIPO MP 152 OU SIMILAR - E = 3,90 MM E D = 5,35 M</v>
      </c>
    </row>
    <row r="1160" spans="1:6">
      <c r="A1160" s="1526" t="s">
        <v>11671</v>
      </c>
      <c r="B1160" s="1523" t="s">
        <v>21498</v>
      </c>
      <c r="C1160" s="1526" t="s">
        <v>3982</v>
      </c>
      <c r="D1160" s="1552">
        <v>32324.925800000001</v>
      </c>
      <c r="E1160" s="1535"/>
      <c r="F1160" s="1521" t="str">
        <f t="shared" si="18"/>
        <v>CHAPA MÚLTIPLA METÁLICA CORRUGADA REVESTIDA EM EPÓXI TIPO MP 152 OU SIMILAR - E = 3,90 MM E D = 5,70 M</v>
      </c>
    </row>
    <row r="1161" spans="1:6">
      <c r="A1161" s="1528" t="s">
        <v>11672</v>
      </c>
      <c r="B1161" s="1529" t="s">
        <v>21499</v>
      </c>
      <c r="C1161" s="1528" t="s">
        <v>3982</v>
      </c>
      <c r="D1161" s="1551">
        <v>40002.930500000002</v>
      </c>
      <c r="E1161" s="1535"/>
      <c r="F1161" s="1521" t="str">
        <f t="shared" si="18"/>
        <v>CHAPA MÚLTIPLA METÁLICA CORRUGADA REVESTIDA EM EPÓXI TIPO MP 152 OU SIMILAR - E = 4,70 MM E D = 6,10 M</v>
      </c>
    </row>
    <row r="1162" spans="1:6">
      <c r="A1162" s="1526" t="s">
        <v>11673</v>
      </c>
      <c r="B1162" s="1523" t="s">
        <v>21500</v>
      </c>
      <c r="C1162" s="1526" t="s">
        <v>3982</v>
      </c>
      <c r="D1162" s="1552">
        <v>42501.267699999997</v>
      </c>
      <c r="E1162" s="1535"/>
      <c r="F1162" s="1521" t="str">
        <f t="shared" si="18"/>
        <v>CHAPA MÚLTIPLA METÁLICA CORRUGADA REVESTIDA EM EPÓXI TIPO MP 152 OU SIMILAR - E = 6,40 MM E D = 6,50 M</v>
      </c>
    </row>
    <row r="1163" spans="1:6">
      <c r="A1163" s="1528" t="s">
        <v>11674</v>
      </c>
      <c r="B1163" s="1529" t="s">
        <v>21501</v>
      </c>
      <c r="C1163" s="1528" t="s">
        <v>3982</v>
      </c>
      <c r="D1163" s="1551">
        <v>54320.56</v>
      </c>
      <c r="E1163" s="1535"/>
      <c r="F1163" s="1521" t="str">
        <f t="shared" si="18"/>
        <v>CHAPA MÚLTIPLA METÁLICA CORRUGADA REVESTIDA EM EPÓXI TIPO MP 152 OU SIMILAR - E = 6,40 MM E D = 6,85 M</v>
      </c>
    </row>
    <row r="1164" spans="1:6">
      <c r="A1164" s="1526" t="s">
        <v>11675</v>
      </c>
      <c r="B1164" s="1523" t="s">
        <v>21502</v>
      </c>
      <c r="C1164" s="1526" t="s">
        <v>3982</v>
      </c>
      <c r="D1164" s="1552">
        <v>57315.183199999999</v>
      </c>
      <c r="E1164" s="1535"/>
      <c r="F1164" s="1521" t="str">
        <f t="shared" si="18"/>
        <v>CHAPA MÚLTIPLA METÁLICA CORRUGADA REVESTIDA EM EPÓXI TIPO MP 152 OU SIMILAR - E = 6,40 MM E D = 7,25 M</v>
      </c>
    </row>
    <row r="1165" spans="1:6">
      <c r="A1165" s="1528" t="s">
        <v>11676</v>
      </c>
      <c r="B1165" s="1529" t="s">
        <v>12071</v>
      </c>
      <c r="C1165" s="1528" t="s">
        <v>20703</v>
      </c>
      <c r="D1165" s="1551">
        <v>84561.965100000001</v>
      </c>
      <c r="E1165" s="1535"/>
      <c r="F1165" s="1521" t="str">
        <f t="shared" si="18"/>
        <v>APARELHO DE APOIO METÁLICO ESFÉRICO UNIDIRECIONAL COM 4 CHUMBADORES E CAPACIDADE DE 9.000 KN</v>
      </c>
    </row>
    <row r="1166" spans="1:6">
      <c r="A1166" s="1526" t="s">
        <v>11677</v>
      </c>
      <c r="B1166" s="1523" t="s">
        <v>12072</v>
      </c>
      <c r="C1166" s="1526" t="s">
        <v>20703</v>
      </c>
      <c r="D1166" s="1552">
        <v>87271.577699999994</v>
      </c>
      <c r="E1166" s="1535"/>
      <c r="F1166" s="1521" t="str">
        <f t="shared" si="18"/>
        <v>APARELHO DE APOIO METÁLICO ESFÉRICO UNIDIRECIONAL COM 4 CHUMBADORES E CAPACIDADE DE 9.500 KN</v>
      </c>
    </row>
    <row r="1167" spans="1:6">
      <c r="A1167" s="1528" t="s">
        <v>11678</v>
      </c>
      <c r="B1167" s="1529" t="s">
        <v>12073</v>
      </c>
      <c r="C1167" s="1528" t="s">
        <v>20703</v>
      </c>
      <c r="D1167" s="1543">
        <v>90531.022599999997</v>
      </c>
      <c r="E1167" s="1535"/>
      <c r="F1167" s="1521" t="str">
        <f t="shared" si="18"/>
        <v>APARELHO DE APOIO METÁLICO ESFÉRICO UNIDIRECIONAL COM 4 CHUMBADORES E CAPACIDADE DE 10.000 KN</v>
      </c>
    </row>
    <row r="1168" spans="1:6">
      <c r="A1168" s="1526" t="s">
        <v>20387</v>
      </c>
      <c r="B1168" s="1523" t="s">
        <v>20388</v>
      </c>
      <c r="C1168" s="1526" t="s">
        <v>20703</v>
      </c>
      <c r="D1168" s="1552">
        <v>0.53159999999999996</v>
      </c>
      <c r="E1168" s="1535"/>
      <c r="F1168" s="1521" t="str">
        <f t="shared" si="18"/>
        <v>FINCAPINO DE AÇÃO INDIRETA E PINO LISO - D = 6,35 MM (1/4")</v>
      </c>
    </row>
    <row r="1169" spans="1:6">
      <c r="A1169" s="1528" t="s">
        <v>11679</v>
      </c>
      <c r="B1169" s="1529" t="s">
        <v>21503</v>
      </c>
      <c r="C1169" s="1528" t="s">
        <v>3982</v>
      </c>
      <c r="D1169" s="1551">
        <v>1681.3846000000001</v>
      </c>
      <c r="E1169" s="1535"/>
      <c r="F1169" s="1521" t="str">
        <f t="shared" si="18"/>
        <v>CORPO DE BSCC PRÉ-MOLDADO COMERCIAL - SEÇÃO DE 1,5 M X 1,5 M - TIPO I</v>
      </c>
    </row>
    <row r="1170" spans="1:6">
      <c r="A1170" s="1526" t="s">
        <v>11680</v>
      </c>
      <c r="B1170" s="1523" t="s">
        <v>21504</v>
      </c>
      <c r="C1170" s="1526" t="s">
        <v>3982</v>
      </c>
      <c r="D1170" s="1552">
        <v>1697.5926999999999</v>
      </c>
      <c r="E1170" s="1535"/>
      <c r="F1170" s="1521" t="str">
        <f t="shared" si="18"/>
        <v>CORPO DE BSCC PRÉ-MOLDADO COMERCIAL - SEÇÃO DE 1,5 M X 1,5 M - TIPO II</v>
      </c>
    </row>
    <row r="1171" spans="1:6">
      <c r="A1171" s="1528" t="s">
        <v>11681</v>
      </c>
      <c r="B1171" s="1529" t="s">
        <v>21505</v>
      </c>
      <c r="C1171" s="1528" t="s">
        <v>3982</v>
      </c>
      <c r="D1171" s="1551">
        <v>1707.9812999999999</v>
      </c>
      <c r="E1171" s="1535"/>
      <c r="F1171" s="1521" t="str">
        <f t="shared" si="18"/>
        <v>CORPO DE BSCC PRÉ-MOLDADO COMERCIAL - SEÇÃO DE 1,5 M X 1,5 M - TIPO III</v>
      </c>
    </row>
    <row r="1172" spans="1:6">
      <c r="A1172" s="1526" t="s">
        <v>11682</v>
      </c>
      <c r="B1172" s="1523" t="s">
        <v>21506</v>
      </c>
      <c r="C1172" s="1526" t="s">
        <v>3982</v>
      </c>
      <c r="D1172" s="1552">
        <v>1807.7228</v>
      </c>
      <c r="E1172" s="1535"/>
      <c r="F1172" s="1521" t="str">
        <f t="shared" si="18"/>
        <v>CORPO DE BSCC PRÉ-MOLDADO COMERCIAL - SEÇÃO DE 1,5 M X 1,5 M - TIPO IV</v>
      </c>
    </row>
    <row r="1173" spans="1:6">
      <c r="A1173" s="1528" t="s">
        <v>11683</v>
      </c>
      <c r="B1173" s="1529" t="s">
        <v>21507</v>
      </c>
      <c r="C1173" s="1528" t="s">
        <v>3982</v>
      </c>
      <c r="D1173" s="1551">
        <v>2084.4133000000002</v>
      </c>
      <c r="E1173" s="1535"/>
      <c r="F1173" s="1521" t="str">
        <f t="shared" si="18"/>
        <v>CORPO DE BSCC PRÉ-MOLDADO COMERCIAL - SEÇÃO DE 1,5 M X 1,5 M - TIPO V</v>
      </c>
    </row>
    <row r="1174" spans="1:6">
      <c r="A1174" s="1526" t="s">
        <v>11684</v>
      </c>
      <c r="B1174" s="1523" t="s">
        <v>21508</v>
      </c>
      <c r="C1174" s="1526" t="s">
        <v>3982</v>
      </c>
      <c r="D1174" s="1552">
        <v>2116.4054000000001</v>
      </c>
      <c r="E1174" s="1535"/>
      <c r="F1174" s="1521" t="str">
        <f t="shared" si="18"/>
        <v>CORPO DE BSCC PRÉ-MOLDADO COMERCIAL - SEÇÃO DE 1,5 M X 1,5 M - TIPO VI</v>
      </c>
    </row>
    <row r="1175" spans="1:6">
      <c r="A1175" s="1528" t="s">
        <v>11685</v>
      </c>
      <c r="B1175" s="1529" t="s">
        <v>21509</v>
      </c>
      <c r="C1175" s="1528" t="s">
        <v>3982</v>
      </c>
      <c r="D1175" s="1551">
        <v>2174.3537999999999</v>
      </c>
      <c r="E1175" s="1535"/>
      <c r="F1175" s="1521" t="str">
        <f t="shared" si="18"/>
        <v>CORPO DE BSCC PRÉ-MOLDADO COMERCIAL - SEÇÃO DE 1,5 M X 1,5 M - TIPO VII</v>
      </c>
    </row>
    <row r="1176" spans="1:6">
      <c r="A1176" s="1526" t="s">
        <v>11686</v>
      </c>
      <c r="B1176" s="1523" t="s">
        <v>21510</v>
      </c>
      <c r="C1176" s="1526" t="s">
        <v>3982</v>
      </c>
      <c r="D1176" s="1552">
        <v>2483.3148000000001</v>
      </c>
      <c r="E1176" s="1535"/>
      <c r="F1176" s="1521" t="str">
        <f t="shared" si="18"/>
        <v>CORPO DE BSCC PRÉ-MOLDADO COMERCIAL - SEÇÃO DE 2,0 M X 2,0 M - TIPO I</v>
      </c>
    </row>
    <row r="1177" spans="1:6">
      <c r="A1177" s="1528" t="s">
        <v>11687</v>
      </c>
      <c r="B1177" s="1529" t="s">
        <v>21511</v>
      </c>
      <c r="C1177" s="1528" t="s">
        <v>3982</v>
      </c>
      <c r="D1177" s="1551">
        <v>2502.2330000000002</v>
      </c>
      <c r="E1177" s="1535"/>
      <c r="F1177" s="1521" t="str">
        <f t="shared" si="18"/>
        <v>CORPO DE BSCC PRÉ-MOLDADO COMERCIAL - SEÇÃO DE 2,0 M X 2,0 M - TIPO II</v>
      </c>
    </row>
    <row r="1178" spans="1:6">
      <c r="A1178" s="1526" t="s">
        <v>11688</v>
      </c>
      <c r="B1178" s="1523" t="s">
        <v>21512</v>
      </c>
      <c r="C1178" s="1526" t="s">
        <v>3982</v>
      </c>
      <c r="D1178" s="1552">
        <v>2540.2719000000002</v>
      </c>
      <c r="E1178" s="1535"/>
      <c r="F1178" s="1521" t="str">
        <f t="shared" si="18"/>
        <v>CORPO DE BSCC PRÉ-MOLDADO COMERCIAL - SEÇÃO DE 2,0 M X 2,0 M - TIPO III</v>
      </c>
    </row>
    <row r="1179" spans="1:6">
      <c r="A1179" s="1528" t="s">
        <v>11689</v>
      </c>
      <c r="B1179" s="1529" t="s">
        <v>21513</v>
      </c>
      <c r="C1179" s="1528" t="s">
        <v>3982</v>
      </c>
      <c r="D1179" s="1551">
        <v>2762.1770999999999</v>
      </c>
      <c r="E1179" s="1535"/>
      <c r="F1179" s="1521" t="str">
        <f t="shared" si="18"/>
        <v>CORPO DE BSCC PRÉ-MOLDADO COMERCIAL - SEÇÃO DE 2,0 M X 2,0 M - TIPO IV</v>
      </c>
    </row>
    <row r="1180" spans="1:6">
      <c r="A1180" s="1526" t="s">
        <v>11690</v>
      </c>
      <c r="B1180" s="1523" t="s">
        <v>21514</v>
      </c>
      <c r="C1180" s="1526" t="s">
        <v>3982</v>
      </c>
      <c r="D1180" s="1552">
        <v>2780.8559</v>
      </c>
      <c r="E1180" s="1535"/>
      <c r="F1180" s="1521" t="str">
        <f t="shared" si="18"/>
        <v>CORPO DE BSCC PRÉ-MOLDADO COMERCIAL - SEÇÃO DE 2,0 M X 2,0 M - TIPO V</v>
      </c>
    </row>
    <row r="1181" spans="1:6">
      <c r="A1181" s="1528" t="s">
        <v>11691</v>
      </c>
      <c r="B1181" s="1529" t="s">
        <v>21515</v>
      </c>
      <c r="C1181" s="1528" t="s">
        <v>3982</v>
      </c>
      <c r="D1181" s="1551">
        <v>2818.3199</v>
      </c>
      <c r="E1181" s="1535"/>
      <c r="F1181" s="1521" t="str">
        <f t="shared" si="18"/>
        <v>CORPO DE BSCC PRÉ-MOLDADO COMERCIAL - SEÇÃO DE 2,0 M X 2,0 M - TIPO VI</v>
      </c>
    </row>
    <row r="1182" spans="1:6">
      <c r="A1182" s="1526" t="s">
        <v>11692</v>
      </c>
      <c r="B1182" s="1523" t="s">
        <v>21516</v>
      </c>
      <c r="C1182" s="1526" t="s">
        <v>3982</v>
      </c>
      <c r="D1182" s="1552">
        <v>3031.3815</v>
      </c>
      <c r="E1182" s="1535"/>
      <c r="F1182" s="1521" t="str">
        <f t="shared" si="18"/>
        <v>CORPO DE BSCC PRÉ-MOLDADO COMERCIAL - SEÇÃO DE 2,0 M X 2,0 M - TIPO VII</v>
      </c>
    </row>
    <row r="1183" spans="1:6">
      <c r="A1183" s="1528" t="s">
        <v>11693</v>
      </c>
      <c r="B1183" s="1529" t="s">
        <v>21517</v>
      </c>
      <c r="C1183" s="1528" t="s">
        <v>3982</v>
      </c>
      <c r="D1183" s="1551">
        <v>3083.5781000000002</v>
      </c>
      <c r="E1183" s="1535"/>
      <c r="F1183" s="1521" t="str">
        <f t="shared" si="18"/>
        <v>CORPO DE BSCC PRÉ-MOLDADO COMERCIAL - SEÇÃO DE 2,5 M X 2,5 M - TIPO I</v>
      </c>
    </row>
    <row r="1184" spans="1:6">
      <c r="A1184" s="1526" t="s">
        <v>11694</v>
      </c>
      <c r="B1184" s="1523" t="s">
        <v>21518</v>
      </c>
      <c r="C1184" s="1526" t="s">
        <v>3982</v>
      </c>
      <c r="D1184" s="1552">
        <v>3150.8607000000002</v>
      </c>
      <c r="E1184" s="1535"/>
      <c r="F1184" s="1521" t="str">
        <f t="shared" si="18"/>
        <v>CORPO DE BSCC PRÉ-MOLDADO COMERCIAL - SEÇÃO DE 2,5 M X 2,5 M - TIPO II</v>
      </c>
    </row>
    <row r="1185" spans="1:6">
      <c r="A1185" s="1528" t="s">
        <v>11695</v>
      </c>
      <c r="B1185" s="1529" t="s">
        <v>21519</v>
      </c>
      <c r="C1185" s="1528" t="s">
        <v>3982</v>
      </c>
      <c r="D1185" s="1551">
        <v>3490.5138999999999</v>
      </c>
      <c r="E1185" s="1535"/>
      <c r="F1185" s="1521" t="str">
        <f t="shared" si="18"/>
        <v>CORPO DE BSCC PRÉ-MOLDADO COMERCIAL - SEÇÃO DE 2,5 M X 2,5 M - TIPO III</v>
      </c>
    </row>
    <row r="1186" spans="1:6">
      <c r="A1186" s="1526" t="s">
        <v>11696</v>
      </c>
      <c r="B1186" s="1523" t="s">
        <v>21520</v>
      </c>
      <c r="C1186" s="1526" t="s">
        <v>3982</v>
      </c>
      <c r="D1186" s="1552">
        <v>3629.7682</v>
      </c>
      <c r="E1186" s="1535"/>
      <c r="F1186" s="1521" t="str">
        <f t="shared" si="18"/>
        <v>CORPO DE BSCC PRÉ-MOLDADO COMERCIAL - SEÇÃO DE 2,5 M X 2,5 M - TIPO IV</v>
      </c>
    </row>
    <row r="1187" spans="1:6">
      <c r="A1187" s="1528" t="s">
        <v>11697</v>
      </c>
      <c r="B1187" s="1529" t="s">
        <v>21521</v>
      </c>
      <c r="C1187" s="1528" t="s">
        <v>3982</v>
      </c>
      <c r="D1187" s="1551">
        <v>3688.1895</v>
      </c>
      <c r="E1187" s="1535"/>
      <c r="F1187" s="1521" t="str">
        <f t="shared" si="18"/>
        <v>CORPO DE BSCC PRÉ-MOLDADO COMERCIAL - SEÇÃO DE 2,5 M X 2,5 M - TIPO V</v>
      </c>
    </row>
    <row r="1188" spans="1:6">
      <c r="A1188" s="1526" t="s">
        <v>11698</v>
      </c>
      <c r="B1188" s="1523" t="s">
        <v>21522</v>
      </c>
      <c r="C1188" s="1526" t="s">
        <v>3982</v>
      </c>
      <c r="D1188" s="1552">
        <v>3942.7860999999998</v>
      </c>
      <c r="E1188" s="1535"/>
      <c r="F1188" s="1521" t="str">
        <f t="shared" si="18"/>
        <v>CORPO DE BSCC PRÉ-MOLDADO COMERCIAL - SEÇÃO DE 2,5 M X 2,5 M - TIPO VI</v>
      </c>
    </row>
    <row r="1189" spans="1:6">
      <c r="A1189" s="1528" t="s">
        <v>11699</v>
      </c>
      <c r="B1189" s="1529" t="s">
        <v>21523</v>
      </c>
      <c r="C1189" s="1528" t="s">
        <v>3982</v>
      </c>
      <c r="D1189" s="1551">
        <v>4026.7570999999998</v>
      </c>
      <c r="E1189" s="1535"/>
      <c r="F1189" s="1521" t="str">
        <f t="shared" si="18"/>
        <v>CORPO DE BSCC PRÉ-MOLDADO COMERCIAL - SEÇÃO DE 2,5 M X 2,5 M - TIPO VII</v>
      </c>
    </row>
    <row r="1190" spans="1:6">
      <c r="A1190" s="1526" t="s">
        <v>11700</v>
      </c>
      <c r="B1190" s="1523" t="s">
        <v>21524</v>
      </c>
      <c r="C1190" s="1526" t="s">
        <v>3982</v>
      </c>
      <c r="D1190" s="1552">
        <v>4038.7001</v>
      </c>
      <c r="E1190" s="1535"/>
      <c r="F1190" s="1521" t="str">
        <f t="shared" si="18"/>
        <v>CORPO DE BSCC PRÉ-MOLDADO COMERCIAL - SEÇÃO DE 3,0 M X 3,0 M - TIPO I</v>
      </c>
    </row>
    <row r="1191" spans="1:6">
      <c r="A1191" s="1528" t="s">
        <v>11701</v>
      </c>
      <c r="B1191" s="1529" t="s">
        <v>21525</v>
      </c>
      <c r="C1191" s="1528" t="s">
        <v>3982</v>
      </c>
      <c r="D1191" s="1551">
        <v>4714.4254000000001</v>
      </c>
      <c r="E1191" s="1535"/>
      <c r="F1191" s="1521" t="str">
        <f t="shared" si="18"/>
        <v>CORPO DE BSCC PRÉ-MOLDADO COMERCIAL - SEÇÃO DE 3,0 M X 3,0 M - TIPO II</v>
      </c>
    </row>
    <row r="1192" spans="1:6">
      <c r="A1192" s="1526" t="s">
        <v>11702</v>
      </c>
      <c r="B1192" s="1523" t="s">
        <v>21526</v>
      </c>
      <c r="C1192" s="1526" t="s">
        <v>3982</v>
      </c>
      <c r="D1192" s="1552">
        <v>4804.4642999999996</v>
      </c>
      <c r="E1192" s="1535"/>
      <c r="F1192" s="1521" t="str">
        <f t="shared" si="18"/>
        <v>CORPO DE BSCC PRÉ-MOLDADO COMERCIAL - SEÇÃO DE 3,0 M X 3,0 M - TIPO III</v>
      </c>
    </row>
    <row r="1193" spans="1:6">
      <c r="A1193" s="1528" t="s">
        <v>11703</v>
      </c>
      <c r="B1193" s="1529" t="s">
        <v>21527</v>
      </c>
      <c r="C1193" s="1528" t="s">
        <v>3982</v>
      </c>
      <c r="D1193" s="1551">
        <v>4941.6238000000003</v>
      </c>
      <c r="E1193" s="1535"/>
      <c r="F1193" s="1521" t="str">
        <f t="shared" si="18"/>
        <v>CORPO DE BSCC PRÉ-MOLDADO COMERCIAL - SEÇÃO DE 3,0 M X 3,0 M - TIPO IV</v>
      </c>
    </row>
    <row r="1194" spans="1:6">
      <c r="A1194" s="1526" t="s">
        <v>11704</v>
      </c>
      <c r="B1194" s="1523" t="s">
        <v>21528</v>
      </c>
      <c r="C1194" s="1526" t="s">
        <v>3982</v>
      </c>
      <c r="D1194" s="1552">
        <v>5143.4537</v>
      </c>
      <c r="E1194" s="1535"/>
      <c r="F1194" s="1521" t="str">
        <f t="shared" si="18"/>
        <v>CORPO DE BSCC PRÉ-MOLDADO COMERCIAL - SEÇÃO DE 3,0 M X 3,0 M - TIPO V</v>
      </c>
    </row>
    <row r="1195" spans="1:6">
      <c r="A1195" s="1528" t="s">
        <v>11705</v>
      </c>
      <c r="B1195" s="1529" t="s">
        <v>21529</v>
      </c>
      <c r="C1195" s="1528" t="s">
        <v>3982</v>
      </c>
      <c r="D1195" s="1551">
        <v>5315.3863000000001</v>
      </c>
      <c r="E1195" s="1535"/>
      <c r="F1195" s="1521" t="str">
        <f t="shared" si="18"/>
        <v>CORPO DE BSCC PRÉ-MOLDADO COMERCIAL - SEÇÃO DE 3,0 M X 3,0 M - TIPO VI</v>
      </c>
    </row>
    <row r="1196" spans="1:6">
      <c r="A1196" s="1526" t="s">
        <v>11706</v>
      </c>
      <c r="B1196" s="1523" t="s">
        <v>21530</v>
      </c>
      <c r="C1196" s="1526" t="s">
        <v>3982</v>
      </c>
      <c r="D1196" s="1552">
        <v>6023.3391000000001</v>
      </c>
      <c r="E1196" s="1535"/>
      <c r="F1196" s="1521" t="str">
        <f t="shared" si="18"/>
        <v>CORPO DE BSCC PRÉ-MOLDADO COMERCIAL - SEÇÃO DE 3,0 M X 3,0 M - TIPO VII</v>
      </c>
    </row>
    <row r="1197" spans="1:6">
      <c r="A1197" s="1528" t="s">
        <v>11707</v>
      </c>
      <c r="B1197" s="1529" t="s">
        <v>21531</v>
      </c>
      <c r="C1197" s="1528" t="s">
        <v>3982</v>
      </c>
      <c r="D1197" s="1551">
        <v>1629.8552999999999</v>
      </c>
      <c r="E1197" s="1535"/>
      <c r="F1197" s="1521" t="str">
        <f t="shared" si="18"/>
        <v>CORPO DE BSCC PRÉ-MOLDADO COMERCIAL - SEÇÃO CANAL DE 1,5 M X 1,5 M</v>
      </c>
    </row>
    <row r="1198" spans="1:6">
      <c r="A1198" s="1526" t="s">
        <v>11708</v>
      </c>
      <c r="B1198" s="1523" t="s">
        <v>21532</v>
      </c>
      <c r="C1198" s="1526" t="s">
        <v>3982</v>
      </c>
      <c r="D1198" s="1552">
        <v>1870.9051999999999</v>
      </c>
      <c r="E1198" s="1535"/>
      <c r="F1198" s="1521" t="str">
        <f t="shared" si="18"/>
        <v>CORPO DE BSCC PRÉ-MOLDADO COMERCIAL - SEÇÃO CANAL DE 2,0 M X 1,5 M</v>
      </c>
    </row>
    <row r="1199" spans="1:6">
      <c r="A1199" s="1528" t="s">
        <v>11709</v>
      </c>
      <c r="B1199" s="1529" t="s">
        <v>21533</v>
      </c>
      <c r="C1199" s="1528" t="s">
        <v>3982</v>
      </c>
      <c r="D1199" s="1551">
        <v>2350.2166999999999</v>
      </c>
      <c r="E1199" s="1535"/>
      <c r="F1199" s="1521" t="str">
        <f t="shared" si="18"/>
        <v>CORPO DE BSCC PRÉ-MOLDADO COMERCIAL - SEÇÃO CANAL DE 2,0 M X 2,0 M - TIPO I</v>
      </c>
    </row>
    <row r="1200" spans="1:6">
      <c r="A1200" s="1526" t="s">
        <v>11710</v>
      </c>
      <c r="B1200" s="1523" t="s">
        <v>21534</v>
      </c>
      <c r="C1200" s="1526" t="s">
        <v>3982</v>
      </c>
      <c r="D1200" s="1552">
        <v>2477.5448999999999</v>
      </c>
      <c r="E1200" s="1535"/>
      <c r="F1200" s="1521" t="str">
        <f t="shared" si="18"/>
        <v>CORPO DE BSCC PRÉ-MOLDADO COMERCIAL - SEÇÃO CANAL DE 2,0 M X 2,0 M - TIPO II</v>
      </c>
    </row>
    <row r="1201" spans="1:6">
      <c r="A1201" s="1528" t="s">
        <v>11711</v>
      </c>
      <c r="B1201" s="1529" t="s">
        <v>21535</v>
      </c>
      <c r="C1201" s="1528" t="s">
        <v>3982</v>
      </c>
      <c r="D1201" s="1551">
        <v>2091.4992999999999</v>
      </c>
      <c r="E1201" s="1535"/>
      <c r="F1201" s="1521" t="str">
        <f t="shared" si="18"/>
        <v>CORPO DE BSCC PRÉ-MOLDADO COMERCIAL - SEÇÃO CANAL DE 2,5 M X 1,5 M</v>
      </c>
    </row>
    <row r="1202" spans="1:6">
      <c r="A1202" s="1526" t="s">
        <v>11712</v>
      </c>
      <c r="B1202" s="1523" t="s">
        <v>21536</v>
      </c>
      <c r="C1202" s="1526" t="s">
        <v>3982</v>
      </c>
      <c r="D1202" s="1552">
        <v>2827.9023999999999</v>
      </c>
      <c r="E1202" s="1535"/>
      <c r="F1202" s="1521" t="str">
        <f t="shared" si="18"/>
        <v>CORPO DE BSCC PRÉ-MOLDADO COMERCIAL - SEÇÃO CANAL DE 2,5 M X 2,0 M - TIPO I</v>
      </c>
    </row>
    <row r="1203" spans="1:6">
      <c r="A1203" s="1528" t="s">
        <v>11713</v>
      </c>
      <c r="B1203" s="1529" t="s">
        <v>21537</v>
      </c>
      <c r="C1203" s="1528" t="s">
        <v>3982</v>
      </c>
      <c r="D1203" s="1551">
        <v>2981.7757999999999</v>
      </c>
      <c r="E1203" s="1535"/>
      <c r="F1203" s="1521" t="str">
        <f t="shared" si="18"/>
        <v>CORPO DE BSCC PRÉ-MOLDADO COMERCIAL - SEÇÃO CANAL DE 2,5 M X 2,0 M - TIPO II</v>
      </c>
    </row>
    <row r="1204" spans="1:6">
      <c r="A1204" s="1526" t="s">
        <v>11714</v>
      </c>
      <c r="B1204" s="1523" t="s">
        <v>21538</v>
      </c>
      <c r="C1204" s="1526" t="s">
        <v>3982</v>
      </c>
      <c r="D1204" s="1552">
        <v>2739.4110999999998</v>
      </c>
      <c r="E1204" s="1535"/>
      <c r="F1204" s="1521" t="str">
        <f t="shared" si="18"/>
        <v>CORPO DE BSCC PRÉ-MOLDADO COMERCIAL - SEÇÃO CANAL DE 3,0 M X 1,5 M</v>
      </c>
    </row>
    <row r="1205" spans="1:6">
      <c r="A1205" s="1528" t="s">
        <v>11715</v>
      </c>
      <c r="B1205" s="1529" t="s">
        <v>21539</v>
      </c>
      <c r="C1205" s="1528" t="s">
        <v>3982</v>
      </c>
      <c r="D1205" s="1551">
        <v>3258.5187000000001</v>
      </c>
      <c r="E1205" s="1535"/>
      <c r="F1205" s="1521" t="str">
        <f t="shared" si="18"/>
        <v>CORPO DE BSCC PRÉ-MOLDADO COMERCIAL - SEÇÃO CANAL DE 3,0 M X 2,0 M - TIPO I</v>
      </c>
    </row>
    <row r="1206" spans="1:6">
      <c r="A1206" s="1526" t="s">
        <v>11716</v>
      </c>
      <c r="B1206" s="1523" t="s">
        <v>21540</v>
      </c>
      <c r="C1206" s="1526" t="s">
        <v>3982</v>
      </c>
      <c r="D1206" s="1552">
        <v>3666.2766999999999</v>
      </c>
      <c r="E1206" s="1535"/>
      <c r="F1206" s="1521" t="str">
        <f t="shared" si="18"/>
        <v>CORPO DE BSCC PRÉ-MOLDADO COMERCIAL - SEÇÃO CANAL DE 3,0 M X 2,0 M - TIPO II</v>
      </c>
    </row>
    <row r="1207" spans="1:6">
      <c r="A1207" s="1528" t="s">
        <v>11717</v>
      </c>
      <c r="B1207" s="1529" t="s">
        <v>12074</v>
      </c>
      <c r="C1207" s="1528" t="s">
        <v>20703</v>
      </c>
      <c r="D1207" s="1551">
        <v>9457.7214000000004</v>
      </c>
      <c r="E1207" s="1535"/>
      <c r="F1207" s="1521" t="str">
        <f t="shared" si="18"/>
        <v>APARELHO DE APOIO METÁLICO ESFÉRICO MULTIDIRECIONAL COM 4 CHUMBADORES E CAPACIDADE DE 1.000 KN</v>
      </c>
    </row>
    <row r="1208" spans="1:6">
      <c r="A1208" s="1526" t="s">
        <v>11718</v>
      </c>
      <c r="B1208" s="1523" t="s">
        <v>12075</v>
      </c>
      <c r="C1208" s="1526" t="s">
        <v>20703</v>
      </c>
      <c r="D1208" s="1552">
        <v>12476.125700000001</v>
      </c>
      <c r="E1208" s="1535"/>
      <c r="F1208" s="1521" t="str">
        <f t="shared" si="18"/>
        <v>APARELHO DE APOIO METÁLICO ESFÉRICO MULTIDIRECIONAL COM 4 CHUMBADORES E CAPACIDADE DE 1.500 KN</v>
      </c>
    </row>
    <row r="1209" spans="1:6">
      <c r="A1209" s="1528" t="s">
        <v>11719</v>
      </c>
      <c r="B1209" s="1529" t="s">
        <v>12076</v>
      </c>
      <c r="C1209" s="1528" t="s">
        <v>20703</v>
      </c>
      <c r="D1209" s="1551">
        <v>15924.893899999999</v>
      </c>
      <c r="E1209" s="1535"/>
      <c r="F1209" s="1521" t="str">
        <f t="shared" si="18"/>
        <v>APARELHO DE APOIO METÁLICO ESFÉRICO MULTIDIRECIONAL COM 4 CHUMBADORES E CAPACIDADE DE 2.000 KN</v>
      </c>
    </row>
    <row r="1210" spans="1:6">
      <c r="A1210" s="1526" t="s">
        <v>11720</v>
      </c>
      <c r="B1210" s="1523" t="s">
        <v>12077</v>
      </c>
      <c r="C1210" s="1526" t="s">
        <v>20703</v>
      </c>
      <c r="D1210" s="1552">
        <v>20841.575700000001</v>
      </c>
      <c r="E1210" s="1535"/>
      <c r="F1210" s="1521" t="str">
        <f t="shared" si="18"/>
        <v>APARELHO DE APOIO METÁLICO ESFÉRICO MULTIDIRECIONAL COM 4 CHUMBADORES E CAPACIDADE DE 2.500 KN</v>
      </c>
    </row>
    <row r="1211" spans="1:6">
      <c r="A1211" s="1528" t="s">
        <v>11721</v>
      </c>
      <c r="B1211" s="1529" t="s">
        <v>12078</v>
      </c>
      <c r="C1211" s="1528" t="s">
        <v>20703</v>
      </c>
      <c r="D1211" s="1551">
        <v>23898.905999999999</v>
      </c>
      <c r="E1211" s="1535"/>
      <c r="F1211" s="1521" t="str">
        <f t="shared" si="18"/>
        <v>APARELHO DE APOIO METÁLICO ESFÉRICO MULTIDIRECIONAL COM 4 CHUMBADORES E CAPACIDADE DE 3.000 KN</v>
      </c>
    </row>
    <row r="1212" spans="1:6">
      <c r="A1212" s="1526" t="s">
        <v>11722</v>
      </c>
      <c r="B1212" s="1523" t="s">
        <v>12079</v>
      </c>
      <c r="C1212" s="1526" t="s">
        <v>20703</v>
      </c>
      <c r="D1212" s="1552">
        <v>27870.010200000001</v>
      </c>
      <c r="E1212" s="1535"/>
      <c r="F1212" s="1521" t="str">
        <f t="shared" si="18"/>
        <v>APARELHO DE APOIO METÁLICO ESFÉRICO MULTIDIRECIONAL COM 4 CHUMBADORES E CAPACIDADE DE 3.500 KN</v>
      </c>
    </row>
    <row r="1213" spans="1:6">
      <c r="A1213" s="1528" t="s">
        <v>11723</v>
      </c>
      <c r="B1213" s="1529" t="s">
        <v>12080</v>
      </c>
      <c r="C1213" s="1528" t="s">
        <v>20703</v>
      </c>
      <c r="D1213" s="1551">
        <v>32517.132000000001</v>
      </c>
      <c r="E1213" s="1535"/>
      <c r="F1213" s="1521" t="str">
        <f t="shared" si="18"/>
        <v>APARELHO DE APOIO METÁLICO ESFÉRICO MULTIDIRECIONAL COM 4 CHUMBADORES E CAPACIDADE DE 4.000 KN</v>
      </c>
    </row>
    <row r="1214" spans="1:6">
      <c r="A1214" s="1526" t="s">
        <v>11724</v>
      </c>
      <c r="B1214" s="1523" t="s">
        <v>12081</v>
      </c>
      <c r="C1214" s="1526" t="s">
        <v>20703</v>
      </c>
      <c r="D1214" s="1552">
        <v>36212.228300000002</v>
      </c>
      <c r="E1214" s="1535"/>
      <c r="F1214" s="1521" t="str">
        <f t="shared" si="18"/>
        <v>APARELHO DE APOIO METÁLICO ESFÉRICO MULTIDIRECIONAL COM 4 CHUMBADORES E CAPACIDADE DE 4.500 KN</v>
      </c>
    </row>
    <row r="1215" spans="1:6">
      <c r="A1215" s="1528" t="s">
        <v>11725</v>
      </c>
      <c r="B1215" s="1529" t="s">
        <v>12082</v>
      </c>
      <c r="C1215" s="1528" t="s">
        <v>20703</v>
      </c>
      <c r="D1215" s="1551">
        <v>41196.339899999999</v>
      </c>
      <c r="E1215" s="1535"/>
      <c r="F1215" s="1521" t="str">
        <f t="shared" si="18"/>
        <v>APARELHO DE APOIO METÁLICO ESFÉRICO MULTIDIRECIONAL COM 4 CHUMBADORES E CAPACIDADE DE 5.000 KN</v>
      </c>
    </row>
    <row r="1216" spans="1:6">
      <c r="A1216" s="1526" t="s">
        <v>11726</v>
      </c>
      <c r="B1216" s="1523" t="s">
        <v>12083</v>
      </c>
      <c r="C1216" s="1526" t="s">
        <v>20703</v>
      </c>
      <c r="D1216" s="1552">
        <v>44457.141799999998</v>
      </c>
      <c r="E1216" s="1535"/>
      <c r="F1216" s="1521" t="str">
        <f t="shared" si="18"/>
        <v>APARELHO DE APOIO METÁLICO ESFÉRICO MULTIDIRECIONAL COM 4 CHUMBADORES E CAPACIDADE DE 5.500 KN</v>
      </c>
    </row>
    <row r="1217" spans="1:6">
      <c r="A1217" s="1528" t="s">
        <v>11727</v>
      </c>
      <c r="B1217" s="1529" t="s">
        <v>12084</v>
      </c>
      <c r="C1217" s="1528" t="s">
        <v>20703</v>
      </c>
      <c r="D1217" s="1551">
        <v>49556.764900000002</v>
      </c>
      <c r="E1217" s="1535"/>
      <c r="F1217" s="1521" t="str">
        <f t="shared" si="18"/>
        <v>APARELHO DE APOIO METÁLICO ESFÉRICO MULTIDIRECIONAL COM 4 CHUMBADORES E CAPACIDADE DE 6.000 KN</v>
      </c>
    </row>
    <row r="1218" spans="1:6">
      <c r="A1218" s="1526" t="s">
        <v>11728</v>
      </c>
      <c r="B1218" s="1523" t="s">
        <v>12085</v>
      </c>
      <c r="C1218" s="1526" t="s">
        <v>20703</v>
      </c>
      <c r="D1218" s="1552">
        <v>53955.561800000003</v>
      </c>
      <c r="E1218" s="1535"/>
      <c r="F1218" s="1521" t="str">
        <f t="shared" si="18"/>
        <v>APARELHO DE APOIO METÁLICO ESFÉRICO MULTIDIRECIONAL COM 4 CHUMBADORES E CAPACIDADE DE 6.500 KN</v>
      </c>
    </row>
    <row r="1219" spans="1:6">
      <c r="A1219" s="1528" t="s">
        <v>11729</v>
      </c>
      <c r="B1219" s="1529" t="s">
        <v>12086</v>
      </c>
      <c r="C1219" s="1528" t="s">
        <v>20703</v>
      </c>
      <c r="D1219" s="1551">
        <v>58603.092700000001</v>
      </c>
      <c r="E1219" s="1535"/>
      <c r="F1219" s="1521" t="str">
        <f t="shared" ref="F1219:F1282" si="19">UPPER(B1219)</f>
        <v>APARELHO DE APOIO METÁLICO ESFÉRICO MULTIDIRECIONAL COM 4 CHUMBADORES E CAPACIDADE DE 7.000 KN</v>
      </c>
    </row>
    <row r="1220" spans="1:6">
      <c r="A1220" s="1526" t="s">
        <v>11730</v>
      </c>
      <c r="B1220" s="1523" t="s">
        <v>12087</v>
      </c>
      <c r="C1220" s="1526" t="s">
        <v>20703</v>
      </c>
      <c r="D1220" s="1552">
        <v>60638.196400000001</v>
      </c>
      <c r="E1220" s="1535"/>
      <c r="F1220" s="1521" t="str">
        <f t="shared" si="19"/>
        <v>APARELHO DE APOIO METÁLICO ESFÉRICO MULTIDIRECIONAL COM 4 CHUMBADORES E CAPACIDADE DE 7.500 KN</v>
      </c>
    </row>
    <row r="1221" spans="1:6">
      <c r="A1221" s="1528" t="s">
        <v>11731</v>
      </c>
      <c r="B1221" s="1529" t="s">
        <v>12088</v>
      </c>
      <c r="C1221" s="1528" t="s">
        <v>20703</v>
      </c>
      <c r="D1221" s="1551">
        <v>66909.348299999998</v>
      </c>
      <c r="E1221" s="1535"/>
      <c r="F1221" s="1521" t="str">
        <f t="shared" si="19"/>
        <v>APARELHO DE APOIO METÁLICO ESFÉRICO MULTIDIRECIONAL COM 4 CHUMBADORES E CAPACIDADE DE 8.000 KN</v>
      </c>
    </row>
    <row r="1222" spans="1:6">
      <c r="A1222" s="1526" t="s">
        <v>11732</v>
      </c>
      <c r="B1222" s="1523" t="s">
        <v>12089</v>
      </c>
      <c r="C1222" s="1526" t="s">
        <v>20703</v>
      </c>
      <c r="D1222" s="1552">
        <v>69579.823699999994</v>
      </c>
      <c r="E1222" s="1535"/>
      <c r="F1222" s="1521" t="str">
        <f t="shared" si="19"/>
        <v>APARELHO DE APOIO METÁLICO ESFÉRICO MULTIDIRECIONAL COM 4 CHUMBADORES E CAPACIDADE DE 8.500 KN</v>
      </c>
    </row>
    <row r="1223" spans="1:6">
      <c r="A1223" s="1528" t="s">
        <v>11733</v>
      </c>
      <c r="B1223" s="1529" t="s">
        <v>12090</v>
      </c>
      <c r="C1223" s="1528" t="s">
        <v>20703</v>
      </c>
      <c r="D1223" s="1551">
        <v>73362.273300000001</v>
      </c>
      <c r="E1223" s="1535"/>
      <c r="F1223" s="1521" t="str">
        <f t="shared" si="19"/>
        <v>APARELHO DE APOIO METÁLICO ESFÉRICO MULTIDIRECIONAL COM 4 CHUMBADORES E CAPACIDADE DE 9.000 KN</v>
      </c>
    </row>
    <row r="1224" spans="1:6">
      <c r="A1224" s="1526" t="s">
        <v>11734</v>
      </c>
      <c r="B1224" s="1523" t="s">
        <v>12091</v>
      </c>
      <c r="C1224" s="1526" t="s">
        <v>20703</v>
      </c>
      <c r="D1224" s="1552">
        <v>79188.9908</v>
      </c>
      <c r="E1224" s="1535"/>
      <c r="F1224" s="1521" t="str">
        <f t="shared" si="19"/>
        <v>APARELHO DE APOIO METÁLICO ESFÉRICO MULTIDIRECIONAL COM 4 CHUMBADORES E CAPACIDADE DE 9.500 KN</v>
      </c>
    </row>
    <row r="1225" spans="1:6">
      <c r="A1225" s="1528" t="s">
        <v>11735</v>
      </c>
      <c r="B1225" s="1529" t="s">
        <v>12092</v>
      </c>
      <c r="C1225" s="1528" t="s">
        <v>20703</v>
      </c>
      <c r="D1225" s="1551">
        <v>84057.212400000004</v>
      </c>
      <c r="E1225" s="1535"/>
      <c r="F1225" s="1521" t="str">
        <f t="shared" si="19"/>
        <v>APARELHO DE APOIO METÁLICO ESFÉRICO MULTIDIRECIONAL COM 4 CHUMBADORES E CAPACIDADE DE 10.000 KN</v>
      </c>
    </row>
    <row r="1226" spans="1:6">
      <c r="A1226" s="1526" t="s">
        <v>11736</v>
      </c>
      <c r="B1226" s="1523" t="s">
        <v>12093</v>
      </c>
      <c r="C1226" s="1526" t="s">
        <v>20703</v>
      </c>
      <c r="D1226" s="1552">
        <v>11055.7608</v>
      </c>
      <c r="E1226" s="1535"/>
      <c r="F1226" s="1521" t="str">
        <f t="shared" si="19"/>
        <v>APARELHO DE APOIO METÁLICO ELASTOMÉRICO FIXO COM 4 CHUMBADORES E CAPACIDADE DE 700 KN</v>
      </c>
    </row>
    <row r="1227" spans="1:6">
      <c r="A1227" s="1528" t="s">
        <v>11737</v>
      </c>
      <c r="B1227" s="1529" t="s">
        <v>12094</v>
      </c>
      <c r="C1227" s="1528" t="s">
        <v>20703</v>
      </c>
      <c r="D1227" s="1551">
        <v>16618.0399</v>
      </c>
      <c r="E1227" s="1535"/>
      <c r="F1227" s="1521" t="str">
        <f t="shared" si="19"/>
        <v>APARELHO DE APOIO METÁLICO ELASTOMÉRICO FIXO COM 4 CHUMBADORES E CAPACIDADE DE 1.500 KN</v>
      </c>
    </row>
    <row r="1228" spans="1:6">
      <c r="A1228" s="1526" t="s">
        <v>11738</v>
      </c>
      <c r="B1228" s="1523" t="s">
        <v>12095</v>
      </c>
      <c r="C1228" s="1526" t="s">
        <v>20703</v>
      </c>
      <c r="D1228" s="1552">
        <v>27289.4195</v>
      </c>
      <c r="E1228" s="1535"/>
      <c r="F1228" s="1521" t="str">
        <f t="shared" si="19"/>
        <v>APARELHO DE APOIO METÁLICO ELASTOMÉRICO FIXO COM 4 CHUMBADORES E CAPACIDADE DE 2.500 KN</v>
      </c>
    </row>
    <row r="1229" spans="1:6">
      <c r="A1229" s="1528" t="s">
        <v>11739</v>
      </c>
      <c r="B1229" s="1529" t="s">
        <v>12096</v>
      </c>
      <c r="C1229" s="1528" t="s">
        <v>20703</v>
      </c>
      <c r="D1229" s="1551">
        <v>44115.353199999998</v>
      </c>
      <c r="E1229" s="1535"/>
      <c r="F1229" s="1521" t="str">
        <f t="shared" si="19"/>
        <v>APARELHO DE APOIO METÁLICO ELASTOMÉRICO FIXO COM 4 CHUMBADORES E CAPACIDADE DE 4.000 KN</v>
      </c>
    </row>
    <row r="1230" spans="1:6">
      <c r="A1230" s="1526" t="s">
        <v>11740</v>
      </c>
      <c r="B1230" s="1523" t="s">
        <v>12097</v>
      </c>
      <c r="C1230" s="1526" t="s">
        <v>20703</v>
      </c>
      <c r="D1230" s="1552">
        <v>59285.839399999997</v>
      </c>
      <c r="E1230" s="1535"/>
      <c r="F1230" s="1521" t="str">
        <f t="shared" si="19"/>
        <v>APARELHO DE APOIO METÁLICO ELASTOMÉRICO FIXO COM 4 CHUMBADORES E CAPACIDADE DE 5.500 KN</v>
      </c>
    </row>
    <row r="1231" spans="1:6">
      <c r="A1231" s="1528" t="s">
        <v>11741</v>
      </c>
      <c r="B1231" s="1529" t="s">
        <v>12098</v>
      </c>
      <c r="C1231" s="1528" t="s">
        <v>20703</v>
      </c>
      <c r="D1231" s="1551">
        <v>81418.348199999993</v>
      </c>
      <c r="E1231" s="1535"/>
      <c r="F1231" s="1521" t="str">
        <f t="shared" si="19"/>
        <v>APARELHO DE APOIO METÁLICO ELASTOMÉRICO FIXO COM 4 CHUMBADORES E CAPACIDADE DE 7.500 KN</v>
      </c>
    </row>
    <row r="1232" spans="1:6">
      <c r="A1232" s="1526" t="s">
        <v>11742</v>
      </c>
      <c r="B1232" s="1523" t="s">
        <v>12099</v>
      </c>
      <c r="C1232" s="1526" t="s">
        <v>20703</v>
      </c>
      <c r="D1232" s="1552">
        <v>110216.64539999999</v>
      </c>
      <c r="E1232" s="1535"/>
      <c r="F1232" s="1521" t="str">
        <f t="shared" si="19"/>
        <v>APARELHO DE APOIO METÁLICO ELASTOMÉRICO FIXO COM 4 CHUMBADORES E CAPACIDADE DE 10.000 KN</v>
      </c>
    </row>
    <row r="1233" spans="1:6">
      <c r="A1233" s="1528" t="s">
        <v>11743</v>
      </c>
      <c r="B1233" s="1529" t="s">
        <v>12100</v>
      </c>
      <c r="C1233" s="1528" t="s">
        <v>20703</v>
      </c>
      <c r="D1233" s="1551">
        <v>8373.7463000000007</v>
      </c>
      <c r="E1233" s="1535"/>
      <c r="F1233" s="1521" t="str">
        <f t="shared" si="19"/>
        <v>APARELHO DE APOIO METÁLICO ELASTOMÉRICO UNIDIRECIONAL COM 4 CHUMBADORES E CAPACIDADE DE 700 KN</v>
      </c>
    </row>
    <row r="1234" spans="1:6">
      <c r="A1234" s="1526" t="s">
        <v>11744</v>
      </c>
      <c r="B1234" s="1523" t="s">
        <v>12101</v>
      </c>
      <c r="C1234" s="1526" t="s">
        <v>20703</v>
      </c>
      <c r="D1234" s="1552">
        <v>11283.0725</v>
      </c>
      <c r="E1234" s="1535"/>
      <c r="F1234" s="1521" t="str">
        <f t="shared" si="19"/>
        <v>APARELHO DE APOIO METÁLICO ELASTOMÉRICO UNIDIRECIONAL COM 4 CHUMBADORES E CAPACIDADE DE 1.500 KN</v>
      </c>
    </row>
    <row r="1235" spans="1:6">
      <c r="A1235" s="1528" t="s">
        <v>11745</v>
      </c>
      <c r="B1235" s="1529" t="s">
        <v>12102</v>
      </c>
      <c r="C1235" s="1528" t="s">
        <v>20703</v>
      </c>
      <c r="D1235" s="1551">
        <v>18358.341499999999</v>
      </c>
      <c r="E1235" s="1535"/>
      <c r="F1235" s="1521" t="str">
        <f t="shared" si="19"/>
        <v>APARELHO DE APOIO METÁLICO ELASTOMÉRICO UNIDIRECIONAL COM 4 CHUMBADORES E CAPACIDADE DE 2.500 KN</v>
      </c>
    </row>
    <row r="1236" spans="1:6">
      <c r="A1236" s="1526" t="s">
        <v>11746</v>
      </c>
      <c r="B1236" s="1523" t="s">
        <v>12103</v>
      </c>
      <c r="C1236" s="1526" t="s">
        <v>20703</v>
      </c>
      <c r="D1236" s="1552">
        <v>22852.2147</v>
      </c>
      <c r="E1236" s="1535"/>
      <c r="F1236" s="1521" t="str">
        <f t="shared" si="19"/>
        <v>APARELHO DE APOIO METÁLICO ELASTOMÉRICO UNIDIRECIONAL COM 4 CHUMBADORES E CAPACIDADE DE 4.000 KN</v>
      </c>
    </row>
    <row r="1237" spans="1:6">
      <c r="A1237" s="1528" t="s">
        <v>11747</v>
      </c>
      <c r="B1237" s="1529" t="s">
        <v>12104</v>
      </c>
      <c r="C1237" s="1528" t="s">
        <v>20703</v>
      </c>
      <c r="D1237" s="1551">
        <v>34489.961499999998</v>
      </c>
      <c r="E1237" s="1535"/>
      <c r="F1237" s="1521" t="str">
        <f t="shared" si="19"/>
        <v>APARELHO DE APOIO METÁLICO ELASTOMÉRICO UNIDIRECIONAL COM 4 CHUMBADORES E CAPACIDADE DE 5.500 KN</v>
      </c>
    </row>
    <row r="1238" spans="1:6">
      <c r="A1238" s="1526" t="s">
        <v>11748</v>
      </c>
      <c r="B1238" s="1523" t="s">
        <v>12105</v>
      </c>
      <c r="C1238" s="1526" t="s">
        <v>20703</v>
      </c>
      <c r="D1238" s="1552">
        <v>46767.7068</v>
      </c>
      <c r="E1238" s="1535"/>
      <c r="F1238" s="1521" t="str">
        <f t="shared" si="19"/>
        <v>APARELHO DE APOIO METÁLICO ELASTOMÉRICO UNIDIRECIONAL COM 4 CHUMBADORES E CAPACIDADE DE 7.500 KN</v>
      </c>
    </row>
    <row r="1239" spans="1:6">
      <c r="A1239" s="1528" t="s">
        <v>11749</v>
      </c>
      <c r="B1239" s="1529" t="s">
        <v>12106</v>
      </c>
      <c r="C1239" s="1528" t="s">
        <v>20703</v>
      </c>
      <c r="D1239" s="1551">
        <v>62172.837299999999</v>
      </c>
      <c r="E1239" s="1535"/>
      <c r="F1239" s="1521" t="str">
        <f t="shared" si="19"/>
        <v>APARELHO DE APOIO METÁLICO ELASTOMÉRICO UNIDIRECIONAL COM 4 CHUMBADORES E CAPACIDADE DE 10.000 KN</v>
      </c>
    </row>
    <row r="1240" spans="1:6">
      <c r="A1240" s="1526" t="s">
        <v>11750</v>
      </c>
      <c r="B1240" s="1523" t="s">
        <v>12107</v>
      </c>
      <c r="C1240" s="1526" t="s">
        <v>20703</v>
      </c>
      <c r="D1240" s="1552">
        <v>4921.8118999999997</v>
      </c>
      <c r="E1240" s="1535"/>
      <c r="F1240" s="1521" t="str">
        <f t="shared" si="19"/>
        <v>APARELHO DE APOIO METÁLICO ELASTOMÉRICO MULTIDIRECIONAL COM 4 CHUMBADORES E CAPACIDADE DE 700 KN</v>
      </c>
    </row>
    <row r="1241" spans="1:6">
      <c r="A1241" s="1528" t="s">
        <v>11751</v>
      </c>
      <c r="B1241" s="1529" t="s">
        <v>12108</v>
      </c>
      <c r="C1241" s="1528" t="s">
        <v>20703</v>
      </c>
      <c r="D1241" s="1551">
        <v>8708.6322999999993</v>
      </c>
      <c r="E1241" s="1535"/>
      <c r="F1241" s="1521" t="str">
        <f t="shared" si="19"/>
        <v>APARELHO DE APOIO METÁLICO ELASTOMÉRICO MULTIDIRECIONAL COM 4 CHUMBADORES E CAPACIDADE DE 1.500 KN</v>
      </c>
    </row>
    <row r="1242" spans="1:6">
      <c r="A1242" s="1526" t="s">
        <v>11752</v>
      </c>
      <c r="B1242" s="1523" t="s">
        <v>12109</v>
      </c>
      <c r="C1242" s="1526" t="s">
        <v>20703</v>
      </c>
      <c r="D1242" s="1552">
        <v>13414.086300000001</v>
      </c>
      <c r="E1242" s="1535"/>
      <c r="F1242" s="1521" t="str">
        <f t="shared" si="19"/>
        <v>APARELHO DE APOIO METÁLICO ELASTOMÉRICO MULTIDIRECIONAL COM 4 CHUMBADORES E CAPACIDADE DE 2.500 KN</v>
      </c>
    </row>
    <row r="1243" spans="1:6">
      <c r="A1243" s="1528" t="s">
        <v>11753</v>
      </c>
      <c r="B1243" s="1529" t="s">
        <v>12110</v>
      </c>
      <c r="C1243" s="1528" t="s">
        <v>20703</v>
      </c>
      <c r="D1243" s="1551">
        <v>23014.9136</v>
      </c>
      <c r="E1243" s="1535"/>
      <c r="F1243" s="1521" t="str">
        <f t="shared" si="19"/>
        <v>APARELHO DE APOIO METÁLICO ELASTOMÉRICO MULTIDIRECIONAL COM 4 CHUMBADORES E CAPACIDADE DE 4.000 KN</v>
      </c>
    </row>
    <row r="1244" spans="1:6">
      <c r="A1244" s="1526" t="s">
        <v>11754</v>
      </c>
      <c r="B1244" s="1523" t="s">
        <v>12111</v>
      </c>
      <c r="C1244" s="1526" t="s">
        <v>20703</v>
      </c>
      <c r="D1244" s="1552">
        <v>32417.045999999998</v>
      </c>
      <c r="E1244" s="1535"/>
      <c r="F1244" s="1521" t="str">
        <f t="shared" si="19"/>
        <v>APARELHO DE APOIO METÁLICO ELASTOMÉRICO MULTIDIRECIONAL COM 4 CHUMBADORES E CAPACIDADE DE 5.500 KN</v>
      </c>
    </row>
    <row r="1245" spans="1:6">
      <c r="A1245" s="1528" t="s">
        <v>11755</v>
      </c>
      <c r="B1245" s="1529" t="s">
        <v>12112</v>
      </c>
      <c r="C1245" s="1528" t="s">
        <v>20703</v>
      </c>
      <c r="D1245" s="1551">
        <v>39616.686999999998</v>
      </c>
      <c r="E1245" s="1535"/>
      <c r="F1245" s="1521" t="str">
        <f t="shared" si="19"/>
        <v>APARELHO DE APOIO METÁLICO ELASTOMÉRICO MULTIDIRECIONAL COM 4 CHUMBADORES E CAPACIDADE DE 7.500 KN</v>
      </c>
    </row>
    <row r="1246" spans="1:6">
      <c r="A1246" s="1526" t="s">
        <v>11756</v>
      </c>
      <c r="B1246" s="1523" t="s">
        <v>12113</v>
      </c>
      <c r="C1246" s="1526" t="s">
        <v>20703</v>
      </c>
      <c r="D1246" s="1552">
        <v>55244.572399999997</v>
      </c>
      <c r="E1246" s="1535"/>
      <c r="F1246" s="1521" t="str">
        <f t="shared" si="19"/>
        <v>APARELHO DE APOIO METÁLICO ELASTOMÉRICO MULTIDIRECIONAL COM 4 CHUMBADORES E CAPACIDADE DE 10.000 KN</v>
      </c>
    </row>
    <row r="1247" spans="1:6">
      <c r="A1247" s="1528" t="s">
        <v>11757</v>
      </c>
      <c r="B1247" s="1529" t="s">
        <v>21541</v>
      </c>
      <c r="C1247" s="1528" t="s">
        <v>3982</v>
      </c>
      <c r="D1247" s="1551">
        <v>4379.3572000000004</v>
      </c>
      <c r="E1247" s="1535"/>
      <c r="F1247" s="1521" t="str">
        <f t="shared" si="19"/>
        <v>CHAPA METÁLICA CORRUGADA GALVANIZADA PARA TUNNEL LINER - E = 2,7 MM E D = 1,2 M</v>
      </c>
    </row>
    <row r="1248" spans="1:6">
      <c r="A1248" s="1526" t="s">
        <v>11758</v>
      </c>
      <c r="B1248" s="1523" t="s">
        <v>21542</v>
      </c>
      <c r="C1248" s="1526" t="s">
        <v>3982</v>
      </c>
      <c r="D1248" s="1552">
        <v>4936.0578999999998</v>
      </c>
      <c r="E1248" s="1535"/>
      <c r="F1248" s="1521" t="str">
        <f t="shared" si="19"/>
        <v>CHAPA METÁLICA CORRUGADA GALVANIZADA PARA TUNNEL LINER - E = 2,7 MM E D = 1,4 M</v>
      </c>
    </row>
    <row r="1249" spans="1:6">
      <c r="A1249" s="1528" t="s">
        <v>11759</v>
      </c>
      <c r="B1249" s="1529" t="s">
        <v>21543</v>
      </c>
      <c r="C1249" s="1528" t="s">
        <v>3982</v>
      </c>
      <c r="D1249" s="1551">
        <v>5752.5577999999996</v>
      </c>
      <c r="E1249" s="1535"/>
      <c r="F1249" s="1521" t="str">
        <f t="shared" si="19"/>
        <v>CHAPA METÁLICA CORRUGADA GALVANIZADA PARA TUNNEL LINER - E = 2,7 MM E D = 1,6 M</v>
      </c>
    </row>
    <row r="1250" spans="1:6">
      <c r="A1250" s="1526" t="s">
        <v>11760</v>
      </c>
      <c r="B1250" s="1523" t="s">
        <v>21544</v>
      </c>
      <c r="C1250" s="1526" t="s">
        <v>3982</v>
      </c>
      <c r="D1250" s="1552">
        <v>6569.0403999999999</v>
      </c>
      <c r="E1250" s="1535"/>
      <c r="F1250" s="1521" t="str">
        <f t="shared" si="19"/>
        <v>CHAPA METÁLICA CORRUGADA GALVANIZADA PARA TUNNEL LINER - E = 2,7 MM E D = 1,8 M</v>
      </c>
    </row>
    <row r="1251" spans="1:6">
      <c r="A1251" s="1528" t="s">
        <v>11761</v>
      </c>
      <c r="B1251" s="1529" t="s">
        <v>21545</v>
      </c>
      <c r="C1251" s="1528" t="s">
        <v>3982</v>
      </c>
      <c r="D1251" s="1551">
        <v>7237.2793000000001</v>
      </c>
      <c r="E1251" s="1535"/>
      <c r="F1251" s="1521" t="str">
        <f t="shared" si="19"/>
        <v>CHAPA METÁLICA CORRUGADA GALVANIZADA PARA TUNNEL LINER - E = 2,7 MM E D = 2,0 M</v>
      </c>
    </row>
    <row r="1252" spans="1:6">
      <c r="A1252" s="1526" t="s">
        <v>11762</v>
      </c>
      <c r="B1252" s="1523" t="s">
        <v>21546</v>
      </c>
      <c r="C1252" s="1526" t="s">
        <v>3982</v>
      </c>
      <c r="D1252" s="1552">
        <v>9442.3518000000004</v>
      </c>
      <c r="E1252" s="1535"/>
      <c r="F1252" s="1521" t="str">
        <f t="shared" si="19"/>
        <v>CHAPA METÁLICA CORRUGADA GALVANIZADA PARA TUNNEL LINER - E = 3,4 MM E D = 2,2 M</v>
      </c>
    </row>
    <row r="1253" spans="1:6">
      <c r="A1253" s="1528" t="s">
        <v>11763</v>
      </c>
      <c r="B1253" s="1529" t="s">
        <v>21547</v>
      </c>
      <c r="C1253" s="1528" t="s">
        <v>3982</v>
      </c>
      <c r="D1253" s="1551">
        <v>10219.8159</v>
      </c>
      <c r="E1253" s="1535"/>
      <c r="F1253" s="1521" t="str">
        <f t="shared" si="19"/>
        <v>CHAPA METÁLICA CORRUGADA GALVANIZADA PARA TUNNEL LINER - E = 3,4 MM E D = 2,4 M</v>
      </c>
    </row>
    <row r="1254" spans="1:6">
      <c r="A1254" s="1526" t="s">
        <v>11764</v>
      </c>
      <c r="B1254" s="1523" t="s">
        <v>21548</v>
      </c>
      <c r="C1254" s="1526" t="s">
        <v>3982</v>
      </c>
      <c r="D1254" s="1552">
        <v>11139.445299999999</v>
      </c>
      <c r="E1254" s="1535"/>
      <c r="F1254" s="1521" t="str">
        <f t="shared" si="19"/>
        <v>CHAPA METÁLICA CORRUGADA GALVANIZADA PARA TUNNEL LINER - E = 3,4 MM E D = 2,6 M</v>
      </c>
    </row>
    <row r="1255" spans="1:6">
      <c r="A1255" s="1528" t="s">
        <v>11765</v>
      </c>
      <c r="B1255" s="1529" t="s">
        <v>21549</v>
      </c>
      <c r="C1255" s="1528" t="s">
        <v>3982</v>
      </c>
      <c r="D1255" s="1551">
        <v>11917.1451</v>
      </c>
      <c r="E1255" s="1535"/>
      <c r="F1255" s="1521" t="str">
        <f t="shared" si="19"/>
        <v>CHAPA METÁLICA CORRUGADA GALVANIZADA PARA TUNNEL LINER - E = 3,4 MM E D = 2,8 M</v>
      </c>
    </row>
    <row r="1256" spans="1:6">
      <c r="A1256" s="1526" t="s">
        <v>11766</v>
      </c>
      <c r="B1256" s="1523" t="s">
        <v>21550</v>
      </c>
      <c r="C1256" s="1526" t="s">
        <v>3982</v>
      </c>
      <c r="D1256" s="1552">
        <v>12836.808000000001</v>
      </c>
      <c r="E1256" s="1535"/>
      <c r="F1256" s="1521" t="str">
        <f t="shared" si="19"/>
        <v>CHAPA METÁLICA CORRUGADA GALVANIZADA PARA TUNNEL LINER - E = 3,4 MM E D = 3,0 M</v>
      </c>
    </row>
    <row r="1257" spans="1:6">
      <c r="A1257" s="1528" t="s">
        <v>11767</v>
      </c>
      <c r="B1257" s="1529" t="s">
        <v>21551</v>
      </c>
      <c r="C1257" s="1528" t="s">
        <v>3982</v>
      </c>
      <c r="D1257" s="1551">
        <v>13615.134</v>
      </c>
      <c r="E1257" s="1535"/>
      <c r="F1257" s="1521" t="str">
        <f t="shared" si="19"/>
        <v>CHAPA METÁLICA CORRUGADA GALVANIZADA PARA TUNNEL LINER - E = 3,4 MM E D = 3,2 M</v>
      </c>
    </row>
    <row r="1258" spans="1:6">
      <c r="A1258" s="1526" t="s">
        <v>11768</v>
      </c>
      <c r="B1258" s="1523" t="s">
        <v>21552</v>
      </c>
      <c r="C1258" s="1526" t="s">
        <v>3982</v>
      </c>
      <c r="D1258" s="1552">
        <v>16248.328600000001</v>
      </c>
      <c r="E1258" s="1535"/>
      <c r="F1258" s="1521" t="str">
        <f t="shared" si="19"/>
        <v>CHAPA METÁLICA CORRUGADA GALVANIZADA PARA TUNNEL LINER - E = 3,9 MM E D = 3,4 M</v>
      </c>
    </row>
    <row r="1259" spans="1:6">
      <c r="A1259" s="1528" t="s">
        <v>11769</v>
      </c>
      <c r="B1259" s="1529" t="s">
        <v>21553</v>
      </c>
      <c r="C1259" s="1528" t="s">
        <v>3982</v>
      </c>
      <c r="D1259" s="1551">
        <v>17138.0033</v>
      </c>
      <c r="E1259" s="1535"/>
      <c r="F1259" s="1521" t="str">
        <f t="shared" si="19"/>
        <v>CHAPA METÁLICA CORRUGADA GALVANIZADA PARA TUNNEL LINER - E = 3,9 MM E D = 3,6 M</v>
      </c>
    </row>
    <row r="1260" spans="1:6">
      <c r="A1260" s="1526" t="s">
        <v>11770</v>
      </c>
      <c r="B1260" s="1523" t="s">
        <v>21554</v>
      </c>
      <c r="C1260" s="1526" t="s">
        <v>3982</v>
      </c>
      <c r="D1260" s="1552">
        <v>18192.930100000001</v>
      </c>
      <c r="E1260" s="1535"/>
      <c r="F1260" s="1521" t="str">
        <f t="shared" si="19"/>
        <v>CHAPA METÁLICA CORRUGADA GALVANIZADA PARA TUNNEL LINER - E = 3,9 MM E D = 3,8 M</v>
      </c>
    </row>
    <row r="1261" spans="1:6">
      <c r="A1261" s="1528" t="s">
        <v>11771</v>
      </c>
      <c r="B1261" s="1529" t="s">
        <v>21555</v>
      </c>
      <c r="C1261" s="1528" t="s">
        <v>3982</v>
      </c>
      <c r="D1261" s="1551">
        <v>19020.010600000001</v>
      </c>
      <c r="E1261" s="1535"/>
      <c r="F1261" s="1521" t="str">
        <f t="shared" si="19"/>
        <v>CHAPA METÁLICA CORRUGADA GALVANIZADA PARA TUNNEL LINER - E = 3,9 MM E D = 4,0 M</v>
      </c>
    </row>
    <row r="1262" spans="1:6">
      <c r="A1262" s="1526" t="s">
        <v>11772</v>
      </c>
      <c r="B1262" s="1523" t="s">
        <v>21556</v>
      </c>
      <c r="C1262" s="1526" t="s">
        <v>3982</v>
      </c>
      <c r="D1262" s="1552">
        <v>20089.0906</v>
      </c>
      <c r="E1262" s="1535"/>
      <c r="F1262" s="1521" t="str">
        <f t="shared" si="19"/>
        <v>CHAPA METÁLICA CORRUGADA GALVANIZADA PARA TUNNEL LINER - E = 3,9 MM E D = 4,2 M</v>
      </c>
    </row>
    <row r="1263" spans="1:6">
      <c r="A1263" s="1528" t="s">
        <v>11773</v>
      </c>
      <c r="B1263" s="1529" t="s">
        <v>21557</v>
      </c>
      <c r="C1263" s="1528" t="s">
        <v>3982</v>
      </c>
      <c r="D1263" s="1551">
        <v>20968.316500000001</v>
      </c>
      <c r="E1263" s="1535"/>
      <c r="F1263" s="1521" t="str">
        <f t="shared" si="19"/>
        <v>CHAPA METÁLICA CORRUGADA GALVANIZADA PARA TUNNEL LINER - E = 3,9 MM E D = 4,4 M</v>
      </c>
    </row>
    <row r="1264" spans="1:6">
      <c r="A1264" s="1526" t="s">
        <v>11774</v>
      </c>
      <c r="B1264" s="1523" t="s">
        <v>21558</v>
      </c>
      <c r="C1264" s="1526" t="s">
        <v>3982</v>
      </c>
      <c r="D1264" s="1552">
        <v>21925.347300000001</v>
      </c>
      <c r="E1264" s="1535"/>
      <c r="F1264" s="1521" t="str">
        <f t="shared" si="19"/>
        <v>CHAPA METÁLICA CORRUGADA GALVANIZADA PARA TUNNEL LINER - E = 3,9 MM E D = 4,6 M</v>
      </c>
    </row>
    <row r="1265" spans="1:6">
      <c r="A1265" s="1528" t="s">
        <v>11775</v>
      </c>
      <c r="B1265" s="1529" t="s">
        <v>21559</v>
      </c>
      <c r="C1265" s="1528" t="s">
        <v>3982</v>
      </c>
      <c r="D1265" s="1551">
        <v>24498.1417</v>
      </c>
      <c r="E1265" s="1535"/>
      <c r="F1265" s="1521" t="str">
        <f t="shared" si="19"/>
        <v>CHAPA METÁLICA CORRUGADA GALVANIZADA PARA TUNNEL LINER - E = 4,7 MM E D = 4,8 M</v>
      </c>
    </row>
    <row r="1266" spans="1:6">
      <c r="A1266" s="1526" t="s">
        <v>11776</v>
      </c>
      <c r="B1266" s="1523" t="s">
        <v>21560</v>
      </c>
      <c r="C1266" s="1526" t="s">
        <v>3982</v>
      </c>
      <c r="D1266" s="1552">
        <v>27868.335200000001</v>
      </c>
      <c r="E1266" s="1535"/>
      <c r="F1266" s="1521" t="str">
        <f t="shared" si="19"/>
        <v>CHAPA METÁLICA CORRUGADA GALVANIZADA PARA TUNNEL LINER - E = 4,7 MM E D = 5,0 M</v>
      </c>
    </row>
    <row r="1267" spans="1:6">
      <c r="A1267" s="1528" t="s">
        <v>11777</v>
      </c>
      <c r="B1267" s="1529" t="s">
        <v>21561</v>
      </c>
      <c r="C1267" s="1528" t="s">
        <v>3982</v>
      </c>
      <c r="D1267" s="1551">
        <v>4576.0351000000001</v>
      </c>
      <c r="E1267" s="1535"/>
      <c r="F1267" s="1521" t="str">
        <f t="shared" si="19"/>
        <v>CHAPA METÁLICA CORRUGADA GALVANIZADA REVESTIDA COM EPÓXI PARA TUNNEL LINER - E = 2,7 MM E D = 1,2 M</v>
      </c>
    </row>
    <row r="1268" spans="1:6">
      <c r="A1268" s="1526" t="s">
        <v>11778</v>
      </c>
      <c r="B1268" s="1523" t="s">
        <v>21562</v>
      </c>
      <c r="C1268" s="1526" t="s">
        <v>3982</v>
      </c>
      <c r="D1268" s="1552">
        <v>5157.7390999999998</v>
      </c>
      <c r="E1268" s="1535"/>
      <c r="F1268" s="1521" t="str">
        <f t="shared" si="19"/>
        <v>CHAPA METÁLICA CORRUGADA GALVANIZADA REVESTIDA COM EPÓXI PARA TUNNEL LINER - E = 2,7 MM E D = 1,4 M</v>
      </c>
    </row>
    <row r="1269" spans="1:6">
      <c r="A1269" s="1528" t="s">
        <v>11779</v>
      </c>
      <c r="B1269" s="1529" t="s">
        <v>21563</v>
      </c>
      <c r="C1269" s="1528" t="s">
        <v>3982</v>
      </c>
      <c r="D1269" s="1551">
        <v>6010.9080000000004</v>
      </c>
      <c r="E1269" s="1535"/>
      <c r="F1269" s="1521" t="str">
        <f t="shared" si="19"/>
        <v>CHAPA METÁLICA CORRUGADA GALVANIZADA REVESTIDA COM EPÓXI PARA TUNNEL LINER - E = 2,7 MM E D = 1,6 M</v>
      </c>
    </row>
    <row r="1270" spans="1:6">
      <c r="A1270" s="1526" t="s">
        <v>11780</v>
      </c>
      <c r="B1270" s="1523" t="s">
        <v>21564</v>
      </c>
      <c r="C1270" s="1526" t="s">
        <v>3982</v>
      </c>
      <c r="D1270" s="1552">
        <v>6864.0547999999999</v>
      </c>
      <c r="E1270" s="1535"/>
      <c r="F1270" s="1521" t="str">
        <f t="shared" si="19"/>
        <v>CHAPA METÁLICA CORRUGADA GALVANIZADA REVESTIDA COM EPÓXI PARA TUNNEL LINER - E = 2,7 MM E D = 1,8 M</v>
      </c>
    </row>
    <row r="1271" spans="1:6">
      <c r="A1271" s="1528" t="s">
        <v>11781</v>
      </c>
      <c r="B1271" s="1529" t="s">
        <v>21565</v>
      </c>
      <c r="C1271" s="1528" t="s">
        <v>3982</v>
      </c>
      <c r="D1271" s="1551">
        <v>7562.2910000000002</v>
      </c>
      <c r="E1271" s="1535"/>
      <c r="F1271" s="1521" t="str">
        <f t="shared" si="19"/>
        <v>CHAPA METÁLICA CORRUGADA GALVANIZADA REVESTIDA COM EPÓXI PARA TUNNEL LINER - E = 2,7 MM E D = 2,0 M</v>
      </c>
    </row>
    <row r="1272" spans="1:6">
      <c r="A1272" s="1526" t="s">
        <v>11782</v>
      </c>
      <c r="B1272" s="1523" t="s">
        <v>21566</v>
      </c>
      <c r="C1272" s="1526" t="s">
        <v>3982</v>
      </c>
      <c r="D1272" s="1552">
        <v>10131.2539</v>
      </c>
      <c r="E1272" s="1535"/>
      <c r="F1272" s="1521" t="str">
        <f t="shared" si="19"/>
        <v>CHAPA METÁLICA CORRUGADA GALVANIZADA REVESTIDA COM EPÓXI PARA TUNNEL LINER - E = 3,4 MM E D = 2,2 M</v>
      </c>
    </row>
    <row r="1273" spans="1:6">
      <c r="A1273" s="1528" t="s">
        <v>11783</v>
      </c>
      <c r="B1273" s="1529" t="s">
        <v>21567</v>
      </c>
      <c r="C1273" s="1528" t="s">
        <v>3982</v>
      </c>
      <c r="D1273" s="1551">
        <v>10981.3478</v>
      </c>
      <c r="E1273" s="1535"/>
      <c r="F1273" s="1521" t="str">
        <f t="shared" si="19"/>
        <v>CHAPA METÁLICA CORRUGADA GALVANIZADA REVESTIDA COM EPÓXI PARA TUNNEL LINER - E = 3,4 MM E D = 2,4 M</v>
      </c>
    </row>
    <row r="1274" spans="1:6">
      <c r="A1274" s="1526" t="s">
        <v>11784</v>
      </c>
      <c r="B1274" s="1523" t="s">
        <v>21568</v>
      </c>
      <c r="C1274" s="1526" t="s">
        <v>3982</v>
      </c>
      <c r="D1274" s="1552">
        <v>11969.4846</v>
      </c>
      <c r="E1274" s="1535"/>
      <c r="F1274" s="1521" t="str">
        <f t="shared" si="19"/>
        <v>CHAPA METÁLICA CORRUGADA GALVANIZADA REVESTIDA COM EPÓXI PARA TUNNEL LINER - E = 3,4 MM E D = 2,6 M</v>
      </c>
    </row>
    <row r="1275" spans="1:6">
      <c r="A1275" s="1528" t="s">
        <v>11785</v>
      </c>
      <c r="B1275" s="1529" t="s">
        <v>21569</v>
      </c>
      <c r="C1275" s="1528" t="s">
        <v>3982</v>
      </c>
      <c r="D1275" s="1551">
        <v>12805.1582</v>
      </c>
      <c r="E1275" s="1535"/>
      <c r="F1275" s="1521" t="str">
        <f t="shared" si="19"/>
        <v>CHAPA METÁLICA CORRUGADA GALVANIZADA REVESTIDA COM EPÓXI PARA TUNNEL LINER - E = 3,4 MM E D = 2,8 M</v>
      </c>
    </row>
    <row r="1276" spans="1:6">
      <c r="A1276" s="1526" t="s">
        <v>11786</v>
      </c>
      <c r="B1276" s="1523" t="s">
        <v>21570</v>
      </c>
      <c r="C1276" s="1526" t="s">
        <v>3982</v>
      </c>
      <c r="D1276" s="1552">
        <v>13793.6857</v>
      </c>
      <c r="E1276" s="1535"/>
      <c r="F1276" s="1521" t="str">
        <f t="shared" si="19"/>
        <v>CHAPA METÁLICA CORRUGADA GALVANIZADA REVESTIDA COM EPÓXI PARA TUNNEL LINER - E = 3,4 MM E D = 3,0 M</v>
      </c>
    </row>
    <row r="1277" spans="1:6">
      <c r="A1277" s="1528" t="s">
        <v>11787</v>
      </c>
      <c r="B1277" s="1529" t="s">
        <v>21571</v>
      </c>
      <c r="C1277" s="1528" t="s">
        <v>3982</v>
      </c>
      <c r="D1277" s="1551">
        <v>14629.6286</v>
      </c>
      <c r="E1277" s="1535"/>
      <c r="F1277" s="1521" t="str">
        <f t="shared" si="19"/>
        <v>CHAPA METÁLICA CORRUGADA GALVANIZADA REVESTIDA COM EPÓXI PARA TUNNEL LINER - E = 3,4 MM E D = 3,2 M</v>
      </c>
    </row>
    <row r="1278" spans="1:6" ht="30">
      <c r="A1278" s="1526" t="s">
        <v>11788</v>
      </c>
      <c r="B1278" s="1523" t="s">
        <v>21572</v>
      </c>
      <c r="C1278" s="1526" t="s">
        <v>3982</v>
      </c>
      <c r="D1278" s="1552">
        <v>7254.0901999999996</v>
      </c>
      <c r="E1278" s="1535"/>
      <c r="F1278" s="1521" t="str">
        <f t="shared" si="19"/>
        <v>CHAPA MÚLTIPLA METÁLICA CORRUGADA GALVANIZADA TIPO MP 152 LENTICULAR OU SIMILAR - E = 2,70 MM, H = 1,40 M E VÃO = 1,95 M</v>
      </c>
    </row>
    <row r="1279" spans="1:6" ht="30">
      <c r="A1279" s="1528" t="s">
        <v>11789</v>
      </c>
      <c r="B1279" s="1529" t="s">
        <v>21573</v>
      </c>
      <c r="C1279" s="1528" t="s">
        <v>3982</v>
      </c>
      <c r="D1279" s="1551">
        <v>8015.0338000000002</v>
      </c>
      <c r="E1279" s="1535"/>
      <c r="F1279" s="1521" t="str">
        <f t="shared" si="19"/>
        <v>CHAPA MÚLTIPLA METÁLICA CORRUGADA GALVANIZADA TIPO MP 152 LENTICULAR OU SIMILAR - E = 2,70 MM, H = 1,50 M E VÃO = 2,15 M</v>
      </c>
    </row>
    <row r="1280" spans="1:6" ht="30">
      <c r="A1280" s="1526" t="s">
        <v>11790</v>
      </c>
      <c r="B1280" s="1523" t="s">
        <v>21574</v>
      </c>
      <c r="C1280" s="1526" t="s">
        <v>3982</v>
      </c>
      <c r="D1280" s="1552">
        <v>8549.2664999999997</v>
      </c>
      <c r="E1280" s="1535"/>
      <c r="F1280" s="1521" t="str">
        <f t="shared" si="19"/>
        <v>CHAPA MÚLTIPLA METÁLICA CORRUGADA GALVANIZADA TIPO MP 152 LENTICULAR OU SIMILAR - E = 2,70 MM, H = 1,60 M E VÃO = 2,30 M</v>
      </c>
    </row>
    <row r="1281" spans="1:6" ht="30">
      <c r="A1281" s="1528" t="s">
        <v>11791</v>
      </c>
      <c r="B1281" s="1529" t="s">
        <v>21575</v>
      </c>
      <c r="C1281" s="1528" t="s">
        <v>3982</v>
      </c>
      <c r="D1281" s="1551">
        <v>9070.5697</v>
      </c>
      <c r="E1281" s="1535"/>
      <c r="F1281" s="1521" t="str">
        <f t="shared" si="19"/>
        <v>CHAPA MÚLTIPLA METÁLICA CORRUGADA GALVANIZADA TIPO MP 152 LENTICULAR OU SIMILAR - E = 2,70 MM, H = 1,65 M E VÃO = 2,55 M</v>
      </c>
    </row>
    <row r="1282" spans="1:6" ht="30">
      <c r="A1282" s="1526" t="s">
        <v>11792</v>
      </c>
      <c r="B1282" s="1523" t="s">
        <v>21576</v>
      </c>
      <c r="C1282" s="1526" t="s">
        <v>3982</v>
      </c>
      <c r="D1282" s="1552">
        <v>9831.7055999999993</v>
      </c>
      <c r="E1282" s="1535"/>
      <c r="F1282" s="1521" t="str">
        <f t="shared" si="19"/>
        <v>CHAPA MÚLTIPLA METÁLICA CORRUGADA GALVANIZADA TIPO MP 152 LENTICULAR OU SIMILAR - E = 2,70 MM, H = 1,85 M E VÃO = 2,70 M</v>
      </c>
    </row>
    <row r="1283" spans="1:6" ht="30">
      <c r="A1283" s="1528" t="s">
        <v>11793</v>
      </c>
      <c r="B1283" s="1529" t="s">
        <v>21577</v>
      </c>
      <c r="C1283" s="1528" t="s">
        <v>3982</v>
      </c>
      <c r="D1283" s="1551">
        <v>10098.9177</v>
      </c>
      <c r="E1283" s="1535"/>
      <c r="F1283" s="1521" t="str">
        <f t="shared" ref="F1283:F1346" si="20">UPPER(B1283)</f>
        <v>CHAPA MÚLTIPLA METÁLICA CORRUGADA GALVANIZADA TIPO MP 152 LENTICULAR OU SIMILAR - E = 2,70 MM, H = 1,90 M E VÃO = 2,75 M</v>
      </c>
    </row>
    <row r="1284" spans="1:6" ht="30">
      <c r="A1284" s="1526" t="s">
        <v>11794</v>
      </c>
      <c r="B1284" s="1523" t="s">
        <v>21578</v>
      </c>
      <c r="C1284" s="1526" t="s">
        <v>3982</v>
      </c>
      <c r="D1284" s="1552">
        <v>10619.9707</v>
      </c>
      <c r="E1284" s="1535"/>
      <c r="F1284" s="1521" t="str">
        <f t="shared" si="20"/>
        <v>CHAPA MÚLTIPLA METÁLICA CORRUGADA GALVANIZADA TIPO MP 152 LENTICULAR OU SIMILAR - E = 2,70 MM, H = 2,00 M E VÃO = 3,00 M</v>
      </c>
    </row>
    <row r="1285" spans="1:6" ht="30">
      <c r="A1285" s="1528" t="s">
        <v>11795</v>
      </c>
      <c r="B1285" s="1529" t="s">
        <v>21579</v>
      </c>
      <c r="C1285" s="1528" t="s">
        <v>3982</v>
      </c>
      <c r="D1285" s="1551">
        <v>11140.881100000001</v>
      </c>
      <c r="E1285" s="1535"/>
      <c r="F1285" s="1521" t="str">
        <f t="shared" si="20"/>
        <v>CHAPA MÚLTIPLA METÁLICA CORRUGADA GALVANIZADA TIPO MP 152 LENTICULAR OU SIMILAR - E = 2,70 MM, H = 2,10 M E VÃO = 3,20 M</v>
      </c>
    </row>
    <row r="1286" spans="1:6" ht="30">
      <c r="A1286" s="1526" t="s">
        <v>11796</v>
      </c>
      <c r="B1286" s="1523" t="s">
        <v>21580</v>
      </c>
      <c r="C1286" s="1526" t="s">
        <v>3982</v>
      </c>
      <c r="D1286" s="1552">
        <v>11661.6481</v>
      </c>
      <c r="E1286" s="1535"/>
      <c r="F1286" s="1521" t="str">
        <f t="shared" si="20"/>
        <v>CHAPA MÚLTIPLA METÁLICA CORRUGADA GALVANIZADA TIPO MP 152 LENTICULAR OU SIMILAR - E = 2,70 MM, H = 2,15 M E VÃO = 3,35 M</v>
      </c>
    </row>
    <row r="1287" spans="1:6" ht="30">
      <c r="A1287" s="1528" t="s">
        <v>11797</v>
      </c>
      <c r="B1287" s="1529" t="s">
        <v>21581</v>
      </c>
      <c r="C1287" s="1528" t="s">
        <v>3982</v>
      </c>
      <c r="D1287" s="1551">
        <v>12182.856299999999</v>
      </c>
      <c r="E1287" s="1535"/>
      <c r="F1287" s="1521" t="str">
        <f t="shared" si="20"/>
        <v>CHAPA MÚLTIPLA METÁLICA CORRUGADA GALVANIZADA TIPO MP 152 LENTICULAR OU SIMILAR - E = 2,70 MM, H = 2,25 M E VÃO = 3,55 M</v>
      </c>
    </row>
    <row r="1288" spans="1:6" ht="30">
      <c r="A1288" s="1526" t="s">
        <v>11798</v>
      </c>
      <c r="B1288" s="1523" t="s">
        <v>21582</v>
      </c>
      <c r="C1288" s="1526" t="s">
        <v>3982</v>
      </c>
      <c r="D1288" s="1552">
        <v>12944.454100000001</v>
      </c>
      <c r="E1288" s="1535"/>
      <c r="F1288" s="1521" t="str">
        <f t="shared" si="20"/>
        <v>CHAPA MÚLTIPLA METÁLICA CORRUGADA GALVANIZADA TIPO MP 152 LENTICULAR OU SIMILAR - E = 2,70 MM, H = 2,35 M E VÃO = 3,70 M</v>
      </c>
    </row>
    <row r="1289" spans="1:6" ht="30">
      <c r="A1289" s="1528" t="s">
        <v>11799</v>
      </c>
      <c r="B1289" s="1529" t="s">
        <v>21583</v>
      </c>
      <c r="C1289" s="1528" t="s">
        <v>3982</v>
      </c>
      <c r="D1289" s="1551">
        <v>13479.2156</v>
      </c>
      <c r="E1289" s="1535"/>
      <c r="F1289" s="1521" t="str">
        <f t="shared" si="20"/>
        <v>CHAPA MÚLTIPLA METÁLICA CORRUGADA GALVANIZADA TIPO MP 152 LENTICULAR OU SIMILAR - E = 2,70 MM, H = 2,45 M E VÃO = 3,90 M</v>
      </c>
    </row>
    <row r="1290" spans="1:6" ht="30">
      <c r="A1290" s="1526" t="s">
        <v>11800</v>
      </c>
      <c r="B1290" s="1523" t="s">
        <v>21584</v>
      </c>
      <c r="C1290" s="1526" t="s">
        <v>3982</v>
      </c>
      <c r="D1290" s="1552">
        <v>14000.1888</v>
      </c>
      <c r="E1290" s="1535"/>
      <c r="F1290" s="1521" t="str">
        <f t="shared" si="20"/>
        <v>CHAPA MÚLTIPLA METÁLICA CORRUGADA GALVANIZADA TIPO MP 152 LENTICULAR OU SIMILAR - E = 2,70 MM, H = 2,55 M E VÃO = 4,00 M</v>
      </c>
    </row>
    <row r="1291" spans="1:6" ht="30">
      <c r="A1291" s="1528" t="s">
        <v>11801</v>
      </c>
      <c r="B1291" s="1529" t="s">
        <v>21585</v>
      </c>
      <c r="C1291" s="1528" t="s">
        <v>3982</v>
      </c>
      <c r="D1291" s="1551">
        <v>14520.393400000001</v>
      </c>
      <c r="E1291" s="1535"/>
      <c r="F1291" s="1521" t="str">
        <f t="shared" si="20"/>
        <v>CHAPA MÚLTIPLA METÁLICA CORRUGADA GALVANIZADA TIPO MP 152 LENTICULAR OU SIMILAR - E = 2,70 MM, H = 2,80 M E VÃO = 4,15 M</v>
      </c>
    </row>
    <row r="1292" spans="1:6" ht="30">
      <c r="A1292" s="1526" t="s">
        <v>11802</v>
      </c>
      <c r="B1292" s="1523" t="s">
        <v>21586</v>
      </c>
      <c r="C1292" s="1526" t="s">
        <v>3982</v>
      </c>
      <c r="D1292" s="1552">
        <v>15042.188200000001</v>
      </c>
      <c r="E1292" s="1535"/>
      <c r="F1292" s="1521" t="str">
        <f t="shared" si="20"/>
        <v>CHAPA MÚLTIPLA METÁLICA CORRUGADA GALVANIZADA TIPO MP 152 LENTICULAR OU SIMILAR - E = 2,70 MM, H = 2,90 M E VÃO = 4,40 M</v>
      </c>
    </row>
    <row r="1293" spans="1:6" ht="30">
      <c r="A1293" s="1528" t="s">
        <v>11803</v>
      </c>
      <c r="B1293" s="1529" t="s">
        <v>21587</v>
      </c>
      <c r="C1293" s="1528" t="s">
        <v>3982</v>
      </c>
      <c r="D1293" s="1551">
        <v>15817.115900000001</v>
      </c>
      <c r="E1293" s="1535"/>
      <c r="F1293" s="1521" t="str">
        <f t="shared" si="20"/>
        <v>CHAPA MÚLTIPLA METÁLICA CORRUGADA GALVANIZADA TIPO MP 152 LENTICULAR OU SIMILAR - E = 2,70 MM, H = 3,00 M E VÃO = 4,60 M</v>
      </c>
    </row>
    <row r="1294" spans="1:6" ht="30">
      <c r="A1294" s="1526" t="s">
        <v>11804</v>
      </c>
      <c r="B1294" s="1523" t="s">
        <v>21588</v>
      </c>
      <c r="C1294" s="1526" t="s">
        <v>3982</v>
      </c>
      <c r="D1294" s="1552">
        <v>19682.112700000001</v>
      </c>
      <c r="E1294" s="1535"/>
      <c r="F1294" s="1521" t="str">
        <f t="shared" si="20"/>
        <v>CHAPA MÚLTIPLA METÁLICA CORRUGADA GALVANIZADA TIPO MP 152 LENTICULAR OU SIMILAR - E = 3,40 MM, H = 3,05 M E VÃO = 4,80 M</v>
      </c>
    </row>
    <row r="1295" spans="1:6" ht="30">
      <c r="A1295" s="1528" t="s">
        <v>11805</v>
      </c>
      <c r="B1295" s="1529" t="s">
        <v>21589</v>
      </c>
      <c r="C1295" s="1528" t="s">
        <v>3982</v>
      </c>
      <c r="D1295" s="1551">
        <v>20600.823899999999</v>
      </c>
      <c r="E1295" s="1535"/>
      <c r="F1295" s="1521" t="str">
        <f t="shared" si="20"/>
        <v>CHAPA MÚLTIPLA METÁLICA CORRUGADA GALVANIZADA TIPO MP 152 LENTICULAR OU SIMILAR - E = 3,40 MM, H = 3,15 M E VÃO = 5,05 M</v>
      </c>
    </row>
    <row r="1296" spans="1:6" ht="30">
      <c r="A1296" s="1526" t="s">
        <v>11806</v>
      </c>
      <c r="B1296" s="1523" t="s">
        <v>21590</v>
      </c>
      <c r="C1296" s="1526" t="s">
        <v>3982</v>
      </c>
      <c r="D1296" s="1552">
        <v>21248.8966</v>
      </c>
      <c r="E1296" s="1535"/>
      <c r="F1296" s="1521" t="str">
        <f t="shared" si="20"/>
        <v>CHAPA MÚLTIPLA METÁLICA CORRUGADA GALVANIZADA TIPO MP 152 LENTICULAR OU SIMILAR - E = 3,40 MM, H = 3,25 M E VÃO = 5,25 M</v>
      </c>
    </row>
    <row r="1297" spans="1:6" ht="30">
      <c r="A1297" s="1528" t="s">
        <v>11807</v>
      </c>
      <c r="B1297" s="1529" t="s">
        <v>21591</v>
      </c>
      <c r="C1297" s="1528" t="s">
        <v>3982</v>
      </c>
      <c r="D1297" s="1551">
        <v>24350.4205</v>
      </c>
      <c r="E1297" s="1535"/>
      <c r="F1297" s="1521" t="str">
        <f t="shared" si="20"/>
        <v>CHAPA MÚLTIPLA METÁLICA CORRUGADA GALVANIZADA TIPO MP 152 LENTICULAR OU SIMILAR - E = 3,90 MM, H = 3,35 M E VÃO = 5,45 M</v>
      </c>
    </row>
    <row r="1298" spans="1:6" ht="30">
      <c r="A1298" s="1526" t="s">
        <v>11808</v>
      </c>
      <c r="B1298" s="1523" t="s">
        <v>21592</v>
      </c>
      <c r="C1298" s="1526" t="s">
        <v>3982</v>
      </c>
      <c r="D1298" s="1552">
        <v>24712.078300000001</v>
      </c>
      <c r="E1298" s="1535"/>
      <c r="F1298" s="1521" t="str">
        <f t="shared" si="20"/>
        <v>CHAPA MÚLTIPLA METÁLICA CORRUGADA GALVANIZADA TIPO MP 152 LENTICULAR OU SIMILAR - E = 3,90 MM, H = 3,40 M E VÃO = 5,60 M</v>
      </c>
    </row>
    <row r="1299" spans="1:6" ht="30">
      <c r="A1299" s="1528" t="s">
        <v>11809</v>
      </c>
      <c r="B1299" s="1529" t="s">
        <v>21593</v>
      </c>
      <c r="C1299" s="1528" t="s">
        <v>3982</v>
      </c>
      <c r="D1299" s="1551">
        <v>29198.996899999998</v>
      </c>
      <c r="E1299" s="1535"/>
      <c r="F1299" s="1521" t="str">
        <f t="shared" si="20"/>
        <v>CHAPA MÚLTIPLA METÁLICA CORRUGADA GALVANIZADA TIPO MP 152 LENTICULAR OU SIMILAR - E = 4,70 MM, H = 3,50 M E VÃO = 5,80 M</v>
      </c>
    </row>
    <row r="1300" spans="1:6" ht="30">
      <c r="A1300" s="1526" t="s">
        <v>11810</v>
      </c>
      <c r="B1300" s="1523" t="s">
        <v>21594</v>
      </c>
      <c r="C1300" s="1526" t="s">
        <v>3982</v>
      </c>
      <c r="D1300" s="1552">
        <v>30046.960899999998</v>
      </c>
      <c r="E1300" s="1535"/>
      <c r="F1300" s="1521" t="str">
        <f t="shared" si="20"/>
        <v>CHAPA MÚLTIPLA METÁLICA CORRUGADA GALVANIZADA TIPO MP 152 LENTICULAR OU SIMILAR - E = 4,70 MM, H = 3,55 M E VÃO = 5,90 M</v>
      </c>
    </row>
    <row r="1301" spans="1:6" ht="30">
      <c r="A1301" s="1528" t="s">
        <v>11811</v>
      </c>
      <c r="B1301" s="1529" t="s">
        <v>21595</v>
      </c>
      <c r="C1301" s="1528" t="s">
        <v>3982</v>
      </c>
      <c r="D1301" s="1551">
        <v>31459.144499999999</v>
      </c>
      <c r="E1301" s="1535"/>
      <c r="F1301" s="1521" t="str">
        <f t="shared" si="20"/>
        <v>CHAPA MÚLTIPLA METÁLICA CORRUGADA GALVANIZADA TIPO MP 152 LENTICULAR OU SIMILAR - E = 4,70 MM, H = 3,65 M E VÃO = 6,10 M</v>
      </c>
    </row>
    <row r="1302" spans="1:6" ht="30">
      <c r="A1302" s="1526" t="s">
        <v>11812</v>
      </c>
      <c r="B1302" s="1523" t="s">
        <v>21596</v>
      </c>
      <c r="C1302" s="1526" t="s">
        <v>3982</v>
      </c>
      <c r="D1302" s="1552">
        <v>31878.130099999998</v>
      </c>
      <c r="E1302" s="1535"/>
      <c r="F1302" s="1521" t="str">
        <f t="shared" si="20"/>
        <v>CHAPA MÚLTIPLA METÁLICA CORRUGADA GALVANIZADA TIPO MP 152 LENTICULAR OU SIMILAR - E = 4,70 MM, H = 3,65 M E VÃO = 6,25 M</v>
      </c>
    </row>
    <row r="1303" spans="1:6" ht="30">
      <c r="A1303" s="1528" t="s">
        <v>11813</v>
      </c>
      <c r="B1303" s="1529" t="s">
        <v>21597</v>
      </c>
      <c r="C1303" s="1528" t="s">
        <v>3982</v>
      </c>
      <c r="D1303" s="1551">
        <v>43650.396000000001</v>
      </c>
      <c r="E1303" s="1535"/>
      <c r="F1303" s="1521" t="str">
        <f t="shared" si="20"/>
        <v>CHAPA MÚLTIPLA METÁLICA CORRUGADA GALVANIZADA TIPO MP 152 LENTICULAR OU SIMILAR - E = 6,40 MM, H = 3,75 M E VÃO = 6,40 M</v>
      </c>
    </row>
    <row r="1304" spans="1:6" ht="30">
      <c r="A1304" s="1526" t="s">
        <v>11814</v>
      </c>
      <c r="B1304" s="1523" t="s">
        <v>21598</v>
      </c>
      <c r="C1304" s="1526" t="s">
        <v>3982</v>
      </c>
      <c r="D1304" s="1552">
        <v>45187.049400000004</v>
      </c>
      <c r="E1304" s="1535"/>
      <c r="F1304" s="1521" t="str">
        <f t="shared" si="20"/>
        <v>CHAPA MÚLTIPLA METÁLICA CORRUGADA GALVANIZADA TIPO MP 152 LENTICULAR OU SIMILAR - E = 6,40 MM, H = 3,85 M E VÃO = 6,60 M</v>
      </c>
    </row>
    <row r="1305" spans="1:6" ht="30">
      <c r="A1305" s="1528" t="s">
        <v>11815</v>
      </c>
      <c r="B1305" s="1529" t="s">
        <v>21599</v>
      </c>
      <c r="C1305" s="1528" t="s">
        <v>3982</v>
      </c>
      <c r="D1305" s="1551">
        <v>9908.6663000000008</v>
      </c>
      <c r="E1305" s="1535"/>
      <c r="F1305" s="1521" t="str">
        <f t="shared" si="20"/>
        <v>CHAPA MÚLTIPLA METÁLICA CORRUGADA GALVANIZADA TIPO MP 152 OU SIMILAR PARA PASSAGEM DE GADO - E = 2,70 MM, H = 2,25 M E VÃO = 2,20 M</v>
      </c>
    </row>
    <row r="1306" spans="1:6" ht="30">
      <c r="A1306" s="1526" t="s">
        <v>11816</v>
      </c>
      <c r="B1306" s="1523" t="s">
        <v>21600</v>
      </c>
      <c r="C1306" s="1526" t="s">
        <v>3982</v>
      </c>
      <c r="D1306" s="1552">
        <v>13032.1428</v>
      </c>
      <c r="E1306" s="1535"/>
      <c r="F1306" s="1521" t="str">
        <f t="shared" si="20"/>
        <v>CHAPA MÚLTIPLA METÁLICA CORRUGADA GALVANIZADA TIPO MP 152 OU SIMILAR PARA PASSAGEM DE GADO - E = 2,70 MM, H = 3,10 M E VÃO = 2,90 M</v>
      </c>
    </row>
    <row r="1307" spans="1:6" ht="30">
      <c r="A1307" s="1528" t="s">
        <v>11817</v>
      </c>
      <c r="B1307" s="1529" t="s">
        <v>21601</v>
      </c>
      <c r="C1307" s="1528" t="s">
        <v>3982</v>
      </c>
      <c r="D1307" s="1551">
        <v>15130.769200000001</v>
      </c>
      <c r="E1307" s="1535"/>
      <c r="F1307" s="1521" t="str">
        <f t="shared" si="20"/>
        <v>CHAPA MÚLTIPLA METÁLICA CORRUGADA GALVANIZADA TIPO MP 152 OU SIMILAR PARA PASSAGEM INFERIOR - E = 2,70 MM, H = 3,50 M E VÃO = 3,70 M</v>
      </c>
    </row>
    <row r="1308" spans="1:6" ht="30">
      <c r="A1308" s="1526" t="s">
        <v>11818</v>
      </c>
      <c r="B1308" s="1523" t="s">
        <v>21602</v>
      </c>
      <c r="C1308" s="1526" t="s">
        <v>3982</v>
      </c>
      <c r="D1308" s="1552">
        <v>15910.9534</v>
      </c>
      <c r="E1308" s="1535"/>
      <c r="F1308" s="1521" t="str">
        <f t="shared" si="20"/>
        <v>CHAPA MÚLTIPLA METÁLICA CORRUGADA GALVANIZADA TIPO MP 152 OU SIMILAR PARA PASSAGEM INFERIOR - E = 2,70 MM, H = 3,60 M E VÃO = 3,90 M</v>
      </c>
    </row>
    <row r="1309" spans="1:6" ht="30">
      <c r="A1309" s="1528" t="s">
        <v>11819</v>
      </c>
      <c r="B1309" s="1529" t="s">
        <v>21603</v>
      </c>
      <c r="C1309" s="1528" t="s">
        <v>3982</v>
      </c>
      <c r="D1309" s="1551">
        <v>16434.466</v>
      </c>
      <c r="E1309" s="1535"/>
      <c r="F1309" s="1521" t="str">
        <f t="shared" si="20"/>
        <v>CHAPA MÚLTIPLA METÁLICA CORRUGADA GALVANIZADA TIPO MP 152 OU SIMILAR PARA PASSAGEM INFERIOR - E = 2,70 MM, H = 3,75 M E VÃO = 4,00 M</v>
      </c>
    </row>
    <row r="1310" spans="1:6" ht="30">
      <c r="A1310" s="1526" t="s">
        <v>11820</v>
      </c>
      <c r="B1310" s="1523" t="s">
        <v>21604</v>
      </c>
      <c r="C1310" s="1526" t="s">
        <v>3982</v>
      </c>
      <c r="D1310" s="1552">
        <v>16959.840899999999</v>
      </c>
      <c r="E1310" s="1535"/>
      <c r="F1310" s="1521" t="str">
        <f t="shared" si="20"/>
        <v>CHAPA MÚLTIPLA METÁLICA CORRUGADA GALVANIZADA TIPO MP 152 OU SIMILAR PARA PASSAGEM INFERIOR - E = 2,70 MM, H = 3,90 M E VÃO = 4,20 M</v>
      </c>
    </row>
    <row r="1311" spans="1:6" ht="30">
      <c r="A1311" s="1528" t="s">
        <v>11821</v>
      </c>
      <c r="B1311" s="1529" t="s">
        <v>21605</v>
      </c>
      <c r="C1311" s="1528" t="s">
        <v>3982</v>
      </c>
      <c r="D1311" s="1551">
        <v>17483.955300000001</v>
      </c>
      <c r="E1311" s="1535"/>
      <c r="F1311" s="1521" t="str">
        <f t="shared" si="20"/>
        <v>CHAPA MÚLTIPLA METÁLICA CORRUGADA GALVANIZADA TIPO MP 152 OU SIMILAR PARA PASSAGEM INFERIOR - E = 2,70 MM, H = 4,10 M E VÃO = 4,25 M</v>
      </c>
    </row>
    <row r="1312" spans="1:6" ht="30">
      <c r="A1312" s="1526" t="s">
        <v>11822</v>
      </c>
      <c r="B1312" s="1523" t="s">
        <v>21606</v>
      </c>
      <c r="C1312" s="1526" t="s">
        <v>3982</v>
      </c>
      <c r="D1312" s="1552">
        <v>18264.9827</v>
      </c>
      <c r="E1312" s="1535"/>
      <c r="F1312" s="1521" t="str">
        <f t="shared" si="20"/>
        <v>CHAPA MÚLTIPLA METÁLICA CORRUGADA GALVANIZADA TIPO MP 152 OU SIMILAR PARA PASSAGEM INFERIOR - E = 2,70 MM, H = 4,25 M E VÃO = 4,40 M</v>
      </c>
    </row>
    <row r="1313" spans="1:6" ht="30">
      <c r="A1313" s="1528" t="s">
        <v>11823</v>
      </c>
      <c r="B1313" s="1529" t="s">
        <v>21607</v>
      </c>
      <c r="C1313" s="1528" t="s">
        <v>3982</v>
      </c>
      <c r="D1313" s="1551">
        <v>18787.946</v>
      </c>
      <c r="E1313" s="1535"/>
      <c r="F1313" s="1521" t="str">
        <f t="shared" si="20"/>
        <v>CHAPA MÚLTIPLA METÁLICA CORRUGADA GALVANIZADA TIPO MP 152 OU SIMILAR PARA PASSAGEM INFERIOR - E = 2,70 MM, H = 4,40 M E VÃO = 4,50 M</v>
      </c>
    </row>
    <row r="1314" spans="1:6" ht="30">
      <c r="A1314" s="1526" t="s">
        <v>11824</v>
      </c>
      <c r="B1314" s="1523" t="s">
        <v>21608</v>
      </c>
      <c r="C1314" s="1526" t="s">
        <v>3982</v>
      </c>
      <c r="D1314" s="1552">
        <v>23275.872299999999</v>
      </c>
      <c r="E1314" s="1535"/>
      <c r="F1314" s="1521" t="str">
        <f t="shared" si="20"/>
        <v>CHAPA MÚLTIPLA METÁLICA CORRUGADA GALVANIZADA TIPO MP 152 OU SIMILAR PARA PASSAGEM INFERIOR - E = 3,40 MM, H = 4,50 M E VÃO = 4,70 M</v>
      </c>
    </row>
    <row r="1315" spans="1:6" ht="30">
      <c r="A1315" s="1528" t="s">
        <v>11825</v>
      </c>
      <c r="B1315" s="1529" t="s">
        <v>21609</v>
      </c>
      <c r="C1315" s="1528" t="s">
        <v>3982</v>
      </c>
      <c r="D1315" s="1551">
        <v>24458.6895</v>
      </c>
      <c r="E1315" s="1535"/>
      <c r="F1315" s="1521" t="str">
        <f t="shared" si="20"/>
        <v>CHAPA MÚLTIPLA METÁLICA CORRUGADA GALVANIZADA TIPO MP 152 OU SIMILAR PARA PASSAGEM INFERIOR - E = 3,40 MM, H = 4,75 M E VÃO = 4,80 M</v>
      </c>
    </row>
    <row r="1316" spans="1:6" ht="30">
      <c r="A1316" s="1526" t="s">
        <v>11826</v>
      </c>
      <c r="B1316" s="1523" t="s">
        <v>21610</v>
      </c>
      <c r="C1316" s="1526" t="s">
        <v>3982</v>
      </c>
      <c r="D1316" s="1552">
        <v>25110.274600000001</v>
      </c>
      <c r="E1316" s="1535"/>
      <c r="F1316" s="1521" t="str">
        <f t="shared" si="20"/>
        <v>CHAPA MÚLTIPLA METÁLICA CORRUGADA GALVANIZADA TIPO MP 152 OU SIMILAR PARA PASSAGEM INFERIOR - E = 3,40 MM, H = 4,85 M E VÃO = 5,00 M</v>
      </c>
    </row>
    <row r="1317" spans="1:6" ht="30">
      <c r="A1317" s="1528" t="s">
        <v>11827</v>
      </c>
      <c r="B1317" s="1529" t="s">
        <v>21611</v>
      </c>
      <c r="C1317" s="1528" t="s">
        <v>3982</v>
      </c>
      <c r="D1317" s="1551">
        <v>25731.6302</v>
      </c>
      <c r="E1317" s="1535"/>
      <c r="F1317" s="1521" t="str">
        <f t="shared" si="20"/>
        <v>CHAPA MÚLTIPLA METÁLICA CORRUGADA GALVANIZADA TIPO MP 152 OU SIMILAR PARA PASSAGEM INFERIOR - E = 3,40 MM, H = 4,90 M E VÃO = 5,15 M</v>
      </c>
    </row>
    <row r="1318" spans="1:6" ht="30">
      <c r="A1318" s="1526" t="s">
        <v>11828</v>
      </c>
      <c r="B1318" s="1523" t="s">
        <v>21612</v>
      </c>
      <c r="C1318" s="1526" t="s">
        <v>3982</v>
      </c>
      <c r="D1318" s="1552">
        <v>26060.879199999999</v>
      </c>
      <c r="E1318" s="1535"/>
      <c r="F1318" s="1521" t="str">
        <f t="shared" si="20"/>
        <v>CHAPA MÚLTIPLA METÁLICA CORRUGADA GALVANIZADA TIPO MP 152 OU SIMILAR PARA PASSAGEM INFERIOR - E = 3,40 MM, H = 5,00 M E VÃO = 5,25 M</v>
      </c>
    </row>
    <row r="1319" spans="1:6" ht="30">
      <c r="A1319" s="1528" t="s">
        <v>11829</v>
      </c>
      <c r="B1319" s="1529" t="s">
        <v>21613</v>
      </c>
      <c r="C1319" s="1528" t="s">
        <v>3982</v>
      </c>
      <c r="D1319" s="1551">
        <v>27273.9329</v>
      </c>
      <c r="E1319" s="1535"/>
      <c r="F1319" s="1521" t="str">
        <f t="shared" si="20"/>
        <v>CHAPA MÚLTIPLA METÁLICA CORRUGADA GALVANIZADA TIPO MP 152 OU SIMILAR PARA PASSAGEM INFERIOR - E = 3,40 MM, H = 5,30 M E VÃO = 5,30 M</v>
      </c>
    </row>
    <row r="1320" spans="1:6" ht="30">
      <c r="A1320" s="1526" t="s">
        <v>11830</v>
      </c>
      <c r="B1320" s="1523" t="s">
        <v>21614</v>
      </c>
      <c r="C1320" s="1526" t="s">
        <v>3982</v>
      </c>
      <c r="D1320" s="1552">
        <v>31325.887999999999</v>
      </c>
      <c r="E1320" s="1535"/>
      <c r="F1320" s="1521" t="str">
        <f t="shared" si="20"/>
        <v>CHAPA MÚLTIPLA METÁLICA CORRUGADA GALVANIZADA TIPO MP 152 OU SIMILAR PARA PASSAGEM INFERIOR - E = 3,90 MM, H = 5,25 M E VÃO = 5,65 M</v>
      </c>
    </row>
    <row r="1321" spans="1:6" ht="30">
      <c r="A1321" s="1528" t="s">
        <v>11831</v>
      </c>
      <c r="B1321" s="1529" t="s">
        <v>21615</v>
      </c>
      <c r="C1321" s="1528" t="s">
        <v>3982</v>
      </c>
      <c r="D1321" s="1551">
        <v>37267.892500000002</v>
      </c>
      <c r="E1321" s="1535"/>
      <c r="F1321" s="1521" t="str">
        <f t="shared" si="20"/>
        <v>CHAPA MÚLTIPLA METÁLICA CORRUGADA GALVANIZADA TIPO MP 152 OU SIMILAR PARA PASSAGEM INFERIOR - E = 4,70 MM, H = 5,30 M E VÃO = 5,85 M</v>
      </c>
    </row>
    <row r="1322" spans="1:6" ht="30">
      <c r="A1322" s="1526" t="s">
        <v>11832</v>
      </c>
      <c r="B1322" s="1523" t="s">
        <v>21616</v>
      </c>
      <c r="C1322" s="1526" t="s">
        <v>3982</v>
      </c>
      <c r="D1322" s="1552">
        <v>38132.323100000001</v>
      </c>
      <c r="E1322" s="1535"/>
      <c r="F1322" s="1521" t="str">
        <f t="shared" si="20"/>
        <v>CHAPA MÚLTIPLA METÁLICA CORRUGADA GALVANIZADA TIPO MP 152 OU SIMILAR PARA PASSAGEM INFERIOR - E = 4,70 MM, H = 5,45 M E VÃO = 6,00 M</v>
      </c>
    </row>
    <row r="1323" spans="1:6" ht="30">
      <c r="A1323" s="1528" t="s">
        <v>11833</v>
      </c>
      <c r="B1323" s="1529" t="s">
        <v>21617</v>
      </c>
      <c r="C1323" s="1528" t="s">
        <v>3982</v>
      </c>
      <c r="D1323" s="1551">
        <v>38948.008300000001</v>
      </c>
      <c r="E1323" s="1535"/>
      <c r="F1323" s="1521" t="str">
        <f t="shared" si="20"/>
        <v>CHAPA MÚLTIPLA METÁLICA CORRUGADA GALVANIZADA TIPO MP 152 OU SIMILAR PARA PASSAGEM INFERIOR - E = 4,70 MM, H = 5,50 M E VÃO = 6,25 M</v>
      </c>
    </row>
    <row r="1324" spans="1:6" ht="30">
      <c r="A1324" s="1526" t="s">
        <v>11834</v>
      </c>
      <c r="B1324" s="1523" t="s">
        <v>21618</v>
      </c>
      <c r="C1324" s="1526" t="s">
        <v>3982</v>
      </c>
      <c r="D1324" s="1552">
        <v>22749.764800000001</v>
      </c>
      <c r="E1324" s="1535"/>
      <c r="F1324" s="1521" t="str">
        <f t="shared" si="20"/>
        <v>CHAPA MÚLTIPLA METÁLICA CORRUGADA GALVANIZADA DE ARCO ALTO TIPO MP 152S OU SIMILAR - E = 4,70 MM, H = 2,77 M E VÃO = 6,12 M</v>
      </c>
    </row>
    <row r="1325" spans="1:6" ht="30">
      <c r="A1325" s="1528" t="s">
        <v>11835</v>
      </c>
      <c r="B1325" s="1529" t="s">
        <v>21619</v>
      </c>
      <c r="C1325" s="1528" t="s">
        <v>3982</v>
      </c>
      <c r="D1325" s="1551">
        <v>25664.436799999999</v>
      </c>
      <c r="E1325" s="1535"/>
      <c r="F1325" s="1521" t="str">
        <f t="shared" si="20"/>
        <v>CHAPA MÚLTIPLA METÁLICA CORRUGADA GALVANIZADA DE ARCO ALTO TIPO MP 152S OU SIMILAR - E = 4,70 MM, H = 3,68 M E VÃO = 6,30 M</v>
      </c>
    </row>
    <row r="1326" spans="1:6" ht="30">
      <c r="A1326" s="1526" t="s">
        <v>11836</v>
      </c>
      <c r="B1326" s="1523" t="s">
        <v>21620</v>
      </c>
      <c r="C1326" s="1526" t="s">
        <v>3982</v>
      </c>
      <c r="D1326" s="1552">
        <v>26611.752199999999</v>
      </c>
      <c r="E1326" s="1535"/>
      <c r="F1326" s="1521" t="str">
        <f t="shared" si="20"/>
        <v>CHAPA MÚLTIPLA METÁLICA CORRUGADA GALVANIZADA DE ARCO ALTO TIPO MP 152S OU SIMILAR - E = 4,70 MM, H = 3,56 M E VÃO = 6,55 M</v>
      </c>
    </row>
    <row r="1327" spans="1:6" ht="30">
      <c r="A1327" s="1528" t="s">
        <v>11837</v>
      </c>
      <c r="B1327" s="1529" t="s">
        <v>21621</v>
      </c>
      <c r="C1327" s="1528" t="s">
        <v>3982</v>
      </c>
      <c r="D1327" s="1551">
        <v>31687.445899999999</v>
      </c>
      <c r="E1327" s="1535"/>
      <c r="F1327" s="1521" t="str">
        <f t="shared" si="20"/>
        <v>CHAPA MÚLTIPLA METÁLICA CORRUGADA GALVANIZADA DE ARCO ALTO TIPO MP 152S OU SIMILAR - E = 4,70 MM, H = 4,42 M E VÃO = 6,96 M</v>
      </c>
    </row>
    <row r="1328" spans="1:6" ht="30">
      <c r="A1328" s="1526" t="s">
        <v>11838</v>
      </c>
      <c r="B1328" s="1523" t="s">
        <v>21622</v>
      </c>
      <c r="C1328" s="1526" t="s">
        <v>3982</v>
      </c>
      <c r="D1328" s="1552">
        <v>28041.306499999999</v>
      </c>
      <c r="E1328" s="1535"/>
      <c r="F1328" s="1521" t="str">
        <f t="shared" si="20"/>
        <v>CHAPA MÚLTIPLA METÁLICA CORRUGADA GALVANIZADA DE ARCO ALTO TIPO MP 152S OU SIMILAR - E = 4,70 MM, H = 3,61 M E VÃO = 6,78 M</v>
      </c>
    </row>
    <row r="1329" spans="1:6" ht="30">
      <c r="A1329" s="1528" t="s">
        <v>11839</v>
      </c>
      <c r="B1329" s="1529" t="s">
        <v>21623</v>
      </c>
      <c r="C1329" s="1528" t="s">
        <v>3982</v>
      </c>
      <c r="D1329" s="1551">
        <v>31579.225900000001</v>
      </c>
      <c r="E1329" s="1535"/>
      <c r="F1329" s="1521" t="str">
        <f t="shared" si="20"/>
        <v>CHAPA MÚLTIPLA METÁLICA CORRUGADA GALVANIZADA DE ARCO ALTO TIPO MP 152S OU SIMILAR - E = 4,70 MM, H = 4,27 M E VÃO = 6,99 M</v>
      </c>
    </row>
    <row r="1330" spans="1:6" ht="30">
      <c r="A1330" s="1526" t="s">
        <v>11840</v>
      </c>
      <c r="B1330" s="1523" t="s">
        <v>21624</v>
      </c>
      <c r="C1330" s="1526" t="s">
        <v>3982</v>
      </c>
      <c r="D1330" s="1552">
        <v>28519.209900000002</v>
      </c>
      <c r="E1330" s="1535"/>
      <c r="F1330" s="1521" t="str">
        <f t="shared" si="20"/>
        <v>CHAPA MÚLTIPLA METÁLICA CORRUGADA GALVANIZADA DE ARCO ALTO TIPO MP 152S OU SIMILAR - E = 4,70 MM, H = 3,63 M E VÃO = 7,01 M</v>
      </c>
    </row>
    <row r="1331" spans="1:6" ht="30">
      <c r="A1331" s="1528" t="s">
        <v>11841</v>
      </c>
      <c r="B1331" s="1529" t="s">
        <v>21625</v>
      </c>
      <c r="C1331" s="1528" t="s">
        <v>3982</v>
      </c>
      <c r="D1331" s="1551">
        <v>32989.873299999999</v>
      </c>
      <c r="E1331" s="1535"/>
      <c r="F1331" s="1521" t="str">
        <f t="shared" si="20"/>
        <v>CHAPA MÚLTIPLA METÁLICA CORRUGADA GALVANIZADA DE ARCO ALTO TIPO MP 152S OU SIMILAR - E = 4,70 MM, H = 4,52 M E VÃO = 7,42 M</v>
      </c>
    </row>
    <row r="1332" spans="1:6" ht="30">
      <c r="A1332" s="1526" t="s">
        <v>11842</v>
      </c>
      <c r="B1332" s="1523" t="s">
        <v>21626</v>
      </c>
      <c r="C1332" s="1526" t="s">
        <v>3982</v>
      </c>
      <c r="D1332" s="1552">
        <v>28983.733199999999</v>
      </c>
      <c r="E1332" s="1535"/>
      <c r="F1332" s="1521" t="str">
        <f t="shared" si="20"/>
        <v>CHAPA MÚLTIPLA METÁLICA CORRUGADA GALVANIZADA DE ARCO ALTO TIPO MP 152S OU SIMILAR - E = 4,70 MM, H = 3,68 M E VÃO = 7,24 M</v>
      </c>
    </row>
    <row r="1333" spans="1:6" ht="30">
      <c r="A1333" s="1528" t="s">
        <v>11843</v>
      </c>
      <c r="B1333" s="1529" t="s">
        <v>21627</v>
      </c>
      <c r="C1333" s="1528" t="s">
        <v>3982</v>
      </c>
      <c r="D1333" s="1551">
        <v>31335.721300000001</v>
      </c>
      <c r="E1333" s="1535"/>
      <c r="F1333" s="1521" t="str">
        <f t="shared" si="20"/>
        <v>CHAPA MÚLTIPLA METÁLICA CORRUGADA GALVANIZADA DE ARCO ALTO TIPO MP 152S OU SIMILAR - E = 4,70 MM, H = 4,19 M E VÃO = 7,47 M</v>
      </c>
    </row>
    <row r="1334" spans="1:6" ht="30">
      <c r="A1334" s="1526" t="s">
        <v>11844</v>
      </c>
      <c r="B1334" s="1523" t="s">
        <v>21628</v>
      </c>
      <c r="C1334" s="1526" t="s">
        <v>3982</v>
      </c>
      <c r="D1334" s="1552">
        <v>33929.465499999998</v>
      </c>
      <c r="E1334" s="1535"/>
      <c r="F1334" s="1521" t="str">
        <f t="shared" si="20"/>
        <v>CHAPA MÚLTIPLA METÁLICA CORRUGADA GALVANIZADA DE ARCO ALTO TIPO MP 152S OU SIMILAR - E = 4,70 MM, H = 4,60 M E VÃO = 7,85 M</v>
      </c>
    </row>
    <row r="1335" spans="1:6" ht="30">
      <c r="A1335" s="1528" t="s">
        <v>11845</v>
      </c>
      <c r="B1335" s="1529" t="s">
        <v>21629</v>
      </c>
      <c r="C1335" s="1528" t="s">
        <v>3982</v>
      </c>
      <c r="D1335" s="1551">
        <v>30874.812399999999</v>
      </c>
      <c r="E1335" s="1535"/>
      <c r="F1335" s="1521" t="str">
        <f t="shared" si="20"/>
        <v>CHAPA MÚLTIPLA METÁLICA CORRUGADA GALVANIZADA DE ARCO ALTO TIPO MP 152S OU SIMILAR - E = 4,70 MM, H = 3,99 M E VÃO = 7,67 M</v>
      </c>
    </row>
    <row r="1336" spans="1:6" ht="30">
      <c r="A1336" s="1526" t="s">
        <v>11846</v>
      </c>
      <c r="B1336" s="1523" t="s">
        <v>21630</v>
      </c>
      <c r="C1336" s="1526" t="s">
        <v>3982</v>
      </c>
      <c r="D1336" s="1552">
        <v>34395.8226</v>
      </c>
      <c r="E1336" s="1535"/>
      <c r="F1336" s="1521" t="str">
        <f t="shared" si="20"/>
        <v>CHAPA MÚLTIPLA METÁLICA CORRUGADA GALVANIZADA DE ARCO ALTO TIPO MP 152S OU SIMILAR - E = 4,70 MM, H = 4,65 M E VÃO = 8,08 M</v>
      </c>
    </row>
    <row r="1337" spans="1:6" ht="30">
      <c r="A1337" s="1528" t="s">
        <v>11847</v>
      </c>
      <c r="B1337" s="1529" t="s">
        <v>21631</v>
      </c>
      <c r="C1337" s="1528" t="s">
        <v>3982</v>
      </c>
      <c r="D1337" s="1551">
        <v>31687.445899999999</v>
      </c>
      <c r="E1337" s="1535"/>
      <c r="F1337" s="1521" t="str">
        <f t="shared" si="20"/>
        <v>CHAPA MÚLTIPLA METÁLICA CORRUGADA GALVANIZADA DE ARCO ALTO TIPO MP 152S OU SIMILAR - E = 4,70 MM, H = 4,04 M E VÃO = 7,90 M</v>
      </c>
    </row>
    <row r="1338" spans="1:6" ht="30">
      <c r="A1338" s="1526" t="s">
        <v>11848</v>
      </c>
      <c r="B1338" s="1523" t="s">
        <v>21632</v>
      </c>
      <c r="C1338" s="1526" t="s">
        <v>3982</v>
      </c>
      <c r="D1338" s="1552">
        <v>35227.6659</v>
      </c>
      <c r="E1338" s="1535"/>
      <c r="F1338" s="1521" t="str">
        <f t="shared" si="20"/>
        <v>CHAPA MÚLTIPLA METÁLICA CORRUGADA GALVANIZADA DE ARCO ALTO TIPO MP 152S OU SIMILAR - E = 4,70 MM, H = 4,70 M E VÃO = 8,31 M</v>
      </c>
    </row>
    <row r="1339" spans="1:6" ht="30">
      <c r="A1339" s="1528" t="s">
        <v>11849</v>
      </c>
      <c r="B1339" s="1529" t="s">
        <v>21633</v>
      </c>
      <c r="C1339" s="1528" t="s">
        <v>3982</v>
      </c>
      <c r="D1339" s="1551">
        <v>32632.181499999999</v>
      </c>
      <c r="E1339" s="1535"/>
      <c r="F1339" s="1521" t="str">
        <f t="shared" si="20"/>
        <v>CHAPA MÚLTIPLA METÁLICA CORRUGADA GALVANIZADA DE ARCO ALTO TIPO MP 152S OU SIMILAR - E = 4,70 MM, H = 4,11 M E VÃO = 8,36 M</v>
      </c>
    </row>
    <row r="1340" spans="1:6" ht="30">
      <c r="A1340" s="1526" t="s">
        <v>11850</v>
      </c>
      <c r="B1340" s="1523" t="s">
        <v>21634</v>
      </c>
      <c r="C1340" s="1526" t="s">
        <v>3982</v>
      </c>
      <c r="D1340" s="1552">
        <v>37102.508000000002</v>
      </c>
      <c r="E1340" s="1535"/>
      <c r="F1340" s="1521" t="str">
        <f t="shared" si="20"/>
        <v>CHAPA MÚLTIPLA METÁLICA CORRUGADA GALVANIZADA DE ARCO ALTO TIPO MP 152S OU SIMILAR - E = 4,70 MM, H = 5,00 M E VÃO = 8,97 M</v>
      </c>
    </row>
    <row r="1341" spans="1:6" ht="30">
      <c r="A1341" s="1528" t="s">
        <v>11851</v>
      </c>
      <c r="B1341" s="1529" t="s">
        <v>21635</v>
      </c>
      <c r="C1341" s="1528" t="s">
        <v>3982</v>
      </c>
      <c r="D1341" s="1551">
        <v>34037.683599999997</v>
      </c>
      <c r="E1341" s="1535"/>
      <c r="F1341" s="1521" t="str">
        <f t="shared" si="20"/>
        <v>CHAPA MÚLTIPLA METÁLICA CORRUGADA GALVANIZADA DE ARCO ALTO TIPO MP 152S OU SIMILAR - E = 4,70 MM, H = 4,39 M E VÃO = 8,59 M</v>
      </c>
    </row>
    <row r="1342" spans="1:6" ht="30">
      <c r="A1342" s="1526" t="s">
        <v>11852</v>
      </c>
      <c r="B1342" s="1523" t="s">
        <v>21636</v>
      </c>
      <c r="C1342" s="1526" t="s">
        <v>3982</v>
      </c>
      <c r="D1342" s="1552">
        <v>39453.614000000001</v>
      </c>
      <c r="E1342" s="1535"/>
      <c r="F1342" s="1521" t="str">
        <f t="shared" si="20"/>
        <v>CHAPA MÚLTIPLA METÁLICA CORRUGADA GALVANIZADA DE ARCO ALTO TIPO MP 152S OU SIMILAR - E = 4,70 MM, H = 5,49 M E VÃO = 9,17 M</v>
      </c>
    </row>
    <row r="1343" spans="1:6" ht="30">
      <c r="A1343" s="1528" t="s">
        <v>11853</v>
      </c>
      <c r="B1343" s="1529" t="s">
        <v>21637</v>
      </c>
      <c r="C1343" s="1528" t="s">
        <v>3982</v>
      </c>
      <c r="D1343" s="1551">
        <v>36994.3128</v>
      </c>
      <c r="E1343" s="1535"/>
      <c r="F1343" s="1521" t="str">
        <f t="shared" si="20"/>
        <v>CHAPA MÚLTIPLA METÁLICA CORRUGADA GALVANIZADA DE ARCO ALTO TIPO MP 152S OU SIMILAR - E = 4,70 MM, H = 4,70 M E VÃO = 9,22 M</v>
      </c>
    </row>
    <row r="1344" spans="1:6" ht="30">
      <c r="A1344" s="1526" t="s">
        <v>11854</v>
      </c>
      <c r="B1344" s="1523" t="s">
        <v>21638</v>
      </c>
      <c r="C1344" s="1526" t="s">
        <v>3982</v>
      </c>
      <c r="D1344" s="1552">
        <v>40747.557800000002</v>
      </c>
      <c r="E1344" s="1535"/>
      <c r="F1344" s="1521" t="str">
        <f t="shared" si="20"/>
        <v>CHAPA MÚLTIPLA METÁLICA CORRUGADA GALVANIZADA DE ARCO ALTO TIPO MP 152S OU SIMILAR - E = 4,70 MM, H = 5,59 M E VÃO = 9,63 M</v>
      </c>
    </row>
    <row r="1345" spans="1:6" ht="30">
      <c r="A1345" s="1528" t="s">
        <v>11855</v>
      </c>
      <c r="B1345" s="1529" t="s">
        <v>21639</v>
      </c>
      <c r="C1345" s="1528" t="s">
        <v>3982</v>
      </c>
      <c r="D1345" s="1551">
        <v>37454.243399999999</v>
      </c>
      <c r="E1345" s="1535"/>
      <c r="F1345" s="1521" t="str">
        <f t="shared" si="20"/>
        <v>CHAPA MÚLTIPLA METÁLICA CORRUGADA GALVANIZADA DE ARCO ALTO TIPO MP 152S OU SIMILAR - E = 4,70 MM, H = 4,75 M E VÃO = 9,45 M</v>
      </c>
    </row>
    <row r="1346" spans="1:6" ht="30">
      <c r="A1346" s="1526" t="s">
        <v>11856</v>
      </c>
      <c r="B1346" s="1523" t="s">
        <v>21640</v>
      </c>
      <c r="C1346" s="1526" t="s">
        <v>3982</v>
      </c>
      <c r="D1346" s="1552">
        <v>40287.613299999997</v>
      </c>
      <c r="E1346" s="1535"/>
      <c r="F1346" s="1521" t="str">
        <f t="shared" si="20"/>
        <v>CHAPA MÚLTIPLA METÁLICA CORRUGADA GALVANIZADA DE ARCO ALTO TIPO MP 152S OU SIMILAR - E = 4,70 MM, H = 5,41 M E VÃO = 9,65 M</v>
      </c>
    </row>
    <row r="1347" spans="1:6" ht="30">
      <c r="A1347" s="1528" t="s">
        <v>11857</v>
      </c>
      <c r="B1347" s="1529" t="s">
        <v>21641</v>
      </c>
      <c r="C1347" s="1528" t="s">
        <v>3982</v>
      </c>
      <c r="D1347" s="1551">
        <v>43817.195099999997</v>
      </c>
      <c r="E1347" s="1535"/>
      <c r="F1347" s="1521" t="str">
        <f t="shared" ref="F1347:F1410" si="21">UPPER(B1347)</f>
        <v>CHAPA MÚLTIPLA METÁLICA CORRUGADA GALVANIZADA DE ARCO ALTO TIPO MP 152S OU SIMILAR - E = 4,70 MM, H = 6,07 M E VÃO = 9,86 M</v>
      </c>
    </row>
    <row r="1348" spans="1:6" ht="30">
      <c r="A1348" s="1526" t="s">
        <v>11858</v>
      </c>
      <c r="B1348" s="1523" t="s">
        <v>21642</v>
      </c>
      <c r="C1348" s="1526" t="s">
        <v>3982</v>
      </c>
      <c r="D1348" s="1552">
        <v>39805.339800000002</v>
      </c>
      <c r="E1348" s="1535"/>
      <c r="F1348" s="1521" t="str">
        <f t="shared" si="21"/>
        <v>CHAPA MÚLTIPLA METÁLICA CORRUGADA GALVANIZADA DE ARCO ALTO TIPO MP 152S OU SIMILAR - E = 4,70 MM, H = 5,23 M E VÃO = 9,68 M</v>
      </c>
    </row>
    <row r="1349" spans="1:6" ht="30">
      <c r="A1349" s="1528" t="s">
        <v>11859</v>
      </c>
      <c r="B1349" s="1529" t="s">
        <v>21643</v>
      </c>
      <c r="C1349" s="1528" t="s">
        <v>3982</v>
      </c>
      <c r="D1349" s="1551">
        <v>44277.139600000002</v>
      </c>
      <c r="E1349" s="1535"/>
      <c r="F1349" s="1521" t="str">
        <f t="shared" si="21"/>
        <v>CHAPA MÚLTIPLA METÁLICA CORRUGADA GALVANIZADA DE ARCO ALTO TIPO MP 152S OU SIMILAR - E = 4,70 MM, H = 6,12 M E VÃO = 10,08 M</v>
      </c>
    </row>
    <row r="1350" spans="1:6" ht="30">
      <c r="A1350" s="1526" t="s">
        <v>11860</v>
      </c>
      <c r="B1350" s="1523" t="s">
        <v>21644</v>
      </c>
      <c r="C1350" s="1526" t="s">
        <v>3982</v>
      </c>
      <c r="D1350" s="1552">
        <v>40287.613299999997</v>
      </c>
      <c r="E1350" s="1535"/>
      <c r="F1350" s="1521" t="str">
        <f t="shared" si="21"/>
        <v>CHAPA MÚLTIPLA METÁLICA CORRUGADA GALVANIZADA DE ARCO ALTO TIPO MP 152S OU SIMILAR - E = 4,70 MM, H = 5,28 M E VÃO = 9,91 M</v>
      </c>
    </row>
    <row r="1351" spans="1:6" ht="30">
      <c r="A1351" s="1528" t="s">
        <v>11861</v>
      </c>
      <c r="B1351" s="1529" t="s">
        <v>21645</v>
      </c>
      <c r="C1351" s="1528" t="s">
        <v>3982</v>
      </c>
      <c r="D1351" s="1551">
        <v>44761.6783</v>
      </c>
      <c r="E1351" s="1535"/>
      <c r="F1351" s="1521" t="str">
        <f t="shared" si="21"/>
        <v>CHAPA MÚLTIPLA METÁLICA CORRUGADA GALVANIZADA DE ARCO ALTO TIPO MP 152S OU SIMILAR - E = 4,70 MM, H = 6,17 M E VÃO = 10,31 M</v>
      </c>
    </row>
    <row r="1352" spans="1:6" ht="30">
      <c r="A1352" s="1526" t="s">
        <v>11862</v>
      </c>
      <c r="B1352" s="1523" t="s">
        <v>21646</v>
      </c>
      <c r="C1352" s="1526" t="s">
        <v>3982</v>
      </c>
      <c r="D1352" s="1552">
        <v>41568.4139</v>
      </c>
      <c r="E1352" s="1535"/>
      <c r="F1352" s="1521" t="str">
        <f t="shared" si="21"/>
        <v>CHAPA MÚLTIPLA METÁLICA CORRUGADA GALVANIZADA DE ARCO ALTO TIPO MP 152S OU SIMILAR - E = 4,70 MM, H = 5,38 M E VÃO = 10,36 M</v>
      </c>
    </row>
    <row r="1353" spans="1:6" ht="30">
      <c r="A1353" s="1528" t="s">
        <v>11863</v>
      </c>
      <c r="B1353" s="1529" t="s">
        <v>21647</v>
      </c>
      <c r="C1353" s="1528" t="s">
        <v>3982</v>
      </c>
      <c r="D1353" s="1551">
        <v>45113.388800000001</v>
      </c>
      <c r="E1353" s="1535"/>
      <c r="F1353" s="1521" t="str">
        <f t="shared" si="21"/>
        <v>CHAPA MÚLTIPLA METÁLICA CORRUGADA GALVANIZADA DE ARCO ALTO TIPO MP 152S OU SIMILAR - E = 4,70 MM, H = 6,05 M E VÃO = 10,54 M</v>
      </c>
    </row>
    <row r="1354" spans="1:6" ht="30">
      <c r="A1354" s="1526" t="s">
        <v>11864</v>
      </c>
      <c r="B1354" s="1523" t="s">
        <v>21648</v>
      </c>
      <c r="C1354" s="1526" t="s">
        <v>3982</v>
      </c>
      <c r="D1354" s="1552">
        <v>46990.509400000003</v>
      </c>
      <c r="E1354" s="1535"/>
      <c r="F1354" s="1521" t="str">
        <f t="shared" si="21"/>
        <v>CHAPA MÚLTIPLA METÁLICA CORRUGADA GALVANIZADA DE ARCO ALTO TIPO MP 152S OU SIMILAR - E = 4,70 MM, H = 6,48 M E VÃO = 10,74 M</v>
      </c>
    </row>
    <row r="1355" spans="1:6" ht="30">
      <c r="A1355" s="1528" t="s">
        <v>11865</v>
      </c>
      <c r="B1355" s="1529" t="s">
        <v>21649</v>
      </c>
      <c r="C1355" s="1528" t="s">
        <v>3982</v>
      </c>
      <c r="D1355" s="1551">
        <v>50520.588199999998</v>
      </c>
      <c r="E1355" s="1535"/>
      <c r="F1355" s="1521" t="str">
        <f t="shared" si="21"/>
        <v>CHAPA MÚLTIPLA METÁLICA CORRUGADA GALVANIZADA DE ARCO ALTO TIPO MP 152S OU SIMILAR - E = 4,70 MM, H = 7,12 M E VÃO = 11,35 M</v>
      </c>
    </row>
    <row r="1356" spans="1:6" ht="30">
      <c r="A1356" s="1526" t="s">
        <v>11161</v>
      </c>
      <c r="B1356" s="1523" t="s">
        <v>21650</v>
      </c>
      <c r="C1356" s="1526" t="s">
        <v>3982</v>
      </c>
      <c r="D1356" s="1552">
        <v>55612.675999999999</v>
      </c>
      <c r="E1356" s="1535"/>
      <c r="F1356" s="1521" t="str">
        <f t="shared" si="21"/>
        <v>CHAPA MÚLTIPLA METÁLICA CORRUGADA GALVANIZADA DE ARCO ALTO TIPO MP 152S OU SIMILAR - E = 6,40 MM, H = 5,41 M E VÃO = 10,57 M</v>
      </c>
    </row>
    <row r="1357" spans="1:6" ht="30">
      <c r="A1357" s="1528" t="s">
        <v>11162</v>
      </c>
      <c r="B1357" s="1529" t="s">
        <v>21651</v>
      </c>
      <c r="C1357" s="1528" t="s">
        <v>3982</v>
      </c>
      <c r="D1357" s="1551">
        <v>60285.782599999999</v>
      </c>
      <c r="E1357" s="1535"/>
      <c r="F1357" s="1521" t="str">
        <f t="shared" si="21"/>
        <v>CHAPA MÚLTIPLA METÁLICA CORRUGADA GALVANIZADA DE ARCO ALTO TIPO MP 152S OU SIMILAR - E = 6,40 MM, H = 6,10 M E VÃO = 10,77 M</v>
      </c>
    </row>
    <row r="1358" spans="1:6" ht="30">
      <c r="A1358" s="1526" t="s">
        <v>11163</v>
      </c>
      <c r="B1358" s="1523" t="s">
        <v>21652</v>
      </c>
      <c r="C1358" s="1526" t="s">
        <v>3982</v>
      </c>
      <c r="D1358" s="1552">
        <v>62838.154799999997</v>
      </c>
      <c r="E1358" s="1535"/>
      <c r="F1358" s="1521" t="str">
        <f t="shared" si="21"/>
        <v>CHAPA MÚLTIPLA METÁLICA CORRUGADA GALVANIZADA DE ARCO ALTO TIPO MP 152S OU SIMILAR - E = 6,40 MM, H = 6,53 M E VÃO = 10,97 M</v>
      </c>
    </row>
    <row r="1359" spans="1:6" ht="30">
      <c r="A1359" s="1528" t="s">
        <v>11164</v>
      </c>
      <c r="B1359" s="1529" t="s">
        <v>21653</v>
      </c>
      <c r="C1359" s="1528" t="s">
        <v>3982</v>
      </c>
      <c r="D1359" s="1551">
        <v>67533.568899999998</v>
      </c>
      <c r="E1359" s="1535"/>
      <c r="F1359" s="1521" t="str">
        <f t="shared" si="21"/>
        <v>CHAPA MÚLTIPLA METÁLICA CORRUGADA GALVANIZADA DE ARCO ALTO TIPO MP 152S OU SIMILAR - E = 6,40 MM, H = 7,16 M E VÃO = 11,58 M</v>
      </c>
    </row>
    <row r="1360" spans="1:6">
      <c r="A1360" s="1526" t="s">
        <v>11165</v>
      </c>
      <c r="B1360" s="1523" t="s">
        <v>21654</v>
      </c>
      <c r="C1360" s="1526" t="s">
        <v>3982</v>
      </c>
      <c r="D1360" s="1552">
        <v>52960.237399999998</v>
      </c>
      <c r="E1360" s="1535"/>
      <c r="F1360" s="1521" t="str">
        <f t="shared" si="21"/>
        <v>CHAPA MÚLTIPLA METÁLICA CORRUGADA GALVANIZADA TIPO MP 152S OVOIDE OU SIMILAR - E = 4,70 MM, H = 7,82 M E VÃO = 7,21 M</v>
      </c>
    </row>
    <row r="1361" spans="1:6">
      <c r="A1361" s="1528" t="s">
        <v>11166</v>
      </c>
      <c r="B1361" s="1529" t="s">
        <v>21655</v>
      </c>
      <c r="C1361" s="1528" t="s">
        <v>3982</v>
      </c>
      <c r="D1361" s="1551">
        <v>55635.040000000001</v>
      </c>
      <c r="E1361" s="1535"/>
      <c r="F1361" s="1521" t="str">
        <f t="shared" si="21"/>
        <v>CHAPA MÚLTIPLA METÁLICA CORRUGADA GALVANIZADA TIPO MP 152S OVOIDE OU SIMILAR - E = 4,70 MM, H = 7,87 M E VÃO = 7,31 M</v>
      </c>
    </row>
    <row r="1362" spans="1:6">
      <c r="A1362" s="1526" t="s">
        <v>11167</v>
      </c>
      <c r="B1362" s="1523" t="s">
        <v>21656</v>
      </c>
      <c r="C1362" s="1526" t="s">
        <v>3982</v>
      </c>
      <c r="D1362" s="1552">
        <v>56568.462</v>
      </c>
      <c r="E1362" s="1535"/>
      <c r="F1362" s="1521" t="str">
        <f t="shared" si="21"/>
        <v>CHAPA MÚLTIPLA METÁLICA CORRUGADA GALVANIZADA TIPO MP 152S OVOIDE OU SIMILAR - E = 4,70 MM, H = 7,90 M E VÃO = 7,77 M</v>
      </c>
    </row>
    <row r="1363" spans="1:6">
      <c r="A1363" s="1528" t="s">
        <v>11168</v>
      </c>
      <c r="B1363" s="1529" t="s">
        <v>21657</v>
      </c>
      <c r="C1363" s="1528" t="s">
        <v>3982</v>
      </c>
      <c r="D1363" s="1551">
        <v>57641.660199999998</v>
      </c>
      <c r="E1363" s="1535"/>
      <c r="F1363" s="1521" t="str">
        <f t="shared" si="21"/>
        <v>CHAPA MÚLTIPLA METÁLICA CORRUGADA GALVANIZADA TIPO MP 152S OVOIDE OU SIMILAR - E = 4,70 MM, H = 8,44 M E VÃO = 7,57 M</v>
      </c>
    </row>
    <row r="1364" spans="1:6">
      <c r="A1364" s="1526" t="s">
        <v>11169</v>
      </c>
      <c r="B1364" s="1523" t="s">
        <v>21658</v>
      </c>
      <c r="C1364" s="1526" t="s">
        <v>3982</v>
      </c>
      <c r="D1364" s="1552">
        <v>61392.357400000001</v>
      </c>
      <c r="E1364" s="1535"/>
      <c r="F1364" s="1521" t="str">
        <f t="shared" si="21"/>
        <v>CHAPA MÚLTIPLA METÁLICA CORRUGADA GALVANIZADA TIPO MP 152S OVOIDE OU SIMILAR - E = 4,70 MM, H = 8,23 M E VÃO = 8,36 M</v>
      </c>
    </row>
    <row r="1365" spans="1:6">
      <c r="A1365" s="1528" t="s">
        <v>11170</v>
      </c>
      <c r="B1365" s="1529" t="s">
        <v>21659</v>
      </c>
      <c r="C1365" s="1528" t="s">
        <v>3982</v>
      </c>
      <c r="D1365" s="1551">
        <v>60308.345699999998</v>
      </c>
      <c r="E1365" s="1535"/>
      <c r="F1365" s="1521" t="str">
        <f t="shared" si="21"/>
        <v>CHAPA MÚLTIPLA METÁLICA CORRUGADA GALVANIZADA TIPO MP 152S OVOIDE OU SIMILAR - E = 4,70 MM, H = 8,01 M E VÃO = 8,13 M</v>
      </c>
    </row>
    <row r="1366" spans="1:6">
      <c r="A1366" s="1526" t="s">
        <v>11171</v>
      </c>
      <c r="B1366" s="1523" t="s">
        <v>21660</v>
      </c>
      <c r="C1366" s="1526" t="s">
        <v>3982</v>
      </c>
      <c r="D1366" s="1552">
        <v>62404.238799999999</v>
      </c>
      <c r="E1366" s="1535"/>
      <c r="F1366" s="1521" t="str">
        <f t="shared" si="21"/>
        <v>CHAPA MÚLTIPLA METÁLICA CORRUGADA GALVANIZADA TIPO MP 152S OVOIDE OU SIMILAR - E = 4,70 MM, H = 8,48 M E VÃO = 8,56 M</v>
      </c>
    </row>
    <row r="1367" spans="1:6">
      <c r="A1367" s="1528" t="s">
        <v>11172</v>
      </c>
      <c r="B1367" s="1529" t="s">
        <v>21661</v>
      </c>
      <c r="C1367" s="1528" t="s">
        <v>3982</v>
      </c>
      <c r="D1367" s="1551">
        <v>65180.418899999997</v>
      </c>
      <c r="E1367" s="1535"/>
      <c r="F1367" s="1521" t="str">
        <f t="shared" si="21"/>
        <v>CHAPA MÚLTIPLA METÁLICA CORRUGADA GALVANIZADA TIPO MP 152S OVOIDE OU SIMILAR - E = 4,70 MM, H = 9,32 M E VÃO = 8,71 M</v>
      </c>
    </row>
    <row r="1368" spans="1:6">
      <c r="A1368" s="1526" t="s">
        <v>11173</v>
      </c>
      <c r="B1368" s="1523" t="s">
        <v>21662</v>
      </c>
      <c r="C1368" s="1526" t="s">
        <v>3982</v>
      </c>
      <c r="D1368" s="1552">
        <v>65640.363200000007</v>
      </c>
      <c r="E1368" s="1535"/>
      <c r="F1368" s="1521" t="str">
        <f t="shared" si="21"/>
        <v>CHAPA MÚLTIPLA METÁLICA CORRUGADA GALVANIZADA TIPO MP 152S OVOIDE OU SIMILAR - E = 4,70 MM, H = 9,04 M E VÃO = 9,15 M</v>
      </c>
    </row>
    <row r="1369" spans="1:6">
      <c r="A1369" s="1528" t="s">
        <v>11174</v>
      </c>
      <c r="B1369" s="1529" t="s">
        <v>21663</v>
      </c>
      <c r="C1369" s="1528" t="s">
        <v>3982</v>
      </c>
      <c r="D1369" s="1551">
        <v>65779.646699999998</v>
      </c>
      <c r="E1369" s="1535"/>
      <c r="F1369" s="1521" t="str">
        <f t="shared" si="21"/>
        <v>CHAPA MÚLTIPLA METÁLICA CORRUGADA GALVANIZADA TIPO MP 152S OVOIDE OU SIMILAR - E = 4,70 MM, H = 9,50 M E VÃO = 9,15 M</v>
      </c>
    </row>
    <row r="1370" spans="1:6">
      <c r="A1370" s="1526" t="s">
        <v>17476</v>
      </c>
      <c r="B1370" s="1523" t="s">
        <v>17502</v>
      </c>
      <c r="C1370" s="1526" t="s">
        <v>20703</v>
      </c>
      <c r="D1370" s="1552">
        <v>21745.84</v>
      </c>
      <c r="E1370" s="1535"/>
      <c r="F1370" s="1521" t="str">
        <f t="shared" si="21"/>
        <v>TERMINAL ABSORVEDOR DE ENERGIA DE ABERTURA COM NÍVEL DE CONTENÇÃO TL3 PARA DEFENSA METÁLICA</v>
      </c>
    </row>
    <row r="1371" spans="1:6">
      <c r="A1371" s="1528" t="s">
        <v>17477</v>
      </c>
      <c r="B1371" s="1529" t="s">
        <v>17503</v>
      </c>
      <c r="C1371" s="1528" t="s">
        <v>20703</v>
      </c>
      <c r="D1371" s="1543">
        <v>62300.939700000003</v>
      </c>
      <c r="E1371" s="1535"/>
      <c r="F1371" s="1521" t="str">
        <f t="shared" si="21"/>
        <v>TERMINAL ABSORVEDOR DE ENERGIA DE NÃO ABERTURA COM NÍVEL DE CONTENÇÃO TL3 PARA DEFENSA METÁLICA</v>
      </c>
    </row>
    <row r="1372" spans="1:6">
      <c r="A1372" s="1528" t="s">
        <v>11175</v>
      </c>
      <c r="B1372" s="1529" t="s">
        <v>12114</v>
      </c>
      <c r="C1372" s="1528" t="s">
        <v>4279</v>
      </c>
      <c r="D1372" s="1543">
        <v>8.0347000000000008</v>
      </c>
      <c r="E1372" s="1535"/>
      <c r="F1372" s="1521" t="str">
        <f t="shared" si="21"/>
        <v>CHUMBADOR EM AÇO CA 25</v>
      </c>
    </row>
    <row r="1373" spans="1:6">
      <c r="A1373" s="1526" t="s">
        <v>11176</v>
      </c>
      <c r="B1373" s="1523" t="s">
        <v>21664</v>
      </c>
      <c r="C1373" s="1526" t="s">
        <v>4279</v>
      </c>
      <c r="D1373" s="1542">
        <v>16.887899999999998</v>
      </c>
      <c r="E1373" s="1535"/>
      <c r="F1373" s="1521" t="str">
        <f t="shared" si="21"/>
        <v>ARAME LISO EM AÇO GALVANIZADO - D = 1,24 MM (18 BWG)</v>
      </c>
    </row>
    <row r="1374" spans="1:6">
      <c r="A1374" s="1528" t="s">
        <v>11177</v>
      </c>
      <c r="B1374" s="1529" t="s">
        <v>21665</v>
      </c>
      <c r="C1374" s="1528" t="s">
        <v>20703</v>
      </c>
      <c r="D1374" s="1543">
        <v>44.346600000000002</v>
      </c>
      <c r="E1374" s="1535"/>
      <c r="F1374" s="1521" t="str">
        <f t="shared" si="21"/>
        <v>PORCA SEXTAVADA EM AÇO PARA ANCORAGEM DE TIRANTES - 20 MM ≤ D ≤ 40 MM</v>
      </c>
    </row>
    <row r="1375" spans="1:6">
      <c r="A1375" s="1526" t="s">
        <v>11178</v>
      </c>
      <c r="B1375" s="1523" t="s">
        <v>21666</v>
      </c>
      <c r="C1375" s="1526" t="s">
        <v>22</v>
      </c>
      <c r="D1375" s="1542">
        <v>18.899999999999999</v>
      </c>
      <c r="E1375" s="1535"/>
      <c r="F1375" s="1521" t="str">
        <f t="shared" si="21"/>
        <v>TELA DE POLIAMIDA - MALHA DE 60 FIOS/CM</v>
      </c>
    </row>
    <row r="1376" spans="1:6">
      <c r="A1376" s="1528" t="s">
        <v>11179</v>
      </c>
      <c r="B1376" s="1529" t="s">
        <v>21667</v>
      </c>
      <c r="C1376" s="1528" t="s">
        <v>3982</v>
      </c>
      <c r="D1376" s="1543">
        <v>89.653800000000004</v>
      </c>
      <c r="E1376" s="1535"/>
      <c r="F1376" s="1521" t="str">
        <f t="shared" si="21"/>
        <v>TIRANTE DE BARRA DE AÇO - TENSÃO DE ESCOAMENTO = 500 MPA, TENSÃO DE RUPTURA = 550 MPA E D = 32 MM</v>
      </c>
    </row>
    <row r="1377" spans="1:6">
      <c r="A1377" s="1526" t="s">
        <v>11180</v>
      </c>
      <c r="B1377" s="1523" t="s">
        <v>12115</v>
      </c>
      <c r="C1377" s="1526" t="s">
        <v>20703</v>
      </c>
      <c r="D1377" s="1542">
        <v>1.9512</v>
      </c>
      <c r="E1377" s="1535"/>
      <c r="F1377" s="1521" t="str">
        <f t="shared" si="21"/>
        <v>VÁLVULA MANCHETE - D = 20 MM</v>
      </c>
    </row>
    <row r="1378" spans="1:6">
      <c r="A1378" s="1528" t="s">
        <v>11181</v>
      </c>
      <c r="B1378" s="1529" t="s">
        <v>21668</v>
      </c>
      <c r="C1378" s="1528" t="s">
        <v>4279</v>
      </c>
      <c r="D1378" s="1543">
        <v>10.8788</v>
      </c>
      <c r="E1378" s="1535"/>
      <c r="F1378" s="1521" t="str">
        <f t="shared" si="21"/>
        <v>BARRA CHATA EM AÇO GALVANIZADO</v>
      </c>
    </row>
    <row r="1379" spans="1:6">
      <c r="A1379" s="1526" t="s">
        <v>17478</v>
      </c>
      <c r="B1379" s="1523" t="s">
        <v>17504</v>
      </c>
      <c r="C1379" s="1526" t="s">
        <v>20703</v>
      </c>
      <c r="D1379" s="1542">
        <v>2.3639000000000001</v>
      </c>
      <c r="E1379" s="1535"/>
      <c r="F1379" s="1521" t="str">
        <f t="shared" si="21"/>
        <v>LUVA PARA BAINHA METÁLICA - D = 30 MM</v>
      </c>
    </row>
    <row r="1380" spans="1:6">
      <c r="A1380" s="1528" t="s">
        <v>17479</v>
      </c>
      <c r="B1380" s="1529" t="s">
        <v>17505</v>
      </c>
      <c r="C1380" s="1528" t="s">
        <v>20703</v>
      </c>
      <c r="D1380" s="1543">
        <v>2.4655</v>
      </c>
      <c r="E1380" s="1535"/>
      <c r="F1380" s="1521" t="str">
        <f t="shared" si="21"/>
        <v>LUVA PARA BAINHA METÁLICA - D = 35 MM</v>
      </c>
    </row>
    <row r="1381" spans="1:6">
      <c r="A1381" s="1526" t="s">
        <v>17480</v>
      </c>
      <c r="B1381" s="1523" t="s">
        <v>17506</v>
      </c>
      <c r="C1381" s="1526" t="s">
        <v>20703</v>
      </c>
      <c r="D1381" s="1542">
        <v>2.6642999999999999</v>
      </c>
      <c r="E1381" s="1535"/>
      <c r="F1381" s="1521" t="str">
        <f t="shared" si="21"/>
        <v>LUVA PARA BAINHA METÁLICA - D = 40 MM</v>
      </c>
    </row>
    <row r="1382" spans="1:6">
      <c r="A1382" s="1528" t="s">
        <v>17481</v>
      </c>
      <c r="B1382" s="1529" t="s">
        <v>17507</v>
      </c>
      <c r="C1382" s="1528" t="s">
        <v>20703</v>
      </c>
      <c r="D1382" s="1543">
        <v>2.9197000000000002</v>
      </c>
      <c r="E1382" s="1535"/>
      <c r="F1382" s="1521" t="str">
        <f t="shared" si="21"/>
        <v>LUVA PARA BAINHA METÁLICA - D = 45 MM</v>
      </c>
    </row>
    <row r="1383" spans="1:6">
      <c r="A1383" s="1526" t="s">
        <v>17482</v>
      </c>
      <c r="B1383" s="1523" t="s">
        <v>17508</v>
      </c>
      <c r="C1383" s="1526" t="s">
        <v>20703</v>
      </c>
      <c r="D1383" s="1542">
        <v>3.1234000000000002</v>
      </c>
      <c r="E1383" s="1535"/>
      <c r="F1383" s="1521" t="str">
        <f t="shared" si="21"/>
        <v>LUVA PARA BAINHA METÁLICA - D = 50 MM</v>
      </c>
    </row>
    <row r="1384" spans="1:6">
      <c r="A1384" s="1528" t="s">
        <v>17483</v>
      </c>
      <c r="B1384" s="1529" t="s">
        <v>17509</v>
      </c>
      <c r="C1384" s="1528" t="s">
        <v>20703</v>
      </c>
      <c r="D1384" s="1543">
        <v>3.5556999999999999</v>
      </c>
      <c r="E1384" s="1535"/>
      <c r="F1384" s="1521" t="str">
        <f t="shared" si="21"/>
        <v>LUVA PARA BAINHA METÁLICA - D = 55 MM</v>
      </c>
    </row>
    <row r="1385" spans="1:6">
      <c r="A1385" s="1526" t="s">
        <v>17484</v>
      </c>
      <c r="B1385" s="1523" t="s">
        <v>17510</v>
      </c>
      <c r="C1385" s="1526" t="s">
        <v>20703</v>
      </c>
      <c r="D1385" s="1542">
        <v>3.7633000000000001</v>
      </c>
      <c r="E1385" s="1535"/>
      <c r="F1385" s="1521" t="str">
        <f t="shared" si="21"/>
        <v>LUVA PARA BAINHA METÁLICA - D = 60 MM</v>
      </c>
    </row>
    <row r="1386" spans="1:6">
      <c r="A1386" s="1528" t="s">
        <v>17485</v>
      </c>
      <c r="B1386" s="1529" t="s">
        <v>17511</v>
      </c>
      <c r="C1386" s="1528" t="s">
        <v>20703</v>
      </c>
      <c r="D1386" s="1543">
        <v>4.0754000000000001</v>
      </c>
      <c r="E1386" s="1535"/>
      <c r="F1386" s="1521" t="str">
        <f t="shared" si="21"/>
        <v>LUVA PARA BAINHA METÁLICA - D = 65 MM</v>
      </c>
    </row>
    <row r="1387" spans="1:6">
      <c r="A1387" s="1526" t="s">
        <v>17486</v>
      </c>
      <c r="B1387" s="1523" t="s">
        <v>17512</v>
      </c>
      <c r="C1387" s="1526" t="s">
        <v>20703</v>
      </c>
      <c r="D1387" s="1542">
        <v>4.1924999999999999</v>
      </c>
      <c r="E1387" s="1535"/>
      <c r="F1387" s="1521" t="str">
        <f t="shared" si="21"/>
        <v>LUVA PARA BAINHA METÁLICA - D = 70 MM</v>
      </c>
    </row>
    <row r="1388" spans="1:6">
      <c r="A1388" s="1528" t="s">
        <v>17487</v>
      </c>
      <c r="B1388" s="1529" t="s">
        <v>17513</v>
      </c>
      <c r="C1388" s="1528" t="s">
        <v>20703</v>
      </c>
      <c r="D1388" s="1543">
        <v>4.5571999999999999</v>
      </c>
      <c r="E1388" s="1535"/>
      <c r="F1388" s="1521" t="str">
        <f t="shared" si="21"/>
        <v>LUVA PARA BAINHA METÁLICA - D = 75 MM</v>
      </c>
    </row>
    <row r="1389" spans="1:6">
      <c r="A1389" s="1526" t="s">
        <v>17488</v>
      </c>
      <c r="B1389" s="1523" t="s">
        <v>17514</v>
      </c>
      <c r="C1389" s="1526" t="s">
        <v>20703</v>
      </c>
      <c r="D1389" s="1542">
        <v>4.6839000000000004</v>
      </c>
      <c r="E1389" s="1535"/>
      <c r="F1389" s="1521" t="str">
        <f t="shared" si="21"/>
        <v>LUVA PARA BAINHA METÁLICA - D = 80 MM</v>
      </c>
    </row>
    <row r="1390" spans="1:6">
      <c r="A1390" s="1528" t="s">
        <v>17489</v>
      </c>
      <c r="B1390" s="1529" t="s">
        <v>17515</v>
      </c>
      <c r="C1390" s="1528" t="s">
        <v>20703</v>
      </c>
      <c r="D1390" s="1543">
        <v>5.1265999999999998</v>
      </c>
      <c r="E1390" s="1535"/>
      <c r="F1390" s="1521" t="str">
        <f t="shared" si="21"/>
        <v>LUVA PARA BAINHA METÁLICA - D = 85 MM</v>
      </c>
    </row>
    <row r="1391" spans="1:6">
      <c r="A1391" s="1526" t="s">
        <v>17490</v>
      </c>
      <c r="B1391" s="1523" t="s">
        <v>17516</v>
      </c>
      <c r="C1391" s="1526" t="s">
        <v>20703</v>
      </c>
      <c r="D1391" s="1542">
        <v>5.3159000000000001</v>
      </c>
      <c r="E1391" s="1535"/>
      <c r="F1391" s="1521" t="str">
        <f t="shared" si="21"/>
        <v>LUVA PARA BAINHA METÁLICA - D = 90 MM</v>
      </c>
    </row>
    <row r="1392" spans="1:6">
      <c r="A1392" s="1528" t="s">
        <v>17491</v>
      </c>
      <c r="B1392" s="1529" t="s">
        <v>17517</v>
      </c>
      <c r="C1392" s="1528" t="s">
        <v>20703</v>
      </c>
      <c r="D1392" s="1543">
        <v>5.5900999999999996</v>
      </c>
      <c r="E1392" s="1535"/>
      <c r="F1392" s="1521" t="str">
        <f t="shared" si="21"/>
        <v>LUVA PARA BAINHA METÁLICA - D = 95 MM</v>
      </c>
    </row>
    <row r="1393" spans="1:6">
      <c r="A1393" s="1526" t="s">
        <v>17492</v>
      </c>
      <c r="B1393" s="1523" t="s">
        <v>17518</v>
      </c>
      <c r="C1393" s="1526" t="s">
        <v>20703</v>
      </c>
      <c r="D1393" s="1542">
        <v>5.8395000000000001</v>
      </c>
      <c r="E1393" s="1535"/>
      <c r="F1393" s="1521" t="str">
        <f t="shared" si="21"/>
        <v>LUVA PARA BAINHA METÁLICA - D = 100 MM</v>
      </c>
    </row>
    <row r="1394" spans="1:6">
      <c r="A1394" s="1528" t="s">
        <v>17493</v>
      </c>
      <c r="B1394" s="1529" t="s">
        <v>17519</v>
      </c>
      <c r="C1394" s="1528" t="s">
        <v>20703</v>
      </c>
      <c r="D1394" s="1543">
        <v>6.4298000000000002</v>
      </c>
      <c r="E1394" s="1535"/>
      <c r="F1394" s="1521" t="str">
        <f t="shared" si="21"/>
        <v>LUVA PARA BAINHA METÁLICA - D = 110 MM</v>
      </c>
    </row>
    <row r="1395" spans="1:6">
      <c r="A1395" s="1526" t="s">
        <v>17494</v>
      </c>
      <c r="B1395" s="1523" t="s">
        <v>17520</v>
      </c>
      <c r="C1395" s="1526" t="s">
        <v>20703</v>
      </c>
      <c r="D1395" s="1542">
        <v>6.9991000000000003</v>
      </c>
      <c r="E1395" s="1535"/>
      <c r="F1395" s="1521" t="str">
        <f t="shared" si="21"/>
        <v>LUVA PARA BAINHA METÁLICA - D = 120 MM</v>
      </c>
    </row>
    <row r="1396" spans="1:6">
      <c r="A1396" s="1528" t="s">
        <v>17495</v>
      </c>
      <c r="B1396" s="1529" t="s">
        <v>17521</v>
      </c>
      <c r="C1396" s="1528" t="s">
        <v>20703</v>
      </c>
      <c r="D1396" s="1543">
        <v>8.0672999999999995</v>
      </c>
      <c r="E1396" s="1535"/>
      <c r="F1396" s="1521" t="str">
        <f t="shared" si="21"/>
        <v>LUVA PARA BAINHA METÁLICA - D = 130 MM</v>
      </c>
    </row>
    <row r="1397" spans="1:6">
      <c r="A1397" s="1526" t="s">
        <v>17496</v>
      </c>
      <c r="B1397" s="1523" t="s">
        <v>17522</v>
      </c>
      <c r="C1397" s="1526" t="s">
        <v>20703</v>
      </c>
      <c r="D1397" s="1542">
        <v>4.6551</v>
      </c>
      <c r="E1397" s="1535"/>
      <c r="F1397" s="1521" t="str">
        <f t="shared" si="21"/>
        <v>LUVA PARA BAINHA METÁLICA OVALIZADA DE 19 X 36 MM</v>
      </c>
    </row>
    <row r="1398" spans="1:6">
      <c r="A1398" s="1528" t="s">
        <v>17497</v>
      </c>
      <c r="B1398" s="1529" t="s">
        <v>17523</v>
      </c>
      <c r="C1398" s="1528" t="s">
        <v>20703</v>
      </c>
      <c r="D1398" s="1543">
        <v>4.9438000000000004</v>
      </c>
      <c r="E1398" s="1535"/>
      <c r="F1398" s="1521" t="str">
        <f t="shared" si="21"/>
        <v>LUVA PARA BAINHA METÁLICA OVALIZADA DE 19 X 48 MM</v>
      </c>
    </row>
    <row r="1399" spans="1:6">
      <c r="A1399" s="1526" t="s">
        <v>17498</v>
      </c>
      <c r="B1399" s="1523" t="s">
        <v>17524</v>
      </c>
      <c r="C1399" s="1526" t="s">
        <v>20703</v>
      </c>
      <c r="D1399" s="1542">
        <v>5.1683000000000003</v>
      </c>
      <c r="E1399" s="1535"/>
      <c r="F1399" s="1521" t="str">
        <f t="shared" si="21"/>
        <v>LUVA PARA BAINHA METÁLICA OVALIZADA DE 19 X 62 MM</v>
      </c>
    </row>
    <row r="1400" spans="1:6">
      <c r="A1400" s="1528" t="s">
        <v>17499</v>
      </c>
      <c r="B1400" s="1529" t="s">
        <v>17525</v>
      </c>
      <c r="C1400" s="1528" t="s">
        <v>20703</v>
      </c>
      <c r="D1400" s="1543">
        <v>5.5091999999999999</v>
      </c>
      <c r="E1400" s="1535"/>
      <c r="F1400" s="1521" t="str">
        <f t="shared" si="21"/>
        <v>LUVA PARA BAINHA METÁLICA OVALIZADA DE 22 X 32 MM</v>
      </c>
    </row>
    <row r="1401" spans="1:6">
      <c r="A1401" s="1526" t="s">
        <v>17500</v>
      </c>
      <c r="B1401" s="1523" t="s">
        <v>17526</v>
      </c>
      <c r="C1401" s="1526" t="s">
        <v>20703</v>
      </c>
      <c r="D1401" s="1542">
        <v>5.7938000000000001</v>
      </c>
      <c r="E1401" s="1535"/>
      <c r="F1401" s="1521" t="str">
        <f t="shared" si="21"/>
        <v>LUVA PARA BAINHA METÁLICA OVALIZADA DE 22 X 55 MM</v>
      </c>
    </row>
    <row r="1402" spans="1:6">
      <c r="A1402" s="1528" t="s">
        <v>17501</v>
      </c>
      <c r="B1402" s="1529" t="s">
        <v>17527</v>
      </c>
      <c r="C1402" s="1528" t="s">
        <v>20703</v>
      </c>
      <c r="D1402" s="1543">
        <v>6.0223000000000004</v>
      </c>
      <c r="E1402" s="1535"/>
      <c r="F1402" s="1521" t="str">
        <f t="shared" si="21"/>
        <v>LUVA PARA BAINHA METÁLICA OVALIZADA DE 22 X 73 MM</v>
      </c>
    </row>
    <row r="1403" spans="1:6">
      <c r="A1403" s="1528" t="s">
        <v>4319</v>
      </c>
      <c r="B1403" s="1529" t="s">
        <v>21669</v>
      </c>
      <c r="C1403" s="1528" t="s">
        <v>4279</v>
      </c>
      <c r="D1403" s="1543">
        <v>60.343699999999998</v>
      </c>
      <c r="E1403" s="1535"/>
      <c r="F1403" s="1521" t="str">
        <f t="shared" si="21"/>
        <v>TINTA EM PÓ À BASE DE RESINA POLIÉSTER</v>
      </c>
    </row>
    <row r="1404" spans="1:6">
      <c r="A1404" s="1526" t="s">
        <v>11182</v>
      </c>
      <c r="B1404" s="1523" t="s">
        <v>21670</v>
      </c>
      <c r="C1404" s="1526" t="s">
        <v>20703</v>
      </c>
      <c r="D1404" s="1542">
        <v>17.7102</v>
      </c>
      <c r="E1404" s="1535"/>
      <c r="F1404" s="1521" t="str">
        <f t="shared" si="21"/>
        <v>APOIO DE NEOPRENE NÃO FRETADO - C = 100 MM, L = 100 MM E E = 20 MM</v>
      </c>
    </row>
    <row r="1405" spans="1:6">
      <c r="A1405" s="1528" t="s">
        <v>11183</v>
      </c>
      <c r="B1405" s="1529" t="s">
        <v>21671</v>
      </c>
      <c r="C1405" s="1528" t="s">
        <v>20703</v>
      </c>
      <c r="D1405" s="1543">
        <v>0.3044</v>
      </c>
      <c r="E1405" s="1535"/>
      <c r="F1405" s="1521" t="str">
        <f t="shared" si="21"/>
        <v>PORCA SEXTAVADA EM AÇO GALVANIZADO PARA PARAFUSO - D = 9,525 MM (3/8")</v>
      </c>
    </row>
    <row r="1406" spans="1:6">
      <c r="A1406" s="1526" t="s">
        <v>11184</v>
      </c>
      <c r="B1406" s="1523" t="s">
        <v>21672</v>
      </c>
      <c r="C1406" s="1526" t="s">
        <v>20703</v>
      </c>
      <c r="D1406" s="1542">
        <v>0.71760000000000002</v>
      </c>
      <c r="E1406" s="1535"/>
      <c r="F1406" s="1521" t="str">
        <f t="shared" si="21"/>
        <v>PORCA SEXTAVADA EM AÇO GALVANIZADO PARA PARAFUSO - D = 12 MM (M12)</v>
      </c>
    </row>
    <row r="1407" spans="1:6">
      <c r="A1407" s="1528" t="s">
        <v>11185</v>
      </c>
      <c r="B1407" s="1529" t="s">
        <v>21673</v>
      </c>
      <c r="C1407" s="1528" t="s">
        <v>20703</v>
      </c>
      <c r="D1407" s="1543">
        <v>1.6867000000000001</v>
      </c>
      <c r="E1407" s="1535"/>
      <c r="F1407" s="1521" t="str">
        <f t="shared" si="21"/>
        <v>PARAFUSO DE CABEÇA SEXTAVADA EM AÇO GALVANIZADO, CLASSE 8.8 - D = 12 MM (M12) E C = 30 MM</v>
      </c>
    </row>
    <row r="1408" spans="1:6">
      <c r="A1408" s="1526" t="s">
        <v>11186</v>
      </c>
      <c r="B1408" s="1523" t="s">
        <v>21674</v>
      </c>
      <c r="C1408" s="1526" t="s">
        <v>4279</v>
      </c>
      <c r="D1408" s="1542">
        <v>11.5205</v>
      </c>
      <c r="E1408" s="1535"/>
      <c r="F1408" s="1521" t="str">
        <f t="shared" si="21"/>
        <v>LIGAÇÃO TIPO BARRA CHATA EM AÇO GALVANIZADO PARA CONTENÇÃO - L = 45 MM E E = 4 MM</v>
      </c>
    </row>
    <row r="1409" spans="1:6">
      <c r="A1409" s="1528" t="s">
        <v>11187</v>
      </c>
      <c r="B1409" s="1529" t="s">
        <v>21675</v>
      </c>
      <c r="C1409" s="1528" t="s">
        <v>4279</v>
      </c>
      <c r="D1409" s="1543">
        <v>16.741</v>
      </c>
      <c r="E1409" s="1535"/>
      <c r="F1409" s="1521" t="str">
        <f t="shared" si="21"/>
        <v>FITA METÁLICA SAE 1010/1020 PARA SOLO REFORÇADO - L = 50 MM E E = 4 MM</v>
      </c>
    </row>
    <row r="1410" spans="1:6">
      <c r="A1410" s="1526" t="s">
        <v>11188</v>
      </c>
      <c r="B1410" s="1523" t="s">
        <v>12116</v>
      </c>
      <c r="C1410" s="1526" t="s">
        <v>4013</v>
      </c>
      <c r="D1410" s="1542" t="s">
        <v>26</v>
      </c>
      <c r="E1410" s="1535"/>
      <c r="F1410" s="1521" t="str">
        <f t="shared" si="21"/>
        <v>MATERIAL PARA ATERRO REFORÇADO COM FITAS METÁLICAS</v>
      </c>
    </row>
    <row r="1411" spans="1:6">
      <c r="A1411" s="1528" t="s">
        <v>11189</v>
      </c>
      <c r="B1411" s="1529" t="s">
        <v>21676</v>
      </c>
      <c r="C1411" s="1528" t="s">
        <v>3982</v>
      </c>
      <c r="D1411" s="1543">
        <v>391.2396</v>
      </c>
      <c r="E1411" s="1535"/>
      <c r="F1411" s="1521" t="str">
        <f t="shared" ref="F1411:F1474" si="22">UPPER(B1411)</f>
        <v>TUBO PEAD PE 100 PN 5 PARA ESTAIS - D = 140 MM</v>
      </c>
    </row>
    <row r="1412" spans="1:6">
      <c r="A1412" s="1526" t="s">
        <v>11190</v>
      </c>
      <c r="B1412" s="1523" t="s">
        <v>21677</v>
      </c>
      <c r="C1412" s="1526" t="s">
        <v>3982</v>
      </c>
      <c r="D1412" s="1542">
        <v>521.67780000000005</v>
      </c>
      <c r="E1412" s="1535"/>
      <c r="F1412" s="1521" t="str">
        <f t="shared" si="22"/>
        <v>TUBO PEAD PE 100 PN 5 PARA ESTAIS - D = 160 MM</v>
      </c>
    </row>
    <row r="1413" spans="1:6">
      <c r="A1413" s="1528" t="s">
        <v>11191</v>
      </c>
      <c r="B1413" s="1529" t="s">
        <v>21678</v>
      </c>
      <c r="C1413" s="1528" t="s">
        <v>3982</v>
      </c>
      <c r="D1413" s="1543">
        <v>678.02959999999996</v>
      </c>
      <c r="E1413" s="1535"/>
      <c r="F1413" s="1521" t="str">
        <f t="shared" si="22"/>
        <v>TUBO PEAD PE 100 PN 5 PARA ESTAIS - D = 180 MM</v>
      </c>
    </row>
    <row r="1414" spans="1:6">
      <c r="A1414" s="1526" t="s">
        <v>11192</v>
      </c>
      <c r="B1414" s="1523" t="s">
        <v>21679</v>
      </c>
      <c r="C1414" s="1526" t="s">
        <v>3982</v>
      </c>
      <c r="D1414" s="1542">
        <v>782.61320000000001</v>
      </c>
      <c r="E1414" s="1535"/>
      <c r="F1414" s="1521" t="str">
        <f t="shared" si="22"/>
        <v>TUBO PEAD PE 100 PN 5 PARA ESTAIS - D = 200 MM</v>
      </c>
    </row>
    <row r="1415" spans="1:6">
      <c r="A1415" s="1528" t="s">
        <v>11193</v>
      </c>
      <c r="B1415" s="1529" t="s">
        <v>21680</v>
      </c>
      <c r="C1415" s="1528" t="s">
        <v>3982</v>
      </c>
      <c r="D1415" s="1543">
        <v>991.35019999999997</v>
      </c>
      <c r="E1415" s="1535"/>
      <c r="F1415" s="1521" t="str">
        <f t="shared" si="22"/>
        <v>TUBO PEAD PE 100 PN 5 PARA ESTAIS - D = 225 MM</v>
      </c>
    </row>
    <row r="1416" spans="1:6">
      <c r="A1416" s="1526" t="s">
        <v>11194</v>
      </c>
      <c r="B1416" s="1523" t="s">
        <v>21681</v>
      </c>
      <c r="C1416" s="1526" t="s">
        <v>3982</v>
      </c>
      <c r="D1416" s="1552">
        <v>1109.0743</v>
      </c>
      <c r="E1416" s="1535"/>
      <c r="F1416" s="1521" t="str">
        <f t="shared" si="22"/>
        <v>TUBO PEAD PE 100 PN 5 PARA ESTAIS - D = 250 MM</v>
      </c>
    </row>
    <row r="1417" spans="1:6">
      <c r="A1417" s="1528" t="s">
        <v>11195</v>
      </c>
      <c r="B1417" s="1529" t="s">
        <v>21682</v>
      </c>
      <c r="C1417" s="1528" t="s">
        <v>3982</v>
      </c>
      <c r="D1417" s="1551">
        <v>1292.0422000000001</v>
      </c>
      <c r="E1417" s="1535"/>
      <c r="F1417" s="1521" t="str">
        <f t="shared" si="22"/>
        <v>TUBO PEAD PE 100 PN 5 PARA ESTAIS - D = 280 MM</v>
      </c>
    </row>
    <row r="1418" spans="1:6">
      <c r="A1418" s="1526" t="s">
        <v>11196</v>
      </c>
      <c r="B1418" s="1523" t="s">
        <v>21683</v>
      </c>
      <c r="C1418" s="1526" t="s">
        <v>3982</v>
      </c>
      <c r="D1418" s="1552">
        <v>1502.3100999999999</v>
      </c>
      <c r="E1418" s="1535"/>
      <c r="F1418" s="1521" t="str">
        <f t="shared" si="22"/>
        <v>TUBO PEAD PE 100 PN 5 PARA ESTAIS - D = 315 MM</v>
      </c>
    </row>
    <row r="1419" spans="1:6">
      <c r="A1419" s="1528" t="s">
        <v>11197</v>
      </c>
      <c r="B1419" s="1529" t="s">
        <v>21684</v>
      </c>
      <c r="C1419" s="1528" t="s">
        <v>3982</v>
      </c>
      <c r="D1419" s="1551">
        <v>7789.8319000000001</v>
      </c>
      <c r="E1419" s="1535"/>
      <c r="F1419" s="1521" t="str">
        <f t="shared" si="22"/>
        <v>TUBO ANTIVANDALISMO EM AÇO GALVANIZADO PARA ESTAIS DE 12 CORDOALHAS - D = 15,7 MM</v>
      </c>
    </row>
    <row r="1420" spans="1:6">
      <c r="A1420" s="1526" t="s">
        <v>11198</v>
      </c>
      <c r="B1420" s="1523" t="s">
        <v>21685</v>
      </c>
      <c r="C1420" s="1526" t="s">
        <v>3982</v>
      </c>
      <c r="D1420" s="1552">
        <v>9235.5710999999992</v>
      </c>
      <c r="E1420" s="1535"/>
      <c r="F1420" s="1521" t="str">
        <f t="shared" si="22"/>
        <v>TUBO ANTIVANDALISMO EM AÇO GALVANIZADO PARA ESTAIS DE 19 CORDOALHAS - D = 15,7 MM</v>
      </c>
    </row>
    <row r="1421" spans="1:6">
      <c r="A1421" s="1528" t="s">
        <v>11199</v>
      </c>
      <c r="B1421" s="1529" t="s">
        <v>21686</v>
      </c>
      <c r="C1421" s="1528" t="s">
        <v>3982</v>
      </c>
      <c r="D1421" s="1551">
        <v>10795.2863</v>
      </c>
      <c r="E1421" s="1535"/>
      <c r="F1421" s="1521" t="str">
        <f t="shared" si="22"/>
        <v>TUBO ANTIVANDALISMO EM AÇO GALVANIZADO PARA ESTAIS DE 22 CORDOALHAS - D = 15,7 MM</v>
      </c>
    </row>
    <row r="1422" spans="1:6">
      <c r="A1422" s="1526" t="s">
        <v>11200</v>
      </c>
      <c r="B1422" s="1523" t="s">
        <v>21687</v>
      </c>
      <c r="C1422" s="1526" t="s">
        <v>3982</v>
      </c>
      <c r="D1422" s="1552">
        <v>13526.6422</v>
      </c>
      <c r="E1422" s="1535"/>
      <c r="F1422" s="1521" t="str">
        <f t="shared" si="22"/>
        <v>TUBO ANTIVANDALISMO EM AÇO GALVANIZADO PARA ESTAIS DE 31 CORDOALHAS - D = 15,7 MM</v>
      </c>
    </row>
    <row r="1423" spans="1:6">
      <c r="A1423" s="1528" t="s">
        <v>11201</v>
      </c>
      <c r="B1423" s="1529" t="s">
        <v>21688</v>
      </c>
      <c r="C1423" s="1528" t="s">
        <v>3982</v>
      </c>
      <c r="D1423" s="1551">
        <v>15609.0386</v>
      </c>
      <c r="E1423" s="1535"/>
      <c r="F1423" s="1521" t="str">
        <f t="shared" si="22"/>
        <v>TUBO ANTIVANDALISMO EM AÇO GALVANIZADO PARA ESTAIS DE 37 CORDOALHAS - D = 15,7 MM</v>
      </c>
    </row>
    <row r="1424" spans="1:6">
      <c r="A1424" s="1526" t="s">
        <v>11202</v>
      </c>
      <c r="B1424" s="1523" t="s">
        <v>21689</v>
      </c>
      <c r="C1424" s="1526" t="s">
        <v>3982</v>
      </c>
      <c r="D1424" s="1552">
        <v>20420.942899999998</v>
      </c>
      <c r="E1424" s="1535"/>
      <c r="F1424" s="1521" t="str">
        <f t="shared" si="22"/>
        <v>TUBO ANTIVANDALISMO EM AÇO GALVANIZADO PARA ESTAIS DE 43 CORDOALHAS - D = 15,7 MM</v>
      </c>
    </row>
    <row r="1425" spans="1:6">
      <c r="A1425" s="1528" t="s">
        <v>11203</v>
      </c>
      <c r="B1425" s="1529" t="s">
        <v>21690</v>
      </c>
      <c r="C1425" s="1528" t="s">
        <v>3982</v>
      </c>
      <c r="D1425" s="1551">
        <v>23026.5036</v>
      </c>
      <c r="E1425" s="1535"/>
      <c r="F1425" s="1521" t="str">
        <f t="shared" si="22"/>
        <v>TUBO ANTIVANDALISMO EM AÇO GALVANIZADO PARA ESTAIS DE 55 CORDOALHAS - D = 15,7 MM</v>
      </c>
    </row>
    <row r="1426" spans="1:6">
      <c r="A1426" s="1526" t="s">
        <v>11204</v>
      </c>
      <c r="B1426" s="1523" t="s">
        <v>21691</v>
      </c>
      <c r="C1426" s="1526" t="s">
        <v>3982</v>
      </c>
      <c r="D1426" s="1552">
        <v>26405.801200000002</v>
      </c>
      <c r="E1426" s="1535"/>
      <c r="F1426" s="1521" t="str">
        <f t="shared" si="22"/>
        <v>TUBO ANTIVANDALISMO EM AÇO GALVANIZADO PARA ESTAIS DE 61 CORDOALHAS - D = 15,7 MM</v>
      </c>
    </row>
    <row r="1427" spans="1:6">
      <c r="A1427" s="1528" t="s">
        <v>11205</v>
      </c>
      <c r="B1427" s="1529" t="s">
        <v>21692</v>
      </c>
      <c r="C1427" s="1528" t="s">
        <v>3982</v>
      </c>
      <c r="D1427" s="1551">
        <v>33506.832499999997</v>
      </c>
      <c r="E1427" s="1535"/>
      <c r="F1427" s="1521" t="str">
        <f t="shared" si="22"/>
        <v>TUBO ANTIVANDALISMO EM AÇO GALVANIZADO PARA ESTAIS DE 73 CORDOALHAS - D = 15,7 MM</v>
      </c>
    </row>
    <row r="1428" spans="1:6">
      <c r="A1428" s="1526" t="s">
        <v>11206</v>
      </c>
      <c r="B1428" s="1523" t="s">
        <v>21693</v>
      </c>
      <c r="C1428" s="1526" t="s">
        <v>3982</v>
      </c>
      <c r="D1428" s="1552">
        <v>39017.675600000002</v>
      </c>
      <c r="E1428" s="1535"/>
      <c r="F1428" s="1521" t="str">
        <f t="shared" si="22"/>
        <v>TUBO ANTIVANDALISMO EM AÇO GALVANIZADO PARA ESTAIS DE 85 CORDOALHAS - D = 15,7 MM</v>
      </c>
    </row>
    <row r="1429" spans="1:6">
      <c r="A1429" s="1528" t="s">
        <v>11207</v>
      </c>
      <c r="B1429" s="1529" t="s">
        <v>21694</v>
      </c>
      <c r="C1429" s="1528" t="s">
        <v>3982</v>
      </c>
      <c r="D1429" s="1551">
        <v>51735.147299999997</v>
      </c>
      <c r="E1429" s="1535"/>
      <c r="F1429" s="1521" t="str">
        <f t="shared" si="22"/>
        <v>TUBO ANTIVANDALISMO EM AÇO GALVANIZADO PARA ESTAIS DE 91 CORDOALHAS - D = 15,7 MM</v>
      </c>
    </row>
    <row r="1430" spans="1:6">
      <c r="A1430" s="1526" t="s">
        <v>11208</v>
      </c>
      <c r="B1430" s="1523" t="s">
        <v>21695</v>
      </c>
      <c r="C1430" s="1526" t="s">
        <v>3982</v>
      </c>
      <c r="D1430" s="1552">
        <v>7292.6931000000004</v>
      </c>
      <c r="E1430" s="1535"/>
      <c r="F1430" s="1521" t="str">
        <f t="shared" si="22"/>
        <v>TUBO FÔRMA LADO FIXO EM AÇO GALVANIZADO PARA ESTAIS DE 12 CORDOALHAS - D = 15,7 MM</v>
      </c>
    </row>
    <row r="1431" spans="1:6">
      <c r="A1431" s="1528" t="s">
        <v>11209</v>
      </c>
      <c r="B1431" s="1529" t="s">
        <v>21696</v>
      </c>
      <c r="C1431" s="1528" t="s">
        <v>3982</v>
      </c>
      <c r="D1431" s="1551">
        <v>8599.5321000000004</v>
      </c>
      <c r="E1431" s="1535"/>
      <c r="F1431" s="1521" t="str">
        <f t="shared" si="22"/>
        <v>TUBO FÔRMA LADO FIXO EM AÇO GALVANIZADO PARA ESTAIS DE 19 CORDOALHAS - D = 15,7 MM</v>
      </c>
    </row>
    <row r="1432" spans="1:6">
      <c r="A1432" s="1526" t="s">
        <v>11210</v>
      </c>
      <c r="B1432" s="1523" t="s">
        <v>21697</v>
      </c>
      <c r="C1432" s="1526" t="s">
        <v>3982</v>
      </c>
      <c r="D1432" s="1552">
        <v>10553.6589</v>
      </c>
      <c r="E1432" s="1535"/>
      <c r="F1432" s="1521" t="str">
        <f t="shared" si="22"/>
        <v>TUBO FÔRMA LADO FIXO EM AÇO GALVANIZADO PARA ESTAIS DE 22 CORDOALHAS - D = 15,7 MM</v>
      </c>
    </row>
    <row r="1433" spans="1:6">
      <c r="A1433" s="1528" t="s">
        <v>11211</v>
      </c>
      <c r="B1433" s="1529" t="s">
        <v>21698</v>
      </c>
      <c r="C1433" s="1528" t="s">
        <v>3982</v>
      </c>
      <c r="D1433" s="1551">
        <v>13029.277</v>
      </c>
      <c r="E1433" s="1535"/>
      <c r="F1433" s="1521" t="str">
        <f t="shared" si="22"/>
        <v>TUBO FÔRMA LADO FIXO EM AÇO GALVANIZADO PARA ESTAIS DE 31 CORDOALHAS - D = 15,7 MM</v>
      </c>
    </row>
    <row r="1434" spans="1:6">
      <c r="A1434" s="1526" t="s">
        <v>11212</v>
      </c>
      <c r="B1434" s="1523" t="s">
        <v>21699</v>
      </c>
      <c r="C1434" s="1526" t="s">
        <v>3982</v>
      </c>
      <c r="D1434" s="1552">
        <v>15247.4211</v>
      </c>
      <c r="E1434" s="1535"/>
      <c r="F1434" s="1521" t="str">
        <f t="shared" si="22"/>
        <v>TUBO FÔRMA LADO FIXO EM AÇO GALVANIZADO PARA ESTAIS DE 37 CORDOALHAS - D = 15,7 MM</v>
      </c>
    </row>
    <row r="1435" spans="1:6">
      <c r="A1435" s="1528" t="s">
        <v>11213</v>
      </c>
      <c r="B1435" s="1529" t="s">
        <v>21700</v>
      </c>
      <c r="C1435" s="1528" t="s">
        <v>3982</v>
      </c>
      <c r="D1435" s="1551">
        <v>20069.144199999999</v>
      </c>
      <c r="E1435" s="1535"/>
      <c r="F1435" s="1521" t="str">
        <f t="shared" si="22"/>
        <v>TUBO FÔRMA LADO FIXO EM AÇO GALVANIZADO PARA ESTAIS DE 43 CORDOALHAS - D = 15,7 MM</v>
      </c>
    </row>
    <row r="1436" spans="1:6">
      <c r="A1436" s="1526" t="s">
        <v>11214</v>
      </c>
      <c r="B1436" s="1523" t="s">
        <v>21701</v>
      </c>
      <c r="C1436" s="1526" t="s">
        <v>3982</v>
      </c>
      <c r="D1436" s="1552">
        <v>22416.281200000001</v>
      </c>
      <c r="E1436" s="1535"/>
      <c r="F1436" s="1521" t="str">
        <f t="shared" si="22"/>
        <v>TUBO FÔRMA LADO FIXO EM AÇO GALVANIZADO PARA ESTAIS DE 55 CORDOALHAS - D = 15,7 MM</v>
      </c>
    </row>
    <row r="1437" spans="1:6">
      <c r="A1437" s="1528" t="s">
        <v>11215</v>
      </c>
      <c r="B1437" s="1529" t="s">
        <v>21702</v>
      </c>
      <c r="C1437" s="1528" t="s">
        <v>3982</v>
      </c>
      <c r="D1437" s="1551">
        <v>25925.5275</v>
      </c>
      <c r="E1437" s="1535"/>
      <c r="F1437" s="1521" t="str">
        <f t="shared" si="22"/>
        <v>TUBO FÔRMA LADO FIXO EM AÇO GALVANIZADO PARA ESTAIS DE 61 CORDOALHAS - D = 15,7 MM</v>
      </c>
    </row>
    <row r="1438" spans="1:6">
      <c r="A1438" s="1526" t="s">
        <v>11216</v>
      </c>
      <c r="B1438" s="1523" t="s">
        <v>21703</v>
      </c>
      <c r="C1438" s="1526" t="s">
        <v>3982</v>
      </c>
      <c r="D1438" s="1552">
        <v>32968.432399999998</v>
      </c>
      <c r="E1438" s="1535"/>
      <c r="F1438" s="1521" t="str">
        <f t="shared" si="22"/>
        <v>TUBO FÔRMA LADO FIXO EM AÇO GALVANIZADO PARA ESTAIS DE 73 CORDOALHAS - D = 15,7 MM</v>
      </c>
    </row>
    <row r="1439" spans="1:6">
      <c r="A1439" s="1528" t="s">
        <v>11217</v>
      </c>
      <c r="B1439" s="1529" t="s">
        <v>21704</v>
      </c>
      <c r="C1439" s="1528" t="s">
        <v>3982</v>
      </c>
      <c r="D1439" s="1551">
        <v>38556.576699999998</v>
      </c>
      <c r="E1439" s="1535"/>
      <c r="F1439" s="1521" t="str">
        <f t="shared" si="22"/>
        <v>TUBO FÔRMA LADO FIXO EM AÇO GALVANIZADO PARA ESTAIS DE 85 CORDOALHAS - D = 15,7 MM</v>
      </c>
    </row>
    <row r="1440" spans="1:6">
      <c r="A1440" s="1526" t="s">
        <v>11218</v>
      </c>
      <c r="B1440" s="1523" t="s">
        <v>21705</v>
      </c>
      <c r="C1440" s="1526" t="s">
        <v>3982</v>
      </c>
      <c r="D1440" s="1552">
        <v>51077.288</v>
      </c>
      <c r="E1440" s="1535"/>
      <c r="F1440" s="1521" t="str">
        <f t="shared" si="22"/>
        <v>TUBO FÔRMA LADO FIXO EM AÇO GALVANIZADO PARA ESTAIS DE 91 CORDOALHAS - D = 15,7 MM</v>
      </c>
    </row>
    <row r="1441" spans="1:6">
      <c r="A1441" s="1528" t="s">
        <v>11219</v>
      </c>
      <c r="B1441" s="1529" t="s">
        <v>21706</v>
      </c>
      <c r="C1441" s="1528" t="s">
        <v>3982</v>
      </c>
      <c r="D1441" s="1551">
        <v>7282.9759999999997</v>
      </c>
      <c r="E1441" s="1535"/>
      <c r="F1441" s="1521" t="str">
        <f t="shared" si="22"/>
        <v>TUBO FÔRMA LADO REGULÁVEL EM AÇO GALVANIZADO PARA ESTAIS DE 12 CORDOALHAS - D = 15,7 MM</v>
      </c>
    </row>
    <row r="1442" spans="1:6">
      <c r="A1442" s="1526" t="s">
        <v>11220</v>
      </c>
      <c r="B1442" s="1523" t="s">
        <v>21707</v>
      </c>
      <c r="C1442" s="1526" t="s">
        <v>3982</v>
      </c>
      <c r="D1442" s="1552">
        <v>8599.5321000000004</v>
      </c>
      <c r="E1442" s="1535"/>
      <c r="F1442" s="1521" t="str">
        <f t="shared" si="22"/>
        <v>TUBO FÔRMA LADO REGULÁVEL EM AÇO GALVANIZADO PARA ESTAIS DE 19 CORDOALHAS - D = 15,7 MM</v>
      </c>
    </row>
    <row r="1443" spans="1:6">
      <c r="A1443" s="1528" t="s">
        <v>11221</v>
      </c>
      <c r="B1443" s="1529" t="s">
        <v>21708</v>
      </c>
      <c r="C1443" s="1528" t="s">
        <v>3982</v>
      </c>
      <c r="D1443" s="1551">
        <v>10553.6589</v>
      </c>
      <c r="E1443" s="1535"/>
      <c r="F1443" s="1521" t="str">
        <f t="shared" si="22"/>
        <v>TUBO FÔRMA LADO REGULÁVEL EM AÇO GALVANIZADO PARA ESTAIS DE 22 CORDOALHAS - D = 15,7 MM</v>
      </c>
    </row>
    <row r="1444" spans="1:6">
      <c r="A1444" s="1526" t="s">
        <v>11222</v>
      </c>
      <c r="B1444" s="1523" t="s">
        <v>21709</v>
      </c>
      <c r="C1444" s="1526" t="s">
        <v>3982</v>
      </c>
      <c r="D1444" s="1552">
        <v>13029.277</v>
      </c>
      <c r="E1444" s="1535"/>
      <c r="F1444" s="1521" t="str">
        <f t="shared" si="22"/>
        <v>TUBO FÔRMA LADO REGULÁVEL EM AÇO GALVANIZADO PARA ESTAIS DE 31 CORDOALHAS - D = 15,7 MM</v>
      </c>
    </row>
    <row r="1445" spans="1:6">
      <c r="A1445" s="1528" t="s">
        <v>11223</v>
      </c>
      <c r="B1445" s="1529" t="s">
        <v>21710</v>
      </c>
      <c r="C1445" s="1528" t="s">
        <v>3982</v>
      </c>
      <c r="D1445" s="1551">
        <v>15247.4211</v>
      </c>
      <c r="E1445" s="1535"/>
      <c r="F1445" s="1521" t="str">
        <f t="shared" si="22"/>
        <v>TUBO FÔRMA LADO REGULÁVEL EM AÇO GALVANIZADO PARA ESTAIS DE 37 CORDOALHAS - D = 15,7 MM</v>
      </c>
    </row>
    <row r="1446" spans="1:6">
      <c r="A1446" s="1526" t="s">
        <v>11224</v>
      </c>
      <c r="B1446" s="1523" t="s">
        <v>21711</v>
      </c>
      <c r="C1446" s="1526" t="s">
        <v>3982</v>
      </c>
      <c r="D1446" s="1552">
        <v>20069.144199999999</v>
      </c>
      <c r="E1446" s="1535"/>
      <c r="F1446" s="1521" t="str">
        <f t="shared" si="22"/>
        <v>TUBO FÔRMA LADO REGULÁVEL EM AÇO GALVANIZADO PARA ESTAIS DE 43 CORDOALHAS - D = 15,7 MM</v>
      </c>
    </row>
    <row r="1447" spans="1:6">
      <c r="A1447" s="1528" t="s">
        <v>11225</v>
      </c>
      <c r="B1447" s="1529" t="s">
        <v>21712</v>
      </c>
      <c r="C1447" s="1528" t="s">
        <v>3982</v>
      </c>
      <c r="D1447" s="1551">
        <v>22416.281200000001</v>
      </c>
      <c r="E1447" s="1535"/>
      <c r="F1447" s="1521" t="str">
        <f t="shared" si="22"/>
        <v>TUBO FÔRMA LADO REGULÁVEL EM AÇO GALVANIZADO PARA ESTAIS DE 55 CORDOALHAS - D = 15,7 MM</v>
      </c>
    </row>
    <row r="1448" spans="1:6">
      <c r="A1448" s="1526" t="s">
        <v>11226</v>
      </c>
      <c r="B1448" s="1523" t="s">
        <v>21713</v>
      </c>
      <c r="C1448" s="1526" t="s">
        <v>3982</v>
      </c>
      <c r="D1448" s="1552">
        <v>25925.5275</v>
      </c>
      <c r="E1448" s="1535"/>
      <c r="F1448" s="1521" t="str">
        <f t="shared" si="22"/>
        <v>TUBO FÔRMA LADO REGULÁVEL EM AÇO GALVANIZADO PARA ESTAIS DE 61 CORDOALHAS - D = 15,7 MM</v>
      </c>
    </row>
    <row r="1449" spans="1:6">
      <c r="A1449" s="1528" t="s">
        <v>11227</v>
      </c>
      <c r="B1449" s="1529" t="s">
        <v>21714</v>
      </c>
      <c r="C1449" s="1528" t="s">
        <v>3982</v>
      </c>
      <c r="D1449" s="1551">
        <v>32968.432399999998</v>
      </c>
      <c r="E1449" s="1535"/>
      <c r="F1449" s="1521" t="str">
        <f t="shared" si="22"/>
        <v>TUBO FÔRMA LADO REGULÁVEL EM AÇO GALVANIZADO PARA ESTAIS DE 73 CORDOALHAS - D = 15,7 MM</v>
      </c>
    </row>
    <row r="1450" spans="1:6">
      <c r="A1450" s="1526" t="s">
        <v>11228</v>
      </c>
      <c r="B1450" s="1523" t="s">
        <v>21715</v>
      </c>
      <c r="C1450" s="1526" t="s">
        <v>3982</v>
      </c>
      <c r="D1450" s="1552">
        <v>38557.258699999998</v>
      </c>
      <c r="E1450" s="1535"/>
      <c r="F1450" s="1521" t="str">
        <f t="shared" si="22"/>
        <v>TUBO FÔRMA LADO REGULÁVEL EM AÇO GALVANIZADO PARA ESTAIS DE 85 CORDOALHAS - D = 15,7 MM</v>
      </c>
    </row>
    <row r="1451" spans="1:6">
      <c r="A1451" s="1528" t="s">
        <v>11229</v>
      </c>
      <c r="B1451" s="1529" t="s">
        <v>21716</v>
      </c>
      <c r="C1451" s="1528" t="s">
        <v>3982</v>
      </c>
      <c r="D1451" s="1551">
        <v>51077.288</v>
      </c>
      <c r="E1451" s="1535"/>
      <c r="F1451" s="1521" t="str">
        <f t="shared" si="22"/>
        <v>TUBO FÔRMA LADO REGULÁVEL EM AÇO GALVANIZADO PARA ESTAIS DE 91 CORDOALHAS - D = 15,7 MM</v>
      </c>
    </row>
    <row r="1452" spans="1:6">
      <c r="A1452" s="1526" t="s">
        <v>11230</v>
      </c>
      <c r="B1452" s="1523" t="s">
        <v>21717</v>
      </c>
      <c r="C1452" s="1526" t="s">
        <v>20703</v>
      </c>
      <c r="D1452" s="1542">
        <v>1089.6043</v>
      </c>
      <c r="E1452" s="1535"/>
      <c r="F1452" s="1521" t="str">
        <f t="shared" si="22"/>
        <v>COROA DE BOTÕES ESFÉRICOS - RING BIT - D = 104 MM (4 3/32")</v>
      </c>
    </row>
    <row r="1453" spans="1:6">
      <c r="A1453" s="1528" t="s">
        <v>11231</v>
      </c>
      <c r="B1453" s="1529" t="s">
        <v>21718</v>
      </c>
      <c r="C1453" s="1528" t="s">
        <v>3982</v>
      </c>
      <c r="D1453" s="1543">
        <v>236.44329999999999</v>
      </c>
      <c r="E1453" s="1535"/>
      <c r="F1453" s="1521" t="str">
        <f t="shared" si="22"/>
        <v>TUBO DE REVESTIMENTO EM AÇO-CARBONO SCHEDULE 40 - DN = 101,6 MM (4")</v>
      </c>
    </row>
    <row r="1454" spans="1:6">
      <c r="A1454" s="1526" t="s">
        <v>11232</v>
      </c>
      <c r="B1454" s="1523" t="s">
        <v>21719</v>
      </c>
      <c r="C1454" s="1526" t="s">
        <v>3367</v>
      </c>
      <c r="D1454" s="1542" t="s">
        <v>26</v>
      </c>
      <c r="E1454" s="1535"/>
      <c r="F1454" s="1521" t="str">
        <f t="shared" si="22"/>
        <v>CIMENTO ASFÁLTICO DE PETRÓLEO COM BORRACHA - CAP 50/70 COM 15% DE BORRACHA DE PNEU</v>
      </c>
    </row>
    <row r="1455" spans="1:6">
      <c r="A1455" s="1528" t="s">
        <v>4307</v>
      </c>
      <c r="B1455" s="1529" t="s">
        <v>12117</v>
      </c>
      <c r="C1455" s="1528" t="s">
        <v>22</v>
      </c>
      <c r="D1455" s="1543">
        <v>324.79399999999998</v>
      </c>
      <c r="E1455" s="1535"/>
      <c r="F1455" s="1521" t="str">
        <f t="shared" si="22"/>
        <v>PELÍCULA RETRORREFLETIVA TIPO I + SI</v>
      </c>
    </row>
    <row r="1456" spans="1:6">
      <c r="A1456" s="1526" t="s">
        <v>11233</v>
      </c>
      <c r="B1456" s="1523" t="s">
        <v>21720</v>
      </c>
      <c r="C1456" s="1526" t="s">
        <v>22</v>
      </c>
      <c r="D1456" s="1542">
        <v>99.694000000000003</v>
      </c>
      <c r="E1456" s="1535"/>
      <c r="F1456" s="1521" t="str">
        <f t="shared" si="22"/>
        <v>CHAPA DE POLIÉSTER REFORÇADA COM FIBRA DE VIDRO - E = 2,0 MM</v>
      </c>
    </row>
    <row r="1457" spans="1:6">
      <c r="A1457" s="1528" t="s">
        <v>11234</v>
      </c>
      <c r="B1457" s="1529" t="s">
        <v>21721</v>
      </c>
      <c r="C1457" s="1528" t="s">
        <v>22</v>
      </c>
      <c r="D1457" s="1543">
        <v>125.6122</v>
      </c>
      <c r="E1457" s="1535"/>
      <c r="F1457" s="1521" t="str">
        <f t="shared" si="22"/>
        <v>CHAPA DE ALUMÍNIO COMPOSTO (ACM) - E = 3,0 MM</v>
      </c>
    </row>
    <row r="1458" spans="1:6">
      <c r="A1458" s="1526" t="s">
        <v>11235</v>
      </c>
      <c r="B1458" s="1523" t="s">
        <v>21722</v>
      </c>
      <c r="C1458" s="1526" t="s">
        <v>3982</v>
      </c>
      <c r="D1458" s="1542">
        <v>14.4671</v>
      </c>
      <c r="E1458" s="1535"/>
      <c r="F1458" s="1521" t="str">
        <f t="shared" si="22"/>
        <v>FITA ADESIVA ESTRUTURAL DUPLA-FACE - E = 2 MM E L = 25 MM</v>
      </c>
    </row>
    <row r="1459" spans="1:6">
      <c r="A1459" s="1528" t="s">
        <v>11236</v>
      </c>
      <c r="B1459" s="1529" t="s">
        <v>12118</v>
      </c>
      <c r="C1459" s="1528" t="s">
        <v>22</v>
      </c>
      <c r="D1459" s="1543">
        <v>128.69149999999999</v>
      </c>
      <c r="E1459" s="1535"/>
      <c r="F1459" s="1521" t="str">
        <f t="shared" si="22"/>
        <v>PELÍCULA RETRORREFLETIVA TIPO I</v>
      </c>
    </row>
    <row r="1460" spans="1:6">
      <c r="A1460" s="1526" t="s">
        <v>11237</v>
      </c>
      <c r="B1460" s="1523" t="s">
        <v>12119</v>
      </c>
      <c r="C1460" s="1526" t="s">
        <v>22</v>
      </c>
      <c r="D1460" s="1542">
        <v>340.07850000000002</v>
      </c>
      <c r="E1460" s="1535"/>
      <c r="F1460" s="1521" t="str">
        <f t="shared" si="22"/>
        <v>PELÍCULA RETRORREFLETIVA TIPO III + SI</v>
      </c>
    </row>
    <row r="1461" spans="1:6">
      <c r="A1461" s="1528" t="s">
        <v>11238</v>
      </c>
      <c r="B1461" s="1529" t="s">
        <v>12120</v>
      </c>
      <c r="C1461" s="1528" t="s">
        <v>22</v>
      </c>
      <c r="D1461" s="1543">
        <v>196.2362</v>
      </c>
      <c r="E1461" s="1535"/>
      <c r="F1461" s="1521" t="str">
        <f t="shared" si="22"/>
        <v>PELÍCULA RETRORREFLETIVA TIPO III</v>
      </c>
    </row>
    <row r="1462" spans="1:6">
      <c r="A1462" s="1526" t="s">
        <v>11239</v>
      </c>
      <c r="B1462" s="1523" t="s">
        <v>12121</v>
      </c>
      <c r="C1462" s="1526" t="s">
        <v>22</v>
      </c>
      <c r="D1462" s="1542">
        <v>95.5548</v>
      </c>
      <c r="E1462" s="1535"/>
      <c r="F1462" s="1521" t="str">
        <f t="shared" si="22"/>
        <v>PELÍCULA NÃO RETRORREFLETIVA TIPO IV</v>
      </c>
    </row>
    <row r="1463" spans="1:6">
      <c r="A1463" s="1528" t="s">
        <v>11240</v>
      </c>
      <c r="B1463" s="1529" t="s">
        <v>12122</v>
      </c>
      <c r="C1463" s="1528" t="s">
        <v>22</v>
      </c>
      <c r="D1463" s="1543">
        <v>442.08319999999998</v>
      </c>
      <c r="E1463" s="1535"/>
      <c r="F1463" s="1521" t="str">
        <f t="shared" si="22"/>
        <v>PELÍCULA RETRORREFLETIVA TIPO X</v>
      </c>
    </row>
    <row r="1464" spans="1:6">
      <c r="A1464" s="1526" t="s">
        <v>11241</v>
      </c>
      <c r="B1464" s="1523" t="s">
        <v>21723</v>
      </c>
      <c r="C1464" s="1526" t="s">
        <v>3982</v>
      </c>
      <c r="D1464" s="1542">
        <v>10.5672</v>
      </c>
      <c r="E1464" s="1535"/>
      <c r="F1464" s="1521" t="str">
        <f t="shared" si="22"/>
        <v>DUTO FLEXÍVEL DE VENTILAÇÃO DE POLIÉSTER ALUMINIZADO SEM ISOLAMENTO - D = 200 MM</v>
      </c>
    </row>
    <row r="1465" spans="1:6">
      <c r="A1465" s="1528" t="s">
        <v>11242</v>
      </c>
      <c r="B1465" s="1529" t="s">
        <v>21724</v>
      </c>
      <c r="C1465" s="1528" t="s">
        <v>3982</v>
      </c>
      <c r="D1465" s="1543">
        <v>10.4015</v>
      </c>
      <c r="E1465" s="1535"/>
      <c r="F1465" s="1521" t="str">
        <f t="shared" si="22"/>
        <v>CABO DE COBRE FLEXÍVEL ANTICHAMA ISOLADO EM HEPR - TENSÃO DE 0,6/1,0 KV E SEÇÃO DE 2 X 6 MM²</v>
      </c>
    </row>
    <row r="1466" spans="1:6">
      <c r="A1466" s="1526" t="s">
        <v>11243</v>
      </c>
      <c r="B1466" s="1523" t="s">
        <v>21725</v>
      </c>
      <c r="C1466" s="1526" t="s">
        <v>3982</v>
      </c>
      <c r="D1466" s="1542">
        <v>18.8247</v>
      </c>
      <c r="E1466" s="1535"/>
      <c r="F1466" s="1521" t="str">
        <f t="shared" si="22"/>
        <v>CABO DE COBRE FLEXÍVEL ANTICHAMA ISOLADO EM HEPR - TENSÃO DE 0,6/1,0 KV E SEÇÃO DE 4 X 6 MM²</v>
      </c>
    </row>
    <row r="1467" spans="1:6">
      <c r="A1467" s="1528" t="s">
        <v>11244</v>
      </c>
      <c r="B1467" s="1529" t="s">
        <v>20389</v>
      </c>
      <c r="C1467" s="1528" t="s">
        <v>4279</v>
      </c>
      <c r="D1467" s="1551">
        <v>44.086599999999997</v>
      </c>
      <c r="E1467" s="1535"/>
      <c r="F1467" s="1521" t="str">
        <f t="shared" si="22"/>
        <v>TINTA PLÁSTICA À BASE DE RESINA METACRÍLICA APLICADA A FRIO POR ASPERSÃO (SPRAY)</v>
      </c>
    </row>
    <row r="1468" spans="1:6">
      <c r="A1468" s="1526" t="s">
        <v>11245</v>
      </c>
      <c r="B1468" s="1523" t="s">
        <v>21726</v>
      </c>
      <c r="C1468" s="1526" t="s">
        <v>20703</v>
      </c>
      <c r="D1468" s="1552">
        <v>10713.0625</v>
      </c>
      <c r="E1468" s="1535"/>
      <c r="F1468" s="1521" t="str">
        <f t="shared" si="22"/>
        <v>ANCORAGEM FIXA PARA ESTAIS DE 12 CORDOALHAS - D = 15,7 MM</v>
      </c>
    </row>
    <row r="1469" spans="1:6">
      <c r="A1469" s="1528" t="s">
        <v>11246</v>
      </c>
      <c r="B1469" s="1529" t="s">
        <v>21727</v>
      </c>
      <c r="C1469" s="1528" t="s">
        <v>20703</v>
      </c>
      <c r="D1469" s="1551">
        <v>16180.4663</v>
      </c>
      <c r="E1469" s="1535"/>
      <c r="F1469" s="1521" t="str">
        <f t="shared" si="22"/>
        <v>ANCORAGEM FIXA PARA ESTAIS DE 22 CORDOALHAS - D = 15,7 MM</v>
      </c>
    </row>
    <row r="1470" spans="1:6">
      <c r="A1470" s="1526" t="s">
        <v>11247</v>
      </c>
      <c r="B1470" s="1523" t="s">
        <v>21728</v>
      </c>
      <c r="C1470" s="1526" t="s">
        <v>20703</v>
      </c>
      <c r="D1470" s="1552">
        <v>33996.053599999999</v>
      </c>
      <c r="E1470" s="1535"/>
      <c r="F1470" s="1521" t="str">
        <f t="shared" si="22"/>
        <v>ANCORAGEM FIXA PARA ESTAIS DE 43 CORDOALHAS - D = 15,7 MM</v>
      </c>
    </row>
    <row r="1471" spans="1:6">
      <c r="A1471" s="1528" t="s">
        <v>11248</v>
      </c>
      <c r="B1471" s="1529" t="s">
        <v>21729</v>
      </c>
      <c r="C1471" s="1528" t="s">
        <v>20703</v>
      </c>
      <c r="D1471" s="1551">
        <v>67317.206000000006</v>
      </c>
      <c r="E1471" s="1535"/>
      <c r="F1471" s="1521" t="str">
        <f t="shared" si="22"/>
        <v>ANCORAGEM FIXA PARA ESTAIS DE 85 CORDOALHAS - D = 15,7 MM</v>
      </c>
    </row>
    <row r="1472" spans="1:6">
      <c r="A1472" s="1526" t="s">
        <v>11249</v>
      </c>
      <c r="B1472" s="1523" t="s">
        <v>21730</v>
      </c>
      <c r="C1472" s="1526" t="s">
        <v>20703</v>
      </c>
      <c r="D1472" s="1552">
        <v>11020.2472</v>
      </c>
      <c r="E1472" s="1535"/>
      <c r="F1472" s="1521" t="str">
        <f t="shared" si="22"/>
        <v>ANCORAGEM REGULÁVEL PARA ESTAIS DE 12 CORDOALHAS - D = 15,7 MM</v>
      </c>
    </row>
    <row r="1473" spans="1:6">
      <c r="A1473" s="1528" t="s">
        <v>11250</v>
      </c>
      <c r="B1473" s="1529" t="s">
        <v>21731</v>
      </c>
      <c r="C1473" s="1528" t="s">
        <v>20703</v>
      </c>
      <c r="D1473" s="1551">
        <v>20207.957299999998</v>
      </c>
      <c r="E1473" s="1535"/>
      <c r="F1473" s="1521" t="str">
        <f t="shared" si="22"/>
        <v>ANCORAGEM REGULÁVEL PARA ESTAIS DE 22 CORDOALHAS - D = 15,7 MM</v>
      </c>
    </row>
    <row r="1474" spans="1:6">
      <c r="A1474" s="1526" t="s">
        <v>11251</v>
      </c>
      <c r="B1474" s="1523" t="s">
        <v>21732</v>
      </c>
      <c r="C1474" s="1526" t="s">
        <v>20703</v>
      </c>
      <c r="D1474" s="1552">
        <v>39502.515800000001</v>
      </c>
      <c r="E1474" s="1535"/>
      <c r="F1474" s="1521" t="str">
        <f t="shared" si="22"/>
        <v>ANCORAGEM REGULÁVEL PARA ESTAIS DE 43 CORDOALHAS - D = 15,7 MM</v>
      </c>
    </row>
    <row r="1475" spans="1:6">
      <c r="A1475" s="1528" t="s">
        <v>11252</v>
      </c>
      <c r="B1475" s="1529" t="s">
        <v>21733</v>
      </c>
      <c r="C1475" s="1528" t="s">
        <v>20703</v>
      </c>
      <c r="D1475" s="1543">
        <v>78738.795199999993</v>
      </c>
      <c r="E1475" s="1535"/>
      <c r="F1475" s="1521" t="str">
        <f t="shared" ref="F1475:F1538" si="23">UPPER(B1475)</f>
        <v>ANCORAGEM REGULÁVEL PARA ESTAIS DE 85 CORDOALHAS - D = 15,7 MM</v>
      </c>
    </row>
    <row r="1476" spans="1:6">
      <c r="A1476" s="1526" t="s">
        <v>11253</v>
      </c>
      <c r="B1476" s="1523" t="s">
        <v>21734</v>
      </c>
      <c r="C1476" s="1526" t="s">
        <v>3982</v>
      </c>
      <c r="D1476" s="1542">
        <v>234.77250000000001</v>
      </c>
      <c r="E1476" s="1535"/>
      <c r="F1476" s="1521" t="str">
        <f t="shared" si="23"/>
        <v>TUBO PEAD PE 100 PN 5 PARA ESTAIS - D = 110 MM</v>
      </c>
    </row>
    <row r="1477" spans="1:6">
      <c r="A1477" s="1528" t="s">
        <v>11254</v>
      </c>
      <c r="B1477" s="1529" t="s">
        <v>21735</v>
      </c>
      <c r="C1477" s="1528" t="s">
        <v>20703</v>
      </c>
      <c r="D1477" s="1543">
        <v>0.16</v>
      </c>
      <c r="E1477" s="1535"/>
      <c r="F1477" s="1521" t="str">
        <f t="shared" si="23"/>
        <v>ARRUELA LISA EM AÇO ZINCADO BRANCO PARA PARAFUSO - D = 9,525 MM (3/8")</v>
      </c>
    </row>
    <row r="1478" spans="1:6">
      <c r="A1478" s="1526" t="s">
        <v>11255</v>
      </c>
      <c r="B1478" s="1523" t="s">
        <v>21736</v>
      </c>
      <c r="C1478" s="1526" t="s">
        <v>3982</v>
      </c>
      <c r="D1478" s="1542">
        <v>19.402999999999999</v>
      </c>
      <c r="E1478" s="1535"/>
      <c r="F1478" s="1521" t="str">
        <f t="shared" si="23"/>
        <v>VIGA DE MADEIRA - E = 5 CM E L = 11 CM</v>
      </c>
    </row>
    <row r="1479" spans="1:6">
      <c r="A1479" s="1528" t="s">
        <v>11256</v>
      </c>
      <c r="B1479" s="1529" t="s">
        <v>12123</v>
      </c>
      <c r="C1479" s="1528" t="s">
        <v>20703</v>
      </c>
      <c r="D1479" s="1543">
        <v>1.1644000000000001</v>
      </c>
      <c r="E1479" s="1535"/>
      <c r="F1479" s="1521" t="str">
        <f t="shared" si="23"/>
        <v>PURGADOR PLÁSTICO</v>
      </c>
    </row>
    <row r="1480" spans="1:6">
      <c r="A1480" s="1526" t="s">
        <v>11257</v>
      </c>
      <c r="B1480" s="1523" t="s">
        <v>21737</v>
      </c>
      <c r="C1480" s="1526" t="s">
        <v>20703</v>
      </c>
      <c r="D1480" s="1542">
        <v>2.8338999999999999</v>
      </c>
      <c r="E1480" s="1535"/>
      <c r="F1480" s="1521" t="str">
        <f t="shared" si="23"/>
        <v>CHUMBADOR DE EXPANSÃO CONTROLADA POR TORQUE EM AÇO ZINCADO PARA CONCRETO - D = 8,0 MM</v>
      </c>
    </row>
    <row r="1481" spans="1:6">
      <c r="A1481" s="1528" t="s">
        <v>11258</v>
      </c>
      <c r="B1481" s="1529" t="s">
        <v>21738</v>
      </c>
      <c r="C1481" s="1528" t="s">
        <v>3982</v>
      </c>
      <c r="D1481" s="1543">
        <v>298.13080000000002</v>
      </c>
      <c r="E1481" s="1535"/>
      <c r="F1481" s="1521" t="str">
        <f t="shared" si="23"/>
        <v>CORRENTE DE ELO SOLDADO EM AÇO SAE 1010/1020 COM ACABAMENTO POLIDO - E = 25,00 MM (1")</v>
      </c>
    </row>
    <row r="1482" spans="1:6">
      <c r="A1482" s="1526" t="s">
        <v>11259</v>
      </c>
      <c r="B1482" s="1523" t="s">
        <v>21739</v>
      </c>
      <c r="C1482" s="1526" t="s">
        <v>3982</v>
      </c>
      <c r="D1482" s="1542">
        <v>67.751999999999995</v>
      </c>
      <c r="E1482" s="1535"/>
      <c r="F1482" s="1521" t="str">
        <f t="shared" si="23"/>
        <v>CORRENTE DE ELO SOLDADO EM AÇO SAE 1010/1020 COM ACABAMENTO POLIDO - E = 12,50 MM (1/2")</v>
      </c>
    </row>
    <row r="1483" spans="1:6">
      <c r="A1483" s="1528" t="s">
        <v>11260</v>
      </c>
      <c r="B1483" s="1529" t="s">
        <v>21740</v>
      </c>
      <c r="C1483" s="1528" t="s">
        <v>3982</v>
      </c>
      <c r="D1483" s="1551">
        <v>175.7801</v>
      </c>
      <c r="E1483" s="1535"/>
      <c r="F1483" s="1521" t="str">
        <f t="shared" si="23"/>
        <v>CORRENTE DE ELO SOLDADO EM AÇO SAE 1010/1020 COM ACABAMENTO POLIDO - E = 19,00 MM (3/4")</v>
      </c>
    </row>
    <row r="1484" spans="1:6">
      <c r="A1484" s="1526" t="s">
        <v>11261</v>
      </c>
      <c r="B1484" s="1523" t="s">
        <v>21741</v>
      </c>
      <c r="C1484" s="1526" t="s">
        <v>20703</v>
      </c>
      <c r="D1484" s="1552">
        <v>4860.6948000000002</v>
      </c>
      <c r="E1484" s="1535"/>
      <c r="F1484" s="1521" t="str">
        <f t="shared" si="23"/>
        <v>LANTERNA DE SINALIZAÇÃO NÁUTICA COM ACESSÓRIOS DE FIXAÇÃO - ALCANCE 2 MN</v>
      </c>
    </row>
    <row r="1485" spans="1:6">
      <c r="A1485" s="1528" t="s">
        <v>11262</v>
      </c>
      <c r="B1485" s="1529" t="s">
        <v>21742</v>
      </c>
      <c r="C1485" s="1528" t="s">
        <v>20703</v>
      </c>
      <c r="D1485" s="1551">
        <v>5051.8297000000002</v>
      </c>
      <c r="E1485" s="1535"/>
      <c r="F1485" s="1521" t="str">
        <f t="shared" si="23"/>
        <v>LANTERNA DE SINALIZAÇÃO NÁUTICA COM ACESSÓRIOS DE FIXAÇÃO - ALCANCE 3 MN</v>
      </c>
    </row>
    <row r="1486" spans="1:6">
      <c r="A1486" s="1526" t="s">
        <v>11263</v>
      </c>
      <c r="B1486" s="1523" t="s">
        <v>21743</v>
      </c>
      <c r="C1486" s="1526" t="s">
        <v>20703</v>
      </c>
      <c r="D1486" s="1552">
        <v>8509.2108000000007</v>
      </c>
      <c r="E1486" s="1535"/>
      <c r="F1486" s="1521" t="str">
        <f t="shared" si="23"/>
        <v>LANTERNA DE SINALIZAÇÃO NÁUTICA COM ACESSÓRIOS DE FIXAÇÃO - ALCANCE 4 MN</v>
      </c>
    </row>
    <row r="1487" spans="1:6">
      <c r="A1487" s="1528" t="s">
        <v>11264</v>
      </c>
      <c r="B1487" s="1529" t="s">
        <v>21744</v>
      </c>
      <c r="C1487" s="1528" t="s">
        <v>20703</v>
      </c>
      <c r="D1487" s="1551">
        <v>8851.5674999999992</v>
      </c>
      <c r="E1487" s="1535"/>
      <c r="F1487" s="1521" t="str">
        <f t="shared" si="23"/>
        <v>LANTERNA DE SINALIZAÇÃO NÁUTICA COM ACESSÓRIOS DE FIXAÇÃO - ALCANCE 6 MN</v>
      </c>
    </row>
    <row r="1488" spans="1:6">
      <c r="A1488" s="1526" t="s">
        <v>11265</v>
      </c>
      <c r="B1488" s="1523" t="s">
        <v>21745</v>
      </c>
      <c r="C1488" s="1526" t="s">
        <v>20703</v>
      </c>
      <c r="D1488" s="1542">
        <v>10035.721799999999</v>
      </c>
      <c r="E1488" s="1535"/>
      <c r="F1488" s="1521" t="str">
        <f t="shared" si="23"/>
        <v>LANTERNA DE SINALIZAÇÃO NÁUTICA COM ACESSÓRIOS DE FIXAÇÃO - ALCANCE 8 MN</v>
      </c>
    </row>
    <row r="1489" spans="1:6">
      <c r="A1489" s="1528" t="s">
        <v>11266</v>
      </c>
      <c r="B1489" s="1529" t="s">
        <v>21746</v>
      </c>
      <c r="C1489" s="1528" t="s">
        <v>20703</v>
      </c>
      <c r="D1489" s="1543">
        <v>39.700499999999998</v>
      </c>
      <c r="E1489" s="1535"/>
      <c r="F1489" s="1521" t="str">
        <f t="shared" si="23"/>
        <v>MANILHA ÂNCORA EM AÇO FORJADO COM PORCA E CUPILHA - DN = 16,0 MM (5/8")</v>
      </c>
    </row>
    <row r="1490" spans="1:6">
      <c r="A1490" s="1526" t="s">
        <v>11267</v>
      </c>
      <c r="B1490" s="1523" t="s">
        <v>21747</v>
      </c>
      <c r="C1490" s="1526" t="s">
        <v>20703</v>
      </c>
      <c r="D1490" s="1542">
        <v>432.28500000000003</v>
      </c>
      <c r="E1490" s="1535"/>
      <c r="F1490" s="1521" t="str">
        <f t="shared" si="23"/>
        <v>MANILHA RETA EM AÇO FORJADO COM PORCA E CUPILHA - DN = 38,1 MM (1 1/2")</v>
      </c>
    </row>
    <row r="1491" spans="1:6">
      <c r="A1491" s="1528" t="s">
        <v>11268</v>
      </c>
      <c r="B1491" s="1529" t="s">
        <v>21748</v>
      </c>
      <c r="C1491" s="1528" t="s">
        <v>20703</v>
      </c>
      <c r="D1491" s="1543">
        <v>106.9783</v>
      </c>
      <c r="E1491" s="1535"/>
      <c r="F1491" s="1521" t="str">
        <f t="shared" si="23"/>
        <v>MANILHA RETA EM AÇO FORJADO COM PORCA E CUPILHA - DN = 25,4 MM (1")</v>
      </c>
    </row>
    <row r="1492" spans="1:6">
      <c r="A1492" s="1526" t="s">
        <v>11269</v>
      </c>
      <c r="B1492" s="1523" t="s">
        <v>21749</v>
      </c>
      <c r="C1492" s="1526" t="s">
        <v>3982</v>
      </c>
      <c r="D1492" s="1542">
        <v>303.17009999999999</v>
      </c>
      <c r="E1492" s="1535"/>
      <c r="F1492" s="1521" t="str">
        <f t="shared" si="23"/>
        <v>SUPORTE POLIMÉRICO ECOLÓGICO MACIÇO COLAPSÍVEL PARA PLACA DE SINALIZAÇÃO - SEÇÃO DE 10 X 10 CM</v>
      </c>
    </row>
    <row r="1493" spans="1:6">
      <c r="A1493" s="1528" t="s">
        <v>11270</v>
      </c>
      <c r="B1493" s="1529" t="s">
        <v>21750</v>
      </c>
      <c r="C1493" s="1528" t="s">
        <v>20703</v>
      </c>
      <c r="D1493" s="1543">
        <v>67.268600000000006</v>
      </c>
      <c r="E1493" s="1535"/>
      <c r="F1493" s="1521" t="str">
        <f t="shared" si="23"/>
        <v>PLACA DE ANCORAGEM PARA TIRANTE DE BARRA DE AÇO - E = 12,7 MM E SEÇÃO DE 160 X 160 MM</v>
      </c>
    </row>
    <row r="1494" spans="1:6">
      <c r="A1494" s="1526" t="s">
        <v>11271</v>
      </c>
      <c r="B1494" s="1523" t="s">
        <v>12124</v>
      </c>
      <c r="C1494" s="1526" t="s">
        <v>4013</v>
      </c>
      <c r="D1494" s="1542" t="s">
        <v>26</v>
      </c>
      <c r="E1494" s="1535"/>
      <c r="F1494" s="1521" t="str">
        <f t="shared" si="23"/>
        <v>MISTURA BETUMINOSA</v>
      </c>
    </row>
    <row r="1495" spans="1:6">
      <c r="A1495" s="1528" t="s">
        <v>11272</v>
      </c>
      <c r="B1495" s="1529" t="s">
        <v>12125</v>
      </c>
      <c r="C1495" s="1528" t="s">
        <v>4013</v>
      </c>
      <c r="D1495" s="1543" t="s">
        <v>26</v>
      </c>
      <c r="E1495" s="1535"/>
      <c r="F1495" s="1521" t="str">
        <f t="shared" si="23"/>
        <v>MATERIAL DE BASE</v>
      </c>
    </row>
    <row r="1496" spans="1:6">
      <c r="A1496" s="1526" t="s">
        <v>11273</v>
      </c>
      <c r="B1496" s="1523" t="s">
        <v>12126</v>
      </c>
      <c r="C1496" s="1526" t="s">
        <v>4013</v>
      </c>
      <c r="D1496" s="1542" t="s">
        <v>26</v>
      </c>
      <c r="E1496" s="1535"/>
      <c r="F1496" s="1521" t="str">
        <f t="shared" si="23"/>
        <v>CONCRETO</v>
      </c>
    </row>
    <row r="1497" spans="1:6">
      <c r="A1497" s="1528" t="s">
        <v>11274</v>
      </c>
      <c r="B1497" s="1529" t="s">
        <v>12127</v>
      </c>
      <c r="C1497" s="1528" t="s">
        <v>4013</v>
      </c>
      <c r="D1497" s="1543" t="s">
        <v>26</v>
      </c>
      <c r="E1497" s="1535"/>
      <c r="F1497" s="1521" t="str">
        <f t="shared" si="23"/>
        <v>MATERIAL DEMOLIDO - CONCRETO SIMPLES</v>
      </c>
    </row>
    <row r="1498" spans="1:6">
      <c r="A1498" s="1526" t="s">
        <v>11275</v>
      </c>
      <c r="B1498" s="1523" t="s">
        <v>12128</v>
      </c>
      <c r="C1498" s="1526" t="s">
        <v>4013</v>
      </c>
      <c r="D1498" s="1542" t="s">
        <v>26</v>
      </c>
      <c r="E1498" s="1535"/>
      <c r="F1498" s="1521" t="str">
        <f t="shared" si="23"/>
        <v>MATERIAL DEMOLIDO - MADEIRA</v>
      </c>
    </row>
    <row r="1499" spans="1:6">
      <c r="A1499" s="1528" t="s">
        <v>11276</v>
      </c>
      <c r="B1499" s="1529" t="s">
        <v>12129</v>
      </c>
      <c r="C1499" s="1528" t="s">
        <v>4013</v>
      </c>
      <c r="D1499" s="1543" t="s">
        <v>26</v>
      </c>
      <c r="E1499" s="1535"/>
      <c r="F1499" s="1521" t="str">
        <f t="shared" si="23"/>
        <v>REVESTIMENTO ASFÁLTICO</v>
      </c>
    </row>
    <row r="1500" spans="1:6">
      <c r="A1500" s="1526" t="s">
        <v>11277</v>
      </c>
      <c r="B1500" s="1523" t="s">
        <v>21751</v>
      </c>
      <c r="C1500" s="1526" t="s">
        <v>4013</v>
      </c>
      <c r="D1500" s="1542" t="s">
        <v>26</v>
      </c>
      <c r="E1500" s="1535"/>
      <c r="F1500" s="1521" t="str">
        <f t="shared" si="23"/>
        <v>CAMADA GRANULAR (BASE OU SUB-BASE)</v>
      </c>
    </row>
    <row r="1501" spans="1:6">
      <c r="A1501" s="1528" t="s">
        <v>11278</v>
      </c>
      <c r="B1501" s="1529" t="s">
        <v>12130</v>
      </c>
      <c r="C1501" s="1528" t="s">
        <v>4013</v>
      </c>
      <c r="D1501" s="1543" t="s">
        <v>26</v>
      </c>
      <c r="E1501" s="1535"/>
      <c r="F1501" s="1521" t="str">
        <f t="shared" si="23"/>
        <v>REMENDO PROFUNDO</v>
      </c>
    </row>
    <row r="1502" spans="1:6">
      <c r="A1502" s="1526" t="s">
        <v>11279</v>
      </c>
      <c r="B1502" s="1523" t="s">
        <v>12131</v>
      </c>
      <c r="C1502" s="1526" t="s">
        <v>4013</v>
      </c>
      <c r="D1502" s="1542" t="s">
        <v>26</v>
      </c>
      <c r="E1502" s="1535"/>
      <c r="F1502" s="1521" t="str">
        <f t="shared" si="23"/>
        <v>MATERIAL DEMOLIDO - ALVENARIA</v>
      </c>
    </row>
    <row r="1503" spans="1:6">
      <c r="A1503" s="1528" t="s">
        <v>11280</v>
      </c>
      <c r="B1503" s="1529" t="s">
        <v>12132</v>
      </c>
      <c r="C1503" s="1528" t="s">
        <v>3367</v>
      </c>
      <c r="D1503" s="1543" t="s">
        <v>26</v>
      </c>
      <c r="E1503" s="1535"/>
      <c r="F1503" s="1521" t="str">
        <f t="shared" si="23"/>
        <v>ACESSÓRIOS E MATERIAIS METÁLICOS</v>
      </c>
    </row>
    <row r="1504" spans="1:6">
      <c r="A1504" s="1526" t="s">
        <v>11281</v>
      </c>
      <c r="B1504" s="1523" t="s">
        <v>12133</v>
      </c>
      <c r="C1504" s="1526" t="s">
        <v>4013</v>
      </c>
      <c r="D1504" s="1542" t="s">
        <v>26</v>
      </c>
      <c r="E1504" s="1535"/>
      <c r="F1504" s="1521" t="str">
        <f t="shared" si="23"/>
        <v>MATERIAL DEMOLIDO - CONCRETO ARMADO</v>
      </c>
    </row>
    <row r="1505" spans="1:6">
      <c r="A1505" s="1528" t="s">
        <v>11282</v>
      </c>
      <c r="B1505" s="1529" t="s">
        <v>21752</v>
      </c>
      <c r="C1505" s="1528" t="s">
        <v>4013</v>
      </c>
      <c r="D1505" s="1543" t="s">
        <v>26</v>
      </c>
      <c r="E1505" s="1535"/>
      <c r="F1505" s="1521" t="str">
        <f t="shared" si="23"/>
        <v>MATERIAL DE 3ª CATEGORIA</v>
      </c>
    </row>
    <row r="1506" spans="1:6">
      <c r="A1506" s="1526" t="s">
        <v>11283</v>
      </c>
      <c r="B1506" s="1523" t="s">
        <v>12134</v>
      </c>
      <c r="C1506" s="1526" t="s">
        <v>4013</v>
      </c>
      <c r="D1506" s="1542" t="s">
        <v>26</v>
      </c>
      <c r="E1506" s="1535"/>
      <c r="F1506" s="1521" t="str">
        <f t="shared" si="23"/>
        <v>SOLO</v>
      </c>
    </row>
    <row r="1507" spans="1:6">
      <c r="A1507" s="1528" t="s">
        <v>11284</v>
      </c>
      <c r="B1507" s="1529" t="s">
        <v>21753</v>
      </c>
      <c r="C1507" s="1528" t="s">
        <v>3367</v>
      </c>
      <c r="D1507" s="1543" t="s">
        <v>26</v>
      </c>
      <c r="E1507" s="1535"/>
      <c r="F1507" s="1521" t="str">
        <f t="shared" si="23"/>
        <v>GRÃOS, AGREGADOS E SOLOS DERRAMADOS NA PISTA</v>
      </c>
    </row>
    <row r="1508" spans="1:6">
      <c r="A1508" s="1526" t="s">
        <v>20390</v>
      </c>
      <c r="B1508" s="1523" t="s">
        <v>12135</v>
      </c>
      <c r="C1508" s="1526" t="s">
        <v>20703</v>
      </c>
      <c r="D1508" s="1542" t="s">
        <v>26</v>
      </c>
      <c r="E1508" s="1535"/>
      <c r="F1508" s="1521" t="str">
        <f t="shared" si="23"/>
        <v>VEÍCULOS DE PEQUENO PORTE INCENDIADOS EM RODOVIA</v>
      </c>
    </row>
    <row r="1509" spans="1:6">
      <c r="A1509" s="1528" t="s">
        <v>11285</v>
      </c>
      <c r="B1509" s="1529" t="s">
        <v>12136</v>
      </c>
      <c r="C1509" s="1528" t="s">
        <v>20701</v>
      </c>
      <c r="D1509" s="1543">
        <v>46.913200000000003</v>
      </c>
      <c r="E1509" s="1535"/>
      <c r="F1509" s="1521" t="str">
        <f t="shared" si="23"/>
        <v>TINTA À BASE DE RESINA EPÓXI BICOMPONENTE</v>
      </c>
    </row>
    <row r="1510" spans="1:6">
      <c r="A1510" s="1526" t="s">
        <v>11286</v>
      </c>
      <c r="B1510" s="1523" t="s">
        <v>12137</v>
      </c>
      <c r="C1510" s="1526" t="s">
        <v>20701</v>
      </c>
      <c r="D1510" s="1542">
        <v>83.148300000000006</v>
      </c>
      <c r="E1510" s="1535"/>
      <c r="F1510" s="1521" t="str">
        <f t="shared" si="23"/>
        <v>TINTA À BASE DE RESINA EPÓXI POLIAMIDA BICOMPONENTE PARA FUNDO PREPARADOR DE PINTURA</v>
      </c>
    </row>
    <row r="1511" spans="1:6">
      <c r="A1511" s="1528" t="s">
        <v>11287</v>
      </c>
      <c r="B1511" s="1529" t="s">
        <v>12138</v>
      </c>
      <c r="C1511" s="1528" t="s">
        <v>20701</v>
      </c>
      <c r="D1511" s="1551">
        <v>79.0518</v>
      </c>
      <c r="E1511" s="1535"/>
      <c r="F1511" s="1521" t="str">
        <f t="shared" si="23"/>
        <v>TINTA ANTICORROSIVA À BASE DE RESINA EPÓXI POLIAMIDA BICOMPONENTE</v>
      </c>
    </row>
    <row r="1512" spans="1:6">
      <c r="A1512" s="1526" t="s">
        <v>11288</v>
      </c>
      <c r="B1512" s="1523" t="s">
        <v>12139</v>
      </c>
      <c r="C1512" s="1526" t="s">
        <v>20703</v>
      </c>
      <c r="D1512" s="1552">
        <v>88921.283599999995</v>
      </c>
      <c r="E1512" s="1535"/>
      <c r="F1512" s="1521" t="str">
        <f t="shared" si="23"/>
        <v>GUINCHO MANUAL COM CAPACIDADE DE TRAÇÃO DE 100 KN COM CABO DE AÇO</v>
      </c>
    </row>
    <row r="1513" spans="1:6">
      <c r="A1513" s="1528" t="s">
        <v>11289</v>
      </c>
      <c r="B1513" s="1529" t="s">
        <v>12140</v>
      </c>
      <c r="C1513" s="1528" t="s">
        <v>20703</v>
      </c>
      <c r="D1513" s="1543">
        <v>113942.2969</v>
      </c>
      <c r="E1513" s="1535"/>
      <c r="F1513" s="1521" t="str">
        <f t="shared" si="23"/>
        <v>GUINCHO MANUAL COM CAPACIDADE DE TRAÇÃO DE 200 KN COM CABO DE AÇO</v>
      </c>
    </row>
    <row r="1514" spans="1:6">
      <c r="A1514" s="1526" t="s">
        <v>11290</v>
      </c>
      <c r="B1514" s="1523" t="s">
        <v>12141</v>
      </c>
      <c r="C1514" s="1526" t="s">
        <v>20703</v>
      </c>
      <c r="D1514" s="1542">
        <v>50.140799999999999</v>
      </c>
      <c r="E1514" s="1535"/>
      <c r="F1514" s="1521" t="str">
        <f t="shared" si="23"/>
        <v>PNEU REAPROVEITADO</v>
      </c>
    </row>
    <row r="1515" spans="1:6">
      <c r="A1515" s="1528" t="s">
        <v>11291</v>
      </c>
      <c r="B1515" s="1529" t="s">
        <v>12142</v>
      </c>
      <c r="C1515" s="1528" t="s">
        <v>20703</v>
      </c>
      <c r="D1515" s="1551">
        <v>11.240399999999999</v>
      </c>
      <c r="E1515" s="1535"/>
      <c r="F1515" s="1521" t="str">
        <f t="shared" si="23"/>
        <v>SAPATILHA EM AÇO INOX - D = 13 MM (1/2")</v>
      </c>
    </row>
    <row r="1516" spans="1:6">
      <c r="A1516" s="1526" t="s">
        <v>11292</v>
      </c>
      <c r="B1516" s="1523" t="s">
        <v>12143</v>
      </c>
      <c r="C1516" s="1526" t="s">
        <v>20703</v>
      </c>
      <c r="D1516" s="1552">
        <v>167274.47589999999</v>
      </c>
      <c r="E1516" s="1535"/>
      <c r="F1516" s="1521" t="str">
        <f t="shared" si="23"/>
        <v>MOLINETE MANUAL COM CAPACIDADE DE TRAÇÃO DE 70 KN</v>
      </c>
    </row>
    <row r="1517" spans="1:6">
      <c r="A1517" s="1528" t="s">
        <v>11293</v>
      </c>
      <c r="B1517" s="1529" t="s">
        <v>12144</v>
      </c>
      <c r="C1517" s="1528" t="s">
        <v>20703</v>
      </c>
      <c r="D1517" s="1543">
        <v>1535.1883</v>
      </c>
      <c r="E1517" s="1535"/>
      <c r="F1517" s="1521" t="str">
        <f t="shared" si="23"/>
        <v>ÂNODO DE SACRIFÍCIO EM LIGA DE ZINCO - PESO = 20 KG</v>
      </c>
    </row>
    <row r="1518" spans="1:6">
      <c r="A1518" s="1526" t="s">
        <v>11294</v>
      </c>
      <c r="B1518" s="1523" t="s">
        <v>21754</v>
      </c>
      <c r="C1518" s="1526" t="s">
        <v>3982</v>
      </c>
      <c r="D1518" s="1552">
        <v>230.76580000000001</v>
      </c>
      <c r="E1518" s="1535"/>
      <c r="F1518" s="1521" t="str">
        <f t="shared" si="23"/>
        <v>CABO DE AÇO - D = 42,00 MM (1 5/8")</v>
      </c>
    </row>
    <row r="1519" spans="1:6">
      <c r="A1519" s="1528" t="s">
        <v>11295</v>
      </c>
      <c r="B1519" s="1529" t="s">
        <v>12145</v>
      </c>
      <c r="C1519" s="1528" t="s">
        <v>20703</v>
      </c>
      <c r="D1519" s="1551">
        <v>3900.1329000000001</v>
      </c>
      <c r="E1519" s="1535"/>
      <c r="F1519" s="1521" t="str">
        <f t="shared" si="23"/>
        <v>TERMINAL SOQUETE FECHADO EM AÇO GALVANIZADO COMPATÍVEL COM CABO DE AÇO DE D = 42 MM</v>
      </c>
    </row>
    <row r="1520" spans="1:6">
      <c r="A1520" s="1526" t="s">
        <v>11296</v>
      </c>
      <c r="B1520" s="1523" t="s">
        <v>12146</v>
      </c>
      <c r="C1520" s="1526" t="s">
        <v>20703</v>
      </c>
      <c r="D1520" s="1542">
        <v>1417.5325</v>
      </c>
      <c r="E1520" s="1535"/>
      <c r="F1520" s="1521" t="str">
        <f t="shared" si="23"/>
        <v>MANILHA RETA EM AÇO FORJADO COM PORCA E CUPILHA - D = 57,2 MM (2 1/4")</v>
      </c>
    </row>
    <row r="1521" spans="1:8">
      <c r="A1521" s="1528" t="s">
        <v>11297</v>
      </c>
      <c r="B1521" s="1529" t="s">
        <v>12147</v>
      </c>
      <c r="C1521" s="1528" t="s">
        <v>4279</v>
      </c>
      <c r="D1521" s="1543">
        <v>30.1953</v>
      </c>
      <c r="E1521" s="1535"/>
      <c r="F1521" s="1521" t="str">
        <f t="shared" si="23"/>
        <v>TUBO MECÂNICO EM AÇO-CARBONO</v>
      </c>
    </row>
    <row r="1522" spans="1:8">
      <c r="A1522" s="1526" t="s">
        <v>20391</v>
      </c>
      <c r="B1522" s="1523" t="s">
        <v>20392</v>
      </c>
      <c r="C1522" s="1526" t="s">
        <v>3367</v>
      </c>
      <c r="D1522" s="1542" t="s">
        <v>26</v>
      </c>
      <c r="E1522" s="1535"/>
      <c r="F1522" s="1521" t="str">
        <f t="shared" si="23"/>
        <v>MATERIAL COMBUSTÍVEL REMOVIDO</v>
      </c>
    </row>
    <row r="1523" spans="1:8">
      <c r="A1523" s="1528" t="s">
        <v>20393</v>
      </c>
      <c r="B1523" s="1529" t="s">
        <v>21755</v>
      </c>
      <c r="C1523" s="1528" t="s">
        <v>4013</v>
      </c>
      <c r="D1523" s="1543" t="s">
        <v>26</v>
      </c>
      <c r="E1523" s="1535"/>
      <c r="F1523" s="1521" t="str">
        <f t="shared" si="23"/>
        <v>BLOCOS DE ROCHA OU MATACÕES</v>
      </c>
    </row>
    <row r="1524" spans="1:8">
      <c r="A1524" s="1526" t="s">
        <v>11298</v>
      </c>
      <c r="B1524" s="1523" t="s">
        <v>12148</v>
      </c>
      <c r="C1524" s="1526" t="s">
        <v>3367</v>
      </c>
      <c r="D1524" s="1542" t="s">
        <v>26</v>
      </c>
      <c r="E1524" s="1535"/>
      <c r="F1524" s="1521" t="str">
        <f t="shared" si="23"/>
        <v>MATERIAL ASFÁLTICO REMOVIDO</v>
      </c>
    </row>
    <row r="1525" spans="1:8">
      <c r="A1525" s="1528" t="s">
        <v>20394</v>
      </c>
      <c r="B1525" s="1529" t="s">
        <v>20395</v>
      </c>
      <c r="C1525" s="1528" t="s">
        <v>20703</v>
      </c>
      <c r="D1525" s="1543" t="s">
        <v>26</v>
      </c>
      <c r="E1525" s="1535"/>
      <c r="F1525" s="1521" t="str">
        <f t="shared" si="23"/>
        <v>ESTRUTURA DE PÓRTICO METÁLICO REMOVIDA</v>
      </c>
      <c r="H1525" s="57"/>
    </row>
    <row r="1526" spans="1:8">
      <c r="A1526" s="1526" t="s">
        <v>20396</v>
      </c>
      <c r="B1526" s="1523" t="s">
        <v>20397</v>
      </c>
      <c r="C1526" s="1526" t="s">
        <v>20703</v>
      </c>
      <c r="D1526" s="1542" t="s">
        <v>26</v>
      </c>
      <c r="E1526" s="1535"/>
      <c r="F1526" s="1521" t="str">
        <f t="shared" si="23"/>
        <v>ESTRUTURA DE SEMIPÓRTICO DUPLO METÁLICO REMOVIDA</v>
      </c>
    </row>
    <row r="1527" spans="1:8">
      <c r="A1527" s="1526" t="s">
        <v>20398</v>
      </c>
      <c r="B1527" s="1523" t="s">
        <v>20399</v>
      </c>
      <c r="C1527" s="1526" t="s">
        <v>20703</v>
      </c>
      <c r="D1527" s="1542" t="s">
        <v>26</v>
      </c>
      <c r="E1527" s="1535"/>
      <c r="F1527" s="1521" t="str">
        <f t="shared" si="23"/>
        <v>ESTRUTURA DE SEMIPÓRTICO METÁLICO REMOVIDA</v>
      </c>
    </row>
    <row r="1528" spans="1:8">
      <c r="A1528" s="1526" t="s">
        <v>20400</v>
      </c>
      <c r="B1528" s="1523" t="s">
        <v>21756</v>
      </c>
      <c r="C1528" s="1526" t="s">
        <v>3982</v>
      </c>
      <c r="D1528" s="1542">
        <v>145.68510000000001</v>
      </c>
      <c r="E1528" s="1535"/>
      <c r="F1528" s="1521" t="str">
        <f t="shared" si="23"/>
        <v>MANGUEIRA PARA HIDROJATEAMENTO COM PRESSÃO DE TRABALHO DE ATÉ 17,5 MPA (2.538 PSI) - D = 25 MM (1")</v>
      </c>
    </row>
    <row r="1529" spans="1:8">
      <c r="A1529" s="1526" t="s">
        <v>20401</v>
      </c>
      <c r="B1529" s="1523" t="s">
        <v>21757</v>
      </c>
      <c r="C1529" s="1526" t="s">
        <v>3982</v>
      </c>
      <c r="D1529" s="1542">
        <v>95.141199999999998</v>
      </c>
      <c r="E1529" s="1535"/>
      <c r="F1529" s="1521" t="str">
        <f t="shared" si="23"/>
        <v>MANGUEIRA PARA SISTEMA DE SUCÇÃO A VÁCUO COM VAZÃO DE ENTRADA DE ATÉ 3,6 M³/H (60 L/MIN) - D = 72,5 MM (3")</v>
      </c>
    </row>
    <row r="1530" spans="1:8">
      <c r="A1530" s="1526" t="s">
        <v>20402</v>
      </c>
      <c r="B1530" s="1529" t="s">
        <v>20403</v>
      </c>
      <c r="C1530" s="1528" t="s">
        <v>4013</v>
      </c>
      <c r="D1530" s="1543" t="s">
        <v>26</v>
      </c>
      <c r="E1530" s="1535"/>
      <c r="F1530" s="1521" t="str">
        <f t="shared" si="23"/>
        <v>DETRITOS REMOVIDOS DE BUEIROS</v>
      </c>
    </row>
    <row r="1531" spans="1:8">
      <c r="A1531" s="1526" t="s">
        <v>20404</v>
      </c>
      <c r="B1531" s="1523" t="s">
        <v>20405</v>
      </c>
      <c r="C1531" s="1526" t="s">
        <v>4013</v>
      </c>
      <c r="D1531" s="1542" t="s">
        <v>26</v>
      </c>
      <c r="E1531" s="1535"/>
      <c r="F1531" s="1521" t="str">
        <f t="shared" si="23"/>
        <v>MATERIAL TRITURADO - GALHOS E TRONCOS</v>
      </c>
    </row>
    <row r="1532" spans="1:8" ht="30">
      <c r="A1532" s="1528" t="s">
        <v>20406</v>
      </c>
      <c r="B1532" s="1529" t="s">
        <v>20407</v>
      </c>
      <c r="C1532" s="1528" t="s">
        <v>3982</v>
      </c>
      <c r="D1532" s="1543">
        <v>286.23200000000003</v>
      </c>
      <c r="E1532" s="1535"/>
      <c r="F1532" s="1521" t="str">
        <f t="shared" si="23"/>
        <v>CANAL MONOBLOCO COM CORPO E GRELHA EM CONCRETO POLÍMERO COM EFEITO AUTOLIMPANTE - CARGA DE CONTROLE DE 400 KN - C = 100,0 CM, L = 15,0 CM E H = 23,0 CM</v>
      </c>
    </row>
    <row r="1533" spans="1:8" ht="30">
      <c r="A1533" s="1526" t="s">
        <v>20408</v>
      </c>
      <c r="B1533" s="1523" t="s">
        <v>21758</v>
      </c>
      <c r="C1533" s="1526" t="s">
        <v>3982</v>
      </c>
      <c r="D1533" s="1542">
        <v>364.30470000000003</v>
      </c>
      <c r="E1533" s="1535"/>
      <c r="F1533" s="1521" t="str">
        <f t="shared" si="23"/>
        <v>CANAL MONOBLOCO COM CORPO E GRELHA EM CONCRETO POLÍMERO COM EFEITO AUTOLIMPANTE - CARGA DE CONTROLE DE 400 KN - C = 100,0 CM, L = 25,0 CM E H = 32,0 CM</v>
      </c>
    </row>
    <row r="1534" spans="1:8" ht="30">
      <c r="A1534" s="1528" t="s">
        <v>20409</v>
      </c>
      <c r="B1534" s="1529" t="s">
        <v>21759</v>
      </c>
      <c r="C1534" s="1528" t="s">
        <v>3982</v>
      </c>
      <c r="D1534" s="1543">
        <v>518.86040000000003</v>
      </c>
      <c r="E1534" s="1535"/>
      <c r="F1534" s="1521" t="str">
        <f t="shared" si="23"/>
        <v>CANAL MONOBLOCO COM CORPO E GRELHA EM CONCRETO POLÍMERO COM EFEITO AUTOLIMPANTE - CARGA DE CONTROLE DE 900 KN - C = 100,0 CM, L = 16,0 CM E H = 26,5 CM</v>
      </c>
    </row>
    <row r="1535" spans="1:8" ht="30">
      <c r="A1535" s="1526" t="s">
        <v>20410</v>
      </c>
      <c r="B1535" s="1523" t="s">
        <v>21760</v>
      </c>
      <c r="C1535" s="1526" t="s">
        <v>3982</v>
      </c>
      <c r="D1535" s="1542">
        <v>433.70139999999998</v>
      </c>
      <c r="E1535" s="1535"/>
      <c r="F1535" s="1521" t="str">
        <f t="shared" si="23"/>
        <v>CANAL MONOBLOCO COM CORPO E GRELHA EM CONCRETO POLÍMERO COM EFEITO AUTOLIMPANTE - CARGA DE CONTROLE DE 900 KN - C = 100,0 CM, L = 21,0 CM E H = 28,0 CM</v>
      </c>
    </row>
    <row r="1536" spans="1:8" ht="30">
      <c r="A1536" s="1528" t="s">
        <v>20411</v>
      </c>
      <c r="B1536" s="1529" t="s">
        <v>21761</v>
      </c>
      <c r="C1536" s="1528" t="s">
        <v>3982</v>
      </c>
      <c r="D1536" s="1543">
        <v>493.93400000000003</v>
      </c>
      <c r="E1536" s="1535"/>
      <c r="F1536" s="1521" t="str">
        <f t="shared" si="23"/>
        <v>CANAL MONOBLOCO COM CORPO E GRELHA EM CONCRETO POLÍMERO COM EFEITO AUTOLIMPANTE - CARGA DE CONTROLE DE 900 KN - C = 100,0 CM, L = 21,0 CM E H = 38,0 CM</v>
      </c>
    </row>
    <row r="1537" spans="1:6" ht="30">
      <c r="A1537" s="1526" t="s">
        <v>20412</v>
      </c>
      <c r="B1537" s="1523" t="s">
        <v>21762</v>
      </c>
      <c r="C1537" s="1526" t="s">
        <v>3982</v>
      </c>
      <c r="D1537" s="1542">
        <v>808.63549999999998</v>
      </c>
      <c r="E1537" s="1535"/>
      <c r="F1537" s="1521" t="str">
        <f t="shared" si="23"/>
        <v>CANAL MONOBLOCO COM CORPO E GRELHA EM CONCRETO POLÍMERO COM EFEITO AUTOLIMPANTE - CARGA DE CONTROLE DE 900 KN - C = 100,0 CM, L = 21,0 CM E H = 48,0 CM</v>
      </c>
    </row>
    <row r="1538" spans="1:6" ht="30">
      <c r="A1538" s="1528" t="s">
        <v>20413</v>
      </c>
      <c r="B1538" s="1529" t="s">
        <v>21763</v>
      </c>
      <c r="C1538" s="1528" t="s">
        <v>3982</v>
      </c>
      <c r="D1538" s="1543">
        <v>538.65390000000002</v>
      </c>
      <c r="E1538" s="1535"/>
      <c r="F1538" s="1521" t="str">
        <f t="shared" si="23"/>
        <v>CANAL MONOBLOCO COM CORPO E GRELHA EM CONCRETO POLÍMERO COM EFEITO AUTOLIMPANTE - CARGA DE CONTROLE DE 900 KN - C = 100,0 CM, L = 26,0 CM E H = 33,0 CM</v>
      </c>
    </row>
    <row r="1539" spans="1:6" ht="30">
      <c r="A1539" s="1526" t="s">
        <v>20414</v>
      </c>
      <c r="B1539" s="1523" t="s">
        <v>21764</v>
      </c>
      <c r="C1539" s="1526" t="s">
        <v>3982</v>
      </c>
      <c r="D1539" s="1552">
        <v>680.06600000000003</v>
      </c>
      <c r="E1539" s="1535"/>
      <c r="F1539" s="1521" t="str">
        <f t="shared" ref="F1539:F1602" si="24">UPPER(B1539)</f>
        <v>CANAL MONOBLOCO COM CORPO E GRELHA EM CONCRETO POLÍMERO COM EFEITO AUTOLIMPANTE - CARGA DE CONTROLE DE 900 KN - C = 100,0 CM, L = 26,0 CM E H = 53,0 CM</v>
      </c>
    </row>
    <row r="1540" spans="1:6" ht="30">
      <c r="A1540" s="1528" t="s">
        <v>20415</v>
      </c>
      <c r="B1540" s="1529" t="s">
        <v>21765</v>
      </c>
      <c r="C1540" s="1528" t="s">
        <v>3982</v>
      </c>
      <c r="D1540" s="1543">
        <v>2869.2559999999999</v>
      </c>
      <c r="E1540" s="1535"/>
      <c r="F1540" s="1521" t="str">
        <f t="shared" si="24"/>
        <v>CANAL MONOBLOCO COM CORPO E GRELHA EM CONCRETO POLÍMERO COM EFEITO AUTOLIMPANTE - CARGA DE CONTROLE DE 900 KN - C = 200,0 CM, L = 40,0 CM E H = 59,5 CM</v>
      </c>
    </row>
    <row r="1541" spans="1:6" ht="30">
      <c r="A1541" s="1526" t="s">
        <v>20416</v>
      </c>
      <c r="B1541" s="1523" t="s">
        <v>21766</v>
      </c>
      <c r="C1541" s="1526" t="s">
        <v>3982</v>
      </c>
      <c r="D1541" s="1542">
        <v>226.60489999999999</v>
      </c>
      <c r="E1541" s="1535"/>
      <c r="F1541" s="1521" t="str">
        <f t="shared" si="24"/>
        <v>CANAL EM POLIETILENO E POLIPROPILENO COM EFEITO AUTOLIMPANTE E GRELHA DE ENCAIXE EM POLIAMIDA REFORÇADA - CARGA DE CONTROLE DE 250 KN - C = 100,0 CM, L = 16,0 CM E H = 12,2 CM</v>
      </c>
    </row>
    <row r="1542" spans="1:6" ht="30">
      <c r="A1542" s="1528" t="s">
        <v>20417</v>
      </c>
      <c r="B1542" s="1529" t="s">
        <v>21767</v>
      </c>
      <c r="C1542" s="1528" t="s">
        <v>3982</v>
      </c>
      <c r="D1542" s="1543">
        <v>240.43960000000001</v>
      </c>
      <c r="E1542" s="1535"/>
      <c r="F1542" s="1521" t="str">
        <f t="shared" si="24"/>
        <v>CANAL EM POLIETILENO E POLIPROPILENO COM EFEITO AUTOLIMPANTE E GRELHA DE ENCAIXE EM POLIAMIDA REFORÇADA - CARGA DE CONTROLE DE 250 KN - C = 100,0 CM, L = 16,0 CM E H = 17,2 CM</v>
      </c>
    </row>
    <row r="1543" spans="1:6" ht="30">
      <c r="A1543" s="1526" t="s">
        <v>20418</v>
      </c>
      <c r="B1543" s="1523" t="s">
        <v>21768</v>
      </c>
      <c r="C1543" s="1526" t="s">
        <v>3982</v>
      </c>
      <c r="D1543" s="1542">
        <v>213.3716</v>
      </c>
      <c r="E1543" s="1535"/>
      <c r="F1543" s="1521" t="str">
        <f t="shared" si="24"/>
        <v>CANAL EM POLIETILENO E POLIPROPILENO COM EFEITO AUTOLIMPANTE E GRELHA DE ENCAIXE EM POLIAMIDA REFORÇADA - CARGA DE CONTROLE DE 250 KN - C = 100,0 CM, L = 16,0 CM E H = 5,5 CM</v>
      </c>
    </row>
    <row r="1544" spans="1:6" ht="30">
      <c r="A1544" s="1528" t="s">
        <v>20419</v>
      </c>
      <c r="B1544" s="1529" t="s">
        <v>21769</v>
      </c>
      <c r="C1544" s="1528" t="s">
        <v>3982</v>
      </c>
      <c r="D1544" s="1543">
        <v>356.39260000000002</v>
      </c>
      <c r="E1544" s="1535"/>
      <c r="F1544" s="1521" t="str">
        <f t="shared" si="24"/>
        <v>CANAL EM POLIETILENO E POLIPROPILENO COM EFEITO AUTOLIMPANTE E GRELHA DE ENCAIXE EM FERRO FUNDIDO DÚCTIL - CARGA DE CONTROLE DE 400 KN - C = 100,0 CM, L = 14,7 CM E H = 15,7 CM</v>
      </c>
    </row>
    <row r="1545" spans="1:6" ht="30">
      <c r="A1545" s="1526" t="s">
        <v>20420</v>
      </c>
      <c r="B1545" s="1523" t="s">
        <v>21770</v>
      </c>
      <c r="C1545" s="1526" t="s">
        <v>3982</v>
      </c>
      <c r="D1545" s="1552">
        <v>805.03359999999998</v>
      </c>
      <c r="E1545" s="1535"/>
      <c r="F1545" s="1521" t="str">
        <f t="shared" si="24"/>
        <v>CANAL EM POLIETILENO E POLIPROPILENO COM EFEITO AUTOLIMPANTE E GRELHA DE ENCAIXE EM FERRO FUNDIDO DÚCTIL - CARGA DE CONTROLE DE 400 KN - C = 100,0 CM, L = 24,7 CM E H = 20,8 CM</v>
      </c>
    </row>
    <row r="1546" spans="1:6" ht="30">
      <c r="A1546" s="1528" t="s">
        <v>20421</v>
      </c>
      <c r="B1546" s="1529" t="s">
        <v>21771</v>
      </c>
      <c r="C1546" s="1528" t="s">
        <v>3982</v>
      </c>
      <c r="D1546" s="1543">
        <v>1616.1569</v>
      </c>
      <c r="E1546" s="1535"/>
      <c r="F1546" s="1521" t="str">
        <f t="shared" si="24"/>
        <v>CANAL EM POLIETILENO E POLIPROPILENO COM EFEITO AUTOLIMPANTE E GRELHA DE ENCAIXE EM FERRO FUNDIDO DÚCTIL - CARGA DE CONTROLE DE 400 KN - C = 100,0 CM, L = 34,9 CM E H = 25,8 CM</v>
      </c>
    </row>
    <row r="1547" spans="1:6" ht="30">
      <c r="A1547" s="1526" t="s">
        <v>20422</v>
      </c>
      <c r="B1547" s="1523" t="s">
        <v>21772</v>
      </c>
      <c r="C1547" s="1526" t="s">
        <v>3982</v>
      </c>
      <c r="D1547" s="1542">
        <v>456.41879999999998</v>
      </c>
      <c r="E1547" s="1535"/>
      <c r="F1547" s="1521" t="str">
        <f t="shared" si="24"/>
        <v>CANAL EM POLIETILENO E POLIPROPILENO COM EFEITO AUTOLIMPANTE E GRELHA DE ENCAIXE EM FERRO FUNDIDO DÚCTIL - CARGA DE CONTROLE DE 600 KN - C = 100,0 CM, L = 16,0 CM E H = 12,2 CM</v>
      </c>
    </row>
    <row r="1548" spans="1:6" ht="30">
      <c r="A1548" s="1528" t="s">
        <v>20423</v>
      </c>
      <c r="B1548" s="1529" t="s">
        <v>21773</v>
      </c>
      <c r="C1548" s="1528" t="s">
        <v>3982</v>
      </c>
      <c r="D1548" s="1543">
        <v>556.39610000000005</v>
      </c>
      <c r="E1548" s="1535"/>
      <c r="F1548" s="1521" t="str">
        <f t="shared" si="24"/>
        <v>CANAL EM POLIETILENO E POLIPROPILENO COM EFEITO AUTOLIMPANTE E GRELHA DE ENCAIXE EM FERRO FUNDIDO DÚCTIL - CARGA DE CONTROLE DE 600 KN - C = 100,0 CM, L = 21,2 CM E H = 18,0 CM</v>
      </c>
    </row>
    <row r="1549" spans="1:6" ht="30">
      <c r="A1549" s="1526" t="s">
        <v>20424</v>
      </c>
      <c r="B1549" s="1523" t="s">
        <v>21774</v>
      </c>
      <c r="C1549" s="1526" t="s">
        <v>3982</v>
      </c>
      <c r="D1549" s="1542">
        <v>713.2808</v>
      </c>
      <c r="E1549" s="1535"/>
      <c r="F1549" s="1521" t="str">
        <f t="shared" si="24"/>
        <v>CANAL EM POLIETILENO E POLIPROPILENO COM EFEITO AUTOLIMPANTE E GRELHA DE ENCAIXE EM FERRO FUNDIDO DÚCTIL - CARGA DE CONTROLE DE 600 KN - C = 100,0 CM, L = 26,2 CM E H = 17,2 CM</v>
      </c>
    </row>
    <row r="1550" spans="1:6" ht="30">
      <c r="A1550" s="1528" t="s">
        <v>20425</v>
      </c>
      <c r="B1550" s="1529" t="s">
        <v>21775</v>
      </c>
      <c r="C1550" s="1528" t="s">
        <v>3982</v>
      </c>
      <c r="D1550" s="1543">
        <v>619.71870000000001</v>
      </c>
      <c r="E1550" s="1535"/>
      <c r="F1550" s="1521" t="str">
        <f t="shared" si="24"/>
        <v>CANAL EM POLIETILENO E POLIPROPILENO COM EFEITO AUTOLIMPANTE E ABERTURA DE CAPTAÇÃO EM FERRO FUNDIDO DÚCTIL - CARGA DE CONTROLE DE 900 KN - C = 100,0 CM, L = 21,0 CM E H = 57,9 CM</v>
      </c>
    </row>
    <row r="1551" spans="1:6" ht="30">
      <c r="A1551" s="1526" t="s">
        <v>20426</v>
      </c>
      <c r="B1551" s="1523" t="s">
        <v>21776</v>
      </c>
      <c r="C1551" s="1526" t="s">
        <v>3982</v>
      </c>
      <c r="D1551" s="1552">
        <v>1013.2699</v>
      </c>
      <c r="E1551" s="1535"/>
      <c r="F1551" s="1521" t="str">
        <f t="shared" si="24"/>
        <v>CANAL EM POLIETILENO E POLIPROPILENO COM EFEITO AUTOLIMPANTE E ABERTURA DE CAPTAÇÃO EM FERRO FUNDIDO DÚCTIL - CARGA DE CONTROLE DE 900 KN - C = 100,0 CM, L = 25,2 CM E H = 57,8 CM</v>
      </c>
    </row>
    <row r="1552" spans="1:6" ht="30">
      <c r="A1552" s="1528" t="s">
        <v>20427</v>
      </c>
      <c r="B1552" s="1529" t="s">
        <v>21777</v>
      </c>
      <c r="C1552" s="1528" t="s">
        <v>3982</v>
      </c>
      <c r="D1552" s="1551">
        <v>1264.154</v>
      </c>
      <c r="E1552" s="1535"/>
      <c r="F1552" s="1521" t="str">
        <f t="shared" si="24"/>
        <v>CANAL EM POLIETILENO E POLIPROPILENO COM EFEITO AUTOLIMPANTE E ABERTURA DE CAPTAÇÃO EM FERRO FUNDIDO DÚCTIL - CARGA DE CONTROLE DE 900 KN - C = 100,0 CM, L = 42,0 CM E H = 95,0 CM</v>
      </c>
    </row>
    <row r="1553" spans="1:6" ht="30">
      <c r="A1553" s="1526" t="s">
        <v>20428</v>
      </c>
      <c r="B1553" s="1523" t="s">
        <v>21778</v>
      </c>
      <c r="C1553" s="1526" t="s">
        <v>3982</v>
      </c>
      <c r="D1553" s="1552">
        <v>1656.9943000000001</v>
      </c>
      <c r="E1553" s="1535"/>
      <c r="F1553" s="1521" t="str">
        <f t="shared" si="24"/>
        <v>CANAL EM POLIETILENO E POLIPROPILENO COM EFEITO AUTOLIMPANTE E ABERTURA DE CAPTAÇÃO EM FERRO FUNDIDO DÚCTIL - CARGA DE CONTROLE DE 900 KN - C = 114,2 CM, L = 78,0 CM E H = 106,0 CM</v>
      </c>
    </row>
    <row r="1554" spans="1:6">
      <c r="A1554" s="1528" t="s">
        <v>11299</v>
      </c>
      <c r="B1554" s="1529" t="s">
        <v>12149</v>
      </c>
      <c r="C1554" s="1528" t="s">
        <v>22</v>
      </c>
      <c r="D1554" s="1543">
        <v>1534.83</v>
      </c>
      <c r="E1554" s="1535"/>
      <c r="F1554" s="1521" t="str">
        <f t="shared" si="24"/>
        <v>CUSTO EQUIVALENTE DA CONSTRUÇÃO CIVIL PARA CONSTRUÇÃO DO ESTALEIRO PADRÃO</v>
      </c>
    </row>
    <row r="1555" spans="1:6">
      <c r="A1555" s="1526" t="s">
        <v>20429</v>
      </c>
      <c r="B1555" s="1523" t="s">
        <v>12150</v>
      </c>
      <c r="C1555" s="1526" t="s">
        <v>3367</v>
      </c>
      <c r="D1555" s="1542" t="s">
        <v>26</v>
      </c>
      <c r="E1555" s="1535"/>
      <c r="F1555" s="1521" t="str">
        <f t="shared" si="24"/>
        <v>ANIMAIS DE GRANDE PORTE MORTOS EM RODOVIA</v>
      </c>
    </row>
    <row r="1556" spans="1:6">
      <c r="A1556" s="1528" t="s">
        <v>11300</v>
      </c>
      <c r="B1556" s="1529" t="s">
        <v>12151</v>
      </c>
      <c r="C1556" s="1528" t="s">
        <v>3367</v>
      </c>
      <c r="D1556" s="1543" t="s">
        <v>26</v>
      </c>
      <c r="E1556" s="1535"/>
      <c r="F1556" s="1521" t="str">
        <f t="shared" si="24"/>
        <v>ANIMAIS DE PEQUENO PORTE MORTOS EM RODOVIA</v>
      </c>
    </row>
    <row r="1557" spans="1:6">
      <c r="A1557" s="1526" t="s">
        <v>11301</v>
      </c>
      <c r="B1557" s="1523" t="s">
        <v>12152</v>
      </c>
      <c r="C1557" s="1526" t="s">
        <v>3367</v>
      </c>
      <c r="D1557" s="1542" t="s">
        <v>26</v>
      </c>
      <c r="E1557" s="1535"/>
      <c r="F1557" s="1521" t="str">
        <f t="shared" si="24"/>
        <v>EMBORRACHADOS DE PNEUS ESPALHADOS EM RODOVIA</v>
      </c>
    </row>
    <row r="1558" spans="1:6">
      <c r="A1558" s="1528" t="s">
        <v>11302</v>
      </c>
      <c r="B1558" s="1529" t="s">
        <v>12153</v>
      </c>
      <c r="C1558" s="1528" t="s">
        <v>3367</v>
      </c>
      <c r="D1558" s="1543" t="s">
        <v>26</v>
      </c>
      <c r="E1558" s="1535"/>
      <c r="F1558" s="1521" t="str">
        <f t="shared" si="24"/>
        <v>ESPÉCIMES ARBÓREOS DE ATÉ 20 M TOMBADOS NA PISTA</v>
      </c>
    </row>
    <row r="1559" spans="1:6">
      <c r="A1559" s="1526" t="s">
        <v>11303</v>
      </c>
      <c r="B1559" s="1523" t="s">
        <v>12154</v>
      </c>
      <c r="C1559" s="1526" t="s">
        <v>3367</v>
      </c>
      <c r="D1559" s="1542" t="s">
        <v>26</v>
      </c>
      <c r="E1559" s="1535"/>
      <c r="F1559" s="1521" t="str">
        <f t="shared" si="24"/>
        <v>ESPÉCIMES ARBÓREOS DE 20 A 40 M TOMBADOS NA PISTA</v>
      </c>
    </row>
    <row r="1560" spans="1:6">
      <c r="A1560" s="1528" t="s">
        <v>11304</v>
      </c>
      <c r="B1560" s="1529" t="s">
        <v>12155</v>
      </c>
      <c r="C1560" s="1528" t="s">
        <v>3367</v>
      </c>
      <c r="D1560" s="1543" t="s">
        <v>26</v>
      </c>
      <c r="E1560" s="1535"/>
      <c r="F1560" s="1521" t="str">
        <f t="shared" si="24"/>
        <v>SUCATAS DERRAMADAS EM RODOVIA</v>
      </c>
    </row>
    <row r="1561" spans="1:6">
      <c r="A1561" s="1526" t="s">
        <v>11305</v>
      </c>
      <c r="B1561" s="1523" t="s">
        <v>12156</v>
      </c>
      <c r="C1561" s="1526" t="s">
        <v>20703</v>
      </c>
      <c r="D1561" s="1542" t="s">
        <v>26</v>
      </c>
      <c r="E1561" s="1535"/>
      <c r="F1561" s="1521" t="str">
        <f t="shared" si="24"/>
        <v>VEÍCULOS DE GRANDE PORTE INCENDIADOS EM RODOVIA</v>
      </c>
    </row>
    <row r="1562" spans="1:6">
      <c r="A1562" s="1528" t="s">
        <v>11306</v>
      </c>
      <c r="B1562" s="1529" t="s">
        <v>12157</v>
      </c>
      <c r="C1562" s="1528" t="s">
        <v>20703</v>
      </c>
      <c r="D1562" s="1543" t="s">
        <v>26</v>
      </c>
      <c r="E1562" s="1535"/>
      <c r="F1562" s="1521" t="str">
        <f t="shared" si="24"/>
        <v>VEÍCULOS DE MÉDIO PORTE INCENDIADOS EM RODOVIA</v>
      </c>
    </row>
    <row r="1563" spans="1:6">
      <c r="A1563" s="1526" t="s">
        <v>11307</v>
      </c>
      <c r="B1563" s="1523" t="s">
        <v>12158</v>
      </c>
      <c r="C1563" s="1526" t="s">
        <v>20703</v>
      </c>
      <c r="D1563" s="1542" t="s">
        <v>26</v>
      </c>
      <c r="E1563" s="1535"/>
      <c r="F1563" s="1521" t="str">
        <f t="shared" si="24"/>
        <v>VEÍCULOS DE GRANDE PORTE TOMBADOS EM RODOVIA</v>
      </c>
    </row>
    <row r="1564" spans="1:6">
      <c r="A1564" s="1528" t="s">
        <v>11308</v>
      </c>
      <c r="B1564" s="1529" t="s">
        <v>12159</v>
      </c>
      <c r="C1564" s="1528" t="s">
        <v>20703</v>
      </c>
      <c r="D1564" s="1543" t="s">
        <v>26</v>
      </c>
      <c r="E1564" s="1535"/>
      <c r="F1564" s="1521" t="str">
        <f t="shared" si="24"/>
        <v>VEÍCULOS DE MÉDIO PORTE TOMBADOS EM RODOVIA</v>
      </c>
    </row>
    <row r="1565" spans="1:6">
      <c r="A1565" s="1526" t="s">
        <v>11309</v>
      </c>
      <c r="B1565" s="1523" t="s">
        <v>12160</v>
      </c>
      <c r="C1565" s="1526" t="s">
        <v>20703</v>
      </c>
      <c r="D1565" s="1542" t="s">
        <v>26</v>
      </c>
      <c r="E1565" s="1535"/>
      <c r="F1565" s="1521" t="str">
        <f t="shared" si="24"/>
        <v>VEÍCULOS DE PEQUENO PORTE TOMBADOS EM RODOVIA</v>
      </c>
    </row>
    <row r="1566" spans="1:6">
      <c r="A1566" s="1528" t="s">
        <v>11310</v>
      </c>
      <c r="B1566" s="1529" t="s">
        <v>21779</v>
      </c>
      <c r="C1566" s="1528" t="s">
        <v>3367</v>
      </c>
      <c r="D1566" s="1543" t="s">
        <v>26</v>
      </c>
      <c r="E1566" s="1535"/>
      <c r="F1566" s="1521" t="str">
        <f t="shared" si="24"/>
        <v>VIDROS, CAIXAS E ENGRADADOS DERRAMADOS NA PISTA</v>
      </c>
    </row>
    <row r="1567" spans="1:6">
      <c r="A1567" s="1526" t="s">
        <v>16524</v>
      </c>
      <c r="B1567" s="1523" t="s">
        <v>16572</v>
      </c>
      <c r="C1567" s="1526" t="s">
        <v>20703</v>
      </c>
      <c r="D1567" s="1542">
        <v>9.2088999999999999</v>
      </c>
      <c r="E1567" s="1535"/>
      <c r="F1567" s="1521" t="str">
        <f t="shared" si="24"/>
        <v>TACHA REFLETIVA EM PLÁSTICO INJETADO BIDIRECIONAL COM UM PINO - TIPO I</v>
      </c>
    </row>
    <row r="1568" spans="1:6">
      <c r="A1568" s="1528" t="s">
        <v>16525</v>
      </c>
      <c r="B1568" s="1529" t="s">
        <v>16573</v>
      </c>
      <c r="C1568" s="1528" t="s">
        <v>20703</v>
      </c>
      <c r="D1568" s="1543">
        <v>17.753499999999999</v>
      </c>
      <c r="E1568" s="1535"/>
      <c r="F1568" s="1521" t="str">
        <f t="shared" si="24"/>
        <v>TACHA REFLETIVA EM PLÁSTICO INJETADO BIDIRECIONAL COM UM PINO - TIPO II</v>
      </c>
    </row>
    <row r="1569" spans="1:8">
      <c r="A1569" s="1526" t="s">
        <v>16526</v>
      </c>
      <c r="B1569" s="1523" t="s">
        <v>16574</v>
      </c>
      <c r="C1569" s="1526" t="s">
        <v>20703</v>
      </c>
      <c r="D1569" s="1542">
        <v>18.802600000000002</v>
      </c>
      <c r="E1569" s="1535"/>
      <c r="F1569" s="1521" t="str">
        <f t="shared" si="24"/>
        <v>TACHA REFLETIVA EM PLÁSTICO INJETADO BIDIRECIONAL COM UM PINO - TIPO III</v>
      </c>
    </row>
    <row r="1570" spans="1:8">
      <c r="A1570" s="1528" t="s">
        <v>16527</v>
      </c>
      <c r="B1570" s="1529" t="s">
        <v>16575</v>
      </c>
      <c r="C1570" s="1528" t="s">
        <v>20703</v>
      </c>
      <c r="D1570" s="1543">
        <v>22.6145</v>
      </c>
      <c r="E1570" s="1535"/>
      <c r="F1570" s="1521" t="str">
        <f t="shared" si="24"/>
        <v>TACHA REFLETIVA EM PLÁSTICO INJETADO BIDIRECIONAL COM UM PINO - TIPO IV</v>
      </c>
    </row>
    <row r="1571" spans="1:8">
      <c r="A1571" s="1526" t="s">
        <v>16528</v>
      </c>
      <c r="B1571" s="1523" t="s">
        <v>16576</v>
      </c>
      <c r="C1571" s="1526" t="s">
        <v>20703</v>
      </c>
      <c r="D1571" s="1542">
        <v>8.3696000000000002</v>
      </c>
      <c r="E1571" s="1535"/>
      <c r="F1571" s="1521" t="str">
        <f t="shared" si="24"/>
        <v>TACHA REFLETIVA EM PLÁSTICO INJETADO BIDIRECIONAL SEM PINO - TIPO I</v>
      </c>
    </row>
    <row r="1572" spans="1:8">
      <c r="A1572" s="1528" t="s">
        <v>16529</v>
      </c>
      <c r="B1572" s="1529" t="s">
        <v>16577</v>
      </c>
      <c r="C1572" s="1528" t="s">
        <v>20703</v>
      </c>
      <c r="D1572" s="1543">
        <v>16.1448</v>
      </c>
      <c r="E1572" s="1535"/>
      <c r="F1572" s="1521" t="str">
        <f t="shared" si="24"/>
        <v>TACHA REFLETIVA EM PLÁSTICO INJETADO BIDIRECIONAL SEM PINO - TIPO II</v>
      </c>
    </row>
    <row r="1573" spans="1:8">
      <c r="A1573" s="1526" t="s">
        <v>16530</v>
      </c>
      <c r="B1573" s="1523" t="s">
        <v>16578</v>
      </c>
      <c r="C1573" s="1526" t="s">
        <v>20703</v>
      </c>
      <c r="D1573" s="1542">
        <v>15.736800000000001</v>
      </c>
      <c r="E1573" s="1535"/>
      <c r="F1573" s="1521" t="str">
        <f t="shared" si="24"/>
        <v>TACHA REFLETIVA EM PLÁSTICO INJETADO BIDIRECIONAL SEM PINO - TIPO III</v>
      </c>
    </row>
    <row r="1574" spans="1:8">
      <c r="A1574" s="1528" t="s">
        <v>16531</v>
      </c>
      <c r="B1574" s="1529" t="s">
        <v>16579</v>
      </c>
      <c r="C1574" s="1528" t="s">
        <v>20703</v>
      </c>
      <c r="D1574" s="1543">
        <v>16.6111</v>
      </c>
      <c r="E1574" s="1535"/>
      <c r="F1574" s="1521" t="str">
        <f t="shared" si="24"/>
        <v>TACHA REFLETIVA EM PLÁSTICO INJETADO BIDIRECIONAL SEM PINO - TIPO IV</v>
      </c>
    </row>
    <row r="1575" spans="1:8">
      <c r="A1575" s="1526" t="s">
        <v>16532</v>
      </c>
      <c r="B1575" s="1523" t="s">
        <v>16580</v>
      </c>
      <c r="C1575" s="1526" t="s">
        <v>20703</v>
      </c>
      <c r="D1575" s="1542">
        <v>7.6935000000000002</v>
      </c>
      <c r="E1575" s="1535"/>
      <c r="F1575" s="1521" t="str">
        <f t="shared" si="24"/>
        <v>TACHA REFLETIVA EM PLÁSTICO INJETADO MONODIRECIONAL COM UM PINO - TIPO I</v>
      </c>
    </row>
    <row r="1576" spans="1:8">
      <c r="A1576" s="1528" t="s">
        <v>16533</v>
      </c>
      <c r="B1576" s="1529" t="s">
        <v>16581</v>
      </c>
      <c r="C1576" s="1528" t="s">
        <v>20703</v>
      </c>
      <c r="D1576" s="1543">
        <v>14.3613</v>
      </c>
      <c r="E1576" s="1535"/>
      <c r="F1576" s="1521" t="str">
        <f t="shared" si="24"/>
        <v>TACHA REFLETIVA EM PLÁSTICO INJETADO MONODIRECIONAL COM UM PINO - TIPO II</v>
      </c>
      <c r="H1576" s="57"/>
    </row>
    <row r="1577" spans="1:8">
      <c r="A1577" s="1526" t="s">
        <v>16534</v>
      </c>
      <c r="B1577" s="1523" t="s">
        <v>16582</v>
      </c>
      <c r="C1577" s="1526" t="s">
        <v>20703</v>
      </c>
      <c r="D1577" s="1542">
        <v>15.6844</v>
      </c>
      <c r="E1577" s="1535"/>
      <c r="F1577" s="1521" t="str">
        <f t="shared" si="24"/>
        <v>TACHA REFLETIVA EM PLÁSTICO INJETADO MONODIRECIONAL COM UM PINO - TIPO III</v>
      </c>
    </row>
    <row r="1578" spans="1:8">
      <c r="A1578" s="1528" t="s">
        <v>16535</v>
      </c>
      <c r="B1578" s="1529" t="s">
        <v>16583</v>
      </c>
      <c r="C1578" s="1528" t="s">
        <v>20703</v>
      </c>
      <c r="D1578" s="1543">
        <v>22.136500000000002</v>
      </c>
      <c r="E1578" s="1535"/>
      <c r="F1578" s="1521" t="str">
        <f t="shared" si="24"/>
        <v>TACHA REFLETIVA EM PLÁSTICO INJETADO MONODIRECIONAL COM UM PINO - TIPO IV</v>
      </c>
    </row>
    <row r="1579" spans="1:8">
      <c r="A1579" s="1526" t="s">
        <v>16536</v>
      </c>
      <c r="B1579" s="1523" t="s">
        <v>16584</v>
      </c>
      <c r="C1579" s="1526" t="s">
        <v>20703</v>
      </c>
      <c r="D1579" s="1542">
        <v>6.9939999999999998</v>
      </c>
      <c r="E1579" s="1535"/>
      <c r="F1579" s="1521" t="str">
        <f t="shared" si="24"/>
        <v>TACHA REFLETIVA EM PLÁSTICO INJETADO MONODIRECIONAL SEM PINO - TIPO I</v>
      </c>
    </row>
    <row r="1580" spans="1:8">
      <c r="A1580" s="1528" t="s">
        <v>16537</v>
      </c>
      <c r="B1580" s="1529" t="s">
        <v>16585</v>
      </c>
      <c r="C1580" s="1528" t="s">
        <v>20703</v>
      </c>
      <c r="D1580" s="1543">
        <v>13.0558</v>
      </c>
      <c r="E1580" s="1535"/>
      <c r="F1580" s="1521" t="str">
        <f t="shared" si="24"/>
        <v>TACHA REFLETIVA EM PLÁSTICO INJETADO MONODIRECIONAL SEM PINO - TIPO II</v>
      </c>
    </row>
    <row r="1581" spans="1:8">
      <c r="A1581" s="1526" t="s">
        <v>16538</v>
      </c>
      <c r="B1581" s="1523" t="s">
        <v>16586</v>
      </c>
      <c r="C1581" s="1526" t="s">
        <v>20703</v>
      </c>
      <c r="D1581" s="1542">
        <v>13.4055</v>
      </c>
      <c r="E1581" s="1535"/>
      <c r="F1581" s="1521" t="str">
        <f t="shared" si="24"/>
        <v>TACHA REFLETIVA EM PLÁSTICO INJETADO MONODIRECIONAL SEM PINO - TIPO III</v>
      </c>
    </row>
    <row r="1582" spans="1:8">
      <c r="A1582" s="1528" t="s">
        <v>16539</v>
      </c>
      <c r="B1582" s="1529" t="s">
        <v>16587</v>
      </c>
      <c r="C1582" s="1528" t="s">
        <v>20703</v>
      </c>
      <c r="D1582" s="1543">
        <v>14.2797</v>
      </c>
      <c r="E1582" s="1535"/>
      <c r="F1582" s="1521" t="str">
        <f t="shared" si="24"/>
        <v>TACHA REFLETIVA EM PLÁSTICO INJETADO MONODIRECIONAL SEM PINO - TIPO IV</v>
      </c>
    </row>
    <row r="1583" spans="1:8">
      <c r="A1583" s="1526" t="s">
        <v>16540</v>
      </c>
      <c r="B1583" s="1523" t="s">
        <v>16588</v>
      </c>
      <c r="C1583" s="1526" t="s">
        <v>20703</v>
      </c>
      <c r="D1583" s="1542">
        <v>23.2879</v>
      </c>
      <c r="E1583" s="1535"/>
      <c r="F1583" s="1521" t="str">
        <f t="shared" si="24"/>
        <v>TACHA REFLETIVA EM RESINA SINTÉTICA BIDIRECIONAL COM UM PINO - TIPO I</v>
      </c>
    </row>
    <row r="1584" spans="1:8">
      <c r="A1584" s="1528" t="s">
        <v>16541</v>
      </c>
      <c r="B1584" s="1529" t="s">
        <v>16589</v>
      </c>
      <c r="C1584" s="1528" t="s">
        <v>20703</v>
      </c>
      <c r="D1584" s="1543">
        <v>28.686499999999999</v>
      </c>
      <c r="E1584" s="1535"/>
      <c r="F1584" s="1521" t="str">
        <f t="shared" si="24"/>
        <v>TACHA REFLETIVA EM RESINA SINTÉTICA BIDIRECIONAL COM UM PINO - TIPO II</v>
      </c>
    </row>
    <row r="1585" spans="1:8">
      <c r="A1585" s="1526" t="s">
        <v>16542</v>
      </c>
      <c r="B1585" s="1523" t="s">
        <v>16590</v>
      </c>
      <c r="C1585" s="1526" t="s">
        <v>20703</v>
      </c>
      <c r="D1585" s="1542">
        <v>31.925699999999999</v>
      </c>
      <c r="E1585" s="1535"/>
      <c r="F1585" s="1521" t="str">
        <f t="shared" si="24"/>
        <v>TACHA REFLETIVA EM RESINA SINTÉTICA BIDIRECIONAL COM UM PINO - TIPO III</v>
      </c>
    </row>
    <row r="1586" spans="1:8">
      <c r="A1586" s="1528" t="s">
        <v>16543</v>
      </c>
      <c r="B1586" s="1529" t="s">
        <v>16591</v>
      </c>
      <c r="C1586" s="1528" t="s">
        <v>20703</v>
      </c>
      <c r="D1586" s="1543">
        <v>21.215699999999998</v>
      </c>
      <c r="E1586" s="1535"/>
      <c r="F1586" s="1521" t="str">
        <f t="shared" si="24"/>
        <v>TACHA REFLETIVA EM RESINA SINTÉTICA BIDIRECIONAL COM UM PINO - TIPO IV</v>
      </c>
    </row>
    <row r="1587" spans="1:8">
      <c r="A1587" s="1526" t="s">
        <v>16544</v>
      </c>
      <c r="B1587" s="1523" t="s">
        <v>16592</v>
      </c>
      <c r="C1587" s="1526" t="s">
        <v>20703</v>
      </c>
      <c r="D1587" s="1542">
        <v>22.820799999999998</v>
      </c>
      <c r="E1587" s="1535"/>
      <c r="F1587" s="1521" t="str">
        <f t="shared" si="24"/>
        <v>TACHA REFLETIVA EM RESINA SINTÉTICA BIDIRECIONAL SEM PINO - TIPO I</v>
      </c>
    </row>
    <row r="1588" spans="1:8">
      <c r="A1588" s="1528" t="s">
        <v>16545</v>
      </c>
      <c r="B1588" s="1529" t="s">
        <v>16593</v>
      </c>
      <c r="C1588" s="1528" t="s">
        <v>20703</v>
      </c>
      <c r="D1588" s="1543">
        <v>28.144200000000001</v>
      </c>
      <c r="E1588" s="1535"/>
      <c r="F1588" s="1521" t="str">
        <f t="shared" si="24"/>
        <v>TACHA REFLETIVA EM RESINA SINTÉTICA BIDIRECIONAL SEM PINO - TIPO II</v>
      </c>
    </row>
    <row r="1589" spans="1:8">
      <c r="A1589" s="1526" t="s">
        <v>16546</v>
      </c>
      <c r="B1589" s="1523" t="s">
        <v>16594</v>
      </c>
      <c r="C1589" s="1526" t="s">
        <v>20703</v>
      </c>
      <c r="D1589" s="1542">
        <v>31.383400000000002</v>
      </c>
      <c r="E1589" s="1535"/>
      <c r="F1589" s="1521" t="str">
        <f t="shared" si="24"/>
        <v>TACHA REFLETIVA EM RESINA SINTÉTICA BIDIRECIONAL SEM PINO - TIPO III</v>
      </c>
    </row>
    <row r="1590" spans="1:8">
      <c r="A1590" s="1528" t="s">
        <v>16547</v>
      </c>
      <c r="B1590" s="1529" t="s">
        <v>16595</v>
      </c>
      <c r="C1590" s="1528" t="s">
        <v>20703</v>
      </c>
      <c r="D1590" s="1543">
        <v>45.419800000000002</v>
      </c>
      <c r="E1590" s="1535"/>
      <c r="F1590" s="1521" t="str">
        <f t="shared" si="24"/>
        <v>TACHA REFLETIVA EM RESINA SINTÉTICA BIDIRECIONAL SEM PINO - TIPO IV</v>
      </c>
      <c r="H1590" s="57"/>
    </row>
    <row r="1591" spans="1:8">
      <c r="A1591" s="1526" t="s">
        <v>16548</v>
      </c>
      <c r="B1591" s="1523" t="s">
        <v>16596</v>
      </c>
      <c r="C1591" s="1526" t="s">
        <v>20703</v>
      </c>
      <c r="D1591" s="1542">
        <v>23.2879</v>
      </c>
      <c r="E1591" s="1535"/>
      <c r="F1591" s="1521" t="str">
        <f t="shared" si="24"/>
        <v>TACHA REFLETIVA EM RESINA SINTÉTICA MONODIRECIONAL COM UM PINO - TIPO I</v>
      </c>
    </row>
    <row r="1592" spans="1:8">
      <c r="A1592" s="1528" t="s">
        <v>16549</v>
      </c>
      <c r="B1592" s="1529" t="s">
        <v>16597</v>
      </c>
      <c r="C1592" s="1528" t="s">
        <v>20703</v>
      </c>
      <c r="D1592" s="1543">
        <v>28.686499999999999</v>
      </c>
      <c r="E1592" s="1535"/>
      <c r="F1592" s="1521" t="str">
        <f t="shared" si="24"/>
        <v>TACHA REFLETIVA EM RESINA SINTÉTICA MONODIRECIONAL COM UM PINO - TIPO II</v>
      </c>
      <c r="H1592" s="57"/>
    </row>
    <row r="1593" spans="1:8">
      <c r="A1593" s="1526" t="s">
        <v>16550</v>
      </c>
      <c r="B1593" s="1523" t="s">
        <v>16598</v>
      </c>
      <c r="C1593" s="1526" t="s">
        <v>20703</v>
      </c>
      <c r="D1593" s="1542">
        <v>31.925699999999999</v>
      </c>
      <c r="E1593" s="1535"/>
      <c r="F1593" s="1521" t="str">
        <f t="shared" si="24"/>
        <v>TACHA REFLETIVA EM RESINA SINTÉTICA MONODIRECIONAL COM UM PINO - TIPO III</v>
      </c>
    </row>
    <row r="1594" spans="1:8">
      <c r="A1594" s="1528" t="s">
        <v>16551</v>
      </c>
      <c r="B1594" s="1529" t="s">
        <v>16599</v>
      </c>
      <c r="C1594" s="1528" t="s">
        <v>20703</v>
      </c>
      <c r="D1594" s="1543">
        <v>20.9709</v>
      </c>
      <c r="E1594" s="1535"/>
      <c r="F1594" s="1521" t="str">
        <f t="shared" si="24"/>
        <v>TACHA REFLETIVA EM RESINA SINTÉTICA MONODIRECIONAL COM UM PINO - TIPO IV</v>
      </c>
    </row>
    <row r="1595" spans="1:8">
      <c r="A1595" s="1526" t="s">
        <v>16552</v>
      </c>
      <c r="B1595" s="1523" t="s">
        <v>16600</v>
      </c>
      <c r="C1595" s="1526" t="s">
        <v>20703</v>
      </c>
      <c r="D1595" s="1542">
        <v>22.7455</v>
      </c>
      <c r="E1595" s="1535"/>
      <c r="F1595" s="1521" t="str">
        <f t="shared" si="24"/>
        <v>TACHA REFLETIVA EM RESINA SINTÉTICA MONODIRECIONAL SEM PINO - TIPO I</v>
      </c>
    </row>
    <row r="1596" spans="1:8">
      <c r="A1596" s="1528" t="s">
        <v>16553</v>
      </c>
      <c r="B1596" s="1529" t="s">
        <v>16601</v>
      </c>
      <c r="C1596" s="1528" t="s">
        <v>20703</v>
      </c>
      <c r="D1596" s="1543">
        <v>28.144200000000001</v>
      </c>
      <c r="E1596" s="1535"/>
      <c r="F1596" s="1521" t="str">
        <f t="shared" si="24"/>
        <v>TACHA REFLETIVA EM RESINA SINTÉTICA MONODIRECIONAL SEM PINO - TIPO II</v>
      </c>
    </row>
    <row r="1597" spans="1:8">
      <c r="A1597" s="1526" t="s">
        <v>16554</v>
      </c>
      <c r="B1597" s="1523" t="s">
        <v>16602</v>
      </c>
      <c r="C1597" s="1526" t="s">
        <v>20703</v>
      </c>
      <c r="D1597" s="1542">
        <v>31.383400000000002</v>
      </c>
      <c r="E1597" s="1535"/>
      <c r="F1597" s="1521" t="str">
        <f t="shared" si="24"/>
        <v>TACHA REFLETIVA EM RESINA SINTÉTICA MONODIRECIONAL SEM PINO - TIPO III</v>
      </c>
    </row>
    <row r="1598" spans="1:8">
      <c r="A1598" s="1528" t="s">
        <v>16555</v>
      </c>
      <c r="B1598" s="1529" t="s">
        <v>16603</v>
      </c>
      <c r="C1598" s="1528" t="s">
        <v>20703</v>
      </c>
      <c r="D1598" s="1543">
        <v>45.419800000000002</v>
      </c>
      <c r="E1598" s="1535"/>
      <c r="F1598" s="1521" t="str">
        <f t="shared" si="24"/>
        <v>TACHA REFLETIVA EM RESINA SINTÉTICA MONODIRECIONAL SEM PINO - TIPO IV</v>
      </c>
    </row>
    <row r="1599" spans="1:8">
      <c r="A1599" s="1526" t="s">
        <v>16556</v>
      </c>
      <c r="B1599" s="1523" t="s">
        <v>16604</v>
      </c>
      <c r="C1599" s="1526" t="s">
        <v>20703</v>
      </c>
      <c r="D1599" s="1542">
        <v>17.109300000000001</v>
      </c>
      <c r="E1599" s="1535"/>
      <c r="F1599" s="1521" t="str">
        <f t="shared" si="24"/>
        <v>TACHA REFLETIVA METÁLICA BIDIRECIONAL COM DOIS PINOS - TIPO II</v>
      </c>
    </row>
    <row r="1600" spans="1:8">
      <c r="A1600" s="1528" t="s">
        <v>16557</v>
      </c>
      <c r="B1600" s="1529" t="s">
        <v>16605</v>
      </c>
      <c r="C1600" s="1528" t="s">
        <v>20703</v>
      </c>
      <c r="D1600" s="1543">
        <v>15.604799999999999</v>
      </c>
      <c r="E1600" s="1535"/>
      <c r="F1600" s="1521" t="str">
        <f t="shared" si="24"/>
        <v>TACHA REFLETIVA METÁLICA BIDIRECIONAL COM DOIS PINOS - TIPO III</v>
      </c>
    </row>
    <row r="1601" spans="1:6">
      <c r="A1601" s="1526" t="s">
        <v>16558</v>
      </c>
      <c r="B1601" s="1523" t="s">
        <v>16606</v>
      </c>
      <c r="C1601" s="1526" t="s">
        <v>20703</v>
      </c>
      <c r="D1601" s="1542">
        <v>16.863600000000002</v>
      </c>
      <c r="E1601" s="1535"/>
      <c r="F1601" s="1521" t="str">
        <f t="shared" si="24"/>
        <v>TACHA REFLETIVA METÁLICA BIDIRECIONAL COM DOIS PINOS - TIPO IV</v>
      </c>
    </row>
    <row r="1602" spans="1:6">
      <c r="A1602" s="1528" t="s">
        <v>16559</v>
      </c>
      <c r="B1602" s="1529" t="s">
        <v>16607</v>
      </c>
      <c r="C1602" s="1528" t="s">
        <v>20703</v>
      </c>
      <c r="D1602" s="1543">
        <v>16.607800000000001</v>
      </c>
      <c r="E1602" s="1535"/>
      <c r="F1602" s="1521" t="str">
        <f t="shared" si="24"/>
        <v>TACHA REFLETIVA METÁLICA BIDIRECIONAL COM UM PINO - TIPO II</v>
      </c>
    </row>
    <row r="1603" spans="1:6">
      <c r="A1603" s="1526" t="s">
        <v>16560</v>
      </c>
      <c r="B1603" s="1523" t="s">
        <v>16608</v>
      </c>
      <c r="C1603" s="1526" t="s">
        <v>20703</v>
      </c>
      <c r="D1603" s="1542">
        <v>15.103300000000001</v>
      </c>
      <c r="E1603" s="1535"/>
      <c r="F1603" s="1521" t="str">
        <f t="shared" ref="F1603:F1654" si="25">UPPER(B1603)</f>
        <v>TACHA REFLETIVA METÁLICA BIDIRECIONAL COM UM PINO - TIPO III</v>
      </c>
    </row>
    <row r="1604" spans="1:6">
      <c r="A1604" s="1528" t="s">
        <v>16561</v>
      </c>
      <c r="B1604" s="1529" t="s">
        <v>16609</v>
      </c>
      <c r="C1604" s="1528" t="s">
        <v>20703</v>
      </c>
      <c r="D1604" s="1543">
        <v>48.124000000000002</v>
      </c>
      <c r="E1604" s="1535"/>
      <c r="F1604" s="1521" t="str">
        <f t="shared" si="25"/>
        <v>TACHA REFLETIVA METÁLICA BIDIRECIONAL COM UM PINO - TIPO IV</v>
      </c>
    </row>
    <row r="1605" spans="1:6">
      <c r="A1605" s="1526" t="s">
        <v>16562</v>
      </c>
      <c r="B1605" s="1523" t="s">
        <v>16610</v>
      </c>
      <c r="C1605" s="1526" t="s">
        <v>20703</v>
      </c>
      <c r="D1605" s="1542">
        <v>15.103300000000001</v>
      </c>
      <c r="E1605" s="1535"/>
      <c r="F1605" s="1521" t="str">
        <f t="shared" si="25"/>
        <v>TACHA REFLETIVA METÁLICA MONODIRECIONAL COM DOIS PINOS - TIPO II</v>
      </c>
    </row>
    <row r="1606" spans="1:6">
      <c r="A1606" s="1528" t="s">
        <v>16563</v>
      </c>
      <c r="B1606" s="1529" t="s">
        <v>16611</v>
      </c>
      <c r="C1606" s="1528" t="s">
        <v>20703</v>
      </c>
      <c r="D1606" s="1543">
        <v>13.598800000000001</v>
      </c>
      <c r="E1606" s="1535"/>
      <c r="F1606" s="1521" t="str">
        <f t="shared" si="25"/>
        <v>TACHA REFLETIVA METÁLICA MONODIRECIONAL COM DOIS PINOS - TIPO III</v>
      </c>
    </row>
    <row r="1607" spans="1:6">
      <c r="A1607" s="1526" t="s">
        <v>16564</v>
      </c>
      <c r="B1607" s="1523" t="s">
        <v>16612</v>
      </c>
      <c r="C1607" s="1526" t="s">
        <v>20703</v>
      </c>
      <c r="D1607" s="1542">
        <v>16.319500000000001</v>
      </c>
      <c r="E1607" s="1535"/>
      <c r="F1607" s="1521" t="str">
        <f t="shared" si="25"/>
        <v>TACHA REFLETIVA METÁLICA MONODIRECIONAL COM DOIS PINOS - TIPO IV</v>
      </c>
    </row>
    <row r="1608" spans="1:6">
      <c r="A1608" s="1528" t="s">
        <v>16565</v>
      </c>
      <c r="B1608" s="1529" t="s">
        <v>16613</v>
      </c>
      <c r="C1608" s="1528" t="s">
        <v>20703</v>
      </c>
      <c r="D1608" s="1543">
        <v>14.601800000000001</v>
      </c>
      <c r="E1608" s="1535"/>
      <c r="F1608" s="1521" t="str">
        <f t="shared" si="25"/>
        <v>TACHA REFLETIVA METÁLICA MONODIRECIONAL COM UM PINO - TIPO II</v>
      </c>
    </row>
    <row r="1609" spans="1:6">
      <c r="A1609" s="1526" t="s">
        <v>16566</v>
      </c>
      <c r="B1609" s="1523" t="s">
        <v>16614</v>
      </c>
      <c r="C1609" s="1526" t="s">
        <v>20703</v>
      </c>
      <c r="D1609" s="1542">
        <v>13.097300000000001</v>
      </c>
      <c r="E1609" s="1535"/>
      <c r="F1609" s="1521" t="str">
        <f t="shared" si="25"/>
        <v>TACHA REFLETIVA METÁLICA MONODIRECIONAL COM UM PINO - TIPO III</v>
      </c>
    </row>
    <row r="1610" spans="1:6">
      <c r="A1610" s="1528" t="s">
        <v>16567</v>
      </c>
      <c r="B1610" s="1529" t="s">
        <v>16615</v>
      </c>
      <c r="C1610" s="1528" t="s">
        <v>20703</v>
      </c>
      <c r="D1610" s="1543">
        <v>45.985599999999998</v>
      </c>
      <c r="E1610" s="1535"/>
      <c r="F1610" s="1521" t="str">
        <f t="shared" si="25"/>
        <v>TACHA REFLETIVA METÁLICA MONODIRECIONAL COM UM PINO - TIPO IV</v>
      </c>
    </row>
    <row r="1611" spans="1:6">
      <c r="A1611" s="1526" t="s">
        <v>16568</v>
      </c>
      <c r="B1611" s="1523" t="s">
        <v>16616</v>
      </c>
      <c r="C1611" s="1526" t="s">
        <v>20703</v>
      </c>
      <c r="D1611" s="1542">
        <v>56.303400000000003</v>
      </c>
      <c r="E1611" s="1535"/>
      <c r="F1611" s="1521" t="str">
        <f t="shared" si="25"/>
        <v>TACHÃO REFLETIVO EM PLÁSTICO INJETADO BIDIRECIONAL</v>
      </c>
    </row>
    <row r="1612" spans="1:6">
      <c r="A1612" s="1528" t="s">
        <v>16569</v>
      </c>
      <c r="B1612" s="1529" t="s">
        <v>16617</v>
      </c>
      <c r="C1612" s="1528" t="s">
        <v>20703</v>
      </c>
      <c r="D1612" s="1543">
        <v>55.254199999999997</v>
      </c>
      <c r="E1612" s="1535"/>
      <c r="F1612" s="1521" t="str">
        <f t="shared" si="25"/>
        <v>TACHÃO REFLETIVO EM PLÁSTICO INJETADO MONODIRECIONAL</v>
      </c>
    </row>
    <row r="1613" spans="1:6">
      <c r="A1613" s="1526" t="s">
        <v>16570</v>
      </c>
      <c r="B1613" s="1523" t="s">
        <v>16618</v>
      </c>
      <c r="C1613" s="1526" t="s">
        <v>20703</v>
      </c>
      <c r="D1613" s="1542">
        <v>41.516599999999997</v>
      </c>
      <c r="E1613" s="1535"/>
      <c r="F1613" s="1521" t="str">
        <f t="shared" si="25"/>
        <v>TACHÃO REFLETIVO EM RESINA SINTÉTICA BIDIRECIONAL</v>
      </c>
    </row>
    <row r="1614" spans="1:6">
      <c r="A1614" s="1528" t="s">
        <v>16571</v>
      </c>
      <c r="B1614" s="1529" t="s">
        <v>16619</v>
      </c>
      <c r="C1614" s="1528" t="s">
        <v>20703</v>
      </c>
      <c r="D1614" s="1543">
        <v>40.005000000000003</v>
      </c>
      <c r="E1614" s="1535"/>
      <c r="F1614" s="1521" t="str">
        <f t="shared" si="25"/>
        <v>TACHÃO REFLETIVO EM RESINA SINTÉTICA MONODIRECIONAL</v>
      </c>
    </row>
    <row r="1615" spans="1:6">
      <c r="A1615" s="1526" t="s">
        <v>11311</v>
      </c>
      <c r="B1615" s="1523" t="s">
        <v>21780</v>
      </c>
      <c r="C1615" s="1526" t="s">
        <v>3367</v>
      </c>
      <c r="D1615" s="1552" t="s">
        <v>26</v>
      </c>
      <c r="E1615" s="1535"/>
      <c r="F1615" s="1521" t="str">
        <f t="shared" si="25"/>
        <v>EMULSÃO ASFÁLTICA COM POLÍMERO - RR-1C-E</v>
      </c>
    </row>
    <row r="1616" spans="1:6">
      <c r="A1616" s="1528" t="s">
        <v>11312</v>
      </c>
      <c r="B1616" s="1529" t="s">
        <v>21781</v>
      </c>
      <c r="C1616" s="1528" t="s">
        <v>20703</v>
      </c>
      <c r="D1616" s="1551">
        <v>10876.67</v>
      </c>
      <c r="E1616" s="1535"/>
      <c r="F1616" s="1521" t="str">
        <f t="shared" si="25"/>
        <v>RESERVATÓRIO METÁLICO TIPO TAÇA - CAPACIDADE DE 5.000 L</v>
      </c>
    </row>
    <row r="1617" spans="1:6">
      <c r="A1617" s="1526" t="s">
        <v>11313</v>
      </c>
      <c r="B1617" s="1523" t="s">
        <v>21782</v>
      </c>
      <c r="C1617" s="1526" t="s">
        <v>20703</v>
      </c>
      <c r="D1617" s="1552">
        <v>15611.0306</v>
      </c>
      <c r="E1617" s="1535"/>
      <c r="F1617" s="1521" t="str">
        <f t="shared" si="25"/>
        <v>RESERVATÓRIO METÁLICO TIPO TAÇA - CAPACIDADE DE 10.000 L</v>
      </c>
    </row>
    <row r="1618" spans="1:6">
      <c r="A1618" s="1528" t="s">
        <v>11314</v>
      </c>
      <c r="B1618" s="1529" t="s">
        <v>21783</v>
      </c>
      <c r="C1618" s="1528" t="s">
        <v>20703</v>
      </c>
      <c r="D1618" s="1551">
        <v>25928.455600000001</v>
      </c>
      <c r="E1618" s="1535"/>
      <c r="F1618" s="1521" t="str">
        <f t="shared" si="25"/>
        <v>RESERVATÓRIO METÁLICO TIPO TAÇA - CAPACIDADE DE 20.000 L</v>
      </c>
    </row>
    <row r="1619" spans="1:6">
      <c r="A1619" s="1526" t="s">
        <v>11315</v>
      </c>
      <c r="B1619" s="1523" t="s">
        <v>21784</v>
      </c>
      <c r="C1619" s="1526" t="s">
        <v>20703</v>
      </c>
      <c r="D1619" s="1542">
        <v>38438.999300000003</v>
      </c>
      <c r="E1619" s="1535"/>
      <c r="F1619" s="1521" t="str">
        <f t="shared" si="25"/>
        <v>RESERVATÓRIO METÁLICO TIPO TAÇA - CAPACIDADE DE 30.000 L</v>
      </c>
    </row>
    <row r="1620" spans="1:6">
      <c r="A1620" s="1528" t="s">
        <v>11316</v>
      </c>
      <c r="B1620" s="1529" t="s">
        <v>21785</v>
      </c>
      <c r="C1620" s="1528" t="s">
        <v>20703</v>
      </c>
      <c r="D1620" s="1543" t="s">
        <v>26</v>
      </c>
      <c r="E1620" s="1535"/>
      <c r="F1620" s="1521" t="str">
        <f t="shared" si="25"/>
        <v>AMV TIPO TR37, ABERTURA 1:8, BITOLA MÉTRICA</v>
      </c>
    </row>
    <row r="1621" spans="1:6">
      <c r="A1621" s="1526" t="s">
        <v>11317</v>
      </c>
      <c r="B1621" s="1523" t="s">
        <v>21786</v>
      </c>
      <c r="C1621" s="1526" t="s">
        <v>20703</v>
      </c>
      <c r="D1621" s="1542" t="s">
        <v>26</v>
      </c>
      <c r="E1621" s="1535"/>
      <c r="F1621" s="1521" t="str">
        <f t="shared" si="25"/>
        <v>AMV TIPO TR37, ABERTURA 1:10, BITOLA MÉTRICA</v>
      </c>
    </row>
    <row r="1622" spans="1:6">
      <c r="A1622" s="1528" t="s">
        <v>11318</v>
      </c>
      <c r="B1622" s="1529" t="s">
        <v>21787</v>
      </c>
      <c r="C1622" s="1528" t="s">
        <v>20703</v>
      </c>
      <c r="D1622" s="1543" t="s">
        <v>26</v>
      </c>
      <c r="E1622" s="1535"/>
      <c r="F1622" s="1521" t="str">
        <f t="shared" si="25"/>
        <v>AMV TIPO TR37, ABERTURA 1:12, BITOLA MÉTRICA</v>
      </c>
    </row>
    <row r="1623" spans="1:6">
      <c r="A1623" s="1526" t="s">
        <v>11319</v>
      </c>
      <c r="B1623" s="1523" t="s">
        <v>21788</v>
      </c>
      <c r="C1623" s="1526" t="s">
        <v>20703</v>
      </c>
      <c r="D1623" s="1542" t="s">
        <v>26</v>
      </c>
      <c r="E1623" s="1535"/>
      <c r="F1623" s="1521" t="str">
        <f t="shared" si="25"/>
        <v>AMV TIPO TR37, ABERTURA 1:14, BITOLA MÉTRICA</v>
      </c>
    </row>
    <row r="1624" spans="1:6">
      <c r="A1624" s="1528" t="s">
        <v>11320</v>
      </c>
      <c r="B1624" s="1529" t="s">
        <v>21789</v>
      </c>
      <c r="C1624" s="1528" t="s">
        <v>20703</v>
      </c>
      <c r="D1624" s="1543">
        <v>55.016399999999997</v>
      </c>
      <c r="E1624" s="1535"/>
      <c r="F1624" s="1521" t="str">
        <f t="shared" si="25"/>
        <v>BICO PARA CORTE A PLASMA MANUAL - 65A</v>
      </c>
    </row>
    <row r="1625" spans="1:6">
      <c r="A1625" s="1526" t="s">
        <v>11321</v>
      </c>
      <c r="B1625" s="1523" t="s">
        <v>21790</v>
      </c>
      <c r="C1625" s="1526" t="s">
        <v>20703</v>
      </c>
      <c r="D1625" s="1542">
        <v>53.672400000000003</v>
      </c>
      <c r="E1625" s="1535"/>
      <c r="F1625" s="1521" t="str">
        <f t="shared" si="25"/>
        <v>BICO PARA CORTE A PLASMA MANUAL - 45A</v>
      </c>
    </row>
    <row r="1626" spans="1:6">
      <c r="A1626" s="1528" t="s">
        <v>11322</v>
      </c>
      <c r="B1626" s="1529" t="s">
        <v>21791</v>
      </c>
      <c r="C1626" s="1528" t="s">
        <v>20703</v>
      </c>
      <c r="D1626" s="1543">
        <v>129.9281</v>
      </c>
      <c r="E1626" s="1535"/>
      <c r="F1626" s="1521" t="str">
        <f t="shared" si="25"/>
        <v>BOCAL PARA CORTE A PLASMA MANUAL - 45A/65A</v>
      </c>
    </row>
    <row r="1627" spans="1:6">
      <c r="A1627" s="1526" t="s">
        <v>11323</v>
      </c>
      <c r="B1627" s="1523" t="s">
        <v>21792</v>
      </c>
      <c r="C1627" s="1526" t="s">
        <v>20703</v>
      </c>
      <c r="D1627" s="1542">
        <v>260.5976</v>
      </c>
      <c r="E1627" s="1535"/>
      <c r="F1627" s="1521" t="str">
        <f t="shared" si="25"/>
        <v>CAPA DE RETENÇÃO PARA CORTE A PLASMA MANUAL - 45A/65A</v>
      </c>
    </row>
    <row r="1628" spans="1:6">
      <c r="A1628" s="1528" t="s">
        <v>11324</v>
      </c>
      <c r="B1628" s="1529" t="s">
        <v>21793</v>
      </c>
      <c r="C1628" s="1528" t="s">
        <v>20703</v>
      </c>
      <c r="D1628" s="1543">
        <v>69.516999999999996</v>
      </c>
      <c r="E1628" s="1535"/>
      <c r="F1628" s="1521" t="str">
        <f t="shared" si="25"/>
        <v>ELETRODO PARA CORTE A PLASMA MANUAL - 45A/65A</v>
      </c>
    </row>
    <row r="1629" spans="1:6">
      <c r="A1629" s="1526" t="s">
        <v>11325</v>
      </c>
      <c r="B1629" s="1523" t="s">
        <v>21794</v>
      </c>
      <c r="C1629" s="1526" t="s">
        <v>20703</v>
      </c>
      <c r="D1629" s="1542">
        <v>159.3202</v>
      </c>
      <c r="E1629" s="1535"/>
      <c r="F1629" s="1521" t="str">
        <f t="shared" si="25"/>
        <v>DISTRIBUIDOR DE GÁS PARA CORTE A PLASMA MANUAL - 45A/65A</v>
      </c>
    </row>
    <row r="1630" spans="1:6">
      <c r="A1630" s="1528" t="s">
        <v>11326</v>
      </c>
      <c r="B1630" s="1529" t="s">
        <v>21795</v>
      </c>
      <c r="C1630" s="1528" t="s">
        <v>20703</v>
      </c>
      <c r="D1630" s="1543">
        <v>2.8599000000000001</v>
      </c>
      <c r="E1630" s="1535"/>
      <c r="F1630" s="1521" t="str">
        <f t="shared" si="25"/>
        <v>PARAFUSO DE CABEÇA SEXTAVADA EM AÇO INOX - D = 12,7 MM (1/2") E C = 38,1 MM (1.1/2")</v>
      </c>
    </row>
    <row r="1631" spans="1:6">
      <c r="A1631" s="1526" t="s">
        <v>11327</v>
      </c>
      <c r="B1631" s="1523" t="s">
        <v>21796</v>
      </c>
      <c r="C1631" s="1526" t="s">
        <v>20703</v>
      </c>
      <c r="D1631" s="1542">
        <v>1.419</v>
      </c>
      <c r="E1631" s="1535"/>
      <c r="F1631" s="1521" t="str">
        <f t="shared" si="25"/>
        <v>PORCA SEXTAVADA EM AÇO INOX PARA PARAFUSO - D = 12,7 MM (1/2")</v>
      </c>
    </row>
    <row r="1632" spans="1:6">
      <c r="A1632" s="1528" t="s">
        <v>11328</v>
      </c>
      <c r="B1632" s="1529" t="s">
        <v>21797</v>
      </c>
      <c r="C1632" s="1528" t="s">
        <v>20703</v>
      </c>
      <c r="D1632" s="1543">
        <v>0.75749999999999995</v>
      </c>
      <c r="E1632" s="1535"/>
      <c r="F1632" s="1521" t="str">
        <f t="shared" si="25"/>
        <v>ARRUELA LISA EM AÇO INOX - D = 12,7 MM (1/2")</v>
      </c>
    </row>
    <row r="1633" spans="1:6">
      <c r="A1633" s="1526" t="s">
        <v>11329</v>
      </c>
      <c r="B1633" s="1523" t="s">
        <v>21798</v>
      </c>
      <c r="C1633" s="1526" t="s">
        <v>20703</v>
      </c>
      <c r="D1633" s="1542">
        <v>307.76369999999997</v>
      </c>
      <c r="E1633" s="1535"/>
      <c r="F1633" s="1521" t="str">
        <f t="shared" si="25"/>
        <v>DISCO DE CORTE COM 80 DENTES MULTIMATERIAL - D = 250 MM</v>
      </c>
    </row>
    <row r="1634" spans="1:6">
      <c r="A1634" s="1528" t="s">
        <v>11330</v>
      </c>
      <c r="B1634" s="1529" t="s">
        <v>21799</v>
      </c>
      <c r="C1634" s="1528" t="s">
        <v>20703</v>
      </c>
      <c r="D1634" s="1543">
        <v>1.2238</v>
      </c>
      <c r="E1634" s="1535"/>
      <c r="F1634" s="1521" t="str">
        <f t="shared" si="25"/>
        <v>LIXA D'ÁGUA Nº 360</v>
      </c>
    </row>
    <row r="1635" spans="1:6">
      <c r="A1635" s="1526" t="s">
        <v>11331</v>
      </c>
      <c r="B1635" s="1523" t="s">
        <v>21800</v>
      </c>
      <c r="C1635" s="1526" t="s">
        <v>20701</v>
      </c>
      <c r="D1635" s="1542">
        <v>41.023699999999998</v>
      </c>
      <c r="E1635" s="1535"/>
      <c r="F1635" s="1521" t="str">
        <f t="shared" si="25"/>
        <v>DILUENTE PARA TINTA EPÓXI BICOMPONENTE OU TRICOMPONENTE</v>
      </c>
    </row>
    <row r="1636" spans="1:6">
      <c r="A1636" s="1528" t="s">
        <v>11332</v>
      </c>
      <c r="B1636" s="1529" t="s">
        <v>21801</v>
      </c>
      <c r="C1636" s="1528" t="s">
        <v>20701</v>
      </c>
      <c r="D1636" s="1543">
        <v>106.5497</v>
      </c>
      <c r="E1636" s="1535"/>
      <c r="F1636" s="1521" t="str">
        <f t="shared" si="25"/>
        <v>TINTA À BASE DE RESINA EPÓXI ÓXIDO DE FERRO</v>
      </c>
    </row>
    <row r="1637" spans="1:6">
      <c r="A1637" s="1526" t="s">
        <v>11333</v>
      </c>
      <c r="B1637" s="1523" t="s">
        <v>12161</v>
      </c>
      <c r="C1637" s="1526" t="s">
        <v>20701</v>
      </c>
      <c r="D1637" s="1542">
        <v>62.839599999999997</v>
      </c>
      <c r="E1637" s="1535"/>
      <c r="F1637" s="1521" t="str">
        <f t="shared" si="25"/>
        <v>DILUENTE PARA ESMALTE POLIURETANO DE DOIS COMPONENTES</v>
      </c>
    </row>
    <row r="1638" spans="1:6">
      <c r="A1638" s="1528" t="s">
        <v>11334</v>
      </c>
      <c r="B1638" s="1529" t="s">
        <v>21802</v>
      </c>
      <c r="C1638" s="1528" t="s">
        <v>20701</v>
      </c>
      <c r="D1638" s="1543">
        <v>130.7423</v>
      </c>
      <c r="E1638" s="1535"/>
      <c r="F1638" s="1521" t="str">
        <f t="shared" si="25"/>
        <v>TINTA ESMALTE POLIURETANO BICOMPONENTE</v>
      </c>
    </row>
    <row r="1639" spans="1:6">
      <c r="A1639" s="1526" t="s">
        <v>11335</v>
      </c>
      <c r="B1639" s="1523" t="s">
        <v>21803</v>
      </c>
      <c r="C1639" s="1526" t="s">
        <v>20701</v>
      </c>
      <c r="D1639" s="1542">
        <v>44.342300000000002</v>
      </c>
      <c r="E1639" s="1535"/>
      <c r="F1639" s="1521" t="str">
        <f t="shared" si="25"/>
        <v>CATALISADOR PARA TINTA FOSFATIZANTE</v>
      </c>
    </row>
    <row r="1640" spans="1:6">
      <c r="A1640" s="1528" t="s">
        <v>11866</v>
      </c>
      <c r="B1640" s="1529" t="s">
        <v>21804</v>
      </c>
      <c r="C1640" s="1528" t="s">
        <v>20701</v>
      </c>
      <c r="D1640" s="1543">
        <v>61.621400000000001</v>
      </c>
      <c r="E1640" s="1535"/>
      <c r="F1640" s="1521" t="str">
        <f t="shared" si="25"/>
        <v>TINTA FOSFATIZANTE PARA FUNDO PREPARADOR DE PINTURA</v>
      </c>
    </row>
    <row r="1641" spans="1:6">
      <c r="A1641" s="1526" t="s">
        <v>11867</v>
      </c>
      <c r="B1641" s="1523" t="s">
        <v>21805</v>
      </c>
      <c r="C1641" s="1526" t="s">
        <v>20703</v>
      </c>
      <c r="D1641" s="1542">
        <v>1.99</v>
      </c>
      <c r="E1641" s="1535"/>
      <c r="F1641" s="1521" t="str">
        <f t="shared" si="25"/>
        <v>LUVA EM AÇO GALVANIZADO COM ROSCA BSP CLASSE LEVE - D = 12,5 MM (1/2")</v>
      </c>
    </row>
    <row r="1642" spans="1:6">
      <c r="A1642" s="1528" t="s">
        <v>11868</v>
      </c>
      <c r="B1642" s="1529" t="s">
        <v>21806</v>
      </c>
      <c r="C1642" s="1528" t="s">
        <v>20703</v>
      </c>
      <c r="D1642" s="1543">
        <v>3.2843</v>
      </c>
      <c r="E1642" s="1535"/>
      <c r="F1642" s="1521" t="str">
        <f t="shared" si="25"/>
        <v>PLUG TIPO BUJÃO EM AÇO GALVANIZADO COM ROSCA BSP - D = 15 MM (1/2")</v>
      </c>
    </row>
    <row r="1643" spans="1:6">
      <c r="A1643" s="1526" t="s">
        <v>11869</v>
      </c>
      <c r="B1643" s="1523" t="s">
        <v>21807</v>
      </c>
      <c r="C1643" s="1526" t="s">
        <v>3982</v>
      </c>
      <c r="D1643" s="1542">
        <v>41.408200000000001</v>
      </c>
      <c r="E1643" s="1535"/>
      <c r="F1643" s="1521" t="str">
        <f t="shared" si="25"/>
        <v>TUBO EM AÇO-CARBONO - E = 3,35 MM E D = 80 MM (3")</v>
      </c>
    </row>
    <row r="1644" spans="1:6">
      <c r="A1644" s="1528" t="s">
        <v>11870</v>
      </c>
      <c r="B1644" s="1529" t="s">
        <v>21808</v>
      </c>
      <c r="C1644" s="1528" t="s">
        <v>3982</v>
      </c>
      <c r="D1644" s="1543">
        <v>106.69880000000001</v>
      </c>
      <c r="E1644" s="1535"/>
      <c r="F1644" s="1521" t="str">
        <f t="shared" si="25"/>
        <v>TUBO EM AÇO-CARBONO - E = 3,00 MM E D = 150 MM (6")</v>
      </c>
    </row>
    <row r="1645" spans="1:6">
      <c r="A1645" s="1526" t="s">
        <v>11871</v>
      </c>
      <c r="B1645" s="1523" t="s">
        <v>21809</v>
      </c>
      <c r="C1645" s="1526" t="s">
        <v>4279</v>
      </c>
      <c r="D1645" s="1542">
        <v>28.2864</v>
      </c>
      <c r="E1645" s="1535"/>
      <c r="F1645" s="1521" t="str">
        <f t="shared" si="25"/>
        <v>CANTONEIRA EM ALUMÍNIO DE ABAS IGUAIS - L = 38,1 MM E E = 4,76 MM</v>
      </c>
    </row>
    <row r="1646" spans="1:6">
      <c r="A1646" s="1528" t="s">
        <v>11872</v>
      </c>
      <c r="B1646" s="1529" t="s">
        <v>21810</v>
      </c>
      <c r="C1646" s="1528" t="s">
        <v>20703</v>
      </c>
      <c r="D1646" s="1543">
        <v>1.4681999999999999</v>
      </c>
      <c r="E1646" s="1535"/>
      <c r="F1646" s="1521" t="str">
        <f t="shared" si="25"/>
        <v>PARAFUSO DE CABEÇA SEXTAVADA EM AÇO INOX - D = 8 MM (M8) E C = 20 MM</v>
      </c>
    </row>
    <row r="1647" spans="1:6">
      <c r="A1647" s="1526" t="s">
        <v>11873</v>
      </c>
      <c r="B1647" s="1523" t="s">
        <v>21811</v>
      </c>
      <c r="C1647" s="1526" t="s">
        <v>20703</v>
      </c>
      <c r="D1647" s="1542">
        <v>0.3931</v>
      </c>
      <c r="E1647" s="1535"/>
      <c r="F1647" s="1521" t="str">
        <f t="shared" si="25"/>
        <v>PORCA SEXTAVADA EM AÇO INOX PARA PARAFUSO - D = 8 MM (M8)</v>
      </c>
    </row>
    <row r="1648" spans="1:6">
      <c r="A1648" s="1528" t="s">
        <v>11874</v>
      </c>
      <c r="B1648" s="1529" t="s">
        <v>21812</v>
      </c>
      <c r="C1648" s="1528" t="s">
        <v>20703</v>
      </c>
      <c r="D1648" s="1543">
        <v>0.19350000000000001</v>
      </c>
      <c r="E1648" s="1535"/>
      <c r="F1648" s="1521" t="str">
        <f t="shared" si="25"/>
        <v>ARRUELA LISA EM AÇO INOX PARA PARAFUSO - D = 8,4 MM (M8)</v>
      </c>
    </row>
    <row r="1649" spans="1:8">
      <c r="A1649" s="1526" t="s">
        <v>11875</v>
      </c>
      <c r="B1649" s="1523" t="s">
        <v>21813</v>
      </c>
      <c r="C1649" s="1526" t="s">
        <v>20703</v>
      </c>
      <c r="D1649" s="1542">
        <v>0.26119999999999999</v>
      </c>
      <c r="E1649" s="1535"/>
      <c r="F1649" s="1521" t="str">
        <f t="shared" si="25"/>
        <v>ARRUELA DE PRESSÃO EM AÇO INOX PARA PARAFUSO - D = 8,1 MM (M8)</v>
      </c>
    </row>
    <row r="1650" spans="1:8">
      <c r="A1650" s="1528" t="s">
        <v>11876</v>
      </c>
      <c r="B1650" s="1529" t="s">
        <v>21814</v>
      </c>
      <c r="C1650" s="1528" t="s">
        <v>20703</v>
      </c>
      <c r="D1650" s="1543">
        <v>3.4984000000000002</v>
      </c>
      <c r="E1650" s="1535"/>
      <c r="F1650" s="1521" t="str">
        <f t="shared" si="25"/>
        <v>PARAFUSO DE CABEÇA SEXTAVADA EM AÇO INOX - D = 12,7 MM (1/2") E C = 19,05 MM (3/4")</v>
      </c>
    </row>
    <row r="1651" spans="1:8">
      <c r="A1651" s="1526" t="s">
        <v>11877</v>
      </c>
      <c r="B1651" s="1523" t="s">
        <v>21815</v>
      </c>
      <c r="C1651" s="1526" t="s">
        <v>3982</v>
      </c>
      <c r="D1651" s="1542">
        <v>32.3688</v>
      </c>
      <c r="E1651" s="1535"/>
      <c r="F1651" s="1521" t="str">
        <f t="shared" si="25"/>
        <v>BARRA REDONDA EM AÇO SAE 1020 - D = 25,4 MM (1")</v>
      </c>
    </row>
    <row r="1652" spans="1:8">
      <c r="A1652" s="1528" t="s">
        <v>20430</v>
      </c>
      <c r="B1652" s="1529" t="s">
        <v>20431</v>
      </c>
      <c r="C1652" s="1528" t="s">
        <v>3982</v>
      </c>
      <c r="D1652" s="1543">
        <v>17.459099999999999</v>
      </c>
      <c r="E1652" s="1535"/>
      <c r="F1652" s="1521" t="str">
        <f t="shared" si="25"/>
        <v>TUBO EM AÇO - E = 3,00 MM E SEÇÃO DE 40 X 40 MM</v>
      </c>
    </row>
    <row r="1653" spans="1:8">
      <c r="A1653" s="1526" t="s">
        <v>20432</v>
      </c>
      <c r="B1653" s="1523" t="s">
        <v>20433</v>
      </c>
      <c r="C1653" s="1526" t="s">
        <v>20701</v>
      </c>
      <c r="D1653" s="1542">
        <v>11.9878</v>
      </c>
      <c r="E1653" s="1535"/>
      <c r="F1653" s="1521" t="str">
        <f t="shared" si="25"/>
        <v>DESMOLDANTE PARA FÔRMAS METÁLICAS</v>
      </c>
    </row>
    <row r="1654" spans="1:8">
      <c r="A1654" s="1537" t="s">
        <v>11878</v>
      </c>
      <c r="B1654" s="1538" t="s">
        <v>20434</v>
      </c>
      <c r="C1654" s="1537" t="s">
        <v>4279</v>
      </c>
      <c r="D1654" s="1533">
        <v>17.728400000000001</v>
      </c>
      <c r="F1654" s="1521" t="str">
        <f t="shared" si="25"/>
        <v>ARAME E70S6 PARA SOLDA MIG/MAG - D = 0,9 MM</v>
      </c>
    </row>
    <row r="1658" spans="1:8">
      <c r="H1658" s="656"/>
    </row>
    <row r="2199" spans="4:5">
      <c r="D2199" s="1534"/>
      <c r="E2199" s="1535"/>
    </row>
    <row r="2200" spans="4:5">
      <c r="D2200" s="1534"/>
      <c r="E2200" s="1535"/>
    </row>
    <row r="2201" spans="4:5">
      <c r="D2201" s="1534"/>
      <c r="E2201" s="1535"/>
    </row>
    <row r="2202" spans="4:5">
      <c r="D2202" s="1534"/>
      <c r="E2202" s="1535"/>
    </row>
    <row r="2203" spans="4:5">
      <c r="D2203" s="1534"/>
      <c r="E2203" s="1535"/>
    </row>
    <row r="2204" spans="4:5">
      <c r="D2204" s="1534"/>
      <c r="E2204" s="1535"/>
    </row>
    <row r="2205" spans="4:5">
      <c r="D2205" s="1534"/>
      <c r="E2205" s="1535"/>
    </row>
    <row r="2206" spans="4:5">
      <c r="D2206" s="1534"/>
      <c r="E2206" s="1535"/>
    </row>
    <row r="2207" spans="4:5">
      <c r="D2207" s="1534"/>
      <c r="E2207" s="1535"/>
    </row>
    <row r="2208" spans="4:5">
      <c r="D2208" s="1534"/>
      <c r="E2208" s="1535"/>
    </row>
    <row r="2209" spans="4:5">
      <c r="D2209" s="1534"/>
      <c r="E2209" s="1535"/>
    </row>
    <row r="2210" spans="4:5">
      <c r="D2210" s="1534"/>
      <c r="E2210" s="1535"/>
    </row>
    <row r="2211" spans="4:5">
      <c r="D2211" s="1534"/>
      <c r="E2211" s="1535"/>
    </row>
    <row r="2212" spans="4:5">
      <c r="D2212" s="1534"/>
      <c r="E2212" s="1535"/>
    </row>
    <row r="2213" spans="4:5">
      <c r="D2213" s="1534"/>
      <c r="E2213" s="1535"/>
    </row>
    <row r="2214" spans="4:5">
      <c r="D2214" s="1534"/>
      <c r="E2214" s="1535"/>
    </row>
    <row r="2215" spans="4:5">
      <c r="D2215" s="1534"/>
      <c r="E2215" s="1535"/>
    </row>
    <row r="2216" spans="4:5">
      <c r="D2216" s="1534"/>
      <c r="E2216" s="1535"/>
    </row>
    <row r="2217" spans="4:5">
      <c r="D2217" s="1534"/>
      <c r="E2217" s="1535"/>
    </row>
    <row r="2218" spans="4:5" ht="14.25" customHeight="1">
      <c r="D2218" s="1534"/>
      <c r="E2218" s="1535"/>
    </row>
    <row r="2219" spans="4:5">
      <c r="D2219" s="1534"/>
      <c r="E2219" s="1535"/>
    </row>
    <row r="2220" spans="4:5">
      <c r="D2220" s="1534"/>
      <c r="E2220" s="1535"/>
    </row>
    <row r="2221" spans="4:5">
      <c r="D2221" s="1534"/>
      <c r="E2221" s="1535"/>
    </row>
    <row r="2222" spans="4:5">
      <c r="D2222" s="1534"/>
      <c r="E2222" s="1535"/>
    </row>
    <row r="2223" spans="4:5">
      <c r="D2223" s="1534"/>
      <c r="E2223" s="1535"/>
    </row>
    <row r="2224" spans="4:5">
      <c r="D2224" s="1534"/>
      <c r="E2224" s="1535"/>
    </row>
    <row r="2225" spans="4:5">
      <c r="D2225" s="1534"/>
      <c r="E2225" s="1535"/>
    </row>
    <row r="2226" spans="4:5">
      <c r="D2226" s="1534"/>
      <c r="E2226" s="1535"/>
    </row>
    <row r="2227" spans="4:5">
      <c r="D2227" s="1534"/>
      <c r="E2227" s="1535"/>
    </row>
    <row r="2228" spans="4:5">
      <c r="D2228" s="1534"/>
      <c r="E2228" s="1535"/>
    </row>
    <row r="2229" spans="4:5">
      <c r="D2229" s="1534"/>
      <c r="E2229" s="1535"/>
    </row>
    <row r="2230" spans="4:5">
      <c r="D2230" s="1534"/>
      <c r="E2230" s="1535"/>
    </row>
    <row r="2231" spans="4:5">
      <c r="D2231" s="1534"/>
      <c r="E2231" s="1535"/>
    </row>
    <row r="2232" spans="4:5">
      <c r="D2232" s="1534"/>
      <c r="E2232" s="1535"/>
    </row>
    <row r="2233" spans="4:5">
      <c r="D2233" s="1534"/>
      <c r="E2233" s="1535"/>
    </row>
    <row r="2234" spans="4:5">
      <c r="D2234" s="1534"/>
      <c r="E2234" s="1535"/>
    </row>
    <row r="2235" spans="4:5">
      <c r="D2235" s="1534"/>
      <c r="E2235" s="1535"/>
    </row>
    <row r="2236" spans="4:5">
      <c r="D2236" s="1534"/>
      <c r="E2236" s="1535"/>
    </row>
    <row r="2237" spans="4:5">
      <c r="D2237" s="1534"/>
      <c r="E2237" s="1535"/>
    </row>
    <row r="2238" spans="4:5">
      <c r="D2238" s="1534"/>
      <c r="E2238" s="1535"/>
    </row>
    <row r="2239" spans="4:5">
      <c r="D2239" s="1534"/>
      <c r="E2239" s="1535"/>
    </row>
    <row r="2240" spans="4:5">
      <c r="D2240" s="1534"/>
      <c r="E2240" s="1535"/>
    </row>
    <row r="2241" spans="4:5">
      <c r="D2241" s="1534"/>
      <c r="E2241" s="1535"/>
    </row>
    <row r="2242" spans="4:5">
      <c r="D2242" s="1534"/>
      <c r="E2242" s="1535"/>
    </row>
    <row r="2243" spans="4:5">
      <c r="D2243" s="1534"/>
      <c r="E2243" s="1535"/>
    </row>
    <row r="2244" spans="4:5">
      <c r="D2244" s="1534"/>
      <c r="E2244" s="1535"/>
    </row>
    <row r="2245" spans="4:5">
      <c r="D2245" s="1534"/>
      <c r="E2245" s="1535"/>
    </row>
    <row r="2246" spans="4:5">
      <c r="D2246" s="1534"/>
      <c r="E2246" s="1535"/>
    </row>
    <row r="2247" spans="4:5">
      <c r="D2247" s="1534"/>
      <c r="E2247" s="1535"/>
    </row>
    <row r="2248" spans="4:5">
      <c r="D2248" s="1534"/>
      <c r="E2248" s="1535"/>
    </row>
    <row r="2249" spans="4:5">
      <c r="D2249" s="1534"/>
      <c r="E2249" s="1535"/>
    </row>
    <row r="2250" spans="4:5">
      <c r="D2250" s="1534"/>
      <c r="E2250" s="1535"/>
    </row>
    <row r="2251" spans="4:5">
      <c r="D2251" s="1534"/>
      <c r="E2251" s="1535"/>
    </row>
    <row r="2252" spans="4:5">
      <c r="D2252" s="1534"/>
      <c r="E2252" s="1535"/>
    </row>
    <row r="2253" spans="4:5">
      <c r="D2253" s="1534"/>
      <c r="E2253" s="1535"/>
    </row>
    <row r="2254" spans="4:5">
      <c r="D2254" s="1534"/>
      <c r="E2254" s="1535"/>
    </row>
    <row r="2255" spans="4:5">
      <c r="D2255" s="1534"/>
      <c r="E2255" s="1535"/>
    </row>
    <row r="2256" spans="4:5">
      <c r="D2256" s="1534"/>
      <c r="E2256" s="1535"/>
    </row>
    <row r="2257" spans="4:5">
      <c r="D2257" s="1534"/>
      <c r="E2257" s="1535"/>
    </row>
    <row r="2258" spans="4:5">
      <c r="D2258" s="1534"/>
      <c r="E2258" s="1535"/>
    </row>
    <row r="2259" spans="4:5">
      <c r="D2259" s="1534"/>
      <c r="E2259" s="1535"/>
    </row>
    <row r="2260" spans="4:5">
      <c r="D2260" s="1534"/>
      <c r="E2260" s="1535"/>
    </row>
    <row r="2261" spans="4:5">
      <c r="D2261" s="1534"/>
      <c r="E2261" s="1535"/>
    </row>
    <row r="2262" spans="4:5">
      <c r="D2262" s="1534"/>
      <c r="E2262" s="1535"/>
    </row>
    <row r="2263" spans="4:5">
      <c r="D2263" s="1534"/>
      <c r="E2263" s="1535"/>
    </row>
    <row r="2264" spans="4:5">
      <c r="D2264" s="1534"/>
      <c r="E2264" s="1535"/>
    </row>
    <row r="2265" spans="4:5">
      <c r="D2265" s="1534"/>
      <c r="E2265" s="1535"/>
    </row>
    <row r="2266" spans="4:5">
      <c r="D2266" s="1534"/>
      <c r="E2266" s="1535"/>
    </row>
    <row r="2267" spans="4:5">
      <c r="D2267" s="1534"/>
      <c r="E2267" s="1535"/>
    </row>
    <row r="2268" spans="4:5">
      <c r="D2268" s="1534"/>
      <c r="E2268" s="1535"/>
    </row>
    <row r="2269" spans="4:5">
      <c r="D2269" s="1534"/>
      <c r="E2269" s="1535"/>
    </row>
    <row r="2270" spans="4:5">
      <c r="D2270" s="1534"/>
      <c r="E2270" s="1535"/>
    </row>
    <row r="2271" spans="4:5">
      <c r="D2271" s="1534"/>
      <c r="E2271" s="1535"/>
    </row>
    <row r="2272" spans="4:5">
      <c r="D2272" s="1534"/>
      <c r="E2272" s="1535"/>
    </row>
    <row r="2273" spans="4:5">
      <c r="D2273" s="1534"/>
      <c r="E2273" s="1535"/>
    </row>
    <row r="2274" spans="4:5">
      <c r="D2274" s="1534"/>
      <c r="E2274" s="1535"/>
    </row>
    <row r="2275" spans="4:5">
      <c r="D2275" s="1534"/>
      <c r="E2275" s="1535"/>
    </row>
    <row r="2276" spans="4:5">
      <c r="D2276" s="1534"/>
      <c r="E2276" s="1535"/>
    </row>
    <row r="2277" spans="4:5">
      <c r="D2277" s="1534"/>
      <c r="E2277" s="1535"/>
    </row>
    <row r="2278" spans="4:5">
      <c r="D2278" s="1534"/>
      <c r="E2278" s="1535"/>
    </row>
    <row r="2279" spans="4:5">
      <c r="D2279" s="1534"/>
      <c r="E2279" s="1535"/>
    </row>
    <row r="2280" spans="4:5">
      <c r="D2280" s="1534"/>
      <c r="E2280" s="1535"/>
    </row>
    <row r="2281" spans="4:5">
      <c r="D2281" s="1534"/>
      <c r="E2281" s="1535"/>
    </row>
    <row r="2282" spans="4:5">
      <c r="D2282" s="1534"/>
      <c r="E2282" s="1535"/>
    </row>
    <row r="2283" spans="4:5">
      <c r="D2283" s="1534"/>
      <c r="E2283" s="1535"/>
    </row>
    <row r="2284" spans="4:5">
      <c r="D2284" s="1534"/>
      <c r="E2284" s="1535"/>
    </row>
    <row r="2285" spans="4:5">
      <c r="D2285" s="1534"/>
      <c r="E2285" s="1535"/>
    </row>
    <row r="2286" spans="4:5">
      <c r="D2286" s="1534"/>
      <c r="E2286" s="1535"/>
    </row>
    <row r="2287" spans="4:5">
      <c r="D2287" s="1534"/>
      <c r="E2287" s="1535"/>
    </row>
    <row r="2288" spans="4:5">
      <c r="D2288" s="1534"/>
      <c r="E2288" s="1535"/>
    </row>
    <row r="2289" spans="4:5">
      <c r="D2289" s="1534"/>
      <c r="E2289" s="1535"/>
    </row>
    <row r="2290" spans="4:5">
      <c r="D2290" s="1534"/>
      <c r="E2290" s="1535"/>
    </row>
    <row r="2291" spans="4:5">
      <c r="D2291" s="1534"/>
      <c r="E2291" s="1535"/>
    </row>
    <row r="2292" spans="4:5">
      <c r="D2292" s="1534"/>
      <c r="E2292" s="1535"/>
    </row>
    <row r="2293" spans="4:5">
      <c r="D2293" s="1534"/>
      <c r="E2293" s="1535"/>
    </row>
    <row r="2294" spans="4:5">
      <c r="D2294" s="1534"/>
      <c r="E2294" s="1535"/>
    </row>
    <row r="2295" spans="4:5">
      <c r="D2295" s="1534"/>
      <c r="E2295" s="1535"/>
    </row>
    <row r="2296" spans="4:5">
      <c r="D2296" s="1534"/>
      <c r="E2296" s="1535"/>
    </row>
    <row r="2297" spans="4:5">
      <c r="D2297" s="1534"/>
      <c r="E2297" s="1535"/>
    </row>
    <row r="2298" spans="4:5">
      <c r="D2298" s="1534"/>
      <c r="E2298" s="1535"/>
    </row>
    <row r="2299" spans="4:5">
      <c r="D2299" s="1534"/>
      <c r="E2299" s="1535"/>
    </row>
    <row r="2300" spans="4:5">
      <c r="D2300" s="1534"/>
      <c r="E2300" s="1535"/>
    </row>
    <row r="2301" spans="4:5">
      <c r="D2301" s="1534"/>
      <c r="E2301" s="1535"/>
    </row>
    <row r="2302" spans="4:5">
      <c r="D2302" s="1534"/>
      <c r="E2302" s="1535"/>
    </row>
    <row r="2303" spans="4:5">
      <c r="D2303" s="1534"/>
      <c r="E2303" s="1535"/>
    </row>
    <row r="2304" spans="4:5">
      <c r="D2304" s="1534"/>
      <c r="E2304" s="1535"/>
    </row>
    <row r="2305" spans="4:5">
      <c r="D2305" s="1534"/>
      <c r="E2305" s="1535"/>
    </row>
    <row r="2306" spans="4:5">
      <c r="D2306" s="1534"/>
      <c r="E2306" s="1535"/>
    </row>
    <row r="2307" spans="4:5">
      <c r="D2307" s="1534"/>
      <c r="E2307" s="1535"/>
    </row>
    <row r="2308" spans="4:5">
      <c r="D2308" s="1534"/>
      <c r="E2308" s="1535"/>
    </row>
    <row r="2309" spans="4:5">
      <c r="D2309" s="1534"/>
      <c r="E2309" s="1535"/>
    </row>
    <row r="2310" spans="4:5">
      <c r="D2310" s="1534"/>
      <c r="E2310" s="1535"/>
    </row>
    <row r="2311" spans="4:5">
      <c r="D2311" s="1534"/>
      <c r="E2311" s="1535"/>
    </row>
    <row r="2312" spans="4:5">
      <c r="D2312" s="1534"/>
      <c r="E2312" s="1535"/>
    </row>
    <row r="2313" spans="4:5">
      <c r="D2313" s="1534"/>
      <c r="E2313" s="1535"/>
    </row>
    <row r="2314" spans="4:5">
      <c r="D2314" s="1534"/>
      <c r="E2314" s="1535"/>
    </row>
    <row r="2315" spans="4:5">
      <c r="D2315" s="1534"/>
      <c r="E2315" s="1535"/>
    </row>
    <row r="2316" spans="4:5">
      <c r="D2316" s="1534"/>
      <c r="E2316" s="1535"/>
    </row>
    <row r="2317" spans="4:5">
      <c r="D2317" s="1534"/>
      <c r="E2317" s="1535"/>
    </row>
    <row r="2318" spans="4:5">
      <c r="D2318" s="1534"/>
      <c r="E2318" s="1535"/>
    </row>
    <row r="2319" spans="4:5">
      <c r="D2319" s="1534"/>
      <c r="E2319" s="1535"/>
    </row>
    <row r="2320" spans="4:5">
      <c r="D2320" s="1534"/>
      <c r="E2320" s="1535"/>
    </row>
    <row r="2321" spans="4:5">
      <c r="D2321" s="1534"/>
      <c r="E2321" s="1535"/>
    </row>
    <row r="2322" spans="4:5">
      <c r="D2322" s="1534"/>
      <c r="E2322" s="1535"/>
    </row>
    <row r="2323" spans="4:5">
      <c r="D2323" s="1534"/>
      <c r="E2323" s="1535"/>
    </row>
    <row r="2324" spans="4:5">
      <c r="D2324" s="1534"/>
      <c r="E2324" s="1535"/>
    </row>
    <row r="2325" spans="4:5">
      <c r="D2325" s="1534"/>
      <c r="E2325" s="1535"/>
    </row>
    <row r="2326" spans="4:5">
      <c r="D2326" s="1534"/>
      <c r="E2326" s="1535"/>
    </row>
    <row r="2327" spans="4:5">
      <c r="D2327" s="1534"/>
      <c r="E2327" s="1535"/>
    </row>
    <row r="2328" spans="4:5">
      <c r="D2328" s="1534"/>
      <c r="E2328" s="1535"/>
    </row>
    <row r="2329" spans="4:5">
      <c r="D2329" s="1534"/>
      <c r="E2329" s="1535"/>
    </row>
    <row r="2330" spans="4:5">
      <c r="D2330" s="1534"/>
      <c r="E2330" s="1535"/>
    </row>
    <row r="2331" spans="4:5">
      <c r="D2331" s="1534"/>
      <c r="E2331" s="1535"/>
    </row>
    <row r="2332" spans="4:5">
      <c r="D2332" s="1534"/>
      <c r="E2332" s="1535"/>
    </row>
    <row r="2333" spans="4:5">
      <c r="D2333" s="1534"/>
      <c r="E2333" s="1535"/>
    </row>
    <row r="2334" spans="4:5">
      <c r="D2334" s="1534"/>
      <c r="E2334" s="1535"/>
    </row>
    <row r="2335" spans="4:5">
      <c r="D2335" s="1534"/>
      <c r="E2335" s="1535"/>
    </row>
    <row r="2336" spans="4:5">
      <c r="D2336" s="1534"/>
      <c r="E2336" s="1535"/>
    </row>
    <row r="2337" spans="4:5">
      <c r="D2337" s="1534"/>
      <c r="E2337" s="1535"/>
    </row>
    <row r="2338" spans="4:5">
      <c r="D2338" s="1534"/>
      <c r="E2338" s="1535"/>
    </row>
    <row r="2339" spans="4:5">
      <c r="D2339" s="1534"/>
      <c r="E2339" s="1535"/>
    </row>
    <row r="2340" spans="4:5">
      <c r="D2340" s="1534"/>
      <c r="E2340" s="1535"/>
    </row>
    <row r="2341" spans="4:5">
      <c r="D2341" s="1534"/>
      <c r="E2341" s="1535"/>
    </row>
    <row r="2342" spans="4:5">
      <c r="D2342" s="1534"/>
      <c r="E2342" s="1535"/>
    </row>
    <row r="2343" spans="4:5">
      <c r="D2343" s="1534"/>
      <c r="E2343" s="1535"/>
    </row>
    <row r="2344" spans="4:5">
      <c r="D2344" s="1534"/>
      <c r="E2344" s="1535"/>
    </row>
    <row r="2345" spans="4:5">
      <c r="D2345" s="1534"/>
      <c r="E2345" s="1535"/>
    </row>
    <row r="2346" spans="4:5">
      <c r="D2346" s="1534"/>
      <c r="E2346" s="1535"/>
    </row>
    <row r="2347" spans="4:5">
      <c r="D2347" s="1534"/>
      <c r="E2347" s="1535"/>
    </row>
    <row r="2348" spans="4:5">
      <c r="D2348" s="1534"/>
      <c r="E2348" s="1535"/>
    </row>
    <row r="2349" spans="4:5">
      <c r="D2349" s="1534"/>
      <c r="E2349" s="1535"/>
    </row>
    <row r="2350" spans="4:5">
      <c r="D2350" s="1534"/>
      <c r="E2350" s="1535"/>
    </row>
    <row r="2351" spans="4:5">
      <c r="D2351" s="1534"/>
      <c r="E2351" s="1535"/>
    </row>
    <row r="2352" spans="4:5">
      <c r="D2352" s="1534"/>
      <c r="E2352" s="1535"/>
    </row>
    <row r="2353" spans="4:5">
      <c r="D2353" s="1534"/>
      <c r="E2353" s="1535"/>
    </row>
    <row r="2354" spans="4:5">
      <c r="D2354" s="1534"/>
      <c r="E2354" s="1535"/>
    </row>
    <row r="2355" spans="4:5">
      <c r="D2355" s="1534"/>
      <c r="E2355" s="1535"/>
    </row>
    <row r="2356" spans="4:5">
      <c r="D2356" s="1534"/>
      <c r="E2356" s="1535"/>
    </row>
    <row r="2357" spans="4:5">
      <c r="D2357" s="1534"/>
      <c r="E2357" s="1535"/>
    </row>
    <row r="2358" spans="4:5">
      <c r="D2358" s="1534"/>
      <c r="E2358" s="1535"/>
    </row>
    <row r="2359" spans="4:5">
      <c r="D2359" s="1534"/>
      <c r="E2359" s="1535"/>
    </row>
    <row r="2360" spans="4:5">
      <c r="D2360" s="1534"/>
      <c r="E2360" s="1535"/>
    </row>
    <row r="2361" spans="4:5">
      <c r="D2361" s="1534"/>
      <c r="E2361" s="1535"/>
    </row>
    <row r="2362" spans="4:5">
      <c r="D2362" s="1534"/>
      <c r="E2362" s="1535"/>
    </row>
    <row r="2363" spans="4:5">
      <c r="D2363" s="1534"/>
      <c r="E2363" s="1535"/>
    </row>
    <row r="2364" spans="4:5">
      <c r="D2364" s="1534"/>
      <c r="E2364" s="1535"/>
    </row>
    <row r="2365" spans="4:5">
      <c r="D2365" s="1534"/>
      <c r="E2365" s="1535"/>
    </row>
    <row r="2366" spans="4:5">
      <c r="D2366" s="1534"/>
      <c r="E2366" s="1535"/>
    </row>
    <row r="2367" spans="4:5">
      <c r="D2367" s="1534"/>
      <c r="E2367" s="1535"/>
    </row>
    <row r="2368" spans="4:5">
      <c r="D2368" s="1534"/>
      <c r="E2368" s="1535"/>
    </row>
    <row r="2369" spans="4:5">
      <c r="D2369" s="1534"/>
      <c r="E2369" s="1535"/>
    </row>
    <row r="2370" spans="4:5">
      <c r="D2370" s="1534"/>
      <c r="E2370" s="1535"/>
    </row>
    <row r="2371" spans="4:5">
      <c r="D2371" s="1534"/>
      <c r="E2371" s="1535"/>
    </row>
    <row r="2372" spans="4:5">
      <c r="D2372" s="1534"/>
      <c r="E2372" s="1535"/>
    </row>
    <row r="2373" spans="4:5">
      <c r="D2373" s="1534"/>
      <c r="E2373" s="1535"/>
    </row>
    <row r="2374" spans="4:5">
      <c r="D2374" s="1534"/>
      <c r="E2374" s="1535"/>
    </row>
    <row r="2375" spans="4:5">
      <c r="D2375" s="1534"/>
      <c r="E2375" s="1535"/>
    </row>
    <row r="2376" spans="4:5">
      <c r="D2376" s="1534"/>
      <c r="E2376" s="1535"/>
    </row>
    <row r="2377" spans="4:5">
      <c r="D2377" s="1534"/>
      <c r="E2377" s="1535"/>
    </row>
    <row r="2378" spans="4:5">
      <c r="D2378" s="1534"/>
      <c r="E2378" s="1535"/>
    </row>
    <row r="2379" spans="4:5">
      <c r="D2379" s="1534"/>
      <c r="E2379" s="1535"/>
    </row>
    <row r="2380" spans="4:5">
      <c r="D2380" s="1534"/>
      <c r="E2380" s="1535"/>
    </row>
    <row r="2381" spans="4:5">
      <c r="D2381" s="1534"/>
      <c r="E2381" s="1535"/>
    </row>
    <row r="2382" spans="4:5">
      <c r="D2382" s="1534"/>
      <c r="E2382" s="1535"/>
    </row>
    <row r="2383" spans="4:5">
      <c r="D2383" s="1534"/>
      <c r="E2383" s="1535"/>
    </row>
    <row r="2384" spans="4:5">
      <c r="D2384" s="1534"/>
      <c r="E2384" s="1535"/>
    </row>
    <row r="2385" spans="4:5">
      <c r="D2385" s="1534"/>
      <c r="E2385" s="1535"/>
    </row>
    <row r="2386" spans="4:5">
      <c r="D2386" s="1534"/>
      <c r="E2386" s="1535"/>
    </row>
    <row r="2387" spans="4:5">
      <c r="D2387" s="1534"/>
      <c r="E2387" s="1535"/>
    </row>
    <row r="2388" spans="4:5">
      <c r="D2388" s="1534"/>
      <c r="E2388" s="1535"/>
    </row>
    <row r="2389" spans="4:5">
      <c r="D2389" s="1534"/>
      <c r="E2389" s="1535"/>
    </row>
    <row r="2390" spans="4:5">
      <c r="D2390" s="1534"/>
      <c r="E2390" s="1535"/>
    </row>
    <row r="2391" spans="4:5">
      <c r="D2391" s="1534"/>
      <c r="E2391" s="1535"/>
    </row>
    <row r="2392" spans="4:5">
      <c r="D2392" s="1534"/>
      <c r="E2392" s="1535"/>
    </row>
    <row r="2393" spans="4:5">
      <c r="D2393" s="1534"/>
      <c r="E2393" s="1535"/>
    </row>
    <row r="2394" spans="4:5">
      <c r="D2394" s="1534"/>
      <c r="E2394" s="1535"/>
    </row>
    <row r="2395" spans="4:5">
      <c r="D2395" s="1534"/>
      <c r="E2395" s="1535"/>
    </row>
    <row r="2396" spans="4:5">
      <c r="D2396" s="1534"/>
      <c r="E2396" s="1535"/>
    </row>
    <row r="2397" spans="4:5">
      <c r="D2397" s="1534"/>
      <c r="E2397" s="1535"/>
    </row>
    <row r="2398" spans="4:5">
      <c r="D2398" s="1534"/>
      <c r="E2398" s="1535"/>
    </row>
    <row r="2399" spans="4:5">
      <c r="D2399" s="1534"/>
      <c r="E2399" s="1535"/>
    </row>
    <row r="2400" spans="4:5">
      <c r="D2400" s="1534"/>
      <c r="E2400" s="1535"/>
    </row>
    <row r="2401" spans="4:5">
      <c r="D2401" s="1534"/>
      <c r="E2401" s="1535"/>
    </row>
    <row r="2402" spans="4:5">
      <c r="D2402" s="1534"/>
      <c r="E2402" s="1535"/>
    </row>
    <row r="2403" spans="4:5">
      <c r="D2403" s="1534"/>
      <c r="E2403" s="1535"/>
    </row>
    <row r="2404" spans="4:5">
      <c r="D2404" s="1534"/>
      <c r="E2404" s="1535"/>
    </row>
    <row r="2405" spans="4:5">
      <c r="D2405" s="1534"/>
      <c r="E2405" s="1535"/>
    </row>
    <row r="2406" spans="4:5">
      <c r="D2406" s="1534"/>
      <c r="E2406" s="1535"/>
    </row>
    <row r="2407" spans="4:5">
      <c r="D2407" s="1534"/>
      <c r="E2407" s="1535"/>
    </row>
    <row r="2408" spans="4:5">
      <c r="D2408" s="1534"/>
      <c r="E2408" s="1535"/>
    </row>
    <row r="2409" spans="4:5">
      <c r="D2409" s="1534"/>
      <c r="E2409" s="1535"/>
    </row>
    <row r="2410" spans="4:5">
      <c r="D2410" s="1534"/>
      <c r="E2410" s="1535"/>
    </row>
    <row r="2411" spans="4:5">
      <c r="D2411" s="1534"/>
      <c r="E2411" s="1535"/>
    </row>
    <row r="2412" spans="4:5">
      <c r="D2412" s="1534"/>
      <c r="E2412" s="1535"/>
    </row>
    <row r="2413" spans="4:5">
      <c r="D2413" s="1534"/>
      <c r="E2413" s="1535"/>
    </row>
    <row r="2414" spans="4:5">
      <c r="D2414" s="1534"/>
      <c r="E2414" s="1535"/>
    </row>
    <row r="2415" spans="4:5">
      <c r="D2415" s="1534"/>
      <c r="E2415" s="1535"/>
    </row>
    <row r="2416" spans="4:5">
      <c r="D2416" s="1534"/>
      <c r="E2416" s="1535"/>
    </row>
    <row r="2417" spans="4:5">
      <c r="D2417" s="1534"/>
      <c r="E2417" s="1535"/>
    </row>
    <row r="2418" spans="4:5">
      <c r="D2418" s="1534"/>
      <c r="E2418" s="1535"/>
    </row>
    <row r="2419" spans="4:5">
      <c r="D2419" s="1534"/>
      <c r="E2419" s="1535"/>
    </row>
    <row r="2420" spans="4:5">
      <c r="D2420" s="1534"/>
      <c r="E2420" s="1535"/>
    </row>
    <row r="2421" spans="4:5">
      <c r="D2421" s="1534"/>
      <c r="E2421" s="1535"/>
    </row>
    <row r="2422" spans="4:5">
      <c r="D2422" s="1534"/>
      <c r="E2422" s="1535"/>
    </row>
    <row r="2423" spans="4:5">
      <c r="D2423" s="1534"/>
      <c r="E2423" s="1535"/>
    </row>
    <row r="2424" spans="4:5">
      <c r="D2424" s="1534"/>
      <c r="E2424" s="1535"/>
    </row>
    <row r="2425" spans="4:5">
      <c r="D2425" s="1534"/>
      <c r="E2425" s="1535"/>
    </row>
    <row r="2426" spans="4:5">
      <c r="D2426" s="1534"/>
      <c r="E2426" s="1535"/>
    </row>
    <row r="2427" spans="4:5">
      <c r="D2427" s="1534"/>
      <c r="E2427" s="1535"/>
    </row>
    <row r="2428" spans="4:5">
      <c r="D2428" s="1534"/>
      <c r="E2428" s="1535"/>
    </row>
    <row r="2429" spans="4:5">
      <c r="D2429" s="1534"/>
      <c r="E2429" s="1535"/>
    </row>
    <row r="2430" spans="4:5">
      <c r="D2430" s="1534"/>
      <c r="E2430" s="1535"/>
    </row>
    <row r="2431" spans="4:5">
      <c r="D2431" s="1534"/>
      <c r="E2431" s="1535"/>
    </row>
    <row r="2432" spans="4:5">
      <c r="D2432" s="1534"/>
      <c r="E2432" s="1535"/>
    </row>
    <row r="2433" spans="4:5">
      <c r="D2433" s="1534"/>
      <c r="E2433" s="1535"/>
    </row>
    <row r="2434" spans="4:5">
      <c r="D2434" s="1534"/>
      <c r="E2434" s="1535"/>
    </row>
    <row r="2435" spans="4:5">
      <c r="D2435" s="1534"/>
      <c r="E2435" s="1535"/>
    </row>
    <row r="2436" spans="4:5">
      <c r="D2436" s="1534"/>
      <c r="E2436" s="1535"/>
    </row>
    <row r="2437" spans="4:5">
      <c r="D2437" s="1534"/>
      <c r="E2437" s="1535"/>
    </row>
    <row r="2438" spans="4:5">
      <c r="D2438" s="1534"/>
      <c r="E2438" s="1535"/>
    </row>
    <row r="2439" spans="4:5">
      <c r="D2439" s="1534"/>
      <c r="E2439" s="1535"/>
    </row>
    <row r="2440" spans="4:5">
      <c r="D2440" s="1534"/>
      <c r="E2440" s="1535"/>
    </row>
    <row r="2441" spans="4:5">
      <c r="D2441" s="1534"/>
      <c r="E2441" s="1535"/>
    </row>
    <row r="2442" spans="4:5">
      <c r="D2442" s="1534"/>
      <c r="E2442" s="1535"/>
    </row>
    <row r="2443" spans="4:5">
      <c r="D2443" s="1534"/>
      <c r="E2443" s="1535"/>
    </row>
    <row r="2444" spans="4:5">
      <c r="D2444" s="1534"/>
      <c r="E2444" s="1535"/>
    </row>
    <row r="2445" spans="4:5">
      <c r="D2445" s="1534"/>
      <c r="E2445" s="1535"/>
    </row>
    <row r="2446" spans="4:5">
      <c r="D2446" s="1534"/>
      <c r="E2446" s="1535"/>
    </row>
    <row r="2447" spans="4:5">
      <c r="D2447" s="1534"/>
      <c r="E2447" s="1535"/>
    </row>
    <row r="2448" spans="4:5">
      <c r="D2448" s="1534"/>
      <c r="E2448" s="1535"/>
    </row>
    <row r="2449" spans="4:5">
      <c r="D2449" s="1534"/>
      <c r="E2449" s="1535"/>
    </row>
    <row r="2450" spans="4:5">
      <c r="D2450" s="1534"/>
      <c r="E2450" s="1535"/>
    </row>
    <row r="2451" spans="4:5">
      <c r="D2451" s="1534"/>
      <c r="E2451" s="1535"/>
    </row>
    <row r="2452" spans="4:5">
      <c r="D2452" s="1534"/>
      <c r="E2452" s="1535"/>
    </row>
    <row r="2453" spans="4:5">
      <c r="D2453" s="1534"/>
      <c r="E2453" s="1535"/>
    </row>
    <row r="2454" spans="4:5">
      <c r="D2454" s="1534"/>
      <c r="E2454" s="1535"/>
    </row>
    <row r="2455" spans="4:5">
      <c r="D2455" s="1534"/>
      <c r="E2455" s="1535"/>
    </row>
    <row r="2456" spans="4:5">
      <c r="D2456" s="1534"/>
      <c r="E2456" s="1535"/>
    </row>
    <row r="2457" spans="4:5">
      <c r="D2457" s="1534"/>
      <c r="E2457" s="1535"/>
    </row>
    <row r="2458" spans="4:5">
      <c r="D2458" s="1534"/>
      <c r="E2458" s="1535"/>
    </row>
    <row r="2459" spans="4:5">
      <c r="D2459" s="1534"/>
      <c r="E2459" s="1535"/>
    </row>
    <row r="2460" spans="4:5">
      <c r="D2460" s="1534"/>
      <c r="E2460" s="1535"/>
    </row>
    <row r="2461" spans="4:5">
      <c r="D2461" s="1534"/>
      <c r="E2461" s="1535"/>
    </row>
    <row r="2462" spans="4:5">
      <c r="D2462" s="1534"/>
      <c r="E2462" s="1535"/>
    </row>
    <row r="2463" spans="4:5">
      <c r="D2463" s="1534"/>
      <c r="E2463" s="1535"/>
    </row>
    <row r="2464" spans="4:5">
      <c r="D2464" s="1534"/>
      <c r="E2464" s="1535"/>
    </row>
    <row r="2465" spans="4:5">
      <c r="D2465" s="1534"/>
      <c r="E2465" s="1535"/>
    </row>
    <row r="2466" spans="4:5">
      <c r="D2466" s="1534"/>
      <c r="E2466" s="1535"/>
    </row>
    <row r="2467" spans="4:5">
      <c r="D2467" s="1534"/>
      <c r="E2467" s="1535"/>
    </row>
    <row r="2468" spans="4:5">
      <c r="D2468" s="1534"/>
      <c r="E2468" s="1535"/>
    </row>
    <row r="2469" spans="4:5">
      <c r="D2469" s="1534"/>
      <c r="E2469" s="1535"/>
    </row>
    <row r="2470" spans="4:5">
      <c r="D2470" s="1534"/>
      <c r="E2470" s="1535"/>
    </row>
    <row r="2471" spans="4:5">
      <c r="D2471" s="1534"/>
      <c r="E2471" s="1535"/>
    </row>
    <row r="2472" spans="4:5">
      <c r="D2472" s="1534"/>
      <c r="E2472" s="1535"/>
    </row>
    <row r="2473" spans="4:5">
      <c r="D2473" s="1534"/>
      <c r="E2473" s="1535"/>
    </row>
    <row r="2474" spans="4:5">
      <c r="D2474" s="1534"/>
      <c r="E2474" s="1535"/>
    </row>
    <row r="2475" spans="4:5">
      <c r="D2475" s="1534"/>
      <c r="E2475" s="1535"/>
    </row>
    <row r="2476" spans="4:5">
      <c r="D2476" s="1534"/>
      <c r="E2476" s="1535"/>
    </row>
    <row r="2477" spans="4:5">
      <c r="D2477" s="1534"/>
      <c r="E2477" s="1535"/>
    </row>
    <row r="2478" spans="4:5">
      <c r="D2478" s="1534"/>
      <c r="E2478" s="1535"/>
    </row>
    <row r="2479" spans="4:5">
      <c r="D2479" s="1534"/>
      <c r="E2479" s="1535"/>
    </row>
    <row r="2480" spans="4:5">
      <c r="D2480" s="1534"/>
      <c r="E2480" s="1535"/>
    </row>
    <row r="2481" spans="4:5">
      <c r="D2481" s="1534"/>
      <c r="E2481" s="1535"/>
    </row>
    <row r="2482" spans="4:5">
      <c r="D2482" s="1534"/>
      <c r="E2482" s="1535"/>
    </row>
    <row r="2483" spans="4:5">
      <c r="D2483" s="1534"/>
      <c r="E2483" s="1535"/>
    </row>
    <row r="2484" spans="4:5">
      <c r="D2484" s="1534"/>
      <c r="E2484" s="1535"/>
    </row>
    <row r="2485" spans="4:5">
      <c r="D2485" s="1534"/>
      <c r="E2485" s="1535"/>
    </row>
    <row r="2486" spans="4:5">
      <c r="D2486" s="1534"/>
      <c r="E2486" s="1535"/>
    </row>
    <row r="2487" spans="4:5">
      <c r="D2487" s="1534"/>
      <c r="E2487" s="1535"/>
    </row>
    <row r="2488" spans="4:5">
      <c r="D2488" s="1534"/>
      <c r="E2488" s="1535"/>
    </row>
    <row r="2489" spans="4:5">
      <c r="D2489" s="1534"/>
      <c r="E2489" s="1535"/>
    </row>
    <row r="2490" spans="4:5">
      <c r="D2490" s="1534"/>
      <c r="E2490" s="1535"/>
    </row>
    <row r="2491" spans="4:5">
      <c r="D2491" s="1534"/>
      <c r="E2491" s="1535"/>
    </row>
    <row r="2492" spans="4:5">
      <c r="D2492" s="1534"/>
      <c r="E2492" s="1535"/>
    </row>
    <row r="2493" spans="4:5">
      <c r="D2493" s="1534"/>
      <c r="E2493" s="1535"/>
    </row>
    <row r="2494" spans="4:5">
      <c r="D2494" s="1534"/>
      <c r="E2494" s="1535"/>
    </row>
    <row r="2495" spans="4:5">
      <c r="D2495" s="1534"/>
      <c r="E2495" s="1535"/>
    </row>
    <row r="2496" spans="4:5">
      <c r="D2496" s="1534"/>
      <c r="E2496" s="1535"/>
    </row>
    <row r="2497" spans="4:5">
      <c r="D2497" s="1534"/>
      <c r="E2497" s="1535"/>
    </row>
    <row r="2498" spans="4:5">
      <c r="D2498" s="1534"/>
      <c r="E2498" s="1535"/>
    </row>
    <row r="2499" spans="4:5">
      <c r="D2499" s="1534"/>
      <c r="E2499" s="1535"/>
    </row>
    <row r="2500" spans="4:5">
      <c r="D2500" s="1534"/>
      <c r="E2500" s="1535"/>
    </row>
    <row r="2501" spans="4:5">
      <c r="D2501" s="1534"/>
      <c r="E2501" s="1535"/>
    </row>
    <row r="2502" spans="4:5">
      <c r="D2502" s="1534"/>
      <c r="E2502" s="1535"/>
    </row>
    <row r="2503" spans="4:5">
      <c r="D2503" s="1534"/>
      <c r="E2503" s="1535"/>
    </row>
    <row r="2504" spans="4:5">
      <c r="D2504" s="1534"/>
      <c r="E2504" s="1535"/>
    </row>
    <row r="2505" spans="4:5">
      <c r="D2505" s="1534"/>
      <c r="E2505" s="1535"/>
    </row>
    <row r="2506" spans="4:5">
      <c r="D2506" s="1534"/>
      <c r="E2506" s="1535"/>
    </row>
    <row r="2507" spans="4:5">
      <c r="D2507" s="1534"/>
      <c r="E2507" s="1535"/>
    </row>
    <row r="2508" spans="4:5">
      <c r="D2508" s="1534"/>
      <c r="E2508" s="1535"/>
    </row>
    <row r="2509" spans="4:5">
      <c r="D2509" s="1534"/>
      <c r="E2509" s="1535"/>
    </row>
    <row r="2510" spans="4:5">
      <c r="D2510" s="1534"/>
      <c r="E2510" s="1535"/>
    </row>
    <row r="2511" spans="4:5">
      <c r="D2511" s="1534"/>
      <c r="E2511" s="1535"/>
    </row>
    <row r="2512" spans="4:5">
      <c r="D2512" s="1534"/>
      <c r="E2512" s="1535"/>
    </row>
    <row r="2513" spans="4:5">
      <c r="D2513" s="1534"/>
      <c r="E2513" s="1535"/>
    </row>
    <row r="2514" spans="4:5">
      <c r="D2514" s="1534"/>
      <c r="E2514" s="1535"/>
    </row>
    <row r="2515" spans="4:5">
      <c r="D2515" s="1534"/>
      <c r="E2515" s="1535"/>
    </row>
    <row r="2516" spans="4:5">
      <c r="D2516" s="1534"/>
      <c r="E2516" s="1535"/>
    </row>
    <row r="2517" spans="4:5">
      <c r="D2517" s="1534"/>
      <c r="E2517" s="1535"/>
    </row>
    <row r="2518" spans="4:5">
      <c r="D2518" s="1534"/>
      <c r="E2518" s="1535"/>
    </row>
    <row r="2519" spans="4:5">
      <c r="D2519" s="1534"/>
      <c r="E2519" s="1535"/>
    </row>
    <row r="2520" spans="4:5">
      <c r="D2520" s="1534"/>
      <c r="E2520" s="1535"/>
    </row>
    <row r="2521" spans="4:5">
      <c r="D2521" s="1534"/>
      <c r="E2521" s="1535"/>
    </row>
    <row r="2522" spans="4:5">
      <c r="D2522" s="1534"/>
      <c r="E2522" s="1535"/>
    </row>
    <row r="2523" spans="4:5">
      <c r="D2523" s="1534"/>
      <c r="E2523" s="1535"/>
    </row>
    <row r="2524" spans="4:5">
      <c r="D2524" s="1534"/>
      <c r="E2524" s="1535"/>
    </row>
    <row r="2525" spans="4:5">
      <c r="D2525" s="1534"/>
      <c r="E2525" s="1535"/>
    </row>
    <row r="2526" spans="4:5">
      <c r="D2526" s="1534"/>
      <c r="E2526" s="1535"/>
    </row>
    <row r="2527" spans="4:5">
      <c r="D2527" s="1534"/>
      <c r="E2527" s="1535"/>
    </row>
    <row r="2528" spans="4:5">
      <c r="D2528" s="1534"/>
      <c r="E2528" s="1535"/>
    </row>
    <row r="2529" spans="4:5">
      <c r="D2529" s="1534"/>
      <c r="E2529" s="1535"/>
    </row>
    <row r="2530" spans="4:5">
      <c r="D2530" s="1534"/>
      <c r="E2530" s="1535"/>
    </row>
    <row r="2531" spans="4:5">
      <c r="D2531" s="1534"/>
      <c r="E2531" s="1535"/>
    </row>
    <row r="2532" spans="4:5">
      <c r="D2532" s="1534"/>
      <c r="E2532" s="1535"/>
    </row>
    <row r="2533" spans="4:5">
      <c r="D2533" s="1534"/>
      <c r="E2533" s="1535"/>
    </row>
    <row r="2534" spans="4:5">
      <c r="D2534" s="1534"/>
      <c r="E2534" s="1535"/>
    </row>
    <row r="2535" spans="4:5">
      <c r="D2535" s="1534"/>
      <c r="E2535" s="1535"/>
    </row>
    <row r="2536" spans="4:5">
      <c r="D2536" s="1534"/>
      <c r="E2536" s="1535"/>
    </row>
    <row r="2537" spans="4:5">
      <c r="D2537" s="1534"/>
      <c r="E2537" s="1535"/>
    </row>
    <row r="2538" spans="4:5">
      <c r="D2538" s="1534"/>
      <c r="E2538" s="1535"/>
    </row>
    <row r="2539" spans="4:5">
      <c r="D2539" s="1534"/>
      <c r="E2539" s="1535"/>
    </row>
    <row r="2540" spans="4:5">
      <c r="D2540" s="1534"/>
      <c r="E2540" s="1535"/>
    </row>
    <row r="2541" spans="4:5">
      <c r="D2541" s="1534"/>
      <c r="E2541" s="1535"/>
    </row>
    <row r="2542" spans="4:5">
      <c r="D2542" s="1534"/>
      <c r="E2542" s="1535"/>
    </row>
    <row r="2543" spans="4:5">
      <c r="D2543" s="1534"/>
      <c r="E2543" s="1535"/>
    </row>
    <row r="2544" spans="4:5">
      <c r="D2544" s="1534"/>
      <c r="E2544" s="1535"/>
    </row>
    <row r="2545" spans="4:5">
      <c r="D2545" s="1534"/>
      <c r="E2545" s="1535"/>
    </row>
    <row r="2546" spans="4:5">
      <c r="D2546" s="1534"/>
      <c r="E2546" s="1535"/>
    </row>
    <row r="2547" spans="4:5">
      <c r="D2547" s="1534"/>
      <c r="E2547" s="1535"/>
    </row>
    <row r="2548" spans="4:5">
      <c r="D2548" s="1534"/>
      <c r="E2548" s="1535"/>
    </row>
    <row r="2549" spans="4:5">
      <c r="D2549" s="1534"/>
      <c r="E2549" s="1535"/>
    </row>
    <row r="2550" spans="4:5">
      <c r="D2550" s="1534"/>
      <c r="E2550" s="1535"/>
    </row>
    <row r="2551" spans="4:5">
      <c r="D2551" s="1534"/>
      <c r="E2551" s="1535"/>
    </row>
    <row r="2552" spans="4:5">
      <c r="D2552" s="1534"/>
      <c r="E2552" s="1535"/>
    </row>
    <row r="2553" spans="4:5">
      <c r="D2553" s="1534"/>
      <c r="E2553" s="1535"/>
    </row>
    <row r="2554" spans="4:5">
      <c r="D2554" s="1534"/>
      <c r="E2554" s="1535"/>
    </row>
    <row r="2555" spans="4:5">
      <c r="D2555" s="1534"/>
      <c r="E2555" s="1535"/>
    </row>
    <row r="2556" spans="4:5">
      <c r="D2556" s="1534"/>
      <c r="E2556" s="1535"/>
    </row>
    <row r="2557" spans="4:5">
      <c r="D2557" s="1534"/>
      <c r="E2557" s="1535"/>
    </row>
    <row r="2558" spans="4:5">
      <c r="D2558" s="1534"/>
      <c r="E2558" s="1535"/>
    </row>
    <row r="2559" spans="4:5">
      <c r="D2559" s="1534"/>
      <c r="E2559" s="1535"/>
    </row>
    <row r="2560" spans="4:5">
      <c r="D2560" s="1534"/>
      <c r="E2560" s="1535"/>
    </row>
    <row r="2561" spans="4:5">
      <c r="D2561" s="1534"/>
      <c r="E2561" s="1535"/>
    </row>
    <row r="2562" spans="4:5">
      <c r="D2562" s="1534"/>
      <c r="E2562" s="1535"/>
    </row>
    <row r="2563" spans="4:5">
      <c r="D2563" s="1534"/>
      <c r="E2563" s="1535"/>
    </row>
    <row r="2564" spans="4:5">
      <c r="D2564" s="1534"/>
      <c r="E2564" s="1535"/>
    </row>
    <row r="2565" spans="4:5">
      <c r="D2565" s="1534"/>
      <c r="E2565" s="1535"/>
    </row>
    <row r="2566" spans="4:5">
      <c r="D2566" s="1534"/>
      <c r="E2566" s="1535"/>
    </row>
    <row r="2567" spans="4:5">
      <c r="D2567" s="1534"/>
      <c r="E2567" s="1535"/>
    </row>
    <row r="2568" spans="4:5">
      <c r="D2568" s="1534"/>
      <c r="E2568" s="1535"/>
    </row>
    <row r="2569" spans="4:5">
      <c r="D2569" s="1534"/>
      <c r="E2569" s="1535"/>
    </row>
    <row r="2570" spans="4:5">
      <c r="D2570" s="1534"/>
      <c r="E2570" s="1535"/>
    </row>
    <row r="2571" spans="4:5">
      <c r="D2571" s="1534"/>
      <c r="E2571" s="1535"/>
    </row>
    <row r="2572" spans="4:5">
      <c r="D2572" s="1534"/>
      <c r="E2572" s="1535"/>
    </row>
    <row r="2573" spans="4:5">
      <c r="D2573" s="1534"/>
      <c r="E2573" s="1535"/>
    </row>
    <row r="2574" spans="4:5">
      <c r="D2574" s="1534"/>
      <c r="E2574" s="1535"/>
    </row>
    <row r="2575" spans="4:5">
      <c r="D2575" s="1534"/>
      <c r="E2575" s="1535"/>
    </row>
    <row r="2576" spans="4:5">
      <c r="D2576" s="1534"/>
      <c r="E2576" s="1535"/>
    </row>
    <row r="2577" spans="4:5">
      <c r="D2577" s="1534"/>
      <c r="E2577" s="1535"/>
    </row>
    <row r="2578" spans="4:5">
      <c r="D2578" s="1534"/>
      <c r="E2578" s="1535"/>
    </row>
    <row r="2579" spans="4:5">
      <c r="D2579" s="1534"/>
      <c r="E2579" s="1535"/>
    </row>
    <row r="2580" spans="4:5">
      <c r="D2580" s="1534"/>
      <c r="E2580" s="1535"/>
    </row>
    <row r="2581" spans="4:5">
      <c r="D2581" s="1534"/>
      <c r="E2581" s="1535"/>
    </row>
    <row r="2582" spans="4:5">
      <c r="D2582" s="1534"/>
      <c r="E2582" s="1535"/>
    </row>
    <row r="2583" spans="4:5">
      <c r="D2583" s="1534"/>
      <c r="E2583" s="1535"/>
    </row>
    <row r="2584" spans="4:5">
      <c r="D2584" s="1534"/>
      <c r="E2584" s="1535"/>
    </row>
    <row r="2585" spans="4:5">
      <c r="D2585" s="1534"/>
      <c r="E2585" s="1535"/>
    </row>
    <row r="2586" spans="4:5">
      <c r="D2586" s="1534"/>
      <c r="E2586" s="1535"/>
    </row>
    <row r="2587" spans="4:5">
      <c r="D2587" s="1534"/>
      <c r="E2587" s="1535"/>
    </row>
    <row r="2588" spans="4:5">
      <c r="D2588" s="1534"/>
      <c r="E2588" s="1535"/>
    </row>
    <row r="2589" spans="4:5">
      <c r="D2589" s="1534"/>
      <c r="E2589" s="1535"/>
    </row>
    <row r="2590" spans="4:5">
      <c r="D2590" s="1534"/>
      <c r="E2590" s="1535"/>
    </row>
    <row r="2591" spans="4:5">
      <c r="D2591" s="1534"/>
      <c r="E2591" s="1535"/>
    </row>
    <row r="2592" spans="4:5">
      <c r="D2592" s="1534"/>
      <c r="E2592" s="1535"/>
    </row>
    <row r="2593" spans="4:5">
      <c r="D2593" s="1534"/>
      <c r="E2593" s="1535"/>
    </row>
    <row r="2594" spans="4:5">
      <c r="D2594" s="1534"/>
      <c r="E2594" s="1535"/>
    </row>
    <row r="2595" spans="4:5">
      <c r="D2595" s="1534"/>
      <c r="E2595" s="1535"/>
    </row>
    <row r="2596" spans="4:5">
      <c r="D2596" s="1534"/>
      <c r="E2596" s="1535"/>
    </row>
    <row r="2597" spans="4:5">
      <c r="D2597" s="1534"/>
      <c r="E2597" s="1535"/>
    </row>
    <row r="2598" spans="4:5">
      <c r="D2598" s="1534"/>
      <c r="E2598" s="1535"/>
    </row>
    <row r="2599" spans="4:5">
      <c r="D2599" s="1534"/>
      <c r="E2599" s="1535"/>
    </row>
    <row r="2600" spans="4:5">
      <c r="D2600" s="1534"/>
      <c r="E2600" s="1535"/>
    </row>
    <row r="2601" spans="4:5">
      <c r="D2601" s="1534"/>
      <c r="E2601" s="1535"/>
    </row>
    <row r="2602" spans="4:5">
      <c r="D2602" s="1534"/>
      <c r="E2602" s="1535"/>
    </row>
    <row r="2603" spans="4:5">
      <c r="D2603" s="1534"/>
      <c r="E2603" s="1535"/>
    </row>
    <row r="2604" spans="4:5">
      <c r="D2604" s="1534"/>
      <c r="E2604" s="1535"/>
    </row>
    <row r="2605" spans="4:5">
      <c r="D2605" s="1534"/>
      <c r="E2605" s="1535"/>
    </row>
    <row r="2606" spans="4:5">
      <c r="D2606" s="1534"/>
      <c r="E2606" s="1535"/>
    </row>
    <row r="2607" spans="4:5">
      <c r="D2607" s="1534"/>
      <c r="E2607" s="1535"/>
    </row>
    <row r="2608" spans="4:5">
      <c r="D2608" s="1534"/>
      <c r="E2608" s="1535"/>
    </row>
    <row r="2609" spans="4:5">
      <c r="D2609" s="1534"/>
      <c r="E2609" s="1535"/>
    </row>
    <row r="2610" spans="4:5">
      <c r="D2610" s="1534"/>
      <c r="E2610" s="1535"/>
    </row>
    <row r="2611" spans="4:5">
      <c r="D2611" s="1534"/>
      <c r="E2611" s="1535"/>
    </row>
    <row r="2612" spans="4:5">
      <c r="D2612" s="1534"/>
      <c r="E2612" s="1535"/>
    </row>
    <row r="2613" spans="4:5">
      <c r="D2613" s="1534"/>
      <c r="E2613" s="1535"/>
    </row>
    <row r="2614" spans="4:5">
      <c r="D2614" s="1534"/>
      <c r="E2614" s="1535"/>
    </row>
    <row r="2615" spans="4:5">
      <c r="D2615" s="1534"/>
      <c r="E2615" s="1535"/>
    </row>
    <row r="2616" spans="4:5">
      <c r="D2616" s="1534"/>
      <c r="E2616" s="1535"/>
    </row>
    <row r="2617" spans="4:5">
      <c r="D2617" s="1534"/>
      <c r="E2617" s="1535"/>
    </row>
    <row r="2618" spans="4:5">
      <c r="D2618" s="1534"/>
      <c r="E2618" s="1535"/>
    </row>
    <row r="2619" spans="4:5">
      <c r="D2619" s="1534"/>
      <c r="E2619" s="1535"/>
    </row>
    <row r="2620" spans="4:5">
      <c r="D2620" s="1534"/>
      <c r="E2620" s="1535"/>
    </row>
    <row r="2621" spans="4:5">
      <c r="D2621" s="1534"/>
      <c r="E2621" s="1535"/>
    </row>
    <row r="2622" spans="4:5">
      <c r="D2622" s="1534"/>
      <c r="E2622" s="1535"/>
    </row>
    <row r="2623" spans="4:5">
      <c r="D2623" s="1534"/>
      <c r="E2623" s="1535"/>
    </row>
    <row r="2624" spans="4:5">
      <c r="D2624" s="1534"/>
      <c r="E2624" s="1535"/>
    </row>
    <row r="2625" spans="4:5">
      <c r="D2625" s="1534"/>
      <c r="E2625" s="1535"/>
    </row>
    <row r="2626" spans="4:5">
      <c r="D2626" s="1534"/>
      <c r="E2626" s="1535"/>
    </row>
    <row r="2627" spans="4:5">
      <c r="D2627" s="1534"/>
      <c r="E2627" s="1535"/>
    </row>
    <row r="2628" spans="4:5">
      <c r="D2628" s="1534"/>
      <c r="E2628" s="1535"/>
    </row>
    <row r="2629" spans="4:5">
      <c r="D2629" s="1534"/>
      <c r="E2629" s="1535"/>
    </row>
    <row r="2630" spans="4:5">
      <c r="D2630" s="1534"/>
      <c r="E2630" s="1535"/>
    </row>
    <row r="2631" spans="4:5">
      <c r="D2631" s="1534"/>
      <c r="E2631" s="1535"/>
    </row>
    <row r="2632" spans="4:5">
      <c r="D2632" s="1534"/>
      <c r="E2632" s="1535"/>
    </row>
    <row r="2633" spans="4:5">
      <c r="D2633" s="1534"/>
      <c r="E2633" s="1535"/>
    </row>
    <row r="2634" spans="4:5">
      <c r="D2634" s="1534"/>
      <c r="E2634" s="1535"/>
    </row>
    <row r="2635" spans="4:5">
      <c r="D2635" s="1534"/>
      <c r="E2635" s="1535"/>
    </row>
    <row r="2636" spans="4:5">
      <c r="D2636" s="1534"/>
      <c r="E2636" s="1535"/>
    </row>
    <row r="2637" spans="4:5">
      <c r="D2637" s="1534"/>
      <c r="E2637" s="1535"/>
    </row>
    <row r="2638" spans="4:5">
      <c r="D2638" s="1534"/>
      <c r="E2638" s="1535"/>
    </row>
    <row r="2639" spans="4:5">
      <c r="D2639" s="1534"/>
      <c r="E2639" s="1535"/>
    </row>
    <row r="2640" spans="4:5">
      <c r="D2640" s="1534"/>
      <c r="E2640" s="1535"/>
    </row>
    <row r="2641" spans="4:5">
      <c r="D2641" s="1534"/>
      <c r="E2641" s="1535"/>
    </row>
    <row r="2642" spans="4:5">
      <c r="D2642" s="1534"/>
      <c r="E2642" s="1535"/>
    </row>
    <row r="2643" spans="4:5">
      <c r="D2643" s="1534"/>
      <c r="E2643" s="1535"/>
    </row>
    <row r="2644" spans="4:5">
      <c r="D2644" s="1534"/>
      <c r="E2644" s="1535"/>
    </row>
    <row r="2645" spans="4:5">
      <c r="D2645" s="1534"/>
      <c r="E2645" s="1535"/>
    </row>
    <row r="2646" spans="4:5">
      <c r="D2646" s="1534"/>
      <c r="E2646" s="1535"/>
    </row>
    <row r="2647" spans="4:5">
      <c r="D2647" s="1534"/>
      <c r="E2647" s="1535"/>
    </row>
    <row r="2648" spans="4:5">
      <c r="D2648" s="1534"/>
      <c r="E2648" s="1535"/>
    </row>
    <row r="2649" spans="4:5">
      <c r="D2649" s="1534"/>
      <c r="E2649" s="1535"/>
    </row>
    <row r="2650" spans="4:5">
      <c r="D2650" s="1534"/>
      <c r="E2650" s="1535"/>
    </row>
    <row r="2651" spans="4:5">
      <c r="D2651" s="1534"/>
      <c r="E2651" s="1535"/>
    </row>
    <row r="2652" spans="4:5">
      <c r="D2652" s="1534"/>
      <c r="E2652" s="1535"/>
    </row>
    <row r="2653" spans="4:5">
      <c r="D2653" s="1534"/>
      <c r="E2653" s="1535"/>
    </row>
    <row r="2654" spans="4:5">
      <c r="D2654" s="1534"/>
      <c r="E2654" s="1535"/>
    </row>
    <row r="2655" spans="4:5">
      <c r="D2655" s="1534"/>
      <c r="E2655" s="1535"/>
    </row>
    <row r="2656" spans="4:5">
      <c r="D2656" s="1534"/>
      <c r="E2656" s="1535"/>
    </row>
    <row r="2657" spans="4:5">
      <c r="D2657" s="1534"/>
      <c r="E2657" s="1535"/>
    </row>
    <row r="2658" spans="4:5">
      <c r="D2658" s="1534"/>
      <c r="E2658" s="1535"/>
    </row>
    <row r="2659" spans="4:5">
      <c r="D2659" s="1534"/>
      <c r="E2659" s="1535"/>
    </row>
    <row r="2660" spans="4:5">
      <c r="D2660" s="1534"/>
      <c r="E2660" s="1535"/>
    </row>
    <row r="2661" spans="4:5">
      <c r="D2661" s="1534"/>
      <c r="E2661" s="1535"/>
    </row>
    <row r="2662" spans="4:5">
      <c r="D2662" s="1534"/>
      <c r="E2662" s="1535"/>
    </row>
    <row r="2663" spans="4:5">
      <c r="D2663" s="1534"/>
      <c r="E2663" s="1535"/>
    </row>
    <row r="2664" spans="4:5">
      <c r="D2664" s="1534"/>
      <c r="E2664" s="1535"/>
    </row>
    <row r="2665" spans="4:5">
      <c r="D2665" s="1534"/>
      <c r="E2665" s="1535"/>
    </row>
    <row r="2666" spans="4:5">
      <c r="D2666" s="1534"/>
      <c r="E2666" s="1535"/>
    </row>
    <row r="2667" spans="4:5">
      <c r="D2667" s="1534"/>
      <c r="E2667" s="1535"/>
    </row>
    <row r="2668" spans="4:5">
      <c r="D2668" s="1534"/>
      <c r="E2668" s="1535"/>
    </row>
    <row r="2669" spans="4:5">
      <c r="D2669" s="1534"/>
      <c r="E2669" s="1535"/>
    </row>
    <row r="2670" spans="4:5">
      <c r="D2670" s="1534"/>
      <c r="E2670" s="1535"/>
    </row>
    <row r="2671" spans="4:5">
      <c r="D2671" s="1534"/>
      <c r="E2671" s="1535"/>
    </row>
    <row r="2672" spans="4:5">
      <c r="D2672" s="1534"/>
      <c r="E2672" s="1535"/>
    </row>
    <row r="2673" spans="4:5">
      <c r="D2673" s="1534"/>
      <c r="E2673" s="1535"/>
    </row>
    <row r="2674" spans="4:5">
      <c r="D2674" s="1534"/>
      <c r="E2674" s="1535"/>
    </row>
    <row r="2675" spans="4:5">
      <c r="D2675" s="1534"/>
      <c r="E2675" s="1535"/>
    </row>
    <row r="2676" spans="4:5">
      <c r="D2676" s="1534"/>
      <c r="E2676" s="1535"/>
    </row>
    <row r="2677" spans="4:5">
      <c r="D2677" s="1534"/>
      <c r="E2677" s="1535"/>
    </row>
    <row r="2678" spans="4:5">
      <c r="D2678" s="1534"/>
      <c r="E2678" s="1535"/>
    </row>
    <row r="2679" spans="4:5">
      <c r="D2679" s="1534"/>
      <c r="E2679" s="1535"/>
    </row>
    <row r="2680" spans="4:5">
      <c r="D2680" s="1534"/>
      <c r="E2680" s="1535"/>
    </row>
    <row r="2681" spans="4:5">
      <c r="D2681" s="1534"/>
      <c r="E2681" s="1535"/>
    </row>
    <row r="2682" spans="4:5">
      <c r="D2682" s="1534"/>
      <c r="E2682" s="1535"/>
    </row>
    <row r="2683" spans="4:5">
      <c r="D2683" s="1534"/>
      <c r="E2683" s="1535"/>
    </row>
    <row r="2684" spans="4:5">
      <c r="D2684" s="1534"/>
      <c r="E2684" s="1535"/>
    </row>
    <row r="2685" spans="4:5">
      <c r="D2685" s="1534"/>
      <c r="E2685" s="1535"/>
    </row>
    <row r="2686" spans="4:5">
      <c r="D2686" s="1534"/>
      <c r="E2686" s="1535"/>
    </row>
    <row r="2687" spans="4:5">
      <c r="D2687" s="1534"/>
      <c r="E2687" s="1535"/>
    </row>
    <row r="2688" spans="4:5">
      <c r="D2688" s="1534"/>
      <c r="E2688" s="1535"/>
    </row>
    <row r="2689" spans="4:5">
      <c r="D2689" s="1534"/>
      <c r="E2689" s="1535"/>
    </row>
    <row r="2690" spans="4:5">
      <c r="D2690" s="1534"/>
      <c r="E2690" s="1535"/>
    </row>
    <row r="2691" spans="4:5">
      <c r="D2691" s="1534"/>
      <c r="E2691" s="1535"/>
    </row>
    <row r="2692" spans="4:5">
      <c r="D2692" s="1534"/>
      <c r="E2692" s="1535"/>
    </row>
    <row r="2693" spans="4:5">
      <c r="D2693" s="1534"/>
      <c r="E2693" s="1535"/>
    </row>
    <row r="2694" spans="4:5">
      <c r="D2694" s="1534"/>
      <c r="E2694" s="1535"/>
    </row>
    <row r="2695" spans="4:5">
      <c r="D2695" s="1534"/>
      <c r="E2695" s="1535"/>
    </row>
    <row r="2696" spans="4:5">
      <c r="D2696" s="1534"/>
      <c r="E2696" s="1535"/>
    </row>
    <row r="2697" spans="4:5">
      <c r="D2697" s="1534"/>
      <c r="E2697" s="1535"/>
    </row>
    <row r="2698" spans="4:5">
      <c r="D2698" s="1534"/>
      <c r="E2698" s="1535"/>
    </row>
    <row r="2699" spans="4:5">
      <c r="D2699" s="1534"/>
      <c r="E2699" s="1535"/>
    </row>
    <row r="2700" spans="4:5">
      <c r="D2700" s="1534"/>
      <c r="E2700" s="1535"/>
    </row>
    <row r="2701" spans="4:5">
      <c r="D2701" s="1534"/>
      <c r="E2701" s="1535"/>
    </row>
    <row r="2702" spans="4:5">
      <c r="D2702" s="1534"/>
      <c r="E2702" s="1535"/>
    </row>
    <row r="2703" spans="4:5">
      <c r="D2703" s="1534"/>
      <c r="E2703" s="1535"/>
    </row>
    <row r="2704" spans="4:5">
      <c r="D2704" s="1534"/>
      <c r="E2704" s="1535"/>
    </row>
    <row r="2705" spans="4:5">
      <c r="D2705" s="1534"/>
      <c r="E2705" s="1535"/>
    </row>
    <row r="2706" spans="4:5">
      <c r="D2706" s="1534"/>
      <c r="E2706" s="1535"/>
    </row>
    <row r="2707" spans="4:5">
      <c r="D2707" s="1534"/>
      <c r="E2707" s="1535"/>
    </row>
    <row r="2708" spans="4:5">
      <c r="D2708" s="1534"/>
      <c r="E2708" s="1535"/>
    </row>
    <row r="2709" spans="4:5">
      <c r="D2709" s="1534"/>
      <c r="E2709" s="1535"/>
    </row>
    <row r="2710" spans="4:5">
      <c r="D2710" s="1534"/>
      <c r="E2710" s="1535"/>
    </row>
    <row r="2711" spans="4:5">
      <c r="D2711" s="1534"/>
      <c r="E2711" s="1535"/>
    </row>
    <row r="2712" spans="4:5">
      <c r="D2712" s="1534"/>
      <c r="E2712" s="1535"/>
    </row>
    <row r="2713" spans="4:5">
      <c r="D2713" s="1534"/>
      <c r="E2713" s="1535"/>
    </row>
    <row r="2714" spans="4:5">
      <c r="D2714" s="1534"/>
      <c r="E2714" s="1535"/>
    </row>
    <row r="2715" spans="4:5">
      <c r="D2715" s="1534"/>
      <c r="E2715" s="1535"/>
    </row>
    <row r="2716" spans="4:5">
      <c r="D2716" s="1534"/>
      <c r="E2716" s="1535"/>
    </row>
    <row r="2717" spans="4:5">
      <c r="D2717" s="1534"/>
      <c r="E2717" s="1535"/>
    </row>
    <row r="2718" spans="4:5">
      <c r="D2718" s="1534"/>
      <c r="E2718" s="1535"/>
    </row>
    <row r="2719" spans="4:5">
      <c r="D2719" s="1534"/>
      <c r="E2719" s="1535"/>
    </row>
    <row r="2720" spans="4:5">
      <c r="D2720" s="1534"/>
      <c r="E2720" s="1535"/>
    </row>
    <row r="2721" spans="4:5">
      <c r="D2721" s="1534"/>
      <c r="E2721" s="1535"/>
    </row>
    <row r="2722" spans="4:5">
      <c r="D2722" s="1534"/>
      <c r="E2722" s="1535"/>
    </row>
    <row r="2723" spans="4:5">
      <c r="D2723" s="1534"/>
      <c r="E2723" s="1535"/>
    </row>
    <row r="2724" spans="4:5">
      <c r="D2724" s="1534"/>
      <c r="E2724" s="1535"/>
    </row>
    <row r="2725" spans="4:5">
      <c r="D2725" s="1534"/>
      <c r="E2725" s="1535"/>
    </row>
    <row r="2726" spans="4:5">
      <c r="D2726" s="1534"/>
      <c r="E2726" s="1535"/>
    </row>
    <row r="2727" spans="4:5">
      <c r="D2727" s="1534"/>
      <c r="E2727" s="1535"/>
    </row>
    <row r="2728" spans="4:5">
      <c r="D2728" s="1534"/>
      <c r="E2728" s="1535"/>
    </row>
    <row r="2729" spans="4:5">
      <c r="D2729" s="1534"/>
      <c r="E2729" s="1535"/>
    </row>
    <row r="2730" spans="4:5">
      <c r="D2730" s="1534"/>
      <c r="E2730" s="1535"/>
    </row>
    <row r="2731" spans="4:5">
      <c r="D2731" s="1534"/>
      <c r="E2731" s="1535"/>
    </row>
    <row r="2732" spans="4:5">
      <c r="D2732" s="1534"/>
      <c r="E2732" s="1535"/>
    </row>
    <row r="2733" spans="4:5">
      <c r="D2733" s="1534"/>
      <c r="E2733" s="1535"/>
    </row>
    <row r="2734" spans="4:5">
      <c r="D2734" s="1534"/>
      <c r="E2734" s="1535"/>
    </row>
    <row r="2735" spans="4:5">
      <c r="D2735" s="1534"/>
      <c r="E2735" s="1535"/>
    </row>
    <row r="2736" spans="4:5">
      <c r="D2736" s="1534"/>
      <c r="E2736" s="1535"/>
    </row>
    <row r="2737" spans="4:5">
      <c r="D2737" s="1534"/>
      <c r="E2737" s="1535"/>
    </row>
    <row r="2738" spans="4:5">
      <c r="D2738" s="1534"/>
      <c r="E2738" s="1535"/>
    </row>
    <row r="2739" spans="4:5">
      <c r="D2739" s="1534"/>
      <c r="E2739" s="1535"/>
    </row>
    <row r="2740" spans="4:5">
      <c r="D2740" s="1534"/>
      <c r="E2740" s="1535"/>
    </row>
    <row r="2741" spans="4:5">
      <c r="D2741" s="1534"/>
      <c r="E2741" s="1535"/>
    </row>
    <row r="2742" spans="4:5">
      <c r="D2742" s="1534"/>
      <c r="E2742" s="1535"/>
    </row>
    <row r="2743" spans="4:5">
      <c r="D2743" s="1534"/>
      <c r="E2743" s="1535"/>
    </row>
    <row r="2744" spans="4:5">
      <c r="D2744" s="1534"/>
      <c r="E2744" s="1535"/>
    </row>
    <row r="2745" spans="4:5">
      <c r="D2745" s="1534"/>
      <c r="E2745" s="1535"/>
    </row>
    <row r="2746" spans="4:5">
      <c r="D2746" s="1534"/>
      <c r="E2746" s="1535"/>
    </row>
    <row r="2747" spans="4:5">
      <c r="D2747" s="1534"/>
      <c r="E2747" s="1535"/>
    </row>
    <row r="2748" spans="4:5">
      <c r="D2748" s="1534"/>
      <c r="E2748" s="1535"/>
    </row>
    <row r="2749" spans="4:5">
      <c r="D2749" s="1534"/>
      <c r="E2749" s="1535"/>
    </row>
    <row r="2750" spans="4:5">
      <c r="D2750" s="1534"/>
      <c r="E2750" s="1535"/>
    </row>
    <row r="2751" spans="4:5">
      <c r="D2751" s="1534"/>
      <c r="E2751" s="1535"/>
    </row>
    <row r="2752" spans="4:5">
      <c r="D2752" s="1534"/>
      <c r="E2752" s="1535"/>
    </row>
    <row r="2753" spans="4:5">
      <c r="D2753" s="1534"/>
      <c r="E2753" s="1535"/>
    </row>
    <row r="2754" spans="4:5">
      <c r="D2754" s="1534"/>
      <c r="E2754" s="1535"/>
    </row>
    <row r="2755" spans="4:5">
      <c r="D2755" s="1534"/>
      <c r="E2755" s="1535"/>
    </row>
    <row r="2756" spans="4:5">
      <c r="D2756" s="1534"/>
      <c r="E2756" s="1535"/>
    </row>
    <row r="2757" spans="4:5">
      <c r="D2757" s="1534"/>
      <c r="E2757" s="1535"/>
    </row>
    <row r="2758" spans="4:5">
      <c r="D2758" s="1534"/>
      <c r="E2758" s="1535"/>
    </row>
    <row r="2759" spans="4:5">
      <c r="D2759" s="1534"/>
      <c r="E2759" s="1535"/>
    </row>
    <row r="2760" spans="4:5">
      <c r="D2760" s="1534"/>
      <c r="E2760" s="1535"/>
    </row>
    <row r="2761" spans="4:5">
      <c r="D2761" s="1534"/>
      <c r="E2761" s="1535"/>
    </row>
    <row r="2762" spans="4:5">
      <c r="D2762" s="1534"/>
      <c r="E2762" s="1535"/>
    </row>
    <row r="2763" spans="4:5">
      <c r="D2763" s="1534"/>
      <c r="E2763" s="1535"/>
    </row>
    <row r="2764" spans="4:5">
      <c r="D2764" s="1534"/>
      <c r="E2764" s="1535"/>
    </row>
    <row r="2765" spans="4:5">
      <c r="D2765" s="1534"/>
      <c r="E2765" s="1535"/>
    </row>
    <row r="2766" spans="4:5">
      <c r="D2766" s="1534"/>
      <c r="E2766" s="1535"/>
    </row>
    <row r="2767" spans="4:5">
      <c r="D2767" s="1534"/>
      <c r="E2767" s="1535"/>
    </row>
    <row r="2768" spans="4:5">
      <c r="D2768" s="1534"/>
      <c r="E2768" s="1535"/>
    </row>
    <row r="2769" spans="4:5">
      <c r="D2769" s="1534"/>
      <c r="E2769" s="1535"/>
    </row>
    <row r="2770" spans="4:5">
      <c r="D2770" s="1534"/>
      <c r="E2770" s="1535"/>
    </row>
    <row r="2771" spans="4:5">
      <c r="D2771" s="1534"/>
      <c r="E2771" s="1535"/>
    </row>
    <row r="2772" spans="4:5">
      <c r="D2772" s="1534"/>
      <c r="E2772" s="1535"/>
    </row>
    <row r="2773" spans="4:5">
      <c r="D2773" s="1534"/>
      <c r="E2773" s="1535"/>
    </row>
    <row r="2774" spans="4:5">
      <c r="D2774" s="1534"/>
      <c r="E2774" s="1535"/>
    </row>
    <row r="2775" spans="4:5">
      <c r="D2775" s="1534"/>
      <c r="E2775" s="1535"/>
    </row>
    <row r="2776" spans="4:5">
      <c r="D2776" s="1534"/>
      <c r="E2776" s="1535"/>
    </row>
    <row r="2777" spans="4:5">
      <c r="D2777" s="1534"/>
      <c r="E2777" s="1535"/>
    </row>
    <row r="2778" spans="4:5">
      <c r="D2778" s="1534"/>
      <c r="E2778" s="1535"/>
    </row>
    <row r="2779" spans="4:5">
      <c r="D2779" s="1534"/>
      <c r="E2779" s="1535"/>
    </row>
    <row r="2780" spans="4:5">
      <c r="D2780" s="1534"/>
      <c r="E2780" s="1535"/>
    </row>
    <row r="2781" spans="4:5">
      <c r="D2781" s="1534"/>
      <c r="E2781" s="1535"/>
    </row>
    <row r="2782" spans="4:5">
      <c r="D2782" s="1534"/>
      <c r="E2782" s="1535"/>
    </row>
    <row r="2783" spans="4:5">
      <c r="D2783" s="1534"/>
      <c r="E2783" s="1535"/>
    </row>
    <row r="2784" spans="4:5">
      <c r="D2784" s="1534"/>
      <c r="E2784" s="1535"/>
    </row>
    <row r="2785" spans="4:5">
      <c r="D2785" s="1534"/>
      <c r="E2785" s="1535"/>
    </row>
    <row r="2786" spans="4:5">
      <c r="D2786" s="1534"/>
      <c r="E2786" s="1535"/>
    </row>
    <row r="2787" spans="4:5">
      <c r="D2787" s="1534"/>
      <c r="E2787" s="1535"/>
    </row>
    <row r="2788" spans="4:5">
      <c r="D2788" s="1534"/>
      <c r="E2788" s="1535"/>
    </row>
    <row r="2789" spans="4:5">
      <c r="D2789" s="1534"/>
      <c r="E2789" s="1535"/>
    </row>
    <row r="2790" spans="4:5">
      <c r="D2790" s="1534"/>
      <c r="E2790" s="1535"/>
    </row>
    <row r="2791" spans="4:5">
      <c r="D2791" s="1534"/>
      <c r="E2791" s="1535"/>
    </row>
    <row r="2792" spans="4:5">
      <c r="D2792" s="1534"/>
      <c r="E2792" s="1535"/>
    </row>
    <row r="2793" spans="4:5">
      <c r="D2793" s="1534"/>
      <c r="E2793" s="1535"/>
    </row>
    <row r="2794" spans="4:5">
      <c r="D2794" s="1534"/>
      <c r="E2794" s="1535"/>
    </row>
    <row r="2795" spans="4:5">
      <c r="D2795" s="1534"/>
      <c r="E2795" s="1535"/>
    </row>
    <row r="2796" spans="4:5">
      <c r="D2796" s="1534"/>
      <c r="E2796" s="1535"/>
    </row>
    <row r="2797" spans="4:5">
      <c r="D2797" s="1534"/>
      <c r="E2797" s="1535"/>
    </row>
    <row r="2798" spans="4:5">
      <c r="D2798" s="1534"/>
      <c r="E2798" s="1535"/>
    </row>
    <row r="2799" spans="4:5">
      <c r="D2799" s="1534"/>
      <c r="E2799" s="1535"/>
    </row>
    <row r="2800" spans="4:5">
      <c r="D2800" s="1534"/>
      <c r="E2800" s="1535"/>
    </row>
    <row r="2801" spans="4:5">
      <c r="D2801" s="1534"/>
      <c r="E2801" s="1535"/>
    </row>
    <row r="2802" spans="4:5">
      <c r="D2802" s="1534"/>
      <c r="E2802" s="1535"/>
    </row>
    <row r="2803" spans="4:5">
      <c r="D2803" s="1534"/>
      <c r="E2803" s="1535"/>
    </row>
    <row r="2804" spans="4:5">
      <c r="D2804" s="1534"/>
      <c r="E2804" s="1535"/>
    </row>
    <row r="2805" spans="4:5">
      <c r="D2805" s="1534"/>
      <c r="E2805" s="1535"/>
    </row>
    <row r="2806" spans="4:5">
      <c r="D2806" s="1534"/>
      <c r="E2806" s="1535"/>
    </row>
    <row r="2807" spans="4:5">
      <c r="D2807" s="1534"/>
      <c r="E2807" s="1535"/>
    </row>
    <row r="2808" spans="4:5">
      <c r="D2808" s="1534"/>
      <c r="E2808" s="1535"/>
    </row>
    <row r="2809" spans="4:5">
      <c r="D2809" s="1534"/>
      <c r="E2809" s="1535"/>
    </row>
    <row r="2810" spans="4:5">
      <c r="D2810" s="1534"/>
      <c r="E2810" s="1535"/>
    </row>
    <row r="2811" spans="4:5">
      <c r="D2811" s="1534"/>
      <c r="E2811" s="1535"/>
    </row>
    <row r="2812" spans="4:5">
      <c r="D2812" s="1534"/>
      <c r="E2812" s="1535"/>
    </row>
    <row r="2813" spans="4:5">
      <c r="D2813" s="1534"/>
      <c r="E2813" s="1535"/>
    </row>
    <row r="2814" spans="4:5">
      <c r="D2814" s="1534"/>
      <c r="E2814" s="1535"/>
    </row>
    <row r="2815" spans="4:5">
      <c r="D2815" s="1534"/>
      <c r="E2815" s="1535"/>
    </row>
    <row r="2816" spans="4:5">
      <c r="D2816" s="1534"/>
      <c r="E2816" s="1535"/>
    </row>
    <row r="2817" spans="4:5">
      <c r="D2817" s="1534"/>
      <c r="E2817" s="1535"/>
    </row>
    <row r="2818" spans="4:5">
      <c r="D2818" s="1534"/>
      <c r="E2818" s="1535"/>
    </row>
    <row r="2819" spans="4:5">
      <c r="D2819" s="1534"/>
      <c r="E2819" s="1535"/>
    </row>
    <row r="2820" spans="4:5">
      <c r="D2820" s="1534"/>
      <c r="E2820" s="1535"/>
    </row>
    <row r="2821" spans="4:5">
      <c r="D2821" s="1534"/>
      <c r="E2821" s="1535"/>
    </row>
    <row r="2822" spans="4:5">
      <c r="D2822" s="1534"/>
      <c r="E2822" s="1535"/>
    </row>
    <row r="2823" spans="4:5">
      <c r="D2823" s="1534"/>
      <c r="E2823" s="1535"/>
    </row>
    <row r="2824" spans="4:5">
      <c r="D2824" s="1534"/>
      <c r="E2824" s="1535"/>
    </row>
    <row r="2825" spans="4:5">
      <c r="D2825" s="1534"/>
      <c r="E2825" s="1535"/>
    </row>
    <row r="2826" spans="4:5">
      <c r="D2826" s="1534"/>
      <c r="E2826" s="1535"/>
    </row>
    <row r="2827" spans="4:5">
      <c r="D2827" s="1534"/>
      <c r="E2827" s="1535"/>
    </row>
    <row r="2828" spans="4:5">
      <c r="D2828" s="1534"/>
      <c r="E2828" s="1535"/>
    </row>
    <row r="2829" spans="4:5">
      <c r="D2829" s="1534"/>
      <c r="E2829" s="1535"/>
    </row>
    <row r="2830" spans="4:5">
      <c r="D2830" s="1534"/>
      <c r="E2830" s="1535"/>
    </row>
    <row r="2831" spans="4:5">
      <c r="D2831" s="1534"/>
      <c r="E2831" s="1535"/>
    </row>
    <row r="2832" spans="4:5">
      <c r="D2832" s="1534"/>
      <c r="E2832" s="1535"/>
    </row>
    <row r="2833" spans="4:5">
      <c r="D2833" s="1534"/>
      <c r="E2833" s="1535"/>
    </row>
    <row r="2834" spans="4:5">
      <c r="D2834" s="1534"/>
      <c r="E2834" s="1535"/>
    </row>
    <row r="2835" spans="4:5">
      <c r="D2835" s="1534"/>
      <c r="E2835" s="1535"/>
    </row>
    <row r="2836" spans="4:5">
      <c r="D2836" s="1534"/>
      <c r="E2836" s="1535"/>
    </row>
    <row r="2837" spans="4:5">
      <c r="D2837" s="1534"/>
      <c r="E2837" s="1535"/>
    </row>
    <row r="2838" spans="4:5">
      <c r="D2838" s="1534"/>
      <c r="E2838" s="1535"/>
    </row>
    <row r="2839" spans="4:5">
      <c r="D2839" s="1534"/>
      <c r="E2839" s="1535"/>
    </row>
    <row r="2840" spans="4:5">
      <c r="D2840" s="1534"/>
      <c r="E2840" s="1535"/>
    </row>
    <row r="2841" spans="4:5">
      <c r="D2841" s="1534"/>
      <c r="E2841" s="1535"/>
    </row>
    <row r="2842" spans="4:5">
      <c r="D2842" s="1534"/>
      <c r="E2842" s="1535"/>
    </row>
    <row r="2843" spans="4:5">
      <c r="D2843" s="1534"/>
      <c r="E2843" s="1535"/>
    </row>
    <row r="2844" spans="4:5">
      <c r="D2844" s="1534"/>
      <c r="E2844" s="1535"/>
    </row>
    <row r="2845" spans="4:5">
      <c r="D2845" s="1534"/>
      <c r="E2845" s="1535"/>
    </row>
    <row r="2846" spans="4:5">
      <c r="D2846" s="1534"/>
      <c r="E2846" s="1535"/>
    </row>
    <row r="2847" spans="4:5">
      <c r="D2847" s="1534"/>
      <c r="E2847" s="1535"/>
    </row>
    <row r="2848" spans="4:5">
      <c r="D2848" s="1534"/>
      <c r="E2848" s="1535"/>
    </row>
    <row r="2849" spans="4:5">
      <c r="D2849" s="1534"/>
      <c r="E2849" s="1535"/>
    </row>
    <row r="2850" spans="4:5">
      <c r="D2850" s="1534"/>
      <c r="E2850" s="1535"/>
    </row>
    <row r="2851" spans="4:5">
      <c r="D2851" s="1534"/>
      <c r="E2851" s="1535"/>
    </row>
    <row r="2852" spans="4:5">
      <c r="D2852" s="1534"/>
      <c r="E2852" s="1535"/>
    </row>
    <row r="2853" spans="4:5">
      <c r="D2853" s="1534"/>
      <c r="E2853" s="1535"/>
    </row>
    <row r="2854" spans="4:5">
      <c r="D2854" s="1534"/>
      <c r="E2854" s="1535"/>
    </row>
    <row r="2855" spans="4:5">
      <c r="D2855" s="1534"/>
      <c r="E2855" s="1535"/>
    </row>
    <row r="2856" spans="4:5">
      <c r="D2856" s="1534"/>
      <c r="E2856" s="1535"/>
    </row>
    <row r="2857" spans="4:5">
      <c r="D2857" s="1534"/>
      <c r="E2857" s="1535"/>
    </row>
    <row r="2858" spans="4:5">
      <c r="D2858" s="1534"/>
      <c r="E2858" s="1535"/>
    </row>
    <row r="2859" spans="4:5">
      <c r="D2859" s="1534"/>
      <c r="E2859" s="1535"/>
    </row>
    <row r="2860" spans="4:5">
      <c r="D2860" s="1534"/>
      <c r="E2860" s="1535"/>
    </row>
    <row r="2861" spans="4:5">
      <c r="D2861" s="1534"/>
      <c r="E2861" s="1535"/>
    </row>
    <row r="2862" spans="4:5">
      <c r="D2862" s="1534"/>
      <c r="E2862" s="1535"/>
    </row>
    <row r="2863" spans="4:5">
      <c r="D2863" s="1534"/>
      <c r="E2863" s="1535"/>
    </row>
    <row r="2864" spans="4:5">
      <c r="D2864" s="1534"/>
      <c r="E2864" s="1535"/>
    </row>
    <row r="2865" spans="4:5">
      <c r="D2865" s="1534"/>
      <c r="E2865" s="1535"/>
    </row>
    <row r="2866" spans="4:5">
      <c r="D2866" s="1534"/>
      <c r="E2866" s="1535"/>
    </row>
    <row r="2867" spans="4:5">
      <c r="D2867" s="1534"/>
      <c r="E2867" s="1535"/>
    </row>
    <row r="2868" spans="4:5">
      <c r="D2868" s="1534"/>
      <c r="E2868" s="1535"/>
    </row>
    <row r="2869" spans="4:5">
      <c r="D2869" s="1534"/>
      <c r="E2869" s="1535"/>
    </row>
    <row r="2870" spans="4:5">
      <c r="D2870" s="1534"/>
      <c r="E2870" s="1535"/>
    </row>
    <row r="2871" spans="4:5">
      <c r="D2871" s="1534"/>
      <c r="E2871" s="1535"/>
    </row>
    <row r="2872" spans="4:5">
      <c r="D2872" s="1534"/>
      <c r="E2872" s="1535"/>
    </row>
    <row r="2873" spans="4:5">
      <c r="D2873" s="1534"/>
      <c r="E2873" s="1535"/>
    </row>
    <row r="2874" spans="4:5">
      <c r="D2874" s="1534"/>
      <c r="E2874" s="1535"/>
    </row>
    <row r="2875" spans="4:5">
      <c r="D2875" s="1534"/>
      <c r="E2875" s="1535"/>
    </row>
    <row r="2876" spans="4:5">
      <c r="D2876" s="1534"/>
      <c r="E2876" s="1535"/>
    </row>
    <row r="2877" spans="4:5">
      <c r="D2877" s="1534"/>
      <c r="E2877" s="1535"/>
    </row>
    <row r="2878" spans="4:5">
      <c r="D2878" s="1534"/>
      <c r="E2878" s="1535"/>
    </row>
    <row r="2879" spans="4:5">
      <c r="D2879" s="1534"/>
      <c r="E2879" s="1535"/>
    </row>
    <row r="2880" spans="4:5">
      <c r="D2880" s="1534"/>
      <c r="E2880" s="1535"/>
    </row>
    <row r="2881" spans="4:5">
      <c r="D2881" s="1534"/>
      <c r="E2881" s="1535"/>
    </row>
    <row r="2882" spans="4:5">
      <c r="D2882" s="1534"/>
      <c r="E2882" s="1535"/>
    </row>
    <row r="2883" spans="4:5">
      <c r="D2883" s="1534"/>
      <c r="E2883" s="1535"/>
    </row>
    <row r="2884" spans="4:5">
      <c r="D2884" s="1534"/>
      <c r="E2884" s="1535"/>
    </row>
    <row r="2885" spans="4:5">
      <c r="D2885" s="1534"/>
      <c r="E2885" s="1535"/>
    </row>
    <row r="2886" spans="4:5">
      <c r="D2886" s="1534"/>
      <c r="E2886" s="1535"/>
    </row>
    <row r="2887" spans="4:5">
      <c r="D2887" s="1534"/>
      <c r="E2887" s="1535"/>
    </row>
    <row r="2888" spans="4:5">
      <c r="D2888" s="1534"/>
      <c r="E2888" s="1535"/>
    </row>
    <row r="2889" spans="4:5">
      <c r="D2889" s="1534"/>
      <c r="E2889" s="1535"/>
    </row>
    <row r="2890" spans="4:5">
      <c r="D2890" s="1534"/>
      <c r="E2890" s="1535"/>
    </row>
    <row r="2891" spans="4:5">
      <c r="D2891" s="1534"/>
      <c r="E2891" s="1535"/>
    </row>
    <row r="2892" spans="4:5">
      <c r="D2892" s="1534"/>
      <c r="E2892" s="1535"/>
    </row>
    <row r="2893" spans="4:5">
      <c r="D2893" s="1534"/>
      <c r="E2893" s="1535"/>
    </row>
    <row r="2894" spans="4:5">
      <c r="D2894" s="1534"/>
      <c r="E2894" s="1535"/>
    </row>
    <row r="2895" spans="4:5">
      <c r="D2895" s="1534"/>
      <c r="E2895" s="1535"/>
    </row>
    <row r="2896" spans="4:5">
      <c r="D2896" s="1534"/>
      <c r="E2896" s="1535"/>
    </row>
    <row r="2897" spans="4:5">
      <c r="D2897" s="1534"/>
      <c r="E2897" s="1535"/>
    </row>
    <row r="2898" spans="4:5">
      <c r="D2898" s="1534"/>
      <c r="E2898" s="1535"/>
    </row>
    <row r="2899" spans="4:5">
      <c r="D2899" s="1534"/>
      <c r="E2899" s="1535"/>
    </row>
    <row r="2900" spans="4:5">
      <c r="D2900" s="1534"/>
      <c r="E2900" s="1535"/>
    </row>
    <row r="2901" spans="4:5">
      <c r="D2901" s="1534"/>
      <c r="E2901" s="1535"/>
    </row>
    <row r="2902" spans="4:5">
      <c r="D2902" s="1534"/>
      <c r="E2902" s="1535"/>
    </row>
    <row r="2903" spans="4:5">
      <c r="D2903" s="1534"/>
      <c r="E2903" s="1535"/>
    </row>
    <row r="2904" spans="4:5">
      <c r="D2904" s="1534"/>
      <c r="E2904" s="1535"/>
    </row>
    <row r="2905" spans="4:5">
      <c r="D2905" s="1534"/>
      <c r="E2905" s="1535"/>
    </row>
    <row r="2906" spans="4:5">
      <c r="D2906" s="1534"/>
      <c r="E2906" s="1535"/>
    </row>
    <row r="2907" spans="4:5">
      <c r="D2907" s="1534"/>
      <c r="E2907" s="1535"/>
    </row>
    <row r="2908" spans="4:5">
      <c r="D2908" s="1534"/>
      <c r="E2908" s="1535"/>
    </row>
    <row r="2909" spans="4:5">
      <c r="D2909" s="1534"/>
      <c r="E2909" s="1535"/>
    </row>
    <row r="2910" spans="4:5">
      <c r="D2910" s="1534"/>
      <c r="E2910" s="1535"/>
    </row>
    <row r="2911" spans="4:5">
      <c r="D2911" s="1534"/>
      <c r="E2911" s="1535"/>
    </row>
    <row r="2912" spans="4:5">
      <c r="D2912" s="1534"/>
      <c r="E2912" s="1535"/>
    </row>
    <row r="2913" spans="4:5">
      <c r="D2913" s="1534"/>
      <c r="E2913" s="1535"/>
    </row>
    <row r="2914" spans="4:5">
      <c r="D2914" s="1534"/>
      <c r="E2914" s="1535"/>
    </row>
    <row r="2915" spans="4:5">
      <c r="D2915" s="1534"/>
      <c r="E2915" s="1535"/>
    </row>
    <row r="2916" spans="4:5">
      <c r="D2916" s="1534"/>
      <c r="E2916" s="1535"/>
    </row>
    <row r="2917" spans="4:5">
      <c r="D2917" s="1534"/>
      <c r="E2917" s="1535"/>
    </row>
    <row r="2918" spans="4:5">
      <c r="D2918" s="1534"/>
      <c r="E2918" s="1535"/>
    </row>
    <row r="2919" spans="4:5">
      <c r="D2919" s="1534"/>
      <c r="E2919" s="1535"/>
    </row>
    <row r="2920" spans="4:5">
      <c r="D2920" s="1534"/>
      <c r="E2920" s="1535"/>
    </row>
    <row r="2921" spans="4:5">
      <c r="D2921" s="1534"/>
      <c r="E2921" s="1535"/>
    </row>
    <row r="2922" spans="4:5">
      <c r="D2922" s="1534"/>
      <c r="E2922" s="1535"/>
    </row>
    <row r="2923" spans="4:5">
      <c r="D2923" s="1534"/>
      <c r="E2923" s="1535"/>
    </row>
    <row r="2924" spans="4:5">
      <c r="D2924" s="1534"/>
      <c r="E2924" s="1535"/>
    </row>
    <row r="2925" spans="4:5">
      <c r="D2925" s="1534"/>
      <c r="E2925" s="1535"/>
    </row>
    <row r="2926" spans="4:5">
      <c r="D2926" s="1534"/>
      <c r="E2926" s="1535"/>
    </row>
    <row r="2927" spans="4:5">
      <c r="D2927" s="1534"/>
      <c r="E2927" s="1535"/>
    </row>
    <row r="2928" spans="4:5">
      <c r="D2928" s="1534"/>
      <c r="E2928" s="1535"/>
    </row>
    <row r="2929" spans="4:5">
      <c r="D2929" s="1534"/>
      <c r="E2929" s="1535"/>
    </row>
    <row r="2930" spans="4:5">
      <c r="D2930" s="1534"/>
      <c r="E2930" s="1535"/>
    </row>
    <row r="2931" spans="4:5">
      <c r="D2931" s="1534"/>
      <c r="E2931" s="1535"/>
    </row>
    <row r="2932" spans="4:5">
      <c r="D2932" s="1534"/>
      <c r="E2932" s="1535"/>
    </row>
    <row r="2933" spans="4:5">
      <c r="D2933" s="1534"/>
      <c r="E2933" s="1535"/>
    </row>
    <row r="2934" spans="4:5">
      <c r="D2934" s="1534"/>
      <c r="E2934" s="1535"/>
    </row>
    <row r="2935" spans="4:5">
      <c r="D2935" s="1534"/>
      <c r="E2935" s="1535"/>
    </row>
    <row r="2936" spans="4:5">
      <c r="D2936" s="1534"/>
      <c r="E2936" s="1535"/>
    </row>
    <row r="2937" spans="4:5">
      <c r="D2937" s="1534"/>
      <c r="E2937" s="1535"/>
    </row>
    <row r="2938" spans="4:5">
      <c r="D2938" s="1534"/>
      <c r="E2938" s="1535"/>
    </row>
    <row r="2939" spans="4:5">
      <c r="D2939" s="1534"/>
      <c r="E2939" s="1535"/>
    </row>
    <row r="2940" spans="4:5">
      <c r="D2940" s="1534"/>
      <c r="E2940" s="1535"/>
    </row>
    <row r="2941" spans="4:5">
      <c r="D2941" s="1534"/>
      <c r="E2941" s="1535"/>
    </row>
    <row r="2942" spans="4:5">
      <c r="D2942" s="1534"/>
      <c r="E2942" s="1535"/>
    </row>
    <row r="2943" spans="4:5">
      <c r="D2943" s="1534"/>
      <c r="E2943" s="1535"/>
    </row>
    <row r="2944" spans="4:5">
      <c r="D2944" s="1534"/>
      <c r="E2944" s="1535"/>
    </row>
    <row r="2945" spans="4:5">
      <c r="D2945" s="1534"/>
      <c r="E2945" s="1535"/>
    </row>
    <row r="2946" spans="4:5">
      <c r="D2946" s="1534"/>
      <c r="E2946" s="1535"/>
    </row>
    <row r="2947" spans="4:5">
      <c r="D2947" s="1534"/>
      <c r="E2947" s="1535"/>
    </row>
    <row r="2948" spans="4:5">
      <c r="D2948" s="1534"/>
      <c r="E2948" s="1535"/>
    </row>
    <row r="2949" spans="4:5">
      <c r="D2949" s="1534"/>
      <c r="E2949" s="1535"/>
    </row>
    <row r="2950" spans="4:5">
      <c r="D2950" s="1534"/>
      <c r="E2950" s="1535"/>
    </row>
    <row r="2951" spans="4:5">
      <c r="D2951" s="1534"/>
      <c r="E2951" s="1535"/>
    </row>
    <row r="2952" spans="4:5">
      <c r="D2952" s="1534"/>
      <c r="E2952" s="1535"/>
    </row>
    <row r="2953" spans="4:5">
      <c r="D2953" s="1534"/>
      <c r="E2953" s="1535"/>
    </row>
    <row r="2954" spans="4:5">
      <c r="D2954" s="1534"/>
      <c r="E2954" s="1535"/>
    </row>
    <row r="2955" spans="4:5">
      <c r="D2955" s="1534"/>
      <c r="E2955" s="1535"/>
    </row>
    <row r="2956" spans="4:5">
      <c r="D2956" s="1534"/>
      <c r="E2956" s="1535"/>
    </row>
    <row r="2957" spans="4:5">
      <c r="D2957" s="1534"/>
      <c r="E2957" s="1535"/>
    </row>
    <row r="2958" spans="4:5">
      <c r="D2958" s="1534"/>
      <c r="E2958" s="1535"/>
    </row>
    <row r="2959" spans="4:5">
      <c r="D2959" s="1534"/>
      <c r="E2959" s="1535"/>
    </row>
    <row r="2960" spans="4:5">
      <c r="D2960" s="1534"/>
      <c r="E2960" s="1535"/>
    </row>
    <row r="2961" spans="4:5">
      <c r="D2961" s="1534"/>
      <c r="E2961" s="1535"/>
    </row>
    <row r="2962" spans="4:5">
      <c r="D2962" s="1534"/>
      <c r="E2962" s="1535"/>
    </row>
    <row r="2963" spans="4:5">
      <c r="D2963" s="1534"/>
      <c r="E2963" s="1535"/>
    </row>
    <row r="2964" spans="4:5">
      <c r="D2964" s="1534"/>
      <c r="E2964" s="1535"/>
    </row>
    <row r="2965" spans="4:5">
      <c r="D2965" s="1534"/>
      <c r="E2965" s="1535"/>
    </row>
    <row r="2966" spans="4:5">
      <c r="D2966" s="1534"/>
      <c r="E2966" s="1535"/>
    </row>
    <row r="2967" spans="4:5">
      <c r="D2967" s="1534"/>
      <c r="E2967" s="1535"/>
    </row>
    <row r="2968" spans="4:5">
      <c r="D2968" s="1534"/>
      <c r="E2968" s="1535"/>
    </row>
    <row r="2969" spans="4:5">
      <c r="D2969" s="1534"/>
      <c r="E2969" s="1535"/>
    </row>
    <row r="2970" spans="4:5">
      <c r="D2970" s="1534"/>
      <c r="E2970" s="1535"/>
    </row>
    <row r="2971" spans="4:5">
      <c r="D2971" s="1534"/>
      <c r="E2971" s="1535"/>
    </row>
    <row r="2972" spans="4:5">
      <c r="D2972" s="1534"/>
      <c r="E2972" s="1535"/>
    </row>
    <row r="2973" spans="4:5">
      <c r="D2973" s="1534"/>
      <c r="E2973" s="1535"/>
    </row>
    <row r="2974" spans="4:5">
      <c r="D2974" s="1534"/>
      <c r="E2974" s="1535"/>
    </row>
    <row r="2975" spans="4:5">
      <c r="D2975" s="1534"/>
      <c r="E2975" s="1535"/>
    </row>
    <row r="2976" spans="4:5">
      <c r="D2976" s="1534"/>
      <c r="E2976" s="1535"/>
    </row>
    <row r="2977" spans="4:5">
      <c r="D2977" s="1534"/>
      <c r="E2977" s="1535"/>
    </row>
    <row r="2978" spans="4:5">
      <c r="D2978" s="1534"/>
      <c r="E2978" s="1535"/>
    </row>
    <row r="2979" spans="4:5">
      <c r="D2979" s="1534"/>
      <c r="E2979" s="1535"/>
    </row>
    <row r="2980" spans="4:5">
      <c r="D2980" s="1534"/>
      <c r="E2980" s="1535"/>
    </row>
    <row r="2981" spans="4:5">
      <c r="D2981" s="1534"/>
      <c r="E2981" s="1535"/>
    </row>
    <row r="2982" spans="4:5">
      <c r="D2982" s="1534"/>
      <c r="E2982" s="1535"/>
    </row>
    <row r="2983" spans="4:5">
      <c r="D2983" s="1534"/>
      <c r="E2983" s="1535"/>
    </row>
    <row r="2984" spans="4:5">
      <c r="D2984" s="1534"/>
      <c r="E2984" s="1535"/>
    </row>
    <row r="2985" spans="4:5">
      <c r="D2985" s="1534"/>
      <c r="E2985" s="1535"/>
    </row>
    <row r="2986" spans="4:5">
      <c r="D2986" s="1534"/>
      <c r="E2986" s="1535"/>
    </row>
    <row r="2987" spans="4:5">
      <c r="D2987" s="1534"/>
      <c r="E2987" s="1535"/>
    </row>
    <row r="2988" spans="4:5">
      <c r="D2988" s="1534"/>
      <c r="E2988" s="1535"/>
    </row>
    <row r="2989" spans="4:5">
      <c r="D2989" s="1534"/>
      <c r="E2989" s="1535"/>
    </row>
    <row r="2990" spans="4:5">
      <c r="D2990" s="1534"/>
      <c r="E2990" s="1535"/>
    </row>
    <row r="2991" spans="4:5">
      <c r="D2991" s="1534"/>
      <c r="E2991" s="1535"/>
    </row>
    <row r="2992" spans="4:5">
      <c r="D2992" s="1534"/>
      <c r="E2992" s="1535"/>
    </row>
    <row r="2993" spans="4:5">
      <c r="D2993" s="1534"/>
      <c r="E2993" s="1535"/>
    </row>
    <row r="2994" spans="4:5">
      <c r="D2994" s="1534"/>
      <c r="E2994" s="1535"/>
    </row>
    <row r="2995" spans="4:5">
      <c r="D2995" s="1534"/>
      <c r="E2995" s="1535"/>
    </row>
    <row r="2996" spans="4:5">
      <c r="D2996" s="1534"/>
      <c r="E2996" s="1535"/>
    </row>
    <row r="2997" spans="4:5">
      <c r="D2997" s="1534"/>
      <c r="E2997" s="1535"/>
    </row>
    <row r="2998" spans="4:5">
      <c r="D2998" s="1534"/>
      <c r="E2998" s="1535"/>
    </row>
    <row r="2999" spans="4:5">
      <c r="D2999" s="1534"/>
      <c r="E2999" s="1535"/>
    </row>
    <row r="3000" spans="4:5">
      <c r="D3000" s="1534"/>
      <c r="E3000" s="1535"/>
    </row>
    <row r="3001" spans="4:5">
      <c r="D3001" s="1534"/>
      <c r="E3001" s="1535"/>
    </row>
    <row r="3002" spans="4:5">
      <c r="D3002" s="1534"/>
      <c r="E3002" s="1535"/>
    </row>
    <row r="3003" spans="4:5">
      <c r="D3003" s="1534"/>
      <c r="E3003" s="1535"/>
    </row>
    <row r="3004" spans="4:5">
      <c r="D3004" s="1534"/>
      <c r="E3004" s="1535"/>
    </row>
    <row r="3005" spans="4:5">
      <c r="D3005" s="1534"/>
      <c r="E3005" s="1535"/>
    </row>
    <row r="3006" spans="4:5">
      <c r="D3006" s="1534"/>
      <c r="E3006" s="1535"/>
    </row>
    <row r="3007" spans="4:5">
      <c r="D3007" s="1534"/>
      <c r="E3007" s="1535"/>
    </row>
    <row r="3008" spans="4:5">
      <c r="D3008" s="1534"/>
      <c r="E3008" s="1535"/>
    </row>
    <row r="3009" spans="4:5">
      <c r="D3009" s="1534"/>
      <c r="E3009" s="1535"/>
    </row>
    <row r="3010" spans="4:5">
      <c r="D3010" s="1534"/>
      <c r="E3010" s="1535"/>
    </row>
    <row r="3011" spans="4:5">
      <c r="D3011" s="1534"/>
      <c r="E3011" s="1535"/>
    </row>
    <row r="3012" spans="4:5">
      <c r="D3012" s="1534"/>
      <c r="E3012" s="1535"/>
    </row>
    <row r="3013" spans="4:5">
      <c r="D3013" s="1534"/>
      <c r="E3013" s="1535"/>
    </row>
    <row r="3014" spans="4:5">
      <c r="D3014" s="1534"/>
      <c r="E3014" s="1535"/>
    </row>
    <row r="3015" spans="4:5">
      <c r="D3015" s="1534"/>
      <c r="E3015" s="1535"/>
    </row>
    <row r="3016" spans="4:5">
      <c r="D3016" s="1534"/>
      <c r="E3016" s="1535"/>
    </row>
    <row r="3017" spans="4:5">
      <c r="D3017" s="1534"/>
      <c r="E3017" s="1535"/>
    </row>
    <row r="3018" spans="4:5">
      <c r="D3018" s="1534"/>
      <c r="E3018" s="1535"/>
    </row>
    <row r="3019" spans="4:5">
      <c r="D3019" s="1534"/>
      <c r="E3019" s="1535"/>
    </row>
    <row r="3020" spans="4:5">
      <c r="D3020" s="1534"/>
      <c r="E3020" s="1535"/>
    </row>
    <row r="3021" spans="4:5">
      <c r="D3021" s="1534"/>
      <c r="E3021" s="1535"/>
    </row>
    <row r="3022" spans="4:5">
      <c r="D3022" s="1534"/>
      <c r="E3022" s="1535"/>
    </row>
    <row r="3023" spans="4:5">
      <c r="D3023" s="1534"/>
      <c r="E3023" s="1535"/>
    </row>
    <row r="3024" spans="4:5">
      <c r="D3024" s="1534"/>
      <c r="E3024" s="1535"/>
    </row>
    <row r="3025" spans="4:5">
      <c r="D3025" s="1534"/>
      <c r="E3025" s="1535"/>
    </row>
    <row r="3026" spans="4:5">
      <c r="D3026" s="1534"/>
      <c r="E3026" s="1535"/>
    </row>
    <row r="3027" spans="4:5">
      <c r="D3027" s="1534"/>
      <c r="E3027" s="1535"/>
    </row>
    <row r="3028" spans="4:5">
      <c r="D3028" s="1534"/>
      <c r="E3028" s="1535"/>
    </row>
    <row r="3029" spans="4:5">
      <c r="D3029" s="1534"/>
      <c r="E3029" s="1535"/>
    </row>
    <row r="3030" spans="4:5">
      <c r="D3030" s="1534"/>
      <c r="E3030" s="1535"/>
    </row>
    <row r="3031" spans="4:5">
      <c r="D3031" s="1534"/>
      <c r="E3031" s="1535"/>
    </row>
    <row r="3032" spans="4:5">
      <c r="D3032" s="1534"/>
      <c r="E3032" s="1535"/>
    </row>
    <row r="3033" spans="4:5">
      <c r="D3033" s="1534"/>
      <c r="E3033" s="1535"/>
    </row>
    <row r="3034" spans="4:5">
      <c r="D3034" s="1534"/>
      <c r="E3034" s="1535"/>
    </row>
    <row r="3035" spans="4:5">
      <c r="D3035" s="1534"/>
      <c r="E3035" s="1535"/>
    </row>
    <row r="3036" spans="4:5">
      <c r="D3036" s="1534"/>
      <c r="E3036" s="1535"/>
    </row>
    <row r="3037" spans="4:5">
      <c r="D3037" s="1534"/>
      <c r="E3037" s="1535"/>
    </row>
    <row r="3038" spans="4:5">
      <c r="D3038" s="1534"/>
      <c r="E3038" s="1535"/>
    </row>
    <row r="3039" spans="4:5">
      <c r="D3039" s="1534"/>
      <c r="E3039" s="1535"/>
    </row>
    <row r="3040" spans="4:5">
      <c r="D3040" s="1534"/>
      <c r="E3040" s="1535"/>
    </row>
    <row r="3041" spans="4:5">
      <c r="D3041" s="1534"/>
      <c r="E3041" s="1535"/>
    </row>
    <row r="3042" spans="4:5">
      <c r="D3042" s="1534"/>
      <c r="E3042" s="1535"/>
    </row>
    <row r="3043" spans="4:5">
      <c r="D3043" s="1534"/>
      <c r="E3043" s="1535"/>
    </row>
    <row r="3044" spans="4:5">
      <c r="D3044" s="1534"/>
      <c r="E3044" s="1535"/>
    </row>
    <row r="3045" spans="4:5">
      <c r="D3045" s="1534"/>
      <c r="E3045" s="1535"/>
    </row>
    <row r="3046" spans="4:5">
      <c r="D3046" s="1534"/>
      <c r="E3046" s="1535"/>
    </row>
    <row r="3047" spans="4:5">
      <c r="D3047" s="1534"/>
      <c r="E3047" s="1535"/>
    </row>
    <row r="3048" spans="4:5">
      <c r="D3048" s="1534"/>
      <c r="E3048" s="1535"/>
    </row>
    <row r="3049" spans="4:5">
      <c r="D3049" s="1534"/>
      <c r="E3049" s="1535"/>
    </row>
    <row r="3050" spans="4:5">
      <c r="D3050" s="1534"/>
      <c r="E3050" s="1535"/>
    </row>
    <row r="3051" spans="4:5">
      <c r="D3051" s="1534"/>
      <c r="E3051" s="1535"/>
    </row>
    <row r="3052" spans="4:5">
      <c r="D3052" s="1534"/>
      <c r="E3052" s="1535"/>
    </row>
    <row r="3053" spans="4:5">
      <c r="D3053" s="1534"/>
      <c r="E3053" s="1535"/>
    </row>
    <row r="3054" spans="4:5">
      <c r="D3054" s="1534"/>
      <c r="E3054" s="1535"/>
    </row>
    <row r="3055" spans="4:5">
      <c r="D3055" s="1534"/>
      <c r="E3055" s="1535"/>
    </row>
    <row r="3056" spans="4:5">
      <c r="D3056" s="1534"/>
      <c r="E3056" s="1535"/>
    </row>
    <row r="3057" spans="4:5">
      <c r="D3057" s="1534"/>
      <c r="E3057" s="1535"/>
    </row>
    <row r="3058" spans="4:5">
      <c r="D3058" s="1534"/>
      <c r="E3058" s="1535"/>
    </row>
    <row r="3059" spans="4:5">
      <c r="D3059" s="1534"/>
      <c r="E3059" s="1535"/>
    </row>
    <row r="3060" spans="4:5">
      <c r="D3060" s="1534"/>
      <c r="E3060" s="1535"/>
    </row>
    <row r="3061" spans="4:5">
      <c r="D3061" s="1534"/>
      <c r="E3061" s="1535"/>
    </row>
    <row r="3062" spans="4:5">
      <c r="D3062" s="1534"/>
      <c r="E3062" s="1535"/>
    </row>
    <row r="3063" spans="4:5">
      <c r="D3063" s="1534"/>
      <c r="E3063" s="1535"/>
    </row>
    <row r="3064" spans="4:5">
      <c r="D3064" s="1534"/>
      <c r="E3064" s="1535"/>
    </row>
    <row r="3065" spans="4:5">
      <c r="D3065" s="1534"/>
      <c r="E3065" s="1535"/>
    </row>
    <row r="3066" spans="4:5">
      <c r="D3066" s="1534"/>
      <c r="E3066" s="1535"/>
    </row>
    <row r="3067" spans="4:5">
      <c r="D3067" s="1534"/>
      <c r="E3067" s="1535"/>
    </row>
    <row r="3068" spans="4:5">
      <c r="D3068" s="1534"/>
      <c r="E3068" s="1535"/>
    </row>
    <row r="3069" spans="4:5">
      <c r="D3069" s="1534"/>
      <c r="E3069" s="1535"/>
    </row>
    <row r="3070" spans="4:5">
      <c r="D3070" s="1534"/>
      <c r="E3070" s="1535"/>
    </row>
    <row r="3071" spans="4:5">
      <c r="D3071" s="1534"/>
      <c r="E3071" s="1535"/>
    </row>
    <row r="3072" spans="4:5">
      <c r="D3072" s="1534"/>
      <c r="E3072" s="1535"/>
    </row>
    <row r="3073" spans="4:5">
      <c r="D3073" s="1534"/>
      <c r="E3073" s="1535"/>
    </row>
    <row r="3074" spans="4:5">
      <c r="D3074" s="1534"/>
      <c r="E3074" s="1535"/>
    </row>
    <row r="3075" spans="4:5">
      <c r="D3075" s="1534"/>
      <c r="E3075" s="1535"/>
    </row>
    <row r="3076" spans="4:5">
      <c r="D3076" s="1534"/>
      <c r="E3076" s="1535"/>
    </row>
    <row r="3077" spans="4:5">
      <c r="D3077" s="1534"/>
      <c r="E3077" s="1535"/>
    </row>
    <row r="3078" spans="4:5">
      <c r="D3078" s="1534"/>
      <c r="E3078" s="1535"/>
    </row>
    <row r="3079" spans="4:5">
      <c r="D3079" s="1534"/>
      <c r="E3079" s="1535"/>
    </row>
    <row r="3080" spans="4:5">
      <c r="D3080" s="1534"/>
      <c r="E3080" s="1535"/>
    </row>
    <row r="3081" spans="4:5">
      <c r="D3081" s="1534"/>
      <c r="E3081" s="1535"/>
    </row>
    <row r="3082" spans="4:5">
      <c r="D3082" s="1534"/>
      <c r="E3082" s="1535"/>
    </row>
    <row r="3083" spans="4:5">
      <c r="D3083" s="1534"/>
      <c r="E3083" s="1535"/>
    </row>
    <row r="3084" spans="4:5">
      <c r="D3084" s="1534"/>
      <c r="E3084" s="1535"/>
    </row>
    <row r="3085" spans="4:5">
      <c r="D3085" s="1534"/>
      <c r="E3085" s="1535"/>
    </row>
    <row r="3086" spans="4:5">
      <c r="D3086" s="1534"/>
      <c r="E3086" s="1535"/>
    </row>
    <row r="3087" spans="4:5">
      <c r="D3087" s="1534"/>
      <c r="E3087" s="1535"/>
    </row>
    <row r="3088" spans="4:5">
      <c r="D3088" s="1534"/>
      <c r="E3088" s="1535"/>
    </row>
    <row r="3089" spans="4:5">
      <c r="D3089" s="1534"/>
      <c r="E3089" s="1535"/>
    </row>
    <row r="3090" spans="4:5">
      <c r="D3090" s="1534"/>
      <c r="E3090" s="1535"/>
    </row>
    <row r="3091" spans="4:5">
      <c r="D3091" s="1534"/>
      <c r="E3091" s="1535"/>
    </row>
    <row r="3092" spans="4:5">
      <c r="D3092" s="1534"/>
      <c r="E3092" s="1535"/>
    </row>
    <row r="3093" spans="4:5">
      <c r="D3093" s="1534"/>
      <c r="E3093" s="1535"/>
    </row>
    <row r="3094" spans="4:5">
      <c r="D3094" s="1534"/>
      <c r="E3094" s="1535"/>
    </row>
    <row r="3095" spans="4:5">
      <c r="D3095" s="1534"/>
      <c r="E3095" s="1535"/>
    </row>
    <row r="3096" spans="4:5">
      <c r="D3096" s="1534"/>
      <c r="E3096" s="1535"/>
    </row>
    <row r="3097" spans="4:5">
      <c r="D3097" s="1534"/>
      <c r="E3097" s="1535"/>
    </row>
    <row r="3098" spans="4:5">
      <c r="D3098" s="1534"/>
      <c r="E3098" s="1535"/>
    </row>
    <row r="3099" spans="4:5">
      <c r="D3099" s="1534"/>
      <c r="E3099" s="1535"/>
    </row>
    <row r="3100" spans="4:5">
      <c r="D3100" s="1534"/>
      <c r="E3100" s="1535"/>
    </row>
    <row r="3101" spans="4:5">
      <c r="D3101" s="1534"/>
      <c r="E3101" s="1535"/>
    </row>
    <row r="3102" spans="4:5">
      <c r="D3102" s="1534"/>
      <c r="E3102" s="1535"/>
    </row>
    <row r="3103" spans="4:5">
      <c r="D3103" s="1534"/>
      <c r="E3103" s="1535"/>
    </row>
    <row r="3104" spans="4:5">
      <c r="D3104" s="1534"/>
      <c r="E3104" s="1535"/>
    </row>
    <row r="3105" spans="4:5">
      <c r="D3105" s="1534"/>
      <c r="E3105" s="1535"/>
    </row>
    <row r="3106" spans="4:5">
      <c r="D3106" s="1534"/>
      <c r="E3106" s="1535"/>
    </row>
    <row r="3107" spans="4:5">
      <c r="D3107" s="1534"/>
      <c r="E3107" s="1535"/>
    </row>
    <row r="3108" spans="4:5">
      <c r="D3108" s="1534"/>
      <c r="E3108" s="1535"/>
    </row>
    <row r="3109" spans="4:5">
      <c r="D3109" s="1534"/>
      <c r="E3109" s="1535"/>
    </row>
    <row r="3110" spans="4:5">
      <c r="D3110" s="1534"/>
      <c r="E3110" s="1535"/>
    </row>
    <row r="3111" spans="4:5">
      <c r="D3111" s="1534"/>
      <c r="E3111" s="1535"/>
    </row>
    <row r="3112" spans="4:5">
      <c r="D3112" s="1534"/>
      <c r="E3112" s="1535"/>
    </row>
    <row r="3113" spans="4:5">
      <c r="D3113" s="1534"/>
      <c r="E3113" s="1535"/>
    </row>
    <row r="3114" spans="4:5">
      <c r="D3114" s="1534"/>
      <c r="E3114" s="1535"/>
    </row>
    <row r="3115" spans="4:5">
      <c r="D3115" s="1534"/>
      <c r="E3115" s="1535"/>
    </row>
    <row r="3116" spans="4:5">
      <c r="D3116" s="1534"/>
      <c r="E3116" s="1535"/>
    </row>
    <row r="3117" spans="4:5">
      <c r="D3117" s="1534"/>
      <c r="E3117" s="1535"/>
    </row>
    <row r="3118" spans="4:5">
      <c r="D3118" s="1534"/>
      <c r="E3118" s="1535"/>
    </row>
    <row r="3119" spans="4:5">
      <c r="D3119" s="1534"/>
      <c r="E3119" s="1535"/>
    </row>
    <row r="3120" spans="4:5">
      <c r="D3120" s="1534"/>
      <c r="E3120" s="1535"/>
    </row>
    <row r="3121" spans="4:5">
      <c r="D3121" s="1534"/>
      <c r="E3121" s="1535"/>
    </row>
    <row r="3122" spans="4:5">
      <c r="D3122" s="1534"/>
      <c r="E3122" s="1535"/>
    </row>
    <row r="3123" spans="4:5">
      <c r="D3123" s="1534"/>
      <c r="E3123" s="1535"/>
    </row>
    <row r="3124" spans="4:5">
      <c r="D3124" s="1534"/>
      <c r="E3124" s="1535"/>
    </row>
    <row r="3125" spans="4:5">
      <c r="D3125" s="1534"/>
      <c r="E3125" s="1535"/>
    </row>
    <row r="3126" spans="4:5">
      <c r="D3126" s="1534"/>
      <c r="E3126" s="1535"/>
    </row>
    <row r="3127" spans="4:5">
      <c r="D3127" s="1534"/>
      <c r="E3127" s="1535"/>
    </row>
    <row r="3128" spans="4:5">
      <c r="D3128" s="1534"/>
      <c r="E3128" s="1535"/>
    </row>
    <row r="3129" spans="4:5">
      <c r="D3129" s="1534"/>
      <c r="E3129" s="1535"/>
    </row>
    <row r="3130" spans="4:5">
      <c r="D3130" s="1534"/>
      <c r="E3130" s="1535"/>
    </row>
    <row r="3131" spans="4:5">
      <c r="D3131" s="1534"/>
      <c r="E3131" s="1535"/>
    </row>
    <row r="3132" spans="4:5">
      <c r="D3132" s="1534"/>
      <c r="E3132" s="1535"/>
    </row>
    <row r="3133" spans="4:5">
      <c r="D3133" s="1534"/>
      <c r="E3133" s="1535"/>
    </row>
    <row r="3134" spans="4:5">
      <c r="D3134" s="1534"/>
      <c r="E3134" s="1535"/>
    </row>
    <row r="3135" spans="4:5">
      <c r="D3135" s="1534"/>
      <c r="E3135" s="1535"/>
    </row>
    <row r="3136" spans="4:5">
      <c r="D3136" s="1534"/>
      <c r="E3136" s="1535"/>
    </row>
    <row r="3137" spans="4:5">
      <c r="D3137" s="1534"/>
      <c r="E3137" s="1535"/>
    </row>
    <row r="3138" spans="4:5">
      <c r="D3138" s="1534"/>
      <c r="E3138" s="1535"/>
    </row>
    <row r="3139" spans="4:5">
      <c r="D3139" s="1534"/>
      <c r="E3139" s="1535"/>
    </row>
    <row r="3140" spans="4:5">
      <c r="D3140" s="1534"/>
      <c r="E3140" s="1535"/>
    </row>
    <row r="3141" spans="4:5">
      <c r="D3141" s="1534"/>
      <c r="E3141" s="1535"/>
    </row>
    <row r="3142" spans="4:5">
      <c r="D3142" s="1534"/>
      <c r="E3142" s="1535"/>
    </row>
    <row r="3143" spans="4:5">
      <c r="D3143" s="1534"/>
      <c r="E3143" s="1535"/>
    </row>
    <row r="3144" spans="4:5">
      <c r="D3144" s="1534"/>
      <c r="E3144" s="1535"/>
    </row>
    <row r="3145" spans="4:5">
      <c r="D3145" s="1534"/>
      <c r="E3145" s="1535"/>
    </row>
    <row r="3146" spans="4:5">
      <c r="D3146" s="1534"/>
      <c r="E3146" s="1535"/>
    </row>
    <row r="3147" spans="4:5">
      <c r="D3147" s="1534"/>
      <c r="E3147" s="1535"/>
    </row>
    <row r="3148" spans="4:5">
      <c r="D3148" s="1534"/>
      <c r="E3148" s="1535"/>
    </row>
    <row r="3149" spans="4:5">
      <c r="D3149" s="1534"/>
      <c r="E3149" s="1535"/>
    </row>
    <row r="3150" spans="4:5">
      <c r="D3150" s="1534"/>
      <c r="E3150" s="1535"/>
    </row>
    <row r="3151" spans="4:5">
      <c r="D3151" s="1534"/>
      <c r="E3151" s="1535"/>
    </row>
    <row r="3152" spans="4:5">
      <c r="D3152" s="1534"/>
      <c r="E3152" s="1535"/>
    </row>
    <row r="3153" spans="4:5">
      <c r="D3153" s="1534"/>
      <c r="E3153" s="1535"/>
    </row>
    <row r="3154" spans="4:5">
      <c r="D3154" s="1534"/>
      <c r="E3154" s="1535"/>
    </row>
    <row r="3155" spans="4:5">
      <c r="D3155" s="1534"/>
      <c r="E3155" s="1535"/>
    </row>
    <row r="3156" spans="4:5">
      <c r="D3156" s="1534"/>
      <c r="E3156" s="1535"/>
    </row>
    <row r="3157" spans="4:5">
      <c r="D3157" s="1534"/>
      <c r="E3157" s="1535"/>
    </row>
    <row r="3158" spans="4:5">
      <c r="D3158" s="1534"/>
      <c r="E3158" s="1535"/>
    </row>
    <row r="3159" spans="4:5">
      <c r="D3159" s="1534"/>
      <c r="E3159" s="1535"/>
    </row>
    <row r="3160" spans="4:5">
      <c r="D3160" s="1534"/>
      <c r="E3160" s="1535"/>
    </row>
    <row r="3161" spans="4:5">
      <c r="D3161" s="1534"/>
      <c r="E3161" s="1535"/>
    </row>
    <row r="3162" spans="4:5">
      <c r="D3162" s="1534"/>
      <c r="E3162" s="1535"/>
    </row>
    <row r="3163" spans="4:5">
      <c r="D3163" s="1534"/>
      <c r="E3163" s="1535"/>
    </row>
    <row r="3164" spans="4:5">
      <c r="D3164" s="1534"/>
      <c r="E3164" s="1535"/>
    </row>
    <row r="3165" spans="4:5">
      <c r="D3165" s="1534"/>
      <c r="E3165" s="1535"/>
    </row>
    <row r="3166" spans="4:5">
      <c r="D3166" s="1534"/>
      <c r="E3166" s="1535"/>
    </row>
    <row r="3167" spans="4:5">
      <c r="D3167" s="1534"/>
      <c r="E3167" s="1535"/>
    </row>
    <row r="3168" spans="4:5">
      <c r="D3168" s="1534"/>
      <c r="E3168" s="1535"/>
    </row>
    <row r="3169" spans="4:5">
      <c r="D3169" s="1534"/>
      <c r="E3169" s="1535"/>
    </row>
    <row r="3170" spans="4:5">
      <c r="D3170" s="1534"/>
      <c r="E3170" s="1535"/>
    </row>
    <row r="3171" spans="4:5">
      <c r="D3171" s="1534"/>
      <c r="E3171" s="1535"/>
    </row>
    <row r="3172" spans="4:5">
      <c r="D3172" s="1534"/>
      <c r="E3172" s="1535"/>
    </row>
    <row r="3173" spans="4:5">
      <c r="D3173" s="1534"/>
      <c r="E3173" s="1535"/>
    </row>
    <row r="3174" spans="4:5">
      <c r="D3174" s="1534"/>
      <c r="E3174" s="1535"/>
    </row>
    <row r="3175" spans="4:5">
      <c r="D3175" s="1534"/>
      <c r="E3175" s="1535"/>
    </row>
    <row r="3176" spans="4:5">
      <c r="D3176" s="1534"/>
      <c r="E3176" s="1535"/>
    </row>
    <row r="3177" spans="4:5">
      <c r="D3177" s="1534"/>
      <c r="E3177" s="1535"/>
    </row>
    <row r="3178" spans="4:5">
      <c r="D3178" s="1534"/>
      <c r="E3178" s="1535"/>
    </row>
    <row r="3179" spans="4:5">
      <c r="D3179" s="1534"/>
      <c r="E3179" s="1535"/>
    </row>
    <row r="3180" spans="4:5">
      <c r="D3180" s="1534"/>
      <c r="E3180" s="1535"/>
    </row>
    <row r="3181" spans="4:5">
      <c r="D3181" s="1534"/>
      <c r="E3181" s="1535"/>
    </row>
    <row r="3182" spans="4:5">
      <c r="D3182" s="1534"/>
      <c r="E3182" s="1535"/>
    </row>
    <row r="3183" spans="4:5">
      <c r="D3183" s="1534"/>
      <c r="E3183" s="1535"/>
    </row>
    <row r="3184" spans="4:5">
      <c r="D3184" s="1534"/>
      <c r="E3184" s="1535"/>
    </row>
    <row r="3185" spans="4:5">
      <c r="D3185" s="1534"/>
      <c r="E3185" s="1535"/>
    </row>
    <row r="3186" spans="4:5">
      <c r="D3186" s="1534"/>
      <c r="E3186" s="1535"/>
    </row>
    <row r="3187" spans="4:5">
      <c r="D3187" s="1534"/>
      <c r="E3187" s="1535"/>
    </row>
    <row r="3188" spans="4:5">
      <c r="D3188" s="1534"/>
      <c r="E3188" s="1535"/>
    </row>
    <row r="3189" spans="4:5">
      <c r="D3189" s="1534"/>
      <c r="E3189" s="1535"/>
    </row>
    <row r="3190" spans="4:5">
      <c r="D3190" s="1534"/>
      <c r="E3190" s="1535"/>
    </row>
    <row r="3191" spans="4:5">
      <c r="D3191" s="1534"/>
      <c r="E3191" s="1535"/>
    </row>
    <row r="3192" spans="4:5">
      <c r="D3192" s="1534"/>
      <c r="E3192" s="1535"/>
    </row>
    <row r="3193" spans="4:5">
      <c r="D3193" s="1534"/>
      <c r="E3193" s="1535"/>
    </row>
    <row r="3194" spans="4:5">
      <c r="D3194" s="1534"/>
      <c r="E3194" s="1535"/>
    </row>
    <row r="3195" spans="4:5">
      <c r="D3195" s="1534"/>
      <c r="E3195" s="1535"/>
    </row>
    <row r="3196" spans="4:5">
      <c r="D3196" s="1534"/>
      <c r="E3196" s="1535"/>
    </row>
    <row r="3197" spans="4:5">
      <c r="D3197" s="1534"/>
      <c r="E3197" s="1535"/>
    </row>
    <row r="3198" spans="4:5">
      <c r="D3198" s="1534"/>
      <c r="E3198" s="1535"/>
    </row>
    <row r="3199" spans="4:5">
      <c r="D3199" s="1534"/>
      <c r="E3199" s="1535"/>
    </row>
    <row r="3200" spans="4:5">
      <c r="D3200" s="1534"/>
      <c r="E3200" s="1535"/>
    </row>
    <row r="3201" spans="4:5">
      <c r="D3201" s="1534"/>
      <c r="E3201" s="1535"/>
    </row>
    <row r="3202" spans="4:5">
      <c r="D3202" s="1534"/>
      <c r="E3202" s="1535"/>
    </row>
    <row r="3203" spans="4:5">
      <c r="D3203" s="1534"/>
      <c r="E3203" s="1535"/>
    </row>
    <row r="3204" spans="4:5">
      <c r="D3204" s="1534"/>
      <c r="E3204" s="1535"/>
    </row>
    <row r="3205" spans="4:5">
      <c r="D3205" s="1534"/>
      <c r="E3205" s="1535"/>
    </row>
    <row r="3206" spans="4:5">
      <c r="D3206" s="1534"/>
      <c r="E3206" s="1535"/>
    </row>
    <row r="3207" spans="4:5">
      <c r="D3207" s="1534"/>
      <c r="E3207" s="1535"/>
    </row>
    <row r="3208" spans="4:5">
      <c r="D3208" s="1534"/>
      <c r="E3208" s="1535"/>
    </row>
    <row r="3209" spans="4:5">
      <c r="D3209" s="1534"/>
      <c r="E3209" s="1535"/>
    </row>
    <row r="3210" spans="4:5">
      <c r="D3210" s="1534"/>
      <c r="E3210" s="1535"/>
    </row>
    <row r="3211" spans="4:5">
      <c r="D3211" s="1534"/>
      <c r="E3211" s="1535"/>
    </row>
    <row r="3212" spans="4:5">
      <c r="D3212" s="1534"/>
      <c r="E3212" s="1535"/>
    </row>
    <row r="3213" spans="4:5">
      <c r="D3213" s="1534"/>
      <c r="E3213" s="1535"/>
    </row>
    <row r="3214" spans="4:5">
      <c r="D3214" s="1534"/>
      <c r="E3214" s="1535"/>
    </row>
    <row r="3215" spans="4:5">
      <c r="D3215" s="1534"/>
      <c r="E3215" s="1535"/>
    </row>
    <row r="3216" spans="4:5">
      <c r="D3216" s="1534"/>
      <c r="E3216" s="1535"/>
    </row>
    <row r="3217" spans="4:5">
      <c r="D3217" s="1534"/>
      <c r="E3217" s="1535"/>
    </row>
    <row r="3218" spans="4:5">
      <c r="D3218" s="1534"/>
      <c r="E3218" s="1535"/>
    </row>
    <row r="3219" spans="4:5">
      <c r="D3219" s="1534"/>
      <c r="E3219" s="1535"/>
    </row>
    <row r="3220" spans="4:5">
      <c r="D3220" s="1534"/>
      <c r="E3220" s="1535"/>
    </row>
    <row r="3221" spans="4:5">
      <c r="D3221" s="1534"/>
      <c r="E3221" s="1535"/>
    </row>
    <row r="3222" spans="4:5">
      <c r="D3222" s="1534"/>
      <c r="E3222" s="1535"/>
    </row>
    <row r="3223" spans="4:5">
      <c r="D3223" s="1534"/>
      <c r="E3223" s="1535"/>
    </row>
    <row r="3224" spans="4:5">
      <c r="D3224" s="1534"/>
      <c r="E3224" s="1535"/>
    </row>
    <row r="3225" spans="4:5">
      <c r="D3225" s="1534"/>
      <c r="E3225" s="1535"/>
    </row>
    <row r="3226" spans="4:5">
      <c r="D3226" s="1534"/>
      <c r="E3226" s="1535"/>
    </row>
    <row r="3227" spans="4:5">
      <c r="D3227" s="1534"/>
      <c r="E3227" s="1535"/>
    </row>
    <row r="3228" spans="4:5">
      <c r="D3228" s="1534"/>
      <c r="E3228" s="1535"/>
    </row>
    <row r="3229" spans="4:5">
      <c r="D3229" s="1534"/>
      <c r="E3229" s="1535"/>
    </row>
    <row r="3230" spans="4:5">
      <c r="D3230" s="1534"/>
      <c r="E3230" s="1535"/>
    </row>
    <row r="3231" spans="4:5">
      <c r="D3231" s="1534"/>
      <c r="E3231" s="1535"/>
    </row>
    <row r="3232" spans="4:5">
      <c r="D3232" s="1534"/>
      <c r="E3232" s="1535"/>
    </row>
    <row r="3233" spans="4:5">
      <c r="D3233" s="1534"/>
      <c r="E3233" s="1535"/>
    </row>
    <row r="3234" spans="4:5">
      <c r="D3234" s="1534"/>
      <c r="E3234" s="1535"/>
    </row>
    <row r="3235" spans="4:5">
      <c r="D3235" s="1534"/>
      <c r="E3235" s="1535"/>
    </row>
    <row r="3236" spans="4:5">
      <c r="D3236" s="1534"/>
      <c r="E3236" s="1535"/>
    </row>
    <row r="3237" spans="4:5">
      <c r="D3237" s="1534"/>
      <c r="E3237" s="1535"/>
    </row>
    <row r="3238" spans="4:5">
      <c r="D3238" s="1534"/>
      <c r="E3238" s="1535"/>
    </row>
    <row r="3239" spans="4:5">
      <c r="D3239" s="1534"/>
      <c r="E3239" s="1535"/>
    </row>
    <row r="3240" spans="4:5">
      <c r="D3240" s="1534"/>
      <c r="E3240" s="1535"/>
    </row>
    <row r="3241" spans="4:5">
      <c r="D3241" s="1534"/>
      <c r="E3241" s="1535"/>
    </row>
    <row r="3242" spans="4:5">
      <c r="D3242" s="1534"/>
      <c r="E3242" s="1535"/>
    </row>
    <row r="3243" spans="4:5">
      <c r="D3243" s="1534"/>
      <c r="E3243" s="1535"/>
    </row>
    <row r="3244" spans="4:5">
      <c r="D3244" s="1534"/>
      <c r="E3244" s="1535"/>
    </row>
    <row r="3245" spans="4:5">
      <c r="D3245" s="1534"/>
      <c r="E3245" s="1535"/>
    </row>
    <row r="3246" spans="4:5">
      <c r="D3246" s="1534"/>
      <c r="E3246" s="1535"/>
    </row>
    <row r="3247" spans="4:5">
      <c r="D3247" s="1534"/>
      <c r="E3247" s="1535"/>
    </row>
    <row r="3248" spans="4:5">
      <c r="D3248" s="1534"/>
      <c r="E3248" s="1535"/>
    </row>
    <row r="3249" spans="4:5">
      <c r="D3249" s="1534"/>
      <c r="E3249" s="1535"/>
    </row>
    <row r="3250" spans="4:5">
      <c r="D3250" s="1534"/>
      <c r="E3250" s="1535"/>
    </row>
    <row r="3251" spans="4:5">
      <c r="D3251" s="1534"/>
      <c r="E3251" s="1535"/>
    </row>
    <row r="3252" spans="4:5">
      <c r="D3252" s="1534"/>
      <c r="E3252" s="1535"/>
    </row>
    <row r="3253" spans="4:5">
      <c r="D3253" s="1534"/>
      <c r="E3253" s="1535"/>
    </row>
    <row r="3254" spans="4:5">
      <c r="D3254" s="1534"/>
      <c r="E3254" s="1535"/>
    </row>
    <row r="3255" spans="4:5">
      <c r="D3255" s="1534"/>
      <c r="E3255" s="1535"/>
    </row>
    <row r="3256" spans="4:5">
      <c r="D3256" s="1534"/>
      <c r="E3256" s="1535"/>
    </row>
    <row r="3257" spans="4:5">
      <c r="D3257" s="1534"/>
      <c r="E3257" s="1535"/>
    </row>
    <row r="3258" spans="4:5">
      <c r="D3258" s="1534"/>
      <c r="E3258" s="1535"/>
    </row>
    <row r="3259" spans="4:5">
      <c r="D3259" s="1534"/>
      <c r="E3259" s="1535"/>
    </row>
    <row r="3260" spans="4:5">
      <c r="D3260" s="1534"/>
      <c r="E3260" s="1535"/>
    </row>
    <row r="3261" spans="4:5">
      <c r="D3261" s="1534"/>
      <c r="E3261" s="1535"/>
    </row>
    <row r="3262" spans="4:5">
      <c r="D3262" s="1534"/>
      <c r="E3262" s="1535"/>
    </row>
    <row r="3263" spans="4:5">
      <c r="D3263" s="1534"/>
      <c r="E3263" s="1535"/>
    </row>
    <row r="3264" spans="4:5">
      <c r="D3264" s="1534"/>
      <c r="E3264" s="1535"/>
    </row>
    <row r="3265" spans="4:5">
      <c r="D3265" s="1534"/>
      <c r="E3265" s="1535"/>
    </row>
    <row r="3266" spans="4:5">
      <c r="D3266" s="1534"/>
      <c r="E3266" s="1535"/>
    </row>
    <row r="3267" spans="4:5">
      <c r="D3267" s="1534"/>
      <c r="E3267" s="1535"/>
    </row>
    <row r="3268" spans="4:5">
      <c r="D3268" s="1534"/>
      <c r="E3268" s="1535"/>
    </row>
    <row r="3269" spans="4:5">
      <c r="D3269" s="1534"/>
      <c r="E3269" s="1535"/>
    </row>
    <row r="3270" spans="4:5">
      <c r="D3270" s="1534"/>
      <c r="E3270" s="1535"/>
    </row>
    <row r="3271" spans="4:5">
      <c r="D3271" s="1534"/>
      <c r="E3271" s="1535"/>
    </row>
    <row r="3272" spans="4:5">
      <c r="D3272" s="1534"/>
      <c r="E3272" s="1535"/>
    </row>
    <row r="3273" spans="4:5">
      <c r="D3273" s="1534"/>
      <c r="E3273" s="1535"/>
    </row>
    <row r="3274" spans="4:5">
      <c r="D3274" s="1534"/>
      <c r="E3274" s="1535"/>
    </row>
    <row r="3275" spans="4:5">
      <c r="D3275" s="1534"/>
      <c r="E3275" s="1535"/>
    </row>
    <row r="3276" spans="4:5">
      <c r="D3276" s="1534"/>
      <c r="E3276" s="1535"/>
    </row>
    <row r="3277" spans="4:5">
      <c r="D3277" s="1534"/>
      <c r="E3277" s="1535"/>
    </row>
    <row r="3278" spans="4:5">
      <c r="D3278" s="1534"/>
      <c r="E3278" s="1535"/>
    </row>
    <row r="3279" spans="4:5">
      <c r="D3279" s="1534"/>
      <c r="E3279" s="1535"/>
    </row>
    <row r="3280" spans="4:5">
      <c r="D3280" s="1534"/>
      <c r="E3280" s="1535"/>
    </row>
    <row r="3281" spans="4:5">
      <c r="D3281" s="1534"/>
      <c r="E3281" s="1535"/>
    </row>
    <row r="3282" spans="4:5">
      <c r="D3282" s="1534"/>
      <c r="E3282" s="1535"/>
    </row>
    <row r="3283" spans="4:5">
      <c r="D3283" s="1534"/>
      <c r="E3283" s="1535"/>
    </row>
    <row r="3284" spans="4:5">
      <c r="D3284" s="1534"/>
      <c r="E3284" s="1535"/>
    </row>
    <row r="3285" spans="4:5">
      <c r="D3285" s="1534"/>
      <c r="E3285" s="1535"/>
    </row>
    <row r="3286" spans="4:5">
      <c r="D3286" s="1534"/>
      <c r="E3286" s="1535"/>
    </row>
    <row r="3287" spans="4:5">
      <c r="D3287" s="1534"/>
      <c r="E3287" s="1535"/>
    </row>
    <row r="3288" spans="4:5">
      <c r="D3288" s="1534"/>
      <c r="E3288" s="1535"/>
    </row>
    <row r="3289" spans="4:5">
      <c r="D3289" s="1534"/>
      <c r="E3289" s="1535"/>
    </row>
    <row r="3290" spans="4:5">
      <c r="D3290" s="1534"/>
      <c r="E3290" s="1535"/>
    </row>
    <row r="3291" spans="4:5">
      <c r="D3291" s="1534"/>
      <c r="E3291" s="1535"/>
    </row>
    <row r="3292" spans="4:5">
      <c r="D3292" s="1534"/>
      <c r="E3292" s="1535"/>
    </row>
    <row r="3293" spans="4:5">
      <c r="D3293" s="1534"/>
      <c r="E3293" s="1535"/>
    </row>
    <row r="3294" spans="4:5">
      <c r="D3294" s="1534"/>
      <c r="E3294" s="1535"/>
    </row>
    <row r="3295" spans="4:5">
      <c r="D3295" s="1534"/>
      <c r="E3295" s="1535"/>
    </row>
    <row r="3296" spans="4:5">
      <c r="D3296" s="1534"/>
      <c r="E3296" s="1535"/>
    </row>
    <row r="3297" spans="4:5">
      <c r="D3297" s="1534"/>
      <c r="E3297" s="1535"/>
    </row>
    <row r="3298" spans="4:5">
      <c r="D3298" s="1534"/>
      <c r="E3298" s="1535"/>
    </row>
    <row r="3299" spans="4:5">
      <c r="D3299" s="1534"/>
      <c r="E3299" s="1535"/>
    </row>
    <row r="3300" spans="4:5">
      <c r="D3300" s="1534"/>
      <c r="E3300" s="1535"/>
    </row>
    <row r="3301" spans="4:5">
      <c r="D3301" s="1534"/>
      <c r="E3301" s="1535"/>
    </row>
    <row r="3302" spans="4:5">
      <c r="D3302" s="1534"/>
      <c r="E3302" s="1535"/>
    </row>
    <row r="3303" spans="4:5">
      <c r="D3303" s="1534"/>
      <c r="E3303" s="1535"/>
    </row>
    <row r="3304" spans="4:5">
      <c r="D3304" s="1534"/>
      <c r="E3304" s="1535"/>
    </row>
    <row r="3305" spans="4:5">
      <c r="D3305" s="1534"/>
      <c r="E3305" s="1535"/>
    </row>
    <row r="3306" spans="4:5">
      <c r="D3306" s="1534"/>
      <c r="E3306" s="1535"/>
    </row>
    <row r="3307" spans="4:5">
      <c r="D3307" s="1534"/>
      <c r="E3307" s="1535"/>
    </row>
    <row r="3308" spans="4:5">
      <c r="D3308" s="1534"/>
      <c r="E3308" s="1535"/>
    </row>
    <row r="3309" spans="4:5">
      <c r="D3309" s="1534"/>
      <c r="E3309" s="1535"/>
    </row>
    <row r="3310" spans="4:5">
      <c r="D3310" s="1534"/>
      <c r="E3310" s="1535"/>
    </row>
    <row r="3311" spans="4:5">
      <c r="D3311" s="1534"/>
      <c r="E3311" s="1535"/>
    </row>
    <row r="3312" spans="4:5">
      <c r="D3312" s="1534"/>
      <c r="E3312" s="1535"/>
    </row>
    <row r="3313" spans="4:5">
      <c r="D3313" s="1534"/>
      <c r="E3313" s="1535"/>
    </row>
    <row r="3314" spans="4:5">
      <c r="D3314" s="1534"/>
      <c r="E3314" s="1535"/>
    </row>
    <row r="3315" spans="4:5">
      <c r="D3315" s="1534"/>
      <c r="E3315" s="1535"/>
    </row>
    <row r="3316" spans="4:5">
      <c r="D3316" s="1534"/>
      <c r="E3316" s="1535"/>
    </row>
    <row r="3317" spans="4:5">
      <c r="D3317" s="1534"/>
      <c r="E3317" s="1535"/>
    </row>
    <row r="3318" spans="4:5">
      <c r="D3318" s="1534"/>
      <c r="E3318" s="1535"/>
    </row>
    <row r="3319" spans="4:5">
      <c r="D3319" s="1534"/>
      <c r="E3319" s="1535"/>
    </row>
    <row r="3320" spans="4:5">
      <c r="D3320" s="1534"/>
      <c r="E3320" s="1535"/>
    </row>
    <row r="3321" spans="4:5">
      <c r="D3321" s="1534"/>
      <c r="E3321" s="1535"/>
    </row>
    <row r="3322" spans="4:5">
      <c r="D3322" s="1534"/>
      <c r="E3322" s="1535"/>
    </row>
    <row r="3323" spans="4:5">
      <c r="D3323" s="1534"/>
      <c r="E3323" s="1535"/>
    </row>
    <row r="3324" spans="4:5">
      <c r="D3324" s="1534"/>
      <c r="E3324" s="1535"/>
    </row>
    <row r="3325" spans="4:5">
      <c r="D3325" s="1534"/>
      <c r="E3325" s="1535"/>
    </row>
    <row r="3326" spans="4:5">
      <c r="D3326" s="1534"/>
      <c r="E3326" s="1535"/>
    </row>
    <row r="3327" spans="4:5">
      <c r="D3327" s="1534"/>
      <c r="E3327" s="1535"/>
    </row>
    <row r="3328" spans="4:5">
      <c r="D3328" s="1534"/>
      <c r="E3328" s="1535"/>
    </row>
    <row r="3329" spans="4:5">
      <c r="D3329" s="1534"/>
      <c r="E3329" s="1535"/>
    </row>
    <row r="3330" spans="4:5">
      <c r="D3330" s="1534"/>
      <c r="E3330" s="1535"/>
    </row>
    <row r="3331" spans="4:5">
      <c r="D3331" s="1534"/>
      <c r="E3331" s="1535"/>
    </row>
    <row r="3332" spans="4:5">
      <c r="D3332" s="1534"/>
      <c r="E3332" s="1535"/>
    </row>
    <row r="3333" spans="4:5">
      <c r="D3333" s="1534"/>
      <c r="E3333" s="1535"/>
    </row>
    <row r="3334" spans="4:5">
      <c r="D3334" s="1534"/>
      <c r="E3334" s="1535"/>
    </row>
    <row r="3335" spans="4:5">
      <c r="D3335" s="1534"/>
      <c r="E3335" s="1535"/>
    </row>
    <row r="3336" spans="4:5">
      <c r="D3336" s="1534"/>
      <c r="E3336" s="1535"/>
    </row>
    <row r="3337" spans="4:5">
      <c r="D3337" s="1534"/>
      <c r="E3337" s="1535"/>
    </row>
    <row r="3338" spans="4:5">
      <c r="D3338" s="1534"/>
      <c r="E3338" s="1535"/>
    </row>
    <row r="3339" spans="4:5">
      <c r="D3339" s="1534"/>
      <c r="E3339" s="1535"/>
    </row>
    <row r="3340" spans="4:5">
      <c r="D3340" s="1534"/>
      <c r="E3340" s="1535"/>
    </row>
    <row r="3341" spans="4:5">
      <c r="D3341" s="1534"/>
      <c r="E3341" s="1535"/>
    </row>
    <row r="3342" spans="4:5">
      <c r="D3342" s="1534"/>
      <c r="E3342" s="1535"/>
    </row>
    <row r="3343" spans="4:5">
      <c r="D3343" s="1534"/>
      <c r="E3343" s="1535"/>
    </row>
    <row r="3344" spans="4:5">
      <c r="D3344" s="1534"/>
      <c r="E3344" s="1535"/>
    </row>
    <row r="3345" spans="4:5">
      <c r="D3345" s="1534"/>
      <c r="E3345" s="1535"/>
    </row>
    <row r="3346" spans="4:5">
      <c r="D3346" s="1534"/>
      <c r="E3346" s="1535"/>
    </row>
    <row r="3347" spans="4:5">
      <c r="D3347" s="1534"/>
      <c r="E3347" s="1535"/>
    </row>
    <row r="3348" spans="4:5">
      <c r="D3348" s="1534"/>
      <c r="E3348" s="1535"/>
    </row>
    <row r="3349" spans="4:5">
      <c r="D3349" s="1534"/>
      <c r="E3349" s="1535"/>
    </row>
    <row r="3350" spans="4:5">
      <c r="D3350" s="1534"/>
      <c r="E3350" s="1535"/>
    </row>
    <row r="3351" spans="4:5">
      <c r="D3351" s="1534"/>
      <c r="E3351" s="1535"/>
    </row>
    <row r="3352" spans="4:5">
      <c r="D3352" s="1534"/>
      <c r="E3352" s="1535"/>
    </row>
    <row r="3353" spans="4:5">
      <c r="D3353" s="1534"/>
      <c r="E3353" s="1535"/>
    </row>
    <row r="3354" spans="4:5">
      <c r="D3354" s="1534"/>
      <c r="E3354" s="1535"/>
    </row>
    <row r="3355" spans="4:5">
      <c r="D3355" s="1534"/>
      <c r="E3355" s="1535"/>
    </row>
    <row r="3356" spans="4:5">
      <c r="D3356" s="1534"/>
      <c r="E3356" s="1535"/>
    </row>
    <row r="3357" spans="4:5">
      <c r="D3357" s="1534"/>
      <c r="E3357" s="1535"/>
    </row>
    <row r="3358" spans="4:5">
      <c r="D3358" s="1534"/>
      <c r="E3358" s="1535"/>
    </row>
    <row r="3359" spans="4:5">
      <c r="D3359" s="1534"/>
      <c r="E3359" s="1535"/>
    </row>
    <row r="3360" spans="4:5">
      <c r="D3360" s="1534"/>
      <c r="E3360" s="1535"/>
    </row>
    <row r="3361" spans="4:5">
      <c r="D3361" s="1534"/>
      <c r="E3361" s="1535"/>
    </row>
    <row r="3362" spans="4:5">
      <c r="D3362" s="1534"/>
      <c r="E3362" s="1535"/>
    </row>
    <row r="3363" spans="4:5">
      <c r="D3363" s="1534"/>
      <c r="E3363" s="1535"/>
    </row>
    <row r="3364" spans="4:5">
      <c r="D3364" s="1534"/>
      <c r="E3364" s="1535"/>
    </row>
    <row r="3365" spans="4:5">
      <c r="D3365" s="1534"/>
      <c r="E3365" s="1535"/>
    </row>
    <row r="3366" spans="4:5">
      <c r="D3366" s="1534"/>
      <c r="E3366" s="1535"/>
    </row>
    <row r="3367" spans="4:5">
      <c r="D3367" s="1534"/>
      <c r="E3367" s="1535"/>
    </row>
    <row r="3368" spans="4:5">
      <c r="D3368" s="1534"/>
      <c r="E3368" s="1535"/>
    </row>
    <row r="3369" spans="4:5">
      <c r="D3369" s="1534"/>
      <c r="E3369" s="1535"/>
    </row>
    <row r="3370" spans="4:5">
      <c r="D3370" s="1534"/>
      <c r="E3370" s="1535"/>
    </row>
    <row r="3371" spans="4:5">
      <c r="D3371" s="1534"/>
      <c r="E3371" s="1535"/>
    </row>
    <row r="3372" spans="4:5">
      <c r="D3372" s="1534"/>
      <c r="E3372" s="1535"/>
    </row>
    <row r="3373" spans="4:5">
      <c r="D3373" s="1534"/>
      <c r="E3373" s="1535"/>
    </row>
    <row r="3374" spans="4:5">
      <c r="D3374" s="1534"/>
      <c r="E3374" s="1535"/>
    </row>
    <row r="3375" spans="4:5">
      <c r="D3375" s="1534"/>
      <c r="E3375" s="1535"/>
    </row>
    <row r="3376" spans="4:5">
      <c r="D3376" s="1534"/>
      <c r="E3376" s="1535"/>
    </row>
    <row r="3377" spans="4:5">
      <c r="D3377" s="1534"/>
      <c r="E3377" s="1535"/>
    </row>
    <row r="3378" spans="4:5">
      <c r="D3378" s="1534"/>
      <c r="E3378" s="1535"/>
    </row>
    <row r="3379" spans="4:5">
      <c r="D3379" s="1534"/>
      <c r="E3379" s="1535"/>
    </row>
    <row r="3380" spans="4:5">
      <c r="D3380" s="1534"/>
      <c r="E3380" s="1535"/>
    </row>
    <row r="3381" spans="4:5">
      <c r="D3381" s="1534"/>
      <c r="E3381" s="1535"/>
    </row>
    <row r="3382" spans="4:5">
      <c r="D3382" s="1534"/>
      <c r="E3382" s="1535"/>
    </row>
    <row r="3383" spans="4:5">
      <c r="D3383" s="1534"/>
      <c r="E3383" s="1535"/>
    </row>
    <row r="3384" spans="4:5">
      <c r="D3384" s="1534"/>
      <c r="E3384" s="1535"/>
    </row>
    <row r="3385" spans="4:5">
      <c r="D3385" s="1534"/>
      <c r="E3385" s="1535"/>
    </row>
    <row r="3386" spans="4:5">
      <c r="D3386" s="1534"/>
      <c r="E3386" s="1535"/>
    </row>
    <row r="3387" spans="4:5">
      <c r="D3387" s="1534"/>
      <c r="E3387" s="1535"/>
    </row>
    <row r="3388" spans="4:5">
      <c r="D3388" s="1534"/>
      <c r="E3388" s="1535"/>
    </row>
    <row r="3389" spans="4:5">
      <c r="D3389" s="1534"/>
      <c r="E3389" s="1535"/>
    </row>
    <row r="3390" spans="4:5">
      <c r="D3390" s="1534"/>
      <c r="E3390" s="1535"/>
    </row>
    <row r="3391" spans="4:5">
      <c r="D3391" s="1534"/>
      <c r="E3391" s="1535"/>
    </row>
    <row r="3392" spans="4:5">
      <c r="D3392" s="1534"/>
      <c r="E3392" s="1535"/>
    </row>
    <row r="3393" spans="4:5">
      <c r="D3393" s="1534"/>
      <c r="E3393" s="1535"/>
    </row>
    <row r="3394" spans="4:5">
      <c r="D3394" s="1534"/>
      <c r="E3394" s="1535"/>
    </row>
    <row r="3395" spans="4:5">
      <c r="D3395" s="1534"/>
      <c r="E3395" s="1535"/>
    </row>
    <row r="3396" spans="4:5">
      <c r="D3396" s="1534"/>
      <c r="E3396" s="1535"/>
    </row>
    <row r="3397" spans="4:5">
      <c r="D3397" s="1534"/>
      <c r="E3397" s="1535"/>
    </row>
    <row r="3398" spans="4:5">
      <c r="D3398" s="1534"/>
      <c r="E3398" s="1535"/>
    </row>
    <row r="3399" spans="4:5">
      <c r="D3399" s="1534"/>
      <c r="E3399" s="1535"/>
    </row>
    <row r="3400" spans="4:5">
      <c r="D3400" s="1534"/>
      <c r="E3400" s="1535"/>
    </row>
    <row r="3401" spans="4:5">
      <c r="D3401" s="1534"/>
      <c r="E3401" s="1535"/>
    </row>
    <row r="3402" spans="4:5">
      <c r="D3402" s="1534"/>
      <c r="E3402" s="1535"/>
    </row>
    <row r="3403" spans="4:5">
      <c r="D3403" s="1534"/>
      <c r="E3403" s="1535"/>
    </row>
    <row r="3404" spans="4:5">
      <c r="D3404" s="1534"/>
      <c r="E3404" s="1535"/>
    </row>
    <row r="3405" spans="4:5">
      <c r="D3405" s="1534"/>
      <c r="E3405" s="1535"/>
    </row>
    <row r="3406" spans="4:5">
      <c r="D3406" s="1534"/>
      <c r="E3406" s="1535"/>
    </row>
    <row r="3407" spans="4:5">
      <c r="D3407" s="1534"/>
      <c r="E3407" s="1535"/>
    </row>
    <row r="3408" spans="4:5">
      <c r="D3408" s="1534"/>
      <c r="E3408" s="1535"/>
    </row>
    <row r="3409" spans="4:5">
      <c r="D3409" s="1534"/>
      <c r="E3409" s="1535"/>
    </row>
    <row r="3410" spans="4:5">
      <c r="D3410" s="1534"/>
      <c r="E3410" s="1535"/>
    </row>
    <row r="3411" spans="4:5">
      <c r="D3411" s="1534"/>
      <c r="E3411" s="1535"/>
    </row>
    <row r="3412" spans="4:5">
      <c r="D3412" s="1534"/>
      <c r="E3412" s="1535"/>
    </row>
    <row r="3413" spans="4:5">
      <c r="D3413" s="1534"/>
      <c r="E3413" s="1535"/>
    </row>
    <row r="3414" spans="4:5">
      <c r="D3414" s="1534"/>
      <c r="E3414" s="1535"/>
    </row>
    <row r="3415" spans="4:5">
      <c r="D3415" s="1534"/>
      <c r="E3415" s="1535"/>
    </row>
    <row r="3416" spans="4:5">
      <c r="D3416" s="1534"/>
      <c r="E3416" s="1535"/>
    </row>
    <row r="3417" spans="4:5">
      <c r="D3417" s="1534"/>
      <c r="E3417" s="1535"/>
    </row>
    <row r="3418" spans="4:5">
      <c r="D3418" s="1534"/>
      <c r="E3418" s="1535"/>
    </row>
    <row r="3419" spans="4:5">
      <c r="D3419" s="1534"/>
      <c r="E3419" s="1535"/>
    </row>
    <row r="3420" spans="4:5">
      <c r="D3420" s="1534"/>
      <c r="E3420" s="1535"/>
    </row>
    <row r="3421" spans="4:5">
      <c r="D3421" s="1534"/>
      <c r="E3421" s="1535"/>
    </row>
    <row r="3422" spans="4:5">
      <c r="D3422" s="1534"/>
      <c r="E3422" s="1535"/>
    </row>
    <row r="3423" spans="4:5">
      <c r="D3423" s="1534"/>
      <c r="E3423" s="1535"/>
    </row>
    <row r="3424" spans="4:5">
      <c r="D3424" s="1534"/>
      <c r="E3424" s="1535"/>
    </row>
    <row r="3425" spans="4:5">
      <c r="D3425" s="1534"/>
      <c r="E3425" s="1535"/>
    </row>
    <row r="3426" spans="4:5">
      <c r="D3426" s="1534"/>
      <c r="E3426" s="1535"/>
    </row>
    <row r="3427" spans="4:5">
      <c r="D3427" s="1534"/>
      <c r="E3427" s="1535"/>
    </row>
    <row r="3428" spans="4:5">
      <c r="D3428" s="1534"/>
      <c r="E3428" s="1535"/>
    </row>
    <row r="3429" spans="4:5">
      <c r="D3429" s="1534"/>
      <c r="E3429" s="1535"/>
    </row>
    <row r="3430" spans="4:5">
      <c r="D3430" s="1534"/>
      <c r="E3430" s="1535"/>
    </row>
    <row r="3431" spans="4:5">
      <c r="D3431" s="1534"/>
      <c r="E3431" s="1535"/>
    </row>
    <row r="3432" spans="4:5">
      <c r="D3432" s="1534"/>
      <c r="E3432" s="1535"/>
    </row>
    <row r="3433" spans="4:5">
      <c r="D3433" s="1534"/>
      <c r="E3433" s="1535"/>
    </row>
    <row r="3434" spans="4:5">
      <c r="D3434" s="1534"/>
      <c r="E3434" s="1535"/>
    </row>
    <row r="3435" spans="4:5">
      <c r="D3435" s="1534"/>
      <c r="E3435" s="1535"/>
    </row>
    <row r="3436" spans="4:5">
      <c r="D3436" s="1534"/>
      <c r="E3436" s="1535"/>
    </row>
    <row r="3437" spans="4:5">
      <c r="D3437" s="1534"/>
      <c r="E3437" s="1535"/>
    </row>
    <row r="3438" spans="4:5">
      <c r="D3438" s="1534"/>
      <c r="E3438" s="1535"/>
    </row>
    <row r="3439" spans="4:5">
      <c r="D3439" s="1534"/>
      <c r="E3439" s="1535"/>
    </row>
    <row r="3440" spans="4:5">
      <c r="D3440" s="1534"/>
      <c r="E3440" s="1535"/>
    </row>
    <row r="3441" spans="4:5">
      <c r="D3441" s="1534"/>
      <c r="E3441" s="1535"/>
    </row>
    <row r="3442" spans="4:5">
      <c r="D3442" s="1534"/>
      <c r="E3442" s="1535"/>
    </row>
    <row r="3443" spans="4:5">
      <c r="D3443" s="1534"/>
      <c r="E3443" s="1535"/>
    </row>
    <row r="3444" spans="4:5">
      <c r="D3444" s="1534"/>
      <c r="E3444" s="1535"/>
    </row>
    <row r="3445" spans="4:5">
      <c r="D3445" s="1534"/>
      <c r="E3445" s="1535"/>
    </row>
    <row r="3446" spans="4:5">
      <c r="D3446" s="1534"/>
      <c r="E3446" s="1535"/>
    </row>
    <row r="3447" spans="4:5">
      <c r="D3447" s="1534"/>
      <c r="E3447" s="1535"/>
    </row>
    <row r="3448" spans="4:5">
      <c r="D3448" s="1534"/>
      <c r="E3448" s="1535"/>
    </row>
    <row r="3449" spans="4:5">
      <c r="D3449" s="1534"/>
      <c r="E3449" s="1535"/>
    </row>
    <row r="3450" spans="4:5">
      <c r="D3450" s="1534"/>
      <c r="E3450" s="1535"/>
    </row>
    <row r="3451" spans="4:5">
      <c r="D3451" s="1534"/>
      <c r="E3451" s="1535"/>
    </row>
    <row r="3452" spans="4:5">
      <c r="D3452" s="1534"/>
      <c r="E3452" s="1535"/>
    </row>
    <row r="3453" spans="4:5">
      <c r="D3453" s="1534"/>
      <c r="E3453" s="1535"/>
    </row>
    <row r="3454" spans="4:5">
      <c r="D3454" s="1534"/>
      <c r="E3454" s="1535"/>
    </row>
    <row r="3455" spans="4:5">
      <c r="D3455" s="1534"/>
      <c r="E3455" s="1535"/>
    </row>
    <row r="3456" spans="4:5">
      <c r="D3456" s="1534"/>
      <c r="E3456" s="1535"/>
    </row>
    <row r="3457" spans="4:5">
      <c r="D3457" s="1534"/>
      <c r="E3457" s="1535"/>
    </row>
    <row r="3458" spans="4:5">
      <c r="D3458" s="1534"/>
      <c r="E3458" s="1535"/>
    </row>
    <row r="3459" spans="4:5">
      <c r="D3459" s="1534"/>
      <c r="E3459" s="1535"/>
    </row>
    <row r="3460" spans="4:5">
      <c r="D3460" s="1534"/>
      <c r="E3460" s="1535"/>
    </row>
    <row r="3461" spans="4:5">
      <c r="D3461" s="1534"/>
      <c r="E3461" s="1535"/>
    </row>
    <row r="3462" spans="4:5">
      <c r="D3462" s="1534"/>
      <c r="E3462" s="1535"/>
    </row>
    <row r="3463" spans="4:5">
      <c r="D3463" s="1534"/>
      <c r="E3463" s="1535"/>
    </row>
    <row r="3464" spans="4:5">
      <c r="D3464" s="1534"/>
      <c r="E3464" s="1535"/>
    </row>
    <row r="3465" spans="4:5">
      <c r="D3465" s="1534"/>
      <c r="E3465" s="1535"/>
    </row>
    <row r="3466" spans="4:5">
      <c r="D3466" s="1534"/>
      <c r="E3466" s="1535"/>
    </row>
    <row r="3467" spans="4:5">
      <c r="D3467" s="1534"/>
      <c r="E3467" s="1535"/>
    </row>
    <row r="3468" spans="4:5">
      <c r="D3468" s="1534"/>
      <c r="E3468" s="1535"/>
    </row>
    <row r="3469" spans="4:5">
      <c r="D3469" s="1534"/>
      <c r="E3469" s="1535"/>
    </row>
    <row r="3470" spans="4:5">
      <c r="D3470" s="1534"/>
      <c r="E3470" s="1535"/>
    </row>
    <row r="3471" spans="4:5">
      <c r="D3471" s="1534"/>
      <c r="E3471" s="1535"/>
    </row>
    <row r="3472" spans="4:5">
      <c r="D3472" s="1534"/>
      <c r="E3472" s="1535"/>
    </row>
    <row r="3473" spans="4:5">
      <c r="D3473" s="1534"/>
      <c r="E3473" s="1535"/>
    </row>
    <row r="3474" spans="4:5">
      <c r="D3474" s="1534"/>
      <c r="E3474" s="1535"/>
    </row>
    <row r="3475" spans="4:5">
      <c r="D3475" s="1534"/>
      <c r="E3475" s="1535"/>
    </row>
    <row r="3476" spans="4:5">
      <c r="D3476" s="1534"/>
      <c r="E3476" s="1535"/>
    </row>
    <row r="3477" spans="4:5">
      <c r="D3477" s="1534"/>
      <c r="E3477" s="1535"/>
    </row>
    <row r="3478" spans="4:5">
      <c r="D3478" s="1534"/>
      <c r="E3478" s="1535"/>
    </row>
    <row r="3479" spans="4:5">
      <c r="D3479" s="1534"/>
      <c r="E3479" s="1535"/>
    </row>
    <row r="3480" spans="4:5">
      <c r="D3480" s="1534"/>
      <c r="E3480" s="1535"/>
    </row>
    <row r="3481" spans="4:5">
      <c r="D3481" s="1534"/>
      <c r="E3481" s="1535"/>
    </row>
    <row r="3482" spans="4:5">
      <c r="D3482" s="1534"/>
      <c r="E3482" s="1535"/>
    </row>
    <row r="3483" spans="4:5">
      <c r="D3483" s="1534"/>
      <c r="E3483" s="1535"/>
    </row>
    <row r="3484" spans="4:5">
      <c r="D3484" s="1534"/>
      <c r="E3484" s="1535"/>
    </row>
    <row r="3485" spans="4:5">
      <c r="D3485" s="1534"/>
      <c r="E3485" s="1535"/>
    </row>
    <row r="3486" spans="4:5">
      <c r="D3486" s="1534"/>
      <c r="E3486" s="1535"/>
    </row>
    <row r="3487" spans="4:5">
      <c r="D3487" s="1534"/>
      <c r="E3487" s="1535"/>
    </row>
    <row r="3488" spans="4:5">
      <c r="D3488" s="1534"/>
      <c r="E3488" s="1535"/>
    </row>
    <row r="3489" spans="4:5">
      <c r="D3489" s="1534"/>
      <c r="E3489" s="1535"/>
    </row>
    <row r="3490" spans="4:5">
      <c r="D3490" s="1534"/>
      <c r="E3490" s="1535"/>
    </row>
    <row r="3491" spans="4:5">
      <c r="D3491" s="1534"/>
      <c r="E3491" s="1535"/>
    </row>
    <row r="3492" spans="4:5">
      <c r="D3492" s="1534"/>
      <c r="E3492" s="1535"/>
    </row>
    <row r="3493" spans="4:5">
      <c r="D3493" s="1534"/>
      <c r="E3493" s="1535"/>
    </row>
    <row r="3494" spans="4:5">
      <c r="D3494" s="1534"/>
      <c r="E3494" s="1535"/>
    </row>
    <row r="3495" spans="4:5">
      <c r="D3495" s="1534"/>
      <c r="E3495" s="1535"/>
    </row>
    <row r="3496" spans="4:5">
      <c r="D3496" s="1534"/>
      <c r="E3496" s="1535"/>
    </row>
    <row r="3497" spans="4:5">
      <c r="D3497" s="1534"/>
      <c r="E3497" s="1535"/>
    </row>
    <row r="3498" spans="4:5">
      <c r="D3498" s="1534"/>
      <c r="E3498" s="1535"/>
    </row>
    <row r="3499" spans="4:5">
      <c r="D3499" s="1534"/>
      <c r="E3499" s="1535"/>
    </row>
    <row r="3500" spans="4:5">
      <c r="D3500" s="1534"/>
      <c r="E3500" s="1535"/>
    </row>
    <row r="3501" spans="4:5">
      <c r="D3501" s="1534"/>
      <c r="E3501" s="1535"/>
    </row>
    <row r="3502" spans="4:5">
      <c r="D3502" s="1534"/>
      <c r="E3502" s="1535"/>
    </row>
    <row r="3503" spans="4:5">
      <c r="D3503" s="1534"/>
      <c r="E3503" s="1535"/>
    </row>
    <row r="3504" spans="4:5">
      <c r="D3504" s="1534"/>
      <c r="E3504" s="1535"/>
    </row>
    <row r="3505" spans="4:5">
      <c r="D3505" s="1534"/>
      <c r="E3505" s="1535"/>
    </row>
    <row r="3506" spans="4:5">
      <c r="D3506" s="1534"/>
      <c r="E3506" s="1535"/>
    </row>
    <row r="3507" spans="4:5">
      <c r="D3507" s="1534"/>
      <c r="E3507" s="1535"/>
    </row>
    <row r="3508" spans="4:5">
      <c r="D3508" s="1534"/>
      <c r="E3508" s="1535"/>
    </row>
    <row r="3509" spans="4:5">
      <c r="D3509" s="1534"/>
      <c r="E3509" s="1535"/>
    </row>
    <row r="3510" spans="4:5">
      <c r="D3510" s="1534"/>
      <c r="E3510" s="1535"/>
    </row>
    <row r="3511" spans="4:5">
      <c r="D3511" s="1534"/>
      <c r="E3511" s="1535"/>
    </row>
    <row r="3512" spans="4:5">
      <c r="D3512" s="1534"/>
      <c r="E3512" s="1535"/>
    </row>
    <row r="3513" spans="4:5">
      <c r="D3513" s="1534"/>
      <c r="E3513" s="1535"/>
    </row>
    <row r="3514" spans="4:5">
      <c r="D3514" s="1534"/>
      <c r="E3514" s="1535"/>
    </row>
    <row r="3515" spans="4:5">
      <c r="D3515" s="1534"/>
      <c r="E3515" s="1535"/>
    </row>
    <row r="3516" spans="4:5">
      <c r="D3516" s="1534"/>
      <c r="E3516" s="1535"/>
    </row>
    <row r="3517" spans="4:5">
      <c r="D3517" s="1534"/>
      <c r="E3517" s="1535"/>
    </row>
    <row r="3518" spans="4:5">
      <c r="D3518" s="1534"/>
      <c r="E3518" s="1535"/>
    </row>
    <row r="3519" spans="4:5">
      <c r="D3519" s="1534"/>
      <c r="E3519" s="1535"/>
    </row>
    <row r="3520" spans="4:5">
      <c r="D3520" s="1534"/>
      <c r="E3520" s="1535"/>
    </row>
    <row r="3521" spans="4:5">
      <c r="D3521" s="1534"/>
      <c r="E3521" s="1535"/>
    </row>
    <row r="3522" spans="4:5">
      <c r="D3522" s="1534"/>
      <c r="E3522" s="1535"/>
    </row>
    <row r="3523" spans="4:5">
      <c r="D3523" s="1534"/>
      <c r="E3523" s="1535"/>
    </row>
    <row r="3524" spans="4:5">
      <c r="D3524" s="1534"/>
      <c r="E3524" s="1535"/>
    </row>
    <row r="3525" spans="4:5">
      <c r="D3525" s="1534"/>
      <c r="E3525" s="1535"/>
    </row>
    <row r="3526" spans="4:5">
      <c r="D3526" s="1534"/>
      <c r="E3526" s="1535"/>
    </row>
    <row r="3527" spans="4:5">
      <c r="D3527" s="1534"/>
      <c r="E3527" s="1535"/>
    </row>
    <row r="3528" spans="4:5">
      <c r="D3528" s="1534"/>
      <c r="E3528" s="1535"/>
    </row>
    <row r="3529" spans="4:5">
      <c r="D3529" s="1534"/>
      <c r="E3529" s="1535"/>
    </row>
    <row r="3530" spans="4:5">
      <c r="D3530" s="1534"/>
      <c r="E3530" s="1535"/>
    </row>
    <row r="3531" spans="4:5">
      <c r="D3531" s="1534"/>
      <c r="E3531" s="1535"/>
    </row>
    <row r="3532" spans="4:5">
      <c r="D3532" s="1534"/>
      <c r="E3532" s="1535"/>
    </row>
    <row r="3533" spans="4:5">
      <c r="D3533" s="1534"/>
      <c r="E3533" s="1535"/>
    </row>
    <row r="3534" spans="4:5">
      <c r="D3534" s="1534"/>
      <c r="E3534" s="1535"/>
    </row>
    <row r="3535" spans="4:5">
      <c r="D3535" s="1534"/>
      <c r="E3535" s="1535"/>
    </row>
    <row r="3536" spans="4:5">
      <c r="D3536" s="1534"/>
      <c r="E3536" s="1535"/>
    </row>
    <row r="3537" spans="4:5">
      <c r="D3537" s="1534"/>
      <c r="E3537" s="1535"/>
    </row>
    <row r="3538" spans="4:5">
      <c r="D3538" s="1534"/>
      <c r="E3538" s="1535"/>
    </row>
    <row r="3539" spans="4:5">
      <c r="D3539" s="1534"/>
      <c r="E3539" s="1535"/>
    </row>
    <row r="3540" spans="4:5">
      <c r="D3540" s="1534"/>
      <c r="E3540" s="1535"/>
    </row>
    <row r="3541" spans="4:5">
      <c r="D3541" s="1534"/>
      <c r="E3541" s="1535"/>
    </row>
    <row r="3542" spans="4:5">
      <c r="D3542" s="1534"/>
      <c r="E3542" s="1535"/>
    </row>
    <row r="3543" spans="4:5">
      <c r="D3543" s="1534"/>
      <c r="E3543" s="1535"/>
    </row>
    <row r="3544" spans="4:5">
      <c r="D3544" s="1534"/>
      <c r="E3544" s="1535"/>
    </row>
    <row r="3545" spans="4:5">
      <c r="D3545" s="1534"/>
      <c r="E3545" s="1535"/>
    </row>
    <row r="3546" spans="4:5">
      <c r="D3546" s="1534"/>
      <c r="E3546" s="1535"/>
    </row>
    <row r="3547" spans="4:5">
      <c r="D3547" s="1534"/>
      <c r="E3547" s="1535"/>
    </row>
    <row r="3548" spans="4:5">
      <c r="D3548" s="1534"/>
      <c r="E3548" s="1535"/>
    </row>
    <row r="3549" spans="4:5">
      <c r="D3549" s="1534"/>
      <c r="E3549" s="1535"/>
    </row>
    <row r="3550" spans="4:5">
      <c r="D3550" s="1534"/>
      <c r="E3550" s="1535"/>
    </row>
    <row r="3551" spans="4:5">
      <c r="D3551" s="1534"/>
      <c r="E3551" s="1535"/>
    </row>
    <row r="3552" spans="4:5">
      <c r="D3552" s="1534"/>
      <c r="E3552" s="1535"/>
    </row>
    <row r="3553" spans="4:5">
      <c r="D3553" s="1534"/>
      <c r="E3553" s="1535"/>
    </row>
    <row r="3554" spans="4:5">
      <c r="D3554" s="1534"/>
      <c r="E3554" s="1535"/>
    </row>
    <row r="3555" spans="4:5">
      <c r="D3555" s="1534"/>
      <c r="E3555" s="1535"/>
    </row>
    <row r="3556" spans="4:5">
      <c r="D3556" s="1534"/>
      <c r="E3556" s="1535"/>
    </row>
    <row r="3557" spans="4:5">
      <c r="D3557" s="1534"/>
      <c r="E3557" s="1535"/>
    </row>
    <row r="3558" spans="4:5">
      <c r="D3558" s="1534"/>
      <c r="E3558" s="1535"/>
    </row>
    <row r="3559" spans="4:5">
      <c r="D3559" s="1534"/>
      <c r="E3559" s="1535"/>
    </row>
    <row r="3560" spans="4:5">
      <c r="D3560" s="1534"/>
      <c r="E3560" s="1535"/>
    </row>
    <row r="3561" spans="4:5">
      <c r="D3561" s="1534"/>
      <c r="E3561" s="1535"/>
    </row>
    <row r="3562" spans="4:5">
      <c r="D3562" s="1534"/>
      <c r="E3562" s="1535"/>
    </row>
    <row r="3563" spans="4:5">
      <c r="D3563" s="1534"/>
      <c r="E3563" s="1535"/>
    </row>
    <row r="3564" spans="4:5">
      <c r="D3564" s="1534"/>
      <c r="E3564" s="1535"/>
    </row>
    <row r="3565" spans="4:5">
      <c r="D3565" s="1534"/>
      <c r="E3565" s="1535"/>
    </row>
    <row r="3566" spans="4:5">
      <c r="D3566" s="1534"/>
      <c r="E3566" s="1535"/>
    </row>
    <row r="3567" spans="4:5">
      <c r="D3567" s="1534"/>
      <c r="E3567" s="1535"/>
    </row>
    <row r="3568" spans="4:5">
      <c r="D3568" s="1534"/>
      <c r="E3568" s="1535"/>
    </row>
    <row r="3569" spans="4:5">
      <c r="D3569" s="1534"/>
      <c r="E3569" s="1535"/>
    </row>
    <row r="3570" spans="4:5">
      <c r="D3570" s="1534"/>
      <c r="E3570" s="1535"/>
    </row>
    <row r="3571" spans="4:5">
      <c r="D3571" s="1534"/>
      <c r="E3571" s="1535"/>
    </row>
    <row r="3572" spans="4:5">
      <c r="D3572" s="1534"/>
      <c r="E3572" s="1535"/>
    </row>
    <row r="3573" spans="4:5">
      <c r="D3573" s="1534"/>
      <c r="E3573" s="1535"/>
    </row>
    <row r="3574" spans="4:5">
      <c r="D3574" s="1534"/>
      <c r="E3574" s="1535"/>
    </row>
    <row r="3575" spans="4:5">
      <c r="D3575" s="1534"/>
      <c r="E3575" s="1535"/>
    </row>
    <row r="3576" spans="4:5">
      <c r="D3576" s="1534"/>
      <c r="E3576" s="1535"/>
    </row>
    <row r="3577" spans="4:5">
      <c r="D3577" s="1534"/>
      <c r="E3577" s="1535"/>
    </row>
    <row r="3578" spans="4:5">
      <c r="D3578" s="1534"/>
      <c r="E3578" s="1535"/>
    </row>
    <row r="3579" spans="4:5">
      <c r="D3579" s="1534"/>
      <c r="E3579" s="1535"/>
    </row>
    <row r="3580" spans="4:5">
      <c r="D3580" s="1534"/>
      <c r="E3580" s="1535"/>
    </row>
    <row r="3581" spans="4:5">
      <c r="D3581" s="1534"/>
      <c r="E3581" s="1535"/>
    </row>
    <row r="3582" spans="4:5">
      <c r="D3582" s="1534"/>
      <c r="E3582" s="1535"/>
    </row>
    <row r="3583" spans="4:5">
      <c r="D3583" s="1534"/>
      <c r="E3583" s="1535"/>
    </row>
    <row r="3584" spans="4:5">
      <c r="D3584" s="1534"/>
      <c r="E3584" s="1535"/>
    </row>
    <row r="3585" spans="4:5">
      <c r="D3585" s="1534"/>
      <c r="E3585" s="1535"/>
    </row>
    <row r="3586" spans="4:5">
      <c r="D3586" s="1534"/>
      <c r="E3586" s="1535"/>
    </row>
    <row r="3587" spans="4:5">
      <c r="D3587" s="1534"/>
      <c r="E3587" s="1535"/>
    </row>
    <row r="3588" spans="4:5">
      <c r="D3588" s="1534"/>
      <c r="E3588" s="1535"/>
    </row>
    <row r="3589" spans="4:5">
      <c r="D3589" s="1534"/>
      <c r="E3589" s="1535"/>
    </row>
    <row r="3590" spans="4:5">
      <c r="D3590" s="1534"/>
      <c r="E3590" s="1535"/>
    </row>
    <row r="3591" spans="4:5">
      <c r="D3591" s="1534"/>
      <c r="E3591" s="1535"/>
    </row>
    <row r="3592" spans="4:5">
      <c r="D3592" s="1534"/>
      <c r="E3592" s="1535"/>
    </row>
    <row r="3593" spans="4:5">
      <c r="D3593" s="1534"/>
      <c r="E3593" s="1535"/>
    </row>
    <row r="3594" spans="4:5">
      <c r="D3594" s="1534"/>
      <c r="E3594" s="1535"/>
    </row>
    <row r="3595" spans="4:5">
      <c r="D3595" s="1534"/>
      <c r="E3595" s="1535"/>
    </row>
    <row r="3596" spans="4:5">
      <c r="D3596" s="1534"/>
      <c r="E3596" s="1535"/>
    </row>
    <row r="3597" spans="4:5">
      <c r="D3597" s="1534"/>
      <c r="E3597" s="1535"/>
    </row>
    <row r="3598" spans="4:5">
      <c r="D3598" s="1534"/>
      <c r="E3598" s="1535"/>
    </row>
    <row r="3599" spans="4:5">
      <c r="D3599" s="1534"/>
      <c r="E3599" s="1535"/>
    </row>
    <row r="3600" spans="4:5">
      <c r="D3600" s="1534"/>
      <c r="E3600" s="1535"/>
    </row>
    <row r="3601" spans="4:5">
      <c r="D3601" s="1534"/>
      <c r="E3601" s="1535"/>
    </row>
    <row r="3602" spans="4:5">
      <c r="D3602" s="1534"/>
      <c r="E3602" s="1535"/>
    </row>
    <row r="3603" spans="4:5">
      <c r="D3603" s="1534"/>
      <c r="E3603" s="1535"/>
    </row>
    <row r="3604" spans="4:5">
      <c r="D3604" s="1534"/>
      <c r="E3604" s="1535"/>
    </row>
    <row r="3605" spans="4:5">
      <c r="D3605" s="1534"/>
      <c r="E3605" s="1535"/>
    </row>
    <row r="3606" spans="4:5">
      <c r="D3606" s="1534"/>
      <c r="E3606" s="1535"/>
    </row>
    <row r="3607" spans="4:5">
      <c r="D3607" s="1534"/>
      <c r="E3607" s="1535"/>
    </row>
    <row r="3608" spans="4:5">
      <c r="D3608" s="1534"/>
      <c r="E3608" s="1535"/>
    </row>
    <row r="3609" spans="4:5">
      <c r="D3609" s="1534"/>
      <c r="E3609" s="1535"/>
    </row>
    <row r="3610" spans="4:5">
      <c r="D3610" s="1534"/>
      <c r="E3610" s="1535"/>
    </row>
    <row r="3611" spans="4:5">
      <c r="D3611" s="1534"/>
      <c r="E3611" s="1535"/>
    </row>
    <row r="3612" spans="4:5">
      <c r="D3612" s="1534"/>
      <c r="E3612" s="1535"/>
    </row>
    <row r="3613" spans="4:5">
      <c r="D3613" s="1534"/>
      <c r="E3613" s="1535"/>
    </row>
    <row r="3614" spans="4:5">
      <c r="D3614" s="1534"/>
      <c r="E3614" s="1535"/>
    </row>
    <row r="3615" spans="4:5">
      <c r="D3615" s="1534"/>
      <c r="E3615" s="1535"/>
    </row>
    <row r="3616" spans="4:5">
      <c r="D3616" s="1534"/>
      <c r="E3616" s="1535"/>
    </row>
    <row r="3617" spans="4:5">
      <c r="D3617" s="1534"/>
      <c r="E3617" s="1535"/>
    </row>
    <row r="3618" spans="4:5">
      <c r="D3618" s="1534"/>
      <c r="E3618" s="1535"/>
    </row>
    <row r="3619" spans="4:5">
      <c r="D3619" s="1534"/>
      <c r="E3619" s="1535"/>
    </row>
    <row r="3620" spans="4:5">
      <c r="D3620" s="1534"/>
      <c r="E3620" s="1535"/>
    </row>
    <row r="3621" spans="4:5">
      <c r="D3621" s="1534"/>
      <c r="E3621" s="1535"/>
    </row>
    <row r="3622" spans="4:5">
      <c r="D3622" s="1534"/>
      <c r="E3622" s="1535"/>
    </row>
    <row r="3623" spans="4:5">
      <c r="D3623" s="1534"/>
      <c r="E3623" s="1535"/>
    </row>
    <row r="3624" spans="4:5">
      <c r="D3624" s="1534"/>
      <c r="E3624" s="1535"/>
    </row>
    <row r="3625" spans="4:5">
      <c r="D3625" s="1534"/>
      <c r="E3625" s="1535"/>
    </row>
    <row r="3626" spans="4:5">
      <c r="D3626" s="1534"/>
      <c r="E3626" s="1535"/>
    </row>
    <row r="3627" spans="4:5">
      <c r="D3627" s="1534"/>
      <c r="E3627" s="1535"/>
    </row>
    <row r="3628" spans="4:5">
      <c r="D3628" s="1534"/>
      <c r="E3628" s="1535"/>
    </row>
    <row r="3629" spans="4:5">
      <c r="D3629" s="1534"/>
      <c r="E3629" s="1535"/>
    </row>
    <row r="3630" spans="4:5">
      <c r="D3630" s="1534"/>
      <c r="E3630" s="1535"/>
    </row>
    <row r="3631" spans="4:5">
      <c r="D3631" s="1534"/>
      <c r="E3631" s="1535"/>
    </row>
    <row r="3632" spans="4:5">
      <c r="D3632" s="1534"/>
      <c r="E3632" s="1535"/>
    </row>
    <row r="3633" spans="4:5">
      <c r="D3633" s="1534"/>
      <c r="E3633" s="1535"/>
    </row>
    <row r="3634" spans="4:5">
      <c r="D3634" s="1534"/>
      <c r="E3634" s="1535"/>
    </row>
    <row r="3635" spans="4:5">
      <c r="D3635" s="1534"/>
      <c r="E3635" s="1535"/>
    </row>
    <row r="3636" spans="4:5">
      <c r="D3636" s="1534"/>
      <c r="E3636" s="1535"/>
    </row>
    <row r="3637" spans="4:5">
      <c r="D3637" s="1534"/>
      <c r="E3637" s="1535"/>
    </row>
    <row r="3638" spans="4:5">
      <c r="D3638" s="1534"/>
      <c r="E3638" s="1535"/>
    </row>
    <row r="3639" spans="4:5">
      <c r="D3639" s="1534"/>
      <c r="E3639" s="1535"/>
    </row>
    <row r="3640" spans="4:5">
      <c r="D3640" s="1534"/>
      <c r="E3640" s="1535"/>
    </row>
    <row r="3641" spans="4:5">
      <c r="D3641" s="1534"/>
      <c r="E3641" s="1535"/>
    </row>
    <row r="3642" spans="4:5">
      <c r="D3642" s="1534"/>
      <c r="E3642" s="1535"/>
    </row>
    <row r="3643" spans="4:5">
      <c r="D3643" s="1534"/>
      <c r="E3643" s="1535"/>
    </row>
    <row r="3644" spans="4:5">
      <c r="D3644" s="1534"/>
      <c r="E3644" s="1535"/>
    </row>
    <row r="3645" spans="4:5">
      <c r="D3645" s="1534"/>
      <c r="E3645" s="1535"/>
    </row>
    <row r="3646" spans="4:5">
      <c r="D3646" s="1534"/>
      <c r="E3646" s="1535"/>
    </row>
    <row r="3647" spans="4:5">
      <c r="D3647" s="1534"/>
      <c r="E3647" s="1535"/>
    </row>
    <row r="3648" spans="4:5">
      <c r="D3648" s="1534"/>
      <c r="E3648" s="1535"/>
    </row>
    <row r="3649" spans="4:5">
      <c r="D3649" s="1534"/>
      <c r="E3649" s="1535"/>
    </row>
    <row r="3650" spans="4:5">
      <c r="D3650" s="1534"/>
      <c r="E3650" s="1535"/>
    </row>
    <row r="3651" spans="4:5">
      <c r="D3651" s="1534"/>
      <c r="E3651" s="1535"/>
    </row>
    <row r="3652" spans="4:5">
      <c r="D3652" s="1534"/>
      <c r="E3652" s="1535"/>
    </row>
    <row r="3653" spans="4:5">
      <c r="D3653" s="1534"/>
      <c r="E3653" s="1535"/>
    </row>
    <row r="3654" spans="4:5">
      <c r="D3654" s="1534"/>
      <c r="E3654" s="1535"/>
    </row>
    <row r="3655" spans="4:5">
      <c r="D3655" s="1534"/>
      <c r="E3655" s="1535"/>
    </row>
    <row r="3656" spans="4:5">
      <c r="D3656" s="1534"/>
      <c r="E3656" s="1535"/>
    </row>
    <row r="3657" spans="4:5">
      <c r="D3657" s="1534"/>
      <c r="E3657" s="1535"/>
    </row>
    <row r="3658" spans="4:5">
      <c r="D3658" s="1534"/>
      <c r="E3658" s="1535"/>
    </row>
    <row r="3659" spans="4:5">
      <c r="D3659" s="1534"/>
      <c r="E3659" s="1535"/>
    </row>
    <row r="3660" spans="4:5">
      <c r="D3660" s="1534"/>
      <c r="E3660" s="1535"/>
    </row>
    <row r="3661" spans="4:5">
      <c r="D3661" s="1534"/>
      <c r="E3661" s="1535"/>
    </row>
    <row r="3662" spans="4:5">
      <c r="D3662" s="1534"/>
      <c r="E3662" s="1535"/>
    </row>
    <row r="3663" spans="4:5">
      <c r="D3663" s="1534"/>
      <c r="E3663" s="1535"/>
    </row>
    <row r="3664" spans="4:5">
      <c r="D3664" s="1534"/>
      <c r="E3664" s="1535"/>
    </row>
    <row r="3665" spans="4:5">
      <c r="D3665" s="1534"/>
      <c r="E3665" s="1535"/>
    </row>
    <row r="3666" spans="4:5">
      <c r="D3666" s="1534"/>
      <c r="E3666" s="1535"/>
    </row>
    <row r="3667" spans="4:5">
      <c r="D3667" s="1534"/>
      <c r="E3667" s="1535"/>
    </row>
    <row r="3668" spans="4:5">
      <c r="D3668" s="1534"/>
      <c r="E3668" s="1535"/>
    </row>
    <row r="3669" spans="4:5">
      <c r="D3669" s="1534"/>
      <c r="E3669" s="1535"/>
    </row>
    <row r="3670" spans="4:5">
      <c r="D3670" s="1534"/>
      <c r="E3670" s="1535"/>
    </row>
    <row r="3671" spans="4:5">
      <c r="D3671" s="1534"/>
      <c r="E3671" s="1535"/>
    </row>
    <row r="3672" spans="4:5">
      <c r="D3672" s="1534"/>
      <c r="E3672" s="1535"/>
    </row>
    <row r="3673" spans="4:5">
      <c r="D3673" s="1534"/>
      <c r="E3673" s="1535"/>
    </row>
    <row r="3674" spans="4:5">
      <c r="D3674" s="1534"/>
      <c r="E3674" s="1535"/>
    </row>
    <row r="3675" spans="4:5">
      <c r="D3675" s="1534"/>
      <c r="E3675" s="1535"/>
    </row>
    <row r="3676" spans="4:5">
      <c r="D3676" s="1534"/>
      <c r="E3676" s="1535"/>
    </row>
    <row r="3677" spans="4:5">
      <c r="D3677" s="1534"/>
      <c r="E3677" s="1535"/>
    </row>
    <row r="3678" spans="4:5">
      <c r="D3678" s="1534"/>
      <c r="E3678" s="1535"/>
    </row>
    <row r="3679" spans="4:5">
      <c r="D3679" s="1534"/>
      <c r="E3679" s="1535"/>
    </row>
    <row r="3680" spans="4:5">
      <c r="D3680" s="1534"/>
      <c r="E3680" s="1535"/>
    </row>
    <row r="3681" spans="4:5">
      <c r="D3681" s="1534"/>
      <c r="E3681" s="1535"/>
    </row>
    <row r="3682" spans="4:5">
      <c r="D3682" s="1534"/>
      <c r="E3682" s="1535"/>
    </row>
    <row r="3683" spans="4:5">
      <c r="D3683" s="1534"/>
      <c r="E3683" s="1535"/>
    </row>
    <row r="3684" spans="4:5">
      <c r="D3684" s="1534"/>
      <c r="E3684" s="1535"/>
    </row>
    <row r="3685" spans="4:5">
      <c r="D3685" s="1534"/>
      <c r="E3685" s="1535"/>
    </row>
    <row r="3686" spans="4:5">
      <c r="D3686" s="1534"/>
      <c r="E3686" s="1535"/>
    </row>
    <row r="3687" spans="4:5">
      <c r="D3687" s="1534"/>
      <c r="E3687" s="1535"/>
    </row>
    <row r="3688" spans="4:5">
      <c r="D3688" s="1534"/>
      <c r="E3688" s="1535"/>
    </row>
    <row r="3689" spans="4:5">
      <c r="D3689" s="1534"/>
      <c r="E3689" s="1535"/>
    </row>
    <row r="3690" spans="4:5">
      <c r="D3690" s="1534"/>
      <c r="E3690" s="1535"/>
    </row>
    <row r="3691" spans="4:5">
      <c r="D3691" s="1534"/>
      <c r="E3691" s="1535"/>
    </row>
    <row r="3692" spans="4:5">
      <c r="D3692" s="1534"/>
      <c r="E3692" s="1535"/>
    </row>
    <row r="3693" spans="4:5">
      <c r="D3693" s="1534"/>
      <c r="E3693" s="1535"/>
    </row>
    <row r="3694" spans="4:5">
      <c r="D3694" s="1534"/>
      <c r="E3694" s="1535"/>
    </row>
    <row r="3695" spans="4:5">
      <c r="D3695" s="1534"/>
      <c r="E3695" s="1535"/>
    </row>
    <row r="3696" spans="4:5">
      <c r="D3696" s="1534"/>
      <c r="E3696" s="1535"/>
    </row>
    <row r="3697" spans="4:5">
      <c r="D3697" s="1534"/>
      <c r="E3697" s="1535"/>
    </row>
    <row r="3698" spans="4:5">
      <c r="D3698" s="1534"/>
      <c r="E3698" s="1535"/>
    </row>
    <row r="3699" spans="4:5">
      <c r="D3699" s="1534"/>
      <c r="E3699" s="1535"/>
    </row>
    <row r="3700" spans="4:5">
      <c r="D3700" s="1534"/>
      <c r="E3700" s="1535"/>
    </row>
    <row r="3701" spans="4:5">
      <c r="D3701" s="1534"/>
      <c r="E3701" s="1535"/>
    </row>
    <row r="3702" spans="4:5">
      <c r="D3702" s="1534"/>
      <c r="E3702" s="1535"/>
    </row>
    <row r="3703" spans="4:5">
      <c r="D3703" s="1534"/>
      <c r="E3703" s="1535"/>
    </row>
    <row r="3704" spans="4:5">
      <c r="D3704" s="1534"/>
      <c r="E3704" s="1535"/>
    </row>
    <row r="3705" spans="4:5">
      <c r="D3705" s="1534"/>
      <c r="E3705" s="1535"/>
    </row>
    <row r="3706" spans="4:5">
      <c r="D3706" s="1534"/>
      <c r="E3706" s="1535"/>
    </row>
    <row r="3707" spans="4:5">
      <c r="D3707" s="1534"/>
      <c r="E3707" s="1535"/>
    </row>
    <row r="3708" spans="4:5">
      <c r="D3708" s="1534"/>
      <c r="E3708" s="1535"/>
    </row>
    <row r="3709" spans="4:5">
      <c r="D3709" s="1534"/>
      <c r="E3709" s="1535"/>
    </row>
    <row r="3710" spans="4:5">
      <c r="D3710" s="1534"/>
      <c r="E3710" s="1535"/>
    </row>
    <row r="3711" spans="4:5">
      <c r="D3711" s="1534"/>
      <c r="E3711" s="1535"/>
    </row>
    <row r="3712" spans="4:5">
      <c r="D3712" s="1534"/>
      <c r="E3712" s="1535"/>
    </row>
    <row r="3713" spans="4:5">
      <c r="D3713" s="1534"/>
      <c r="E3713" s="1535"/>
    </row>
    <row r="3714" spans="4:5">
      <c r="D3714" s="1534"/>
      <c r="E3714" s="1535"/>
    </row>
    <row r="3715" spans="4:5">
      <c r="D3715" s="1534"/>
      <c r="E3715" s="1535"/>
    </row>
    <row r="3716" spans="4:5">
      <c r="D3716" s="1534"/>
      <c r="E3716" s="1535"/>
    </row>
    <row r="3717" spans="4:5">
      <c r="D3717" s="1534"/>
      <c r="E3717" s="1535"/>
    </row>
    <row r="3718" spans="4:5">
      <c r="D3718" s="1534"/>
      <c r="E3718" s="1535"/>
    </row>
    <row r="3719" spans="4:5">
      <c r="D3719" s="1534"/>
      <c r="E3719" s="1535"/>
    </row>
    <row r="3720" spans="4:5">
      <c r="D3720" s="1534"/>
      <c r="E3720" s="1535"/>
    </row>
    <row r="3721" spans="4:5">
      <c r="D3721" s="1534"/>
      <c r="E3721" s="1535"/>
    </row>
    <row r="3722" spans="4:5">
      <c r="D3722" s="1534"/>
      <c r="E3722" s="1535"/>
    </row>
    <row r="3723" spans="4:5">
      <c r="D3723" s="1534"/>
      <c r="E3723" s="1535"/>
    </row>
    <row r="3724" spans="4:5">
      <c r="D3724" s="1534"/>
      <c r="E3724" s="1535"/>
    </row>
    <row r="3725" spans="4:5">
      <c r="D3725" s="1534"/>
      <c r="E3725" s="1535"/>
    </row>
    <row r="3726" spans="4:5">
      <c r="D3726" s="1534"/>
      <c r="E3726" s="1535"/>
    </row>
    <row r="3727" spans="4:5">
      <c r="D3727" s="1534"/>
      <c r="E3727" s="1535"/>
    </row>
    <row r="3728" spans="4:5">
      <c r="D3728" s="1534"/>
      <c r="E3728" s="1535"/>
    </row>
    <row r="3729" spans="4:5">
      <c r="D3729" s="1534"/>
      <c r="E3729" s="1535"/>
    </row>
    <row r="3730" spans="4:5">
      <c r="D3730" s="1534"/>
      <c r="E3730" s="1535"/>
    </row>
    <row r="3731" spans="4:5">
      <c r="D3731" s="1534"/>
      <c r="E3731" s="1535"/>
    </row>
    <row r="3732" spans="4:5">
      <c r="D3732" s="1534"/>
      <c r="E3732" s="1535"/>
    </row>
    <row r="3733" spans="4:5">
      <c r="D3733" s="1534"/>
      <c r="E3733" s="1535"/>
    </row>
    <row r="3734" spans="4:5">
      <c r="D3734" s="1534"/>
      <c r="E3734" s="1535"/>
    </row>
    <row r="3735" spans="4:5">
      <c r="D3735" s="1534"/>
      <c r="E3735" s="1535"/>
    </row>
    <row r="3736" spans="4:5">
      <c r="D3736" s="1534"/>
      <c r="E3736" s="1535"/>
    </row>
    <row r="3737" spans="4:5">
      <c r="D3737" s="1534"/>
      <c r="E3737" s="1535"/>
    </row>
    <row r="3738" spans="4:5">
      <c r="D3738" s="1534"/>
      <c r="E3738" s="1535"/>
    </row>
    <row r="3739" spans="4:5">
      <c r="D3739" s="1534"/>
      <c r="E3739" s="1535"/>
    </row>
    <row r="3740" spans="4:5">
      <c r="D3740" s="1534"/>
      <c r="E3740" s="1535"/>
    </row>
    <row r="3741" spans="4:5">
      <c r="D3741" s="1534"/>
      <c r="E3741" s="1535"/>
    </row>
    <row r="3742" spans="4:5">
      <c r="D3742" s="1534"/>
      <c r="E3742" s="1535"/>
    </row>
    <row r="3743" spans="4:5">
      <c r="D3743" s="1534"/>
      <c r="E3743" s="1535"/>
    </row>
    <row r="3744" spans="4:5">
      <c r="D3744" s="1534"/>
      <c r="E3744" s="1535"/>
    </row>
    <row r="3745" spans="4:5">
      <c r="D3745" s="1534"/>
      <c r="E3745" s="1535"/>
    </row>
    <row r="3746" spans="4:5">
      <c r="D3746" s="1534"/>
      <c r="E3746" s="1535"/>
    </row>
    <row r="3747" spans="4:5">
      <c r="D3747" s="1534"/>
      <c r="E3747" s="1535"/>
    </row>
    <row r="3748" spans="4:5">
      <c r="D3748" s="1534"/>
      <c r="E3748" s="1535"/>
    </row>
    <row r="3749" spans="4:5">
      <c r="D3749" s="1534"/>
      <c r="E3749" s="1535"/>
    </row>
    <row r="3750" spans="4:5">
      <c r="D3750" s="1534"/>
      <c r="E3750" s="1535"/>
    </row>
    <row r="3751" spans="4:5">
      <c r="D3751" s="1534"/>
      <c r="E3751" s="1535"/>
    </row>
    <row r="3752" spans="4:5">
      <c r="D3752" s="1534"/>
      <c r="E3752" s="1535"/>
    </row>
    <row r="3753" spans="4:5">
      <c r="D3753" s="1534"/>
      <c r="E3753" s="1535"/>
    </row>
    <row r="3754" spans="4:5">
      <c r="D3754" s="1534"/>
      <c r="E3754" s="1535"/>
    </row>
    <row r="3755" spans="4:5">
      <c r="D3755" s="1534"/>
      <c r="E3755" s="1535"/>
    </row>
    <row r="3756" spans="4:5">
      <c r="D3756" s="1534"/>
      <c r="E3756" s="1535"/>
    </row>
    <row r="3757" spans="4:5">
      <c r="D3757" s="1534"/>
      <c r="E3757" s="1535"/>
    </row>
    <row r="3758" spans="4:5">
      <c r="D3758" s="1534"/>
      <c r="E3758" s="1535"/>
    </row>
    <row r="3759" spans="4:5">
      <c r="D3759" s="1534"/>
      <c r="E3759" s="1535"/>
    </row>
    <row r="3760" spans="4:5">
      <c r="D3760" s="1534"/>
      <c r="E3760" s="1535"/>
    </row>
    <row r="3761" spans="4:5">
      <c r="D3761" s="1534"/>
      <c r="E3761" s="1535"/>
    </row>
    <row r="3762" spans="4:5">
      <c r="D3762" s="1534"/>
      <c r="E3762" s="1535"/>
    </row>
    <row r="3763" spans="4:5">
      <c r="D3763" s="1534"/>
      <c r="E3763" s="1535"/>
    </row>
    <row r="3764" spans="4:5">
      <c r="D3764" s="1534"/>
      <c r="E3764" s="1535"/>
    </row>
    <row r="3765" spans="4:5">
      <c r="D3765" s="1534"/>
      <c r="E3765" s="1535"/>
    </row>
    <row r="3766" spans="4:5">
      <c r="D3766" s="1534"/>
      <c r="E3766" s="1535"/>
    </row>
    <row r="3767" spans="4:5">
      <c r="D3767" s="1534"/>
      <c r="E3767" s="1535"/>
    </row>
    <row r="3768" spans="4:5">
      <c r="D3768" s="1534"/>
      <c r="E3768" s="1535"/>
    </row>
    <row r="3769" spans="4:5">
      <c r="D3769" s="1534"/>
      <c r="E3769" s="1535"/>
    </row>
    <row r="3770" spans="4:5">
      <c r="D3770" s="1534"/>
      <c r="E3770" s="1535"/>
    </row>
    <row r="3771" spans="4:5">
      <c r="D3771" s="1534"/>
      <c r="E3771" s="1535"/>
    </row>
    <row r="3772" spans="4:5">
      <c r="D3772" s="1534"/>
      <c r="E3772" s="1535"/>
    </row>
    <row r="3773" spans="4:5">
      <c r="D3773" s="1534"/>
      <c r="E3773" s="1535"/>
    </row>
    <row r="3774" spans="4:5">
      <c r="D3774" s="1534"/>
      <c r="E3774" s="1535"/>
    </row>
    <row r="3775" spans="4:5">
      <c r="D3775" s="1534"/>
      <c r="E3775" s="1535"/>
    </row>
    <row r="3776" spans="4:5">
      <c r="D3776" s="1534"/>
      <c r="E3776" s="1535"/>
    </row>
    <row r="3777" spans="4:5">
      <c r="D3777" s="1534"/>
      <c r="E3777" s="1535"/>
    </row>
    <row r="3778" spans="4:5">
      <c r="D3778" s="1534"/>
      <c r="E3778" s="1535"/>
    </row>
    <row r="3779" spans="4:5">
      <c r="D3779" s="1534"/>
      <c r="E3779" s="1535"/>
    </row>
    <row r="3780" spans="4:5">
      <c r="D3780" s="1534"/>
      <c r="E3780" s="1535"/>
    </row>
    <row r="3781" spans="4:5">
      <c r="D3781" s="1534"/>
      <c r="E3781" s="1535"/>
    </row>
    <row r="3782" spans="4:5">
      <c r="D3782" s="1534"/>
      <c r="E3782" s="1535"/>
    </row>
    <row r="3783" spans="4:5">
      <c r="D3783" s="1534"/>
      <c r="E3783" s="1535"/>
    </row>
    <row r="3784" spans="4:5">
      <c r="D3784" s="1534"/>
      <c r="E3784" s="1535"/>
    </row>
    <row r="3785" spans="4:5">
      <c r="D3785" s="1534"/>
      <c r="E3785" s="1535"/>
    </row>
    <row r="3786" spans="4:5">
      <c r="D3786" s="1534"/>
      <c r="E3786" s="1535"/>
    </row>
    <row r="3787" spans="4:5">
      <c r="D3787" s="1534"/>
      <c r="E3787" s="1535"/>
    </row>
    <row r="3788" spans="4:5">
      <c r="D3788" s="1534"/>
      <c r="E3788" s="1535"/>
    </row>
    <row r="3789" spans="4:5">
      <c r="D3789" s="1534"/>
      <c r="E3789" s="1535"/>
    </row>
    <row r="3790" spans="4:5">
      <c r="D3790" s="1534"/>
      <c r="E3790" s="1535"/>
    </row>
    <row r="3791" spans="4:5">
      <c r="D3791" s="1534"/>
      <c r="E3791" s="1535"/>
    </row>
    <row r="3792" spans="4:5">
      <c r="D3792" s="1534"/>
      <c r="E3792" s="1535"/>
    </row>
    <row r="3793" spans="4:5">
      <c r="D3793" s="1534"/>
      <c r="E3793" s="1535"/>
    </row>
    <row r="3794" spans="4:5">
      <c r="D3794" s="1534"/>
      <c r="E3794" s="1535"/>
    </row>
    <row r="3795" spans="4:5">
      <c r="D3795" s="1534"/>
      <c r="E3795" s="1535"/>
    </row>
    <row r="3796" spans="4:5">
      <c r="D3796" s="1534"/>
      <c r="E3796" s="1535"/>
    </row>
    <row r="3797" spans="4:5">
      <c r="D3797" s="1534"/>
      <c r="E3797" s="1535"/>
    </row>
    <row r="3798" spans="4:5">
      <c r="D3798" s="1534"/>
      <c r="E3798" s="1535"/>
    </row>
    <row r="3799" spans="4:5">
      <c r="D3799" s="1534"/>
      <c r="E3799" s="1535"/>
    </row>
    <row r="3800" spans="4:5">
      <c r="D3800" s="1534"/>
      <c r="E3800" s="1535"/>
    </row>
    <row r="3801" spans="4:5">
      <c r="D3801" s="1534"/>
      <c r="E3801" s="1535"/>
    </row>
    <row r="3802" spans="4:5">
      <c r="D3802" s="1534"/>
      <c r="E3802" s="1535"/>
    </row>
    <row r="3803" spans="4:5">
      <c r="D3803" s="1534"/>
      <c r="E3803" s="1535"/>
    </row>
    <row r="3804" spans="4:5">
      <c r="D3804" s="1534"/>
      <c r="E3804" s="1535"/>
    </row>
    <row r="3805" spans="4:5">
      <c r="D3805" s="1534"/>
      <c r="E3805" s="1535"/>
    </row>
    <row r="3806" spans="4:5">
      <c r="D3806" s="1534"/>
      <c r="E3806" s="1535"/>
    </row>
    <row r="3807" spans="4:5">
      <c r="D3807" s="1534"/>
      <c r="E3807" s="1535"/>
    </row>
    <row r="3808" spans="4:5">
      <c r="D3808" s="1534"/>
      <c r="E3808" s="1535"/>
    </row>
    <row r="3809" spans="4:5">
      <c r="D3809" s="1534"/>
      <c r="E3809" s="1535"/>
    </row>
    <row r="3810" spans="4:5">
      <c r="D3810" s="1534"/>
      <c r="E3810" s="1535"/>
    </row>
    <row r="3811" spans="4:5">
      <c r="D3811" s="1534"/>
      <c r="E3811" s="1535"/>
    </row>
    <row r="3812" spans="4:5">
      <c r="D3812" s="1534"/>
      <c r="E3812" s="1535"/>
    </row>
    <row r="3813" spans="4:5">
      <c r="D3813" s="1534"/>
      <c r="E3813" s="1535"/>
    </row>
    <row r="3814" spans="4:5">
      <c r="D3814" s="1534"/>
      <c r="E3814" s="1535"/>
    </row>
    <row r="3815" spans="4:5">
      <c r="D3815" s="1534"/>
      <c r="E3815" s="1535"/>
    </row>
    <row r="3816" spans="4:5">
      <c r="D3816" s="1534"/>
      <c r="E3816" s="1535"/>
    </row>
    <row r="3817" spans="4:5">
      <c r="D3817" s="1534"/>
      <c r="E3817" s="1535"/>
    </row>
    <row r="3818" spans="4:5">
      <c r="D3818" s="1534"/>
      <c r="E3818" s="1535"/>
    </row>
    <row r="3819" spans="4:5">
      <c r="D3819" s="1534"/>
      <c r="E3819" s="1535"/>
    </row>
    <row r="3820" spans="4:5">
      <c r="D3820" s="1534"/>
      <c r="E3820" s="1535"/>
    </row>
    <row r="3821" spans="4:5">
      <c r="D3821" s="1534"/>
      <c r="E3821" s="1535"/>
    </row>
    <row r="3822" spans="4:5">
      <c r="D3822" s="1534"/>
      <c r="E3822" s="1535"/>
    </row>
    <row r="3823" spans="4:5">
      <c r="D3823" s="1534"/>
      <c r="E3823" s="1535"/>
    </row>
    <row r="3824" spans="4:5">
      <c r="D3824" s="1534"/>
      <c r="E3824" s="1535"/>
    </row>
    <row r="3825" spans="4:5">
      <c r="D3825" s="1534"/>
      <c r="E3825" s="1535"/>
    </row>
    <row r="3826" spans="4:5">
      <c r="D3826" s="1534"/>
      <c r="E3826" s="1535"/>
    </row>
    <row r="3827" spans="4:5">
      <c r="D3827" s="1534"/>
      <c r="E3827" s="1535"/>
    </row>
    <row r="3828" spans="4:5">
      <c r="D3828" s="1534"/>
      <c r="E3828" s="1535"/>
    </row>
    <row r="3829" spans="4:5">
      <c r="D3829" s="1534"/>
      <c r="E3829" s="1535"/>
    </row>
    <row r="3830" spans="4:5">
      <c r="D3830" s="1534"/>
      <c r="E3830" s="1535"/>
    </row>
    <row r="3831" spans="4:5">
      <c r="D3831" s="1534"/>
      <c r="E3831" s="1535"/>
    </row>
    <row r="3832" spans="4:5">
      <c r="D3832" s="1534"/>
      <c r="E3832" s="1535"/>
    </row>
    <row r="3833" spans="4:5">
      <c r="D3833" s="1534"/>
      <c r="E3833" s="1535"/>
    </row>
    <row r="3834" spans="4:5">
      <c r="D3834" s="1534"/>
      <c r="E3834" s="1535"/>
    </row>
    <row r="3835" spans="4:5">
      <c r="D3835" s="1534"/>
      <c r="E3835" s="1535"/>
    </row>
    <row r="3836" spans="4:5">
      <c r="D3836" s="1534"/>
      <c r="E3836" s="1535"/>
    </row>
    <row r="3837" spans="4:5">
      <c r="D3837" s="1534"/>
      <c r="E3837" s="1535"/>
    </row>
    <row r="3838" spans="4:5">
      <c r="D3838" s="1534"/>
      <c r="E3838" s="1535"/>
    </row>
    <row r="3839" spans="4:5">
      <c r="D3839" s="1534"/>
      <c r="E3839" s="1535"/>
    </row>
    <row r="3840" spans="4:5">
      <c r="D3840" s="1534"/>
      <c r="E3840" s="1535"/>
    </row>
    <row r="3841" spans="4:5">
      <c r="D3841" s="1534"/>
      <c r="E3841" s="1535"/>
    </row>
    <row r="3842" spans="4:5">
      <c r="D3842" s="1534"/>
      <c r="E3842" s="1535"/>
    </row>
    <row r="3843" spans="4:5">
      <c r="D3843" s="1534"/>
      <c r="E3843" s="1535"/>
    </row>
    <row r="3844" spans="4:5">
      <c r="D3844" s="1534"/>
      <c r="E3844" s="1535"/>
    </row>
    <row r="3845" spans="4:5">
      <c r="D3845" s="1534"/>
      <c r="E3845" s="1535"/>
    </row>
    <row r="3846" spans="4:5">
      <c r="D3846" s="1534"/>
      <c r="E3846" s="1535"/>
    </row>
    <row r="3847" spans="4:5">
      <c r="D3847" s="1534"/>
      <c r="E3847" s="1535"/>
    </row>
    <row r="3848" spans="4:5">
      <c r="D3848" s="1534"/>
      <c r="E3848" s="1535"/>
    </row>
    <row r="3849" spans="4:5">
      <c r="D3849" s="1534"/>
      <c r="E3849" s="1535"/>
    </row>
    <row r="3850" spans="4:5">
      <c r="D3850" s="1534"/>
      <c r="E3850" s="1535"/>
    </row>
    <row r="3851" spans="4:5">
      <c r="D3851" s="1534"/>
      <c r="E3851" s="1535"/>
    </row>
    <row r="3852" spans="4:5">
      <c r="D3852" s="1534"/>
      <c r="E3852" s="1535"/>
    </row>
    <row r="3853" spans="4:5">
      <c r="D3853" s="1534"/>
      <c r="E3853" s="1535"/>
    </row>
    <row r="3854" spans="4:5">
      <c r="D3854" s="1534"/>
      <c r="E3854" s="1535"/>
    </row>
    <row r="3855" spans="4:5">
      <c r="D3855" s="1534"/>
      <c r="E3855" s="1535"/>
    </row>
    <row r="3856" spans="4:5">
      <c r="D3856" s="1534"/>
      <c r="E3856" s="1535"/>
    </row>
    <row r="3857" spans="4:5">
      <c r="D3857" s="1534"/>
      <c r="E3857" s="1535"/>
    </row>
    <row r="3858" spans="4:5">
      <c r="D3858" s="1534"/>
      <c r="E3858" s="1535"/>
    </row>
    <row r="3859" spans="4:5">
      <c r="D3859" s="1534"/>
      <c r="E3859" s="1535"/>
    </row>
    <row r="3860" spans="4:5">
      <c r="D3860" s="1534"/>
      <c r="E3860" s="1535"/>
    </row>
    <row r="3861" spans="4:5">
      <c r="D3861" s="1534"/>
      <c r="E3861" s="1535"/>
    </row>
    <row r="3862" spans="4:5">
      <c r="D3862" s="1534"/>
      <c r="E3862" s="1535"/>
    </row>
    <row r="3863" spans="4:5">
      <c r="D3863" s="1534"/>
      <c r="E3863" s="1535"/>
    </row>
    <row r="3864" spans="4:5">
      <c r="D3864" s="1534"/>
      <c r="E3864" s="1535"/>
    </row>
    <row r="3865" spans="4:5">
      <c r="D3865" s="1534"/>
      <c r="E3865" s="1535"/>
    </row>
    <row r="3866" spans="4:5">
      <c r="D3866" s="1534"/>
      <c r="E3866" s="1535"/>
    </row>
    <row r="3867" spans="4:5">
      <c r="D3867" s="1534"/>
      <c r="E3867" s="1535"/>
    </row>
    <row r="3868" spans="4:5">
      <c r="D3868" s="1534"/>
      <c r="E3868" s="1535"/>
    </row>
    <row r="3869" spans="4:5">
      <c r="D3869" s="1534"/>
      <c r="E3869" s="1535"/>
    </row>
    <row r="3870" spans="4:5">
      <c r="D3870" s="1534"/>
      <c r="E3870" s="1535"/>
    </row>
    <row r="3871" spans="4:5">
      <c r="D3871" s="1534"/>
      <c r="E3871" s="1535"/>
    </row>
    <row r="3872" spans="4:5">
      <c r="D3872" s="1534"/>
      <c r="E3872" s="1535"/>
    </row>
    <row r="3873" spans="4:5">
      <c r="D3873" s="1534"/>
      <c r="E3873" s="1535"/>
    </row>
    <row r="3874" spans="4:5">
      <c r="D3874" s="1534"/>
      <c r="E3874" s="1535"/>
    </row>
    <row r="3875" spans="4:5">
      <c r="D3875" s="1534"/>
      <c r="E3875" s="1535"/>
    </row>
    <row r="3876" spans="4:5">
      <c r="D3876" s="1534"/>
      <c r="E3876" s="1535"/>
    </row>
    <row r="3877" spans="4:5">
      <c r="D3877" s="1534"/>
      <c r="E3877" s="1535"/>
    </row>
    <row r="3878" spans="4:5">
      <c r="D3878" s="1534"/>
      <c r="E3878" s="1535"/>
    </row>
    <row r="3879" spans="4:5">
      <c r="D3879" s="1534"/>
      <c r="E3879" s="1535"/>
    </row>
    <row r="3880" spans="4:5">
      <c r="D3880" s="1534"/>
      <c r="E3880" s="1535"/>
    </row>
    <row r="3881" spans="4:5">
      <c r="D3881" s="1534"/>
      <c r="E3881" s="1535"/>
    </row>
    <row r="3882" spans="4:5">
      <c r="D3882" s="1534"/>
      <c r="E3882" s="1535"/>
    </row>
    <row r="3883" spans="4:5">
      <c r="D3883" s="1534"/>
      <c r="E3883" s="1535"/>
    </row>
    <row r="3884" spans="4:5">
      <c r="D3884" s="1534"/>
      <c r="E3884" s="1535"/>
    </row>
    <row r="3885" spans="4:5">
      <c r="D3885" s="1534"/>
      <c r="E3885" s="1535"/>
    </row>
    <row r="3886" spans="4:5">
      <c r="D3886" s="1534"/>
      <c r="E3886" s="1535"/>
    </row>
    <row r="3887" spans="4:5">
      <c r="D3887" s="1534"/>
      <c r="E3887" s="1535"/>
    </row>
    <row r="3888" spans="4:5">
      <c r="D3888" s="1534"/>
      <c r="E3888" s="1535"/>
    </row>
    <row r="3889" spans="4:5">
      <c r="D3889" s="1534"/>
      <c r="E3889" s="1535"/>
    </row>
    <row r="3890" spans="4:5">
      <c r="D3890" s="1534"/>
      <c r="E3890" s="1535"/>
    </row>
    <row r="3891" spans="4:5">
      <c r="D3891" s="1534"/>
      <c r="E3891" s="1535"/>
    </row>
    <row r="3892" spans="4:5">
      <c r="D3892" s="1534"/>
      <c r="E3892" s="1535"/>
    </row>
    <row r="3893" spans="4:5">
      <c r="D3893" s="1534"/>
      <c r="E3893" s="1535"/>
    </row>
    <row r="3894" spans="4:5">
      <c r="D3894" s="1534"/>
      <c r="E3894" s="1535"/>
    </row>
    <row r="3895" spans="4:5">
      <c r="D3895" s="1534"/>
      <c r="E3895" s="1535"/>
    </row>
    <row r="3896" spans="4:5">
      <c r="D3896" s="1534"/>
      <c r="E3896" s="1535"/>
    </row>
    <row r="3897" spans="4:5">
      <c r="D3897" s="1534"/>
      <c r="E3897" s="1535"/>
    </row>
    <row r="3898" spans="4:5">
      <c r="D3898" s="1534"/>
      <c r="E3898" s="1535"/>
    </row>
    <row r="3899" spans="4:5">
      <c r="D3899" s="1534"/>
      <c r="E3899" s="1535"/>
    </row>
    <row r="3900" spans="4:5">
      <c r="D3900" s="1534"/>
      <c r="E3900" s="1535"/>
    </row>
    <row r="3901" spans="4:5">
      <c r="D3901" s="1534"/>
      <c r="E3901" s="1535"/>
    </row>
    <row r="3902" spans="4:5">
      <c r="D3902" s="1534"/>
      <c r="E3902" s="1535"/>
    </row>
    <row r="3903" spans="4:5">
      <c r="D3903" s="1534"/>
      <c r="E3903" s="1535"/>
    </row>
    <row r="3904" spans="4:5">
      <c r="D3904" s="1534"/>
      <c r="E3904" s="1535"/>
    </row>
    <row r="3905" spans="4:5">
      <c r="D3905" s="1534"/>
      <c r="E3905" s="1535"/>
    </row>
    <row r="3906" spans="4:5">
      <c r="D3906" s="1534"/>
      <c r="E3906" s="1535"/>
    </row>
    <row r="3907" spans="4:5">
      <c r="D3907" s="1534"/>
      <c r="E3907" s="1535"/>
    </row>
    <row r="3908" spans="4:5">
      <c r="D3908" s="1534"/>
      <c r="E3908" s="1535"/>
    </row>
    <row r="3909" spans="4:5">
      <c r="D3909" s="1534"/>
      <c r="E3909" s="1535"/>
    </row>
    <row r="3910" spans="4:5">
      <c r="D3910" s="1534"/>
      <c r="E3910" s="1535"/>
    </row>
    <row r="3911" spans="4:5">
      <c r="D3911" s="1534"/>
      <c r="E3911" s="1535"/>
    </row>
    <row r="3912" spans="4:5">
      <c r="D3912" s="1534"/>
      <c r="E3912" s="1535"/>
    </row>
    <row r="3913" spans="4:5">
      <c r="D3913" s="1534"/>
      <c r="E3913" s="1535"/>
    </row>
    <row r="3914" spans="4:5">
      <c r="D3914" s="1534"/>
      <c r="E3914" s="1535"/>
    </row>
    <row r="3915" spans="4:5">
      <c r="D3915" s="1534"/>
      <c r="E3915" s="1535"/>
    </row>
    <row r="3916" spans="4:5">
      <c r="D3916" s="1534"/>
      <c r="E3916" s="1535"/>
    </row>
    <row r="3917" spans="4:5">
      <c r="D3917" s="1534"/>
      <c r="E3917" s="1535"/>
    </row>
    <row r="3918" spans="4:5">
      <c r="D3918" s="1534"/>
      <c r="E3918" s="1535"/>
    </row>
    <row r="3919" spans="4:5">
      <c r="D3919" s="1534"/>
      <c r="E3919" s="1535"/>
    </row>
    <row r="3920" spans="4:5">
      <c r="D3920" s="1534"/>
      <c r="E3920" s="1535"/>
    </row>
    <row r="3921" spans="4:5">
      <c r="D3921" s="1534"/>
      <c r="E3921" s="1535"/>
    </row>
    <row r="3922" spans="4:5">
      <c r="D3922" s="1534"/>
      <c r="E3922" s="1535"/>
    </row>
    <row r="3923" spans="4:5">
      <c r="D3923" s="1534"/>
      <c r="E3923" s="1535"/>
    </row>
    <row r="3924" spans="4:5">
      <c r="D3924" s="1534"/>
      <c r="E3924" s="1535"/>
    </row>
    <row r="3925" spans="4:5">
      <c r="D3925" s="1534"/>
      <c r="E3925" s="1535"/>
    </row>
    <row r="3926" spans="4:5">
      <c r="D3926" s="1534"/>
      <c r="E3926" s="1535"/>
    </row>
    <row r="3927" spans="4:5">
      <c r="D3927" s="1534"/>
      <c r="E3927" s="1535"/>
    </row>
    <row r="3928" spans="4:5">
      <c r="D3928" s="1534"/>
      <c r="E3928" s="1535"/>
    </row>
    <row r="3929" spans="4:5">
      <c r="D3929" s="1534"/>
      <c r="E3929" s="1535"/>
    </row>
    <row r="3930" spans="4:5">
      <c r="D3930" s="1534"/>
      <c r="E3930" s="1535"/>
    </row>
    <row r="3931" spans="4:5">
      <c r="D3931" s="1534"/>
      <c r="E3931" s="1535"/>
    </row>
    <row r="3932" spans="4:5">
      <c r="D3932" s="1534"/>
      <c r="E3932" s="1535"/>
    </row>
    <row r="3933" spans="4:5">
      <c r="D3933" s="1534"/>
      <c r="E3933" s="1535"/>
    </row>
    <row r="3934" spans="4:5">
      <c r="D3934" s="1534"/>
      <c r="E3934" s="1535"/>
    </row>
    <row r="3935" spans="4:5">
      <c r="D3935" s="1534"/>
      <c r="E3935" s="1535"/>
    </row>
    <row r="3936" spans="4:5">
      <c r="D3936" s="1534"/>
      <c r="E3936" s="1535"/>
    </row>
    <row r="3937" spans="4:5">
      <c r="D3937" s="1534"/>
      <c r="E3937" s="1535"/>
    </row>
    <row r="3938" spans="4:5">
      <c r="D3938" s="1534"/>
      <c r="E3938" s="1535"/>
    </row>
    <row r="3939" spans="4:5">
      <c r="D3939" s="1534"/>
      <c r="E3939" s="1535"/>
    </row>
    <row r="3940" spans="4:5">
      <c r="D3940" s="1534"/>
      <c r="E3940" s="1535"/>
    </row>
    <row r="3941" spans="4:5">
      <c r="D3941" s="1534"/>
      <c r="E3941" s="1535"/>
    </row>
    <row r="3942" spans="4:5">
      <c r="D3942" s="1534"/>
      <c r="E3942" s="1535"/>
    </row>
    <row r="3943" spans="4:5">
      <c r="D3943" s="1534"/>
      <c r="E3943" s="1535"/>
    </row>
    <row r="3944" spans="4:5">
      <c r="D3944" s="1534"/>
      <c r="E3944" s="1535"/>
    </row>
    <row r="3945" spans="4:5">
      <c r="D3945" s="1534"/>
      <c r="E3945" s="1535"/>
    </row>
    <row r="3946" spans="4:5">
      <c r="D3946" s="1534"/>
      <c r="E3946" s="1535"/>
    </row>
    <row r="3947" spans="4:5">
      <c r="D3947" s="1534"/>
      <c r="E3947" s="1535"/>
    </row>
    <row r="3948" spans="4:5">
      <c r="D3948" s="1534"/>
      <c r="E3948" s="1535"/>
    </row>
    <row r="3949" spans="4:5">
      <c r="D3949" s="1534"/>
      <c r="E3949" s="1535"/>
    </row>
    <row r="3950" spans="4:5">
      <c r="D3950" s="1534"/>
      <c r="E3950" s="1535"/>
    </row>
    <row r="3951" spans="4:5">
      <c r="D3951" s="1534"/>
      <c r="E3951" s="1535"/>
    </row>
    <row r="3952" spans="4:5">
      <c r="D3952" s="1534"/>
      <c r="E3952" s="1535"/>
    </row>
    <row r="3953" spans="4:5">
      <c r="D3953" s="1534"/>
      <c r="E3953" s="1535"/>
    </row>
    <row r="3954" spans="4:5">
      <c r="D3954" s="1534"/>
      <c r="E3954" s="1535"/>
    </row>
    <row r="3955" spans="4:5">
      <c r="D3955" s="1534"/>
      <c r="E3955" s="1535"/>
    </row>
    <row r="3956" spans="4:5">
      <c r="D3956" s="1534"/>
      <c r="E3956" s="1535"/>
    </row>
    <row r="3957" spans="4:5">
      <c r="D3957" s="1534"/>
      <c r="E3957" s="1535"/>
    </row>
    <row r="3958" spans="4:5">
      <c r="D3958" s="1534"/>
      <c r="E3958" s="1535"/>
    </row>
    <row r="3959" spans="4:5">
      <c r="D3959" s="1534"/>
      <c r="E3959" s="1535"/>
    </row>
    <row r="3960" spans="4:5">
      <c r="D3960" s="1534"/>
      <c r="E3960" s="1535"/>
    </row>
    <row r="3961" spans="4:5">
      <c r="D3961" s="1534"/>
      <c r="E3961" s="1535"/>
    </row>
    <row r="3962" spans="4:5">
      <c r="D3962" s="1534"/>
      <c r="E3962" s="1535"/>
    </row>
    <row r="3963" spans="4:5">
      <c r="D3963" s="1534"/>
      <c r="E3963" s="1535"/>
    </row>
    <row r="3964" spans="4:5">
      <c r="D3964" s="1534"/>
      <c r="E3964" s="1535"/>
    </row>
    <row r="3965" spans="4:5">
      <c r="D3965" s="1534"/>
      <c r="E3965" s="1535"/>
    </row>
    <row r="3966" spans="4:5">
      <c r="D3966" s="1534"/>
      <c r="E3966" s="1535"/>
    </row>
    <row r="3967" spans="4:5">
      <c r="D3967" s="1534"/>
      <c r="E3967" s="1535"/>
    </row>
    <row r="3968" spans="4:5">
      <c r="D3968" s="1534"/>
      <c r="E3968" s="1535"/>
    </row>
    <row r="3969" spans="4:5">
      <c r="D3969" s="1534"/>
      <c r="E3969" s="1535"/>
    </row>
    <row r="3970" spans="4:5">
      <c r="D3970" s="1534"/>
      <c r="E3970" s="1535"/>
    </row>
    <row r="3971" spans="4:5">
      <c r="D3971" s="1534"/>
      <c r="E3971" s="1535"/>
    </row>
    <row r="3972" spans="4:5">
      <c r="D3972" s="1534"/>
      <c r="E3972" s="1535"/>
    </row>
    <row r="3973" spans="4:5">
      <c r="D3973" s="1534"/>
      <c r="E3973" s="1535"/>
    </row>
    <row r="3974" spans="4:5">
      <c r="D3974" s="1534"/>
      <c r="E3974" s="1535"/>
    </row>
    <row r="3975" spans="4:5">
      <c r="D3975" s="1534"/>
      <c r="E3975" s="1535"/>
    </row>
    <row r="3976" spans="4:5">
      <c r="D3976" s="1534"/>
      <c r="E3976" s="1535"/>
    </row>
    <row r="3977" spans="4:5">
      <c r="D3977" s="1534"/>
      <c r="E3977" s="1535"/>
    </row>
    <row r="3978" spans="4:5">
      <c r="D3978" s="1534"/>
      <c r="E3978" s="1535"/>
    </row>
    <row r="3979" spans="4:5">
      <c r="D3979" s="1534"/>
      <c r="E3979" s="1535"/>
    </row>
    <row r="3980" spans="4:5">
      <c r="D3980" s="1534"/>
      <c r="E3980" s="1535"/>
    </row>
    <row r="3981" spans="4:5">
      <c r="D3981" s="1534"/>
      <c r="E3981" s="1535"/>
    </row>
    <row r="3982" spans="4:5">
      <c r="D3982" s="1534"/>
      <c r="E3982" s="1535"/>
    </row>
    <row r="3983" spans="4:5">
      <c r="D3983" s="1534"/>
      <c r="E3983" s="1535"/>
    </row>
    <row r="3984" spans="4:5">
      <c r="D3984" s="1534"/>
      <c r="E3984" s="1535"/>
    </row>
    <row r="3985" spans="4:5">
      <c r="D3985" s="1534"/>
      <c r="E3985" s="1535"/>
    </row>
    <row r="3986" spans="4:5">
      <c r="D3986" s="1534"/>
      <c r="E3986" s="1535"/>
    </row>
    <row r="3987" spans="4:5">
      <c r="D3987" s="1534"/>
      <c r="E3987" s="1535"/>
    </row>
    <row r="3988" spans="4:5">
      <c r="D3988" s="1534"/>
      <c r="E3988" s="1535"/>
    </row>
    <row r="3989" spans="4:5">
      <c r="D3989" s="1534"/>
      <c r="E3989" s="1535"/>
    </row>
    <row r="3990" spans="4:5">
      <c r="D3990" s="1534"/>
      <c r="E3990" s="1535"/>
    </row>
    <row r="3991" spans="4:5">
      <c r="D3991" s="1534"/>
      <c r="E3991" s="1535"/>
    </row>
    <row r="3992" spans="4:5">
      <c r="D3992" s="1534"/>
      <c r="E3992" s="1535"/>
    </row>
    <row r="3993" spans="4:5">
      <c r="D3993" s="1534"/>
      <c r="E3993" s="1535"/>
    </row>
    <row r="3994" spans="4:5">
      <c r="D3994" s="1534"/>
      <c r="E3994" s="1535"/>
    </row>
    <row r="3995" spans="4:5">
      <c r="D3995" s="1534"/>
      <c r="E3995" s="1535"/>
    </row>
    <row r="3996" spans="4:5">
      <c r="D3996" s="1534"/>
      <c r="E3996" s="1535"/>
    </row>
    <row r="3997" spans="4:5">
      <c r="D3997" s="1534"/>
      <c r="E3997" s="1535"/>
    </row>
    <row r="3998" spans="4:5">
      <c r="D3998" s="1534"/>
      <c r="E3998" s="1535"/>
    </row>
    <row r="3999" spans="4:5">
      <c r="D3999" s="1534"/>
      <c r="E3999" s="1535"/>
    </row>
    <row r="4000" spans="4:5">
      <c r="D4000" s="1534"/>
      <c r="E4000" s="1535"/>
    </row>
    <row r="4001" spans="4:5">
      <c r="D4001" s="1534"/>
      <c r="E4001" s="1535"/>
    </row>
    <row r="4002" spans="4:5">
      <c r="D4002" s="1534"/>
      <c r="E4002" s="1535"/>
    </row>
    <row r="4003" spans="4:5">
      <c r="D4003" s="1534"/>
      <c r="E4003" s="1535"/>
    </row>
    <row r="4004" spans="4:5">
      <c r="D4004" s="1534"/>
      <c r="E4004" s="1535"/>
    </row>
    <row r="4005" spans="4:5">
      <c r="D4005" s="1534"/>
      <c r="E4005" s="1535"/>
    </row>
    <row r="4006" spans="4:5">
      <c r="D4006" s="1534"/>
      <c r="E4006" s="1535"/>
    </row>
    <row r="4007" spans="4:5">
      <c r="D4007" s="1534"/>
      <c r="E4007" s="1535"/>
    </row>
    <row r="4008" spans="4:5">
      <c r="D4008" s="1534"/>
      <c r="E4008" s="1535"/>
    </row>
    <row r="4009" spans="4:5">
      <c r="D4009" s="1534"/>
      <c r="E4009" s="1535"/>
    </row>
    <row r="4010" spans="4:5">
      <c r="D4010" s="1534"/>
      <c r="E4010" s="1535"/>
    </row>
    <row r="4011" spans="4:5">
      <c r="D4011" s="1534"/>
      <c r="E4011" s="1535"/>
    </row>
    <row r="4012" spans="4:5">
      <c r="D4012" s="1534"/>
      <c r="E4012" s="1535"/>
    </row>
    <row r="4013" spans="4:5">
      <c r="D4013" s="1534"/>
      <c r="E4013" s="1535"/>
    </row>
    <row r="4014" spans="4:5">
      <c r="D4014" s="1534"/>
      <c r="E4014" s="1535"/>
    </row>
    <row r="4015" spans="4:5">
      <c r="D4015" s="1534"/>
      <c r="E4015" s="1535"/>
    </row>
    <row r="4016" spans="4:5">
      <c r="D4016" s="1534"/>
      <c r="E4016" s="1535"/>
    </row>
    <row r="4017" spans="4:5">
      <c r="D4017" s="1534"/>
      <c r="E4017" s="1535"/>
    </row>
    <row r="4018" spans="4:5">
      <c r="D4018" s="1534"/>
      <c r="E4018" s="1535"/>
    </row>
    <row r="4019" spans="4:5">
      <c r="D4019" s="1534"/>
      <c r="E4019" s="1535"/>
    </row>
    <row r="4020" spans="4:5">
      <c r="D4020" s="1534"/>
      <c r="E4020" s="1535"/>
    </row>
    <row r="4021" spans="4:5">
      <c r="D4021" s="1534"/>
      <c r="E4021" s="1535"/>
    </row>
    <row r="4022" spans="4:5">
      <c r="D4022" s="1534"/>
      <c r="E4022" s="1535"/>
    </row>
    <row r="4023" spans="4:5">
      <c r="D4023" s="1534"/>
      <c r="E4023" s="1535"/>
    </row>
    <row r="4024" spans="4:5">
      <c r="D4024" s="1534"/>
      <c r="E4024" s="1535"/>
    </row>
    <row r="4025" spans="4:5">
      <c r="D4025" s="1534"/>
      <c r="E4025" s="1535"/>
    </row>
    <row r="4026" spans="4:5">
      <c r="D4026" s="1534"/>
      <c r="E4026" s="1535"/>
    </row>
    <row r="4027" spans="4:5">
      <c r="D4027" s="1534"/>
      <c r="E4027" s="1535"/>
    </row>
    <row r="4028" spans="4:5">
      <c r="D4028" s="1534"/>
      <c r="E4028" s="1535"/>
    </row>
    <row r="4029" spans="4:5">
      <c r="D4029" s="1534"/>
      <c r="E4029" s="1535"/>
    </row>
    <row r="4030" spans="4:5">
      <c r="D4030" s="1534"/>
      <c r="E4030" s="1535"/>
    </row>
    <row r="4031" spans="4:5">
      <c r="D4031" s="1534"/>
      <c r="E4031" s="1535"/>
    </row>
    <row r="4032" spans="4:5">
      <c r="D4032" s="1534"/>
      <c r="E4032" s="1535"/>
    </row>
    <row r="4033" spans="4:5">
      <c r="D4033" s="1534"/>
      <c r="E4033" s="1535"/>
    </row>
    <row r="4034" spans="4:5">
      <c r="D4034" s="1534"/>
      <c r="E4034" s="1535"/>
    </row>
    <row r="4035" spans="4:5">
      <c r="D4035" s="1534"/>
      <c r="E4035" s="1535"/>
    </row>
    <row r="4036" spans="4:5">
      <c r="D4036" s="1534"/>
      <c r="E4036" s="1535"/>
    </row>
    <row r="4037" spans="4:5">
      <c r="D4037" s="1534"/>
      <c r="E4037" s="1535"/>
    </row>
    <row r="4038" spans="4:5">
      <c r="D4038" s="1534"/>
      <c r="E4038" s="1535"/>
    </row>
    <row r="4039" spans="4:5">
      <c r="D4039" s="1534"/>
      <c r="E4039" s="1535"/>
    </row>
    <row r="4040" spans="4:5">
      <c r="D4040" s="1534"/>
      <c r="E4040" s="1535"/>
    </row>
    <row r="4041" spans="4:5">
      <c r="D4041" s="1534"/>
      <c r="E4041" s="1535"/>
    </row>
    <row r="4042" spans="4:5">
      <c r="D4042" s="1534"/>
      <c r="E4042" s="1535"/>
    </row>
    <row r="4043" spans="4:5">
      <c r="D4043" s="1534"/>
      <c r="E4043" s="1535"/>
    </row>
    <row r="4044" spans="4:5">
      <c r="D4044" s="1534"/>
      <c r="E4044" s="1535"/>
    </row>
    <row r="4045" spans="4:5">
      <c r="D4045" s="1534"/>
      <c r="E4045" s="1535"/>
    </row>
    <row r="4046" spans="4:5">
      <c r="D4046" s="1534"/>
      <c r="E4046" s="1535"/>
    </row>
    <row r="4047" spans="4:5">
      <c r="D4047" s="1534"/>
      <c r="E4047" s="1535"/>
    </row>
    <row r="4048" spans="4:5">
      <c r="D4048" s="1534"/>
      <c r="E4048" s="1535"/>
    </row>
    <row r="4049" spans="4:5">
      <c r="D4049" s="1534"/>
      <c r="E4049" s="1535"/>
    </row>
    <row r="4050" spans="4:5">
      <c r="D4050" s="1534"/>
      <c r="E4050" s="1535"/>
    </row>
    <row r="4051" spans="4:5">
      <c r="D4051" s="1534"/>
      <c r="E4051" s="1535"/>
    </row>
    <row r="4052" spans="4:5">
      <c r="D4052" s="1534"/>
      <c r="E4052" s="1535"/>
    </row>
    <row r="4053" spans="4:5">
      <c r="D4053" s="1534"/>
      <c r="E4053" s="1535"/>
    </row>
    <row r="4054" spans="4:5">
      <c r="D4054" s="1534"/>
      <c r="E4054" s="1535"/>
    </row>
    <row r="4055" spans="4:5">
      <c r="D4055" s="1534"/>
      <c r="E4055" s="1535"/>
    </row>
    <row r="4056" spans="4:5">
      <c r="D4056" s="1534"/>
      <c r="E4056" s="1535"/>
    </row>
    <row r="4057" spans="4:5">
      <c r="D4057" s="1534"/>
      <c r="E4057" s="1535"/>
    </row>
    <row r="4058" spans="4:5">
      <c r="D4058" s="1534"/>
      <c r="E4058" s="1535"/>
    </row>
    <row r="4059" spans="4:5">
      <c r="D4059" s="1534"/>
      <c r="E4059" s="1535"/>
    </row>
    <row r="4060" spans="4:5">
      <c r="D4060" s="1534"/>
      <c r="E4060" s="1535"/>
    </row>
    <row r="4061" spans="4:5">
      <c r="D4061" s="1534"/>
      <c r="E4061" s="1535"/>
    </row>
    <row r="4062" spans="4:5">
      <c r="D4062" s="1534"/>
      <c r="E4062" s="1535"/>
    </row>
    <row r="4063" spans="4:5">
      <c r="D4063" s="1534"/>
      <c r="E4063" s="1535"/>
    </row>
    <row r="4064" spans="4:5">
      <c r="D4064" s="1534"/>
      <c r="E4064" s="1535"/>
    </row>
    <row r="4065" spans="4:5">
      <c r="D4065" s="1534"/>
      <c r="E4065" s="1535"/>
    </row>
    <row r="4066" spans="4:5">
      <c r="D4066" s="1534"/>
      <c r="E4066" s="1535"/>
    </row>
    <row r="4067" spans="4:5">
      <c r="D4067" s="1534"/>
      <c r="E4067" s="1535"/>
    </row>
    <row r="4068" spans="4:5">
      <c r="D4068" s="1534"/>
      <c r="E4068" s="1535"/>
    </row>
    <row r="4069" spans="4:5">
      <c r="D4069" s="1534"/>
      <c r="E4069" s="1535"/>
    </row>
    <row r="4070" spans="4:5">
      <c r="D4070" s="1534"/>
      <c r="E4070" s="1535"/>
    </row>
    <row r="4071" spans="4:5">
      <c r="D4071" s="1534"/>
      <c r="E4071" s="1535"/>
    </row>
    <row r="4072" spans="4:5">
      <c r="D4072" s="1534"/>
      <c r="E4072" s="1535"/>
    </row>
    <row r="4073" spans="4:5">
      <c r="D4073" s="1534"/>
      <c r="E4073" s="1535"/>
    </row>
    <row r="4074" spans="4:5">
      <c r="D4074" s="1534"/>
      <c r="E4074" s="1535"/>
    </row>
    <row r="4075" spans="4:5">
      <c r="D4075" s="1534"/>
      <c r="E4075" s="1535"/>
    </row>
    <row r="4076" spans="4:5">
      <c r="D4076" s="1534"/>
      <c r="E4076" s="1535"/>
    </row>
    <row r="4077" spans="4:5">
      <c r="D4077" s="1534"/>
      <c r="E4077" s="1535"/>
    </row>
    <row r="4078" spans="4:5">
      <c r="D4078" s="1534"/>
      <c r="E4078" s="1535"/>
    </row>
    <row r="4079" spans="4:5">
      <c r="D4079" s="1534"/>
      <c r="E4079" s="1535"/>
    </row>
    <row r="4080" spans="4:5">
      <c r="D4080" s="1534"/>
      <c r="E4080" s="1535"/>
    </row>
    <row r="4081" spans="4:5">
      <c r="D4081" s="1534"/>
      <c r="E4081" s="1535"/>
    </row>
    <row r="4082" spans="4:5">
      <c r="D4082" s="1534"/>
      <c r="E4082" s="1535"/>
    </row>
    <row r="4083" spans="4:5">
      <c r="D4083" s="1534"/>
      <c r="E4083" s="1535"/>
    </row>
    <row r="4084" spans="4:5">
      <c r="D4084" s="1534"/>
      <c r="E4084" s="1535"/>
    </row>
    <row r="4085" spans="4:5">
      <c r="D4085" s="1534"/>
      <c r="E4085" s="1535"/>
    </row>
    <row r="4086" spans="4:5">
      <c r="D4086" s="1534"/>
      <c r="E4086" s="1535"/>
    </row>
    <row r="4087" spans="4:5">
      <c r="D4087" s="1534"/>
      <c r="E4087" s="1535"/>
    </row>
    <row r="4088" spans="4:5">
      <c r="D4088" s="1534"/>
      <c r="E4088" s="1535"/>
    </row>
    <row r="4089" spans="4:5">
      <c r="D4089" s="1534"/>
      <c r="E4089" s="1535"/>
    </row>
    <row r="4090" spans="4:5">
      <c r="D4090" s="1534"/>
      <c r="E4090" s="1535"/>
    </row>
    <row r="4091" spans="4:5">
      <c r="D4091" s="1534"/>
      <c r="E4091" s="1535"/>
    </row>
    <row r="4092" spans="4:5">
      <c r="D4092" s="1534"/>
      <c r="E4092" s="1535"/>
    </row>
    <row r="4093" spans="4:5">
      <c r="D4093" s="1534"/>
      <c r="E4093" s="1535"/>
    </row>
    <row r="4094" spans="4:5">
      <c r="D4094" s="1534"/>
      <c r="E4094" s="1535"/>
    </row>
    <row r="4095" spans="4:5">
      <c r="D4095" s="1534"/>
      <c r="E4095" s="1535"/>
    </row>
    <row r="4096" spans="4:5">
      <c r="D4096" s="1534"/>
      <c r="E4096" s="1535"/>
    </row>
    <row r="4097" spans="4:5">
      <c r="D4097" s="1534"/>
      <c r="E4097" s="1535"/>
    </row>
    <row r="4098" spans="4:5">
      <c r="D4098" s="1534"/>
      <c r="E4098" s="1535"/>
    </row>
    <row r="4099" spans="4:5">
      <c r="D4099" s="1534"/>
      <c r="E4099" s="1535"/>
    </row>
    <row r="4100" spans="4:5">
      <c r="D4100" s="1534"/>
      <c r="E4100" s="1535"/>
    </row>
    <row r="4101" spans="4:5">
      <c r="D4101" s="1534"/>
      <c r="E4101" s="1535"/>
    </row>
    <row r="4102" spans="4:5">
      <c r="D4102" s="1534"/>
      <c r="E4102" s="1535"/>
    </row>
    <row r="4103" spans="4:5">
      <c r="D4103" s="1534"/>
      <c r="E4103" s="1535"/>
    </row>
    <row r="4104" spans="4:5">
      <c r="D4104" s="1534"/>
      <c r="E4104" s="1535"/>
    </row>
    <row r="4105" spans="4:5">
      <c r="D4105" s="1534"/>
      <c r="E4105" s="1535"/>
    </row>
    <row r="4106" spans="4:5">
      <c r="D4106" s="1534"/>
      <c r="E4106" s="1535"/>
    </row>
    <row r="4107" spans="4:5">
      <c r="D4107" s="1534"/>
      <c r="E4107" s="1535"/>
    </row>
    <row r="4108" spans="4:5">
      <c r="D4108" s="1534"/>
      <c r="E4108" s="1535"/>
    </row>
    <row r="4109" spans="4:5">
      <c r="D4109" s="1534"/>
      <c r="E4109" s="1535"/>
    </row>
    <row r="4110" spans="4:5">
      <c r="D4110" s="1534"/>
      <c r="E4110" s="1535"/>
    </row>
    <row r="4111" spans="4:5">
      <c r="D4111" s="1534"/>
      <c r="E4111" s="1535"/>
    </row>
    <row r="4112" spans="4:5">
      <c r="D4112" s="1534"/>
      <c r="E4112" s="1535"/>
    </row>
    <row r="4113" spans="4:5">
      <c r="D4113" s="1534"/>
      <c r="E4113" s="1535"/>
    </row>
    <row r="4114" spans="4:5">
      <c r="D4114" s="1534"/>
      <c r="E4114" s="1535"/>
    </row>
    <row r="4115" spans="4:5">
      <c r="D4115" s="1534"/>
      <c r="E4115" s="1535"/>
    </row>
    <row r="4116" spans="4:5">
      <c r="D4116" s="1534"/>
      <c r="E4116" s="1535"/>
    </row>
    <row r="4117" spans="4:5">
      <c r="D4117" s="1534"/>
      <c r="E4117" s="1535"/>
    </row>
    <row r="4118" spans="4:5">
      <c r="D4118" s="1534"/>
      <c r="E4118" s="1535"/>
    </row>
    <row r="4119" spans="4:5">
      <c r="D4119" s="1534"/>
      <c r="E4119" s="1535"/>
    </row>
    <row r="4120" spans="4:5">
      <c r="D4120" s="1534"/>
      <c r="E4120" s="1535"/>
    </row>
    <row r="4121" spans="4:5">
      <c r="D4121" s="1534"/>
      <c r="E4121" s="1535"/>
    </row>
    <row r="4122" spans="4:5">
      <c r="D4122" s="1534"/>
      <c r="E4122" s="1535"/>
    </row>
    <row r="4123" spans="4:5">
      <c r="D4123" s="1534"/>
      <c r="E4123" s="1535"/>
    </row>
    <row r="4124" spans="4:5">
      <c r="D4124" s="1534"/>
      <c r="E4124" s="1535"/>
    </row>
    <row r="4125" spans="4:5">
      <c r="D4125" s="1534"/>
      <c r="E4125" s="1535"/>
    </row>
    <row r="4126" spans="4:5">
      <c r="D4126" s="1534"/>
      <c r="E4126" s="1535"/>
    </row>
    <row r="4127" spans="4:5">
      <c r="D4127" s="1534"/>
      <c r="E4127" s="1535"/>
    </row>
    <row r="4128" spans="4:5">
      <c r="D4128" s="1534"/>
      <c r="E4128" s="1535"/>
    </row>
    <row r="4129" spans="4:5">
      <c r="D4129" s="1534"/>
      <c r="E4129" s="1535"/>
    </row>
    <row r="4130" spans="4:5">
      <c r="D4130" s="1534"/>
      <c r="E4130" s="1535"/>
    </row>
    <row r="4131" spans="4:5">
      <c r="D4131" s="1534"/>
      <c r="E4131" s="1535"/>
    </row>
    <row r="4132" spans="4:5">
      <c r="D4132" s="1534"/>
      <c r="E4132" s="1535"/>
    </row>
    <row r="4133" spans="4:5">
      <c r="D4133" s="1534"/>
      <c r="E4133" s="1535"/>
    </row>
    <row r="4134" spans="4:5">
      <c r="D4134" s="1534"/>
      <c r="E4134" s="1535"/>
    </row>
    <row r="4135" spans="4:5">
      <c r="D4135" s="1534"/>
      <c r="E4135" s="1535"/>
    </row>
    <row r="4136" spans="4:5">
      <c r="D4136" s="1534"/>
      <c r="E4136" s="1535"/>
    </row>
    <row r="4137" spans="4:5">
      <c r="D4137" s="1534"/>
      <c r="E4137" s="1535"/>
    </row>
    <row r="4138" spans="4:5">
      <c r="D4138" s="1534"/>
      <c r="E4138" s="1535"/>
    </row>
    <row r="4139" spans="4:5">
      <c r="D4139" s="1534"/>
      <c r="E4139" s="1535"/>
    </row>
    <row r="4140" spans="4:5">
      <c r="D4140" s="1534"/>
      <c r="E4140" s="1535"/>
    </row>
    <row r="4141" spans="4:5">
      <c r="D4141" s="1534"/>
      <c r="E4141" s="1535"/>
    </row>
    <row r="4142" spans="4:5">
      <c r="D4142" s="1534"/>
      <c r="E4142" s="1535"/>
    </row>
    <row r="4143" spans="4:5">
      <c r="D4143" s="1534"/>
      <c r="E4143" s="1535"/>
    </row>
    <row r="4144" spans="4:5">
      <c r="D4144" s="1534"/>
      <c r="E4144" s="1535"/>
    </row>
    <row r="4145" spans="4:5">
      <c r="D4145" s="1534"/>
      <c r="E4145" s="1535"/>
    </row>
    <row r="4146" spans="4:5">
      <c r="D4146" s="1534"/>
      <c r="E4146" s="1535"/>
    </row>
    <row r="4147" spans="4:5">
      <c r="D4147" s="1534"/>
      <c r="E4147" s="1535"/>
    </row>
    <row r="4148" spans="4:5">
      <c r="D4148" s="1534"/>
      <c r="E4148" s="1535"/>
    </row>
    <row r="4149" spans="4:5">
      <c r="D4149" s="1534"/>
      <c r="E4149" s="1535"/>
    </row>
    <row r="4150" spans="4:5">
      <c r="D4150" s="1534"/>
      <c r="E4150" s="1535"/>
    </row>
    <row r="4151" spans="4:5">
      <c r="D4151" s="1534"/>
      <c r="E4151" s="1535"/>
    </row>
    <row r="4152" spans="4:5">
      <c r="D4152" s="1534"/>
      <c r="E4152" s="1535"/>
    </row>
    <row r="4153" spans="4:5">
      <c r="D4153" s="1534"/>
      <c r="E4153" s="1535"/>
    </row>
    <row r="4154" spans="4:5">
      <c r="D4154" s="1534"/>
      <c r="E4154" s="1535"/>
    </row>
    <row r="4155" spans="4:5">
      <c r="D4155" s="1534"/>
      <c r="E4155" s="1535"/>
    </row>
    <row r="4156" spans="4:5">
      <c r="D4156" s="1534"/>
      <c r="E4156" s="1535"/>
    </row>
    <row r="4157" spans="4:5">
      <c r="D4157" s="1534"/>
      <c r="E4157" s="1535"/>
    </row>
    <row r="4158" spans="4:5">
      <c r="D4158" s="1534"/>
      <c r="E4158" s="1535"/>
    </row>
    <row r="4159" spans="4:5">
      <c r="D4159" s="1534"/>
      <c r="E4159" s="1535"/>
    </row>
    <row r="4160" spans="4:5">
      <c r="D4160" s="1534"/>
      <c r="E4160" s="1535"/>
    </row>
    <row r="4161" spans="4:5">
      <c r="D4161" s="1534"/>
      <c r="E4161" s="1535"/>
    </row>
    <row r="4162" spans="4:5">
      <c r="D4162" s="1534"/>
      <c r="E4162" s="1535"/>
    </row>
    <row r="4163" spans="4:5">
      <c r="D4163" s="1534"/>
      <c r="E4163" s="1535"/>
    </row>
    <row r="4164" spans="4:5">
      <c r="D4164" s="1534"/>
      <c r="E4164" s="1535"/>
    </row>
    <row r="4165" spans="4:5">
      <c r="D4165" s="1534"/>
      <c r="E4165" s="1535"/>
    </row>
    <row r="4166" spans="4:5">
      <c r="D4166" s="1534"/>
      <c r="E4166" s="1535"/>
    </row>
    <row r="4167" spans="4:5">
      <c r="D4167" s="1534"/>
      <c r="E4167" s="1535"/>
    </row>
    <row r="4168" spans="4:5">
      <c r="D4168" s="1534"/>
      <c r="E4168" s="1535"/>
    </row>
    <row r="4169" spans="4:5">
      <c r="D4169" s="1534"/>
      <c r="E4169" s="1535"/>
    </row>
    <row r="4170" spans="4:5">
      <c r="D4170" s="1534"/>
      <c r="E4170" s="1535"/>
    </row>
    <row r="4171" spans="4:5">
      <c r="D4171" s="1534"/>
      <c r="E4171" s="1535"/>
    </row>
    <row r="4172" spans="4:5">
      <c r="D4172" s="1534"/>
      <c r="E4172" s="1535"/>
    </row>
    <row r="4173" spans="4:5">
      <c r="D4173" s="1534"/>
      <c r="E4173" s="1535"/>
    </row>
    <row r="4174" spans="4:5">
      <c r="D4174" s="1534"/>
      <c r="E4174" s="1535"/>
    </row>
    <row r="4175" spans="4:5">
      <c r="D4175" s="1534"/>
      <c r="E4175" s="1535"/>
    </row>
    <row r="4176" spans="4:5">
      <c r="D4176" s="1534"/>
      <c r="E4176" s="1535"/>
    </row>
    <row r="4177" spans="4:5">
      <c r="D4177" s="1534"/>
      <c r="E4177" s="1535"/>
    </row>
    <row r="4178" spans="4:5">
      <c r="D4178" s="1534"/>
      <c r="E4178" s="1535"/>
    </row>
    <row r="4179" spans="4:5">
      <c r="D4179" s="1534"/>
      <c r="E4179" s="1535"/>
    </row>
    <row r="4180" spans="4:5">
      <c r="D4180" s="1534"/>
      <c r="E4180" s="1535"/>
    </row>
    <row r="4181" spans="4:5">
      <c r="D4181" s="1534"/>
      <c r="E4181" s="1535"/>
    </row>
    <row r="4182" spans="4:5">
      <c r="D4182" s="1534"/>
      <c r="E4182" s="1535"/>
    </row>
    <row r="4183" spans="4:5">
      <c r="D4183" s="1534"/>
      <c r="E4183" s="1535"/>
    </row>
    <row r="4184" spans="4:5">
      <c r="D4184" s="1534"/>
      <c r="E4184" s="1535"/>
    </row>
    <row r="4185" spans="4:5">
      <c r="D4185" s="1534"/>
      <c r="E4185" s="1535"/>
    </row>
    <row r="4186" spans="4:5">
      <c r="D4186" s="1534"/>
      <c r="E4186" s="1535"/>
    </row>
    <row r="4187" spans="4:5">
      <c r="D4187" s="1534"/>
      <c r="E4187" s="1535"/>
    </row>
    <row r="4188" spans="4:5">
      <c r="D4188" s="1534"/>
      <c r="E4188" s="1535"/>
    </row>
    <row r="4189" spans="4:5">
      <c r="D4189" s="1534"/>
      <c r="E4189" s="1535"/>
    </row>
    <row r="4190" spans="4:5">
      <c r="D4190" s="1534"/>
      <c r="E4190" s="1535"/>
    </row>
    <row r="4191" spans="4:5">
      <c r="D4191" s="1534"/>
      <c r="E4191" s="1535"/>
    </row>
    <row r="4192" spans="4:5">
      <c r="D4192" s="1534"/>
      <c r="E4192" s="1535"/>
    </row>
    <row r="4193" spans="4:5">
      <c r="D4193" s="1534"/>
      <c r="E4193" s="1535"/>
    </row>
    <row r="4194" spans="4:5">
      <c r="D4194" s="1534"/>
      <c r="E4194" s="1535"/>
    </row>
    <row r="4195" spans="4:5">
      <c r="D4195" s="1534"/>
      <c r="E4195" s="1535"/>
    </row>
    <row r="4196" spans="4:5">
      <c r="D4196" s="1534"/>
      <c r="E4196" s="1535"/>
    </row>
    <row r="4197" spans="4:5">
      <c r="D4197" s="1534"/>
      <c r="E4197" s="1535"/>
    </row>
    <row r="4198" spans="4:5">
      <c r="D4198" s="1534"/>
      <c r="E4198" s="1535"/>
    </row>
    <row r="4199" spans="4:5">
      <c r="D4199" s="1534"/>
      <c r="E4199" s="1535"/>
    </row>
    <row r="4200" spans="4:5">
      <c r="D4200" s="1534"/>
      <c r="E4200" s="1535"/>
    </row>
    <row r="4201" spans="4:5">
      <c r="D4201" s="1534"/>
      <c r="E4201" s="1535"/>
    </row>
    <row r="4202" spans="4:5">
      <c r="D4202" s="1534"/>
      <c r="E4202" s="1535"/>
    </row>
    <row r="4203" spans="4:5">
      <c r="D4203" s="1534"/>
      <c r="E4203" s="1535"/>
    </row>
    <row r="4204" spans="4:5">
      <c r="D4204" s="1534"/>
      <c r="E4204" s="1535"/>
    </row>
    <row r="4205" spans="4:5">
      <c r="D4205" s="1534"/>
      <c r="E4205" s="1535"/>
    </row>
    <row r="4206" spans="4:5">
      <c r="D4206" s="1534"/>
      <c r="E4206" s="1535"/>
    </row>
    <row r="4207" spans="4:5">
      <c r="D4207" s="1534"/>
      <c r="E4207" s="1535"/>
    </row>
    <row r="4208" spans="4:5">
      <c r="D4208" s="1534"/>
      <c r="E4208" s="1535"/>
    </row>
    <row r="4209" spans="4:5">
      <c r="D4209" s="1534"/>
      <c r="E4209" s="1535"/>
    </row>
    <row r="4210" spans="4:5">
      <c r="D4210" s="1534"/>
      <c r="E4210" s="1535"/>
    </row>
    <row r="4211" spans="4:5">
      <c r="D4211" s="1534"/>
      <c r="E4211" s="1535"/>
    </row>
    <row r="4212" spans="4:5">
      <c r="D4212" s="1534"/>
      <c r="E4212" s="1535"/>
    </row>
    <row r="4213" spans="4:5">
      <c r="D4213" s="1534"/>
      <c r="E4213" s="1535"/>
    </row>
    <row r="4214" spans="4:5">
      <c r="D4214" s="1534"/>
      <c r="E4214" s="1535"/>
    </row>
    <row r="4215" spans="4:5">
      <c r="D4215" s="1534"/>
      <c r="E4215" s="1535"/>
    </row>
    <row r="4216" spans="4:5">
      <c r="D4216" s="1534"/>
      <c r="E4216" s="1535"/>
    </row>
    <row r="4217" spans="4:5">
      <c r="D4217" s="1534"/>
      <c r="E4217" s="1535"/>
    </row>
    <row r="4218" spans="4:5">
      <c r="D4218" s="1534"/>
      <c r="E4218" s="1535"/>
    </row>
    <row r="4219" spans="4:5">
      <c r="D4219" s="1534"/>
      <c r="E4219" s="1535"/>
    </row>
    <row r="4220" spans="4:5">
      <c r="D4220" s="1534"/>
      <c r="E4220" s="1535"/>
    </row>
    <row r="4221" spans="4:5">
      <c r="D4221" s="1534"/>
      <c r="E4221" s="1535"/>
    </row>
    <row r="4222" spans="4:5">
      <c r="D4222" s="1534"/>
      <c r="E4222" s="1535"/>
    </row>
    <row r="4223" spans="4:5">
      <c r="D4223" s="1534"/>
      <c r="E4223" s="1535"/>
    </row>
    <row r="4224" spans="4:5">
      <c r="D4224" s="1534"/>
      <c r="E4224" s="1535"/>
    </row>
    <row r="4225" spans="4:5">
      <c r="D4225" s="1534"/>
      <c r="E4225" s="1535"/>
    </row>
    <row r="4226" spans="4:5">
      <c r="D4226" s="1534"/>
      <c r="E4226" s="1535"/>
    </row>
    <row r="4227" spans="4:5">
      <c r="D4227" s="1534"/>
      <c r="E4227" s="1535"/>
    </row>
    <row r="4228" spans="4:5">
      <c r="D4228" s="1534"/>
      <c r="E4228" s="1535"/>
    </row>
    <row r="4229" spans="4:5">
      <c r="D4229" s="1534"/>
      <c r="E4229" s="1535"/>
    </row>
    <row r="4230" spans="4:5">
      <c r="D4230" s="1534"/>
      <c r="E4230" s="1535"/>
    </row>
    <row r="4231" spans="4:5">
      <c r="D4231" s="1534"/>
      <c r="E4231" s="1535"/>
    </row>
    <row r="4232" spans="4:5">
      <c r="D4232" s="1534"/>
      <c r="E4232" s="1535"/>
    </row>
    <row r="4233" spans="4:5">
      <c r="D4233" s="1534"/>
      <c r="E4233" s="1535"/>
    </row>
    <row r="4234" spans="4:5">
      <c r="D4234" s="1534"/>
      <c r="E4234" s="1535"/>
    </row>
    <row r="4235" spans="4:5">
      <c r="D4235" s="1534"/>
      <c r="E4235" s="1535"/>
    </row>
    <row r="4236" spans="4:5">
      <c r="D4236" s="1534"/>
      <c r="E4236" s="1535"/>
    </row>
    <row r="4237" spans="4:5">
      <c r="D4237" s="1534"/>
      <c r="E4237" s="1535"/>
    </row>
    <row r="4238" spans="4:5">
      <c r="D4238" s="1534"/>
      <c r="E4238" s="1535"/>
    </row>
    <row r="4239" spans="4:5">
      <c r="D4239" s="1534"/>
      <c r="E4239" s="1535"/>
    </row>
    <row r="4240" spans="4:5">
      <c r="D4240" s="1534"/>
      <c r="E4240" s="1535"/>
    </row>
    <row r="4241" spans="4:5">
      <c r="D4241" s="1534"/>
      <c r="E4241" s="1535"/>
    </row>
    <row r="4242" spans="4:5">
      <c r="D4242" s="1534"/>
      <c r="E4242" s="1535"/>
    </row>
    <row r="4243" spans="4:5">
      <c r="D4243" s="1534"/>
      <c r="E4243" s="1535"/>
    </row>
    <row r="4244" spans="4:5">
      <c r="D4244" s="1534"/>
      <c r="E4244" s="1535"/>
    </row>
    <row r="4245" spans="4:5">
      <c r="D4245" s="1534"/>
      <c r="E4245" s="1535"/>
    </row>
    <row r="4246" spans="4:5">
      <c r="D4246" s="1534"/>
      <c r="E4246" s="1535"/>
    </row>
    <row r="4247" spans="4:5">
      <c r="D4247" s="1534"/>
      <c r="E4247" s="1535"/>
    </row>
    <row r="4248" spans="4:5">
      <c r="D4248" s="1534"/>
      <c r="E4248" s="1535"/>
    </row>
    <row r="4249" spans="4:5">
      <c r="D4249" s="1534"/>
      <c r="E4249" s="1535"/>
    </row>
    <row r="4250" spans="4:5">
      <c r="D4250" s="1534"/>
      <c r="E4250" s="1535"/>
    </row>
    <row r="4251" spans="4:5">
      <c r="D4251" s="1534"/>
      <c r="E4251" s="1535"/>
    </row>
    <row r="4252" spans="4:5">
      <c r="D4252" s="1534"/>
      <c r="E4252" s="1535"/>
    </row>
    <row r="4253" spans="4:5">
      <c r="D4253" s="1534"/>
      <c r="E4253" s="1535"/>
    </row>
    <row r="4254" spans="4:5">
      <c r="D4254" s="1534"/>
      <c r="E4254" s="1535"/>
    </row>
    <row r="4255" spans="4:5">
      <c r="D4255" s="1534"/>
      <c r="E4255" s="1535"/>
    </row>
    <row r="4256" spans="4:5">
      <c r="D4256" s="1534"/>
      <c r="E4256" s="1535"/>
    </row>
    <row r="4257" spans="4:5">
      <c r="D4257" s="1534"/>
      <c r="E4257" s="1535"/>
    </row>
    <row r="4258" spans="4:5">
      <c r="D4258" s="1534"/>
      <c r="E4258" s="1535"/>
    </row>
    <row r="4259" spans="4:5">
      <c r="D4259" s="1534"/>
      <c r="E4259" s="1535"/>
    </row>
    <row r="4260" spans="4:5">
      <c r="D4260" s="1534"/>
      <c r="E4260" s="1535"/>
    </row>
    <row r="4261" spans="4:5">
      <c r="D4261" s="1534"/>
      <c r="E4261" s="1535"/>
    </row>
    <row r="4262" spans="4:5">
      <c r="D4262" s="1534"/>
      <c r="E4262" s="1535"/>
    </row>
    <row r="4263" spans="4:5">
      <c r="D4263" s="1534"/>
      <c r="E4263" s="1535"/>
    </row>
    <row r="4264" spans="4:5">
      <c r="D4264" s="1534"/>
      <c r="E4264" s="1535"/>
    </row>
    <row r="4265" spans="4:5">
      <c r="D4265" s="1534"/>
      <c r="E4265" s="1535"/>
    </row>
    <row r="4266" spans="4:5">
      <c r="D4266" s="1534"/>
      <c r="E4266" s="1535"/>
    </row>
    <row r="4267" spans="4:5">
      <c r="D4267" s="1534"/>
      <c r="E4267" s="1535"/>
    </row>
    <row r="4268" spans="4:5">
      <c r="D4268" s="1534"/>
      <c r="E4268" s="1535"/>
    </row>
    <row r="4269" spans="4:5">
      <c r="D4269" s="1534"/>
      <c r="E4269" s="1535"/>
    </row>
    <row r="4270" spans="4:5">
      <c r="D4270" s="1534"/>
      <c r="E4270" s="1535"/>
    </row>
    <row r="4271" spans="4:5">
      <c r="D4271" s="1534"/>
      <c r="E4271" s="1535"/>
    </row>
    <row r="4272" spans="4:5">
      <c r="D4272" s="1534"/>
      <c r="E4272" s="1535"/>
    </row>
    <row r="4273" spans="4:5">
      <c r="D4273" s="1534"/>
      <c r="E4273" s="1535"/>
    </row>
    <row r="4274" spans="4:5">
      <c r="D4274" s="1534"/>
      <c r="E4274" s="1535"/>
    </row>
    <row r="4275" spans="4:5">
      <c r="D4275" s="1534"/>
      <c r="E4275" s="1535"/>
    </row>
    <row r="4276" spans="4:5">
      <c r="D4276" s="1534"/>
      <c r="E4276" s="1535"/>
    </row>
    <row r="4277" spans="4:5">
      <c r="D4277" s="1534"/>
      <c r="E4277" s="1535"/>
    </row>
    <row r="4278" spans="4:5">
      <c r="D4278" s="1534"/>
      <c r="E4278" s="1535"/>
    </row>
    <row r="4279" spans="4:5">
      <c r="D4279" s="1534"/>
      <c r="E4279" s="1535"/>
    </row>
    <row r="4280" spans="4:5">
      <c r="D4280" s="1534"/>
      <c r="E4280" s="1535"/>
    </row>
    <row r="4281" spans="4:5">
      <c r="D4281" s="1534"/>
      <c r="E4281" s="1535"/>
    </row>
    <row r="4282" spans="4:5">
      <c r="D4282" s="1534"/>
      <c r="E4282" s="1535"/>
    </row>
    <row r="4283" spans="4:5">
      <c r="D4283" s="1534"/>
      <c r="E4283" s="1535"/>
    </row>
    <row r="4284" spans="4:5">
      <c r="D4284" s="1534"/>
      <c r="E4284" s="1535"/>
    </row>
    <row r="4285" spans="4:5">
      <c r="D4285" s="1534"/>
      <c r="E4285" s="1535"/>
    </row>
    <row r="4286" spans="4:5">
      <c r="D4286" s="1534"/>
      <c r="E4286" s="1535"/>
    </row>
    <row r="4287" spans="4:5">
      <c r="D4287" s="1534"/>
      <c r="E4287" s="1535"/>
    </row>
    <row r="4288" spans="4:5">
      <c r="D4288" s="1534"/>
      <c r="E4288" s="1535"/>
    </row>
    <row r="4289" spans="4:5">
      <c r="D4289" s="1534"/>
      <c r="E4289" s="1535"/>
    </row>
    <row r="4290" spans="4:5">
      <c r="D4290" s="1534"/>
      <c r="E4290" s="1535"/>
    </row>
    <row r="4291" spans="4:5">
      <c r="D4291" s="1534"/>
      <c r="E4291" s="1535"/>
    </row>
    <row r="4292" spans="4:5">
      <c r="D4292" s="1534"/>
      <c r="E4292" s="1535"/>
    </row>
    <row r="4293" spans="4:5">
      <c r="D4293" s="1534"/>
      <c r="E4293" s="1535"/>
    </row>
    <row r="4294" spans="4:5">
      <c r="D4294" s="1534"/>
      <c r="E4294" s="1535"/>
    </row>
    <row r="4295" spans="4:5">
      <c r="D4295" s="1534"/>
      <c r="E4295" s="1535"/>
    </row>
    <row r="4296" spans="4:5">
      <c r="D4296" s="1534"/>
      <c r="E4296" s="1535"/>
    </row>
    <row r="4297" spans="4:5">
      <c r="D4297" s="1534"/>
      <c r="E4297" s="1535"/>
    </row>
    <row r="4298" spans="4:5">
      <c r="D4298" s="1534"/>
      <c r="E4298" s="1535"/>
    </row>
    <row r="4299" spans="4:5">
      <c r="D4299" s="1534"/>
      <c r="E4299" s="1535"/>
    </row>
    <row r="4300" spans="4:5">
      <c r="D4300" s="1534"/>
      <c r="E4300" s="1535"/>
    </row>
    <row r="4301" spans="4:5">
      <c r="D4301" s="1534"/>
      <c r="E4301" s="1535"/>
    </row>
    <row r="4302" spans="4:5">
      <c r="D4302" s="1534"/>
      <c r="E4302" s="1535"/>
    </row>
    <row r="4303" spans="4:5">
      <c r="D4303" s="1534"/>
      <c r="E4303" s="1535"/>
    </row>
    <row r="4304" spans="4:5">
      <c r="D4304" s="1534"/>
      <c r="E4304" s="1535"/>
    </row>
    <row r="4305" spans="4:5">
      <c r="D4305" s="1534"/>
      <c r="E4305" s="1535"/>
    </row>
    <row r="4306" spans="4:5">
      <c r="D4306" s="1534"/>
      <c r="E4306" s="1535"/>
    </row>
    <row r="4307" spans="4:5">
      <c r="D4307" s="1534"/>
      <c r="E4307" s="1535"/>
    </row>
    <row r="4308" spans="4:5">
      <c r="D4308" s="1534"/>
      <c r="E4308" s="1535"/>
    </row>
    <row r="4309" spans="4:5">
      <c r="D4309" s="1534"/>
      <c r="E4309" s="1535"/>
    </row>
    <row r="4310" spans="4:5">
      <c r="D4310" s="1534"/>
      <c r="E4310" s="1535"/>
    </row>
    <row r="4311" spans="4:5">
      <c r="D4311" s="1534"/>
      <c r="E4311" s="1535"/>
    </row>
    <row r="4312" spans="4:5">
      <c r="D4312" s="1534"/>
      <c r="E4312" s="1535"/>
    </row>
    <row r="4313" spans="4:5">
      <c r="D4313" s="1534"/>
      <c r="E4313" s="1535"/>
    </row>
    <row r="4314" spans="4:5">
      <c r="D4314" s="1534"/>
      <c r="E4314" s="1535"/>
    </row>
    <row r="4315" spans="4:5">
      <c r="D4315" s="1534"/>
      <c r="E4315" s="1535"/>
    </row>
    <row r="4316" spans="4:5">
      <c r="D4316" s="1534"/>
      <c r="E4316" s="1535"/>
    </row>
    <row r="4317" spans="4:5">
      <c r="D4317" s="1534"/>
      <c r="E4317" s="1535"/>
    </row>
    <row r="4318" spans="4:5">
      <c r="D4318" s="1534"/>
      <c r="E4318" s="1535"/>
    </row>
    <row r="4319" spans="4:5">
      <c r="D4319" s="1534"/>
      <c r="E4319" s="1535"/>
    </row>
    <row r="4320" spans="4:5">
      <c r="D4320" s="1534"/>
      <c r="E4320" s="1535"/>
    </row>
    <row r="4321" spans="4:5">
      <c r="D4321" s="1534"/>
      <c r="E4321" s="1535"/>
    </row>
    <row r="4322" spans="4:5">
      <c r="D4322" s="1534"/>
      <c r="E4322" s="1535"/>
    </row>
    <row r="4323" spans="4:5">
      <c r="D4323" s="1534"/>
      <c r="E4323" s="1535"/>
    </row>
    <row r="4324" spans="4:5">
      <c r="D4324" s="1534"/>
      <c r="E4324" s="1535"/>
    </row>
    <row r="4325" spans="4:5">
      <c r="D4325" s="1534"/>
      <c r="E4325" s="1535"/>
    </row>
    <row r="4326" spans="4:5">
      <c r="D4326" s="1534"/>
      <c r="E4326" s="1535"/>
    </row>
    <row r="4327" spans="4:5">
      <c r="D4327" s="1534"/>
      <c r="E4327" s="1535"/>
    </row>
    <row r="4328" spans="4:5">
      <c r="D4328" s="1534"/>
      <c r="E4328" s="1535"/>
    </row>
    <row r="4329" spans="4:5">
      <c r="D4329" s="1534"/>
      <c r="E4329" s="1535"/>
    </row>
    <row r="4330" spans="4:5">
      <c r="D4330" s="1534"/>
      <c r="E4330" s="1535"/>
    </row>
    <row r="4331" spans="4:5">
      <c r="D4331" s="1534"/>
      <c r="E4331" s="1535"/>
    </row>
    <row r="4332" spans="4:5">
      <c r="D4332" s="1534"/>
      <c r="E4332" s="1535"/>
    </row>
    <row r="4333" spans="4:5">
      <c r="D4333" s="1534"/>
      <c r="E4333" s="1535"/>
    </row>
    <row r="4334" spans="4:5">
      <c r="D4334" s="1534"/>
      <c r="E4334" s="1535"/>
    </row>
    <row r="4335" spans="4:5">
      <c r="D4335" s="1534"/>
      <c r="E4335" s="1535"/>
    </row>
    <row r="4336" spans="4:5">
      <c r="D4336" s="1534"/>
      <c r="E4336" s="1535"/>
    </row>
    <row r="4337" spans="4:5">
      <c r="D4337" s="1534"/>
      <c r="E4337" s="1535"/>
    </row>
    <row r="4338" spans="4:5">
      <c r="D4338" s="1534"/>
      <c r="E4338" s="1535"/>
    </row>
    <row r="4339" spans="4:5">
      <c r="D4339" s="1534"/>
      <c r="E4339" s="1535"/>
    </row>
    <row r="4340" spans="4:5">
      <c r="D4340" s="1534"/>
      <c r="E4340" s="1535"/>
    </row>
    <row r="4341" spans="4:5">
      <c r="D4341" s="1534"/>
      <c r="E4341" s="1535"/>
    </row>
    <row r="4342" spans="4:5">
      <c r="D4342" s="1534"/>
      <c r="E4342" s="1535"/>
    </row>
    <row r="4343" spans="4:5">
      <c r="D4343" s="1534"/>
      <c r="E4343" s="1535"/>
    </row>
    <row r="4344" spans="4:5">
      <c r="D4344" s="1534"/>
      <c r="E4344" s="1535"/>
    </row>
    <row r="4345" spans="4:5">
      <c r="D4345" s="1534"/>
      <c r="E4345" s="1535"/>
    </row>
    <row r="4346" spans="4:5">
      <c r="D4346" s="1534"/>
      <c r="E4346" s="1535"/>
    </row>
    <row r="4347" spans="4:5">
      <c r="D4347" s="1534"/>
      <c r="E4347" s="1535"/>
    </row>
    <row r="4348" spans="4:5">
      <c r="D4348" s="1534"/>
      <c r="E4348" s="1535"/>
    </row>
    <row r="4349" spans="4:5">
      <c r="D4349" s="1534"/>
      <c r="E4349" s="1535"/>
    </row>
    <row r="4350" spans="4:5">
      <c r="D4350" s="1534"/>
      <c r="E4350" s="1535"/>
    </row>
    <row r="4351" spans="4:5">
      <c r="D4351" s="1534"/>
      <c r="E4351" s="1535"/>
    </row>
    <row r="4352" spans="4:5">
      <c r="D4352" s="1534"/>
      <c r="E4352" s="1535"/>
    </row>
    <row r="4353" spans="4:5">
      <c r="D4353" s="1534"/>
      <c r="E4353" s="1535"/>
    </row>
    <row r="4354" spans="4:5">
      <c r="D4354" s="1534"/>
      <c r="E4354" s="1535"/>
    </row>
    <row r="4355" spans="4:5">
      <c r="D4355" s="1534"/>
      <c r="E4355" s="1535"/>
    </row>
    <row r="4356" spans="4:5">
      <c r="D4356" s="1534"/>
      <c r="E4356" s="1535"/>
    </row>
    <row r="4357" spans="4:5">
      <c r="D4357" s="1534"/>
      <c r="E4357" s="1535"/>
    </row>
    <row r="4358" spans="4:5">
      <c r="D4358" s="1534"/>
      <c r="E4358" s="1535"/>
    </row>
    <row r="4359" spans="4:5">
      <c r="D4359" s="1534"/>
      <c r="E4359" s="1535"/>
    </row>
    <row r="4360" spans="4:5">
      <c r="D4360" s="1534"/>
      <c r="E4360" s="1535"/>
    </row>
    <row r="4361" spans="4:5">
      <c r="D4361" s="1534"/>
      <c r="E4361" s="1535"/>
    </row>
    <row r="4362" spans="4:5">
      <c r="D4362" s="1534"/>
      <c r="E4362" s="1535"/>
    </row>
    <row r="4363" spans="4:5">
      <c r="D4363" s="1534"/>
      <c r="E4363" s="1535"/>
    </row>
    <row r="4364" spans="4:5">
      <c r="D4364" s="1534"/>
      <c r="E4364" s="1535"/>
    </row>
    <row r="4365" spans="4:5">
      <c r="D4365" s="1534"/>
      <c r="E4365" s="1535"/>
    </row>
    <row r="4366" spans="4:5">
      <c r="D4366" s="1534"/>
      <c r="E4366" s="1535"/>
    </row>
    <row r="4367" spans="4:5">
      <c r="D4367" s="1534"/>
      <c r="E4367" s="1535"/>
    </row>
    <row r="4368" spans="4:5">
      <c r="D4368" s="1534"/>
      <c r="E4368" s="1535"/>
    </row>
    <row r="4369" spans="4:5">
      <c r="D4369" s="1534"/>
      <c r="E4369" s="1535"/>
    </row>
    <row r="4370" spans="4:5">
      <c r="D4370" s="1534"/>
      <c r="E4370" s="1535"/>
    </row>
    <row r="4371" spans="4:5">
      <c r="D4371" s="1534"/>
      <c r="E4371" s="1535"/>
    </row>
    <row r="4372" spans="4:5">
      <c r="D4372" s="1534"/>
      <c r="E4372" s="1535"/>
    </row>
    <row r="4373" spans="4:5">
      <c r="D4373" s="1534"/>
      <c r="E4373" s="1535"/>
    </row>
    <row r="4374" spans="4:5">
      <c r="D4374" s="1534"/>
      <c r="E4374" s="1535"/>
    </row>
    <row r="4375" spans="4:5">
      <c r="D4375" s="1534"/>
      <c r="E4375" s="1535"/>
    </row>
    <row r="4376" spans="4:5">
      <c r="D4376" s="1534"/>
      <c r="E4376" s="1535"/>
    </row>
    <row r="4377" spans="4:5">
      <c r="D4377" s="1534"/>
      <c r="E4377" s="1535"/>
    </row>
    <row r="4378" spans="4:5">
      <c r="D4378" s="1534"/>
      <c r="E4378" s="1535"/>
    </row>
    <row r="4379" spans="4:5">
      <c r="D4379" s="1534"/>
      <c r="E4379" s="1535"/>
    </row>
    <row r="4380" spans="4:5">
      <c r="D4380" s="1534"/>
      <c r="E4380" s="1535"/>
    </row>
    <row r="4381" spans="4:5">
      <c r="D4381" s="1534"/>
      <c r="E4381" s="1535"/>
    </row>
    <row r="4382" spans="4:5">
      <c r="D4382" s="1534"/>
      <c r="E4382" s="1535"/>
    </row>
    <row r="4383" spans="4:5">
      <c r="D4383" s="1534"/>
      <c r="E4383" s="1535"/>
    </row>
    <row r="4384" spans="4:5">
      <c r="D4384" s="1534"/>
      <c r="E4384" s="1535"/>
    </row>
    <row r="4385" spans="4:5">
      <c r="D4385" s="1534"/>
      <c r="E4385" s="1535"/>
    </row>
    <row r="4386" spans="4:5">
      <c r="D4386" s="1534"/>
      <c r="E4386" s="1535"/>
    </row>
    <row r="4387" spans="4:5">
      <c r="D4387" s="1534"/>
      <c r="E4387" s="1535"/>
    </row>
    <row r="4388" spans="4:5">
      <c r="D4388" s="1534"/>
      <c r="E4388" s="1535"/>
    </row>
    <row r="4389" spans="4:5">
      <c r="D4389" s="1534"/>
      <c r="E4389" s="1535"/>
    </row>
    <row r="4390" spans="4:5">
      <c r="D4390" s="1534"/>
      <c r="E4390" s="1535"/>
    </row>
    <row r="4391" spans="4:5">
      <c r="D4391" s="1534"/>
      <c r="E4391" s="1535"/>
    </row>
    <row r="4392" spans="4:5">
      <c r="D4392" s="1534"/>
      <c r="E4392" s="1535"/>
    </row>
    <row r="4393" spans="4:5">
      <c r="D4393" s="1534"/>
      <c r="E4393" s="1535"/>
    </row>
    <row r="4394" spans="4:5">
      <c r="D4394" s="1534"/>
      <c r="E4394" s="1535"/>
    </row>
    <row r="4395" spans="4:5">
      <c r="D4395" s="1534"/>
      <c r="E4395" s="1535"/>
    </row>
    <row r="4396" spans="4:5">
      <c r="D4396" s="1534"/>
      <c r="E4396" s="1535"/>
    </row>
    <row r="4397" spans="4:5">
      <c r="D4397" s="1534"/>
      <c r="E4397" s="1535"/>
    </row>
    <row r="4398" spans="4:5">
      <c r="D4398" s="1534"/>
      <c r="E4398" s="1535"/>
    </row>
    <row r="4399" spans="4:5">
      <c r="D4399" s="1534"/>
      <c r="E4399" s="1535"/>
    </row>
    <row r="4400" spans="4:5">
      <c r="D4400" s="1534"/>
      <c r="E4400" s="1535"/>
    </row>
    <row r="4401" spans="4:5">
      <c r="D4401" s="1534"/>
      <c r="E4401" s="1535"/>
    </row>
    <row r="4402" spans="4:5">
      <c r="D4402" s="1534"/>
      <c r="E4402" s="1535"/>
    </row>
    <row r="4403" spans="4:5">
      <c r="D4403" s="1534"/>
      <c r="E4403" s="1535"/>
    </row>
    <row r="4404" spans="4:5">
      <c r="D4404" s="1534"/>
      <c r="E4404" s="1535"/>
    </row>
    <row r="4405" spans="4:5">
      <c r="D4405" s="1534"/>
      <c r="E4405" s="1535"/>
    </row>
    <row r="4406" spans="4:5">
      <c r="D4406" s="1534"/>
      <c r="E4406" s="1535"/>
    </row>
    <row r="4407" spans="4:5">
      <c r="D4407" s="1534"/>
      <c r="E4407" s="1535"/>
    </row>
    <row r="4408" spans="4:5">
      <c r="D4408" s="1534"/>
      <c r="E4408" s="1535"/>
    </row>
    <row r="4409" spans="4:5">
      <c r="D4409" s="1534"/>
      <c r="E4409" s="1535"/>
    </row>
    <row r="4410" spans="4:5">
      <c r="D4410" s="1534"/>
      <c r="E4410" s="1535"/>
    </row>
    <row r="4411" spans="4:5">
      <c r="D4411" s="1534"/>
      <c r="E4411" s="1535"/>
    </row>
    <row r="4412" spans="4:5">
      <c r="D4412" s="1534"/>
      <c r="E4412" s="1535"/>
    </row>
    <row r="4413" spans="4:5">
      <c r="D4413" s="1534"/>
      <c r="E4413" s="1535"/>
    </row>
    <row r="4414" spans="4:5">
      <c r="D4414" s="1534"/>
      <c r="E4414" s="1535"/>
    </row>
    <row r="4415" spans="4:5">
      <c r="D4415" s="1534"/>
      <c r="E4415" s="1535"/>
    </row>
    <row r="4416" spans="4:5">
      <c r="D4416" s="1534"/>
      <c r="E4416" s="1535"/>
    </row>
    <row r="4417" spans="4:5">
      <c r="D4417" s="1534"/>
      <c r="E4417" s="1535"/>
    </row>
    <row r="4418" spans="4:5">
      <c r="D4418" s="1534"/>
      <c r="E4418" s="1535"/>
    </row>
    <row r="4419" spans="4:5">
      <c r="D4419" s="1534"/>
      <c r="E4419" s="1535"/>
    </row>
    <row r="4420" spans="4:5">
      <c r="D4420" s="1534"/>
      <c r="E4420" s="1535"/>
    </row>
    <row r="4421" spans="4:5">
      <c r="D4421" s="1534"/>
      <c r="E4421" s="1535"/>
    </row>
    <row r="4422" spans="4:5">
      <c r="D4422" s="1534"/>
      <c r="E4422" s="1535"/>
    </row>
    <row r="4423" spans="4:5">
      <c r="D4423" s="1534"/>
      <c r="E4423" s="1535"/>
    </row>
    <row r="4424" spans="4:5">
      <c r="D4424" s="1534"/>
      <c r="E4424" s="1535"/>
    </row>
    <row r="4425" spans="4:5">
      <c r="D4425" s="1534"/>
      <c r="E4425" s="1535"/>
    </row>
    <row r="4426" spans="4:5">
      <c r="D4426" s="1534"/>
      <c r="E4426" s="1535"/>
    </row>
    <row r="4427" spans="4:5">
      <c r="D4427" s="1534"/>
      <c r="E4427" s="1535"/>
    </row>
    <row r="4428" spans="4:5">
      <c r="D4428" s="1534"/>
      <c r="E4428" s="1535"/>
    </row>
    <row r="4429" spans="4:5">
      <c r="D4429" s="1534"/>
      <c r="E4429" s="1535"/>
    </row>
    <row r="4430" spans="4:5">
      <c r="D4430" s="1534"/>
      <c r="E4430" s="1535"/>
    </row>
    <row r="4431" spans="4:5">
      <c r="D4431" s="1534"/>
      <c r="E4431" s="1535"/>
    </row>
    <row r="4432" spans="4:5">
      <c r="D4432" s="1534"/>
      <c r="E4432" s="1535"/>
    </row>
    <row r="4433" spans="4:5">
      <c r="D4433" s="1534"/>
      <c r="E4433" s="1535"/>
    </row>
    <row r="4434" spans="4:5">
      <c r="D4434" s="1534"/>
      <c r="E4434" s="1535"/>
    </row>
    <row r="4435" spans="4:5">
      <c r="D4435" s="1534"/>
      <c r="E4435" s="1535"/>
    </row>
    <row r="4436" spans="4:5">
      <c r="D4436" s="1534"/>
      <c r="E4436" s="1535"/>
    </row>
    <row r="4437" spans="4:5">
      <c r="D4437" s="1534"/>
      <c r="E4437" s="1535"/>
    </row>
    <row r="4438" spans="4:5">
      <c r="D4438" s="1534"/>
      <c r="E4438" s="1535"/>
    </row>
    <row r="4439" spans="4:5">
      <c r="D4439" s="1534"/>
      <c r="E4439" s="1535"/>
    </row>
    <row r="4440" spans="4:5">
      <c r="D4440" s="1534"/>
      <c r="E4440" s="1535"/>
    </row>
    <row r="4441" spans="4:5">
      <c r="D4441" s="1534"/>
      <c r="E4441" s="1535"/>
    </row>
    <row r="4442" spans="4:5">
      <c r="D4442" s="1534"/>
      <c r="E4442" s="1535"/>
    </row>
    <row r="4443" spans="4:5">
      <c r="D4443" s="1534"/>
      <c r="E4443" s="1535"/>
    </row>
    <row r="4444" spans="4:5">
      <c r="D4444" s="1534"/>
      <c r="E4444" s="1535"/>
    </row>
    <row r="4445" spans="4:5">
      <c r="D4445" s="1534"/>
      <c r="E4445" s="1535"/>
    </row>
    <row r="4446" spans="4:5">
      <c r="D4446" s="1534"/>
      <c r="E4446" s="1535"/>
    </row>
    <row r="4447" spans="4:5">
      <c r="D4447" s="1534"/>
      <c r="E4447" s="1535"/>
    </row>
    <row r="4448" spans="4:5">
      <c r="D4448" s="1534"/>
      <c r="E4448" s="1535"/>
    </row>
    <row r="4449" spans="4:5">
      <c r="D4449" s="1534"/>
      <c r="E4449" s="1535"/>
    </row>
    <row r="4450" spans="4:5">
      <c r="D4450" s="1534"/>
      <c r="E4450" s="1535"/>
    </row>
    <row r="4451" spans="4:5">
      <c r="D4451" s="1534"/>
      <c r="E4451" s="1535"/>
    </row>
    <row r="4452" spans="4:5">
      <c r="D4452" s="1534"/>
      <c r="E4452" s="1535"/>
    </row>
    <row r="4453" spans="4:5">
      <c r="D4453" s="1534"/>
      <c r="E4453" s="1535"/>
    </row>
    <row r="4454" spans="4:5">
      <c r="D4454" s="1534"/>
      <c r="E4454" s="1535"/>
    </row>
    <row r="4455" spans="4:5">
      <c r="D4455" s="1534"/>
      <c r="E4455" s="1535"/>
    </row>
    <row r="4456" spans="4:5">
      <c r="D4456" s="1534"/>
      <c r="E4456" s="1535"/>
    </row>
    <row r="4457" spans="4:5">
      <c r="D4457" s="1534"/>
      <c r="E4457" s="1535"/>
    </row>
    <row r="4458" spans="4:5">
      <c r="D4458" s="1534"/>
      <c r="E4458" s="1535"/>
    </row>
    <row r="4459" spans="4:5">
      <c r="D4459" s="1534"/>
      <c r="E4459" s="1535"/>
    </row>
    <row r="4460" spans="4:5">
      <c r="D4460" s="1534"/>
      <c r="E4460" s="1535"/>
    </row>
    <row r="4461" spans="4:5">
      <c r="D4461" s="1534"/>
      <c r="E4461" s="1535"/>
    </row>
    <row r="4462" spans="4:5">
      <c r="D4462" s="1534"/>
      <c r="E4462" s="1535"/>
    </row>
    <row r="4463" spans="4:5">
      <c r="D4463" s="1534"/>
      <c r="E4463" s="1535"/>
    </row>
    <row r="4464" spans="4:5">
      <c r="D4464" s="1534"/>
      <c r="E4464" s="1535"/>
    </row>
    <row r="4465" spans="4:5">
      <c r="D4465" s="1534"/>
      <c r="E4465" s="1535"/>
    </row>
    <row r="4466" spans="4:5">
      <c r="D4466" s="1534"/>
      <c r="E4466" s="1535"/>
    </row>
    <row r="4467" spans="4:5">
      <c r="D4467" s="1534"/>
      <c r="E4467" s="1535"/>
    </row>
    <row r="4468" spans="4:5">
      <c r="D4468" s="1534"/>
      <c r="E4468" s="1535"/>
    </row>
    <row r="4469" spans="4:5">
      <c r="D4469" s="1534"/>
      <c r="E4469" s="1535"/>
    </row>
    <row r="4470" spans="4:5">
      <c r="D4470" s="1534"/>
      <c r="E4470" s="1535"/>
    </row>
    <row r="4471" spans="4:5">
      <c r="D4471" s="1534"/>
      <c r="E4471" s="1535"/>
    </row>
    <row r="4472" spans="4:5">
      <c r="D4472" s="1534"/>
      <c r="E4472" s="1535"/>
    </row>
    <row r="4473" spans="4:5">
      <c r="D4473" s="1534"/>
      <c r="E4473" s="1535"/>
    </row>
    <row r="4474" spans="4:5">
      <c r="D4474" s="1534"/>
      <c r="E4474" s="1535"/>
    </row>
    <row r="4475" spans="4:5">
      <c r="D4475" s="1534"/>
      <c r="E4475" s="1535"/>
    </row>
    <row r="4476" spans="4:5">
      <c r="D4476" s="1534"/>
      <c r="E4476" s="1535"/>
    </row>
    <row r="4477" spans="4:5">
      <c r="D4477" s="1534"/>
      <c r="E4477" s="1535"/>
    </row>
    <row r="4478" spans="4:5">
      <c r="D4478" s="1534"/>
      <c r="E4478" s="1535"/>
    </row>
    <row r="4479" spans="4:5">
      <c r="D4479" s="1534"/>
      <c r="E4479" s="1535"/>
    </row>
    <row r="4480" spans="4:5">
      <c r="D4480" s="1534"/>
      <c r="E4480" s="1535"/>
    </row>
    <row r="4481" spans="4:5">
      <c r="D4481" s="1534"/>
      <c r="E4481" s="1535"/>
    </row>
    <row r="4482" spans="4:5">
      <c r="D4482" s="1534"/>
      <c r="E4482" s="1535"/>
    </row>
    <row r="4483" spans="4:5">
      <c r="D4483" s="1534"/>
      <c r="E4483" s="1535"/>
    </row>
    <row r="4484" spans="4:5">
      <c r="D4484" s="1534"/>
      <c r="E4484" s="1535"/>
    </row>
    <row r="4485" spans="4:5">
      <c r="D4485" s="1534"/>
      <c r="E4485" s="1535"/>
    </row>
    <row r="4486" spans="4:5">
      <c r="D4486" s="1534"/>
      <c r="E4486" s="1535"/>
    </row>
    <row r="4487" spans="4:5">
      <c r="D4487" s="1534"/>
      <c r="E4487" s="1535"/>
    </row>
    <row r="4488" spans="4:5">
      <c r="D4488" s="1534"/>
      <c r="E4488" s="1535"/>
    </row>
    <row r="4489" spans="4:5">
      <c r="D4489" s="1534"/>
      <c r="E4489" s="1535"/>
    </row>
    <row r="4490" spans="4:5">
      <c r="D4490" s="1534"/>
      <c r="E4490" s="1535"/>
    </row>
    <row r="4491" spans="4:5">
      <c r="D4491" s="1534"/>
      <c r="E4491" s="1535"/>
    </row>
    <row r="4492" spans="4:5">
      <c r="D4492" s="1534"/>
      <c r="E4492" s="1535"/>
    </row>
    <row r="4493" spans="4:5">
      <c r="D4493" s="1534"/>
      <c r="E4493" s="1535"/>
    </row>
    <row r="4494" spans="4:5">
      <c r="D4494" s="1534"/>
      <c r="E4494" s="1535"/>
    </row>
    <row r="4495" spans="4:5">
      <c r="D4495" s="1534"/>
      <c r="E4495" s="1535"/>
    </row>
    <row r="4496" spans="4:5">
      <c r="D4496" s="1534"/>
      <c r="E4496" s="1535"/>
    </row>
    <row r="4497" spans="4:5">
      <c r="D4497" s="1534"/>
      <c r="E4497" s="1535"/>
    </row>
    <row r="4498" spans="4:5">
      <c r="D4498" s="1534"/>
      <c r="E4498" s="1535"/>
    </row>
    <row r="4499" spans="4:5">
      <c r="D4499" s="1534"/>
      <c r="E4499" s="1535"/>
    </row>
    <row r="4500" spans="4:5">
      <c r="D4500" s="1534"/>
      <c r="E4500" s="1535"/>
    </row>
    <row r="4501" spans="4:5">
      <c r="D4501" s="1534"/>
      <c r="E4501" s="1535"/>
    </row>
    <row r="4502" spans="4:5">
      <c r="D4502" s="1534"/>
      <c r="E4502" s="1535"/>
    </row>
    <row r="4503" spans="4:5">
      <c r="D4503" s="1534"/>
      <c r="E4503" s="1535"/>
    </row>
    <row r="4504" spans="4:5">
      <c r="D4504" s="1534"/>
      <c r="E4504" s="1535"/>
    </row>
    <row r="4505" spans="4:5">
      <c r="D4505" s="1534"/>
      <c r="E4505" s="1535"/>
    </row>
    <row r="4506" spans="4:5">
      <c r="D4506" s="1534"/>
      <c r="E4506" s="1535"/>
    </row>
    <row r="4507" spans="4:5">
      <c r="D4507" s="1534"/>
      <c r="E4507" s="1535"/>
    </row>
    <row r="4508" spans="4:5">
      <c r="D4508" s="1534"/>
      <c r="E4508" s="1535"/>
    </row>
    <row r="4509" spans="4:5">
      <c r="D4509" s="1534"/>
      <c r="E4509" s="1535"/>
    </row>
    <row r="4510" spans="4:5">
      <c r="D4510" s="1534"/>
      <c r="E4510" s="1535"/>
    </row>
    <row r="4511" spans="4:5">
      <c r="D4511" s="1534"/>
      <c r="E4511" s="1535"/>
    </row>
    <row r="4512" spans="4:5">
      <c r="D4512" s="1534"/>
      <c r="E4512" s="1535"/>
    </row>
    <row r="4513" spans="4:5">
      <c r="D4513" s="1534"/>
      <c r="E4513" s="1535"/>
    </row>
    <row r="4514" spans="4:5">
      <c r="D4514" s="1534"/>
      <c r="E4514" s="1535"/>
    </row>
    <row r="4515" spans="4:5">
      <c r="D4515" s="1534"/>
      <c r="E4515" s="1535"/>
    </row>
    <row r="4516" spans="4:5">
      <c r="D4516" s="1534"/>
      <c r="E4516" s="1535"/>
    </row>
    <row r="4517" spans="4:5">
      <c r="D4517" s="1534"/>
      <c r="E4517" s="1535"/>
    </row>
    <row r="4518" spans="4:5">
      <c r="D4518" s="1534"/>
      <c r="E4518" s="1535"/>
    </row>
    <row r="4519" spans="4:5">
      <c r="D4519" s="1534"/>
      <c r="E4519" s="1535"/>
    </row>
    <row r="4520" spans="4:5">
      <c r="D4520" s="1534"/>
      <c r="E4520" s="1535"/>
    </row>
    <row r="4521" spans="4:5">
      <c r="D4521" s="1534"/>
      <c r="E4521" s="1535"/>
    </row>
    <row r="4522" spans="4:5">
      <c r="D4522" s="1534"/>
      <c r="E4522" s="1535"/>
    </row>
    <row r="4523" spans="4:5">
      <c r="D4523" s="1534"/>
      <c r="E4523" s="1535"/>
    </row>
    <row r="4524" spans="4:5">
      <c r="D4524" s="1534"/>
      <c r="E4524" s="1535"/>
    </row>
    <row r="4525" spans="4:5">
      <c r="D4525" s="1534"/>
      <c r="E4525" s="1535"/>
    </row>
    <row r="4526" spans="4:5">
      <c r="D4526" s="1534"/>
      <c r="E4526" s="1535"/>
    </row>
    <row r="4527" spans="4:5">
      <c r="D4527" s="1534"/>
      <c r="E4527" s="1535"/>
    </row>
    <row r="4528" spans="4:5">
      <c r="D4528" s="1534"/>
      <c r="E4528" s="1535"/>
    </row>
    <row r="4529" spans="4:5">
      <c r="D4529" s="1534"/>
      <c r="E4529" s="1535"/>
    </row>
    <row r="4530" spans="4:5">
      <c r="D4530" s="1534"/>
      <c r="E4530" s="1535"/>
    </row>
    <row r="4531" spans="4:5">
      <c r="D4531" s="1534"/>
      <c r="E4531" s="1535"/>
    </row>
    <row r="4532" spans="4:5">
      <c r="D4532" s="1534"/>
      <c r="E4532" s="1535"/>
    </row>
    <row r="4533" spans="4:5">
      <c r="D4533" s="1534"/>
      <c r="E4533" s="1535"/>
    </row>
    <row r="4534" spans="4:5">
      <c r="D4534" s="1534"/>
      <c r="E4534" s="1535"/>
    </row>
    <row r="4535" spans="4:5">
      <c r="D4535" s="1534"/>
      <c r="E4535" s="1535"/>
    </row>
    <row r="4536" spans="4:5">
      <c r="D4536" s="1534"/>
      <c r="E4536" s="1535"/>
    </row>
    <row r="4537" spans="4:5">
      <c r="D4537" s="1534"/>
      <c r="E4537" s="1535"/>
    </row>
    <row r="4538" spans="4:5">
      <c r="D4538" s="1534"/>
      <c r="E4538" s="1535"/>
    </row>
    <row r="4539" spans="4:5">
      <c r="D4539" s="1534"/>
      <c r="E4539" s="1535"/>
    </row>
    <row r="4540" spans="4:5">
      <c r="D4540" s="1534"/>
      <c r="E4540" s="1535"/>
    </row>
    <row r="4541" spans="4:5">
      <c r="D4541" s="1534"/>
      <c r="E4541" s="1535"/>
    </row>
    <row r="4542" spans="4:5">
      <c r="D4542" s="1534"/>
      <c r="E4542" s="1535"/>
    </row>
    <row r="4543" spans="4:5">
      <c r="D4543" s="1534"/>
      <c r="E4543" s="1535"/>
    </row>
    <row r="4544" spans="4:5">
      <c r="D4544" s="1534"/>
      <c r="E4544" s="1535"/>
    </row>
    <row r="4545" spans="4:5">
      <c r="D4545" s="1534"/>
      <c r="E4545" s="1535"/>
    </row>
    <row r="4546" spans="4:5">
      <c r="D4546" s="1534"/>
      <c r="E4546" s="1535"/>
    </row>
    <row r="4547" spans="4:5">
      <c r="D4547" s="1534"/>
      <c r="E4547" s="1535"/>
    </row>
    <row r="4548" spans="4:5">
      <c r="D4548" s="1534"/>
      <c r="E4548" s="1535"/>
    </row>
    <row r="4549" spans="4:5">
      <c r="D4549" s="1534"/>
      <c r="E4549" s="1535"/>
    </row>
    <row r="4550" spans="4:5">
      <c r="D4550" s="1534"/>
      <c r="E4550" s="1535"/>
    </row>
    <row r="4551" spans="4:5">
      <c r="D4551" s="1534"/>
      <c r="E4551" s="1535"/>
    </row>
    <row r="4552" spans="4:5">
      <c r="D4552" s="1534"/>
      <c r="E4552" s="1535"/>
    </row>
    <row r="4553" spans="4:5">
      <c r="D4553" s="1534"/>
      <c r="E4553" s="1535"/>
    </row>
    <row r="4554" spans="4:5">
      <c r="D4554" s="1534"/>
      <c r="E4554" s="1535"/>
    </row>
    <row r="4555" spans="4:5">
      <c r="D4555" s="1534"/>
      <c r="E4555" s="1535"/>
    </row>
    <row r="4556" spans="4:5">
      <c r="D4556" s="1534"/>
      <c r="E4556" s="1535"/>
    </row>
    <row r="4557" spans="4:5">
      <c r="D4557" s="1534"/>
      <c r="E4557" s="1535"/>
    </row>
    <row r="4558" spans="4:5">
      <c r="D4558" s="1534"/>
      <c r="E4558" s="1535"/>
    </row>
    <row r="4559" spans="4:5">
      <c r="D4559" s="1534"/>
      <c r="E4559" s="1535"/>
    </row>
    <row r="4560" spans="4:5">
      <c r="D4560" s="1534"/>
      <c r="E4560" s="1535"/>
    </row>
    <row r="4561" spans="4:5">
      <c r="D4561" s="1534"/>
      <c r="E4561" s="1535"/>
    </row>
    <row r="4562" spans="4:5">
      <c r="D4562" s="1534"/>
      <c r="E4562" s="1535"/>
    </row>
    <row r="4563" spans="4:5">
      <c r="D4563" s="1534"/>
      <c r="E4563" s="1535"/>
    </row>
    <row r="4564" spans="4:5">
      <c r="D4564" s="1534"/>
      <c r="E4564" s="1535"/>
    </row>
    <row r="4565" spans="4:5">
      <c r="D4565" s="1534"/>
      <c r="E4565" s="1535"/>
    </row>
    <row r="4566" spans="4:5">
      <c r="D4566" s="1534"/>
      <c r="E4566" s="1535"/>
    </row>
    <row r="4567" spans="4:5">
      <c r="D4567" s="1534"/>
      <c r="E4567" s="1535"/>
    </row>
    <row r="4568" spans="4:5">
      <c r="D4568" s="1534"/>
      <c r="E4568" s="1535"/>
    </row>
    <row r="4569" spans="4:5">
      <c r="D4569" s="1534"/>
      <c r="E4569" s="1535"/>
    </row>
    <row r="4570" spans="4:5">
      <c r="D4570" s="1534"/>
      <c r="E4570" s="1535"/>
    </row>
    <row r="4571" spans="4:5">
      <c r="D4571" s="1534"/>
      <c r="E4571" s="1535"/>
    </row>
    <row r="4572" spans="4:5">
      <c r="D4572" s="1534"/>
      <c r="E4572" s="1535"/>
    </row>
    <row r="4573" spans="4:5">
      <c r="D4573" s="1534"/>
      <c r="E4573" s="1535"/>
    </row>
    <row r="4574" spans="4:5">
      <c r="D4574" s="1534"/>
      <c r="E4574" s="1535"/>
    </row>
    <row r="4575" spans="4:5">
      <c r="D4575" s="1534"/>
      <c r="E4575" s="1535"/>
    </row>
    <row r="4576" spans="4:5">
      <c r="D4576" s="1534"/>
      <c r="E4576" s="1535"/>
    </row>
    <row r="4577" spans="4:5">
      <c r="D4577" s="1534"/>
      <c r="E4577" s="1535"/>
    </row>
    <row r="4578" spans="4:5">
      <c r="D4578" s="1534"/>
      <c r="E4578" s="1535"/>
    </row>
    <row r="4579" spans="4:5">
      <c r="D4579" s="1534"/>
      <c r="E4579" s="1535"/>
    </row>
    <row r="4580" spans="4:5">
      <c r="D4580" s="1534"/>
      <c r="E4580" s="1535"/>
    </row>
    <row r="4581" spans="4:5">
      <c r="D4581" s="1534"/>
      <c r="E4581" s="1535"/>
    </row>
    <row r="4582" spans="4:5">
      <c r="D4582" s="1534"/>
      <c r="E4582" s="1535"/>
    </row>
    <row r="4583" spans="4:5">
      <c r="D4583" s="1534"/>
      <c r="E4583" s="1535"/>
    </row>
    <row r="4584" spans="4:5">
      <c r="D4584" s="1534"/>
      <c r="E4584" s="1535"/>
    </row>
    <row r="4585" spans="4:5">
      <c r="D4585" s="1534"/>
      <c r="E4585" s="1535"/>
    </row>
    <row r="4586" spans="4:5">
      <c r="D4586" s="1534"/>
      <c r="E4586" s="1535"/>
    </row>
    <row r="4587" spans="4:5">
      <c r="D4587" s="1534"/>
      <c r="E4587" s="1535"/>
    </row>
    <row r="4588" spans="4:5">
      <c r="D4588" s="1534"/>
      <c r="E4588" s="1535"/>
    </row>
    <row r="4589" spans="4:5">
      <c r="D4589" s="1534"/>
      <c r="E4589" s="1535"/>
    </row>
    <row r="4590" spans="4:5">
      <c r="D4590" s="1534"/>
      <c r="E4590" s="1535"/>
    </row>
    <row r="4591" spans="4:5">
      <c r="D4591" s="1534"/>
      <c r="E4591" s="1535"/>
    </row>
    <row r="4592" spans="4:5">
      <c r="D4592" s="1534"/>
      <c r="E4592" s="1535"/>
    </row>
    <row r="4593" spans="4:5">
      <c r="D4593" s="1534"/>
      <c r="E4593" s="1535"/>
    </row>
    <row r="4594" spans="4:5">
      <c r="D4594" s="1534"/>
      <c r="E4594" s="1535"/>
    </row>
    <row r="4595" spans="4:5">
      <c r="D4595" s="1534"/>
      <c r="E4595" s="1535"/>
    </row>
    <row r="4596" spans="4:5">
      <c r="D4596" s="1534"/>
      <c r="E4596" s="1535"/>
    </row>
    <row r="4597" spans="4:5">
      <c r="D4597" s="1534"/>
      <c r="E4597" s="1535"/>
    </row>
    <row r="4598" spans="4:5">
      <c r="D4598" s="1534"/>
      <c r="E4598" s="1535"/>
    </row>
    <row r="4599" spans="4:5">
      <c r="D4599" s="1534"/>
      <c r="E4599" s="1535"/>
    </row>
    <row r="4600" spans="4:5">
      <c r="D4600" s="1534"/>
      <c r="E4600" s="1535"/>
    </row>
    <row r="4601" spans="4:5">
      <c r="D4601" s="1534"/>
      <c r="E4601" s="1535"/>
    </row>
    <row r="4602" spans="4:5">
      <c r="D4602" s="1534"/>
      <c r="E4602" s="1535"/>
    </row>
    <row r="4603" spans="4:5">
      <c r="D4603" s="1534"/>
      <c r="E4603" s="1535"/>
    </row>
    <row r="4604" spans="4:5">
      <c r="D4604" s="1534"/>
      <c r="E4604" s="1535"/>
    </row>
    <row r="4605" spans="4:5">
      <c r="D4605" s="1534"/>
      <c r="E4605" s="1535"/>
    </row>
    <row r="4606" spans="4:5">
      <c r="D4606" s="1534"/>
      <c r="E4606" s="1535"/>
    </row>
    <row r="4607" spans="4:5">
      <c r="D4607" s="1534"/>
      <c r="E4607" s="1535"/>
    </row>
    <row r="4608" spans="4:5">
      <c r="D4608" s="1534"/>
      <c r="E4608" s="1535"/>
    </row>
    <row r="4609" spans="4:5">
      <c r="D4609" s="1534"/>
      <c r="E4609" s="1535"/>
    </row>
    <row r="4610" spans="4:5">
      <c r="D4610" s="1534"/>
      <c r="E4610" s="1535"/>
    </row>
    <row r="4611" spans="4:5">
      <c r="D4611" s="1534"/>
      <c r="E4611" s="1535"/>
    </row>
    <row r="4612" spans="4:5">
      <c r="D4612" s="1534"/>
      <c r="E4612" s="1535"/>
    </row>
    <row r="4613" spans="4:5">
      <c r="D4613" s="1534"/>
      <c r="E4613" s="1535"/>
    </row>
    <row r="4614" spans="4:5">
      <c r="D4614" s="1534"/>
      <c r="E4614" s="1535"/>
    </row>
    <row r="4615" spans="4:5">
      <c r="D4615" s="1534"/>
      <c r="E4615" s="1535"/>
    </row>
    <row r="4616" spans="4:5">
      <c r="D4616" s="1534"/>
      <c r="E4616" s="1535"/>
    </row>
    <row r="4617" spans="4:5">
      <c r="D4617" s="1534"/>
      <c r="E4617" s="1535"/>
    </row>
    <row r="4618" spans="4:5">
      <c r="D4618" s="1534"/>
      <c r="E4618" s="1535"/>
    </row>
    <row r="4619" spans="4:5">
      <c r="D4619" s="1534"/>
      <c r="E4619" s="1535"/>
    </row>
    <row r="4620" spans="4:5">
      <c r="D4620" s="1534"/>
      <c r="E4620" s="1535"/>
    </row>
    <row r="4621" spans="4:5">
      <c r="D4621" s="1534"/>
      <c r="E4621" s="1535"/>
    </row>
    <row r="4622" spans="4:5">
      <c r="D4622" s="1534"/>
      <c r="E4622" s="1535"/>
    </row>
    <row r="4623" spans="4:5">
      <c r="D4623" s="1534"/>
      <c r="E4623" s="1535"/>
    </row>
    <row r="4624" spans="4:5">
      <c r="D4624" s="1534"/>
      <c r="E4624" s="1535"/>
    </row>
    <row r="4625" spans="4:5">
      <c r="D4625" s="1534"/>
      <c r="E4625" s="1535"/>
    </row>
    <row r="4626" spans="4:5">
      <c r="D4626" s="1534"/>
      <c r="E4626" s="1535"/>
    </row>
    <row r="4627" spans="4:5">
      <c r="D4627" s="1534"/>
      <c r="E4627" s="1535"/>
    </row>
    <row r="4628" spans="4:5">
      <c r="D4628" s="1534"/>
      <c r="E4628" s="1535"/>
    </row>
    <row r="4629" spans="4:5">
      <c r="D4629" s="1534"/>
      <c r="E4629" s="1535"/>
    </row>
    <row r="4630" spans="4:5">
      <c r="D4630" s="1534"/>
      <c r="E4630" s="1535"/>
    </row>
    <row r="4631" spans="4:5">
      <c r="D4631" s="1534"/>
      <c r="E4631" s="1535"/>
    </row>
    <row r="4632" spans="4:5">
      <c r="D4632" s="1534"/>
      <c r="E4632" s="1535"/>
    </row>
    <row r="4633" spans="4:5">
      <c r="D4633" s="1534"/>
      <c r="E4633" s="1535"/>
    </row>
    <row r="4634" spans="4:5">
      <c r="D4634" s="1534"/>
      <c r="E4634" s="1535"/>
    </row>
    <row r="4635" spans="4:5">
      <c r="D4635" s="1534"/>
      <c r="E4635" s="1535"/>
    </row>
    <row r="4636" spans="4:5">
      <c r="D4636" s="1534"/>
      <c r="E4636" s="1535"/>
    </row>
    <row r="4637" spans="4:5">
      <c r="D4637" s="1534"/>
      <c r="E4637" s="1535"/>
    </row>
    <row r="4638" spans="4:5">
      <c r="D4638" s="1534"/>
      <c r="E4638" s="1535"/>
    </row>
    <row r="4639" spans="4:5">
      <c r="D4639" s="1534"/>
      <c r="E4639" s="1535"/>
    </row>
    <row r="4640" spans="4:5">
      <c r="D4640" s="1534"/>
      <c r="E4640" s="1535"/>
    </row>
    <row r="4641" spans="4:5">
      <c r="D4641" s="1534"/>
      <c r="E4641" s="1535"/>
    </row>
    <row r="4642" spans="4:5">
      <c r="D4642" s="1534"/>
      <c r="E4642" s="1535"/>
    </row>
    <row r="4643" spans="4:5">
      <c r="D4643" s="1534"/>
      <c r="E4643" s="1535"/>
    </row>
    <row r="4644" spans="4:5">
      <c r="D4644" s="1534"/>
      <c r="E4644" s="1535"/>
    </row>
    <row r="4645" spans="4:5">
      <c r="D4645" s="1534"/>
      <c r="E4645" s="1535"/>
    </row>
    <row r="4646" spans="4:5">
      <c r="D4646" s="1534"/>
      <c r="E4646" s="1535"/>
    </row>
    <row r="4647" spans="4:5">
      <c r="D4647" s="1534"/>
      <c r="E4647" s="1535"/>
    </row>
    <row r="4648" spans="4:5">
      <c r="D4648" s="1534"/>
      <c r="E4648" s="1535"/>
    </row>
    <row r="4649" spans="4:5">
      <c r="D4649" s="1534"/>
      <c r="E4649" s="1535"/>
    </row>
    <row r="4650" spans="4:5">
      <c r="D4650" s="1534"/>
      <c r="E4650" s="1535"/>
    </row>
    <row r="4651" spans="4:5">
      <c r="D4651" s="1534"/>
      <c r="E4651" s="1535"/>
    </row>
    <row r="4652" spans="4:5">
      <c r="D4652" s="1534"/>
      <c r="E4652" s="1535"/>
    </row>
    <row r="4653" spans="4:5">
      <c r="D4653" s="1534"/>
      <c r="E4653" s="1535"/>
    </row>
    <row r="4654" spans="4:5">
      <c r="D4654" s="1534"/>
      <c r="E4654" s="1535"/>
    </row>
    <row r="4655" spans="4:5">
      <c r="D4655" s="1534"/>
      <c r="E4655" s="1535"/>
    </row>
    <row r="4656" spans="4:5">
      <c r="D4656" s="1534"/>
      <c r="E4656" s="1535"/>
    </row>
    <row r="4657" spans="4:5">
      <c r="D4657" s="1534"/>
      <c r="E4657" s="1535"/>
    </row>
    <row r="4658" spans="4:5">
      <c r="D4658" s="1534"/>
      <c r="E4658" s="1535"/>
    </row>
    <row r="4659" spans="4:5">
      <c r="D4659" s="1534"/>
      <c r="E4659" s="1535"/>
    </row>
    <row r="4660" spans="4:5">
      <c r="D4660" s="1534"/>
      <c r="E4660" s="1535"/>
    </row>
    <row r="4661" spans="4:5">
      <c r="D4661" s="1534"/>
      <c r="E4661" s="1535"/>
    </row>
    <row r="4662" spans="4:5">
      <c r="D4662" s="1534"/>
      <c r="E4662" s="1535"/>
    </row>
    <row r="4663" spans="4:5">
      <c r="D4663" s="1534"/>
      <c r="E4663" s="1535"/>
    </row>
    <row r="4664" spans="4:5">
      <c r="D4664" s="1534"/>
      <c r="E4664" s="1535"/>
    </row>
    <row r="4665" spans="4:5">
      <c r="D4665" s="1534"/>
      <c r="E4665" s="1535"/>
    </row>
    <row r="4666" spans="4:5">
      <c r="D4666" s="1534"/>
      <c r="E4666" s="1535"/>
    </row>
    <row r="4667" spans="4:5">
      <c r="D4667" s="1534"/>
      <c r="E4667" s="1535"/>
    </row>
    <row r="4668" spans="4:5">
      <c r="D4668" s="1534"/>
      <c r="E4668" s="1535"/>
    </row>
    <row r="4669" spans="4:5">
      <c r="D4669" s="1534"/>
      <c r="E4669" s="1535"/>
    </row>
    <row r="4670" spans="4:5">
      <c r="D4670" s="1534"/>
      <c r="E4670" s="1535"/>
    </row>
    <row r="4671" spans="4:5">
      <c r="D4671" s="1534"/>
      <c r="E4671" s="1535"/>
    </row>
    <row r="4672" spans="4:5">
      <c r="D4672" s="1534"/>
      <c r="E4672" s="1535"/>
    </row>
    <row r="4673" spans="4:5">
      <c r="D4673" s="1534"/>
      <c r="E4673" s="1535"/>
    </row>
    <row r="4674" spans="4:5">
      <c r="D4674" s="1534"/>
      <c r="E4674" s="1535"/>
    </row>
    <row r="4675" spans="4:5">
      <c r="D4675" s="1534"/>
      <c r="E4675" s="1535"/>
    </row>
    <row r="4676" spans="4:5">
      <c r="D4676" s="1534"/>
      <c r="E4676" s="1535"/>
    </row>
    <row r="4677" spans="4:5">
      <c r="D4677" s="1534"/>
      <c r="E4677" s="1535"/>
    </row>
    <row r="4678" spans="4:5">
      <c r="D4678" s="1534"/>
      <c r="E4678" s="1535"/>
    </row>
    <row r="4679" spans="4:5">
      <c r="D4679" s="1534"/>
      <c r="E4679" s="1535"/>
    </row>
    <row r="4680" spans="4:5">
      <c r="D4680" s="1534"/>
      <c r="E4680" s="1535"/>
    </row>
    <row r="4681" spans="4:5">
      <c r="D4681" s="1534"/>
      <c r="E4681" s="1535"/>
    </row>
    <row r="4682" spans="4:5">
      <c r="D4682" s="1534"/>
      <c r="E4682" s="1535"/>
    </row>
    <row r="4683" spans="4:5">
      <c r="D4683" s="1534"/>
      <c r="E4683" s="1535"/>
    </row>
    <row r="4684" spans="4:5">
      <c r="D4684" s="1534"/>
      <c r="E4684" s="1535"/>
    </row>
    <row r="4685" spans="4:5">
      <c r="D4685" s="1534"/>
      <c r="E4685" s="1535"/>
    </row>
    <row r="4686" spans="4:5">
      <c r="D4686" s="1534"/>
      <c r="E4686" s="1535"/>
    </row>
    <row r="4687" spans="4:5">
      <c r="D4687" s="1534"/>
      <c r="E4687" s="1535"/>
    </row>
    <row r="4688" spans="4:5">
      <c r="D4688" s="1534"/>
      <c r="E4688" s="1535"/>
    </row>
    <row r="4689" spans="4:5">
      <c r="D4689" s="1534"/>
      <c r="E4689" s="1535"/>
    </row>
    <row r="4690" spans="4:5">
      <c r="D4690" s="1534"/>
      <c r="E4690" s="1535"/>
    </row>
    <row r="4691" spans="4:5">
      <c r="D4691" s="1534"/>
      <c r="E4691" s="1535"/>
    </row>
    <row r="4692" spans="4:5">
      <c r="D4692" s="1534"/>
      <c r="E4692" s="1535"/>
    </row>
    <row r="4693" spans="4:5">
      <c r="D4693" s="1534"/>
      <c r="E4693" s="1535"/>
    </row>
    <row r="4694" spans="4:5">
      <c r="D4694" s="1534"/>
      <c r="E4694" s="1535"/>
    </row>
    <row r="4695" spans="4:5">
      <c r="D4695" s="1534"/>
      <c r="E4695" s="1535"/>
    </row>
    <row r="4696" spans="4:5">
      <c r="D4696" s="1534"/>
      <c r="E4696" s="1535"/>
    </row>
    <row r="4697" spans="4:5">
      <c r="D4697" s="1534"/>
      <c r="E4697" s="1535"/>
    </row>
    <row r="4698" spans="4:5">
      <c r="D4698" s="1534"/>
      <c r="E4698" s="1535"/>
    </row>
    <row r="4699" spans="4:5">
      <c r="D4699" s="1534"/>
      <c r="E4699" s="1535"/>
    </row>
    <row r="4700" spans="4:5">
      <c r="D4700" s="1534"/>
      <c r="E4700" s="1535"/>
    </row>
    <row r="4701" spans="4:5">
      <c r="D4701" s="1534"/>
      <c r="E4701" s="1535"/>
    </row>
    <row r="4702" spans="4:5">
      <c r="D4702" s="1534"/>
      <c r="E4702" s="1535"/>
    </row>
    <row r="4703" spans="4:5">
      <c r="D4703" s="1534"/>
      <c r="E4703" s="1535"/>
    </row>
    <row r="4704" spans="4:5">
      <c r="D4704" s="1534"/>
      <c r="E4704" s="1535"/>
    </row>
    <row r="4705" spans="4:5">
      <c r="D4705" s="1534"/>
      <c r="E4705" s="1535"/>
    </row>
    <row r="4706" spans="4:5">
      <c r="D4706" s="1534"/>
      <c r="E4706" s="1535"/>
    </row>
    <row r="4707" spans="4:5">
      <c r="D4707" s="1534"/>
      <c r="E4707" s="1535"/>
    </row>
    <row r="4708" spans="4:5">
      <c r="D4708" s="1534"/>
      <c r="E4708" s="1535"/>
    </row>
    <row r="4709" spans="4:5">
      <c r="D4709" s="1534"/>
      <c r="E4709" s="1535"/>
    </row>
    <row r="4710" spans="4:5">
      <c r="D4710" s="1534"/>
      <c r="E4710" s="1535"/>
    </row>
    <row r="4711" spans="4:5">
      <c r="D4711" s="1534"/>
      <c r="E4711" s="1535"/>
    </row>
    <row r="4712" spans="4:5">
      <c r="D4712" s="1534"/>
      <c r="E4712" s="1535"/>
    </row>
    <row r="4713" spans="4:5">
      <c r="D4713" s="1534"/>
      <c r="E4713" s="1535"/>
    </row>
    <row r="4714" spans="4:5">
      <c r="D4714" s="1534"/>
      <c r="E4714" s="1535"/>
    </row>
    <row r="4715" spans="4:5">
      <c r="D4715" s="1534"/>
      <c r="E4715" s="1535"/>
    </row>
    <row r="4716" spans="4:5">
      <c r="D4716" s="1534"/>
      <c r="E4716" s="1535"/>
    </row>
    <row r="4717" spans="4:5">
      <c r="D4717" s="1534"/>
      <c r="E4717" s="1535"/>
    </row>
    <row r="4718" spans="4:5">
      <c r="D4718" s="1534"/>
      <c r="E4718" s="1535"/>
    </row>
    <row r="4719" spans="4:5">
      <c r="D4719" s="1534"/>
      <c r="E4719" s="1535"/>
    </row>
    <row r="4720" spans="4:5">
      <c r="D4720" s="1534"/>
      <c r="E4720" s="1535"/>
    </row>
    <row r="4721" spans="4:5">
      <c r="D4721" s="1534"/>
      <c r="E4721" s="1535"/>
    </row>
    <row r="4722" spans="4:5">
      <c r="D4722" s="1534"/>
      <c r="E4722" s="1535"/>
    </row>
    <row r="4723" spans="4:5">
      <c r="D4723" s="1534"/>
      <c r="E4723" s="1535"/>
    </row>
    <row r="4724" spans="4:5">
      <c r="D4724" s="1534"/>
      <c r="E4724" s="1535"/>
    </row>
    <row r="4725" spans="4:5">
      <c r="D4725" s="1534"/>
      <c r="E4725" s="1535"/>
    </row>
    <row r="4726" spans="4:5">
      <c r="D4726" s="1534"/>
      <c r="E4726" s="1535"/>
    </row>
    <row r="4727" spans="4:5">
      <c r="D4727" s="1534"/>
      <c r="E4727" s="1535"/>
    </row>
    <row r="4728" spans="4:5">
      <c r="D4728" s="1534"/>
      <c r="E4728" s="1535"/>
    </row>
    <row r="4729" spans="4:5">
      <c r="D4729" s="1534"/>
      <c r="E4729" s="1535"/>
    </row>
    <row r="4730" spans="4:5">
      <c r="D4730" s="1534"/>
      <c r="E4730" s="1535"/>
    </row>
    <row r="4731" spans="4:5">
      <c r="D4731" s="1534"/>
      <c r="E4731" s="1535"/>
    </row>
    <row r="4732" spans="4:5">
      <c r="D4732" s="1534"/>
      <c r="E4732" s="1535"/>
    </row>
    <row r="4733" spans="4:5">
      <c r="D4733" s="1534"/>
      <c r="E4733" s="1535"/>
    </row>
    <row r="4734" spans="4:5">
      <c r="D4734" s="1534"/>
      <c r="E4734" s="1535"/>
    </row>
    <row r="4735" spans="4:5">
      <c r="D4735" s="1534"/>
      <c r="E4735" s="1535"/>
    </row>
    <row r="4736" spans="4:5">
      <c r="D4736" s="1534"/>
      <c r="E4736" s="1535"/>
    </row>
    <row r="4737" spans="4:5">
      <c r="D4737" s="1534"/>
      <c r="E4737" s="1535"/>
    </row>
    <row r="4738" spans="4:5">
      <c r="D4738" s="1534"/>
      <c r="E4738" s="1535"/>
    </row>
    <row r="4739" spans="4:5">
      <c r="D4739" s="1534"/>
      <c r="E4739" s="1535"/>
    </row>
    <row r="4740" spans="4:5">
      <c r="D4740" s="1534"/>
      <c r="E4740" s="1535"/>
    </row>
    <row r="4741" spans="4:5">
      <c r="D4741" s="1534"/>
      <c r="E4741" s="1535"/>
    </row>
    <row r="4742" spans="4:5">
      <c r="D4742" s="1534"/>
      <c r="E4742" s="1535"/>
    </row>
    <row r="4743" spans="4:5">
      <c r="D4743" s="1534"/>
      <c r="E4743" s="1535"/>
    </row>
    <row r="4744" spans="4:5">
      <c r="D4744" s="1534"/>
      <c r="E4744" s="1535"/>
    </row>
    <row r="4745" spans="4:5">
      <c r="D4745" s="1534"/>
      <c r="E4745" s="1535"/>
    </row>
    <row r="4746" spans="4:5">
      <c r="D4746" s="1534"/>
      <c r="E4746" s="1535"/>
    </row>
    <row r="4747" spans="4:5">
      <c r="D4747" s="1534"/>
      <c r="E4747" s="1535"/>
    </row>
    <row r="4748" spans="4:5">
      <c r="D4748" s="1534"/>
      <c r="E4748" s="1535"/>
    </row>
    <row r="4749" spans="4:5">
      <c r="D4749" s="1534"/>
      <c r="E4749" s="1535"/>
    </row>
    <row r="4750" spans="4:5">
      <c r="D4750" s="1534"/>
      <c r="E4750" s="1535"/>
    </row>
    <row r="4751" spans="4:5">
      <c r="D4751" s="1534"/>
      <c r="E4751" s="1535"/>
    </row>
    <row r="4752" spans="4:5">
      <c r="D4752" s="1534"/>
      <c r="E4752" s="1535"/>
    </row>
    <row r="4753" spans="4:5">
      <c r="D4753" s="1534"/>
      <c r="E4753" s="1535"/>
    </row>
    <row r="4754" spans="4:5">
      <c r="D4754" s="1534"/>
      <c r="E4754" s="1535"/>
    </row>
    <row r="4755" spans="4:5">
      <c r="D4755" s="1534"/>
      <c r="E4755" s="1535"/>
    </row>
    <row r="4756" spans="4:5">
      <c r="D4756" s="1534"/>
      <c r="E4756" s="1535"/>
    </row>
    <row r="4757" spans="4:5">
      <c r="D4757" s="1534"/>
      <c r="E4757" s="1535"/>
    </row>
    <row r="4758" spans="4:5">
      <c r="D4758" s="1534"/>
      <c r="E4758" s="1535"/>
    </row>
    <row r="4759" spans="4:5">
      <c r="D4759" s="1534"/>
      <c r="E4759" s="1535"/>
    </row>
    <row r="4760" spans="4:5">
      <c r="D4760" s="1534"/>
      <c r="E4760" s="1535"/>
    </row>
    <row r="4761" spans="4:5">
      <c r="D4761" s="1534"/>
      <c r="E4761" s="1535"/>
    </row>
    <row r="4762" spans="4:5">
      <c r="D4762" s="1534"/>
      <c r="E4762" s="1535"/>
    </row>
    <row r="4763" spans="4:5">
      <c r="D4763" s="1534"/>
      <c r="E4763" s="1535"/>
    </row>
    <row r="4764" spans="4:5">
      <c r="D4764" s="1534"/>
      <c r="E4764" s="1535"/>
    </row>
    <row r="4765" spans="4:5">
      <c r="D4765" s="1534"/>
      <c r="E4765" s="1535"/>
    </row>
    <row r="4766" spans="4:5">
      <c r="D4766" s="1534"/>
      <c r="E4766" s="1535"/>
    </row>
    <row r="4767" spans="4:5">
      <c r="D4767" s="1534"/>
      <c r="E4767" s="1535"/>
    </row>
    <row r="4768" spans="4:5">
      <c r="D4768" s="1534"/>
      <c r="E4768" s="1535"/>
    </row>
    <row r="4769" spans="4:5">
      <c r="D4769" s="1534"/>
      <c r="E4769" s="1535"/>
    </row>
    <row r="4770" spans="4:5">
      <c r="D4770" s="1534"/>
      <c r="E4770" s="1535"/>
    </row>
    <row r="4771" spans="4:5">
      <c r="D4771" s="1534"/>
      <c r="E4771" s="1535"/>
    </row>
    <row r="4772" spans="4:5">
      <c r="D4772" s="1534"/>
      <c r="E4772" s="1535"/>
    </row>
    <row r="4773" spans="4:5">
      <c r="D4773" s="1534"/>
      <c r="E4773" s="1535"/>
    </row>
    <row r="4774" spans="4:5">
      <c r="D4774" s="1534"/>
      <c r="E4774" s="1535"/>
    </row>
    <row r="4775" spans="4:5">
      <c r="D4775" s="1534"/>
      <c r="E4775" s="1535"/>
    </row>
    <row r="4776" spans="4:5">
      <c r="D4776" s="1534"/>
      <c r="E4776" s="1535"/>
    </row>
    <row r="4777" spans="4:5">
      <c r="D4777" s="1534"/>
      <c r="E4777" s="1535"/>
    </row>
    <row r="4778" spans="4:5">
      <c r="D4778" s="1534"/>
      <c r="E4778" s="1535"/>
    </row>
    <row r="4779" spans="4:5">
      <c r="D4779" s="1534"/>
      <c r="E4779" s="1535"/>
    </row>
    <row r="4780" spans="4:5">
      <c r="D4780" s="1534"/>
      <c r="E4780" s="1535"/>
    </row>
    <row r="4781" spans="4:5">
      <c r="D4781" s="1534"/>
      <c r="E4781" s="1535"/>
    </row>
    <row r="4782" spans="4:5">
      <c r="D4782" s="1534"/>
      <c r="E4782" s="1535"/>
    </row>
    <row r="4783" spans="4:5">
      <c r="D4783" s="1534"/>
      <c r="E4783" s="1535"/>
    </row>
    <row r="4784" spans="4:5">
      <c r="D4784" s="1534"/>
      <c r="E4784" s="1535"/>
    </row>
    <row r="4785" spans="4:5">
      <c r="D4785" s="1534"/>
      <c r="E4785" s="1535"/>
    </row>
    <row r="4786" spans="4:5">
      <c r="D4786" s="1534"/>
      <c r="E4786" s="1535"/>
    </row>
    <row r="4787" spans="4:5">
      <c r="D4787" s="1534"/>
      <c r="E4787" s="1535"/>
    </row>
    <row r="4788" spans="4:5">
      <c r="D4788" s="1534"/>
      <c r="E4788" s="1535"/>
    </row>
    <row r="4789" spans="4:5">
      <c r="D4789" s="1534"/>
      <c r="E4789" s="1535"/>
    </row>
    <row r="4790" spans="4:5">
      <c r="D4790" s="1534"/>
      <c r="E4790" s="1535"/>
    </row>
    <row r="4791" spans="4:5">
      <c r="D4791" s="1534"/>
      <c r="E4791" s="1535"/>
    </row>
    <row r="4792" spans="4:5">
      <c r="D4792" s="1534"/>
      <c r="E4792" s="1535"/>
    </row>
    <row r="4793" spans="4:5">
      <c r="D4793" s="1534"/>
      <c r="E4793" s="1535"/>
    </row>
    <row r="4794" spans="4:5">
      <c r="D4794" s="1534"/>
      <c r="E4794" s="1535"/>
    </row>
    <row r="4795" spans="4:5">
      <c r="D4795" s="1534"/>
      <c r="E4795" s="1535"/>
    </row>
    <row r="4796" spans="4:5">
      <c r="D4796" s="1534"/>
      <c r="E4796" s="1535"/>
    </row>
    <row r="4797" spans="4:5">
      <c r="D4797" s="1534"/>
      <c r="E4797" s="1535"/>
    </row>
    <row r="4798" spans="4:5">
      <c r="D4798" s="1534"/>
      <c r="E4798" s="1535"/>
    </row>
    <row r="4799" spans="4:5">
      <c r="D4799" s="1534"/>
      <c r="E4799" s="1535"/>
    </row>
    <row r="4800" spans="4:5">
      <c r="D4800" s="1534"/>
      <c r="E4800" s="1535"/>
    </row>
    <row r="4801" spans="4:5">
      <c r="D4801" s="1534"/>
      <c r="E4801" s="1535"/>
    </row>
    <row r="4802" spans="4:5">
      <c r="D4802" s="1534"/>
      <c r="E4802" s="1535"/>
    </row>
    <row r="4803" spans="4:5">
      <c r="D4803" s="1534"/>
      <c r="E4803" s="1535"/>
    </row>
    <row r="4804" spans="4:5">
      <c r="D4804" s="1534"/>
      <c r="E4804" s="1535"/>
    </row>
    <row r="4805" spans="4:5">
      <c r="D4805" s="1534"/>
      <c r="E4805" s="1535"/>
    </row>
    <row r="4806" spans="4:5">
      <c r="D4806" s="1534"/>
      <c r="E4806" s="1535"/>
    </row>
    <row r="4807" spans="4:5">
      <c r="D4807" s="1534"/>
      <c r="E4807" s="1535"/>
    </row>
    <row r="4808" spans="4:5">
      <c r="D4808" s="1534"/>
      <c r="E4808" s="1535"/>
    </row>
    <row r="4809" spans="4:5">
      <c r="D4809" s="1534"/>
      <c r="E4809" s="1535"/>
    </row>
    <row r="4810" spans="4:5">
      <c r="D4810" s="1534"/>
      <c r="E4810" s="1535"/>
    </row>
    <row r="4811" spans="4:5">
      <c r="D4811" s="1534"/>
      <c r="E4811" s="1535"/>
    </row>
    <row r="4812" spans="4:5">
      <c r="D4812" s="1534"/>
      <c r="E4812" s="1535"/>
    </row>
    <row r="4813" spans="4:5">
      <c r="D4813" s="1534"/>
      <c r="E4813" s="1535"/>
    </row>
    <row r="4814" spans="4:5">
      <c r="D4814" s="1534"/>
      <c r="E4814" s="1535"/>
    </row>
    <row r="4815" spans="4:5">
      <c r="D4815" s="1534"/>
      <c r="E4815" s="1535"/>
    </row>
    <row r="4816" spans="4:5">
      <c r="D4816" s="1534"/>
      <c r="E4816" s="1535"/>
    </row>
    <row r="4817" spans="4:5">
      <c r="D4817" s="1534"/>
      <c r="E4817" s="1535"/>
    </row>
    <row r="4818" spans="4:5">
      <c r="D4818" s="1534"/>
      <c r="E4818" s="1535"/>
    </row>
    <row r="4819" spans="4:5">
      <c r="D4819" s="1534"/>
      <c r="E4819" s="1535"/>
    </row>
    <row r="4820" spans="4:5">
      <c r="D4820" s="1534"/>
      <c r="E4820" s="1535"/>
    </row>
    <row r="4821" spans="4:5">
      <c r="D4821" s="1534"/>
      <c r="E4821" s="1535"/>
    </row>
    <row r="4822" spans="4:5">
      <c r="D4822" s="1534"/>
      <c r="E4822" s="1535"/>
    </row>
    <row r="4823" spans="4:5">
      <c r="D4823" s="1534"/>
      <c r="E4823" s="1535"/>
    </row>
    <row r="4824" spans="4:5">
      <c r="D4824" s="1534"/>
      <c r="E4824" s="1535"/>
    </row>
    <row r="4825" spans="4:5">
      <c r="D4825" s="1534"/>
      <c r="E4825" s="1535"/>
    </row>
    <row r="4826" spans="4:5">
      <c r="D4826" s="1534"/>
      <c r="E4826" s="1535"/>
    </row>
    <row r="4827" spans="4:5">
      <c r="D4827" s="1534"/>
      <c r="E4827" s="1535"/>
    </row>
    <row r="4828" spans="4:5">
      <c r="D4828" s="1534"/>
      <c r="E4828" s="1535"/>
    </row>
    <row r="4829" spans="4:5">
      <c r="D4829" s="1534"/>
      <c r="E4829" s="1535"/>
    </row>
    <row r="4830" spans="4:5">
      <c r="D4830" s="1534"/>
      <c r="E4830" s="1535"/>
    </row>
    <row r="4831" spans="4:5">
      <c r="D4831" s="1534"/>
      <c r="E4831" s="1535"/>
    </row>
    <row r="4832" spans="4:5">
      <c r="D4832" s="1534"/>
      <c r="E4832" s="1535"/>
    </row>
    <row r="4833" spans="4:5">
      <c r="D4833" s="1534"/>
      <c r="E4833" s="1535"/>
    </row>
    <row r="4834" spans="4:5">
      <c r="D4834" s="1534"/>
      <c r="E4834" s="1535"/>
    </row>
    <row r="4835" spans="4:5">
      <c r="D4835" s="1534"/>
      <c r="E4835" s="1535"/>
    </row>
    <row r="4836" spans="4:5">
      <c r="D4836" s="1534"/>
      <c r="E4836" s="1535"/>
    </row>
    <row r="4837" spans="4:5">
      <c r="D4837" s="1534"/>
      <c r="E4837" s="1535"/>
    </row>
    <row r="4838" spans="4:5">
      <c r="D4838" s="1534"/>
      <c r="E4838" s="1535"/>
    </row>
    <row r="4839" spans="4:5">
      <c r="D4839" s="1534"/>
      <c r="E4839" s="1535"/>
    </row>
    <row r="4840" spans="4:5">
      <c r="D4840" s="1534"/>
      <c r="E4840" s="1535"/>
    </row>
    <row r="4841" spans="4:5">
      <c r="D4841" s="1534"/>
      <c r="E4841" s="1535"/>
    </row>
    <row r="4842" spans="4:5">
      <c r="D4842" s="1534"/>
      <c r="E4842" s="1535"/>
    </row>
    <row r="4843" spans="4:5">
      <c r="D4843" s="1534"/>
      <c r="E4843" s="1535"/>
    </row>
    <row r="4844" spans="4:5">
      <c r="D4844" s="1534"/>
      <c r="E4844" s="1535"/>
    </row>
    <row r="4845" spans="4:5">
      <c r="D4845" s="1534"/>
      <c r="E4845" s="1535"/>
    </row>
    <row r="4846" spans="4:5">
      <c r="D4846" s="1534"/>
      <c r="E4846" s="1535"/>
    </row>
    <row r="4847" spans="4:5">
      <c r="D4847" s="1534"/>
      <c r="E4847" s="1535"/>
    </row>
    <row r="4848" spans="4:5">
      <c r="D4848" s="1534"/>
      <c r="E4848" s="1535"/>
    </row>
    <row r="4849" spans="4:5">
      <c r="D4849" s="1534"/>
      <c r="E4849" s="1535"/>
    </row>
    <row r="4850" spans="4:5">
      <c r="D4850" s="1534"/>
      <c r="E4850" s="1535"/>
    </row>
    <row r="4851" spans="4:5">
      <c r="D4851" s="1534"/>
      <c r="E4851" s="1535"/>
    </row>
    <row r="4852" spans="4:5">
      <c r="D4852" s="1534"/>
      <c r="E4852" s="1535"/>
    </row>
    <row r="4853" spans="4:5">
      <c r="D4853" s="1534"/>
      <c r="E4853" s="1535"/>
    </row>
    <row r="4854" spans="4:5">
      <c r="D4854" s="1534"/>
      <c r="E4854" s="1535"/>
    </row>
    <row r="4855" spans="4:5">
      <c r="D4855" s="1534"/>
      <c r="E4855" s="1535"/>
    </row>
    <row r="4856" spans="4:5">
      <c r="D4856" s="1534"/>
      <c r="E4856" s="1535"/>
    </row>
    <row r="4857" spans="4:5">
      <c r="D4857" s="1534"/>
      <c r="E4857" s="1535"/>
    </row>
    <row r="4858" spans="4:5">
      <c r="D4858" s="1534"/>
      <c r="E4858" s="1535"/>
    </row>
    <row r="4859" spans="4:5">
      <c r="D4859" s="1534"/>
      <c r="E4859" s="1535"/>
    </row>
    <row r="4860" spans="4:5">
      <c r="D4860" s="1534"/>
      <c r="E4860" s="1535"/>
    </row>
    <row r="4861" spans="4:5">
      <c r="D4861" s="1534"/>
      <c r="E4861" s="1535"/>
    </row>
    <row r="4862" spans="4:5">
      <c r="D4862" s="1534"/>
      <c r="E4862" s="1535"/>
    </row>
    <row r="4863" spans="4:5">
      <c r="D4863" s="1534"/>
      <c r="E4863" s="1535"/>
    </row>
    <row r="4864" spans="4:5">
      <c r="D4864" s="1534"/>
      <c r="E4864" s="1535"/>
    </row>
    <row r="4865" spans="4:5">
      <c r="D4865" s="1534"/>
      <c r="E4865" s="1535"/>
    </row>
    <row r="4866" spans="4:5">
      <c r="D4866" s="1534"/>
      <c r="E4866" s="1535"/>
    </row>
    <row r="4867" spans="4:5">
      <c r="D4867" s="1534"/>
      <c r="E4867" s="1535"/>
    </row>
    <row r="4868" spans="4:5">
      <c r="D4868" s="1534"/>
      <c r="E4868" s="1535"/>
    </row>
    <row r="4869" spans="4:5">
      <c r="D4869" s="1534"/>
      <c r="E4869" s="1535"/>
    </row>
    <row r="4870" spans="4:5">
      <c r="D4870" s="1534"/>
      <c r="E4870" s="1535"/>
    </row>
    <row r="4871" spans="4:5">
      <c r="D4871" s="1534"/>
      <c r="E4871" s="1535"/>
    </row>
    <row r="4872" spans="4:5">
      <c r="D4872" s="1534"/>
      <c r="E4872" s="1535"/>
    </row>
    <row r="4873" spans="4:5">
      <c r="D4873" s="1534"/>
      <c r="E4873" s="1535"/>
    </row>
    <row r="4874" spans="4:5">
      <c r="D4874" s="1534"/>
      <c r="E4874" s="1535"/>
    </row>
    <row r="4875" spans="4:5">
      <c r="D4875" s="1534"/>
      <c r="E4875" s="1535"/>
    </row>
    <row r="4876" spans="4:5">
      <c r="D4876" s="1534"/>
      <c r="E4876" s="1535"/>
    </row>
    <row r="4877" spans="4:5">
      <c r="D4877" s="1534"/>
      <c r="E4877" s="1535"/>
    </row>
    <row r="4878" spans="4:5">
      <c r="D4878" s="1534"/>
      <c r="E4878" s="1535"/>
    </row>
    <row r="4879" spans="4:5">
      <c r="D4879" s="1534"/>
      <c r="E4879" s="1535"/>
    </row>
    <row r="4880" spans="4:5">
      <c r="D4880" s="1534"/>
      <c r="E4880" s="1535"/>
    </row>
    <row r="4881" spans="4:5">
      <c r="D4881" s="1534"/>
      <c r="E4881" s="1535"/>
    </row>
    <row r="4882" spans="4:5">
      <c r="D4882" s="1534"/>
      <c r="E4882" s="1535"/>
    </row>
    <row r="4883" spans="4:5">
      <c r="D4883" s="1534"/>
      <c r="E4883" s="1535"/>
    </row>
    <row r="4884" spans="4:5">
      <c r="D4884" s="1534"/>
      <c r="E4884" s="1535"/>
    </row>
    <row r="4885" spans="4:5">
      <c r="D4885" s="1534"/>
      <c r="E4885" s="1535"/>
    </row>
    <row r="4886" spans="4:5">
      <c r="D4886" s="1534"/>
      <c r="E4886" s="1535"/>
    </row>
    <row r="4887" spans="4:5">
      <c r="D4887" s="1534"/>
      <c r="E4887" s="1535"/>
    </row>
    <row r="4888" spans="4:5">
      <c r="D4888" s="1534"/>
      <c r="E4888" s="1535"/>
    </row>
    <row r="4889" spans="4:5">
      <c r="D4889" s="1534"/>
      <c r="E4889" s="1535"/>
    </row>
    <row r="4890" spans="4:5">
      <c r="D4890" s="1534"/>
      <c r="E4890" s="1535"/>
    </row>
    <row r="4891" spans="4:5">
      <c r="D4891" s="1534"/>
      <c r="E4891" s="1535"/>
    </row>
    <row r="4892" spans="4:5">
      <c r="D4892" s="1534"/>
      <c r="E4892" s="1535"/>
    </row>
    <row r="4893" spans="4:5">
      <c r="D4893" s="1534"/>
      <c r="E4893" s="1535"/>
    </row>
    <row r="4894" spans="4:5">
      <c r="D4894" s="1534"/>
      <c r="E4894" s="1535"/>
    </row>
    <row r="4895" spans="4:5">
      <c r="D4895" s="1534"/>
      <c r="E4895" s="1535"/>
    </row>
    <row r="4896" spans="4:5">
      <c r="D4896" s="1534"/>
      <c r="E4896" s="1535"/>
    </row>
    <row r="4897" spans="4:5">
      <c r="D4897" s="1534"/>
      <c r="E4897" s="1535"/>
    </row>
    <row r="4898" spans="4:5">
      <c r="D4898" s="1534"/>
      <c r="E4898" s="1535"/>
    </row>
    <row r="4899" spans="4:5">
      <c r="D4899" s="1534"/>
      <c r="E4899" s="1535"/>
    </row>
    <row r="4900" spans="4:5">
      <c r="D4900" s="1534"/>
      <c r="E4900" s="1535"/>
    </row>
    <row r="4901" spans="4:5">
      <c r="D4901" s="1534"/>
      <c r="E4901" s="1535"/>
    </row>
    <row r="4902" spans="4:5">
      <c r="D4902" s="1534"/>
      <c r="E4902" s="1535"/>
    </row>
    <row r="4903" spans="4:5">
      <c r="D4903" s="1534"/>
      <c r="E4903" s="1535"/>
    </row>
    <row r="4904" spans="4:5">
      <c r="D4904" s="1534"/>
      <c r="E4904" s="1535"/>
    </row>
    <row r="4905" spans="4:5">
      <c r="D4905" s="1534"/>
      <c r="E4905" s="1535"/>
    </row>
    <row r="4906" spans="4:5">
      <c r="D4906" s="1534"/>
      <c r="E4906" s="1535"/>
    </row>
    <row r="4907" spans="4:5">
      <c r="D4907" s="1534"/>
      <c r="E4907" s="1535"/>
    </row>
    <row r="4908" spans="4:5">
      <c r="D4908" s="1534"/>
      <c r="E4908" s="1535"/>
    </row>
    <row r="4909" spans="4:5">
      <c r="D4909" s="1534"/>
      <c r="E4909" s="1535"/>
    </row>
    <row r="4910" spans="4:5">
      <c r="D4910" s="1534"/>
      <c r="E4910" s="1535"/>
    </row>
    <row r="4911" spans="4:5">
      <c r="D4911" s="1534"/>
      <c r="E4911" s="1535"/>
    </row>
    <row r="4912" spans="4:5">
      <c r="D4912" s="1534"/>
      <c r="E4912" s="1535"/>
    </row>
    <row r="4913" spans="4:5">
      <c r="D4913" s="1534"/>
      <c r="E4913" s="1535"/>
    </row>
    <row r="4914" spans="4:5">
      <c r="D4914" s="1534"/>
      <c r="E4914" s="1535"/>
    </row>
    <row r="4915" spans="4:5">
      <c r="D4915" s="1534"/>
      <c r="E4915" s="1535"/>
    </row>
    <row r="4916" spans="4:5">
      <c r="D4916" s="1534"/>
      <c r="E4916" s="1535"/>
    </row>
    <row r="4917" spans="4:5">
      <c r="D4917" s="1534"/>
      <c r="E4917" s="1535"/>
    </row>
    <row r="4918" spans="4:5">
      <c r="D4918" s="1534"/>
      <c r="E4918" s="1535"/>
    </row>
    <row r="4919" spans="4:5">
      <c r="D4919" s="1534"/>
      <c r="E4919" s="1535"/>
    </row>
    <row r="4920" spans="4:5">
      <c r="D4920" s="1534"/>
      <c r="E4920" s="1535"/>
    </row>
    <row r="4921" spans="4:5">
      <c r="D4921" s="1534"/>
      <c r="E4921" s="1535"/>
    </row>
    <row r="4922" spans="4:5">
      <c r="D4922" s="1534"/>
      <c r="E4922" s="1535"/>
    </row>
    <row r="4923" spans="4:5">
      <c r="D4923" s="1534"/>
      <c r="E4923" s="1535"/>
    </row>
    <row r="4924" spans="4:5">
      <c r="D4924" s="1534"/>
      <c r="E4924" s="1535"/>
    </row>
    <row r="4925" spans="4:5">
      <c r="D4925" s="1534"/>
      <c r="E4925" s="1535"/>
    </row>
    <row r="4926" spans="4:5">
      <c r="D4926" s="1534"/>
      <c r="E4926" s="1535"/>
    </row>
    <row r="4927" spans="4:5">
      <c r="D4927" s="1534"/>
      <c r="E4927" s="1535"/>
    </row>
    <row r="4928" spans="4:5">
      <c r="D4928" s="1534"/>
      <c r="E4928" s="1535"/>
    </row>
    <row r="4929" spans="4:5">
      <c r="D4929" s="1534"/>
      <c r="E4929" s="1535"/>
    </row>
    <row r="4930" spans="4:5">
      <c r="D4930" s="1534"/>
      <c r="E4930" s="1535"/>
    </row>
    <row r="4931" spans="4:5">
      <c r="D4931" s="1534"/>
      <c r="E4931" s="1535"/>
    </row>
    <row r="4932" spans="4:5">
      <c r="D4932" s="1534"/>
      <c r="E4932" s="1535"/>
    </row>
    <row r="4933" spans="4:5">
      <c r="D4933" s="1534"/>
      <c r="E4933" s="1535"/>
    </row>
    <row r="4934" spans="4:5">
      <c r="D4934" s="1534"/>
      <c r="E4934" s="1535"/>
    </row>
    <row r="4935" spans="4:5">
      <c r="D4935" s="1534"/>
      <c r="E4935" s="1535"/>
    </row>
    <row r="4936" spans="4:5">
      <c r="D4936" s="1534"/>
      <c r="E4936" s="1535"/>
    </row>
    <row r="4937" spans="4:5">
      <c r="D4937" s="1534"/>
      <c r="E4937" s="1535"/>
    </row>
    <row r="4938" spans="4:5">
      <c r="D4938" s="1534"/>
      <c r="E4938" s="1535"/>
    </row>
    <row r="4939" spans="4:5">
      <c r="D4939" s="1534"/>
      <c r="E4939" s="1535"/>
    </row>
    <row r="4940" spans="4:5">
      <c r="D4940" s="1534"/>
      <c r="E4940" s="1535"/>
    </row>
    <row r="4941" spans="4:5">
      <c r="D4941" s="1534"/>
      <c r="E4941" s="1535"/>
    </row>
    <row r="4942" spans="4:5">
      <c r="D4942" s="1534"/>
      <c r="E4942" s="1535"/>
    </row>
    <row r="4943" spans="4:5">
      <c r="D4943" s="1534"/>
      <c r="E4943" s="1535"/>
    </row>
    <row r="4944" spans="4:5">
      <c r="D4944" s="1534"/>
      <c r="E4944" s="1535"/>
    </row>
    <row r="4945" spans="4:5">
      <c r="D4945" s="1534"/>
      <c r="E4945" s="1535"/>
    </row>
    <row r="4946" spans="4:5">
      <c r="D4946" s="1534"/>
      <c r="E4946" s="1535"/>
    </row>
    <row r="4947" spans="4:5">
      <c r="D4947" s="1534"/>
      <c r="E4947" s="1535"/>
    </row>
    <row r="4948" spans="4:5">
      <c r="D4948" s="1534"/>
      <c r="E4948" s="1535"/>
    </row>
    <row r="4949" spans="4:5">
      <c r="D4949" s="1534"/>
      <c r="E4949" s="1535"/>
    </row>
    <row r="4950" spans="4:5">
      <c r="D4950" s="1534"/>
      <c r="E4950" s="1535"/>
    </row>
    <row r="4951" spans="4:5">
      <c r="D4951" s="1534"/>
      <c r="E4951" s="1535"/>
    </row>
    <row r="4952" spans="4:5">
      <c r="D4952" s="1534"/>
      <c r="E4952" s="1535"/>
    </row>
    <row r="4953" spans="4:5">
      <c r="D4953" s="1534"/>
      <c r="E4953" s="1535"/>
    </row>
    <row r="4954" spans="4:5">
      <c r="D4954" s="1534"/>
      <c r="E4954" s="1535"/>
    </row>
    <row r="4955" spans="4:5">
      <c r="D4955" s="1534"/>
      <c r="E4955" s="1535"/>
    </row>
    <row r="4956" spans="4:5">
      <c r="D4956" s="1534"/>
      <c r="E4956" s="1535"/>
    </row>
    <row r="4957" spans="4:5">
      <c r="D4957" s="1534"/>
      <c r="E4957" s="1535"/>
    </row>
    <row r="4958" spans="4:5">
      <c r="D4958" s="1534"/>
      <c r="E4958" s="1535"/>
    </row>
    <row r="4959" spans="4:5">
      <c r="D4959" s="1534"/>
      <c r="E4959" s="1535"/>
    </row>
    <row r="4960" spans="4:5">
      <c r="D4960" s="1534"/>
      <c r="E4960" s="1535"/>
    </row>
    <row r="4961" spans="4:5">
      <c r="D4961" s="1534"/>
      <c r="E4961" s="1535"/>
    </row>
    <row r="4962" spans="4:5">
      <c r="D4962" s="1534"/>
      <c r="E4962" s="1535"/>
    </row>
    <row r="4963" spans="4:5">
      <c r="D4963" s="1534"/>
      <c r="E4963" s="1535"/>
    </row>
    <row r="4964" spans="4:5">
      <c r="D4964" s="1534"/>
      <c r="E4964" s="1535"/>
    </row>
    <row r="4965" spans="4:5">
      <c r="D4965" s="1534"/>
      <c r="E4965" s="1535"/>
    </row>
    <row r="4966" spans="4:5">
      <c r="D4966" s="1534"/>
      <c r="E4966" s="1535"/>
    </row>
    <row r="4967" spans="4:5">
      <c r="D4967" s="1534"/>
      <c r="E4967" s="1535"/>
    </row>
    <row r="4968" spans="4:5">
      <c r="D4968" s="1534"/>
      <c r="E4968" s="1535"/>
    </row>
    <row r="4969" spans="4:5">
      <c r="D4969" s="1534"/>
      <c r="E4969" s="1535"/>
    </row>
    <row r="4970" spans="4:5">
      <c r="D4970" s="1534"/>
      <c r="E4970" s="1535"/>
    </row>
    <row r="4971" spans="4:5">
      <c r="D4971" s="1534"/>
      <c r="E4971" s="1535"/>
    </row>
    <row r="4972" spans="4:5">
      <c r="D4972" s="1534"/>
      <c r="E4972" s="1535"/>
    </row>
    <row r="4973" spans="4:5">
      <c r="D4973" s="1534"/>
      <c r="E4973" s="1535"/>
    </row>
    <row r="4974" spans="4:5">
      <c r="D4974" s="1534"/>
      <c r="E4974" s="1535"/>
    </row>
    <row r="4975" spans="4:5">
      <c r="D4975" s="1534"/>
      <c r="E4975" s="1535"/>
    </row>
    <row r="4976" spans="4:5">
      <c r="D4976" s="1534"/>
      <c r="E4976" s="1535"/>
    </row>
    <row r="4977" spans="4:5">
      <c r="D4977" s="1534"/>
      <c r="E4977" s="1535"/>
    </row>
    <row r="4978" spans="4:5">
      <c r="D4978" s="1534"/>
      <c r="E4978" s="1535"/>
    </row>
    <row r="4979" spans="4:5">
      <c r="D4979" s="1534"/>
      <c r="E4979" s="1535"/>
    </row>
    <row r="4980" spans="4:5">
      <c r="D4980" s="1534"/>
      <c r="E4980" s="1535"/>
    </row>
    <row r="4981" spans="4:5">
      <c r="D4981" s="1534"/>
      <c r="E4981" s="1535"/>
    </row>
    <row r="4982" spans="4:5">
      <c r="D4982" s="1534"/>
      <c r="E4982" s="1535"/>
    </row>
    <row r="4983" spans="4:5">
      <c r="D4983" s="1534"/>
      <c r="E4983" s="1535"/>
    </row>
    <row r="4984" spans="4:5">
      <c r="D4984" s="1534"/>
      <c r="E4984" s="1535"/>
    </row>
    <row r="4985" spans="4:5">
      <c r="D4985" s="1534"/>
      <c r="E4985" s="1535"/>
    </row>
    <row r="4986" spans="4:5">
      <c r="D4986" s="1534"/>
      <c r="E4986" s="1535"/>
    </row>
    <row r="4987" spans="4:5">
      <c r="D4987" s="1534"/>
      <c r="E4987" s="1535"/>
    </row>
    <row r="4988" spans="4:5">
      <c r="D4988" s="1534"/>
      <c r="E4988" s="1535"/>
    </row>
    <row r="4989" spans="4:5">
      <c r="D4989" s="1534"/>
      <c r="E4989" s="1535"/>
    </row>
    <row r="4990" spans="4:5">
      <c r="D4990" s="1534"/>
      <c r="E4990" s="1535"/>
    </row>
    <row r="4991" spans="4:5">
      <c r="D4991" s="1534"/>
      <c r="E4991" s="1535"/>
    </row>
    <row r="4992" spans="4:5">
      <c r="D4992" s="1534"/>
      <c r="E4992" s="1535"/>
    </row>
    <row r="4993" spans="4:5">
      <c r="D4993" s="1534"/>
      <c r="E4993" s="1535"/>
    </row>
    <row r="4994" spans="4:5">
      <c r="D4994" s="1534"/>
      <c r="E4994" s="1535"/>
    </row>
    <row r="4995" spans="4:5">
      <c r="D4995" s="1534"/>
      <c r="E4995" s="1535"/>
    </row>
    <row r="4996" spans="4:5">
      <c r="D4996" s="1534"/>
      <c r="E4996" s="1535"/>
    </row>
    <row r="4997" spans="4:5">
      <c r="D4997" s="1534"/>
      <c r="E4997" s="1535"/>
    </row>
    <row r="4998" spans="4:5">
      <c r="D4998" s="1534"/>
      <c r="E4998" s="1535"/>
    </row>
    <row r="4999" spans="4:5">
      <c r="D4999" s="1534"/>
      <c r="E4999" s="1535"/>
    </row>
    <row r="5000" spans="4:5">
      <c r="D5000" s="1534"/>
      <c r="E5000" s="1535"/>
    </row>
    <row r="5001" spans="4:5">
      <c r="D5001" s="1534"/>
      <c r="E5001" s="1535"/>
    </row>
    <row r="5002" spans="4:5">
      <c r="D5002" s="1534"/>
      <c r="E5002" s="1535"/>
    </row>
    <row r="5003" spans="4:5">
      <c r="D5003" s="1534"/>
      <c r="E5003" s="1535"/>
    </row>
    <row r="5004" spans="4:5">
      <c r="D5004" s="1534"/>
      <c r="E5004" s="1535"/>
    </row>
    <row r="5005" spans="4:5">
      <c r="D5005" s="1534"/>
      <c r="E5005" s="1535"/>
    </row>
    <row r="5006" spans="4:5">
      <c r="D5006" s="1534"/>
      <c r="E5006" s="1535"/>
    </row>
    <row r="5007" spans="4:5">
      <c r="D5007" s="1534"/>
      <c r="E5007" s="1535"/>
    </row>
    <row r="5008" spans="4:5">
      <c r="D5008" s="1534"/>
      <c r="E5008" s="1535"/>
    </row>
    <row r="5009" spans="4:5">
      <c r="D5009" s="1534"/>
      <c r="E5009" s="1535"/>
    </row>
    <row r="5010" spans="4:5">
      <c r="D5010" s="1534"/>
      <c r="E5010" s="1535"/>
    </row>
    <row r="5011" spans="4:5">
      <c r="D5011" s="1534"/>
      <c r="E5011" s="1535"/>
    </row>
    <row r="5012" spans="4:5">
      <c r="D5012" s="1534"/>
      <c r="E5012" s="1535"/>
    </row>
    <row r="5013" spans="4:5">
      <c r="D5013" s="1534"/>
      <c r="E5013" s="1535"/>
    </row>
    <row r="5014" spans="4:5">
      <c r="D5014" s="1534"/>
      <c r="E5014" s="1535"/>
    </row>
    <row r="5015" spans="4:5">
      <c r="D5015" s="1534"/>
      <c r="E5015" s="1535"/>
    </row>
    <row r="5016" spans="4:5">
      <c r="D5016" s="1534"/>
      <c r="E5016" s="1535"/>
    </row>
    <row r="5017" spans="4:5">
      <c r="D5017" s="1534"/>
      <c r="E5017" s="1535"/>
    </row>
    <row r="5018" spans="4:5">
      <c r="D5018" s="1534"/>
      <c r="E5018" s="1535"/>
    </row>
    <row r="5019" spans="4:5">
      <c r="D5019" s="1534"/>
      <c r="E5019" s="1535"/>
    </row>
    <row r="5020" spans="4:5">
      <c r="D5020" s="1534"/>
      <c r="E5020" s="1535"/>
    </row>
    <row r="5021" spans="4:5">
      <c r="D5021" s="1534"/>
      <c r="E5021" s="1535"/>
    </row>
    <row r="5022" spans="4:5">
      <c r="D5022" s="1534"/>
      <c r="E5022" s="1535"/>
    </row>
    <row r="5023" spans="4:5">
      <c r="D5023" s="1534"/>
      <c r="E5023" s="1535"/>
    </row>
    <row r="5024" spans="4:5">
      <c r="D5024" s="1534"/>
      <c r="E5024" s="1535"/>
    </row>
    <row r="5025" spans="4:5">
      <c r="D5025" s="1534"/>
      <c r="E5025" s="1535"/>
    </row>
    <row r="5026" spans="4:5">
      <c r="D5026" s="1534"/>
      <c r="E5026" s="1535"/>
    </row>
    <row r="5027" spans="4:5">
      <c r="D5027" s="1534"/>
      <c r="E5027" s="1535"/>
    </row>
    <row r="5028" spans="4:5">
      <c r="D5028" s="1534"/>
      <c r="E5028" s="1535"/>
    </row>
    <row r="5029" spans="4:5">
      <c r="D5029" s="1534"/>
      <c r="E5029" s="1535"/>
    </row>
    <row r="5030" spans="4:5">
      <c r="D5030" s="1534"/>
      <c r="E5030" s="1535"/>
    </row>
    <row r="5031" spans="4:5">
      <c r="D5031" s="1534"/>
      <c r="E5031" s="1535"/>
    </row>
    <row r="5032" spans="4:5">
      <c r="D5032" s="1534"/>
      <c r="E5032" s="1535"/>
    </row>
    <row r="5033" spans="4:5">
      <c r="D5033" s="1534"/>
      <c r="E5033" s="1535"/>
    </row>
    <row r="5034" spans="4:5">
      <c r="D5034" s="1534"/>
      <c r="E5034" s="1535"/>
    </row>
    <row r="5035" spans="4:5">
      <c r="D5035" s="1534"/>
      <c r="E5035" s="1535"/>
    </row>
    <row r="5036" spans="4:5">
      <c r="D5036" s="1534"/>
      <c r="E5036" s="1535"/>
    </row>
    <row r="5037" spans="4:5">
      <c r="D5037" s="1534"/>
      <c r="E5037" s="1535"/>
    </row>
    <row r="5038" spans="4:5">
      <c r="D5038" s="1534"/>
      <c r="E5038" s="1535"/>
    </row>
    <row r="5039" spans="4:5">
      <c r="D5039" s="1534"/>
      <c r="E5039" s="1535"/>
    </row>
    <row r="5040" spans="4:5">
      <c r="D5040" s="1534"/>
      <c r="E5040" s="1535"/>
    </row>
    <row r="5041" spans="4:5">
      <c r="D5041" s="1534"/>
      <c r="E5041" s="1535"/>
    </row>
    <row r="5042" spans="4:5">
      <c r="D5042" s="1534"/>
      <c r="E5042" s="1535"/>
    </row>
    <row r="5043" spans="4:5">
      <c r="D5043" s="1534"/>
      <c r="E5043" s="1535"/>
    </row>
    <row r="5044" spans="4:5">
      <c r="D5044" s="1534"/>
      <c r="E5044" s="1535"/>
    </row>
    <row r="5045" spans="4:5">
      <c r="D5045" s="1534"/>
      <c r="E5045" s="1535"/>
    </row>
    <row r="5046" spans="4:5">
      <c r="D5046" s="1534"/>
      <c r="E5046" s="1535"/>
    </row>
    <row r="5047" spans="4:5">
      <c r="D5047" s="1534"/>
      <c r="E5047" s="1535"/>
    </row>
    <row r="5048" spans="4:5">
      <c r="D5048" s="1534"/>
      <c r="E5048" s="1535"/>
    </row>
    <row r="5049" spans="4:5">
      <c r="D5049" s="1534"/>
      <c r="E5049" s="1535"/>
    </row>
    <row r="5050" spans="4:5">
      <c r="D5050" s="1534"/>
      <c r="E5050" s="1535"/>
    </row>
    <row r="5051" spans="4:5">
      <c r="D5051" s="1534"/>
      <c r="E5051" s="1535"/>
    </row>
    <row r="5052" spans="4:5">
      <c r="D5052" s="1534"/>
      <c r="E5052" s="1535"/>
    </row>
    <row r="5053" spans="4:5">
      <c r="D5053" s="1534"/>
      <c r="E5053" s="1535"/>
    </row>
    <row r="5054" spans="4:5">
      <c r="D5054" s="1534"/>
      <c r="E5054" s="1535"/>
    </row>
    <row r="5055" spans="4:5">
      <c r="D5055" s="1534"/>
      <c r="E5055" s="1535"/>
    </row>
    <row r="5056" spans="4:5">
      <c r="D5056" s="1534"/>
      <c r="E5056" s="1535"/>
    </row>
    <row r="5057" spans="4:5">
      <c r="D5057" s="1534"/>
      <c r="E5057" s="1535"/>
    </row>
    <row r="5058" spans="4:5">
      <c r="D5058" s="1534"/>
      <c r="E5058" s="1535"/>
    </row>
    <row r="5059" spans="4:5">
      <c r="D5059" s="1534"/>
      <c r="E5059" s="1535"/>
    </row>
    <row r="5060" spans="4:5">
      <c r="D5060" s="1534"/>
      <c r="E5060" s="1535"/>
    </row>
    <row r="5061" spans="4:5">
      <c r="D5061" s="1534"/>
      <c r="E5061" s="1535"/>
    </row>
    <row r="5062" spans="4:5">
      <c r="D5062" s="1534"/>
      <c r="E5062" s="1535"/>
    </row>
    <row r="5063" spans="4:5">
      <c r="D5063" s="1534"/>
      <c r="E5063" s="1535"/>
    </row>
    <row r="5064" spans="4:5">
      <c r="D5064" s="1534"/>
      <c r="E5064" s="1535"/>
    </row>
    <row r="5065" spans="4:5">
      <c r="D5065" s="1534"/>
      <c r="E5065" s="1535"/>
    </row>
    <row r="5066" spans="4:5">
      <c r="D5066" s="1534"/>
      <c r="E5066" s="1535"/>
    </row>
    <row r="5067" spans="4:5">
      <c r="D5067" s="1534"/>
      <c r="E5067" s="1535"/>
    </row>
    <row r="5068" spans="4:5">
      <c r="D5068" s="1534"/>
      <c r="E5068" s="1535"/>
    </row>
    <row r="5069" spans="4:5">
      <c r="D5069" s="1534"/>
      <c r="E5069" s="1535"/>
    </row>
    <row r="5070" spans="4:5">
      <c r="D5070" s="1534"/>
      <c r="E5070" s="1535"/>
    </row>
    <row r="5071" spans="4:5">
      <c r="D5071" s="1534"/>
      <c r="E5071" s="1535"/>
    </row>
    <row r="5072" spans="4:5">
      <c r="D5072" s="1534"/>
      <c r="E5072" s="1535"/>
    </row>
    <row r="5073" spans="4:5">
      <c r="D5073" s="1534"/>
      <c r="E5073" s="1535"/>
    </row>
    <row r="5074" spans="4:5">
      <c r="D5074" s="1534"/>
      <c r="E5074" s="1535"/>
    </row>
    <row r="5075" spans="4:5">
      <c r="D5075" s="1534"/>
      <c r="E5075" s="1535"/>
    </row>
    <row r="5076" spans="4:5">
      <c r="D5076" s="1534"/>
      <c r="E5076" s="1535"/>
    </row>
    <row r="5077" spans="4:5">
      <c r="D5077" s="1534"/>
      <c r="E5077" s="1535"/>
    </row>
    <row r="5078" spans="4:5">
      <c r="D5078" s="1534"/>
      <c r="E5078" s="1535"/>
    </row>
    <row r="5079" spans="4:5">
      <c r="D5079" s="1534"/>
      <c r="E5079" s="1535"/>
    </row>
    <row r="5080" spans="4:5">
      <c r="D5080" s="1534"/>
      <c r="E5080" s="1535"/>
    </row>
    <row r="5081" spans="4:5">
      <c r="D5081" s="1534"/>
      <c r="E5081" s="1535"/>
    </row>
    <row r="5082" spans="4:5">
      <c r="D5082" s="1534"/>
      <c r="E5082" s="1535"/>
    </row>
    <row r="5083" spans="4:5">
      <c r="D5083" s="1534"/>
      <c r="E5083" s="1535"/>
    </row>
    <row r="5084" spans="4:5">
      <c r="D5084" s="1534"/>
      <c r="E5084" s="1535"/>
    </row>
    <row r="5085" spans="4:5">
      <c r="D5085" s="1534"/>
      <c r="E5085" s="1535"/>
    </row>
    <row r="5086" spans="4:5">
      <c r="D5086" s="1534"/>
      <c r="E5086" s="1535"/>
    </row>
    <row r="5087" spans="4:5">
      <c r="D5087" s="1534"/>
      <c r="E5087" s="1535"/>
    </row>
    <row r="5088" spans="4:5">
      <c r="D5088" s="1534"/>
      <c r="E5088" s="1535"/>
    </row>
    <row r="5089" spans="4:5">
      <c r="D5089" s="1534"/>
      <c r="E5089" s="1535"/>
    </row>
    <row r="5090" spans="4:5">
      <c r="D5090" s="1534"/>
      <c r="E5090" s="1535"/>
    </row>
    <row r="5091" spans="4:5">
      <c r="D5091" s="1534"/>
      <c r="E5091" s="1535"/>
    </row>
    <row r="5092" spans="4:5">
      <c r="D5092" s="1534"/>
      <c r="E5092" s="1535"/>
    </row>
    <row r="5093" spans="4:5">
      <c r="D5093" s="1534"/>
      <c r="E5093" s="1535"/>
    </row>
    <row r="5094" spans="4:5">
      <c r="D5094" s="1534"/>
      <c r="E5094" s="1535"/>
    </row>
    <row r="5095" spans="4:5">
      <c r="D5095" s="1534"/>
      <c r="E5095" s="1535"/>
    </row>
    <row r="5096" spans="4:5">
      <c r="D5096" s="1534"/>
      <c r="E5096" s="1535"/>
    </row>
    <row r="5097" spans="4:5">
      <c r="D5097" s="1534"/>
      <c r="E5097" s="1535"/>
    </row>
    <row r="5098" spans="4:5">
      <c r="D5098" s="1534"/>
      <c r="E5098" s="1535"/>
    </row>
    <row r="5099" spans="4:5">
      <c r="D5099" s="1534"/>
      <c r="E5099" s="1535"/>
    </row>
    <row r="5100" spans="4:5">
      <c r="D5100" s="1534"/>
      <c r="E5100" s="1535"/>
    </row>
    <row r="5101" spans="4:5">
      <c r="D5101" s="1534"/>
      <c r="E5101" s="1535"/>
    </row>
    <row r="5102" spans="4:5">
      <c r="D5102" s="1534"/>
      <c r="E5102" s="1535"/>
    </row>
    <row r="5103" spans="4:5">
      <c r="D5103" s="1534"/>
      <c r="E5103" s="1535"/>
    </row>
    <row r="5104" spans="4:5">
      <c r="D5104" s="1534"/>
      <c r="E5104" s="1535"/>
    </row>
    <row r="5105" spans="4:5">
      <c r="D5105" s="1534"/>
      <c r="E5105" s="1535"/>
    </row>
    <row r="5106" spans="4:5">
      <c r="D5106" s="1534"/>
      <c r="E5106" s="1535"/>
    </row>
    <row r="5107" spans="4:5">
      <c r="D5107" s="1534"/>
      <c r="E5107" s="1535"/>
    </row>
    <row r="5108" spans="4:5">
      <c r="D5108" s="1534"/>
      <c r="E5108" s="1535"/>
    </row>
    <row r="5109" spans="4:5">
      <c r="D5109" s="1534"/>
      <c r="E5109" s="1535"/>
    </row>
    <row r="5110" spans="4:5">
      <c r="D5110" s="1534"/>
      <c r="E5110" s="1535"/>
    </row>
    <row r="5111" spans="4:5">
      <c r="D5111" s="1534"/>
      <c r="E5111" s="1535"/>
    </row>
    <row r="5112" spans="4:5">
      <c r="D5112" s="1534"/>
      <c r="E5112" s="1535"/>
    </row>
    <row r="5113" spans="4:5">
      <c r="D5113" s="1534"/>
      <c r="E5113" s="1535"/>
    </row>
    <row r="5114" spans="4:5">
      <c r="D5114" s="1534"/>
      <c r="E5114" s="1535"/>
    </row>
    <row r="5115" spans="4:5">
      <c r="D5115" s="1534"/>
      <c r="E5115" s="1535"/>
    </row>
    <row r="5116" spans="4:5">
      <c r="D5116" s="1534"/>
      <c r="E5116" s="1535"/>
    </row>
    <row r="5117" spans="4:5">
      <c r="D5117" s="1534"/>
      <c r="E5117" s="1535"/>
    </row>
    <row r="5118" spans="4:5">
      <c r="D5118" s="1534"/>
      <c r="E5118" s="1535"/>
    </row>
    <row r="5119" spans="4:5">
      <c r="D5119" s="1534"/>
      <c r="E5119" s="1535"/>
    </row>
    <row r="5120" spans="4:5">
      <c r="D5120" s="1534"/>
      <c r="E5120" s="1535"/>
    </row>
    <row r="5121" spans="4:5">
      <c r="D5121" s="1534"/>
      <c r="E5121" s="1535"/>
    </row>
    <row r="5122" spans="4:5">
      <c r="D5122" s="1534"/>
      <c r="E5122" s="1535"/>
    </row>
    <row r="5123" spans="4:5">
      <c r="D5123" s="1534"/>
      <c r="E5123" s="1535"/>
    </row>
    <row r="5124" spans="4:5">
      <c r="D5124" s="1534"/>
      <c r="E5124" s="1535"/>
    </row>
    <row r="5125" spans="4:5">
      <c r="D5125" s="1534"/>
      <c r="E5125" s="1535"/>
    </row>
    <row r="5126" spans="4:5">
      <c r="D5126" s="1534"/>
      <c r="E5126" s="1535"/>
    </row>
    <row r="5127" spans="4:5">
      <c r="D5127" s="1534"/>
      <c r="E5127" s="1535"/>
    </row>
    <row r="5128" spans="4:5">
      <c r="D5128" s="1534"/>
      <c r="E5128" s="1535"/>
    </row>
    <row r="5129" spans="4:5">
      <c r="D5129" s="1534"/>
      <c r="E5129" s="1535"/>
    </row>
    <row r="5130" spans="4:5">
      <c r="D5130" s="1534"/>
      <c r="E5130" s="1535"/>
    </row>
    <row r="5131" spans="4:5">
      <c r="D5131" s="1534"/>
      <c r="E5131" s="1535"/>
    </row>
    <row r="5132" spans="4:5">
      <c r="D5132" s="1534"/>
      <c r="E5132" s="1535"/>
    </row>
    <row r="5133" spans="4:5">
      <c r="D5133" s="1534"/>
      <c r="E5133" s="1535"/>
    </row>
    <row r="5134" spans="4:5">
      <c r="D5134" s="1534"/>
      <c r="E5134" s="1535"/>
    </row>
    <row r="5135" spans="4:5">
      <c r="D5135" s="1534"/>
      <c r="E5135" s="1535"/>
    </row>
    <row r="5136" spans="4:5">
      <c r="D5136" s="1534"/>
      <c r="E5136" s="1535"/>
    </row>
    <row r="5137" spans="4:5">
      <c r="D5137" s="1534"/>
      <c r="E5137" s="1535"/>
    </row>
    <row r="5138" spans="4:5">
      <c r="D5138" s="1534"/>
      <c r="E5138" s="1535"/>
    </row>
    <row r="5139" spans="4:5">
      <c r="D5139" s="1534"/>
      <c r="E5139" s="1535"/>
    </row>
    <row r="5140" spans="4:5">
      <c r="D5140" s="1534"/>
      <c r="E5140" s="1535"/>
    </row>
    <row r="5141" spans="4:5">
      <c r="D5141" s="1534"/>
      <c r="E5141" s="1535"/>
    </row>
    <row r="5142" spans="4:5">
      <c r="D5142" s="1534"/>
      <c r="E5142" s="1535"/>
    </row>
    <row r="5143" spans="4:5">
      <c r="D5143" s="1534"/>
      <c r="E5143" s="1535"/>
    </row>
    <row r="5144" spans="4:5">
      <c r="D5144" s="1534"/>
      <c r="E5144" s="1535"/>
    </row>
    <row r="5145" spans="4:5">
      <c r="D5145" s="1534"/>
      <c r="E5145" s="1535"/>
    </row>
    <row r="5146" spans="4:5">
      <c r="D5146" s="1534"/>
      <c r="E5146" s="1535"/>
    </row>
    <row r="5147" spans="4:5">
      <c r="D5147" s="1534"/>
      <c r="E5147" s="1535"/>
    </row>
    <row r="5148" spans="4:5">
      <c r="D5148" s="1534"/>
      <c r="E5148" s="1535"/>
    </row>
    <row r="5149" spans="4:5">
      <c r="D5149" s="1534"/>
      <c r="E5149" s="1535"/>
    </row>
    <row r="5150" spans="4:5">
      <c r="D5150" s="1534"/>
      <c r="E5150" s="1535"/>
    </row>
    <row r="5151" spans="4:5">
      <c r="D5151" s="1534"/>
      <c r="E5151" s="1535"/>
    </row>
    <row r="5152" spans="4:5">
      <c r="D5152" s="1534"/>
      <c r="E5152" s="1535"/>
    </row>
    <row r="5153" spans="4:5">
      <c r="D5153" s="1534"/>
      <c r="E5153" s="1535"/>
    </row>
    <row r="5154" spans="4:5">
      <c r="D5154" s="1534"/>
      <c r="E5154" s="1535"/>
    </row>
    <row r="5155" spans="4:5">
      <c r="D5155" s="1534"/>
      <c r="E5155" s="1535"/>
    </row>
    <row r="5156" spans="4:5">
      <c r="D5156" s="1534"/>
      <c r="E5156" s="1535"/>
    </row>
    <row r="5157" spans="4:5">
      <c r="D5157" s="1534"/>
      <c r="E5157" s="1535"/>
    </row>
    <row r="5158" spans="4:5">
      <c r="D5158" s="1534"/>
      <c r="E5158" s="1535"/>
    </row>
    <row r="5159" spans="4:5">
      <c r="D5159" s="1534"/>
      <c r="E5159" s="1535"/>
    </row>
    <row r="5160" spans="4:5">
      <c r="D5160" s="1534"/>
      <c r="E5160" s="1535"/>
    </row>
    <row r="5161" spans="4:5">
      <c r="D5161" s="1534"/>
      <c r="E5161" s="1535"/>
    </row>
    <row r="5162" spans="4:5">
      <c r="D5162" s="1534"/>
      <c r="E5162" s="1535"/>
    </row>
    <row r="5163" spans="4:5">
      <c r="D5163" s="1534"/>
      <c r="E5163" s="1535"/>
    </row>
  </sheetData>
  <pageMargins left="0.511811024" right="0.511811024" top="0.78740157499999996" bottom="0.78740157499999996" header="0.31496062000000002" footer="0.31496062000000002"/>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6" tint="-0.249977111117893"/>
    <pageSetUpPr fitToPage="1"/>
  </sheetPr>
  <dimension ref="A1:N58"/>
  <sheetViews>
    <sheetView view="pageBreakPreview" zoomScale="85" zoomScaleNormal="70" zoomScaleSheetLayoutView="85" workbookViewId="0">
      <selection activeCell="F21" sqref="F21"/>
    </sheetView>
  </sheetViews>
  <sheetFormatPr defaultRowHeight="12.75"/>
  <cols>
    <col min="1" max="1" width="22" style="363" customWidth="1"/>
    <col min="2" max="2" width="17" style="363" customWidth="1"/>
    <col min="3" max="3" width="8.42578125" style="1486" customWidth="1"/>
    <col min="4" max="4" width="4.42578125" style="363" customWidth="1"/>
    <col min="5" max="5" width="4.7109375" style="363" customWidth="1"/>
    <col min="6" max="6" width="4.28515625" style="363" customWidth="1"/>
    <col min="7" max="11" width="9.140625" style="363"/>
    <col min="12" max="12" width="2.7109375" style="363" customWidth="1"/>
    <col min="13" max="13" width="8.28515625" style="363" customWidth="1"/>
    <col min="14" max="14" width="6" style="363" customWidth="1"/>
    <col min="15" max="16384" width="9.140625" style="363"/>
  </cols>
  <sheetData>
    <row r="1" spans="1:14" ht="20.100000000000001" customHeight="1">
      <c r="A1" s="1399"/>
      <c r="B1" s="1703" t="s">
        <v>0</v>
      </c>
      <c r="C1" s="1703"/>
      <c r="D1" s="1703"/>
      <c r="E1" s="1703"/>
      <c r="F1" s="1703"/>
      <c r="G1" s="1703"/>
      <c r="H1" s="1703"/>
      <c r="I1" s="1703"/>
      <c r="J1" s="1703"/>
      <c r="K1" s="1703"/>
      <c r="L1" s="1703"/>
      <c r="M1" s="1400"/>
      <c r="N1" s="1401"/>
    </row>
    <row r="2" spans="1:14" ht="20.100000000000001" customHeight="1">
      <c r="A2" s="1402"/>
      <c r="B2" s="1704" t="s">
        <v>20463</v>
      </c>
      <c r="C2" s="1704"/>
      <c r="D2" s="1704"/>
      <c r="E2" s="1704"/>
      <c r="F2" s="1704"/>
      <c r="G2" s="1704"/>
      <c r="H2" s="1704"/>
      <c r="I2" s="1704"/>
      <c r="J2" s="1704"/>
      <c r="K2" s="1704"/>
      <c r="L2" s="1704"/>
      <c r="M2" s="1403"/>
      <c r="N2" s="1404"/>
    </row>
    <row r="3" spans="1:14" ht="20.100000000000001" customHeight="1">
      <c r="A3" s="1402"/>
      <c r="B3" s="1705" t="s">
        <v>2</v>
      </c>
      <c r="C3" s="1705"/>
      <c r="D3" s="1705"/>
      <c r="E3" s="1705"/>
      <c r="F3" s="1705"/>
      <c r="G3" s="1705"/>
      <c r="H3" s="1705"/>
      <c r="I3" s="1705"/>
      <c r="J3" s="1705"/>
      <c r="K3" s="1705"/>
      <c r="L3" s="1705"/>
      <c r="M3" s="1403"/>
      <c r="N3" s="1404"/>
    </row>
    <row r="4" spans="1:14" ht="20.100000000000001" customHeight="1">
      <c r="A4" s="1402"/>
      <c r="B4" s="1705" t="s">
        <v>20464</v>
      </c>
      <c r="C4" s="1705"/>
      <c r="D4" s="1705"/>
      <c r="E4" s="1705"/>
      <c r="F4" s="1705"/>
      <c r="G4" s="1705"/>
      <c r="H4" s="1705"/>
      <c r="I4" s="1705"/>
      <c r="J4" s="1705"/>
      <c r="K4" s="1705"/>
      <c r="L4" s="1705"/>
      <c r="M4" s="1403"/>
      <c r="N4" s="1404"/>
    </row>
    <row r="5" spans="1:14" ht="20.100000000000001" customHeight="1">
      <c r="A5" s="1405"/>
      <c r="B5" s="1706" t="s">
        <v>4</v>
      </c>
      <c r="C5" s="1706"/>
      <c r="D5" s="1706"/>
      <c r="E5" s="1706"/>
      <c r="F5" s="1706"/>
      <c r="G5" s="1706"/>
      <c r="H5" s="1706"/>
      <c r="I5" s="1706"/>
      <c r="J5" s="1706"/>
      <c r="K5" s="1706"/>
      <c r="L5" s="1706"/>
      <c r="M5" s="1406"/>
      <c r="N5" s="1407"/>
    </row>
    <row r="6" spans="1:14" s="1415" customFormat="1" ht="20.100000000000001" customHeight="1">
      <c r="A6" s="1408" t="s">
        <v>13</v>
      </c>
      <c r="B6" s="1409" t="str">
        <f>ORÇAMENTO!C6</f>
        <v>PAVIMENTAÇÃO URBANA EM SANTO ANTONIO DO LESTE</v>
      </c>
      <c r="C6" s="1410"/>
      <c r="D6" s="1411"/>
      <c r="E6" s="1412"/>
      <c r="F6" s="1412"/>
      <c r="G6" s="1412"/>
      <c r="H6" s="1412"/>
      <c r="I6" s="1412"/>
      <c r="J6" s="1412"/>
      <c r="K6" s="1413"/>
      <c r="L6" s="1413"/>
      <c r="M6" s="1413"/>
      <c r="N6" s="1414"/>
    </row>
    <row r="7" spans="1:14" s="1415" customFormat="1" ht="28.5" customHeight="1">
      <c r="A7" s="1416" t="s">
        <v>20465</v>
      </c>
      <c r="B7" s="1417" t="str">
        <f>ORÇAMENTO!C7</f>
        <v>AVENIDA FORTALEZA TRECHO 01</v>
      </c>
      <c r="C7" s="1418"/>
      <c r="D7" s="1418"/>
      <c r="E7" s="1418"/>
      <c r="F7" s="1418"/>
      <c r="G7" s="1418"/>
      <c r="H7" s="1418"/>
      <c r="I7" s="1418"/>
      <c r="J7" s="1418"/>
      <c r="K7" s="1418"/>
      <c r="L7" s="1418"/>
      <c r="M7" s="1418"/>
      <c r="N7" s="1419"/>
    </row>
    <row r="8" spans="1:14" s="1415" customFormat="1" ht="20.100000000000001" customHeight="1">
      <c r="A8" s="1416" t="s">
        <v>31</v>
      </c>
      <c r="B8" s="1417" t="str">
        <f>ORÇAMENTO!C8</f>
        <v>PREFEITURA MUNICIPAL DE SANTO ANTONIO DO LESTE</v>
      </c>
      <c r="C8" s="1420"/>
      <c r="D8" s="1421"/>
      <c r="E8" s="1422"/>
      <c r="F8" s="1423"/>
      <c r="G8" s="1423"/>
      <c r="H8" s="1423"/>
      <c r="I8" s="1423"/>
      <c r="J8" s="1423"/>
      <c r="K8" s="271"/>
      <c r="L8" s="271"/>
      <c r="M8" s="271"/>
      <c r="N8" s="1424"/>
    </row>
    <row r="9" spans="1:14" s="1415" customFormat="1" ht="20.100000000000001" customHeight="1">
      <c r="A9" s="436" t="s">
        <v>7</v>
      </c>
      <c r="B9" s="1488" t="str">
        <f>ORÇAMENTO!C9</f>
        <v>JANEIRO/2022</v>
      </c>
      <c r="C9" s="1425"/>
      <c r="D9" s="1426"/>
      <c r="E9" s="1427"/>
      <c r="F9" s="1427"/>
      <c r="G9" s="1427"/>
      <c r="H9" s="1427"/>
      <c r="I9" s="1427"/>
      <c r="J9" s="1427"/>
      <c r="K9" s="1428"/>
      <c r="L9" s="1428"/>
      <c r="M9" s="1428"/>
      <c r="N9" s="1429"/>
    </row>
    <row r="10" spans="1:14" s="1415" customFormat="1" ht="20.100000000000001" customHeight="1">
      <c r="A10" s="1707" t="s">
        <v>20476</v>
      </c>
      <c r="B10" s="1708"/>
      <c r="C10" s="1708"/>
      <c r="D10" s="1708"/>
      <c r="E10" s="1708"/>
      <c r="F10" s="1708"/>
      <c r="G10" s="1708"/>
      <c r="H10" s="1708"/>
      <c r="I10" s="1708"/>
      <c r="J10" s="1708"/>
      <c r="K10" s="1708"/>
      <c r="L10" s="1708"/>
      <c r="M10" s="1708"/>
      <c r="N10" s="1709"/>
    </row>
    <row r="11" spans="1:14" s="1415" customFormat="1" ht="20.100000000000001" customHeight="1">
      <c r="A11" s="1698" t="s">
        <v>20466</v>
      </c>
      <c r="B11" s="1699"/>
      <c r="C11" s="1699"/>
      <c r="D11" s="1699"/>
      <c r="E11" s="1699"/>
      <c r="F11" s="1699"/>
      <c r="G11" s="1699"/>
      <c r="H11" s="1700"/>
      <c r="I11" s="1699"/>
      <c r="J11" s="1699"/>
      <c r="K11" s="1699"/>
      <c r="L11" s="1699"/>
      <c r="M11" s="1699"/>
      <c r="N11" s="1700"/>
    </row>
    <row r="12" spans="1:14" s="1415" customFormat="1" ht="20.100000000000001" customHeight="1">
      <c r="A12" s="1430" t="s">
        <v>20467</v>
      </c>
      <c r="B12" s="1701" t="s">
        <v>20468</v>
      </c>
      <c r="C12" s="1701"/>
      <c r="D12" s="1701"/>
      <c r="E12" s="1701"/>
      <c r="F12" s="1701"/>
      <c r="G12" s="1701"/>
      <c r="H12" s="1701"/>
      <c r="I12" s="1701"/>
      <c r="J12" s="1701"/>
      <c r="K12" s="1701"/>
      <c r="L12" s="1701"/>
      <c r="M12" s="1701"/>
      <c r="N12" s="1702"/>
    </row>
    <row r="13" spans="1:14" s="1415" customFormat="1" ht="20.100000000000001" customHeight="1">
      <c r="A13" s="1431"/>
      <c r="B13" s="1432"/>
      <c r="C13" s="1433"/>
      <c r="D13" s="1410"/>
      <c r="E13" s="1412"/>
      <c r="F13" s="1434"/>
      <c r="G13" s="1435"/>
      <c r="H13" s="1412"/>
      <c r="I13" s="1432"/>
      <c r="J13" s="1432"/>
      <c r="K13" s="1412"/>
      <c r="L13" s="1412"/>
      <c r="M13" s="1412"/>
      <c r="N13" s="1436"/>
    </row>
    <row r="14" spans="1:14" s="1415" customFormat="1" ht="20.100000000000001" customHeight="1">
      <c r="A14" s="1437" t="s">
        <v>20469</v>
      </c>
      <c r="B14" s="1438" t="s">
        <v>3268</v>
      </c>
      <c r="C14" s="1439"/>
      <c r="D14" s="1440"/>
      <c r="E14" s="1423"/>
      <c r="F14" s="1441"/>
      <c r="G14" s="1442"/>
      <c r="H14" s="1423"/>
      <c r="I14" s="1422"/>
      <c r="J14" s="1422"/>
      <c r="K14" s="1423"/>
      <c r="L14" s="1423"/>
      <c r="M14" s="1423"/>
      <c r="N14" s="1443"/>
    </row>
    <row r="15" spans="1:14" s="1415" customFormat="1" ht="20.100000000000001" customHeight="1">
      <c r="A15" s="1444" t="s">
        <v>3330</v>
      </c>
      <c r="B15" s="1445">
        <v>5</v>
      </c>
      <c r="C15" s="1439" t="s">
        <v>3982</v>
      </c>
      <c r="D15" s="1446"/>
      <c r="E15" s="1423"/>
      <c r="F15" s="1441"/>
      <c r="G15" s="1442"/>
      <c r="H15" s="1423"/>
      <c r="I15" s="1423"/>
      <c r="J15" s="1423"/>
      <c r="K15" s="1423"/>
      <c r="L15" s="1423"/>
      <c r="M15" s="1423"/>
      <c r="N15" s="1443"/>
    </row>
    <row r="16" spans="1:14" s="1415" customFormat="1" ht="20.100000000000001" customHeight="1">
      <c r="A16" s="1444" t="s">
        <v>20470</v>
      </c>
      <c r="B16" s="1447">
        <v>2.5</v>
      </c>
      <c r="C16" s="1439" t="s">
        <v>3982</v>
      </c>
      <c r="D16" s="1446"/>
      <c r="E16" s="1423"/>
      <c r="F16" s="1441"/>
      <c r="G16" s="1442"/>
      <c r="H16" s="1423"/>
      <c r="I16" s="1448"/>
      <c r="J16" s="1423"/>
      <c r="K16" s="1423"/>
      <c r="L16" s="1423"/>
      <c r="M16" s="1423"/>
      <c r="N16" s="1443"/>
    </row>
    <row r="17" spans="1:14" s="1415" customFormat="1" ht="20.100000000000001" customHeight="1">
      <c r="A17" s="1449" t="s">
        <v>20471</v>
      </c>
      <c r="B17" s="1450">
        <f>TRUNC(B16*B15,2)</f>
        <v>12.5</v>
      </c>
      <c r="C17" s="1451" t="s">
        <v>22</v>
      </c>
      <c r="D17" s="1446"/>
      <c r="E17" s="1423"/>
      <c r="F17" s="1441"/>
      <c r="G17" s="1442"/>
      <c r="H17" s="1422"/>
      <c r="I17" s="1452"/>
      <c r="J17" s="1422"/>
      <c r="K17" s="1422"/>
      <c r="L17" s="1423"/>
      <c r="M17" s="1423"/>
      <c r="N17" s="1443"/>
    </row>
    <row r="18" spans="1:14" s="1415" customFormat="1" ht="20.100000000000001" customHeight="1">
      <c r="A18" s="1453"/>
      <c r="B18" s="1423"/>
      <c r="C18" s="1420"/>
      <c r="D18" s="1440"/>
      <c r="E18" s="1423"/>
      <c r="F18" s="1441"/>
      <c r="G18" s="1442"/>
      <c r="H18" s="1423"/>
      <c r="I18" s="1423"/>
      <c r="J18" s="1423"/>
      <c r="K18" s="1423"/>
      <c r="L18" s="1423"/>
      <c r="M18" s="1423"/>
      <c r="N18" s="1443"/>
    </row>
    <row r="19" spans="1:14" s="1415" customFormat="1" ht="20.100000000000001" customHeight="1">
      <c r="A19" s="1453"/>
      <c r="B19" s="1423"/>
      <c r="C19" s="1420"/>
      <c r="D19" s="1440"/>
      <c r="E19" s="1423"/>
      <c r="F19" s="1441"/>
      <c r="G19" s="1442"/>
      <c r="H19" s="1423"/>
      <c r="I19" s="1423"/>
      <c r="J19" s="1423"/>
      <c r="K19" s="1423"/>
      <c r="L19" s="1423"/>
      <c r="M19" s="1423"/>
      <c r="N19" s="1443"/>
    </row>
    <row r="20" spans="1:14" s="1415" customFormat="1" ht="20.100000000000001" customHeight="1">
      <c r="A20" s="1454" t="s">
        <v>20472</v>
      </c>
      <c r="B20" s="1455">
        <f>B17+I17</f>
        <v>12.5</v>
      </c>
      <c r="C20" s="1456" t="s">
        <v>22</v>
      </c>
      <c r="D20" s="1457"/>
      <c r="E20" s="1458"/>
      <c r="F20" s="1459"/>
      <c r="G20" s="1460"/>
      <c r="H20" s="1427"/>
      <c r="I20" s="1427"/>
      <c r="J20" s="1427"/>
      <c r="K20" s="1427"/>
      <c r="L20" s="1427"/>
      <c r="M20" s="1461"/>
      <c r="N20" s="1462"/>
    </row>
    <row r="21" spans="1:14" s="1415" customFormat="1" ht="20.100000000000001" customHeight="1">
      <c r="A21" s="1454"/>
      <c r="B21" s="1455"/>
      <c r="C21" s="1463"/>
      <c r="D21" s="1457"/>
      <c r="E21" s="1458"/>
      <c r="F21" s="1458"/>
      <c r="G21" s="1423"/>
      <c r="H21" s="1423"/>
      <c r="I21" s="1423"/>
      <c r="J21" s="1423"/>
      <c r="K21" s="1423"/>
      <c r="L21" s="1423"/>
      <c r="M21" s="1452"/>
      <c r="N21" s="1443"/>
    </row>
    <row r="22" spans="1:14" s="1415" customFormat="1" ht="20.100000000000001" customHeight="1">
      <c r="A22" s="1454" t="s">
        <v>20467</v>
      </c>
      <c r="B22" s="1464" t="s">
        <v>20473</v>
      </c>
      <c r="C22" s="1463"/>
      <c r="D22" s="1465"/>
      <c r="E22" s="1465"/>
      <c r="F22" s="1465"/>
      <c r="G22" s="1465"/>
      <c r="H22" s="1465"/>
      <c r="I22" s="1465"/>
      <c r="J22" s="1465"/>
      <c r="K22" s="1465"/>
      <c r="L22" s="1465"/>
      <c r="M22" s="1465"/>
      <c r="N22" s="1466"/>
    </row>
    <row r="23" spans="1:14" s="1415" customFormat="1" ht="20.100000000000001" customHeight="1">
      <c r="A23" s="1431"/>
      <c r="B23" s="1432"/>
      <c r="C23" s="1433"/>
      <c r="D23" s="1412"/>
      <c r="E23" s="1412"/>
      <c r="F23" s="1412"/>
      <c r="G23" s="1435"/>
      <c r="H23" s="1412"/>
      <c r="I23" s="1412"/>
      <c r="J23" s="1412"/>
      <c r="K23" s="1412"/>
      <c r="L23" s="1412"/>
      <c r="M23" s="1412"/>
      <c r="N23" s="1436"/>
    </row>
    <row r="24" spans="1:14" s="1415" customFormat="1" ht="20.100000000000001" customHeight="1">
      <c r="A24" s="1437" t="s">
        <v>20469</v>
      </c>
      <c r="B24" s="1438" t="s">
        <v>3268</v>
      </c>
      <c r="C24" s="1439"/>
      <c r="D24" s="1423"/>
      <c r="E24" s="1423"/>
      <c r="F24" s="1423"/>
      <c r="G24" s="1442"/>
      <c r="H24" s="1423"/>
      <c r="I24" s="1422"/>
      <c r="J24" s="1423"/>
      <c r="K24" s="1423"/>
      <c r="L24" s="1423"/>
      <c r="M24" s="1423"/>
      <c r="N24" s="1443"/>
    </row>
    <row r="25" spans="1:14" s="1415" customFormat="1" ht="20.100000000000001" customHeight="1">
      <c r="A25" s="1444" t="s">
        <v>3330</v>
      </c>
      <c r="B25" s="1467">
        <v>2.5</v>
      </c>
      <c r="C25" s="1439" t="s">
        <v>3982</v>
      </c>
      <c r="D25" s="1423"/>
      <c r="E25" s="1423"/>
      <c r="F25" s="1423"/>
      <c r="G25" s="1442"/>
      <c r="H25" s="1423"/>
      <c r="I25" s="1448"/>
      <c r="J25" s="1423"/>
      <c r="K25" s="1423"/>
      <c r="L25" s="1423"/>
      <c r="M25" s="1423"/>
      <c r="N25" s="1443"/>
    </row>
    <row r="26" spans="1:14" s="1415" customFormat="1" ht="20.100000000000001" customHeight="1">
      <c r="A26" s="1444" t="s">
        <v>20470</v>
      </c>
      <c r="B26" s="1447">
        <v>1.25</v>
      </c>
      <c r="C26" s="1439" t="s">
        <v>3982</v>
      </c>
      <c r="D26" s="1420"/>
      <c r="E26" s="1423"/>
      <c r="F26" s="1423"/>
      <c r="G26" s="1442"/>
      <c r="H26" s="1423"/>
      <c r="I26" s="1448"/>
      <c r="J26" s="1423"/>
      <c r="K26" s="1423"/>
      <c r="L26" s="1423"/>
      <c r="M26" s="1423"/>
      <c r="N26" s="1443"/>
    </row>
    <row r="27" spans="1:14" s="1415" customFormat="1" ht="20.100000000000001" customHeight="1">
      <c r="A27" s="1449" t="s">
        <v>20471</v>
      </c>
      <c r="B27" s="1450">
        <f>TRUNC(B26*B25,2)</f>
        <v>3.12</v>
      </c>
      <c r="C27" s="1451" t="s">
        <v>22</v>
      </c>
      <c r="D27" s="1423"/>
      <c r="E27" s="1423"/>
      <c r="F27" s="1423"/>
      <c r="G27" s="1468"/>
      <c r="H27" s="1422"/>
      <c r="I27" s="1452"/>
      <c r="J27" s="1422"/>
      <c r="K27" s="1422"/>
      <c r="L27" s="1423"/>
      <c r="M27" s="1423"/>
      <c r="N27" s="1443"/>
    </row>
    <row r="28" spans="1:14" s="1415" customFormat="1" ht="20.100000000000001" customHeight="1">
      <c r="A28" s="1469"/>
      <c r="B28" s="1448"/>
      <c r="C28" s="1420"/>
      <c r="D28" s="1423"/>
      <c r="E28" s="1423"/>
      <c r="F28" s="1423"/>
      <c r="G28" s="1468"/>
      <c r="H28" s="1422"/>
      <c r="I28" s="1452"/>
      <c r="J28" s="1422"/>
      <c r="K28" s="1422"/>
      <c r="L28" s="1423"/>
      <c r="M28" s="1423"/>
      <c r="N28" s="1443"/>
    </row>
    <row r="29" spans="1:14" s="1415" customFormat="1" ht="20.100000000000001" customHeight="1">
      <c r="A29" s="1469"/>
      <c r="B29" s="1448"/>
      <c r="C29" s="1420"/>
      <c r="D29" s="1423"/>
      <c r="E29" s="1423"/>
      <c r="F29" s="1423"/>
      <c r="G29" s="1442"/>
      <c r="H29" s="1423"/>
      <c r="I29" s="1423"/>
      <c r="J29" s="1423"/>
      <c r="K29" s="1423"/>
      <c r="L29" s="1423"/>
      <c r="M29" s="1423"/>
      <c r="N29" s="1443"/>
    </row>
    <row r="30" spans="1:14" s="1415" customFormat="1" ht="20.100000000000001" customHeight="1">
      <c r="A30" s="1470"/>
      <c r="B30" s="1452"/>
      <c r="C30" s="1440"/>
      <c r="D30" s="1423"/>
      <c r="E30" s="1423"/>
      <c r="F30" s="1423"/>
      <c r="G30" s="1442"/>
      <c r="H30" s="1423"/>
      <c r="I30" s="1423"/>
      <c r="J30" s="1423"/>
      <c r="K30" s="1423"/>
      <c r="L30" s="1423"/>
      <c r="M30" s="1452"/>
      <c r="N30" s="1443"/>
    </row>
    <row r="31" spans="1:14" s="1415" customFormat="1" ht="20.100000000000001" customHeight="1">
      <c r="A31" s="1454" t="s">
        <v>20474</v>
      </c>
      <c r="B31" s="1471">
        <f>B27+B17</f>
        <v>15.620000000000001</v>
      </c>
      <c r="C31" s="1456" t="s">
        <v>22</v>
      </c>
      <c r="D31" s="1423"/>
      <c r="E31" s="1423"/>
      <c r="F31" s="1423"/>
      <c r="G31" s="1442"/>
      <c r="H31" s="1423"/>
      <c r="I31" s="1423"/>
      <c r="J31" s="1423"/>
      <c r="K31" s="1423"/>
      <c r="L31" s="1423"/>
      <c r="M31" s="1452"/>
      <c r="N31" s="1443"/>
    </row>
    <row r="32" spans="1:14" s="1415" customFormat="1" ht="20.100000000000001" customHeight="1" thickBot="1">
      <c r="A32" s="1472"/>
      <c r="B32" s="1473"/>
      <c r="C32" s="1474"/>
      <c r="D32" s="1475"/>
      <c r="E32" s="1475"/>
      <c r="F32" s="1476"/>
      <c r="G32" s="1477"/>
      <c r="H32" s="1475"/>
      <c r="I32" s="1475"/>
      <c r="J32" s="1475"/>
      <c r="K32" s="1475"/>
      <c r="L32" s="1475"/>
      <c r="M32" s="1475"/>
      <c r="N32" s="1478"/>
    </row>
    <row r="33" spans="2:8" s="1415" customFormat="1" ht="20.100000000000001" customHeight="1">
      <c r="C33" s="1479"/>
    </row>
    <row r="34" spans="2:8" s="1415" customFormat="1">
      <c r="C34" s="1479"/>
    </row>
    <row r="35" spans="2:8" s="1415" customFormat="1">
      <c r="C35" s="1479"/>
    </row>
    <row r="36" spans="2:8" s="1415" customFormat="1">
      <c r="B36" s="1480"/>
      <c r="C36" s="1479"/>
    </row>
    <row r="37" spans="2:8" s="1415" customFormat="1">
      <c r="C37" s="1479"/>
    </row>
    <row r="38" spans="2:8" s="1415" customFormat="1">
      <c r="C38" s="1479"/>
    </row>
    <row r="39" spans="2:8" s="1415" customFormat="1">
      <c r="C39" s="1479"/>
    </row>
    <row r="40" spans="2:8" s="1415" customFormat="1">
      <c r="C40" s="1479"/>
    </row>
    <row r="41" spans="2:8" s="1415" customFormat="1">
      <c r="C41" s="1479"/>
    </row>
    <row r="42" spans="2:8" s="1415" customFormat="1">
      <c r="C42" s="1479"/>
    </row>
    <row r="43" spans="2:8" s="1415" customFormat="1">
      <c r="C43" s="1479"/>
    </row>
    <row r="44" spans="2:8" s="1415" customFormat="1">
      <c r="C44" s="1479"/>
    </row>
    <row r="45" spans="2:8" s="1415" customFormat="1">
      <c r="C45" s="1479"/>
    </row>
    <row r="46" spans="2:8" s="1415" customFormat="1">
      <c r="C46" s="1479"/>
    </row>
    <row r="47" spans="2:8" s="1415" customFormat="1">
      <c r="C47" s="1479"/>
    </row>
    <row r="48" spans="2:8" s="1415" customFormat="1">
      <c r="B48" s="1480"/>
      <c r="C48" s="1481"/>
      <c r="D48" s="1480"/>
      <c r="E48" s="1480"/>
      <c r="F48" s="1480"/>
      <c r="G48" s="1480"/>
      <c r="H48" s="1480"/>
    </row>
    <row r="49" spans="3:5" s="1415" customFormat="1">
      <c r="C49" s="1479"/>
    </row>
    <row r="50" spans="3:5" s="1415" customFormat="1">
      <c r="C50" s="1479"/>
      <c r="E50" s="1482"/>
    </row>
    <row r="51" spans="3:5" s="1415" customFormat="1">
      <c r="C51" s="1479"/>
      <c r="E51" s="1482"/>
    </row>
    <row r="52" spans="3:5" s="1415" customFormat="1">
      <c r="C52" s="1479"/>
      <c r="E52" s="1482"/>
    </row>
    <row r="53" spans="3:5" s="1484" customFormat="1">
      <c r="C53" s="1483"/>
      <c r="E53" s="1485"/>
    </row>
    <row r="54" spans="3:5" s="1484" customFormat="1">
      <c r="C54" s="1483"/>
      <c r="E54" s="1485"/>
    </row>
    <row r="55" spans="3:5">
      <c r="E55" s="1487"/>
    </row>
    <row r="56" spans="3:5">
      <c r="E56" s="1487"/>
    </row>
    <row r="58" spans="3:5">
      <c r="E58" s="1487"/>
    </row>
  </sheetData>
  <mergeCells count="8">
    <mergeCell ref="A11:N11"/>
    <mergeCell ref="B12:N12"/>
    <mergeCell ref="B1:L1"/>
    <mergeCell ref="B2:L2"/>
    <mergeCell ref="B3:L3"/>
    <mergeCell ref="B4:L4"/>
    <mergeCell ref="B5:L5"/>
    <mergeCell ref="A10:N10"/>
  </mergeCells>
  <printOptions horizontalCentered="1"/>
  <pageMargins left="0.7" right="0.7" top="0.75" bottom="0.75" header="0.3" footer="0.3"/>
  <pageSetup paperSize="9" scale="70" firstPageNumber="25" fitToHeight="0" orientation="portrait" useFirstPageNumber="1" r:id="rId1"/>
  <headerFooter scaleWithDoc="0"/>
  <drawing r:id="rId2"/>
  <legacyDrawingHF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Planilha24">
    <tabColor rgb="FF92D050"/>
    <pageSetUpPr fitToPage="1"/>
  </sheetPr>
  <dimension ref="A1:O51"/>
  <sheetViews>
    <sheetView showGridLines="0" view="pageBreakPreview" topLeftCell="A28" zoomScale="115" zoomScaleNormal="95" zoomScaleSheetLayoutView="115" workbookViewId="0">
      <selection activeCell="L15" sqref="L15"/>
    </sheetView>
  </sheetViews>
  <sheetFormatPr defaultRowHeight="12.75"/>
  <cols>
    <col min="1" max="1" width="15.85546875" style="703" customWidth="1"/>
    <col min="2" max="2" width="28.85546875" style="703" customWidth="1"/>
    <col min="3" max="3" width="10.42578125" style="703" customWidth="1"/>
    <col min="4" max="4" width="10" style="703" customWidth="1"/>
    <col min="5" max="5" width="12" style="703" customWidth="1"/>
    <col min="6" max="8" width="12.85546875" style="703" customWidth="1"/>
    <col min="9" max="9" width="11.85546875" style="703" customWidth="1"/>
    <col min="10" max="10" width="13.28515625" style="703" customWidth="1"/>
    <col min="11" max="11" width="14.5703125" style="703" customWidth="1"/>
    <col min="12" max="12" width="12.42578125" style="703" customWidth="1"/>
    <col min="13" max="13" width="2.7109375" style="702" customWidth="1"/>
    <col min="14" max="255" width="9.140625" style="703"/>
    <col min="256" max="256" width="15.85546875" style="703" customWidth="1"/>
    <col min="257" max="257" width="28.85546875" style="703" customWidth="1"/>
    <col min="258" max="258" width="10.42578125" style="703" customWidth="1"/>
    <col min="259" max="259" width="10" style="703" customWidth="1"/>
    <col min="260" max="260" width="12" style="703" customWidth="1"/>
    <col min="261" max="263" width="12.85546875" style="703" customWidth="1"/>
    <col min="264" max="264" width="11.85546875" style="703" customWidth="1"/>
    <col min="265" max="265" width="13.28515625" style="703" customWidth="1"/>
    <col min="266" max="266" width="14.5703125" style="703" customWidth="1"/>
    <col min="267" max="267" width="12.42578125" style="703" customWidth="1"/>
    <col min="268" max="268" width="2.7109375" style="703" customWidth="1"/>
    <col min="269" max="511" width="9.140625" style="703"/>
    <col min="512" max="512" width="15.85546875" style="703" customWidth="1"/>
    <col min="513" max="513" width="28.85546875" style="703" customWidth="1"/>
    <col min="514" max="514" width="10.42578125" style="703" customWidth="1"/>
    <col min="515" max="515" width="10" style="703" customWidth="1"/>
    <col min="516" max="516" width="12" style="703" customWidth="1"/>
    <col min="517" max="519" width="12.85546875" style="703" customWidth="1"/>
    <col min="520" max="520" width="11.85546875" style="703" customWidth="1"/>
    <col min="521" max="521" width="13.28515625" style="703" customWidth="1"/>
    <col min="522" max="522" width="14.5703125" style="703" customWidth="1"/>
    <col min="523" max="523" width="12.42578125" style="703" customWidth="1"/>
    <col min="524" max="524" width="2.7109375" style="703" customWidth="1"/>
    <col min="525" max="767" width="9.140625" style="703"/>
    <col min="768" max="768" width="15.85546875" style="703" customWidth="1"/>
    <col min="769" max="769" width="28.85546875" style="703" customWidth="1"/>
    <col min="770" max="770" width="10.42578125" style="703" customWidth="1"/>
    <col min="771" max="771" width="10" style="703" customWidth="1"/>
    <col min="772" max="772" width="12" style="703" customWidth="1"/>
    <col min="773" max="775" width="12.85546875" style="703" customWidth="1"/>
    <col min="776" max="776" width="11.85546875" style="703" customWidth="1"/>
    <col min="777" max="777" width="13.28515625" style="703" customWidth="1"/>
    <col min="778" max="778" width="14.5703125" style="703" customWidth="1"/>
    <col min="779" max="779" width="12.42578125" style="703" customWidth="1"/>
    <col min="780" max="780" width="2.7109375" style="703" customWidth="1"/>
    <col min="781" max="1023" width="9.140625" style="703"/>
    <col min="1024" max="1024" width="15.85546875" style="703" customWidth="1"/>
    <col min="1025" max="1025" width="28.85546875" style="703" customWidth="1"/>
    <col min="1026" max="1026" width="10.42578125" style="703" customWidth="1"/>
    <col min="1027" max="1027" width="10" style="703" customWidth="1"/>
    <col min="1028" max="1028" width="12" style="703" customWidth="1"/>
    <col min="1029" max="1031" width="12.85546875" style="703" customWidth="1"/>
    <col min="1032" max="1032" width="11.85546875" style="703" customWidth="1"/>
    <col min="1033" max="1033" width="13.28515625" style="703" customWidth="1"/>
    <col min="1034" max="1034" width="14.5703125" style="703" customWidth="1"/>
    <col min="1035" max="1035" width="12.42578125" style="703" customWidth="1"/>
    <col min="1036" max="1036" width="2.7109375" style="703" customWidth="1"/>
    <col min="1037" max="1279" width="9.140625" style="703"/>
    <col min="1280" max="1280" width="15.85546875" style="703" customWidth="1"/>
    <col min="1281" max="1281" width="28.85546875" style="703" customWidth="1"/>
    <col min="1282" max="1282" width="10.42578125" style="703" customWidth="1"/>
    <col min="1283" max="1283" width="10" style="703" customWidth="1"/>
    <col min="1284" max="1284" width="12" style="703" customWidth="1"/>
    <col min="1285" max="1287" width="12.85546875" style="703" customWidth="1"/>
    <col min="1288" max="1288" width="11.85546875" style="703" customWidth="1"/>
    <col min="1289" max="1289" width="13.28515625" style="703" customWidth="1"/>
    <col min="1290" max="1290" width="14.5703125" style="703" customWidth="1"/>
    <col min="1291" max="1291" width="12.42578125" style="703" customWidth="1"/>
    <col min="1292" max="1292" width="2.7109375" style="703" customWidth="1"/>
    <col min="1293" max="1535" width="9.140625" style="703"/>
    <col min="1536" max="1536" width="15.85546875" style="703" customWidth="1"/>
    <col min="1537" max="1537" width="28.85546875" style="703" customWidth="1"/>
    <col min="1538" max="1538" width="10.42578125" style="703" customWidth="1"/>
    <col min="1539" max="1539" width="10" style="703" customWidth="1"/>
    <col min="1540" max="1540" width="12" style="703" customWidth="1"/>
    <col min="1541" max="1543" width="12.85546875" style="703" customWidth="1"/>
    <col min="1544" max="1544" width="11.85546875" style="703" customWidth="1"/>
    <col min="1545" max="1545" width="13.28515625" style="703" customWidth="1"/>
    <col min="1546" max="1546" width="14.5703125" style="703" customWidth="1"/>
    <col min="1547" max="1547" width="12.42578125" style="703" customWidth="1"/>
    <col min="1548" max="1548" width="2.7109375" style="703" customWidth="1"/>
    <col min="1549" max="1791" width="9.140625" style="703"/>
    <col min="1792" max="1792" width="15.85546875" style="703" customWidth="1"/>
    <col min="1793" max="1793" width="28.85546875" style="703" customWidth="1"/>
    <col min="1794" max="1794" width="10.42578125" style="703" customWidth="1"/>
    <col min="1795" max="1795" width="10" style="703" customWidth="1"/>
    <col min="1796" max="1796" width="12" style="703" customWidth="1"/>
    <col min="1797" max="1799" width="12.85546875" style="703" customWidth="1"/>
    <col min="1800" max="1800" width="11.85546875" style="703" customWidth="1"/>
    <col min="1801" max="1801" width="13.28515625" style="703" customWidth="1"/>
    <col min="1802" max="1802" width="14.5703125" style="703" customWidth="1"/>
    <col min="1803" max="1803" width="12.42578125" style="703" customWidth="1"/>
    <col min="1804" max="1804" width="2.7109375" style="703" customWidth="1"/>
    <col min="1805" max="2047" width="9.140625" style="703"/>
    <col min="2048" max="2048" width="15.85546875" style="703" customWidth="1"/>
    <col min="2049" max="2049" width="28.85546875" style="703" customWidth="1"/>
    <col min="2050" max="2050" width="10.42578125" style="703" customWidth="1"/>
    <col min="2051" max="2051" width="10" style="703" customWidth="1"/>
    <col min="2052" max="2052" width="12" style="703" customWidth="1"/>
    <col min="2053" max="2055" width="12.85546875" style="703" customWidth="1"/>
    <col min="2056" max="2056" width="11.85546875" style="703" customWidth="1"/>
    <col min="2057" max="2057" width="13.28515625" style="703" customWidth="1"/>
    <col min="2058" max="2058" width="14.5703125" style="703" customWidth="1"/>
    <col min="2059" max="2059" width="12.42578125" style="703" customWidth="1"/>
    <col min="2060" max="2060" width="2.7109375" style="703" customWidth="1"/>
    <col min="2061" max="2303" width="9.140625" style="703"/>
    <col min="2304" max="2304" width="15.85546875" style="703" customWidth="1"/>
    <col min="2305" max="2305" width="28.85546875" style="703" customWidth="1"/>
    <col min="2306" max="2306" width="10.42578125" style="703" customWidth="1"/>
    <col min="2307" max="2307" width="10" style="703" customWidth="1"/>
    <col min="2308" max="2308" width="12" style="703" customWidth="1"/>
    <col min="2309" max="2311" width="12.85546875" style="703" customWidth="1"/>
    <col min="2312" max="2312" width="11.85546875" style="703" customWidth="1"/>
    <col min="2313" max="2313" width="13.28515625" style="703" customWidth="1"/>
    <col min="2314" max="2314" width="14.5703125" style="703" customWidth="1"/>
    <col min="2315" max="2315" width="12.42578125" style="703" customWidth="1"/>
    <col min="2316" max="2316" width="2.7109375" style="703" customWidth="1"/>
    <col min="2317" max="2559" width="9.140625" style="703"/>
    <col min="2560" max="2560" width="15.85546875" style="703" customWidth="1"/>
    <col min="2561" max="2561" width="28.85546875" style="703" customWidth="1"/>
    <col min="2562" max="2562" width="10.42578125" style="703" customWidth="1"/>
    <col min="2563" max="2563" width="10" style="703" customWidth="1"/>
    <col min="2564" max="2564" width="12" style="703" customWidth="1"/>
    <col min="2565" max="2567" width="12.85546875" style="703" customWidth="1"/>
    <col min="2568" max="2568" width="11.85546875" style="703" customWidth="1"/>
    <col min="2569" max="2569" width="13.28515625" style="703" customWidth="1"/>
    <col min="2570" max="2570" width="14.5703125" style="703" customWidth="1"/>
    <col min="2571" max="2571" width="12.42578125" style="703" customWidth="1"/>
    <col min="2572" max="2572" width="2.7109375" style="703" customWidth="1"/>
    <col min="2573" max="2815" width="9.140625" style="703"/>
    <col min="2816" max="2816" width="15.85546875" style="703" customWidth="1"/>
    <col min="2817" max="2817" width="28.85546875" style="703" customWidth="1"/>
    <col min="2818" max="2818" width="10.42578125" style="703" customWidth="1"/>
    <col min="2819" max="2819" width="10" style="703" customWidth="1"/>
    <col min="2820" max="2820" width="12" style="703" customWidth="1"/>
    <col min="2821" max="2823" width="12.85546875" style="703" customWidth="1"/>
    <col min="2824" max="2824" width="11.85546875" style="703" customWidth="1"/>
    <col min="2825" max="2825" width="13.28515625" style="703" customWidth="1"/>
    <col min="2826" max="2826" width="14.5703125" style="703" customWidth="1"/>
    <col min="2827" max="2827" width="12.42578125" style="703" customWidth="1"/>
    <col min="2828" max="2828" width="2.7109375" style="703" customWidth="1"/>
    <col min="2829" max="3071" width="9.140625" style="703"/>
    <col min="3072" max="3072" width="15.85546875" style="703" customWidth="1"/>
    <col min="3073" max="3073" width="28.85546875" style="703" customWidth="1"/>
    <col min="3074" max="3074" width="10.42578125" style="703" customWidth="1"/>
    <col min="3075" max="3075" width="10" style="703" customWidth="1"/>
    <col min="3076" max="3076" width="12" style="703" customWidth="1"/>
    <col min="3077" max="3079" width="12.85546875" style="703" customWidth="1"/>
    <col min="3080" max="3080" width="11.85546875" style="703" customWidth="1"/>
    <col min="3081" max="3081" width="13.28515625" style="703" customWidth="1"/>
    <col min="3082" max="3082" width="14.5703125" style="703" customWidth="1"/>
    <col min="3083" max="3083" width="12.42578125" style="703" customWidth="1"/>
    <col min="3084" max="3084" width="2.7109375" style="703" customWidth="1"/>
    <col min="3085" max="3327" width="9.140625" style="703"/>
    <col min="3328" max="3328" width="15.85546875" style="703" customWidth="1"/>
    <col min="3329" max="3329" width="28.85546875" style="703" customWidth="1"/>
    <col min="3330" max="3330" width="10.42578125" style="703" customWidth="1"/>
    <col min="3331" max="3331" width="10" style="703" customWidth="1"/>
    <col min="3332" max="3332" width="12" style="703" customWidth="1"/>
    <col min="3333" max="3335" width="12.85546875" style="703" customWidth="1"/>
    <col min="3336" max="3336" width="11.85546875" style="703" customWidth="1"/>
    <col min="3337" max="3337" width="13.28515625" style="703" customWidth="1"/>
    <col min="3338" max="3338" width="14.5703125" style="703" customWidth="1"/>
    <col min="3339" max="3339" width="12.42578125" style="703" customWidth="1"/>
    <col min="3340" max="3340" width="2.7109375" style="703" customWidth="1"/>
    <col min="3341" max="3583" width="9.140625" style="703"/>
    <col min="3584" max="3584" width="15.85546875" style="703" customWidth="1"/>
    <col min="3585" max="3585" width="28.85546875" style="703" customWidth="1"/>
    <col min="3586" max="3586" width="10.42578125" style="703" customWidth="1"/>
    <col min="3587" max="3587" width="10" style="703" customWidth="1"/>
    <col min="3588" max="3588" width="12" style="703" customWidth="1"/>
    <col min="3589" max="3591" width="12.85546875" style="703" customWidth="1"/>
    <col min="3592" max="3592" width="11.85546875" style="703" customWidth="1"/>
    <col min="3593" max="3593" width="13.28515625" style="703" customWidth="1"/>
    <col min="3594" max="3594" width="14.5703125" style="703" customWidth="1"/>
    <col min="3595" max="3595" width="12.42578125" style="703" customWidth="1"/>
    <col min="3596" max="3596" width="2.7109375" style="703" customWidth="1"/>
    <col min="3597" max="3839" width="9.140625" style="703"/>
    <col min="3840" max="3840" width="15.85546875" style="703" customWidth="1"/>
    <col min="3841" max="3841" width="28.85546875" style="703" customWidth="1"/>
    <col min="3842" max="3842" width="10.42578125" style="703" customWidth="1"/>
    <col min="3843" max="3843" width="10" style="703" customWidth="1"/>
    <col min="3844" max="3844" width="12" style="703" customWidth="1"/>
    <col min="3845" max="3847" width="12.85546875" style="703" customWidth="1"/>
    <col min="3848" max="3848" width="11.85546875" style="703" customWidth="1"/>
    <col min="3849" max="3849" width="13.28515625" style="703" customWidth="1"/>
    <col min="3850" max="3850" width="14.5703125" style="703" customWidth="1"/>
    <col min="3851" max="3851" width="12.42578125" style="703" customWidth="1"/>
    <col min="3852" max="3852" width="2.7109375" style="703" customWidth="1"/>
    <col min="3853" max="4095" width="9.140625" style="703"/>
    <col min="4096" max="4096" width="15.85546875" style="703" customWidth="1"/>
    <col min="4097" max="4097" width="28.85546875" style="703" customWidth="1"/>
    <col min="4098" max="4098" width="10.42578125" style="703" customWidth="1"/>
    <col min="4099" max="4099" width="10" style="703" customWidth="1"/>
    <col min="4100" max="4100" width="12" style="703" customWidth="1"/>
    <col min="4101" max="4103" width="12.85546875" style="703" customWidth="1"/>
    <col min="4104" max="4104" width="11.85546875" style="703" customWidth="1"/>
    <col min="4105" max="4105" width="13.28515625" style="703" customWidth="1"/>
    <col min="4106" max="4106" width="14.5703125" style="703" customWidth="1"/>
    <col min="4107" max="4107" width="12.42578125" style="703" customWidth="1"/>
    <col min="4108" max="4108" width="2.7109375" style="703" customWidth="1"/>
    <col min="4109" max="4351" width="9.140625" style="703"/>
    <col min="4352" max="4352" width="15.85546875" style="703" customWidth="1"/>
    <col min="4353" max="4353" width="28.85546875" style="703" customWidth="1"/>
    <col min="4354" max="4354" width="10.42578125" style="703" customWidth="1"/>
    <col min="4355" max="4355" width="10" style="703" customWidth="1"/>
    <col min="4356" max="4356" width="12" style="703" customWidth="1"/>
    <col min="4357" max="4359" width="12.85546875" style="703" customWidth="1"/>
    <col min="4360" max="4360" width="11.85546875" style="703" customWidth="1"/>
    <col min="4361" max="4361" width="13.28515625" style="703" customWidth="1"/>
    <col min="4362" max="4362" width="14.5703125" style="703" customWidth="1"/>
    <col min="4363" max="4363" width="12.42578125" style="703" customWidth="1"/>
    <col min="4364" max="4364" width="2.7109375" style="703" customWidth="1"/>
    <col min="4365" max="4607" width="9.140625" style="703"/>
    <col min="4608" max="4608" width="15.85546875" style="703" customWidth="1"/>
    <col min="4609" max="4609" width="28.85546875" style="703" customWidth="1"/>
    <col min="4610" max="4610" width="10.42578125" style="703" customWidth="1"/>
    <col min="4611" max="4611" width="10" style="703" customWidth="1"/>
    <col min="4612" max="4612" width="12" style="703" customWidth="1"/>
    <col min="4613" max="4615" width="12.85546875" style="703" customWidth="1"/>
    <col min="4616" max="4616" width="11.85546875" style="703" customWidth="1"/>
    <col min="4617" max="4617" width="13.28515625" style="703" customWidth="1"/>
    <col min="4618" max="4618" width="14.5703125" style="703" customWidth="1"/>
    <col min="4619" max="4619" width="12.42578125" style="703" customWidth="1"/>
    <col min="4620" max="4620" width="2.7109375" style="703" customWidth="1"/>
    <col min="4621" max="4863" width="9.140625" style="703"/>
    <col min="4864" max="4864" width="15.85546875" style="703" customWidth="1"/>
    <col min="4865" max="4865" width="28.85546875" style="703" customWidth="1"/>
    <col min="4866" max="4866" width="10.42578125" style="703" customWidth="1"/>
    <col min="4867" max="4867" width="10" style="703" customWidth="1"/>
    <col min="4868" max="4868" width="12" style="703" customWidth="1"/>
    <col min="4869" max="4871" width="12.85546875" style="703" customWidth="1"/>
    <col min="4872" max="4872" width="11.85546875" style="703" customWidth="1"/>
    <col min="4873" max="4873" width="13.28515625" style="703" customWidth="1"/>
    <col min="4874" max="4874" width="14.5703125" style="703" customWidth="1"/>
    <col min="4875" max="4875" width="12.42578125" style="703" customWidth="1"/>
    <col min="4876" max="4876" width="2.7109375" style="703" customWidth="1"/>
    <col min="4877" max="5119" width="9.140625" style="703"/>
    <col min="5120" max="5120" width="15.85546875" style="703" customWidth="1"/>
    <col min="5121" max="5121" width="28.85546875" style="703" customWidth="1"/>
    <col min="5122" max="5122" width="10.42578125" style="703" customWidth="1"/>
    <col min="5123" max="5123" width="10" style="703" customWidth="1"/>
    <col min="5124" max="5124" width="12" style="703" customWidth="1"/>
    <col min="5125" max="5127" width="12.85546875" style="703" customWidth="1"/>
    <col min="5128" max="5128" width="11.85546875" style="703" customWidth="1"/>
    <col min="5129" max="5129" width="13.28515625" style="703" customWidth="1"/>
    <col min="5130" max="5130" width="14.5703125" style="703" customWidth="1"/>
    <col min="5131" max="5131" width="12.42578125" style="703" customWidth="1"/>
    <col min="5132" max="5132" width="2.7109375" style="703" customWidth="1"/>
    <col min="5133" max="5375" width="9.140625" style="703"/>
    <col min="5376" max="5376" width="15.85546875" style="703" customWidth="1"/>
    <col min="5377" max="5377" width="28.85546875" style="703" customWidth="1"/>
    <col min="5378" max="5378" width="10.42578125" style="703" customWidth="1"/>
    <col min="5379" max="5379" width="10" style="703" customWidth="1"/>
    <col min="5380" max="5380" width="12" style="703" customWidth="1"/>
    <col min="5381" max="5383" width="12.85546875" style="703" customWidth="1"/>
    <col min="5384" max="5384" width="11.85546875" style="703" customWidth="1"/>
    <col min="5385" max="5385" width="13.28515625" style="703" customWidth="1"/>
    <col min="5386" max="5386" width="14.5703125" style="703" customWidth="1"/>
    <col min="5387" max="5387" width="12.42578125" style="703" customWidth="1"/>
    <col min="5388" max="5388" width="2.7109375" style="703" customWidth="1"/>
    <col min="5389" max="5631" width="9.140625" style="703"/>
    <col min="5632" max="5632" width="15.85546875" style="703" customWidth="1"/>
    <col min="5633" max="5633" width="28.85546875" style="703" customWidth="1"/>
    <col min="5634" max="5634" width="10.42578125" style="703" customWidth="1"/>
    <col min="5635" max="5635" width="10" style="703" customWidth="1"/>
    <col min="5636" max="5636" width="12" style="703" customWidth="1"/>
    <col min="5637" max="5639" width="12.85546875" style="703" customWidth="1"/>
    <col min="5640" max="5640" width="11.85546875" style="703" customWidth="1"/>
    <col min="5641" max="5641" width="13.28515625" style="703" customWidth="1"/>
    <col min="5642" max="5642" width="14.5703125" style="703" customWidth="1"/>
    <col min="5643" max="5643" width="12.42578125" style="703" customWidth="1"/>
    <col min="5644" max="5644" width="2.7109375" style="703" customWidth="1"/>
    <col min="5645" max="5887" width="9.140625" style="703"/>
    <col min="5888" max="5888" width="15.85546875" style="703" customWidth="1"/>
    <col min="5889" max="5889" width="28.85546875" style="703" customWidth="1"/>
    <col min="5890" max="5890" width="10.42578125" style="703" customWidth="1"/>
    <col min="5891" max="5891" width="10" style="703" customWidth="1"/>
    <col min="5892" max="5892" width="12" style="703" customWidth="1"/>
    <col min="5893" max="5895" width="12.85546875" style="703" customWidth="1"/>
    <col min="5896" max="5896" width="11.85546875" style="703" customWidth="1"/>
    <col min="5897" max="5897" width="13.28515625" style="703" customWidth="1"/>
    <col min="5898" max="5898" width="14.5703125" style="703" customWidth="1"/>
    <col min="5899" max="5899" width="12.42578125" style="703" customWidth="1"/>
    <col min="5900" max="5900" width="2.7109375" style="703" customWidth="1"/>
    <col min="5901" max="6143" width="9.140625" style="703"/>
    <col min="6144" max="6144" width="15.85546875" style="703" customWidth="1"/>
    <col min="6145" max="6145" width="28.85546875" style="703" customWidth="1"/>
    <col min="6146" max="6146" width="10.42578125" style="703" customWidth="1"/>
    <col min="6147" max="6147" width="10" style="703" customWidth="1"/>
    <col min="6148" max="6148" width="12" style="703" customWidth="1"/>
    <col min="6149" max="6151" width="12.85546875" style="703" customWidth="1"/>
    <col min="6152" max="6152" width="11.85546875" style="703" customWidth="1"/>
    <col min="6153" max="6153" width="13.28515625" style="703" customWidth="1"/>
    <col min="6154" max="6154" width="14.5703125" style="703" customWidth="1"/>
    <col min="6155" max="6155" width="12.42578125" style="703" customWidth="1"/>
    <col min="6156" max="6156" width="2.7109375" style="703" customWidth="1"/>
    <col min="6157" max="6399" width="9.140625" style="703"/>
    <col min="6400" max="6400" width="15.85546875" style="703" customWidth="1"/>
    <col min="6401" max="6401" width="28.85546875" style="703" customWidth="1"/>
    <col min="6402" max="6402" width="10.42578125" style="703" customWidth="1"/>
    <col min="6403" max="6403" width="10" style="703" customWidth="1"/>
    <col min="6404" max="6404" width="12" style="703" customWidth="1"/>
    <col min="6405" max="6407" width="12.85546875" style="703" customWidth="1"/>
    <col min="6408" max="6408" width="11.85546875" style="703" customWidth="1"/>
    <col min="6409" max="6409" width="13.28515625" style="703" customWidth="1"/>
    <col min="6410" max="6410" width="14.5703125" style="703" customWidth="1"/>
    <col min="6411" max="6411" width="12.42578125" style="703" customWidth="1"/>
    <col min="6412" max="6412" width="2.7109375" style="703" customWidth="1"/>
    <col min="6413" max="6655" width="9.140625" style="703"/>
    <col min="6656" max="6656" width="15.85546875" style="703" customWidth="1"/>
    <col min="6657" max="6657" width="28.85546875" style="703" customWidth="1"/>
    <col min="6658" max="6658" width="10.42578125" style="703" customWidth="1"/>
    <col min="6659" max="6659" width="10" style="703" customWidth="1"/>
    <col min="6660" max="6660" width="12" style="703" customWidth="1"/>
    <col min="6661" max="6663" width="12.85546875" style="703" customWidth="1"/>
    <col min="6664" max="6664" width="11.85546875" style="703" customWidth="1"/>
    <col min="6665" max="6665" width="13.28515625" style="703" customWidth="1"/>
    <col min="6666" max="6666" width="14.5703125" style="703" customWidth="1"/>
    <col min="6667" max="6667" width="12.42578125" style="703" customWidth="1"/>
    <col min="6668" max="6668" width="2.7109375" style="703" customWidth="1"/>
    <col min="6669" max="6911" width="9.140625" style="703"/>
    <col min="6912" max="6912" width="15.85546875" style="703" customWidth="1"/>
    <col min="6913" max="6913" width="28.85546875" style="703" customWidth="1"/>
    <col min="6914" max="6914" width="10.42578125" style="703" customWidth="1"/>
    <col min="6915" max="6915" width="10" style="703" customWidth="1"/>
    <col min="6916" max="6916" width="12" style="703" customWidth="1"/>
    <col min="6917" max="6919" width="12.85546875" style="703" customWidth="1"/>
    <col min="6920" max="6920" width="11.85546875" style="703" customWidth="1"/>
    <col min="6921" max="6921" width="13.28515625" style="703" customWidth="1"/>
    <col min="6922" max="6922" width="14.5703125" style="703" customWidth="1"/>
    <col min="6923" max="6923" width="12.42578125" style="703" customWidth="1"/>
    <col min="6924" max="6924" width="2.7109375" style="703" customWidth="1"/>
    <col min="6925" max="7167" width="9.140625" style="703"/>
    <col min="7168" max="7168" width="15.85546875" style="703" customWidth="1"/>
    <col min="7169" max="7169" width="28.85546875" style="703" customWidth="1"/>
    <col min="7170" max="7170" width="10.42578125" style="703" customWidth="1"/>
    <col min="7171" max="7171" width="10" style="703" customWidth="1"/>
    <col min="7172" max="7172" width="12" style="703" customWidth="1"/>
    <col min="7173" max="7175" width="12.85546875" style="703" customWidth="1"/>
    <col min="7176" max="7176" width="11.85546875" style="703" customWidth="1"/>
    <col min="7177" max="7177" width="13.28515625" style="703" customWidth="1"/>
    <col min="7178" max="7178" width="14.5703125" style="703" customWidth="1"/>
    <col min="7179" max="7179" width="12.42578125" style="703" customWidth="1"/>
    <col min="7180" max="7180" width="2.7109375" style="703" customWidth="1"/>
    <col min="7181" max="7423" width="9.140625" style="703"/>
    <col min="7424" max="7424" width="15.85546875" style="703" customWidth="1"/>
    <col min="7425" max="7425" width="28.85546875" style="703" customWidth="1"/>
    <col min="7426" max="7426" width="10.42578125" style="703" customWidth="1"/>
    <col min="7427" max="7427" width="10" style="703" customWidth="1"/>
    <col min="7428" max="7428" width="12" style="703" customWidth="1"/>
    <col min="7429" max="7431" width="12.85546875" style="703" customWidth="1"/>
    <col min="7432" max="7432" width="11.85546875" style="703" customWidth="1"/>
    <col min="7433" max="7433" width="13.28515625" style="703" customWidth="1"/>
    <col min="7434" max="7434" width="14.5703125" style="703" customWidth="1"/>
    <col min="7435" max="7435" width="12.42578125" style="703" customWidth="1"/>
    <col min="7436" max="7436" width="2.7109375" style="703" customWidth="1"/>
    <col min="7437" max="7679" width="9.140625" style="703"/>
    <col min="7680" max="7680" width="15.85546875" style="703" customWidth="1"/>
    <col min="7681" max="7681" width="28.85546875" style="703" customWidth="1"/>
    <col min="7682" max="7682" width="10.42578125" style="703" customWidth="1"/>
    <col min="7683" max="7683" width="10" style="703" customWidth="1"/>
    <col min="7684" max="7684" width="12" style="703" customWidth="1"/>
    <col min="7685" max="7687" width="12.85546875" style="703" customWidth="1"/>
    <col min="7688" max="7688" width="11.85546875" style="703" customWidth="1"/>
    <col min="7689" max="7689" width="13.28515625" style="703" customWidth="1"/>
    <col min="7690" max="7690" width="14.5703125" style="703" customWidth="1"/>
    <col min="7691" max="7691" width="12.42578125" style="703" customWidth="1"/>
    <col min="7692" max="7692" width="2.7109375" style="703" customWidth="1"/>
    <col min="7693" max="7935" width="9.140625" style="703"/>
    <col min="7936" max="7936" width="15.85546875" style="703" customWidth="1"/>
    <col min="7937" max="7937" width="28.85546875" style="703" customWidth="1"/>
    <col min="7938" max="7938" width="10.42578125" style="703" customWidth="1"/>
    <col min="7939" max="7939" width="10" style="703" customWidth="1"/>
    <col min="7940" max="7940" width="12" style="703" customWidth="1"/>
    <col min="7941" max="7943" width="12.85546875" style="703" customWidth="1"/>
    <col min="7944" max="7944" width="11.85546875" style="703" customWidth="1"/>
    <col min="7945" max="7945" width="13.28515625" style="703" customWidth="1"/>
    <col min="7946" max="7946" width="14.5703125" style="703" customWidth="1"/>
    <col min="7947" max="7947" width="12.42578125" style="703" customWidth="1"/>
    <col min="7948" max="7948" width="2.7109375" style="703" customWidth="1"/>
    <col min="7949" max="8191" width="9.140625" style="703"/>
    <col min="8192" max="8192" width="15.85546875" style="703" customWidth="1"/>
    <col min="8193" max="8193" width="28.85546875" style="703" customWidth="1"/>
    <col min="8194" max="8194" width="10.42578125" style="703" customWidth="1"/>
    <col min="8195" max="8195" width="10" style="703" customWidth="1"/>
    <col min="8196" max="8196" width="12" style="703" customWidth="1"/>
    <col min="8197" max="8199" width="12.85546875" style="703" customWidth="1"/>
    <col min="8200" max="8200" width="11.85546875" style="703" customWidth="1"/>
    <col min="8201" max="8201" width="13.28515625" style="703" customWidth="1"/>
    <col min="8202" max="8202" width="14.5703125" style="703" customWidth="1"/>
    <col min="8203" max="8203" width="12.42578125" style="703" customWidth="1"/>
    <col min="8204" max="8204" width="2.7109375" style="703" customWidth="1"/>
    <col min="8205" max="8447" width="9.140625" style="703"/>
    <col min="8448" max="8448" width="15.85546875" style="703" customWidth="1"/>
    <col min="8449" max="8449" width="28.85546875" style="703" customWidth="1"/>
    <col min="8450" max="8450" width="10.42578125" style="703" customWidth="1"/>
    <col min="8451" max="8451" width="10" style="703" customWidth="1"/>
    <col min="8452" max="8452" width="12" style="703" customWidth="1"/>
    <col min="8453" max="8455" width="12.85546875" style="703" customWidth="1"/>
    <col min="8456" max="8456" width="11.85546875" style="703" customWidth="1"/>
    <col min="8457" max="8457" width="13.28515625" style="703" customWidth="1"/>
    <col min="8458" max="8458" width="14.5703125" style="703" customWidth="1"/>
    <col min="8459" max="8459" width="12.42578125" style="703" customWidth="1"/>
    <col min="8460" max="8460" width="2.7109375" style="703" customWidth="1"/>
    <col min="8461" max="8703" width="9.140625" style="703"/>
    <col min="8704" max="8704" width="15.85546875" style="703" customWidth="1"/>
    <col min="8705" max="8705" width="28.85546875" style="703" customWidth="1"/>
    <col min="8706" max="8706" width="10.42578125" style="703" customWidth="1"/>
    <col min="8707" max="8707" width="10" style="703" customWidth="1"/>
    <col min="8708" max="8708" width="12" style="703" customWidth="1"/>
    <col min="8709" max="8711" width="12.85546875" style="703" customWidth="1"/>
    <col min="8712" max="8712" width="11.85546875" style="703" customWidth="1"/>
    <col min="8713" max="8713" width="13.28515625" style="703" customWidth="1"/>
    <col min="8714" max="8714" width="14.5703125" style="703" customWidth="1"/>
    <col min="8715" max="8715" width="12.42578125" style="703" customWidth="1"/>
    <col min="8716" max="8716" width="2.7109375" style="703" customWidth="1"/>
    <col min="8717" max="8959" width="9.140625" style="703"/>
    <col min="8960" max="8960" width="15.85546875" style="703" customWidth="1"/>
    <col min="8961" max="8961" width="28.85546875" style="703" customWidth="1"/>
    <col min="8962" max="8962" width="10.42578125" style="703" customWidth="1"/>
    <col min="8963" max="8963" width="10" style="703" customWidth="1"/>
    <col min="8964" max="8964" width="12" style="703" customWidth="1"/>
    <col min="8965" max="8967" width="12.85546875" style="703" customWidth="1"/>
    <col min="8968" max="8968" width="11.85546875" style="703" customWidth="1"/>
    <col min="8969" max="8969" width="13.28515625" style="703" customWidth="1"/>
    <col min="8970" max="8970" width="14.5703125" style="703" customWidth="1"/>
    <col min="8971" max="8971" width="12.42578125" style="703" customWidth="1"/>
    <col min="8972" max="8972" width="2.7109375" style="703" customWidth="1"/>
    <col min="8973" max="9215" width="9.140625" style="703"/>
    <col min="9216" max="9216" width="15.85546875" style="703" customWidth="1"/>
    <col min="9217" max="9217" width="28.85546875" style="703" customWidth="1"/>
    <col min="9218" max="9218" width="10.42578125" style="703" customWidth="1"/>
    <col min="9219" max="9219" width="10" style="703" customWidth="1"/>
    <col min="9220" max="9220" width="12" style="703" customWidth="1"/>
    <col min="9221" max="9223" width="12.85546875" style="703" customWidth="1"/>
    <col min="9224" max="9224" width="11.85546875" style="703" customWidth="1"/>
    <col min="9225" max="9225" width="13.28515625" style="703" customWidth="1"/>
    <col min="9226" max="9226" width="14.5703125" style="703" customWidth="1"/>
    <col min="9227" max="9227" width="12.42578125" style="703" customWidth="1"/>
    <col min="9228" max="9228" width="2.7109375" style="703" customWidth="1"/>
    <col min="9229" max="9471" width="9.140625" style="703"/>
    <col min="9472" max="9472" width="15.85546875" style="703" customWidth="1"/>
    <col min="9473" max="9473" width="28.85546875" style="703" customWidth="1"/>
    <col min="9474" max="9474" width="10.42578125" style="703" customWidth="1"/>
    <col min="9475" max="9475" width="10" style="703" customWidth="1"/>
    <col min="9476" max="9476" width="12" style="703" customWidth="1"/>
    <col min="9477" max="9479" width="12.85546875" style="703" customWidth="1"/>
    <col min="9480" max="9480" width="11.85546875" style="703" customWidth="1"/>
    <col min="9481" max="9481" width="13.28515625" style="703" customWidth="1"/>
    <col min="9482" max="9482" width="14.5703125" style="703" customWidth="1"/>
    <col min="9483" max="9483" width="12.42578125" style="703" customWidth="1"/>
    <col min="9484" max="9484" width="2.7109375" style="703" customWidth="1"/>
    <col min="9485" max="9727" width="9.140625" style="703"/>
    <col min="9728" max="9728" width="15.85546875" style="703" customWidth="1"/>
    <col min="9729" max="9729" width="28.85546875" style="703" customWidth="1"/>
    <col min="9730" max="9730" width="10.42578125" style="703" customWidth="1"/>
    <col min="9731" max="9731" width="10" style="703" customWidth="1"/>
    <col min="9732" max="9732" width="12" style="703" customWidth="1"/>
    <col min="9733" max="9735" width="12.85546875" style="703" customWidth="1"/>
    <col min="9736" max="9736" width="11.85546875" style="703" customWidth="1"/>
    <col min="9737" max="9737" width="13.28515625" style="703" customWidth="1"/>
    <col min="9738" max="9738" width="14.5703125" style="703" customWidth="1"/>
    <col min="9739" max="9739" width="12.42578125" style="703" customWidth="1"/>
    <col min="9740" max="9740" width="2.7109375" style="703" customWidth="1"/>
    <col min="9741" max="9983" width="9.140625" style="703"/>
    <col min="9984" max="9984" width="15.85546875" style="703" customWidth="1"/>
    <col min="9985" max="9985" width="28.85546875" style="703" customWidth="1"/>
    <col min="9986" max="9986" width="10.42578125" style="703" customWidth="1"/>
    <col min="9987" max="9987" width="10" style="703" customWidth="1"/>
    <col min="9988" max="9988" width="12" style="703" customWidth="1"/>
    <col min="9989" max="9991" width="12.85546875" style="703" customWidth="1"/>
    <col min="9992" max="9992" width="11.85546875" style="703" customWidth="1"/>
    <col min="9993" max="9993" width="13.28515625" style="703" customWidth="1"/>
    <col min="9994" max="9994" width="14.5703125" style="703" customWidth="1"/>
    <col min="9995" max="9995" width="12.42578125" style="703" customWidth="1"/>
    <col min="9996" max="9996" width="2.7109375" style="703" customWidth="1"/>
    <col min="9997" max="10239" width="9.140625" style="703"/>
    <col min="10240" max="10240" width="15.85546875" style="703" customWidth="1"/>
    <col min="10241" max="10241" width="28.85546875" style="703" customWidth="1"/>
    <col min="10242" max="10242" width="10.42578125" style="703" customWidth="1"/>
    <col min="10243" max="10243" width="10" style="703" customWidth="1"/>
    <col min="10244" max="10244" width="12" style="703" customWidth="1"/>
    <col min="10245" max="10247" width="12.85546875" style="703" customWidth="1"/>
    <col min="10248" max="10248" width="11.85546875" style="703" customWidth="1"/>
    <col min="10249" max="10249" width="13.28515625" style="703" customWidth="1"/>
    <col min="10250" max="10250" width="14.5703125" style="703" customWidth="1"/>
    <col min="10251" max="10251" width="12.42578125" style="703" customWidth="1"/>
    <col min="10252" max="10252" width="2.7109375" style="703" customWidth="1"/>
    <col min="10253" max="10495" width="9.140625" style="703"/>
    <col min="10496" max="10496" width="15.85546875" style="703" customWidth="1"/>
    <col min="10497" max="10497" width="28.85546875" style="703" customWidth="1"/>
    <col min="10498" max="10498" width="10.42578125" style="703" customWidth="1"/>
    <col min="10499" max="10499" width="10" style="703" customWidth="1"/>
    <col min="10500" max="10500" width="12" style="703" customWidth="1"/>
    <col min="10501" max="10503" width="12.85546875" style="703" customWidth="1"/>
    <col min="10504" max="10504" width="11.85546875" style="703" customWidth="1"/>
    <col min="10505" max="10505" width="13.28515625" style="703" customWidth="1"/>
    <col min="10506" max="10506" width="14.5703125" style="703" customWidth="1"/>
    <col min="10507" max="10507" width="12.42578125" style="703" customWidth="1"/>
    <col min="10508" max="10508" width="2.7109375" style="703" customWidth="1"/>
    <col min="10509" max="10751" width="9.140625" style="703"/>
    <col min="10752" max="10752" width="15.85546875" style="703" customWidth="1"/>
    <col min="10753" max="10753" width="28.85546875" style="703" customWidth="1"/>
    <col min="10754" max="10754" width="10.42578125" style="703" customWidth="1"/>
    <col min="10755" max="10755" width="10" style="703" customWidth="1"/>
    <col min="10756" max="10756" width="12" style="703" customWidth="1"/>
    <col min="10757" max="10759" width="12.85546875" style="703" customWidth="1"/>
    <col min="10760" max="10760" width="11.85546875" style="703" customWidth="1"/>
    <col min="10761" max="10761" width="13.28515625" style="703" customWidth="1"/>
    <col min="10762" max="10762" width="14.5703125" style="703" customWidth="1"/>
    <col min="10763" max="10763" width="12.42578125" style="703" customWidth="1"/>
    <col min="10764" max="10764" width="2.7109375" style="703" customWidth="1"/>
    <col min="10765" max="11007" width="9.140625" style="703"/>
    <col min="11008" max="11008" width="15.85546875" style="703" customWidth="1"/>
    <col min="11009" max="11009" width="28.85546875" style="703" customWidth="1"/>
    <col min="11010" max="11010" width="10.42578125" style="703" customWidth="1"/>
    <col min="11011" max="11011" width="10" style="703" customWidth="1"/>
    <col min="11012" max="11012" width="12" style="703" customWidth="1"/>
    <col min="11013" max="11015" width="12.85546875" style="703" customWidth="1"/>
    <col min="11016" max="11016" width="11.85546875" style="703" customWidth="1"/>
    <col min="11017" max="11017" width="13.28515625" style="703" customWidth="1"/>
    <col min="11018" max="11018" width="14.5703125" style="703" customWidth="1"/>
    <col min="11019" max="11019" width="12.42578125" style="703" customWidth="1"/>
    <col min="11020" max="11020" width="2.7109375" style="703" customWidth="1"/>
    <col min="11021" max="11263" width="9.140625" style="703"/>
    <col min="11264" max="11264" width="15.85546875" style="703" customWidth="1"/>
    <col min="11265" max="11265" width="28.85546875" style="703" customWidth="1"/>
    <col min="11266" max="11266" width="10.42578125" style="703" customWidth="1"/>
    <col min="11267" max="11267" width="10" style="703" customWidth="1"/>
    <col min="11268" max="11268" width="12" style="703" customWidth="1"/>
    <col min="11269" max="11271" width="12.85546875" style="703" customWidth="1"/>
    <col min="11272" max="11272" width="11.85546875" style="703" customWidth="1"/>
    <col min="11273" max="11273" width="13.28515625" style="703" customWidth="1"/>
    <col min="11274" max="11274" width="14.5703125" style="703" customWidth="1"/>
    <col min="11275" max="11275" width="12.42578125" style="703" customWidth="1"/>
    <col min="11276" max="11276" width="2.7109375" style="703" customWidth="1"/>
    <col min="11277" max="11519" width="9.140625" style="703"/>
    <col min="11520" max="11520" width="15.85546875" style="703" customWidth="1"/>
    <col min="11521" max="11521" width="28.85546875" style="703" customWidth="1"/>
    <col min="11522" max="11522" width="10.42578125" style="703" customWidth="1"/>
    <col min="11523" max="11523" width="10" style="703" customWidth="1"/>
    <col min="11524" max="11524" width="12" style="703" customWidth="1"/>
    <col min="11525" max="11527" width="12.85546875" style="703" customWidth="1"/>
    <col min="11528" max="11528" width="11.85546875" style="703" customWidth="1"/>
    <col min="11529" max="11529" width="13.28515625" style="703" customWidth="1"/>
    <col min="11530" max="11530" width="14.5703125" style="703" customWidth="1"/>
    <col min="11531" max="11531" width="12.42578125" style="703" customWidth="1"/>
    <col min="11532" max="11532" width="2.7109375" style="703" customWidth="1"/>
    <col min="11533" max="11775" width="9.140625" style="703"/>
    <col min="11776" max="11776" width="15.85546875" style="703" customWidth="1"/>
    <col min="11777" max="11777" width="28.85546875" style="703" customWidth="1"/>
    <col min="11778" max="11778" width="10.42578125" style="703" customWidth="1"/>
    <col min="11779" max="11779" width="10" style="703" customWidth="1"/>
    <col min="11780" max="11780" width="12" style="703" customWidth="1"/>
    <col min="11781" max="11783" width="12.85546875" style="703" customWidth="1"/>
    <col min="11784" max="11784" width="11.85546875" style="703" customWidth="1"/>
    <col min="11785" max="11785" width="13.28515625" style="703" customWidth="1"/>
    <col min="11786" max="11786" width="14.5703125" style="703" customWidth="1"/>
    <col min="11787" max="11787" width="12.42578125" style="703" customWidth="1"/>
    <col min="11788" max="11788" width="2.7109375" style="703" customWidth="1"/>
    <col min="11789" max="12031" width="9.140625" style="703"/>
    <col min="12032" max="12032" width="15.85546875" style="703" customWidth="1"/>
    <col min="12033" max="12033" width="28.85546875" style="703" customWidth="1"/>
    <col min="12034" max="12034" width="10.42578125" style="703" customWidth="1"/>
    <col min="12035" max="12035" width="10" style="703" customWidth="1"/>
    <col min="12036" max="12036" width="12" style="703" customWidth="1"/>
    <col min="12037" max="12039" width="12.85546875" style="703" customWidth="1"/>
    <col min="12040" max="12040" width="11.85546875" style="703" customWidth="1"/>
    <col min="12041" max="12041" width="13.28515625" style="703" customWidth="1"/>
    <col min="12042" max="12042" width="14.5703125" style="703" customWidth="1"/>
    <col min="12043" max="12043" width="12.42578125" style="703" customWidth="1"/>
    <col min="12044" max="12044" width="2.7109375" style="703" customWidth="1"/>
    <col min="12045" max="12287" width="9.140625" style="703"/>
    <col min="12288" max="12288" width="15.85546875" style="703" customWidth="1"/>
    <col min="12289" max="12289" width="28.85546875" style="703" customWidth="1"/>
    <col min="12290" max="12290" width="10.42578125" style="703" customWidth="1"/>
    <col min="12291" max="12291" width="10" style="703" customWidth="1"/>
    <col min="12292" max="12292" width="12" style="703" customWidth="1"/>
    <col min="12293" max="12295" width="12.85546875" style="703" customWidth="1"/>
    <col min="12296" max="12296" width="11.85546875" style="703" customWidth="1"/>
    <col min="12297" max="12297" width="13.28515625" style="703" customWidth="1"/>
    <col min="12298" max="12298" width="14.5703125" style="703" customWidth="1"/>
    <col min="12299" max="12299" width="12.42578125" style="703" customWidth="1"/>
    <col min="12300" max="12300" width="2.7109375" style="703" customWidth="1"/>
    <col min="12301" max="12543" width="9.140625" style="703"/>
    <col min="12544" max="12544" width="15.85546875" style="703" customWidth="1"/>
    <col min="12545" max="12545" width="28.85546875" style="703" customWidth="1"/>
    <col min="12546" max="12546" width="10.42578125" style="703" customWidth="1"/>
    <col min="12547" max="12547" width="10" style="703" customWidth="1"/>
    <col min="12548" max="12548" width="12" style="703" customWidth="1"/>
    <col min="12549" max="12551" width="12.85546875" style="703" customWidth="1"/>
    <col min="12552" max="12552" width="11.85546875" style="703" customWidth="1"/>
    <col min="12553" max="12553" width="13.28515625" style="703" customWidth="1"/>
    <col min="12554" max="12554" width="14.5703125" style="703" customWidth="1"/>
    <col min="12555" max="12555" width="12.42578125" style="703" customWidth="1"/>
    <col min="12556" max="12556" width="2.7109375" style="703" customWidth="1"/>
    <col min="12557" max="12799" width="9.140625" style="703"/>
    <col min="12800" max="12800" width="15.85546875" style="703" customWidth="1"/>
    <col min="12801" max="12801" width="28.85546875" style="703" customWidth="1"/>
    <col min="12802" max="12802" width="10.42578125" style="703" customWidth="1"/>
    <col min="12803" max="12803" width="10" style="703" customWidth="1"/>
    <col min="12804" max="12804" width="12" style="703" customWidth="1"/>
    <col min="12805" max="12807" width="12.85546875" style="703" customWidth="1"/>
    <col min="12808" max="12808" width="11.85546875" style="703" customWidth="1"/>
    <col min="12809" max="12809" width="13.28515625" style="703" customWidth="1"/>
    <col min="12810" max="12810" width="14.5703125" style="703" customWidth="1"/>
    <col min="12811" max="12811" width="12.42578125" style="703" customWidth="1"/>
    <col min="12812" max="12812" width="2.7109375" style="703" customWidth="1"/>
    <col min="12813" max="13055" width="9.140625" style="703"/>
    <col min="13056" max="13056" width="15.85546875" style="703" customWidth="1"/>
    <col min="13057" max="13057" width="28.85546875" style="703" customWidth="1"/>
    <col min="13058" max="13058" width="10.42578125" style="703" customWidth="1"/>
    <col min="13059" max="13059" width="10" style="703" customWidth="1"/>
    <col min="13060" max="13060" width="12" style="703" customWidth="1"/>
    <col min="13061" max="13063" width="12.85546875" style="703" customWidth="1"/>
    <col min="13064" max="13064" width="11.85546875" style="703" customWidth="1"/>
    <col min="13065" max="13065" width="13.28515625" style="703" customWidth="1"/>
    <col min="13066" max="13066" width="14.5703125" style="703" customWidth="1"/>
    <col min="13067" max="13067" width="12.42578125" style="703" customWidth="1"/>
    <col min="13068" max="13068" width="2.7109375" style="703" customWidth="1"/>
    <col min="13069" max="13311" width="9.140625" style="703"/>
    <col min="13312" max="13312" width="15.85546875" style="703" customWidth="1"/>
    <col min="13313" max="13313" width="28.85546875" style="703" customWidth="1"/>
    <col min="13314" max="13314" width="10.42578125" style="703" customWidth="1"/>
    <col min="13315" max="13315" width="10" style="703" customWidth="1"/>
    <col min="13316" max="13316" width="12" style="703" customWidth="1"/>
    <col min="13317" max="13319" width="12.85546875" style="703" customWidth="1"/>
    <col min="13320" max="13320" width="11.85546875" style="703" customWidth="1"/>
    <col min="13321" max="13321" width="13.28515625" style="703" customWidth="1"/>
    <col min="13322" max="13322" width="14.5703125" style="703" customWidth="1"/>
    <col min="13323" max="13323" width="12.42578125" style="703" customWidth="1"/>
    <col min="13324" max="13324" width="2.7109375" style="703" customWidth="1"/>
    <col min="13325" max="13567" width="9.140625" style="703"/>
    <col min="13568" max="13568" width="15.85546875" style="703" customWidth="1"/>
    <col min="13569" max="13569" width="28.85546875" style="703" customWidth="1"/>
    <col min="13570" max="13570" width="10.42578125" style="703" customWidth="1"/>
    <col min="13571" max="13571" width="10" style="703" customWidth="1"/>
    <col min="13572" max="13572" width="12" style="703" customWidth="1"/>
    <col min="13573" max="13575" width="12.85546875" style="703" customWidth="1"/>
    <col min="13576" max="13576" width="11.85546875" style="703" customWidth="1"/>
    <col min="13577" max="13577" width="13.28515625" style="703" customWidth="1"/>
    <col min="13578" max="13578" width="14.5703125" style="703" customWidth="1"/>
    <col min="13579" max="13579" width="12.42578125" style="703" customWidth="1"/>
    <col min="13580" max="13580" width="2.7109375" style="703" customWidth="1"/>
    <col min="13581" max="13823" width="9.140625" style="703"/>
    <col min="13824" max="13824" width="15.85546875" style="703" customWidth="1"/>
    <col min="13825" max="13825" width="28.85546875" style="703" customWidth="1"/>
    <col min="13826" max="13826" width="10.42578125" style="703" customWidth="1"/>
    <col min="13827" max="13827" width="10" style="703" customWidth="1"/>
    <col min="13828" max="13828" width="12" style="703" customWidth="1"/>
    <col min="13829" max="13831" width="12.85546875" style="703" customWidth="1"/>
    <col min="13832" max="13832" width="11.85546875" style="703" customWidth="1"/>
    <col min="13833" max="13833" width="13.28515625" style="703" customWidth="1"/>
    <col min="13834" max="13834" width="14.5703125" style="703" customWidth="1"/>
    <col min="13835" max="13835" width="12.42578125" style="703" customWidth="1"/>
    <col min="13836" max="13836" width="2.7109375" style="703" customWidth="1"/>
    <col min="13837" max="14079" width="9.140625" style="703"/>
    <col min="14080" max="14080" width="15.85546875" style="703" customWidth="1"/>
    <col min="14081" max="14081" width="28.85546875" style="703" customWidth="1"/>
    <col min="14082" max="14082" width="10.42578125" style="703" customWidth="1"/>
    <col min="14083" max="14083" width="10" style="703" customWidth="1"/>
    <col min="14084" max="14084" width="12" style="703" customWidth="1"/>
    <col min="14085" max="14087" width="12.85546875" style="703" customWidth="1"/>
    <col min="14088" max="14088" width="11.85546875" style="703" customWidth="1"/>
    <col min="14089" max="14089" width="13.28515625" style="703" customWidth="1"/>
    <col min="14090" max="14090" width="14.5703125" style="703" customWidth="1"/>
    <col min="14091" max="14091" width="12.42578125" style="703" customWidth="1"/>
    <col min="14092" max="14092" width="2.7109375" style="703" customWidth="1"/>
    <col min="14093" max="14335" width="9.140625" style="703"/>
    <col min="14336" max="14336" width="15.85546875" style="703" customWidth="1"/>
    <col min="14337" max="14337" width="28.85546875" style="703" customWidth="1"/>
    <col min="14338" max="14338" width="10.42578125" style="703" customWidth="1"/>
    <col min="14339" max="14339" width="10" style="703" customWidth="1"/>
    <col min="14340" max="14340" width="12" style="703" customWidth="1"/>
    <col min="14341" max="14343" width="12.85546875" style="703" customWidth="1"/>
    <col min="14344" max="14344" width="11.85546875" style="703" customWidth="1"/>
    <col min="14345" max="14345" width="13.28515625" style="703" customWidth="1"/>
    <col min="14346" max="14346" width="14.5703125" style="703" customWidth="1"/>
    <col min="14347" max="14347" width="12.42578125" style="703" customWidth="1"/>
    <col min="14348" max="14348" width="2.7109375" style="703" customWidth="1"/>
    <col min="14349" max="14591" width="9.140625" style="703"/>
    <col min="14592" max="14592" width="15.85546875" style="703" customWidth="1"/>
    <col min="14593" max="14593" width="28.85546875" style="703" customWidth="1"/>
    <col min="14594" max="14594" width="10.42578125" style="703" customWidth="1"/>
    <col min="14595" max="14595" width="10" style="703" customWidth="1"/>
    <col min="14596" max="14596" width="12" style="703" customWidth="1"/>
    <col min="14597" max="14599" width="12.85546875" style="703" customWidth="1"/>
    <col min="14600" max="14600" width="11.85546875" style="703" customWidth="1"/>
    <col min="14601" max="14601" width="13.28515625" style="703" customWidth="1"/>
    <col min="14602" max="14602" width="14.5703125" style="703" customWidth="1"/>
    <col min="14603" max="14603" width="12.42578125" style="703" customWidth="1"/>
    <col min="14604" max="14604" width="2.7109375" style="703" customWidth="1"/>
    <col min="14605" max="14847" width="9.140625" style="703"/>
    <col min="14848" max="14848" width="15.85546875" style="703" customWidth="1"/>
    <col min="14849" max="14849" width="28.85546875" style="703" customWidth="1"/>
    <col min="14850" max="14850" width="10.42578125" style="703" customWidth="1"/>
    <col min="14851" max="14851" width="10" style="703" customWidth="1"/>
    <col min="14852" max="14852" width="12" style="703" customWidth="1"/>
    <col min="14853" max="14855" width="12.85546875" style="703" customWidth="1"/>
    <col min="14856" max="14856" width="11.85546875" style="703" customWidth="1"/>
    <col min="14857" max="14857" width="13.28515625" style="703" customWidth="1"/>
    <col min="14858" max="14858" width="14.5703125" style="703" customWidth="1"/>
    <col min="14859" max="14859" width="12.42578125" style="703" customWidth="1"/>
    <col min="14860" max="14860" width="2.7109375" style="703" customWidth="1"/>
    <col min="14861" max="15103" width="9.140625" style="703"/>
    <col min="15104" max="15104" width="15.85546875" style="703" customWidth="1"/>
    <col min="15105" max="15105" width="28.85546875" style="703" customWidth="1"/>
    <col min="15106" max="15106" width="10.42578125" style="703" customWidth="1"/>
    <col min="15107" max="15107" width="10" style="703" customWidth="1"/>
    <col min="15108" max="15108" width="12" style="703" customWidth="1"/>
    <col min="15109" max="15111" width="12.85546875" style="703" customWidth="1"/>
    <col min="15112" max="15112" width="11.85546875" style="703" customWidth="1"/>
    <col min="15113" max="15113" width="13.28515625" style="703" customWidth="1"/>
    <col min="15114" max="15114" width="14.5703125" style="703" customWidth="1"/>
    <col min="15115" max="15115" width="12.42578125" style="703" customWidth="1"/>
    <col min="15116" max="15116" width="2.7109375" style="703" customWidth="1"/>
    <col min="15117" max="15359" width="9.140625" style="703"/>
    <col min="15360" max="15360" width="15.85546875" style="703" customWidth="1"/>
    <col min="15361" max="15361" width="28.85546875" style="703" customWidth="1"/>
    <col min="15362" max="15362" width="10.42578125" style="703" customWidth="1"/>
    <col min="15363" max="15363" width="10" style="703" customWidth="1"/>
    <col min="15364" max="15364" width="12" style="703" customWidth="1"/>
    <col min="15365" max="15367" width="12.85546875" style="703" customWidth="1"/>
    <col min="15368" max="15368" width="11.85546875" style="703" customWidth="1"/>
    <col min="15369" max="15369" width="13.28515625" style="703" customWidth="1"/>
    <col min="15370" max="15370" width="14.5703125" style="703" customWidth="1"/>
    <col min="15371" max="15371" width="12.42578125" style="703" customWidth="1"/>
    <col min="15372" max="15372" width="2.7109375" style="703" customWidth="1"/>
    <col min="15373" max="15615" width="9.140625" style="703"/>
    <col min="15616" max="15616" width="15.85546875" style="703" customWidth="1"/>
    <col min="15617" max="15617" width="28.85546875" style="703" customWidth="1"/>
    <col min="15618" max="15618" width="10.42578125" style="703" customWidth="1"/>
    <col min="15619" max="15619" width="10" style="703" customWidth="1"/>
    <col min="15620" max="15620" width="12" style="703" customWidth="1"/>
    <col min="15621" max="15623" width="12.85546875" style="703" customWidth="1"/>
    <col min="15624" max="15624" width="11.85546875" style="703" customWidth="1"/>
    <col min="15625" max="15625" width="13.28515625" style="703" customWidth="1"/>
    <col min="15626" max="15626" width="14.5703125" style="703" customWidth="1"/>
    <col min="15627" max="15627" width="12.42578125" style="703" customWidth="1"/>
    <col min="15628" max="15628" width="2.7109375" style="703" customWidth="1"/>
    <col min="15629" max="15871" width="9.140625" style="703"/>
    <col min="15872" max="15872" width="15.85546875" style="703" customWidth="1"/>
    <col min="15873" max="15873" width="28.85546875" style="703" customWidth="1"/>
    <col min="15874" max="15874" width="10.42578125" style="703" customWidth="1"/>
    <col min="15875" max="15875" width="10" style="703" customWidth="1"/>
    <col min="15876" max="15876" width="12" style="703" customWidth="1"/>
    <col min="15877" max="15879" width="12.85546875" style="703" customWidth="1"/>
    <col min="15880" max="15880" width="11.85546875" style="703" customWidth="1"/>
    <col min="15881" max="15881" width="13.28515625" style="703" customWidth="1"/>
    <col min="15882" max="15882" width="14.5703125" style="703" customWidth="1"/>
    <col min="15883" max="15883" width="12.42578125" style="703" customWidth="1"/>
    <col min="15884" max="15884" width="2.7109375" style="703" customWidth="1"/>
    <col min="15885" max="16127" width="9.140625" style="703"/>
    <col min="16128" max="16128" width="15.85546875" style="703" customWidth="1"/>
    <col min="16129" max="16129" width="28.85546875" style="703" customWidth="1"/>
    <col min="16130" max="16130" width="10.42578125" style="703" customWidth="1"/>
    <col min="16131" max="16131" width="10" style="703" customWidth="1"/>
    <col min="16132" max="16132" width="12" style="703" customWidth="1"/>
    <col min="16133" max="16135" width="12.85546875" style="703" customWidth="1"/>
    <col min="16136" max="16136" width="11.85546875" style="703" customWidth="1"/>
    <col min="16137" max="16137" width="13.28515625" style="703" customWidth="1"/>
    <col min="16138" max="16138" width="14.5703125" style="703" customWidth="1"/>
    <col min="16139" max="16139" width="12.42578125" style="703" customWidth="1"/>
    <col min="16140" max="16140" width="2.7109375" style="703" customWidth="1"/>
    <col min="16141" max="16384" width="9.140625" style="703"/>
  </cols>
  <sheetData>
    <row r="1" spans="1:15" s="164" customFormat="1" ht="15" customHeight="1">
      <c r="A1" s="2413" t="s">
        <v>0</v>
      </c>
      <c r="B1" s="2228"/>
      <c r="C1" s="2228"/>
      <c r="D1" s="2228"/>
      <c r="E1" s="2228"/>
      <c r="F1" s="2228"/>
      <c r="G1" s="2228"/>
      <c r="H1" s="2228"/>
      <c r="I1" s="2228"/>
      <c r="J1" s="2228"/>
      <c r="K1" s="2228"/>
      <c r="L1" s="2414"/>
      <c r="M1" s="1226"/>
      <c r="N1" s="1227"/>
      <c r="O1" s="164" t="s">
        <v>2808</v>
      </c>
    </row>
    <row r="2" spans="1:15" s="164" customFormat="1" ht="15" customHeight="1">
      <c r="A2" s="2415" t="s">
        <v>3314</v>
      </c>
      <c r="B2" s="2264"/>
      <c r="C2" s="2264"/>
      <c r="D2" s="2264"/>
      <c r="E2" s="2264"/>
      <c r="F2" s="2264"/>
      <c r="G2" s="2264"/>
      <c r="H2" s="2264"/>
      <c r="I2" s="2264"/>
      <c r="J2" s="2264"/>
      <c r="K2" s="2264"/>
      <c r="L2" s="2416"/>
      <c r="M2" s="1224"/>
      <c r="N2" s="1227"/>
      <c r="O2" s="164" t="s">
        <v>2789</v>
      </c>
    </row>
    <row r="3" spans="1:15" s="164" customFormat="1" ht="15" customHeight="1">
      <c r="A3" s="2417" t="s">
        <v>3315</v>
      </c>
      <c r="B3" s="2230"/>
      <c r="C3" s="2230"/>
      <c r="D3" s="2230"/>
      <c r="E3" s="2230"/>
      <c r="F3" s="2230"/>
      <c r="G3" s="2230"/>
      <c r="H3" s="2230"/>
      <c r="I3" s="2230"/>
      <c r="J3" s="2230"/>
      <c r="K3" s="2230"/>
      <c r="L3" s="2418"/>
      <c r="M3" s="1225"/>
      <c r="N3" s="1227"/>
      <c r="O3" s="164" t="s">
        <v>3269</v>
      </c>
    </row>
    <row r="4" spans="1:15" s="164" customFormat="1" ht="15" customHeight="1">
      <c r="A4" s="2417" t="s">
        <v>3</v>
      </c>
      <c r="B4" s="2230"/>
      <c r="C4" s="2230"/>
      <c r="D4" s="2230"/>
      <c r="E4" s="2230"/>
      <c r="F4" s="2230"/>
      <c r="G4" s="2230"/>
      <c r="H4" s="2230"/>
      <c r="I4" s="2230"/>
      <c r="J4" s="2230"/>
      <c r="K4" s="2230"/>
      <c r="L4" s="2418"/>
      <c r="M4" s="1225"/>
      <c r="N4" s="1227"/>
      <c r="O4" s="164" t="s">
        <v>3428</v>
      </c>
    </row>
    <row r="5" spans="1:15" s="164" customFormat="1" ht="15" customHeight="1" thickBot="1">
      <c r="A5" s="2419" t="s">
        <v>4</v>
      </c>
      <c r="B5" s="2420"/>
      <c r="C5" s="2420"/>
      <c r="D5" s="2420"/>
      <c r="E5" s="2420"/>
      <c r="F5" s="2420"/>
      <c r="G5" s="2420"/>
      <c r="H5" s="2420"/>
      <c r="I5" s="2420"/>
      <c r="J5" s="2420"/>
      <c r="K5" s="2420"/>
      <c r="L5" s="2421"/>
      <c r="M5" s="1225"/>
      <c r="N5" s="1227"/>
    </row>
    <row r="6" spans="1:15" s="108" customFormat="1">
      <c r="A6" s="1230" t="s">
        <v>13</v>
      </c>
      <c r="B6" s="1231" t="str">
        <f>ORÇAMENTO!C6</f>
        <v>PAVIMENTAÇÃO URBANA EM SANTO ANTONIO DO LESTE</v>
      </c>
      <c r="C6" s="1232"/>
      <c r="D6" s="1232"/>
      <c r="E6" s="1233"/>
      <c r="F6" s="1233"/>
      <c r="G6" s="1233"/>
      <c r="H6" s="1233"/>
      <c r="I6" s="1233"/>
      <c r="J6" s="1233"/>
      <c r="K6" s="1233"/>
      <c r="L6" s="1234"/>
      <c r="M6" s="702"/>
      <c r="N6" s="702"/>
    </row>
    <row r="7" spans="1:15" s="108" customFormat="1">
      <c r="A7" s="109" t="s">
        <v>50</v>
      </c>
      <c r="B7" s="124" t="str">
        <f>ORÇAMENTO!C7</f>
        <v>AVENIDA FORTALEZA TRECHO 01</v>
      </c>
      <c r="C7" s="110"/>
      <c r="D7" s="110"/>
      <c r="E7" s="111"/>
      <c r="F7" s="111"/>
      <c r="G7" s="111"/>
      <c r="H7" s="111"/>
      <c r="I7" s="111"/>
      <c r="J7" s="111"/>
      <c r="K7" s="111"/>
      <c r="L7" s="1228"/>
      <c r="M7" s="702"/>
      <c r="N7" s="702"/>
    </row>
    <row r="8" spans="1:15" s="108" customFormat="1">
      <c r="A8" s="109" t="s">
        <v>31</v>
      </c>
      <c r="B8" s="124" t="str">
        <f>ORÇAMENTO!C8</f>
        <v>PREFEITURA MUNICIPAL DE SANTO ANTONIO DO LESTE</v>
      </c>
      <c r="C8" s="110"/>
      <c r="D8" s="110"/>
      <c r="E8" s="111"/>
      <c r="F8" s="111"/>
      <c r="G8" s="111"/>
      <c r="H8" s="111"/>
      <c r="I8" s="111"/>
      <c r="J8" s="111"/>
      <c r="K8" s="111"/>
      <c r="L8" s="1228"/>
      <c r="M8" s="702"/>
      <c r="N8" s="702"/>
    </row>
    <row r="9" spans="1:15" s="108" customFormat="1" ht="13.5" thickBot="1">
      <c r="A9" s="153" t="s">
        <v>15</v>
      </c>
      <c r="B9" s="1222" t="str">
        <f>ORÇAMENTO!C9</f>
        <v>JANEIRO/2022</v>
      </c>
      <c r="C9" s="1221"/>
      <c r="D9" s="1221"/>
      <c r="E9" s="1223"/>
      <c r="F9" s="1223"/>
      <c r="G9" s="1223"/>
      <c r="H9" s="1223"/>
      <c r="I9" s="1223"/>
      <c r="J9" s="1223"/>
      <c r="K9" s="1223"/>
      <c r="L9" s="1229"/>
      <c r="M9" s="702"/>
      <c r="N9" s="702"/>
    </row>
    <row r="10" spans="1:15" ht="13.5" thickBot="1">
      <c r="A10" s="702"/>
      <c r="B10" s="702"/>
      <c r="C10" s="702"/>
      <c r="D10" s="702"/>
      <c r="E10" s="702"/>
      <c r="F10" s="702"/>
      <c r="G10" s="702"/>
      <c r="H10" s="702"/>
      <c r="I10" s="702"/>
      <c r="J10" s="702"/>
      <c r="K10" s="702"/>
      <c r="L10" s="702"/>
      <c r="N10" s="702"/>
    </row>
    <row r="11" spans="1:15" ht="21" customHeight="1" thickBot="1">
      <c r="A11" s="2353" t="s">
        <v>4219</v>
      </c>
      <c r="B11" s="2354"/>
      <c r="C11" s="2354"/>
      <c r="D11" s="2354"/>
      <c r="E11" s="2354"/>
      <c r="F11" s="2354"/>
      <c r="G11" s="2354"/>
      <c r="H11" s="2354"/>
      <c r="I11" s="2354"/>
      <c r="J11" s="2354"/>
      <c r="K11" s="2354"/>
      <c r="L11" s="2355"/>
    </row>
    <row r="12" spans="1:15" ht="19.5" customHeight="1">
      <c r="A12" s="1235" t="s">
        <v>4220</v>
      </c>
      <c r="B12" s="1236"/>
      <c r="C12" s="1236"/>
      <c r="D12" s="1236"/>
      <c r="E12" s="1237" t="s">
        <v>4221</v>
      </c>
      <c r="F12" s="1236" t="s">
        <v>4222</v>
      </c>
      <c r="G12" s="1236"/>
      <c r="H12" s="1236"/>
      <c r="I12" s="1238"/>
      <c r="J12" s="1237" t="s">
        <v>4223</v>
      </c>
      <c r="K12" s="1239" t="s">
        <v>16494</v>
      </c>
      <c r="L12" s="1240"/>
    </row>
    <row r="13" spans="1:15" ht="21" customHeight="1">
      <c r="A13" s="820" t="s">
        <v>8819</v>
      </c>
      <c r="B13" s="708"/>
      <c r="C13" s="708"/>
      <c r="D13" s="709"/>
      <c r="E13" s="709"/>
      <c r="F13" s="710"/>
      <c r="G13" s="710"/>
      <c r="H13" s="710"/>
      <c r="I13" s="710"/>
      <c r="J13" s="710" t="s">
        <v>4224</v>
      </c>
      <c r="K13" s="711">
        <v>3</v>
      </c>
      <c r="L13" s="822" t="s">
        <v>4225</v>
      </c>
    </row>
    <row r="14" spans="1:15" ht="14.25" customHeight="1">
      <c r="A14" s="2356" t="s">
        <v>4226</v>
      </c>
      <c r="B14" s="2359" t="s">
        <v>4227</v>
      </c>
      <c r="C14" s="712"/>
      <c r="D14" s="2359" t="s">
        <v>4228</v>
      </c>
      <c r="E14" s="2359" t="s">
        <v>4229</v>
      </c>
      <c r="F14" s="2362"/>
      <c r="G14" s="2364" t="s">
        <v>4230</v>
      </c>
      <c r="H14" s="2365"/>
      <c r="I14" s="2366"/>
      <c r="J14" s="2364" t="s">
        <v>4231</v>
      </c>
      <c r="K14" s="2365"/>
      <c r="L14" s="2367"/>
    </row>
    <row r="15" spans="1:15" ht="12.75" customHeight="1">
      <c r="A15" s="2357"/>
      <c r="B15" s="2360"/>
      <c r="C15" s="713"/>
      <c r="D15" s="2360"/>
      <c r="E15" s="2361"/>
      <c r="F15" s="2363"/>
      <c r="G15" s="2364" t="s">
        <v>4232</v>
      </c>
      <c r="H15" s="2366"/>
      <c r="I15" s="1120" t="s">
        <v>4233</v>
      </c>
      <c r="J15" s="2364" t="s">
        <v>4232</v>
      </c>
      <c r="K15" s="2365"/>
      <c r="L15" s="823" t="s">
        <v>4233</v>
      </c>
    </row>
    <row r="16" spans="1:15" ht="12.75" customHeight="1">
      <c r="A16" s="2358"/>
      <c r="B16" s="2361"/>
      <c r="C16" s="714"/>
      <c r="D16" s="2361"/>
      <c r="E16" s="1121" t="s">
        <v>4234</v>
      </c>
      <c r="F16" s="1121" t="s">
        <v>4235</v>
      </c>
      <c r="G16" s="1124" t="s">
        <v>4236</v>
      </c>
      <c r="H16" s="1121" t="s">
        <v>4237</v>
      </c>
      <c r="I16" s="715" t="s">
        <v>4238</v>
      </c>
      <c r="J16" s="1124" t="s">
        <v>4236</v>
      </c>
      <c r="K16" s="1121" t="s">
        <v>4237</v>
      </c>
      <c r="L16" s="824" t="s">
        <v>4238</v>
      </c>
    </row>
    <row r="17" spans="1:13" ht="12.75" customHeight="1">
      <c r="A17" s="825" t="s">
        <v>4239</v>
      </c>
      <c r="B17" s="716" t="s">
        <v>4240</v>
      </c>
      <c r="C17" s="717"/>
      <c r="D17" s="718">
        <v>1</v>
      </c>
      <c r="E17" s="718">
        <v>0.3</v>
      </c>
      <c r="F17" s="718">
        <v>0.7</v>
      </c>
      <c r="G17" s="719">
        <f>VLOOKUP(A17,'SERVIÇO OUT SICRO '!$B:$J,6,FALSE)</f>
        <v>123.8068</v>
      </c>
      <c r="H17" s="719">
        <f>VLOOKUP(A17,'SERVIÇO OUT SICRO '!B:J,7,FALSE)</f>
        <v>47.1554</v>
      </c>
      <c r="I17" s="721">
        <f>D17*((E17*G17)+(H17*F17))</f>
        <v>70.150819999999996</v>
      </c>
      <c r="J17" s="719">
        <f>VLOOKUP(A17,'SERVIÇO OUT SICRO '!$B:$J,8,FALSE)</f>
        <v>121.36150000000001</v>
      </c>
      <c r="K17" s="719">
        <f>VLOOKUP(A17,'SERVIÇO OUT SICRO '!$B:$J,9,FALSE)</f>
        <v>44.710099999999997</v>
      </c>
      <c r="L17" s="880">
        <f>D17*((E17*J17)+(K17*F17))</f>
        <v>67.705519999999993</v>
      </c>
    </row>
    <row r="18" spans="1:13" ht="12.75" customHeight="1">
      <c r="A18" s="2371" t="s">
        <v>4241</v>
      </c>
      <c r="B18" s="2372"/>
      <c r="C18" s="2372"/>
      <c r="D18" s="2372"/>
      <c r="E18" s="2372"/>
      <c r="F18" s="2372"/>
      <c r="G18" s="2372"/>
      <c r="H18" s="723"/>
      <c r="I18" s="724">
        <f>SUM(I17:I17)</f>
        <v>70.150819999999996</v>
      </c>
      <c r="J18" s="725"/>
      <c r="K18" s="726"/>
      <c r="L18" s="826">
        <f>SUM(L17:L17)</f>
        <v>67.705519999999993</v>
      </c>
    </row>
    <row r="19" spans="1:13" ht="8.1" customHeight="1">
      <c r="A19" s="1132"/>
      <c r="B19" s="1125"/>
      <c r="C19" s="1125"/>
      <c r="D19" s="1125"/>
      <c r="E19" s="1125"/>
      <c r="F19" s="1125"/>
      <c r="G19" s="1125"/>
      <c r="H19" s="1125"/>
      <c r="I19" s="729"/>
      <c r="J19" s="725"/>
      <c r="K19" s="726"/>
      <c r="L19" s="1136"/>
    </row>
    <row r="20" spans="1:13" ht="12.75" customHeight="1">
      <c r="A20" s="2356" t="s">
        <v>3924</v>
      </c>
      <c r="B20" s="2359" t="s">
        <v>4242</v>
      </c>
      <c r="C20" s="1122"/>
      <c r="D20" s="2359" t="s">
        <v>4228</v>
      </c>
      <c r="E20" s="2359" t="s">
        <v>30</v>
      </c>
      <c r="F20" s="1122"/>
      <c r="G20" s="2364" t="s">
        <v>4230</v>
      </c>
      <c r="H20" s="2365"/>
      <c r="I20" s="2366"/>
      <c r="J20" s="2364" t="s">
        <v>4231</v>
      </c>
      <c r="K20" s="2365"/>
      <c r="L20" s="2367"/>
    </row>
    <row r="21" spans="1:13" ht="12.75" customHeight="1">
      <c r="A21" s="2358"/>
      <c r="B21" s="2361"/>
      <c r="C21" s="714"/>
      <c r="D21" s="2361"/>
      <c r="E21" s="2361"/>
      <c r="F21" s="730"/>
      <c r="G21" s="1124" t="s">
        <v>4243</v>
      </c>
      <c r="H21" s="2365" t="s">
        <v>4244</v>
      </c>
      <c r="I21" s="2366"/>
      <c r="J21" s="1124" t="s">
        <v>4243</v>
      </c>
      <c r="K21" s="2361" t="s">
        <v>4244</v>
      </c>
      <c r="L21" s="2373"/>
    </row>
    <row r="22" spans="1:13" ht="12.75" customHeight="1">
      <c r="A22" s="829" t="s">
        <v>4245</v>
      </c>
      <c r="B22" s="731" t="s">
        <v>4246</v>
      </c>
      <c r="C22" s="717"/>
      <c r="D22" s="732">
        <v>1</v>
      </c>
      <c r="E22" s="732" t="s">
        <v>4247</v>
      </c>
      <c r="F22" s="702"/>
      <c r="G22" s="719">
        <f>VLOOKUP(A22,'SERVIÇO OUT SICRO '!$B:$J,6,FALSE)</f>
        <v>23.9785</v>
      </c>
      <c r="H22" s="2368">
        <f>G22*D22</f>
        <v>23.9785</v>
      </c>
      <c r="I22" s="2369"/>
      <c r="J22" s="719">
        <f>VLOOKUP(A22,'SERVIÇO OUT SICRO '!$B:$J,7,FALSE)</f>
        <v>21.5883</v>
      </c>
      <c r="K22" s="2368">
        <f>J22*D22</f>
        <v>21.5883</v>
      </c>
      <c r="L22" s="2370"/>
    </row>
    <row r="23" spans="1:13" ht="12.75" customHeight="1">
      <c r="A23" s="829" t="s">
        <v>4248</v>
      </c>
      <c r="B23" s="731" t="s">
        <v>4249</v>
      </c>
      <c r="C23" s="717"/>
      <c r="D23" s="732">
        <v>2</v>
      </c>
      <c r="E23" s="732" t="s">
        <v>4247</v>
      </c>
      <c r="F23" s="702"/>
      <c r="G23" s="719">
        <f>VLOOKUP(A23,'SERVIÇO OUT SICRO '!$B:$J,6,FALSE)</f>
        <v>17.14</v>
      </c>
      <c r="H23" s="2368">
        <f>G23*D23</f>
        <v>34.28</v>
      </c>
      <c r="I23" s="2369"/>
      <c r="J23" s="719">
        <f>VLOOKUP(A23,'SERVIÇO OUT SICRO '!$B:$J,7,FALSE)</f>
        <v>15.5442</v>
      </c>
      <c r="K23" s="2368">
        <f>J23*D23</f>
        <v>31.0884</v>
      </c>
      <c r="L23" s="2370"/>
    </row>
    <row r="24" spans="1:13" ht="12.75" customHeight="1">
      <c r="A24" s="2371" t="s">
        <v>4250</v>
      </c>
      <c r="B24" s="2372"/>
      <c r="C24" s="2372"/>
      <c r="D24" s="2372"/>
      <c r="E24" s="2372"/>
      <c r="F24" s="2372"/>
      <c r="G24" s="2372"/>
      <c r="H24" s="2374">
        <f>SUM(H22:I23)</f>
        <v>58.258499999999998</v>
      </c>
      <c r="I24" s="2375"/>
      <c r="J24" s="734"/>
      <c r="K24" s="2374">
        <f>SUM(K22:L23)</f>
        <v>52.676699999999997</v>
      </c>
      <c r="L24" s="2376"/>
    </row>
    <row r="25" spans="1:13" ht="8.1" customHeight="1">
      <c r="A25" s="1132"/>
      <c r="B25" s="1125"/>
      <c r="C25" s="1125"/>
      <c r="D25" s="1125"/>
      <c r="E25" s="1125"/>
      <c r="F25" s="1125"/>
      <c r="G25" s="1125"/>
      <c r="H25" s="1127"/>
      <c r="I25" s="1127"/>
      <c r="J25" s="735"/>
      <c r="K25" s="1127"/>
      <c r="L25" s="1134"/>
    </row>
    <row r="26" spans="1:13">
      <c r="A26" s="2377" t="s">
        <v>4251</v>
      </c>
      <c r="B26" s="2378"/>
      <c r="C26" s="2378"/>
      <c r="D26" s="2378"/>
      <c r="E26" s="2378"/>
      <c r="F26" s="2379"/>
      <c r="G26" s="2364" t="s">
        <v>4230</v>
      </c>
      <c r="H26" s="2365"/>
      <c r="I26" s="2366"/>
      <c r="J26" s="2364" t="s">
        <v>4231</v>
      </c>
      <c r="K26" s="2365"/>
      <c r="L26" s="2367"/>
    </row>
    <row r="27" spans="1:13">
      <c r="A27" s="2380"/>
      <c r="B27" s="2381"/>
      <c r="C27" s="2381"/>
      <c r="D27" s="2381"/>
      <c r="E27" s="2381"/>
      <c r="F27" s="2382"/>
      <c r="G27" s="2383">
        <f>(H24+I18)/K13</f>
        <v>42.803106666666658</v>
      </c>
      <c r="H27" s="2384"/>
      <c r="I27" s="2385"/>
      <c r="J27" s="2383">
        <f>(K24+L18)/K13</f>
        <v>40.127406666666666</v>
      </c>
      <c r="K27" s="2384"/>
      <c r="L27" s="2386"/>
    </row>
    <row r="28" spans="1:13" ht="8.1" customHeight="1">
      <c r="A28" s="831"/>
      <c r="B28" s="736"/>
      <c r="C28" s="736"/>
      <c r="D28" s="736"/>
      <c r="E28" s="736"/>
      <c r="F28" s="736"/>
      <c r="G28" s="736"/>
      <c r="H28" s="736"/>
      <c r="I28" s="736"/>
      <c r="J28" s="736"/>
      <c r="K28" s="737"/>
      <c r="L28" s="832"/>
    </row>
    <row r="29" spans="1:13" ht="15" customHeight="1">
      <c r="A29" s="833" t="s">
        <v>4252</v>
      </c>
      <c r="B29" s="1123" t="s">
        <v>4253</v>
      </c>
      <c r="C29" s="738"/>
      <c r="D29" s="1123" t="s">
        <v>4228</v>
      </c>
      <c r="E29" s="1123" t="s">
        <v>4254</v>
      </c>
      <c r="F29" s="738"/>
      <c r="G29" s="710"/>
      <c r="H29" s="710" t="s">
        <v>4255</v>
      </c>
      <c r="I29" s="710"/>
      <c r="J29" s="1123"/>
      <c r="K29" s="2365" t="s">
        <v>4256</v>
      </c>
      <c r="L29" s="2367"/>
      <c r="M29" s="739"/>
    </row>
    <row r="30" spans="1:13">
      <c r="A30" s="2371" t="s">
        <v>4257</v>
      </c>
      <c r="B30" s="2372"/>
      <c r="C30" s="2372"/>
      <c r="D30" s="2372"/>
      <c r="E30" s="2372"/>
      <c r="F30" s="2372"/>
      <c r="G30" s="2372"/>
      <c r="H30" s="2372"/>
      <c r="I30" s="2372"/>
      <c r="J30" s="2372"/>
      <c r="K30" s="2387">
        <v>0</v>
      </c>
      <c r="L30" s="2388"/>
      <c r="M30" s="740"/>
    </row>
    <row r="31" spans="1:13" ht="8.1" customHeight="1">
      <c r="A31" s="1132"/>
      <c r="B31" s="1125"/>
      <c r="C31" s="1125"/>
      <c r="D31" s="1125"/>
      <c r="E31" s="1125"/>
      <c r="F31" s="1125"/>
      <c r="G31" s="1125"/>
      <c r="H31" s="1125"/>
      <c r="I31" s="1125"/>
      <c r="J31" s="1125"/>
      <c r="K31" s="1126"/>
      <c r="L31" s="1136"/>
      <c r="M31" s="740"/>
    </row>
    <row r="32" spans="1:13">
      <c r="A32" s="2356" t="s">
        <v>4258</v>
      </c>
      <c r="B32" s="2359" t="s">
        <v>4259</v>
      </c>
      <c r="C32" s="1122"/>
      <c r="D32" s="2359"/>
      <c r="E32" s="2359" t="s">
        <v>4228</v>
      </c>
      <c r="F32" s="2362" t="s">
        <v>4254</v>
      </c>
      <c r="G32" s="2364" t="s">
        <v>4230</v>
      </c>
      <c r="H32" s="2365"/>
      <c r="I32" s="2366"/>
      <c r="J32" s="2364" t="s">
        <v>4231</v>
      </c>
      <c r="K32" s="2365"/>
      <c r="L32" s="2367"/>
      <c r="M32" s="740"/>
    </row>
    <row r="33" spans="1:14">
      <c r="A33" s="2358"/>
      <c r="B33" s="2361"/>
      <c r="C33" s="714"/>
      <c r="D33" s="2361"/>
      <c r="E33" s="2361"/>
      <c r="F33" s="2363"/>
      <c r="G33" s="1124" t="s">
        <v>4256</v>
      </c>
      <c r="H33" s="2365" t="s">
        <v>4260</v>
      </c>
      <c r="I33" s="2366"/>
      <c r="J33" s="1124" t="s">
        <v>4256</v>
      </c>
      <c r="K33" s="2361" t="s">
        <v>4260</v>
      </c>
      <c r="L33" s="2373"/>
      <c r="M33" s="740"/>
    </row>
    <row r="34" spans="1:14" ht="27" customHeight="1">
      <c r="A34" s="836">
        <v>5213414</v>
      </c>
      <c r="B34" s="2396" t="s">
        <v>4261</v>
      </c>
      <c r="C34" s="2396"/>
      <c r="D34" s="1135"/>
      <c r="E34" s="1135">
        <v>0.29697000000000001</v>
      </c>
      <c r="F34" s="1135" t="s">
        <v>22</v>
      </c>
      <c r="G34" s="1129">
        <f>'5213414'!G56:I56</f>
        <v>530.44000000000005</v>
      </c>
      <c r="H34" s="2389">
        <f>G34*E34</f>
        <v>157.52476680000001</v>
      </c>
      <c r="I34" s="2390"/>
      <c r="J34" s="743">
        <f>'5213414'!J56:L56</f>
        <v>526.67732174686626</v>
      </c>
      <c r="K34" s="2389">
        <f>J34*E34</f>
        <v>156.40736423916687</v>
      </c>
      <c r="L34" s="2391"/>
      <c r="M34" s="740"/>
    </row>
    <row r="35" spans="1:14">
      <c r="A35" s="2371" t="s">
        <v>4262</v>
      </c>
      <c r="B35" s="2372"/>
      <c r="C35" s="2372"/>
      <c r="D35" s="2372"/>
      <c r="E35" s="2372"/>
      <c r="F35" s="2372"/>
      <c r="G35" s="2372"/>
      <c r="H35" s="2392">
        <f>H34</f>
        <v>157.52476680000001</v>
      </c>
      <c r="I35" s="2393"/>
      <c r="J35" s="744"/>
      <c r="K35" s="2394">
        <f>K34</f>
        <v>156.40736423916687</v>
      </c>
      <c r="L35" s="2395"/>
      <c r="M35" s="740"/>
    </row>
    <row r="36" spans="1:14" ht="8.1" customHeight="1">
      <c r="A36" s="831"/>
      <c r="B36" s="736"/>
      <c r="C36" s="736"/>
      <c r="D36" s="736"/>
      <c r="E36" s="745"/>
      <c r="F36" s="745"/>
      <c r="G36" s="745"/>
      <c r="H36" s="745"/>
      <c r="I36" s="745"/>
      <c r="J36" s="745"/>
      <c r="K36" s="746"/>
      <c r="L36" s="837"/>
      <c r="M36" s="740"/>
    </row>
    <row r="37" spans="1:14">
      <c r="A37" s="2356" t="s">
        <v>4263</v>
      </c>
      <c r="B37" s="2359" t="s">
        <v>4264</v>
      </c>
      <c r="C37" s="1122"/>
      <c r="D37" s="2359" t="s">
        <v>28</v>
      </c>
      <c r="E37" s="2359" t="s">
        <v>4228</v>
      </c>
      <c r="F37" s="2362" t="s">
        <v>4254</v>
      </c>
      <c r="G37" s="2364" t="s">
        <v>4230</v>
      </c>
      <c r="H37" s="2365"/>
      <c r="I37" s="2366"/>
      <c r="J37" s="2364" t="s">
        <v>4231</v>
      </c>
      <c r="K37" s="2365"/>
      <c r="L37" s="2367"/>
      <c r="M37" s="740"/>
    </row>
    <row r="38" spans="1:14">
      <c r="A38" s="2358"/>
      <c r="B38" s="2361"/>
      <c r="C38" s="714"/>
      <c r="D38" s="2361"/>
      <c r="E38" s="2361"/>
      <c r="F38" s="2363"/>
      <c r="G38" s="1124" t="s">
        <v>4256</v>
      </c>
      <c r="H38" s="2365" t="s">
        <v>4260</v>
      </c>
      <c r="I38" s="2366"/>
      <c r="J38" s="1124" t="s">
        <v>4256</v>
      </c>
      <c r="K38" s="2361" t="s">
        <v>4260</v>
      </c>
      <c r="L38" s="2373"/>
      <c r="M38" s="740"/>
    </row>
    <row r="39" spans="1:14" ht="32.25" customHeight="1">
      <c r="A39" s="836">
        <v>5213414</v>
      </c>
      <c r="B39" s="2396" t="s">
        <v>4265</v>
      </c>
      <c r="C39" s="2396"/>
      <c r="D39" s="747">
        <v>5915474</v>
      </c>
      <c r="E39" s="747">
        <v>3.9399999999999999E-3</v>
      </c>
      <c r="F39" s="747" t="s">
        <v>3367</v>
      </c>
      <c r="G39" s="1133">
        <f>'5915474'!G47:I47</f>
        <v>24.79</v>
      </c>
      <c r="H39" s="2397">
        <f>G39*E39</f>
        <v>9.7672599999999998E-2</v>
      </c>
      <c r="I39" s="2398"/>
      <c r="J39" s="1133">
        <f>'5915474'!J47:L47</f>
        <v>23.648673373671567</v>
      </c>
      <c r="K39" s="2399">
        <f>J39*E39</f>
        <v>9.3175773092265976E-2</v>
      </c>
      <c r="L39" s="2400"/>
      <c r="M39" s="740"/>
    </row>
    <row r="40" spans="1:14">
      <c r="A40" s="2371" t="s">
        <v>4266</v>
      </c>
      <c r="B40" s="2372"/>
      <c r="C40" s="2372"/>
      <c r="D40" s="2372"/>
      <c r="E40" s="2372"/>
      <c r="F40" s="2372"/>
      <c r="G40" s="2372"/>
      <c r="H40" s="2392">
        <f>H39</f>
        <v>9.7672599999999998E-2</v>
      </c>
      <c r="I40" s="2393"/>
      <c r="J40" s="749"/>
      <c r="K40" s="2392">
        <f>K39</f>
        <v>9.3175773092265976E-2</v>
      </c>
      <c r="L40" s="2401"/>
      <c r="M40" s="740"/>
    </row>
    <row r="41" spans="1:14" ht="8.1" customHeight="1">
      <c r="A41" s="831"/>
      <c r="B41" s="736"/>
      <c r="C41" s="736"/>
      <c r="D41" s="736"/>
      <c r="E41" s="745"/>
      <c r="F41" s="745"/>
      <c r="G41" s="745"/>
      <c r="H41" s="745"/>
      <c r="I41" s="745"/>
      <c r="J41" s="745"/>
      <c r="K41" s="746"/>
      <c r="L41" s="837"/>
      <c r="M41" s="740"/>
    </row>
    <row r="42" spans="1:14">
      <c r="A42" s="2356" t="s">
        <v>4267</v>
      </c>
      <c r="B42" s="2359" t="s">
        <v>4268</v>
      </c>
      <c r="C42" s="1122"/>
      <c r="D42" s="750"/>
      <c r="E42" s="2359" t="s">
        <v>4228</v>
      </c>
      <c r="F42" s="2359" t="s">
        <v>4254</v>
      </c>
      <c r="G42" s="2365" t="s">
        <v>27</v>
      </c>
      <c r="H42" s="2365"/>
      <c r="I42" s="2365"/>
      <c r="J42" s="2359" t="s">
        <v>4256</v>
      </c>
      <c r="K42" s="2359"/>
      <c r="L42" s="2402"/>
      <c r="M42" s="740"/>
    </row>
    <row r="43" spans="1:14">
      <c r="A43" s="2358"/>
      <c r="B43" s="2361"/>
      <c r="C43" s="714"/>
      <c r="D43" s="730"/>
      <c r="E43" s="2361"/>
      <c r="F43" s="2361"/>
      <c r="G43" s="1121" t="s">
        <v>2800</v>
      </c>
      <c r="H43" s="1121" t="s">
        <v>2801</v>
      </c>
      <c r="I43" s="1121" t="s">
        <v>2802</v>
      </c>
      <c r="J43" s="2361"/>
      <c r="K43" s="2361"/>
      <c r="L43" s="2373"/>
      <c r="M43" s="740"/>
    </row>
    <row r="44" spans="1:14" ht="30.75" customHeight="1">
      <c r="A44" s="838">
        <v>5213414</v>
      </c>
      <c r="B44" s="2396" t="s">
        <v>4265</v>
      </c>
      <c r="C44" s="2396"/>
      <c r="D44" s="752"/>
      <c r="E44" s="747">
        <v>3.9399999999999999E-3</v>
      </c>
      <c r="F44" s="747" t="s">
        <v>4269</v>
      </c>
      <c r="G44" s="747">
        <v>5915322</v>
      </c>
      <c r="H44" s="747">
        <v>5915323</v>
      </c>
      <c r="I44" s="747">
        <v>5915324</v>
      </c>
      <c r="J44" s="753"/>
      <c r="K44" s="754"/>
      <c r="L44" s="839"/>
      <c r="M44" s="740"/>
    </row>
    <row r="45" spans="1:14" ht="8.1" customHeight="1">
      <c r="A45" s="831"/>
      <c r="B45" s="736"/>
      <c r="C45" s="736"/>
      <c r="D45" s="736"/>
      <c r="E45" s="745"/>
      <c r="F45" s="745"/>
      <c r="G45" s="745"/>
      <c r="H45" s="745"/>
      <c r="I45" s="745"/>
      <c r="J45" s="745"/>
      <c r="K45" s="746"/>
      <c r="L45" s="837"/>
      <c r="M45" s="740"/>
    </row>
    <row r="46" spans="1:14">
      <c r="A46" s="2377" t="s">
        <v>4270</v>
      </c>
      <c r="B46" s="2378"/>
      <c r="C46" s="2378"/>
      <c r="D46" s="2378"/>
      <c r="E46" s="2378"/>
      <c r="F46" s="2379"/>
      <c r="G46" s="2364" t="s">
        <v>4230</v>
      </c>
      <c r="H46" s="2365"/>
      <c r="I46" s="2366"/>
      <c r="J46" s="2364" t="s">
        <v>4231</v>
      </c>
      <c r="K46" s="2365"/>
      <c r="L46" s="2367"/>
      <c r="M46" s="740"/>
    </row>
    <row r="47" spans="1:14" ht="15" customHeight="1" thickBot="1">
      <c r="A47" s="2405"/>
      <c r="B47" s="2406"/>
      <c r="C47" s="2406"/>
      <c r="D47" s="2406"/>
      <c r="E47" s="2406"/>
      <c r="F47" s="2407"/>
      <c r="G47" s="2408">
        <f>H40+K30+H35+G27</f>
        <v>200.42554606666667</v>
      </c>
      <c r="H47" s="2409"/>
      <c r="I47" s="2410"/>
      <c r="J47" s="2411">
        <f>K40+K35+K30+J27</f>
        <v>196.62794667892581</v>
      </c>
      <c r="K47" s="2411"/>
      <c r="L47" s="2412"/>
    </row>
    <row r="48" spans="1:14" s="702" customFormat="1">
      <c r="A48" s="2403" t="s">
        <v>4271</v>
      </c>
      <c r="B48" s="2403"/>
      <c r="C48" s="2403"/>
      <c r="D48" s="2403"/>
      <c r="E48" s="2403"/>
      <c r="F48" s="2403"/>
      <c r="G48" s="2403"/>
      <c r="H48" s="2403"/>
      <c r="I48" s="2403"/>
      <c r="J48" s="2403"/>
      <c r="K48" s="2403"/>
      <c r="L48" s="2403"/>
      <c r="N48" s="703"/>
    </row>
    <row r="49" spans="1:14" s="702" customFormat="1">
      <c r="A49" s="2403" t="s">
        <v>4272</v>
      </c>
      <c r="B49" s="2403"/>
      <c r="C49" s="2403"/>
      <c r="D49" s="2403"/>
      <c r="E49" s="2403"/>
      <c r="F49" s="2403"/>
      <c r="G49" s="2403"/>
      <c r="H49" s="2403"/>
      <c r="I49" s="2403"/>
      <c r="J49" s="2403"/>
      <c r="K49" s="2403"/>
      <c r="L49" s="2403"/>
      <c r="N49" s="703"/>
    </row>
    <row r="50" spans="1:14" s="702" customFormat="1">
      <c r="A50" s="2404" t="s">
        <v>4273</v>
      </c>
      <c r="B50" s="2404"/>
      <c r="C50" s="2404"/>
      <c r="D50" s="2404"/>
      <c r="E50" s="2404"/>
      <c r="F50" s="2404"/>
      <c r="G50" s="2404"/>
      <c r="H50" s="2404"/>
      <c r="I50" s="2404"/>
      <c r="J50" s="2404"/>
      <c r="K50" s="2404"/>
      <c r="L50" s="2404"/>
      <c r="N50" s="703"/>
    </row>
    <row r="51" spans="1:14" s="702" customFormat="1">
      <c r="A51" s="2404" t="s">
        <v>4274</v>
      </c>
      <c r="B51" s="2404"/>
      <c r="C51" s="2404"/>
      <c r="D51" s="2404"/>
      <c r="E51" s="2404"/>
      <c r="F51" s="2404"/>
      <c r="G51" s="2404"/>
      <c r="H51" s="2404"/>
      <c r="I51" s="2404"/>
      <c r="J51" s="2404"/>
      <c r="K51" s="2404"/>
      <c r="L51" s="2404"/>
      <c r="N51" s="703"/>
    </row>
  </sheetData>
  <mergeCells count="84">
    <mergeCell ref="A1:L1"/>
    <mergeCell ref="A2:L2"/>
    <mergeCell ref="A3:L3"/>
    <mergeCell ref="A4:L4"/>
    <mergeCell ref="A5:L5"/>
    <mergeCell ref="J42:L43"/>
    <mergeCell ref="A48:L48"/>
    <mergeCell ref="A49:L49"/>
    <mergeCell ref="A50:L50"/>
    <mergeCell ref="A51:L51"/>
    <mergeCell ref="B44:C44"/>
    <mergeCell ref="A46:F47"/>
    <mergeCell ref="G46:I46"/>
    <mergeCell ref="J46:L46"/>
    <mergeCell ref="G47:I47"/>
    <mergeCell ref="J47:L47"/>
    <mergeCell ref="A42:A43"/>
    <mergeCell ref="B42:B43"/>
    <mergeCell ref="E42:E43"/>
    <mergeCell ref="F42:F43"/>
    <mergeCell ref="G42:I42"/>
    <mergeCell ref="B39:C39"/>
    <mergeCell ref="H39:I39"/>
    <mergeCell ref="K39:L39"/>
    <mergeCell ref="A40:G40"/>
    <mergeCell ref="H40:I40"/>
    <mergeCell ref="K40:L40"/>
    <mergeCell ref="H34:I34"/>
    <mergeCell ref="K34:L34"/>
    <mergeCell ref="A37:A38"/>
    <mergeCell ref="B37:B38"/>
    <mergeCell ref="D37:D38"/>
    <mergeCell ref="E37:E38"/>
    <mergeCell ref="F37:F38"/>
    <mergeCell ref="J37:L37"/>
    <mergeCell ref="H38:I38"/>
    <mergeCell ref="K38:L38"/>
    <mergeCell ref="A35:G35"/>
    <mergeCell ref="H35:I35"/>
    <mergeCell ref="K35:L35"/>
    <mergeCell ref="B34:C34"/>
    <mergeCell ref="G37:I37"/>
    <mergeCell ref="K29:L29"/>
    <mergeCell ref="A30:J30"/>
    <mergeCell ref="K30:L30"/>
    <mergeCell ref="A32:A33"/>
    <mergeCell ref="B32:B33"/>
    <mergeCell ref="D32:D33"/>
    <mergeCell ref="E32:E33"/>
    <mergeCell ref="F32:F33"/>
    <mergeCell ref="G32:I32"/>
    <mergeCell ref="J32:L32"/>
    <mergeCell ref="H33:I33"/>
    <mergeCell ref="K33:L33"/>
    <mergeCell ref="A24:G24"/>
    <mergeCell ref="H24:I24"/>
    <mergeCell ref="K24:L24"/>
    <mergeCell ref="A26:F27"/>
    <mergeCell ref="G26:I26"/>
    <mergeCell ref="J26:L26"/>
    <mergeCell ref="G27:I27"/>
    <mergeCell ref="J27:L27"/>
    <mergeCell ref="H23:I23"/>
    <mergeCell ref="K23:L23"/>
    <mergeCell ref="A18:G18"/>
    <mergeCell ref="A20:A21"/>
    <mergeCell ref="B20:B21"/>
    <mergeCell ref="D20:D21"/>
    <mergeCell ref="E20:E21"/>
    <mergeCell ref="G20:I20"/>
    <mergeCell ref="J20:L20"/>
    <mergeCell ref="H21:I21"/>
    <mergeCell ref="K21:L21"/>
    <mergeCell ref="H22:I22"/>
    <mergeCell ref="K22:L22"/>
    <mergeCell ref="A11:L11"/>
    <mergeCell ref="A14:A16"/>
    <mergeCell ref="B14:B16"/>
    <mergeCell ref="D14:D16"/>
    <mergeCell ref="E14:F15"/>
    <mergeCell ref="G14:I14"/>
    <mergeCell ref="J14:L14"/>
    <mergeCell ref="G15:H15"/>
    <mergeCell ref="J15:K15"/>
  </mergeCells>
  <printOptions horizontalCentered="1"/>
  <pageMargins left="0.78740157480314965" right="0.19685039370078741" top="0.39370078740157483" bottom="0.78740157480314965" header="0.11811023622047245" footer="0.31496062992125984"/>
  <pageSetup paperSize="9" scale="55" firstPageNumber="41" fitToHeight="100" orientation="portrait" r:id="rId1"/>
  <headerFooter scaleWithDoc="0">
    <oddHeader>&amp;RPágina &amp;P de &amp;N</oddHeader>
    <oddFooter>&amp;R&amp;G</oddFooter>
  </headerFooter>
  <drawing r:id="rId2"/>
  <legacyDrawingHF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Planilha27">
    <tabColor rgb="FF92D050"/>
    <pageSetUpPr fitToPage="1"/>
  </sheetPr>
  <dimension ref="A1:O58"/>
  <sheetViews>
    <sheetView showGridLines="0" view="pageBreakPreview" topLeftCell="A22" zoomScaleNormal="95" zoomScaleSheetLayoutView="100" workbookViewId="0">
      <selection activeCell="L15" sqref="L15"/>
    </sheetView>
  </sheetViews>
  <sheetFormatPr defaultRowHeight="12.75"/>
  <cols>
    <col min="1" max="1" width="15.85546875" style="703" customWidth="1"/>
    <col min="2" max="2" width="32.85546875" style="703" customWidth="1"/>
    <col min="3" max="3" width="10.42578125" style="703" customWidth="1"/>
    <col min="4" max="4" width="10" style="703" customWidth="1"/>
    <col min="5" max="5" width="12" style="703" customWidth="1"/>
    <col min="6" max="8" width="12.85546875" style="703" customWidth="1"/>
    <col min="9" max="9" width="11.85546875" style="703" customWidth="1"/>
    <col min="10" max="10" width="13.28515625" style="703" customWidth="1"/>
    <col min="11" max="11" width="14.5703125" style="703" customWidth="1"/>
    <col min="12" max="12" width="12.42578125" style="703" customWidth="1"/>
    <col min="13" max="13" width="2.7109375" style="702" customWidth="1"/>
    <col min="14" max="256" width="9.140625" style="703"/>
    <col min="257" max="257" width="15.85546875" style="703" customWidth="1"/>
    <col min="258" max="258" width="32.85546875" style="703" customWidth="1"/>
    <col min="259" max="259" width="10.42578125" style="703" customWidth="1"/>
    <col min="260" max="260" width="10" style="703" customWidth="1"/>
    <col min="261" max="261" width="12" style="703" customWidth="1"/>
    <col min="262" max="264" width="12.85546875" style="703" customWidth="1"/>
    <col min="265" max="265" width="11.85546875" style="703" customWidth="1"/>
    <col min="266" max="266" width="13.28515625" style="703" customWidth="1"/>
    <col min="267" max="267" width="14.5703125" style="703" customWidth="1"/>
    <col min="268" max="268" width="12.42578125" style="703" customWidth="1"/>
    <col min="269" max="269" width="2.7109375" style="703" customWidth="1"/>
    <col min="270" max="512" width="9.140625" style="703"/>
    <col min="513" max="513" width="15.85546875" style="703" customWidth="1"/>
    <col min="514" max="514" width="32.85546875" style="703" customWidth="1"/>
    <col min="515" max="515" width="10.42578125" style="703" customWidth="1"/>
    <col min="516" max="516" width="10" style="703" customWidth="1"/>
    <col min="517" max="517" width="12" style="703" customWidth="1"/>
    <col min="518" max="520" width="12.85546875" style="703" customWidth="1"/>
    <col min="521" max="521" width="11.85546875" style="703" customWidth="1"/>
    <col min="522" max="522" width="13.28515625" style="703" customWidth="1"/>
    <col min="523" max="523" width="14.5703125" style="703" customWidth="1"/>
    <col min="524" max="524" width="12.42578125" style="703" customWidth="1"/>
    <col min="525" max="525" width="2.7109375" style="703" customWidth="1"/>
    <col min="526" max="768" width="9.140625" style="703"/>
    <col min="769" max="769" width="15.85546875" style="703" customWidth="1"/>
    <col min="770" max="770" width="32.85546875" style="703" customWidth="1"/>
    <col min="771" max="771" width="10.42578125" style="703" customWidth="1"/>
    <col min="772" max="772" width="10" style="703" customWidth="1"/>
    <col min="773" max="773" width="12" style="703" customWidth="1"/>
    <col min="774" max="776" width="12.85546875" style="703" customWidth="1"/>
    <col min="777" max="777" width="11.85546875" style="703" customWidth="1"/>
    <col min="778" max="778" width="13.28515625" style="703" customWidth="1"/>
    <col min="779" max="779" width="14.5703125" style="703" customWidth="1"/>
    <col min="780" max="780" width="12.42578125" style="703" customWidth="1"/>
    <col min="781" max="781" width="2.7109375" style="703" customWidth="1"/>
    <col min="782" max="1024" width="9.140625" style="703"/>
    <col min="1025" max="1025" width="15.85546875" style="703" customWidth="1"/>
    <col min="1026" max="1026" width="32.85546875" style="703" customWidth="1"/>
    <col min="1027" max="1027" width="10.42578125" style="703" customWidth="1"/>
    <col min="1028" max="1028" width="10" style="703" customWidth="1"/>
    <col min="1029" max="1029" width="12" style="703" customWidth="1"/>
    <col min="1030" max="1032" width="12.85546875" style="703" customWidth="1"/>
    <col min="1033" max="1033" width="11.85546875" style="703" customWidth="1"/>
    <col min="1034" max="1034" width="13.28515625" style="703" customWidth="1"/>
    <col min="1035" max="1035" width="14.5703125" style="703" customWidth="1"/>
    <col min="1036" max="1036" width="12.42578125" style="703" customWidth="1"/>
    <col min="1037" max="1037" width="2.7109375" style="703" customWidth="1"/>
    <col min="1038" max="1280" width="9.140625" style="703"/>
    <col min="1281" max="1281" width="15.85546875" style="703" customWidth="1"/>
    <col min="1282" max="1282" width="32.85546875" style="703" customWidth="1"/>
    <col min="1283" max="1283" width="10.42578125" style="703" customWidth="1"/>
    <col min="1284" max="1284" width="10" style="703" customWidth="1"/>
    <col min="1285" max="1285" width="12" style="703" customWidth="1"/>
    <col min="1286" max="1288" width="12.85546875" style="703" customWidth="1"/>
    <col min="1289" max="1289" width="11.85546875" style="703" customWidth="1"/>
    <col min="1290" max="1290" width="13.28515625" style="703" customWidth="1"/>
    <col min="1291" max="1291" width="14.5703125" style="703" customWidth="1"/>
    <col min="1292" max="1292" width="12.42578125" style="703" customWidth="1"/>
    <col min="1293" max="1293" width="2.7109375" style="703" customWidth="1"/>
    <col min="1294" max="1536" width="9.140625" style="703"/>
    <col min="1537" max="1537" width="15.85546875" style="703" customWidth="1"/>
    <col min="1538" max="1538" width="32.85546875" style="703" customWidth="1"/>
    <col min="1539" max="1539" width="10.42578125" style="703" customWidth="1"/>
    <col min="1540" max="1540" width="10" style="703" customWidth="1"/>
    <col min="1541" max="1541" width="12" style="703" customWidth="1"/>
    <col min="1542" max="1544" width="12.85546875" style="703" customWidth="1"/>
    <col min="1545" max="1545" width="11.85546875" style="703" customWidth="1"/>
    <col min="1546" max="1546" width="13.28515625" style="703" customWidth="1"/>
    <col min="1547" max="1547" width="14.5703125" style="703" customWidth="1"/>
    <col min="1548" max="1548" width="12.42578125" style="703" customWidth="1"/>
    <col min="1549" max="1549" width="2.7109375" style="703" customWidth="1"/>
    <col min="1550" max="1792" width="9.140625" style="703"/>
    <col min="1793" max="1793" width="15.85546875" style="703" customWidth="1"/>
    <col min="1794" max="1794" width="32.85546875" style="703" customWidth="1"/>
    <col min="1795" max="1795" width="10.42578125" style="703" customWidth="1"/>
    <col min="1796" max="1796" width="10" style="703" customWidth="1"/>
    <col min="1797" max="1797" width="12" style="703" customWidth="1"/>
    <col min="1798" max="1800" width="12.85546875" style="703" customWidth="1"/>
    <col min="1801" max="1801" width="11.85546875" style="703" customWidth="1"/>
    <col min="1802" max="1802" width="13.28515625" style="703" customWidth="1"/>
    <col min="1803" max="1803" width="14.5703125" style="703" customWidth="1"/>
    <col min="1804" max="1804" width="12.42578125" style="703" customWidth="1"/>
    <col min="1805" max="1805" width="2.7109375" style="703" customWidth="1"/>
    <col min="1806" max="2048" width="9.140625" style="703"/>
    <col min="2049" max="2049" width="15.85546875" style="703" customWidth="1"/>
    <col min="2050" max="2050" width="32.85546875" style="703" customWidth="1"/>
    <col min="2051" max="2051" width="10.42578125" style="703" customWidth="1"/>
    <col min="2052" max="2052" width="10" style="703" customWidth="1"/>
    <col min="2053" max="2053" width="12" style="703" customWidth="1"/>
    <col min="2054" max="2056" width="12.85546875" style="703" customWidth="1"/>
    <col min="2057" max="2057" width="11.85546875" style="703" customWidth="1"/>
    <col min="2058" max="2058" width="13.28515625" style="703" customWidth="1"/>
    <col min="2059" max="2059" width="14.5703125" style="703" customWidth="1"/>
    <col min="2060" max="2060" width="12.42578125" style="703" customWidth="1"/>
    <col min="2061" max="2061" width="2.7109375" style="703" customWidth="1"/>
    <col min="2062" max="2304" width="9.140625" style="703"/>
    <col min="2305" max="2305" width="15.85546875" style="703" customWidth="1"/>
    <col min="2306" max="2306" width="32.85546875" style="703" customWidth="1"/>
    <col min="2307" max="2307" width="10.42578125" style="703" customWidth="1"/>
    <col min="2308" max="2308" width="10" style="703" customWidth="1"/>
    <col min="2309" max="2309" width="12" style="703" customWidth="1"/>
    <col min="2310" max="2312" width="12.85546875" style="703" customWidth="1"/>
    <col min="2313" max="2313" width="11.85546875" style="703" customWidth="1"/>
    <col min="2314" max="2314" width="13.28515625" style="703" customWidth="1"/>
    <col min="2315" max="2315" width="14.5703125" style="703" customWidth="1"/>
    <col min="2316" max="2316" width="12.42578125" style="703" customWidth="1"/>
    <col min="2317" max="2317" width="2.7109375" style="703" customWidth="1"/>
    <col min="2318" max="2560" width="9.140625" style="703"/>
    <col min="2561" max="2561" width="15.85546875" style="703" customWidth="1"/>
    <col min="2562" max="2562" width="32.85546875" style="703" customWidth="1"/>
    <col min="2563" max="2563" width="10.42578125" style="703" customWidth="1"/>
    <col min="2564" max="2564" width="10" style="703" customWidth="1"/>
    <col min="2565" max="2565" width="12" style="703" customWidth="1"/>
    <col min="2566" max="2568" width="12.85546875" style="703" customWidth="1"/>
    <col min="2569" max="2569" width="11.85546875" style="703" customWidth="1"/>
    <col min="2570" max="2570" width="13.28515625" style="703" customWidth="1"/>
    <col min="2571" max="2571" width="14.5703125" style="703" customWidth="1"/>
    <col min="2572" max="2572" width="12.42578125" style="703" customWidth="1"/>
    <col min="2573" max="2573" width="2.7109375" style="703" customWidth="1"/>
    <col min="2574" max="2816" width="9.140625" style="703"/>
    <col min="2817" max="2817" width="15.85546875" style="703" customWidth="1"/>
    <col min="2818" max="2818" width="32.85546875" style="703" customWidth="1"/>
    <col min="2819" max="2819" width="10.42578125" style="703" customWidth="1"/>
    <col min="2820" max="2820" width="10" style="703" customWidth="1"/>
    <col min="2821" max="2821" width="12" style="703" customWidth="1"/>
    <col min="2822" max="2824" width="12.85546875" style="703" customWidth="1"/>
    <col min="2825" max="2825" width="11.85546875" style="703" customWidth="1"/>
    <col min="2826" max="2826" width="13.28515625" style="703" customWidth="1"/>
    <col min="2827" max="2827" width="14.5703125" style="703" customWidth="1"/>
    <col min="2828" max="2828" width="12.42578125" style="703" customWidth="1"/>
    <col min="2829" max="2829" width="2.7109375" style="703" customWidth="1"/>
    <col min="2830" max="3072" width="9.140625" style="703"/>
    <col min="3073" max="3073" width="15.85546875" style="703" customWidth="1"/>
    <col min="3074" max="3074" width="32.85546875" style="703" customWidth="1"/>
    <col min="3075" max="3075" width="10.42578125" style="703" customWidth="1"/>
    <col min="3076" max="3076" width="10" style="703" customWidth="1"/>
    <col min="3077" max="3077" width="12" style="703" customWidth="1"/>
    <col min="3078" max="3080" width="12.85546875" style="703" customWidth="1"/>
    <col min="3081" max="3081" width="11.85546875" style="703" customWidth="1"/>
    <col min="3082" max="3082" width="13.28515625" style="703" customWidth="1"/>
    <col min="3083" max="3083" width="14.5703125" style="703" customWidth="1"/>
    <col min="3084" max="3084" width="12.42578125" style="703" customWidth="1"/>
    <col min="3085" max="3085" width="2.7109375" style="703" customWidth="1"/>
    <col min="3086" max="3328" width="9.140625" style="703"/>
    <col min="3329" max="3329" width="15.85546875" style="703" customWidth="1"/>
    <col min="3330" max="3330" width="32.85546875" style="703" customWidth="1"/>
    <col min="3331" max="3331" width="10.42578125" style="703" customWidth="1"/>
    <col min="3332" max="3332" width="10" style="703" customWidth="1"/>
    <col min="3333" max="3333" width="12" style="703" customWidth="1"/>
    <col min="3334" max="3336" width="12.85546875" style="703" customWidth="1"/>
    <col min="3337" max="3337" width="11.85546875" style="703" customWidth="1"/>
    <col min="3338" max="3338" width="13.28515625" style="703" customWidth="1"/>
    <col min="3339" max="3339" width="14.5703125" style="703" customWidth="1"/>
    <col min="3340" max="3340" width="12.42578125" style="703" customWidth="1"/>
    <col min="3341" max="3341" width="2.7109375" style="703" customWidth="1"/>
    <col min="3342" max="3584" width="9.140625" style="703"/>
    <col min="3585" max="3585" width="15.85546875" style="703" customWidth="1"/>
    <col min="3586" max="3586" width="32.85546875" style="703" customWidth="1"/>
    <col min="3587" max="3587" width="10.42578125" style="703" customWidth="1"/>
    <col min="3588" max="3588" width="10" style="703" customWidth="1"/>
    <col min="3589" max="3589" width="12" style="703" customWidth="1"/>
    <col min="3590" max="3592" width="12.85546875" style="703" customWidth="1"/>
    <col min="3593" max="3593" width="11.85546875" style="703" customWidth="1"/>
    <col min="3594" max="3594" width="13.28515625" style="703" customWidth="1"/>
    <col min="3595" max="3595" width="14.5703125" style="703" customWidth="1"/>
    <col min="3596" max="3596" width="12.42578125" style="703" customWidth="1"/>
    <col min="3597" max="3597" width="2.7109375" style="703" customWidth="1"/>
    <col min="3598" max="3840" width="9.140625" style="703"/>
    <col min="3841" max="3841" width="15.85546875" style="703" customWidth="1"/>
    <col min="3842" max="3842" width="32.85546875" style="703" customWidth="1"/>
    <col min="3843" max="3843" width="10.42578125" style="703" customWidth="1"/>
    <col min="3844" max="3844" width="10" style="703" customWidth="1"/>
    <col min="3845" max="3845" width="12" style="703" customWidth="1"/>
    <col min="3846" max="3848" width="12.85546875" style="703" customWidth="1"/>
    <col min="3849" max="3849" width="11.85546875" style="703" customWidth="1"/>
    <col min="3850" max="3850" width="13.28515625" style="703" customWidth="1"/>
    <col min="3851" max="3851" width="14.5703125" style="703" customWidth="1"/>
    <col min="3852" max="3852" width="12.42578125" style="703" customWidth="1"/>
    <col min="3853" max="3853" width="2.7109375" style="703" customWidth="1"/>
    <col min="3854" max="4096" width="9.140625" style="703"/>
    <col min="4097" max="4097" width="15.85546875" style="703" customWidth="1"/>
    <col min="4098" max="4098" width="32.85546875" style="703" customWidth="1"/>
    <col min="4099" max="4099" width="10.42578125" style="703" customWidth="1"/>
    <col min="4100" max="4100" width="10" style="703" customWidth="1"/>
    <col min="4101" max="4101" width="12" style="703" customWidth="1"/>
    <col min="4102" max="4104" width="12.85546875" style="703" customWidth="1"/>
    <col min="4105" max="4105" width="11.85546875" style="703" customWidth="1"/>
    <col min="4106" max="4106" width="13.28515625" style="703" customWidth="1"/>
    <col min="4107" max="4107" width="14.5703125" style="703" customWidth="1"/>
    <col min="4108" max="4108" width="12.42578125" style="703" customWidth="1"/>
    <col min="4109" max="4109" width="2.7109375" style="703" customWidth="1"/>
    <col min="4110" max="4352" width="9.140625" style="703"/>
    <col min="4353" max="4353" width="15.85546875" style="703" customWidth="1"/>
    <col min="4354" max="4354" width="32.85546875" style="703" customWidth="1"/>
    <col min="4355" max="4355" width="10.42578125" style="703" customWidth="1"/>
    <col min="4356" max="4356" width="10" style="703" customWidth="1"/>
    <col min="4357" max="4357" width="12" style="703" customWidth="1"/>
    <col min="4358" max="4360" width="12.85546875" style="703" customWidth="1"/>
    <col min="4361" max="4361" width="11.85546875" style="703" customWidth="1"/>
    <col min="4362" max="4362" width="13.28515625" style="703" customWidth="1"/>
    <col min="4363" max="4363" width="14.5703125" style="703" customWidth="1"/>
    <col min="4364" max="4364" width="12.42578125" style="703" customWidth="1"/>
    <col min="4365" max="4365" width="2.7109375" style="703" customWidth="1"/>
    <col min="4366" max="4608" width="9.140625" style="703"/>
    <col min="4609" max="4609" width="15.85546875" style="703" customWidth="1"/>
    <col min="4610" max="4610" width="32.85546875" style="703" customWidth="1"/>
    <col min="4611" max="4611" width="10.42578125" style="703" customWidth="1"/>
    <col min="4612" max="4612" width="10" style="703" customWidth="1"/>
    <col min="4613" max="4613" width="12" style="703" customWidth="1"/>
    <col min="4614" max="4616" width="12.85546875" style="703" customWidth="1"/>
    <col min="4617" max="4617" width="11.85546875" style="703" customWidth="1"/>
    <col min="4618" max="4618" width="13.28515625" style="703" customWidth="1"/>
    <col min="4619" max="4619" width="14.5703125" style="703" customWidth="1"/>
    <col min="4620" max="4620" width="12.42578125" style="703" customWidth="1"/>
    <col min="4621" max="4621" width="2.7109375" style="703" customWidth="1"/>
    <col min="4622" max="4864" width="9.140625" style="703"/>
    <col min="4865" max="4865" width="15.85546875" style="703" customWidth="1"/>
    <col min="4866" max="4866" width="32.85546875" style="703" customWidth="1"/>
    <col min="4867" max="4867" width="10.42578125" style="703" customWidth="1"/>
    <col min="4868" max="4868" width="10" style="703" customWidth="1"/>
    <col min="4869" max="4869" width="12" style="703" customWidth="1"/>
    <col min="4870" max="4872" width="12.85546875" style="703" customWidth="1"/>
    <col min="4873" max="4873" width="11.85546875" style="703" customWidth="1"/>
    <col min="4874" max="4874" width="13.28515625" style="703" customWidth="1"/>
    <col min="4875" max="4875" width="14.5703125" style="703" customWidth="1"/>
    <col min="4876" max="4876" width="12.42578125" style="703" customWidth="1"/>
    <col min="4877" max="4877" width="2.7109375" style="703" customWidth="1"/>
    <col min="4878" max="5120" width="9.140625" style="703"/>
    <col min="5121" max="5121" width="15.85546875" style="703" customWidth="1"/>
    <col min="5122" max="5122" width="32.85546875" style="703" customWidth="1"/>
    <col min="5123" max="5123" width="10.42578125" style="703" customWidth="1"/>
    <col min="5124" max="5124" width="10" style="703" customWidth="1"/>
    <col min="5125" max="5125" width="12" style="703" customWidth="1"/>
    <col min="5126" max="5128" width="12.85546875" style="703" customWidth="1"/>
    <col min="5129" max="5129" width="11.85546875" style="703" customWidth="1"/>
    <col min="5130" max="5130" width="13.28515625" style="703" customWidth="1"/>
    <col min="5131" max="5131" width="14.5703125" style="703" customWidth="1"/>
    <col min="5132" max="5132" width="12.42578125" style="703" customWidth="1"/>
    <col min="5133" max="5133" width="2.7109375" style="703" customWidth="1"/>
    <col min="5134" max="5376" width="9.140625" style="703"/>
    <col min="5377" max="5377" width="15.85546875" style="703" customWidth="1"/>
    <col min="5378" max="5378" width="32.85546875" style="703" customWidth="1"/>
    <col min="5379" max="5379" width="10.42578125" style="703" customWidth="1"/>
    <col min="5380" max="5380" width="10" style="703" customWidth="1"/>
    <col min="5381" max="5381" width="12" style="703" customWidth="1"/>
    <col min="5382" max="5384" width="12.85546875" style="703" customWidth="1"/>
    <col min="5385" max="5385" width="11.85546875" style="703" customWidth="1"/>
    <col min="5386" max="5386" width="13.28515625" style="703" customWidth="1"/>
    <col min="5387" max="5387" width="14.5703125" style="703" customWidth="1"/>
    <col min="5388" max="5388" width="12.42578125" style="703" customWidth="1"/>
    <col min="5389" max="5389" width="2.7109375" style="703" customWidth="1"/>
    <col min="5390" max="5632" width="9.140625" style="703"/>
    <col min="5633" max="5633" width="15.85546875" style="703" customWidth="1"/>
    <col min="5634" max="5634" width="32.85546875" style="703" customWidth="1"/>
    <col min="5635" max="5635" width="10.42578125" style="703" customWidth="1"/>
    <col min="5636" max="5636" width="10" style="703" customWidth="1"/>
    <col min="5637" max="5637" width="12" style="703" customWidth="1"/>
    <col min="5638" max="5640" width="12.85546875" style="703" customWidth="1"/>
    <col min="5641" max="5641" width="11.85546875" style="703" customWidth="1"/>
    <col min="5642" max="5642" width="13.28515625" style="703" customWidth="1"/>
    <col min="5643" max="5643" width="14.5703125" style="703" customWidth="1"/>
    <col min="5644" max="5644" width="12.42578125" style="703" customWidth="1"/>
    <col min="5645" max="5645" width="2.7109375" style="703" customWidth="1"/>
    <col min="5646" max="5888" width="9.140625" style="703"/>
    <col min="5889" max="5889" width="15.85546875" style="703" customWidth="1"/>
    <col min="5890" max="5890" width="32.85546875" style="703" customWidth="1"/>
    <col min="5891" max="5891" width="10.42578125" style="703" customWidth="1"/>
    <col min="5892" max="5892" width="10" style="703" customWidth="1"/>
    <col min="5893" max="5893" width="12" style="703" customWidth="1"/>
    <col min="5894" max="5896" width="12.85546875" style="703" customWidth="1"/>
    <col min="5897" max="5897" width="11.85546875" style="703" customWidth="1"/>
    <col min="5898" max="5898" width="13.28515625" style="703" customWidth="1"/>
    <col min="5899" max="5899" width="14.5703125" style="703" customWidth="1"/>
    <col min="5900" max="5900" width="12.42578125" style="703" customWidth="1"/>
    <col min="5901" max="5901" width="2.7109375" style="703" customWidth="1"/>
    <col min="5902" max="6144" width="9.140625" style="703"/>
    <col min="6145" max="6145" width="15.85546875" style="703" customWidth="1"/>
    <col min="6146" max="6146" width="32.85546875" style="703" customWidth="1"/>
    <col min="6147" max="6147" width="10.42578125" style="703" customWidth="1"/>
    <col min="6148" max="6148" width="10" style="703" customWidth="1"/>
    <col min="6149" max="6149" width="12" style="703" customWidth="1"/>
    <col min="6150" max="6152" width="12.85546875" style="703" customWidth="1"/>
    <col min="6153" max="6153" width="11.85546875" style="703" customWidth="1"/>
    <col min="6154" max="6154" width="13.28515625" style="703" customWidth="1"/>
    <col min="6155" max="6155" width="14.5703125" style="703" customWidth="1"/>
    <col min="6156" max="6156" width="12.42578125" style="703" customWidth="1"/>
    <col min="6157" max="6157" width="2.7109375" style="703" customWidth="1"/>
    <col min="6158" max="6400" width="9.140625" style="703"/>
    <col min="6401" max="6401" width="15.85546875" style="703" customWidth="1"/>
    <col min="6402" max="6402" width="32.85546875" style="703" customWidth="1"/>
    <col min="6403" max="6403" width="10.42578125" style="703" customWidth="1"/>
    <col min="6404" max="6404" width="10" style="703" customWidth="1"/>
    <col min="6405" max="6405" width="12" style="703" customWidth="1"/>
    <col min="6406" max="6408" width="12.85546875" style="703" customWidth="1"/>
    <col min="6409" max="6409" width="11.85546875" style="703" customWidth="1"/>
    <col min="6410" max="6410" width="13.28515625" style="703" customWidth="1"/>
    <col min="6411" max="6411" width="14.5703125" style="703" customWidth="1"/>
    <col min="6412" max="6412" width="12.42578125" style="703" customWidth="1"/>
    <col min="6413" max="6413" width="2.7109375" style="703" customWidth="1"/>
    <col min="6414" max="6656" width="9.140625" style="703"/>
    <col min="6657" max="6657" width="15.85546875" style="703" customWidth="1"/>
    <col min="6658" max="6658" width="32.85546875" style="703" customWidth="1"/>
    <col min="6659" max="6659" width="10.42578125" style="703" customWidth="1"/>
    <col min="6660" max="6660" width="10" style="703" customWidth="1"/>
    <col min="6661" max="6661" width="12" style="703" customWidth="1"/>
    <col min="6662" max="6664" width="12.85546875" style="703" customWidth="1"/>
    <col min="6665" max="6665" width="11.85546875" style="703" customWidth="1"/>
    <col min="6666" max="6666" width="13.28515625" style="703" customWidth="1"/>
    <col min="6667" max="6667" width="14.5703125" style="703" customWidth="1"/>
    <col min="6668" max="6668" width="12.42578125" style="703" customWidth="1"/>
    <col min="6669" max="6669" width="2.7109375" style="703" customWidth="1"/>
    <col min="6670" max="6912" width="9.140625" style="703"/>
    <col min="6913" max="6913" width="15.85546875" style="703" customWidth="1"/>
    <col min="6914" max="6914" width="32.85546875" style="703" customWidth="1"/>
    <col min="6915" max="6915" width="10.42578125" style="703" customWidth="1"/>
    <col min="6916" max="6916" width="10" style="703" customWidth="1"/>
    <col min="6917" max="6917" width="12" style="703" customWidth="1"/>
    <col min="6918" max="6920" width="12.85546875" style="703" customWidth="1"/>
    <col min="6921" max="6921" width="11.85546875" style="703" customWidth="1"/>
    <col min="6922" max="6922" width="13.28515625" style="703" customWidth="1"/>
    <col min="6923" max="6923" width="14.5703125" style="703" customWidth="1"/>
    <col min="6924" max="6924" width="12.42578125" style="703" customWidth="1"/>
    <col min="6925" max="6925" width="2.7109375" style="703" customWidth="1"/>
    <col min="6926" max="7168" width="9.140625" style="703"/>
    <col min="7169" max="7169" width="15.85546875" style="703" customWidth="1"/>
    <col min="7170" max="7170" width="32.85546875" style="703" customWidth="1"/>
    <col min="7171" max="7171" width="10.42578125" style="703" customWidth="1"/>
    <col min="7172" max="7172" width="10" style="703" customWidth="1"/>
    <col min="7173" max="7173" width="12" style="703" customWidth="1"/>
    <col min="7174" max="7176" width="12.85546875" style="703" customWidth="1"/>
    <col min="7177" max="7177" width="11.85546875" style="703" customWidth="1"/>
    <col min="7178" max="7178" width="13.28515625" style="703" customWidth="1"/>
    <col min="7179" max="7179" width="14.5703125" style="703" customWidth="1"/>
    <col min="7180" max="7180" width="12.42578125" style="703" customWidth="1"/>
    <col min="7181" max="7181" width="2.7109375" style="703" customWidth="1"/>
    <col min="7182" max="7424" width="9.140625" style="703"/>
    <col min="7425" max="7425" width="15.85546875" style="703" customWidth="1"/>
    <col min="7426" max="7426" width="32.85546875" style="703" customWidth="1"/>
    <col min="7427" max="7427" width="10.42578125" style="703" customWidth="1"/>
    <col min="7428" max="7428" width="10" style="703" customWidth="1"/>
    <col min="7429" max="7429" width="12" style="703" customWidth="1"/>
    <col min="7430" max="7432" width="12.85546875" style="703" customWidth="1"/>
    <col min="7433" max="7433" width="11.85546875" style="703" customWidth="1"/>
    <col min="7434" max="7434" width="13.28515625" style="703" customWidth="1"/>
    <col min="7435" max="7435" width="14.5703125" style="703" customWidth="1"/>
    <col min="7436" max="7436" width="12.42578125" style="703" customWidth="1"/>
    <col min="7437" max="7437" width="2.7109375" style="703" customWidth="1"/>
    <col min="7438" max="7680" width="9.140625" style="703"/>
    <col min="7681" max="7681" width="15.85546875" style="703" customWidth="1"/>
    <col min="7682" max="7682" width="32.85546875" style="703" customWidth="1"/>
    <col min="7683" max="7683" width="10.42578125" style="703" customWidth="1"/>
    <col min="7684" max="7684" width="10" style="703" customWidth="1"/>
    <col min="7685" max="7685" width="12" style="703" customWidth="1"/>
    <col min="7686" max="7688" width="12.85546875" style="703" customWidth="1"/>
    <col min="7689" max="7689" width="11.85546875" style="703" customWidth="1"/>
    <col min="7690" max="7690" width="13.28515625" style="703" customWidth="1"/>
    <col min="7691" max="7691" width="14.5703125" style="703" customWidth="1"/>
    <col min="7692" max="7692" width="12.42578125" style="703" customWidth="1"/>
    <col min="7693" max="7693" width="2.7109375" style="703" customWidth="1"/>
    <col min="7694" max="7936" width="9.140625" style="703"/>
    <col min="7937" max="7937" width="15.85546875" style="703" customWidth="1"/>
    <col min="7938" max="7938" width="32.85546875" style="703" customWidth="1"/>
    <col min="7939" max="7939" width="10.42578125" style="703" customWidth="1"/>
    <col min="7940" max="7940" width="10" style="703" customWidth="1"/>
    <col min="7941" max="7941" width="12" style="703" customWidth="1"/>
    <col min="7942" max="7944" width="12.85546875" style="703" customWidth="1"/>
    <col min="7945" max="7945" width="11.85546875" style="703" customWidth="1"/>
    <col min="7946" max="7946" width="13.28515625" style="703" customWidth="1"/>
    <col min="7947" max="7947" width="14.5703125" style="703" customWidth="1"/>
    <col min="7948" max="7948" width="12.42578125" style="703" customWidth="1"/>
    <col min="7949" max="7949" width="2.7109375" style="703" customWidth="1"/>
    <col min="7950" max="8192" width="9.140625" style="703"/>
    <col min="8193" max="8193" width="15.85546875" style="703" customWidth="1"/>
    <col min="8194" max="8194" width="32.85546875" style="703" customWidth="1"/>
    <col min="8195" max="8195" width="10.42578125" style="703" customWidth="1"/>
    <col min="8196" max="8196" width="10" style="703" customWidth="1"/>
    <col min="8197" max="8197" width="12" style="703" customWidth="1"/>
    <col min="8198" max="8200" width="12.85546875" style="703" customWidth="1"/>
    <col min="8201" max="8201" width="11.85546875" style="703" customWidth="1"/>
    <col min="8202" max="8202" width="13.28515625" style="703" customWidth="1"/>
    <col min="8203" max="8203" width="14.5703125" style="703" customWidth="1"/>
    <col min="8204" max="8204" width="12.42578125" style="703" customWidth="1"/>
    <col min="8205" max="8205" width="2.7109375" style="703" customWidth="1"/>
    <col min="8206" max="8448" width="9.140625" style="703"/>
    <col min="8449" max="8449" width="15.85546875" style="703" customWidth="1"/>
    <col min="8450" max="8450" width="32.85546875" style="703" customWidth="1"/>
    <col min="8451" max="8451" width="10.42578125" style="703" customWidth="1"/>
    <col min="8452" max="8452" width="10" style="703" customWidth="1"/>
    <col min="8453" max="8453" width="12" style="703" customWidth="1"/>
    <col min="8454" max="8456" width="12.85546875" style="703" customWidth="1"/>
    <col min="8457" max="8457" width="11.85546875" style="703" customWidth="1"/>
    <col min="8458" max="8458" width="13.28515625" style="703" customWidth="1"/>
    <col min="8459" max="8459" width="14.5703125" style="703" customWidth="1"/>
    <col min="8460" max="8460" width="12.42578125" style="703" customWidth="1"/>
    <col min="8461" max="8461" width="2.7109375" style="703" customWidth="1"/>
    <col min="8462" max="8704" width="9.140625" style="703"/>
    <col min="8705" max="8705" width="15.85546875" style="703" customWidth="1"/>
    <col min="8706" max="8706" width="32.85546875" style="703" customWidth="1"/>
    <col min="8707" max="8707" width="10.42578125" style="703" customWidth="1"/>
    <col min="8708" max="8708" width="10" style="703" customWidth="1"/>
    <col min="8709" max="8709" width="12" style="703" customWidth="1"/>
    <col min="8710" max="8712" width="12.85546875" style="703" customWidth="1"/>
    <col min="8713" max="8713" width="11.85546875" style="703" customWidth="1"/>
    <col min="8714" max="8714" width="13.28515625" style="703" customWidth="1"/>
    <col min="8715" max="8715" width="14.5703125" style="703" customWidth="1"/>
    <col min="8716" max="8716" width="12.42578125" style="703" customWidth="1"/>
    <col min="8717" max="8717" width="2.7109375" style="703" customWidth="1"/>
    <col min="8718" max="8960" width="9.140625" style="703"/>
    <col min="8961" max="8961" width="15.85546875" style="703" customWidth="1"/>
    <col min="8962" max="8962" width="32.85546875" style="703" customWidth="1"/>
    <col min="8963" max="8963" width="10.42578125" style="703" customWidth="1"/>
    <col min="8964" max="8964" width="10" style="703" customWidth="1"/>
    <col min="8965" max="8965" width="12" style="703" customWidth="1"/>
    <col min="8966" max="8968" width="12.85546875" style="703" customWidth="1"/>
    <col min="8969" max="8969" width="11.85546875" style="703" customWidth="1"/>
    <col min="8970" max="8970" width="13.28515625" style="703" customWidth="1"/>
    <col min="8971" max="8971" width="14.5703125" style="703" customWidth="1"/>
    <col min="8972" max="8972" width="12.42578125" style="703" customWidth="1"/>
    <col min="8973" max="8973" width="2.7109375" style="703" customWidth="1"/>
    <col min="8974" max="9216" width="9.140625" style="703"/>
    <col min="9217" max="9217" width="15.85546875" style="703" customWidth="1"/>
    <col min="9218" max="9218" width="32.85546875" style="703" customWidth="1"/>
    <col min="9219" max="9219" width="10.42578125" style="703" customWidth="1"/>
    <col min="9220" max="9220" width="10" style="703" customWidth="1"/>
    <col min="9221" max="9221" width="12" style="703" customWidth="1"/>
    <col min="9222" max="9224" width="12.85546875" style="703" customWidth="1"/>
    <col min="9225" max="9225" width="11.85546875" style="703" customWidth="1"/>
    <col min="9226" max="9226" width="13.28515625" style="703" customWidth="1"/>
    <col min="9227" max="9227" width="14.5703125" style="703" customWidth="1"/>
    <col min="9228" max="9228" width="12.42578125" style="703" customWidth="1"/>
    <col min="9229" max="9229" width="2.7109375" style="703" customWidth="1"/>
    <col min="9230" max="9472" width="9.140625" style="703"/>
    <col min="9473" max="9473" width="15.85546875" style="703" customWidth="1"/>
    <col min="9474" max="9474" width="32.85546875" style="703" customWidth="1"/>
    <col min="9475" max="9475" width="10.42578125" style="703" customWidth="1"/>
    <col min="9476" max="9476" width="10" style="703" customWidth="1"/>
    <col min="9477" max="9477" width="12" style="703" customWidth="1"/>
    <col min="9478" max="9480" width="12.85546875" style="703" customWidth="1"/>
    <col min="9481" max="9481" width="11.85546875" style="703" customWidth="1"/>
    <col min="9482" max="9482" width="13.28515625" style="703" customWidth="1"/>
    <col min="9483" max="9483" width="14.5703125" style="703" customWidth="1"/>
    <col min="9484" max="9484" width="12.42578125" style="703" customWidth="1"/>
    <col min="9485" max="9485" width="2.7109375" style="703" customWidth="1"/>
    <col min="9486" max="9728" width="9.140625" style="703"/>
    <col min="9729" max="9729" width="15.85546875" style="703" customWidth="1"/>
    <col min="9730" max="9730" width="32.85546875" style="703" customWidth="1"/>
    <col min="9731" max="9731" width="10.42578125" style="703" customWidth="1"/>
    <col min="9732" max="9732" width="10" style="703" customWidth="1"/>
    <col min="9733" max="9733" width="12" style="703" customWidth="1"/>
    <col min="9734" max="9736" width="12.85546875" style="703" customWidth="1"/>
    <col min="9737" max="9737" width="11.85546875" style="703" customWidth="1"/>
    <col min="9738" max="9738" width="13.28515625" style="703" customWidth="1"/>
    <col min="9739" max="9739" width="14.5703125" style="703" customWidth="1"/>
    <col min="9740" max="9740" width="12.42578125" style="703" customWidth="1"/>
    <col min="9741" max="9741" width="2.7109375" style="703" customWidth="1"/>
    <col min="9742" max="9984" width="9.140625" style="703"/>
    <col min="9985" max="9985" width="15.85546875" style="703" customWidth="1"/>
    <col min="9986" max="9986" width="32.85546875" style="703" customWidth="1"/>
    <col min="9987" max="9987" width="10.42578125" style="703" customWidth="1"/>
    <col min="9988" max="9988" width="10" style="703" customWidth="1"/>
    <col min="9989" max="9989" width="12" style="703" customWidth="1"/>
    <col min="9990" max="9992" width="12.85546875" style="703" customWidth="1"/>
    <col min="9993" max="9993" width="11.85546875" style="703" customWidth="1"/>
    <col min="9994" max="9994" width="13.28515625" style="703" customWidth="1"/>
    <col min="9995" max="9995" width="14.5703125" style="703" customWidth="1"/>
    <col min="9996" max="9996" width="12.42578125" style="703" customWidth="1"/>
    <col min="9997" max="9997" width="2.7109375" style="703" customWidth="1"/>
    <col min="9998" max="10240" width="9.140625" style="703"/>
    <col min="10241" max="10241" width="15.85546875" style="703" customWidth="1"/>
    <col min="10242" max="10242" width="32.85546875" style="703" customWidth="1"/>
    <col min="10243" max="10243" width="10.42578125" style="703" customWidth="1"/>
    <col min="10244" max="10244" width="10" style="703" customWidth="1"/>
    <col min="10245" max="10245" width="12" style="703" customWidth="1"/>
    <col min="10246" max="10248" width="12.85546875" style="703" customWidth="1"/>
    <col min="10249" max="10249" width="11.85546875" style="703" customWidth="1"/>
    <col min="10250" max="10250" width="13.28515625" style="703" customWidth="1"/>
    <col min="10251" max="10251" width="14.5703125" style="703" customWidth="1"/>
    <col min="10252" max="10252" width="12.42578125" style="703" customWidth="1"/>
    <col min="10253" max="10253" width="2.7109375" style="703" customWidth="1"/>
    <col min="10254" max="10496" width="9.140625" style="703"/>
    <col min="10497" max="10497" width="15.85546875" style="703" customWidth="1"/>
    <col min="10498" max="10498" width="32.85546875" style="703" customWidth="1"/>
    <col min="10499" max="10499" width="10.42578125" style="703" customWidth="1"/>
    <col min="10500" max="10500" width="10" style="703" customWidth="1"/>
    <col min="10501" max="10501" width="12" style="703" customWidth="1"/>
    <col min="10502" max="10504" width="12.85546875" style="703" customWidth="1"/>
    <col min="10505" max="10505" width="11.85546875" style="703" customWidth="1"/>
    <col min="10506" max="10506" width="13.28515625" style="703" customWidth="1"/>
    <col min="10507" max="10507" width="14.5703125" style="703" customWidth="1"/>
    <col min="10508" max="10508" width="12.42578125" style="703" customWidth="1"/>
    <col min="10509" max="10509" width="2.7109375" style="703" customWidth="1"/>
    <col min="10510" max="10752" width="9.140625" style="703"/>
    <col min="10753" max="10753" width="15.85546875" style="703" customWidth="1"/>
    <col min="10754" max="10754" width="32.85546875" style="703" customWidth="1"/>
    <col min="10755" max="10755" width="10.42578125" style="703" customWidth="1"/>
    <col min="10756" max="10756" width="10" style="703" customWidth="1"/>
    <col min="10757" max="10757" width="12" style="703" customWidth="1"/>
    <col min="10758" max="10760" width="12.85546875" style="703" customWidth="1"/>
    <col min="10761" max="10761" width="11.85546875" style="703" customWidth="1"/>
    <col min="10762" max="10762" width="13.28515625" style="703" customWidth="1"/>
    <col min="10763" max="10763" width="14.5703125" style="703" customWidth="1"/>
    <col min="10764" max="10764" width="12.42578125" style="703" customWidth="1"/>
    <col min="10765" max="10765" width="2.7109375" style="703" customWidth="1"/>
    <col min="10766" max="11008" width="9.140625" style="703"/>
    <col min="11009" max="11009" width="15.85546875" style="703" customWidth="1"/>
    <col min="11010" max="11010" width="32.85546875" style="703" customWidth="1"/>
    <col min="11011" max="11011" width="10.42578125" style="703" customWidth="1"/>
    <col min="11012" max="11012" width="10" style="703" customWidth="1"/>
    <col min="11013" max="11013" width="12" style="703" customWidth="1"/>
    <col min="11014" max="11016" width="12.85546875" style="703" customWidth="1"/>
    <col min="11017" max="11017" width="11.85546875" style="703" customWidth="1"/>
    <col min="11018" max="11018" width="13.28515625" style="703" customWidth="1"/>
    <col min="11019" max="11019" width="14.5703125" style="703" customWidth="1"/>
    <col min="11020" max="11020" width="12.42578125" style="703" customWidth="1"/>
    <col min="11021" max="11021" width="2.7109375" style="703" customWidth="1"/>
    <col min="11022" max="11264" width="9.140625" style="703"/>
    <col min="11265" max="11265" width="15.85546875" style="703" customWidth="1"/>
    <col min="11266" max="11266" width="32.85546875" style="703" customWidth="1"/>
    <col min="11267" max="11267" width="10.42578125" style="703" customWidth="1"/>
    <col min="11268" max="11268" width="10" style="703" customWidth="1"/>
    <col min="11269" max="11269" width="12" style="703" customWidth="1"/>
    <col min="11270" max="11272" width="12.85546875" style="703" customWidth="1"/>
    <col min="11273" max="11273" width="11.85546875" style="703" customWidth="1"/>
    <col min="11274" max="11274" width="13.28515625" style="703" customWidth="1"/>
    <col min="11275" max="11275" width="14.5703125" style="703" customWidth="1"/>
    <col min="11276" max="11276" width="12.42578125" style="703" customWidth="1"/>
    <col min="11277" max="11277" width="2.7109375" style="703" customWidth="1"/>
    <col min="11278" max="11520" width="9.140625" style="703"/>
    <col min="11521" max="11521" width="15.85546875" style="703" customWidth="1"/>
    <col min="11522" max="11522" width="32.85546875" style="703" customWidth="1"/>
    <col min="11523" max="11523" width="10.42578125" style="703" customWidth="1"/>
    <col min="11524" max="11524" width="10" style="703" customWidth="1"/>
    <col min="11525" max="11525" width="12" style="703" customWidth="1"/>
    <col min="11526" max="11528" width="12.85546875" style="703" customWidth="1"/>
    <col min="11529" max="11529" width="11.85546875" style="703" customWidth="1"/>
    <col min="11530" max="11530" width="13.28515625" style="703" customWidth="1"/>
    <col min="11531" max="11531" width="14.5703125" style="703" customWidth="1"/>
    <col min="11532" max="11532" width="12.42578125" style="703" customWidth="1"/>
    <col min="11533" max="11533" width="2.7109375" style="703" customWidth="1"/>
    <col min="11534" max="11776" width="9.140625" style="703"/>
    <col min="11777" max="11777" width="15.85546875" style="703" customWidth="1"/>
    <col min="11778" max="11778" width="32.85546875" style="703" customWidth="1"/>
    <col min="11779" max="11779" width="10.42578125" style="703" customWidth="1"/>
    <col min="11780" max="11780" width="10" style="703" customWidth="1"/>
    <col min="11781" max="11781" width="12" style="703" customWidth="1"/>
    <col min="11782" max="11784" width="12.85546875" style="703" customWidth="1"/>
    <col min="11785" max="11785" width="11.85546875" style="703" customWidth="1"/>
    <col min="11786" max="11786" width="13.28515625" style="703" customWidth="1"/>
    <col min="11787" max="11787" width="14.5703125" style="703" customWidth="1"/>
    <col min="11788" max="11788" width="12.42578125" style="703" customWidth="1"/>
    <col min="11789" max="11789" width="2.7109375" style="703" customWidth="1"/>
    <col min="11790" max="12032" width="9.140625" style="703"/>
    <col min="12033" max="12033" width="15.85546875" style="703" customWidth="1"/>
    <col min="12034" max="12034" width="32.85546875" style="703" customWidth="1"/>
    <col min="12035" max="12035" width="10.42578125" style="703" customWidth="1"/>
    <col min="12036" max="12036" width="10" style="703" customWidth="1"/>
    <col min="12037" max="12037" width="12" style="703" customWidth="1"/>
    <col min="12038" max="12040" width="12.85546875" style="703" customWidth="1"/>
    <col min="12041" max="12041" width="11.85546875" style="703" customWidth="1"/>
    <col min="12042" max="12042" width="13.28515625" style="703" customWidth="1"/>
    <col min="12043" max="12043" width="14.5703125" style="703" customWidth="1"/>
    <col min="12044" max="12044" width="12.42578125" style="703" customWidth="1"/>
    <col min="12045" max="12045" width="2.7109375" style="703" customWidth="1"/>
    <col min="12046" max="12288" width="9.140625" style="703"/>
    <col min="12289" max="12289" width="15.85546875" style="703" customWidth="1"/>
    <col min="12290" max="12290" width="32.85546875" style="703" customWidth="1"/>
    <col min="12291" max="12291" width="10.42578125" style="703" customWidth="1"/>
    <col min="12292" max="12292" width="10" style="703" customWidth="1"/>
    <col min="12293" max="12293" width="12" style="703" customWidth="1"/>
    <col min="12294" max="12296" width="12.85546875" style="703" customWidth="1"/>
    <col min="12297" max="12297" width="11.85546875" style="703" customWidth="1"/>
    <col min="12298" max="12298" width="13.28515625" style="703" customWidth="1"/>
    <col min="12299" max="12299" width="14.5703125" style="703" customWidth="1"/>
    <col min="12300" max="12300" width="12.42578125" style="703" customWidth="1"/>
    <col min="12301" max="12301" width="2.7109375" style="703" customWidth="1"/>
    <col min="12302" max="12544" width="9.140625" style="703"/>
    <col min="12545" max="12545" width="15.85546875" style="703" customWidth="1"/>
    <col min="12546" max="12546" width="32.85546875" style="703" customWidth="1"/>
    <col min="12547" max="12547" width="10.42578125" style="703" customWidth="1"/>
    <col min="12548" max="12548" width="10" style="703" customWidth="1"/>
    <col min="12549" max="12549" width="12" style="703" customWidth="1"/>
    <col min="12550" max="12552" width="12.85546875" style="703" customWidth="1"/>
    <col min="12553" max="12553" width="11.85546875" style="703" customWidth="1"/>
    <col min="12554" max="12554" width="13.28515625" style="703" customWidth="1"/>
    <col min="12555" max="12555" width="14.5703125" style="703" customWidth="1"/>
    <col min="12556" max="12556" width="12.42578125" style="703" customWidth="1"/>
    <col min="12557" max="12557" width="2.7109375" style="703" customWidth="1"/>
    <col min="12558" max="12800" width="9.140625" style="703"/>
    <col min="12801" max="12801" width="15.85546875" style="703" customWidth="1"/>
    <col min="12802" max="12802" width="32.85546875" style="703" customWidth="1"/>
    <col min="12803" max="12803" width="10.42578125" style="703" customWidth="1"/>
    <col min="12804" max="12804" width="10" style="703" customWidth="1"/>
    <col min="12805" max="12805" width="12" style="703" customWidth="1"/>
    <col min="12806" max="12808" width="12.85546875" style="703" customWidth="1"/>
    <col min="12809" max="12809" width="11.85546875" style="703" customWidth="1"/>
    <col min="12810" max="12810" width="13.28515625" style="703" customWidth="1"/>
    <col min="12811" max="12811" width="14.5703125" style="703" customWidth="1"/>
    <col min="12812" max="12812" width="12.42578125" style="703" customWidth="1"/>
    <col min="12813" max="12813" width="2.7109375" style="703" customWidth="1"/>
    <col min="12814" max="13056" width="9.140625" style="703"/>
    <col min="13057" max="13057" width="15.85546875" style="703" customWidth="1"/>
    <col min="13058" max="13058" width="32.85546875" style="703" customWidth="1"/>
    <col min="13059" max="13059" width="10.42578125" style="703" customWidth="1"/>
    <col min="13060" max="13060" width="10" style="703" customWidth="1"/>
    <col min="13061" max="13061" width="12" style="703" customWidth="1"/>
    <col min="13062" max="13064" width="12.85546875" style="703" customWidth="1"/>
    <col min="13065" max="13065" width="11.85546875" style="703" customWidth="1"/>
    <col min="13066" max="13066" width="13.28515625" style="703" customWidth="1"/>
    <col min="13067" max="13067" width="14.5703125" style="703" customWidth="1"/>
    <col min="13068" max="13068" width="12.42578125" style="703" customWidth="1"/>
    <col min="13069" max="13069" width="2.7109375" style="703" customWidth="1"/>
    <col min="13070" max="13312" width="9.140625" style="703"/>
    <col min="13313" max="13313" width="15.85546875" style="703" customWidth="1"/>
    <col min="13314" max="13314" width="32.85546875" style="703" customWidth="1"/>
    <col min="13315" max="13315" width="10.42578125" style="703" customWidth="1"/>
    <col min="13316" max="13316" width="10" style="703" customWidth="1"/>
    <col min="13317" max="13317" width="12" style="703" customWidth="1"/>
    <col min="13318" max="13320" width="12.85546875" style="703" customWidth="1"/>
    <col min="13321" max="13321" width="11.85546875" style="703" customWidth="1"/>
    <col min="13322" max="13322" width="13.28515625" style="703" customWidth="1"/>
    <col min="13323" max="13323" width="14.5703125" style="703" customWidth="1"/>
    <col min="13324" max="13324" width="12.42578125" style="703" customWidth="1"/>
    <col min="13325" max="13325" width="2.7109375" style="703" customWidth="1"/>
    <col min="13326" max="13568" width="9.140625" style="703"/>
    <col min="13569" max="13569" width="15.85546875" style="703" customWidth="1"/>
    <col min="13570" max="13570" width="32.85546875" style="703" customWidth="1"/>
    <col min="13571" max="13571" width="10.42578125" style="703" customWidth="1"/>
    <col min="13572" max="13572" width="10" style="703" customWidth="1"/>
    <col min="13573" max="13573" width="12" style="703" customWidth="1"/>
    <col min="13574" max="13576" width="12.85546875" style="703" customWidth="1"/>
    <col min="13577" max="13577" width="11.85546875" style="703" customWidth="1"/>
    <col min="13578" max="13578" width="13.28515625" style="703" customWidth="1"/>
    <col min="13579" max="13579" width="14.5703125" style="703" customWidth="1"/>
    <col min="13580" max="13580" width="12.42578125" style="703" customWidth="1"/>
    <col min="13581" max="13581" width="2.7109375" style="703" customWidth="1"/>
    <col min="13582" max="13824" width="9.140625" style="703"/>
    <col min="13825" max="13825" width="15.85546875" style="703" customWidth="1"/>
    <col min="13826" max="13826" width="32.85546875" style="703" customWidth="1"/>
    <col min="13827" max="13827" width="10.42578125" style="703" customWidth="1"/>
    <col min="13828" max="13828" width="10" style="703" customWidth="1"/>
    <col min="13829" max="13829" width="12" style="703" customWidth="1"/>
    <col min="13830" max="13832" width="12.85546875" style="703" customWidth="1"/>
    <col min="13833" max="13833" width="11.85546875" style="703" customWidth="1"/>
    <col min="13834" max="13834" width="13.28515625" style="703" customWidth="1"/>
    <col min="13835" max="13835" width="14.5703125" style="703" customWidth="1"/>
    <col min="13836" max="13836" width="12.42578125" style="703" customWidth="1"/>
    <col min="13837" max="13837" width="2.7109375" style="703" customWidth="1"/>
    <col min="13838" max="14080" width="9.140625" style="703"/>
    <col min="14081" max="14081" width="15.85546875" style="703" customWidth="1"/>
    <col min="14082" max="14082" width="32.85546875" style="703" customWidth="1"/>
    <col min="14083" max="14083" width="10.42578125" style="703" customWidth="1"/>
    <col min="14084" max="14084" width="10" style="703" customWidth="1"/>
    <col min="14085" max="14085" width="12" style="703" customWidth="1"/>
    <col min="14086" max="14088" width="12.85546875" style="703" customWidth="1"/>
    <col min="14089" max="14089" width="11.85546875" style="703" customWidth="1"/>
    <col min="14090" max="14090" width="13.28515625" style="703" customWidth="1"/>
    <col min="14091" max="14091" width="14.5703125" style="703" customWidth="1"/>
    <col min="14092" max="14092" width="12.42578125" style="703" customWidth="1"/>
    <col min="14093" max="14093" width="2.7109375" style="703" customWidth="1"/>
    <col min="14094" max="14336" width="9.140625" style="703"/>
    <col min="14337" max="14337" width="15.85546875" style="703" customWidth="1"/>
    <col min="14338" max="14338" width="32.85546875" style="703" customWidth="1"/>
    <col min="14339" max="14339" width="10.42578125" style="703" customWidth="1"/>
    <col min="14340" max="14340" width="10" style="703" customWidth="1"/>
    <col min="14341" max="14341" width="12" style="703" customWidth="1"/>
    <col min="14342" max="14344" width="12.85546875" style="703" customWidth="1"/>
    <col min="14345" max="14345" width="11.85546875" style="703" customWidth="1"/>
    <col min="14346" max="14346" width="13.28515625" style="703" customWidth="1"/>
    <col min="14347" max="14347" width="14.5703125" style="703" customWidth="1"/>
    <col min="14348" max="14348" width="12.42578125" style="703" customWidth="1"/>
    <col min="14349" max="14349" width="2.7109375" style="703" customWidth="1"/>
    <col min="14350" max="14592" width="9.140625" style="703"/>
    <col min="14593" max="14593" width="15.85546875" style="703" customWidth="1"/>
    <col min="14594" max="14594" width="32.85546875" style="703" customWidth="1"/>
    <col min="14595" max="14595" width="10.42578125" style="703" customWidth="1"/>
    <col min="14596" max="14596" width="10" style="703" customWidth="1"/>
    <col min="14597" max="14597" width="12" style="703" customWidth="1"/>
    <col min="14598" max="14600" width="12.85546875" style="703" customWidth="1"/>
    <col min="14601" max="14601" width="11.85546875" style="703" customWidth="1"/>
    <col min="14602" max="14602" width="13.28515625" style="703" customWidth="1"/>
    <col min="14603" max="14603" width="14.5703125" style="703" customWidth="1"/>
    <col min="14604" max="14604" width="12.42578125" style="703" customWidth="1"/>
    <col min="14605" max="14605" width="2.7109375" style="703" customWidth="1"/>
    <col min="14606" max="14848" width="9.140625" style="703"/>
    <col min="14849" max="14849" width="15.85546875" style="703" customWidth="1"/>
    <col min="14850" max="14850" width="32.85546875" style="703" customWidth="1"/>
    <col min="14851" max="14851" width="10.42578125" style="703" customWidth="1"/>
    <col min="14852" max="14852" width="10" style="703" customWidth="1"/>
    <col min="14853" max="14853" width="12" style="703" customWidth="1"/>
    <col min="14854" max="14856" width="12.85546875" style="703" customWidth="1"/>
    <col min="14857" max="14857" width="11.85546875" style="703" customWidth="1"/>
    <col min="14858" max="14858" width="13.28515625" style="703" customWidth="1"/>
    <col min="14859" max="14859" width="14.5703125" style="703" customWidth="1"/>
    <col min="14860" max="14860" width="12.42578125" style="703" customWidth="1"/>
    <col min="14861" max="14861" width="2.7109375" style="703" customWidth="1"/>
    <col min="14862" max="15104" width="9.140625" style="703"/>
    <col min="15105" max="15105" width="15.85546875" style="703" customWidth="1"/>
    <col min="15106" max="15106" width="32.85546875" style="703" customWidth="1"/>
    <col min="15107" max="15107" width="10.42578125" style="703" customWidth="1"/>
    <col min="15108" max="15108" width="10" style="703" customWidth="1"/>
    <col min="15109" max="15109" width="12" style="703" customWidth="1"/>
    <col min="15110" max="15112" width="12.85546875" style="703" customWidth="1"/>
    <col min="15113" max="15113" width="11.85546875" style="703" customWidth="1"/>
    <col min="15114" max="15114" width="13.28515625" style="703" customWidth="1"/>
    <col min="15115" max="15115" width="14.5703125" style="703" customWidth="1"/>
    <col min="15116" max="15116" width="12.42578125" style="703" customWidth="1"/>
    <col min="15117" max="15117" width="2.7109375" style="703" customWidth="1"/>
    <col min="15118" max="15360" width="9.140625" style="703"/>
    <col min="15361" max="15361" width="15.85546875" style="703" customWidth="1"/>
    <col min="15362" max="15362" width="32.85546875" style="703" customWidth="1"/>
    <col min="15363" max="15363" width="10.42578125" style="703" customWidth="1"/>
    <col min="15364" max="15364" width="10" style="703" customWidth="1"/>
    <col min="15365" max="15365" width="12" style="703" customWidth="1"/>
    <col min="15366" max="15368" width="12.85546875" style="703" customWidth="1"/>
    <col min="15369" max="15369" width="11.85546875" style="703" customWidth="1"/>
    <col min="15370" max="15370" width="13.28515625" style="703" customWidth="1"/>
    <col min="15371" max="15371" width="14.5703125" style="703" customWidth="1"/>
    <col min="15372" max="15372" width="12.42578125" style="703" customWidth="1"/>
    <col min="15373" max="15373" width="2.7109375" style="703" customWidth="1"/>
    <col min="15374" max="15616" width="9.140625" style="703"/>
    <col min="15617" max="15617" width="15.85546875" style="703" customWidth="1"/>
    <col min="15618" max="15618" width="32.85546875" style="703" customWidth="1"/>
    <col min="15619" max="15619" width="10.42578125" style="703" customWidth="1"/>
    <col min="15620" max="15620" width="10" style="703" customWidth="1"/>
    <col min="15621" max="15621" width="12" style="703" customWidth="1"/>
    <col min="15622" max="15624" width="12.85546875" style="703" customWidth="1"/>
    <col min="15625" max="15625" width="11.85546875" style="703" customWidth="1"/>
    <col min="15626" max="15626" width="13.28515625" style="703" customWidth="1"/>
    <col min="15627" max="15627" width="14.5703125" style="703" customWidth="1"/>
    <col min="15628" max="15628" width="12.42578125" style="703" customWidth="1"/>
    <col min="15629" max="15629" width="2.7109375" style="703" customWidth="1"/>
    <col min="15630" max="15872" width="9.140625" style="703"/>
    <col min="15873" max="15873" width="15.85546875" style="703" customWidth="1"/>
    <col min="15874" max="15874" width="32.85546875" style="703" customWidth="1"/>
    <col min="15875" max="15875" width="10.42578125" style="703" customWidth="1"/>
    <col min="15876" max="15876" width="10" style="703" customWidth="1"/>
    <col min="15877" max="15877" width="12" style="703" customWidth="1"/>
    <col min="15878" max="15880" width="12.85546875" style="703" customWidth="1"/>
    <col min="15881" max="15881" width="11.85546875" style="703" customWidth="1"/>
    <col min="15882" max="15882" width="13.28515625" style="703" customWidth="1"/>
    <col min="15883" max="15883" width="14.5703125" style="703" customWidth="1"/>
    <col min="15884" max="15884" width="12.42578125" style="703" customWidth="1"/>
    <col min="15885" max="15885" width="2.7109375" style="703" customWidth="1"/>
    <col min="15886" max="16128" width="9.140625" style="703"/>
    <col min="16129" max="16129" width="15.85546875" style="703" customWidth="1"/>
    <col min="16130" max="16130" width="32.85546875" style="703" customWidth="1"/>
    <col min="16131" max="16131" width="10.42578125" style="703" customWidth="1"/>
    <col min="16132" max="16132" width="10" style="703" customWidth="1"/>
    <col min="16133" max="16133" width="12" style="703" customWidth="1"/>
    <col min="16134" max="16136" width="12.85546875" style="703" customWidth="1"/>
    <col min="16137" max="16137" width="11.85546875" style="703" customWidth="1"/>
    <col min="16138" max="16138" width="13.28515625" style="703" customWidth="1"/>
    <col min="16139" max="16139" width="14.5703125" style="703" customWidth="1"/>
    <col min="16140" max="16140" width="12.42578125" style="703" customWidth="1"/>
    <col min="16141" max="16141" width="2.7109375" style="703" customWidth="1"/>
    <col min="16142" max="16384" width="9.140625" style="703"/>
  </cols>
  <sheetData>
    <row r="1" spans="1:15" s="164" customFormat="1" ht="15" customHeight="1">
      <c r="A1" s="2413" t="s">
        <v>0</v>
      </c>
      <c r="B1" s="2228"/>
      <c r="C1" s="2228"/>
      <c r="D1" s="2228"/>
      <c r="E1" s="2228"/>
      <c r="F1" s="2228"/>
      <c r="G1" s="2228"/>
      <c r="H1" s="2228"/>
      <c r="I1" s="2228"/>
      <c r="J1" s="2228"/>
      <c r="K1" s="2228"/>
      <c r="L1" s="2414"/>
      <c r="M1" s="1226"/>
      <c r="N1" s="1227"/>
      <c r="O1" s="164" t="s">
        <v>2808</v>
      </c>
    </row>
    <row r="2" spans="1:15" s="164" customFormat="1" ht="11.25" customHeight="1">
      <c r="A2" s="2415" t="s">
        <v>3314</v>
      </c>
      <c r="B2" s="2264"/>
      <c r="C2" s="2264"/>
      <c r="D2" s="2264"/>
      <c r="E2" s="2264"/>
      <c r="F2" s="2264"/>
      <c r="G2" s="2264"/>
      <c r="H2" s="2264"/>
      <c r="I2" s="2264"/>
      <c r="J2" s="2264"/>
      <c r="K2" s="2264"/>
      <c r="L2" s="2416"/>
      <c r="M2" s="1224"/>
      <c r="N2" s="1227"/>
      <c r="O2" s="164" t="s">
        <v>2789</v>
      </c>
    </row>
    <row r="3" spans="1:15" s="164" customFormat="1" ht="15.75" customHeight="1">
      <c r="A3" s="2417" t="s">
        <v>3315</v>
      </c>
      <c r="B3" s="2230"/>
      <c r="C3" s="2230"/>
      <c r="D3" s="2230"/>
      <c r="E3" s="2230"/>
      <c r="F3" s="2230"/>
      <c r="G3" s="2230"/>
      <c r="H3" s="2230"/>
      <c r="I3" s="2230"/>
      <c r="J3" s="2230"/>
      <c r="K3" s="2230"/>
      <c r="L3" s="2418"/>
      <c r="M3" s="1225"/>
      <c r="N3" s="1227"/>
      <c r="O3" s="164" t="s">
        <v>3269</v>
      </c>
    </row>
    <row r="4" spans="1:15" s="164" customFormat="1" ht="15" customHeight="1">
      <c r="A4" s="2417" t="s">
        <v>3</v>
      </c>
      <c r="B4" s="2230"/>
      <c r="C4" s="2230"/>
      <c r="D4" s="2230"/>
      <c r="E4" s="2230"/>
      <c r="F4" s="2230"/>
      <c r="G4" s="2230"/>
      <c r="H4" s="2230"/>
      <c r="I4" s="2230"/>
      <c r="J4" s="2230"/>
      <c r="K4" s="2230"/>
      <c r="L4" s="2418"/>
      <c r="M4" s="1225"/>
      <c r="N4" s="1227"/>
      <c r="O4" s="164" t="s">
        <v>3428</v>
      </c>
    </row>
    <row r="5" spans="1:15" s="164" customFormat="1" ht="15" customHeight="1" thickBot="1">
      <c r="A5" s="2419" t="s">
        <v>4</v>
      </c>
      <c r="B5" s="2420"/>
      <c r="C5" s="2420"/>
      <c r="D5" s="2420"/>
      <c r="E5" s="2420"/>
      <c r="F5" s="2420"/>
      <c r="G5" s="2420"/>
      <c r="H5" s="2420"/>
      <c r="I5" s="2420"/>
      <c r="J5" s="2420"/>
      <c r="K5" s="2420"/>
      <c r="L5" s="2421"/>
      <c r="M5" s="1225"/>
      <c r="N5" s="1227"/>
    </row>
    <row r="6" spans="1:15" s="108" customFormat="1">
      <c r="A6" s="1230" t="s">
        <v>13</v>
      </c>
      <c r="B6" s="1231" t="str">
        <f>ORÇAMENTO!$C$6</f>
        <v>PAVIMENTAÇÃO URBANA EM SANTO ANTONIO DO LESTE</v>
      </c>
      <c r="C6" s="1232"/>
      <c r="D6" s="1232"/>
      <c r="E6" s="1233"/>
      <c r="F6" s="1233"/>
      <c r="G6" s="1233"/>
      <c r="H6" s="1233"/>
      <c r="I6" s="1233"/>
      <c r="J6" s="1233"/>
      <c r="K6" s="1233"/>
      <c r="L6" s="1234"/>
      <c r="M6" s="702"/>
      <c r="N6" s="702"/>
    </row>
    <row r="7" spans="1:15" s="108" customFormat="1">
      <c r="A7" s="109" t="s">
        <v>50</v>
      </c>
      <c r="B7" s="124" t="str">
        <f>ORÇAMENTO!$C$7</f>
        <v>AVENIDA FORTALEZA TRECHO 01</v>
      </c>
      <c r="C7" s="110"/>
      <c r="D7" s="110"/>
      <c r="E7" s="111"/>
      <c r="F7" s="111"/>
      <c r="G7" s="111"/>
      <c r="H7" s="111"/>
      <c r="I7" s="111"/>
      <c r="J7" s="111"/>
      <c r="K7" s="111"/>
      <c r="L7" s="1228"/>
      <c r="M7" s="702"/>
      <c r="N7" s="702"/>
    </row>
    <row r="8" spans="1:15" s="108" customFormat="1">
      <c r="A8" s="109" t="s">
        <v>31</v>
      </c>
      <c r="B8" s="124" t="str">
        <f>ORÇAMENTO!$C$8</f>
        <v>PREFEITURA MUNICIPAL DE SANTO ANTONIO DO LESTE</v>
      </c>
      <c r="C8" s="110"/>
      <c r="D8" s="110"/>
      <c r="E8" s="111"/>
      <c r="F8" s="111"/>
      <c r="G8" s="111"/>
      <c r="H8" s="111"/>
      <c r="I8" s="111"/>
      <c r="J8" s="111"/>
      <c r="K8" s="111"/>
      <c r="L8" s="1228"/>
      <c r="M8" s="702"/>
      <c r="N8" s="702"/>
    </row>
    <row r="9" spans="1:15" s="108" customFormat="1" ht="13.5" thickBot="1">
      <c r="A9" s="153" t="s">
        <v>15</v>
      </c>
      <c r="B9" s="1243" t="str">
        <f>ORÇAMENTO!$C$9</f>
        <v>JANEIRO/2022</v>
      </c>
      <c r="C9" s="1221"/>
      <c r="D9" s="1221"/>
      <c r="E9" s="1223"/>
      <c r="F9" s="1223"/>
      <c r="G9" s="1223"/>
      <c r="H9" s="1223"/>
      <c r="I9" s="1223"/>
      <c r="J9" s="1223"/>
      <c r="K9" s="1223"/>
      <c r="L9" s="1229"/>
      <c r="M9" s="702"/>
      <c r="N9" s="702"/>
    </row>
    <row r="10" spans="1:15" ht="3" customHeight="1">
      <c r="A10" s="1241"/>
      <c r="B10" s="702"/>
      <c r="C10" s="702"/>
      <c r="D10" s="702"/>
      <c r="E10" s="702"/>
      <c r="F10" s="702"/>
      <c r="G10" s="702"/>
      <c r="H10" s="702"/>
      <c r="I10" s="702"/>
      <c r="J10" s="702"/>
      <c r="K10" s="702"/>
      <c r="L10" s="1220"/>
      <c r="N10" s="702"/>
    </row>
    <row r="11" spans="1:15" ht="21" customHeight="1">
      <c r="A11" s="2422" t="s">
        <v>4219</v>
      </c>
      <c r="B11" s="2423"/>
      <c r="C11" s="2423"/>
      <c r="D11" s="2423"/>
      <c r="E11" s="2423"/>
      <c r="F11" s="2423"/>
      <c r="G11" s="2423"/>
      <c r="H11" s="2423"/>
      <c r="I11" s="2423"/>
      <c r="J11" s="2423"/>
      <c r="K11" s="2423"/>
      <c r="L11" s="2424"/>
    </row>
    <row r="12" spans="1:15" ht="19.5" customHeight="1">
      <c r="A12" s="820" t="s">
        <v>4220</v>
      </c>
      <c r="B12" s="704"/>
      <c r="C12" s="704"/>
      <c r="D12" s="704"/>
      <c r="E12" s="705" t="s">
        <v>4221</v>
      </c>
      <c r="F12" s="704" t="s">
        <v>4222</v>
      </c>
      <c r="G12" s="704"/>
      <c r="H12" s="704"/>
      <c r="I12" s="706"/>
      <c r="J12" s="705" t="s">
        <v>4223</v>
      </c>
      <c r="K12" s="707" t="str">
        <f>'5213464'!K12</f>
        <v>abril/2020</v>
      </c>
      <c r="L12" s="821"/>
    </row>
    <row r="13" spans="1:15" ht="21" customHeight="1">
      <c r="A13" s="820" t="s">
        <v>8815</v>
      </c>
      <c r="B13" s="708"/>
      <c r="C13" s="708"/>
      <c r="D13" s="709"/>
      <c r="E13" s="709"/>
      <c r="F13" s="710"/>
      <c r="G13" s="710"/>
      <c r="H13" s="710"/>
      <c r="I13" s="710"/>
      <c r="J13" s="710" t="s">
        <v>4224</v>
      </c>
      <c r="K13" s="711">
        <v>4.7</v>
      </c>
      <c r="L13" s="822" t="s">
        <v>4225</v>
      </c>
    </row>
    <row r="14" spans="1:15" ht="14.25" customHeight="1">
      <c r="A14" s="2356" t="s">
        <v>4226</v>
      </c>
      <c r="B14" s="2359" t="s">
        <v>4227</v>
      </c>
      <c r="C14" s="712"/>
      <c r="D14" s="2359" t="s">
        <v>4228</v>
      </c>
      <c r="E14" s="2359" t="s">
        <v>4229</v>
      </c>
      <c r="F14" s="2362"/>
      <c r="G14" s="2364" t="s">
        <v>4230</v>
      </c>
      <c r="H14" s="2365"/>
      <c r="I14" s="2366"/>
      <c r="J14" s="2364" t="s">
        <v>4231</v>
      </c>
      <c r="K14" s="2365"/>
      <c r="L14" s="2367"/>
    </row>
    <row r="15" spans="1:15" ht="12.75" customHeight="1">
      <c r="A15" s="2357"/>
      <c r="B15" s="2360"/>
      <c r="C15" s="713"/>
      <c r="D15" s="2360"/>
      <c r="E15" s="2361"/>
      <c r="F15" s="2363"/>
      <c r="G15" s="2364" t="s">
        <v>4232</v>
      </c>
      <c r="H15" s="2366"/>
      <c r="I15" s="1120" t="s">
        <v>4233</v>
      </c>
      <c r="J15" s="2364" t="s">
        <v>4232</v>
      </c>
      <c r="K15" s="2365"/>
      <c r="L15" s="823" t="s">
        <v>4233</v>
      </c>
    </row>
    <row r="16" spans="1:15" ht="12.75" customHeight="1">
      <c r="A16" s="2358"/>
      <c r="B16" s="2361"/>
      <c r="C16" s="714"/>
      <c r="D16" s="2361"/>
      <c r="E16" s="1121" t="s">
        <v>4234</v>
      </c>
      <c r="F16" s="1121" t="s">
        <v>4235</v>
      </c>
      <c r="G16" s="1124" t="s">
        <v>4236</v>
      </c>
      <c r="H16" s="1121" t="s">
        <v>4237</v>
      </c>
      <c r="I16" s="715" t="s">
        <v>4238</v>
      </c>
      <c r="J16" s="1124" t="s">
        <v>4236</v>
      </c>
      <c r="K16" s="1121" t="s">
        <v>4237</v>
      </c>
      <c r="L16" s="824" t="s">
        <v>4238</v>
      </c>
    </row>
    <row r="17" spans="1:14" ht="12.75" customHeight="1">
      <c r="A17" s="825" t="s">
        <v>4239</v>
      </c>
      <c r="B17" s="716" t="s">
        <v>4240</v>
      </c>
      <c r="C17" s="717"/>
      <c r="D17" s="718">
        <v>1</v>
      </c>
      <c r="E17" s="718">
        <v>0.3</v>
      </c>
      <c r="F17" s="718">
        <v>0.7</v>
      </c>
      <c r="G17" s="719">
        <v>87.944900000000004</v>
      </c>
      <c r="H17" s="720">
        <v>35.045699999999997</v>
      </c>
      <c r="I17" s="721">
        <f>D17*((E17*G17)+(H17*F17))</f>
        <v>50.915459999999996</v>
      </c>
      <c r="J17" s="719">
        <v>85.563699999999997</v>
      </c>
      <c r="K17" s="720">
        <v>32.664499999999997</v>
      </c>
      <c r="L17" s="1242">
        <f>D17*((E17*J17)+(K17*F17))</f>
        <v>48.534259999999996</v>
      </c>
      <c r="N17" s="722"/>
    </row>
    <row r="18" spans="1:14" ht="12.75" customHeight="1">
      <c r="A18" s="2371" t="s">
        <v>4241</v>
      </c>
      <c r="B18" s="2372"/>
      <c r="C18" s="2372"/>
      <c r="D18" s="2372"/>
      <c r="E18" s="2372"/>
      <c r="F18" s="2372"/>
      <c r="G18" s="2372"/>
      <c r="H18" s="723"/>
      <c r="I18" s="724">
        <f>SUM(I17:I17)</f>
        <v>50.915459999999996</v>
      </c>
      <c r="J18" s="725"/>
      <c r="K18" s="726"/>
      <c r="L18" s="826">
        <f>SUM(L17:L17)</f>
        <v>48.534259999999996</v>
      </c>
      <c r="N18" s="728"/>
    </row>
    <row r="19" spans="1:14" ht="8.1" customHeight="1">
      <c r="A19" s="1132"/>
      <c r="B19" s="1125"/>
      <c r="C19" s="1125"/>
      <c r="D19" s="1125"/>
      <c r="E19" s="1125"/>
      <c r="F19" s="1125"/>
      <c r="G19" s="1125"/>
      <c r="H19" s="1125"/>
      <c r="I19" s="729"/>
      <c r="J19" s="725"/>
      <c r="K19" s="726"/>
      <c r="L19" s="1136"/>
      <c r="N19" s="728"/>
    </row>
    <row r="20" spans="1:14" ht="12.75" customHeight="1">
      <c r="A20" s="2356" t="s">
        <v>3924</v>
      </c>
      <c r="B20" s="2359" t="s">
        <v>4242</v>
      </c>
      <c r="C20" s="1122"/>
      <c r="D20" s="2359" t="s">
        <v>4228</v>
      </c>
      <c r="E20" s="2359" t="s">
        <v>30</v>
      </c>
      <c r="F20" s="1122"/>
      <c r="G20" s="2364" t="s">
        <v>4230</v>
      </c>
      <c r="H20" s="2365"/>
      <c r="I20" s="2366"/>
      <c r="J20" s="2364" t="s">
        <v>4231</v>
      </c>
      <c r="K20" s="2365"/>
      <c r="L20" s="2367"/>
      <c r="N20" s="728"/>
    </row>
    <row r="21" spans="1:14" ht="12.75" customHeight="1">
      <c r="A21" s="2358"/>
      <c r="B21" s="2361"/>
      <c r="C21" s="714"/>
      <c r="D21" s="2361"/>
      <c r="E21" s="2361"/>
      <c r="F21" s="730"/>
      <c r="G21" s="1124" t="s">
        <v>4243</v>
      </c>
      <c r="H21" s="2361" t="s">
        <v>4244</v>
      </c>
      <c r="I21" s="2363"/>
      <c r="J21" s="1124" t="s">
        <v>4243</v>
      </c>
      <c r="K21" s="2361" t="s">
        <v>4244</v>
      </c>
      <c r="L21" s="2373"/>
    </row>
    <row r="22" spans="1:14" ht="12.75" customHeight="1">
      <c r="A22" s="829" t="s">
        <v>4275</v>
      </c>
      <c r="B22" s="731" t="s">
        <v>4276</v>
      </c>
      <c r="C22" s="717"/>
      <c r="D22" s="732">
        <v>1</v>
      </c>
      <c r="E22" s="732" t="s">
        <v>4247</v>
      </c>
      <c r="F22" s="702"/>
      <c r="G22" s="719">
        <v>19.922799999999999</v>
      </c>
      <c r="H22" s="2368">
        <f>G22*D22</f>
        <v>19.922799999999999</v>
      </c>
      <c r="I22" s="2369"/>
      <c r="J22" s="719">
        <v>17.854700000000001</v>
      </c>
      <c r="K22" s="2368">
        <f>J22*D22</f>
        <v>17.854700000000001</v>
      </c>
      <c r="L22" s="2370"/>
    </row>
    <row r="23" spans="1:14" ht="12.75" customHeight="1">
      <c r="A23" s="829" t="s">
        <v>4248</v>
      </c>
      <c r="B23" s="731" t="s">
        <v>4249</v>
      </c>
      <c r="C23" s="717"/>
      <c r="D23" s="732">
        <v>1</v>
      </c>
      <c r="E23" s="732" t="s">
        <v>4247</v>
      </c>
      <c r="F23" s="702"/>
      <c r="G23" s="733">
        <v>16.531099999999999</v>
      </c>
      <c r="H23" s="2425">
        <f>G23*D23</f>
        <v>16.531099999999999</v>
      </c>
      <c r="I23" s="2426"/>
      <c r="J23" s="733">
        <v>14.978199999999999</v>
      </c>
      <c r="K23" s="2368">
        <f>J23*D23</f>
        <v>14.978199999999999</v>
      </c>
      <c r="L23" s="2370"/>
    </row>
    <row r="24" spans="1:14" ht="12.75" customHeight="1">
      <c r="A24" s="2371" t="s">
        <v>4250</v>
      </c>
      <c r="B24" s="2372"/>
      <c r="C24" s="2372"/>
      <c r="D24" s="2372"/>
      <c r="E24" s="2372"/>
      <c r="F24" s="2372"/>
      <c r="G24" s="2372"/>
      <c r="H24" s="2374">
        <f>SUM(H22:I23)</f>
        <v>36.453899999999997</v>
      </c>
      <c r="I24" s="2374"/>
      <c r="J24" s="734"/>
      <c r="K24" s="2374">
        <f>SUM(K22:L23)</f>
        <v>32.832900000000002</v>
      </c>
      <c r="L24" s="2376"/>
    </row>
    <row r="25" spans="1:14" ht="8.1" customHeight="1">
      <c r="A25" s="1132"/>
      <c r="B25" s="1125"/>
      <c r="C25" s="1125"/>
      <c r="D25" s="1125"/>
      <c r="E25" s="1125"/>
      <c r="F25" s="1125"/>
      <c r="G25" s="1125"/>
      <c r="H25" s="1127"/>
      <c r="I25" s="1127"/>
      <c r="J25" s="735"/>
      <c r="K25" s="1127"/>
      <c r="L25" s="1134"/>
    </row>
    <row r="26" spans="1:14">
      <c r="A26" s="2377" t="s">
        <v>4251</v>
      </c>
      <c r="B26" s="2378"/>
      <c r="C26" s="2378"/>
      <c r="D26" s="2378"/>
      <c r="E26" s="2378"/>
      <c r="F26" s="2379"/>
      <c r="G26" s="2364" t="s">
        <v>4230</v>
      </c>
      <c r="H26" s="2365"/>
      <c r="I26" s="2366"/>
      <c r="J26" s="2364" t="s">
        <v>4231</v>
      </c>
      <c r="K26" s="2365"/>
      <c r="L26" s="2367"/>
    </row>
    <row r="27" spans="1:14">
      <c r="A27" s="2380"/>
      <c r="B27" s="2381"/>
      <c r="C27" s="2381"/>
      <c r="D27" s="2381"/>
      <c r="E27" s="2381"/>
      <c r="F27" s="2382"/>
      <c r="G27" s="2383">
        <f>(H24+I18)/K13</f>
        <v>18.589225531914892</v>
      </c>
      <c r="H27" s="2384"/>
      <c r="I27" s="2385"/>
      <c r="J27" s="2383">
        <f>(K24+L18)/K13</f>
        <v>17.312161702127657</v>
      </c>
      <c r="K27" s="2384"/>
      <c r="L27" s="2386"/>
    </row>
    <row r="28" spans="1:14" ht="8.1" customHeight="1">
      <c r="A28" s="831"/>
      <c r="B28" s="736"/>
      <c r="C28" s="736"/>
      <c r="D28" s="736"/>
      <c r="E28" s="736"/>
      <c r="F28" s="736"/>
      <c r="G28" s="736"/>
      <c r="H28" s="736"/>
      <c r="I28" s="736"/>
      <c r="J28" s="736"/>
      <c r="K28" s="737"/>
      <c r="L28" s="832"/>
    </row>
    <row r="29" spans="1:14" ht="15" customHeight="1">
      <c r="A29" s="833" t="s">
        <v>4252</v>
      </c>
      <c r="B29" s="1123" t="s">
        <v>4253</v>
      </c>
      <c r="C29" s="738"/>
      <c r="D29" s="1123" t="s">
        <v>4228</v>
      </c>
      <c r="E29" s="1123" t="s">
        <v>4254</v>
      </c>
      <c r="F29" s="738"/>
      <c r="G29" s="1124" t="s">
        <v>4255</v>
      </c>
      <c r="H29" s="2361" t="s">
        <v>4256</v>
      </c>
      <c r="I29" s="2363"/>
      <c r="J29" s="1124" t="s">
        <v>4255</v>
      </c>
      <c r="K29" s="2361" t="s">
        <v>4256</v>
      </c>
      <c r="L29" s="2373"/>
      <c r="M29" s="739"/>
    </row>
    <row r="30" spans="1:14" ht="23.25" customHeight="1">
      <c r="A30" s="825" t="s">
        <v>4277</v>
      </c>
      <c r="B30" s="755" t="s">
        <v>4278</v>
      </c>
      <c r="C30" s="857"/>
      <c r="D30" s="1128">
        <v>1.0581199999999999</v>
      </c>
      <c r="E30" s="732" t="s">
        <v>4279</v>
      </c>
      <c r="F30" s="858"/>
      <c r="G30" s="761">
        <v>9.7012999999999998</v>
      </c>
      <c r="H30" s="2427">
        <f>D30*G30</f>
        <v>10.265139555999999</v>
      </c>
      <c r="I30" s="2428"/>
      <c r="J30" s="761">
        <v>9.7012999999999998</v>
      </c>
      <c r="K30" s="2427">
        <f>D30*J30</f>
        <v>10.265139555999999</v>
      </c>
      <c r="L30" s="2429"/>
      <c r="M30" s="739"/>
    </row>
    <row r="31" spans="1:14" ht="15" customHeight="1">
      <c r="A31" s="825" t="s">
        <v>4280</v>
      </c>
      <c r="B31" s="731" t="s">
        <v>4281</v>
      </c>
      <c r="C31" s="857"/>
      <c r="D31" s="1128">
        <v>12.717000000000001</v>
      </c>
      <c r="E31" s="732" t="s">
        <v>4279</v>
      </c>
      <c r="F31" s="858"/>
      <c r="G31" s="761">
        <v>14.026199999999999</v>
      </c>
      <c r="H31" s="2368">
        <f>D31*G31</f>
        <v>178.3711854</v>
      </c>
      <c r="I31" s="2369"/>
      <c r="J31" s="761">
        <v>14.026199999999999</v>
      </c>
      <c r="K31" s="2368">
        <f>D31*J31</f>
        <v>178.3711854</v>
      </c>
      <c r="L31" s="2370"/>
      <c r="M31" s="739"/>
    </row>
    <row r="32" spans="1:14">
      <c r="A32" s="2371" t="s">
        <v>4257</v>
      </c>
      <c r="B32" s="2372"/>
      <c r="C32" s="2372"/>
      <c r="D32" s="2372"/>
      <c r="E32" s="2372"/>
      <c r="F32" s="2372"/>
      <c r="G32" s="2372"/>
      <c r="H32" s="2374">
        <f>SUM(H30:I31)</f>
        <v>188.63632495600001</v>
      </c>
      <c r="I32" s="2374"/>
      <c r="J32" s="723"/>
      <c r="K32" s="2374">
        <f>SUM(K30:L31)</f>
        <v>188.63632495600001</v>
      </c>
      <c r="L32" s="2376"/>
      <c r="M32" s="740"/>
    </row>
    <row r="33" spans="1:13" ht="8.1" customHeight="1">
      <c r="A33" s="1132"/>
      <c r="B33" s="1125"/>
      <c r="C33" s="1125"/>
      <c r="D33" s="1125"/>
      <c r="E33" s="1125"/>
      <c r="F33" s="1125"/>
      <c r="G33" s="1125"/>
      <c r="H33" s="1125"/>
      <c r="I33" s="1125"/>
      <c r="J33" s="1125"/>
      <c r="K33" s="1126"/>
      <c r="L33" s="1136"/>
      <c r="M33" s="740"/>
    </row>
    <row r="34" spans="1:13">
      <c r="A34" s="2356" t="s">
        <v>4258</v>
      </c>
      <c r="B34" s="2359" t="s">
        <v>4259</v>
      </c>
      <c r="C34" s="1122"/>
      <c r="D34" s="2359"/>
      <c r="E34" s="2359" t="s">
        <v>4228</v>
      </c>
      <c r="F34" s="2362" t="s">
        <v>4254</v>
      </c>
      <c r="G34" s="2364" t="s">
        <v>4230</v>
      </c>
      <c r="H34" s="2365"/>
      <c r="I34" s="2366"/>
      <c r="J34" s="2364" t="s">
        <v>4231</v>
      </c>
      <c r="K34" s="2365"/>
      <c r="L34" s="2367"/>
      <c r="M34" s="740"/>
    </row>
    <row r="35" spans="1:13">
      <c r="A35" s="2358"/>
      <c r="B35" s="2361"/>
      <c r="C35" s="714"/>
      <c r="D35" s="2361"/>
      <c r="E35" s="2361"/>
      <c r="F35" s="2363"/>
      <c r="G35" s="1124" t="s">
        <v>4256</v>
      </c>
      <c r="H35" s="2361" t="s">
        <v>4260</v>
      </c>
      <c r="I35" s="2363"/>
      <c r="J35" s="1124" t="s">
        <v>4256</v>
      </c>
      <c r="K35" s="2361" t="s">
        <v>4260</v>
      </c>
      <c r="L35" s="2373"/>
      <c r="M35" s="740"/>
    </row>
    <row r="36" spans="1:13" ht="19.5" customHeight="1">
      <c r="A36" s="848">
        <v>1107892</v>
      </c>
      <c r="B36" s="2433" t="s">
        <v>4282</v>
      </c>
      <c r="C36" s="2433"/>
      <c r="D36" s="1137"/>
      <c r="E36" s="1137">
        <v>1.7999999999999999E-2</v>
      </c>
      <c r="F36" s="1137" t="s">
        <v>4013</v>
      </c>
      <c r="G36" s="757">
        <f>'1107892'!G63:I63</f>
        <v>375.59</v>
      </c>
      <c r="H36" s="2434">
        <f>G36*E36</f>
        <v>6.7606199999999994</v>
      </c>
      <c r="I36" s="2435"/>
      <c r="J36" s="757">
        <f>'1107892'!J63:L63</f>
        <v>370.49</v>
      </c>
      <c r="K36" s="2434">
        <f>J36*E36</f>
        <v>6.6688199999999993</v>
      </c>
      <c r="L36" s="2436"/>
      <c r="M36" s="740"/>
    </row>
    <row r="37" spans="1:13" ht="15.75" customHeight="1">
      <c r="A37" s="836">
        <v>4805750</v>
      </c>
      <c r="B37" s="1130" t="s">
        <v>4283</v>
      </c>
      <c r="C37" s="1130"/>
      <c r="D37" s="1135"/>
      <c r="E37" s="1135">
        <v>1.7999999999999999E-2</v>
      </c>
      <c r="F37" s="1135" t="s">
        <v>4013</v>
      </c>
      <c r="G37" s="758">
        <f>'4805750'!G47:I47</f>
        <v>35.442100000000003</v>
      </c>
      <c r="H37" s="2430">
        <f>G37*E37</f>
        <v>0.63795780000000002</v>
      </c>
      <c r="I37" s="2431"/>
      <c r="J37" s="758">
        <f>'4805750'!J47:L47</f>
        <v>32.250500000000002</v>
      </c>
      <c r="K37" s="2430">
        <f>J37*E37</f>
        <v>0.58050900000000005</v>
      </c>
      <c r="L37" s="2432"/>
      <c r="M37" s="740"/>
    </row>
    <row r="38" spans="1:13">
      <c r="A38" s="2371" t="s">
        <v>4262</v>
      </c>
      <c r="B38" s="2372"/>
      <c r="C38" s="2372"/>
      <c r="D38" s="2372"/>
      <c r="E38" s="2372"/>
      <c r="F38" s="2372"/>
      <c r="G38" s="2372"/>
      <c r="H38" s="2374">
        <f>SUM(H36:I37)</f>
        <v>7.3985777999999991</v>
      </c>
      <c r="I38" s="2374"/>
      <c r="J38" s="744"/>
      <c r="K38" s="2374">
        <f>SUM(K36:L37)</f>
        <v>7.2493289999999995</v>
      </c>
      <c r="L38" s="2376"/>
      <c r="M38" s="740"/>
    </row>
    <row r="39" spans="1:13" ht="8.1" customHeight="1">
      <c r="A39" s="831"/>
      <c r="B39" s="736"/>
      <c r="C39" s="736"/>
      <c r="D39" s="736"/>
      <c r="E39" s="745"/>
      <c r="F39" s="745"/>
      <c r="G39" s="745"/>
      <c r="H39" s="745"/>
      <c r="I39" s="745"/>
      <c r="J39" s="745"/>
      <c r="K39" s="746"/>
      <c r="L39" s="837"/>
      <c r="M39" s="740"/>
    </row>
    <row r="40" spans="1:13">
      <c r="A40" s="2356" t="s">
        <v>4263</v>
      </c>
      <c r="B40" s="2359" t="s">
        <v>4264</v>
      </c>
      <c r="C40" s="1122"/>
      <c r="D40" s="2359" t="s">
        <v>28</v>
      </c>
      <c r="E40" s="2359" t="s">
        <v>4228</v>
      </c>
      <c r="F40" s="2362" t="s">
        <v>4254</v>
      </c>
      <c r="G40" s="2364" t="s">
        <v>4230</v>
      </c>
      <c r="H40" s="2365"/>
      <c r="I40" s="2366"/>
      <c r="J40" s="2364" t="s">
        <v>4231</v>
      </c>
      <c r="K40" s="2365"/>
      <c r="L40" s="2367"/>
      <c r="M40" s="740"/>
    </row>
    <row r="41" spans="1:13">
      <c r="A41" s="2358"/>
      <c r="B41" s="2361"/>
      <c r="C41" s="714"/>
      <c r="D41" s="2361"/>
      <c r="E41" s="2361"/>
      <c r="F41" s="2363"/>
      <c r="G41" s="1124" t="s">
        <v>4256</v>
      </c>
      <c r="H41" s="2361" t="s">
        <v>4260</v>
      </c>
      <c r="I41" s="2363"/>
      <c r="J41" s="1124" t="s">
        <v>4256</v>
      </c>
      <c r="K41" s="2361" t="s">
        <v>4260</v>
      </c>
      <c r="L41" s="2373"/>
      <c r="M41" s="740"/>
    </row>
    <row r="42" spans="1:13" ht="30.75" customHeight="1">
      <c r="A42" s="848" t="s">
        <v>4284</v>
      </c>
      <c r="B42" s="2433" t="s">
        <v>4354</v>
      </c>
      <c r="C42" s="2433"/>
      <c r="D42" s="731">
        <v>5915474</v>
      </c>
      <c r="E42" s="731">
        <v>1.06E-3</v>
      </c>
      <c r="F42" s="731" t="s">
        <v>3367</v>
      </c>
      <c r="G42" s="759">
        <f>'5915474'!G47:I47</f>
        <v>24.79</v>
      </c>
      <c r="H42" s="2440">
        <f>G42*E42</f>
        <v>2.6277399999999999E-2</v>
      </c>
      <c r="I42" s="2441"/>
      <c r="J42" s="1128">
        <f>'5915474'!J47:L47</f>
        <v>23.648673373671567</v>
      </c>
      <c r="K42" s="2440">
        <f>J42*E42</f>
        <v>2.506759377609186E-2</v>
      </c>
      <c r="L42" s="2442"/>
      <c r="M42" s="740"/>
    </row>
    <row r="43" spans="1:13" ht="24.75" customHeight="1">
      <c r="A43" s="848" t="s">
        <v>4286</v>
      </c>
      <c r="B43" s="1131" t="s">
        <v>4287</v>
      </c>
      <c r="C43" s="1131"/>
      <c r="D43" s="731">
        <v>5915474</v>
      </c>
      <c r="E43" s="731">
        <v>1.272E-2</v>
      </c>
      <c r="F43" s="731" t="s">
        <v>3367</v>
      </c>
      <c r="G43" s="761">
        <f>'5915474'!G47:I47</f>
        <v>24.79</v>
      </c>
      <c r="H43" s="2437">
        <f>G43*E43</f>
        <v>0.31532880000000002</v>
      </c>
      <c r="I43" s="2438"/>
      <c r="J43" s="1128">
        <f>'5915474'!J47:L47</f>
        <v>23.648673373671567</v>
      </c>
      <c r="K43" s="2437">
        <f>J43*E43</f>
        <v>0.30081112531310233</v>
      </c>
      <c r="L43" s="2439"/>
      <c r="M43" s="740"/>
    </row>
    <row r="44" spans="1:13" ht="21">
      <c r="A44" s="836">
        <v>4805750</v>
      </c>
      <c r="B44" s="1130" t="s">
        <v>4288</v>
      </c>
      <c r="C44" s="1130"/>
      <c r="D44" s="747">
        <v>5915476</v>
      </c>
      <c r="E44" s="747">
        <v>3.3750000000000002E-2</v>
      </c>
      <c r="F44" s="747" t="s">
        <v>3367</v>
      </c>
      <c r="G44" s="762">
        <f>'5915476'!G47:I47</f>
        <v>23.64</v>
      </c>
      <c r="H44" s="2437">
        <f>G44*E44</f>
        <v>0.79785000000000006</v>
      </c>
      <c r="I44" s="2438"/>
      <c r="J44" s="1133">
        <f>'5915476'!J47:L47</f>
        <v>22.704696175688152</v>
      </c>
      <c r="K44" s="2437">
        <f>J44*E44</f>
        <v>0.7662834959294752</v>
      </c>
      <c r="L44" s="2439"/>
      <c r="M44" s="740"/>
    </row>
    <row r="45" spans="1:13">
      <c r="A45" s="2371" t="s">
        <v>4266</v>
      </c>
      <c r="B45" s="2372"/>
      <c r="C45" s="2372"/>
      <c r="D45" s="2372"/>
      <c r="E45" s="2372"/>
      <c r="F45" s="2372"/>
      <c r="G45" s="2372"/>
      <c r="H45" s="2374">
        <f>SUM(H42:I44)</f>
        <v>1.1394562000000001</v>
      </c>
      <c r="I45" s="2374"/>
      <c r="J45" s="749"/>
      <c r="K45" s="2374">
        <f>SUM(K42:L44)</f>
        <v>1.0921622150186694</v>
      </c>
      <c r="L45" s="2376"/>
      <c r="M45" s="740"/>
    </row>
    <row r="46" spans="1:13" ht="8.1" customHeight="1">
      <c r="A46" s="831"/>
      <c r="B46" s="736"/>
      <c r="C46" s="736"/>
      <c r="D46" s="736"/>
      <c r="E46" s="745"/>
      <c r="F46" s="745"/>
      <c r="G46" s="745"/>
      <c r="H46" s="745"/>
      <c r="I46" s="745"/>
      <c r="J46" s="745"/>
      <c r="K46" s="746"/>
      <c r="L46" s="837"/>
      <c r="M46" s="740"/>
    </row>
    <row r="47" spans="1:13">
      <c r="A47" s="2356" t="s">
        <v>4267</v>
      </c>
      <c r="B47" s="2359" t="s">
        <v>4268</v>
      </c>
      <c r="C47" s="1122"/>
      <c r="D47" s="750"/>
      <c r="E47" s="2359" t="s">
        <v>4228</v>
      </c>
      <c r="F47" s="2359" t="s">
        <v>4254</v>
      </c>
      <c r="G47" s="2365" t="s">
        <v>27</v>
      </c>
      <c r="H47" s="2365"/>
      <c r="I47" s="2365"/>
      <c r="J47" s="2359" t="s">
        <v>4256</v>
      </c>
      <c r="K47" s="2359"/>
      <c r="L47" s="2402"/>
      <c r="M47" s="740"/>
    </row>
    <row r="48" spans="1:13">
      <c r="A48" s="2358"/>
      <c r="B48" s="2361"/>
      <c r="C48" s="714"/>
      <c r="D48" s="730"/>
      <c r="E48" s="2361"/>
      <c r="F48" s="2361"/>
      <c r="G48" s="1121" t="s">
        <v>2800</v>
      </c>
      <c r="H48" s="1121" t="s">
        <v>2801</v>
      </c>
      <c r="I48" s="1121" t="s">
        <v>2802</v>
      </c>
      <c r="J48" s="2361"/>
      <c r="K48" s="2361"/>
      <c r="L48" s="2373"/>
      <c r="M48" s="740"/>
    </row>
    <row r="49" spans="1:15" ht="30" customHeight="1">
      <c r="A49" s="838" t="s">
        <v>4284</v>
      </c>
      <c r="B49" s="2396" t="s">
        <v>4354</v>
      </c>
      <c r="C49" s="2396"/>
      <c r="D49" s="752"/>
      <c r="E49" s="747">
        <v>1.06E-3</v>
      </c>
      <c r="F49" s="747" t="s">
        <v>4269</v>
      </c>
      <c r="G49" s="747">
        <v>5915322</v>
      </c>
      <c r="H49" s="747">
        <v>5915323</v>
      </c>
      <c r="I49" s="747">
        <v>5915324</v>
      </c>
      <c r="J49" s="753"/>
      <c r="K49" s="754"/>
      <c r="L49" s="839"/>
      <c r="M49" s="740"/>
    </row>
    <row r="50" spans="1:15" ht="21" customHeight="1">
      <c r="A50" s="838">
        <v>4805750</v>
      </c>
      <c r="B50" s="2396" t="s">
        <v>4355</v>
      </c>
      <c r="C50" s="2396"/>
      <c r="D50" s="752"/>
      <c r="E50" s="747">
        <v>3.3750000000000002E-2</v>
      </c>
      <c r="F50" s="747" t="s">
        <v>4269</v>
      </c>
      <c r="G50" s="747">
        <v>5914314</v>
      </c>
      <c r="H50" s="747">
        <v>5914329</v>
      </c>
      <c r="I50" s="747">
        <v>5914344</v>
      </c>
      <c r="J50" s="753"/>
      <c r="K50" s="754"/>
      <c r="L50" s="839"/>
      <c r="M50" s="740"/>
    </row>
    <row r="51" spans="1:15" ht="24" customHeight="1">
      <c r="A51" s="838" t="s">
        <v>4286</v>
      </c>
      <c r="B51" s="2396" t="s">
        <v>4287</v>
      </c>
      <c r="C51" s="2396"/>
      <c r="D51" s="752"/>
      <c r="E51" s="747">
        <v>1.272E-2</v>
      </c>
      <c r="F51" s="747" t="s">
        <v>4269</v>
      </c>
      <c r="G51" s="747">
        <v>5915322</v>
      </c>
      <c r="H51" s="747">
        <v>5915323</v>
      </c>
      <c r="I51" s="747">
        <v>5915324</v>
      </c>
      <c r="J51" s="753"/>
      <c r="K51" s="754"/>
      <c r="L51" s="839"/>
      <c r="M51" s="740"/>
    </row>
    <row r="52" spans="1:15" ht="8.1" customHeight="1">
      <c r="A52" s="831"/>
      <c r="B52" s="736"/>
      <c r="C52" s="736"/>
      <c r="D52" s="736"/>
      <c r="E52" s="745"/>
      <c r="F52" s="745"/>
      <c r="G52" s="745"/>
      <c r="H52" s="745"/>
      <c r="I52" s="745"/>
      <c r="J52" s="745"/>
      <c r="K52" s="746"/>
      <c r="L52" s="837"/>
      <c r="M52" s="740"/>
    </row>
    <row r="53" spans="1:15">
      <c r="A53" s="2377" t="s">
        <v>4270</v>
      </c>
      <c r="B53" s="2378"/>
      <c r="C53" s="2378"/>
      <c r="D53" s="2378"/>
      <c r="E53" s="2378"/>
      <c r="F53" s="2379"/>
      <c r="G53" s="2364" t="s">
        <v>4230</v>
      </c>
      <c r="H53" s="2365"/>
      <c r="I53" s="2366"/>
      <c r="J53" s="2364" t="s">
        <v>4231</v>
      </c>
      <c r="K53" s="2365"/>
      <c r="L53" s="2367"/>
      <c r="M53" s="740"/>
    </row>
    <row r="54" spans="1:15" ht="15" customHeight="1" thickBot="1">
      <c r="A54" s="2405"/>
      <c r="B54" s="2406"/>
      <c r="C54" s="2406"/>
      <c r="D54" s="2406"/>
      <c r="E54" s="2406"/>
      <c r="F54" s="2407"/>
      <c r="G54" s="2408">
        <f>H45+H32+H38+G27</f>
        <v>215.7635844879149</v>
      </c>
      <c r="H54" s="2409"/>
      <c r="I54" s="2410"/>
      <c r="J54" s="2411">
        <f>K45+K38+K32+J27</f>
        <v>214.28997787314634</v>
      </c>
      <c r="K54" s="2411"/>
      <c r="L54" s="2412"/>
    </row>
    <row r="55" spans="1:15" s="702" customFormat="1">
      <c r="A55" s="2403" t="s">
        <v>4289</v>
      </c>
      <c r="B55" s="2403"/>
      <c r="C55" s="2403"/>
      <c r="D55" s="2403"/>
      <c r="E55" s="2403"/>
      <c r="F55" s="2403"/>
      <c r="G55" s="2403"/>
      <c r="H55" s="2403"/>
      <c r="I55" s="2403"/>
      <c r="J55" s="2403"/>
      <c r="K55" s="2403"/>
      <c r="L55" s="2403"/>
      <c r="N55" s="703"/>
      <c r="O55" s="703"/>
    </row>
    <row r="56" spans="1:15" s="702" customFormat="1">
      <c r="A56" s="2403" t="s">
        <v>4290</v>
      </c>
      <c r="B56" s="2403"/>
      <c r="C56" s="2403"/>
      <c r="D56" s="2403"/>
      <c r="E56" s="2403"/>
      <c r="F56" s="2403"/>
      <c r="G56" s="2403"/>
      <c r="H56" s="2403"/>
      <c r="I56" s="2403"/>
      <c r="J56" s="2403"/>
      <c r="K56" s="2403"/>
      <c r="L56" s="2403"/>
      <c r="N56" s="703"/>
      <c r="O56" s="703"/>
    </row>
    <row r="57" spans="1:15" s="702" customFormat="1">
      <c r="A57" s="2404" t="s">
        <v>4273</v>
      </c>
      <c r="B57" s="2404"/>
      <c r="C57" s="2404"/>
      <c r="D57" s="2404"/>
      <c r="E57" s="2404"/>
      <c r="F57" s="2404"/>
      <c r="G57" s="2404"/>
      <c r="H57" s="2404"/>
      <c r="I57" s="2404"/>
      <c r="J57" s="2404"/>
      <c r="K57" s="2404"/>
      <c r="L57" s="2404"/>
      <c r="N57" s="703"/>
      <c r="O57" s="703"/>
    </row>
    <row r="58" spans="1:15" s="702" customFormat="1">
      <c r="A58" s="2404" t="s">
        <v>4274</v>
      </c>
      <c r="B58" s="2404"/>
      <c r="C58" s="2404"/>
      <c r="D58" s="2404"/>
      <c r="E58" s="2404"/>
      <c r="F58" s="2404"/>
      <c r="G58" s="2404"/>
      <c r="H58" s="2404"/>
      <c r="I58" s="2404"/>
      <c r="J58" s="2404"/>
      <c r="K58" s="2404"/>
      <c r="L58" s="2404"/>
      <c r="N58" s="703"/>
      <c r="O58" s="703"/>
    </row>
  </sheetData>
  <mergeCells count="98">
    <mergeCell ref="A1:L1"/>
    <mergeCell ref="A2:L2"/>
    <mergeCell ref="A3:L3"/>
    <mergeCell ref="A4:L4"/>
    <mergeCell ref="A5:L5"/>
    <mergeCell ref="A56:L56"/>
    <mergeCell ref="A57:L57"/>
    <mergeCell ref="A58:L58"/>
    <mergeCell ref="J47:L48"/>
    <mergeCell ref="B51:C51"/>
    <mergeCell ref="A53:F54"/>
    <mergeCell ref="G53:I53"/>
    <mergeCell ref="J53:L53"/>
    <mergeCell ref="G54:I54"/>
    <mergeCell ref="J54:L54"/>
    <mergeCell ref="A47:A48"/>
    <mergeCell ref="B47:B48"/>
    <mergeCell ref="E47:E48"/>
    <mergeCell ref="F47:F48"/>
    <mergeCell ref="G47:I47"/>
    <mergeCell ref="B49:C49"/>
    <mergeCell ref="B50:C50"/>
    <mergeCell ref="A55:L55"/>
    <mergeCell ref="H42:I42"/>
    <mergeCell ref="K42:L42"/>
    <mergeCell ref="H44:I44"/>
    <mergeCell ref="K44:L44"/>
    <mergeCell ref="A45:G45"/>
    <mergeCell ref="H45:I45"/>
    <mergeCell ref="K45:L45"/>
    <mergeCell ref="K36:L36"/>
    <mergeCell ref="H43:I43"/>
    <mergeCell ref="K43:L43"/>
    <mergeCell ref="A38:G38"/>
    <mergeCell ref="H38:I38"/>
    <mergeCell ref="K38:L38"/>
    <mergeCell ref="A40:A41"/>
    <mergeCell ref="B40:B41"/>
    <mergeCell ref="D40:D41"/>
    <mergeCell ref="E40:E41"/>
    <mergeCell ref="F40:F41"/>
    <mergeCell ref="G40:I40"/>
    <mergeCell ref="J40:L40"/>
    <mergeCell ref="H41:I41"/>
    <mergeCell ref="K41:L41"/>
    <mergeCell ref="B42:C42"/>
    <mergeCell ref="H37:I37"/>
    <mergeCell ref="K37:L37"/>
    <mergeCell ref="A32:G32"/>
    <mergeCell ref="H32:I32"/>
    <mergeCell ref="K32:L32"/>
    <mergeCell ref="A34:A35"/>
    <mergeCell ref="B34:B35"/>
    <mergeCell ref="D34:D35"/>
    <mergeCell ref="E34:E35"/>
    <mergeCell ref="F34:F35"/>
    <mergeCell ref="G34:I34"/>
    <mergeCell ref="J34:L34"/>
    <mergeCell ref="H35:I35"/>
    <mergeCell ref="K35:L35"/>
    <mergeCell ref="B36:C36"/>
    <mergeCell ref="H36:I36"/>
    <mergeCell ref="H29:I29"/>
    <mergeCell ref="K29:L29"/>
    <mergeCell ref="H30:I30"/>
    <mergeCell ref="K30:L30"/>
    <mergeCell ref="H31:I31"/>
    <mergeCell ref="K31:L31"/>
    <mergeCell ref="A24:G24"/>
    <mergeCell ref="H24:I24"/>
    <mergeCell ref="K24:L24"/>
    <mergeCell ref="A26:F27"/>
    <mergeCell ref="G26:I26"/>
    <mergeCell ref="J26:L26"/>
    <mergeCell ref="G27:I27"/>
    <mergeCell ref="J27:L27"/>
    <mergeCell ref="H23:I23"/>
    <mergeCell ref="K23:L23"/>
    <mergeCell ref="A18:G18"/>
    <mergeCell ref="A20:A21"/>
    <mergeCell ref="B20:B21"/>
    <mergeCell ref="D20:D21"/>
    <mergeCell ref="E20:E21"/>
    <mergeCell ref="G20:I20"/>
    <mergeCell ref="J20:L20"/>
    <mergeCell ref="H21:I21"/>
    <mergeCell ref="K21:L21"/>
    <mergeCell ref="H22:I22"/>
    <mergeCell ref="K22:L22"/>
    <mergeCell ref="A11:L11"/>
    <mergeCell ref="A14:A16"/>
    <mergeCell ref="B14:B16"/>
    <mergeCell ref="D14:D16"/>
    <mergeCell ref="E14:F15"/>
    <mergeCell ref="G14:I14"/>
    <mergeCell ref="J14:L14"/>
    <mergeCell ref="G15:H15"/>
    <mergeCell ref="J15:K15"/>
  </mergeCells>
  <printOptions horizontalCentered="1"/>
  <pageMargins left="0.78740157480314965" right="0.19685039370078741" top="0.39370078740157483" bottom="0.78740157480314965" header="0.11811023622047245" footer="0.31496062992125984"/>
  <pageSetup paperSize="9" scale="54" firstPageNumber="41" fitToHeight="100" orientation="portrait" r:id="rId1"/>
  <headerFooter scaleWithDoc="0">
    <oddHeader>&amp;RPágina &amp;P de &amp;N</oddHeader>
    <oddFooter>&amp;R&amp;G</oddFooter>
  </headerFooter>
  <drawing r:id="rId2"/>
  <legacyDrawingHF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Planilha23">
    <tabColor rgb="FF92D050"/>
    <pageSetUpPr fitToPage="1"/>
  </sheetPr>
  <dimension ref="A1:O51"/>
  <sheetViews>
    <sheetView showGridLines="0" view="pageBreakPreview" topLeftCell="A25" zoomScaleNormal="95" zoomScaleSheetLayoutView="100" workbookViewId="0">
      <selection activeCell="L15" sqref="L15"/>
    </sheetView>
  </sheetViews>
  <sheetFormatPr defaultRowHeight="12.75"/>
  <cols>
    <col min="1" max="1" width="15.85546875" style="703" customWidth="1"/>
    <col min="2" max="2" width="28.85546875" style="703" customWidth="1"/>
    <col min="3" max="3" width="10.42578125" style="703" customWidth="1"/>
    <col min="4" max="4" width="10" style="703" customWidth="1"/>
    <col min="5" max="5" width="12" style="703" customWidth="1"/>
    <col min="6" max="8" width="12.85546875" style="703" customWidth="1"/>
    <col min="9" max="9" width="11.85546875" style="703" customWidth="1"/>
    <col min="10" max="10" width="13.28515625" style="703" customWidth="1"/>
    <col min="11" max="11" width="14.5703125" style="703" customWidth="1"/>
    <col min="12" max="12" width="12.42578125" style="703" customWidth="1"/>
    <col min="13" max="13" width="2.7109375" style="702" customWidth="1"/>
    <col min="14" max="256" width="9.140625" style="703"/>
    <col min="257" max="257" width="15.85546875" style="703" customWidth="1"/>
    <col min="258" max="258" width="28.85546875" style="703" customWidth="1"/>
    <col min="259" max="259" width="10.42578125" style="703" customWidth="1"/>
    <col min="260" max="260" width="10" style="703" customWidth="1"/>
    <col min="261" max="261" width="12" style="703" customWidth="1"/>
    <col min="262" max="264" width="12.85546875" style="703" customWidth="1"/>
    <col min="265" max="265" width="11.85546875" style="703" customWidth="1"/>
    <col min="266" max="266" width="13.28515625" style="703" customWidth="1"/>
    <col min="267" max="267" width="14.5703125" style="703" customWidth="1"/>
    <col min="268" max="268" width="12.42578125" style="703" customWidth="1"/>
    <col min="269" max="269" width="2.7109375" style="703" customWidth="1"/>
    <col min="270" max="512" width="9.140625" style="703"/>
    <col min="513" max="513" width="15.85546875" style="703" customWidth="1"/>
    <col min="514" max="514" width="28.85546875" style="703" customWidth="1"/>
    <col min="515" max="515" width="10.42578125" style="703" customWidth="1"/>
    <col min="516" max="516" width="10" style="703" customWidth="1"/>
    <col min="517" max="517" width="12" style="703" customWidth="1"/>
    <col min="518" max="520" width="12.85546875" style="703" customWidth="1"/>
    <col min="521" max="521" width="11.85546875" style="703" customWidth="1"/>
    <col min="522" max="522" width="13.28515625" style="703" customWidth="1"/>
    <col min="523" max="523" width="14.5703125" style="703" customWidth="1"/>
    <col min="524" max="524" width="12.42578125" style="703" customWidth="1"/>
    <col min="525" max="525" width="2.7109375" style="703" customWidth="1"/>
    <col min="526" max="768" width="9.140625" style="703"/>
    <col min="769" max="769" width="15.85546875" style="703" customWidth="1"/>
    <col min="770" max="770" width="28.85546875" style="703" customWidth="1"/>
    <col min="771" max="771" width="10.42578125" style="703" customWidth="1"/>
    <col min="772" max="772" width="10" style="703" customWidth="1"/>
    <col min="773" max="773" width="12" style="703" customWidth="1"/>
    <col min="774" max="776" width="12.85546875" style="703" customWidth="1"/>
    <col min="777" max="777" width="11.85546875" style="703" customWidth="1"/>
    <col min="778" max="778" width="13.28515625" style="703" customWidth="1"/>
    <col min="779" max="779" width="14.5703125" style="703" customWidth="1"/>
    <col min="780" max="780" width="12.42578125" style="703" customWidth="1"/>
    <col min="781" max="781" width="2.7109375" style="703" customWidth="1"/>
    <col min="782" max="1024" width="9.140625" style="703"/>
    <col min="1025" max="1025" width="15.85546875" style="703" customWidth="1"/>
    <col min="1026" max="1026" width="28.85546875" style="703" customWidth="1"/>
    <col min="1027" max="1027" width="10.42578125" style="703" customWidth="1"/>
    <col min="1028" max="1028" width="10" style="703" customWidth="1"/>
    <col min="1029" max="1029" width="12" style="703" customWidth="1"/>
    <col min="1030" max="1032" width="12.85546875" style="703" customWidth="1"/>
    <col min="1033" max="1033" width="11.85546875" style="703" customWidth="1"/>
    <col min="1034" max="1034" width="13.28515625" style="703" customWidth="1"/>
    <col min="1035" max="1035" width="14.5703125" style="703" customWidth="1"/>
    <col min="1036" max="1036" width="12.42578125" style="703" customWidth="1"/>
    <col min="1037" max="1037" width="2.7109375" style="703" customWidth="1"/>
    <col min="1038" max="1280" width="9.140625" style="703"/>
    <col min="1281" max="1281" width="15.85546875" style="703" customWidth="1"/>
    <col min="1282" max="1282" width="28.85546875" style="703" customWidth="1"/>
    <col min="1283" max="1283" width="10.42578125" style="703" customWidth="1"/>
    <col min="1284" max="1284" width="10" style="703" customWidth="1"/>
    <col min="1285" max="1285" width="12" style="703" customWidth="1"/>
    <col min="1286" max="1288" width="12.85546875" style="703" customWidth="1"/>
    <col min="1289" max="1289" width="11.85546875" style="703" customWidth="1"/>
    <col min="1290" max="1290" width="13.28515625" style="703" customWidth="1"/>
    <col min="1291" max="1291" width="14.5703125" style="703" customWidth="1"/>
    <col min="1292" max="1292" width="12.42578125" style="703" customWidth="1"/>
    <col min="1293" max="1293" width="2.7109375" style="703" customWidth="1"/>
    <col min="1294" max="1536" width="9.140625" style="703"/>
    <col min="1537" max="1537" width="15.85546875" style="703" customWidth="1"/>
    <col min="1538" max="1538" width="28.85546875" style="703" customWidth="1"/>
    <col min="1539" max="1539" width="10.42578125" style="703" customWidth="1"/>
    <col min="1540" max="1540" width="10" style="703" customWidth="1"/>
    <col min="1541" max="1541" width="12" style="703" customWidth="1"/>
    <col min="1542" max="1544" width="12.85546875" style="703" customWidth="1"/>
    <col min="1545" max="1545" width="11.85546875" style="703" customWidth="1"/>
    <col min="1546" max="1546" width="13.28515625" style="703" customWidth="1"/>
    <col min="1547" max="1547" width="14.5703125" style="703" customWidth="1"/>
    <col min="1548" max="1548" width="12.42578125" style="703" customWidth="1"/>
    <col min="1549" max="1549" width="2.7109375" style="703" customWidth="1"/>
    <col min="1550" max="1792" width="9.140625" style="703"/>
    <col min="1793" max="1793" width="15.85546875" style="703" customWidth="1"/>
    <col min="1794" max="1794" width="28.85546875" style="703" customWidth="1"/>
    <col min="1795" max="1795" width="10.42578125" style="703" customWidth="1"/>
    <col min="1796" max="1796" width="10" style="703" customWidth="1"/>
    <col min="1797" max="1797" width="12" style="703" customWidth="1"/>
    <col min="1798" max="1800" width="12.85546875" style="703" customWidth="1"/>
    <col min="1801" max="1801" width="11.85546875" style="703" customWidth="1"/>
    <col min="1802" max="1802" width="13.28515625" style="703" customWidth="1"/>
    <col min="1803" max="1803" width="14.5703125" style="703" customWidth="1"/>
    <col min="1804" max="1804" width="12.42578125" style="703" customWidth="1"/>
    <col min="1805" max="1805" width="2.7109375" style="703" customWidth="1"/>
    <col min="1806" max="2048" width="9.140625" style="703"/>
    <col min="2049" max="2049" width="15.85546875" style="703" customWidth="1"/>
    <col min="2050" max="2050" width="28.85546875" style="703" customWidth="1"/>
    <col min="2051" max="2051" width="10.42578125" style="703" customWidth="1"/>
    <col min="2052" max="2052" width="10" style="703" customWidth="1"/>
    <col min="2053" max="2053" width="12" style="703" customWidth="1"/>
    <col min="2054" max="2056" width="12.85546875" style="703" customWidth="1"/>
    <col min="2057" max="2057" width="11.85546875" style="703" customWidth="1"/>
    <col min="2058" max="2058" width="13.28515625" style="703" customWidth="1"/>
    <col min="2059" max="2059" width="14.5703125" style="703" customWidth="1"/>
    <col min="2060" max="2060" width="12.42578125" style="703" customWidth="1"/>
    <col min="2061" max="2061" width="2.7109375" style="703" customWidth="1"/>
    <col min="2062" max="2304" width="9.140625" style="703"/>
    <col min="2305" max="2305" width="15.85546875" style="703" customWidth="1"/>
    <col min="2306" max="2306" width="28.85546875" style="703" customWidth="1"/>
    <col min="2307" max="2307" width="10.42578125" style="703" customWidth="1"/>
    <col min="2308" max="2308" width="10" style="703" customWidth="1"/>
    <col min="2309" max="2309" width="12" style="703" customWidth="1"/>
    <col min="2310" max="2312" width="12.85546875" style="703" customWidth="1"/>
    <col min="2313" max="2313" width="11.85546875" style="703" customWidth="1"/>
    <col min="2314" max="2314" width="13.28515625" style="703" customWidth="1"/>
    <col min="2315" max="2315" width="14.5703125" style="703" customWidth="1"/>
    <col min="2316" max="2316" width="12.42578125" style="703" customWidth="1"/>
    <col min="2317" max="2317" width="2.7109375" style="703" customWidth="1"/>
    <col min="2318" max="2560" width="9.140625" style="703"/>
    <col min="2561" max="2561" width="15.85546875" style="703" customWidth="1"/>
    <col min="2562" max="2562" width="28.85546875" style="703" customWidth="1"/>
    <col min="2563" max="2563" width="10.42578125" style="703" customWidth="1"/>
    <col min="2564" max="2564" width="10" style="703" customWidth="1"/>
    <col min="2565" max="2565" width="12" style="703" customWidth="1"/>
    <col min="2566" max="2568" width="12.85546875" style="703" customWidth="1"/>
    <col min="2569" max="2569" width="11.85546875" style="703" customWidth="1"/>
    <col min="2570" max="2570" width="13.28515625" style="703" customWidth="1"/>
    <col min="2571" max="2571" width="14.5703125" style="703" customWidth="1"/>
    <col min="2572" max="2572" width="12.42578125" style="703" customWidth="1"/>
    <col min="2573" max="2573" width="2.7109375" style="703" customWidth="1"/>
    <col min="2574" max="2816" width="9.140625" style="703"/>
    <col min="2817" max="2817" width="15.85546875" style="703" customWidth="1"/>
    <col min="2818" max="2818" width="28.85546875" style="703" customWidth="1"/>
    <col min="2819" max="2819" width="10.42578125" style="703" customWidth="1"/>
    <col min="2820" max="2820" width="10" style="703" customWidth="1"/>
    <col min="2821" max="2821" width="12" style="703" customWidth="1"/>
    <col min="2822" max="2824" width="12.85546875" style="703" customWidth="1"/>
    <col min="2825" max="2825" width="11.85546875" style="703" customWidth="1"/>
    <col min="2826" max="2826" width="13.28515625" style="703" customWidth="1"/>
    <col min="2827" max="2827" width="14.5703125" style="703" customWidth="1"/>
    <col min="2828" max="2828" width="12.42578125" style="703" customWidth="1"/>
    <col min="2829" max="2829" width="2.7109375" style="703" customWidth="1"/>
    <col min="2830" max="3072" width="9.140625" style="703"/>
    <col min="3073" max="3073" width="15.85546875" style="703" customWidth="1"/>
    <col min="3074" max="3074" width="28.85546875" style="703" customWidth="1"/>
    <col min="3075" max="3075" width="10.42578125" style="703" customWidth="1"/>
    <col min="3076" max="3076" width="10" style="703" customWidth="1"/>
    <col min="3077" max="3077" width="12" style="703" customWidth="1"/>
    <col min="3078" max="3080" width="12.85546875" style="703" customWidth="1"/>
    <col min="3081" max="3081" width="11.85546875" style="703" customWidth="1"/>
    <col min="3082" max="3082" width="13.28515625" style="703" customWidth="1"/>
    <col min="3083" max="3083" width="14.5703125" style="703" customWidth="1"/>
    <col min="3084" max="3084" width="12.42578125" style="703" customWidth="1"/>
    <col min="3085" max="3085" width="2.7109375" style="703" customWidth="1"/>
    <col min="3086" max="3328" width="9.140625" style="703"/>
    <col min="3329" max="3329" width="15.85546875" style="703" customWidth="1"/>
    <col min="3330" max="3330" width="28.85546875" style="703" customWidth="1"/>
    <col min="3331" max="3331" width="10.42578125" style="703" customWidth="1"/>
    <col min="3332" max="3332" width="10" style="703" customWidth="1"/>
    <col min="3333" max="3333" width="12" style="703" customWidth="1"/>
    <col min="3334" max="3336" width="12.85546875" style="703" customWidth="1"/>
    <col min="3337" max="3337" width="11.85546875" style="703" customWidth="1"/>
    <col min="3338" max="3338" width="13.28515625" style="703" customWidth="1"/>
    <col min="3339" max="3339" width="14.5703125" style="703" customWidth="1"/>
    <col min="3340" max="3340" width="12.42578125" style="703" customWidth="1"/>
    <col min="3341" max="3341" width="2.7109375" style="703" customWidth="1"/>
    <col min="3342" max="3584" width="9.140625" style="703"/>
    <col min="3585" max="3585" width="15.85546875" style="703" customWidth="1"/>
    <col min="3586" max="3586" width="28.85546875" style="703" customWidth="1"/>
    <col min="3587" max="3587" width="10.42578125" style="703" customWidth="1"/>
    <col min="3588" max="3588" width="10" style="703" customWidth="1"/>
    <col min="3589" max="3589" width="12" style="703" customWidth="1"/>
    <col min="3590" max="3592" width="12.85546875" style="703" customWidth="1"/>
    <col min="3593" max="3593" width="11.85546875" style="703" customWidth="1"/>
    <col min="3594" max="3594" width="13.28515625" style="703" customWidth="1"/>
    <col min="3595" max="3595" width="14.5703125" style="703" customWidth="1"/>
    <col min="3596" max="3596" width="12.42578125" style="703" customWidth="1"/>
    <col min="3597" max="3597" width="2.7109375" style="703" customWidth="1"/>
    <col min="3598" max="3840" width="9.140625" style="703"/>
    <col min="3841" max="3841" width="15.85546875" style="703" customWidth="1"/>
    <col min="3842" max="3842" width="28.85546875" style="703" customWidth="1"/>
    <col min="3843" max="3843" width="10.42578125" style="703" customWidth="1"/>
    <col min="3844" max="3844" width="10" style="703" customWidth="1"/>
    <col min="3845" max="3845" width="12" style="703" customWidth="1"/>
    <col min="3846" max="3848" width="12.85546875" style="703" customWidth="1"/>
    <col min="3849" max="3849" width="11.85546875" style="703" customWidth="1"/>
    <col min="3850" max="3850" width="13.28515625" style="703" customWidth="1"/>
    <col min="3851" max="3851" width="14.5703125" style="703" customWidth="1"/>
    <col min="3852" max="3852" width="12.42578125" style="703" customWidth="1"/>
    <col min="3853" max="3853" width="2.7109375" style="703" customWidth="1"/>
    <col min="3854" max="4096" width="9.140625" style="703"/>
    <col min="4097" max="4097" width="15.85546875" style="703" customWidth="1"/>
    <col min="4098" max="4098" width="28.85546875" style="703" customWidth="1"/>
    <col min="4099" max="4099" width="10.42578125" style="703" customWidth="1"/>
    <col min="4100" max="4100" width="10" style="703" customWidth="1"/>
    <col min="4101" max="4101" width="12" style="703" customWidth="1"/>
    <col min="4102" max="4104" width="12.85546875" style="703" customWidth="1"/>
    <col min="4105" max="4105" width="11.85546875" style="703" customWidth="1"/>
    <col min="4106" max="4106" width="13.28515625" style="703" customWidth="1"/>
    <col min="4107" max="4107" width="14.5703125" style="703" customWidth="1"/>
    <col min="4108" max="4108" width="12.42578125" style="703" customWidth="1"/>
    <col min="4109" max="4109" width="2.7109375" style="703" customWidth="1"/>
    <col min="4110" max="4352" width="9.140625" style="703"/>
    <col min="4353" max="4353" width="15.85546875" style="703" customWidth="1"/>
    <col min="4354" max="4354" width="28.85546875" style="703" customWidth="1"/>
    <col min="4355" max="4355" width="10.42578125" style="703" customWidth="1"/>
    <col min="4356" max="4356" width="10" style="703" customWidth="1"/>
    <col min="4357" max="4357" width="12" style="703" customWidth="1"/>
    <col min="4358" max="4360" width="12.85546875" style="703" customWidth="1"/>
    <col min="4361" max="4361" width="11.85546875" style="703" customWidth="1"/>
    <col min="4362" max="4362" width="13.28515625" style="703" customWidth="1"/>
    <col min="4363" max="4363" width="14.5703125" style="703" customWidth="1"/>
    <col min="4364" max="4364" width="12.42578125" style="703" customWidth="1"/>
    <col min="4365" max="4365" width="2.7109375" style="703" customWidth="1"/>
    <col min="4366" max="4608" width="9.140625" style="703"/>
    <col min="4609" max="4609" width="15.85546875" style="703" customWidth="1"/>
    <col min="4610" max="4610" width="28.85546875" style="703" customWidth="1"/>
    <col min="4611" max="4611" width="10.42578125" style="703" customWidth="1"/>
    <col min="4612" max="4612" width="10" style="703" customWidth="1"/>
    <col min="4613" max="4613" width="12" style="703" customWidth="1"/>
    <col min="4614" max="4616" width="12.85546875" style="703" customWidth="1"/>
    <col min="4617" max="4617" width="11.85546875" style="703" customWidth="1"/>
    <col min="4618" max="4618" width="13.28515625" style="703" customWidth="1"/>
    <col min="4619" max="4619" width="14.5703125" style="703" customWidth="1"/>
    <col min="4620" max="4620" width="12.42578125" style="703" customWidth="1"/>
    <col min="4621" max="4621" width="2.7109375" style="703" customWidth="1"/>
    <col min="4622" max="4864" width="9.140625" style="703"/>
    <col min="4865" max="4865" width="15.85546875" style="703" customWidth="1"/>
    <col min="4866" max="4866" width="28.85546875" style="703" customWidth="1"/>
    <col min="4867" max="4867" width="10.42578125" style="703" customWidth="1"/>
    <col min="4868" max="4868" width="10" style="703" customWidth="1"/>
    <col min="4869" max="4869" width="12" style="703" customWidth="1"/>
    <col min="4870" max="4872" width="12.85546875" style="703" customWidth="1"/>
    <col min="4873" max="4873" width="11.85546875" style="703" customWidth="1"/>
    <col min="4874" max="4874" width="13.28515625" style="703" customWidth="1"/>
    <col min="4875" max="4875" width="14.5703125" style="703" customWidth="1"/>
    <col min="4876" max="4876" width="12.42578125" style="703" customWidth="1"/>
    <col min="4877" max="4877" width="2.7109375" style="703" customWidth="1"/>
    <col min="4878" max="5120" width="9.140625" style="703"/>
    <col min="5121" max="5121" width="15.85546875" style="703" customWidth="1"/>
    <col min="5122" max="5122" width="28.85546875" style="703" customWidth="1"/>
    <col min="5123" max="5123" width="10.42578125" style="703" customWidth="1"/>
    <col min="5124" max="5124" width="10" style="703" customWidth="1"/>
    <col min="5125" max="5125" width="12" style="703" customWidth="1"/>
    <col min="5126" max="5128" width="12.85546875" style="703" customWidth="1"/>
    <col min="5129" max="5129" width="11.85546875" style="703" customWidth="1"/>
    <col min="5130" max="5130" width="13.28515625" style="703" customWidth="1"/>
    <col min="5131" max="5131" width="14.5703125" style="703" customWidth="1"/>
    <col min="5132" max="5132" width="12.42578125" style="703" customWidth="1"/>
    <col min="5133" max="5133" width="2.7109375" style="703" customWidth="1"/>
    <col min="5134" max="5376" width="9.140625" style="703"/>
    <col min="5377" max="5377" width="15.85546875" style="703" customWidth="1"/>
    <col min="5378" max="5378" width="28.85546875" style="703" customWidth="1"/>
    <col min="5379" max="5379" width="10.42578125" style="703" customWidth="1"/>
    <col min="5380" max="5380" width="10" style="703" customWidth="1"/>
    <col min="5381" max="5381" width="12" style="703" customWidth="1"/>
    <col min="5382" max="5384" width="12.85546875" style="703" customWidth="1"/>
    <col min="5385" max="5385" width="11.85546875" style="703" customWidth="1"/>
    <col min="5386" max="5386" width="13.28515625" style="703" customWidth="1"/>
    <col min="5387" max="5387" width="14.5703125" style="703" customWidth="1"/>
    <col min="5388" max="5388" width="12.42578125" style="703" customWidth="1"/>
    <col min="5389" max="5389" width="2.7109375" style="703" customWidth="1"/>
    <col min="5390" max="5632" width="9.140625" style="703"/>
    <col min="5633" max="5633" width="15.85546875" style="703" customWidth="1"/>
    <col min="5634" max="5634" width="28.85546875" style="703" customWidth="1"/>
    <col min="5635" max="5635" width="10.42578125" style="703" customWidth="1"/>
    <col min="5636" max="5636" width="10" style="703" customWidth="1"/>
    <col min="5637" max="5637" width="12" style="703" customWidth="1"/>
    <col min="5638" max="5640" width="12.85546875" style="703" customWidth="1"/>
    <col min="5641" max="5641" width="11.85546875" style="703" customWidth="1"/>
    <col min="5642" max="5642" width="13.28515625" style="703" customWidth="1"/>
    <col min="5643" max="5643" width="14.5703125" style="703" customWidth="1"/>
    <col min="5644" max="5644" width="12.42578125" style="703" customWidth="1"/>
    <col min="5645" max="5645" width="2.7109375" style="703" customWidth="1"/>
    <col min="5646" max="5888" width="9.140625" style="703"/>
    <col min="5889" max="5889" width="15.85546875" style="703" customWidth="1"/>
    <col min="5890" max="5890" width="28.85546875" style="703" customWidth="1"/>
    <col min="5891" max="5891" width="10.42578125" style="703" customWidth="1"/>
    <col min="5892" max="5892" width="10" style="703" customWidth="1"/>
    <col min="5893" max="5893" width="12" style="703" customWidth="1"/>
    <col min="5894" max="5896" width="12.85546875" style="703" customWidth="1"/>
    <col min="5897" max="5897" width="11.85546875" style="703" customWidth="1"/>
    <col min="5898" max="5898" width="13.28515625" style="703" customWidth="1"/>
    <col min="5899" max="5899" width="14.5703125" style="703" customWidth="1"/>
    <col min="5900" max="5900" width="12.42578125" style="703" customWidth="1"/>
    <col min="5901" max="5901" width="2.7109375" style="703" customWidth="1"/>
    <col min="5902" max="6144" width="9.140625" style="703"/>
    <col min="6145" max="6145" width="15.85546875" style="703" customWidth="1"/>
    <col min="6146" max="6146" width="28.85546875" style="703" customWidth="1"/>
    <col min="6147" max="6147" width="10.42578125" style="703" customWidth="1"/>
    <col min="6148" max="6148" width="10" style="703" customWidth="1"/>
    <col min="6149" max="6149" width="12" style="703" customWidth="1"/>
    <col min="6150" max="6152" width="12.85546875" style="703" customWidth="1"/>
    <col min="6153" max="6153" width="11.85546875" style="703" customWidth="1"/>
    <col min="6154" max="6154" width="13.28515625" style="703" customWidth="1"/>
    <col min="6155" max="6155" width="14.5703125" style="703" customWidth="1"/>
    <col min="6156" max="6156" width="12.42578125" style="703" customWidth="1"/>
    <col min="6157" max="6157" width="2.7109375" style="703" customWidth="1"/>
    <col min="6158" max="6400" width="9.140625" style="703"/>
    <col min="6401" max="6401" width="15.85546875" style="703" customWidth="1"/>
    <col min="6402" max="6402" width="28.85546875" style="703" customWidth="1"/>
    <col min="6403" max="6403" width="10.42578125" style="703" customWidth="1"/>
    <col min="6404" max="6404" width="10" style="703" customWidth="1"/>
    <col min="6405" max="6405" width="12" style="703" customWidth="1"/>
    <col min="6406" max="6408" width="12.85546875" style="703" customWidth="1"/>
    <col min="6409" max="6409" width="11.85546875" style="703" customWidth="1"/>
    <col min="6410" max="6410" width="13.28515625" style="703" customWidth="1"/>
    <col min="6411" max="6411" width="14.5703125" style="703" customWidth="1"/>
    <col min="6412" max="6412" width="12.42578125" style="703" customWidth="1"/>
    <col min="6413" max="6413" width="2.7109375" style="703" customWidth="1"/>
    <col min="6414" max="6656" width="9.140625" style="703"/>
    <col min="6657" max="6657" width="15.85546875" style="703" customWidth="1"/>
    <col min="6658" max="6658" width="28.85546875" style="703" customWidth="1"/>
    <col min="6659" max="6659" width="10.42578125" style="703" customWidth="1"/>
    <col min="6660" max="6660" width="10" style="703" customWidth="1"/>
    <col min="6661" max="6661" width="12" style="703" customWidth="1"/>
    <col min="6662" max="6664" width="12.85546875" style="703" customWidth="1"/>
    <col min="6665" max="6665" width="11.85546875" style="703" customWidth="1"/>
    <col min="6666" max="6666" width="13.28515625" style="703" customWidth="1"/>
    <col min="6667" max="6667" width="14.5703125" style="703" customWidth="1"/>
    <col min="6668" max="6668" width="12.42578125" style="703" customWidth="1"/>
    <col min="6669" max="6669" width="2.7109375" style="703" customWidth="1"/>
    <col min="6670" max="6912" width="9.140625" style="703"/>
    <col min="6913" max="6913" width="15.85546875" style="703" customWidth="1"/>
    <col min="6914" max="6914" width="28.85546875" style="703" customWidth="1"/>
    <col min="6915" max="6915" width="10.42578125" style="703" customWidth="1"/>
    <col min="6916" max="6916" width="10" style="703" customWidth="1"/>
    <col min="6917" max="6917" width="12" style="703" customWidth="1"/>
    <col min="6918" max="6920" width="12.85546875" style="703" customWidth="1"/>
    <col min="6921" max="6921" width="11.85546875" style="703" customWidth="1"/>
    <col min="6922" max="6922" width="13.28515625" style="703" customWidth="1"/>
    <col min="6923" max="6923" width="14.5703125" style="703" customWidth="1"/>
    <col min="6924" max="6924" width="12.42578125" style="703" customWidth="1"/>
    <col min="6925" max="6925" width="2.7109375" style="703" customWidth="1"/>
    <col min="6926" max="7168" width="9.140625" style="703"/>
    <col min="7169" max="7169" width="15.85546875" style="703" customWidth="1"/>
    <col min="7170" max="7170" width="28.85546875" style="703" customWidth="1"/>
    <col min="7171" max="7171" width="10.42578125" style="703" customWidth="1"/>
    <col min="7172" max="7172" width="10" style="703" customWidth="1"/>
    <col min="7173" max="7173" width="12" style="703" customWidth="1"/>
    <col min="7174" max="7176" width="12.85546875" style="703" customWidth="1"/>
    <col min="7177" max="7177" width="11.85546875" style="703" customWidth="1"/>
    <col min="7178" max="7178" width="13.28515625" style="703" customWidth="1"/>
    <col min="7179" max="7179" width="14.5703125" style="703" customWidth="1"/>
    <col min="7180" max="7180" width="12.42578125" style="703" customWidth="1"/>
    <col min="7181" max="7181" width="2.7109375" style="703" customWidth="1"/>
    <col min="7182" max="7424" width="9.140625" style="703"/>
    <col min="7425" max="7425" width="15.85546875" style="703" customWidth="1"/>
    <col min="7426" max="7426" width="28.85546875" style="703" customWidth="1"/>
    <col min="7427" max="7427" width="10.42578125" style="703" customWidth="1"/>
    <col min="7428" max="7428" width="10" style="703" customWidth="1"/>
    <col min="7429" max="7429" width="12" style="703" customWidth="1"/>
    <col min="7430" max="7432" width="12.85546875" style="703" customWidth="1"/>
    <col min="7433" max="7433" width="11.85546875" style="703" customWidth="1"/>
    <col min="7434" max="7434" width="13.28515625" style="703" customWidth="1"/>
    <col min="7435" max="7435" width="14.5703125" style="703" customWidth="1"/>
    <col min="7436" max="7436" width="12.42578125" style="703" customWidth="1"/>
    <col min="7437" max="7437" width="2.7109375" style="703" customWidth="1"/>
    <col min="7438" max="7680" width="9.140625" style="703"/>
    <col min="7681" max="7681" width="15.85546875" style="703" customWidth="1"/>
    <col min="7682" max="7682" width="28.85546875" style="703" customWidth="1"/>
    <col min="7683" max="7683" width="10.42578125" style="703" customWidth="1"/>
    <col min="7684" max="7684" width="10" style="703" customWidth="1"/>
    <col min="7685" max="7685" width="12" style="703" customWidth="1"/>
    <col min="7686" max="7688" width="12.85546875" style="703" customWidth="1"/>
    <col min="7689" max="7689" width="11.85546875" style="703" customWidth="1"/>
    <col min="7690" max="7690" width="13.28515625" style="703" customWidth="1"/>
    <col min="7691" max="7691" width="14.5703125" style="703" customWidth="1"/>
    <col min="7692" max="7692" width="12.42578125" style="703" customWidth="1"/>
    <col min="7693" max="7693" width="2.7109375" style="703" customWidth="1"/>
    <col min="7694" max="7936" width="9.140625" style="703"/>
    <col min="7937" max="7937" width="15.85546875" style="703" customWidth="1"/>
    <col min="7938" max="7938" width="28.85546875" style="703" customWidth="1"/>
    <col min="7939" max="7939" width="10.42578125" style="703" customWidth="1"/>
    <col min="7940" max="7940" width="10" style="703" customWidth="1"/>
    <col min="7941" max="7941" width="12" style="703" customWidth="1"/>
    <col min="7942" max="7944" width="12.85546875" style="703" customWidth="1"/>
    <col min="7945" max="7945" width="11.85546875" style="703" customWidth="1"/>
    <col min="7946" max="7946" width="13.28515625" style="703" customWidth="1"/>
    <col min="7947" max="7947" width="14.5703125" style="703" customWidth="1"/>
    <col min="7948" max="7948" width="12.42578125" style="703" customWidth="1"/>
    <col min="7949" max="7949" width="2.7109375" style="703" customWidth="1"/>
    <col min="7950" max="8192" width="9.140625" style="703"/>
    <col min="8193" max="8193" width="15.85546875" style="703" customWidth="1"/>
    <col min="8194" max="8194" width="28.85546875" style="703" customWidth="1"/>
    <col min="8195" max="8195" width="10.42578125" style="703" customWidth="1"/>
    <col min="8196" max="8196" width="10" style="703" customWidth="1"/>
    <col min="8197" max="8197" width="12" style="703" customWidth="1"/>
    <col min="8198" max="8200" width="12.85546875" style="703" customWidth="1"/>
    <col min="8201" max="8201" width="11.85546875" style="703" customWidth="1"/>
    <col min="8202" max="8202" width="13.28515625" style="703" customWidth="1"/>
    <col min="8203" max="8203" width="14.5703125" style="703" customWidth="1"/>
    <col min="8204" max="8204" width="12.42578125" style="703" customWidth="1"/>
    <col min="8205" max="8205" width="2.7109375" style="703" customWidth="1"/>
    <col min="8206" max="8448" width="9.140625" style="703"/>
    <col min="8449" max="8449" width="15.85546875" style="703" customWidth="1"/>
    <col min="8450" max="8450" width="28.85546875" style="703" customWidth="1"/>
    <col min="8451" max="8451" width="10.42578125" style="703" customWidth="1"/>
    <col min="8452" max="8452" width="10" style="703" customWidth="1"/>
    <col min="8453" max="8453" width="12" style="703" customWidth="1"/>
    <col min="8454" max="8456" width="12.85546875" style="703" customWidth="1"/>
    <col min="8457" max="8457" width="11.85546875" style="703" customWidth="1"/>
    <col min="8458" max="8458" width="13.28515625" style="703" customWidth="1"/>
    <col min="8459" max="8459" width="14.5703125" style="703" customWidth="1"/>
    <col min="8460" max="8460" width="12.42578125" style="703" customWidth="1"/>
    <col min="8461" max="8461" width="2.7109375" style="703" customWidth="1"/>
    <col min="8462" max="8704" width="9.140625" style="703"/>
    <col min="8705" max="8705" width="15.85546875" style="703" customWidth="1"/>
    <col min="8706" max="8706" width="28.85546875" style="703" customWidth="1"/>
    <col min="8707" max="8707" width="10.42578125" style="703" customWidth="1"/>
    <col min="8708" max="8708" width="10" style="703" customWidth="1"/>
    <col min="8709" max="8709" width="12" style="703" customWidth="1"/>
    <col min="8710" max="8712" width="12.85546875" style="703" customWidth="1"/>
    <col min="8713" max="8713" width="11.85546875" style="703" customWidth="1"/>
    <col min="8714" max="8714" width="13.28515625" style="703" customWidth="1"/>
    <col min="8715" max="8715" width="14.5703125" style="703" customWidth="1"/>
    <col min="8716" max="8716" width="12.42578125" style="703" customWidth="1"/>
    <col min="8717" max="8717" width="2.7109375" style="703" customWidth="1"/>
    <col min="8718" max="8960" width="9.140625" style="703"/>
    <col min="8961" max="8961" width="15.85546875" style="703" customWidth="1"/>
    <col min="8962" max="8962" width="28.85546875" style="703" customWidth="1"/>
    <col min="8963" max="8963" width="10.42578125" style="703" customWidth="1"/>
    <col min="8964" max="8964" width="10" style="703" customWidth="1"/>
    <col min="8965" max="8965" width="12" style="703" customWidth="1"/>
    <col min="8966" max="8968" width="12.85546875" style="703" customWidth="1"/>
    <col min="8969" max="8969" width="11.85546875" style="703" customWidth="1"/>
    <col min="8970" max="8970" width="13.28515625" style="703" customWidth="1"/>
    <col min="8971" max="8971" width="14.5703125" style="703" customWidth="1"/>
    <col min="8972" max="8972" width="12.42578125" style="703" customWidth="1"/>
    <col min="8973" max="8973" width="2.7109375" style="703" customWidth="1"/>
    <col min="8974" max="9216" width="9.140625" style="703"/>
    <col min="9217" max="9217" width="15.85546875" style="703" customWidth="1"/>
    <col min="9218" max="9218" width="28.85546875" style="703" customWidth="1"/>
    <col min="9219" max="9219" width="10.42578125" style="703" customWidth="1"/>
    <col min="9220" max="9220" width="10" style="703" customWidth="1"/>
    <col min="9221" max="9221" width="12" style="703" customWidth="1"/>
    <col min="9222" max="9224" width="12.85546875" style="703" customWidth="1"/>
    <col min="9225" max="9225" width="11.85546875" style="703" customWidth="1"/>
    <col min="9226" max="9226" width="13.28515625" style="703" customWidth="1"/>
    <col min="9227" max="9227" width="14.5703125" style="703" customWidth="1"/>
    <col min="9228" max="9228" width="12.42578125" style="703" customWidth="1"/>
    <col min="9229" max="9229" width="2.7109375" style="703" customWidth="1"/>
    <col min="9230" max="9472" width="9.140625" style="703"/>
    <col min="9473" max="9473" width="15.85546875" style="703" customWidth="1"/>
    <col min="9474" max="9474" width="28.85546875" style="703" customWidth="1"/>
    <col min="9475" max="9475" width="10.42578125" style="703" customWidth="1"/>
    <col min="9476" max="9476" width="10" style="703" customWidth="1"/>
    <col min="9477" max="9477" width="12" style="703" customWidth="1"/>
    <col min="9478" max="9480" width="12.85546875" style="703" customWidth="1"/>
    <col min="9481" max="9481" width="11.85546875" style="703" customWidth="1"/>
    <col min="9482" max="9482" width="13.28515625" style="703" customWidth="1"/>
    <col min="9483" max="9483" width="14.5703125" style="703" customWidth="1"/>
    <col min="9484" max="9484" width="12.42578125" style="703" customWidth="1"/>
    <col min="9485" max="9485" width="2.7109375" style="703" customWidth="1"/>
    <col min="9486" max="9728" width="9.140625" style="703"/>
    <col min="9729" max="9729" width="15.85546875" style="703" customWidth="1"/>
    <col min="9730" max="9730" width="28.85546875" style="703" customWidth="1"/>
    <col min="9731" max="9731" width="10.42578125" style="703" customWidth="1"/>
    <col min="9732" max="9732" width="10" style="703" customWidth="1"/>
    <col min="9733" max="9733" width="12" style="703" customWidth="1"/>
    <col min="9734" max="9736" width="12.85546875" style="703" customWidth="1"/>
    <col min="9737" max="9737" width="11.85546875" style="703" customWidth="1"/>
    <col min="9738" max="9738" width="13.28515625" style="703" customWidth="1"/>
    <col min="9739" max="9739" width="14.5703125" style="703" customWidth="1"/>
    <col min="9740" max="9740" width="12.42578125" style="703" customWidth="1"/>
    <col min="9741" max="9741" width="2.7109375" style="703" customWidth="1"/>
    <col min="9742" max="9984" width="9.140625" style="703"/>
    <col min="9985" max="9985" width="15.85546875" style="703" customWidth="1"/>
    <col min="9986" max="9986" width="28.85546875" style="703" customWidth="1"/>
    <col min="9987" max="9987" width="10.42578125" style="703" customWidth="1"/>
    <col min="9988" max="9988" width="10" style="703" customWidth="1"/>
    <col min="9989" max="9989" width="12" style="703" customWidth="1"/>
    <col min="9990" max="9992" width="12.85546875" style="703" customWidth="1"/>
    <col min="9993" max="9993" width="11.85546875" style="703" customWidth="1"/>
    <col min="9994" max="9994" width="13.28515625" style="703" customWidth="1"/>
    <col min="9995" max="9995" width="14.5703125" style="703" customWidth="1"/>
    <col min="9996" max="9996" width="12.42578125" style="703" customWidth="1"/>
    <col min="9997" max="9997" width="2.7109375" style="703" customWidth="1"/>
    <col min="9998" max="10240" width="9.140625" style="703"/>
    <col min="10241" max="10241" width="15.85546875" style="703" customWidth="1"/>
    <col min="10242" max="10242" width="28.85546875" style="703" customWidth="1"/>
    <col min="10243" max="10243" width="10.42578125" style="703" customWidth="1"/>
    <col min="10244" max="10244" width="10" style="703" customWidth="1"/>
    <col min="10245" max="10245" width="12" style="703" customWidth="1"/>
    <col min="10246" max="10248" width="12.85546875" style="703" customWidth="1"/>
    <col min="10249" max="10249" width="11.85546875" style="703" customWidth="1"/>
    <col min="10250" max="10250" width="13.28515625" style="703" customWidth="1"/>
    <col min="10251" max="10251" width="14.5703125" style="703" customWidth="1"/>
    <col min="10252" max="10252" width="12.42578125" style="703" customWidth="1"/>
    <col min="10253" max="10253" width="2.7109375" style="703" customWidth="1"/>
    <col min="10254" max="10496" width="9.140625" style="703"/>
    <col min="10497" max="10497" width="15.85546875" style="703" customWidth="1"/>
    <col min="10498" max="10498" width="28.85546875" style="703" customWidth="1"/>
    <col min="10499" max="10499" width="10.42578125" style="703" customWidth="1"/>
    <col min="10500" max="10500" width="10" style="703" customWidth="1"/>
    <col min="10501" max="10501" width="12" style="703" customWidth="1"/>
    <col min="10502" max="10504" width="12.85546875" style="703" customWidth="1"/>
    <col min="10505" max="10505" width="11.85546875" style="703" customWidth="1"/>
    <col min="10506" max="10506" width="13.28515625" style="703" customWidth="1"/>
    <col min="10507" max="10507" width="14.5703125" style="703" customWidth="1"/>
    <col min="10508" max="10508" width="12.42578125" style="703" customWidth="1"/>
    <col min="10509" max="10509" width="2.7109375" style="703" customWidth="1"/>
    <col min="10510" max="10752" width="9.140625" style="703"/>
    <col min="10753" max="10753" width="15.85546875" style="703" customWidth="1"/>
    <col min="10754" max="10754" width="28.85546875" style="703" customWidth="1"/>
    <col min="10755" max="10755" width="10.42578125" style="703" customWidth="1"/>
    <col min="10756" max="10756" width="10" style="703" customWidth="1"/>
    <col min="10757" max="10757" width="12" style="703" customWidth="1"/>
    <col min="10758" max="10760" width="12.85546875" style="703" customWidth="1"/>
    <col min="10761" max="10761" width="11.85546875" style="703" customWidth="1"/>
    <col min="10762" max="10762" width="13.28515625" style="703" customWidth="1"/>
    <col min="10763" max="10763" width="14.5703125" style="703" customWidth="1"/>
    <col min="10764" max="10764" width="12.42578125" style="703" customWidth="1"/>
    <col min="10765" max="10765" width="2.7109375" style="703" customWidth="1"/>
    <col min="10766" max="11008" width="9.140625" style="703"/>
    <col min="11009" max="11009" width="15.85546875" style="703" customWidth="1"/>
    <col min="11010" max="11010" width="28.85546875" style="703" customWidth="1"/>
    <col min="11011" max="11011" width="10.42578125" style="703" customWidth="1"/>
    <col min="11012" max="11012" width="10" style="703" customWidth="1"/>
    <col min="11013" max="11013" width="12" style="703" customWidth="1"/>
    <col min="11014" max="11016" width="12.85546875" style="703" customWidth="1"/>
    <col min="11017" max="11017" width="11.85546875" style="703" customWidth="1"/>
    <col min="11018" max="11018" width="13.28515625" style="703" customWidth="1"/>
    <col min="11019" max="11019" width="14.5703125" style="703" customWidth="1"/>
    <col min="11020" max="11020" width="12.42578125" style="703" customWidth="1"/>
    <col min="11021" max="11021" width="2.7109375" style="703" customWidth="1"/>
    <col min="11022" max="11264" width="9.140625" style="703"/>
    <col min="11265" max="11265" width="15.85546875" style="703" customWidth="1"/>
    <col min="11266" max="11266" width="28.85546875" style="703" customWidth="1"/>
    <col min="11267" max="11267" width="10.42578125" style="703" customWidth="1"/>
    <col min="11268" max="11268" width="10" style="703" customWidth="1"/>
    <col min="11269" max="11269" width="12" style="703" customWidth="1"/>
    <col min="11270" max="11272" width="12.85546875" style="703" customWidth="1"/>
    <col min="11273" max="11273" width="11.85546875" style="703" customWidth="1"/>
    <col min="11274" max="11274" width="13.28515625" style="703" customWidth="1"/>
    <col min="11275" max="11275" width="14.5703125" style="703" customWidth="1"/>
    <col min="11276" max="11276" width="12.42578125" style="703" customWidth="1"/>
    <col min="11277" max="11277" width="2.7109375" style="703" customWidth="1"/>
    <col min="11278" max="11520" width="9.140625" style="703"/>
    <col min="11521" max="11521" width="15.85546875" style="703" customWidth="1"/>
    <col min="11522" max="11522" width="28.85546875" style="703" customWidth="1"/>
    <col min="11523" max="11523" width="10.42578125" style="703" customWidth="1"/>
    <col min="11524" max="11524" width="10" style="703" customWidth="1"/>
    <col min="11525" max="11525" width="12" style="703" customWidth="1"/>
    <col min="11526" max="11528" width="12.85546875" style="703" customWidth="1"/>
    <col min="11529" max="11529" width="11.85546875" style="703" customWidth="1"/>
    <col min="11530" max="11530" width="13.28515625" style="703" customWidth="1"/>
    <col min="11531" max="11531" width="14.5703125" style="703" customWidth="1"/>
    <col min="11532" max="11532" width="12.42578125" style="703" customWidth="1"/>
    <col min="11533" max="11533" width="2.7109375" style="703" customWidth="1"/>
    <col min="11534" max="11776" width="9.140625" style="703"/>
    <col min="11777" max="11777" width="15.85546875" style="703" customWidth="1"/>
    <col min="11778" max="11778" width="28.85546875" style="703" customWidth="1"/>
    <col min="11779" max="11779" width="10.42578125" style="703" customWidth="1"/>
    <col min="11780" max="11780" width="10" style="703" customWidth="1"/>
    <col min="11781" max="11781" width="12" style="703" customWidth="1"/>
    <col min="11782" max="11784" width="12.85546875" style="703" customWidth="1"/>
    <col min="11785" max="11785" width="11.85546875" style="703" customWidth="1"/>
    <col min="11786" max="11786" width="13.28515625" style="703" customWidth="1"/>
    <col min="11787" max="11787" width="14.5703125" style="703" customWidth="1"/>
    <col min="11788" max="11788" width="12.42578125" style="703" customWidth="1"/>
    <col min="11789" max="11789" width="2.7109375" style="703" customWidth="1"/>
    <col min="11790" max="12032" width="9.140625" style="703"/>
    <col min="12033" max="12033" width="15.85546875" style="703" customWidth="1"/>
    <col min="12034" max="12034" width="28.85546875" style="703" customWidth="1"/>
    <col min="12035" max="12035" width="10.42578125" style="703" customWidth="1"/>
    <col min="12036" max="12036" width="10" style="703" customWidth="1"/>
    <col min="12037" max="12037" width="12" style="703" customWidth="1"/>
    <col min="12038" max="12040" width="12.85546875" style="703" customWidth="1"/>
    <col min="12041" max="12041" width="11.85546875" style="703" customWidth="1"/>
    <col min="12042" max="12042" width="13.28515625" style="703" customWidth="1"/>
    <col min="12043" max="12043" width="14.5703125" style="703" customWidth="1"/>
    <col min="12044" max="12044" width="12.42578125" style="703" customWidth="1"/>
    <col min="12045" max="12045" width="2.7109375" style="703" customWidth="1"/>
    <col min="12046" max="12288" width="9.140625" style="703"/>
    <col min="12289" max="12289" width="15.85546875" style="703" customWidth="1"/>
    <col min="12290" max="12290" width="28.85546875" style="703" customWidth="1"/>
    <col min="12291" max="12291" width="10.42578125" style="703" customWidth="1"/>
    <col min="12292" max="12292" width="10" style="703" customWidth="1"/>
    <col min="12293" max="12293" width="12" style="703" customWidth="1"/>
    <col min="12294" max="12296" width="12.85546875" style="703" customWidth="1"/>
    <col min="12297" max="12297" width="11.85546875" style="703" customWidth="1"/>
    <col min="12298" max="12298" width="13.28515625" style="703" customWidth="1"/>
    <col min="12299" max="12299" width="14.5703125" style="703" customWidth="1"/>
    <col min="12300" max="12300" width="12.42578125" style="703" customWidth="1"/>
    <col min="12301" max="12301" width="2.7109375" style="703" customWidth="1"/>
    <col min="12302" max="12544" width="9.140625" style="703"/>
    <col min="12545" max="12545" width="15.85546875" style="703" customWidth="1"/>
    <col min="12546" max="12546" width="28.85546875" style="703" customWidth="1"/>
    <col min="12547" max="12547" width="10.42578125" style="703" customWidth="1"/>
    <col min="12548" max="12548" width="10" style="703" customWidth="1"/>
    <col min="12549" max="12549" width="12" style="703" customWidth="1"/>
    <col min="12550" max="12552" width="12.85546875" style="703" customWidth="1"/>
    <col min="12553" max="12553" width="11.85546875" style="703" customWidth="1"/>
    <col min="12554" max="12554" width="13.28515625" style="703" customWidth="1"/>
    <col min="12555" max="12555" width="14.5703125" style="703" customWidth="1"/>
    <col min="12556" max="12556" width="12.42578125" style="703" customWidth="1"/>
    <col min="12557" max="12557" width="2.7109375" style="703" customWidth="1"/>
    <col min="12558" max="12800" width="9.140625" style="703"/>
    <col min="12801" max="12801" width="15.85546875" style="703" customWidth="1"/>
    <col min="12802" max="12802" width="28.85546875" style="703" customWidth="1"/>
    <col min="12803" max="12803" width="10.42578125" style="703" customWidth="1"/>
    <col min="12804" max="12804" width="10" style="703" customWidth="1"/>
    <col min="12805" max="12805" width="12" style="703" customWidth="1"/>
    <col min="12806" max="12808" width="12.85546875" style="703" customWidth="1"/>
    <col min="12809" max="12809" width="11.85546875" style="703" customWidth="1"/>
    <col min="12810" max="12810" width="13.28515625" style="703" customWidth="1"/>
    <col min="12811" max="12811" width="14.5703125" style="703" customWidth="1"/>
    <col min="12812" max="12812" width="12.42578125" style="703" customWidth="1"/>
    <col min="12813" max="12813" width="2.7109375" style="703" customWidth="1"/>
    <col min="12814" max="13056" width="9.140625" style="703"/>
    <col min="13057" max="13057" width="15.85546875" style="703" customWidth="1"/>
    <col min="13058" max="13058" width="28.85546875" style="703" customWidth="1"/>
    <col min="13059" max="13059" width="10.42578125" style="703" customWidth="1"/>
    <col min="13060" max="13060" width="10" style="703" customWidth="1"/>
    <col min="13061" max="13061" width="12" style="703" customWidth="1"/>
    <col min="13062" max="13064" width="12.85546875" style="703" customWidth="1"/>
    <col min="13065" max="13065" width="11.85546875" style="703" customWidth="1"/>
    <col min="13066" max="13066" width="13.28515625" style="703" customWidth="1"/>
    <col min="13067" max="13067" width="14.5703125" style="703" customWidth="1"/>
    <col min="13068" max="13068" width="12.42578125" style="703" customWidth="1"/>
    <col min="13069" max="13069" width="2.7109375" style="703" customWidth="1"/>
    <col min="13070" max="13312" width="9.140625" style="703"/>
    <col min="13313" max="13313" width="15.85546875" style="703" customWidth="1"/>
    <col min="13314" max="13314" width="28.85546875" style="703" customWidth="1"/>
    <col min="13315" max="13315" width="10.42578125" style="703" customWidth="1"/>
    <col min="13316" max="13316" width="10" style="703" customWidth="1"/>
    <col min="13317" max="13317" width="12" style="703" customWidth="1"/>
    <col min="13318" max="13320" width="12.85546875" style="703" customWidth="1"/>
    <col min="13321" max="13321" width="11.85546875" style="703" customWidth="1"/>
    <col min="13322" max="13322" width="13.28515625" style="703" customWidth="1"/>
    <col min="13323" max="13323" width="14.5703125" style="703" customWidth="1"/>
    <col min="13324" max="13324" width="12.42578125" style="703" customWidth="1"/>
    <col min="13325" max="13325" width="2.7109375" style="703" customWidth="1"/>
    <col min="13326" max="13568" width="9.140625" style="703"/>
    <col min="13569" max="13569" width="15.85546875" style="703" customWidth="1"/>
    <col min="13570" max="13570" width="28.85546875" style="703" customWidth="1"/>
    <col min="13571" max="13571" width="10.42578125" style="703" customWidth="1"/>
    <col min="13572" max="13572" width="10" style="703" customWidth="1"/>
    <col min="13573" max="13573" width="12" style="703" customWidth="1"/>
    <col min="13574" max="13576" width="12.85546875" style="703" customWidth="1"/>
    <col min="13577" max="13577" width="11.85546875" style="703" customWidth="1"/>
    <col min="13578" max="13578" width="13.28515625" style="703" customWidth="1"/>
    <col min="13579" max="13579" width="14.5703125" style="703" customWidth="1"/>
    <col min="13580" max="13580" width="12.42578125" style="703" customWidth="1"/>
    <col min="13581" max="13581" width="2.7109375" style="703" customWidth="1"/>
    <col min="13582" max="13824" width="9.140625" style="703"/>
    <col min="13825" max="13825" width="15.85546875" style="703" customWidth="1"/>
    <col min="13826" max="13826" width="28.85546875" style="703" customWidth="1"/>
    <col min="13827" max="13827" width="10.42578125" style="703" customWidth="1"/>
    <col min="13828" max="13828" width="10" style="703" customWidth="1"/>
    <col min="13829" max="13829" width="12" style="703" customWidth="1"/>
    <col min="13830" max="13832" width="12.85546875" style="703" customWidth="1"/>
    <col min="13833" max="13833" width="11.85546875" style="703" customWidth="1"/>
    <col min="13834" max="13834" width="13.28515625" style="703" customWidth="1"/>
    <col min="13835" max="13835" width="14.5703125" style="703" customWidth="1"/>
    <col min="13836" max="13836" width="12.42578125" style="703" customWidth="1"/>
    <col min="13837" max="13837" width="2.7109375" style="703" customWidth="1"/>
    <col min="13838" max="14080" width="9.140625" style="703"/>
    <col min="14081" max="14081" width="15.85546875" style="703" customWidth="1"/>
    <col min="14082" max="14082" width="28.85546875" style="703" customWidth="1"/>
    <col min="14083" max="14083" width="10.42578125" style="703" customWidth="1"/>
    <col min="14084" max="14084" width="10" style="703" customWidth="1"/>
    <col min="14085" max="14085" width="12" style="703" customWidth="1"/>
    <col min="14086" max="14088" width="12.85546875" style="703" customWidth="1"/>
    <col min="14089" max="14089" width="11.85546875" style="703" customWidth="1"/>
    <col min="14090" max="14090" width="13.28515625" style="703" customWidth="1"/>
    <col min="14091" max="14091" width="14.5703125" style="703" customWidth="1"/>
    <col min="14092" max="14092" width="12.42578125" style="703" customWidth="1"/>
    <col min="14093" max="14093" width="2.7109375" style="703" customWidth="1"/>
    <col min="14094" max="14336" width="9.140625" style="703"/>
    <col min="14337" max="14337" width="15.85546875" style="703" customWidth="1"/>
    <col min="14338" max="14338" width="28.85546875" style="703" customWidth="1"/>
    <col min="14339" max="14339" width="10.42578125" style="703" customWidth="1"/>
    <col min="14340" max="14340" width="10" style="703" customWidth="1"/>
    <col min="14341" max="14341" width="12" style="703" customWidth="1"/>
    <col min="14342" max="14344" width="12.85546875" style="703" customWidth="1"/>
    <col min="14345" max="14345" width="11.85546875" style="703" customWidth="1"/>
    <col min="14346" max="14346" width="13.28515625" style="703" customWidth="1"/>
    <col min="14347" max="14347" width="14.5703125" style="703" customWidth="1"/>
    <col min="14348" max="14348" width="12.42578125" style="703" customWidth="1"/>
    <col min="14349" max="14349" width="2.7109375" style="703" customWidth="1"/>
    <col min="14350" max="14592" width="9.140625" style="703"/>
    <col min="14593" max="14593" width="15.85546875" style="703" customWidth="1"/>
    <col min="14594" max="14594" width="28.85546875" style="703" customWidth="1"/>
    <col min="14595" max="14595" width="10.42578125" style="703" customWidth="1"/>
    <col min="14596" max="14596" width="10" style="703" customWidth="1"/>
    <col min="14597" max="14597" width="12" style="703" customWidth="1"/>
    <col min="14598" max="14600" width="12.85546875" style="703" customWidth="1"/>
    <col min="14601" max="14601" width="11.85546875" style="703" customWidth="1"/>
    <col min="14602" max="14602" width="13.28515625" style="703" customWidth="1"/>
    <col min="14603" max="14603" width="14.5703125" style="703" customWidth="1"/>
    <col min="14604" max="14604" width="12.42578125" style="703" customWidth="1"/>
    <col min="14605" max="14605" width="2.7109375" style="703" customWidth="1"/>
    <col min="14606" max="14848" width="9.140625" style="703"/>
    <col min="14849" max="14849" width="15.85546875" style="703" customWidth="1"/>
    <col min="14850" max="14850" width="28.85546875" style="703" customWidth="1"/>
    <col min="14851" max="14851" width="10.42578125" style="703" customWidth="1"/>
    <col min="14852" max="14852" width="10" style="703" customWidth="1"/>
    <col min="14853" max="14853" width="12" style="703" customWidth="1"/>
    <col min="14854" max="14856" width="12.85546875" style="703" customWidth="1"/>
    <col min="14857" max="14857" width="11.85546875" style="703" customWidth="1"/>
    <col min="14858" max="14858" width="13.28515625" style="703" customWidth="1"/>
    <col min="14859" max="14859" width="14.5703125" style="703" customWidth="1"/>
    <col min="14860" max="14860" width="12.42578125" style="703" customWidth="1"/>
    <col min="14861" max="14861" width="2.7109375" style="703" customWidth="1"/>
    <col min="14862" max="15104" width="9.140625" style="703"/>
    <col min="15105" max="15105" width="15.85546875" style="703" customWidth="1"/>
    <col min="15106" max="15106" width="28.85546875" style="703" customWidth="1"/>
    <col min="15107" max="15107" width="10.42578125" style="703" customWidth="1"/>
    <col min="15108" max="15108" width="10" style="703" customWidth="1"/>
    <col min="15109" max="15109" width="12" style="703" customWidth="1"/>
    <col min="15110" max="15112" width="12.85546875" style="703" customWidth="1"/>
    <col min="15113" max="15113" width="11.85546875" style="703" customWidth="1"/>
    <col min="15114" max="15114" width="13.28515625" style="703" customWidth="1"/>
    <col min="15115" max="15115" width="14.5703125" style="703" customWidth="1"/>
    <col min="15116" max="15116" width="12.42578125" style="703" customWidth="1"/>
    <col min="15117" max="15117" width="2.7109375" style="703" customWidth="1"/>
    <col min="15118" max="15360" width="9.140625" style="703"/>
    <col min="15361" max="15361" width="15.85546875" style="703" customWidth="1"/>
    <col min="15362" max="15362" width="28.85546875" style="703" customWidth="1"/>
    <col min="15363" max="15363" width="10.42578125" style="703" customWidth="1"/>
    <col min="15364" max="15364" width="10" style="703" customWidth="1"/>
    <col min="15365" max="15365" width="12" style="703" customWidth="1"/>
    <col min="15366" max="15368" width="12.85546875" style="703" customWidth="1"/>
    <col min="15369" max="15369" width="11.85546875" style="703" customWidth="1"/>
    <col min="15370" max="15370" width="13.28515625" style="703" customWidth="1"/>
    <col min="15371" max="15371" width="14.5703125" style="703" customWidth="1"/>
    <col min="15372" max="15372" width="12.42578125" style="703" customWidth="1"/>
    <col min="15373" max="15373" width="2.7109375" style="703" customWidth="1"/>
    <col min="15374" max="15616" width="9.140625" style="703"/>
    <col min="15617" max="15617" width="15.85546875" style="703" customWidth="1"/>
    <col min="15618" max="15618" width="28.85546875" style="703" customWidth="1"/>
    <col min="15619" max="15619" width="10.42578125" style="703" customWidth="1"/>
    <col min="15620" max="15620" width="10" style="703" customWidth="1"/>
    <col min="15621" max="15621" width="12" style="703" customWidth="1"/>
    <col min="15622" max="15624" width="12.85546875" style="703" customWidth="1"/>
    <col min="15625" max="15625" width="11.85546875" style="703" customWidth="1"/>
    <col min="15626" max="15626" width="13.28515625" style="703" customWidth="1"/>
    <col min="15627" max="15627" width="14.5703125" style="703" customWidth="1"/>
    <col min="15628" max="15628" width="12.42578125" style="703" customWidth="1"/>
    <col min="15629" max="15629" width="2.7109375" style="703" customWidth="1"/>
    <col min="15630" max="15872" width="9.140625" style="703"/>
    <col min="15873" max="15873" width="15.85546875" style="703" customWidth="1"/>
    <col min="15874" max="15874" width="28.85546875" style="703" customWidth="1"/>
    <col min="15875" max="15875" width="10.42578125" style="703" customWidth="1"/>
    <col min="15876" max="15876" width="10" style="703" customWidth="1"/>
    <col min="15877" max="15877" width="12" style="703" customWidth="1"/>
    <col min="15878" max="15880" width="12.85546875" style="703" customWidth="1"/>
    <col min="15881" max="15881" width="11.85546875" style="703" customWidth="1"/>
    <col min="15882" max="15882" width="13.28515625" style="703" customWidth="1"/>
    <col min="15883" max="15883" width="14.5703125" style="703" customWidth="1"/>
    <col min="15884" max="15884" width="12.42578125" style="703" customWidth="1"/>
    <col min="15885" max="15885" width="2.7109375" style="703" customWidth="1"/>
    <col min="15886" max="16128" width="9.140625" style="703"/>
    <col min="16129" max="16129" width="15.85546875" style="703" customWidth="1"/>
    <col min="16130" max="16130" width="28.85546875" style="703" customWidth="1"/>
    <col min="16131" max="16131" width="10.42578125" style="703" customWidth="1"/>
    <col min="16132" max="16132" width="10" style="703" customWidth="1"/>
    <col min="16133" max="16133" width="12" style="703" customWidth="1"/>
    <col min="16134" max="16136" width="12.85546875" style="703" customWidth="1"/>
    <col min="16137" max="16137" width="11.85546875" style="703" customWidth="1"/>
    <col min="16138" max="16138" width="13.28515625" style="703" customWidth="1"/>
    <col min="16139" max="16139" width="14.5703125" style="703" customWidth="1"/>
    <col min="16140" max="16140" width="12.42578125" style="703" customWidth="1"/>
    <col min="16141" max="16141" width="2.7109375" style="703" customWidth="1"/>
    <col min="16142" max="16384" width="9.140625" style="703"/>
  </cols>
  <sheetData>
    <row r="1" spans="1:15" s="164" customFormat="1" ht="15" customHeight="1">
      <c r="A1" s="2413" t="s">
        <v>0</v>
      </c>
      <c r="B1" s="2228"/>
      <c r="C1" s="2228"/>
      <c r="D1" s="2228"/>
      <c r="E1" s="2228"/>
      <c r="F1" s="2228"/>
      <c r="G1" s="2228"/>
      <c r="H1" s="2228"/>
      <c r="I1" s="2228"/>
      <c r="J1" s="2228"/>
      <c r="K1" s="2228"/>
      <c r="L1" s="2414"/>
      <c r="M1" s="1226"/>
      <c r="N1" s="1227"/>
      <c r="O1" s="164" t="s">
        <v>2808</v>
      </c>
    </row>
    <row r="2" spans="1:15" s="164" customFormat="1" ht="15" customHeight="1">
      <c r="A2" s="2415" t="s">
        <v>3314</v>
      </c>
      <c r="B2" s="2264"/>
      <c r="C2" s="2264"/>
      <c r="D2" s="2264"/>
      <c r="E2" s="2264"/>
      <c r="F2" s="2264"/>
      <c r="G2" s="2264"/>
      <c r="H2" s="2264"/>
      <c r="I2" s="2264"/>
      <c r="J2" s="2264"/>
      <c r="K2" s="2264"/>
      <c r="L2" s="2416"/>
      <c r="M2" s="1224"/>
      <c r="N2" s="1227"/>
      <c r="O2" s="164" t="s">
        <v>2789</v>
      </c>
    </row>
    <row r="3" spans="1:15" s="164" customFormat="1" ht="19.5" customHeight="1">
      <c r="A3" s="2417" t="s">
        <v>3315</v>
      </c>
      <c r="B3" s="2230"/>
      <c r="C3" s="2230"/>
      <c r="D3" s="2230"/>
      <c r="E3" s="2230"/>
      <c r="F3" s="2230"/>
      <c r="G3" s="2230"/>
      <c r="H3" s="2230"/>
      <c r="I3" s="2230"/>
      <c r="J3" s="2230"/>
      <c r="K3" s="2230"/>
      <c r="L3" s="2418"/>
      <c r="M3" s="1225"/>
      <c r="N3" s="1227"/>
      <c r="O3" s="164" t="s">
        <v>3269</v>
      </c>
    </row>
    <row r="4" spans="1:15" s="164" customFormat="1" ht="15" customHeight="1">
      <c r="A4" s="2417" t="s">
        <v>3</v>
      </c>
      <c r="B4" s="2230"/>
      <c r="C4" s="2230"/>
      <c r="D4" s="2230"/>
      <c r="E4" s="2230"/>
      <c r="F4" s="2230"/>
      <c r="G4" s="2230"/>
      <c r="H4" s="2230"/>
      <c r="I4" s="2230"/>
      <c r="J4" s="2230"/>
      <c r="K4" s="2230"/>
      <c r="L4" s="2418"/>
      <c r="M4" s="1225"/>
      <c r="N4" s="1227"/>
      <c r="O4" s="164" t="s">
        <v>3428</v>
      </c>
    </row>
    <row r="5" spans="1:15" s="164" customFormat="1" ht="15" customHeight="1" thickBot="1">
      <c r="A5" s="2419" t="s">
        <v>4</v>
      </c>
      <c r="B5" s="2420"/>
      <c r="C5" s="2420"/>
      <c r="D5" s="2420"/>
      <c r="E5" s="2420"/>
      <c r="F5" s="2420"/>
      <c r="G5" s="2420"/>
      <c r="H5" s="2420"/>
      <c r="I5" s="2420"/>
      <c r="J5" s="2420"/>
      <c r="K5" s="2420"/>
      <c r="L5" s="2421"/>
      <c r="M5" s="1225"/>
      <c r="N5" s="1227"/>
    </row>
    <row r="6" spans="1:15" s="108" customFormat="1">
      <c r="A6" s="1230" t="s">
        <v>13</v>
      </c>
      <c r="B6" s="1231" t="str">
        <f>ORÇAMENTO!$C$6</f>
        <v>PAVIMENTAÇÃO URBANA EM SANTO ANTONIO DO LESTE</v>
      </c>
      <c r="C6" s="1232"/>
      <c r="D6" s="1232"/>
      <c r="E6" s="1233"/>
      <c r="F6" s="1233"/>
      <c r="G6" s="1233"/>
      <c r="H6" s="1233"/>
      <c r="I6" s="1233"/>
      <c r="J6" s="1233"/>
      <c r="K6" s="1233"/>
      <c r="L6" s="1234"/>
      <c r="M6" s="702"/>
      <c r="N6" s="702"/>
    </row>
    <row r="7" spans="1:15" s="108" customFormat="1">
      <c r="A7" s="109" t="s">
        <v>50</v>
      </c>
      <c r="B7" s="124" t="str">
        <f>ORÇAMENTO!$C$7</f>
        <v>AVENIDA FORTALEZA TRECHO 01</v>
      </c>
      <c r="C7" s="110"/>
      <c r="D7" s="110"/>
      <c r="E7" s="111"/>
      <c r="F7" s="111"/>
      <c r="G7" s="111"/>
      <c r="H7" s="111"/>
      <c r="I7" s="111"/>
      <c r="J7" s="111"/>
      <c r="K7" s="111"/>
      <c r="L7" s="1228"/>
      <c r="M7" s="702"/>
      <c r="N7" s="702"/>
    </row>
    <row r="8" spans="1:15" s="108" customFormat="1">
      <c r="A8" s="109" t="s">
        <v>31</v>
      </c>
      <c r="B8" s="124" t="str">
        <f>ORÇAMENTO!$C$8</f>
        <v>PREFEITURA MUNICIPAL DE SANTO ANTONIO DO LESTE</v>
      </c>
      <c r="C8" s="110"/>
      <c r="D8" s="110"/>
      <c r="E8" s="111"/>
      <c r="F8" s="111"/>
      <c r="G8" s="111"/>
      <c r="H8" s="111"/>
      <c r="I8" s="111"/>
      <c r="J8" s="111"/>
      <c r="K8" s="111"/>
      <c r="L8" s="1228"/>
      <c r="M8" s="702"/>
      <c r="N8" s="702"/>
    </row>
    <row r="9" spans="1:15" s="108" customFormat="1" ht="13.5" thickBot="1">
      <c r="A9" s="153" t="s">
        <v>15</v>
      </c>
      <c r="B9" s="1243" t="str">
        <f>ORÇAMENTO!$C$9</f>
        <v>JANEIRO/2022</v>
      </c>
      <c r="C9" s="1221"/>
      <c r="D9" s="1221"/>
      <c r="E9" s="1223"/>
      <c r="F9" s="1223"/>
      <c r="G9" s="1223"/>
      <c r="H9" s="1223"/>
      <c r="I9" s="1223"/>
      <c r="J9" s="1223"/>
      <c r="K9" s="1223"/>
      <c r="L9" s="1229"/>
      <c r="M9" s="702"/>
      <c r="N9" s="702"/>
    </row>
    <row r="10" spans="1:15">
      <c r="A10" s="1241"/>
      <c r="B10" s="702"/>
      <c r="C10" s="702"/>
      <c r="D10" s="702"/>
      <c r="E10" s="702"/>
      <c r="F10" s="702"/>
      <c r="G10" s="702"/>
      <c r="H10" s="702"/>
      <c r="I10" s="702"/>
      <c r="J10" s="702"/>
      <c r="K10" s="702"/>
      <c r="L10" s="1220"/>
      <c r="N10" s="702"/>
    </row>
    <row r="11" spans="1:15" ht="21" customHeight="1">
      <c r="A11" s="2422" t="s">
        <v>4219</v>
      </c>
      <c r="B11" s="2423"/>
      <c r="C11" s="2423"/>
      <c r="D11" s="2423"/>
      <c r="E11" s="2423"/>
      <c r="F11" s="2423"/>
      <c r="G11" s="2423"/>
      <c r="H11" s="2423"/>
      <c r="I11" s="2423"/>
      <c r="J11" s="2423"/>
      <c r="K11" s="2423"/>
      <c r="L11" s="2424"/>
    </row>
    <row r="12" spans="1:15" ht="19.5" customHeight="1">
      <c r="A12" s="820" t="s">
        <v>4220</v>
      </c>
      <c r="B12" s="704"/>
      <c r="C12" s="704"/>
      <c r="D12" s="704"/>
      <c r="E12" s="705" t="s">
        <v>4221</v>
      </c>
      <c r="F12" s="704" t="s">
        <v>4222</v>
      </c>
      <c r="G12" s="704"/>
      <c r="H12" s="704"/>
      <c r="I12" s="706"/>
      <c r="J12" s="705" t="s">
        <v>4223</v>
      </c>
      <c r="K12" s="707" t="str">
        <f>'5213448'!K12</f>
        <v>abril/2020</v>
      </c>
      <c r="L12" s="821"/>
    </row>
    <row r="13" spans="1:15" ht="21" customHeight="1">
      <c r="A13" s="820" t="s">
        <v>8817</v>
      </c>
      <c r="B13" s="708"/>
      <c r="C13" s="708"/>
      <c r="D13" s="709"/>
      <c r="E13" s="709"/>
      <c r="F13" s="710"/>
      <c r="G13" s="710"/>
      <c r="H13" s="710"/>
      <c r="I13" s="710"/>
      <c r="J13" s="710" t="s">
        <v>4224</v>
      </c>
      <c r="K13" s="711">
        <v>3</v>
      </c>
      <c r="L13" s="822" t="s">
        <v>4225</v>
      </c>
    </row>
    <row r="14" spans="1:15" ht="14.25" customHeight="1">
      <c r="A14" s="2356" t="s">
        <v>4226</v>
      </c>
      <c r="B14" s="2359" t="s">
        <v>4227</v>
      </c>
      <c r="C14" s="712"/>
      <c r="D14" s="2359" t="s">
        <v>4228</v>
      </c>
      <c r="E14" s="2359" t="s">
        <v>4229</v>
      </c>
      <c r="F14" s="2362"/>
      <c r="G14" s="2364" t="s">
        <v>4230</v>
      </c>
      <c r="H14" s="2365"/>
      <c r="I14" s="2366"/>
      <c r="J14" s="2364" t="s">
        <v>4231</v>
      </c>
      <c r="K14" s="2365"/>
      <c r="L14" s="2367"/>
    </row>
    <row r="15" spans="1:15" ht="12.75" customHeight="1">
      <c r="A15" s="2357"/>
      <c r="B15" s="2360"/>
      <c r="C15" s="713"/>
      <c r="D15" s="2360"/>
      <c r="E15" s="2361"/>
      <c r="F15" s="2363"/>
      <c r="G15" s="2364" t="s">
        <v>4232</v>
      </c>
      <c r="H15" s="2366"/>
      <c r="I15" s="1120" t="s">
        <v>4233</v>
      </c>
      <c r="J15" s="2364" t="s">
        <v>4232</v>
      </c>
      <c r="K15" s="2365"/>
      <c r="L15" s="823" t="s">
        <v>4233</v>
      </c>
    </row>
    <row r="16" spans="1:15" ht="12.75" customHeight="1">
      <c r="A16" s="2358"/>
      <c r="B16" s="2361"/>
      <c r="C16" s="714"/>
      <c r="D16" s="2361"/>
      <c r="E16" s="1121" t="s">
        <v>4234</v>
      </c>
      <c r="F16" s="1121" t="s">
        <v>4235</v>
      </c>
      <c r="G16" s="1124" t="s">
        <v>4236</v>
      </c>
      <c r="H16" s="1121" t="s">
        <v>4237</v>
      </c>
      <c r="I16" s="715" t="s">
        <v>4238</v>
      </c>
      <c r="J16" s="1124" t="s">
        <v>4236</v>
      </c>
      <c r="K16" s="1121" t="s">
        <v>4237</v>
      </c>
      <c r="L16" s="824" t="s">
        <v>4238</v>
      </c>
    </row>
    <row r="17" spans="1:14" ht="12.75" customHeight="1">
      <c r="A17" s="825" t="s">
        <v>4239</v>
      </c>
      <c r="B17" s="716" t="s">
        <v>4240</v>
      </c>
      <c r="C17" s="717"/>
      <c r="D17" s="718">
        <v>1</v>
      </c>
      <c r="E17" s="718">
        <v>0.3</v>
      </c>
      <c r="F17" s="718">
        <v>0.7</v>
      </c>
      <c r="G17" s="719">
        <v>87.944900000000004</v>
      </c>
      <c r="H17" s="720">
        <v>35.045699999999997</v>
      </c>
      <c r="I17" s="721">
        <f>D17*((E17*G17)+(H17*F17))</f>
        <v>50.915459999999996</v>
      </c>
      <c r="J17" s="719">
        <v>85.563699999999997</v>
      </c>
      <c r="K17" s="720">
        <v>32.664499999999997</v>
      </c>
      <c r="L17" s="1242">
        <f>D17*((E17*J17)+(K17*F17))</f>
        <v>48.534259999999996</v>
      </c>
      <c r="N17" s="722"/>
    </row>
    <row r="18" spans="1:14" ht="12.75" customHeight="1">
      <c r="A18" s="2371" t="s">
        <v>4241</v>
      </c>
      <c r="B18" s="2372"/>
      <c r="C18" s="2372"/>
      <c r="D18" s="2372"/>
      <c r="E18" s="2372"/>
      <c r="F18" s="2372"/>
      <c r="G18" s="2372"/>
      <c r="H18" s="723"/>
      <c r="I18" s="724">
        <f>SUM(I17:I17)</f>
        <v>50.915459999999996</v>
      </c>
      <c r="J18" s="725"/>
      <c r="K18" s="726"/>
      <c r="L18" s="826">
        <f>SUM(L17:L17)</f>
        <v>48.534259999999996</v>
      </c>
      <c r="N18" s="728"/>
    </row>
    <row r="19" spans="1:14" ht="8.1" customHeight="1">
      <c r="A19" s="1132"/>
      <c r="B19" s="1125"/>
      <c r="C19" s="1125"/>
      <c r="D19" s="1125"/>
      <c r="E19" s="1125"/>
      <c r="F19" s="1125"/>
      <c r="G19" s="1125"/>
      <c r="H19" s="1125"/>
      <c r="I19" s="729"/>
      <c r="J19" s="725"/>
      <c r="K19" s="726"/>
      <c r="L19" s="1136"/>
      <c r="N19" s="728"/>
    </row>
    <row r="20" spans="1:14" ht="12.75" customHeight="1">
      <c r="A20" s="2356" t="s">
        <v>3924</v>
      </c>
      <c r="B20" s="2359" t="s">
        <v>4242</v>
      </c>
      <c r="C20" s="1122"/>
      <c r="D20" s="2359" t="s">
        <v>4228</v>
      </c>
      <c r="E20" s="2359" t="s">
        <v>30</v>
      </c>
      <c r="F20" s="1122"/>
      <c r="G20" s="2364" t="s">
        <v>4230</v>
      </c>
      <c r="H20" s="2365"/>
      <c r="I20" s="2366"/>
      <c r="J20" s="2364" t="s">
        <v>4231</v>
      </c>
      <c r="K20" s="2365"/>
      <c r="L20" s="2367"/>
      <c r="N20" s="728"/>
    </row>
    <row r="21" spans="1:14" ht="12.75" customHeight="1">
      <c r="A21" s="2358"/>
      <c r="B21" s="2361"/>
      <c r="C21" s="714"/>
      <c r="D21" s="2361"/>
      <c r="E21" s="2361"/>
      <c r="F21" s="730"/>
      <c r="G21" s="1124" t="s">
        <v>4243</v>
      </c>
      <c r="H21" s="2361" t="s">
        <v>4244</v>
      </c>
      <c r="I21" s="2363"/>
      <c r="J21" s="1124" t="s">
        <v>4243</v>
      </c>
      <c r="K21" s="2361" t="s">
        <v>4244</v>
      </c>
      <c r="L21" s="2373"/>
    </row>
    <row r="22" spans="1:14" ht="12.75" customHeight="1">
      <c r="A22" s="829" t="s">
        <v>4245</v>
      </c>
      <c r="B22" s="731" t="s">
        <v>4246</v>
      </c>
      <c r="C22" s="717"/>
      <c r="D22" s="732">
        <v>1</v>
      </c>
      <c r="E22" s="732" t="s">
        <v>4247</v>
      </c>
      <c r="F22" s="702"/>
      <c r="G22" s="719">
        <v>23.6572</v>
      </c>
      <c r="H22" s="2427">
        <f>G22*D22</f>
        <v>23.6572</v>
      </c>
      <c r="I22" s="2428"/>
      <c r="J22" s="719">
        <v>21.270399999999999</v>
      </c>
      <c r="K22" s="2368">
        <f>J22*D22</f>
        <v>21.270399999999999</v>
      </c>
      <c r="L22" s="2370"/>
    </row>
    <row r="23" spans="1:14" ht="12.75" customHeight="1">
      <c r="A23" s="829" t="s">
        <v>4248</v>
      </c>
      <c r="B23" s="731" t="s">
        <v>4249</v>
      </c>
      <c r="C23" s="717"/>
      <c r="D23" s="732">
        <v>2</v>
      </c>
      <c r="E23" s="732" t="s">
        <v>4247</v>
      </c>
      <c r="F23" s="702"/>
      <c r="G23" s="733">
        <v>16.531099999999999</v>
      </c>
      <c r="H23" s="2425">
        <f>G23*D23</f>
        <v>33.062199999999997</v>
      </c>
      <c r="I23" s="2426"/>
      <c r="J23" s="733">
        <v>14.978199999999999</v>
      </c>
      <c r="K23" s="2368">
        <f>J23*D23</f>
        <v>29.956399999999999</v>
      </c>
      <c r="L23" s="2370"/>
    </row>
    <row r="24" spans="1:14" ht="12.75" customHeight="1">
      <c r="A24" s="2371" t="s">
        <v>4250</v>
      </c>
      <c r="B24" s="2372"/>
      <c r="C24" s="2372"/>
      <c r="D24" s="2372"/>
      <c r="E24" s="2372"/>
      <c r="F24" s="2372"/>
      <c r="G24" s="2372"/>
      <c r="H24" s="2374">
        <f>SUM(H22:I23)</f>
        <v>56.719399999999993</v>
      </c>
      <c r="I24" s="2374"/>
      <c r="J24" s="734"/>
      <c r="K24" s="2374">
        <f>SUM(K22:L23)</f>
        <v>51.226799999999997</v>
      </c>
      <c r="L24" s="2376"/>
    </row>
    <row r="25" spans="1:14" ht="8.1" customHeight="1">
      <c r="A25" s="1132"/>
      <c r="B25" s="1125"/>
      <c r="C25" s="1125"/>
      <c r="D25" s="1125"/>
      <c r="E25" s="1125"/>
      <c r="F25" s="1125"/>
      <c r="G25" s="1125"/>
      <c r="H25" s="1127"/>
      <c r="I25" s="1127"/>
      <c r="J25" s="735"/>
      <c r="K25" s="1127"/>
      <c r="L25" s="1134"/>
    </row>
    <row r="26" spans="1:14">
      <c r="A26" s="2377" t="s">
        <v>4251</v>
      </c>
      <c r="B26" s="2378"/>
      <c r="C26" s="2378"/>
      <c r="D26" s="2378"/>
      <c r="E26" s="2378"/>
      <c r="F26" s="2379"/>
      <c r="G26" s="2364" t="s">
        <v>4230</v>
      </c>
      <c r="H26" s="2365"/>
      <c r="I26" s="2366"/>
      <c r="J26" s="2364" t="s">
        <v>4231</v>
      </c>
      <c r="K26" s="2365"/>
      <c r="L26" s="2367"/>
    </row>
    <row r="27" spans="1:14">
      <c r="A27" s="2380"/>
      <c r="B27" s="2381"/>
      <c r="C27" s="2381"/>
      <c r="D27" s="2381"/>
      <c r="E27" s="2381"/>
      <c r="F27" s="2382"/>
      <c r="G27" s="2383">
        <f>(H24+I18)/K13</f>
        <v>35.878286666666661</v>
      </c>
      <c r="H27" s="2384"/>
      <c r="I27" s="2385"/>
      <c r="J27" s="2383">
        <f>(K24+L18)/K13</f>
        <v>33.25368666666666</v>
      </c>
      <c r="K27" s="2384"/>
      <c r="L27" s="2386"/>
    </row>
    <row r="28" spans="1:14" ht="8.1" customHeight="1">
      <c r="A28" s="831"/>
      <c r="B28" s="736"/>
      <c r="C28" s="736"/>
      <c r="D28" s="736"/>
      <c r="E28" s="736"/>
      <c r="F28" s="736"/>
      <c r="G28" s="736"/>
      <c r="H28" s="736"/>
      <c r="I28" s="736"/>
      <c r="J28" s="736"/>
      <c r="K28" s="737"/>
      <c r="L28" s="832"/>
    </row>
    <row r="29" spans="1:14" ht="15" customHeight="1">
      <c r="A29" s="833" t="s">
        <v>4252</v>
      </c>
      <c r="B29" s="1123" t="s">
        <v>4253</v>
      </c>
      <c r="C29" s="738"/>
      <c r="D29" s="1123" t="s">
        <v>4228</v>
      </c>
      <c r="E29" s="1123" t="s">
        <v>4254</v>
      </c>
      <c r="F29" s="738"/>
      <c r="G29" s="710"/>
      <c r="H29" s="710" t="s">
        <v>4255</v>
      </c>
      <c r="I29" s="710"/>
      <c r="J29" s="1123"/>
      <c r="K29" s="2365" t="s">
        <v>4256</v>
      </c>
      <c r="L29" s="2367"/>
      <c r="M29" s="739"/>
    </row>
    <row r="30" spans="1:14">
      <c r="A30" s="2371" t="s">
        <v>4257</v>
      </c>
      <c r="B30" s="2372"/>
      <c r="C30" s="2372"/>
      <c r="D30" s="2372"/>
      <c r="E30" s="2372"/>
      <c r="F30" s="2372"/>
      <c r="G30" s="2372"/>
      <c r="H30" s="2372"/>
      <c r="I30" s="2372"/>
      <c r="J30" s="2372"/>
      <c r="K30" s="2387">
        <v>0</v>
      </c>
      <c r="L30" s="2388"/>
      <c r="M30" s="740"/>
    </row>
    <row r="31" spans="1:14" ht="8.1" customHeight="1">
      <c r="A31" s="1132"/>
      <c r="B31" s="1125"/>
      <c r="C31" s="1125"/>
      <c r="D31" s="1125"/>
      <c r="E31" s="1125"/>
      <c r="F31" s="1125"/>
      <c r="G31" s="1125"/>
      <c r="H31" s="1125"/>
      <c r="I31" s="1125"/>
      <c r="J31" s="1125"/>
      <c r="K31" s="1126"/>
      <c r="L31" s="1136"/>
      <c r="M31" s="740"/>
    </row>
    <row r="32" spans="1:14">
      <c r="A32" s="2356" t="s">
        <v>4258</v>
      </c>
      <c r="B32" s="2359" t="s">
        <v>4259</v>
      </c>
      <c r="C32" s="1122"/>
      <c r="D32" s="2359"/>
      <c r="E32" s="2359" t="s">
        <v>4228</v>
      </c>
      <c r="F32" s="2362" t="s">
        <v>4254</v>
      </c>
      <c r="G32" s="2364" t="s">
        <v>4230</v>
      </c>
      <c r="H32" s="2365"/>
      <c r="I32" s="2366"/>
      <c r="J32" s="2364" t="s">
        <v>4231</v>
      </c>
      <c r="K32" s="2365"/>
      <c r="L32" s="2367"/>
      <c r="M32" s="740"/>
    </row>
    <row r="33" spans="1:15">
      <c r="A33" s="2358"/>
      <c r="B33" s="2361"/>
      <c r="C33" s="714"/>
      <c r="D33" s="2361"/>
      <c r="E33" s="2361"/>
      <c r="F33" s="2363"/>
      <c r="G33" s="1124" t="s">
        <v>4256</v>
      </c>
      <c r="H33" s="2361" t="s">
        <v>4260</v>
      </c>
      <c r="I33" s="2363"/>
      <c r="J33" s="1124" t="s">
        <v>4256</v>
      </c>
      <c r="K33" s="2361" t="s">
        <v>4260</v>
      </c>
      <c r="L33" s="2373"/>
      <c r="M33" s="740"/>
    </row>
    <row r="34" spans="1:15" ht="27" customHeight="1">
      <c r="A34" s="836">
        <v>5213414</v>
      </c>
      <c r="B34" s="2396" t="s">
        <v>4261</v>
      </c>
      <c r="C34" s="2396"/>
      <c r="D34" s="1135"/>
      <c r="E34" s="1135">
        <v>0.28273999999999999</v>
      </c>
      <c r="F34" s="1135" t="s">
        <v>22</v>
      </c>
      <c r="G34" s="1129">
        <f>'5213414'!G56:I56</f>
        <v>530.44000000000005</v>
      </c>
      <c r="H34" s="2389">
        <f>G34*E34</f>
        <v>149.9766056</v>
      </c>
      <c r="I34" s="2389"/>
      <c r="J34" s="743">
        <f>'5213414'!J56:L56</f>
        <v>526.67732174686626</v>
      </c>
      <c r="K34" s="2389">
        <f>J34*E34</f>
        <v>148.91274595070897</v>
      </c>
      <c r="L34" s="2391"/>
      <c r="M34" s="740"/>
    </row>
    <row r="35" spans="1:15">
      <c r="A35" s="2371" t="s">
        <v>4262</v>
      </c>
      <c r="B35" s="2372"/>
      <c r="C35" s="2372"/>
      <c r="D35" s="2372"/>
      <c r="E35" s="2372"/>
      <c r="F35" s="2372"/>
      <c r="G35" s="2372"/>
      <c r="H35" s="2392">
        <f>H34</f>
        <v>149.9766056</v>
      </c>
      <c r="I35" s="2392"/>
      <c r="J35" s="744"/>
      <c r="K35" s="2394">
        <f>K34</f>
        <v>148.91274595070897</v>
      </c>
      <c r="L35" s="2395"/>
      <c r="M35" s="740"/>
    </row>
    <row r="36" spans="1:15" ht="8.1" customHeight="1">
      <c r="A36" s="831"/>
      <c r="B36" s="736"/>
      <c r="C36" s="736"/>
      <c r="D36" s="736"/>
      <c r="E36" s="745"/>
      <c r="F36" s="745"/>
      <c r="G36" s="745"/>
      <c r="H36" s="745"/>
      <c r="I36" s="745"/>
      <c r="J36" s="745"/>
      <c r="K36" s="746"/>
      <c r="L36" s="837"/>
      <c r="M36" s="740"/>
    </row>
    <row r="37" spans="1:15">
      <c r="A37" s="2356" t="s">
        <v>4263</v>
      </c>
      <c r="B37" s="2359" t="s">
        <v>4264</v>
      </c>
      <c r="C37" s="1122"/>
      <c r="D37" s="2359" t="s">
        <v>28</v>
      </c>
      <c r="E37" s="2359" t="s">
        <v>4228</v>
      </c>
      <c r="F37" s="2362" t="s">
        <v>4254</v>
      </c>
      <c r="G37" s="2364" t="s">
        <v>4230</v>
      </c>
      <c r="H37" s="2365"/>
      <c r="I37" s="2366"/>
      <c r="J37" s="2364" t="s">
        <v>4231</v>
      </c>
      <c r="K37" s="2365"/>
      <c r="L37" s="2367"/>
      <c r="M37" s="740"/>
    </row>
    <row r="38" spans="1:15">
      <c r="A38" s="2358"/>
      <c r="B38" s="2361"/>
      <c r="C38" s="714"/>
      <c r="D38" s="2361"/>
      <c r="E38" s="2361"/>
      <c r="F38" s="2363"/>
      <c r="G38" s="1124" t="s">
        <v>4256</v>
      </c>
      <c r="H38" s="2361" t="s">
        <v>4260</v>
      </c>
      <c r="I38" s="2363"/>
      <c r="J38" s="1124" t="s">
        <v>4256</v>
      </c>
      <c r="K38" s="2361" t="s">
        <v>4260</v>
      </c>
      <c r="L38" s="2373"/>
      <c r="M38" s="740"/>
    </row>
    <row r="39" spans="1:15" ht="32.25" customHeight="1">
      <c r="A39" s="836">
        <v>5213414</v>
      </c>
      <c r="B39" s="2396" t="s">
        <v>4265</v>
      </c>
      <c r="C39" s="2396"/>
      <c r="D39" s="747">
        <v>5915474</v>
      </c>
      <c r="E39" s="747">
        <v>3.7499999999999999E-3</v>
      </c>
      <c r="F39" s="747" t="s">
        <v>3367</v>
      </c>
      <c r="G39" s="1133">
        <f>'5915474'!G47:I47</f>
        <v>24.79</v>
      </c>
      <c r="H39" s="2397">
        <f>G39*E39</f>
        <v>9.296249999999999E-2</v>
      </c>
      <c r="I39" s="2398"/>
      <c r="J39" s="1133">
        <f>'5915474'!J47:L47</f>
        <v>23.648673373671567</v>
      </c>
      <c r="K39" s="2397">
        <f>J39*E39</f>
        <v>8.8682525151268371E-2</v>
      </c>
      <c r="L39" s="2443"/>
      <c r="M39" s="740"/>
    </row>
    <row r="40" spans="1:15">
      <c r="A40" s="2371" t="s">
        <v>4266</v>
      </c>
      <c r="B40" s="2372"/>
      <c r="C40" s="2372"/>
      <c r="D40" s="2372"/>
      <c r="E40" s="2372"/>
      <c r="F40" s="2372"/>
      <c r="G40" s="2372"/>
      <c r="H40" s="2392">
        <f>H39</f>
        <v>9.296249999999999E-2</v>
      </c>
      <c r="I40" s="2393"/>
      <c r="J40" s="749"/>
      <c r="K40" s="2392">
        <f>K39</f>
        <v>8.8682525151268371E-2</v>
      </c>
      <c r="L40" s="2401"/>
      <c r="M40" s="740"/>
    </row>
    <row r="41" spans="1:15" ht="8.1" customHeight="1">
      <c r="A41" s="831"/>
      <c r="B41" s="736"/>
      <c r="C41" s="736"/>
      <c r="D41" s="736"/>
      <c r="E41" s="745"/>
      <c r="F41" s="745"/>
      <c r="G41" s="745"/>
      <c r="H41" s="745"/>
      <c r="I41" s="745"/>
      <c r="J41" s="745"/>
      <c r="K41" s="746"/>
      <c r="L41" s="837"/>
      <c r="M41" s="740"/>
    </row>
    <row r="42" spans="1:15">
      <c r="A42" s="2356" t="s">
        <v>4267</v>
      </c>
      <c r="B42" s="2359" t="s">
        <v>4268</v>
      </c>
      <c r="C42" s="1122"/>
      <c r="D42" s="750"/>
      <c r="E42" s="2359" t="s">
        <v>4228</v>
      </c>
      <c r="F42" s="2359" t="s">
        <v>4254</v>
      </c>
      <c r="G42" s="2365" t="s">
        <v>27</v>
      </c>
      <c r="H42" s="2365"/>
      <c r="I42" s="2365"/>
      <c r="J42" s="2359" t="s">
        <v>4256</v>
      </c>
      <c r="K42" s="2359"/>
      <c r="L42" s="2402"/>
      <c r="M42" s="740"/>
    </row>
    <row r="43" spans="1:15">
      <c r="A43" s="2358"/>
      <c r="B43" s="2361"/>
      <c r="C43" s="714"/>
      <c r="D43" s="730"/>
      <c r="E43" s="2361"/>
      <c r="F43" s="2361"/>
      <c r="G43" s="1121" t="s">
        <v>2800</v>
      </c>
      <c r="H43" s="1121" t="s">
        <v>2801</v>
      </c>
      <c r="I43" s="1121" t="s">
        <v>2802</v>
      </c>
      <c r="J43" s="2361"/>
      <c r="K43" s="2361"/>
      <c r="L43" s="2373"/>
      <c r="M43" s="740"/>
    </row>
    <row r="44" spans="1:15" ht="30.75" customHeight="1">
      <c r="A44" s="838">
        <v>5213414</v>
      </c>
      <c r="B44" s="2396" t="s">
        <v>4265</v>
      </c>
      <c r="C44" s="2396"/>
      <c r="D44" s="752"/>
      <c r="E44" s="747">
        <v>3.7499999999999999E-3</v>
      </c>
      <c r="F44" s="747" t="s">
        <v>4269</v>
      </c>
      <c r="G44" s="747">
        <v>5915322</v>
      </c>
      <c r="H44" s="747">
        <v>5915323</v>
      </c>
      <c r="I44" s="747">
        <v>5915324</v>
      </c>
      <c r="J44" s="753"/>
      <c r="K44" s="754"/>
      <c r="L44" s="839"/>
      <c r="M44" s="740"/>
    </row>
    <row r="45" spans="1:15" ht="8.1" customHeight="1">
      <c r="A45" s="831"/>
      <c r="B45" s="736"/>
      <c r="C45" s="736"/>
      <c r="D45" s="736"/>
      <c r="E45" s="745"/>
      <c r="F45" s="745"/>
      <c r="G45" s="745"/>
      <c r="H45" s="745"/>
      <c r="I45" s="745"/>
      <c r="J45" s="745"/>
      <c r="K45" s="746"/>
      <c r="L45" s="837"/>
      <c r="M45" s="740"/>
    </row>
    <row r="46" spans="1:15">
      <c r="A46" s="2377" t="s">
        <v>4270</v>
      </c>
      <c r="B46" s="2378"/>
      <c r="C46" s="2378"/>
      <c r="D46" s="2378"/>
      <c r="E46" s="2378"/>
      <c r="F46" s="2379"/>
      <c r="G46" s="2364" t="s">
        <v>4230</v>
      </c>
      <c r="H46" s="2365"/>
      <c r="I46" s="2366"/>
      <c r="J46" s="2364" t="s">
        <v>4231</v>
      </c>
      <c r="K46" s="2365"/>
      <c r="L46" s="2367"/>
      <c r="M46" s="740"/>
    </row>
    <row r="47" spans="1:15" ht="15" customHeight="1" thickBot="1">
      <c r="A47" s="2405"/>
      <c r="B47" s="2406"/>
      <c r="C47" s="2406"/>
      <c r="D47" s="2406"/>
      <c r="E47" s="2406"/>
      <c r="F47" s="2407"/>
      <c r="G47" s="2408">
        <f>H40+K30+H35+G27</f>
        <v>185.94785476666667</v>
      </c>
      <c r="H47" s="2409"/>
      <c r="I47" s="2410"/>
      <c r="J47" s="2411">
        <f>K40+K35+K30+J27</f>
        <v>182.25511514252688</v>
      </c>
      <c r="K47" s="2411"/>
      <c r="L47" s="2412"/>
    </row>
    <row r="48" spans="1:15" s="702" customFormat="1">
      <c r="A48" s="2403" t="s">
        <v>4271</v>
      </c>
      <c r="B48" s="2403"/>
      <c r="C48" s="2403"/>
      <c r="D48" s="2403"/>
      <c r="E48" s="2403"/>
      <c r="F48" s="2403"/>
      <c r="G48" s="2403"/>
      <c r="H48" s="2403"/>
      <c r="I48" s="2403"/>
      <c r="J48" s="2403"/>
      <c r="K48" s="2403"/>
      <c r="L48" s="2403"/>
      <c r="N48" s="703"/>
      <c r="O48" s="703"/>
    </row>
    <row r="49" spans="1:15" s="702" customFormat="1">
      <c r="A49" s="2403" t="s">
        <v>4272</v>
      </c>
      <c r="B49" s="2403"/>
      <c r="C49" s="2403"/>
      <c r="D49" s="2403"/>
      <c r="E49" s="2403"/>
      <c r="F49" s="2403"/>
      <c r="G49" s="2403"/>
      <c r="H49" s="2403"/>
      <c r="I49" s="2403"/>
      <c r="J49" s="2403"/>
      <c r="K49" s="2403"/>
      <c r="L49" s="2403"/>
      <c r="N49" s="703"/>
      <c r="O49" s="703"/>
    </row>
    <row r="50" spans="1:15" s="702" customFormat="1">
      <c r="A50" s="2404" t="s">
        <v>4273</v>
      </c>
      <c r="B50" s="2404"/>
      <c r="C50" s="2404"/>
      <c r="D50" s="2404"/>
      <c r="E50" s="2404"/>
      <c r="F50" s="2404"/>
      <c r="G50" s="2404"/>
      <c r="H50" s="2404"/>
      <c r="I50" s="2404"/>
      <c r="J50" s="2404"/>
      <c r="K50" s="2404"/>
      <c r="L50" s="2404"/>
      <c r="N50" s="703"/>
      <c r="O50" s="703"/>
    </row>
    <row r="51" spans="1:15" s="702" customFormat="1">
      <c r="A51" s="2404" t="s">
        <v>4274</v>
      </c>
      <c r="B51" s="2404"/>
      <c r="C51" s="2404"/>
      <c r="D51" s="2404"/>
      <c r="E51" s="2404"/>
      <c r="F51" s="2404"/>
      <c r="G51" s="2404"/>
      <c r="H51" s="2404"/>
      <c r="I51" s="2404"/>
      <c r="J51" s="2404"/>
      <c r="K51" s="2404"/>
      <c r="L51" s="2404"/>
      <c r="N51" s="703"/>
      <c r="O51" s="703"/>
    </row>
  </sheetData>
  <mergeCells count="84">
    <mergeCell ref="A1:L1"/>
    <mergeCell ref="A2:L2"/>
    <mergeCell ref="A3:L3"/>
    <mergeCell ref="A4:L4"/>
    <mergeCell ref="A5:L5"/>
    <mergeCell ref="J42:L43"/>
    <mergeCell ref="A48:L48"/>
    <mergeCell ref="A49:L49"/>
    <mergeCell ref="A50:L50"/>
    <mergeCell ref="A51:L51"/>
    <mergeCell ref="B44:C44"/>
    <mergeCell ref="A46:F47"/>
    <mergeCell ref="G46:I46"/>
    <mergeCell ref="J46:L46"/>
    <mergeCell ref="G47:I47"/>
    <mergeCell ref="J47:L47"/>
    <mergeCell ref="A42:A43"/>
    <mergeCell ref="B42:B43"/>
    <mergeCell ref="E42:E43"/>
    <mergeCell ref="F42:F43"/>
    <mergeCell ref="G42:I42"/>
    <mergeCell ref="B39:C39"/>
    <mergeCell ref="H39:I39"/>
    <mergeCell ref="K39:L39"/>
    <mergeCell ref="G37:I37"/>
    <mergeCell ref="A40:G40"/>
    <mergeCell ref="H40:I40"/>
    <mergeCell ref="K40:L40"/>
    <mergeCell ref="H34:I34"/>
    <mergeCell ref="K34:L34"/>
    <mergeCell ref="A37:A38"/>
    <mergeCell ref="B37:B38"/>
    <mergeCell ref="D37:D38"/>
    <mergeCell ref="E37:E38"/>
    <mergeCell ref="F37:F38"/>
    <mergeCell ref="J37:L37"/>
    <mergeCell ref="H38:I38"/>
    <mergeCell ref="K38:L38"/>
    <mergeCell ref="A35:G35"/>
    <mergeCell ref="H35:I35"/>
    <mergeCell ref="K35:L35"/>
    <mergeCell ref="B34:C34"/>
    <mergeCell ref="K29:L29"/>
    <mergeCell ref="A30:J30"/>
    <mergeCell ref="K30:L30"/>
    <mergeCell ref="A32:A33"/>
    <mergeCell ref="B32:B33"/>
    <mergeCell ref="D32:D33"/>
    <mergeCell ref="E32:E33"/>
    <mergeCell ref="F32:F33"/>
    <mergeCell ref="G32:I32"/>
    <mergeCell ref="J32:L32"/>
    <mergeCell ref="H33:I33"/>
    <mergeCell ref="K33:L33"/>
    <mergeCell ref="A24:G24"/>
    <mergeCell ref="H24:I24"/>
    <mergeCell ref="K24:L24"/>
    <mergeCell ref="A26:F27"/>
    <mergeCell ref="G26:I26"/>
    <mergeCell ref="J26:L26"/>
    <mergeCell ref="G27:I27"/>
    <mergeCell ref="J27:L27"/>
    <mergeCell ref="H23:I23"/>
    <mergeCell ref="K23:L23"/>
    <mergeCell ref="A18:G18"/>
    <mergeCell ref="A20:A21"/>
    <mergeCell ref="B20:B21"/>
    <mergeCell ref="D20:D21"/>
    <mergeCell ref="E20:E21"/>
    <mergeCell ref="G20:I20"/>
    <mergeCell ref="J20:L20"/>
    <mergeCell ref="H21:I21"/>
    <mergeCell ref="K21:L21"/>
    <mergeCell ref="H22:I22"/>
    <mergeCell ref="K22:L22"/>
    <mergeCell ref="A11:L11"/>
    <mergeCell ref="A14:A16"/>
    <mergeCell ref="B14:B16"/>
    <mergeCell ref="D14:D16"/>
    <mergeCell ref="E14:F15"/>
    <mergeCell ref="G14:I14"/>
    <mergeCell ref="J14:L14"/>
    <mergeCell ref="G15:H15"/>
    <mergeCell ref="J15:K15"/>
  </mergeCells>
  <printOptions horizontalCentered="1"/>
  <pageMargins left="0.78740157480314965" right="0.19685039370078741" top="0.39370078740157483" bottom="0.78740157480314965" header="0.11811023622047245" footer="0.31496062992125984"/>
  <pageSetup paperSize="9" scale="55" firstPageNumber="41" fitToHeight="100" orientation="portrait" r:id="rId1"/>
  <headerFooter scaleWithDoc="0">
    <oddHeader>&amp;RPágina &amp;P de &amp;N</oddHeader>
    <oddFooter>&amp;R&amp;G</oddFooter>
  </headerFooter>
  <drawing r:id="rId2"/>
  <legacyDrawingHF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Planilha28">
    <tabColor rgb="FF92D050"/>
    <pageSetUpPr fitToPage="1"/>
  </sheetPr>
  <dimension ref="A1:O58"/>
  <sheetViews>
    <sheetView showGridLines="0" view="pageBreakPreview" topLeftCell="A25" zoomScaleNormal="95" zoomScaleSheetLayoutView="100" workbookViewId="0">
      <selection activeCell="L15" sqref="L15"/>
    </sheetView>
  </sheetViews>
  <sheetFormatPr defaultRowHeight="12.75"/>
  <cols>
    <col min="1" max="1" width="15.85546875" style="703" customWidth="1"/>
    <col min="2" max="2" width="32.85546875" style="703" customWidth="1"/>
    <col min="3" max="3" width="10.42578125" style="703" customWidth="1"/>
    <col min="4" max="4" width="10" style="703" customWidth="1"/>
    <col min="5" max="5" width="12" style="703" customWidth="1"/>
    <col min="6" max="8" width="12.85546875" style="703" customWidth="1"/>
    <col min="9" max="9" width="11.85546875" style="703" customWidth="1"/>
    <col min="10" max="10" width="13.28515625" style="703" customWidth="1"/>
    <col min="11" max="11" width="14.5703125" style="703" customWidth="1"/>
    <col min="12" max="12" width="12.42578125" style="703" customWidth="1"/>
    <col min="13" max="13" width="2.7109375" style="702" customWidth="1"/>
    <col min="14" max="256" width="9.140625" style="703"/>
    <col min="257" max="257" width="15.85546875" style="703" customWidth="1"/>
    <col min="258" max="258" width="32.85546875" style="703" customWidth="1"/>
    <col min="259" max="259" width="10.42578125" style="703" customWidth="1"/>
    <col min="260" max="260" width="10" style="703" customWidth="1"/>
    <col min="261" max="261" width="12" style="703" customWidth="1"/>
    <col min="262" max="264" width="12.85546875" style="703" customWidth="1"/>
    <col min="265" max="265" width="11.85546875" style="703" customWidth="1"/>
    <col min="266" max="266" width="13.28515625" style="703" customWidth="1"/>
    <col min="267" max="267" width="14.5703125" style="703" customWidth="1"/>
    <col min="268" max="268" width="12.42578125" style="703" customWidth="1"/>
    <col min="269" max="269" width="2.7109375" style="703" customWidth="1"/>
    <col min="270" max="512" width="9.140625" style="703"/>
    <col min="513" max="513" width="15.85546875" style="703" customWidth="1"/>
    <col min="514" max="514" width="32.85546875" style="703" customWidth="1"/>
    <col min="515" max="515" width="10.42578125" style="703" customWidth="1"/>
    <col min="516" max="516" width="10" style="703" customWidth="1"/>
    <col min="517" max="517" width="12" style="703" customWidth="1"/>
    <col min="518" max="520" width="12.85546875" style="703" customWidth="1"/>
    <col min="521" max="521" width="11.85546875" style="703" customWidth="1"/>
    <col min="522" max="522" width="13.28515625" style="703" customWidth="1"/>
    <col min="523" max="523" width="14.5703125" style="703" customWidth="1"/>
    <col min="524" max="524" width="12.42578125" style="703" customWidth="1"/>
    <col min="525" max="525" width="2.7109375" style="703" customWidth="1"/>
    <col min="526" max="768" width="9.140625" style="703"/>
    <col min="769" max="769" width="15.85546875" style="703" customWidth="1"/>
    <col min="770" max="770" width="32.85546875" style="703" customWidth="1"/>
    <col min="771" max="771" width="10.42578125" style="703" customWidth="1"/>
    <col min="772" max="772" width="10" style="703" customWidth="1"/>
    <col min="773" max="773" width="12" style="703" customWidth="1"/>
    <col min="774" max="776" width="12.85546875" style="703" customWidth="1"/>
    <col min="777" max="777" width="11.85546875" style="703" customWidth="1"/>
    <col min="778" max="778" width="13.28515625" style="703" customWidth="1"/>
    <col min="779" max="779" width="14.5703125" style="703" customWidth="1"/>
    <col min="780" max="780" width="12.42578125" style="703" customWidth="1"/>
    <col min="781" max="781" width="2.7109375" style="703" customWidth="1"/>
    <col min="782" max="1024" width="9.140625" style="703"/>
    <col min="1025" max="1025" width="15.85546875" style="703" customWidth="1"/>
    <col min="1026" max="1026" width="32.85546875" style="703" customWidth="1"/>
    <col min="1027" max="1027" width="10.42578125" style="703" customWidth="1"/>
    <col min="1028" max="1028" width="10" style="703" customWidth="1"/>
    <col min="1029" max="1029" width="12" style="703" customWidth="1"/>
    <col min="1030" max="1032" width="12.85546875" style="703" customWidth="1"/>
    <col min="1033" max="1033" width="11.85546875" style="703" customWidth="1"/>
    <col min="1034" max="1034" width="13.28515625" style="703" customWidth="1"/>
    <col min="1035" max="1035" width="14.5703125" style="703" customWidth="1"/>
    <col min="1036" max="1036" width="12.42578125" style="703" customWidth="1"/>
    <col min="1037" max="1037" width="2.7109375" style="703" customWidth="1"/>
    <col min="1038" max="1280" width="9.140625" style="703"/>
    <col min="1281" max="1281" width="15.85546875" style="703" customWidth="1"/>
    <col min="1282" max="1282" width="32.85546875" style="703" customWidth="1"/>
    <col min="1283" max="1283" width="10.42578125" style="703" customWidth="1"/>
    <col min="1284" max="1284" width="10" style="703" customWidth="1"/>
    <col min="1285" max="1285" width="12" style="703" customWidth="1"/>
    <col min="1286" max="1288" width="12.85546875" style="703" customWidth="1"/>
    <col min="1289" max="1289" width="11.85546875" style="703" customWidth="1"/>
    <col min="1290" max="1290" width="13.28515625" style="703" customWidth="1"/>
    <col min="1291" max="1291" width="14.5703125" style="703" customWidth="1"/>
    <col min="1292" max="1292" width="12.42578125" style="703" customWidth="1"/>
    <col min="1293" max="1293" width="2.7109375" style="703" customWidth="1"/>
    <col min="1294" max="1536" width="9.140625" style="703"/>
    <col min="1537" max="1537" width="15.85546875" style="703" customWidth="1"/>
    <col min="1538" max="1538" width="32.85546875" style="703" customWidth="1"/>
    <col min="1539" max="1539" width="10.42578125" style="703" customWidth="1"/>
    <col min="1540" max="1540" width="10" style="703" customWidth="1"/>
    <col min="1541" max="1541" width="12" style="703" customWidth="1"/>
    <col min="1542" max="1544" width="12.85546875" style="703" customWidth="1"/>
    <col min="1545" max="1545" width="11.85546875" style="703" customWidth="1"/>
    <col min="1546" max="1546" width="13.28515625" style="703" customWidth="1"/>
    <col min="1547" max="1547" width="14.5703125" style="703" customWidth="1"/>
    <col min="1548" max="1548" width="12.42578125" style="703" customWidth="1"/>
    <col min="1549" max="1549" width="2.7109375" style="703" customWidth="1"/>
    <col min="1550" max="1792" width="9.140625" style="703"/>
    <col min="1793" max="1793" width="15.85546875" style="703" customWidth="1"/>
    <col min="1794" max="1794" width="32.85546875" style="703" customWidth="1"/>
    <col min="1795" max="1795" width="10.42578125" style="703" customWidth="1"/>
    <col min="1796" max="1796" width="10" style="703" customWidth="1"/>
    <col min="1797" max="1797" width="12" style="703" customWidth="1"/>
    <col min="1798" max="1800" width="12.85546875" style="703" customWidth="1"/>
    <col min="1801" max="1801" width="11.85546875" style="703" customWidth="1"/>
    <col min="1802" max="1802" width="13.28515625" style="703" customWidth="1"/>
    <col min="1803" max="1803" width="14.5703125" style="703" customWidth="1"/>
    <col min="1804" max="1804" width="12.42578125" style="703" customWidth="1"/>
    <col min="1805" max="1805" width="2.7109375" style="703" customWidth="1"/>
    <col min="1806" max="2048" width="9.140625" style="703"/>
    <col min="2049" max="2049" width="15.85546875" style="703" customWidth="1"/>
    <col min="2050" max="2050" width="32.85546875" style="703" customWidth="1"/>
    <col min="2051" max="2051" width="10.42578125" style="703" customWidth="1"/>
    <col min="2052" max="2052" width="10" style="703" customWidth="1"/>
    <col min="2053" max="2053" width="12" style="703" customWidth="1"/>
    <col min="2054" max="2056" width="12.85546875" style="703" customWidth="1"/>
    <col min="2057" max="2057" width="11.85546875" style="703" customWidth="1"/>
    <col min="2058" max="2058" width="13.28515625" style="703" customWidth="1"/>
    <col min="2059" max="2059" width="14.5703125" style="703" customWidth="1"/>
    <col min="2060" max="2060" width="12.42578125" style="703" customWidth="1"/>
    <col min="2061" max="2061" width="2.7109375" style="703" customWidth="1"/>
    <col min="2062" max="2304" width="9.140625" style="703"/>
    <col min="2305" max="2305" width="15.85546875" style="703" customWidth="1"/>
    <col min="2306" max="2306" width="32.85546875" style="703" customWidth="1"/>
    <col min="2307" max="2307" width="10.42578125" style="703" customWidth="1"/>
    <col min="2308" max="2308" width="10" style="703" customWidth="1"/>
    <col min="2309" max="2309" width="12" style="703" customWidth="1"/>
    <col min="2310" max="2312" width="12.85546875" style="703" customWidth="1"/>
    <col min="2313" max="2313" width="11.85546875" style="703" customWidth="1"/>
    <col min="2314" max="2314" width="13.28515625" style="703" customWidth="1"/>
    <col min="2315" max="2315" width="14.5703125" style="703" customWidth="1"/>
    <col min="2316" max="2316" width="12.42578125" style="703" customWidth="1"/>
    <col min="2317" max="2317" width="2.7109375" style="703" customWidth="1"/>
    <col min="2318" max="2560" width="9.140625" style="703"/>
    <col min="2561" max="2561" width="15.85546875" style="703" customWidth="1"/>
    <col min="2562" max="2562" width="32.85546875" style="703" customWidth="1"/>
    <col min="2563" max="2563" width="10.42578125" style="703" customWidth="1"/>
    <col min="2564" max="2564" width="10" style="703" customWidth="1"/>
    <col min="2565" max="2565" width="12" style="703" customWidth="1"/>
    <col min="2566" max="2568" width="12.85546875" style="703" customWidth="1"/>
    <col min="2569" max="2569" width="11.85546875" style="703" customWidth="1"/>
    <col min="2570" max="2570" width="13.28515625" style="703" customWidth="1"/>
    <col min="2571" max="2571" width="14.5703125" style="703" customWidth="1"/>
    <col min="2572" max="2572" width="12.42578125" style="703" customWidth="1"/>
    <col min="2573" max="2573" width="2.7109375" style="703" customWidth="1"/>
    <col min="2574" max="2816" width="9.140625" style="703"/>
    <col min="2817" max="2817" width="15.85546875" style="703" customWidth="1"/>
    <col min="2818" max="2818" width="32.85546875" style="703" customWidth="1"/>
    <col min="2819" max="2819" width="10.42578125" style="703" customWidth="1"/>
    <col min="2820" max="2820" width="10" style="703" customWidth="1"/>
    <col min="2821" max="2821" width="12" style="703" customWidth="1"/>
    <col min="2822" max="2824" width="12.85546875" style="703" customWidth="1"/>
    <col min="2825" max="2825" width="11.85546875" style="703" customWidth="1"/>
    <col min="2826" max="2826" width="13.28515625" style="703" customWidth="1"/>
    <col min="2827" max="2827" width="14.5703125" style="703" customWidth="1"/>
    <col min="2828" max="2828" width="12.42578125" style="703" customWidth="1"/>
    <col min="2829" max="2829" width="2.7109375" style="703" customWidth="1"/>
    <col min="2830" max="3072" width="9.140625" style="703"/>
    <col min="3073" max="3073" width="15.85546875" style="703" customWidth="1"/>
    <col min="3074" max="3074" width="32.85546875" style="703" customWidth="1"/>
    <col min="3075" max="3075" width="10.42578125" style="703" customWidth="1"/>
    <col min="3076" max="3076" width="10" style="703" customWidth="1"/>
    <col min="3077" max="3077" width="12" style="703" customWidth="1"/>
    <col min="3078" max="3080" width="12.85546875" style="703" customWidth="1"/>
    <col min="3081" max="3081" width="11.85546875" style="703" customWidth="1"/>
    <col min="3082" max="3082" width="13.28515625" style="703" customWidth="1"/>
    <col min="3083" max="3083" width="14.5703125" style="703" customWidth="1"/>
    <col min="3084" max="3084" width="12.42578125" style="703" customWidth="1"/>
    <col min="3085" max="3085" width="2.7109375" style="703" customWidth="1"/>
    <col min="3086" max="3328" width="9.140625" style="703"/>
    <col min="3329" max="3329" width="15.85546875" style="703" customWidth="1"/>
    <col min="3330" max="3330" width="32.85546875" style="703" customWidth="1"/>
    <col min="3331" max="3331" width="10.42578125" style="703" customWidth="1"/>
    <col min="3332" max="3332" width="10" style="703" customWidth="1"/>
    <col min="3333" max="3333" width="12" style="703" customWidth="1"/>
    <col min="3334" max="3336" width="12.85546875" style="703" customWidth="1"/>
    <col min="3337" max="3337" width="11.85546875" style="703" customWidth="1"/>
    <col min="3338" max="3338" width="13.28515625" style="703" customWidth="1"/>
    <col min="3339" max="3339" width="14.5703125" style="703" customWidth="1"/>
    <col min="3340" max="3340" width="12.42578125" style="703" customWidth="1"/>
    <col min="3341" max="3341" width="2.7109375" style="703" customWidth="1"/>
    <col min="3342" max="3584" width="9.140625" style="703"/>
    <col min="3585" max="3585" width="15.85546875" style="703" customWidth="1"/>
    <col min="3586" max="3586" width="32.85546875" style="703" customWidth="1"/>
    <col min="3587" max="3587" width="10.42578125" style="703" customWidth="1"/>
    <col min="3588" max="3588" width="10" style="703" customWidth="1"/>
    <col min="3589" max="3589" width="12" style="703" customWidth="1"/>
    <col min="3590" max="3592" width="12.85546875" style="703" customWidth="1"/>
    <col min="3593" max="3593" width="11.85546875" style="703" customWidth="1"/>
    <col min="3594" max="3594" width="13.28515625" style="703" customWidth="1"/>
    <col min="3595" max="3595" width="14.5703125" style="703" customWidth="1"/>
    <col min="3596" max="3596" width="12.42578125" style="703" customWidth="1"/>
    <col min="3597" max="3597" width="2.7109375" style="703" customWidth="1"/>
    <col min="3598" max="3840" width="9.140625" style="703"/>
    <col min="3841" max="3841" width="15.85546875" style="703" customWidth="1"/>
    <col min="3842" max="3842" width="32.85546875" style="703" customWidth="1"/>
    <col min="3843" max="3843" width="10.42578125" style="703" customWidth="1"/>
    <col min="3844" max="3844" width="10" style="703" customWidth="1"/>
    <col min="3845" max="3845" width="12" style="703" customWidth="1"/>
    <col min="3846" max="3848" width="12.85546875" style="703" customWidth="1"/>
    <col min="3849" max="3849" width="11.85546875" style="703" customWidth="1"/>
    <col min="3850" max="3850" width="13.28515625" style="703" customWidth="1"/>
    <col min="3851" max="3851" width="14.5703125" style="703" customWidth="1"/>
    <col min="3852" max="3852" width="12.42578125" style="703" customWidth="1"/>
    <col min="3853" max="3853" width="2.7109375" style="703" customWidth="1"/>
    <col min="3854" max="4096" width="9.140625" style="703"/>
    <col min="4097" max="4097" width="15.85546875" style="703" customWidth="1"/>
    <col min="4098" max="4098" width="32.85546875" style="703" customWidth="1"/>
    <col min="4099" max="4099" width="10.42578125" style="703" customWidth="1"/>
    <col min="4100" max="4100" width="10" style="703" customWidth="1"/>
    <col min="4101" max="4101" width="12" style="703" customWidth="1"/>
    <col min="4102" max="4104" width="12.85546875" style="703" customWidth="1"/>
    <col min="4105" max="4105" width="11.85546875" style="703" customWidth="1"/>
    <col min="4106" max="4106" width="13.28515625" style="703" customWidth="1"/>
    <col min="4107" max="4107" width="14.5703125" style="703" customWidth="1"/>
    <col min="4108" max="4108" width="12.42578125" style="703" customWidth="1"/>
    <col min="4109" max="4109" width="2.7109375" style="703" customWidth="1"/>
    <col min="4110" max="4352" width="9.140625" style="703"/>
    <col min="4353" max="4353" width="15.85546875" style="703" customWidth="1"/>
    <col min="4354" max="4354" width="32.85546875" style="703" customWidth="1"/>
    <col min="4355" max="4355" width="10.42578125" style="703" customWidth="1"/>
    <col min="4356" max="4356" width="10" style="703" customWidth="1"/>
    <col min="4357" max="4357" width="12" style="703" customWidth="1"/>
    <col min="4358" max="4360" width="12.85546875" style="703" customWidth="1"/>
    <col min="4361" max="4361" width="11.85546875" style="703" customWidth="1"/>
    <col min="4362" max="4362" width="13.28515625" style="703" customWidth="1"/>
    <col min="4363" max="4363" width="14.5703125" style="703" customWidth="1"/>
    <col min="4364" max="4364" width="12.42578125" style="703" customWidth="1"/>
    <col min="4365" max="4365" width="2.7109375" style="703" customWidth="1"/>
    <col min="4366" max="4608" width="9.140625" style="703"/>
    <col min="4609" max="4609" width="15.85546875" style="703" customWidth="1"/>
    <col min="4610" max="4610" width="32.85546875" style="703" customWidth="1"/>
    <col min="4611" max="4611" width="10.42578125" style="703" customWidth="1"/>
    <col min="4612" max="4612" width="10" style="703" customWidth="1"/>
    <col min="4613" max="4613" width="12" style="703" customWidth="1"/>
    <col min="4614" max="4616" width="12.85546875" style="703" customWidth="1"/>
    <col min="4617" max="4617" width="11.85546875" style="703" customWidth="1"/>
    <col min="4618" max="4618" width="13.28515625" style="703" customWidth="1"/>
    <col min="4619" max="4619" width="14.5703125" style="703" customWidth="1"/>
    <col min="4620" max="4620" width="12.42578125" style="703" customWidth="1"/>
    <col min="4621" max="4621" width="2.7109375" style="703" customWidth="1"/>
    <col min="4622" max="4864" width="9.140625" style="703"/>
    <col min="4865" max="4865" width="15.85546875" style="703" customWidth="1"/>
    <col min="4866" max="4866" width="32.85546875" style="703" customWidth="1"/>
    <col min="4867" max="4867" width="10.42578125" style="703" customWidth="1"/>
    <col min="4868" max="4868" width="10" style="703" customWidth="1"/>
    <col min="4869" max="4869" width="12" style="703" customWidth="1"/>
    <col min="4870" max="4872" width="12.85546875" style="703" customWidth="1"/>
    <col min="4873" max="4873" width="11.85546875" style="703" customWidth="1"/>
    <col min="4874" max="4874" width="13.28515625" style="703" customWidth="1"/>
    <col min="4875" max="4875" width="14.5703125" style="703" customWidth="1"/>
    <col min="4876" max="4876" width="12.42578125" style="703" customWidth="1"/>
    <col min="4877" max="4877" width="2.7109375" style="703" customWidth="1"/>
    <col min="4878" max="5120" width="9.140625" style="703"/>
    <col min="5121" max="5121" width="15.85546875" style="703" customWidth="1"/>
    <col min="5122" max="5122" width="32.85546875" style="703" customWidth="1"/>
    <col min="5123" max="5123" width="10.42578125" style="703" customWidth="1"/>
    <col min="5124" max="5124" width="10" style="703" customWidth="1"/>
    <col min="5125" max="5125" width="12" style="703" customWidth="1"/>
    <col min="5126" max="5128" width="12.85546875" style="703" customWidth="1"/>
    <col min="5129" max="5129" width="11.85546875" style="703" customWidth="1"/>
    <col min="5130" max="5130" width="13.28515625" style="703" customWidth="1"/>
    <col min="5131" max="5131" width="14.5703125" style="703" customWidth="1"/>
    <col min="5132" max="5132" width="12.42578125" style="703" customWidth="1"/>
    <col min="5133" max="5133" width="2.7109375" style="703" customWidth="1"/>
    <col min="5134" max="5376" width="9.140625" style="703"/>
    <col min="5377" max="5377" width="15.85546875" style="703" customWidth="1"/>
    <col min="5378" max="5378" width="32.85546875" style="703" customWidth="1"/>
    <col min="5379" max="5379" width="10.42578125" style="703" customWidth="1"/>
    <col min="5380" max="5380" width="10" style="703" customWidth="1"/>
    <col min="5381" max="5381" width="12" style="703" customWidth="1"/>
    <col min="5382" max="5384" width="12.85546875" style="703" customWidth="1"/>
    <col min="5385" max="5385" width="11.85546875" style="703" customWidth="1"/>
    <col min="5386" max="5386" width="13.28515625" style="703" customWidth="1"/>
    <col min="5387" max="5387" width="14.5703125" style="703" customWidth="1"/>
    <col min="5388" max="5388" width="12.42578125" style="703" customWidth="1"/>
    <col min="5389" max="5389" width="2.7109375" style="703" customWidth="1"/>
    <col min="5390" max="5632" width="9.140625" style="703"/>
    <col min="5633" max="5633" width="15.85546875" style="703" customWidth="1"/>
    <col min="5634" max="5634" width="32.85546875" style="703" customWidth="1"/>
    <col min="5635" max="5635" width="10.42578125" style="703" customWidth="1"/>
    <col min="5636" max="5636" width="10" style="703" customWidth="1"/>
    <col min="5637" max="5637" width="12" style="703" customWidth="1"/>
    <col min="5638" max="5640" width="12.85546875" style="703" customWidth="1"/>
    <col min="5641" max="5641" width="11.85546875" style="703" customWidth="1"/>
    <col min="5642" max="5642" width="13.28515625" style="703" customWidth="1"/>
    <col min="5643" max="5643" width="14.5703125" style="703" customWidth="1"/>
    <col min="5644" max="5644" width="12.42578125" style="703" customWidth="1"/>
    <col min="5645" max="5645" width="2.7109375" style="703" customWidth="1"/>
    <col min="5646" max="5888" width="9.140625" style="703"/>
    <col min="5889" max="5889" width="15.85546875" style="703" customWidth="1"/>
    <col min="5890" max="5890" width="32.85546875" style="703" customWidth="1"/>
    <col min="5891" max="5891" width="10.42578125" style="703" customWidth="1"/>
    <col min="5892" max="5892" width="10" style="703" customWidth="1"/>
    <col min="5893" max="5893" width="12" style="703" customWidth="1"/>
    <col min="5894" max="5896" width="12.85546875" style="703" customWidth="1"/>
    <col min="5897" max="5897" width="11.85546875" style="703" customWidth="1"/>
    <col min="5898" max="5898" width="13.28515625" style="703" customWidth="1"/>
    <col min="5899" max="5899" width="14.5703125" style="703" customWidth="1"/>
    <col min="5900" max="5900" width="12.42578125" style="703" customWidth="1"/>
    <col min="5901" max="5901" width="2.7109375" style="703" customWidth="1"/>
    <col min="5902" max="6144" width="9.140625" style="703"/>
    <col min="6145" max="6145" width="15.85546875" style="703" customWidth="1"/>
    <col min="6146" max="6146" width="32.85546875" style="703" customWidth="1"/>
    <col min="6147" max="6147" width="10.42578125" style="703" customWidth="1"/>
    <col min="6148" max="6148" width="10" style="703" customWidth="1"/>
    <col min="6149" max="6149" width="12" style="703" customWidth="1"/>
    <col min="6150" max="6152" width="12.85546875" style="703" customWidth="1"/>
    <col min="6153" max="6153" width="11.85546875" style="703" customWidth="1"/>
    <col min="6154" max="6154" width="13.28515625" style="703" customWidth="1"/>
    <col min="6155" max="6155" width="14.5703125" style="703" customWidth="1"/>
    <col min="6156" max="6156" width="12.42578125" style="703" customWidth="1"/>
    <col min="6157" max="6157" width="2.7109375" style="703" customWidth="1"/>
    <col min="6158" max="6400" width="9.140625" style="703"/>
    <col min="6401" max="6401" width="15.85546875" style="703" customWidth="1"/>
    <col min="6402" max="6402" width="32.85546875" style="703" customWidth="1"/>
    <col min="6403" max="6403" width="10.42578125" style="703" customWidth="1"/>
    <col min="6404" max="6404" width="10" style="703" customWidth="1"/>
    <col min="6405" max="6405" width="12" style="703" customWidth="1"/>
    <col min="6406" max="6408" width="12.85546875" style="703" customWidth="1"/>
    <col min="6409" max="6409" width="11.85546875" style="703" customWidth="1"/>
    <col min="6410" max="6410" width="13.28515625" style="703" customWidth="1"/>
    <col min="6411" max="6411" width="14.5703125" style="703" customWidth="1"/>
    <col min="6412" max="6412" width="12.42578125" style="703" customWidth="1"/>
    <col min="6413" max="6413" width="2.7109375" style="703" customWidth="1"/>
    <col min="6414" max="6656" width="9.140625" style="703"/>
    <col min="6657" max="6657" width="15.85546875" style="703" customWidth="1"/>
    <col min="6658" max="6658" width="32.85546875" style="703" customWidth="1"/>
    <col min="6659" max="6659" width="10.42578125" style="703" customWidth="1"/>
    <col min="6660" max="6660" width="10" style="703" customWidth="1"/>
    <col min="6661" max="6661" width="12" style="703" customWidth="1"/>
    <col min="6662" max="6664" width="12.85546875" style="703" customWidth="1"/>
    <col min="6665" max="6665" width="11.85546875" style="703" customWidth="1"/>
    <col min="6666" max="6666" width="13.28515625" style="703" customWidth="1"/>
    <col min="6667" max="6667" width="14.5703125" style="703" customWidth="1"/>
    <col min="6668" max="6668" width="12.42578125" style="703" customWidth="1"/>
    <col min="6669" max="6669" width="2.7109375" style="703" customWidth="1"/>
    <col min="6670" max="6912" width="9.140625" style="703"/>
    <col min="6913" max="6913" width="15.85546875" style="703" customWidth="1"/>
    <col min="6914" max="6914" width="32.85546875" style="703" customWidth="1"/>
    <col min="6915" max="6915" width="10.42578125" style="703" customWidth="1"/>
    <col min="6916" max="6916" width="10" style="703" customWidth="1"/>
    <col min="6917" max="6917" width="12" style="703" customWidth="1"/>
    <col min="6918" max="6920" width="12.85546875" style="703" customWidth="1"/>
    <col min="6921" max="6921" width="11.85546875" style="703" customWidth="1"/>
    <col min="6922" max="6922" width="13.28515625" style="703" customWidth="1"/>
    <col min="6923" max="6923" width="14.5703125" style="703" customWidth="1"/>
    <col min="6924" max="6924" width="12.42578125" style="703" customWidth="1"/>
    <col min="6925" max="6925" width="2.7109375" style="703" customWidth="1"/>
    <col min="6926" max="7168" width="9.140625" style="703"/>
    <col min="7169" max="7169" width="15.85546875" style="703" customWidth="1"/>
    <col min="7170" max="7170" width="32.85546875" style="703" customWidth="1"/>
    <col min="7171" max="7171" width="10.42578125" style="703" customWidth="1"/>
    <col min="7172" max="7172" width="10" style="703" customWidth="1"/>
    <col min="7173" max="7173" width="12" style="703" customWidth="1"/>
    <col min="7174" max="7176" width="12.85546875" style="703" customWidth="1"/>
    <col min="7177" max="7177" width="11.85546875" style="703" customWidth="1"/>
    <col min="7178" max="7178" width="13.28515625" style="703" customWidth="1"/>
    <col min="7179" max="7179" width="14.5703125" style="703" customWidth="1"/>
    <col min="7180" max="7180" width="12.42578125" style="703" customWidth="1"/>
    <col min="7181" max="7181" width="2.7109375" style="703" customWidth="1"/>
    <col min="7182" max="7424" width="9.140625" style="703"/>
    <col min="7425" max="7425" width="15.85546875" style="703" customWidth="1"/>
    <col min="7426" max="7426" width="32.85546875" style="703" customWidth="1"/>
    <col min="7427" max="7427" width="10.42578125" style="703" customWidth="1"/>
    <col min="7428" max="7428" width="10" style="703" customWidth="1"/>
    <col min="7429" max="7429" width="12" style="703" customWidth="1"/>
    <col min="7430" max="7432" width="12.85546875" style="703" customWidth="1"/>
    <col min="7433" max="7433" width="11.85546875" style="703" customWidth="1"/>
    <col min="7434" max="7434" width="13.28515625" style="703" customWidth="1"/>
    <col min="7435" max="7435" width="14.5703125" style="703" customWidth="1"/>
    <col min="7436" max="7436" width="12.42578125" style="703" customWidth="1"/>
    <col min="7437" max="7437" width="2.7109375" style="703" customWidth="1"/>
    <col min="7438" max="7680" width="9.140625" style="703"/>
    <col min="7681" max="7681" width="15.85546875" style="703" customWidth="1"/>
    <col min="7682" max="7682" width="32.85546875" style="703" customWidth="1"/>
    <col min="7683" max="7683" width="10.42578125" style="703" customWidth="1"/>
    <col min="7684" max="7684" width="10" style="703" customWidth="1"/>
    <col min="7685" max="7685" width="12" style="703" customWidth="1"/>
    <col min="7686" max="7688" width="12.85546875" style="703" customWidth="1"/>
    <col min="7689" max="7689" width="11.85546875" style="703" customWidth="1"/>
    <col min="7690" max="7690" width="13.28515625" style="703" customWidth="1"/>
    <col min="7691" max="7691" width="14.5703125" style="703" customWidth="1"/>
    <col min="7692" max="7692" width="12.42578125" style="703" customWidth="1"/>
    <col min="7693" max="7693" width="2.7109375" style="703" customWidth="1"/>
    <col min="7694" max="7936" width="9.140625" style="703"/>
    <col min="7937" max="7937" width="15.85546875" style="703" customWidth="1"/>
    <col min="7938" max="7938" width="32.85546875" style="703" customWidth="1"/>
    <col min="7939" max="7939" width="10.42578125" style="703" customWidth="1"/>
    <col min="7940" max="7940" width="10" style="703" customWidth="1"/>
    <col min="7941" max="7941" width="12" style="703" customWidth="1"/>
    <col min="7942" max="7944" width="12.85546875" style="703" customWidth="1"/>
    <col min="7945" max="7945" width="11.85546875" style="703" customWidth="1"/>
    <col min="7946" max="7946" width="13.28515625" style="703" customWidth="1"/>
    <col min="7947" max="7947" width="14.5703125" style="703" customWidth="1"/>
    <col min="7948" max="7948" width="12.42578125" style="703" customWidth="1"/>
    <col min="7949" max="7949" width="2.7109375" style="703" customWidth="1"/>
    <col min="7950" max="8192" width="9.140625" style="703"/>
    <col min="8193" max="8193" width="15.85546875" style="703" customWidth="1"/>
    <col min="8194" max="8194" width="32.85546875" style="703" customWidth="1"/>
    <col min="8195" max="8195" width="10.42578125" style="703" customWidth="1"/>
    <col min="8196" max="8196" width="10" style="703" customWidth="1"/>
    <col min="8197" max="8197" width="12" style="703" customWidth="1"/>
    <col min="8198" max="8200" width="12.85546875" style="703" customWidth="1"/>
    <col min="8201" max="8201" width="11.85546875" style="703" customWidth="1"/>
    <col min="8202" max="8202" width="13.28515625" style="703" customWidth="1"/>
    <col min="8203" max="8203" width="14.5703125" style="703" customWidth="1"/>
    <col min="8204" max="8204" width="12.42578125" style="703" customWidth="1"/>
    <col min="8205" max="8205" width="2.7109375" style="703" customWidth="1"/>
    <col min="8206" max="8448" width="9.140625" style="703"/>
    <col min="8449" max="8449" width="15.85546875" style="703" customWidth="1"/>
    <col min="8450" max="8450" width="32.85546875" style="703" customWidth="1"/>
    <col min="8451" max="8451" width="10.42578125" style="703" customWidth="1"/>
    <col min="8452" max="8452" width="10" style="703" customWidth="1"/>
    <col min="8453" max="8453" width="12" style="703" customWidth="1"/>
    <col min="8454" max="8456" width="12.85546875" style="703" customWidth="1"/>
    <col min="8457" max="8457" width="11.85546875" style="703" customWidth="1"/>
    <col min="8458" max="8458" width="13.28515625" style="703" customWidth="1"/>
    <col min="8459" max="8459" width="14.5703125" style="703" customWidth="1"/>
    <col min="8460" max="8460" width="12.42578125" style="703" customWidth="1"/>
    <col min="8461" max="8461" width="2.7109375" style="703" customWidth="1"/>
    <col min="8462" max="8704" width="9.140625" style="703"/>
    <col min="8705" max="8705" width="15.85546875" style="703" customWidth="1"/>
    <col min="8706" max="8706" width="32.85546875" style="703" customWidth="1"/>
    <col min="8707" max="8707" width="10.42578125" style="703" customWidth="1"/>
    <col min="8708" max="8708" width="10" style="703" customWidth="1"/>
    <col min="8709" max="8709" width="12" style="703" customWidth="1"/>
    <col min="8710" max="8712" width="12.85546875" style="703" customWidth="1"/>
    <col min="8713" max="8713" width="11.85546875" style="703" customWidth="1"/>
    <col min="8714" max="8714" width="13.28515625" style="703" customWidth="1"/>
    <col min="8715" max="8715" width="14.5703125" style="703" customWidth="1"/>
    <col min="8716" max="8716" width="12.42578125" style="703" customWidth="1"/>
    <col min="8717" max="8717" width="2.7109375" style="703" customWidth="1"/>
    <col min="8718" max="8960" width="9.140625" style="703"/>
    <col min="8961" max="8961" width="15.85546875" style="703" customWidth="1"/>
    <col min="8962" max="8962" width="32.85546875" style="703" customWidth="1"/>
    <col min="8963" max="8963" width="10.42578125" style="703" customWidth="1"/>
    <col min="8964" max="8964" width="10" style="703" customWidth="1"/>
    <col min="8965" max="8965" width="12" style="703" customWidth="1"/>
    <col min="8966" max="8968" width="12.85546875" style="703" customWidth="1"/>
    <col min="8969" max="8969" width="11.85546875" style="703" customWidth="1"/>
    <col min="8970" max="8970" width="13.28515625" style="703" customWidth="1"/>
    <col min="8971" max="8971" width="14.5703125" style="703" customWidth="1"/>
    <col min="8972" max="8972" width="12.42578125" style="703" customWidth="1"/>
    <col min="8973" max="8973" width="2.7109375" style="703" customWidth="1"/>
    <col min="8974" max="9216" width="9.140625" style="703"/>
    <col min="9217" max="9217" width="15.85546875" style="703" customWidth="1"/>
    <col min="9218" max="9218" width="32.85546875" style="703" customWidth="1"/>
    <col min="9219" max="9219" width="10.42578125" style="703" customWidth="1"/>
    <col min="9220" max="9220" width="10" style="703" customWidth="1"/>
    <col min="9221" max="9221" width="12" style="703" customWidth="1"/>
    <col min="9222" max="9224" width="12.85546875" style="703" customWidth="1"/>
    <col min="9225" max="9225" width="11.85546875" style="703" customWidth="1"/>
    <col min="9226" max="9226" width="13.28515625" style="703" customWidth="1"/>
    <col min="9227" max="9227" width="14.5703125" style="703" customWidth="1"/>
    <col min="9228" max="9228" width="12.42578125" style="703" customWidth="1"/>
    <col min="9229" max="9229" width="2.7109375" style="703" customWidth="1"/>
    <col min="9230" max="9472" width="9.140625" style="703"/>
    <col min="9473" max="9473" width="15.85546875" style="703" customWidth="1"/>
    <col min="9474" max="9474" width="32.85546875" style="703" customWidth="1"/>
    <col min="9475" max="9475" width="10.42578125" style="703" customWidth="1"/>
    <col min="9476" max="9476" width="10" style="703" customWidth="1"/>
    <col min="9477" max="9477" width="12" style="703" customWidth="1"/>
    <col min="9478" max="9480" width="12.85546875" style="703" customWidth="1"/>
    <col min="9481" max="9481" width="11.85546875" style="703" customWidth="1"/>
    <col min="9482" max="9482" width="13.28515625" style="703" customWidth="1"/>
    <col min="9483" max="9483" width="14.5703125" style="703" customWidth="1"/>
    <col min="9484" max="9484" width="12.42578125" style="703" customWidth="1"/>
    <col min="9485" max="9485" width="2.7109375" style="703" customWidth="1"/>
    <col min="9486" max="9728" width="9.140625" style="703"/>
    <col min="9729" max="9729" width="15.85546875" style="703" customWidth="1"/>
    <col min="9730" max="9730" width="32.85546875" style="703" customWidth="1"/>
    <col min="9731" max="9731" width="10.42578125" style="703" customWidth="1"/>
    <col min="9732" max="9732" width="10" style="703" customWidth="1"/>
    <col min="9733" max="9733" width="12" style="703" customWidth="1"/>
    <col min="9734" max="9736" width="12.85546875" style="703" customWidth="1"/>
    <col min="9737" max="9737" width="11.85546875" style="703" customWidth="1"/>
    <col min="9738" max="9738" width="13.28515625" style="703" customWidth="1"/>
    <col min="9739" max="9739" width="14.5703125" style="703" customWidth="1"/>
    <col min="9740" max="9740" width="12.42578125" style="703" customWidth="1"/>
    <col min="9741" max="9741" width="2.7109375" style="703" customWidth="1"/>
    <col min="9742" max="9984" width="9.140625" style="703"/>
    <col min="9985" max="9985" width="15.85546875" style="703" customWidth="1"/>
    <col min="9986" max="9986" width="32.85546875" style="703" customWidth="1"/>
    <col min="9987" max="9987" width="10.42578125" style="703" customWidth="1"/>
    <col min="9988" max="9988" width="10" style="703" customWidth="1"/>
    <col min="9989" max="9989" width="12" style="703" customWidth="1"/>
    <col min="9990" max="9992" width="12.85546875" style="703" customWidth="1"/>
    <col min="9993" max="9993" width="11.85546875" style="703" customWidth="1"/>
    <col min="9994" max="9994" width="13.28515625" style="703" customWidth="1"/>
    <col min="9995" max="9995" width="14.5703125" style="703" customWidth="1"/>
    <col min="9996" max="9996" width="12.42578125" style="703" customWidth="1"/>
    <col min="9997" max="9997" width="2.7109375" style="703" customWidth="1"/>
    <col min="9998" max="10240" width="9.140625" style="703"/>
    <col min="10241" max="10241" width="15.85546875" style="703" customWidth="1"/>
    <col min="10242" max="10242" width="32.85546875" style="703" customWidth="1"/>
    <col min="10243" max="10243" width="10.42578125" style="703" customWidth="1"/>
    <col min="10244" max="10244" width="10" style="703" customWidth="1"/>
    <col min="10245" max="10245" width="12" style="703" customWidth="1"/>
    <col min="10246" max="10248" width="12.85546875" style="703" customWidth="1"/>
    <col min="10249" max="10249" width="11.85546875" style="703" customWidth="1"/>
    <col min="10250" max="10250" width="13.28515625" style="703" customWidth="1"/>
    <col min="10251" max="10251" width="14.5703125" style="703" customWidth="1"/>
    <col min="10252" max="10252" width="12.42578125" style="703" customWidth="1"/>
    <col min="10253" max="10253" width="2.7109375" style="703" customWidth="1"/>
    <col min="10254" max="10496" width="9.140625" style="703"/>
    <col min="10497" max="10497" width="15.85546875" style="703" customWidth="1"/>
    <col min="10498" max="10498" width="32.85546875" style="703" customWidth="1"/>
    <col min="10499" max="10499" width="10.42578125" style="703" customWidth="1"/>
    <col min="10500" max="10500" width="10" style="703" customWidth="1"/>
    <col min="10501" max="10501" width="12" style="703" customWidth="1"/>
    <col min="10502" max="10504" width="12.85546875" style="703" customWidth="1"/>
    <col min="10505" max="10505" width="11.85546875" style="703" customWidth="1"/>
    <col min="10506" max="10506" width="13.28515625" style="703" customWidth="1"/>
    <col min="10507" max="10507" width="14.5703125" style="703" customWidth="1"/>
    <col min="10508" max="10508" width="12.42578125" style="703" customWidth="1"/>
    <col min="10509" max="10509" width="2.7109375" style="703" customWidth="1"/>
    <col min="10510" max="10752" width="9.140625" style="703"/>
    <col min="10753" max="10753" width="15.85546875" style="703" customWidth="1"/>
    <col min="10754" max="10754" width="32.85546875" style="703" customWidth="1"/>
    <col min="10755" max="10755" width="10.42578125" style="703" customWidth="1"/>
    <col min="10756" max="10756" width="10" style="703" customWidth="1"/>
    <col min="10757" max="10757" width="12" style="703" customWidth="1"/>
    <col min="10758" max="10760" width="12.85546875" style="703" customWidth="1"/>
    <col min="10761" max="10761" width="11.85546875" style="703" customWidth="1"/>
    <col min="10762" max="10762" width="13.28515625" style="703" customWidth="1"/>
    <col min="10763" max="10763" width="14.5703125" style="703" customWidth="1"/>
    <col min="10764" max="10764" width="12.42578125" style="703" customWidth="1"/>
    <col min="10765" max="10765" width="2.7109375" style="703" customWidth="1"/>
    <col min="10766" max="11008" width="9.140625" style="703"/>
    <col min="11009" max="11009" width="15.85546875" style="703" customWidth="1"/>
    <col min="11010" max="11010" width="32.85546875" style="703" customWidth="1"/>
    <col min="11011" max="11011" width="10.42578125" style="703" customWidth="1"/>
    <col min="11012" max="11012" width="10" style="703" customWidth="1"/>
    <col min="11013" max="11013" width="12" style="703" customWidth="1"/>
    <col min="11014" max="11016" width="12.85546875" style="703" customWidth="1"/>
    <col min="11017" max="11017" width="11.85546875" style="703" customWidth="1"/>
    <col min="11018" max="11018" width="13.28515625" style="703" customWidth="1"/>
    <col min="11019" max="11019" width="14.5703125" style="703" customWidth="1"/>
    <col min="11020" max="11020" width="12.42578125" style="703" customWidth="1"/>
    <col min="11021" max="11021" width="2.7109375" style="703" customWidth="1"/>
    <col min="11022" max="11264" width="9.140625" style="703"/>
    <col min="11265" max="11265" width="15.85546875" style="703" customWidth="1"/>
    <col min="11266" max="11266" width="32.85546875" style="703" customWidth="1"/>
    <col min="11267" max="11267" width="10.42578125" style="703" customWidth="1"/>
    <col min="11268" max="11268" width="10" style="703" customWidth="1"/>
    <col min="11269" max="11269" width="12" style="703" customWidth="1"/>
    <col min="11270" max="11272" width="12.85546875" style="703" customWidth="1"/>
    <col min="11273" max="11273" width="11.85546875" style="703" customWidth="1"/>
    <col min="11274" max="11274" width="13.28515625" style="703" customWidth="1"/>
    <col min="11275" max="11275" width="14.5703125" style="703" customWidth="1"/>
    <col min="11276" max="11276" width="12.42578125" style="703" customWidth="1"/>
    <col min="11277" max="11277" width="2.7109375" style="703" customWidth="1"/>
    <col min="11278" max="11520" width="9.140625" style="703"/>
    <col min="11521" max="11521" width="15.85546875" style="703" customWidth="1"/>
    <col min="11522" max="11522" width="32.85546875" style="703" customWidth="1"/>
    <col min="11523" max="11523" width="10.42578125" style="703" customWidth="1"/>
    <col min="11524" max="11524" width="10" style="703" customWidth="1"/>
    <col min="11525" max="11525" width="12" style="703" customWidth="1"/>
    <col min="11526" max="11528" width="12.85546875" style="703" customWidth="1"/>
    <col min="11529" max="11529" width="11.85546875" style="703" customWidth="1"/>
    <col min="11530" max="11530" width="13.28515625" style="703" customWidth="1"/>
    <col min="11531" max="11531" width="14.5703125" style="703" customWidth="1"/>
    <col min="11532" max="11532" width="12.42578125" style="703" customWidth="1"/>
    <col min="11533" max="11533" width="2.7109375" style="703" customWidth="1"/>
    <col min="11534" max="11776" width="9.140625" style="703"/>
    <col min="11777" max="11777" width="15.85546875" style="703" customWidth="1"/>
    <col min="11778" max="11778" width="32.85546875" style="703" customWidth="1"/>
    <col min="11779" max="11779" width="10.42578125" style="703" customWidth="1"/>
    <col min="11780" max="11780" width="10" style="703" customWidth="1"/>
    <col min="11781" max="11781" width="12" style="703" customWidth="1"/>
    <col min="11782" max="11784" width="12.85546875" style="703" customWidth="1"/>
    <col min="11785" max="11785" width="11.85546875" style="703" customWidth="1"/>
    <col min="11786" max="11786" width="13.28515625" style="703" customWidth="1"/>
    <col min="11787" max="11787" width="14.5703125" style="703" customWidth="1"/>
    <col min="11788" max="11788" width="12.42578125" style="703" customWidth="1"/>
    <col min="11789" max="11789" width="2.7109375" style="703" customWidth="1"/>
    <col min="11790" max="12032" width="9.140625" style="703"/>
    <col min="12033" max="12033" width="15.85546875" style="703" customWidth="1"/>
    <col min="12034" max="12034" width="32.85546875" style="703" customWidth="1"/>
    <col min="12035" max="12035" width="10.42578125" style="703" customWidth="1"/>
    <col min="12036" max="12036" width="10" style="703" customWidth="1"/>
    <col min="12037" max="12037" width="12" style="703" customWidth="1"/>
    <col min="12038" max="12040" width="12.85546875" style="703" customWidth="1"/>
    <col min="12041" max="12041" width="11.85546875" style="703" customWidth="1"/>
    <col min="12042" max="12042" width="13.28515625" style="703" customWidth="1"/>
    <col min="12043" max="12043" width="14.5703125" style="703" customWidth="1"/>
    <col min="12044" max="12044" width="12.42578125" style="703" customWidth="1"/>
    <col min="12045" max="12045" width="2.7109375" style="703" customWidth="1"/>
    <col min="12046" max="12288" width="9.140625" style="703"/>
    <col min="12289" max="12289" width="15.85546875" style="703" customWidth="1"/>
    <col min="12290" max="12290" width="32.85546875" style="703" customWidth="1"/>
    <col min="12291" max="12291" width="10.42578125" style="703" customWidth="1"/>
    <col min="12292" max="12292" width="10" style="703" customWidth="1"/>
    <col min="12293" max="12293" width="12" style="703" customWidth="1"/>
    <col min="12294" max="12296" width="12.85546875" style="703" customWidth="1"/>
    <col min="12297" max="12297" width="11.85546875" style="703" customWidth="1"/>
    <col min="12298" max="12298" width="13.28515625" style="703" customWidth="1"/>
    <col min="12299" max="12299" width="14.5703125" style="703" customWidth="1"/>
    <col min="12300" max="12300" width="12.42578125" style="703" customWidth="1"/>
    <col min="12301" max="12301" width="2.7109375" style="703" customWidth="1"/>
    <col min="12302" max="12544" width="9.140625" style="703"/>
    <col min="12545" max="12545" width="15.85546875" style="703" customWidth="1"/>
    <col min="12546" max="12546" width="32.85546875" style="703" customWidth="1"/>
    <col min="12547" max="12547" width="10.42578125" style="703" customWidth="1"/>
    <col min="12548" max="12548" width="10" style="703" customWidth="1"/>
    <col min="12549" max="12549" width="12" style="703" customWidth="1"/>
    <col min="12550" max="12552" width="12.85546875" style="703" customWidth="1"/>
    <col min="12553" max="12553" width="11.85546875" style="703" customWidth="1"/>
    <col min="12554" max="12554" width="13.28515625" style="703" customWidth="1"/>
    <col min="12555" max="12555" width="14.5703125" style="703" customWidth="1"/>
    <col min="12556" max="12556" width="12.42578125" style="703" customWidth="1"/>
    <col min="12557" max="12557" width="2.7109375" style="703" customWidth="1"/>
    <col min="12558" max="12800" width="9.140625" style="703"/>
    <col min="12801" max="12801" width="15.85546875" style="703" customWidth="1"/>
    <col min="12802" max="12802" width="32.85546875" style="703" customWidth="1"/>
    <col min="12803" max="12803" width="10.42578125" style="703" customWidth="1"/>
    <col min="12804" max="12804" width="10" style="703" customWidth="1"/>
    <col min="12805" max="12805" width="12" style="703" customWidth="1"/>
    <col min="12806" max="12808" width="12.85546875" style="703" customWidth="1"/>
    <col min="12809" max="12809" width="11.85546875" style="703" customWidth="1"/>
    <col min="12810" max="12810" width="13.28515625" style="703" customWidth="1"/>
    <col min="12811" max="12811" width="14.5703125" style="703" customWidth="1"/>
    <col min="12812" max="12812" width="12.42578125" style="703" customWidth="1"/>
    <col min="12813" max="12813" width="2.7109375" style="703" customWidth="1"/>
    <col min="12814" max="13056" width="9.140625" style="703"/>
    <col min="13057" max="13057" width="15.85546875" style="703" customWidth="1"/>
    <col min="13058" max="13058" width="32.85546875" style="703" customWidth="1"/>
    <col min="13059" max="13059" width="10.42578125" style="703" customWidth="1"/>
    <col min="13060" max="13060" width="10" style="703" customWidth="1"/>
    <col min="13061" max="13061" width="12" style="703" customWidth="1"/>
    <col min="13062" max="13064" width="12.85546875" style="703" customWidth="1"/>
    <col min="13065" max="13065" width="11.85546875" style="703" customWidth="1"/>
    <col min="13066" max="13066" width="13.28515625" style="703" customWidth="1"/>
    <col min="13067" max="13067" width="14.5703125" style="703" customWidth="1"/>
    <col min="13068" max="13068" width="12.42578125" style="703" customWidth="1"/>
    <col min="13069" max="13069" width="2.7109375" style="703" customWidth="1"/>
    <col min="13070" max="13312" width="9.140625" style="703"/>
    <col min="13313" max="13313" width="15.85546875" style="703" customWidth="1"/>
    <col min="13314" max="13314" width="32.85546875" style="703" customWidth="1"/>
    <col min="13315" max="13315" width="10.42578125" style="703" customWidth="1"/>
    <col min="13316" max="13316" width="10" style="703" customWidth="1"/>
    <col min="13317" max="13317" width="12" style="703" customWidth="1"/>
    <col min="13318" max="13320" width="12.85546875" style="703" customWidth="1"/>
    <col min="13321" max="13321" width="11.85546875" style="703" customWidth="1"/>
    <col min="13322" max="13322" width="13.28515625" style="703" customWidth="1"/>
    <col min="13323" max="13323" width="14.5703125" style="703" customWidth="1"/>
    <col min="13324" max="13324" width="12.42578125" style="703" customWidth="1"/>
    <col min="13325" max="13325" width="2.7109375" style="703" customWidth="1"/>
    <col min="13326" max="13568" width="9.140625" style="703"/>
    <col min="13569" max="13569" width="15.85546875" style="703" customWidth="1"/>
    <col min="13570" max="13570" width="32.85546875" style="703" customWidth="1"/>
    <col min="13571" max="13571" width="10.42578125" style="703" customWidth="1"/>
    <col min="13572" max="13572" width="10" style="703" customWidth="1"/>
    <col min="13573" max="13573" width="12" style="703" customWidth="1"/>
    <col min="13574" max="13576" width="12.85546875" style="703" customWidth="1"/>
    <col min="13577" max="13577" width="11.85546875" style="703" customWidth="1"/>
    <col min="13578" max="13578" width="13.28515625" style="703" customWidth="1"/>
    <col min="13579" max="13579" width="14.5703125" style="703" customWidth="1"/>
    <col min="13580" max="13580" width="12.42578125" style="703" customWidth="1"/>
    <col min="13581" max="13581" width="2.7109375" style="703" customWidth="1"/>
    <col min="13582" max="13824" width="9.140625" style="703"/>
    <col min="13825" max="13825" width="15.85546875" style="703" customWidth="1"/>
    <col min="13826" max="13826" width="32.85546875" style="703" customWidth="1"/>
    <col min="13827" max="13827" width="10.42578125" style="703" customWidth="1"/>
    <col min="13828" max="13828" width="10" style="703" customWidth="1"/>
    <col min="13829" max="13829" width="12" style="703" customWidth="1"/>
    <col min="13830" max="13832" width="12.85546875" style="703" customWidth="1"/>
    <col min="13833" max="13833" width="11.85546875" style="703" customWidth="1"/>
    <col min="13834" max="13834" width="13.28515625" style="703" customWidth="1"/>
    <col min="13835" max="13835" width="14.5703125" style="703" customWidth="1"/>
    <col min="13836" max="13836" width="12.42578125" style="703" customWidth="1"/>
    <col min="13837" max="13837" width="2.7109375" style="703" customWidth="1"/>
    <col min="13838" max="14080" width="9.140625" style="703"/>
    <col min="14081" max="14081" width="15.85546875" style="703" customWidth="1"/>
    <col min="14082" max="14082" width="32.85546875" style="703" customWidth="1"/>
    <col min="14083" max="14083" width="10.42578125" style="703" customWidth="1"/>
    <col min="14084" max="14084" width="10" style="703" customWidth="1"/>
    <col min="14085" max="14085" width="12" style="703" customWidth="1"/>
    <col min="14086" max="14088" width="12.85546875" style="703" customWidth="1"/>
    <col min="14089" max="14089" width="11.85546875" style="703" customWidth="1"/>
    <col min="14090" max="14090" width="13.28515625" style="703" customWidth="1"/>
    <col min="14091" max="14091" width="14.5703125" style="703" customWidth="1"/>
    <col min="14092" max="14092" width="12.42578125" style="703" customWidth="1"/>
    <col min="14093" max="14093" width="2.7109375" style="703" customWidth="1"/>
    <col min="14094" max="14336" width="9.140625" style="703"/>
    <col min="14337" max="14337" width="15.85546875" style="703" customWidth="1"/>
    <col min="14338" max="14338" width="32.85546875" style="703" customWidth="1"/>
    <col min="14339" max="14339" width="10.42578125" style="703" customWidth="1"/>
    <col min="14340" max="14340" width="10" style="703" customWidth="1"/>
    <col min="14341" max="14341" width="12" style="703" customWidth="1"/>
    <col min="14342" max="14344" width="12.85546875" style="703" customWidth="1"/>
    <col min="14345" max="14345" width="11.85546875" style="703" customWidth="1"/>
    <col min="14346" max="14346" width="13.28515625" style="703" customWidth="1"/>
    <col min="14347" max="14347" width="14.5703125" style="703" customWidth="1"/>
    <col min="14348" max="14348" width="12.42578125" style="703" customWidth="1"/>
    <col min="14349" max="14349" width="2.7109375" style="703" customWidth="1"/>
    <col min="14350" max="14592" width="9.140625" style="703"/>
    <col min="14593" max="14593" width="15.85546875" style="703" customWidth="1"/>
    <col min="14594" max="14594" width="32.85546875" style="703" customWidth="1"/>
    <col min="14595" max="14595" width="10.42578125" style="703" customWidth="1"/>
    <col min="14596" max="14596" width="10" style="703" customWidth="1"/>
    <col min="14597" max="14597" width="12" style="703" customWidth="1"/>
    <col min="14598" max="14600" width="12.85546875" style="703" customWidth="1"/>
    <col min="14601" max="14601" width="11.85546875" style="703" customWidth="1"/>
    <col min="14602" max="14602" width="13.28515625" style="703" customWidth="1"/>
    <col min="14603" max="14603" width="14.5703125" style="703" customWidth="1"/>
    <col min="14604" max="14604" width="12.42578125" style="703" customWidth="1"/>
    <col min="14605" max="14605" width="2.7109375" style="703" customWidth="1"/>
    <col min="14606" max="14848" width="9.140625" style="703"/>
    <col min="14849" max="14849" width="15.85546875" style="703" customWidth="1"/>
    <col min="14850" max="14850" width="32.85546875" style="703" customWidth="1"/>
    <col min="14851" max="14851" width="10.42578125" style="703" customWidth="1"/>
    <col min="14852" max="14852" width="10" style="703" customWidth="1"/>
    <col min="14853" max="14853" width="12" style="703" customWidth="1"/>
    <col min="14854" max="14856" width="12.85546875" style="703" customWidth="1"/>
    <col min="14857" max="14857" width="11.85546875" style="703" customWidth="1"/>
    <col min="14858" max="14858" width="13.28515625" style="703" customWidth="1"/>
    <col min="14859" max="14859" width="14.5703125" style="703" customWidth="1"/>
    <col min="14860" max="14860" width="12.42578125" style="703" customWidth="1"/>
    <col min="14861" max="14861" width="2.7109375" style="703" customWidth="1"/>
    <col min="14862" max="15104" width="9.140625" style="703"/>
    <col min="15105" max="15105" width="15.85546875" style="703" customWidth="1"/>
    <col min="15106" max="15106" width="32.85546875" style="703" customWidth="1"/>
    <col min="15107" max="15107" width="10.42578125" style="703" customWidth="1"/>
    <col min="15108" max="15108" width="10" style="703" customWidth="1"/>
    <col min="15109" max="15109" width="12" style="703" customWidth="1"/>
    <col min="15110" max="15112" width="12.85546875" style="703" customWidth="1"/>
    <col min="15113" max="15113" width="11.85546875" style="703" customWidth="1"/>
    <col min="15114" max="15114" width="13.28515625" style="703" customWidth="1"/>
    <col min="15115" max="15115" width="14.5703125" style="703" customWidth="1"/>
    <col min="15116" max="15116" width="12.42578125" style="703" customWidth="1"/>
    <col min="15117" max="15117" width="2.7109375" style="703" customWidth="1"/>
    <col min="15118" max="15360" width="9.140625" style="703"/>
    <col min="15361" max="15361" width="15.85546875" style="703" customWidth="1"/>
    <col min="15362" max="15362" width="32.85546875" style="703" customWidth="1"/>
    <col min="15363" max="15363" width="10.42578125" style="703" customWidth="1"/>
    <col min="15364" max="15364" width="10" style="703" customWidth="1"/>
    <col min="15365" max="15365" width="12" style="703" customWidth="1"/>
    <col min="15366" max="15368" width="12.85546875" style="703" customWidth="1"/>
    <col min="15369" max="15369" width="11.85546875" style="703" customWidth="1"/>
    <col min="15370" max="15370" width="13.28515625" style="703" customWidth="1"/>
    <col min="15371" max="15371" width="14.5703125" style="703" customWidth="1"/>
    <col min="15372" max="15372" width="12.42578125" style="703" customWidth="1"/>
    <col min="15373" max="15373" width="2.7109375" style="703" customWidth="1"/>
    <col min="15374" max="15616" width="9.140625" style="703"/>
    <col min="15617" max="15617" width="15.85546875" style="703" customWidth="1"/>
    <col min="15618" max="15618" width="32.85546875" style="703" customWidth="1"/>
    <col min="15619" max="15619" width="10.42578125" style="703" customWidth="1"/>
    <col min="15620" max="15620" width="10" style="703" customWidth="1"/>
    <col min="15621" max="15621" width="12" style="703" customWidth="1"/>
    <col min="15622" max="15624" width="12.85546875" style="703" customWidth="1"/>
    <col min="15625" max="15625" width="11.85546875" style="703" customWidth="1"/>
    <col min="15626" max="15626" width="13.28515625" style="703" customWidth="1"/>
    <col min="15627" max="15627" width="14.5703125" style="703" customWidth="1"/>
    <col min="15628" max="15628" width="12.42578125" style="703" customWidth="1"/>
    <col min="15629" max="15629" width="2.7109375" style="703" customWidth="1"/>
    <col min="15630" max="15872" width="9.140625" style="703"/>
    <col min="15873" max="15873" width="15.85546875" style="703" customWidth="1"/>
    <col min="15874" max="15874" width="32.85546875" style="703" customWidth="1"/>
    <col min="15875" max="15875" width="10.42578125" style="703" customWidth="1"/>
    <col min="15876" max="15876" width="10" style="703" customWidth="1"/>
    <col min="15877" max="15877" width="12" style="703" customWidth="1"/>
    <col min="15878" max="15880" width="12.85546875" style="703" customWidth="1"/>
    <col min="15881" max="15881" width="11.85546875" style="703" customWidth="1"/>
    <col min="15882" max="15882" width="13.28515625" style="703" customWidth="1"/>
    <col min="15883" max="15883" width="14.5703125" style="703" customWidth="1"/>
    <col min="15884" max="15884" width="12.42578125" style="703" customWidth="1"/>
    <col min="15885" max="15885" width="2.7109375" style="703" customWidth="1"/>
    <col min="15886" max="16128" width="9.140625" style="703"/>
    <col min="16129" max="16129" width="15.85546875" style="703" customWidth="1"/>
    <col min="16130" max="16130" width="32.85546875" style="703" customWidth="1"/>
    <col min="16131" max="16131" width="10.42578125" style="703" customWidth="1"/>
    <col min="16132" max="16132" width="10" style="703" customWidth="1"/>
    <col min="16133" max="16133" width="12" style="703" customWidth="1"/>
    <col min="16134" max="16136" width="12.85546875" style="703" customWidth="1"/>
    <col min="16137" max="16137" width="11.85546875" style="703" customWidth="1"/>
    <col min="16138" max="16138" width="13.28515625" style="703" customWidth="1"/>
    <col min="16139" max="16139" width="14.5703125" style="703" customWidth="1"/>
    <col min="16140" max="16140" width="12.42578125" style="703" customWidth="1"/>
    <col min="16141" max="16141" width="2.7109375" style="703" customWidth="1"/>
    <col min="16142" max="16384" width="9.140625" style="703"/>
  </cols>
  <sheetData>
    <row r="1" spans="1:15" s="164" customFormat="1" ht="15" customHeight="1">
      <c r="A1" s="2413" t="s">
        <v>0</v>
      </c>
      <c r="B1" s="2228"/>
      <c r="C1" s="2228"/>
      <c r="D1" s="2228"/>
      <c r="E1" s="2228"/>
      <c r="F1" s="2228"/>
      <c r="G1" s="2228"/>
      <c r="H1" s="2228"/>
      <c r="I1" s="2228"/>
      <c r="J1" s="2228"/>
      <c r="K1" s="2228"/>
      <c r="L1" s="2414"/>
      <c r="M1" s="1226"/>
      <c r="N1" s="1227"/>
      <c r="O1" s="164" t="s">
        <v>2808</v>
      </c>
    </row>
    <row r="2" spans="1:15" s="164" customFormat="1" ht="15" customHeight="1">
      <c r="A2" s="2415" t="s">
        <v>3314</v>
      </c>
      <c r="B2" s="2264"/>
      <c r="C2" s="2264"/>
      <c r="D2" s="2264"/>
      <c r="E2" s="2264"/>
      <c r="F2" s="2264"/>
      <c r="G2" s="2264"/>
      <c r="H2" s="2264"/>
      <c r="I2" s="2264"/>
      <c r="J2" s="2264"/>
      <c r="K2" s="2264"/>
      <c r="L2" s="2416"/>
      <c r="M2" s="1224"/>
      <c r="N2" s="1227"/>
      <c r="O2" s="164" t="s">
        <v>2789</v>
      </c>
    </row>
    <row r="3" spans="1:15" s="164" customFormat="1" ht="19.5" customHeight="1">
      <c r="A3" s="2417" t="s">
        <v>3315</v>
      </c>
      <c r="B3" s="2230"/>
      <c r="C3" s="2230"/>
      <c r="D3" s="2230"/>
      <c r="E3" s="2230"/>
      <c r="F3" s="2230"/>
      <c r="G3" s="2230"/>
      <c r="H3" s="2230"/>
      <c r="I3" s="2230"/>
      <c r="J3" s="2230"/>
      <c r="K3" s="2230"/>
      <c r="L3" s="2418"/>
      <c r="M3" s="1225"/>
      <c r="N3" s="1227"/>
      <c r="O3" s="164" t="s">
        <v>3269</v>
      </c>
    </row>
    <row r="4" spans="1:15" s="164" customFormat="1" ht="15" customHeight="1">
      <c r="A4" s="2417" t="s">
        <v>3</v>
      </c>
      <c r="B4" s="2230"/>
      <c r="C4" s="2230"/>
      <c r="D4" s="2230"/>
      <c r="E4" s="2230"/>
      <c r="F4" s="2230"/>
      <c r="G4" s="2230"/>
      <c r="H4" s="2230"/>
      <c r="I4" s="2230"/>
      <c r="J4" s="2230"/>
      <c r="K4" s="2230"/>
      <c r="L4" s="2418"/>
      <c r="M4" s="1225"/>
      <c r="N4" s="1227"/>
      <c r="O4" s="164" t="s">
        <v>3428</v>
      </c>
    </row>
    <row r="5" spans="1:15" s="164" customFormat="1" ht="15" customHeight="1" thickBot="1">
      <c r="A5" s="2419" t="s">
        <v>4</v>
      </c>
      <c r="B5" s="2420"/>
      <c r="C5" s="2420"/>
      <c r="D5" s="2420"/>
      <c r="E5" s="2420"/>
      <c r="F5" s="2420"/>
      <c r="G5" s="2420"/>
      <c r="H5" s="2420"/>
      <c r="I5" s="2420"/>
      <c r="J5" s="2420"/>
      <c r="K5" s="2420"/>
      <c r="L5" s="2421"/>
      <c r="M5" s="1225"/>
      <c r="N5" s="1227"/>
    </row>
    <row r="6" spans="1:15" s="108" customFormat="1">
      <c r="A6" s="1230" t="s">
        <v>13</v>
      </c>
      <c r="B6" s="1231" t="str">
        <f>ORÇAMENTO!$C$6</f>
        <v>PAVIMENTAÇÃO URBANA EM SANTO ANTONIO DO LESTE</v>
      </c>
      <c r="C6" s="1232"/>
      <c r="D6" s="1232"/>
      <c r="E6" s="1233"/>
      <c r="F6" s="1233"/>
      <c r="G6" s="1233"/>
      <c r="H6" s="1233"/>
      <c r="I6" s="1233"/>
      <c r="J6" s="1233"/>
      <c r="K6" s="1233"/>
      <c r="L6" s="1234"/>
      <c r="M6" s="702"/>
      <c r="N6" s="702"/>
    </row>
    <row r="7" spans="1:15" s="108" customFormat="1">
      <c r="A7" s="109" t="s">
        <v>50</v>
      </c>
      <c r="B7" s="124" t="str">
        <f>ORÇAMENTO!$C$7</f>
        <v>AVENIDA FORTALEZA TRECHO 01</v>
      </c>
      <c r="C7" s="110"/>
      <c r="D7" s="110"/>
      <c r="E7" s="111"/>
      <c r="F7" s="111"/>
      <c r="G7" s="111"/>
      <c r="H7" s="111"/>
      <c r="I7" s="111"/>
      <c r="J7" s="111"/>
      <c r="K7" s="111"/>
      <c r="L7" s="1228"/>
      <c r="M7" s="702"/>
      <c r="N7" s="702"/>
    </row>
    <row r="8" spans="1:15" s="108" customFormat="1">
      <c r="A8" s="109" t="s">
        <v>31</v>
      </c>
      <c r="B8" s="124" t="str">
        <f>ORÇAMENTO!$C$8</f>
        <v>PREFEITURA MUNICIPAL DE SANTO ANTONIO DO LESTE</v>
      </c>
      <c r="C8" s="110"/>
      <c r="D8" s="110"/>
      <c r="E8" s="111"/>
      <c r="F8" s="111"/>
      <c r="G8" s="111"/>
      <c r="H8" s="111"/>
      <c r="I8" s="111"/>
      <c r="J8" s="111"/>
      <c r="K8" s="111"/>
      <c r="L8" s="1228"/>
      <c r="M8" s="702"/>
      <c r="N8" s="702"/>
    </row>
    <row r="9" spans="1:15" s="108" customFormat="1" ht="13.5" thickBot="1">
      <c r="A9" s="153" t="s">
        <v>15</v>
      </c>
      <c r="B9" s="1243" t="str">
        <f>ORÇAMENTO!$C$9</f>
        <v>JANEIRO/2022</v>
      </c>
      <c r="C9" s="1221"/>
      <c r="D9" s="1221"/>
      <c r="E9" s="1223"/>
      <c r="F9" s="1223"/>
      <c r="G9" s="1223"/>
      <c r="H9" s="1223"/>
      <c r="I9" s="1223"/>
      <c r="J9" s="1223"/>
      <c r="K9" s="1223"/>
      <c r="L9" s="1229"/>
      <c r="M9" s="702"/>
      <c r="N9" s="702"/>
    </row>
    <row r="10" spans="1:15">
      <c r="A10" s="1241"/>
      <c r="B10" s="702"/>
      <c r="C10" s="702"/>
      <c r="D10" s="702"/>
      <c r="E10" s="702"/>
      <c r="F10" s="702"/>
      <c r="G10" s="702"/>
      <c r="H10" s="702"/>
      <c r="I10" s="702"/>
      <c r="J10" s="702"/>
      <c r="K10" s="702"/>
      <c r="L10" s="1220"/>
      <c r="N10" s="702"/>
    </row>
    <row r="11" spans="1:15" ht="21" customHeight="1">
      <c r="A11" s="2422" t="s">
        <v>4219</v>
      </c>
      <c r="B11" s="2423"/>
      <c r="C11" s="2423"/>
      <c r="D11" s="2423"/>
      <c r="E11" s="2423"/>
      <c r="F11" s="2423"/>
      <c r="G11" s="2423"/>
      <c r="H11" s="2423"/>
      <c r="I11" s="2423"/>
      <c r="J11" s="2423"/>
      <c r="K11" s="2423"/>
      <c r="L11" s="2424"/>
    </row>
    <row r="12" spans="1:15" ht="19.5" customHeight="1">
      <c r="A12" s="820" t="s">
        <v>4220</v>
      </c>
      <c r="B12" s="704"/>
      <c r="C12" s="704"/>
      <c r="D12" s="704"/>
      <c r="E12" s="705" t="s">
        <v>4221</v>
      </c>
      <c r="F12" s="704" t="s">
        <v>4222</v>
      </c>
      <c r="G12" s="704"/>
      <c r="H12" s="704"/>
      <c r="I12" s="706"/>
      <c r="J12" s="705" t="s">
        <v>4223</v>
      </c>
      <c r="K12" s="707" t="str">
        <f>'5213859'!K12</f>
        <v>abril/2020</v>
      </c>
      <c r="L12" s="821"/>
    </row>
    <row r="13" spans="1:15" ht="21" customHeight="1">
      <c r="A13" s="820" t="s">
        <v>8814</v>
      </c>
      <c r="B13" s="708"/>
      <c r="C13" s="708"/>
      <c r="D13" s="709"/>
      <c r="E13" s="709"/>
      <c r="F13" s="710"/>
      <c r="G13" s="710"/>
      <c r="H13" s="710"/>
      <c r="I13" s="710"/>
      <c r="J13" s="710" t="s">
        <v>4224</v>
      </c>
      <c r="K13" s="711">
        <v>5</v>
      </c>
      <c r="L13" s="822" t="s">
        <v>4225</v>
      </c>
    </row>
    <row r="14" spans="1:15" ht="14.25" customHeight="1">
      <c r="A14" s="2356" t="s">
        <v>4226</v>
      </c>
      <c r="B14" s="2359" t="s">
        <v>4227</v>
      </c>
      <c r="C14" s="712"/>
      <c r="D14" s="2359" t="s">
        <v>4228</v>
      </c>
      <c r="E14" s="2359" t="s">
        <v>4229</v>
      </c>
      <c r="F14" s="2362"/>
      <c r="G14" s="2364" t="s">
        <v>4230</v>
      </c>
      <c r="H14" s="2365"/>
      <c r="I14" s="2366"/>
      <c r="J14" s="2364" t="s">
        <v>4231</v>
      </c>
      <c r="K14" s="2365"/>
      <c r="L14" s="2367"/>
    </row>
    <row r="15" spans="1:15" ht="12.75" customHeight="1">
      <c r="A15" s="2357"/>
      <c r="B15" s="2360"/>
      <c r="C15" s="713"/>
      <c r="D15" s="2360"/>
      <c r="E15" s="2361"/>
      <c r="F15" s="2363"/>
      <c r="G15" s="2364" t="s">
        <v>4232</v>
      </c>
      <c r="H15" s="2366"/>
      <c r="I15" s="1120" t="s">
        <v>4233</v>
      </c>
      <c r="J15" s="2364" t="s">
        <v>4232</v>
      </c>
      <c r="K15" s="2365"/>
      <c r="L15" s="823" t="s">
        <v>4233</v>
      </c>
    </row>
    <row r="16" spans="1:15" ht="12.75" customHeight="1">
      <c r="A16" s="2358"/>
      <c r="B16" s="2361"/>
      <c r="C16" s="714"/>
      <c r="D16" s="2361"/>
      <c r="E16" s="1121" t="s">
        <v>4234</v>
      </c>
      <c r="F16" s="1121" t="s">
        <v>4235</v>
      </c>
      <c r="G16" s="1124" t="s">
        <v>4236</v>
      </c>
      <c r="H16" s="1121" t="s">
        <v>4237</v>
      </c>
      <c r="I16" s="715" t="s">
        <v>4238</v>
      </c>
      <c r="J16" s="1124" t="s">
        <v>4236</v>
      </c>
      <c r="K16" s="1121" t="s">
        <v>4237</v>
      </c>
      <c r="L16" s="824" t="s">
        <v>4238</v>
      </c>
    </row>
    <row r="17" spans="1:14" ht="12.75" customHeight="1">
      <c r="A17" s="825" t="s">
        <v>4239</v>
      </c>
      <c r="B17" s="716" t="s">
        <v>4240</v>
      </c>
      <c r="C17" s="717"/>
      <c r="D17" s="718">
        <v>1</v>
      </c>
      <c r="E17" s="718">
        <v>0.3</v>
      </c>
      <c r="F17" s="718">
        <v>0.7</v>
      </c>
      <c r="G17" s="719">
        <v>87.944900000000004</v>
      </c>
      <c r="H17" s="720">
        <v>35.045699999999997</v>
      </c>
      <c r="I17" s="721">
        <f>D17*((E17*G17)+(H17*F17))</f>
        <v>50.915459999999996</v>
      </c>
      <c r="J17" s="719">
        <v>85.563699999999997</v>
      </c>
      <c r="K17" s="720">
        <v>32.664499999999997</v>
      </c>
      <c r="L17" s="1242">
        <f>D17*((E17*J17)+(K17*F17))</f>
        <v>48.534259999999996</v>
      </c>
      <c r="N17" s="722"/>
    </row>
    <row r="18" spans="1:14" ht="12.75" customHeight="1">
      <c r="A18" s="2371" t="s">
        <v>4241</v>
      </c>
      <c r="B18" s="2372"/>
      <c r="C18" s="2372"/>
      <c r="D18" s="2372"/>
      <c r="E18" s="2372"/>
      <c r="F18" s="2372"/>
      <c r="G18" s="2372"/>
      <c r="H18" s="723"/>
      <c r="I18" s="724">
        <f>SUM(I17:I17)</f>
        <v>50.915459999999996</v>
      </c>
      <c r="J18" s="725"/>
      <c r="K18" s="726"/>
      <c r="L18" s="826">
        <f>SUM(L17:L17)</f>
        <v>48.534259999999996</v>
      </c>
      <c r="N18" s="728"/>
    </row>
    <row r="19" spans="1:14" ht="8.1" customHeight="1">
      <c r="A19" s="1132"/>
      <c r="B19" s="1125"/>
      <c r="C19" s="1125"/>
      <c r="D19" s="1125"/>
      <c r="E19" s="1125"/>
      <c r="F19" s="1125"/>
      <c r="G19" s="1125"/>
      <c r="H19" s="1125"/>
      <c r="I19" s="729"/>
      <c r="J19" s="725"/>
      <c r="K19" s="726"/>
      <c r="L19" s="1136"/>
      <c r="N19" s="728"/>
    </row>
    <row r="20" spans="1:14" ht="12.75" customHeight="1">
      <c r="A20" s="2356" t="s">
        <v>3924</v>
      </c>
      <c r="B20" s="2359" t="s">
        <v>4242</v>
      </c>
      <c r="C20" s="1122"/>
      <c r="D20" s="2359" t="s">
        <v>4228</v>
      </c>
      <c r="E20" s="2359" t="s">
        <v>30</v>
      </c>
      <c r="F20" s="1122"/>
      <c r="G20" s="2364" t="s">
        <v>4230</v>
      </c>
      <c r="H20" s="2365"/>
      <c r="I20" s="2366"/>
      <c r="J20" s="2364" t="s">
        <v>4231</v>
      </c>
      <c r="K20" s="2365"/>
      <c r="L20" s="2367"/>
      <c r="N20" s="728"/>
    </row>
    <row r="21" spans="1:14" ht="12.75" customHeight="1">
      <c r="A21" s="2358"/>
      <c r="B21" s="2361"/>
      <c r="C21" s="714"/>
      <c r="D21" s="2361"/>
      <c r="E21" s="2361"/>
      <c r="F21" s="730"/>
      <c r="G21" s="1124" t="s">
        <v>4243</v>
      </c>
      <c r="H21" s="2361" t="s">
        <v>4244</v>
      </c>
      <c r="I21" s="2363"/>
      <c r="J21" s="1124" t="s">
        <v>4243</v>
      </c>
      <c r="K21" s="2361" t="s">
        <v>4244</v>
      </c>
      <c r="L21" s="2373"/>
    </row>
    <row r="22" spans="1:14" ht="12.75" customHeight="1">
      <c r="A22" s="829" t="s">
        <v>4275</v>
      </c>
      <c r="B22" s="731" t="s">
        <v>4276</v>
      </c>
      <c r="C22" s="717"/>
      <c r="D22" s="732">
        <v>1</v>
      </c>
      <c r="E22" s="732" t="s">
        <v>4247</v>
      </c>
      <c r="F22" s="702"/>
      <c r="G22" s="719">
        <v>19.922799999999999</v>
      </c>
      <c r="H22" s="2368">
        <f>G22*D22</f>
        <v>19.922799999999999</v>
      </c>
      <c r="I22" s="2369"/>
      <c r="J22" s="719">
        <v>17.854700000000001</v>
      </c>
      <c r="K22" s="2368">
        <f>J22*D22</f>
        <v>17.854700000000001</v>
      </c>
      <c r="L22" s="2370"/>
    </row>
    <row r="23" spans="1:14" ht="12.75" customHeight="1">
      <c r="A23" s="829" t="s">
        <v>4248</v>
      </c>
      <c r="B23" s="731" t="s">
        <v>4249</v>
      </c>
      <c r="C23" s="717"/>
      <c r="D23" s="732">
        <v>1</v>
      </c>
      <c r="E23" s="732" t="s">
        <v>4247</v>
      </c>
      <c r="F23" s="702"/>
      <c r="G23" s="733">
        <v>16.531099999999999</v>
      </c>
      <c r="H23" s="2425">
        <f>G23*D23</f>
        <v>16.531099999999999</v>
      </c>
      <c r="I23" s="2426"/>
      <c r="J23" s="733">
        <v>14.978199999999999</v>
      </c>
      <c r="K23" s="2368">
        <f>J23*D23</f>
        <v>14.978199999999999</v>
      </c>
      <c r="L23" s="2370"/>
    </row>
    <row r="24" spans="1:14" ht="12.75" customHeight="1">
      <c r="A24" s="2371" t="s">
        <v>4250</v>
      </c>
      <c r="B24" s="2372"/>
      <c r="C24" s="2372"/>
      <c r="D24" s="2372"/>
      <c r="E24" s="2372"/>
      <c r="F24" s="2372"/>
      <c r="G24" s="2372"/>
      <c r="H24" s="2374">
        <f>SUM(H22:I23)</f>
        <v>36.453899999999997</v>
      </c>
      <c r="I24" s="2374"/>
      <c r="J24" s="734"/>
      <c r="K24" s="2374">
        <f>SUM(K22:L23)</f>
        <v>32.832900000000002</v>
      </c>
      <c r="L24" s="2376"/>
    </row>
    <row r="25" spans="1:14" ht="8.1" customHeight="1">
      <c r="A25" s="1132"/>
      <c r="B25" s="1125"/>
      <c r="C25" s="1125"/>
      <c r="D25" s="1125"/>
      <c r="E25" s="1125"/>
      <c r="F25" s="1125"/>
      <c r="G25" s="1125"/>
      <c r="H25" s="1127"/>
      <c r="I25" s="1127"/>
      <c r="J25" s="735"/>
      <c r="K25" s="1127"/>
      <c r="L25" s="1134"/>
    </row>
    <row r="26" spans="1:14">
      <c r="A26" s="2377" t="s">
        <v>4251</v>
      </c>
      <c r="B26" s="2378"/>
      <c r="C26" s="2378"/>
      <c r="D26" s="2378"/>
      <c r="E26" s="2378"/>
      <c r="F26" s="2379"/>
      <c r="G26" s="2364" t="s">
        <v>4230</v>
      </c>
      <c r="H26" s="2365"/>
      <c r="I26" s="2366"/>
      <c r="J26" s="2364" t="s">
        <v>4231</v>
      </c>
      <c r="K26" s="2365"/>
      <c r="L26" s="2367"/>
    </row>
    <row r="27" spans="1:14">
      <c r="A27" s="2380"/>
      <c r="B27" s="2381"/>
      <c r="C27" s="2381"/>
      <c r="D27" s="2381"/>
      <c r="E27" s="2381"/>
      <c r="F27" s="2382"/>
      <c r="G27" s="2383">
        <f>(H24+I18)/K13</f>
        <v>17.473872</v>
      </c>
      <c r="H27" s="2384"/>
      <c r="I27" s="2385"/>
      <c r="J27" s="2383">
        <f>(K24+L18)/K13</f>
        <v>16.273432</v>
      </c>
      <c r="K27" s="2384"/>
      <c r="L27" s="2386"/>
    </row>
    <row r="28" spans="1:14" ht="8.1" customHeight="1">
      <c r="A28" s="831"/>
      <c r="B28" s="736"/>
      <c r="C28" s="736"/>
      <c r="D28" s="736"/>
      <c r="E28" s="736"/>
      <c r="F28" s="736"/>
      <c r="G28" s="736"/>
      <c r="H28" s="736"/>
      <c r="I28" s="736"/>
      <c r="J28" s="736"/>
      <c r="K28" s="737"/>
      <c r="L28" s="832"/>
    </row>
    <row r="29" spans="1:14" ht="15" customHeight="1">
      <c r="A29" s="833" t="s">
        <v>4252</v>
      </c>
      <c r="B29" s="1123" t="s">
        <v>4253</v>
      </c>
      <c r="C29" s="738"/>
      <c r="D29" s="1123" t="s">
        <v>4228</v>
      </c>
      <c r="E29" s="1123" t="s">
        <v>4254</v>
      </c>
      <c r="F29" s="738"/>
      <c r="G29" s="1124" t="s">
        <v>4255</v>
      </c>
      <c r="H29" s="2361" t="s">
        <v>4256</v>
      </c>
      <c r="I29" s="2363"/>
      <c r="J29" s="1124" t="s">
        <v>4255</v>
      </c>
      <c r="K29" s="2361" t="s">
        <v>4256</v>
      </c>
      <c r="L29" s="2373"/>
      <c r="M29" s="739"/>
    </row>
    <row r="30" spans="1:14" ht="23.25" customHeight="1">
      <c r="A30" s="825" t="s">
        <v>4277</v>
      </c>
      <c r="B30" s="755" t="s">
        <v>4278</v>
      </c>
      <c r="C30" s="857"/>
      <c r="D30" s="763">
        <v>1.0581199999999999</v>
      </c>
      <c r="E30" s="732" t="s">
        <v>4279</v>
      </c>
      <c r="F30" s="858"/>
      <c r="G30" s="761">
        <v>9.7012999999999998</v>
      </c>
      <c r="H30" s="2427">
        <f>D30*G30</f>
        <v>10.265139555999999</v>
      </c>
      <c r="I30" s="2428"/>
      <c r="J30" s="761">
        <v>9.7012999999999998</v>
      </c>
      <c r="K30" s="2427">
        <f>D30*J30</f>
        <v>10.265139555999999</v>
      </c>
      <c r="L30" s="2429"/>
      <c r="M30" s="739"/>
    </row>
    <row r="31" spans="1:14" ht="15" customHeight="1">
      <c r="A31" s="825" t="s">
        <v>4280</v>
      </c>
      <c r="B31" s="731" t="s">
        <v>4281</v>
      </c>
      <c r="C31" s="857"/>
      <c r="D31" s="763">
        <v>11.775</v>
      </c>
      <c r="E31" s="732" t="s">
        <v>4279</v>
      </c>
      <c r="F31" s="858"/>
      <c r="G31" s="761">
        <v>14.026199999999999</v>
      </c>
      <c r="H31" s="2368">
        <f>D31*G31</f>
        <v>165.15850499999999</v>
      </c>
      <c r="I31" s="2369"/>
      <c r="J31" s="761">
        <v>14.026199999999999</v>
      </c>
      <c r="K31" s="2368">
        <f>D31*J31</f>
        <v>165.15850499999999</v>
      </c>
      <c r="L31" s="2370"/>
      <c r="M31" s="739"/>
    </row>
    <row r="32" spans="1:14">
      <c r="A32" s="2371" t="s">
        <v>4257</v>
      </c>
      <c r="B32" s="2372"/>
      <c r="C32" s="2372"/>
      <c r="D32" s="2372"/>
      <c r="E32" s="2372"/>
      <c r="F32" s="2372"/>
      <c r="G32" s="2372"/>
      <c r="H32" s="2374">
        <f>SUM(H30:I31)</f>
        <v>175.423644556</v>
      </c>
      <c r="I32" s="2374"/>
      <c r="J32" s="723"/>
      <c r="K32" s="2374">
        <f>SUM(K30:L31)</f>
        <v>175.423644556</v>
      </c>
      <c r="L32" s="2376"/>
      <c r="M32" s="740"/>
    </row>
    <row r="33" spans="1:13" ht="8.1" customHeight="1">
      <c r="A33" s="1132"/>
      <c r="B33" s="1125"/>
      <c r="C33" s="1125"/>
      <c r="D33" s="1125"/>
      <c r="E33" s="1125"/>
      <c r="F33" s="1125"/>
      <c r="G33" s="1125"/>
      <c r="H33" s="1125"/>
      <c r="I33" s="1125"/>
      <c r="J33" s="1125"/>
      <c r="K33" s="1126"/>
      <c r="L33" s="1136"/>
      <c r="M33" s="740"/>
    </row>
    <row r="34" spans="1:13">
      <c r="A34" s="2356" t="s">
        <v>4258</v>
      </c>
      <c r="B34" s="2359" t="s">
        <v>4259</v>
      </c>
      <c r="C34" s="1122"/>
      <c r="D34" s="2359"/>
      <c r="E34" s="2359" t="s">
        <v>4228</v>
      </c>
      <c r="F34" s="2362" t="s">
        <v>4254</v>
      </c>
      <c r="G34" s="2364" t="s">
        <v>4230</v>
      </c>
      <c r="H34" s="2365"/>
      <c r="I34" s="2366"/>
      <c r="J34" s="2364" t="s">
        <v>4231</v>
      </c>
      <c r="K34" s="2365"/>
      <c r="L34" s="2367"/>
      <c r="M34" s="740"/>
    </row>
    <row r="35" spans="1:13">
      <c r="A35" s="2358"/>
      <c r="B35" s="2361"/>
      <c r="C35" s="714"/>
      <c r="D35" s="2361"/>
      <c r="E35" s="2361"/>
      <c r="F35" s="2363"/>
      <c r="G35" s="1124" t="s">
        <v>4256</v>
      </c>
      <c r="H35" s="2361" t="s">
        <v>4260</v>
      </c>
      <c r="I35" s="2363"/>
      <c r="J35" s="1124" t="s">
        <v>4256</v>
      </c>
      <c r="K35" s="2361" t="s">
        <v>4260</v>
      </c>
      <c r="L35" s="2373"/>
      <c r="M35" s="740"/>
    </row>
    <row r="36" spans="1:13" ht="27" customHeight="1">
      <c r="A36" s="848">
        <v>1107892</v>
      </c>
      <c r="B36" s="2433" t="s">
        <v>4282</v>
      </c>
      <c r="C36" s="2433"/>
      <c r="D36" s="1137"/>
      <c r="E36" s="1137">
        <v>1.7999999999999999E-2</v>
      </c>
      <c r="F36" s="1137" t="s">
        <v>4013</v>
      </c>
      <c r="G36" s="757">
        <f>'1107892'!G63:I63</f>
        <v>375.59</v>
      </c>
      <c r="H36" s="2434">
        <f>G36*E36</f>
        <v>6.7606199999999994</v>
      </c>
      <c r="I36" s="2435"/>
      <c r="J36" s="757">
        <f>'1107892'!J63:L63</f>
        <v>370.49</v>
      </c>
      <c r="K36" s="2434">
        <f>J36*E36</f>
        <v>6.6688199999999993</v>
      </c>
      <c r="L36" s="2436"/>
      <c r="M36" s="740"/>
    </row>
    <row r="37" spans="1:13" ht="21">
      <c r="A37" s="836">
        <v>4805750</v>
      </c>
      <c r="B37" s="1130" t="s">
        <v>4283</v>
      </c>
      <c r="C37" s="1130"/>
      <c r="D37" s="1135"/>
      <c r="E37" s="1135">
        <v>1.7999999999999999E-2</v>
      </c>
      <c r="F37" s="1135" t="s">
        <v>4013</v>
      </c>
      <c r="G37" s="758">
        <f>'4805750'!G47:I47</f>
        <v>35.442100000000003</v>
      </c>
      <c r="H37" s="2430">
        <f>G37*E37</f>
        <v>0.63795780000000002</v>
      </c>
      <c r="I37" s="2431"/>
      <c r="J37" s="758">
        <f>'4805750'!J47:L47</f>
        <v>32.250500000000002</v>
      </c>
      <c r="K37" s="2430">
        <f>J37*E37</f>
        <v>0.58050900000000005</v>
      </c>
      <c r="L37" s="2432"/>
      <c r="M37" s="740"/>
    </row>
    <row r="38" spans="1:13">
      <c r="A38" s="2371" t="s">
        <v>4262</v>
      </c>
      <c r="B38" s="2372"/>
      <c r="C38" s="2372"/>
      <c r="D38" s="2372"/>
      <c r="E38" s="2372"/>
      <c r="F38" s="2372"/>
      <c r="G38" s="2372"/>
      <c r="H38" s="2374">
        <f>SUM(H36:I37)</f>
        <v>7.3985777999999991</v>
      </c>
      <c r="I38" s="2374"/>
      <c r="J38" s="744"/>
      <c r="K38" s="2374">
        <f>SUM(K36:L37)</f>
        <v>7.2493289999999995</v>
      </c>
      <c r="L38" s="2376"/>
      <c r="M38" s="740"/>
    </row>
    <row r="39" spans="1:13" ht="8.1" customHeight="1">
      <c r="A39" s="831"/>
      <c r="B39" s="736"/>
      <c r="C39" s="736"/>
      <c r="D39" s="736"/>
      <c r="E39" s="745"/>
      <c r="F39" s="745"/>
      <c r="G39" s="745"/>
      <c r="H39" s="745"/>
      <c r="I39" s="745"/>
      <c r="J39" s="745"/>
      <c r="K39" s="746"/>
      <c r="L39" s="837"/>
      <c r="M39" s="740"/>
    </row>
    <row r="40" spans="1:13">
      <c r="A40" s="2356" t="s">
        <v>4263</v>
      </c>
      <c r="B40" s="2359" t="s">
        <v>4264</v>
      </c>
      <c r="C40" s="1122"/>
      <c r="D40" s="2359" t="s">
        <v>28</v>
      </c>
      <c r="E40" s="2359" t="s">
        <v>4228</v>
      </c>
      <c r="F40" s="2362" t="s">
        <v>4254</v>
      </c>
      <c r="G40" s="2364" t="s">
        <v>4230</v>
      </c>
      <c r="H40" s="2365"/>
      <c r="I40" s="2366"/>
      <c r="J40" s="2364" t="s">
        <v>4231</v>
      </c>
      <c r="K40" s="2365"/>
      <c r="L40" s="2367"/>
      <c r="M40" s="740"/>
    </row>
    <row r="41" spans="1:13">
      <c r="A41" s="2358"/>
      <c r="B41" s="2361"/>
      <c r="C41" s="714"/>
      <c r="D41" s="2361"/>
      <c r="E41" s="2361"/>
      <c r="F41" s="2363"/>
      <c r="G41" s="1124" t="s">
        <v>4256</v>
      </c>
      <c r="H41" s="2361" t="s">
        <v>4260</v>
      </c>
      <c r="I41" s="2363"/>
      <c r="J41" s="1124" t="s">
        <v>4256</v>
      </c>
      <c r="K41" s="2361" t="s">
        <v>4260</v>
      </c>
      <c r="L41" s="2373"/>
      <c r="M41" s="740"/>
    </row>
    <row r="42" spans="1:13" ht="32.25" customHeight="1">
      <c r="A42" s="848" t="s">
        <v>4284</v>
      </c>
      <c r="B42" s="2433" t="s">
        <v>4285</v>
      </c>
      <c r="C42" s="2433"/>
      <c r="D42" s="731">
        <v>5915474</v>
      </c>
      <c r="E42" s="731">
        <v>1.06E-3</v>
      </c>
      <c r="F42" s="731" t="s">
        <v>3367</v>
      </c>
      <c r="G42" s="759">
        <f>'5915474'!G47:I47</f>
        <v>24.79</v>
      </c>
      <c r="H42" s="2440">
        <f>G42*E42</f>
        <v>2.6277399999999999E-2</v>
      </c>
      <c r="I42" s="2441"/>
      <c r="J42" s="1128">
        <f>'5915474'!J47:L47</f>
        <v>23.648673373671567</v>
      </c>
      <c r="K42" s="2440">
        <f>J42*E42</f>
        <v>2.506759377609186E-2</v>
      </c>
      <c r="L42" s="2442"/>
      <c r="M42" s="740"/>
    </row>
    <row r="43" spans="1:13" ht="32.25" customHeight="1">
      <c r="A43" s="848" t="s">
        <v>4286</v>
      </c>
      <c r="B43" s="1131" t="s">
        <v>4287</v>
      </c>
      <c r="C43" s="1131"/>
      <c r="D43" s="731">
        <v>5915474</v>
      </c>
      <c r="E43" s="731">
        <v>1.1780000000000001E-2</v>
      </c>
      <c r="F43" s="731" t="s">
        <v>3367</v>
      </c>
      <c r="G43" s="761">
        <f>G42</f>
        <v>24.79</v>
      </c>
      <c r="H43" s="2437">
        <f>G43*E43</f>
        <v>0.29202620000000001</v>
      </c>
      <c r="I43" s="2438"/>
      <c r="J43" s="1128">
        <f>J42</f>
        <v>23.648673373671567</v>
      </c>
      <c r="K43" s="2437">
        <f>J43*E43</f>
        <v>0.2785813723418511</v>
      </c>
      <c r="L43" s="2439"/>
      <c r="M43" s="740"/>
    </row>
    <row r="44" spans="1:13" ht="21">
      <c r="A44" s="836">
        <v>4805750</v>
      </c>
      <c r="B44" s="1130" t="s">
        <v>4288</v>
      </c>
      <c r="C44" s="1130"/>
      <c r="D44" s="747">
        <v>5915476</v>
      </c>
      <c r="E44" s="747">
        <v>3.3750000000000002E-2</v>
      </c>
      <c r="F44" s="747" t="s">
        <v>3367</v>
      </c>
      <c r="G44" s="762">
        <f>'5915476'!G47:I47</f>
        <v>23.64</v>
      </c>
      <c r="H44" s="2437">
        <f>G44*E44</f>
        <v>0.79785000000000006</v>
      </c>
      <c r="I44" s="2438"/>
      <c r="J44" s="1133">
        <f>'5915476'!J47:L47</f>
        <v>22.704696175688152</v>
      </c>
      <c r="K44" s="2437">
        <f>J44*E44</f>
        <v>0.7662834959294752</v>
      </c>
      <c r="L44" s="2439"/>
      <c r="M44" s="740"/>
    </row>
    <row r="45" spans="1:13">
      <c r="A45" s="2371" t="s">
        <v>4266</v>
      </c>
      <c r="B45" s="2372"/>
      <c r="C45" s="2372"/>
      <c r="D45" s="2372"/>
      <c r="E45" s="2372"/>
      <c r="F45" s="2372"/>
      <c r="G45" s="2372"/>
      <c r="H45" s="2374">
        <f>SUM(H42:I44)</f>
        <v>1.1161536000000001</v>
      </c>
      <c r="I45" s="2374"/>
      <c r="J45" s="749"/>
      <c r="K45" s="2374">
        <f>SUM(K42:L44)</f>
        <v>1.0699324620474182</v>
      </c>
      <c r="L45" s="2376"/>
      <c r="M45" s="740"/>
    </row>
    <row r="46" spans="1:13" ht="8.1" customHeight="1">
      <c r="A46" s="831"/>
      <c r="B46" s="736"/>
      <c r="C46" s="736"/>
      <c r="D46" s="736"/>
      <c r="E46" s="745"/>
      <c r="F46" s="745"/>
      <c r="G46" s="745"/>
      <c r="H46" s="745"/>
      <c r="I46" s="745"/>
      <c r="J46" s="745"/>
      <c r="K46" s="746"/>
      <c r="L46" s="837"/>
      <c r="M46" s="740"/>
    </row>
    <row r="47" spans="1:13">
      <c r="A47" s="2356" t="s">
        <v>4267</v>
      </c>
      <c r="B47" s="2359" t="s">
        <v>4268</v>
      </c>
      <c r="C47" s="1122"/>
      <c r="D47" s="750"/>
      <c r="E47" s="2359" t="s">
        <v>4228</v>
      </c>
      <c r="F47" s="2359" t="s">
        <v>4254</v>
      </c>
      <c r="G47" s="2365" t="s">
        <v>27</v>
      </c>
      <c r="H47" s="2365"/>
      <c r="I47" s="2365"/>
      <c r="J47" s="2359" t="s">
        <v>4256</v>
      </c>
      <c r="K47" s="2359"/>
      <c r="L47" s="2402"/>
      <c r="M47" s="740"/>
    </row>
    <row r="48" spans="1:13">
      <c r="A48" s="2358"/>
      <c r="B48" s="2361"/>
      <c r="C48" s="714"/>
      <c r="D48" s="730"/>
      <c r="E48" s="2361"/>
      <c r="F48" s="2361"/>
      <c r="G48" s="1121" t="s">
        <v>2800</v>
      </c>
      <c r="H48" s="1121" t="s">
        <v>2801</v>
      </c>
      <c r="I48" s="1121" t="s">
        <v>2802</v>
      </c>
      <c r="J48" s="2361"/>
      <c r="K48" s="2361"/>
      <c r="L48" s="2373"/>
      <c r="M48" s="740"/>
    </row>
    <row r="49" spans="1:15" ht="30" customHeight="1">
      <c r="A49" s="838" t="s">
        <v>4284</v>
      </c>
      <c r="B49" s="2396" t="s">
        <v>4354</v>
      </c>
      <c r="C49" s="2396"/>
      <c r="D49" s="752"/>
      <c r="E49" s="747">
        <v>1.06E-3</v>
      </c>
      <c r="F49" s="747" t="s">
        <v>4269</v>
      </c>
      <c r="G49" s="747">
        <v>5915322</v>
      </c>
      <c r="H49" s="747">
        <v>5915323</v>
      </c>
      <c r="I49" s="747">
        <v>5915324</v>
      </c>
      <c r="J49" s="753"/>
      <c r="K49" s="754"/>
      <c r="L49" s="839"/>
      <c r="M49" s="740"/>
    </row>
    <row r="50" spans="1:15" ht="30" customHeight="1">
      <c r="A50" s="838">
        <v>4805750</v>
      </c>
      <c r="B50" s="2396" t="s">
        <v>4355</v>
      </c>
      <c r="C50" s="2396"/>
      <c r="D50" s="752"/>
      <c r="E50" s="747">
        <v>3.3750000000000002E-2</v>
      </c>
      <c r="F50" s="747" t="s">
        <v>4269</v>
      </c>
      <c r="G50" s="747">
        <v>5914314</v>
      </c>
      <c r="H50" s="747">
        <v>5914329</v>
      </c>
      <c r="I50" s="747">
        <v>5914344</v>
      </c>
      <c r="J50" s="753"/>
      <c r="K50" s="754"/>
      <c r="L50" s="839"/>
      <c r="M50" s="740"/>
    </row>
    <row r="51" spans="1:15" ht="30" customHeight="1">
      <c r="A51" s="838" t="s">
        <v>4286</v>
      </c>
      <c r="B51" s="2396" t="s">
        <v>4287</v>
      </c>
      <c r="C51" s="2396"/>
      <c r="D51" s="752"/>
      <c r="E51" s="747">
        <v>1.272E-2</v>
      </c>
      <c r="F51" s="747" t="s">
        <v>4269</v>
      </c>
      <c r="G51" s="747">
        <v>5915322</v>
      </c>
      <c r="H51" s="747">
        <v>5915323</v>
      </c>
      <c r="I51" s="747">
        <v>5915324</v>
      </c>
      <c r="J51" s="753"/>
      <c r="K51" s="754"/>
      <c r="L51" s="839"/>
      <c r="M51" s="740"/>
    </row>
    <row r="52" spans="1:15" ht="8.1" customHeight="1">
      <c r="A52" s="831"/>
      <c r="B52" s="736"/>
      <c r="C52" s="736"/>
      <c r="D52" s="736"/>
      <c r="E52" s="745"/>
      <c r="F52" s="745"/>
      <c r="G52" s="745"/>
      <c r="H52" s="745"/>
      <c r="I52" s="745"/>
      <c r="J52" s="745"/>
      <c r="K52" s="746"/>
      <c r="L52" s="837"/>
      <c r="M52" s="740"/>
    </row>
    <row r="53" spans="1:15">
      <c r="A53" s="2377" t="s">
        <v>4270</v>
      </c>
      <c r="B53" s="2378"/>
      <c r="C53" s="2378"/>
      <c r="D53" s="2378"/>
      <c r="E53" s="2378"/>
      <c r="F53" s="2379"/>
      <c r="G53" s="2364" t="s">
        <v>4230</v>
      </c>
      <c r="H53" s="2365"/>
      <c r="I53" s="2366"/>
      <c r="J53" s="2364" t="s">
        <v>4231</v>
      </c>
      <c r="K53" s="2365"/>
      <c r="L53" s="2367"/>
      <c r="M53" s="740"/>
    </row>
    <row r="54" spans="1:15" ht="15" customHeight="1" thickBot="1">
      <c r="A54" s="2405"/>
      <c r="B54" s="2406"/>
      <c r="C54" s="2406"/>
      <c r="D54" s="2406"/>
      <c r="E54" s="2406"/>
      <c r="F54" s="2407"/>
      <c r="G54" s="2408">
        <f>H45+H32+H38+G27</f>
        <v>201.41224795599999</v>
      </c>
      <c r="H54" s="2409"/>
      <c r="I54" s="2410"/>
      <c r="J54" s="2411">
        <f>K45+K38+K32+J27</f>
        <v>200.01633801804741</v>
      </c>
      <c r="K54" s="2411"/>
      <c r="L54" s="2412"/>
    </row>
    <row r="55" spans="1:15" s="702" customFormat="1">
      <c r="A55" s="2403" t="s">
        <v>4289</v>
      </c>
      <c r="B55" s="2403"/>
      <c r="C55" s="2403"/>
      <c r="D55" s="2403"/>
      <c r="E55" s="2403"/>
      <c r="F55" s="2403"/>
      <c r="G55" s="2403"/>
      <c r="H55" s="2403"/>
      <c r="I55" s="2403"/>
      <c r="J55" s="2403"/>
      <c r="K55" s="2403"/>
      <c r="L55" s="2403"/>
      <c r="N55" s="703"/>
      <c r="O55" s="703"/>
    </row>
    <row r="56" spans="1:15" s="702" customFormat="1">
      <c r="A56" s="2403" t="s">
        <v>4290</v>
      </c>
      <c r="B56" s="2403"/>
      <c r="C56" s="2403"/>
      <c r="D56" s="2403"/>
      <c r="E56" s="2403"/>
      <c r="F56" s="2403"/>
      <c r="G56" s="2403"/>
      <c r="H56" s="2403"/>
      <c r="I56" s="2403"/>
      <c r="J56" s="2403"/>
      <c r="K56" s="2403"/>
      <c r="L56" s="2403"/>
      <c r="N56" s="703"/>
      <c r="O56" s="703"/>
    </row>
    <row r="57" spans="1:15" s="702" customFormat="1">
      <c r="A57" s="2404" t="s">
        <v>4273</v>
      </c>
      <c r="B57" s="2404"/>
      <c r="C57" s="2404"/>
      <c r="D57" s="2404"/>
      <c r="E57" s="2404"/>
      <c r="F57" s="2404"/>
      <c r="G57" s="2404"/>
      <c r="H57" s="2404"/>
      <c r="I57" s="2404"/>
      <c r="J57" s="2404"/>
      <c r="K57" s="2404"/>
      <c r="L57" s="2404"/>
      <c r="N57" s="703"/>
      <c r="O57" s="703"/>
    </row>
    <row r="58" spans="1:15" s="702" customFormat="1">
      <c r="A58" s="2404" t="s">
        <v>4274</v>
      </c>
      <c r="B58" s="2404"/>
      <c r="C58" s="2404"/>
      <c r="D58" s="2404"/>
      <c r="E58" s="2404"/>
      <c r="F58" s="2404"/>
      <c r="G58" s="2404"/>
      <c r="H58" s="2404"/>
      <c r="I58" s="2404"/>
      <c r="J58" s="2404"/>
      <c r="K58" s="2404"/>
      <c r="L58" s="2404"/>
      <c r="N58" s="703"/>
      <c r="O58" s="703"/>
    </row>
  </sheetData>
  <mergeCells count="98">
    <mergeCell ref="A1:L1"/>
    <mergeCell ref="A2:L2"/>
    <mergeCell ref="A3:L3"/>
    <mergeCell ref="A4:L4"/>
    <mergeCell ref="A5:L5"/>
    <mergeCell ref="A56:L56"/>
    <mergeCell ref="A57:L57"/>
    <mergeCell ref="A58:L58"/>
    <mergeCell ref="J47:L48"/>
    <mergeCell ref="B51:C51"/>
    <mergeCell ref="A53:F54"/>
    <mergeCell ref="G53:I53"/>
    <mergeCell ref="J53:L53"/>
    <mergeCell ref="G54:I54"/>
    <mergeCell ref="J54:L54"/>
    <mergeCell ref="A47:A48"/>
    <mergeCell ref="B47:B48"/>
    <mergeCell ref="E47:E48"/>
    <mergeCell ref="F47:F48"/>
    <mergeCell ref="G47:I47"/>
    <mergeCell ref="B49:C49"/>
    <mergeCell ref="B50:C50"/>
    <mergeCell ref="A55:L55"/>
    <mergeCell ref="H42:I42"/>
    <mergeCell ref="K42:L42"/>
    <mergeCell ref="H44:I44"/>
    <mergeCell ref="K44:L44"/>
    <mergeCell ref="A45:G45"/>
    <mergeCell ref="H45:I45"/>
    <mergeCell ref="K45:L45"/>
    <mergeCell ref="K36:L36"/>
    <mergeCell ref="H43:I43"/>
    <mergeCell ref="K43:L43"/>
    <mergeCell ref="A38:G38"/>
    <mergeCell ref="H38:I38"/>
    <mergeCell ref="K38:L38"/>
    <mergeCell ref="A40:A41"/>
    <mergeCell ref="B40:B41"/>
    <mergeCell ref="D40:D41"/>
    <mergeCell ref="E40:E41"/>
    <mergeCell ref="F40:F41"/>
    <mergeCell ref="G40:I40"/>
    <mergeCell ref="J40:L40"/>
    <mergeCell ref="H41:I41"/>
    <mergeCell ref="K41:L41"/>
    <mergeCell ref="B42:C42"/>
    <mergeCell ref="H37:I37"/>
    <mergeCell ref="K37:L37"/>
    <mergeCell ref="A32:G32"/>
    <mergeCell ref="H32:I32"/>
    <mergeCell ref="K32:L32"/>
    <mergeCell ref="A34:A35"/>
    <mergeCell ref="B34:B35"/>
    <mergeCell ref="D34:D35"/>
    <mergeCell ref="E34:E35"/>
    <mergeCell ref="F34:F35"/>
    <mergeCell ref="G34:I34"/>
    <mergeCell ref="J34:L34"/>
    <mergeCell ref="H35:I35"/>
    <mergeCell ref="K35:L35"/>
    <mergeCell ref="B36:C36"/>
    <mergeCell ref="H36:I36"/>
    <mergeCell ref="H29:I29"/>
    <mergeCell ref="K29:L29"/>
    <mergeCell ref="H30:I30"/>
    <mergeCell ref="K30:L30"/>
    <mergeCell ref="H31:I31"/>
    <mergeCell ref="K31:L31"/>
    <mergeCell ref="A24:G24"/>
    <mergeCell ref="H24:I24"/>
    <mergeCell ref="K24:L24"/>
    <mergeCell ref="A26:F27"/>
    <mergeCell ref="G26:I26"/>
    <mergeCell ref="J26:L26"/>
    <mergeCell ref="G27:I27"/>
    <mergeCell ref="J27:L27"/>
    <mergeCell ref="H23:I23"/>
    <mergeCell ref="K23:L23"/>
    <mergeCell ref="A18:G18"/>
    <mergeCell ref="A20:A21"/>
    <mergeCell ref="B20:B21"/>
    <mergeCell ref="D20:D21"/>
    <mergeCell ref="E20:E21"/>
    <mergeCell ref="G20:I20"/>
    <mergeCell ref="J20:L20"/>
    <mergeCell ref="H21:I21"/>
    <mergeCell ref="K21:L21"/>
    <mergeCell ref="H22:I22"/>
    <mergeCell ref="K22:L22"/>
    <mergeCell ref="A11:L11"/>
    <mergeCell ref="A14:A16"/>
    <mergeCell ref="B14:B16"/>
    <mergeCell ref="D14:D16"/>
    <mergeCell ref="E14:F15"/>
    <mergeCell ref="G14:I14"/>
    <mergeCell ref="J14:L14"/>
    <mergeCell ref="G15:H15"/>
    <mergeCell ref="J15:K15"/>
  </mergeCells>
  <printOptions horizontalCentered="1"/>
  <pageMargins left="0.78740157480314965" right="0.19685039370078741" top="0.39370078740157483" bottom="0.78740157480314965" header="0.11811023622047245" footer="0.31496062992125984"/>
  <pageSetup paperSize="9" scale="54" firstPageNumber="41" fitToHeight="100" orientation="portrait" r:id="rId1"/>
  <headerFooter scaleWithDoc="0">
    <oddHeader>&amp;RPágina &amp;P de &amp;N</oddHeader>
    <oddFooter>&amp;R&amp;G</oddFooter>
  </headerFooter>
  <drawing r:id="rId2"/>
  <legacyDrawingHF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Planilha26">
    <tabColor rgb="FF92D050"/>
    <pageSetUpPr fitToPage="1"/>
  </sheetPr>
  <dimension ref="A1:O51"/>
  <sheetViews>
    <sheetView view="pageBreakPreview" topLeftCell="A25" zoomScaleNormal="100" zoomScaleSheetLayoutView="100" workbookViewId="0">
      <selection activeCell="L15" sqref="L15"/>
    </sheetView>
  </sheetViews>
  <sheetFormatPr defaultRowHeight="15"/>
  <cols>
    <col min="1" max="1" width="15.85546875" style="703" customWidth="1"/>
    <col min="2" max="2" width="28.85546875" style="703" customWidth="1"/>
    <col min="3" max="3" width="10.42578125" style="703" customWidth="1"/>
    <col min="4" max="4" width="10" style="703" customWidth="1"/>
    <col min="5" max="5" width="12" style="703" customWidth="1"/>
    <col min="6" max="8" width="12.85546875" style="703" customWidth="1"/>
    <col min="9" max="9" width="11.85546875" style="703" customWidth="1"/>
    <col min="10" max="10" width="13.28515625" style="703" customWidth="1"/>
    <col min="11" max="11" width="14.5703125" style="703" customWidth="1"/>
    <col min="12" max="12" width="12.42578125" style="703" customWidth="1"/>
  </cols>
  <sheetData>
    <row r="1" spans="1:15" s="164" customFormat="1" ht="15" customHeight="1">
      <c r="A1" s="2413" t="s">
        <v>0</v>
      </c>
      <c r="B1" s="2228"/>
      <c r="C1" s="2228"/>
      <c r="D1" s="2228"/>
      <c r="E1" s="2228"/>
      <c r="F1" s="2228"/>
      <c r="G1" s="2228"/>
      <c r="H1" s="2228"/>
      <c r="I1" s="2228"/>
      <c r="J1" s="2228"/>
      <c r="K1" s="2228"/>
      <c r="L1" s="2414"/>
      <c r="M1" s="1226"/>
      <c r="N1" s="1227"/>
      <c r="O1" s="164" t="s">
        <v>2808</v>
      </c>
    </row>
    <row r="2" spans="1:15" s="164" customFormat="1" ht="15" customHeight="1">
      <c r="A2" s="2415" t="s">
        <v>3314</v>
      </c>
      <c r="B2" s="2264"/>
      <c r="C2" s="2264"/>
      <c r="D2" s="2264"/>
      <c r="E2" s="2264"/>
      <c r="F2" s="2264"/>
      <c r="G2" s="2264"/>
      <c r="H2" s="2264"/>
      <c r="I2" s="2264"/>
      <c r="J2" s="2264"/>
      <c r="K2" s="2264"/>
      <c r="L2" s="2416"/>
      <c r="M2" s="1224"/>
      <c r="N2" s="1227"/>
      <c r="O2" s="164" t="s">
        <v>2789</v>
      </c>
    </row>
    <row r="3" spans="1:15" s="164" customFormat="1" ht="19.5" customHeight="1">
      <c r="A3" s="2417" t="s">
        <v>3315</v>
      </c>
      <c r="B3" s="2230"/>
      <c r="C3" s="2230"/>
      <c r="D3" s="2230"/>
      <c r="E3" s="2230"/>
      <c r="F3" s="2230"/>
      <c r="G3" s="2230"/>
      <c r="H3" s="2230"/>
      <c r="I3" s="2230"/>
      <c r="J3" s="2230"/>
      <c r="K3" s="2230"/>
      <c r="L3" s="2418"/>
      <c r="M3" s="1225"/>
      <c r="N3" s="1227"/>
      <c r="O3" s="164" t="s">
        <v>3269</v>
      </c>
    </row>
    <row r="4" spans="1:15" s="164" customFormat="1" ht="15" customHeight="1">
      <c r="A4" s="2417" t="s">
        <v>3</v>
      </c>
      <c r="B4" s="2230"/>
      <c r="C4" s="2230"/>
      <c r="D4" s="2230"/>
      <c r="E4" s="2230"/>
      <c r="F4" s="2230"/>
      <c r="G4" s="2230"/>
      <c r="H4" s="2230"/>
      <c r="I4" s="2230"/>
      <c r="J4" s="2230"/>
      <c r="K4" s="2230"/>
      <c r="L4" s="2418"/>
      <c r="M4" s="1225"/>
      <c r="N4" s="1227"/>
      <c r="O4" s="164" t="s">
        <v>3428</v>
      </c>
    </row>
    <row r="5" spans="1:15" s="164" customFormat="1" ht="15" customHeight="1" thickBot="1">
      <c r="A5" s="2419" t="s">
        <v>4</v>
      </c>
      <c r="B5" s="2420"/>
      <c r="C5" s="2420"/>
      <c r="D5" s="2420"/>
      <c r="E5" s="2420"/>
      <c r="F5" s="2420"/>
      <c r="G5" s="2420"/>
      <c r="H5" s="2420"/>
      <c r="I5" s="2420"/>
      <c r="J5" s="2420"/>
      <c r="K5" s="2420"/>
      <c r="L5" s="2421"/>
      <c r="M5" s="1225"/>
      <c r="N5" s="1227"/>
    </row>
    <row r="6" spans="1:15" s="108" customFormat="1" ht="12.75">
      <c r="A6" s="1230" t="s">
        <v>13</v>
      </c>
      <c r="B6" s="1231" t="str">
        <f>ORÇAMENTO!$C$6</f>
        <v>PAVIMENTAÇÃO URBANA EM SANTO ANTONIO DO LESTE</v>
      </c>
      <c r="C6" s="1232"/>
      <c r="D6" s="1232"/>
      <c r="E6" s="1233"/>
      <c r="F6" s="1233"/>
      <c r="G6" s="1233"/>
      <c r="H6" s="1233"/>
      <c r="I6" s="1233"/>
      <c r="J6" s="1233"/>
      <c r="K6" s="1233"/>
      <c r="L6" s="1234"/>
      <c r="M6" s="702"/>
      <c r="N6" s="702"/>
    </row>
    <row r="7" spans="1:15" s="108" customFormat="1" ht="12.75">
      <c r="A7" s="109" t="s">
        <v>50</v>
      </c>
      <c r="B7" s="124" t="str">
        <f>ORÇAMENTO!$C$7</f>
        <v>AVENIDA FORTALEZA TRECHO 01</v>
      </c>
      <c r="C7" s="110"/>
      <c r="D7" s="110"/>
      <c r="E7" s="111"/>
      <c r="F7" s="111"/>
      <c r="G7" s="111"/>
      <c r="H7" s="111"/>
      <c r="I7" s="111"/>
      <c r="J7" s="111"/>
      <c r="K7" s="111"/>
      <c r="L7" s="1228"/>
      <c r="M7" s="702"/>
      <c r="N7" s="702"/>
    </row>
    <row r="8" spans="1:15" s="108" customFormat="1" ht="12.75">
      <c r="A8" s="109" t="s">
        <v>31</v>
      </c>
      <c r="B8" s="124" t="str">
        <f>ORÇAMENTO!$C$8</f>
        <v>PREFEITURA MUNICIPAL DE SANTO ANTONIO DO LESTE</v>
      </c>
      <c r="C8" s="110"/>
      <c r="D8" s="110"/>
      <c r="E8" s="111"/>
      <c r="F8" s="111"/>
      <c r="G8" s="111"/>
      <c r="H8" s="111"/>
      <c r="I8" s="111"/>
      <c r="J8" s="111"/>
      <c r="K8" s="111"/>
      <c r="L8" s="1228"/>
      <c r="M8" s="702"/>
      <c r="N8" s="702"/>
    </row>
    <row r="9" spans="1:15" s="108" customFormat="1" ht="13.5" thickBot="1">
      <c r="A9" s="153" t="s">
        <v>15</v>
      </c>
      <c r="B9" s="1243" t="str">
        <f>ORÇAMENTO!$C$9</f>
        <v>JANEIRO/2022</v>
      </c>
      <c r="C9" s="1221"/>
      <c r="D9" s="1221"/>
      <c r="E9" s="1223"/>
      <c r="F9" s="1223"/>
      <c r="G9" s="1223"/>
      <c r="H9" s="1223"/>
      <c r="I9" s="1223"/>
      <c r="J9" s="1223"/>
      <c r="K9" s="1223"/>
      <c r="L9" s="1229"/>
      <c r="M9" s="702"/>
      <c r="N9" s="702"/>
    </row>
    <row r="10" spans="1:15" s="703" customFormat="1" ht="8.25" customHeight="1">
      <c r="A10" s="1241"/>
      <c r="B10" s="702"/>
      <c r="C10" s="702"/>
      <c r="D10" s="702"/>
      <c r="E10" s="702"/>
      <c r="F10" s="702"/>
      <c r="G10" s="702"/>
      <c r="H10" s="702"/>
      <c r="I10" s="702"/>
      <c r="J10" s="702"/>
      <c r="K10" s="702"/>
      <c r="L10" s="1220"/>
      <c r="M10" s="702"/>
      <c r="N10" s="702"/>
    </row>
    <row r="11" spans="1:15" ht="15.75">
      <c r="A11" s="2422" t="s">
        <v>4219</v>
      </c>
      <c r="B11" s="2423"/>
      <c r="C11" s="2423"/>
      <c r="D11" s="2423"/>
      <c r="E11" s="2423"/>
      <c r="F11" s="2423"/>
      <c r="G11" s="2423"/>
      <c r="H11" s="2423"/>
      <c r="I11" s="2423"/>
      <c r="J11" s="2423"/>
      <c r="K11" s="2423"/>
      <c r="L11" s="2424"/>
    </row>
    <row r="12" spans="1:15">
      <c r="A12" s="820" t="s">
        <v>4220</v>
      </c>
      <c r="B12" s="704"/>
      <c r="C12" s="704"/>
      <c r="D12" s="704"/>
      <c r="E12" s="705" t="s">
        <v>4221</v>
      </c>
      <c r="F12" s="704" t="s">
        <v>4222</v>
      </c>
      <c r="G12" s="704"/>
      <c r="H12" s="704"/>
      <c r="I12" s="706"/>
      <c r="J12" s="705" t="s">
        <v>4223</v>
      </c>
      <c r="K12" s="707" t="str">
        <f>'5213440'!K12</f>
        <v>abril/2020</v>
      </c>
      <c r="L12" s="821"/>
    </row>
    <row r="13" spans="1:15">
      <c r="A13" s="820" t="s">
        <v>8816</v>
      </c>
      <c r="B13" s="708"/>
      <c r="C13" s="708"/>
      <c r="D13" s="709"/>
      <c r="E13" s="709"/>
      <c r="F13" s="710"/>
      <c r="G13" s="710"/>
      <c r="H13" s="710"/>
      <c r="I13" s="710"/>
      <c r="J13" s="710" t="s">
        <v>4224</v>
      </c>
      <c r="K13" s="711">
        <v>3</v>
      </c>
      <c r="L13" s="822" t="s">
        <v>4225</v>
      </c>
    </row>
    <row r="14" spans="1:15">
      <c r="A14" s="2356" t="s">
        <v>4226</v>
      </c>
      <c r="B14" s="2359" t="s">
        <v>4227</v>
      </c>
      <c r="C14" s="712"/>
      <c r="D14" s="2359" t="s">
        <v>4228</v>
      </c>
      <c r="E14" s="2359" t="s">
        <v>4229</v>
      </c>
      <c r="F14" s="2362"/>
      <c r="G14" s="2364" t="s">
        <v>4230</v>
      </c>
      <c r="H14" s="2365"/>
      <c r="I14" s="2366"/>
      <c r="J14" s="2364" t="s">
        <v>4231</v>
      </c>
      <c r="K14" s="2365"/>
      <c r="L14" s="2367"/>
    </row>
    <row r="15" spans="1:15">
      <c r="A15" s="2357"/>
      <c r="B15" s="2360"/>
      <c r="C15" s="713"/>
      <c r="D15" s="2360"/>
      <c r="E15" s="2361"/>
      <c r="F15" s="2363"/>
      <c r="G15" s="2364" t="s">
        <v>4232</v>
      </c>
      <c r="H15" s="2366"/>
      <c r="I15" s="1120" t="s">
        <v>4233</v>
      </c>
      <c r="J15" s="2364" t="s">
        <v>4232</v>
      </c>
      <c r="K15" s="2365"/>
      <c r="L15" s="823" t="s">
        <v>4233</v>
      </c>
    </row>
    <row r="16" spans="1:15">
      <c r="A16" s="2358"/>
      <c r="B16" s="2361"/>
      <c r="C16" s="714"/>
      <c r="D16" s="2361"/>
      <c r="E16" s="1121" t="s">
        <v>4234</v>
      </c>
      <c r="F16" s="1121" t="s">
        <v>4235</v>
      </c>
      <c r="G16" s="1124" t="s">
        <v>4236</v>
      </c>
      <c r="H16" s="1121" t="s">
        <v>4237</v>
      </c>
      <c r="I16" s="715" t="s">
        <v>4238</v>
      </c>
      <c r="J16" s="1124" t="s">
        <v>4236</v>
      </c>
      <c r="K16" s="1121" t="s">
        <v>4237</v>
      </c>
      <c r="L16" s="824" t="s">
        <v>4238</v>
      </c>
    </row>
    <row r="17" spans="1:12">
      <c r="A17" s="825" t="s">
        <v>4239</v>
      </c>
      <c r="B17" s="716" t="s">
        <v>4240</v>
      </c>
      <c r="C17" s="717"/>
      <c r="D17" s="718">
        <v>1</v>
      </c>
      <c r="E17" s="718">
        <v>0.3</v>
      </c>
      <c r="F17" s="718">
        <v>0.7</v>
      </c>
      <c r="G17" s="719">
        <v>87.944900000000004</v>
      </c>
      <c r="H17" s="720">
        <v>35.045699999999997</v>
      </c>
      <c r="I17" s="721">
        <f>D17*((E17*G17)+(H17*F17))</f>
        <v>50.915459999999996</v>
      </c>
      <c r="J17" s="719">
        <v>85.563699999999997</v>
      </c>
      <c r="K17" s="720">
        <v>32.664499999999997</v>
      </c>
      <c r="L17" s="1242">
        <f>D17*((E17*J17)+(K17*F17))</f>
        <v>48.534259999999996</v>
      </c>
    </row>
    <row r="18" spans="1:12">
      <c r="A18" s="2371" t="s">
        <v>4241</v>
      </c>
      <c r="B18" s="2372"/>
      <c r="C18" s="2372"/>
      <c r="D18" s="2372"/>
      <c r="E18" s="2372"/>
      <c r="F18" s="2372"/>
      <c r="G18" s="2372"/>
      <c r="H18" s="723"/>
      <c r="I18" s="724">
        <f>SUM(I17:I17)</f>
        <v>50.915459999999996</v>
      </c>
      <c r="J18" s="725"/>
      <c r="K18" s="726"/>
      <c r="L18" s="826">
        <f>SUM(L17:L17)</f>
        <v>48.534259999999996</v>
      </c>
    </row>
    <row r="19" spans="1:12">
      <c r="A19" s="1132"/>
      <c r="B19" s="1125"/>
      <c r="C19" s="1125"/>
      <c r="D19" s="1125"/>
      <c r="E19" s="1125"/>
      <c r="F19" s="1125"/>
      <c r="G19" s="1125"/>
      <c r="H19" s="1125"/>
      <c r="I19" s="729"/>
      <c r="J19" s="725"/>
      <c r="K19" s="726"/>
      <c r="L19" s="1136"/>
    </row>
    <row r="20" spans="1:12">
      <c r="A20" s="2356" t="s">
        <v>3924</v>
      </c>
      <c r="B20" s="2359" t="s">
        <v>4242</v>
      </c>
      <c r="C20" s="1122"/>
      <c r="D20" s="2359" t="s">
        <v>4228</v>
      </c>
      <c r="E20" s="2359" t="s">
        <v>30</v>
      </c>
      <c r="F20" s="1122"/>
      <c r="G20" s="2364" t="s">
        <v>4230</v>
      </c>
      <c r="H20" s="2365"/>
      <c r="I20" s="2366"/>
      <c r="J20" s="2364" t="s">
        <v>4231</v>
      </c>
      <c r="K20" s="2365"/>
      <c r="L20" s="2367"/>
    </row>
    <row r="21" spans="1:12">
      <c r="A21" s="2358"/>
      <c r="B21" s="2361"/>
      <c r="C21" s="714"/>
      <c r="D21" s="2361"/>
      <c r="E21" s="2361"/>
      <c r="F21" s="730"/>
      <c r="G21" s="1124" t="s">
        <v>4243</v>
      </c>
      <c r="H21" s="2361" t="s">
        <v>4244</v>
      </c>
      <c r="I21" s="2363"/>
      <c r="J21" s="1124" t="s">
        <v>4243</v>
      </c>
      <c r="K21" s="2361" t="s">
        <v>4244</v>
      </c>
      <c r="L21" s="2373"/>
    </row>
    <row r="22" spans="1:12">
      <c r="A22" s="829" t="s">
        <v>4245</v>
      </c>
      <c r="B22" s="731" t="s">
        <v>4246</v>
      </c>
      <c r="C22" s="717"/>
      <c r="D22" s="732">
        <v>1</v>
      </c>
      <c r="E22" s="732" t="s">
        <v>4247</v>
      </c>
      <c r="F22" s="702"/>
      <c r="G22" s="719">
        <v>23.6572</v>
      </c>
      <c r="H22" s="2427">
        <f>G22*D22</f>
        <v>23.6572</v>
      </c>
      <c r="I22" s="2428"/>
      <c r="J22" s="719">
        <v>21.270399999999999</v>
      </c>
      <c r="K22" s="2368">
        <f>J22*D22</f>
        <v>21.270399999999999</v>
      </c>
      <c r="L22" s="2370"/>
    </row>
    <row r="23" spans="1:12">
      <c r="A23" s="829" t="s">
        <v>4248</v>
      </c>
      <c r="B23" s="731" t="s">
        <v>4249</v>
      </c>
      <c r="C23" s="717"/>
      <c r="D23" s="732">
        <v>2</v>
      </c>
      <c r="E23" s="732" t="s">
        <v>4247</v>
      </c>
      <c r="F23" s="702"/>
      <c r="G23" s="733">
        <v>16.531099999999999</v>
      </c>
      <c r="H23" s="2425">
        <f>G23*D23</f>
        <v>33.062199999999997</v>
      </c>
      <c r="I23" s="2426"/>
      <c r="J23" s="733">
        <v>14.978199999999999</v>
      </c>
      <c r="K23" s="2368">
        <f>J23*D23</f>
        <v>29.956399999999999</v>
      </c>
      <c r="L23" s="2370"/>
    </row>
    <row r="24" spans="1:12">
      <c r="A24" s="2371" t="s">
        <v>4250</v>
      </c>
      <c r="B24" s="2372"/>
      <c r="C24" s="2372"/>
      <c r="D24" s="2372"/>
      <c r="E24" s="2372"/>
      <c r="F24" s="2372"/>
      <c r="G24" s="2372"/>
      <c r="H24" s="2374">
        <f>SUM(H22:I23)</f>
        <v>56.719399999999993</v>
      </c>
      <c r="I24" s="2374"/>
      <c r="J24" s="734"/>
      <c r="K24" s="2374">
        <f>SUM(K22:L23)</f>
        <v>51.226799999999997</v>
      </c>
      <c r="L24" s="2376"/>
    </row>
    <row r="25" spans="1:12" ht="6.75" customHeight="1">
      <c r="A25" s="1132"/>
      <c r="B25" s="1125"/>
      <c r="C25" s="1125"/>
      <c r="D25" s="1125"/>
      <c r="E25" s="1125"/>
      <c r="F25" s="1125"/>
      <c r="G25" s="1125"/>
      <c r="H25" s="1127"/>
      <c r="I25" s="1127"/>
      <c r="J25" s="735"/>
      <c r="K25" s="1127"/>
      <c r="L25" s="1134"/>
    </row>
    <row r="26" spans="1:12">
      <c r="A26" s="2377" t="s">
        <v>4251</v>
      </c>
      <c r="B26" s="2378"/>
      <c r="C26" s="2378"/>
      <c r="D26" s="2378"/>
      <c r="E26" s="2378"/>
      <c r="F26" s="2379"/>
      <c r="G26" s="2364" t="s">
        <v>4230</v>
      </c>
      <c r="H26" s="2365"/>
      <c r="I26" s="2366"/>
      <c r="J26" s="2364" t="s">
        <v>4231</v>
      </c>
      <c r="K26" s="2365"/>
      <c r="L26" s="2367"/>
    </row>
    <row r="27" spans="1:12">
      <c r="A27" s="2380"/>
      <c r="B27" s="2381"/>
      <c r="C27" s="2381"/>
      <c r="D27" s="2381"/>
      <c r="E27" s="2381"/>
      <c r="F27" s="2382"/>
      <c r="G27" s="2383">
        <f>(H24+I18)/K13</f>
        <v>35.878286666666661</v>
      </c>
      <c r="H27" s="2384"/>
      <c r="I27" s="2385"/>
      <c r="J27" s="2383">
        <f>(K24+L18)/K13</f>
        <v>33.25368666666666</v>
      </c>
      <c r="K27" s="2384"/>
      <c r="L27" s="2386"/>
    </row>
    <row r="28" spans="1:12">
      <c r="A28" s="831"/>
      <c r="B28" s="736"/>
      <c r="C28" s="736"/>
      <c r="D28" s="736"/>
      <c r="E28" s="736"/>
      <c r="F28" s="736"/>
      <c r="G28" s="736"/>
      <c r="H28" s="736"/>
      <c r="I28" s="736"/>
      <c r="J28" s="736"/>
      <c r="K28" s="737"/>
      <c r="L28" s="832"/>
    </row>
    <row r="29" spans="1:12">
      <c r="A29" s="833" t="s">
        <v>4252</v>
      </c>
      <c r="B29" s="1123" t="s">
        <v>4253</v>
      </c>
      <c r="C29" s="738"/>
      <c r="D29" s="1123" t="s">
        <v>4228</v>
      </c>
      <c r="E29" s="1123" t="s">
        <v>4254</v>
      </c>
      <c r="F29" s="738"/>
      <c r="G29" s="710"/>
      <c r="H29" s="710" t="s">
        <v>4255</v>
      </c>
      <c r="I29" s="710"/>
      <c r="J29" s="1123"/>
      <c r="K29" s="2365" t="s">
        <v>4256</v>
      </c>
      <c r="L29" s="2367"/>
    </row>
    <row r="30" spans="1:12">
      <c r="A30" s="2371" t="s">
        <v>4257</v>
      </c>
      <c r="B30" s="2372"/>
      <c r="C30" s="2372"/>
      <c r="D30" s="2372"/>
      <c r="E30" s="2372"/>
      <c r="F30" s="2372"/>
      <c r="G30" s="2372"/>
      <c r="H30" s="2372"/>
      <c r="I30" s="2372"/>
      <c r="J30" s="2372"/>
      <c r="K30" s="2387">
        <v>0</v>
      </c>
      <c r="L30" s="2388"/>
    </row>
    <row r="31" spans="1:12" ht="6.75" customHeight="1">
      <c r="A31" s="1132"/>
      <c r="B31" s="1125"/>
      <c r="C31" s="1125"/>
      <c r="D31" s="1125"/>
      <c r="E31" s="1125"/>
      <c r="F31" s="1125"/>
      <c r="G31" s="1125"/>
      <c r="H31" s="1125"/>
      <c r="I31" s="1125"/>
      <c r="J31" s="1125"/>
      <c r="K31" s="1126"/>
      <c r="L31" s="1136"/>
    </row>
    <row r="32" spans="1:12">
      <c r="A32" s="2356" t="s">
        <v>4258</v>
      </c>
      <c r="B32" s="2359" t="s">
        <v>4259</v>
      </c>
      <c r="C32" s="1122"/>
      <c r="D32" s="2359"/>
      <c r="E32" s="2359" t="s">
        <v>4228</v>
      </c>
      <c r="F32" s="2362" t="s">
        <v>4254</v>
      </c>
      <c r="G32" s="2364" t="s">
        <v>4230</v>
      </c>
      <c r="H32" s="2365"/>
      <c r="I32" s="2366"/>
      <c r="J32" s="2364" t="s">
        <v>4231</v>
      </c>
      <c r="K32" s="2365"/>
      <c r="L32" s="2367"/>
    </row>
    <row r="33" spans="1:12">
      <c r="A33" s="2358"/>
      <c r="B33" s="2361"/>
      <c r="C33" s="714"/>
      <c r="D33" s="2361"/>
      <c r="E33" s="2361"/>
      <c r="F33" s="2363"/>
      <c r="G33" s="1124" t="s">
        <v>4256</v>
      </c>
      <c r="H33" s="2361" t="s">
        <v>4260</v>
      </c>
      <c r="I33" s="2363"/>
      <c r="J33" s="1124" t="s">
        <v>4256</v>
      </c>
      <c r="K33" s="2361" t="s">
        <v>4260</v>
      </c>
      <c r="L33" s="2373"/>
    </row>
    <row r="34" spans="1:12" ht="21.75" customHeight="1">
      <c r="A34" s="836">
        <v>5213414</v>
      </c>
      <c r="B34" s="2396" t="s">
        <v>4261</v>
      </c>
      <c r="C34" s="2396"/>
      <c r="D34" s="1135"/>
      <c r="E34" s="771">
        <v>0.36</v>
      </c>
      <c r="F34" s="1135" t="s">
        <v>22</v>
      </c>
      <c r="G34" s="1129">
        <f>'5213414'!G56:I56</f>
        <v>530.44000000000005</v>
      </c>
      <c r="H34" s="2444">
        <f>G34*E34</f>
        <v>190.95840000000001</v>
      </c>
      <c r="I34" s="2444"/>
      <c r="J34" s="743">
        <f>'5213414'!J56:L56</f>
        <v>526.67732174686626</v>
      </c>
      <c r="K34" s="2444">
        <f>J34*E34</f>
        <v>189.60383582887184</v>
      </c>
      <c r="L34" s="2445"/>
    </row>
    <row r="35" spans="1:12">
      <c r="A35" s="2371" t="s">
        <v>4262</v>
      </c>
      <c r="B35" s="2372"/>
      <c r="C35" s="2372"/>
      <c r="D35" s="2372"/>
      <c r="E35" s="2372"/>
      <c r="F35" s="2372"/>
      <c r="G35" s="2372"/>
      <c r="H35" s="2392">
        <f>H34</f>
        <v>190.95840000000001</v>
      </c>
      <c r="I35" s="2392"/>
      <c r="J35" s="744"/>
      <c r="K35" s="2394">
        <f>K34</f>
        <v>189.60383582887184</v>
      </c>
      <c r="L35" s="2395"/>
    </row>
    <row r="36" spans="1:12" ht="6.75" customHeight="1">
      <c r="A36" s="831"/>
      <c r="B36" s="736"/>
      <c r="C36" s="736"/>
      <c r="D36" s="736"/>
      <c r="E36" s="745"/>
      <c r="F36" s="745"/>
      <c r="G36" s="745"/>
      <c r="H36" s="745"/>
      <c r="I36" s="745"/>
      <c r="J36" s="745"/>
      <c r="K36" s="746"/>
      <c r="L36" s="837"/>
    </row>
    <row r="37" spans="1:12">
      <c r="A37" s="2356" t="s">
        <v>4263</v>
      </c>
      <c r="B37" s="2359" t="s">
        <v>4264</v>
      </c>
      <c r="C37" s="1122"/>
      <c r="D37" s="2359" t="s">
        <v>28</v>
      </c>
      <c r="E37" s="2359" t="s">
        <v>4228</v>
      </c>
      <c r="F37" s="2362" t="s">
        <v>4254</v>
      </c>
      <c r="G37" s="2364" t="s">
        <v>4230</v>
      </c>
      <c r="H37" s="2365"/>
      <c r="I37" s="2366"/>
      <c r="J37" s="2364" t="s">
        <v>4231</v>
      </c>
      <c r="K37" s="2365"/>
      <c r="L37" s="2367"/>
    </row>
    <row r="38" spans="1:12">
      <c r="A38" s="2358"/>
      <c r="B38" s="2361"/>
      <c r="C38" s="714"/>
      <c r="D38" s="2361"/>
      <c r="E38" s="2361"/>
      <c r="F38" s="2363"/>
      <c r="G38" s="1124" t="s">
        <v>4256</v>
      </c>
      <c r="H38" s="2361" t="s">
        <v>4260</v>
      </c>
      <c r="I38" s="2363"/>
      <c r="J38" s="1124" t="s">
        <v>4256</v>
      </c>
      <c r="K38" s="2361" t="s">
        <v>4260</v>
      </c>
      <c r="L38" s="2373"/>
    </row>
    <row r="39" spans="1:12" ht="30.75" customHeight="1">
      <c r="A39" s="836">
        <v>5213414</v>
      </c>
      <c r="B39" s="2396" t="s">
        <v>4265</v>
      </c>
      <c r="C39" s="2396"/>
      <c r="D39" s="747">
        <v>5915474</v>
      </c>
      <c r="E39" s="747">
        <v>4.7800000000000004E-3</v>
      </c>
      <c r="F39" s="747" t="s">
        <v>3367</v>
      </c>
      <c r="G39" s="1133">
        <f>'5915474'!G47:I47</f>
        <v>24.79</v>
      </c>
      <c r="H39" s="2397">
        <f>G39*E39</f>
        <v>0.11849620000000001</v>
      </c>
      <c r="I39" s="2398"/>
      <c r="J39" s="1133">
        <f>'5915474'!J47:L47</f>
        <v>23.648673373671567</v>
      </c>
      <c r="K39" s="2397">
        <f>J39*E39</f>
        <v>0.1130406587261501</v>
      </c>
      <c r="L39" s="2443"/>
    </row>
    <row r="40" spans="1:12">
      <c r="A40" s="2371" t="s">
        <v>4266</v>
      </c>
      <c r="B40" s="2372"/>
      <c r="C40" s="2372"/>
      <c r="D40" s="2372"/>
      <c r="E40" s="2372"/>
      <c r="F40" s="2372"/>
      <c r="G40" s="2372"/>
      <c r="H40" s="2392">
        <f>H39</f>
        <v>0.11849620000000001</v>
      </c>
      <c r="I40" s="2393"/>
      <c r="J40" s="749"/>
      <c r="K40" s="2392">
        <f>K39</f>
        <v>0.1130406587261501</v>
      </c>
      <c r="L40" s="2401"/>
    </row>
    <row r="41" spans="1:12" ht="6.75" customHeight="1">
      <c r="A41" s="831"/>
      <c r="B41" s="736"/>
      <c r="C41" s="736"/>
      <c r="D41" s="736"/>
      <c r="E41" s="745"/>
      <c r="F41" s="745"/>
      <c r="G41" s="745"/>
      <c r="H41" s="745"/>
      <c r="I41" s="745"/>
      <c r="J41" s="745"/>
      <c r="K41" s="746"/>
      <c r="L41" s="837"/>
    </row>
    <row r="42" spans="1:12">
      <c r="A42" s="2356" t="s">
        <v>4267</v>
      </c>
      <c r="B42" s="2359" t="s">
        <v>4268</v>
      </c>
      <c r="C42" s="1122"/>
      <c r="D42" s="750"/>
      <c r="E42" s="2359" t="s">
        <v>4228</v>
      </c>
      <c r="F42" s="2359" t="s">
        <v>4254</v>
      </c>
      <c r="G42" s="2365" t="s">
        <v>27</v>
      </c>
      <c r="H42" s="2365"/>
      <c r="I42" s="2365"/>
      <c r="J42" s="2359" t="s">
        <v>4256</v>
      </c>
      <c r="K42" s="2359"/>
      <c r="L42" s="2402"/>
    </row>
    <row r="43" spans="1:12">
      <c r="A43" s="2358"/>
      <c r="B43" s="2361"/>
      <c r="C43" s="714"/>
      <c r="D43" s="730"/>
      <c r="E43" s="2361"/>
      <c r="F43" s="2361"/>
      <c r="G43" s="1121" t="s">
        <v>2800</v>
      </c>
      <c r="H43" s="1121" t="s">
        <v>2801</v>
      </c>
      <c r="I43" s="1121" t="s">
        <v>2802</v>
      </c>
      <c r="J43" s="2361"/>
      <c r="K43" s="2361"/>
      <c r="L43" s="2373"/>
    </row>
    <row r="44" spans="1:12" ht="20.25" customHeight="1">
      <c r="A44" s="838">
        <v>5213414</v>
      </c>
      <c r="B44" s="2396" t="s">
        <v>4265</v>
      </c>
      <c r="C44" s="2396"/>
      <c r="D44" s="752"/>
      <c r="E44" s="747">
        <v>4.7800000000000004E-3</v>
      </c>
      <c r="F44" s="747" t="s">
        <v>4269</v>
      </c>
      <c r="G44" s="747">
        <v>5915322</v>
      </c>
      <c r="H44" s="747">
        <v>5915323</v>
      </c>
      <c r="I44" s="747">
        <v>5915324</v>
      </c>
      <c r="J44" s="753"/>
      <c r="K44" s="754"/>
      <c r="L44" s="839"/>
    </row>
    <row r="45" spans="1:12" ht="6.75" customHeight="1">
      <c r="A45" s="831"/>
      <c r="B45" s="736"/>
      <c r="C45" s="736"/>
      <c r="D45" s="736"/>
      <c r="E45" s="745"/>
      <c r="F45" s="745"/>
      <c r="G45" s="745"/>
      <c r="H45" s="745"/>
      <c r="I45" s="745"/>
      <c r="J45" s="745"/>
      <c r="K45" s="746"/>
      <c r="L45" s="837"/>
    </row>
    <row r="46" spans="1:12">
      <c r="A46" s="2377" t="s">
        <v>4270</v>
      </c>
      <c r="B46" s="2378"/>
      <c r="C46" s="2378"/>
      <c r="D46" s="2378"/>
      <c r="E46" s="2378"/>
      <c r="F46" s="2379"/>
      <c r="G46" s="2364" t="s">
        <v>4230</v>
      </c>
      <c r="H46" s="2365"/>
      <c r="I46" s="2366"/>
      <c r="J46" s="2364" t="s">
        <v>4231</v>
      </c>
      <c r="K46" s="2365"/>
      <c r="L46" s="2367"/>
    </row>
    <row r="47" spans="1:12" ht="15.75" thickBot="1">
      <c r="A47" s="2405"/>
      <c r="B47" s="2406"/>
      <c r="C47" s="2406"/>
      <c r="D47" s="2406"/>
      <c r="E47" s="2406"/>
      <c r="F47" s="2407"/>
      <c r="G47" s="2408">
        <f>H40+K30+H35+G27</f>
        <v>226.95518286666669</v>
      </c>
      <c r="H47" s="2409"/>
      <c r="I47" s="2410"/>
      <c r="J47" s="2411">
        <f>K40+K35+K30+J27</f>
        <v>222.97056315426465</v>
      </c>
      <c r="K47" s="2411"/>
      <c r="L47" s="2412"/>
    </row>
    <row r="48" spans="1:12">
      <c r="A48" s="2403" t="s">
        <v>4271</v>
      </c>
      <c r="B48" s="2403"/>
      <c r="C48" s="2403"/>
      <c r="D48" s="2403"/>
      <c r="E48" s="2403"/>
      <c r="F48" s="2403"/>
      <c r="G48" s="2403"/>
      <c r="H48" s="2403"/>
      <c r="I48" s="2403"/>
      <c r="J48" s="2403"/>
      <c r="K48" s="2403"/>
      <c r="L48" s="2403"/>
    </row>
    <row r="49" spans="1:12">
      <c r="A49" s="2403" t="s">
        <v>4272</v>
      </c>
      <c r="B49" s="2403"/>
      <c r="C49" s="2403"/>
      <c r="D49" s="2403"/>
      <c r="E49" s="2403"/>
      <c r="F49" s="2403"/>
      <c r="G49" s="2403"/>
      <c r="H49" s="2403"/>
      <c r="I49" s="2403"/>
      <c r="J49" s="2403"/>
      <c r="K49" s="2403"/>
      <c r="L49" s="2403"/>
    </row>
    <row r="50" spans="1:12">
      <c r="A50" s="2404" t="s">
        <v>4273</v>
      </c>
      <c r="B50" s="2404"/>
      <c r="C50" s="2404"/>
      <c r="D50" s="2404"/>
      <c r="E50" s="2404"/>
      <c r="F50" s="2404"/>
      <c r="G50" s="2404"/>
      <c r="H50" s="2404"/>
      <c r="I50" s="2404"/>
      <c r="J50" s="2404"/>
      <c r="K50" s="2404"/>
      <c r="L50" s="2404"/>
    </row>
    <row r="51" spans="1:12">
      <c r="A51" s="2404" t="s">
        <v>4274</v>
      </c>
      <c r="B51" s="2404"/>
      <c r="C51" s="2404"/>
      <c r="D51" s="2404"/>
      <c r="E51" s="2404"/>
      <c r="F51" s="2404"/>
      <c r="G51" s="2404"/>
      <c r="H51" s="2404"/>
      <c r="I51" s="2404"/>
      <c r="J51" s="2404"/>
      <c r="K51" s="2404"/>
      <c r="L51" s="2404"/>
    </row>
  </sheetData>
  <mergeCells count="84">
    <mergeCell ref="A1:L1"/>
    <mergeCell ref="A2:L2"/>
    <mergeCell ref="A3:L3"/>
    <mergeCell ref="A4:L4"/>
    <mergeCell ref="A5:L5"/>
    <mergeCell ref="A11:L11"/>
    <mergeCell ref="A14:A16"/>
    <mergeCell ref="B14:B16"/>
    <mergeCell ref="D14:D16"/>
    <mergeCell ref="E14:F15"/>
    <mergeCell ref="G14:I14"/>
    <mergeCell ref="J14:L14"/>
    <mergeCell ref="G15:H15"/>
    <mergeCell ref="J15:K15"/>
    <mergeCell ref="H23:I23"/>
    <mergeCell ref="K23:L23"/>
    <mergeCell ref="A18:G18"/>
    <mergeCell ref="A20:A21"/>
    <mergeCell ref="B20:B21"/>
    <mergeCell ref="D20:D21"/>
    <mergeCell ref="E20:E21"/>
    <mergeCell ref="G20:I20"/>
    <mergeCell ref="J20:L20"/>
    <mergeCell ref="H21:I21"/>
    <mergeCell ref="K21:L21"/>
    <mergeCell ref="H22:I22"/>
    <mergeCell ref="K22:L22"/>
    <mergeCell ref="A24:G24"/>
    <mergeCell ref="H24:I24"/>
    <mergeCell ref="K24:L24"/>
    <mergeCell ref="A26:F27"/>
    <mergeCell ref="G26:I26"/>
    <mergeCell ref="J26:L26"/>
    <mergeCell ref="G27:I27"/>
    <mergeCell ref="J27:L27"/>
    <mergeCell ref="K29:L29"/>
    <mergeCell ref="A30:J30"/>
    <mergeCell ref="K30:L30"/>
    <mergeCell ref="A32:A33"/>
    <mergeCell ref="B32:B33"/>
    <mergeCell ref="D32:D33"/>
    <mergeCell ref="E32:E33"/>
    <mergeCell ref="F32:F33"/>
    <mergeCell ref="G32:I32"/>
    <mergeCell ref="J32:L32"/>
    <mergeCell ref="H33:I33"/>
    <mergeCell ref="K33:L33"/>
    <mergeCell ref="H34:I34"/>
    <mergeCell ref="K34:L34"/>
    <mergeCell ref="A37:A38"/>
    <mergeCell ref="B37:B38"/>
    <mergeCell ref="D37:D38"/>
    <mergeCell ref="E37:E38"/>
    <mergeCell ref="F37:F38"/>
    <mergeCell ref="J37:L37"/>
    <mergeCell ref="H38:I38"/>
    <mergeCell ref="K38:L38"/>
    <mergeCell ref="A35:G35"/>
    <mergeCell ref="H35:I35"/>
    <mergeCell ref="K35:L35"/>
    <mergeCell ref="B34:C34"/>
    <mergeCell ref="B39:C39"/>
    <mergeCell ref="H39:I39"/>
    <mergeCell ref="K39:L39"/>
    <mergeCell ref="G37:I37"/>
    <mergeCell ref="A40:G40"/>
    <mergeCell ref="H40:I40"/>
    <mergeCell ref="K40:L40"/>
    <mergeCell ref="J42:L43"/>
    <mergeCell ref="A48:L48"/>
    <mergeCell ref="A49:L49"/>
    <mergeCell ref="A50:L50"/>
    <mergeCell ref="A51:L51"/>
    <mergeCell ref="B44:C44"/>
    <mergeCell ref="A46:F47"/>
    <mergeCell ref="G46:I46"/>
    <mergeCell ref="J46:L46"/>
    <mergeCell ref="G47:I47"/>
    <mergeCell ref="J47:L47"/>
    <mergeCell ref="A42:A43"/>
    <mergeCell ref="B42:B43"/>
    <mergeCell ref="E42:E43"/>
    <mergeCell ref="F42:F43"/>
    <mergeCell ref="G42:I42"/>
  </mergeCells>
  <printOptions horizontalCentered="1"/>
  <pageMargins left="0.78740157480314965" right="0.19685039370078741" top="0.39370078740157483" bottom="0.78740157480314965" header="0.11811023622047245" footer="0.31496062992125984"/>
  <pageSetup paperSize="9" scale="55" fitToHeight="100" orientation="portrait" r:id="rId1"/>
  <headerFooter scaleWithDoc="0">
    <oddHeader>&amp;RPágina &amp;P de &amp;N</oddHeader>
    <oddFooter>&amp;R&amp;G</oddFooter>
  </headerFooter>
  <drawing r:id="rId2"/>
  <legacyDrawingHF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Planilha29">
    <tabColor rgb="FF92D050"/>
    <pageSetUpPr fitToPage="1"/>
  </sheetPr>
  <dimension ref="A1:O58"/>
  <sheetViews>
    <sheetView showGridLines="0" view="pageBreakPreview" topLeftCell="A22" zoomScale="95" zoomScaleNormal="95" zoomScaleSheetLayoutView="95" workbookViewId="0">
      <selection activeCell="L15" sqref="L15"/>
    </sheetView>
  </sheetViews>
  <sheetFormatPr defaultRowHeight="12.75"/>
  <cols>
    <col min="1" max="1" width="15.85546875" style="703" customWidth="1"/>
    <col min="2" max="2" width="32.85546875" style="703" customWidth="1"/>
    <col min="3" max="3" width="10.42578125" style="703" customWidth="1"/>
    <col min="4" max="4" width="10" style="703" customWidth="1"/>
    <col min="5" max="5" width="12" style="703" customWidth="1"/>
    <col min="6" max="8" width="12.85546875" style="703" customWidth="1"/>
    <col min="9" max="9" width="11.85546875" style="703" customWidth="1"/>
    <col min="10" max="10" width="13.28515625" style="703" customWidth="1"/>
    <col min="11" max="11" width="14.5703125" style="703" customWidth="1"/>
    <col min="12" max="12" width="12.42578125" style="703" customWidth="1"/>
    <col min="13" max="13" width="2.7109375" style="702" customWidth="1"/>
    <col min="14" max="256" width="9.140625" style="703"/>
    <col min="257" max="257" width="15.85546875" style="703" customWidth="1"/>
    <col min="258" max="258" width="32.85546875" style="703" customWidth="1"/>
    <col min="259" max="259" width="10.42578125" style="703" customWidth="1"/>
    <col min="260" max="260" width="10" style="703" customWidth="1"/>
    <col min="261" max="261" width="12" style="703" customWidth="1"/>
    <col min="262" max="264" width="12.85546875" style="703" customWidth="1"/>
    <col min="265" max="265" width="11.85546875" style="703" customWidth="1"/>
    <col min="266" max="266" width="13.28515625" style="703" customWidth="1"/>
    <col min="267" max="267" width="14.5703125" style="703" customWidth="1"/>
    <col min="268" max="268" width="12.42578125" style="703" customWidth="1"/>
    <col min="269" max="269" width="2.7109375" style="703" customWidth="1"/>
    <col min="270" max="512" width="9.140625" style="703"/>
    <col min="513" max="513" width="15.85546875" style="703" customWidth="1"/>
    <col min="514" max="514" width="32.85546875" style="703" customWidth="1"/>
    <col min="515" max="515" width="10.42578125" style="703" customWidth="1"/>
    <col min="516" max="516" width="10" style="703" customWidth="1"/>
    <col min="517" max="517" width="12" style="703" customWidth="1"/>
    <col min="518" max="520" width="12.85546875" style="703" customWidth="1"/>
    <col min="521" max="521" width="11.85546875" style="703" customWidth="1"/>
    <col min="522" max="522" width="13.28515625" style="703" customWidth="1"/>
    <col min="523" max="523" width="14.5703125" style="703" customWidth="1"/>
    <col min="524" max="524" width="12.42578125" style="703" customWidth="1"/>
    <col min="525" max="525" width="2.7109375" style="703" customWidth="1"/>
    <col min="526" max="768" width="9.140625" style="703"/>
    <col min="769" max="769" width="15.85546875" style="703" customWidth="1"/>
    <col min="770" max="770" width="32.85546875" style="703" customWidth="1"/>
    <col min="771" max="771" width="10.42578125" style="703" customWidth="1"/>
    <col min="772" max="772" width="10" style="703" customWidth="1"/>
    <col min="773" max="773" width="12" style="703" customWidth="1"/>
    <col min="774" max="776" width="12.85546875" style="703" customWidth="1"/>
    <col min="777" max="777" width="11.85546875" style="703" customWidth="1"/>
    <col min="778" max="778" width="13.28515625" style="703" customWidth="1"/>
    <col min="779" max="779" width="14.5703125" style="703" customWidth="1"/>
    <col min="780" max="780" width="12.42578125" style="703" customWidth="1"/>
    <col min="781" max="781" width="2.7109375" style="703" customWidth="1"/>
    <col min="782" max="1024" width="9.140625" style="703"/>
    <col min="1025" max="1025" width="15.85546875" style="703" customWidth="1"/>
    <col min="1026" max="1026" width="32.85546875" style="703" customWidth="1"/>
    <col min="1027" max="1027" width="10.42578125" style="703" customWidth="1"/>
    <col min="1028" max="1028" width="10" style="703" customWidth="1"/>
    <col min="1029" max="1029" width="12" style="703" customWidth="1"/>
    <col min="1030" max="1032" width="12.85546875" style="703" customWidth="1"/>
    <col min="1033" max="1033" width="11.85546875" style="703" customWidth="1"/>
    <col min="1034" max="1034" width="13.28515625" style="703" customWidth="1"/>
    <col min="1035" max="1035" width="14.5703125" style="703" customWidth="1"/>
    <col min="1036" max="1036" width="12.42578125" style="703" customWidth="1"/>
    <col min="1037" max="1037" width="2.7109375" style="703" customWidth="1"/>
    <col min="1038" max="1280" width="9.140625" style="703"/>
    <col min="1281" max="1281" width="15.85546875" style="703" customWidth="1"/>
    <col min="1282" max="1282" width="32.85546875" style="703" customWidth="1"/>
    <col min="1283" max="1283" width="10.42578125" style="703" customWidth="1"/>
    <col min="1284" max="1284" width="10" style="703" customWidth="1"/>
    <col min="1285" max="1285" width="12" style="703" customWidth="1"/>
    <col min="1286" max="1288" width="12.85546875" style="703" customWidth="1"/>
    <col min="1289" max="1289" width="11.85546875" style="703" customWidth="1"/>
    <col min="1290" max="1290" width="13.28515625" style="703" customWidth="1"/>
    <col min="1291" max="1291" width="14.5703125" style="703" customWidth="1"/>
    <col min="1292" max="1292" width="12.42578125" style="703" customWidth="1"/>
    <col min="1293" max="1293" width="2.7109375" style="703" customWidth="1"/>
    <col min="1294" max="1536" width="9.140625" style="703"/>
    <col min="1537" max="1537" width="15.85546875" style="703" customWidth="1"/>
    <col min="1538" max="1538" width="32.85546875" style="703" customWidth="1"/>
    <col min="1539" max="1539" width="10.42578125" style="703" customWidth="1"/>
    <col min="1540" max="1540" width="10" style="703" customWidth="1"/>
    <col min="1541" max="1541" width="12" style="703" customWidth="1"/>
    <col min="1542" max="1544" width="12.85546875" style="703" customWidth="1"/>
    <col min="1545" max="1545" width="11.85546875" style="703" customWidth="1"/>
    <col min="1546" max="1546" width="13.28515625" style="703" customWidth="1"/>
    <col min="1547" max="1547" width="14.5703125" style="703" customWidth="1"/>
    <col min="1548" max="1548" width="12.42578125" style="703" customWidth="1"/>
    <col min="1549" max="1549" width="2.7109375" style="703" customWidth="1"/>
    <col min="1550" max="1792" width="9.140625" style="703"/>
    <col min="1793" max="1793" width="15.85546875" style="703" customWidth="1"/>
    <col min="1794" max="1794" width="32.85546875" style="703" customWidth="1"/>
    <col min="1795" max="1795" width="10.42578125" style="703" customWidth="1"/>
    <col min="1796" max="1796" width="10" style="703" customWidth="1"/>
    <col min="1797" max="1797" width="12" style="703" customWidth="1"/>
    <col min="1798" max="1800" width="12.85546875" style="703" customWidth="1"/>
    <col min="1801" max="1801" width="11.85546875" style="703" customWidth="1"/>
    <col min="1802" max="1802" width="13.28515625" style="703" customWidth="1"/>
    <col min="1803" max="1803" width="14.5703125" style="703" customWidth="1"/>
    <col min="1804" max="1804" width="12.42578125" style="703" customWidth="1"/>
    <col min="1805" max="1805" width="2.7109375" style="703" customWidth="1"/>
    <col min="1806" max="2048" width="9.140625" style="703"/>
    <col min="2049" max="2049" width="15.85546875" style="703" customWidth="1"/>
    <col min="2050" max="2050" width="32.85546875" style="703" customWidth="1"/>
    <col min="2051" max="2051" width="10.42578125" style="703" customWidth="1"/>
    <col min="2052" max="2052" width="10" style="703" customWidth="1"/>
    <col min="2053" max="2053" width="12" style="703" customWidth="1"/>
    <col min="2054" max="2056" width="12.85546875" style="703" customWidth="1"/>
    <col min="2057" max="2057" width="11.85546875" style="703" customWidth="1"/>
    <col min="2058" max="2058" width="13.28515625" style="703" customWidth="1"/>
    <col min="2059" max="2059" width="14.5703125" style="703" customWidth="1"/>
    <col min="2060" max="2060" width="12.42578125" style="703" customWidth="1"/>
    <col min="2061" max="2061" width="2.7109375" style="703" customWidth="1"/>
    <col min="2062" max="2304" width="9.140625" style="703"/>
    <col min="2305" max="2305" width="15.85546875" style="703" customWidth="1"/>
    <col min="2306" max="2306" width="32.85546875" style="703" customWidth="1"/>
    <col min="2307" max="2307" width="10.42578125" style="703" customWidth="1"/>
    <col min="2308" max="2308" width="10" style="703" customWidth="1"/>
    <col min="2309" max="2309" width="12" style="703" customWidth="1"/>
    <col min="2310" max="2312" width="12.85546875" style="703" customWidth="1"/>
    <col min="2313" max="2313" width="11.85546875" style="703" customWidth="1"/>
    <col min="2314" max="2314" width="13.28515625" style="703" customWidth="1"/>
    <col min="2315" max="2315" width="14.5703125" style="703" customWidth="1"/>
    <col min="2316" max="2316" width="12.42578125" style="703" customWidth="1"/>
    <col min="2317" max="2317" width="2.7109375" style="703" customWidth="1"/>
    <col min="2318" max="2560" width="9.140625" style="703"/>
    <col min="2561" max="2561" width="15.85546875" style="703" customWidth="1"/>
    <col min="2562" max="2562" width="32.85546875" style="703" customWidth="1"/>
    <col min="2563" max="2563" width="10.42578125" style="703" customWidth="1"/>
    <col min="2564" max="2564" width="10" style="703" customWidth="1"/>
    <col min="2565" max="2565" width="12" style="703" customWidth="1"/>
    <col min="2566" max="2568" width="12.85546875" style="703" customWidth="1"/>
    <col min="2569" max="2569" width="11.85546875" style="703" customWidth="1"/>
    <col min="2570" max="2570" width="13.28515625" style="703" customWidth="1"/>
    <col min="2571" max="2571" width="14.5703125" style="703" customWidth="1"/>
    <col min="2572" max="2572" width="12.42578125" style="703" customWidth="1"/>
    <col min="2573" max="2573" width="2.7109375" style="703" customWidth="1"/>
    <col min="2574" max="2816" width="9.140625" style="703"/>
    <col min="2817" max="2817" width="15.85546875" style="703" customWidth="1"/>
    <col min="2818" max="2818" width="32.85546875" style="703" customWidth="1"/>
    <col min="2819" max="2819" width="10.42578125" style="703" customWidth="1"/>
    <col min="2820" max="2820" width="10" style="703" customWidth="1"/>
    <col min="2821" max="2821" width="12" style="703" customWidth="1"/>
    <col min="2822" max="2824" width="12.85546875" style="703" customWidth="1"/>
    <col min="2825" max="2825" width="11.85546875" style="703" customWidth="1"/>
    <col min="2826" max="2826" width="13.28515625" style="703" customWidth="1"/>
    <col min="2827" max="2827" width="14.5703125" style="703" customWidth="1"/>
    <col min="2828" max="2828" width="12.42578125" style="703" customWidth="1"/>
    <col min="2829" max="2829" width="2.7109375" style="703" customWidth="1"/>
    <col min="2830" max="3072" width="9.140625" style="703"/>
    <col min="3073" max="3073" width="15.85546875" style="703" customWidth="1"/>
    <col min="3074" max="3074" width="32.85546875" style="703" customWidth="1"/>
    <col min="3075" max="3075" width="10.42578125" style="703" customWidth="1"/>
    <col min="3076" max="3076" width="10" style="703" customWidth="1"/>
    <col min="3077" max="3077" width="12" style="703" customWidth="1"/>
    <col min="3078" max="3080" width="12.85546875" style="703" customWidth="1"/>
    <col min="3081" max="3081" width="11.85546875" style="703" customWidth="1"/>
    <col min="3082" max="3082" width="13.28515625" style="703" customWidth="1"/>
    <col min="3083" max="3083" width="14.5703125" style="703" customWidth="1"/>
    <col min="3084" max="3084" width="12.42578125" style="703" customWidth="1"/>
    <col min="3085" max="3085" width="2.7109375" style="703" customWidth="1"/>
    <col min="3086" max="3328" width="9.140625" style="703"/>
    <col min="3329" max="3329" width="15.85546875" style="703" customWidth="1"/>
    <col min="3330" max="3330" width="32.85546875" style="703" customWidth="1"/>
    <col min="3331" max="3331" width="10.42578125" style="703" customWidth="1"/>
    <col min="3332" max="3332" width="10" style="703" customWidth="1"/>
    <col min="3333" max="3333" width="12" style="703" customWidth="1"/>
    <col min="3334" max="3336" width="12.85546875" style="703" customWidth="1"/>
    <col min="3337" max="3337" width="11.85546875" style="703" customWidth="1"/>
    <col min="3338" max="3338" width="13.28515625" style="703" customWidth="1"/>
    <col min="3339" max="3339" width="14.5703125" style="703" customWidth="1"/>
    <col min="3340" max="3340" width="12.42578125" style="703" customWidth="1"/>
    <col min="3341" max="3341" width="2.7109375" style="703" customWidth="1"/>
    <col min="3342" max="3584" width="9.140625" style="703"/>
    <col min="3585" max="3585" width="15.85546875" style="703" customWidth="1"/>
    <col min="3586" max="3586" width="32.85546875" style="703" customWidth="1"/>
    <col min="3587" max="3587" width="10.42578125" style="703" customWidth="1"/>
    <col min="3588" max="3588" width="10" style="703" customWidth="1"/>
    <col min="3589" max="3589" width="12" style="703" customWidth="1"/>
    <col min="3590" max="3592" width="12.85546875" style="703" customWidth="1"/>
    <col min="3593" max="3593" width="11.85546875" style="703" customWidth="1"/>
    <col min="3594" max="3594" width="13.28515625" style="703" customWidth="1"/>
    <col min="3595" max="3595" width="14.5703125" style="703" customWidth="1"/>
    <col min="3596" max="3596" width="12.42578125" style="703" customWidth="1"/>
    <col min="3597" max="3597" width="2.7109375" style="703" customWidth="1"/>
    <col min="3598" max="3840" width="9.140625" style="703"/>
    <col min="3841" max="3841" width="15.85546875" style="703" customWidth="1"/>
    <col min="3842" max="3842" width="32.85546875" style="703" customWidth="1"/>
    <col min="3843" max="3843" width="10.42578125" style="703" customWidth="1"/>
    <col min="3844" max="3844" width="10" style="703" customWidth="1"/>
    <col min="3845" max="3845" width="12" style="703" customWidth="1"/>
    <col min="3846" max="3848" width="12.85546875" style="703" customWidth="1"/>
    <col min="3849" max="3849" width="11.85546875" style="703" customWidth="1"/>
    <col min="3850" max="3850" width="13.28515625" style="703" customWidth="1"/>
    <col min="3851" max="3851" width="14.5703125" style="703" customWidth="1"/>
    <col min="3852" max="3852" width="12.42578125" style="703" customWidth="1"/>
    <col min="3853" max="3853" width="2.7109375" style="703" customWidth="1"/>
    <col min="3854" max="4096" width="9.140625" style="703"/>
    <col min="4097" max="4097" width="15.85546875" style="703" customWidth="1"/>
    <col min="4098" max="4098" width="32.85546875" style="703" customWidth="1"/>
    <col min="4099" max="4099" width="10.42578125" style="703" customWidth="1"/>
    <col min="4100" max="4100" width="10" style="703" customWidth="1"/>
    <col min="4101" max="4101" width="12" style="703" customWidth="1"/>
    <col min="4102" max="4104" width="12.85546875" style="703" customWidth="1"/>
    <col min="4105" max="4105" width="11.85546875" style="703" customWidth="1"/>
    <col min="4106" max="4106" width="13.28515625" style="703" customWidth="1"/>
    <col min="4107" max="4107" width="14.5703125" style="703" customWidth="1"/>
    <col min="4108" max="4108" width="12.42578125" style="703" customWidth="1"/>
    <col min="4109" max="4109" width="2.7109375" style="703" customWidth="1"/>
    <col min="4110" max="4352" width="9.140625" style="703"/>
    <col min="4353" max="4353" width="15.85546875" style="703" customWidth="1"/>
    <col min="4354" max="4354" width="32.85546875" style="703" customWidth="1"/>
    <col min="4355" max="4355" width="10.42578125" style="703" customWidth="1"/>
    <col min="4356" max="4356" width="10" style="703" customWidth="1"/>
    <col min="4357" max="4357" width="12" style="703" customWidth="1"/>
    <col min="4358" max="4360" width="12.85546875" style="703" customWidth="1"/>
    <col min="4361" max="4361" width="11.85546875" style="703" customWidth="1"/>
    <col min="4362" max="4362" width="13.28515625" style="703" customWidth="1"/>
    <col min="4363" max="4363" width="14.5703125" style="703" customWidth="1"/>
    <col min="4364" max="4364" width="12.42578125" style="703" customWidth="1"/>
    <col min="4365" max="4365" width="2.7109375" style="703" customWidth="1"/>
    <col min="4366" max="4608" width="9.140625" style="703"/>
    <col min="4609" max="4609" width="15.85546875" style="703" customWidth="1"/>
    <col min="4610" max="4610" width="32.85546875" style="703" customWidth="1"/>
    <col min="4611" max="4611" width="10.42578125" style="703" customWidth="1"/>
    <col min="4612" max="4612" width="10" style="703" customWidth="1"/>
    <col min="4613" max="4613" width="12" style="703" customWidth="1"/>
    <col min="4614" max="4616" width="12.85546875" style="703" customWidth="1"/>
    <col min="4617" max="4617" width="11.85546875" style="703" customWidth="1"/>
    <col min="4618" max="4618" width="13.28515625" style="703" customWidth="1"/>
    <col min="4619" max="4619" width="14.5703125" style="703" customWidth="1"/>
    <col min="4620" max="4620" width="12.42578125" style="703" customWidth="1"/>
    <col min="4621" max="4621" width="2.7109375" style="703" customWidth="1"/>
    <col min="4622" max="4864" width="9.140625" style="703"/>
    <col min="4865" max="4865" width="15.85546875" style="703" customWidth="1"/>
    <col min="4866" max="4866" width="32.85546875" style="703" customWidth="1"/>
    <col min="4867" max="4867" width="10.42578125" style="703" customWidth="1"/>
    <col min="4868" max="4868" width="10" style="703" customWidth="1"/>
    <col min="4869" max="4869" width="12" style="703" customWidth="1"/>
    <col min="4870" max="4872" width="12.85546875" style="703" customWidth="1"/>
    <col min="4873" max="4873" width="11.85546875" style="703" customWidth="1"/>
    <col min="4874" max="4874" width="13.28515625" style="703" customWidth="1"/>
    <col min="4875" max="4875" width="14.5703125" style="703" customWidth="1"/>
    <col min="4876" max="4876" width="12.42578125" style="703" customWidth="1"/>
    <col min="4877" max="4877" width="2.7109375" style="703" customWidth="1"/>
    <col min="4878" max="5120" width="9.140625" style="703"/>
    <col min="5121" max="5121" width="15.85546875" style="703" customWidth="1"/>
    <col min="5122" max="5122" width="32.85546875" style="703" customWidth="1"/>
    <col min="5123" max="5123" width="10.42578125" style="703" customWidth="1"/>
    <col min="5124" max="5124" width="10" style="703" customWidth="1"/>
    <col min="5125" max="5125" width="12" style="703" customWidth="1"/>
    <col min="5126" max="5128" width="12.85546875" style="703" customWidth="1"/>
    <col min="5129" max="5129" width="11.85546875" style="703" customWidth="1"/>
    <col min="5130" max="5130" width="13.28515625" style="703" customWidth="1"/>
    <col min="5131" max="5131" width="14.5703125" style="703" customWidth="1"/>
    <col min="5132" max="5132" width="12.42578125" style="703" customWidth="1"/>
    <col min="5133" max="5133" width="2.7109375" style="703" customWidth="1"/>
    <col min="5134" max="5376" width="9.140625" style="703"/>
    <col min="5377" max="5377" width="15.85546875" style="703" customWidth="1"/>
    <col min="5378" max="5378" width="32.85546875" style="703" customWidth="1"/>
    <col min="5379" max="5379" width="10.42578125" style="703" customWidth="1"/>
    <col min="5380" max="5380" width="10" style="703" customWidth="1"/>
    <col min="5381" max="5381" width="12" style="703" customWidth="1"/>
    <col min="5382" max="5384" width="12.85546875" style="703" customWidth="1"/>
    <col min="5385" max="5385" width="11.85546875" style="703" customWidth="1"/>
    <col min="5386" max="5386" width="13.28515625" style="703" customWidth="1"/>
    <col min="5387" max="5387" width="14.5703125" style="703" customWidth="1"/>
    <col min="5388" max="5388" width="12.42578125" style="703" customWidth="1"/>
    <col min="5389" max="5389" width="2.7109375" style="703" customWidth="1"/>
    <col min="5390" max="5632" width="9.140625" style="703"/>
    <col min="5633" max="5633" width="15.85546875" style="703" customWidth="1"/>
    <col min="5634" max="5634" width="32.85546875" style="703" customWidth="1"/>
    <col min="5635" max="5635" width="10.42578125" style="703" customWidth="1"/>
    <col min="5636" max="5636" width="10" style="703" customWidth="1"/>
    <col min="5637" max="5637" width="12" style="703" customWidth="1"/>
    <col min="5638" max="5640" width="12.85546875" style="703" customWidth="1"/>
    <col min="5641" max="5641" width="11.85546875" style="703" customWidth="1"/>
    <col min="5642" max="5642" width="13.28515625" style="703" customWidth="1"/>
    <col min="5643" max="5643" width="14.5703125" style="703" customWidth="1"/>
    <col min="5644" max="5644" width="12.42578125" style="703" customWidth="1"/>
    <col min="5645" max="5645" width="2.7109375" style="703" customWidth="1"/>
    <col min="5646" max="5888" width="9.140625" style="703"/>
    <col min="5889" max="5889" width="15.85546875" style="703" customWidth="1"/>
    <col min="5890" max="5890" width="32.85546875" style="703" customWidth="1"/>
    <col min="5891" max="5891" width="10.42578125" style="703" customWidth="1"/>
    <col min="5892" max="5892" width="10" style="703" customWidth="1"/>
    <col min="5893" max="5893" width="12" style="703" customWidth="1"/>
    <col min="5894" max="5896" width="12.85546875" style="703" customWidth="1"/>
    <col min="5897" max="5897" width="11.85546875" style="703" customWidth="1"/>
    <col min="5898" max="5898" width="13.28515625" style="703" customWidth="1"/>
    <col min="5899" max="5899" width="14.5703125" style="703" customWidth="1"/>
    <col min="5900" max="5900" width="12.42578125" style="703" customWidth="1"/>
    <col min="5901" max="5901" width="2.7109375" style="703" customWidth="1"/>
    <col min="5902" max="6144" width="9.140625" style="703"/>
    <col min="6145" max="6145" width="15.85546875" style="703" customWidth="1"/>
    <col min="6146" max="6146" width="32.85546875" style="703" customWidth="1"/>
    <col min="6147" max="6147" width="10.42578125" style="703" customWidth="1"/>
    <col min="6148" max="6148" width="10" style="703" customWidth="1"/>
    <col min="6149" max="6149" width="12" style="703" customWidth="1"/>
    <col min="6150" max="6152" width="12.85546875" style="703" customWidth="1"/>
    <col min="6153" max="6153" width="11.85546875" style="703" customWidth="1"/>
    <col min="6154" max="6154" width="13.28515625" style="703" customWidth="1"/>
    <col min="6155" max="6155" width="14.5703125" style="703" customWidth="1"/>
    <col min="6156" max="6156" width="12.42578125" style="703" customWidth="1"/>
    <col min="6157" max="6157" width="2.7109375" style="703" customWidth="1"/>
    <col min="6158" max="6400" width="9.140625" style="703"/>
    <col min="6401" max="6401" width="15.85546875" style="703" customWidth="1"/>
    <col min="6402" max="6402" width="32.85546875" style="703" customWidth="1"/>
    <col min="6403" max="6403" width="10.42578125" style="703" customWidth="1"/>
    <col min="6404" max="6404" width="10" style="703" customWidth="1"/>
    <col min="6405" max="6405" width="12" style="703" customWidth="1"/>
    <col min="6406" max="6408" width="12.85546875" style="703" customWidth="1"/>
    <col min="6409" max="6409" width="11.85546875" style="703" customWidth="1"/>
    <col min="6410" max="6410" width="13.28515625" style="703" customWidth="1"/>
    <col min="6411" max="6411" width="14.5703125" style="703" customWidth="1"/>
    <col min="6412" max="6412" width="12.42578125" style="703" customWidth="1"/>
    <col min="6413" max="6413" width="2.7109375" style="703" customWidth="1"/>
    <col min="6414" max="6656" width="9.140625" style="703"/>
    <col min="6657" max="6657" width="15.85546875" style="703" customWidth="1"/>
    <col min="6658" max="6658" width="32.85546875" style="703" customWidth="1"/>
    <col min="6659" max="6659" width="10.42578125" style="703" customWidth="1"/>
    <col min="6660" max="6660" width="10" style="703" customWidth="1"/>
    <col min="6661" max="6661" width="12" style="703" customWidth="1"/>
    <col min="6662" max="6664" width="12.85546875" style="703" customWidth="1"/>
    <col min="6665" max="6665" width="11.85546875" style="703" customWidth="1"/>
    <col min="6666" max="6666" width="13.28515625" style="703" customWidth="1"/>
    <col min="6667" max="6667" width="14.5703125" style="703" customWidth="1"/>
    <col min="6668" max="6668" width="12.42578125" style="703" customWidth="1"/>
    <col min="6669" max="6669" width="2.7109375" style="703" customWidth="1"/>
    <col min="6670" max="6912" width="9.140625" style="703"/>
    <col min="6913" max="6913" width="15.85546875" style="703" customWidth="1"/>
    <col min="6914" max="6914" width="32.85546875" style="703" customWidth="1"/>
    <col min="6915" max="6915" width="10.42578125" style="703" customWidth="1"/>
    <col min="6916" max="6916" width="10" style="703" customWidth="1"/>
    <col min="6917" max="6917" width="12" style="703" customWidth="1"/>
    <col min="6918" max="6920" width="12.85546875" style="703" customWidth="1"/>
    <col min="6921" max="6921" width="11.85546875" style="703" customWidth="1"/>
    <col min="6922" max="6922" width="13.28515625" style="703" customWidth="1"/>
    <col min="6923" max="6923" width="14.5703125" style="703" customWidth="1"/>
    <col min="6924" max="6924" width="12.42578125" style="703" customWidth="1"/>
    <col min="6925" max="6925" width="2.7109375" style="703" customWidth="1"/>
    <col min="6926" max="7168" width="9.140625" style="703"/>
    <col min="7169" max="7169" width="15.85546875" style="703" customWidth="1"/>
    <col min="7170" max="7170" width="32.85546875" style="703" customWidth="1"/>
    <col min="7171" max="7171" width="10.42578125" style="703" customWidth="1"/>
    <col min="7172" max="7172" width="10" style="703" customWidth="1"/>
    <col min="7173" max="7173" width="12" style="703" customWidth="1"/>
    <col min="7174" max="7176" width="12.85546875" style="703" customWidth="1"/>
    <col min="7177" max="7177" width="11.85546875" style="703" customWidth="1"/>
    <col min="7178" max="7178" width="13.28515625" style="703" customWidth="1"/>
    <col min="7179" max="7179" width="14.5703125" style="703" customWidth="1"/>
    <col min="7180" max="7180" width="12.42578125" style="703" customWidth="1"/>
    <col min="7181" max="7181" width="2.7109375" style="703" customWidth="1"/>
    <col min="7182" max="7424" width="9.140625" style="703"/>
    <col min="7425" max="7425" width="15.85546875" style="703" customWidth="1"/>
    <col min="7426" max="7426" width="32.85546875" style="703" customWidth="1"/>
    <col min="7427" max="7427" width="10.42578125" style="703" customWidth="1"/>
    <col min="7428" max="7428" width="10" style="703" customWidth="1"/>
    <col min="7429" max="7429" width="12" style="703" customWidth="1"/>
    <col min="7430" max="7432" width="12.85546875" style="703" customWidth="1"/>
    <col min="7433" max="7433" width="11.85546875" style="703" customWidth="1"/>
    <col min="7434" max="7434" width="13.28515625" style="703" customWidth="1"/>
    <col min="7435" max="7435" width="14.5703125" style="703" customWidth="1"/>
    <col min="7436" max="7436" width="12.42578125" style="703" customWidth="1"/>
    <col min="7437" max="7437" width="2.7109375" style="703" customWidth="1"/>
    <col min="7438" max="7680" width="9.140625" style="703"/>
    <col min="7681" max="7681" width="15.85546875" style="703" customWidth="1"/>
    <col min="7682" max="7682" width="32.85546875" style="703" customWidth="1"/>
    <col min="7683" max="7683" width="10.42578125" style="703" customWidth="1"/>
    <col min="7684" max="7684" width="10" style="703" customWidth="1"/>
    <col min="7685" max="7685" width="12" style="703" customWidth="1"/>
    <col min="7686" max="7688" width="12.85546875" style="703" customWidth="1"/>
    <col min="7689" max="7689" width="11.85546875" style="703" customWidth="1"/>
    <col min="7690" max="7690" width="13.28515625" style="703" customWidth="1"/>
    <col min="7691" max="7691" width="14.5703125" style="703" customWidth="1"/>
    <col min="7692" max="7692" width="12.42578125" style="703" customWidth="1"/>
    <col min="7693" max="7693" width="2.7109375" style="703" customWidth="1"/>
    <col min="7694" max="7936" width="9.140625" style="703"/>
    <col min="7937" max="7937" width="15.85546875" style="703" customWidth="1"/>
    <col min="7938" max="7938" width="32.85546875" style="703" customWidth="1"/>
    <col min="7939" max="7939" width="10.42578125" style="703" customWidth="1"/>
    <col min="7940" max="7940" width="10" style="703" customWidth="1"/>
    <col min="7941" max="7941" width="12" style="703" customWidth="1"/>
    <col min="7942" max="7944" width="12.85546875" style="703" customWidth="1"/>
    <col min="7945" max="7945" width="11.85546875" style="703" customWidth="1"/>
    <col min="7946" max="7946" width="13.28515625" style="703" customWidth="1"/>
    <col min="7947" max="7947" width="14.5703125" style="703" customWidth="1"/>
    <col min="7948" max="7948" width="12.42578125" style="703" customWidth="1"/>
    <col min="7949" max="7949" width="2.7109375" style="703" customWidth="1"/>
    <col min="7950" max="8192" width="9.140625" style="703"/>
    <col min="8193" max="8193" width="15.85546875" style="703" customWidth="1"/>
    <col min="8194" max="8194" width="32.85546875" style="703" customWidth="1"/>
    <col min="8195" max="8195" width="10.42578125" style="703" customWidth="1"/>
    <col min="8196" max="8196" width="10" style="703" customWidth="1"/>
    <col min="8197" max="8197" width="12" style="703" customWidth="1"/>
    <col min="8198" max="8200" width="12.85546875" style="703" customWidth="1"/>
    <col min="8201" max="8201" width="11.85546875" style="703" customWidth="1"/>
    <col min="8202" max="8202" width="13.28515625" style="703" customWidth="1"/>
    <col min="8203" max="8203" width="14.5703125" style="703" customWidth="1"/>
    <col min="8204" max="8204" width="12.42578125" style="703" customWidth="1"/>
    <col min="8205" max="8205" width="2.7109375" style="703" customWidth="1"/>
    <col min="8206" max="8448" width="9.140625" style="703"/>
    <col min="8449" max="8449" width="15.85546875" style="703" customWidth="1"/>
    <col min="8450" max="8450" width="32.85546875" style="703" customWidth="1"/>
    <col min="8451" max="8451" width="10.42578125" style="703" customWidth="1"/>
    <col min="8452" max="8452" width="10" style="703" customWidth="1"/>
    <col min="8453" max="8453" width="12" style="703" customWidth="1"/>
    <col min="8454" max="8456" width="12.85546875" style="703" customWidth="1"/>
    <col min="8457" max="8457" width="11.85546875" style="703" customWidth="1"/>
    <col min="8458" max="8458" width="13.28515625" style="703" customWidth="1"/>
    <col min="8459" max="8459" width="14.5703125" style="703" customWidth="1"/>
    <col min="8460" max="8460" width="12.42578125" style="703" customWidth="1"/>
    <col min="8461" max="8461" width="2.7109375" style="703" customWidth="1"/>
    <col min="8462" max="8704" width="9.140625" style="703"/>
    <col min="8705" max="8705" width="15.85546875" style="703" customWidth="1"/>
    <col min="8706" max="8706" width="32.85546875" style="703" customWidth="1"/>
    <col min="8707" max="8707" width="10.42578125" style="703" customWidth="1"/>
    <col min="8708" max="8708" width="10" style="703" customWidth="1"/>
    <col min="8709" max="8709" width="12" style="703" customWidth="1"/>
    <col min="8710" max="8712" width="12.85546875" style="703" customWidth="1"/>
    <col min="8713" max="8713" width="11.85546875" style="703" customWidth="1"/>
    <col min="8714" max="8714" width="13.28515625" style="703" customWidth="1"/>
    <col min="8715" max="8715" width="14.5703125" style="703" customWidth="1"/>
    <col min="8716" max="8716" width="12.42578125" style="703" customWidth="1"/>
    <col min="8717" max="8717" width="2.7109375" style="703" customWidth="1"/>
    <col min="8718" max="8960" width="9.140625" style="703"/>
    <col min="8961" max="8961" width="15.85546875" style="703" customWidth="1"/>
    <col min="8962" max="8962" width="32.85546875" style="703" customWidth="1"/>
    <col min="8963" max="8963" width="10.42578125" style="703" customWidth="1"/>
    <col min="8964" max="8964" width="10" style="703" customWidth="1"/>
    <col min="8965" max="8965" width="12" style="703" customWidth="1"/>
    <col min="8966" max="8968" width="12.85546875" style="703" customWidth="1"/>
    <col min="8969" max="8969" width="11.85546875" style="703" customWidth="1"/>
    <col min="8970" max="8970" width="13.28515625" style="703" customWidth="1"/>
    <col min="8971" max="8971" width="14.5703125" style="703" customWidth="1"/>
    <col min="8972" max="8972" width="12.42578125" style="703" customWidth="1"/>
    <col min="8973" max="8973" width="2.7109375" style="703" customWidth="1"/>
    <col min="8974" max="9216" width="9.140625" style="703"/>
    <col min="9217" max="9217" width="15.85546875" style="703" customWidth="1"/>
    <col min="9218" max="9218" width="32.85546875" style="703" customWidth="1"/>
    <col min="9219" max="9219" width="10.42578125" style="703" customWidth="1"/>
    <col min="9220" max="9220" width="10" style="703" customWidth="1"/>
    <col min="9221" max="9221" width="12" style="703" customWidth="1"/>
    <col min="9222" max="9224" width="12.85546875" style="703" customWidth="1"/>
    <col min="9225" max="9225" width="11.85546875" style="703" customWidth="1"/>
    <col min="9226" max="9226" width="13.28515625" style="703" customWidth="1"/>
    <col min="9227" max="9227" width="14.5703125" style="703" customWidth="1"/>
    <col min="9228" max="9228" width="12.42578125" style="703" customWidth="1"/>
    <col min="9229" max="9229" width="2.7109375" style="703" customWidth="1"/>
    <col min="9230" max="9472" width="9.140625" style="703"/>
    <col min="9473" max="9473" width="15.85546875" style="703" customWidth="1"/>
    <col min="9474" max="9474" width="32.85546875" style="703" customWidth="1"/>
    <col min="9475" max="9475" width="10.42578125" style="703" customWidth="1"/>
    <col min="9476" max="9476" width="10" style="703" customWidth="1"/>
    <col min="9477" max="9477" width="12" style="703" customWidth="1"/>
    <col min="9478" max="9480" width="12.85546875" style="703" customWidth="1"/>
    <col min="9481" max="9481" width="11.85546875" style="703" customWidth="1"/>
    <col min="9482" max="9482" width="13.28515625" style="703" customWidth="1"/>
    <col min="9483" max="9483" width="14.5703125" style="703" customWidth="1"/>
    <col min="9484" max="9484" width="12.42578125" style="703" customWidth="1"/>
    <col min="9485" max="9485" width="2.7109375" style="703" customWidth="1"/>
    <col min="9486" max="9728" width="9.140625" style="703"/>
    <col min="9729" max="9729" width="15.85546875" style="703" customWidth="1"/>
    <col min="9730" max="9730" width="32.85546875" style="703" customWidth="1"/>
    <col min="9731" max="9731" width="10.42578125" style="703" customWidth="1"/>
    <col min="9732" max="9732" width="10" style="703" customWidth="1"/>
    <col min="9733" max="9733" width="12" style="703" customWidth="1"/>
    <col min="9734" max="9736" width="12.85546875" style="703" customWidth="1"/>
    <col min="9737" max="9737" width="11.85546875" style="703" customWidth="1"/>
    <col min="9738" max="9738" width="13.28515625" style="703" customWidth="1"/>
    <col min="9739" max="9739" width="14.5703125" style="703" customWidth="1"/>
    <col min="9740" max="9740" width="12.42578125" style="703" customWidth="1"/>
    <col min="9741" max="9741" width="2.7109375" style="703" customWidth="1"/>
    <col min="9742" max="9984" width="9.140625" style="703"/>
    <col min="9985" max="9985" width="15.85546875" style="703" customWidth="1"/>
    <col min="9986" max="9986" width="32.85546875" style="703" customWidth="1"/>
    <col min="9987" max="9987" width="10.42578125" style="703" customWidth="1"/>
    <col min="9988" max="9988" width="10" style="703" customWidth="1"/>
    <col min="9989" max="9989" width="12" style="703" customWidth="1"/>
    <col min="9990" max="9992" width="12.85546875" style="703" customWidth="1"/>
    <col min="9993" max="9993" width="11.85546875" style="703" customWidth="1"/>
    <col min="9994" max="9994" width="13.28515625" style="703" customWidth="1"/>
    <col min="9995" max="9995" width="14.5703125" style="703" customWidth="1"/>
    <col min="9996" max="9996" width="12.42578125" style="703" customWidth="1"/>
    <col min="9997" max="9997" width="2.7109375" style="703" customWidth="1"/>
    <col min="9998" max="10240" width="9.140625" style="703"/>
    <col min="10241" max="10241" width="15.85546875" style="703" customWidth="1"/>
    <col min="10242" max="10242" width="32.85546875" style="703" customWidth="1"/>
    <col min="10243" max="10243" width="10.42578125" style="703" customWidth="1"/>
    <col min="10244" max="10244" width="10" style="703" customWidth="1"/>
    <col min="10245" max="10245" width="12" style="703" customWidth="1"/>
    <col min="10246" max="10248" width="12.85546875" style="703" customWidth="1"/>
    <col min="10249" max="10249" width="11.85546875" style="703" customWidth="1"/>
    <col min="10250" max="10250" width="13.28515625" style="703" customWidth="1"/>
    <col min="10251" max="10251" width="14.5703125" style="703" customWidth="1"/>
    <col min="10252" max="10252" width="12.42578125" style="703" customWidth="1"/>
    <col min="10253" max="10253" width="2.7109375" style="703" customWidth="1"/>
    <col min="10254" max="10496" width="9.140625" style="703"/>
    <col min="10497" max="10497" width="15.85546875" style="703" customWidth="1"/>
    <col min="10498" max="10498" width="32.85546875" style="703" customWidth="1"/>
    <col min="10499" max="10499" width="10.42578125" style="703" customWidth="1"/>
    <col min="10500" max="10500" width="10" style="703" customWidth="1"/>
    <col min="10501" max="10501" width="12" style="703" customWidth="1"/>
    <col min="10502" max="10504" width="12.85546875" style="703" customWidth="1"/>
    <col min="10505" max="10505" width="11.85546875" style="703" customWidth="1"/>
    <col min="10506" max="10506" width="13.28515625" style="703" customWidth="1"/>
    <col min="10507" max="10507" width="14.5703125" style="703" customWidth="1"/>
    <col min="10508" max="10508" width="12.42578125" style="703" customWidth="1"/>
    <col min="10509" max="10509" width="2.7109375" style="703" customWidth="1"/>
    <col min="10510" max="10752" width="9.140625" style="703"/>
    <col min="10753" max="10753" width="15.85546875" style="703" customWidth="1"/>
    <col min="10754" max="10754" width="32.85546875" style="703" customWidth="1"/>
    <col min="10755" max="10755" width="10.42578125" style="703" customWidth="1"/>
    <col min="10756" max="10756" width="10" style="703" customWidth="1"/>
    <col min="10757" max="10757" width="12" style="703" customWidth="1"/>
    <col min="10758" max="10760" width="12.85546875" style="703" customWidth="1"/>
    <col min="10761" max="10761" width="11.85546875" style="703" customWidth="1"/>
    <col min="10762" max="10762" width="13.28515625" style="703" customWidth="1"/>
    <col min="10763" max="10763" width="14.5703125" style="703" customWidth="1"/>
    <col min="10764" max="10764" width="12.42578125" style="703" customWidth="1"/>
    <col min="10765" max="10765" width="2.7109375" style="703" customWidth="1"/>
    <col min="10766" max="11008" width="9.140625" style="703"/>
    <col min="11009" max="11009" width="15.85546875" style="703" customWidth="1"/>
    <col min="11010" max="11010" width="32.85546875" style="703" customWidth="1"/>
    <col min="11011" max="11011" width="10.42578125" style="703" customWidth="1"/>
    <col min="11012" max="11012" width="10" style="703" customWidth="1"/>
    <col min="11013" max="11013" width="12" style="703" customWidth="1"/>
    <col min="11014" max="11016" width="12.85546875" style="703" customWidth="1"/>
    <col min="11017" max="11017" width="11.85546875" style="703" customWidth="1"/>
    <col min="11018" max="11018" width="13.28515625" style="703" customWidth="1"/>
    <col min="11019" max="11019" width="14.5703125" style="703" customWidth="1"/>
    <col min="11020" max="11020" width="12.42578125" style="703" customWidth="1"/>
    <col min="11021" max="11021" width="2.7109375" style="703" customWidth="1"/>
    <col min="11022" max="11264" width="9.140625" style="703"/>
    <col min="11265" max="11265" width="15.85546875" style="703" customWidth="1"/>
    <col min="11266" max="11266" width="32.85546875" style="703" customWidth="1"/>
    <col min="11267" max="11267" width="10.42578125" style="703" customWidth="1"/>
    <col min="11268" max="11268" width="10" style="703" customWidth="1"/>
    <col min="11269" max="11269" width="12" style="703" customWidth="1"/>
    <col min="11270" max="11272" width="12.85546875" style="703" customWidth="1"/>
    <col min="11273" max="11273" width="11.85546875" style="703" customWidth="1"/>
    <col min="11274" max="11274" width="13.28515625" style="703" customWidth="1"/>
    <col min="11275" max="11275" width="14.5703125" style="703" customWidth="1"/>
    <col min="11276" max="11276" width="12.42578125" style="703" customWidth="1"/>
    <col min="11277" max="11277" width="2.7109375" style="703" customWidth="1"/>
    <col min="11278" max="11520" width="9.140625" style="703"/>
    <col min="11521" max="11521" width="15.85546875" style="703" customWidth="1"/>
    <col min="11522" max="11522" width="32.85546875" style="703" customWidth="1"/>
    <col min="11523" max="11523" width="10.42578125" style="703" customWidth="1"/>
    <col min="11524" max="11524" width="10" style="703" customWidth="1"/>
    <col min="11525" max="11525" width="12" style="703" customWidth="1"/>
    <col min="11526" max="11528" width="12.85546875" style="703" customWidth="1"/>
    <col min="11529" max="11529" width="11.85546875" style="703" customWidth="1"/>
    <col min="11530" max="11530" width="13.28515625" style="703" customWidth="1"/>
    <col min="11531" max="11531" width="14.5703125" style="703" customWidth="1"/>
    <col min="11532" max="11532" width="12.42578125" style="703" customWidth="1"/>
    <col min="11533" max="11533" width="2.7109375" style="703" customWidth="1"/>
    <col min="11534" max="11776" width="9.140625" style="703"/>
    <col min="11777" max="11777" width="15.85546875" style="703" customWidth="1"/>
    <col min="11778" max="11778" width="32.85546875" style="703" customWidth="1"/>
    <col min="11779" max="11779" width="10.42578125" style="703" customWidth="1"/>
    <col min="11780" max="11780" width="10" style="703" customWidth="1"/>
    <col min="11781" max="11781" width="12" style="703" customWidth="1"/>
    <col min="11782" max="11784" width="12.85546875" style="703" customWidth="1"/>
    <col min="11785" max="11785" width="11.85546875" style="703" customWidth="1"/>
    <col min="11786" max="11786" width="13.28515625" style="703" customWidth="1"/>
    <col min="11787" max="11787" width="14.5703125" style="703" customWidth="1"/>
    <col min="11788" max="11788" width="12.42578125" style="703" customWidth="1"/>
    <col min="11789" max="11789" width="2.7109375" style="703" customWidth="1"/>
    <col min="11790" max="12032" width="9.140625" style="703"/>
    <col min="12033" max="12033" width="15.85546875" style="703" customWidth="1"/>
    <col min="12034" max="12034" width="32.85546875" style="703" customWidth="1"/>
    <col min="12035" max="12035" width="10.42578125" style="703" customWidth="1"/>
    <col min="12036" max="12036" width="10" style="703" customWidth="1"/>
    <col min="12037" max="12037" width="12" style="703" customWidth="1"/>
    <col min="12038" max="12040" width="12.85546875" style="703" customWidth="1"/>
    <col min="12041" max="12041" width="11.85546875" style="703" customWidth="1"/>
    <col min="12042" max="12042" width="13.28515625" style="703" customWidth="1"/>
    <col min="12043" max="12043" width="14.5703125" style="703" customWidth="1"/>
    <col min="12044" max="12044" width="12.42578125" style="703" customWidth="1"/>
    <col min="12045" max="12045" width="2.7109375" style="703" customWidth="1"/>
    <col min="12046" max="12288" width="9.140625" style="703"/>
    <col min="12289" max="12289" width="15.85546875" style="703" customWidth="1"/>
    <col min="12290" max="12290" width="32.85546875" style="703" customWidth="1"/>
    <col min="12291" max="12291" width="10.42578125" style="703" customWidth="1"/>
    <col min="12292" max="12292" width="10" style="703" customWidth="1"/>
    <col min="12293" max="12293" width="12" style="703" customWidth="1"/>
    <col min="12294" max="12296" width="12.85546875" style="703" customWidth="1"/>
    <col min="12297" max="12297" width="11.85546875" style="703" customWidth="1"/>
    <col min="12298" max="12298" width="13.28515625" style="703" customWidth="1"/>
    <col min="12299" max="12299" width="14.5703125" style="703" customWidth="1"/>
    <col min="12300" max="12300" width="12.42578125" style="703" customWidth="1"/>
    <col min="12301" max="12301" width="2.7109375" style="703" customWidth="1"/>
    <col min="12302" max="12544" width="9.140625" style="703"/>
    <col min="12545" max="12545" width="15.85546875" style="703" customWidth="1"/>
    <col min="12546" max="12546" width="32.85546875" style="703" customWidth="1"/>
    <col min="12547" max="12547" width="10.42578125" style="703" customWidth="1"/>
    <col min="12548" max="12548" width="10" style="703" customWidth="1"/>
    <col min="12549" max="12549" width="12" style="703" customWidth="1"/>
    <col min="12550" max="12552" width="12.85546875" style="703" customWidth="1"/>
    <col min="12553" max="12553" width="11.85546875" style="703" customWidth="1"/>
    <col min="12554" max="12554" width="13.28515625" style="703" customWidth="1"/>
    <col min="12555" max="12555" width="14.5703125" style="703" customWidth="1"/>
    <col min="12556" max="12556" width="12.42578125" style="703" customWidth="1"/>
    <col min="12557" max="12557" width="2.7109375" style="703" customWidth="1"/>
    <col min="12558" max="12800" width="9.140625" style="703"/>
    <col min="12801" max="12801" width="15.85546875" style="703" customWidth="1"/>
    <col min="12802" max="12802" width="32.85546875" style="703" customWidth="1"/>
    <col min="12803" max="12803" width="10.42578125" style="703" customWidth="1"/>
    <col min="12804" max="12804" width="10" style="703" customWidth="1"/>
    <col min="12805" max="12805" width="12" style="703" customWidth="1"/>
    <col min="12806" max="12808" width="12.85546875" style="703" customWidth="1"/>
    <col min="12809" max="12809" width="11.85546875" style="703" customWidth="1"/>
    <col min="12810" max="12810" width="13.28515625" style="703" customWidth="1"/>
    <col min="12811" max="12811" width="14.5703125" style="703" customWidth="1"/>
    <col min="12812" max="12812" width="12.42578125" style="703" customWidth="1"/>
    <col min="12813" max="12813" width="2.7109375" style="703" customWidth="1"/>
    <col min="12814" max="13056" width="9.140625" style="703"/>
    <col min="13057" max="13057" width="15.85546875" style="703" customWidth="1"/>
    <col min="13058" max="13058" width="32.85546875" style="703" customWidth="1"/>
    <col min="13059" max="13059" width="10.42578125" style="703" customWidth="1"/>
    <col min="13060" max="13060" width="10" style="703" customWidth="1"/>
    <col min="13061" max="13061" width="12" style="703" customWidth="1"/>
    <col min="13062" max="13064" width="12.85546875" style="703" customWidth="1"/>
    <col min="13065" max="13065" width="11.85546875" style="703" customWidth="1"/>
    <col min="13066" max="13066" width="13.28515625" style="703" customWidth="1"/>
    <col min="13067" max="13067" width="14.5703125" style="703" customWidth="1"/>
    <col min="13068" max="13068" width="12.42578125" style="703" customWidth="1"/>
    <col min="13069" max="13069" width="2.7109375" style="703" customWidth="1"/>
    <col min="13070" max="13312" width="9.140625" style="703"/>
    <col min="13313" max="13313" width="15.85546875" style="703" customWidth="1"/>
    <col min="13314" max="13314" width="32.85546875" style="703" customWidth="1"/>
    <col min="13315" max="13315" width="10.42578125" style="703" customWidth="1"/>
    <col min="13316" max="13316" width="10" style="703" customWidth="1"/>
    <col min="13317" max="13317" width="12" style="703" customWidth="1"/>
    <col min="13318" max="13320" width="12.85546875" style="703" customWidth="1"/>
    <col min="13321" max="13321" width="11.85546875" style="703" customWidth="1"/>
    <col min="13322" max="13322" width="13.28515625" style="703" customWidth="1"/>
    <col min="13323" max="13323" width="14.5703125" style="703" customWidth="1"/>
    <col min="13324" max="13324" width="12.42578125" style="703" customWidth="1"/>
    <col min="13325" max="13325" width="2.7109375" style="703" customWidth="1"/>
    <col min="13326" max="13568" width="9.140625" style="703"/>
    <col min="13569" max="13569" width="15.85546875" style="703" customWidth="1"/>
    <col min="13570" max="13570" width="32.85546875" style="703" customWidth="1"/>
    <col min="13571" max="13571" width="10.42578125" style="703" customWidth="1"/>
    <col min="13572" max="13572" width="10" style="703" customWidth="1"/>
    <col min="13573" max="13573" width="12" style="703" customWidth="1"/>
    <col min="13574" max="13576" width="12.85546875" style="703" customWidth="1"/>
    <col min="13577" max="13577" width="11.85546875" style="703" customWidth="1"/>
    <col min="13578" max="13578" width="13.28515625" style="703" customWidth="1"/>
    <col min="13579" max="13579" width="14.5703125" style="703" customWidth="1"/>
    <col min="13580" max="13580" width="12.42578125" style="703" customWidth="1"/>
    <col min="13581" max="13581" width="2.7109375" style="703" customWidth="1"/>
    <col min="13582" max="13824" width="9.140625" style="703"/>
    <col min="13825" max="13825" width="15.85546875" style="703" customWidth="1"/>
    <col min="13826" max="13826" width="32.85546875" style="703" customWidth="1"/>
    <col min="13827" max="13827" width="10.42578125" style="703" customWidth="1"/>
    <col min="13828" max="13828" width="10" style="703" customWidth="1"/>
    <col min="13829" max="13829" width="12" style="703" customWidth="1"/>
    <col min="13830" max="13832" width="12.85546875" style="703" customWidth="1"/>
    <col min="13833" max="13833" width="11.85546875" style="703" customWidth="1"/>
    <col min="13834" max="13834" width="13.28515625" style="703" customWidth="1"/>
    <col min="13835" max="13835" width="14.5703125" style="703" customWidth="1"/>
    <col min="13836" max="13836" width="12.42578125" style="703" customWidth="1"/>
    <col min="13837" max="13837" width="2.7109375" style="703" customWidth="1"/>
    <col min="13838" max="14080" width="9.140625" style="703"/>
    <col min="14081" max="14081" width="15.85546875" style="703" customWidth="1"/>
    <col min="14082" max="14082" width="32.85546875" style="703" customWidth="1"/>
    <col min="14083" max="14083" width="10.42578125" style="703" customWidth="1"/>
    <col min="14084" max="14084" width="10" style="703" customWidth="1"/>
    <col min="14085" max="14085" width="12" style="703" customWidth="1"/>
    <col min="14086" max="14088" width="12.85546875" style="703" customWidth="1"/>
    <col min="14089" max="14089" width="11.85546875" style="703" customWidth="1"/>
    <col min="14090" max="14090" width="13.28515625" style="703" customWidth="1"/>
    <col min="14091" max="14091" width="14.5703125" style="703" customWidth="1"/>
    <col min="14092" max="14092" width="12.42578125" style="703" customWidth="1"/>
    <col min="14093" max="14093" width="2.7109375" style="703" customWidth="1"/>
    <col min="14094" max="14336" width="9.140625" style="703"/>
    <col min="14337" max="14337" width="15.85546875" style="703" customWidth="1"/>
    <col min="14338" max="14338" width="32.85546875" style="703" customWidth="1"/>
    <col min="14339" max="14339" width="10.42578125" style="703" customWidth="1"/>
    <col min="14340" max="14340" width="10" style="703" customWidth="1"/>
    <col min="14341" max="14341" width="12" style="703" customWidth="1"/>
    <col min="14342" max="14344" width="12.85546875" style="703" customWidth="1"/>
    <col min="14345" max="14345" width="11.85546875" style="703" customWidth="1"/>
    <col min="14346" max="14346" width="13.28515625" style="703" customWidth="1"/>
    <col min="14347" max="14347" width="14.5703125" style="703" customWidth="1"/>
    <col min="14348" max="14348" width="12.42578125" style="703" customWidth="1"/>
    <col min="14349" max="14349" width="2.7109375" style="703" customWidth="1"/>
    <col min="14350" max="14592" width="9.140625" style="703"/>
    <col min="14593" max="14593" width="15.85546875" style="703" customWidth="1"/>
    <col min="14594" max="14594" width="32.85546875" style="703" customWidth="1"/>
    <col min="14595" max="14595" width="10.42578125" style="703" customWidth="1"/>
    <col min="14596" max="14596" width="10" style="703" customWidth="1"/>
    <col min="14597" max="14597" width="12" style="703" customWidth="1"/>
    <col min="14598" max="14600" width="12.85546875" style="703" customWidth="1"/>
    <col min="14601" max="14601" width="11.85546875" style="703" customWidth="1"/>
    <col min="14602" max="14602" width="13.28515625" style="703" customWidth="1"/>
    <col min="14603" max="14603" width="14.5703125" style="703" customWidth="1"/>
    <col min="14604" max="14604" width="12.42578125" style="703" customWidth="1"/>
    <col min="14605" max="14605" width="2.7109375" style="703" customWidth="1"/>
    <col min="14606" max="14848" width="9.140625" style="703"/>
    <col min="14849" max="14849" width="15.85546875" style="703" customWidth="1"/>
    <col min="14850" max="14850" width="32.85546875" style="703" customWidth="1"/>
    <col min="14851" max="14851" width="10.42578125" style="703" customWidth="1"/>
    <col min="14852" max="14852" width="10" style="703" customWidth="1"/>
    <col min="14853" max="14853" width="12" style="703" customWidth="1"/>
    <col min="14854" max="14856" width="12.85546875" style="703" customWidth="1"/>
    <col min="14857" max="14857" width="11.85546875" style="703" customWidth="1"/>
    <col min="14858" max="14858" width="13.28515625" style="703" customWidth="1"/>
    <col min="14859" max="14859" width="14.5703125" style="703" customWidth="1"/>
    <col min="14860" max="14860" width="12.42578125" style="703" customWidth="1"/>
    <col min="14861" max="14861" width="2.7109375" style="703" customWidth="1"/>
    <col min="14862" max="15104" width="9.140625" style="703"/>
    <col min="15105" max="15105" width="15.85546875" style="703" customWidth="1"/>
    <col min="15106" max="15106" width="32.85546875" style="703" customWidth="1"/>
    <col min="15107" max="15107" width="10.42578125" style="703" customWidth="1"/>
    <col min="15108" max="15108" width="10" style="703" customWidth="1"/>
    <col min="15109" max="15109" width="12" style="703" customWidth="1"/>
    <col min="15110" max="15112" width="12.85546875" style="703" customWidth="1"/>
    <col min="15113" max="15113" width="11.85546875" style="703" customWidth="1"/>
    <col min="15114" max="15114" width="13.28515625" style="703" customWidth="1"/>
    <col min="15115" max="15115" width="14.5703125" style="703" customWidth="1"/>
    <col min="15116" max="15116" width="12.42578125" style="703" customWidth="1"/>
    <col min="15117" max="15117" width="2.7109375" style="703" customWidth="1"/>
    <col min="15118" max="15360" width="9.140625" style="703"/>
    <col min="15361" max="15361" width="15.85546875" style="703" customWidth="1"/>
    <col min="15362" max="15362" width="32.85546875" style="703" customWidth="1"/>
    <col min="15363" max="15363" width="10.42578125" style="703" customWidth="1"/>
    <col min="15364" max="15364" width="10" style="703" customWidth="1"/>
    <col min="15365" max="15365" width="12" style="703" customWidth="1"/>
    <col min="15366" max="15368" width="12.85546875" style="703" customWidth="1"/>
    <col min="15369" max="15369" width="11.85546875" style="703" customWidth="1"/>
    <col min="15370" max="15370" width="13.28515625" style="703" customWidth="1"/>
    <col min="15371" max="15371" width="14.5703125" style="703" customWidth="1"/>
    <col min="15372" max="15372" width="12.42578125" style="703" customWidth="1"/>
    <col min="15373" max="15373" width="2.7109375" style="703" customWidth="1"/>
    <col min="15374" max="15616" width="9.140625" style="703"/>
    <col min="15617" max="15617" width="15.85546875" style="703" customWidth="1"/>
    <col min="15618" max="15618" width="32.85546875" style="703" customWidth="1"/>
    <col min="15619" max="15619" width="10.42578125" style="703" customWidth="1"/>
    <col min="15620" max="15620" width="10" style="703" customWidth="1"/>
    <col min="15621" max="15621" width="12" style="703" customWidth="1"/>
    <col min="15622" max="15624" width="12.85546875" style="703" customWidth="1"/>
    <col min="15625" max="15625" width="11.85546875" style="703" customWidth="1"/>
    <col min="15626" max="15626" width="13.28515625" style="703" customWidth="1"/>
    <col min="15627" max="15627" width="14.5703125" style="703" customWidth="1"/>
    <col min="15628" max="15628" width="12.42578125" style="703" customWidth="1"/>
    <col min="15629" max="15629" width="2.7109375" style="703" customWidth="1"/>
    <col min="15630" max="15872" width="9.140625" style="703"/>
    <col min="15873" max="15873" width="15.85546875" style="703" customWidth="1"/>
    <col min="15874" max="15874" width="32.85546875" style="703" customWidth="1"/>
    <col min="15875" max="15875" width="10.42578125" style="703" customWidth="1"/>
    <col min="15876" max="15876" width="10" style="703" customWidth="1"/>
    <col min="15877" max="15877" width="12" style="703" customWidth="1"/>
    <col min="15878" max="15880" width="12.85546875" style="703" customWidth="1"/>
    <col min="15881" max="15881" width="11.85546875" style="703" customWidth="1"/>
    <col min="15882" max="15882" width="13.28515625" style="703" customWidth="1"/>
    <col min="15883" max="15883" width="14.5703125" style="703" customWidth="1"/>
    <col min="15884" max="15884" width="12.42578125" style="703" customWidth="1"/>
    <col min="15885" max="15885" width="2.7109375" style="703" customWidth="1"/>
    <col min="15886" max="16128" width="9.140625" style="703"/>
    <col min="16129" max="16129" width="15.85546875" style="703" customWidth="1"/>
    <col min="16130" max="16130" width="32.85546875" style="703" customWidth="1"/>
    <col min="16131" max="16131" width="10.42578125" style="703" customWidth="1"/>
    <col min="16132" max="16132" width="10" style="703" customWidth="1"/>
    <col min="16133" max="16133" width="12" style="703" customWidth="1"/>
    <col min="16134" max="16136" width="12.85546875" style="703" customWidth="1"/>
    <col min="16137" max="16137" width="11.85546875" style="703" customWidth="1"/>
    <col min="16138" max="16138" width="13.28515625" style="703" customWidth="1"/>
    <col min="16139" max="16139" width="14.5703125" style="703" customWidth="1"/>
    <col min="16140" max="16140" width="12.42578125" style="703" customWidth="1"/>
    <col min="16141" max="16141" width="2.7109375" style="703" customWidth="1"/>
    <col min="16142" max="16384" width="9.140625" style="703"/>
  </cols>
  <sheetData>
    <row r="1" spans="1:15" s="164" customFormat="1" ht="15" customHeight="1">
      <c r="A1" s="2413" t="s">
        <v>0</v>
      </c>
      <c r="B1" s="2228"/>
      <c r="C1" s="2228"/>
      <c r="D1" s="2228"/>
      <c r="E1" s="2228"/>
      <c r="F1" s="2228"/>
      <c r="G1" s="2228"/>
      <c r="H1" s="2228"/>
      <c r="I1" s="2228"/>
      <c r="J1" s="2228"/>
      <c r="K1" s="2228"/>
      <c r="L1" s="2414"/>
      <c r="M1" s="1226"/>
      <c r="N1" s="1227"/>
      <c r="O1" s="164" t="s">
        <v>2808</v>
      </c>
    </row>
    <row r="2" spans="1:15" s="164" customFormat="1" ht="15" customHeight="1">
      <c r="A2" s="2415" t="s">
        <v>3314</v>
      </c>
      <c r="B2" s="2264"/>
      <c r="C2" s="2264"/>
      <c r="D2" s="2264"/>
      <c r="E2" s="2264"/>
      <c r="F2" s="2264"/>
      <c r="G2" s="2264"/>
      <c r="H2" s="2264"/>
      <c r="I2" s="2264"/>
      <c r="J2" s="2264"/>
      <c r="K2" s="2264"/>
      <c r="L2" s="2416"/>
      <c r="M2" s="1224"/>
      <c r="N2" s="1227"/>
      <c r="O2" s="164" t="s">
        <v>2789</v>
      </c>
    </row>
    <row r="3" spans="1:15" s="164" customFormat="1" ht="19.5" customHeight="1">
      <c r="A3" s="2417" t="s">
        <v>3315</v>
      </c>
      <c r="B3" s="2230"/>
      <c r="C3" s="2230"/>
      <c r="D3" s="2230"/>
      <c r="E3" s="2230"/>
      <c r="F3" s="2230"/>
      <c r="G3" s="2230"/>
      <c r="H3" s="2230"/>
      <c r="I3" s="2230"/>
      <c r="J3" s="2230"/>
      <c r="K3" s="2230"/>
      <c r="L3" s="2418"/>
      <c r="M3" s="1225"/>
      <c r="N3" s="1227"/>
      <c r="O3" s="164" t="s">
        <v>3269</v>
      </c>
    </row>
    <row r="4" spans="1:15" s="164" customFormat="1" ht="15" customHeight="1">
      <c r="A4" s="2417" t="s">
        <v>3</v>
      </c>
      <c r="B4" s="2230"/>
      <c r="C4" s="2230"/>
      <c r="D4" s="2230"/>
      <c r="E4" s="2230"/>
      <c r="F4" s="2230"/>
      <c r="G4" s="2230"/>
      <c r="H4" s="2230"/>
      <c r="I4" s="2230"/>
      <c r="J4" s="2230"/>
      <c r="K4" s="2230"/>
      <c r="L4" s="2418"/>
      <c r="M4" s="1225"/>
      <c r="N4" s="1227"/>
      <c r="O4" s="164" t="s">
        <v>3428</v>
      </c>
    </row>
    <row r="5" spans="1:15" s="164" customFormat="1" ht="15" customHeight="1" thickBot="1">
      <c r="A5" s="2419" t="s">
        <v>4</v>
      </c>
      <c r="B5" s="2420"/>
      <c r="C5" s="2420"/>
      <c r="D5" s="2420"/>
      <c r="E5" s="2420"/>
      <c r="F5" s="2420"/>
      <c r="G5" s="2420"/>
      <c r="H5" s="2420"/>
      <c r="I5" s="2420"/>
      <c r="J5" s="2420"/>
      <c r="K5" s="2420"/>
      <c r="L5" s="2421"/>
      <c r="M5" s="1225"/>
      <c r="N5" s="1227"/>
    </row>
    <row r="6" spans="1:15" s="108" customFormat="1">
      <c r="A6" s="1230" t="s">
        <v>13</v>
      </c>
      <c r="B6" s="1231" t="str">
        <f>ORÇAMENTO!$C$6</f>
        <v>PAVIMENTAÇÃO URBANA EM SANTO ANTONIO DO LESTE</v>
      </c>
      <c r="C6" s="1232"/>
      <c r="D6" s="1232"/>
      <c r="E6" s="1233"/>
      <c r="F6" s="1233"/>
      <c r="G6" s="1233"/>
      <c r="H6" s="1233"/>
      <c r="I6" s="1233"/>
      <c r="J6" s="1233"/>
      <c r="K6" s="1233"/>
      <c r="L6" s="1234"/>
      <c r="M6" s="702"/>
      <c r="N6" s="702"/>
    </row>
    <row r="7" spans="1:15" s="108" customFormat="1">
      <c r="A7" s="109" t="s">
        <v>50</v>
      </c>
      <c r="B7" s="124" t="str">
        <f>ORÇAMENTO!$C$7</f>
        <v>AVENIDA FORTALEZA TRECHO 01</v>
      </c>
      <c r="C7" s="110"/>
      <c r="D7" s="110"/>
      <c r="E7" s="111"/>
      <c r="F7" s="111"/>
      <c r="G7" s="111"/>
      <c r="H7" s="111"/>
      <c r="I7" s="111"/>
      <c r="J7" s="111"/>
      <c r="K7" s="111"/>
      <c r="L7" s="1228"/>
      <c r="M7" s="702"/>
      <c r="N7" s="702"/>
    </row>
    <row r="8" spans="1:15" s="108" customFormat="1">
      <c r="A8" s="109" t="s">
        <v>31</v>
      </c>
      <c r="B8" s="124" t="str">
        <f>ORÇAMENTO!$C$8</f>
        <v>PREFEITURA MUNICIPAL DE SANTO ANTONIO DO LESTE</v>
      </c>
      <c r="C8" s="110"/>
      <c r="D8" s="110"/>
      <c r="E8" s="111"/>
      <c r="F8" s="111"/>
      <c r="G8" s="111"/>
      <c r="H8" s="111"/>
      <c r="I8" s="111"/>
      <c r="J8" s="111"/>
      <c r="K8" s="111"/>
      <c r="L8" s="1228"/>
      <c r="M8" s="702"/>
      <c r="N8" s="702"/>
    </row>
    <row r="9" spans="1:15" s="108" customFormat="1" ht="13.5" thickBot="1">
      <c r="A9" s="153" t="s">
        <v>15</v>
      </c>
      <c r="B9" s="1243" t="str">
        <f>ORÇAMENTO!$C$9</f>
        <v>JANEIRO/2022</v>
      </c>
      <c r="C9" s="1221"/>
      <c r="D9" s="1221"/>
      <c r="E9" s="1223"/>
      <c r="F9" s="1223"/>
      <c r="G9" s="1223"/>
      <c r="H9" s="1223"/>
      <c r="I9" s="1223"/>
      <c r="J9" s="1223"/>
      <c r="K9" s="1223"/>
      <c r="L9" s="1229"/>
      <c r="M9" s="702"/>
      <c r="N9" s="702"/>
    </row>
    <row r="10" spans="1:15">
      <c r="A10" s="1241"/>
      <c r="B10" s="702"/>
      <c r="C10" s="702"/>
      <c r="D10" s="702"/>
      <c r="E10" s="702"/>
      <c r="F10" s="702"/>
      <c r="G10" s="702"/>
      <c r="H10" s="702"/>
      <c r="I10" s="702"/>
      <c r="J10" s="702"/>
      <c r="K10" s="702"/>
      <c r="L10" s="1220"/>
      <c r="N10" s="702"/>
    </row>
    <row r="11" spans="1:15" ht="21" customHeight="1">
      <c r="A11" s="2422" t="s">
        <v>4219</v>
      </c>
      <c r="B11" s="2423"/>
      <c r="C11" s="2423"/>
      <c r="D11" s="2423"/>
      <c r="E11" s="2423"/>
      <c r="F11" s="2423"/>
      <c r="G11" s="2423"/>
      <c r="H11" s="2423"/>
      <c r="I11" s="2423"/>
      <c r="J11" s="2423"/>
      <c r="K11" s="2423"/>
      <c r="L11" s="2424"/>
    </row>
    <row r="12" spans="1:15" ht="19.5" customHeight="1">
      <c r="A12" s="820" t="s">
        <v>4220</v>
      </c>
      <c r="B12" s="704"/>
      <c r="C12" s="704"/>
      <c r="D12" s="704"/>
      <c r="E12" s="705" t="s">
        <v>4221</v>
      </c>
      <c r="F12" s="704" t="s">
        <v>4222</v>
      </c>
      <c r="G12" s="704"/>
      <c r="H12" s="704"/>
      <c r="I12" s="706"/>
      <c r="J12" s="705" t="s">
        <v>4223</v>
      </c>
      <c r="K12" s="707" t="str">
        <f>'5213851'!K12</f>
        <v>abril/2020</v>
      </c>
      <c r="L12" s="821"/>
    </row>
    <row r="13" spans="1:15" ht="21" customHeight="1">
      <c r="A13" s="820" t="s">
        <v>8813</v>
      </c>
      <c r="B13" s="708"/>
      <c r="C13" s="708"/>
      <c r="D13" s="709"/>
      <c r="E13" s="709"/>
      <c r="F13" s="710"/>
      <c r="G13" s="710"/>
      <c r="H13" s="710"/>
      <c r="I13" s="710"/>
      <c r="J13" s="710" t="s">
        <v>4224</v>
      </c>
      <c r="K13" s="711">
        <v>4.0999999999999996</v>
      </c>
      <c r="L13" s="822" t="s">
        <v>4225</v>
      </c>
    </row>
    <row r="14" spans="1:15" ht="14.25" customHeight="1">
      <c r="A14" s="2356" t="s">
        <v>4226</v>
      </c>
      <c r="B14" s="2359" t="s">
        <v>4227</v>
      </c>
      <c r="C14" s="712"/>
      <c r="D14" s="2359" t="s">
        <v>4228</v>
      </c>
      <c r="E14" s="2359" t="s">
        <v>4229</v>
      </c>
      <c r="F14" s="2362"/>
      <c r="G14" s="2364" t="s">
        <v>4230</v>
      </c>
      <c r="H14" s="2365"/>
      <c r="I14" s="2366"/>
      <c r="J14" s="2364" t="s">
        <v>4231</v>
      </c>
      <c r="K14" s="2365"/>
      <c r="L14" s="2367"/>
    </row>
    <row r="15" spans="1:15" ht="12.75" customHeight="1">
      <c r="A15" s="2357"/>
      <c r="B15" s="2360"/>
      <c r="C15" s="713"/>
      <c r="D15" s="2360"/>
      <c r="E15" s="2361"/>
      <c r="F15" s="2363"/>
      <c r="G15" s="2364" t="s">
        <v>4232</v>
      </c>
      <c r="H15" s="2366"/>
      <c r="I15" s="1120" t="s">
        <v>4233</v>
      </c>
      <c r="J15" s="2364" t="s">
        <v>4232</v>
      </c>
      <c r="K15" s="2365"/>
      <c r="L15" s="823" t="s">
        <v>4233</v>
      </c>
    </row>
    <row r="16" spans="1:15" ht="12.75" customHeight="1">
      <c r="A16" s="2358"/>
      <c r="B16" s="2361"/>
      <c r="C16" s="714"/>
      <c r="D16" s="2361"/>
      <c r="E16" s="1121" t="s">
        <v>4234</v>
      </c>
      <c r="F16" s="1121" t="s">
        <v>4235</v>
      </c>
      <c r="G16" s="1124" t="s">
        <v>4236</v>
      </c>
      <c r="H16" s="1121" t="s">
        <v>4237</v>
      </c>
      <c r="I16" s="715" t="s">
        <v>4238</v>
      </c>
      <c r="J16" s="1124" t="s">
        <v>4236</v>
      </c>
      <c r="K16" s="1121" t="s">
        <v>4237</v>
      </c>
      <c r="L16" s="824" t="s">
        <v>4238</v>
      </c>
    </row>
    <row r="17" spans="1:14" ht="12.75" customHeight="1">
      <c r="A17" s="825" t="s">
        <v>4239</v>
      </c>
      <c r="B17" s="716" t="s">
        <v>4240</v>
      </c>
      <c r="C17" s="717"/>
      <c r="D17" s="718">
        <v>1</v>
      </c>
      <c r="E17" s="718">
        <v>0.3</v>
      </c>
      <c r="F17" s="718">
        <v>0.7</v>
      </c>
      <c r="G17" s="719">
        <v>87.944900000000004</v>
      </c>
      <c r="H17" s="720">
        <v>35.045699999999997</v>
      </c>
      <c r="I17" s="721">
        <f>D17*((E17*G17)+(H17*F17))</f>
        <v>50.915459999999996</v>
      </c>
      <c r="J17" s="719">
        <v>85.563699999999997</v>
      </c>
      <c r="K17" s="720">
        <v>32.664499999999997</v>
      </c>
      <c r="L17" s="1242">
        <f>D17*((E17*J17)+(K17*F17))</f>
        <v>48.534259999999996</v>
      </c>
      <c r="N17" s="722"/>
    </row>
    <row r="18" spans="1:14" ht="12.75" customHeight="1">
      <c r="A18" s="2371" t="s">
        <v>4241</v>
      </c>
      <c r="B18" s="2372"/>
      <c r="C18" s="2372"/>
      <c r="D18" s="2372"/>
      <c r="E18" s="2372"/>
      <c r="F18" s="2372"/>
      <c r="G18" s="2372"/>
      <c r="H18" s="723"/>
      <c r="I18" s="724">
        <f>SUM(I17:I17)</f>
        <v>50.915459999999996</v>
      </c>
      <c r="J18" s="725"/>
      <c r="K18" s="726"/>
      <c r="L18" s="826">
        <f>SUM(L17:L17)</f>
        <v>48.534259999999996</v>
      </c>
      <c r="N18" s="728"/>
    </row>
    <row r="19" spans="1:14" ht="8.1" customHeight="1">
      <c r="A19" s="1132"/>
      <c r="B19" s="1125"/>
      <c r="C19" s="1125"/>
      <c r="D19" s="1125"/>
      <c r="E19" s="1125"/>
      <c r="F19" s="1125"/>
      <c r="G19" s="1125"/>
      <c r="H19" s="1125"/>
      <c r="I19" s="729"/>
      <c r="J19" s="725"/>
      <c r="K19" s="726"/>
      <c r="L19" s="1136"/>
      <c r="N19" s="728"/>
    </row>
    <row r="20" spans="1:14" ht="12.75" customHeight="1">
      <c r="A20" s="2356" t="s">
        <v>3924</v>
      </c>
      <c r="B20" s="2359" t="s">
        <v>4242</v>
      </c>
      <c r="C20" s="1122"/>
      <c r="D20" s="2359" t="s">
        <v>4228</v>
      </c>
      <c r="E20" s="2359" t="s">
        <v>30</v>
      </c>
      <c r="F20" s="1122"/>
      <c r="G20" s="2364" t="s">
        <v>4230</v>
      </c>
      <c r="H20" s="2365"/>
      <c r="I20" s="2366"/>
      <c r="J20" s="2364" t="s">
        <v>4231</v>
      </c>
      <c r="K20" s="2365"/>
      <c r="L20" s="2367"/>
      <c r="N20" s="728"/>
    </row>
    <row r="21" spans="1:14" ht="12.75" customHeight="1">
      <c r="A21" s="2358"/>
      <c r="B21" s="2361"/>
      <c r="C21" s="714"/>
      <c r="D21" s="2361"/>
      <c r="E21" s="2361"/>
      <c r="F21" s="730"/>
      <c r="G21" s="1124" t="s">
        <v>4243</v>
      </c>
      <c r="H21" s="2361" t="s">
        <v>4244</v>
      </c>
      <c r="I21" s="2363"/>
      <c r="J21" s="1124" t="s">
        <v>4243</v>
      </c>
      <c r="K21" s="2361" t="s">
        <v>4244</v>
      </c>
      <c r="L21" s="2373"/>
    </row>
    <row r="22" spans="1:14" ht="12.75" customHeight="1">
      <c r="A22" s="829" t="s">
        <v>4275</v>
      </c>
      <c r="B22" s="731" t="s">
        <v>4276</v>
      </c>
      <c r="C22" s="717"/>
      <c r="D22" s="732">
        <v>1</v>
      </c>
      <c r="E22" s="732" t="s">
        <v>4247</v>
      </c>
      <c r="F22" s="702"/>
      <c r="G22" s="719">
        <v>19.922799999999999</v>
      </c>
      <c r="H22" s="2368">
        <f>G22*D22</f>
        <v>19.922799999999999</v>
      </c>
      <c r="I22" s="2369"/>
      <c r="J22" s="719">
        <v>17.854700000000001</v>
      </c>
      <c r="K22" s="2368">
        <f>J22*D22</f>
        <v>17.854700000000001</v>
      </c>
      <c r="L22" s="2370"/>
    </row>
    <row r="23" spans="1:14" ht="12.75" customHeight="1">
      <c r="A23" s="829" t="s">
        <v>4248</v>
      </c>
      <c r="B23" s="731" t="s">
        <v>4249</v>
      </c>
      <c r="C23" s="717"/>
      <c r="D23" s="732">
        <v>1</v>
      </c>
      <c r="E23" s="732" t="s">
        <v>4247</v>
      </c>
      <c r="F23" s="702"/>
      <c r="G23" s="733">
        <v>16.531099999999999</v>
      </c>
      <c r="H23" s="2425">
        <f>G23*D23</f>
        <v>16.531099999999999</v>
      </c>
      <c r="I23" s="2426"/>
      <c r="J23" s="733">
        <v>14.978199999999999</v>
      </c>
      <c r="K23" s="2368">
        <f>J23*D23</f>
        <v>14.978199999999999</v>
      </c>
      <c r="L23" s="2370"/>
    </row>
    <row r="24" spans="1:14" ht="12.75" customHeight="1">
      <c r="A24" s="2371" t="s">
        <v>4250</v>
      </c>
      <c r="B24" s="2372"/>
      <c r="C24" s="2372"/>
      <c r="D24" s="2372"/>
      <c r="E24" s="2372"/>
      <c r="F24" s="2372"/>
      <c r="G24" s="2372"/>
      <c r="H24" s="2374">
        <f>SUM(H22:I23)</f>
        <v>36.453899999999997</v>
      </c>
      <c r="I24" s="2374"/>
      <c r="J24" s="734"/>
      <c r="K24" s="2374">
        <f>SUM(K22:L23)</f>
        <v>32.832900000000002</v>
      </c>
      <c r="L24" s="2376"/>
    </row>
    <row r="25" spans="1:14" ht="8.1" customHeight="1">
      <c r="A25" s="1132"/>
      <c r="B25" s="1125"/>
      <c r="C25" s="1125"/>
      <c r="D25" s="1125"/>
      <c r="E25" s="1125"/>
      <c r="F25" s="1125"/>
      <c r="G25" s="1125"/>
      <c r="H25" s="1127"/>
      <c r="I25" s="1127"/>
      <c r="J25" s="735"/>
      <c r="K25" s="1127"/>
      <c r="L25" s="1134"/>
    </row>
    <row r="26" spans="1:14">
      <c r="A26" s="2377" t="s">
        <v>4251</v>
      </c>
      <c r="B26" s="2378"/>
      <c r="C26" s="2378"/>
      <c r="D26" s="2378"/>
      <c r="E26" s="2378"/>
      <c r="F26" s="2379"/>
      <c r="G26" s="2364" t="s">
        <v>4230</v>
      </c>
      <c r="H26" s="2365"/>
      <c r="I26" s="2366"/>
      <c r="J26" s="2364" t="s">
        <v>4231</v>
      </c>
      <c r="K26" s="2365"/>
      <c r="L26" s="2367"/>
    </row>
    <row r="27" spans="1:14">
      <c r="A27" s="2380"/>
      <c r="B27" s="2381"/>
      <c r="C27" s="2381"/>
      <c r="D27" s="2381"/>
      <c r="E27" s="2381"/>
      <c r="F27" s="2382"/>
      <c r="G27" s="2383">
        <f>(H24+I18)/K13</f>
        <v>21.309600000000003</v>
      </c>
      <c r="H27" s="2384"/>
      <c r="I27" s="2385"/>
      <c r="J27" s="2383">
        <f>(K24+L18)/K13</f>
        <v>19.845648780487807</v>
      </c>
      <c r="K27" s="2384"/>
      <c r="L27" s="2386"/>
    </row>
    <row r="28" spans="1:14" ht="8.1" customHeight="1">
      <c r="A28" s="831"/>
      <c r="B28" s="736"/>
      <c r="C28" s="736"/>
      <c r="D28" s="736"/>
      <c r="E28" s="736"/>
      <c r="F28" s="736"/>
      <c r="G28" s="736"/>
      <c r="H28" s="736"/>
      <c r="I28" s="736"/>
      <c r="J28" s="736"/>
      <c r="K28" s="737"/>
      <c r="L28" s="832"/>
    </row>
    <row r="29" spans="1:14" ht="15" customHeight="1">
      <c r="A29" s="833" t="s">
        <v>4252</v>
      </c>
      <c r="B29" s="1123" t="s">
        <v>4253</v>
      </c>
      <c r="C29" s="738"/>
      <c r="D29" s="1123" t="s">
        <v>4228</v>
      </c>
      <c r="E29" s="1123" t="s">
        <v>4254</v>
      </c>
      <c r="F29" s="738"/>
      <c r="G29" s="1124" t="s">
        <v>4255</v>
      </c>
      <c r="H29" s="2361" t="s">
        <v>4256</v>
      </c>
      <c r="I29" s="2363"/>
      <c r="J29" s="1124" t="s">
        <v>4255</v>
      </c>
      <c r="K29" s="2361" t="s">
        <v>4256</v>
      </c>
      <c r="L29" s="2373"/>
      <c r="M29" s="739"/>
    </row>
    <row r="30" spans="1:14" ht="24.95" customHeight="1">
      <c r="A30" s="825" t="s">
        <v>4277</v>
      </c>
      <c r="B30" s="755" t="s">
        <v>4278</v>
      </c>
      <c r="C30" s="857"/>
      <c r="D30" s="763">
        <v>1.0581199999999999</v>
      </c>
      <c r="E30" s="732" t="s">
        <v>4279</v>
      </c>
      <c r="F30" s="858"/>
      <c r="G30" s="761">
        <v>9.7012999999999998</v>
      </c>
      <c r="H30" s="2427">
        <f>D30*G30</f>
        <v>10.265139555999999</v>
      </c>
      <c r="I30" s="2428"/>
      <c r="J30" s="761">
        <v>9.7012999999999998</v>
      </c>
      <c r="K30" s="2427">
        <f>D30*J30</f>
        <v>10.265139555999999</v>
      </c>
      <c r="L30" s="2429"/>
      <c r="M30" s="739"/>
    </row>
    <row r="31" spans="1:14" ht="24.95" customHeight="1">
      <c r="A31" s="825" t="s">
        <v>4280</v>
      </c>
      <c r="B31" s="731" t="s">
        <v>4281</v>
      </c>
      <c r="C31" s="857"/>
      <c r="D31" s="763">
        <v>14.742000000000001</v>
      </c>
      <c r="E31" s="732" t="s">
        <v>4279</v>
      </c>
      <c r="F31" s="858"/>
      <c r="G31" s="761">
        <v>14.026199999999999</v>
      </c>
      <c r="H31" s="2368">
        <f>D31*G31</f>
        <v>206.7742404</v>
      </c>
      <c r="I31" s="2369"/>
      <c r="J31" s="761">
        <v>14.026199999999999</v>
      </c>
      <c r="K31" s="2368">
        <f>D31*J31</f>
        <v>206.7742404</v>
      </c>
      <c r="L31" s="2370"/>
      <c r="M31" s="739"/>
    </row>
    <row r="32" spans="1:14">
      <c r="A32" s="2371" t="s">
        <v>4257</v>
      </c>
      <c r="B32" s="2372"/>
      <c r="C32" s="2372"/>
      <c r="D32" s="2372"/>
      <c r="E32" s="2372"/>
      <c r="F32" s="2372"/>
      <c r="G32" s="2372"/>
      <c r="H32" s="2374">
        <f>SUM(H30:I31)</f>
        <v>217.039379956</v>
      </c>
      <c r="I32" s="2374"/>
      <c r="J32" s="723"/>
      <c r="K32" s="2374">
        <f>SUM(K30:L31)</f>
        <v>217.039379956</v>
      </c>
      <c r="L32" s="2376"/>
      <c r="M32" s="740"/>
    </row>
    <row r="33" spans="1:13" ht="8.1" customHeight="1">
      <c r="A33" s="1132"/>
      <c r="B33" s="1125"/>
      <c r="C33" s="1125"/>
      <c r="D33" s="1125"/>
      <c r="E33" s="1125"/>
      <c r="F33" s="1125"/>
      <c r="G33" s="1125"/>
      <c r="H33" s="1125"/>
      <c r="I33" s="1125"/>
      <c r="J33" s="1125"/>
      <c r="K33" s="1126"/>
      <c r="L33" s="1136"/>
      <c r="M33" s="740"/>
    </row>
    <row r="34" spans="1:13">
      <c r="A34" s="2356" t="s">
        <v>4258</v>
      </c>
      <c r="B34" s="2359" t="s">
        <v>4259</v>
      </c>
      <c r="C34" s="1122"/>
      <c r="D34" s="2359"/>
      <c r="E34" s="2359" t="s">
        <v>4228</v>
      </c>
      <c r="F34" s="2362" t="s">
        <v>4254</v>
      </c>
      <c r="G34" s="2364" t="s">
        <v>4230</v>
      </c>
      <c r="H34" s="2365"/>
      <c r="I34" s="2366"/>
      <c r="J34" s="2364" t="s">
        <v>4231</v>
      </c>
      <c r="K34" s="2365"/>
      <c r="L34" s="2367"/>
      <c r="M34" s="740"/>
    </row>
    <row r="35" spans="1:13">
      <c r="A35" s="2358"/>
      <c r="B35" s="2361"/>
      <c r="C35" s="714"/>
      <c r="D35" s="2361"/>
      <c r="E35" s="2361"/>
      <c r="F35" s="2363"/>
      <c r="G35" s="1124" t="s">
        <v>4256</v>
      </c>
      <c r="H35" s="2361" t="s">
        <v>4260</v>
      </c>
      <c r="I35" s="2363"/>
      <c r="J35" s="1124" t="s">
        <v>4256</v>
      </c>
      <c r="K35" s="2361" t="s">
        <v>4260</v>
      </c>
      <c r="L35" s="2373"/>
      <c r="M35" s="740"/>
    </row>
    <row r="36" spans="1:13" ht="27" customHeight="1">
      <c r="A36" s="848">
        <v>1107892</v>
      </c>
      <c r="B36" s="2433" t="s">
        <v>4282</v>
      </c>
      <c r="C36" s="2433"/>
      <c r="D36" s="1137"/>
      <c r="E36" s="1137">
        <v>3.2000000000000001E-2</v>
      </c>
      <c r="F36" s="1137" t="s">
        <v>4013</v>
      </c>
      <c r="G36" s="757">
        <f>'1107892'!G63:I63</f>
        <v>375.59</v>
      </c>
      <c r="H36" s="2434">
        <f>G36*E36</f>
        <v>12.018879999999999</v>
      </c>
      <c r="I36" s="2435"/>
      <c r="J36" s="757">
        <f>'1107892'!J63:L63</f>
        <v>370.49</v>
      </c>
      <c r="K36" s="2434">
        <f>J36*E36</f>
        <v>11.855680000000001</v>
      </c>
      <c r="L36" s="2436"/>
      <c r="M36" s="740"/>
    </row>
    <row r="37" spans="1:13" ht="21">
      <c r="A37" s="836">
        <v>4805750</v>
      </c>
      <c r="B37" s="1130" t="s">
        <v>4283</v>
      </c>
      <c r="C37" s="1130"/>
      <c r="D37" s="1135"/>
      <c r="E37" s="1135">
        <v>3.2000000000000001E-2</v>
      </c>
      <c r="F37" s="1135" t="s">
        <v>4013</v>
      </c>
      <c r="G37" s="758">
        <f>'4805750'!G47:I47</f>
        <v>35.442100000000003</v>
      </c>
      <c r="H37" s="2430">
        <f>G37*E37</f>
        <v>1.1341472000000001</v>
      </c>
      <c r="I37" s="2431"/>
      <c r="J37" s="758">
        <f>'4805750'!J47:L47</f>
        <v>32.250500000000002</v>
      </c>
      <c r="K37" s="2430">
        <f>J37*E37</f>
        <v>1.032016</v>
      </c>
      <c r="L37" s="2432"/>
      <c r="M37" s="740"/>
    </row>
    <row r="38" spans="1:13">
      <c r="A38" s="2371" t="s">
        <v>4262</v>
      </c>
      <c r="B38" s="2372"/>
      <c r="C38" s="2372"/>
      <c r="D38" s="2372"/>
      <c r="E38" s="2372"/>
      <c r="F38" s="2372"/>
      <c r="G38" s="2372"/>
      <c r="H38" s="2374">
        <f>SUM(H36:I37)</f>
        <v>13.1530272</v>
      </c>
      <c r="I38" s="2374"/>
      <c r="J38" s="744"/>
      <c r="K38" s="2374">
        <f>SUM(K36:L37)</f>
        <v>12.887696000000002</v>
      </c>
      <c r="L38" s="2376"/>
      <c r="M38" s="740"/>
    </row>
    <row r="39" spans="1:13" ht="8.1" customHeight="1">
      <c r="A39" s="831"/>
      <c r="B39" s="736"/>
      <c r="C39" s="736"/>
      <c r="D39" s="736"/>
      <c r="E39" s="745"/>
      <c r="F39" s="745"/>
      <c r="G39" s="745"/>
      <c r="H39" s="745"/>
      <c r="I39" s="745"/>
      <c r="J39" s="745"/>
      <c r="K39" s="746"/>
      <c r="L39" s="837"/>
      <c r="M39" s="740"/>
    </row>
    <row r="40" spans="1:13">
      <c r="A40" s="2356" t="s">
        <v>4263</v>
      </c>
      <c r="B40" s="2359" t="s">
        <v>4264</v>
      </c>
      <c r="C40" s="1122"/>
      <c r="D40" s="2359" t="s">
        <v>28</v>
      </c>
      <c r="E40" s="2359" t="s">
        <v>4228</v>
      </c>
      <c r="F40" s="2362" t="s">
        <v>4254</v>
      </c>
      <c r="G40" s="2364" t="s">
        <v>4230</v>
      </c>
      <c r="H40" s="2365"/>
      <c r="I40" s="2366"/>
      <c r="J40" s="2364" t="s">
        <v>4231</v>
      </c>
      <c r="K40" s="2365"/>
      <c r="L40" s="2367"/>
      <c r="M40" s="740"/>
    </row>
    <row r="41" spans="1:13">
      <c r="A41" s="2358"/>
      <c r="B41" s="2361"/>
      <c r="C41" s="714"/>
      <c r="D41" s="2361"/>
      <c r="E41" s="2361"/>
      <c r="F41" s="2363"/>
      <c r="G41" s="1124" t="s">
        <v>4256</v>
      </c>
      <c r="H41" s="2361" t="s">
        <v>4260</v>
      </c>
      <c r="I41" s="2363"/>
      <c r="J41" s="1124" t="s">
        <v>4256</v>
      </c>
      <c r="K41" s="2361" t="s">
        <v>4260</v>
      </c>
      <c r="L41" s="2373"/>
      <c r="M41" s="740"/>
    </row>
    <row r="42" spans="1:13" ht="32.25" customHeight="1">
      <c r="A42" s="848" t="s">
        <v>4284</v>
      </c>
      <c r="B42" s="2433" t="s">
        <v>4285</v>
      </c>
      <c r="C42" s="2433"/>
      <c r="D42" s="731">
        <v>5915474</v>
      </c>
      <c r="E42" s="731">
        <v>1.06E-3</v>
      </c>
      <c r="F42" s="731" t="s">
        <v>3367</v>
      </c>
      <c r="G42" s="759">
        <f>'5915474'!G47:I47</f>
        <v>24.79</v>
      </c>
      <c r="H42" s="2440">
        <f>G42*E42</f>
        <v>2.6277399999999999E-2</v>
      </c>
      <c r="I42" s="2441"/>
      <c r="J42" s="1128">
        <f>'5915474'!J47:L47</f>
        <v>23.648673373671567</v>
      </c>
      <c r="K42" s="2440">
        <f>J42*E42</f>
        <v>2.506759377609186E-2</v>
      </c>
      <c r="L42" s="2442"/>
      <c r="M42" s="740"/>
    </row>
    <row r="43" spans="1:13" ht="32.25" customHeight="1">
      <c r="A43" s="848" t="s">
        <v>4286</v>
      </c>
      <c r="B43" s="1131" t="s">
        <v>4287</v>
      </c>
      <c r="C43" s="1131"/>
      <c r="D43" s="731">
        <v>5915474</v>
      </c>
      <c r="E43" s="731">
        <v>1.474E-2</v>
      </c>
      <c r="F43" s="731" t="s">
        <v>3367</v>
      </c>
      <c r="G43" s="761">
        <f>G42</f>
        <v>24.79</v>
      </c>
      <c r="H43" s="2437">
        <f>G43*E43</f>
        <v>0.36540459999999997</v>
      </c>
      <c r="I43" s="2438"/>
      <c r="J43" s="1128">
        <f>J42</f>
        <v>23.648673373671567</v>
      </c>
      <c r="K43" s="2437">
        <f>J43*E43</f>
        <v>0.34858144552791887</v>
      </c>
      <c r="L43" s="2439"/>
      <c r="M43" s="740"/>
    </row>
    <row r="44" spans="1:13" ht="21">
      <c r="A44" s="836">
        <v>4805750</v>
      </c>
      <c r="B44" s="1130" t="s">
        <v>4288</v>
      </c>
      <c r="C44" s="1130"/>
      <c r="D44" s="747">
        <v>5915476</v>
      </c>
      <c r="E44" s="1133">
        <v>0.06</v>
      </c>
      <c r="F44" s="747" t="s">
        <v>3367</v>
      </c>
      <c r="G44" s="762">
        <f>'5915476'!G47:I47</f>
        <v>23.64</v>
      </c>
      <c r="H44" s="2437">
        <f>G44*E44</f>
        <v>1.4183999999999999</v>
      </c>
      <c r="I44" s="2438"/>
      <c r="J44" s="1133">
        <f>'5915476'!J47:L47</f>
        <v>22.704696175688152</v>
      </c>
      <c r="K44" s="2437">
        <f>J44*E44</f>
        <v>1.3622817705412891</v>
      </c>
      <c r="L44" s="2439"/>
      <c r="M44" s="740"/>
    </row>
    <row r="45" spans="1:13">
      <c r="A45" s="2371" t="s">
        <v>4266</v>
      </c>
      <c r="B45" s="2372"/>
      <c r="C45" s="2372"/>
      <c r="D45" s="2372"/>
      <c r="E45" s="2372"/>
      <c r="F45" s="2372"/>
      <c r="G45" s="2372"/>
      <c r="H45" s="2374">
        <f>SUM(H42:I44)</f>
        <v>1.810082</v>
      </c>
      <c r="I45" s="2374"/>
      <c r="J45" s="749"/>
      <c r="K45" s="2374">
        <f>SUM(K42:L44)</f>
        <v>1.7359308098452999</v>
      </c>
      <c r="L45" s="2376"/>
      <c r="M45" s="740"/>
    </row>
    <row r="46" spans="1:13" ht="8.1" customHeight="1">
      <c r="A46" s="831"/>
      <c r="B46" s="736"/>
      <c r="C46" s="736"/>
      <c r="D46" s="736"/>
      <c r="E46" s="745"/>
      <c r="F46" s="745"/>
      <c r="G46" s="745"/>
      <c r="H46" s="745"/>
      <c r="I46" s="745"/>
      <c r="J46" s="745"/>
      <c r="K46" s="746"/>
      <c r="L46" s="837"/>
      <c r="M46" s="740"/>
    </row>
    <row r="47" spans="1:13">
      <c r="A47" s="2356" t="s">
        <v>4267</v>
      </c>
      <c r="B47" s="2359" t="s">
        <v>4268</v>
      </c>
      <c r="C47" s="1122"/>
      <c r="D47" s="750"/>
      <c r="E47" s="2359" t="s">
        <v>4228</v>
      </c>
      <c r="F47" s="2359" t="s">
        <v>4254</v>
      </c>
      <c r="G47" s="2365" t="s">
        <v>27</v>
      </c>
      <c r="H47" s="2365"/>
      <c r="I47" s="2365"/>
      <c r="J47" s="2359" t="s">
        <v>4256</v>
      </c>
      <c r="K47" s="2359"/>
      <c r="L47" s="2402"/>
      <c r="M47" s="740"/>
    </row>
    <row r="48" spans="1:13">
      <c r="A48" s="2358"/>
      <c r="B48" s="2361"/>
      <c r="C48" s="714"/>
      <c r="D48" s="730"/>
      <c r="E48" s="2361"/>
      <c r="F48" s="2361"/>
      <c r="G48" s="1121" t="s">
        <v>2800</v>
      </c>
      <c r="H48" s="1121" t="s">
        <v>2801</v>
      </c>
      <c r="I48" s="1121" t="s">
        <v>2802</v>
      </c>
      <c r="J48" s="2361"/>
      <c r="K48" s="2361"/>
      <c r="L48" s="2373"/>
      <c r="M48" s="740"/>
    </row>
    <row r="49" spans="1:15" ht="30.75" customHeight="1">
      <c r="A49" s="1244" t="s">
        <v>4284</v>
      </c>
      <c r="B49" s="2433" t="s">
        <v>4354</v>
      </c>
      <c r="C49" s="2433"/>
      <c r="D49" s="764"/>
      <c r="E49" s="765">
        <v>1.06E-3</v>
      </c>
      <c r="F49" s="765" t="s">
        <v>4269</v>
      </c>
      <c r="G49" s="765">
        <v>5915322</v>
      </c>
      <c r="H49" s="765">
        <v>5915323</v>
      </c>
      <c r="I49" s="765">
        <v>5915324</v>
      </c>
      <c r="J49" s="766"/>
      <c r="K49" s="767"/>
      <c r="L49" s="1245"/>
      <c r="M49" s="740"/>
    </row>
    <row r="50" spans="1:15" ht="30.75" customHeight="1">
      <c r="A50" s="825">
        <v>4805750</v>
      </c>
      <c r="B50" s="2447" t="s">
        <v>4355</v>
      </c>
      <c r="C50" s="2447"/>
      <c r="D50" s="702"/>
      <c r="E50" s="763">
        <v>1.4999999999999999E-2</v>
      </c>
      <c r="F50" s="731" t="s">
        <v>4269</v>
      </c>
      <c r="G50" s="731">
        <v>5914314</v>
      </c>
      <c r="H50" s="731">
        <v>5914329</v>
      </c>
      <c r="I50" s="731">
        <v>5914344</v>
      </c>
      <c r="J50" s="768"/>
      <c r="K50" s="769"/>
      <c r="L50" s="851"/>
      <c r="M50" s="740"/>
    </row>
    <row r="51" spans="1:15" ht="30.75" customHeight="1">
      <c r="A51" s="838" t="s">
        <v>4286</v>
      </c>
      <c r="B51" s="2446" t="s">
        <v>4287</v>
      </c>
      <c r="C51" s="2446"/>
      <c r="D51" s="770"/>
      <c r="E51" s="747">
        <v>1.2529999999999999E-2</v>
      </c>
      <c r="F51" s="747" t="s">
        <v>4269</v>
      </c>
      <c r="G51" s="747">
        <v>5915322</v>
      </c>
      <c r="H51" s="747">
        <v>5915323</v>
      </c>
      <c r="I51" s="747">
        <v>5915324</v>
      </c>
      <c r="J51" s="753"/>
      <c r="K51" s="754"/>
      <c r="L51" s="839"/>
      <c r="M51" s="740"/>
    </row>
    <row r="52" spans="1:15" ht="8.1" customHeight="1">
      <c r="A52" s="831"/>
      <c r="B52" s="736"/>
      <c r="C52" s="736"/>
      <c r="D52" s="736"/>
      <c r="E52" s="745"/>
      <c r="F52" s="745"/>
      <c r="G52" s="745"/>
      <c r="H52" s="745"/>
      <c r="I52" s="745"/>
      <c r="J52" s="745"/>
      <c r="K52" s="746"/>
      <c r="L52" s="837"/>
      <c r="M52" s="740"/>
    </row>
    <row r="53" spans="1:15">
      <c r="A53" s="2377" t="s">
        <v>4270</v>
      </c>
      <c r="B53" s="2378"/>
      <c r="C53" s="2378"/>
      <c r="D53" s="2378"/>
      <c r="E53" s="2378"/>
      <c r="F53" s="2379"/>
      <c r="G53" s="2364" t="s">
        <v>4230</v>
      </c>
      <c r="H53" s="2365"/>
      <c r="I53" s="2366"/>
      <c r="J53" s="2364" t="s">
        <v>4231</v>
      </c>
      <c r="K53" s="2365"/>
      <c r="L53" s="2367"/>
      <c r="M53" s="740"/>
    </row>
    <row r="54" spans="1:15" ht="15" customHeight="1" thickBot="1">
      <c r="A54" s="2405"/>
      <c r="B54" s="2406"/>
      <c r="C54" s="2406"/>
      <c r="D54" s="2406"/>
      <c r="E54" s="2406"/>
      <c r="F54" s="2407"/>
      <c r="G54" s="2408">
        <f>H45+H32+H38+G27</f>
        <v>253.31208915600001</v>
      </c>
      <c r="H54" s="2409"/>
      <c r="I54" s="2410"/>
      <c r="J54" s="2411">
        <f>K45+K38+K32+J27</f>
        <v>251.5086555463331</v>
      </c>
      <c r="K54" s="2411"/>
      <c r="L54" s="2412"/>
    </row>
    <row r="55" spans="1:15" s="702" customFormat="1">
      <c r="A55" s="2403" t="s">
        <v>4289</v>
      </c>
      <c r="B55" s="2403"/>
      <c r="C55" s="2403"/>
      <c r="D55" s="2403"/>
      <c r="E55" s="2403"/>
      <c r="F55" s="2403"/>
      <c r="G55" s="2403"/>
      <c r="H55" s="2403"/>
      <c r="I55" s="2403"/>
      <c r="J55" s="2403"/>
      <c r="K55" s="2403"/>
      <c r="L55" s="2403"/>
      <c r="N55" s="703"/>
      <c r="O55" s="703"/>
    </row>
    <row r="56" spans="1:15" s="702" customFormat="1">
      <c r="A56" s="2403" t="s">
        <v>4290</v>
      </c>
      <c r="B56" s="2403"/>
      <c r="C56" s="2403"/>
      <c r="D56" s="2403"/>
      <c r="E56" s="2403"/>
      <c r="F56" s="2403"/>
      <c r="G56" s="2403"/>
      <c r="H56" s="2403"/>
      <c r="I56" s="2403"/>
      <c r="J56" s="2403"/>
      <c r="K56" s="2403"/>
      <c r="L56" s="2403"/>
      <c r="N56" s="703"/>
      <c r="O56" s="703"/>
    </row>
    <row r="57" spans="1:15" s="702" customFormat="1">
      <c r="A57" s="2404" t="s">
        <v>4273</v>
      </c>
      <c r="B57" s="2404"/>
      <c r="C57" s="2404"/>
      <c r="D57" s="2404"/>
      <c r="E57" s="2404"/>
      <c r="F57" s="2404"/>
      <c r="G57" s="2404"/>
      <c r="H57" s="2404"/>
      <c r="I57" s="2404"/>
      <c r="J57" s="2404"/>
      <c r="K57" s="2404"/>
      <c r="L57" s="2404"/>
      <c r="N57" s="703"/>
      <c r="O57" s="703"/>
    </row>
    <row r="58" spans="1:15" s="702" customFormat="1">
      <c r="A58" s="2404" t="s">
        <v>4274</v>
      </c>
      <c r="B58" s="2404"/>
      <c r="C58" s="2404"/>
      <c r="D58" s="2404"/>
      <c r="E58" s="2404"/>
      <c r="F58" s="2404"/>
      <c r="G58" s="2404"/>
      <c r="H58" s="2404"/>
      <c r="I58" s="2404"/>
      <c r="J58" s="2404"/>
      <c r="K58" s="2404"/>
      <c r="L58" s="2404"/>
      <c r="N58" s="703"/>
      <c r="O58" s="703"/>
    </row>
  </sheetData>
  <mergeCells count="98">
    <mergeCell ref="A1:L1"/>
    <mergeCell ref="A2:L2"/>
    <mergeCell ref="A3:L3"/>
    <mergeCell ref="A4:L4"/>
    <mergeCell ref="A5:L5"/>
    <mergeCell ref="A56:L56"/>
    <mergeCell ref="A57:L57"/>
    <mergeCell ref="A58:L58"/>
    <mergeCell ref="J47:L48"/>
    <mergeCell ref="B49:C49"/>
    <mergeCell ref="A53:F54"/>
    <mergeCell ref="G53:I53"/>
    <mergeCell ref="J53:L53"/>
    <mergeCell ref="G54:I54"/>
    <mergeCell ref="J54:L54"/>
    <mergeCell ref="A47:A48"/>
    <mergeCell ref="B47:B48"/>
    <mergeCell ref="E47:E48"/>
    <mergeCell ref="F47:F48"/>
    <mergeCell ref="G47:I47"/>
    <mergeCell ref="B50:C50"/>
    <mergeCell ref="B51:C51"/>
    <mergeCell ref="A55:L55"/>
    <mergeCell ref="H42:I42"/>
    <mergeCell ref="K42:L42"/>
    <mergeCell ref="H44:I44"/>
    <mergeCell ref="K44:L44"/>
    <mergeCell ref="A45:G45"/>
    <mergeCell ref="H45:I45"/>
    <mergeCell ref="K45:L45"/>
    <mergeCell ref="K36:L36"/>
    <mergeCell ref="H43:I43"/>
    <mergeCell ref="K43:L43"/>
    <mergeCell ref="A38:G38"/>
    <mergeCell ref="H38:I38"/>
    <mergeCell ref="K38:L38"/>
    <mergeCell ref="A40:A41"/>
    <mergeCell ref="B40:B41"/>
    <mergeCell ref="D40:D41"/>
    <mergeCell ref="E40:E41"/>
    <mergeCell ref="F40:F41"/>
    <mergeCell ref="G40:I40"/>
    <mergeCell ref="J40:L40"/>
    <mergeCell ref="H41:I41"/>
    <mergeCell ref="K41:L41"/>
    <mergeCell ref="B42:C42"/>
    <mergeCell ref="H37:I37"/>
    <mergeCell ref="K37:L37"/>
    <mergeCell ref="A32:G32"/>
    <mergeCell ref="H32:I32"/>
    <mergeCell ref="K32:L32"/>
    <mergeCell ref="A34:A35"/>
    <mergeCell ref="B34:B35"/>
    <mergeCell ref="D34:D35"/>
    <mergeCell ref="E34:E35"/>
    <mergeCell ref="F34:F35"/>
    <mergeCell ref="G34:I34"/>
    <mergeCell ref="J34:L34"/>
    <mergeCell ref="H35:I35"/>
    <mergeCell ref="K35:L35"/>
    <mergeCell ref="B36:C36"/>
    <mergeCell ref="H36:I36"/>
    <mergeCell ref="H29:I29"/>
    <mergeCell ref="K29:L29"/>
    <mergeCell ref="H30:I30"/>
    <mergeCell ref="K30:L30"/>
    <mergeCell ref="H31:I31"/>
    <mergeCell ref="K31:L31"/>
    <mergeCell ref="A24:G24"/>
    <mergeCell ref="H24:I24"/>
    <mergeCell ref="K24:L24"/>
    <mergeCell ref="A26:F27"/>
    <mergeCell ref="G26:I26"/>
    <mergeCell ref="J26:L26"/>
    <mergeCell ref="G27:I27"/>
    <mergeCell ref="J27:L27"/>
    <mergeCell ref="H23:I23"/>
    <mergeCell ref="K23:L23"/>
    <mergeCell ref="A18:G18"/>
    <mergeCell ref="A20:A21"/>
    <mergeCell ref="B20:B21"/>
    <mergeCell ref="D20:D21"/>
    <mergeCell ref="E20:E21"/>
    <mergeCell ref="G20:I20"/>
    <mergeCell ref="J20:L20"/>
    <mergeCell ref="H21:I21"/>
    <mergeCell ref="K21:L21"/>
    <mergeCell ref="H22:I22"/>
    <mergeCell ref="K22:L22"/>
    <mergeCell ref="A11:L11"/>
    <mergeCell ref="A14:A16"/>
    <mergeCell ref="B14:B16"/>
    <mergeCell ref="D14:D16"/>
    <mergeCell ref="E14:F15"/>
    <mergeCell ref="G14:I14"/>
    <mergeCell ref="J14:L14"/>
    <mergeCell ref="G15:H15"/>
    <mergeCell ref="J15:K15"/>
  </mergeCells>
  <printOptions horizontalCentered="1"/>
  <pageMargins left="0.78740157480314965" right="0.19685039370078741" top="0.39370078740157483" bottom="0.78740157480314965" header="0.11811023622047245" footer="0.31496062992125984"/>
  <pageSetup paperSize="9" scale="54" firstPageNumber="41" fitToHeight="100" orientation="portrait" r:id="rId1"/>
  <headerFooter scaleWithDoc="0">
    <oddHeader>&amp;RPágina &amp;P de &amp;N</oddHeader>
    <oddFooter>&amp;R&amp;G</oddFooter>
  </headerFooter>
  <drawing r:id="rId2"/>
  <legacyDrawingHF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Planilha35">
    <tabColor rgb="FF92D050"/>
    <pageSetUpPr fitToPage="1"/>
  </sheetPr>
  <dimension ref="A1:O51"/>
  <sheetViews>
    <sheetView showGridLines="0" view="pageBreakPreview" topLeftCell="A25" zoomScale="115" zoomScaleNormal="95" zoomScaleSheetLayoutView="115" workbookViewId="0">
      <selection activeCell="B39" sqref="B39:C39"/>
    </sheetView>
  </sheetViews>
  <sheetFormatPr defaultRowHeight="12.75"/>
  <cols>
    <col min="1" max="1" width="15.85546875" style="703" customWidth="1"/>
    <col min="2" max="2" width="28.85546875" style="703" customWidth="1"/>
    <col min="3" max="3" width="10.42578125" style="703" customWidth="1"/>
    <col min="4" max="4" width="10" style="703" customWidth="1"/>
    <col min="5" max="5" width="12" style="703" customWidth="1"/>
    <col min="6" max="8" width="12.85546875" style="703" customWidth="1"/>
    <col min="9" max="9" width="11.85546875" style="703" customWidth="1"/>
    <col min="10" max="10" width="13.28515625" style="703" customWidth="1"/>
    <col min="11" max="11" width="14.5703125" style="703" customWidth="1"/>
    <col min="12" max="12" width="12.42578125" style="703" customWidth="1"/>
    <col min="13" max="13" width="2.7109375" style="702" customWidth="1"/>
    <col min="14" max="256" width="9.140625" style="703"/>
    <col min="257" max="257" width="15.85546875" style="703" customWidth="1"/>
    <col min="258" max="258" width="28.85546875" style="703" customWidth="1"/>
    <col min="259" max="259" width="10.42578125" style="703" customWidth="1"/>
    <col min="260" max="260" width="10" style="703" customWidth="1"/>
    <col min="261" max="261" width="12" style="703" customWidth="1"/>
    <col min="262" max="264" width="12.85546875" style="703" customWidth="1"/>
    <col min="265" max="265" width="11.85546875" style="703" customWidth="1"/>
    <col min="266" max="266" width="13.28515625" style="703" customWidth="1"/>
    <col min="267" max="267" width="14.5703125" style="703" customWidth="1"/>
    <col min="268" max="268" width="12.42578125" style="703" customWidth="1"/>
    <col min="269" max="269" width="2.7109375" style="703" customWidth="1"/>
    <col min="270" max="512" width="9.140625" style="703"/>
    <col min="513" max="513" width="15.85546875" style="703" customWidth="1"/>
    <col min="514" max="514" width="28.85546875" style="703" customWidth="1"/>
    <col min="515" max="515" width="10.42578125" style="703" customWidth="1"/>
    <col min="516" max="516" width="10" style="703" customWidth="1"/>
    <col min="517" max="517" width="12" style="703" customWidth="1"/>
    <col min="518" max="520" width="12.85546875" style="703" customWidth="1"/>
    <col min="521" max="521" width="11.85546875" style="703" customWidth="1"/>
    <col min="522" max="522" width="13.28515625" style="703" customWidth="1"/>
    <col min="523" max="523" width="14.5703125" style="703" customWidth="1"/>
    <col min="524" max="524" width="12.42578125" style="703" customWidth="1"/>
    <col min="525" max="525" width="2.7109375" style="703" customWidth="1"/>
    <col min="526" max="768" width="9.140625" style="703"/>
    <col min="769" max="769" width="15.85546875" style="703" customWidth="1"/>
    <col min="770" max="770" width="28.85546875" style="703" customWidth="1"/>
    <col min="771" max="771" width="10.42578125" style="703" customWidth="1"/>
    <col min="772" max="772" width="10" style="703" customWidth="1"/>
    <col min="773" max="773" width="12" style="703" customWidth="1"/>
    <col min="774" max="776" width="12.85546875" style="703" customWidth="1"/>
    <col min="777" max="777" width="11.85546875" style="703" customWidth="1"/>
    <col min="778" max="778" width="13.28515625" style="703" customWidth="1"/>
    <col min="779" max="779" width="14.5703125" style="703" customWidth="1"/>
    <col min="780" max="780" width="12.42578125" style="703" customWidth="1"/>
    <col min="781" max="781" width="2.7109375" style="703" customWidth="1"/>
    <col min="782" max="1024" width="9.140625" style="703"/>
    <col min="1025" max="1025" width="15.85546875" style="703" customWidth="1"/>
    <col min="1026" max="1026" width="28.85546875" style="703" customWidth="1"/>
    <col min="1027" max="1027" width="10.42578125" style="703" customWidth="1"/>
    <col min="1028" max="1028" width="10" style="703" customWidth="1"/>
    <col min="1029" max="1029" width="12" style="703" customWidth="1"/>
    <col min="1030" max="1032" width="12.85546875" style="703" customWidth="1"/>
    <col min="1033" max="1033" width="11.85546875" style="703" customWidth="1"/>
    <col min="1034" max="1034" width="13.28515625" style="703" customWidth="1"/>
    <col min="1035" max="1035" width="14.5703125" style="703" customWidth="1"/>
    <col min="1036" max="1036" width="12.42578125" style="703" customWidth="1"/>
    <col min="1037" max="1037" width="2.7109375" style="703" customWidth="1"/>
    <col min="1038" max="1280" width="9.140625" style="703"/>
    <col min="1281" max="1281" width="15.85546875" style="703" customWidth="1"/>
    <col min="1282" max="1282" width="28.85546875" style="703" customWidth="1"/>
    <col min="1283" max="1283" width="10.42578125" style="703" customWidth="1"/>
    <col min="1284" max="1284" width="10" style="703" customWidth="1"/>
    <col min="1285" max="1285" width="12" style="703" customWidth="1"/>
    <col min="1286" max="1288" width="12.85546875" style="703" customWidth="1"/>
    <col min="1289" max="1289" width="11.85546875" style="703" customWidth="1"/>
    <col min="1290" max="1290" width="13.28515625" style="703" customWidth="1"/>
    <col min="1291" max="1291" width="14.5703125" style="703" customWidth="1"/>
    <col min="1292" max="1292" width="12.42578125" style="703" customWidth="1"/>
    <col min="1293" max="1293" width="2.7109375" style="703" customWidth="1"/>
    <col min="1294" max="1536" width="9.140625" style="703"/>
    <col min="1537" max="1537" width="15.85546875" style="703" customWidth="1"/>
    <col min="1538" max="1538" width="28.85546875" style="703" customWidth="1"/>
    <col min="1539" max="1539" width="10.42578125" style="703" customWidth="1"/>
    <col min="1540" max="1540" width="10" style="703" customWidth="1"/>
    <col min="1541" max="1541" width="12" style="703" customWidth="1"/>
    <col min="1542" max="1544" width="12.85546875" style="703" customWidth="1"/>
    <col min="1545" max="1545" width="11.85546875" style="703" customWidth="1"/>
    <col min="1546" max="1546" width="13.28515625" style="703" customWidth="1"/>
    <col min="1547" max="1547" width="14.5703125" style="703" customWidth="1"/>
    <col min="1548" max="1548" width="12.42578125" style="703" customWidth="1"/>
    <col min="1549" max="1549" width="2.7109375" style="703" customWidth="1"/>
    <col min="1550" max="1792" width="9.140625" style="703"/>
    <col min="1793" max="1793" width="15.85546875" style="703" customWidth="1"/>
    <col min="1794" max="1794" width="28.85546875" style="703" customWidth="1"/>
    <col min="1795" max="1795" width="10.42578125" style="703" customWidth="1"/>
    <col min="1796" max="1796" width="10" style="703" customWidth="1"/>
    <col min="1797" max="1797" width="12" style="703" customWidth="1"/>
    <col min="1798" max="1800" width="12.85546875" style="703" customWidth="1"/>
    <col min="1801" max="1801" width="11.85546875" style="703" customWidth="1"/>
    <col min="1802" max="1802" width="13.28515625" style="703" customWidth="1"/>
    <col min="1803" max="1803" width="14.5703125" style="703" customWidth="1"/>
    <col min="1804" max="1804" width="12.42578125" style="703" customWidth="1"/>
    <col min="1805" max="1805" width="2.7109375" style="703" customWidth="1"/>
    <col min="1806" max="2048" width="9.140625" style="703"/>
    <col min="2049" max="2049" width="15.85546875" style="703" customWidth="1"/>
    <col min="2050" max="2050" width="28.85546875" style="703" customWidth="1"/>
    <col min="2051" max="2051" width="10.42578125" style="703" customWidth="1"/>
    <col min="2052" max="2052" width="10" style="703" customWidth="1"/>
    <col min="2053" max="2053" width="12" style="703" customWidth="1"/>
    <col min="2054" max="2056" width="12.85546875" style="703" customWidth="1"/>
    <col min="2057" max="2057" width="11.85546875" style="703" customWidth="1"/>
    <col min="2058" max="2058" width="13.28515625" style="703" customWidth="1"/>
    <col min="2059" max="2059" width="14.5703125" style="703" customWidth="1"/>
    <col min="2060" max="2060" width="12.42578125" style="703" customWidth="1"/>
    <col min="2061" max="2061" width="2.7109375" style="703" customWidth="1"/>
    <col min="2062" max="2304" width="9.140625" style="703"/>
    <col min="2305" max="2305" width="15.85546875" style="703" customWidth="1"/>
    <col min="2306" max="2306" width="28.85546875" style="703" customWidth="1"/>
    <col min="2307" max="2307" width="10.42578125" style="703" customWidth="1"/>
    <col min="2308" max="2308" width="10" style="703" customWidth="1"/>
    <col min="2309" max="2309" width="12" style="703" customWidth="1"/>
    <col min="2310" max="2312" width="12.85546875" style="703" customWidth="1"/>
    <col min="2313" max="2313" width="11.85546875" style="703" customWidth="1"/>
    <col min="2314" max="2314" width="13.28515625" style="703" customWidth="1"/>
    <col min="2315" max="2315" width="14.5703125" style="703" customWidth="1"/>
    <col min="2316" max="2316" width="12.42578125" style="703" customWidth="1"/>
    <col min="2317" max="2317" width="2.7109375" style="703" customWidth="1"/>
    <col min="2318" max="2560" width="9.140625" style="703"/>
    <col min="2561" max="2561" width="15.85546875" style="703" customWidth="1"/>
    <col min="2562" max="2562" width="28.85546875" style="703" customWidth="1"/>
    <col min="2563" max="2563" width="10.42578125" style="703" customWidth="1"/>
    <col min="2564" max="2564" width="10" style="703" customWidth="1"/>
    <col min="2565" max="2565" width="12" style="703" customWidth="1"/>
    <col min="2566" max="2568" width="12.85546875" style="703" customWidth="1"/>
    <col min="2569" max="2569" width="11.85546875" style="703" customWidth="1"/>
    <col min="2570" max="2570" width="13.28515625" style="703" customWidth="1"/>
    <col min="2571" max="2571" width="14.5703125" style="703" customWidth="1"/>
    <col min="2572" max="2572" width="12.42578125" style="703" customWidth="1"/>
    <col min="2573" max="2573" width="2.7109375" style="703" customWidth="1"/>
    <col min="2574" max="2816" width="9.140625" style="703"/>
    <col min="2817" max="2817" width="15.85546875" style="703" customWidth="1"/>
    <col min="2818" max="2818" width="28.85546875" style="703" customWidth="1"/>
    <col min="2819" max="2819" width="10.42578125" style="703" customWidth="1"/>
    <col min="2820" max="2820" width="10" style="703" customWidth="1"/>
    <col min="2821" max="2821" width="12" style="703" customWidth="1"/>
    <col min="2822" max="2824" width="12.85546875" style="703" customWidth="1"/>
    <col min="2825" max="2825" width="11.85546875" style="703" customWidth="1"/>
    <col min="2826" max="2826" width="13.28515625" style="703" customWidth="1"/>
    <col min="2827" max="2827" width="14.5703125" style="703" customWidth="1"/>
    <col min="2828" max="2828" width="12.42578125" style="703" customWidth="1"/>
    <col min="2829" max="2829" width="2.7109375" style="703" customWidth="1"/>
    <col min="2830" max="3072" width="9.140625" style="703"/>
    <col min="3073" max="3073" width="15.85546875" style="703" customWidth="1"/>
    <col min="3074" max="3074" width="28.85546875" style="703" customWidth="1"/>
    <col min="3075" max="3075" width="10.42578125" style="703" customWidth="1"/>
    <col min="3076" max="3076" width="10" style="703" customWidth="1"/>
    <col min="3077" max="3077" width="12" style="703" customWidth="1"/>
    <col min="3078" max="3080" width="12.85546875" style="703" customWidth="1"/>
    <col min="3081" max="3081" width="11.85546875" style="703" customWidth="1"/>
    <col min="3082" max="3082" width="13.28515625" style="703" customWidth="1"/>
    <col min="3083" max="3083" width="14.5703125" style="703" customWidth="1"/>
    <col min="3084" max="3084" width="12.42578125" style="703" customWidth="1"/>
    <col min="3085" max="3085" width="2.7109375" style="703" customWidth="1"/>
    <col min="3086" max="3328" width="9.140625" style="703"/>
    <col min="3329" max="3329" width="15.85546875" style="703" customWidth="1"/>
    <col min="3330" max="3330" width="28.85546875" style="703" customWidth="1"/>
    <col min="3331" max="3331" width="10.42578125" style="703" customWidth="1"/>
    <col min="3332" max="3332" width="10" style="703" customWidth="1"/>
    <col min="3333" max="3333" width="12" style="703" customWidth="1"/>
    <col min="3334" max="3336" width="12.85546875" style="703" customWidth="1"/>
    <col min="3337" max="3337" width="11.85546875" style="703" customWidth="1"/>
    <col min="3338" max="3338" width="13.28515625" style="703" customWidth="1"/>
    <col min="3339" max="3339" width="14.5703125" style="703" customWidth="1"/>
    <col min="3340" max="3340" width="12.42578125" style="703" customWidth="1"/>
    <col min="3341" max="3341" width="2.7109375" style="703" customWidth="1"/>
    <col min="3342" max="3584" width="9.140625" style="703"/>
    <col min="3585" max="3585" width="15.85546875" style="703" customWidth="1"/>
    <col min="3586" max="3586" width="28.85546875" style="703" customWidth="1"/>
    <col min="3587" max="3587" width="10.42578125" style="703" customWidth="1"/>
    <col min="3588" max="3588" width="10" style="703" customWidth="1"/>
    <col min="3589" max="3589" width="12" style="703" customWidth="1"/>
    <col min="3590" max="3592" width="12.85546875" style="703" customWidth="1"/>
    <col min="3593" max="3593" width="11.85546875" style="703" customWidth="1"/>
    <col min="3594" max="3594" width="13.28515625" style="703" customWidth="1"/>
    <col min="3595" max="3595" width="14.5703125" style="703" customWidth="1"/>
    <col min="3596" max="3596" width="12.42578125" style="703" customWidth="1"/>
    <col min="3597" max="3597" width="2.7109375" style="703" customWidth="1"/>
    <col min="3598" max="3840" width="9.140625" style="703"/>
    <col min="3841" max="3841" width="15.85546875" style="703" customWidth="1"/>
    <col min="3842" max="3842" width="28.85546875" style="703" customWidth="1"/>
    <col min="3843" max="3843" width="10.42578125" style="703" customWidth="1"/>
    <col min="3844" max="3844" width="10" style="703" customWidth="1"/>
    <col min="3845" max="3845" width="12" style="703" customWidth="1"/>
    <col min="3846" max="3848" width="12.85546875" style="703" customWidth="1"/>
    <col min="3849" max="3849" width="11.85546875" style="703" customWidth="1"/>
    <col min="3850" max="3850" width="13.28515625" style="703" customWidth="1"/>
    <col min="3851" max="3851" width="14.5703125" style="703" customWidth="1"/>
    <col min="3852" max="3852" width="12.42578125" style="703" customWidth="1"/>
    <col min="3853" max="3853" width="2.7109375" style="703" customWidth="1"/>
    <col min="3854" max="4096" width="9.140625" style="703"/>
    <col min="4097" max="4097" width="15.85546875" style="703" customWidth="1"/>
    <col min="4098" max="4098" width="28.85546875" style="703" customWidth="1"/>
    <col min="4099" max="4099" width="10.42578125" style="703" customWidth="1"/>
    <col min="4100" max="4100" width="10" style="703" customWidth="1"/>
    <col min="4101" max="4101" width="12" style="703" customWidth="1"/>
    <col min="4102" max="4104" width="12.85546875" style="703" customWidth="1"/>
    <col min="4105" max="4105" width="11.85546875" style="703" customWidth="1"/>
    <col min="4106" max="4106" width="13.28515625" style="703" customWidth="1"/>
    <col min="4107" max="4107" width="14.5703125" style="703" customWidth="1"/>
    <col min="4108" max="4108" width="12.42578125" style="703" customWidth="1"/>
    <col min="4109" max="4109" width="2.7109375" style="703" customWidth="1"/>
    <col min="4110" max="4352" width="9.140625" style="703"/>
    <col min="4353" max="4353" width="15.85546875" style="703" customWidth="1"/>
    <col min="4354" max="4354" width="28.85546875" style="703" customWidth="1"/>
    <col min="4355" max="4355" width="10.42578125" style="703" customWidth="1"/>
    <col min="4356" max="4356" width="10" style="703" customWidth="1"/>
    <col min="4357" max="4357" width="12" style="703" customWidth="1"/>
    <col min="4358" max="4360" width="12.85546875" style="703" customWidth="1"/>
    <col min="4361" max="4361" width="11.85546875" style="703" customWidth="1"/>
    <col min="4362" max="4362" width="13.28515625" style="703" customWidth="1"/>
    <col min="4363" max="4363" width="14.5703125" style="703" customWidth="1"/>
    <col min="4364" max="4364" width="12.42578125" style="703" customWidth="1"/>
    <col min="4365" max="4365" width="2.7109375" style="703" customWidth="1"/>
    <col min="4366" max="4608" width="9.140625" style="703"/>
    <col min="4609" max="4609" width="15.85546875" style="703" customWidth="1"/>
    <col min="4610" max="4610" width="28.85546875" style="703" customWidth="1"/>
    <col min="4611" max="4611" width="10.42578125" style="703" customWidth="1"/>
    <col min="4612" max="4612" width="10" style="703" customWidth="1"/>
    <col min="4613" max="4613" width="12" style="703" customWidth="1"/>
    <col min="4614" max="4616" width="12.85546875" style="703" customWidth="1"/>
    <col min="4617" max="4617" width="11.85546875" style="703" customWidth="1"/>
    <col min="4618" max="4618" width="13.28515625" style="703" customWidth="1"/>
    <col min="4619" max="4619" width="14.5703125" style="703" customWidth="1"/>
    <col min="4620" max="4620" width="12.42578125" style="703" customWidth="1"/>
    <col min="4621" max="4621" width="2.7109375" style="703" customWidth="1"/>
    <col min="4622" max="4864" width="9.140625" style="703"/>
    <col min="4865" max="4865" width="15.85546875" style="703" customWidth="1"/>
    <col min="4866" max="4866" width="28.85546875" style="703" customWidth="1"/>
    <col min="4867" max="4867" width="10.42578125" style="703" customWidth="1"/>
    <col min="4868" max="4868" width="10" style="703" customWidth="1"/>
    <col min="4869" max="4869" width="12" style="703" customWidth="1"/>
    <col min="4870" max="4872" width="12.85546875" style="703" customWidth="1"/>
    <col min="4873" max="4873" width="11.85546875" style="703" customWidth="1"/>
    <col min="4874" max="4874" width="13.28515625" style="703" customWidth="1"/>
    <col min="4875" max="4875" width="14.5703125" style="703" customWidth="1"/>
    <col min="4876" max="4876" width="12.42578125" style="703" customWidth="1"/>
    <col min="4877" max="4877" width="2.7109375" style="703" customWidth="1"/>
    <col min="4878" max="5120" width="9.140625" style="703"/>
    <col min="5121" max="5121" width="15.85546875" style="703" customWidth="1"/>
    <col min="5122" max="5122" width="28.85546875" style="703" customWidth="1"/>
    <col min="5123" max="5123" width="10.42578125" style="703" customWidth="1"/>
    <col min="5124" max="5124" width="10" style="703" customWidth="1"/>
    <col min="5125" max="5125" width="12" style="703" customWidth="1"/>
    <col min="5126" max="5128" width="12.85546875" style="703" customWidth="1"/>
    <col min="5129" max="5129" width="11.85546875" style="703" customWidth="1"/>
    <col min="5130" max="5130" width="13.28515625" style="703" customWidth="1"/>
    <col min="5131" max="5131" width="14.5703125" style="703" customWidth="1"/>
    <col min="5132" max="5132" width="12.42578125" style="703" customWidth="1"/>
    <col min="5133" max="5133" width="2.7109375" style="703" customWidth="1"/>
    <col min="5134" max="5376" width="9.140625" style="703"/>
    <col min="5377" max="5377" width="15.85546875" style="703" customWidth="1"/>
    <col min="5378" max="5378" width="28.85546875" style="703" customWidth="1"/>
    <col min="5379" max="5379" width="10.42578125" style="703" customWidth="1"/>
    <col min="5380" max="5380" width="10" style="703" customWidth="1"/>
    <col min="5381" max="5381" width="12" style="703" customWidth="1"/>
    <col min="5382" max="5384" width="12.85546875" style="703" customWidth="1"/>
    <col min="5385" max="5385" width="11.85546875" style="703" customWidth="1"/>
    <col min="5386" max="5386" width="13.28515625" style="703" customWidth="1"/>
    <col min="5387" max="5387" width="14.5703125" style="703" customWidth="1"/>
    <col min="5388" max="5388" width="12.42578125" style="703" customWidth="1"/>
    <col min="5389" max="5389" width="2.7109375" style="703" customWidth="1"/>
    <col min="5390" max="5632" width="9.140625" style="703"/>
    <col min="5633" max="5633" width="15.85546875" style="703" customWidth="1"/>
    <col min="5634" max="5634" width="28.85546875" style="703" customWidth="1"/>
    <col min="5635" max="5635" width="10.42578125" style="703" customWidth="1"/>
    <col min="5636" max="5636" width="10" style="703" customWidth="1"/>
    <col min="5637" max="5637" width="12" style="703" customWidth="1"/>
    <col min="5638" max="5640" width="12.85546875" style="703" customWidth="1"/>
    <col min="5641" max="5641" width="11.85546875" style="703" customWidth="1"/>
    <col min="5642" max="5642" width="13.28515625" style="703" customWidth="1"/>
    <col min="5643" max="5643" width="14.5703125" style="703" customWidth="1"/>
    <col min="5644" max="5644" width="12.42578125" style="703" customWidth="1"/>
    <col min="5645" max="5645" width="2.7109375" style="703" customWidth="1"/>
    <col min="5646" max="5888" width="9.140625" style="703"/>
    <col min="5889" max="5889" width="15.85546875" style="703" customWidth="1"/>
    <col min="5890" max="5890" width="28.85546875" style="703" customWidth="1"/>
    <col min="5891" max="5891" width="10.42578125" style="703" customWidth="1"/>
    <col min="5892" max="5892" width="10" style="703" customWidth="1"/>
    <col min="5893" max="5893" width="12" style="703" customWidth="1"/>
    <col min="5894" max="5896" width="12.85546875" style="703" customWidth="1"/>
    <col min="5897" max="5897" width="11.85546875" style="703" customWidth="1"/>
    <col min="5898" max="5898" width="13.28515625" style="703" customWidth="1"/>
    <col min="5899" max="5899" width="14.5703125" style="703" customWidth="1"/>
    <col min="5900" max="5900" width="12.42578125" style="703" customWidth="1"/>
    <col min="5901" max="5901" width="2.7109375" style="703" customWidth="1"/>
    <col min="5902" max="6144" width="9.140625" style="703"/>
    <col min="6145" max="6145" width="15.85546875" style="703" customWidth="1"/>
    <col min="6146" max="6146" width="28.85546875" style="703" customWidth="1"/>
    <col min="6147" max="6147" width="10.42578125" style="703" customWidth="1"/>
    <col min="6148" max="6148" width="10" style="703" customWidth="1"/>
    <col min="6149" max="6149" width="12" style="703" customWidth="1"/>
    <col min="6150" max="6152" width="12.85546875" style="703" customWidth="1"/>
    <col min="6153" max="6153" width="11.85546875" style="703" customWidth="1"/>
    <col min="6154" max="6154" width="13.28515625" style="703" customWidth="1"/>
    <col min="6155" max="6155" width="14.5703125" style="703" customWidth="1"/>
    <col min="6156" max="6156" width="12.42578125" style="703" customWidth="1"/>
    <col min="6157" max="6157" width="2.7109375" style="703" customWidth="1"/>
    <col min="6158" max="6400" width="9.140625" style="703"/>
    <col min="6401" max="6401" width="15.85546875" style="703" customWidth="1"/>
    <col min="6402" max="6402" width="28.85546875" style="703" customWidth="1"/>
    <col min="6403" max="6403" width="10.42578125" style="703" customWidth="1"/>
    <col min="6404" max="6404" width="10" style="703" customWidth="1"/>
    <col min="6405" max="6405" width="12" style="703" customWidth="1"/>
    <col min="6406" max="6408" width="12.85546875" style="703" customWidth="1"/>
    <col min="6409" max="6409" width="11.85546875" style="703" customWidth="1"/>
    <col min="6410" max="6410" width="13.28515625" style="703" customWidth="1"/>
    <col min="6411" max="6411" width="14.5703125" style="703" customWidth="1"/>
    <col min="6412" max="6412" width="12.42578125" style="703" customWidth="1"/>
    <col min="6413" max="6413" width="2.7109375" style="703" customWidth="1"/>
    <col min="6414" max="6656" width="9.140625" style="703"/>
    <col min="6657" max="6657" width="15.85546875" style="703" customWidth="1"/>
    <col min="6658" max="6658" width="28.85546875" style="703" customWidth="1"/>
    <col min="6659" max="6659" width="10.42578125" style="703" customWidth="1"/>
    <col min="6660" max="6660" width="10" style="703" customWidth="1"/>
    <col min="6661" max="6661" width="12" style="703" customWidth="1"/>
    <col min="6662" max="6664" width="12.85546875" style="703" customWidth="1"/>
    <col min="6665" max="6665" width="11.85546875" style="703" customWidth="1"/>
    <col min="6666" max="6666" width="13.28515625" style="703" customWidth="1"/>
    <col min="6667" max="6667" width="14.5703125" style="703" customWidth="1"/>
    <col min="6668" max="6668" width="12.42578125" style="703" customWidth="1"/>
    <col min="6669" max="6669" width="2.7109375" style="703" customWidth="1"/>
    <col min="6670" max="6912" width="9.140625" style="703"/>
    <col min="6913" max="6913" width="15.85546875" style="703" customWidth="1"/>
    <col min="6914" max="6914" width="28.85546875" style="703" customWidth="1"/>
    <col min="6915" max="6915" width="10.42578125" style="703" customWidth="1"/>
    <col min="6916" max="6916" width="10" style="703" customWidth="1"/>
    <col min="6917" max="6917" width="12" style="703" customWidth="1"/>
    <col min="6918" max="6920" width="12.85546875" style="703" customWidth="1"/>
    <col min="6921" max="6921" width="11.85546875" style="703" customWidth="1"/>
    <col min="6922" max="6922" width="13.28515625" style="703" customWidth="1"/>
    <col min="6923" max="6923" width="14.5703125" style="703" customWidth="1"/>
    <col min="6924" max="6924" width="12.42578125" style="703" customWidth="1"/>
    <col min="6925" max="6925" width="2.7109375" style="703" customWidth="1"/>
    <col min="6926" max="7168" width="9.140625" style="703"/>
    <col min="7169" max="7169" width="15.85546875" style="703" customWidth="1"/>
    <col min="7170" max="7170" width="28.85546875" style="703" customWidth="1"/>
    <col min="7171" max="7171" width="10.42578125" style="703" customWidth="1"/>
    <col min="7172" max="7172" width="10" style="703" customWidth="1"/>
    <col min="7173" max="7173" width="12" style="703" customWidth="1"/>
    <col min="7174" max="7176" width="12.85546875" style="703" customWidth="1"/>
    <col min="7177" max="7177" width="11.85546875" style="703" customWidth="1"/>
    <col min="7178" max="7178" width="13.28515625" style="703" customWidth="1"/>
    <col min="7179" max="7179" width="14.5703125" style="703" customWidth="1"/>
    <col min="7180" max="7180" width="12.42578125" style="703" customWidth="1"/>
    <col min="7181" max="7181" width="2.7109375" style="703" customWidth="1"/>
    <col min="7182" max="7424" width="9.140625" style="703"/>
    <col min="7425" max="7425" width="15.85546875" style="703" customWidth="1"/>
    <col min="7426" max="7426" width="28.85546875" style="703" customWidth="1"/>
    <col min="7427" max="7427" width="10.42578125" style="703" customWidth="1"/>
    <col min="7428" max="7428" width="10" style="703" customWidth="1"/>
    <col min="7429" max="7429" width="12" style="703" customWidth="1"/>
    <col min="7430" max="7432" width="12.85546875" style="703" customWidth="1"/>
    <col min="7433" max="7433" width="11.85546875" style="703" customWidth="1"/>
    <col min="7434" max="7434" width="13.28515625" style="703" customWidth="1"/>
    <col min="7435" max="7435" width="14.5703125" style="703" customWidth="1"/>
    <col min="7436" max="7436" width="12.42578125" style="703" customWidth="1"/>
    <col min="7437" max="7437" width="2.7109375" style="703" customWidth="1"/>
    <col min="7438" max="7680" width="9.140625" style="703"/>
    <col min="7681" max="7681" width="15.85546875" style="703" customWidth="1"/>
    <col min="7682" max="7682" width="28.85546875" style="703" customWidth="1"/>
    <col min="7683" max="7683" width="10.42578125" style="703" customWidth="1"/>
    <col min="7684" max="7684" width="10" style="703" customWidth="1"/>
    <col min="7685" max="7685" width="12" style="703" customWidth="1"/>
    <col min="7686" max="7688" width="12.85546875" style="703" customWidth="1"/>
    <col min="7689" max="7689" width="11.85546875" style="703" customWidth="1"/>
    <col min="7690" max="7690" width="13.28515625" style="703" customWidth="1"/>
    <col min="7691" max="7691" width="14.5703125" style="703" customWidth="1"/>
    <col min="7692" max="7692" width="12.42578125" style="703" customWidth="1"/>
    <col min="7693" max="7693" width="2.7109375" style="703" customWidth="1"/>
    <col min="7694" max="7936" width="9.140625" style="703"/>
    <col min="7937" max="7937" width="15.85546875" style="703" customWidth="1"/>
    <col min="7938" max="7938" width="28.85546875" style="703" customWidth="1"/>
    <col min="7939" max="7939" width="10.42578125" style="703" customWidth="1"/>
    <col min="7940" max="7940" width="10" style="703" customWidth="1"/>
    <col min="7941" max="7941" width="12" style="703" customWidth="1"/>
    <col min="7942" max="7944" width="12.85546875" style="703" customWidth="1"/>
    <col min="7945" max="7945" width="11.85546875" style="703" customWidth="1"/>
    <col min="7946" max="7946" width="13.28515625" style="703" customWidth="1"/>
    <col min="7947" max="7947" width="14.5703125" style="703" customWidth="1"/>
    <col min="7948" max="7948" width="12.42578125" style="703" customWidth="1"/>
    <col min="7949" max="7949" width="2.7109375" style="703" customWidth="1"/>
    <col min="7950" max="8192" width="9.140625" style="703"/>
    <col min="8193" max="8193" width="15.85546875" style="703" customWidth="1"/>
    <col min="8194" max="8194" width="28.85546875" style="703" customWidth="1"/>
    <col min="8195" max="8195" width="10.42578125" style="703" customWidth="1"/>
    <col min="8196" max="8196" width="10" style="703" customWidth="1"/>
    <col min="8197" max="8197" width="12" style="703" customWidth="1"/>
    <col min="8198" max="8200" width="12.85546875" style="703" customWidth="1"/>
    <col min="8201" max="8201" width="11.85546875" style="703" customWidth="1"/>
    <col min="8202" max="8202" width="13.28515625" style="703" customWidth="1"/>
    <col min="8203" max="8203" width="14.5703125" style="703" customWidth="1"/>
    <col min="8204" max="8204" width="12.42578125" style="703" customWidth="1"/>
    <col min="8205" max="8205" width="2.7109375" style="703" customWidth="1"/>
    <col min="8206" max="8448" width="9.140625" style="703"/>
    <col min="8449" max="8449" width="15.85546875" style="703" customWidth="1"/>
    <col min="8450" max="8450" width="28.85546875" style="703" customWidth="1"/>
    <col min="8451" max="8451" width="10.42578125" style="703" customWidth="1"/>
    <col min="8452" max="8452" width="10" style="703" customWidth="1"/>
    <col min="8453" max="8453" width="12" style="703" customWidth="1"/>
    <col min="8454" max="8456" width="12.85546875" style="703" customWidth="1"/>
    <col min="8457" max="8457" width="11.85546875" style="703" customWidth="1"/>
    <col min="8458" max="8458" width="13.28515625" style="703" customWidth="1"/>
    <col min="8459" max="8459" width="14.5703125" style="703" customWidth="1"/>
    <col min="8460" max="8460" width="12.42578125" style="703" customWidth="1"/>
    <col min="8461" max="8461" width="2.7109375" style="703" customWidth="1"/>
    <col min="8462" max="8704" width="9.140625" style="703"/>
    <col min="8705" max="8705" width="15.85546875" style="703" customWidth="1"/>
    <col min="8706" max="8706" width="28.85546875" style="703" customWidth="1"/>
    <col min="8707" max="8707" width="10.42578125" style="703" customWidth="1"/>
    <col min="8708" max="8708" width="10" style="703" customWidth="1"/>
    <col min="8709" max="8709" width="12" style="703" customWidth="1"/>
    <col min="8710" max="8712" width="12.85546875" style="703" customWidth="1"/>
    <col min="8713" max="8713" width="11.85546875" style="703" customWidth="1"/>
    <col min="8714" max="8714" width="13.28515625" style="703" customWidth="1"/>
    <col min="8715" max="8715" width="14.5703125" style="703" customWidth="1"/>
    <col min="8716" max="8716" width="12.42578125" style="703" customWidth="1"/>
    <col min="8717" max="8717" width="2.7109375" style="703" customWidth="1"/>
    <col min="8718" max="8960" width="9.140625" style="703"/>
    <col min="8961" max="8961" width="15.85546875" style="703" customWidth="1"/>
    <col min="8962" max="8962" width="28.85546875" style="703" customWidth="1"/>
    <col min="8963" max="8963" width="10.42578125" style="703" customWidth="1"/>
    <col min="8964" max="8964" width="10" style="703" customWidth="1"/>
    <col min="8965" max="8965" width="12" style="703" customWidth="1"/>
    <col min="8966" max="8968" width="12.85546875" style="703" customWidth="1"/>
    <col min="8969" max="8969" width="11.85546875" style="703" customWidth="1"/>
    <col min="8970" max="8970" width="13.28515625" style="703" customWidth="1"/>
    <col min="8971" max="8971" width="14.5703125" style="703" customWidth="1"/>
    <col min="8972" max="8972" width="12.42578125" style="703" customWidth="1"/>
    <col min="8973" max="8973" width="2.7109375" style="703" customWidth="1"/>
    <col min="8974" max="9216" width="9.140625" style="703"/>
    <col min="9217" max="9217" width="15.85546875" style="703" customWidth="1"/>
    <col min="9218" max="9218" width="28.85546875" style="703" customWidth="1"/>
    <col min="9219" max="9219" width="10.42578125" style="703" customWidth="1"/>
    <col min="9220" max="9220" width="10" style="703" customWidth="1"/>
    <col min="9221" max="9221" width="12" style="703" customWidth="1"/>
    <col min="9222" max="9224" width="12.85546875" style="703" customWidth="1"/>
    <col min="9225" max="9225" width="11.85546875" style="703" customWidth="1"/>
    <col min="9226" max="9226" width="13.28515625" style="703" customWidth="1"/>
    <col min="9227" max="9227" width="14.5703125" style="703" customWidth="1"/>
    <col min="9228" max="9228" width="12.42578125" style="703" customWidth="1"/>
    <col min="9229" max="9229" width="2.7109375" style="703" customWidth="1"/>
    <col min="9230" max="9472" width="9.140625" style="703"/>
    <col min="9473" max="9473" width="15.85546875" style="703" customWidth="1"/>
    <col min="9474" max="9474" width="28.85546875" style="703" customWidth="1"/>
    <col min="9475" max="9475" width="10.42578125" style="703" customWidth="1"/>
    <col min="9476" max="9476" width="10" style="703" customWidth="1"/>
    <col min="9477" max="9477" width="12" style="703" customWidth="1"/>
    <col min="9478" max="9480" width="12.85546875" style="703" customWidth="1"/>
    <col min="9481" max="9481" width="11.85546875" style="703" customWidth="1"/>
    <col min="9482" max="9482" width="13.28515625" style="703" customWidth="1"/>
    <col min="9483" max="9483" width="14.5703125" style="703" customWidth="1"/>
    <col min="9484" max="9484" width="12.42578125" style="703" customWidth="1"/>
    <col min="9485" max="9485" width="2.7109375" style="703" customWidth="1"/>
    <col min="9486" max="9728" width="9.140625" style="703"/>
    <col min="9729" max="9729" width="15.85546875" style="703" customWidth="1"/>
    <col min="9730" max="9730" width="28.85546875" style="703" customWidth="1"/>
    <col min="9731" max="9731" width="10.42578125" style="703" customWidth="1"/>
    <col min="9732" max="9732" width="10" style="703" customWidth="1"/>
    <col min="9733" max="9733" width="12" style="703" customWidth="1"/>
    <col min="9734" max="9736" width="12.85546875" style="703" customWidth="1"/>
    <col min="9737" max="9737" width="11.85546875" style="703" customWidth="1"/>
    <col min="9738" max="9738" width="13.28515625" style="703" customWidth="1"/>
    <col min="9739" max="9739" width="14.5703125" style="703" customWidth="1"/>
    <col min="9740" max="9740" width="12.42578125" style="703" customWidth="1"/>
    <col min="9741" max="9741" width="2.7109375" style="703" customWidth="1"/>
    <col min="9742" max="9984" width="9.140625" style="703"/>
    <col min="9985" max="9985" width="15.85546875" style="703" customWidth="1"/>
    <col min="9986" max="9986" width="28.85546875" style="703" customWidth="1"/>
    <col min="9987" max="9987" width="10.42578125" style="703" customWidth="1"/>
    <col min="9988" max="9988" width="10" style="703" customWidth="1"/>
    <col min="9989" max="9989" width="12" style="703" customWidth="1"/>
    <col min="9990" max="9992" width="12.85546875" style="703" customWidth="1"/>
    <col min="9993" max="9993" width="11.85546875" style="703" customWidth="1"/>
    <col min="9994" max="9994" width="13.28515625" style="703" customWidth="1"/>
    <col min="9995" max="9995" width="14.5703125" style="703" customWidth="1"/>
    <col min="9996" max="9996" width="12.42578125" style="703" customWidth="1"/>
    <col min="9997" max="9997" width="2.7109375" style="703" customWidth="1"/>
    <col min="9998" max="10240" width="9.140625" style="703"/>
    <col min="10241" max="10241" width="15.85546875" style="703" customWidth="1"/>
    <col min="10242" max="10242" width="28.85546875" style="703" customWidth="1"/>
    <col min="10243" max="10243" width="10.42578125" style="703" customWidth="1"/>
    <col min="10244" max="10244" width="10" style="703" customWidth="1"/>
    <col min="10245" max="10245" width="12" style="703" customWidth="1"/>
    <col min="10246" max="10248" width="12.85546875" style="703" customWidth="1"/>
    <col min="10249" max="10249" width="11.85546875" style="703" customWidth="1"/>
    <col min="10250" max="10250" width="13.28515625" style="703" customWidth="1"/>
    <col min="10251" max="10251" width="14.5703125" style="703" customWidth="1"/>
    <col min="10252" max="10252" width="12.42578125" style="703" customWidth="1"/>
    <col min="10253" max="10253" width="2.7109375" style="703" customWidth="1"/>
    <col min="10254" max="10496" width="9.140625" style="703"/>
    <col min="10497" max="10497" width="15.85546875" style="703" customWidth="1"/>
    <col min="10498" max="10498" width="28.85546875" style="703" customWidth="1"/>
    <col min="10499" max="10499" width="10.42578125" style="703" customWidth="1"/>
    <col min="10500" max="10500" width="10" style="703" customWidth="1"/>
    <col min="10501" max="10501" width="12" style="703" customWidth="1"/>
    <col min="10502" max="10504" width="12.85546875" style="703" customWidth="1"/>
    <col min="10505" max="10505" width="11.85546875" style="703" customWidth="1"/>
    <col min="10506" max="10506" width="13.28515625" style="703" customWidth="1"/>
    <col min="10507" max="10507" width="14.5703125" style="703" customWidth="1"/>
    <col min="10508" max="10508" width="12.42578125" style="703" customWidth="1"/>
    <col min="10509" max="10509" width="2.7109375" style="703" customWidth="1"/>
    <col min="10510" max="10752" width="9.140625" style="703"/>
    <col min="10753" max="10753" width="15.85546875" style="703" customWidth="1"/>
    <col min="10754" max="10754" width="28.85546875" style="703" customWidth="1"/>
    <col min="10755" max="10755" width="10.42578125" style="703" customWidth="1"/>
    <col min="10756" max="10756" width="10" style="703" customWidth="1"/>
    <col min="10757" max="10757" width="12" style="703" customWidth="1"/>
    <col min="10758" max="10760" width="12.85546875" style="703" customWidth="1"/>
    <col min="10761" max="10761" width="11.85546875" style="703" customWidth="1"/>
    <col min="10762" max="10762" width="13.28515625" style="703" customWidth="1"/>
    <col min="10763" max="10763" width="14.5703125" style="703" customWidth="1"/>
    <col min="10764" max="10764" width="12.42578125" style="703" customWidth="1"/>
    <col min="10765" max="10765" width="2.7109375" style="703" customWidth="1"/>
    <col min="10766" max="11008" width="9.140625" style="703"/>
    <col min="11009" max="11009" width="15.85546875" style="703" customWidth="1"/>
    <col min="11010" max="11010" width="28.85546875" style="703" customWidth="1"/>
    <col min="11011" max="11011" width="10.42578125" style="703" customWidth="1"/>
    <col min="11012" max="11012" width="10" style="703" customWidth="1"/>
    <col min="11013" max="11013" width="12" style="703" customWidth="1"/>
    <col min="11014" max="11016" width="12.85546875" style="703" customWidth="1"/>
    <col min="11017" max="11017" width="11.85546875" style="703" customWidth="1"/>
    <col min="11018" max="11018" width="13.28515625" style="703" customWidth="1"/>
    <col min="11019" max="11019" width="14.5703125" style="703" customWidth="1"/>
    <col min="11020" max="11020" width="12.42578125" style="703" customWidth="1"/>
    <col min="11021" max="11021" width="2.7109375" style="703" customWidth="1"/>
    <col min="11022" max="11264" width="9.140625" style="703"/>
    <col min="11265" max="11265" width="15.85546875" style="703" customWidth="1"/>
    <col min="11266" max="11266" width="28.85546875" style="703" customWidth="1"/>
    <col min="11267" max="11267" width="10.42578125" style="703" customWidth="1"/>
    <col min="11268" max="11268" width="10" style="703" customWidth="1"/>
    <col min="11269" max="11269" width="12" style="703" customWidth="1"/>
    <col min="11270" max="11272" width="12.85546875" style="703" customWidth="1"/>
    <col min="11273" max="11273" width="11.85546875" style="703" customWidth="1"/>
    <col min="11274" max="11274" width="13.28515625" style="703" customWidth="1"/>
    <col min="11275" max="11275" width="14.5703125" style="703" customWidth="1"/>
    <col min="11276" max="11276" width="12.42578125" style="703" customWidth="1"/>
    <col min="11277" max="11277" width="2.7109375" style="703" customWidth="1"/>
    <col min="11278" max="11520" width="9.140625" style="703"/>
    <col min="11521" max="11521" width="15.85546875" style="703" customWidth="1"/>
    <col min="11522" max="11522" width="28.85546875" style="703" customWidth="1"/>
    <col min="11523" max="11523" width="10.42578125" style="703" customWidth="1"/>
    <col min="11524" max="11524" width="10" style="703" customWidth="1"/>
    <col min="11525" max="11525" width="12" style="703" customWidth="1"/>
    <col min="11526" max="11528" width="12.85546875" style="703" customWidth="1"/>
    <col min="11529" max="11529" width="11.85546875" style="703" customWidth="1"/>
    <col min="11530" max="11530" width="13.28515625" style="703" customWidth="1"/>
    <col min="11531" max="11531" width="14.5703125" style="703" customWidth="1"/>
    <col min="11532" max="11532" width="12.42578125" style="703" customWidth="1"/>
    <col min="11533" max="11533" width="2.7109375" style="703" customWidth="1"/>
    <col min="11534" max="11776" width="9.140625" style="703"/>
    <col min="11777" max="11777" width="15.85546875" style="703" customWidth="1"/>
    <col min="11778" max="11778" width="28.85546875" style="703" customWidth="1"/>
    <col min="11779" max="11779" width="10.42578125" style="703" customWidth="1"/>
    <col min="11780" max="11780" width="10" style="703" customWidth="1"/>
    <col min="11781" max="11781" width="12" style="703" customWidth="1"/>
    <col min="11782" max="11784" width="12.85546875" style="703" customWidth="1"/>
    <col min="11785" max="11785" width="11.85546875" style="703" customWidth="1"/>
    <col min="11786" max="11786" width="13.28515625" style="703" customWidth="1"/>
    <col min="11787" max="11787" width="14.5703125" style="703" customWidth="1"/>
    <col min="11788" max="11788" width="12.42578125" style="703" customWidth="1"/>
    <col min="11789" max="11789" width="2.7109375" style="703" customWidth="1"/>
    <col min="11790" max="12032" width="9.140625" style="703"/>
    <col min="12033" max="12033" width="15.85546875" style="703" customWidth="1"/>
    <col min="12034" max="12034" width="28.85546875" style="703" customWidth="1"/>
    <col min="12035" max="12035" width="10.42578125" style="703" customWidth="1"/>
    <col min="12036" max="12036" width="10" style="703" customWidth="1"/>
    <col min="12037" max="12037" width="12" style="703" customWidth="1"/>
    <col min="12038" max="12040" width="12.85546875" style="703" customWidth="1"/>
    <col min="12041" max="12041" width="11.85546875" style="703" customWidth="1"/>
    <col min="12042" max="12042" width="13.28515625" style="703" customWidth="1"/>
    <col min="12043" max="12043" width="14.5703125" style="703" customWidth="1"/>
    <col min="12044" max="12044" width="12.42578125" style="703" customWidth="1"/>
    <col min="12045" max="12045" width="2.7109375" style="703" customWidth="1"/>
    <col min="12046" max="12288" width="9.140625" style="703"/>
    <col min="12289" max="12289" width="15.85546875" style="703" customWidth="1"/>
    <col min="12290" max="12290" width="28.85546875" style="703" customWidth="1"/>
    <col min="12291" max="12291" width="10.42578125" style="703" customWidth="1"/>
    <col min="12292" max="12292" width="10" style="703" customWidth="1"/>
    <col min="12293" max="12293" width="12" style="703" customWidth="1"/>
    <col min="12294" max="12296" width="12.85546875" style="703" customWidth="1"/>
    <col min="12297" max="12297" width="11.85546875" style="703" customWidth="1"/>
    <col min="12298" max="12298" width="13.28515625" style="703" customWidth="1"/>
    <col min="12299" max="12299" width="14.5703125" style="703" customWidth="1"/>
    <col min="12300" max="12300" width="12.42578125" style="703" customWidth="1"/>
    <col min="12301" max="12301" width="2.7109375" style="703" customWidth="1"/>
    <col min="12302" max="12544" width="9.140625" style="703"/>
    <col min="12545" max="12545" width="15.85546875" style="703" customWidth="1"/>
    <col min="12546" max="12546" width="28.85546875" style="703" customWidth="1"/>
    <col min="12547" max="12547" width="10.42578125" style="703" customWidth="1"/>
    <col min="12548" max="12548" width="10" style="703" customWidth="1"/>
    <col min="12549" max="12549" width="12" style="703" customWidth="1"/>
    <col min="12550" max="12552" width="12.85546875" style="703" customWidth="1"/>
    <col min="12553" max="12553" width="11.85546875" style="703" customWidth="1"/>
    <col min="12554" max="12554" width="13.28515625" style="703" customWidth="1"/>
    <col min="12555" max="12555" width="14.5703125" style="703" customWidth="1"/>
    <col min="12556" max="12556" width="12.42578125" style="703" customWidth="1"/>
    <col min="12557" max="12557" width="2.7109375" style="703" customWidth="1"/>
    <col min="12558" max="12800" width="9.140625" style="703"/>
    <col min="12801" max="12801" width="15.85546875" style="703" customWidth="1"/>
    <col min="12802" max="12802" width="28.85546875" style="703" customWidth="1"/>
    <col min="12803" max="12803" width="10.42578125" style="703" customWidth="1"/>
    <col min="12804" max="12804" width="10" style="703" customWidth="1"/>
    <col min="12805" max="12805" width="12" style="703" customWidth="1"/>
    <col min="12806" max="12808" width="12.85546875" style="703" customWidth="1"/>
    <col min="12809" max="12809" width="11.85546875" style="703" customWidth="1"/>
    <col min="12810" max="12810" width="13.28515625" style="703" customWidth="1"/>
    <col min="12811" max="12811" width="14.5703125" style="703" customWidth="1"/>
    <col min="12812" max="12812" width="12.42578125" style="703" customWidth="1"/>
    <col min="12813" max="12813" width="2.7109375" style="703" customWidth="1"/>
    <col min="12814" max="13056" width="9.140625" style="703"/>
    <col min="13057" max="13057" width="15.85546875" style="703" customWidth="1"/>
    <col min="13058" max="13058" width="28.85546875" style="703" customWidth="1"/>
    <col min="13059" max="13059" width="10.42578125" style="703" customWidth="1"/>
    <col min="13060" max="13060" width="10" style="703" customWidth="1"/>
    <col min="13061" max="13061" width="12" style="703" customWidth="1"/>
    <col min="13062" max="13064" width="12.85546875" style="703" customWidth="1"/>
    <col min="13065" max="13065" width="11.85546875" style="703" customWidth="1"/>
    <col min="13066" max="13066" width="13.28515625" style="703" customWidth="1"/>
    <col min="13067" max="13067" width="14.5703125" style="703" customWidth="1"/>
    <col min="13068" max="13068" width="12.42578125" style="703" customWidth="1"/>
    <col min="13069" max="13069" width="2.7109375" style="703" customWidth="1"/>
    <col min="13070" max="13312" width="9.140625" style="703"/>
    <col min="13313" max="13313" width="15.85546875" style="703" customWidth="1"/>
    <col min="13314" max="13314" width="28.85546875" style="703" customWidth="1"/>
    <col min="13315" max="13315" width="10.42578125" style="703" customWidth="1"/>
    <col min="13316" max="13316" width="10" style="703" customWidth="1"/>
    <col min="13317" max="13317" width="12" style="703" customWidth="1"/>
    <col min="13318" max="13320" width="12.85546875" style="703" customWidth="1"/>
    <col min="13321" max="13321" width="11.85546875" style="703" customWidth="1"/>
    <col min="13322" max="13322" width="13.28515625" style="703" customWidth="1"/>
    <col min="13323" max="13323" width="14.5703125" style="703" customWidth="1"/>
    <col min="13324" max="13324" width="12.42578125" style="703" customWidth="1"/>
    <col min="13325" max="13325" width="2.7109375" style="703" customWidth="1"/>
    <col min="13326" max="13568" width="9.140625" style="703"/>
    <col min="13569" max="13569" width="15.85546875" style="703" customWidth="1"/>
    <col min="13570" max="13570" width="28.85546875" style="703" customWidth="1"/>
    <col min="13571" max="13571" width="10.42578125" style="703" customWidth="1"/>
    <col min="13572" max="13572" width="10" style="703" customWidth="1"/>
    <col min="13573" max="13573" width="12" style="703" customWidth="1"/>
    <col min="13574" max="13576" width="12.85546875" style="703" customWidth="1"/>
    <col min="13577" max="13577" width="11.85546875" style="703" customWidth="1"/>
    <col min="13578" max="13578" width="13.28515625" style="703" customWidth="1"/>
    <col min="13579" max="13579" width="14.5703125" style="703" customWidth="1"/>
    <col min="13580" max="13580" width="12.42578125" style="703" customWidth="1"/>
    <col min="13581" max="13581" width="2.7109375" style="703" customWidth="1"/>
    <col min="13582" max="13824" width="9.140625" style="703"/>
    <col min="13825" max="13825" width="15.85546875" style="703" customWidth="1"/>
    <col min="13826" max="13826" width="28.85546875" style="703" customWidth="1"/>
    <col min="13827" max="13827" width="10.42578125" style="703" customWidth="1"/>
    <col min="13828" max="13828" width="10" style="703" customWidth="1"/>
    <col min="13829" max="13829" width="12" style="703" customWidth="1"/>
    <col min="13830" max="13832" width="12.85546875" style="703" customWidth="1"/>
    <col min="13833" max="13833" width="11.85546875" style="703" customWidth="1"/>
    <col min="13834" max="13834" width="13.28515625" style="703" customWidth="1"/>
    <col min="13835" max="13835" width="14.5703125" style="703" customWidth="1"/>
    <col min="13836" max="13836" width="12.42578125" style="703" customWidth="1"/>
    <col min="13837" max="13837" width="2.7109375" style="703" customWidth="1"/>
    <col min="13838" max="14080" width="9.140625" style="703"/>
    <col min="14081" max="14081" width="15.85546875" style="703" customWidth="1"/>
    <col min="14082" max="14082" width="28.85546875" style="703" customWidth="1"/>
    <col min="14083" max="14083" width="10.42578125" style="703" customWidth="1"/>
    <col min="14084" max="14084" width="10" style="703" customWidth="1"/>
    <col min="14085" max="14085" width="12" style="703" customWidth="1"/>
    <col min="14086" max="14088" width="12.85546875" style="703" customWidth="1"/>
    <col min="14089" max="14089" width="11.85546875" style="703" customWidth="1"/>
    <col min="14090" max="14090" width="13.28515625" style="703" customWidth="1"/>
    <col min="14091" max="14091" width="14.5703125" style="703" customWidth="1"/>
    <col min="14092" max="14092" width="12.42578125" style="703" customWidth="1"/>
    <col min="14093" max="14093" width="2.7109375" style="703" customWidth="1"/>
    <col min="14094" max="14336" width="9.140625" style="703"/>
    <col min="14337" max="14337" width="15.85546875" style="703" customWidth="1"/>
    <col min="14338" max="14338" width="28.85546875" style="703" customWidth="1"/>
    <col min="14339" max="14339" width="10.42578125" style="703" customWidth="1"/>
    <col min="14340" max="14340" width="10" style="703" customWidth="1"/>
    <col min="14341" max="14341" width="12" style="703" customWidth="1"/>
    <col min="14342" max="14344" width="12.85546875" style="703" customWidth="1"/>
    <col min="14345" max="14345" width="11.85546875" style="703" customWidth="1"/>
    <col min="14346" max="14346" width="13.28515625" style="703" customWidth="1"/>
    <col min="14347" max="14347" width="14.5703125" style="703" customWidth="1"/>
    <col min="14348" max="14348" width="12.42578125" style="703" customWidth="1"/>
    <col min="14349" max="14349" width="2.7109375" style="703" customWidth="1"/>
    <col min="14350" max="14592" width="9.140625" style="703"/>
    <col min="14593" max="14593" width="15.85546875" style="703" customWidth="1"/>
    <col min="14594" max="14594" width="28.85546875" style="703" customWidth="1"/>
    <col min="14595" max="14595" width="10.42578125" style="703" customWidth="1"/>
    <col min="14596" max="14596" width="10" style="703" customWidth="1"/>
    <col min="14597" max="14597" width="12" style="703" customWidth="1"/>
    <col min="14598" max="14600" width="12.85546875" style="703" customWidth="1"/>
    <col min="14601" max="14601" width="11.85546875" style="703" customWidth="1"/>
    <col min="14602" max="14602" width="13.28515625" style="703" customWidth="1"/>
    <col min="14603" max="14603" width="14.5703125" style="703" customWidth="1"/>
    <col min="14604" max="14604" width="12.42578125" style="703" customWidth="1"/>
    <col min="14605" max="14605" width="2.7109375" style="703" customWidth="1"/>
    <col min="14606" max="14848" width="9.140625" style="703"/>
    <col min="14849" max="14849" width="15.85546875" style="703" customWidth="1"/>
    <col min="14850" max="14850" width="28.85546875" style="703" customWidth="1"/>
    <col min="14851" max="14851" width="10.42578125" style="703" customWidth="1"/>
    <col min="14852" max="14852" width="10" style="703" customWidth="1"/>
    <col min="14853" max="14853" width="12" style="703" customWidth="1"/>
    <col min="14854" max="14856" width="12.85546875" style="703" customWidth="1"/>
    <col min="14857" max="14857" width="11.85546875" style="703" customWidth="1"/>
    <col min="14858" max="14858" width="13.28515625" style="703" customWidth="1"/>
    <col min="14859" max="14859" width="14.5703125" style="703" customWidth="1"/>
    <col min="14860" max="14860" width="12.42578125" style="703" customWidth="1"/>
    <col min="14861" max="14861" width="2.7109375" style="703" customWidth="1"/>
    <col min="14862" max="15104" width="9.140625" style="703"/>
    <col min="15105" max="15105" width="15.85546875" style="703" customWidth="1"/>
    <col min="15106" max="15106" width="28.85546875" style="703" customWidth="1"/>
    <col min="15107" max="15107" width="10.42578125" style="703" customWidth="1"/>
    <col min="15108" max="15108" width="10" style="703" customWidth="1"/>
    <col min="15109" max="15109" width="12" style="703" customWidth="1"/>
    <col min="15110" max="15112" width="12.85546875" style="703" customWidth="1"/>
    <col min="15113" max="15113" width="11.85546875" style="703" customWidth="1"/>
    <col min="15114" max="15114" width="13.28515625" style="703" customWidth="1"/>
    <col min="15115" max="15115" width="14.5703125" style="703" customWidth="1"/>
    <col min="15116" max="15116" width="12.42578125" style="703" customWidth="1"/>
    <col min="15117" max="15117" width="2.7109375" style="703" customWidth="1"/>
    <col min="15118" max="15360" width="9.140625" style="703"/>
    <col min="15361" max="15361" width="15.85546875" style="703" customWidth="1"/>
    <col min="15362" max="15362" width="28.85546875" style="703" customWidth="1"/>
    <col min="15363" max="15363" width="10.42578125" style="703" customWidth="1"/>
    <col min="15364" max="15364" width="10" style="703" customWidth="1"/>
    <col min="15365" max="15365" width="12" style="703" customWidth="1"/>
    <col min="15366" max="15368" width="12.85546875" style="703" customWidth="1"/>
    <col min="15369" max="15369" width="11.85546875" style="703" customWidth="1"/>
    <col min="15370" max="15370" width="13.28515625" style="703" customWidth="1"/>
    <col min="15371" max="15371" width="14.5703125" style="703" customWidth="1"/>
    <col min="15372" max="15372" width="12.42578125" style="703" customWidth="1"/>
    <col min="15373" max="15373" width="2.7109375" style="703" customWidth="1"/>
    <col min="15374" max="15616" width="9.140625" style="703"/>
    <col min="15617" max="15617" width="15.85546875" style="703" customWidth="1"/>
    <col min="15618" max="15618" width="28.85546875" style="703" customWidth="1"/>
    <col min="15619" max="15619" width="10.42578125" style="703" customWidth="1"/>
    <col min="15620" max="15620" width="10" style="703" customWidth="1"/>
    <col min="15621" max="15621" width="12" style="703" customWidth="1"/>
    <col min="15622" max="15624" width="12.85546875" style="703" customWidth="1"/>
    <col min="15625" max="15625" width="11.85546875" style="703" customWidth="1"/>
    <col min="15626" max="15626" width="13.28515625" style="703" customWidth="1"/>
    <col min="15627" max="15627" width="14.5703125" style="703" customWidth="1"/>
    <col min="15628" max="15628" width="12.42578125" style="703" customWidth="1"/>
    <col min="15629" max="15629" width="2.7109375" style="703" customWidth="1"/>
    <col min="15630" max="15872" width="9.140625" style="703"/>
    <col min="15873" max="15873" width="15.85546875" style="703" customWidth="1"/>
    <col min="15874" max="15874" width="28.85546875" style="703" customWidth="1"/>
    <col min="15875" max="15875" width="10.42578125" style="703" customWidth="1"/>
    <col min="15876" max="15876" width="10" style="703" customWidth="1"/>
    <col min="15877" max="15877" width="12" style="703" customWidth="1"/>
    <col min="15878" max="15880" width="12.85546875" style="703" customWidth="1"/>
    <col min="15881" max="15881" width="11.85546875" style="703" customWidth="1"/>
    <col min="15882" max="15882" width="13.28515625" style="703" customWidth="1"/>
    <col min="15883" max="15883" width="14.5703125" style="703" customWidth="1"/>
    <col min="15884" max="15884" width="12.42578125" style="703" customWidth="1"/>
    <col min="15885" max="15885" width="2.7109375" style="703" customWidth="1"/>
    <col min="15886" max="16128" width="9.140625" style="703"/>
    <col min="16129" max="16129" width="15.85546875" style="703" customWidth="1"/>
    <col min="16130" max="16130" width="28.85546875" style="703" customWidth="1"/>
    <col min="16131" max="16131" width="10.42578125" style="703" customWidth="1"/>
    <col min="16132" max="16132" width="10" style="703" customWidth="1"/>
    <col min="16133" max="16133" width="12" style="703" customWidth="1"/>
    <col min="16134" max="16136" width="12.85546875" style="703" customWidth="1"/>
    <col min="16137" max="16137" width="11.85546875" style="703" customWidth="1"/>
    <col min="16138" max="16138" width="13.28515625" style="703" customWidth="1"/>
    <col min="16139" max="16139" width="14.5703125" style="703" customWidth="1"/>
    <col min="16140" max="16140" width="12.42578125" style="703" customWidth="1"/>
    <col min="16141" max="16141" width="2.7109375" style="703" customWidth="1"/>
    <col min="16142" max="16384" width="9.140625" style="703"/>
  </cols>
  <sheetData>
    <row r="1" spans="1:15" s="164" customFormat="1" ht="15" customHeight="1">
      <c r="A1" s="2413" t="s">
        <v>0</v>
      </c>
      <c r="B1" s="2228"/>
      <c r="C1" s="2228"/>
      <c r="D1" s="2228"/>
      <c r="E1" s="2228"/>
      <c r="F1" s="2228"/>
      <c r="G1" s="2228"/>
      <c r="H1" s="2228"/>
      <c r="I1" s="2228"/>
      <c r="J1" s="2228"/>
      <c r="K1" s="2228"/>
      <c r="L1" s="2414"/>
      <c r="M1" s="1226"/>
      <c r="N1" s="1227"/>
      <c r="O1" s="164" t="s">
        <v>2808</v>
      </c>
    </row>
    <row r="2" spans="1:15" s="164" customFormat="1" ht="15" customHeight="1">
      <c r="A2" s="2415" t="s">
        <v>3314</v>
      </c>
      <c r="B2" s="2264"/>
      <c r="C2" s="2264"/>
      <c r="D2" s="2264"/>
      <c r="E2" s="2264"/>
      <c r="F2" s="2264"/>
      <c r="G2" s="2264"/>
      <c r="H2" s="2264"/>
      <c r="I2" s="2264"/>
      <c r="J2" s="2264"/>
      <c r="K2" s="2264"/>
      <c r="L2" s="2416"/>
      <c r="M2" s="1224"/>
      <c r="N2" s="1227"/>
      <c r="O2" s="164" t="s">
        <v>2789</v>
      </c>
    </row>
    <row r="3" spans="1:15" s="164" customFormat="1" ht="15" customHeight="1">
      <c r="A3" s="2417" t="s">
        <v>3315</v>
      </c>
      <c r="B3" s="2230"/>
      <c r="C3" s="2230"/>
      <c r="D3" s="2230"/>
      <c r="E3" s="2230"/>
      <c r="F3" s="2230"/>
      <c r="G3" s="2230"/>
      <c r="H3" s="2230"/>
      <c r="I3" s="2230"/>
      <c r="J3" s="2230"/>
      <c r="K3" s="2230"/>
      <c r="L3" s="2418"/>
      <c r="M3" s="1225"/>
      <c r="N3" s="1227"/>
      <c r="O3" s="164" t="s">
        <v>3269</v>
      </c>
    </row>
    <row r="4" spans="1:15" s="164" customFormat="1" ht="15" customHeight="1">
      <c r="A4" s="2417" t="s">
        <v>3</v>
      </c>
      <c r="B4" s="2230"/>
      <c r="C4" s="2230"/>
      <c r="D4" s="2230"/>
      <c r="E4" s="2230"/>
      <c r="F4" s="2230"/>
      <c r="G4" s="2230"/>
      <c r="H4" s="2230"/>
      <c r="I4" s="2230"/>
      <c r="J4" s="2230"/>
      <c r="K4" s="2230"/>
      <c r="L4" s="2418"/>
      <c r="M4" s="1225"/>
      <c r="N4" s="1227"/>
      <c r="O4" s="164" t="s">
        <v>3428</v>
      </c>
    </row>
    <row r="5" spans="1:15" s="164" customFormat="1" ht="15" customHeight="1" thickBot="1">
      <c r="A5" s="2419" t="s">
        <v>4</v>
      </c>
      <c r="B5" s="2420"/>
      <c r="C5" s="2420"/>
      <c r="D5" s="2420"/>
      <c r="E5" s="2420"/>
      <c r="F5" s="2420"/>
      <c r="G5" s="2420"/>
      <c r="H5" s="2420"/>
      <c r="I5" s="2420"/>
      <c r="J5" s="2420"/>
      <c r="K5" s="2420"/>
      <c r="L5" s="2421"/>
      <c r="M5" s="1225"/>
      <c r="N5" s="1227"/>
    </row>
    <row r="6" spans="1:15" s="108" customFormat="1">
      <c r="A6" s="1230" t="s">
        <v>13</v>
      </c>
      <c r="B6" s="1231" t="str">
        <f>ORÇAMENTO!C6</f>
        <v>PAVIMENTAÇÃO URBANA EM SANTO ANTONIO DO LESTE</v>
      </c>
      <c r="C6" s="1232"/>
      <c r="D6" s="1232"/>
      <c r="E6" s="1233"/>
      <c r="F6" s="1233"/>
      <c r="G6" s="1233"/>
      <c r="H6" s="1233"/>
      <c r="I6" s="1233"/>
      <c r="J6" s="1233"/>
      <c r="K6" s="1233"/>
      <c r="L6" s="1234"/>
      <c r="M6" s="702"/>
      <c r="N6" s="702"/>
    </row>
    <row r="7" spans="1:15" s="108" customFormat="1">
      <c r="A7" s="109" t="s">
        <v>50</v>
      </c>
      <c r="B7" s="124" t="str">
        <f>ORÇAMENTO!C7</f>
        <v>AVENIDA FORTALEZA TRECHO 01</v>
      </c>
      <c r="C7" s="110"/>
      <c r="D7" s="110"/>
      <c r="E7" s="111"/>
      <c r="F7" s="111"/>
      <c r="G7" s="111"/>
      <c r="H7" s="111"/>
      <c r="I7" s="111"/>
      <c r="J7" s="111"/>
      <c r="K7" s="111"/>
      <c r="L7" s="1228"/>
      <c r="M7" s="702"/>
      <c r="N7" s="702"/>
    </row>
    <row r="8" spans="1:15" s="108" customFormat="1">
      <c r="A8" s="109" t="s">
        <v>31</v>
      </c>
      <c r="B8" s="124" t="str">
        <f>ORÇAMENTO!C8</f>
        <v>PREFEITURA MUNICIPAL DE SANTO ANTONIO DO LESTE</v>
      </c>
      <c r="C8" s="110"/>
      <c r="D8" s="110"/>
      <c r="E8" s="111"/>
      <c r="F8" s="111"/>
      <c r="G8" s="111"/>
      <c r="H8" s="111"/>
      <c r="I8" s="111"/>
      <c r="J8" s="111"/>
      <c r="K8" s="111"/>
      <c r="L8" s="1228"/>
      <c r="M8" s="702"/>
      <c r="N8" s="702"/>
    </row>
    <row r="9" spans="1:15" s="108" customFormat="1" ht="13.5" thickBot="1">
      <c r="A9" s="153" t="s">
        <v>15</v>
      </c>
      <c r="B9" s="1222" t="str">
        <f>ORÇAMENTO!C9</f>
        <v>JANEIRO/2022</v>
      </c>
      <c r="C9" s="1221"/>
      <c r="D9" s="1221"/>
      <c r="E9" s="1223"/>
      <c r="F9" s="1223"/>
      <c r="G9" s="1223"/>
      <c r="H9" s="1223"/>
      <c r="I9" s="1223"/>
      <c r="J9" s="1223"/>
      <c r="K9" s="1223"/>
      <c r="L9" s="1229"/>
      <c r="M9" s="702"/>
      <c r="N9" s="702"/>
    </row>
    <row r="10" spans="1:15">
      <c r="A10" s="1241"/>
      <c r="B10" s="702"/>
      <c r="C10" s="702"/>
      <c r="D10" s="702"/>
      <c r="E10" s="702"/>
      <c r="F10" s="702"/>
      <c r="G10" s="702"/>
      <c r="H10" s="702"/>
      <c r="I10" s="702"/>
      <c r="J10" s="702"/>
      <c r="K10" s="702"/>
      <c r="L10" s="1220"/>
      <c r="N10" s="702"/>
    </row>
    <row r="11" spans="1:15" ht="21" customHeight="1">
      <c r="A11" s="2422" t="s">
        <v>4219</v>
      </c>
      <c r="B11" s="2423"/>
      <c r="C11" s="2423"/>
      <c r="D11" s="2423"/>
      <c r="E11" s="2423"/>
      <c r="F11" s="2423"/>
      <c r="G11" s="2423"/>
      <c r="H11" s="2423"/>
      <c r="I11" s="2423"/>
      <c r="J11" s="2423"/>
      <c r="K11" s="2423"/>
      <c r="L11" s="2424"/>
    </row>
    <row r="12" spans="1:15" ht="19.5" customHeight="1">
      <c r="A12" s="820" t="s">
        <v>4220</v>
      </c>
      <c r="B12" s="704"/>
      <c r="C12" s="704"/>
      <c r="D12" s="704"/>
      <c r="E12" s="705" t="s">
        <v>4221</v>
      </c>
      <c r="F12" s="704" t="s">
        <v>4222</v>
      </c>
      <c r="G12" s="704"/>
      <c r="H12" s="704"/>
      <c r="I12" s="706"/>
      <c r="J12" s="705" t="s">
        <v>4223</v>
      </c>
      <c r="K12" s="707" t="str">
        <f>'5213444'!K12</f>
        <v>abril/2020</v>
      </c>
      <c r="L12" s="821"/>
    </row>
    <row r="13" spans="1:15" ht="21" customHeight="1">
      <c r="A13" s="820" t="s">
        <v>8818</v>
      </c>
      <c r="B13" s="708"/>
      <c r="C13" s="708"/>
      <c r="D13" s="709"/>
      <c r="E13" s="709"/>
      <c r="F13" s="710"/>
      <c r="G13" s="710"/>
      <c r="H13" s="710"/>
      <c r="I13" s="710"/>
      <c r="J13" s="710" t="s">
        <v>4224</v>
      </c>
      <c r="K13" s="711">
        <v>3</v>
      </c>
      <c r="L13" s="822" t="s">
        <v>4225</v>
      </c>
    </row>
    <row r="14" spans="1:15" ht="14.25" customHeight="1">
      <c r="A14" s="2356" t="s">
        <v>4226</v>
      </c>
      <c r="B14" s="2359" t="s">
        <v>4227</v>
      </c>
      <c r="C14" s="712"/>
      <c r="D14" s="2359" t="s">
        <v>4228</v>
      </c>
      <c r="E14" s="2359" t="s">
        <v>4229</v>
      </c>
      <c r="F14" s="2362"/>
      <c r="G14" s="2364" t="s">
        <v>4230</v>
      </c>
      <c r="H14" s="2365"/>
      <c r="I14" s="2366"/>
      <c r="J14" s="2364" t="s">
        <v>4231</v>
      </c>
      <c r="K14" s="2365"/>
      <c r="L14" s="2367"/>
    </row>
    <row r="15" spans="1:15" ht="12.75" customHeight="1">
      <c r="A15" s="2357"/>
      <c r="B15" s="2360"/>
      <c r="C15" s="713"/>
      <c r="D15" s="2360"/>
      <c r="E15" s="2361"/>
      <c r="F15" s="2363"/>
      <c r="G15" s="2364" t="s">
        <v>4232</v>
      </c>
      <c r="H15" s="2366"/>
      <c r="I15" s="1120" t="s">
        <v>4233</v>
      </c>
      <c r="J15" s="2364" t="s">
        <v>4232</v>
      </c>
      <c r="K15" s="2365"/>
      <c r="L15" s="823" t="s">
        <v>4233</v>
      </c>
    </row>
    <row r="16" spans="1:15" ht="12.75" customHeight="1">
      <c r="A16" s="2358"/>
      <c r="B16" s="2361"/>
      <c r="C16" s="714"/>
      <c r="D16" s="2361"/>
      <c r="E16" s="1121" t="s">
        <v>4234</v>
      </c>
      <c r="F16" s="1121" t="s">
        <v>4235</v>
      </c>
      <c r="G16" s="1124" t="s">
        <v>4236</v>
      </c>
      <c r="H16" s="1121" t="s">
        <v>4237</v>
      </c>
      <c r="I16" s="715" t="s">
        <v>4238</v>
      </c>
      <c r="J16" s="1124" t="s">
        <v>4236</v>
      </c>
      <c r="K16" s="1121" t="s">
        <v>4237</v>
      </c>
      <c r="L16" s="824" t="s">
        <v>4238</v>
      </c>
    </row>
    <row r="17" spans="1:14" ht="12.75" customHeight="1">
      <c r="A17" s="825" t="s">
        <v>4239</v>
      </c>
      <c r="B17" s="716" t="s">
        <v>4240</v>
      </c>
      <c r="C17" s="717"/>
      <c r="D17" s="718">
        <v>1</v>
      </c>
      <c r="E17" s="718">
        <v>0.3</v>
      </c>
      <c r="F17" s="718">
        <v>0.7</v>
      </c>
      <c r="G17" s="719">
        <v>87.944900000000004</v>
      </c>
      <c r="H17" s="720">
        <v>35.045699999999997</v>
      </c>
      <c r="I17" s="721">
        <f>D17*((E17*G17)+(H17*F17))</f>
        <v>50.915459999999996</v>
      </c>
      <c r="J17" s="719">
        <v>85.563699999999997</v>
      </c>
      <c r="K17" s="720">
        <v>32.664499999999997</v>
      </c>
      <c r="L17" s="1242">
        <f>D17*((E17*J17)+(K17*F17))</f>
        <v>48.534259999999996</v>
      </c>
      <c r="N17" s="722"/>
    </row>
    <row r="18" spans="1:14" ht="12.75" customHeight="1">
      <c r="A18" s="2371" t="s">
        <v>4241</v>
      </c>
      <c r="B18" s="2372"/>
      <c r="C18" s="2372"/>
      <c r="D18" s="2372"/>
      <c r="E18" s="2372"/>
      <c r="F18" s="2372"/>
      <c r="G18" s="2372"/>
      <c r="H18" s="723"/>
      <c r="I18" s="724">
        <f>SUM(I17:I17)</f>
        <v>50.915459999999996</v>
      </c>
      <c r="J18" s="725"/>
      <c r="K18" s="726"/>
      <c r="L18" s="826">
        <f>SUM(L17:L17)</f>
        <v>48.534259999999996</v>
      </c>
      <c r="N18" s="728"/>
    </row>
    <row r="19" spans="1:14" ht="8.1" customHeight="1">
      <c r="A19" s="1132"/>
      <c r="B19" s="1125"/>
      <c r="C19" s="1125"/>
      <c r="D19" s="1125"/>
      <c r="E19" s="1125"/>
      <c r="F19" s="1125"/>
      <c r="G19" s="1125"/>
      <c r="H19" s="1125"/>
      <c r="I19" s="729"/>
      <c r="J19" s="725"/>
      <c r="K19" s="726"/>
      <c r="L19" s="1136"/>
      <c r="N19" s="728"/>
    </row>
    <row r="20" spans="1:14" ht="12.75" customHeight="1">
      <c r="A20" s="2356" t="s">
        <v>3924</v>
      </c>
      <c r="B20" s="2359" t="s">
        <v>4242</v>
      </c>
      <c r="C20" s="1122"/>
      <c r="D20" s="2359" t="s">
        <v>4228</v>
      </c>
      <c r="E20" s="2359" t="s">
        <v>30</v>
      </c>
      <c r="F20" s="1122"/>
      <c r="G20" s="2364" t="s">
        <v>4230</v>
      </c>
      <c r="H20" s="2365"/>
      <c r="I20" s="2366"/>
      <c r="J20" s="2364" t="s">
        <v>4231</v>
      </c>
      <c r="K20" s="2365"/>
      <c r="L20" s="2367"/>
      <c r="N20" s="728"/>
    </row>
    <row r="21" spans="1:14" ht="12.75" customHeight="1">
      <c r="A21" s="2358"/>
      <c r="B21" s="2361"/>
      <c r="C21" s="714"/>
      <c r="D21" s="2361"/>
      <c r="E21" s="2361"/>
      <c r="F21" s="730"/>
      <c r="G21" s="1124" t="s">
        <v>4243</v>
      </c>
      <c r="H21" s="2361" t="s">
        <v>4244</v>
      </c>
      <c r="I21" s="2363"/>
      <c r="J21" s="1124" t="s">
        <v>4243</v>
      </c>
      <c r="K21" s="2361" t="s">
        <v>4244</v>
      </c>
      <c r="L21" s="2373"/>
    </row>
    <row r="22" spans="1:14" ht="12.75" customHeight="1">
      <c r="A22" s="829" t="s">
        <v>4245</v>
      </c>
      <c r="B22" s="731" t="s">
        <v>4246</v>
      </c>
      <c r="C22" s="717"/>
      <c r="D22" s="732">
        <v>1</v>
      </c>
      <c r="E22" s="732" t="s">
        <v>4247</v>
      </c>
      <c r="F22" s="702"/>
      <c r="G22" s="719">
        <v>23.6572</v>
      </c>
      <c r="H22" s="2427">
        <f>G22*D22</f>
        <v>23.6572</v>
      </c>
      <c r="I22" s="2428"/>
      <c r="J22" s="719">
        <v>21.270399999999999</v>
      </c>
      <c r="K22" s="2368">
        <f>J22*D22</f>
        <v>21.270399999999999</v>
      </c>
      <c r="L22" s="2370"/>
    </row>
    <row r="23" spans="1:14" ht="12.75" customHeight="1">
      <c r="A23" s="829" t="s">
        <v>4248</v>
      </c>
      <c r="B23" s="731" t="s">
        <v>4249</v>
      </c>
      <c r="C23" s="717"/>
      <c r="D23" s="732">
        <v>2</v>
      </c>
      <c r="E23" s="732" t="s">
        <v>4247</v>
      </c>
      <c r="F23" s="702"/>
      <c r="G23" s="733">
        <v>16.531099999999999</v>
      </c>
      <c r="H23" s="2425">
        <f>G23*D23</f>
        <v>33.062199999999997</v>
      </c>
      <c r="I23" s="2426"/>
      <c r="J23" s="733">
        <v>14.978199999999999</v>
      </c>
      <c r="K23" s="2368">
        <f>J23*D23</f>
        <v>29.956399999999999</v>
      </c>
      <c r="L23" s="2370"/>
    </row>
    <row r="24" spans="1:14" ht="12.75" customHeight="1">
      <c r="A24" s="2371" t="s">
        <v>4250</v>
      </c>
      <c r="B24" s="2372"/>
      <c r="C24" s="2372"/>
      <c r="D24" s="2372"/>
      <c r="E24" s="2372"/>
      <c r="F24" s="2372"/>
      <c r="G24" s="2372"/>
      <c r="H24" s="2374">
        <f>SUM(H22:I23)</f>
        <v>56.719399999999993</v>
      </c>
      <c r="I24" s="2374"/>
      <c r="J24" s="734"/>
      <c r="K24" s="2374">
        <f>SUM(K22:L23)</f>
        <v>51.226799999999997</v>
      </c>
      <c r="L24" s="2376"/>
    </row>
    <row r="25" spans="1:14" ht="8.1" customHeight="1">
      <c r="A25" s="1132"/>
      <c r="B25" s="1125"/>
      <c r="C25" s="1125"/>
      <c r="D25" s="1125"/>
      <c r="E25" s="1125"/>
      <c r="F25" s="1125"/>
      <c r="G25" s="1125"/>
      <c r="H25" s="1127"/>
      <c r="I25" s="1127"/>
      <c r="J25" s="735"/>
      <c r="K25" s="1127"/>
      <c r="L25" s="1134"/>
    </row>
    <row r="26" spans="1:14">
      <c r="A26" s="2377" t="s">
        <v>4251</v>
      </c>
      <c r="B26" s="2378"/>
      <c r="C26" s="2378"/>
      <c r="D26" s="2378"/>
      <c r="E26" s="2378"/>
      <c r="F26" s="2379"/>
      <c r="G26" s="2364" t="s">
        <v>4230</v>
      </c>
      <c r="H26" s="2365"/>
      <c r="I26" s="2366"/>
      <c r="J26" s="2364" t="s">
        <v>4231</v>
      </c>
      <c r="K26" s="2365"/>
      <c r="L26" s="2367"/>
    </row>
    <row r="27" spans="1:14">
      <c r="A27" s="2380"/>
      <c r="B27" s="2381"/>
      <c r="C27" s="2381"/>
      <c r="D27" s="2381"/>
      <c r="E27" s="2381"/>
      <c r="F27" s="2382"/>
      <c r="G27" s="2383">
        <f>(H24+I18)/K13</f>
        <v>35.878286666666661</v>
      </c>
      <c r="H27" s="2384"/>
      <c r="I27" s="2385"/>
      <c r="J27" s="2383">
        <f>(K24+L18)/K13</f>
        <v>33.25368666666666</v>
      </c>
      <c r="K27" s="2384"/>
      <c r="L27" s="2386"/>
    </row>
    <row r="28" spans="1:14" ht="8.1" customHeight="1">
      <c r="A28" s="831"/>
      <c r="B28" s="736"/>
      <c r="C28" s="736"/>
      <c r="D28" s="736"/>
      <c r="E28" s="736"/>
      <c r="F28" s="736"/>
      <c r="G28" s="736"/>
      <c r="H28" s="736"/>
      <c r="I28" s="736"/>
      <c r="J28" s="736"/>
      <c r="K28" s="737"/>
      <c r="L28" s="832"/>
    </row>
    <row r="29" spans="1:14" ht="15" customHeight="1">
      <c r="A29" s="833" t="s">
        <v>4252</v>
      </c>
      <c r="B29" s="1123" t="s">
        <v>4253</v>
      </c>
      <c r="C29" s="738"/>
      <c r="D29" s="1123" t="s">
        <v>4228</v>
      </c>
      <c r="E29" s="1123" t="s">
        <v>4254</v>
      </c>
      <c r="F29" s="738"/>
      <c r="G29" s="710"/>
      <c r="H29" s="710" t="s">
        <v>4255</v>
      </c>
      <c r="I29" s="710"/>
      <c r="J29" s="1123"/>
      <c r="K29" s="2365" t="s">
        <v>4256</v>
      </c>
      <c r="L29" s="2367"/>
      <c r="M29" s="739"/>
    </row>
    <row r="30" spans="1:14">
      <c r="A30" s="2371" t="s">
        <v>4257</v>
      </c>
      <c r="B30" s="2372"/>
      <c r="C30" s="2372"/>
      <c r="D30" s="2372"/>
      <c r="E30" s="2372"/>
      <c r="F30" s="2372"/>
      <c r="G30" s="2372"/>
      <c r="H30" s="2372"/>
      <c r="I30" s="2372"/>
      <c r="J30" s="2372"/>
      <c r="K30" s="2387">
        <v>0</v>
      </c>
      <c r="L30" s="2388"/>
      <c r="M30" s="740"/>
    </row>
    <row r="31" spans="1:14" ht="8.1" customHeight="1">
      <c r="A31" s="1132"/>
      <c r="B31" s="1125"/>
      <c r="C31" s="1125"/>
      <c r="D31" s="1125"/>
      <c r="E31" s="1125"/>
      <c r="F31" s="1125"/>
      <c r="G31" s="1125"/>
      <c r="H31" s="1125"/>
      <c r="I31" s="1125"/>
      <c r="J31" s="1125"/>
      <c r="K31" s="1126"/>
      <c r="L31" s="1136"/>
      <c r="M31" s="740"/>
    </row>
    <row r="32" spans="1:14">
      <c r="A32" s="2356" t="s">
        <v>4258</v>
      </c>
      <c r="B32" s="2359" t="s">
        <v>4259</v>
      </c>
      <c r="C32" s="1122"/>
      <c r="D32" s="2359"/>
      <c r="E32" s="2359" t="s">
        <v>4228</v>
      </c>
      <c r="F32" s="2362" t="s">
        <v>4254</v>
      </c>
      <c r="G32" s="2364" t="s">
        <v>4230</v>
      </c>
      <c r="H32" s="2365"/>
      <c r="I32" s="2366"/>
      <c r="J32" s="2364" t="s">
        <v>4231</v>
      </c>
      <c r="K32" s="2365"/>
      <c r="L32" s="2367"/>
      <c r="M32" s="740"/>
    </row>
    <row r="33" spans="1:15">
      <c r="A33" s="2358"/>
      <c r="B33" s="2361"/>
      <c r="C33" s="714"/>
      <c r="D33" s="2361"/>
      <c r="E33" s="2361"/>
      <c r="F33" s="2363"/>
      <c r="G33" s="1124" t="s">
        <v>4256</v>
      </c>
      <c r="H33" s="2361" t="s">
        <v>4260</v>
      </c>
      <c r="I33" s="2363"/>
      <c r="J33" s="1124" t="s">
        <v>4256</v>
      </c>
      <c r="K33" s="2361" t="s">
        <v>4260</v>
      </c>
      <c r="L33" s="2373"/>
      <c r="M33" s="740"/>
    </row>
    <row r="34" spans="1:15" ht="27" customHeight="1">
      <c r="A34" s="836">
        <v>5213414</v>
      </c>
      <c r="B34" s="2396" t="s">
        <v>4261</v>
      </c>
      <c r="C34" s="2396"/>
      <c r="D34" s="1135"/>
      <c r="E34" s="1135">
        <v>0.15587999999999999</v>
      </c>
      <c r="F34" s="1135" t="s">
        <v>22</v>
      </c>
      <c r="G34" s="1129">
        <f>'5213414'!G56:I56</f>
        <v>530.44000000000005</v>
      </c>
      <c r="H34" s="2389">
        <f>G34*E34</f>
        <v>82.684987200000009</v>
      </c>
      <c r="I34" s="2389"/>
      <c r="J34" s="743">
        <f>'5213414'!J56:L56</f>
        <v>526.67732174686626</v>
      </c>
      <c r="K34" s="2389">
        <f>J34*E34</f>
        <v>82.098460913901505</v>
      </c>
      <c r="L34" s="2391"/>
      <c r="M34" s="740"/>
    </row>
    <row r="35" spans="1:15">
      <c r="A35" s="2371" t="s">
        <v>4262</v>
      </c>
      <c r="B35" s="2372"/>
      <c r="C35" s="2372"/>
      <c r="D35" s="2372"/>
      <c r="E35" s="2372"/>
      <c r="F35" s="2372"/>
      <c r="G35" s="2372"/>
      <c r="H35" s="2392">
        <f>H34</f>
        <v>82.684987200000009</v>
      </c>
      <c r="I35" s="2392"/>
      <c r="J35" s="744"/>
      <c r="K35" s="2394">
        <f>K34</f>
        <v>82.098460913901505</v>
      </c>
      <c r="L35" s="2395"/>
      <c r="M35" s="740"/>
    </row>
    <row r="36" spans="1:15" ht="8.1" customHeight="1">
      <c r="A36" s="831"/>
      <c r="B36" s="736"/>
      <c r="C36" s="736"/>
      <c r="D36" s="736"/>
      <c r="E36" s="745"/>
      <c r="F36" s="745"/>
      <c r="G36" s="745"/>
      <c r="H36" s="745"/>
      <c r="I36" s="745"/>
      <c r="J36" s="745"/>
      <c r="K36" s="746"/>
      <c r="L36" s="837"/>
      <c r="M36" s="740"/>
    </row>
    <row r="37" spans="1:15">
      <c r="A37" s="2356" t="s">
        <v>4263</v>
      </c>
      <c r="B37" s="2359" t="s">
        <v>4264</v>
      </c>
      <c r="C37" s="1122"/>
      <c r="D37" s="2359" t="s">
        <v>28</v>
      </c>
      <c r="E37" s="2359" t="s">
        <v>4228</v>
      </c>
      <c r="F37" s="2362" t="s">
        <v>4254</v>
      </c>
      <c r="G37" s="2364" t="s">
        <v>4230</v>
      </c>
      <c r="H37" s="2365"/>
      <c r="I37" s="2366"/>
      <c r="J37" s="2364" t="s">
        <v>4231</v>
      </c>
      <c r="K37" s="2365"/>
      <c r="L37" s="2367"/>
      <c r="M37" s="740"/>
    </row>
    <row r="38" spans="1:15">
      <c r="A38" s="2358"/>
      <c r="B38" s="2361"/>
      <c r="C38" s="714"/>
      <c r="D38" s="2361"/>
      <c r="E38" s="2361"/>
      <c r="F38" s="2363"/>
      <c r="G38" s="1124" t="s">
        <v>4256</v>
      </c>
      <c r="H38" s="2361" t="s">
        <v>4260</v>
      </c>
      <c r="I38" s="2363"/>
      <c r="J38" s="1124" t="s">
        <v>4256</v>
      </c>
      <c r="K38" s="2361" t="s">
        <v>4260</v>
      </c>
      <c r="L38" s="2373"/>
      <c r="M38" s="740"/>
    </row>
    <row r="39" spans="1:15" ht="32.25" customHeight="1">
      <c r="A39" s="836">
        <v>5213414</v>
      </c>
      <c r="B39" s="2396" t="s">
        <v>4265</v>
      </c>
      <c r="C39" s="2396"/>
      <c r="D39" s="747">
        <v>5915474</v>
      </c>
      <c r="E39" s="747">
        <v>2.0699999999999998E-3</v>
      </c>
      <c r="F39" s="747" t="s">
        <v>3367</v>
      </c>
      <c r="G39" s="1133">
        <f>'5915474'!G47:I47</f>
        <v>24.79</v>
      </c>
      <c r="H39" s="2397">
        <f>G39*E39</f>
        <v>5.1315299999999994E-2</v>
      </c>
      <c r="I39" s="2398"/>
      <c r="J39" s="1133">
        <f>'5915474'!J47:L47</f>
        <v>23.648673373671567</v>
      </c>
      <c r="K39" s="2397">
        <f>J39*E39</f>
        <v>4.8952753883500136E-2</v>
      </c>
      <c r="L39" s="2443"/>
      <c r="M39" s="740"/>
    </row>
    <row r="40" spans="1:15">
      <c r="A40" s="2371" t="s">
        <v>4266</v>
      </c>
      <c r="B40" s="2372"/>
      <c r="C40" s="2372"/>
      <c r="D40" s="2372"/>
      <c r="E40" s="2372"/>
      <c r="F40" s="2372"/>
      <c r="G40" s="2372"/>
      <c r="H40" s="2392">
        <f>H39</f>
        <v>5.1315299999999994E-2</v>
      </c>
      <c r="I40" s="2393"/>
      <c r="J40" s="749"/>
      <c r="K40" s="2392">
        <f>K39</f>
        <v>4.8952753883500136E-2</v>
      </c>
      <c r="L40" s="2401"/>
      <c r="M40" s="740"/>
    </row>
    <row r="41" spans="1:15" ht="8.1" customHeight="1">
      <c r="A41" s="831"/>
      <c r="B41" s="736"/>
      <c r="C41" s="736"/>
      <c r="D41" s="736"/>
      <c r="E41" s="745"/>
      <c r="F41" s="745"/>
      <c r="G41" s="745"/>
      <c r="H41" s="745"/>
      <c r="I41" s="745"/>
      <c r="J41" s="745"/>
      <c r="K41" s="746"/>
      <c r="L41" s="837"/>
      <c r="M41" s="740"/>
    </row>
    <row r="42" spans="1:15">
      <c r="A42" s="2356" t="s">
        <v>4267</v>
      </c>
      <c r="B42" s="2359" t="s">
        <v>4268</v>
      </c>
      <c r="C42" s="1122"/>
      <c r="D42" s="750"/>
      <c r="E42" s="2359" t="s">
        <v>4228</v>
      </c>
      <c r="F42" s="2359" t="s">
        <v>4254</v>
      </c>
      <c r="G42" s="2365" t="s">
        <v>27</v>
      </c>
      <c r="H42" s="2365"/>
      <c r="I42" s="2365"/>
      <c r="J42" s="2359" t="s">
        <v>4256</v>
      </c>
      <c r="K42" s="2359"/>
      <c r="L42" s="2402"/>
      <c r="M42" s="740"/>
    </row>
    <row r="43" spans="1:15">
      <c r="A43" s="2358"/>
      <c r="B43" s="2361"/>
      <c r="C43" s="714"/>
      <c r="D43" s="730"/>
      <c r="E43" s="2361"/>
      <c r="F43" s="2361"/>
      <c r="G43" s="1121" t="s">
        <v>2800</v>
      </c>
      <c r="H43" s="1121" t="s">
        <v>2801</v>
      </c>
      <c r="I43" s="1121" t="s">
        <v>2802</v>
      </c>
      <c r="J43" s="2361"/>
      <c r="K43" s="2361"/>
      <c r="L43" s="2373"/>
      <c r="M43" s="740"/>
    </row>
    <row r="44" spans="1:15" ht="30.75" customHeight="1">
      <c r="A44" s="838">
        <v>5213414</v>
      </c>
      <c r="B44" s="2396" t="s">
        <v>4265</v>
      </c>
      <c r="C44" s="2396"/>
      <c r="D44" s="752"/>
      <c r="E44" s="747">
        <v>2.0699999999999998E-3</v>
      </c>
      <c r="F44" s="747" t="s">
        <v>4269</v>
      </c>
      <c r="G44" s="747">
        <v>5915322</v>
      </c>
      <c r="H44" s="747">
        <v>5915323</v>
      </c>
      <c r="I44" s="747">
        <v>5915324</v>
      </c>
      <c r="J44" s="753"/>
      <c r="K44" s="754"/>
      <c r="L44" s="839"/>
      <c r="M44" s="740"/>
    </row>
    <row r="45" spans="1:15" ht="8.1" customHeight="1">
      <c r="A45" s="831"/>
      <c r="B45" s="736"/>
      <c r="C45" s="736"/>
      <c r="D45" s="736"/>
      <c r="E45" s="745"/>
      <c r="F45" s="745"/>
      <c r="G45" s="745"/>
      <c r="H45" s="745"/>
      <c r="I45" s="745"/>
      <c r="J45" s="745"/>
      <c r="K45" s="746"/>
      <c r="L45" s="837"/>
      <c r="M45" s="740"/>
    </row>
    <row r="46" spans="1:15">
      <c r="A46" s="2377" t="s">
        <v>4270</v>
      </c>
      <c r="B46" s="2378"/>
      <c r="C46" s="2378"/>
      <c r="D46" s="2378"/>
      <c r="E46" s="2378"/>
      <c r="F46" s="2379"/>
      <c r="G46" s="2364" t="s">
        <v>4230</v>
      </c>
      <c r="H46" s="2365"/>
      <c r="I46" s="2366"/>
      <c r="J46" s="2364" t="s">
        <v>4231</v>
      </c>
      <c r="K46" s="2365"/>
      <c r="L46" s="2367"/>
      <c r="M46" s="740"/>
    </row>
    <row r="47" spans="1:15" ht="15" customHeight="1" thickBot="1">
      <c r="A47" s="2405"/>
      <c r="B47" s="2406"/>
      <c r="C47" s="2406"/>
      <c r="D47" s="2406"/>
      <c r="E47" s="2406"/>
      <c r="F47" s="2407"/>
      <c r="G47" s="2408">
        <f>H40+K30+H35+G27</f>
        <v>118.61458916666666</v>
      </c>
      <c r="H47" s="2409"/>
      <c r="I47" s="2410"/>
      <c r="J47" s="2411">
        <f>K40+K35+K30+J27</f>
        <v>115.40110033445166</v>
      </c>
      <c r="K47" s="2411"/>
      <c r="L47" s="2412"/>
    </row>
    <row r="48" spans="1:15" s="702" customFormat="1">
      <c r="A48" s="2403" t="s">
        <v>4271</v>
      </c>
      <c r="B48" s="2403"/>
      <c r="C48" s="2403"/>
      <c r="D48" s="2403"/>
      <c r="E48" s="2403"/>
      <c r="F48" s="2403"/>
      <c r="G48" s="2403"/>
      <c r="H48" s="2403"/>
      <c r="I48" s="2403"/>
      <c r="J48" s="2403"/>
      <c r="K48" s="2403"/>
      <c r="L48" s="2403"/>
      <c r="N48" s="703"/>
      <c r="O48" s="703"/>
    </row>
    <row r="49" spans="1:15" s="702" customFormat="1">
      <c r="A49" s="2403" t="s">
        <v>4272</v>
      </c>
      <c r="B49" s="2403"/>
      <c r="C49" s="2403"/>
      <c r="D49" s="2403"/>
      <c r="E49" s="2403"/>
      <c r="F49" s="2403"/>
      <c r="G49" s="2403"/>
      <c r="H49" s="2403"/>
      <c r="I49" s="2403"/>
      <c r="J49" s="2403"/>
      <c r="K49" s="2403"/>
      <c r="L49" s="2403"/>
      <c r="N49" s="703"/>
      <c r="O49" s="703"/>
    </row>
    <row r="50" spans="1:15" s="702" customFormat="1">
      <c r="A50" s="2404" t="s">
        <v>4273</v>
      </c>
      <c r="B50" s="2404"/>
      <c r="C50" s="2404"/>
      <c r="D50" s="2404"/>
      <c r="E50" s="2404"/>
      <c r="F50" s="2404"/>
      <c r="G50" s="2404"/>
      <c r="H50" s="2404"/>
      <c r="I50" s="2404"/>
      <c r="J50" s="2404"/>
      <c r="K50" s="2404"/>
      <c r="L50" s="2404"/>
      <c r="N50" s="703"/>
      <c r="O50" s="703"/>
    </row>
    <row r="51" spans="1:15" s="702" customFormat="1">
      <c r="A51" s="2404" t="s">
        <v>4274</v>
      </c>
      <c r="B51" s="2404"/>
      <c r="C51" s="2404"/>
      <c r="D51" s="2404"/>
      <c r="E51" s="2404"/>
      <c r="F51" s="2404"/>
      <c r="G51" s="2404"/>
      <c r="H51" s="2404"/>
      <c r="I51" s="2404"/>
      <c r="J51" s="2404"/>
      <c r="K51" s="2404"/>
      <c r="L51" s="2404"/>
      <c r="N51" s="703"/>
      <c r="O51" s="703"/>
    </row>
  </sheetData>
  <mergeCells count="84">
    <mergeCell ref="A1:L1"/>
    <mergeCell ref="A2:L2"/>
    <mergeCell ref="A3:L3"/>
    <mergeCell ref="A4:L4"/>
    <mergeCell ref="A5:L5"/>
    <mergeCell ref="J42:L43"/>
    <mergeCell ref="A48:L48"/>
    <mergeCell ref="A49:L49"/>
    <mergeCell ref="A50:L50"/>
    <mergeCell ref="A51:L51"/>
    <mergeCell ref="B44:C44"/>
    <mergeCell ref="A46:F47"/>
    <mergeCell ref="G46:I46"/>
    <mergeCell ref="J46:L46"/>
    <mergeCell ref="G47:I47"/>
    <mergeCell ref="J47:L47"/>
    <mergeCell ref="A42:A43"/>
    <mergeCell ref="B42:B43"/>
    <mergeCell ref="E42:E43"/>
    <mergeCell ref="F42:F43"/>
    <mergeCell ref="G42:I42"/>
    <mergeCell ref="B39:C39"/>
    <mergeCell ref="H39:I39"/>
    <mergeCell ref="K39:L39"/>
    <mergeCell ref="G37:I37"/>
    <mergeCell ref="A40:G40"/>
    <mergeCell ref="H40:I40"/>
    <mergeCell ref="K40:L40"/>
    <mergeCell ref="H34:I34"/>
    <mergeCell ref="K34:L34"/>
    <mergeCell ref="A37:A38"/>
    <mergeCell ref="B37:B38"/>
    <mergeCell ref="D37:D38"/>
    <mergeCell ref="E37:E38"/>
    <mergeCell ref="F37:F38"/>
    <mergeCell ref="J37:L37"/>
    <mergeCell ref="H38:I38"/>
    <mergeCell ref="K38:L38"/>
    <mergeCell ref="A35:G35"/>
    <mergeCell ref="H35:I35"/>
    <mergeCell ref="K35:L35"/>
    <mergeCell ref="B34:C34"/>
    <mergeCell ref="K29:L29"/>
    <mergeCell ref="A30:J30"/>
    <mergeCell ref="K30:L30"/>
    <mergeCell ref="A32:A33"/>
    <mergeCell ref="B32:B33"/>
    <mergeCell ref="D32:D33"/>
    <mergeCell ref="E32:E33"/>
    <mergeCell ref="F32:F33"/>
    <mergeCell ref="G32:I32"/>
    <mergeCell ref="J32:L32"/>
    <mergeCell ref="H33:I33"/>
    <mergeCell ref="K33:L33"/>
    <mergeCell ref="A24:G24"/>
    <mergeCell ref="H24:I24"/>
    <mergeCell ref="K24:L24"/>
    <mergeCell ref="A26:F27"/>
    <mergeCell ref="G26:I26"/>
    <mergeCell ref="J26:L26"/>
    <mergeCell ref="G27:I27"/>
    <mergeCell ref="J27:L27"/>
    <mergeCell ref="H23:I23"/>
    <mergeCell ref="K23:L23"/>
    <mergeCell ref="A18:G18"/>
    <mergeCell ref="A20:A21"/>
    <mergeCell ref="B20:B21"/>
    <mergeCell ref="D20:D21"/>
    <mergeCell ref="E20:E21"/>
    <mergeCell ref="G20:I20"/>
    <mergeCell ref="J20:L20"/>
    <mergeCell ref="H21:I21"/>
    <mergeCell ref="K21:L21"/>
    <mergeCell ref="H22:I22"/>
    <mergeCell ref="K22:L22"/>
    <mergeCell ref="A11:L11"/>
    <mergeCell ref="A14:A16"/>
    <mergeCell ref="B14:B16"/>
    <mergeCell ref="D14:D16"/>
    <mergeCell ref="E14:F15"/>
    <mergeCell ref="G14:I14"/>
    <mergeCell ref="J14:L14"/>
    <mergeCell ref="G15:H15"/>
    <mergeCell ref="J15:K15"/>
  </mergeCells>
  <printOptions horizontalCentered="1"/>
  <pageMargins left="0.78740157480314965" right="0.19685039370078741" top="0.39370078740157483" bottom="0.78740157480314965" header="0.11811023622047245" footer="0.31496062992125984"/>
  <pageSetup paperSize="9" scale="55" firstPageNumber="41" fitToHeight="100" orientation="portrait" r:id="rId1"/>
  <headerFooter scaleWithDoc="0">
    <oddHeader>&amp;RPágina &amp;P de &amp;N</oddHeader>
    <oddFooter>&amp;R&amp;G</oddFooter>
  </headerFooter>
  <drawing r:id="rId2"/>
  <legacyDrawingHF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Planilha36">
    <tabColor rgb="FF92D050"/>
    <pageSetUpPr fitToPage="1"/>
  </sheetPr>
  <dimension ref="A1:O58"/>
  <sheetViews>
    <sheetView showGridLines="0" view="pageBreakPreview" topLeftCell="A28" zoomScaleNormal="95" zoomScaleSheetLayoutView="100" workbookViewId="0">
      <selection activeCell="B39" sqref="B39:C39"/>
    </sheetView>
  </sheetViews>
  <sheetFormatPr defaultRowHeight="12.75"/>
  <cols>
    <col min="1" max="1" width="15.85546875" style="703" customWidth="1"/>
    <col min="2" max="2" width="32.85546875" style="703" customWidth="1"/>
    <col min="3" max="3" width="10.42578125" style="703" customWidth="1"/>
    <col min="4" max="4" width="10" style="703" customWidth="1"/>
    <col min="5" max="5" width="12" style="703" customWidth="1"/>
    <col min="6" max="8" width="12.85546875" style="703" customWidth="1"/>
    <col min="9" max="9" width="11.85546875" style="703" customWidth="1"/>
    <col min="10" max="10" width="13.28515625" style="703" customWidth="1"/>
    <col min="11" max="11" width="14.5703125" style="703" customWidth="1"/>
    <col min="12" max="12" width="12.42578125" style="703" customWidth="1"/>
    <col min="13" max="13" width="2.7109375" style="702" customWidth="1"/>
    <col min="14" max="256" width="9.140625" style="703"/>
    <col min="257" max="257" width="15.85546875" style="703" customWidth="1"/>
    <col min="258" max="258" width="32.85546875" style="703" customWidth="1"/>
    <col min="259" max="259" width="10.42578125" style="703" customWidth="1"/>
    <col min="260" max="260" width="10" style="703" customWidth="1"/>
    <col min="261" max="261" width="12" style="703" customWidth="1"/>
    <col min="262" max="264" width="12.85546875" style="703" customWidth="1"/>
    <col min="265" max="265" width="11.85546875" style="703" customWidth="1"/>
    <col min="266" max="266" width="13.28515625" style="703" customWidth="1"/>
    <col min="267" max="267" width="14.5703125" style="703" customWidth="1"/>
    <col min="268" max="268" width="12.42578125" style="703" customWidth="1"/>
    <col min="269" max="269" width="2.7109375" style="703" customWidth="1"/>
    <col min="270" max="512" width="9.140625" style="703"/>
    <col min="513" max="513" width="15.85546875" style="703" customWidth="1"/>
    <col min="514" max="514" width="32.85546875" style="703" customWidth="1"/>
    <col min="515" max="515" width="10.42578125" style="703" customWidth="1"/>
    <col min="516" max="516" width="10" style="703" customWidth="1"/>
    <col min="517" max="517" width="12" style="703" customWidth="1"/>
    <col min="518" max="520" width="12.85546875" style="703" customWidth="1"/>
    <col min="521" max="521" width="11.85546875" style="703" customWidth="1"/>
    <col min="522" max="522" width="13.28515625" style="703" customWidth="1"/>
    <col min="523" max="523" width="14.5703125" style="703" customWidth="1"/>
    <col min="524" max="524" width="12.42578125" style="703" customWidth="1"/>
    <col min="525" max="525" width="2.7109375" style="703" customWidth="1"/>
    <col min="526" max="768" width="9.140625" style="703"/>
    <col min="769" max="769" width="15.85546875" style="703" customWidth="1"/>
    <col min="770" max="770" width="32.85546875" style="703" customWidth="1"/>
    <col min="771" max="771" width="10.42578125" style="703" customWidth="1"/>
    <col min="772" max="772" width="10" style="703" customWidth="1"/>
    <col min="773" max="773" width="12" style="703" customWidth="1"/>
    <col min="774" max="776" width="12.85546875" style="703" customWidth="1"/>
    <col min="777" max="777" width="11.85546875" style="703" customWidth="1"/>
    <col min="778" max="778" width="13.28515625" style="703" customWidth="1"/>
    <col min="779" max="779" width="14.5703125" style="703" customWidth="1"/>
    <col min="780" max="780" width="12.42578125" style="703" customWidth="1"/>
    <col min="781" max="781" width="2.7109375" style="703" customWidth="1"/>
    <col min="782" max="1024" width="9.140625" style="703"/>
    <col min="1025" max="1025" width="15.85546875" style="703" customWidth="1"/>
    <col min="1026" max="1026" width="32.85546875" style="703" customWidth="1"/>
    <col min="1027" max="1027" width="10.42578125" style="703" customWidth="1"/>
    <col min="1028" max="1028" width="10" style="703" customWidth="1"/>
    <col min="1029" max="1029" width="12" style="703" customWidth="1"/>
    <col min="1030" max="1032" width="12.85546875" style="703" customWidth="1"/>
    <col min="1033" max="1033" width="11.85546875" style="703" customWidth="1"/>
    <col min="1034" max="1034" width="13.28515625" style="703" customWidth="1"/>
    <col min="1035" max="1035" width="14.5703125" style="703" customWidth="1"/>
    <col min="1036" max="1036" width="12.42578125" style="703" customWidth="1"/>
    <col min="1037" max="1037" width="2.7109375" style="703" customWidth="1"/>
    <col min="1038" max="1280" width="9.140625" style="703"/>
    <col min="1281" max="1281" width="15.85546875" style="703" customWidth="1"/>
    <col min="1282" max="1282" width="32.85546875" style="703" customWidth="1"/>
    <col min="1283" max="1283" width="10.42578125" style="703" customWidth="1"/>
    <col min="1284" max="1284" width="10" style="703" customWidth="1"/>
    <col min="1285" max="1285" width="12" style="703" customWidth="1"/>
    <col min="1286" max="1288" width="12.85546875" style="703" customWidth="1"/>
    <col min="1289" max="1289" width="11.85546875" style="703" customWidth="1"/>
    <col min="1290" max="1290" width="13.28515625" style="703" customWidth="1"/>
    <col min="1291" max="1291" width="14.5703125" style="703" customWidth="1"/>
    <col min="1292" max="1292" width="12.42578125" style="703" customWidth="1"/>
    <col min="1293" max="1293" width="2.7109375" style="703" customWidth="1"/>
    <col min="1294" max="1536" width="9.140625" style="703"/>
    <col min="1537" max="1537" width="15.85546875" style="703" customWidth="1"/>
    <col min="1538" max="1538" width="32.85546875" style="703" customWidth="1"/>
    <col min="1539" max="1539" width="10.42578125" style="703" customWidth="1"/>
    <col min="1540" max="1540" width="10" style="703" customWidth="1"/>
    <col min="1541" max="1541" width="12" style="703" customWidth="1"/>
    <col min="1542" max="1544" width="12.85546875" style="703" customWidth="1"/>
    <col min="1545" max="1545" width="11.85546875" style="703" customWidth="1"/>
    <col min="1546" max="1546" width="13.28515625" style="703" customWidth="1"/>
    <col min="1547" max="1547" width="14.5703125" style="703" customWidth="1"/>
    <col min="1548" max="1548" width="12.42578125" style="703" customWidth="1"/>
    <col min="1549" max="1549" width="2.7109375" style="703" customWidth="1"/>
    <col min="1550" max="1792" width="9.140625" style="703"/>
    <col min="1793" max="1793" width="15.85546875" style="703" customWidth="1"/>
    <col min="1794" max="1794" width="32.85546875" style="703" customWidth="1"/>
    <col min="1795" max="1795" width="10.42578125" style="703" customWidth="1"/>
    <col min="1796" max="1796" width="10" style="703" customWidth="1"/>
    <col min="1797" max="1797" width="12" style="703" customWidth="1"/>
    <col min="1798" max="1800" width="12.85546875" style="703" customWidth="1"/>
    <col min="1801" max="1801" width="11.85546875" style="703" customWidth="1"/>
    <col min="1802" max="1802" width="13.28515625" style="703" customWidth="1"/>
    <col min="1803" max="1803" width="14.5703125" style="703" customWidth="1"/>
    <col min="1804" max="1804" width="12.42578125" style="703" customWidth="1"/>
    <col min="1805" max="1805" width="2.7109375" style="703" customWidth="1"/>
    <col min="1806" max="2048" width="9.140625" style="703"/>
    <col min="2049" max="2049" width="15.85546875" style="703" customWidth="1"/>
    <col min="2050" max="2050" width="32.85546875" style="703" customWidth="1"/>
    <col min="2051" max="2051" width="10.42578125" style="703" customWidth="1"/>
    <col min="2052" max="2052" width="10" style="703" customWidth="1"/>
    <col min="2053" max="2053" width="12" style="703" customWidth="1"/>
    <col min="2054" max="2056" width="12.85546875" style="703" customWidth="1"/>
    <col min="2057" max="2057" width="11.85546875" style="703" customWidth="1"/>
    <col min="2058" max="2058" width="13.28515625" style="703" customWidth="1"/>
    <col min="2059" max="2059" width="14.5703125" style="703" customWidth="1"/>
    <col min="2060" max="2060" width="12.42578125" style="703" customWidth="1"/>
    <col min="2061" max="2061" width="2.7109375" style="703" customWidth="1"/>
    <col min="2062" max="2304" width="9.140625" style="703"/>
    <col min="2305" max="2305" width="15.85546875" style="703" customWidth="1"/>
    <col min="2306" max="2306" width="32.85546875" style="703" customWidth="1"/>
    <col min="2307" max="2307" width="10.42578125" style="703" customWidth="1"/>
    <col min="2308" max="2308" width="10" style="703" customWidth="1"/>
    <col min="2309" max="2309" width="12" style="703" customWidth="1"/>
    <col min="2310" max="2312" width="12.85546875" style="703" customWidth="1"/>
    <col min="2313" max="2313" width="11.85546875" style="703" customWidth="1"/>
    <col min="2314" max="2314" width="13.28515625" style="703" customWidth="1"/>
    <col min="2315" max="2315" width="14.5703125" style="703" customWidth="1"/>
    <col min="2316" max="2316" width="12.42578125" style="703" customWidth="1"/>
    <col min="2317" max="2317" width="2.7109375" style="703" customWidth="1"/>
    <col min="2318" max="2560" width="9.140625" style="703"/>
    <col min="2561" max="2561" width="15.85546875" style="703" customWidth="1"/>
    <col min="2562" max="2562" width="32.85546875" style="703" customWidth="1"/>
    <col min="2563" max="2563" width="10.42578125" style="703" customWidth="1"/>
    <col min="2564" max="2564" width="10" style="703" customWidth="1"/>
    <col min="2565" max="2565" width="12" style="703" customWidth="1"/>
    <col min="2566" max="2568" width="12.85546875" style="703" customWidth="1"/>
    <col min="2569" max="2569" width="11.85546875" style="703" customWidth="1"/>
    <col min="2570" max="2570" width="13.28515625" style="703" customWidth="1"/>
    <col min="2571" max="2571" width="14.5703125" style="703" customWidth="1"/>
    <col min="2572" max="2572" width="12.42578125" style="703" customWidth="1"/>
    <col min="2573" max="2573" width="2.7109375" style="703" customWidth="1"/>
    <col min="2574" max="2816" width="9.140625" style="703"/>
    <col min="2817" max="2817" width="15.85546875" style="703" customWidth="1"/>
    <col min="2818" max="2818" width="32.85546875" style="703" customWidth="1"/>
    <col min="2819" max="2819" width="10.42578125" style="703" customWidth="1"/>
    <col min="2820" max="2820" width="10" style="703" customWidth="1"/>
    <col min="2821" max="2821" width="12" style="703" customWidth="1"/>
    <col min="2822" max="2824" width="12.85546875" style="703" customWidth="1"/>
    <col min="2825" max="2825" width="11.85546875" style="703" customWidth="1"/>
    <col min="2826" max="2826" width="13.28515625" style="703" customWidth="1"/>
    <col min="2827" max="2827" width="14.5703125" style="703" customWidth="1"/>
    <col min="2828" max="2828" width="12.42578125" style="703" customWidth="1"/>
    <col min="2829" max="2829" width="2.7109375" style="703" customWidth="1"/>
    <col min="2830" max="3072" width="9.140625" style="703"/>
    <col min="3073" max="3073" width="15.85546875" style="703" customWidth="1"/>
    <col min="3074" max="3074" width="32.85546875" style="703" customWidth="1"/>
    <col min="3075" max="3075" width="10.42578125" style="703" customWidth="1"/>
    <col min="3076" max="3076" width="10" style="703" customWidth="1"/>
    <col min="3077" max="3077" width="12" style="703" customWidth="1"/>
    <col min="3078" max="3080" width="12.85546875" style="703" customWidth="1"/>
    <col min="3081" max="3081" width="11.85546875" style="703" customWidth="1"/>
    <col min="3082" max="3082" width="13.28515625" style="703" customWidth="1"/>
    <col min="3083" max="3083" width="14.5703125" style="703" customWidth="1"/>
    <col min="3084" max="3084" width="12.42578125" style="703" customWidth="1"/>
    <col min="3085" max="3085" width="2.7109375" style="703" customWidth="1"/>
    <col min="3086" max="3328" width="9.140625" style="703"/>
    <col min="3329" max="3329" width="15.85546875" style="703" customWidth="1"/>
    <col min="3330" max="3330" width="32.85546875" style="703" customWidth="1"/>
    <col min="3331" max="3331" width="10.42578125" style="703" customWidth="1"/>
    <col min="3332" max="3332" width="10" style="703" customWidth="1"/>
    <col min="3333" max="3333" width="12" style="703" customWidth="1"/>
    <col min="3334" max="3336" width="12.85546875" style="703" customWidth="1"/>
    <col min="3337" max="3337" width="11.85546875" style="703" customWidth="1"/>
    <col min="3338" max="3338" width="13.28515625" style="703" customWidth="1"/>
    <col min="3339" max="3339" width="14.5703125" style="703" customWidth="1"/>
    <col min="3340" max="3340" width="12.42578125" style="703" customWidth="1"/>
    <col min="3341" max="3341" width="2.7109375" style="703" customWidth="1"/>
    <col min="3342" max="3584" width="9.140625" style="703"/>
    <col min="3585" max="3585" width="15.85546875" style="703" customWidth="1"/>
    <col min="3586" max="3586" width="32.85546875" style="703" customWidth="1"/>
    <col min="3587" max="3587" width="10.42578125" style="703" customWidth="1"/>
    <col min="3588" max="3588" width="10" style="703" customWidth="1"/>
    <col min="3589" max="3589" width="12" style="703" customWidth="1"/>
    <col min="3590" max="3592" width="12.85546875" style="703" customWidth="1"/>
    <col min="3593" max="3593" width="11.85546875" style="703" customWidth="1"/>
    <col min="3594" max="3594" width="13.28515625" style="703" customWidth="1"/>
    <col min="3595" max="3595" width="14.5703125" style="703" customWidth="1"/>
    <col min="3596" max="3596" width="12.42578125" style="703" customWidth="1"/>
    <col min="3597" max="3597" width="2.7109375" style="703" customWidth="1"/>
    <col min="3598" max="3840" width="9.140625" style="703"/>
    <col min="3841" max="3841" width="15.85546875" style="703" customWidth="1"/>
    <col min="3842" max="3842" width="32.85546875" style="703" customWidth="1"/>
    <col min="3843" max="3843" width="10.42578125" style="703" customWidth="1"/>
    <col min="3844" max="3844" width="10" style="703" customWidth="1"/>
    <col min="3845" max="3845" width="12" style="703" customWidth="1"/>
    <col min="3846" max="3848" width="12.85546875" style="703" customWidth="1"/>
    <col min="3849" max="3849" width="11.85546875" style="703" customWidth="1"/>
    <col min="3850" max="3850" width="13.28515625" style="703" customWidth="1"/>
    <col min="3851" max="3851" width="14.5703125" style="703" customWidth="1"/>
    <col min="3852" max="3852" width="12.42578125" style="703" customWidth="1"/>
    <col min="3853" max="3853" width="2.7109375" style="703" customWidth="1"/>
    <col min="3854" max="4096" width="9.140625" style="703"/>
    <col min="4097" max="4097" width="15.85546875" style="703" customWidth="1"/>
    <col min="4098" max="4098" width="32.85546875" style="703" customWidth="1"/>
    <col min="4099" max="4099" width="10.42578125" style="703" customWidth="1"/>
    <col min="4100" max="4100" width="10" style="703" customWidth="1"/>
    <col min="4101" max="4101" width="12" style="703" customWidth="1"/>
    <col min="4102" max="4104" width="12.85546875" style="703" customWidth="1"/>
    <col min="4105" max="4105" width="11.85546875" style="703" customWidth="1"/>
    <col min="4106" max="4106" width="13.28515625" style="703" customWidth="1"/>
    <col min="4107" max="4107" width="14.5703125" style="703" customWidth="1"/>
    <col min="4108" max="4108" width="12.42578125" style="703" customWidth="1"/>
    <col min="4109" max="4109" width="2.7109375" style="703" customWidth="1"/>
    <col min="4110" max="4352" width="9.140625" style="703"/>
    <col min="4353" max="4353" width="15.85546875" style="703" customWidth="1"/>
    <col min="4354" max="4354" width="32.85546875" style="703" customWidth="1"/>
    <col min="4355" max="4355" width="10.42578125" style="703" customWidth="1"/>
    <col min="4356" max="4356" width="10" style="703" customWidth="1"/>
    <col min="4357" max="4357" width="12" style="703" customWidth="1"/>
    <col min="4358" max="4360" width="12.85546875" style="703" customWidth="1"/>
    <col min="4361" max="4361" width="11.85546875" style="703" customWidth="1"/>
    <col min="4362" max="4362" width="13.28515625" style="703" customWidth="1"/>
    <col min="4363" max="4363" width="14.5703125" style="703" customWidth="1"/>
    <col min="4364" max="4364" width="12.42578125" style="703" customWidth="1"/>
    <col min="4365" max="4365" width="2.7109375" style="703" customWidth="1"/>
    <col min="4366" max="4608" width="9.140625" style="703"/>
    <col min="4609" max="4609" width="15.85546875" style="703" customWidth="1"/>
    <col min="4610" max="4610" width="32.85546875" style="703" customWidth="1"/>
    <col min="4611" max="4611" width="10.42578125" style="703" customWidth="1"/>
    <col min="4612" max="4612" width="10" style="703" customWidth="1"/>
    <col min="4613" max="4613" width="12" style="703" customWidth="1"/>
    <col min="4614" max="4616" width="12.85546875" style="703" customWidth="1"/>
    <col min="4617" max="4617" width="11.85546875" style="703" customWidth="1"/>
    <col min="4618" max="4618" width="13.28515625" style="703" customWidth="1"/>
    <col min="4619" max="4619" width="14.5703125" style="703" customWidth="1"/>
    <col min="4620" max="4620" width="12.42578125" style="703" customWidth="1"/>
    <col min="4621" max="4621" width="2.7109375" style="703" customWidth="1"/>
    <col min="4622" max="4864" width="9.140625" style="703"/>
    <col min="4865" max="4865" width="15.85546875" style="703" customWidth="1"/>
    <col min="4866" max="4866" width="32.85546875" style="703" customWidth="1"/>
    <col min="4867" max="4867" width="10.42578125" style="703" customWidth="1"/>
    <col min="4868" max="4868" width="10" style="703" customWidth="1"/>
    <col min="4869" max="4869" width="12" style="703" customWidth="1"/>
    <col min="4870" max="4872" width="12.85546875" style="703" customWidth="1"/>
    <col min="4873" max="4873" width="11.85546875" style="703" customWidth="1"/>
    <col min="4874" max="4874" width="13.28515625" style="703" customWidth="1"/>
    <col min="4875" max="4875" width="14.5703125" style="703" customWidth="1"/>
    <col min="4876" max="4876" width="12.42578125" style="703" customWidth="1"/>
    <col min="4877" max="4877" width="2.7109375" style="703" customWidth="1"/>
    <col min="4878" max="5120" width="9.140625" style="703"/>
    <col min="5121" max="5121" width="15.85546875" style="703" customWidth="1"/>
    <col min="5122" max="5122" width="32.85546875" style="703" customWidth="1"/>
    <col min="5123" max="5123" width="10.42578125" style="703" customWidth="1"/>
    <col min="5124" max="5124" width="10" style="703" customWidth="1"/>
    <col min="5125" max="5125" width="12" style="703" customWidth="1"/>
    <col min="5126" max="5128" width="12.85546875" style="703" customWidth="1"/>
    <col min="5129" max="5129" width="11.85546875" style="703" customWidth="1"/>
    <col min="5130" max="5130" width="13.28515625" style="703" customWidth="1"/>
    <col min="5131" max="5131" width="14.5703125" style="703" customWidth="1"/>
    <col min="5132" max="5132" width="12.42578125" style="703" customWidth="1"/>
    <col min="5133" max="5133" width="2.7109375" style="703" customWidth="1"/>
    <col min="5134" max="5376" width="9.140625" style="703"/>
    <col min="5377" max="5377" width="15.85546875" style="703" customWidth="1"/>
    <col min="5378" max="5378" width="32.85546875" style="703" customWidth="1"/>
    <col min="5379" max="5379" width="10.42578125" style="703" customWidth="1"/>
    <col min="5380" max="5380" width="10" style="703" customWidth="1"/>
    <col min="5381" max="5381" width="12" style="703" customWidth="1"/>
    <col min="5382" max="5384" width="12.85546875" style="703" customWidth="1"/>
    <col min="5385" max="5385" width="11.85546875" style="703" customWidth="1"/>
    <col min="5386" max="5386" width="13.28515625" style="703" customWidth="1"/>
    <col min="5387" max="5387" width="14.5703125" style="703" customWidth="1"/>
    <col min="5388" max="5388" width="12.42578125" style="703" customWidth="1"/>
    <col min="5389" max="5389" width="2.7109375" style="703" customWidth="1"/>
    <col min="5390" max="5632" width="9.140625" style="703"/>
    <col min="5633" max="5633" width="15.85546875" style="703" customWidth="1"/>
    <col min="5634" max="5634" width="32.85546875" style="703" customWidth="1"/>
    <col min="5635" max="5635" width="10.42578125" style="703" customWidth="1"/>
    <col min="5636" max="5636" width="10" style="703" customWidth="1"/>
    <col min="5637" max="5637" width="12" style="703" customWidth="1"/>
    <col min="5638" max="5640" width="12.85546875" style="703" customWidth="1"/>
    <col min="5641" max="5641" width="11.85546875" style="703" customWidth="1"/>
    <col min="5642" max="5642" width="13.28515625" style="703" customWidth="1"/>
    <col min="5643" max="5643" width="14.5703125" style="703" customWidth="1"/>
    <col min="5644" max="5644" width="12.42578125" style="703" customWidth="1"/>
    <col min="5645" max="5645" width="2.7109375" style="703" customWidth="1"/>
    <col min="5646" max="5888" width="9.140625" style="703"/>
    <col min="5889" max="5889" width="15.85546875" style="703" customWidth="1"/>
    <col min="5890" max="5890" width="32.85546875" style="703" customWidth="1"/>
    <col min="5891" max="5891" width="10.42578125" style="703" customWidth="1"/>
    <col min="5892" max="5892" width="10" style="703" customWidth="1"/>
    <col min="5893" max="5893" width="12" style="703" customWidth="1"/>
    <col min="5894" max="5896" width="12.85546875" style="703" customWidth="1"/>
    <col min="5897" max="5897" width="11.85546875" style="703" customWidth="1"/>
    <col min="5898" max="5898" width="13.28515625" style="703" customWidth="1"/>
    <col min="5899" max="5899" width="14.5703125" style="703" customWidth="1"/>
    <col min="5900" max="5900" width="12.42578125" style="703" customWidth="1"/>
    <col min="5901" max="5901" width="2.7109375" style="703" customWidth="1"/>
    <col min="5902" max="6144" width="9.140625" style="703"/>
    <col min="6145" max="6145" width="15.85546875" style="703" customWidth="1"/>
    <col min="6146" max="6146" width="32.85546875" style="703" customWidth="1"/>
    <col min="6147" max="6147" width="10.42578125" style="703" customWidth="1"/>
    <col min="6148" max="6148" width="10" style="703" customWidth="1"/>
    <col min="6149" max="6149" width="12" style="703" customWidth="1"/>
    <col min="6150" max="6152" width="12.85546875" style="703" customWidth="1"/>
    <col min="6153" max="6153" width="11.85546875" style="703" customWidth="1"/>
    <col min="6154" max="6154" width="13.28515625" style="703" customWidth="1"/>
    <col min="6155" max="6155" width="14.5703125" style="703" customWidth="1"/>
    <col min="6156" max="6156" width="12.42578125" style="703" customWidth="1"/>
    <col min="6157" max="6157" width="2.7109375" style="703" customWidth="1"/>
    <col min="6158" max="6400" width="9.140625" style="703"/>
    <col min="6401" max="6401" width="15.85546875" style="703" customWidth="1"/>
    <col min="6402" max="6402" width="32.85546875" style="703" customWidth="1"/>
    <col min="6403" max="6403" width="10.42578125" style="703" customWidth="1"/>
    <col min="6404" max="6404" width="10" style="703" customWidth="1"/>
    <col min="6405" max="6405" width="12" style="703" customWidth="1"/>
    <col min="6406" max="6408" width="12.85546875" style="703" customWidth="1"/>
    <col min="6409" max="6409" width="11.85546875" style="703" customWidth="1"/>
    <col min="6410" max="6410" width="13.28515625" style="703" customWidth="1"/>
    <col min="6411" max="6411" width="14.5703125" style="703" customWidth="1"/>
    <col min="6412" max="6412" width="12.42578125" style="703" customWidth="1"/>
    <col min="6413" max="6413" width="2.7109375" style="703" customWidth="1"/>
    <col min="6414" max="6656" width="9.140625" style="703"/>
    <col min="6657" max="6657" width="15.85546875" style="703" customWidth="1"/>
    <col min="6658" max="6658" width="32.85546875" style="703" customWidth="1"/>
    <col min="6659" max="6659" width="10.42578125" style="703" customWidth="1"/>
    <col min="6660" max="6660" width="10" style="703" customWidth="1"/>
    <col min="6661" max="6661" width="12" style="703" customWidth="1"/>
    <col min="6662" max="6664" width="12.85546875" style="703" customWidth="1"/>
    <col min="6665" max="6665" width="11.85546875" style="703" customWidth="1"/>
    <col min="6666" max="6666" width="13.28515625" style="703" customWidth="1"/>
    <col min="6667" max="6667" width="14.5703125" style="703" customWidth="1"/>
    <col min="6668" max="6668" width="12.42578125" style="703" customWidth="1"/>
    <col min="6669" max="6669" width="2.7109375" style="703" customWidth="1"/>
    <col min="6670" max="6912" width="9.140625" style="703"/>
    <col min="6913" max="6913" width="15.85546875" style="703" customWidth="1"/>
    <col min="6914" max="6914" width="32.85546875" style="703" customWidth="1"/>
    <col min="6915" max="6915" width="10.42578125" style="703" customWidth="1"/>
    <col min="6916" max="6916" width="10" style="703" customWidth="1"/>
    <col min="6917" max="6917" width="12" style="703" customWidth="1"/>
    <col min="6918" max="6920" width="12.85546875" style="703" customWidth="1"/>
    <col min="6921" max="6921" width="11.85546875" style="703" customWidth="1"/>
    <col min="6922" max="6922" width="13.28515625" style="703" customWidth="1"/>
    <col min="6923" max="6923" width="14.5703125" style="703" customWidth="1"/>
    <col min="6924" max="6924" width="12.42578125" style="703" customWidth="1"/>
    <col min="6925" max="6925" width="2.7109375" style="703" customWidth="1"/>
    <col min="6926" max="7168" width="9.140625" style="703"/>
    <col min="7169" max="7169" width="15.85546875" style="703" customWidth="1"/>
    <col min="7170" max="7170" width="32.85546875" style="703" customWidth="1"/>
    <col min="7171" max="7171" width="10.42578125" style="703" customWidth="1"/>
    <col min="7172" max="7172" width="10" style="703" customWidth="1"/>
    <col min="7173" max="7173" width="12" style="703" customWidth="1"/>
    <col min="7174" max="7176" width="12.85546875" style="703" customWidth="1"/>
    <col min="7177" max="7177" width="11.85546875" style="703" customWidth="1"/>
    <col min="7178" max="7178" width="13.28515625" style="703" customWidth="1"/>
    <col min="7179" max="7179" width="14.5703125" style="703" customWidth="1"/>
    <col min="7180" max="7180" width="12.42578125" style="703" customWidth="1"/>
    <col min="7181" max="7181" width="2.7109375" style="703" customWidth="1"/>
    <col min="7182" max="7424" width="9.140625" style="703"/>
    <col min="7425" max="7425" width="15.85546875" style="703" customWidth="1"/>
    <col min="7426" max="7426" width="32.85546875" style="703" customWidth="1"/>
    <col min="7427" max="7427" width="10.42578125" style="703" customWidth="1"/>
    <col min="7428" max="7428" width="10" style="703" customWidth="1"/>
    <col min="7429" max="7429" width="12" style="703" customWidth="1"/>
    <col min="7430" max="7432" width="12.85546875" style="703" customWidth="1"/>
    <col min="7433" max="7433" width="11.85546875" style="703" customWidth="1"/>
    <col min="7434" max="7434" width="13.28515625" style="703" customWidth="1"/>
    <col min="7435" max="7435" width="14.5703125" style="703" customWidth="1"/>
    <col min="7436" max="7436" width="12.42578125" style="703" customWidth="1"/>
    <col min="7437" max="7437" width="2.7109375" style="703" customWidth="1"/>
    <col min="7438" max="7680" width="9.140625" style="703"/>
    <col min="7681" max="7681" width="15.85546875" style="703" customWidth="1"/>
    <col min="7682" max="7682" width="32.85546875" style="703" customWidth="1"/>
    <col min="7683" max="7683" width="10.42578125" style="703" customWidth="1"/>
    <col min="7684" max="7684" width="10" style="703" customWidth="1"/>
    <col min="7685" max="7685" width="12" style="703" customWidth="1"/>
    <col min="7686" max="7688" width="12.85546875" style="703" customWidth="1"/>
    <col min="7689" max="7689" width="11.85546875" style="703" customWidth="1"/>
    <col min="7690" max="7690" width="13.28515625" style="703" customWidth="1"/>
    <col min="7691" max="7691" width="14.5703125" style="703" customWidth="1"/>
    <col min="7692" max="7692" width="12.42578125" style="703" customWidth="1"/>
    <col min="7693" max="7693" width="2.7109375" style="703" customWidth="1"/>
    <col min="7694" max="7936" width="9.140625" style="703"/>
    <col min="7937" max="7937" width="15.85546875" style="703" customWidth="1"/>
    <col min="7938" max="7938" width="32.85546875" style="703" customWidth="1"/>
    <col min="7939" max="7939" width="10.42578125" style="703" customWidth="1"/>
    <col min="7940" max="7940" width="10" style="703" customWidth="1"/>
    <col min="7941" max="7941" width="12" style="703" customWidth="1"/>
    <col min="7942" max="7944" width="12.85546875" style="703" customWidth="1"/>
    <col min="7945" max="7945" width="11.85546875" style="703" customWidth="1"/>
    <col min="7946" max="7946" width="13.28515625" style="703" customWidth="1"/>
    <col min="7947" max="7947" width="14.5703125" style="703" customWidth="1"/>
    <col min="7948" max="7948" width="12.42578125" style="703" customWidth="1"/>
    <col min="7949" max="7949" width="2.7109375" style="703" customWidth="1"/>
    <col min="7950" max="8192" width="9.140625" style="703"/>
    <col min="8193" max="8193" width="15.85546875" style="703" customWidth="1"/>
    <col min="8194" max="8194" width="32.85546875" style="703" customWidth="1"/>
    <col min="8195" max="8195" width="10.42578125" style="703" customWidth="1"/>
    <col min="8196" max="8196" width="10" style="703" customWidth="1"/>
    <col min="8197" max="8197" width="12" style="703" customWidth="1"/>
    <col min="8198" max="8200" width="12.85546875" style="703" customWidth="1"/>
    <col min="8201" max="8201" width="11.85546875" style="703" customWidth="1"/>
    <col min="8202" max="8202" width="13.28515625" style="703" customWidth="1"/>
    <col min="8203" max="8203" width="14.5703125" style="703" customWidth="1"/>
    <col min="8204" max="8204" width="12.42578125" style="703" customWidth="1"/>
    <col min="8205" max="8205" width="2.7109375" style="703" customWidth="1"/>
    <col min="8206" max="8448" width="9.140625" style="703"/>
    <col min="8449" max="8449" width="15.85546875" style="703" customWidth="1"/>
    <col min="8450" max="8450" width="32.85546875" style="703" customWidth="1"/>
    <col min="8451" max="8451" width="10.42578125" style="703" customWidth="1"/>
    <col min="8452" max="8452" width="10" style="703" customWidth="1"/>
    <col min="8453" max="8453" width="12" style="703" customWidth="1"/>
    <col min="8454" max="8456" width="12.85546875" style="703" customWidth="1"/>
    <col min="8457" max="8457" width="11.85546875" style="703" customWidth="1"/>
    <col min="8458" max="8458" width="13.28515625" style="703" customWidth="1"/>
    <col min="8459" max="8459" width="14.5703125" style="703" customWidth="1"/>
    <col min="8460" max="8460" width="12.42578125" style="703" customWidth="1"/>
    <col min="8461" max="8461" width="2.7109375" style="703" customWidth="1"/>
    <col min="8462" max="8704" width="9.140625" style="703"/>
    <col min="8705" max="8705" width="15.85546875" style="703" customWidth="1"/>
    <col min="8706" max="8706" width="32.85546875" style="703" customWidth="1"/>
    <col min="8707" max="8707" width="10.42578125" style="703" customWidth="1"/>
    <col min="8708" max="8708" width="10" style="703" customWidth="1"/>
    <col min="8709" max="8709" width="12" style="703" customWidth="1"/>
    <col min="8710" max="8712" width="12.85546875" style="703" customWidth="1"/>
    <col min="8713" max="8713" width="11.85546875" style="703" customWidth="1"/>
    <col min="8714" max="8714" width="13.28515625" style="703" customWidth="1"/>
    <col min="8715" max="8715" width="14.5703125" style="703" customWidth="1"/>
    <col min="8716" max="8716" width="12.42578125" style="703" customWidth="1"/>
    <col min="8717" max="8717" width="2.7109375" style="703" customWidth="1"/>
    <col min="8718" max="8960" width="9.140625" style="703"/>
    <col min="8961" max="8961" width="15.85546875" style="703" customWidth="1"/>
    <col min="8962" max="8962" width="32.85546875" style="703" customWidth="1"/>
    <col min="8963" max="8963" width="10.42578125" style="703" customWidth="1"/>
    <col min="8964" max="8964" width="10" style="703" customWidth="1"/>
    <col min="8965" max="8965" width="12" style="703" customWidth="1"/>
    <col min="8966" max="8968" width="12.85546875" style="703" customWidth="1"/>
    <col min="8969" max="8969" width="11.85546875" style="703" customWidth="1"/>
    <col min="8970" max="8970" width="13.28515625" style="703" customWidth="1"/>
    <col min="8971" max="8971" width="14.5703125" style="703" customWidth="1"/>
    <col min="8972" max="8972" width="12.42578125" style="703" customWidth="1"/>
    <col min="8973" max="8973" width="2.7109375" style="703" customWidth="1"/>
    <col min="8974" max="9216" width="9.140625" style="703"/>
    <col min="9217" max="9217" width="15.85546875" style="703" customWidth="1"/>
    <col min="9218" max="9218" width="32.85546875" style="703" customWidth="1"/>
    <col min="9219" max="9219" width="10.42578125" style="703" customWidth="1"/>
    <col min="9220" max="9220" width="10" style="703" customWidth="1"/>
    <col min="9221" max="9221" width="12" style="703" customWidth="1"/>
    <col min="9222" max="9224" width="12.85546875" style="703" customWidth="1"/>
    <col min="9225" max="9225" width="11.85546875" style="703" customWidth="1"/>
    <col min="9226" max="9226" width="13.28515625" style="703" customWidth="1"/>
    <col min="9227" max="9227" width="14.5703125" style="703" customWidth="1"/>
    <col min="9228" max="9228" width="12.42578125" style="703" customWidth="1"/>
    <col min="9229" max="9229" width="2.7109375" style="703" customWidth="1"/>
    <col min="9230" max="9472" width="9.140625" style="703"/>
    <col min="9473" max="9473" width="15.85546875" style="703" customWidth="1"/>
    <col min="9474" max="9474" width="32.85546875" style="703" customWidth="1"/>
    <col min="9475" max="9475" width="10.42578125" style="703" customWidth="1"/>
    <col min="9476" max="9476" width="10" style="703" customWidth="1"/>
    <col min="9477" max="9477" width="12" style="703" customWidth="1"/>
    <col min="9478" max="9480" width="12.85546875" style="703" customWidth="1"/>
    <col min="9481" max="9481" width="11.85546875" style="703" customWidth="1"/>
    <col min="9482" max="9482" width="13.28515625" style="703" customWidth="1"/>
    <col min="9483" max="9483" width="14.5703125" style="703" customWidth="1"/>
    <col min="9484" max="9484" width="12.42578125" style="703" customWidth="1"/>
    <col min="9485" max="9485" width="2.7109375" style="703" customWidth="1"/>
    <col min="9486" max="9728" width="9.140625" style="703"/>
    <col min="9729" max="9729" width="15.85546875" style="703" customWidth="1"/>
    <col min="9730" max="9730" width="32.85546875" style="703" customWidth="1"/>
    <col min="9731" max="9731" width="10.42578125" style="703" customWidth="1"/>
    <col min="9732" max="9732" width="10" style="703" customWidth="1"/>
    <col min="9733" max="9733" width="12" style="703" customWidth="1"/>
    <col min="9734" max="9736" width="12.85546875" style="703" customWidth="1"/>
    <col min="9737" max="9737" width="11.85546875" style="703" customWidth="1"/>
    <col min="9738" max="9738" width="13.28515625" style="703" customWidth="1"/>
    <col min="9739" max="9739" width="14.5703125" style="703" customWidth="1"/>
    <col min="9740" max="9740" width="12.42578125" style="703" customWidth="1"/>
    <col min="9741" max="9741" width="2.7109375" style="703" customWidth="1"/>
    <col min="9742" max="9984" width="9.140625" style="703"/>
    <col min="9985" max="9985" width="15.85546875" style="703" customWidth="1"/>
    <col min="9986" max="9986" width="32.85546875" style="703" customWidth="1"/>
    <col min="9987" max="9987" width="10.42578125" style="703" customWidth="1"/>
    <col min="9988" max="9988" width="10" style="703" customWidth="1"/>
    <col min="9989" max="9989" width="12" style="703" customWidth="1"/>
    <col min="9990" max="9992" width="12.85546875" style="703" customWidth="1"/>
    <col min="9993" max="9993" width="11.85546875" style="703" customWidth="1"/>
    <col min="9994" max="9994" width="13.28515625" style="703" customWidth="1"/>
    <col min="9995" max="9995" width="14.5703125" style="703" customWidth="1"/>
    <col min="9996" max="9996" width="12.42578125" style="703" customWidth="1"/>
    <col min="9997" max="9997" width="2.7109375" style="703" customWidth="1"/>
    <col min="9998" max="10240" width="9.140625" style="703"/>
    <col min="10241" max="10241" width="15.85546875" style="703" customWidth="1"/>
    <col min="10242" max="10242" width="32.85546875" style="703" customWidth="1"/>
    <col min="10243" max="10243" width="10.42578125" style="703" customWidth="1"/>
    <col min="10244" max="10244" width="10" style="703" customWidth="1"/>
    <col min="10245" max="10245" width="12" style="703" customWidth="1"/>
    <col min="10246" max="10248" width="12.85546875" style="703" customWidth="1"/>
    <col min="10249" max="10249" width="11.85546875" style="703" customWidth="1"/>
    <col min="10250" max="10250" width="13.28515625" style="703" customWidth="1"/>
    <col min="10251" max="10251" width="14.5703125" style="703" customWidth="1"/>
    <col min="10252" max="10252" width="12.42578125" style="703" customWidth="1"/>
    <col min="10253" max="10253" width="2.7109375" style="703" customWidth="1"/>
    <col min="10254" max="10496" width="9.140625" style="703"/>
    <col min="10497" max="10497" width="15.85546875" style="703" customWidth="1"/>
    <col min="10498" max="10498" width="32.85546875" style="703" customWidth="1"/>
    <col min="10499" max="10499" width="10.42578125" style="703" customWidth="1"/>
    <col min="10500" max="10500" width="10" style="703" customWidth="1"/>
    <col min="10501" max="10501" width="12" style="703" customWidth="1"/>
    <col min="10502" max="10504" width="12.85546875" style="703" customWidth="1"/>
    <col min="10505" max="10505" width="11.85546875" style="703" customWidth="1"/>
    <col min="10506" max="10506" width="13.28515625" style="703" customWidth="1"/>
    <col min="10507" max="10507" width="14.5703125" style="703" customWidth="1"/>
    <col min="10508" max="10508" width="12.42578125" style="703" customWidth="1"/>
    <col min="10509" max="10509" width="2.7109375" style="703" customWidth="1"/>
    <col min="10510" max="10752" width="9.140625" style="703"/>
    <col min="10753" max="10753" width="15.85546875" style="703" customWidth="1"/>
    <col min="10754" max="10754" width="32.85546875" style="703" customWidth="1"/>
    <col min="10755" max="10755" width="10.42578125" style="703" customWidth="1"/>
    <col min="10756" max="10756" width="10" style="703" customWidth="1"/>
    <col min="10757" max="10757" width="12" style="703" customWidth="1"/>
    <col min="10758" max="10760" width="12.85546875" style="703" customWidth="1"/>
    <col min="10761" max="10761" width="11.85546875" style="703" customWidth="1"/>
    <col min="10762" max="10762" width="13.28515625" style="703" customWidth="1"/>
    <col min="10763" max="10763" width="14.5703125" style="703" customWidth="1"/>
    <col min="10764" max="10764" width="12.42578125" style="703" customWidth="1"/>
    <col min="10765" max="10765" width="2.7109375" style="703" customWidth="1"/>
    <col min="10766" max="11008" width="9.140625" style="703"/>
    <col min="11009" max="11009" width="15.85546875" style="703" customWidth="1"/>
    <col min="11010" max="11010" width="32.85546875" style="703" customWidth="1"/>
    <col min="11011" max="11011" width="10.42578125" style="703" customWidth="1"/>
    <col min="11012" max="11012" width="10" style="703" customWidth="1"/>
    <col min="11013" max="11013" width="12" style="703" customWidth="1"/>
    <col min="11014" max="11016" width="12.85546875" style="703" customWidth="1"/>
    <col min="11017" max="11017" width="11.85546875" style="703" customWidth="1"/>
    <col min="11018" max="11018" width="13.28515625" style="703" customWidth="1"/>
    <col min="11019" max="11019" width="14.5703125" style="703" customWidth="1"/>
    <col min="11020" max="11020" width="12.42578125" style="703" customWidth="1"/>
    <col min="11021" max="11021" width="2.7109375" style="703" customWidth="1"/>
    <col min="11022" max="11264" width="9.140625" style="703"/>
    <col min="11265" max="11265" width="15.85546875" style="703" customWidth="1"/>
    <col min="11266" max="11266" width="32.85546875" style="703" customWidth="1"/>
    <col min="11267" max="11267" width="10.42578125" style="703" customWidth="1"/>
    <col min="11268" max="11268" width="10" style="703" customWidth="1"/>
    <col min="11269" max="11269" width="12" style="703" customWidth="1"/>
    <col min="11270" max="11272" width="12.85546875" style="703" customWidth="1"/>
    <col min="11273" max="11273" width="11.85546875" style="703" customWidth="1"/>
    <col min="11274" max="11274" width="13.28515625" style="703" customWidth="1"/>
    <col min="11275" max="11275" width="14.5703125" style="703" customWidth="1"/>
    <col min="11276" max="11276" width="12.42578125" style="703" customWidth="1"/>
    <col min="11277" max="11277" width="2.7109375" style="703" customWidth="1"/>
    <col min="11278" max="11520" width="9.140625" style="703"/>
    <col min="11521" max="11521" width="15.85546875" style="703" customWidth="1"/>
    <col min="11522" max="11522" width="32.85546875" style="703" customWidth="1"/>
    <col min="11523" max="11523" width="10.42578125" style="703" customWidth="1"/>
    <col min="11524" max="11524" width="10" style="703" customWidth="1"/>
    <col min="11525" max="11525" width="12" style="703" customWidth="1"/>
    <col min="11526" max="11528" width="12.85546875" style="703" customWidth="1"/>
    <col min="11529" max="11529" width="11.85546875" style="703" customWidth="1"/>
    <col min="11530" max="11530" width="13.28515625" style="703" customWidth="1"/>
    <col min="11531" max="11531" width="14.5703125" style="703" customWidth="1"/>
    <col min="11532" max="11532" width="12.42578125" style="703" customWidth="1"/>
    <col min="11533" max="11533" width="2.7109375" style="703" customWidth="1"/>
    <col min="11534" max="11776" width="9.140625" style="703"/>
    <col min="11777" max="11777" width="15.85546875" style="703" customWidth="1"/>
    <col min="11778" max="11778" width="32.85546875" style="703" customWidth="1"/>
    <col min="11779" max="11779" width="10.42578125" style="703" customWidth="1"/>
    <col min="11780" max="11780" width="10" style="703" customWidth="1"/>
    <col min="11781" max="11781" width="12" style="703" customWidth="1"/>
    <col min="11782" max="11784" width="12.85546875" style="703" customWidth="1"/>
    <col min="11785" max="11785" width="11.85546875" style="703" customWidth="1"/>
    <col min="11786" max="11786" width="13.28515625" style="703" customWidth="1"/>
    <col min="11787" max="11787" width="14.5703125" style="703" customWidth="1"/>
    <col min="11788" max="11788" width="12.42578125" style="703" customWidth="1"/>
    <col min="11789" max="11789" width="2.7109375" style="703" customWidth="1"/>
    <col min="11790" max="12032" width="9.140625" style="703"/>
    <col min="12033" max="12033" width="15.85546875" style="703" customWidth="1"/>
    <col min="12034" max="12034" width="32.85546875" style="703" customWidth="1"/>
    <col min="12035" max="12035" width="10.42578125" style="703" customWidth="1"/>
    <col min="12036" max="12036" width="10" style="703" customWidth="1"/>
    <col min="12037" max="12037" width="12" style="703" customWidth="1"/>
    <col min="12038" max="12040" width="12.85546875" style="703" customWidth="1"/>
    <col min="12041" max="12041" width="11.85546875" style="703" customWidth="1"/>
    <col min="12042" max="12042" width="13.28515625" style="703" customWidth="1"/>
    <col min="12043" max="12043" width="14.5703125" style="703" customWidth="1"/>
    <col min="12044" max="12044" width="12.42578125" style="703" customWidth="1"/>
    <col min="12045" max="12045" width="2.7109375" style="703" customWidth="1"/>
    <col min="12046" max="12288" width="9.140625" style="703"/>
    <col min="12289" max="12289" width="15.85546875" style="703" customWidth="1"/>
    <col min="12290" max="12290" width="32.85546875" style="703" customWidth="1"/>
    <col min="12291" max="12291" width="10.42578125" style="703" customWidth="1"/>
    <col min="12292" max="12292" width="10" style="703" customWidth="1"/>
    <col min="12293" max="12293" width="12" style="703" customWidth="1"/>
    <col min="12294" max="12296" width="12.85546875" style="703" customWidth="1"/>
    <col min="12297" max="12297" width="11.85546875" style="703" customWidth="1"/>
    <col min="12298" max="12298" width="13.28515625" style="703" customWidth="1"/>
    <col min="12299" max="12299" width="14.5703125" style="703" customWidth="1"/>
    <col min="12300" max="12300" width="12.42578125" style="703" customWidth="1"/>
    <col min="12301" max="12301" width="2.7109375" style="703" customWidth="1"/>
    <col min="12302" max="12544" width="9.140625" style="703"/>
    <col min="12545" max="12545" width="15.85546875" style="703" customWidth="1"/>
    <col min="12546" max="12546" width="32.85546875" style="703" customWidth="1"/>
    <col min="12547" max="12547" width="10.42578125" style="703" customWidth="1"/>
    <col min="12548" max="12548" width="10" style="703" customWidth="1"/>
    <col min="12549" max="12549" width="12" style="703" customWidth="1"/>
    <col min="12550" max="12552" width="12.85546875" style="703" customWidth="1"/>
    <col min="12553" max="12553" width="11.85546875" style="703" customWidth="1"/>
    <col min="12554" max="12554" width="13.28515625" style="703" customWidth="1"/>
    <col min="12555" max="12555" width="14.5703125" style="703" customWidth="1"/>
    <col min="12556" max="12556" width="12.42578125" style="703" customWidth="1"/>
    <col min="12557" max="12557" width="2.7109375" style="703" customWidth="1"/>
    <col min="12558" max="12800" width="9.140625" style="703"/>
    <col min="12801" max="12801" width="15.85546875" style="703" customWidth="1"/>
    <col min="12802" max="12802" width="32.85546875" style="703" customWidth="1"/>
    <col min="12803" max="12803" width="10.42578125" style="703" customWidth="1"/>
    <col min="12804" max="12804" width="10" style="703" customWidth="1"/>
    <col min="12805" max="12805" width="12" style="703" customWidth="1"/>
    <col min="12806" max="12808" width="12.85546875" style="703" customWidth="1"/>
    <col min="12809" max="12809" width="11.85546875" style="703" customWidth="1"/>
    <col min="12810" max="12810" width="13.28515625" style="703" customWidth="1"/>
    <col min="12811" max="12811" width="14.5703125" style="703" customWidth="1"/>
    <col min="12812" max="12812" width="12.42578125" style="703" customWidth="1"/>
    <col min="12813" max="12813" width="2.7109375" style="703" customWidth="1"/>
    <col min="12814" max="13056" width="9.140625" style="703"/>
    <col min="13057" max="13057" width="15.85546875" style="703" customWidth="1"/>
    <col min="13058" max="13058" width="32.85546875" style="703" customWidth="1"/>
    <col min="13059" max="13059" width="10.42578125" style="703" customWidth="1"/>
    <col min="13060" max="13060" width="10" style="703" customWidth="1"/>
    <col min="13061" max="13061" width="12" style="703" customWidth="1"/>
    <col min="13062" max="13064" width="12.85546875" style="703" customWidth="1"/>
    <col min="13065" max="13065" width="11.85546875" style="703" customWidth="1"/>
    <col min="13066" max="13066" width="13.28515625" style="703" customWidth="1"/>
    <col min="13067" max="13067" width="14.5703125" style="703" customWidth="1"/>
    <col min="13068" max="13068" width="12.42578125" style="703" customWidth="1"/>
    <col min="13069" max="13069" width="2.7109375" style="703" customWidth="1"/>
    <col min="13070" max="13312" width="9.140625" style="703"/>
    <col min="13313" max="13313" width="15.85546875" style="703" customWidth="1"/>
    <col min="13314" max="13314" width="32.85546875" style="703" customWidth="1"/>
    <col min="13315" max="13315" width="10.42578125" style="703" customWidth="1"/>
    <col min="13316" max="13316" width="10" style="703" customWidth="1"/>
    <col min="13317" max="13317" width="12" style="703" customWidth="1"/>
    <col min="13318" max="13320" width="12.85546875" style="703" customWidth="1"/>
    <col min="13321" max="13321" width="11.85546875" style="703" customWidth="1"/>
    <col min="13322" max="13322" width="13.28515625" style="703" customWidth="1"/>
    <col min="13323" max="13323" width="14.5703125" style="703" customWidth="1"/>
    <col min="13324" max="13324" width="12.42578125" style="703" customWidth="1"/>
    <col min="13325" max="13325" width="2.7109375" style="703" customWidth="1"/>
    <col min="13326" max="13568" width="9.140625" style="703"/>
    <col min="13569" max="13569" width="15.85546875" style="703" customWidth="1"/>
    <col min="13570" max="13570" width="32.85546875" style="703" customWidth="1"/>
    <col min="13571" max="13571" width="10.42578125" style="703" customWidth="1"/>
    <col min="13572" max="13572" width="10" style="703" customWidth="1"/>
    <col min="13573" max="13573" width="12" style="703" customWidth="1"/>
    <col min="13574" max="13576" width="12.85546875" style="703" customWidth="1"/>
    <col min="13577" max="13577" width="11.85546875" style="703" customWidth="1"/>
    <col min="13578" max="13578" width="13.28515625" style="703" customWidth="1"/>
    <col min="13579" max="13579" width="14.5703125" style="703" customWidth="1"/>
    <col min="13580" max="13580" width="12.42578125" style="703" customWidth="1"/>
    <col min="13581" max="13581" width="2.7109375" style="703" customWidth="1"/>
    <col min="13582" max="13824" width="9.140625" style="703"/>
    <col min="13825" max="13825" width="15.85546875" style="703" customWidth="1"/>
    <col min="13826" max="13826" width="32.85546875" style="703" customWidth="1"/>
    <col min="13827" max="13827" width="10.42578125" style="703" customWidth="1"/>
    <col min="13828" max="13828" width="10" style="703" customWidth="1"/>
    <col min="13829" max="13829" width="12" style="703" customWidth="1"/>
    <col min="13830" max="13832" width="12.85546875" style="703" customWidth="1"/>
    <col min="13833" max="13833" width="11.85546875" style="703" customWidth="1"/>
    <col min="13834" max="13834" width="13.28515625" style="703" customWidth="1"/>
    <col min="13835" max="13835" width="14.5703125" style="703" customWidth="1"/>
    <col min="13836" max="13836" width="12.42578125" style="703" customWidth="1"/>
    <col min="13837" max="13837" width="2.7109375" style="703" customWidth="1"/>
    <col min="13838" max="14080" width="9.140625" style="703"/>
    <col min="14081" max="14081" width="15.85546875" style="703" customWidth="1"/>
    <col min="14082" max="14082" width="32.85546875" style="703" customWidth="1"/>
    <col min="14083" max="14083" width="10.42578125" style="703" customWidth="1"/>
    <col min="14084" max="14084" width="10" style="703" customWidth="1"/>
    <col min="14085" max="14085" width="12" style="703" customWidth="1"/>
    <col min="14086" max="14088" width="12.85546875" style="703" customWidth="1"/>
    <col min="14089" max="14089" width="11.85546875" style="703" customWidth="1"/>
    <col min="14090" max="14090" width="13.28515625" style="703" customWidth="1"/>
    <col min="14091" max="14091" width="14.5703125" style="703" customWidth="1"/>
    <col min="14092" max="14092" width="12.42578125" style="703" customWidth="1"/>
    <col min="14093" max="14093" width="2.7109375" style="703" customWidth="1"/>
    <col min="14094" max="14336" width="9.140625" style="703"/>
    <col min="14337" max="14337" width="15.85546875" style="703" customWidth="1"/>
    <col min="14338" max="14338" width="32.85546875" style="703" customWidth="1"/>
    <col min="14339" max="14339" width="10.42578125" style="703" customWidth="1"/>
    <col min="14340" max="14340" width="10" style="703" customWidth="1"/>
    <col min="14341" max="14341" width="12" style="703" customWidth="1"/>
    <col min="14342" max="14344" width="12.85546875" style="703" customWidth="1"/>
    <col min="14345" max="14345" width="11.85546875" style="703" customWidth="1"/>
    <col min="14346" max="14346" width="13.28515625" style="703" customWidth="1"/>
    <col min="14347" max="14347" width="14.5703125" style="703" customWidth="1"/>
    <col min="14348" max="14348" width="12.42578125" style="703" customWidth="1"/>
    <col min="14349" max="14349" width="2.7109375" style="703" customWidth="1"/>
    <col min="14350" max="14592" width="9.140625" style="703"/>
    <col min="14593" max="14593" width="15.85546875" style="703" customWidth="1"/>
    <col min="14594" max="14594" width="32.85546875" style="703" customWidth="1"/>
    <col min="14595" max="14595" width="10.42578125" style="703" customWidth="1"/>
    <col min="14596" max="14596" width="10" style="703" customWidth="1"/>
    <col min="14597" max="14597" width="12" style="703" customWidth="1"/>
    <col min="14598" max="14600" width="12.85546875" style="703" customWidth="1"/>
    <col min="14601" max="14601" width="11.85546875" style="703" customWidth="1"/>
    <col min="14602" max="14602" width="13.28515625" style="703" customWidth="1"/>
    <col min="14603" max="14603" width="14.5703125" style="703" customWidth="1"/>
    <col min="14604" max="14604" width="12.42578125" style="703" customWidth="1"/>
    <col min="14605" max="14605" width="2.7109375" style="703" customWidth="1"/>
    <col min="14606" max="14848" width="9.140625" style="703"/>
    <col min="14849" max="14849" width="15.85546875" style="703" customWidth="1"/>
    <col min="14850" max="14850" width="32.85546875" style="703" customWidth="1"/>
    <col min="14851" max="14851" width="10.42578125" style="703" customWidth="1"/>
    <col min="14852" max="14852" width="10" style="703" customWidth="1"/>
    <col min="14853" max="14853" width="12" style="703" customWidth="1"/>
    <col min="14854" max="14856" width="12.85546875" style="703" customWidth="1"/>
    <col min="14857" max="14857" width="11.85546875" style="703" customWidth="1"/>
    <col min="14858" max="14858" width="13.28515625" style="703" customWidth="1"/>
    <col min="14859" max="14859" width="14.5703125" style="703" customWidth="1"/>
    <col min="14860" max="14860" width="12.42578125" style="703" customWidth="1"/>
    <col min="14861" max="14861" width="2.7109375" style="703" customWidth="1"/>
    <col min="14862" max="15104" width="9.140625" style="703"/>
    <col min="15105" max="15105" width="15.85546875" style="703" customWidth="1"/>
    <col min="15106" max="15106" width="32.85546875" style="703" customWidth="1"/>
    <col min="15107" max="15107" width="10.42578125" style="703" customWidth="1"/>
    <col min="15108" max="15108" width="10" style="703" customWidth="1"/>
    <col min="15109" max="15109" width="12" style="703" customWidth="1"/>
    <col min="15110" max="15112" width="12.85546875" style="703" customWidth="1"/>
    <col min="15113" max="15113" width="11.85546875" style="703" customWidth="1"/>
    <col min="15114" max="15114" width="13.28515625" style="703" customWidth="1"/>
    <col min="15115" max="15115" width="14.5703125" style="703" customWidth="1"/>
    <col min="15116" max="15116" width="12.42578125" style="703" customWidth="1"/>
    <col min="15117" max="15117" width="2.7109375" style="703" customWidth="1"/>
    <col min="15118" max="15360" width="9.140625" style="703"/>
    <col min="15361" max="15361" width="15.85546875" style="703" customWidth="1"/>
    <col min="15362" max="15362" width="32.85546875" style="703" customWidth="1"/>
    <col min="15363" max="15363" width="10.42578125" style="703" customWidth="1"/>
    <col min="15364" max="15364" width="10" style="703" customWidth="1"/>
    <col min="15365" max="15365" width="12" style="703" customWidth="1"/>
    <col min="15366" max="15368" width="12.85546875" style="703" customWidth="1"/>
    <col min="15369" max="15369" width="11.85546875" style="703" customWidth="1"/>
    <col min="15370" max="15370" width="13.28515625" style="703" customWidth="1"/>
    <col min="15371" max="15371" width="14.5703125" style="703" customWidth="1"/>
    <col min="15372" max="15372" width="12.42578125" style="703" customWidth="1"/>
    <col min="15373" max="15373" width="2.7109375" style="703" customWidth="1"/>
    <col min="15374" max="15616" width="9.140625" style="703"/>
    <col min="15617" max="15617" width="15.85546875" style="703" customWidth="1"/>
    <col min="15618" max="15618" width="32.85546875" style="703" customWidth="1"/>
    <col min="15619" max="15619" width="10.42578125" style="703" customWidth="1"/>
    <col min="15620" max="15620" width="10" style="703" customWidth="1"/>
    <col min="15621" max="15621" width="12" style="703" customWidth="1"/>
    <col min="15622" max="15624" width="12.85546875" style="703" customWidth="1"/>
    <col min="15625" max="15625" width="11.85546875" style="703" customWidth="1"/>
    <col min="15626" max="15626" width="13.28515625" style="703" customWidth="1"/>
    <col min="15627" max="15627" width="14.5703125" style="703" customWidth="1"/>
    <col min="15628" max="15628" width="12.42578125" style="703" customWidth="1"/>
    <col min="15629" max="15629" width="2.7109375" style="703" customWidth="1"/>
    <col min="15630" max="15872" width="9.140625" style="703"/>
    <col min="15873" max="15873" width="15.85546875" style="703" customWidth="1"/>
    <col min="15874" max="15874" width="32.85546875" style="703" customWidth="1"/>
    <col min="15875" max="15875" width="10.42578125" style="703" customWidth="1"/>
    <col min="15876" max="15876" width="10" style="703" customWidth="1"/>
    <col min="15877" max="15877" width="12" style="703" customWidth="1"/>
    <col min="15878" max="15880" width="12.85546875" style="703" customWidth="1"/>
    <col min="15881" max="15881" width="11.85546875" style="703" customWidth="1"/>
    <col min="15882" max="15882" width="13.28515625" style="703" customWidth="1"/>
    <col min="15883" max="15883" width="14.5703125" style="703" customWidth="1"/>
    <col min="15884" max="15884" width="12.42578125" style="703" customWidth="1"/>
    <col min="15885" max="15885" width="2.7109375" style="703" customWidth="1"/>
    <col min="15886" max="16128" width="9.140625" style="703"/>
    <col min="16129" max="16129" width="15.85546875" style="703" customWidth="1"/>
    <col min="16130" max="16130" width="32.85546875" style="703" customWidth="1"/>
    <col min="16131" max="16131" width="10.42578125" style="703" customWidth="1"/>
    <col min="16132" max="16132" width="10" style="703" customWidth="1"/>
    <col min="16133" max="16133" width="12" style="703" customWidth="1"/>
    <col min="16134" max="16136" width="12.85546875" style="703" customWidth="1"/>
    <col min="16137" max="16137" width="11.85546875" style="703" customWidth="1"/>
    <col min="16138" max="16138" width="13.28515625" style="703" customWidth="1"/>
    <col min="16139" max="16139" width="14.5703125" style="703" customWidth="1"/>
    <col min="16140" max="16140" width="12.42578125" style="703" customWidth="1"/>
    <col min="16141" max="16141" width="2.7109375" style="703" customWidth="1"/>
    <col min="16142" max="16384" width="9.140625" style="703"/>
  </cols>
  <sheetData>
    <row r="1" spans="1:15" s="164" customFormat="1" ht="15" customHeight="1">
      <c r="A1" s="2413" t="s">
        <v>0</v>
      </c>
      <c r="B1" s="2228"/>
      <c r="C1" s="2228"/>
      <c r="D1" s="2228"/>
      <c r="E1" s="2228"/>
      <c r="F1" s="2228"/>
      <c r="G1" s="2228"/>
      <c r="H1" s="2228"/>
      <c r="I1" s="2228"/>
      <c r="J1" s="2228"/>
      <c r="K1" s="2228"/>
      <c r="L1" s="2414"/>
      <c r="M1" s="1226"/>
      <c r="N1" s="1227"/>
      <c r="O1" s="164" t="s">
        <v>2808</v>
      </c>
    </row>
    <row r="2" spans="1:15" s="164" customFormat="1" ht="15" customHeight="1">
      <c r="A2" s="2415" t="s">
        <v>3314</v>
      </c>
      <c r="B2" s="2264"/>
      <c r="C2" s="2264"/>
      <c r="D2" s="2264"/>
      <c r="E2" s="2264"/>
      <c r="F2" s="2264"/>
      <c r="G2" s="2264"/>
      <c r="H2" s="2264"/>
      <c r="I2" s="2264"/>
      <c r="J2" s="2264"/>
      <c r="K2" s="2264"/>
      <c r="L2" s="2416"/>
      <c r="M2" s="1224"/>
      <c r="N2" s="1227"/>
      <c r="O2" s="164" t="s">
        <v>2789</v>
      </c>
    </row>
    <row r="3" spans="1:15" s="164" customFormat="1" ht="19.5" customHeight="1">
      <c r="A3" s="2417" t="s">
        <v>3315</v>
      </c>
      <c r="B3" s="2230"/>
      <c r="C3" s="2230"/>
      <c r="D3" s="2230"/>
      <c r="E3" s="2230"/>
      <c r="F3" s="2230"/>
      <c r="G3" s="2230"/>
      <c r="H3" s="2230"/>
      <c r="I3" s="2230"/>
      <c r="J3" s="2230"/>
      <c r="K3" s="2230"/>
      <c r="L3" s="2418"/>
      <c r="M3" s="1225"/>
      <c r="N3" s="1227"/>
      <c r="O3" s="164" t="s">
        <v>3269</v>
      </c>
    </row>
    <row r="4" spans="1:15" s="164" customFormat="1" ht="15" customHeight="1">
      <c r="A4" s="2417" t="s">
        <v>3</v>
      </c>
      <c r="B4" s="2230"/>
      <c r="C4" s="2230"/>
      <c r="D4" s="2230"/>
      <c r="E4" s="2230"/>
      <c r="F4" s="2230"/>
      <c r="G4" s="2230"/>
      <c r="H4" s="2230"/>
      <c r="I4" s="2230"/>
      <c r="J4" s="2230"/>
      <c r="K4" s="2230"/>
      <c r="L4" s="2418"/>
      <c r="M4" s="1225"/>
      <c r="N4" s="1227"/>
      <c r="O4" s="164" t="s">
        <v>3428</v>
      </c>
    </row>
    <row r="5" spans="1:15" s="164" customFormat="1" ht="15" customHeight="1" thickBot="1">
      <c r="A5" s="2419" t="s">
        <v>4</v>
      </c>
      <c r="B5" s="2420"/>
      <c r="C5" s="2420"/>
      <c r="D5" s="2420"/>
      <c r="E5" s="2420"/>
      <c r="F5" s="2420"/>
      <c r="G5" s="2420"/>
      <c r="H5" s="2420"/>
      <c r="I5" s="2420"/>
      <c r="J5" s="2420"/>
      <c r="K5" s="2420"/>
      <c r="L5" s="2421"/>
      <c r="M5" s="1225"/>
      <c r="N5" s="1227"/>
    </row>
    <row r="6" spans="1:15" s="108" customFormat="1">
      <c r="A6" s="1230" t="s">
        <v>13</v>
      </c>
      <c r="B6" s="1231" t="str">
        <f>ORÇAMENTO!$C$6</f>
        <v>PAVIMENTAÇÃO URBANA EM SANTO ANTONIO DO LESTE</v>
      </c>
      <c r="C6" s="1232"/>
      <c r="D6" s="1232"/>
      <c r="E6" s="1233"/>
      <c r="F6" s="1233"/>
      <c r="G6" s="1233"/>
      <c r="H6" s="1233"/>
      <c r="I6" s="1233"/>
      <c r="J6" s="1233"/>
      <c r="K6" s="1233"/>
      <c r="L6" s="1234"/>
      <c r="M6" s="702"/>
      <c r="N6" s="702"/>
    </row>
    <row r="7" spans="1:15" s="108" customFormat="1">
      <c r="A7" s="109" t="s">
        <v>50</v>
      </c>
      <c r="B7" s="124" t="str">
        <f>ORÇAMENTO!$C$7</f>
        <v>AVENIDA FORTALEZA TRECHO 01</v>
      </c>
      <c r="C7" s="110"/>
      <c r="D7" s="110"/>
      <c r="E7" s="111"/>
      <c r="F7" s="111"/>
      <c r="G7" s="111"/>
      <c r="H7" s="111"/>
      <c r="I7" s="111"/>
      <c r="J7" s="111"/>
      <c r="K7" s="111"/>
      <c r="L7" s="1228"/>
      <c r="M7" s="702"/>
      <c r="N7" s="702"/>
    </row>
    <row r="8" spans="1:15" s="108" customFormat="1">
      <c r="A8" s="109" t="s">
        <v>31</v>
      </c>
      <c r="B8" s="124" t="str">
        <f>ORÇAMENTO!$C$8</f>
        <v>PREFEITURA MUNICIPAL DE SANTO ANTONIO DO LESTE</v>
      </c>
      <c r="C8" s="110"/>
      <c r="D8" s="110"/>
      <c r="E8" s="111"/>
      <c r="F8" s="111"/>
      <c r="G8" s="111"/>
      <c r="H8" s="111"/>
      <c r="I8" s="111"/>
      <c r="J8" s="111"/>
      <c r="K8" s="111"/>
      <c r="L8" s="1228"/>
      <c r="M8" s="702"/>
      <c r="N8" s="702"/>
    </row>
    <row r="9" spans="1:15" s="108" customFormat="1" ht="13.5" thickBot="1">
      <c r="A9" s="153" t="s">
        <v>15</v>
      </c>
      <c r="B9" s="1243" t="str">
        <f>ORÇAMENTO!$C$9</f>
        <v>JANEIRO/2022</v>
      </c>
      <c r="C9" s="1221"/>
      <c r="D9" s="1221"/>
      <c r="E9" s="1223"/>
      <c r="F9" s="1223"/>
      <c r="G9" s="1223"/>
      <c r="H9" s="1223"/>
      <c r="I9" s="1223"/>
      <c r="J9" s="1223"/>
      <c r="K9" s="1223"/>
      <c r="L9" s="1229"/>
      <c r="M9" s="702"/>
      <c r="N9" s="702"/>
    </row>
    <row r="10" spans="1:15">
      <c r="A10" s="1241"/>
      <c r="B10" s="702"/>
      <c r="C10" s="702"/>
      <c r="D10" s="702"/>
      <c r="E10" s="702"/>
      <c r="F10" s="702"/>
      <c r="G10" s="702"/>
      <c r="H10" s="702"/>
      <c r="I10" s="702"/>
      <c r="J10" s="702"/>
      <c r="K10" s="702"/>
      <c r="L10" s="1220"/>
      <c r="N10" s="702"/>
    </row>
    <row r="11" spans="1:15" ht="21" customHeight="1">
      <c r="A11" s="2422" t="s">
        <v>4219</v>
      </c>
      <c r="B11" s="2423"/>
      <c r="C11" s="2423"/>
      <c r="D11" s="2423"/>
      <c r="E11" s="2423"/>
      <c r="F11" s="2423"/>
      <c r="G11" s="2423"/>
      <c r="H11" s="2423"/>
      <c r="I11" s="2423"/>
      <c r="J11" s="2423"/>
      <c r="K11" s="2423"/>
      <c r="L11" s="2424"/>
    </row>
    <row r="12" spans="1:15" ht="19.5" customHeight="1">
      <c r="A12" s="820" t="s">
        <v>4220</v>
      </c>
      <c r="B12" s="704"/>
      <c r="C12" s="704"/>
      <c r="D12" s="704"/>
      <c r="E12" s="705" t="s">
        <v>4221</v>
      </c>
      <c r="F12" s="704" t="s">
        <v>4222</v>
      </c>
      <c r="G12" s="704"/>
      <c r="H12" s="704"/>
      <c r="I12" s="706"/>
      <c r="J12" s="705" t="s">
        <v>4223</v>
      </c>
      <c r="K12" s="707" t="str">
        <f>'5213855'!K12</f>
        <v>abril/2020</v>
      </c>
      <c r="L12" s="821"/>
    </row>
    <row r="13" spans="1:15" ht="21" customHeight="1">
      <c r="A13" s="820" t="s">
        <v>8413</v>
      </c>
      <c r="B13" s="708"/>
      <c r="C13" s="708"/>
      <c r="D13" s="709"/>
      <c r="E13" s="709"/>
      <c r="F13" s="710"/>
      <c r="G13" s="710"/>
      <c r="H13" s="710"/>
      <c r="I13" s="710"/>
      <c r="J13" s="710" t="s">
        <v>4224</v>
      </c>
      <c r="K13" s="711">
        <v>4.8</v>
      </c>
      <c r="L13" s="822" t="s">
        <v>4225</v>
      </c>
    </row>
    <row r="14" spans="1:15" ht="14.25" customHeight="1">
      <c r="A14" s="2356" t="s">
        <v>4226</v>
      </c>
      <c r="B14" s="2359" t="s">
        <v>4227</v>
      </c>
      <c r="C14" s="712"/>
      <c r="D14" s="2359" t="s">
        <v>4228</v>
      </c>
      <c r="E14" s="2359" t="s">
        <v>4229</v>
      </c>
      <c r="F14" s="2362"/>
      <c r="G14" s="2364" t="s">
        <v>4230</v>
      </c>
      <c r="H14" s="2365"/>
      <c r="I14" s="2366"/>
      <c r="J14" s="2364" t="s">
        <v>4231</v>
      </c>
      <c r="K14" s="2365"/>
      <c r="L14" s="2367"/>
    </row>
    <row r="15" spans="1:15" ht="12.75" customHeight="1">
      <c r="A15" s="2357"/>
      <c r="B15" s="2360"/>
      <c r="C15" s="713"/>
      <c r="D15" s="2360"/>
      <c r="E15" s="2361"/>
      <c r="F15" s="2363"/>
      <c r="G15" s="2364" t="s">
        <v>4232</v>
      </c>
      <c r="H15" s="2366"/>
      <c r="I15" s="1120" t="s">
        <v>4233</v>
      </c>
      <c r="J15" s="2364" t="s">
        <v>4232</v>
      </c>
      <c r="K15" s="2365"/>
      <c r="L15" s="823" t="s">
        <v>4233</v>
      </c>
    </row>
    <row r="16" spans="1:15" ht="12.75" customHeight="1">
      <c r="A16" s="2358"/>
      <c r="B16" s="2361"/>
      <c r="C16" s="714"/>
      <c r="D16" s="2361"/>
      <c r="E16" s="1121" t="s">
        <v>4234</v>
      </c>
      <c r="F16" s="1121" t="s">
        <v>4235</v>
      </c>
      <c r="G16" s="1124" t="s">
        <v>4236</v>
      </c>
      <c r="H16" s="1121" t="s">
        <v>4237</v>
      </c>
      <c r="I16" s="715" t="s">
        <v>4238</v>
      </c>
      <c r="J16" s="1124" t="s">
        <v>4236</v>
      </c>
      <c r="K16" s="1121" t="s">
        <v>4237</v>
      </c>
      <c r="L16" s="824" t="s">
        <v>4238</v>
      </c>
    </row>
    <row r="17" spans="1:14" ht="12.75" customHeight="1">
      <c r="A17" s="825" t="s">
        <v>4239</v>
      </c>
      <c r="B17" s="716" t="s">
        <v>4240</v>
      </c>
      <c r="C17" s="717"/>
      <c r="D17" s="718">
        <v>1</v>
      </c>
      <c r="E17" s="718">
        <v>0.3</v>
      </c>
      <c r="F17" s="718">
        <v>0.7</v>
      </c>
      <c r="G17" s="719">
        <v>87.944900000000004</v>
      </c>
      <c r="H17" s="720">
        <v>35.045699999999997</v>
      </c>
      <c r="I17" s="721">
        <f>D17*((E17*G17)+(H17*F17))</f>
        <v>50.915459999999996</v>
      </c>
      <c r="J17" s="719">
        <v>85.563699999999997</v>
      </c>
      <c r="K17" s="720">
        <v>32.664499999999997</v>
      </c>
      <c r="L17" s="1242">
        <f>D17*((E17*J17)+(K17*F17))</f>
        <v>48.534259999999996</v>
      </c>
      <c r="N17" s="722"/>
    </row>
    <row r="18" spans="1:14" ht="12.75" customHeight="1">
      <c r="A18" s="2371" t="s">
        <v>4241</v>
      </c>
      <c r="B18" s="2372"/>
      <c r="C18" s="2372"/>
      <c r="D18" s="2372"/>
      <c r="E18" s="2372"/>
      <c r="F18" s="2372"/>
      <c r="G18" s="2372"/>
      <c r="H18" s="723"/>
      <c r="I18" s="724">
        <f>SUM(I17:I17)</f>
        <v>50.915459999999996</v>
      </c>
      <c r="J18" s="725"/>
      <c r="K18" s="726"/>
      <c r="L18" s="826">
        <f>SUM(L17:L17)</f>
        <v>48.534259999999996</v>
      </c>
      <c r="N18" s="728"/>
    </row>
    <row r="19" spans="1:14" ht="8.1" customHeight="1">
      <c r="A19" s="1132"/>
      <c r="B19" s="1125"/>
      <c r="C19" s="1125"/>
      <c r="D19" s="1125"/>
      <c r="E19" s="1125"/>
      <c r="F19" s="1125"/>
      <c r="G19" s="1125"/>
      <c r="H19" s="1125"/>
      <c r="I19" s="729"/>
      <c r="J19" s="725"/>
      <c r="K19" s="726"/>
      <c r="L19" s="1136"/>
      <c r="N19" s="728"/>
    </row>
    <row r="20" spans="1:14" ht="12.75" customHeight="1">
      <c r="A20" s="2356" t="s">
        <v>3924</v>
      </c>
      <c r="B20" s="2359" t="s">
        <v>4242</v>
      </c>
      <c r="C20" s="1122"/>
      <c r="D20" s="2359" t="s">
        <v>4228</v>
      </c>
      <c r="E20" s="2359" t="s">
        <v>30</v>
      </c>
      <c r="F20" s="1122"/>
      <c r="G20" s="2364" t="s">
        <v>4230</v>
      </c>
      <c r="H20" s="2365"/>
      <c r="I20" s="2366"/>
      <c r="J20" s="2364" t="s">
        <v>4231</v>
      </c>
      <c r="K20" s="2365"/>
      <c r="L20" s="2367"/>
      <c r="N20" s="728"/>
    </row>
    <row r="21" spans="1:14" ht="12.75" customHeight="1">
      <c r="A21" s="2358"/>
      <c r="B21" s="2361"/>
      <c r="C21" s="714"/>
      <c r="D21" s="2361"/>
      <c r="E21" s="2361"/>
      <c r="F21" s="730"/>
      <c r="G21" s="1124" t="s">
        <v>4243</v>
      </c>
      <c r="H21" s="2361" t="s">
        <v>4244</v>
      </c>
      <c r="I21" s="2363"/>
      <c r="J21" s="1124" t="s">
        <v>4243</v>
      </c>
      <c r="K21" s="2361" t="s">
        <v>4244</v>
      </c>
      <c r="L21" s="2373"/>
    </row>
    <row r="22" spans="1:14" ht="12.75" customHeight="1">
      <c r="A22" s="829" t="s">
        <v>4275</v>
      </c>
      <c r="B22" s="731" t="s">
        <v>4276</v>
      </c>
      <c r="C22" s="717"/>
      <c r="D22" s="732">
        <v>1</v>
      </c>
      <c r="E22" s="732" t="s">
        <v>4247</v>
      </c>
      <c r="F22" s="702"/>
      <c r="G22" s="719">
        <v>19.922799999999999</v>
      </c>
      <c r="H22" s="2368">
        <f>G22*D22</f>
        <v>19.922799999999999</v>
      </c>
      <c r="I22" s="2369"/>
      <c r="J22" s="719">
        <v>17.854700000000001</v>
      </c>
      <c r="K22" s="2368">
        <f>J22*D22</f>
        <v>17.854700000000001</v>
      </c>
      <c r="L22" s="2370"/>
    </row>
    <row r="23" spans="1:14" ht="12.75" customHeight="1">
      <c r="A23" s="829" t="s">
        <v>4248</v>
      </c>
      <c r="B23" s="731" t="s">
        <v>4249</v>
      </c>
      <c r="C23" s="717"/>
      <c r="D23" s="732">
        <v>1</v>
      </c>
      <c r="E23" s="732" t="s">
        <v>4247</v>
      </c>
      <c r="F23" s="702"/>
      <c r="G23" s="733">
        <v>16.531099999999999</v>
      </c>
      <c r="H23" s="2425">
        <f>G23*D23</f>
        <v>16.531099999999999</v>
      </c>
      <c r="I23" s="2426"/>
      <c r="J23" s="733">
        <v>14.978199999999999</v>
      </c>
      <c r="K23" s="2368">
        <f>J23*D23</f>
        <v>14.978199999999999</v>
      </c>
      <c r="L23" s="2370"/>
    </row>
    <row r="24" spans="1:14" ht="12.75" customHeight="1">
      <c r="A24" s="2371" t="s">
        <v>4250</v>
      </c>
      <c r="B24" s="2372"/>
      <c r="C24" s="2372"/>
      <c r="D24" s="2372"/>
      <c r="E24" s="2372"/>
      <c r="F24" s="2372"/>
      <c r="G24" s="2372"/>
      <c r="H24" s="2374">
        <f>SUM(H22:I23)</f>
        <v>36.453899999999997</v>
      </c>
      <c r="I24" s="2374"/>
      <c r="J24" s="734"/>
      <c r="K24" s="2374">
        <f>SUM(K22:L23)</f>
        <v>32.832900000000002</v>
      </c>
      <c r="L24" s="2376"/>
    </row>
    <row r="25" spans="1:14" ht="8.1" customHeight="1">
      <c r="A25" s="1132"/>
      <c r="B25" s="1125"/>
      <c r="C25" s="1125"/>
      <c r="D25" s="1125"/>
      <c r="E25" s="1125"/>
      <c r="F25" s="1125"/>
      <c r="G25" s="1125"/>
      <c r="H25" s="1127"/>
      <c r="I25" s="1127"/>
      <c r="J25" s="735"/>
      <c r="K25" s="1127"/>
      <c r="L25" s="1134"/>
    </row>
    <row r="26" spans="1:14">
      <c r="A26" s="2377" t="s">
        <v>4251</v>
      </c>
      <c r="B26" s="2378"/>
      <c r="C26" s="2378"/>
      <c r="D26" s="2378"/>
      <c r="E26" s="2378"/>
      <c r="F26" s="2379"/>
      <c r="G26" s="2364" t="s">
        <v>4230</v>
      </c>
      <c r="H26" s="2365"/>
      <c r="I26" s="2366"/>
      <c r="J26" s="2364" t="s">
        <v>4231</v>
      </c>
      <c r="K26" s="2365"/>
      <c r="L26" s="2367"/>
    </row>
    <row r="27" spans="1:14">
      <c r="A27" s="2380"/>
      <c r="B27" s="2381"/>
      <c r="C27" s="2381"/>
      <c r="D27" s="2381"/>
      <c r="E27" s="2381"/>
      <c r="F27" s="2382"/>
      <c r="G27" s="2383">
        <f>(H24+I18)/K13</f>
        <v>18.20195</v>
      </c>
      <c r="H27" s="2384"/>
      <c r="I27" s="2385"/>
      <c r="J27" s="2383">
        <f>(K24+L18)/K13</f>
        <v>16.951491666666666</v>
      </c>
      <c r="K27" s="2384"/>
      <c r="L27" s="2386"/>
    </row>
    <row r="28" spans="1:14" ht="8.1" customHeight="1">
      <c r="A28" s="831"/>
      <c r="B28" s="736"/>
      <c r="C28" s="736"/>
      <c r="D28" s="736"/>
      <c r="E28" s="736"/>
      <c r="F28" s="736"/>
      <c r="G28" s="736"/>
      <c r="H28" s="736"/>
      <c r="I28" s="736"/>
      <c r="J28" s="736"/>
      <c r="K28" s="737"/>
      <c r="L28" s="832"/>
    </row>
    <row r="29" spans="1:14" ht="15" customHeight="1">
      <c r="A29" s="833" t="s">
        <v>4252</v>
      </c>
      <c r="B29" s="1123" t="s">
        <v>4253</v>
      </c>
      <c r="C29" s="738"/>
      <c r="D29" s="1123" t="s">
        <v>4228</v>
      </c>
      <c r="E29" s="1123" t="s">
        <v>4254</v>
      </c>
      <c r="F29" s="738"/>
      <c r="G29" s="1124" t="s">
        <v>4255</v>
      </c>
      <c r="H29" s="2361" t="s">
        <v>4256</v>
      </c>
      <c r="I29" s="2363"/>
      <c r="J29" s="1124" t="s">
        <v>4255</v>
      </c>
      <c r="K29" s="2361" t="s">
        <v>4256</v>
      </c>
      <c r="L29" s="2373"/>
      <c r="M29" s="739"/>
    </row>
    <row r="30" spans="1:14" ht="23.25" customHeight="1">
      <c r="A30" s="825" t="s">
        <v>4277</v>
      </c>
      <c r="B30" s="755" t="s">
        <v>4278</v>
      </c>
      <c r="C30" s="857"/>
      <c r="D30" s="1128">
        <v>1.0581199999999999</v>
      </c>
      <c r="E30" s="732" t="s">
        <v>4279</v>
      </c>
      <c r="F30" s="858"/>
      <c r="G30" s="761">
        <v>9.7012999999999998</v>
      </c>
      <c r="H30" s="2427">
        <f>D30*G30</f>
        <v>10.265139555999999</v>
      </c>
      <c r="I30" s="2428"/>
      <c r="J30" s="761">
        <v>9.7012999999999998</v>
      </c>
      <c r="K30" s="2427">
        <f>D30*J30</f>
        <v>10.265139555999999</v>
      </c>
      <c r="L30" s="2429"/>
      <c r="M30" s="739"/>
    </row>
    <row r="31" spans="1:14" ht="15" customHeight="1">
      <c r="A31" s="825" t="s">
        <v>4280</v>
      </c>
      <c r="B31" s="731" t="s">
        <v>4281</v>
      </c>
      <c r="C31" s="857"/>
      <c r="D31" s="1128">
        <v>12.529</v>
      </c>
      <c r="E31" s="732" t="s">
        <v>4279</v>
      </c>
      <c r="F31" s="858"/>
      <c r="G31" s="761">
        <v>14.026199999999999</v>
      </c>
      <c r="H31" s="2368">
        <f>D31*G31</f>
        <v>175.73425979999999</v>
      </c>
      <c r="I31" s="2369"/>
      <c r="J31" s="761">
        <v>14.026199999999999</v>
      </c>
      <c r="K31" s="2368">
        <f>D31*J31</f>
        <v>175.73425979999999</v>
      </c>
      <c r="L31" s="2370"/>
      <c r="M31" s="739"/>
    </row>
    <row r="32" spans="1:14">
      <c r="A32" s="2371" t="s">
        <v>4257</v>
      </c>
      <c r="B32" s="2372"/>
      <c r="C32" s="2372"/>
      <c r="D32" s="2372"/>
      <c r="E32" s="2372"/>
      <c r="F32" s="2372"/>
      <c r="G32" s="2372"/>
      <c r="H32" s="2374">
        <f>SUM(H30:I31)</f>
        <v>185.999399356</v>
      </c>
      <c r="I32" s="2374"/>
      <c r="J32" s="723"/>
      <c r="K32" s="2374">
        <f>SUM(K30:L31)</f>
        <v>185.999399356</v>
      </c>
      <c r="L32" s="2376"/>
      <c r="M32" s="740"/>
    </row>
    <row r="33" spans="1:13" ht="8.1" customHeight="1">
      <c r="A33" s="1132"/>
      <c r="B33" s="1125"/>
      <c r="C33" s="1125"/>
      <c r="D33" s="1125"/>
      <c r="E33" s="1125"/>
      <c r="F33" s="1125"/>
      <c r="G33" s="1125"/>
      <c r="H33" s="1125"/>
      <c r="I33" s="1125"/>
      <c r="J33" s="1125"/>
      <c r="K33" s="1126"/>
      <c r="L33" s="1136"/>
      <c r="M33" s="740"/>
    </row>
    <row r="34" spans="1:13">
      <c r="A34" s="2356" t="s">
        <v>4258</v>
      </c>
      <c r="B34" s="2359" t="s">
        <v>4259</v>
      </c>
      <c r="C34" s="1122"/>
      <c r="D34" s="2359"/>
      <c r="E34" s="2359" t="s">
        <v>4228</v>
      </c>
      <c r="F34" s="2362" t="s">
        <v>4254</v>
      </c>
      <c r="G34" s="2364" t="s">
        <v>4230</v>
      </c>
      <c r="H34" s="2365"/>
      <c r="I34" s="2366"/>
      <c r="J34" s="2364" t="s">
        <v>4231</v>
      </c>
      <c r="K34" s="2365"/>
      <c r="L34" s="2367"/>
      <c r="M34" s="740"/>
    </row>
    <row r="35" spans="1:13">
      <c r="A35" s="2358"/>
      <c r="B35" s="2361"/>
      <c r="C35" s="714"/>
      <c r="D35" s="2361"/>
      <c r="E35" s="2361"/>
      <c r="F35" s="2363"/>
      <c r="G35" s="1124" t="s">
        <v>4256</v>
      </c>
      <c r="H35" s="2361" t="s">
        <v>4260</v>
      </c>
      <c r="I35" s="2363"/>
      <c r="J35" s="1124" t="s">
        <v>4256</v>
      </c>
      <c r="K35" s="2361" t="s">
        <v>4260</v>
      </c>
      <c r="L35" s="2373"/>
      <c r="M35" s="740"/>
    </row>
    <row r="36" spans="1:13" ht="27" customHeight="1">
      <c r="A36" s="848">
        <v>1107892</v>
      </c>
      <c r="B36" s="2433" t="s">
        <v>4282</v>
      </c>
      <c r="C36" s="2433"/>
      <c r="D36" s="1137"/>
      <c r="E36" s="1137">
        <v>8.0000000000000002E-3</v>
      </c>
      <c r="F36" s="1137" t="s">
        <v>4013</v>
      </c>
      <c r="G36" s="757">
        <f>'1107892'!G63:I63</f>
        <v>375.59</v>
      </c>
      <c r="H36" s="2434">
        <f>G36*E36</f>
        <v>3.0047199999999998</v>
      </c>
      <c r="I36" s="2435"/>
      <c r="J36" s="757">
        <f>'1107892'!J63:L63</f>
        <v>370.49</v>
      </c>
      <c r="K36" s="2434">
        <f>J36*E36</f>
        <v>2.9639200000000003</v>
      </c>
      <c r="L36" s="2436"/>
      <c r="M36" s="740"/>
    </row>
    <row r="37" spans="1:13" ht="21">
      <c r="A37" s="836">
        <v>4805750</v>
      </c>
      <c r="B37" s="1130" t="s">
        <v>4283</v>
      </c>
      <c r="C37" s="1130"/>
      <c r="D37" s="1135"/>
      <c r="E37" s="1135">
        <v>8.0000000000000002E-3</v>
      </c>
      <c r="F37" s="1135" t="s">
        <v>4013</v>
      </c>
      <c r="G37" s="758">
        <f>'4805750'!G47:I47</f>
        <v>35.442100000000003</v>
      </c>
      <c r="H37" s="2430">
        <f>G37*E37</f>
        <v>0.28353680000000003</v>
      </c>
      <c r="I37" s="2431"/>
      <c r="J37" s="758">
        <f>'4805750'!J47:L47</f>
        <v>32.250500000000002</v>
      </c>
      <c r="K37" s="2430">
        <f>J37*E37</f>
        <v>0.25800400000000001</v>
      </c>
      <c r="L37" s="2432"/>
      <c r="M37" s="740"/>
    </row>
    <row r="38" spans="1:13">
      <c r="A38" s="2371" t="s">
        <v>4262</v>
      </c>
      <c r="B38" s="2372"/>
      <c r="C38" s="2372"/>
      <c r="D38" s="2372"/>
      <c r="E38" s="2372"/>
      <c r="F38" s="2372"/>
      <c r="G38" s="2372"/>
      <c r="H38" s="2374">
        <f>SUM(H36:I37)</f>
        <v>3.2882568000000001</v>
      </c>
      <c r="I38" s="2374"/>
      <c r="J38" s="744"/>
      <c r="K38" s="2374">
        <f>SUM(K36:L37)</f>
        <v>3.2219240000000005</v>
      </c>
      <c r="L38" s="2376"/>
      <c r="M38" s="740"/>
    </row>
    <row r="39" spans="1:13" ht="8.1" customHeight="1">
      <c r="A39" s="831"/>
      <c r="B39" s="736"/>
      <c r="C39" s="736"/>
      <c r="D39" s="736"/>
      <c r="E39" s="745"/>
      <c r="F39" s="745"/>
      <c r="G39" s="745"/>
      <c r="H39" s="745"/>
      <c r="I39" s="745"/>
      <c r="J39" s="745"/>
      <c r="K39" s="746"/>
      <c r="L39" s="837"/>
      <c r="M39" s="740"/>
    </row>
    <row r="40" spans="1:13">
      <c r="A40" s="2356" t="s">
        <v>4263</v>
      </c>
      <c r="B40" s="2359" t="s">
        <v>4264</v>
      </c>
      <c r="C40" s="1122"/>
      <c r="D40" s="2359" t="s">
        <v>28</v>
      </c>
      <c r="E40" s="2359" t="s">
        <v>4228</v>
      </c>
      <c r="F40" s="2362" t="s">
        <v>4254</v>
      </c>
      <c r="G40" s="2364" t="s">
        <v>4230</v>
      </c>
      <c r="H40" s="2365"/>
      <c r="I40" s="2366"/>
      <c r="J40" s="2364" t="s">
        <v>4231</v>
      </c>
      <c r="K40" s="2365"/>
      <c r="L40" s="2367"/>
      <c r="M40" s="740"/>
    </row>
    <row r="41" spans="1:13">
      <c r="A41" s="2358"/>
      <c r="B41" s="2361"/>
      <c r="C41" s="714"/>
      <c r="D41" s="2361"/>
      <c r="E41" s="2361"/>
      <c r="F41" s="2363"/>
      <c r="G41" s="1124" t="s">
        <v>4256</v>
      </c>
      <c r="H41" s="2361" t="s">
        <v>4260</v>
      </c>
      <c r="I41" s="2363"/>
      <c r="J41" s="1124" t="s">
        <v>4256</v>
      </c>
      <c r="K41" s="2361" t="s">
        <v>4260</v>
      </c>
      <c r="L41" s="2373"/>
      <c r="M41" s="740"/>
    </row>
    <row r="42" spans="1:13" ht="32.25" customHeight="1">
      <c r="A42" s="848" t="s">
        <v>4284</v>
      </c>
      <c r="B42" s="2433" t="s">
        <v>4285</v>
      </c>
      <c r="C42" s="2433"/>
      <c r="D42" s="731">
        <v>5915474</v>
      </c>
      <c r="E42" s="731">
        <v>1.06E-3</v>
      </c>
      <c r="F42" s="731" t="s">
        <v>3367</v>
      </c>
      <c r="G42" s="759">
        <f>'5915474'!G47:I47</f>
        <v>24.79</v>
      </c>
      <c r="H42" s="2440">
        <f>G42*E42</f>
        <v>2.6277399999999999E-2</v>
      </c>
      <c r="I42" s="2441"/>
      <c r="J42" s="1128">
        <f>'5915474'!J47:L47</f>
        <v>23.648673373671567</v>
      </c>
      <c r="K42" s="2440">
        <f>J42*E42</f>
        <v>2.506759377609186E-2</v>
      </c>
      <c r="L42" s="2442"/>
      <c r="M42" s="740"/>
    </row>
    <row r="43" spans="1:13" ht="32.25" customHeight="1">
      <c r="A43" s="848" t="s">
        <v>4286</v>
      </c>
      <c r="B43" s="1131" t="s">
        <v>4287</v>
      </c>
      <c r="C43" s="1131"/>
      <c r="D43" s="731">
        <v>5915474</v>
      </c>
      <c r="E43" s="731">
        <v>1.2529999999999999E-2</v>
      </c>
      <c r="F43" s="731" t="s">
        <v>3367</v>
      </c>
      <c r="G43" s="761">
        <f>'5915474'!G47:I47</f>
        <v>24.79</v>
      </c>
      <c r="H43" s="2437">
        <f>G43*E43</f>
        <v>0.31061869999999997</v>
      </c>
      <c r="I43" s="2438"/>
      <c r="J43" s="1128">
        <f>J42</f>
        <v>23.648673373671567</v>
      </c>
      <c r="K43" s="2437">
        <f>J43*E43</f>
        <v>0.29631787737210474</v>
      </c>
      <c r="L43" s="2439"/>
      <c r="M43" s="740"/>
    </row>
    <row r="44" spans="1:13" ht="21">
      <c r="A44" s="836">
        <v>4805750</v>
      </c>
      <c r="B44" s="1130" t="s">
        <v>4288</v>
      </c>
      <c r="C44" s="1130"/>
      <c r="D44" s="747">
        <v>5915476</v>
      </c>
      <c r="E44" s="862">
        <v>1.4999999999999999E-2</v>
      </c>
      <c r="F44" s="747" t="s">
        <v>3367</v>
      </c>
      <c r="G44" s="762">
        <f>'5915476'!G47:I47</f>
        <v>23.64</v>
      </c>
      <c r="H44" s="2437">
        <f>G44*E44</f>
        <v>0.35459999999999997</v>
      </c>
      <c r="I44" s="2438"/>
      <c r="J44" s="1133">
        <f>'5915476'!J47:L47</f>
        <v>22.704696175688152</v>
      </c>
      <c r="K44" s="2437">
        <f>J44*E44</f>
        <v>0.34057044263532227</v>
      </c>
      <c r="L44" s="2439"/>
      <c r="M44" s="740"/>
    </row>
    <row r="45" spans="1:13">
      <c r="A45" s="2371" t="s">
        <v>4266</v>
      </c>
      <c r="B45" s="2372"/>
      <c r="C45" s="2372"/>
      <c r="D45" s="2372"/>
      <c r="E45" s="2372"/>
      <c r="F45" s="2372"/>
      <c r="G45" s="2372"/>
      <c r="H45" s="2374">
        <f>SUM(H42:I44)</f>
        <v>0.69149609999999995</v>
      </c>
      <c r="I45" s="2374"/>
      <c r="J45" s="749"/>
      <c r="K45" s="2374">
        <f>SUM(K42:L44)</f>
        <v>0.66195591378351892</v>
      </c>
      <c r="L45" s="2376"/>
      <c r="M45" s="740"/>
    </row>
    <row r="46" spans="1:13" ht="8.1" customHeight="1">
      <c r="A46" s="831"/>
      <c r="B46" s="736"/>
      <c r="C46" s="736"/>
      <c r="D46" s="736"/>
      <c r="E46" s="745"/>
      <c r="F46" s="745"/>
      <c r="G46" s="745"/>
      <c r="H46" s="745"/>
      <c r="I46" s="745"/>
      <c r="J46" s="745"/>
      <c r="K46" s="746"/>
      <c r="L46" s="837"/>
      <c r="M46" s="740"/>
    </row>
    <row r="47" spans="1:13">
      <c r="A47" s="2356" t="s">
        <v>4267</v>
      </c>
      <c r="B47" s="2359" t="s">
        <v>4268</v>
      </c>
      <c r="C47" s="1122"/>
      <c r="D47" s="750"/>
      <c r="E47" s="2359" t="s">
        <v>4228</v>
      </c>
      <c r="F47" s="2359" t="s">
        <v>4254</v>
      </c>
      <c r="G47" s="2365" t="s">
        <v>27</v>
      </c>
      <c r="H47" s="2365"/>
      <c r="I47" s="2365"/>
      <c r="J47" s="2359" t="s">
        <v>4256</v>
      </c>
      <c r="K47" s="2359"/>
      <c r="L47" s="2402"/>
      <c r="M47" s="740"/>
    </row>
    <row r="48" spans="1:13">
      <c r="A48" s="2358"/>
      <c r="B48" s="2361"/>
      <c r="C48" s="714"/>
      <c r="D48" s="730"/>
      <c r="E48" s="2361"/>
      <c r="F48" s="2361"/>
      <c r="G48" s="1121" t="s">
        <v>2800</v>
      </c>
      <c r="H48" s="1121" t="s">
        <v>2801</v>
      </c>
      <c r="I48" s="1121" t="s">
        <v>2802</v>
      </c>
      <c r="J48" s="2361"/>
      <c r="K48" s="2361"/>
      <c r="L48" s="2373"/>
      <c r="M48" s="740"/>
    </row>
    <row r="49" spans="1:15" ht="30" customHeight="1">
      <c r="A49" s="1244" t="s">
        <v>4284</v>
      </c>
      <c r="B49" s="2433" t="s">
        <v>4354</v>
      </c>
      <c r="C49" s="2433"/>
      <c r="D49" s="764"/>
      <c r="E49" s="765">
        <v>1.06E-3</v>
      </c>
      <c r="F49" s="765" t="s">
        <v>4269</v>
      </c>
      <c r="G49" s="765">
        <v>5915322</v>
      </c>
      <c r="H49" s="765">
        <v>5915323</v>
      </c>
      <c r="I49" s="765">
        <v>5915324</v>
      </c>
      <c r="J49" s="766"/>
      <c r="K49" s="767"/>
      <c r="L49" s="1245"/>
      <c r="M49" s="740"/>
    </row>
    <row r="50" spans="1:15" ht="30" customHeight="1">
      <c r="A50" s="825">
        <v>4805750</v>
      </c>
      <c r="B50" s="2447" t="s">
        <v>4355</v>
      </c>
      <c r="C50" s="2447"/>
      <c r="D50" s="702"/>
      <c r="E50" s="763">
        <v>1.4999999999999999E-2</v>
      </c>
      <c r="F50" s="731" t="s">
        <v>4269</v>
      </c>
      <c r="G50" s="731">
        <v>5914314</v>
      </c>
      <c r="H50" s="731">
        <v>5914329</v>
      </c>
      <c r="I50" s="731">
        <v>5914344</v>
      </c>
      <c r="J50" s="768"/>
      <c r="K50" s="769"/>
      <c r="L50" s="851"/>
      <c r="M50" s="740"/>
    </row>
    <row r="51" spans="1:15" ht="30" customHeight="1">
      <c r="A51" s="838" t="s">
        <v>4286</v>
      </c>
      <c r="B51" s="2446" t="s">
        <v>4287</v>
      </c>
      <c r="C51" s="2446"/>
      <c r="D51" s="770"/>
      <c r="E51" s="747">
        <v>1.2529999999999999E-2</v>
      </c>
      <c r="F51" s="747" t="s">
        <v>4269</v>
      </c>
      <c r="G51" s="747">
        <v>5915322</v>
      </c>
      <c r="H51" s="747">
        <v>5915323</v>
      </c>
      <c r="I51" s="747">
        <v>5915324</v>
      </c>
      <c r="J51" s="753"/>
      <c r="K51" s="754"/>
      <c r="L51" s="839"/>
      <c r="M51" s="740"/>
    </row>
    <row r="52" spans="1:15" ht="8.1" customHeight="1">
      <c r="A52" s="831"/>
      <c r="B52" s="736"/>
      <c r="C52" s="736"/>
      <c r="D52" s="736"/>
      <c r="E52" s="745"/>
      <c r="F52" s="745"/>
      <c r="G52" s="745"/>
      <c r="H52" s="745"/>
      <c r="I52" s="745"/>
      <c r="J52" s="745"/>
      <c r="K52" s="746"/>
      <c r="L52" s="837"/>
      <c r="M52" s="740"/>
    </row>
    <row r="53" spans="1:15">
      <c r="A53" s="2377" t="s">
        <v>4270</v>
      </c>
      <c r="B53" s="2378"/>
      <c r="C53" s="2378"/>
      <c r="D53" s="2378"/>
      <c r="E53" s="2378"/>
      <c r="F53" s="2379"/>
      <c r="G53" s="2364" t="s">
        <v>4230</v>
      </c>
      <c r="H53" s="2365"/>
      <c r="I53" s="2366"/>
      <c r="J53" s="2364" t="s">
        <v>4231</v>
      </c>
      <c r="K53" s="2365"/>
      <c r="L53" s="2367"/>
      <c r="M53" s="740"/>
    </row>
    <row r="54" spans="1:15" ht="15" customHeight="1" thickBot="1">
      <c r="A54" s="2405"/>
      <c r="B54" s="2406"/>
      <c r="C54" s="2406"/>
      <c r="D54" s="2406"/>
      <c r="E54" s="2406"/>
      <c r="F54" s="2407"/>
      <c r="G54" s="2408">
        <f>H45+H32+H38+G27</f>
        <v>208.181102256</v>
      </c>
      <c r="H54" s="2409"/>
      <c r="I54" s="2410"/>
      <c r="J54" s="2411">
        <f>K45+K38+K32+J27</f>
        <v>206.83477093645018</v>
      </c>
      <c r="K54" s="2411"/>
      <c r="L54" s="2412"/>
    </row>
    <row r="55" spans="1:15" s="702" customFormat="1">
      <c r="A55" s="2403" t="s">
        <v>4289</v>
      </c>
      <c r="B55" s="2403"/>
      <c r="C55" s="2403"/>
      <c r="D55" s="2403"/>
      <c r="E55" s="2403"/>
      <c r="F55" s="2403"/>
      <c r="G55" s="2403"/>
      <c r="H55" s="2403"/>
      <c r="I55" s="2403"/>
      <c r="J55" s="2403"/>
      <c r="K55" s="2403"/>
      <c r="L55" s="2403"/>
      <c r="N55" s="703"/>
      <c r="O55" s="703"/>
    </row>
    <row r="56" spans="1:15" s="702" customFormat="1">
      <c r="A56" s="2403" t="s">
        <v>4290</v>
      </c>
      <c r="B56" s="2403"/>
      <c r="C56" s="2403"/>
      <c r="D56" s="2403"/>
      <c r="E56" s="2403"/>
      <c r="F56" s="2403"/>
      <c r="G56" s="2403"/>
      <c r="H56" s="2403"/>
      <c r="I56" s="2403"/>
      <c r="J56" s="2403"/>
      <c r="K56" s="2403"/>
      <c r="L56" s="2403"/>
      <c r="N56" s="703"/>
      <c r="O56" s="703"/>
    </row>
    <row r="57" spans="1:15" s="702" customFormat="1">
      <c r="A57" s="2404" t="s">
        <v>4273</v>
      </c>
      <c r="B57" s="2404"/>
      <c r="C57" s="2404"/>
      <c r="D57" s="2404"/>
      <c r="E57" s="2404"/>
      <c r="F57" s="2404"/>
      <c r="G57" s="2404"/>
      <c r="H57" s="2404"/>
      <c r="I57" s="2404"/>
      <c r="J57" s="2404"/>
      <c r="K57" s="2404"/>
      <c r="L57" s="2404"/>
      <c r="N57" s="703"/>
      <c r="O57" s="703"/>
    </row>
    <row r="58" spans="1:15" s="702" customFormat="1">
      <c r="A58" s="2404" t="s">
        <v>4274</v>
      </c>
      <c r="B58" s="2404"/>
      <c r="C58" s="2404"/>
      <c r="D58" s="2404"/>
      <c r="E58" s="2404"/>
      <c r="F58" s="2404"/>
      <c r="G58" s="2404"/>
      <c r="H58" s="2404"/>
      <c r="I58" s="2404"/>
      <c r="J58" s="2404"/>
      <c r="K58" s="2404"/>
      <c r="L58" s="2404"/>
      <c r="N58" s="703"/>
      <c r="O58" s="703"/>
    </row>
  </sheetData>
  <mergeCells count="98">
    <mergeCell ref="A1:L1"/>
    <mergeCell ref="A2:L2"/>
    <mergeCell ref="A3:L3"/>
    <mergeCell ref="A4:L4"/>
    <mergeCell ref="A5:L5"/>
    <mergeCell ref="A56:L56"/>
    <mergeCell ref="A57:L57"/>
    <mergeCell ref="A58:L58"/>
    <mergeCell ref="J47:L48"/>
    <mergeCell ref="B51:C51"/>
    <mergeCell ref="A53:F54"/>
    <mergeCell ref="G53:I53"/>
    <mergeCell ref="J53:L53"/>
    <mergeCell ref="G54:I54"/>
    <mergeCell ref="J54:L54"/>
    <mergeCell ref="A47:A48"/>
    <mergeCell ref="B47:B48"/>
    <mergeCell ref="E47:E48"/>
    <mergeCell ref="F47:F48"/>
    <mergeCell ref="G47:I47"/>
    <mergeCell ref="B49:C49"/>
    <mergeCell ref="B50:C50"/>
    <mergeCell ref="A55:L55"/>
    <mergeCell ref="H42:I42"/>
    <mergeCell ref="K42:L42"/>
    <mergeCell ref="H44:I44"/>
    <mergeCell ref="K44:L44"/>
    <mergeCell ref="A45:G45"/>
    <mergeCell ref="H45:I45"/>
    <mergeCell ref="K45:L45"/>
    <mergeCell ref="K36:L36"/>
    <mergeCell ref="H43:I43"/>
    <mergeCell ref="K43:L43"/>
    <mergeCell ref="A38:G38"/>
    <mergeCell ref="H38:I38"/>
    <mergeCell ref="K38:L38"/>
    <mergeCell ref="A40:A41"/>
    <mergeCell ref="B40:B41"/>
    <mergeCell ref="D40:D41"/>
    <mergeCell ref="E40:E41"/>
    <mergeCell ref="F40:F41"/>
    <mergeCell ref="G40:I40"/>
    <mergeCell ref="J40:L40"/>
    <mergeCell ref="H41:I41"/>
    <mergeCell ref="K41:L41"/>
    <mergeCell ref="B42:C42"/>
    <mergeCell ref="H37:I37"/>
    <mergeCell ref="K37:L37"/>
    <mergeCell ref="A32:G32"/>
    <mergeCell ref="H32:I32"/>
    <mergeCell ref="K32:L32"/>
    <mergeCell ref="A34:A35"/>
    <mergeCell ref="B34:B35"/>
    <mergeCell ref="D34:D35"/>
    <mergeCell ref="E34:E35"/>
    <mergeCell ref="F34:F35"/>
    <mergeCell ref="G34:I34"/>
    <mergeCell ref="J34:L34"/>
    <mergeCell ref="H35:I35"/>
    <mergeCell ref="K35:L35"/>
    <mergeCell ref="B36:C36"/>
    <mergeCell ref="H36:I36"/>
    <mergeCell ref="H29:I29"/>
    <mergeCell ref="K29:L29"/>
    <mergeCell ref="H30:I30"/>
    <mergeCell ref="K30:L30"/>
    <mergeCell ref="H31:I31"/>
    <mergeCell ref="K31:L31"/>
    <mergeCell ref="A24:G24"/>
    <mergeCell ref="H24:I24"/>
    <mergeCell ref="K24:L24"/>
    <mergeCell ref="A26:F27"/>
    <mergeCell ref="G26:I26"/>
    <mergeCell ref="J26:L26"/>
    <mergeCell ref="G27:I27"/>
    <mergeCell ref="J27:L27"/>
    <mergeCell ref="H23:I23"/>
    <mergeCell ref="K23:L23"/>
    <mergeCell ref="A18:G18"/>
    <mergeCell ref="A20:A21"/>
    <mergeCell ref="B20:B21"/>
    <mergeCell ref="D20:D21"/>
    <mergeCell ref="E20:E21"/>
    <mergeCell ref="G20:I20"/>
    <mergeCell ref="J20:L20"/>
    <mergeCell ref="H21:I21"/>
    <mergeCell ref="K21:L21"/>
    <mergeCell ref="H22:I22"/>
    <mergeCell ref="K22:L22"/>
    <mergeCell ref="A11:L11"/>
    <mergeCell ref="A14:A16"/>
    <mergeCell ref="B14:B16"/>
    <mergeCell ref="D14:D16"/>
    <mergeCell ref="E14:F15"/>
    <mergeCell ref="G14:I14"/>
    <mergeCell ref="J14:L14"/>
    <mergeCell ref="G15:H15"/>
    <mergeCell ref="J15:K15"/>
  </mergeCells>
  <printOptions horizontalCentered="1"/>
  <pageMargins left="0.78740157480314965" right="0.19685039370078741" top="0.39370078740157483" bottom="0.78740157480314965" header="0.11811023622047245" footer="0.31496062992125984"/>
  <pageSetup paperSize="9" scale="54" firstPageNumber="41" fitToHeight="100" orientation="portrait" r:id="rId1"/>
  <headerFooter scaleWithDoc="0">
    <oddHeader>&amp;RPágina &amp;P de &amp;N</oddHeader>
    <oddFooter>&amp;R&amp;G</oddFooter>
  </headerFooter>
  <drawing r:id="rId2"/>
  <legacyDrawingHF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Planilha37">
    <tabColor rgb="FFFF0000"/>
    <pageSetUpPr fitToPage="1"/>
  </sheetPr>
  <dimension ref="A1:O60"/>
  <sheetViews>
    <sheetView showGridLines="0" view="pageBreakPreview" topLeftCell="A19" zoomScaleNormal="95" zoomScaleSheetLayoutView="100" workbookViewId="0">
      <selection activeCell="L15" sqref="L15"/>
    </sheetView>
  </sheetViews>
  <sheetFormatPr defaultRowHeight="12.75"/>
  <cols>
    <col min="1" max="1" width="15.85546875" style="703" customWidth="1"/>
    <col min="2" max="2" width="28.85546875" style="703" customWidth="1"/>
    <col min="3" max="3" width="14.140625" style="703" customWidth="1"/>
    <col min="4" max="4" width="10" style="703" customWidth="1"/>
    <col min="5" max="5" width="12" style="703" customWidth="1"/>
    <col min="6" max="8" width="12.85546875" style="703" customWidth="1"/>
    <col min="9" max="9" width="11.85546875" style="703" customWidth="1"/>
    <col min="10" max="10" width="13.28515625" style="703" customWidth="1"/>
    <col min="11" max="11" width="14.5703125" style="703" customWidth="1"/>
    <col min="12" max="12" width="12.42578125" style="703" customWidth="1"/>
    <col min="13" max="13" width="2.7109375" style="702" customWidth="1"/>
    <col min="14" max="256" width="9.140625" style="703"/>
    <col min="257" max="257" width="15.85546875" style="703" customWidth="1"/>
    <col min="258" max="258" width="28.85546875" style="703" customWidth="1"/>
    <col min="259" max="259" width="10.42578125" style="703" customWidth="1"/>
    <col min="260" max="260" width="10" style="703" customWidth="1"/>
    <col min="261" max="261" width="12" style="703" customWidth="1"/>
    <col min="262" max="264" width="12.85546875" style="703" customWidth="1"/>
    <col min="265" max="265" width="11.85546875" style="703" customWidth="1"/>
    <col min="266" max="266" width="13.28515625" style="703" customWidth="1"/>
    <col min="267" max="267" width="14.5703125" style="703" customWidth="1"/>
    <col min="268" max="268" width="12.42578125" style="703" customWidth="1"/>
    <col min="269" max="269" width="2.7109375" style="703" customWidth="1"/>
    <col min="270" max="512" width="9.140625" style="703"/>
    <col min="513" max="513" width="15.85546875" style="703" customWidth="1"/>
    <col min="514" max="514" width="28.85546875" style="703" customWidth="1"/>
    <col min="515" max="515" width="10.42578125" style="703" customWidth="1"/>
    <col min="516" max="516" width="10" style="703" customWidth="1"/>
    <col min="517" max="517" width="12" style="703" customWidth="1"/>
    <col min="518" max="520" width="12.85546875" style="703" customWidth="1"/>
    <col min="521" max="521" width="11.85546875" style="703" customWidth="1"/>
    <col min="522" max="522" width="13.28515625" style="703" customWidth="1"/>
    <col min="523" max="523" width="14.5703125" style="703" customWidth="1"/>
    <col min="524" max="524" width="12.42578125" style="703" customWidth="1"/>
    <col min="525" max="525" width="2.7109375" style="703" customWidth="1"/>
    <col min="526" max="768" width="9.140625" style="703"/>
    <col min="769" max="769" width="15.85546875" style="703" customWidth="1"/>
    <col min="770" max="770" width="28.85546875" style="703" customWidth="1"/>
    <col min="771" max="771" width="10.42578125" style="703" customWidth="1"/>
    <col min="772" max="772" width="10" style="703" customWidth="1"/>
    <col min="773" max="773" width="12" style="703" customWidth="1"/>
    <col min="774" max="776" width="12.85546875" style="703" customWidth="1"/>
    <col min="777" max="777" width="11.85546875" style="703" customWidth="1"/>
    <col min="778" max="778" width="13.28515625" style="703" customWidth="1"/>
    <col min="779" max="779" width="14.5703125" style="703" customWidth="1"/>
    <col min="780" max="780" width="12.42578125" style="703" customWidth="1"/>
    <col min="781" max="781" width="2.7109375" style="703" customWidth="1"/>
    <col min="782" max="1024" width="9.140625" style="703"/>
    <col min="1025" max="1025" width="15.85546875" style="703" customWidth="1"/>
    <col min="1026" max="1026" width="28.85546875" style="703" customWidth="1"/>
    <col min="1027" max="1027" width="10.42578125" style="703" customWidth="1"/>
    <col min="1028" max="1028" width="10" style="703" customWidth="1"/>
    <col min="1029" max="1029" width="12" style="703" customWidth="1"/>
    <col min="1030" max="1032" width="12.85546875" style="703" customWidth="1"/>
    <col min="1033" max="1033" width="11.85546875" style="703" customWidth="1"/>
    <col min="1034" max="1034" width="13.28515625" style="703" customWidth="1"/>
    <col min="1035" max="1035" width="14.5703125" style="703" customWidth="1"/>
    <col min="1036" max="1036" width="12.42578125" style="703" customWidth="1"/>
    <col min="1037" max="1037" width="2.7109375" style="703" customWidth="1"/>
    <col min="1038" max="1280" width="9.140625" style="703"/>
    <col min="1281" max="1281" width="15.85546875" style="703" customWidth="1"/>
    <col min="1282" max="1282" width="28.85546875" style="703" customWidth="1"/>
    <col min="1283" max="1283" width="10.42578125" style="703" customWidth="1"/>
    <col min="1284" max="1284" width="10" style="703" customWidth="1"/>
    <col min="1285" max="1285" width="12" style="703" customWidth="1"/>
    <col min="1286" max="1288" width="12.85546875" style="703" customWidth="1"/>
    <col min="1289" max="1289" width="11.85546875" style="703" customWidth="1"/>
    <col min="1290" max="1290" width="13.28515625" style="703" customWidth="1"/>
    <col min="1291" max="1291" width="14.5703125" style="703" customWidth="1"/>
    <col min="1292" max="1292" width="12.42578125" style="703" customWidth="1"/>
    <col min="1293" max="1293" width="2.7109375" style="703" customWidth="1"/>
    <col min="1294" max="1536" width="9.140625" style="703"/>
    <col min="1537" max="1537" width="15.85546875" style="703" customWidth="1"/>
    <col min="1538" max="1538" width="28.85546875" style="703" customWidth="1"/>
    <col min="1539" max="1539" width="10.42578125" style="703" customWidth="1"/>
    <col min="1540" max="1540" width="10" style="703" customWidth="1"/>
    <col min="1541" max="1541" width="12" style="703" customWidth="1"/>
    <col min="1542" max="1544" width="12.85546875" style="703" customWidth="1"/>
    <col min="1545" max="1545" width="11.85546875" style="703" customWidth="1"/>
    <col min="1546" max="1546" width="13.28515625" style="703" customWidth="1"/>
    <col min="1547" max="1547" width="14.5703125" style="703" customWidth="1"/>
    <col min="1548" max="1548" width="12.42578125" style="703" customWidth="1"/>
    <col min="1549" max="1549" width="2.7109375" style="703" customWidth="1"/>
    <col min="1550" max="1792" width="9.140625" style="703"/>
    <col min="1793" max="1793" width="15.85546875" style="703" customWidth="1"/>
    <col min="1794" max="1794" width="28.85546875" style="703" customWidth="1"/>
    <col min="1795" max="1795" width="10.42578125" style="703" customWidth="1"/>
    <col min="1796" max="1796" width="10" style="703" customWidth="1"/>
    <col min="1797" max="1797" width="12" style="703" customWidth="1"/>
    <col min="1798" max="1800" width="12.85546875" style="703" customWidth="1"/>
    <col min="1801" max="1801" width="11.85546875" style="703" customWidth="1"/>
    <col min="1802" max="1802" width="13.28515625" style="703" customWidth="1"/>
    <col min="1803" max="1803" width="14.5703125" style="703" customWidth="1"/>
    <col min="1804" max="1804" width="12.42578125" style="703" customWidth="1"/>
    <col min="1805" max="1805" width="2.7109375" style="703" customWidth="1"/>
    <col min="1806" max="2048" width="9.140625" style="703"/>
    <col min="2049" max="2049" width="15.85546875" style="703" customWidth="1"/>
    <col min="2050" max="2050" width="28.85546875" style="703" customWidth="1"/>
    <col min="2051" max="2051" width="10.42578125" style="703" customWidth="1"/>
    <col min="2052" max="2052" width="10" style="703" customWidth="1"/>
    <col min="2053" max="2053" width="12" style="703" customWidth="1"/>
    <col min="2054" max="2056" width="12.85546875" style="703" customWidth="1"/>
    <col min="2057" max="2057" width="11.85546875" style="703" customWidth="1"/>
    <col min="2058" max="2058" width="13.28515625" style="703" customWidth="1"/>
    <col min="2059" max="2059" width="14.5703125" style="703" customWidth="1"/>
    <col min="2060" max="2060" width="12.42578125" style="703" customWidth="1"/>
    <col min="2061" max="2061" width="2.7109375" style="703" customWidth="1"/>
    <col min="2062" max="2304" width="9.140625" style="703"/>
    <col min="2305" max="2305" width="15.85546875" style="703" customWidth="1"/>
    <col min="2306" max="2306" width="28.85546875" style="703" customWidth="1"/>
    <col min="2307" max="2307" width="10.42578125" style="703" customWidth="1"/>
    <col min="2308" max="2308" width="10" style="703" customWidth="1"/>
    <col min="2309" max="2309" width="12" style="703" customWidth="1"/>
    <col min="2310" max="2312" width="12.85546875" style="703" customWidth="1"/>
    <col min="2313" max="2313" width="11.85546875" style="703" customWidth="1"/>
    <col min="2314" max="2314" width="13.28515625" style="703" customWidth="1"/>
    <col min="2315" max="2315" width="14.5703125" style="703" customWidth="1"/>
    <col min="2316" max="2316" width="12.42578125" style="703" customWidth="1"/>
    <col min="2317" max="2317" width="2.7109375" style="703" customWidth="1"/>
    <col min="2318" max="2560" width="9.140625" style="703"/>
    <col min="2561" max="2561" width="15.85546875" style="703" customWidth="1"/>
    <col min="2562" max="2562" width="28.85546875" style="703" customWidth="1"/>
    <col min="2563" max="2563" width="10.42578125" style="703" customWidth="1"/>
    <col min="2564" max="2564" width="10" style="703" customWidth="1"/>
    <col min="2565" max="2565" width="12" style="703" customWidth="1"/>
    <col min="2566" max="2568" width="12.85546875" style="703" customWidth="1"/>
    <col min="2569" max="2569" width="11.85546875" style="703" customWidth="1"/>
    <col min="2570" max="2570" width="13.28515625" style="703" customWidth="1"/>
    <col min="2571" max="2571" width="14.5703125" style="703" customWidth="1"/>
    <col min="2572" max="2572" width="12.42578125" style="703" customWidth="1"/>
    <col min="2573" max="2573" width="2.7109375" style="703" customWidth="1"/>
    <col min="2574" max="2816" width="9.140625" style="703"/>
    <col min="2817" max="2817" width="15.85546875" style="703" customWidth="1"/>
    <col min="2818" max="2818" width="28.85546875" style="703" customWidth="1"/>
    <col min="2819" max="2819" width="10.42578125" style="703" customWidth="1"/>
    <col min="2820" max="2820" width="10" style="703" customWidth="1"/>
    <col min="2821" max="2821" width="12" style="703" customWidth="1"/>
    <col min="2822" max="2824" width="12.85546875" style="703" customWidth="1"/>
    <col min="2825" max="2825" width="11.85546875" style="703" customWidth="1"/>
    <col min="2826" max="2826" width="13.28515625" style="703" customWidth="1"/>
    <col min="2827" max="2827" width="14.5703125" style="703" customWidth="1"/>
    <col min="2828" max="2828" width="12.42578125" style="703" customWidth="1"/>
    <col min="2829" max="2829" width="2.7109375" style="703" customWidth="1"/>
    <col min="2830" max="3072" width="9.140625" style="703"/>
    <col min="3073" max="3073" width="15.85546875" style="703" customWidth="1"/>
    <col min="3074" max="3074" width="28.85546875" style="703" customWidth="1"/>
    <col min="3075" max="3075" width="10.42578125" style="703" customWidth="1"/>
    <col min="3076" max="3076" width="10" style="703" customWidth="1"/>
    <col min="3077" max="3077" width="12" style="703" customWidth="1"/>
    <col min="3078" max="3080" width="12.85546875" style="703" customWidth="1"/>
    <col min="3081" max="3081" width="11.85546875" style="703" customWidth="1"/>
    <col min="3082" max="3082" width="13.28515625" style="703" customWidth="1"/>
    <col min="3083" max="3083" width="14.5703125" style="703" customWidth="1"/>
    <col min="3084" max="3084" width="12.42578125" style="703" customWidth="1"/>
    <col min="3085" max="3085" width="2.7109375" style="703" customWidth="1"/>
    <col min="3086" max="3328" width="9.140625" style="703"/>
    <col min="3329" max="3329" width="15.85546875" style="703" customWidth="1"/>
    <col min="3330" max="3330" width="28.85546875" style="703" customWidth="1"/>
    <col min="3331" max="3331" width="10.42578125" style="703" customWidth="1"/>
    <col min="3332" max="3332" width="10" style="703" customWidth="1"/>
    <col min="3333" max="3333" width="12" style="703" customWidth="1"/>
    <col min="3334" max="3336" width="12.85546875" style="703" customWidth="1"/>
    <col min="3337" max="3337" width="11.85546875" style="703" customWidth="1"/>
    <col min="3338" max="3338" width="13.28515625" style="703" customWidth="1"/>
    <col min="3339" max="3339" width="14.5703125" style="703" customWidth="1"/>
    <col min="3340" max="3340" width="12.42578125" style="703" customWidth="1"/>
    <col min="3341" max="3341" width="2.7109375" style="703" customWidth="1"/>
    <col min="3342" max="3584" width="9.140625" style="703"/>
    <col min="3585" max="3585" width="15.85546875" style="703" customWidth="1"/>
    <col min="3586" max="3586" width="28.85546875" style="703" customWidth="1"/>
    <col min="3587" max="3587" width="10.42578125" style="703" customWidth="1"/>
    <col min="3588" max="3588" width="10" style="703" customWidth="1"/>
    <col min="3589" max="3589" width="12" style="703" customWidth="1"/>
    <col min="3590" max="3592" width="12.85546875" style="703" customWidth="1"/>
    <col min="3593" max="3593" width="11.85546875" style="703" customWidth="1"/>
    <col min="3594" max="3594" width="13.28515625" style="703" customWidth="1"/>
    <col min="3595" max="3595" width="14.5703125" style="703" customWidth="1"/>
    <col min="3596" max="3596" width="12.42578125" style="703" customWidth="1"/>
    <col min="3597" max="3597" width="2.7109375" style="703" customWidth="1"/>
    <col min="3598" max="3840" width="9.140625" style="703"/>
    <col min="3841" max="3841" width="15.85546875" style="703" customWidth="1"/>
    <col min="3842" max="3842" width="28.85546875" style="703" customWidth="1"/>
    <col min="3843" max="3843" width="10.42578125" style="703" customWidth="1"/>
    <col min="3844" max="3844" width="10" style="703" customWidth="1"/>
    <col min="3845" max="3845" width="12" style="703" customWidth="1"/>
    <col min="3846" max="3848" width="12.85546875" style="703" customWidth="1"/>
    <col min="3849" max="3849" width="11.85546875" style="703" customWidth="1"/>
    <col min="3850" max="3850" width="13.28515625" style="703" customWidth="1"/>
    <col min="3851" max="3851" width="14.5703125" style="703" customWidth="1"/>
    <col min="3852" max="3852" width="12.42578125" style="703" customWidth="1"/>
    <col min="3853" max="3853" width="2.7109375" style="703" customWidth="1"/>
    <col min="3854" max="4096" width="9.140625" style="703"/>
    <col min="4097" max="4097" width="15.85546875" style="703" customWidth="1"/>
    <col min="4098" max="4098" width="28.85546875" style="703" customWidth="1"/>
    <col min="4099" max="4099" width="10.42578125" style="703" customWidth="1"/>
    <col min="4100" max="4100" width="10" style="703" customWidth="1"/>
    <col min="4101" max="4101" width="12" style="703" customWidth="1"/>
    <col min="4102" max="4104" width="12.85546875" style="703" customWidth="1"/>
    <col min="4105" max="4105" width="11.85546875" style="703" customWidth="1"/>
    <col min="4106" max="4106" width="13.28515625" style="703" customWidth="1"/>
    <col min="4107" max="4107" width="14.5703125" style="703" customWidth="1"/>
    <col min="4108" max="4108" width="12.42578125" style="703" customWidth="1"/>
    <col min="4109" max="4109" width="2.7109375" style="703" customWidth="1"/>
    <col min="4110" max="4352" width="9.140625" style="703"/>
    <col min="4353" max="4353" width="15.85546875" style="703" customWidth="1"/>
    <col min="4354" max="4354" width="28.85546875" style="703" customWidth="1"/>
    <col min="4355" max="4355" width="10.42578125" style="703" customWidth="1"/>
    <col min="4356" max="4356" width="10" style="703" customWidth="1"/>
    <col min="4357" max="4357" width="12" style="703" customWidth="1"/>
    <col min="4358" max="4360" width="12.85546875" style="703" customWidth="1"/>
    <col min="4361" max="4361" width="11.85546875" style="703" customWidth="1"/>
    <col min="4362" max="4362" width="13.28515625" style="703" customWidth="1"/>
    <col min="4363" max="4363" width="14.5703125" style="703" customWidth="1"/>
    <col min="4364" max="4364" width="12.42578125" style="703" customWidth="1"/>
    <col min="4365" max="4365" width="2.7109375" style="703" customWidth="1"/>
    <col min="4366" max="4608" width="9.140625" style="703"/>
    <col min="4609" max="4609" width="15.85546875" style="703" customWidth="1"/>
    <col min="4610" max="4610" width="28.85546875" style="703" customWidth="1"/>
    <col min="4611" max="4611" width="10.42578125" style="703" customWidth="1"/>
    <col min="4612" max="4612" width="10" style="703" customWidth="1"/>
    <col min="4613" max="4613" width="12" style="703" customWidth="1"/>
    <col min="4614" max="4616" width="12.85546875" style="703" customWidth="1"/>
    <col min="4617" max="4617" width="11.85546875" style="703" customWidth="1"/>
    <col min="4618" max="4618" width="13.28515625" style="703" customWidth="1"/>
    <col min="4619" max="4619" width="14.5703125" style="703" customWidth="1"/>
    <col min="4620" max="4620" width="12.42578125" style="703" customWidth="1"/>
    <col min="4621" max="4621" width="2.7109375" style="703" customWidth="1"/>
    <col min="4622" max="4864" width="9.140625" style="703"/>
    <col min="4865" max="4865" width="15.85546875" style="703" customWidth="1"/>
    <col min="4866" max="4866" width="28.85546875" style="703" customWidth="1"/>
    <col min="4867" max="4867" width="10.42578125" style="703" customWidth="1"/>
    <col min="4868" max="4868" width="10" style="703" customWidth="1"/>
    <col min="4869" max="4869" width="12" style="703" customWidth="1"/>
    <col min="4870" max="4872" width="12.85546875" style="703" customWidth="1"/>
    <col min="4873" max="4873" width="11.85546875" style="703" customWidth="1"/>
    <col min="4874" max="4874" width="13.28515625" style="703" customWidth="1"/>
    <col min="4875" max="4875" width="14.5703125" style="703" customWidth="1"/>
    <col min="4876" max="4876" width="12.42578125" style="703" customWidth="1"/>
    <col min="4877" max="4877" width="2.7109375" style="703" customWidth="1"/>
    <col min="4878" max="5120" width="9.140625" style="703"/>
    <col min="5121" max="5121" width="15.85546875" style="703" customWidth="1"/>
    <col min="5122" max="5122" width="28.85546875" style="703" customWidth="1"/>
    <col min="5123" max="5123" width="10.42578125" style="703" customWidth="1"/>
    <col min="5124" max="5124" width="10" style="703" customWidth="1"/>
    <col min="5125" max="5125" width="12" style="703" customWidth="1"/>
    <col min="5126" max="5128" width="12.85546875" style="703" customWidth="1"/>
    <col min="5129" max="5129" width="11.85546875" style="703" customWidth="1"/>
    <col min="5130" max="5130" width="13.28515625" style="703" customWidth="1"/>
    <col min="5131" max="5131" width="14.5703125" style="703" customWidth="1"/>
    <col min="5132" max="5132" width="12.42578125" style="703" customWidth="1"/>
    <col min="5133" max="5133" width="2.7109375" style="703" customWidth="1"/>
    <col min="5134" max="5376" width="9.140625" style="703"/>
    <col min="5377" max="5377" width="15.85546875" style="703" customWidth="1"/>
    <col min="5378" max="5378" width="28.85546875" style="703" customWidth="1"/>
    <col min="5379" max="5379" width="10.42578125" style="703" customWidth="1"/>
    <col min="5380" max="5380" width="10" style="703" customWidth="1"/>
    <col min="5381" max="5381" width="12" style="703" customWidth="1"/>
    <col min="5382" max="5384" width="12.85546875" style="703" customWidth="1"/>
    <col min="5385" max="5385" width="11.85546875" style="703" customWidth="1"/>
    <col min="5386" max="5386" width="13.28515625" style="703" customWidth="1"/>
    <col min="5387" max="5387" width="14.5703125" style="703" customWidth="1"/>
    <col min="5388" max="5388" width="12.42578125" style="703" customWidth="1"/>
    <col min="5389" max="5389" width="2.7109375" style="703" customWidth="1"/>
    <col min="5390" max="5632" width="9.140625" style="703"/>
    <col min="5633" max="5633" width="15.85546875" style="703" customWidth="1"/>
    <col min="5634" max="5634" width="28.85546875" style="703" customWidth="1"/>
    <col min="5635" max="5635" width="10.42578125" style="703" customWidth="1"/>
    <col min="5636" max="5636" width="10" style="703" customWidth="1"/>
    <col min="5637" max="5637" width="12" style="703" customWidth="1"/>
    <col min="5638" max="5640" width="12.85546875" style="703" customWidth="1"/>
    <col min="5641" max="5641" width="11.85546875" style="703" customWidth="1"/>
    <col min="5642" max="5642" width="13.28515625" style="703" customWidth="1"/>
    <col min="5643" max="5643" width="14.5703125" style="703" customWidth="1"/>
    <col min="5644" max="5644" width="12.42578125" style="703" customWidth="1"/>
    <col min="5645" max="5645" width="2.7109375" style="703" customWidth="1"/>
    <col min="5646" max="5888" width="9.140625" style="703"/>
    <col min="5889" max="5889" width="15.85546875" style="703" customWidth="1"/>
    <col min="5890" max="5890" width="28.85546875" style="703" customWidth="1"/>
    <col min="5891" max="5891" width="10.42578125" style="703" customWidth="1"/>
    <col min="5892" max="5892" width="10" style="703" customWidth="1"/>
    <col min="5893" max="5893" width="12" style="703" customWidth="1"/>
    <col min="5894" max="5896" width="12.85546875" style="703" customWidth="1"/>
    <col min="5897" max="5897" width="11.85546875" style="703" customWidth="1"/>
    <col min="5898" max="5898" width="13.28515625" style="703" customWidth="1"/>
    <col min="5899" max="5899" width="14.5703125" style="703" customWidth="1"/>
    <col min="5900" max="5900" width="12.42578125" style="703" customWidth="1"/>
    <col min="5901" max="5901" width="2.7109375" style="703" customWidth="1"/>
    <col min="5902" max="6144" width="9.140625" style="703"/>
    <col min="6145" max="6145" width="15.85546875" style="703" customWidth="1"/>
    <col min="6146" max="6146" width="28.85546875" style="703" customWidth="1"/>
    <col min="6147" max="6147" width="10.42578125" style="703" customWidth="1"/>
    <col min="6148" max="6148" width="10" style="703" customWidth="1"/>
    <col min="6149" max="6149" width="12" style="703" customWidth="1"/>
    <col min="6150" max="6152" width="12.85546875" style="703" customWidth="1"/>
    <col min="6153" max="6153" width="11.85546875" style="703" customWidth="1"/>
    <col min="6154" max="6154" width="13.28515625" style="703" customWidth="1"/>
    <col min="6155" max="6155" width="14.5703125" style="703" customWidth="1"/>
    <col min="6156" max="6156" width="12.42578125" style="703" customWidth="1"/>
    <col min="6157" max="6157" width="2.7109375" style="703" customWidth="1"/>
    <col min="6158" max="6400" width="9.140625" style="703"/>
    <col min="6401" max="6401" width="15.85546875" style="703" customWidth="1"/>
    <col min="6402" max="6402" width="28.85546875" style="703" customWidth="1"/>
    <col min="6403" max="6403" width="10.42578125" style="703" customWidth="1"/>
    <col min="6404" max="6404" width="10" style="703" customWidth="1"/>
    <col min="6405" max="6405" width="12" style="703" customWidth="1"/>
    <col min="6406" max="6408" width="12.85546875" style="703" customWidth="1"/>
    <col min="6409" max="6409" width="11.85546875" style="703" customWidth="1"/>
    <col min="6410" max="6410" width="13.28515625" style="703" customWidth="1"/>
    <col min="6411" max="6411" width="14.5703125" style="703" customWidth="1"/>
    <col min="6412" max="6412" width="12.42578125" style="703" customWidth="1"/>
    <col min="6413" max="6413" width="2.7109375" style="703" customWidth="1"/>
    <col min="6414" max="6656" width="9.140625" style="703"/>
    <col min="6657" max="6657" width="15.85546875" style="703" customWidth="1"/>
    <col min="6658" max="6658" width="28.85546875" style="703" customWidth="1"/>
    <col min="6659" max="6659" width="10.42578125" style="703" customWidth="1"/>
    <col min="6660" max="6660" width="10" style="703" customWidth="1"/>
    <col min="6661" max="6661" width="12" style="703" customWidth="1"/>
    <col min="6662" max="6664" width="12.85546875" style="703" customWidth="1"/>
    <col min="6665" max="6665" width="11.85546875" style="703" customWidth="1"/>
    <col min="6666" max="6666" width="13.28515625" style="703" customWidth="1"/>
    <col min="6667" max="6667" width="14.5703125" style="703" customWidth="1"/>
    <col min="6668" max="6668" width="12.42578125" style="703" customWidth="1"/>
    <col min="6669" max="6669" width="2.7109375" style="703" customWidth="1"/>
    <col min="6670" max="6912" width="9.140625" style="703"/>
    <col min="6913" max="6913" width="15.85546875" style="703" customWidth="1"/>
    <col min="6914" max="6914" width="28.85546875" style="703" customWidth="1"/>
    <col min="6915" max="6915" width="10.42578125" style="703" customWidth="1"/>
    <col min="6916" max="6916" width="10" style="703" customWidth="1"/>
    <col min="6917" max="6917" width="12" style="703" customWidth="1"/>
    <col min="6918" max="6920" width="12.85546875" style="703" customWidth="1"/>
    <col min="6921" max="6921" width="11.85546875" style="703" customWidth="1"/>
    <col min="6922" max="6922" width="13.28515625" style="703" customWidth="1"/>
    <col min="6923" max="6923" width="14.5703125" style="703" customWidth="1"/>
    <col min="6924" max="6924" width="12.42578125" style="703" customWidth="1"/>
    <col min="6925" max="6925" width="2.7109375" style="703" customWidth="1"/>
    <col min="6926" max="7168" width="9.140625" style="703"/>
    <col min="7169" max="7169" width="15.85546875" style="703" customWidth="1"/>
    <col min="7170" max="7170" width="28.85546875" style="703" customWidth="1"/>
    <col min="7171" max="7171" width="10.42578125" style="703" customWidth="1"/>
    <col min="7172" max="7172" width="10" style="703" customWidth="1"/>
    <col min="7173" max="7173" width="12" style="703" customWidth="1"/>
    <col min="7174" max="7176" width="12.85546875" style="703" customWidth="1"/>
    <col min="7177" max="7177" width="11.85546875" style="703" customWidth="1"/>
    <col min="7178" max="7178" width="13.28515625" style="703" customWidth="1"/>
    <col min="7179" max="7179" width="14.5703125" style="703" customWidth="1"/>
    <col min="7180" max="7180" width="12.42578125" style="703" customWidth="1"/>
    <col min="7181" max="7181" width="2.7109375" style="703" customWidth="1"/>
    <col min="7182" max="7424" width="9.140625" style="703"/>
    <col min="7425" max="7425" width="15.85546875" style="703" customWidth="1"/>
    <col min="7426" max="7426" width="28.85546875" style="703" customWidth="1"/>
    <col min="7427" max="7427" width="10.42578125" style="703" customWidth="1"/>
    <col min="7428" max="7428" width="10" style="703" customWidth="1"/>
    <col min="7429" max="7429" width="12" style="703" customWidth="1"/>
    <col min="7430" max="7432" width="12.85546875" style="703" customWidth="1"/>
    <col min="7433" max="7433" width="11.85546875" style="703" customWidth="1"/>
    <col min="7434" max="7434" width="13.28515625" style="703" customWidth="1"/>
    <col min="7435" max="7435" width="14.5703125" style="703" customWidth="1"/>
    <col min="7436" max="7436" width="12.42578125" style="703" customWidth="1"/>
    <col min="7437" max="7437" width="2.7109375" style="703" customWidth="1"/>
    <col min="7438" max="7680" width="9.140625" style="703"/>
    <col min="7681" max="7681" width="15.85546875" style="703" customWidth="1"/>
    <col min="7682" max="7682" width="28.85546875" style="703" customWidth="1"/>
    <col min="7683" max="7683" width="10.42578125" style="703" customWidth="1"/>
    <col min="7684" max="7684" width="10" style="703" customWidth="1"/>
    <col min="7685" max="7685" width="12" style="703" customWidth="1"/>
    <col min="7686" max="7688" width="12.85546875" style="703" customWidth="1"/>
    <col min="7689" max="7689" width="11.85546875" style="703" customWidth="1"/>
    <col min="7690" max="7690" width="13.28515625" style="703" customWidth="1"/>
    <col min="7691" max="7691" width="14.5703125" style="703" customWidth="1"/>
    <col min="7692" max="7692" width="12.42578125" style="703" customWidth="1"/>
    <col min="7693" max="7693" width="2.7109375" style="703" customWidth="1"/>
    <col min="7694" max="7936" width="9.140625" style="703"/>
    <col min="7937" max="7937" width="15.85546875" style="703" customWidth="1"/>
    <col min="7938" max="7938" width="28.85546875" style="703" customWidth="1"/>
    <col min="7939" max="7939" width="10.42578125" style="703" customWidth="1"/>
    <col min="7940" max="7940" width="10" style="703" customWidth="1"/>
    <col min="7941" max="7941" width="12" style="703" customWidth="1"/>
    <col min="7942" max="7944" width="12.85546875" style="703" customWidth="1"/>
    <col min="7945" max="7945" width="11.85546875" style="703" customWidth="1"/>
    <col min="7946" max="7946" width="13.28515625" style="703" customWidth="1"/>
    <col min="7947" max="7947" width="14.5703125" style="703" customWidth="1"/>
    <col min="7948" max="7948" width="12.42578125" style="703" customWidth="1"/>
    <col min="7949" max="7949" width="2.7109375" style="703" customWidth="1"/>
    <col min="7950" max="8192" width="9.140625" style="703"/>
    <col min="8193" max="8193" width="15.85546875" style="703" customWidth="1"/>
    <col min="8194" max="8194" width="28.85546875" style="703" customWidth="1"/>
    <col min="8195" max="8195" width="10.42578125" style="703" customWidth="1"/>
    <col min="8196" max="8196" width="10" style="703" customWidth="1"/>
    <col min="8197" max="8197" width="12" style="703" customWidth="1"/>
    <col min="8198" max="8200" width="12.85546875" style="703" customWidth="1"/>
    <col min="8201" max="8201" width="11.85546875" style="703" customWidth="1"/>
    <col min="8202" max="8202" width="13.28515625" style="703" customWidth="1"/>
    <col min="8203" max="8203" width="14.5703125" style="703" customWidth="1"/>
    <col min="8204" max="8204" width="12.42578125" style="703" customWidth="1"/>
    <col min="8205" max="8205" width="2.7109375" style="703" customWidth="1"/>
    <col min="8206" max="8448" width="9.140625" style="703"/>
    <col min="8449" max="8449" width="15.85546875" style="703" customWidth="1"/>
    <col min="8450" max="8450" width="28.85546875" style="703" customWidth="1"/>
    <col min="8451" max="8451" width="10.42578125" style="703" customWidth="1"/>
    <col min="8452" max="8452" width="10" style="703" customWidth="1"/>
    <col min="8453" max="8453" width="12" style="703" customWidth="1"/>
    <col min="8454" max="8456" width="12.85546875" style="703" customWidth="1"/>
    <col min="8457" max="8457" width="11.85546875" style="703" customWidth="1"/>
    <col min="8458" max="8458" width="13.28515625" style="703" customWidth="1"/>
    <col min="8459" max="8459" width="14.5703125" style="703" customWidth="1"/>
    <col min="8460" max="8460" width="12.42578125" style="703" customWidth="1"/>
    <col min="8461" max="8461" width="2.7109375" style="703" customWidth="1"/>
    <col min="8462" max="8704" width="9.140625" style="703"/>
    <col min="8705" max="8705" width="15.85546875" style="703" customWidth="1"/>
    <col min="8706" max="8706" width="28.85546875" style="703" customWidth="1"/>
    <col min="8707" max="8707" width="10.42578125" style="703" customWidth="1"/>
    <col min="8708" max="8708" width="10" style="703" customWidth="1"/>
    <col min="8709" max="8709" width="12" style="703" customWidth="1"/>
    <col min="8710" max="8712" width="12.85546875" style="703" customWidth="1"/>
    <col min="8713" max="8713" width="11.85546875" style="703" customWidth="1"/>
    <col min="8714" max="8714" width="13.28515625" style="703" customWidth="1"/>
    <col min="8715" max="8715" width="14.5703125" style="703" customWidth="1"/>
    <col min="8716" max="8716" width="12.42578125" style="703" customWidth="1"/>
    <col min="8717" max="8717" width="2.7109375" style="703" customWidth="1"/>
    <col min="8718" max="8960" width="9.140625" style="703"/>
    <col min="8961" max="8961" width="15.85546875" style="703" customWidth="1"/>
    <col min="8962" max="8962" width="28.85546875" style="703" customWidth="1"/>
    <col min="8963" max="8963" width="10.42578125" style="703" customWidth="1"/>
    <col min="8964" max="8964" width="10" style="703" customWidth="1"/>
    <col min="8965" max="8965" width="12" style="703" customWidth="1"/>
    <col min="8966" max="8968" width="12.85546875" style="703" customWidth="1"/>
    <col min="8969" max="8969" width="11.85546875" style="703" customWidth="1"/>
    <col min="8970" max="8970" width="13.28515625" style="703" customWidth="1"/>
    <col min="8971" max="8971" width="14.5703125" style="703" customWidth="1"/>
    <col min="8972" max="8972" width="12.42578125" style="703" customWidth="1"/>
    <col min="8973" max="8973" width="2.7109375" style="703" customWidth="1"/>
    <col min="8974" max="9216" width="9.140625" style="703"/>
    <col min="9217" max="9217" width="15.85546875" style="703" customWidth="1"/>
    <col min="9218" max="9218" width="28.85546875" style="703" customWidth="1"/>
    <col min="9219" max="9219" width="10.42578125" style="703" customWidth="1"/>
    <col min="9220" max="9220" width="10" style="703" customWidth="1"/>
    <col min="9221" max="9221" width="12" style="703" customWidth="1"/>
    <col min="9222" max="9224" width="12.85546875" style="703" customWidth="1"/>
    <col min="9225" max="9225" width="11.85546875" style="703" customWidth="1"/>
    <col min="9226" max="9226" width="13.28515625" style="703" customWidth="1"/>
    <col min="9227" max="9227" width="14.5703125" style="703" customWidth="1"/>
    <col min="9228" max="9228" width="12.42578125" style="703" customWidth="1"/>
    <col min="9229" max="9229" width="2.7109375" style="703" customWidth="1"/>
    <col min="9230" max="9472" width="9.140625" style="703"/>
    <col min="9473" max="9473" width="15.85546875" style="703" customWidth="1"/>
    <col min="9474" max="9474" width="28.85546875" style="703" customWidth="1"/>
    <col min="9475" max="9475" width="10.42578125" style="703" customWidth="1"/>
    <col min="9476" max="9476" width="10" style="703" customWidth="1"/>
    <col min="9477" max="9477" width="12" style="703" customWidth="1"/>
    <col min="9478" max="9480" width="12.85546875" style="703" customWidth="1"/>
    <col min="9481" max="9481" width="11.85546875" style="703" customWidth="1"/>
    <col min="9482" max="9482" width="13.28515625" style="703" customWidth="1"/>
    <col min="9483" max="9483" width="14.5703125" style="703" customWidth="1"/>
    <col min="9484" max="9484" width="12.42578125" style="703" customWidth="1"/>
    <col min="9485" max="9485" width="2.7109375" style="703" customWidth="1"/>
    <col min="9486" max="9728" width="9.140625" style="703"/>
    <col min="9729" max="9729" width="15.85546875" style="703" customWidth="1"/>
    <col min="9730" max="9730" width="28.85546875" style="703" customWidth="1"/>
    <col min="9731" max="9731" width="10.42578125" style="703" customWidth="1"/>
    <col min="9732" max="9732" width="10" style="703" customWidth="1"/>
    <col min="9733" max="9733" width="12" style="703" customWidth="1"/>
    <col min="9734" max="9736" width="12.85546875" style="703" customWidth="1"/>
    <col min="9737" max="9737" width="11.85546875" style="703" customWidth="1"/>
    <col min="9738" max="9738" width="13.28515625" style="703" customWidth="1"/>
    <col min="9739" max="9739" width="14.5703125" style="703" customWidth="1"/>
    <col min="9740" max="9740" width="12.42578125" style="703" customWidth="1"/>
    <col min="9741" max="9741" width="2.7109375" style="703" customWidth="1"/>
    <col min="9742" max="9984" width="9.140625" style="703"/>
    <col min="9985" max="9985" width="15.85546875" style="703" customWidth="1"/>
    <col min="9986" max="9986" width="28.85546875" style="703" customWidth="1"/>
    <col min="9987" max="9987" width="10.42578125" style="703" customWidth="1"/>
    <col min="9988" max="9988" width="10" style="703" customWidth="1"/>
    <col min="9989" max="9989" width="12" style="703" customWidth="1"/>
    <col min="9990" max="9992" width="12.85546875" style="703" customWidth="1"/>
    <col min="9993" max="9993" width="11.85546875" style="703" customWidth="1"/>
    <col min="9994" max="9994" width="13.28515625" style="703" customWidth="1"/>
    <col min="9995" max="9995" width="14.5703125" style="703" customWidth="1"/>
    <col min="9996" max="9996" width="12.42578125" style="703" customWidth="1"/>
    <col min="9997" max="9997" width="2.7109375" style="703" customWidth="1"/>
    <col min="9998" max="10240" width="9.140625" style="703"/>
    <col min="10241" max="10241" width="15.85546875" style="703" customWidth="1"/>
    <col min="10242" max="10242" width="28.85546875" style="703" customWidth="1"/>
    <col min="10243" max="10243" width="10.42578125" style="703" customWidth="1"/>
    <col min="10244" max="10244" width="10" style="703" customWidth="1"/>
    <col min="10245" max="10245" width="12" style="703" customWidth="1"/>
    <col min="10246" max="10248" width="12.85546875" style="703" customWidth="1"/>
    <col min="10249" max="10249" width="11.85546875" style="703" customWidth="1"/>
    <col min="10250" max="10250" width="13.28515625" style="703" customWidth="1"/>
    <col min="10251" max="10251" width="14.5703125" style="703" customWidth="1"/>
    <col min="10252" max="10252" width="12.42578125" style="703" customWidth="1"/>
    <col min="10253" max="10253" width="2.7109375" style="703" customWidth="1"/>
    <col min="10254" max="10496" width="9.140625" style="703"/>
    <col min="10497" max="10497" width="15.85546875" style="703" customWidth="1"/>
    <col min="10498" max="10498" width="28.85546875" style="703" customWidth="1"/>
    <col min="10499" max="10499" width="10.42578125" style="703" customWidth="1"/>
    <col min="10500" max="10500" width="10" style="703" customWidth="1"/>
    <col min="10501" max="10501" width="12" style="703" customWidth="1"/>
    <col min="10502" max="10504" width="12.85546875" style="703" customWidth="1"/>
    <col min="10505" max="10505" width="11.85546875" style="703" customWidth="1"/>
    <col min="10506" max="10506" width="13.28515625" style="703" customWidth="1"/>
    <col min="10507" max="10507" width="14.5703125" style="703" customWidth="1"/>
    <col min="10508" max="10508" width="12.42578125" style="703" customWidth="1"/>
    <col min="10509" max="10509" width="2.7109375" style="703" customWidth="1"/>
    <col min="10510" max="10752" width="9.140625" style="703"/>
    <col min="10753" max="10753" width="15.85546875" style="703" customWidth="1"/>
    <col min="10754" max="10754" width="28.85546875" style="703" customWidth="1"/>
    <col min="10755" max="10755" width="10.42578125" style="703" customWidth="1"/>
    <col min="10756" max="10756" width="10" style="703" customWidth="1"/>
    <col min="10757" max="10757" width="12" style="703" customWidth="1"/>
    <col min="10758" max="10760" width="12.85546875" style="703" customWidth="1"/>
    <col min="10761" max="10761" width="11.85546875" style="703" customWidth="1"/>
    <col min="10762" max="10762" width="13.28515625" style="703" customWidth="1"/>
    <col min="10763" max="10763" width="14.5703125" style="703" customWidth="1"/>
    <col min="10764" max="10764" width="12.42578125" style="703" customWidth="1"/>
    <col min="10765" max="10765" width="2.7109375" style="703" customWidth="1"/>
    <col min="10766" max="11008" width="9.140625" style="703"/>
    <col min="11009" max="11009" width="15.85546875" style="703" customWidth="1"/>
    <col min="11010" max="11010" width="28.85546875" style="703" customWidth="1"/>
    <col min="11011" max="11011" width="10.42578125" style="703" customWidth="1"/>
    <col min="11012" max="11012" width="10" style="703" customWidth="1"/>
    <col min="11013" max="11013" width="12" style="703" customWidth="1"/>
    <col min="11014" max="11016" width="12.85546875" style="703" customWidth="1"/>
    <col min="11017" max="11017" width="11.85546875" style="703" customWidth="1"/>
    <col min="11018" max="11018" width="13.28515625" style="703" customWidth="1"/>
    <col min="11019" max="11019" width="14.5703125" style="703" customWidth="1"/>
    <col min="11020" max="11020" width="12.42578125" style="703" customWidth="1"/>
    <col min="11021" max="11021" width="2.7109375" style="703" customWidth="1"/>
    <col min="11022" max="11264" width="9.140625" style="703"/>
    <col min="11265" max="11265" width="15.85546875" style="703" customWidth="1"/>
    <col min="11266" max="11266" width="28.85546875" style="703" customWidth="1"/>
    <col min="11267" max="11267" width="10.42578125" style="703" customWidth="1"/>
    <col min="11268" max="11268" width="10" style="703" customWidth="1"/>
    <col min="11269" max="11269" width="12" style="703" customWidth="1"/>
    <col min="11270" max="11272" width="12.85546875" style="703" customWidth="1"/>
    <col min="11273" max="11273" width="11.85546875" style="703" customWidth="1"/>
    <col min="11274" max="11274" width="13.28515625" style="703" customWidth="1"/>
    <col min="11275" max="11275" width="14.5703125" style="703" customWidth="1"/>
    <col min="11276" max="11276" width="12.42578125" style="703" customWidth="1"/>
    <col min="11277" max="11277" width="2.7109375" style="703" customWidth="1"/>
    <col min="11278" max="11520" width="9.140625" style="703"/>
    <col min="11521" max="11521" width="15.85546875" style="703" customWidth="1"/>
    <col min="11522" max="11522" width="28.85546875" style="703" customWidth="1"/>
    <col min="11523" max="11523" width="10.42578125" style="703" customWidth="1"/>
    <col min="11524" max="11524" width="10" style="703" customWidth="1"/>
    <col min="11525" max="11525" width="12" style="703" customWidth="1"/>
    <col min="11526" max="11528" width="12.85546875" style="703" customWidth="1"/>
    <col min="11529" max="11529" width="11.85546875" style="703" customWidth="1"/>
    <col min="11530" max="11530" width="13.28515625" style="703" customWidth="1"/>
    <col min="11531" max="11531" width="14.5703125" style="703" customWidth="1"/>
    <col min="11532" max="11532" width="12.42578125" style="703" customWidth="1"/>
    <col min="11533" max="11533" width="2.7109375" style="703" customWidth="1"/>
    <col min="11534" max="11776" width="9.140625" style="703"/>
    <col min="11777" max="11777" width="15.85546875" style="703" customWidth="1"/>
    <col min="11778" max="11778" width="28.85546875" style="703" customWidth="1"/>
    <col min="11779" max="11779" width="10.42578125" style="703" customWidth="1"/>
    <col min="11780" max="11780" width="10" style="703" customWidth="1"/>
    <col min="11781" max="11781" width="12" style="703" customWidth="1"/>
    <col min="11782" max="11784" width="12.85546875" style="703" customWidth="1"/>
    <col min="11785" max="11785" width="11.85546875" style="703" customWidth="1"/>
    <col min="11786" max="11786" width="13.28515625" style="703" customWidth="1"/>
    <col min="11787" max="11787" width="14.5703125" style="703" customWidth="1"/>
    <col min="11788" max="11788" width="12.42578125" style="703" customWidth="1"/>
    <col min="11789" max="11789" width="2.7109375" style="703" customWidth="1"/>
    <col min="11790" max="12032" width="9.140625" style="703"/>
    <col min="12033" max="12033" width="15.85546875" style="703" customWidth="1"/>
    <col min="12034" max="12034" width="28.85546875" style="703" customWidth="1"/>
    <col min="12035" max="12035" width="10.42578125" style="703" customWidth="1"/>
    <col min="12036" max="12036" width="10" style="703" customWidth="1"/>
    <col min="12037" max="12037" width="12" style="703" customWidth="1"/>
    <col min="12038" max="12040" width="12.85546875" style="703" customWidth="1"/>
    <col min="12041" max="12041" width="11.85546875" style="703" customWidth="1"/>
    <col min="12042" max="12042" width="13.28515625" style="703" customWidth="1"/>
    <col min="12043" max="12043" width="14.5703125" style="703" customWidth="1"/>
    <col min="12044" max="12044" width="12.42578125" style="703" customWidth="1"/>
    <col min="12045" max="12045" width="2.7109375" style="703" customWidth="1"/>
    <col min="12046" max="12288" width="9.140625" style="703"/>
    <col min="12289" max="12289" width="15.85546875" style="703" customWidth="1"/>
    <col min="12290" max="12290" width="28.85546875" style="703" customWidth="1"/>
    <col min="12291" max="12291" width="10.42578125" style="703" customWidth="1"/>
    <col min="12292" max="12292" width="10" style="703" customWidth="1"/>
    <col min="12293" max="12293" width="12" style="703" customWidth="1"/>
    <col min="12294" max="12296" width="12.85546875" style="703" customWidth="1"/>
    <col min="12297" max="12297" width="11.85546875" style="703" customWidth="1"/>
    <col min="12298" max="12298" width="13.28515625" style="703" customWidth="1"/>
    <col min="12299" max="12299" width="14.5703125" style="703" customWidth="1"/>
    <col min="12300" max="12300" width="12.42578125" style="703" customWidth="1"/>
    <col min="12301" max="12301" width="2.7109375" style="703" customWidth="1"/>
    <col min="12302" max="12544" width="9.140625" style="703"/>
    <col min="12545" max="12545" width="15.85546875" style="703" customWidth="1"/>
    <col min="12546" max="12546" width="28.85546875" style="703" customWidth="1"/>
    <col min="12547" max="12547" width="10.42578125" style="703" customWidth="1"/>
    <col min="12548" max="12548" width="10" style="703" customWidth="1"/>
    <col min="12549" max="12549" width="12" style="703" customWidth="1"/>
    <col min="12550" max="12552" width="12.85546875" style="703" customWidth="1"/>
    <col min="12553" max="12553" width="11.85546875" style="703" customWidth="1"/>
    <col min="12554" max="12554" width="13.28515625" style="703" customWidth="1"/>
    <col min="12555" max="12555" width="14.5703125" style="703" customWidth="1"/>
    <col min="12556" max="12556" width="12.42578125" style="703" customWidth="1"/>
    <col min="12557" max="12557" width="2.7109375" style="703" customWidth="1"/>
    <col min="12558" max="12800" width="9.140625" style="703"/>
    <col min="12801" max="12801" width="15.85546875" style="703" customWidth="1"/>
    <col min="12802" max="12802" width="28.85546875" style="703" customWidth="1"/>
    <col min="12803" max="12803" width="10.42578125" style="703" customWidth="1"/>
    <col min="12804" max="12804" width="10" style="703" customWidth="1"/>
    <col min="12805" max="12805" width="12" style="703" customWidth="1"/>
    <col min="12806" max="12808" width="12.85546875" style="703" customWidth="1"/>
    <col min="12809" max="12809" width="11.85546875" style="703" customWidth="1"/>
    <col min="12810" max="12810" width="13.28515625" style="703" customWidth="1"/>
    <col min="12811" max="12811" width="14.5703125" style="703" customWidth="1"/>
    <col min="12812" max="12812" width="12.42578125" style="703" customWidth="1"/>
    <col min="12813" max="12813" width="2.7109375" style="703" customWidth="1"/>
    <col min="12814" max="13056" width="9.140625" style="703"/>
    <col min="13057" max="13057" width="15.85546875" style="703" customWidth="1"/>
    <col min="13058" max="13058" width="28.85546875" style="703" customWidth="1"/>
    <col min="13059" max="13059" width="10.42578125" style="703" customWidth="1"/>
    <col min="13060" max="13060" width="10" style="703" customWidth="1"/>
    <col min="13061" max="13061" width="12" style="703" customWidth="1"/>
    <col min="13062" max="13064" width="12.85546875" style="703" customWidth="1"/>
    <col min="13065" max="13065" width="11.85546875" style="703" customWidth="1"/>
    <col min="13066" max="13066" width="13.28515625" style="703" customWidth="1"/>
    <col min="13067" max="13067" width="14.5703125" style="703" customWidth="1"/>
    <col min="13068" max="13068" width="12.42578125" style="703" customWidth="1"/>
    <col min="13069" max="13069" width="2.7109375" style="703" customWidth="1"/>
    <col min="13070" max="13312" width="9.140625" style="703"/>
    <col min="13313" max="13313" width="15.85546875" style="703" customWidth="1"/>
    <col min="13314" max="13314" width="28.85546875" style="703" customWidth="1"/>
    <col min="13315" max="13315" width="10.42578125" style="703" customWidth="1"/>
    <col min="13316" max="13316" width="10" style="703" customWidth="1"/>
    <col min="13317" max="13317" width="12" style="703" customWidth="1"/>
    <col min="13318" max="13320" width="12.85546875" style="703" customWidth="1"/>
    <col min="13321" max="13321" width="11.85546875" style="703" customWidth="1"/>
    <col min="13322" max="13322" width="13.28515625" style="703" customWidth="1"/>
    <col min="13323" max="13323" width="14.5703125" style="703" customWidth="1"/>
    <col min="13324" max="13324" width="12.42578125" style="703" customWidth="1"/>
    <col min="13325" max="13325" width="2.7109375" style="703" customWidth="1"/>
    <col min="13326" max="13568" width="9.140625" style="703"/>
    <col min="13569" max="13569" width="15.85546875" style="703" customWidth="1"/>
    <col min="13570" max="13570" width="28.85546875" style="703" customWidth="1"/>
    <col min="13571" max="13571" width="10.42578125" style="703" customWidth="1"/>
    <col min="13572" max="13572" width="10" style="703" customWidth="1"/>
    <col min="13573" max="13573" width="12" style="703" customWidth="1"/>
    <col min="13574" max="13576" width="12.85546875" style="703" customWidth="1"/>
    <col min="13577" max="13577" width="11.85546875" style="703" customWidth="1"/>
    <col min="13578" max="13578" width="13.28515625" style="703" customWidth="1"/>
    <col min="13579" max="13579" width="14.5703125" style="703" customWidth="1"/>
    <col min="13580" max="13580" width="12.42578125" style="703" customWidth="1"/>
    <col min="13581" max="13581" width="2.7109375" style="703" customWidth="1"/>
    <col min="13582" max="13824" width="9.140625" style="703"/>
    <col min="13825" max="13825" width="15.85546875" style="703" customWidth="1"/>
    <col min="13826" max="13826" width="28.85546875" style="703" customWidth="1"/>
    <col min="13827" max="13827" width="10.42578125" style="703" customWidth="1"/>
    <col min="13828" max="13828" width="10" style="703" customWidth="1"/>
    <col min="13829" max="13829" width="12" style="703" customWidth="1"/>
    <col min="13830" max="13832" width="12.85546875" style="703" customWidth="1"/>
    <col min="13833" max="13833" width="11.85546875" style="703" customWidth="1"/>
    <col min="13834" max="13834" width="13.28515625" style="703" customWidth="1"/>
    <col min="13835" max="13835" width="14.5703125" style="703" customWidth="1"/>
    <col min="13836" max="13836" width="12.42578125" style="703" customWidth="1"/>
    <col min="13837" max="13837" width="2.7109375" style="703" customWidth="1"/>
    <col min="13838" max="14080" width="9.140625" style="703"/>
    <col min="14081" max="14081" width="15.85546875" style="703" customWidth="1"/>
    <col min="14082" max="14082" width="28.85546875" style="703" customWidth="1"/>
    <col min="14083" max="14083" width="10.42578125" style="703" customWidth="1"/>
    <col min="14084" max="14084" width="10" style="703" customWidth="1"/>
    <col min="14085" max="14085" width="12" style="703" customWidth="1"/>
    <col min="14086" max="14088" width="12.85546875" style="703" customWidth="1"/>
    <col min="14089" max="14089" width="11.85546875" style="703" customWidth="1"/>
    <col min="14090" max="14090" width="13.28515625" style="703" customWidth="1"/>
    <col min="14091" max="14091" width="14.5703125" style="703" customWidth="1"/>
    <col min="14092" max="14092" width="12.42578125" style="703" customWidth="1"/>
    <col min="14093" max="14093" width="2.7109375" style="703" customWidth="1"/>
    <col min="14094" max="14336" width="9.140625" style="703"/>
    <col min="14337" max="14337" width="15.85546875" style="703" customWidth="1"/>
    <col min="14338" max="14338" width="28.85546875" style="703" customWidth="1"/>
    <col min="14339" max="14339" width="10.42578125" style="703" customWidth="1"/>
    <col min="14340" max="14340" width="10" style="703" customWidth="1"/>
    <col min="14341" max="14341" width="12" style="703" customWidth="1"/>
    <col min="14342" max="14344" width="12.85546875" style="703" customWidth="1"/>
    <col min="14345" max="14345" width="11.85546875" style="703" customWidth="1"/>
    <col min="14346" max="14346" width="13.28515625" style="703" customWidth="1"/>
    <col min="14347" max="14347" width="14.5703125" style="703" customWidth="1"/>
    <col min="14348" max="14348" width="12.42578125" style="703" customWidth="1"/>
    <col min="14349" max="14349" width="2.7109375" style="703" customWidth="1"/>
    <col min="14350" max="14592" width="9.140625" style="703"/>
    <col min="14593" max="14593" width="15.85546875" style="703" customWidth="1"/>
    <col min="14594" max="14594" width="28.85546875" style="703" customWidth="1"/>
    <col min="14595" max="14595" width="10.42578125" style="703" customWidth="1"/>
    <col min="14596" max="14596" width="10" style="703" customWidth="1"/>
    <col min="14597" max="14597" width="12" style="703" customWidth="1"/>
    <col min="14598" max="14600" width="12.85546875" style="703" customWidth="1"/>
    <col min="14601" max="14601" width="11.85546875" style="703" customWidth="1"/>
    <col min="14602" max="14602" width="13.28515625" style="703" customWidth="1"/>
    <col min="14603" max="14603" width="14.5703125" style="703" customWidth="1"/>
    <col min="14604" max="14604" width="12.42578125" style="703" customWidth="1"/>
    <col min="14605" max="14605" width="2.7109375" style="703" customWidth="1"/>
    <col min="14606" max="14848" width="9.140625" style="703"/>
    <col min="14849" max="14849" width="15.85546875" style="703" customWidth="1"/>
    <col min="14850" max="14850" width="28.85546875" style="703" customWidth="1"/>
    <col min="14851" max="14851" width="10.42578125" style="703" customWidth="1"/>
    <col min="14852" max="14852" width="10" style="703" customWidth="1"/>
    <col min="14853" max="14853" width="12" style="703" customWidth="1"/>
    <col min="14854" max="14856" width="12.85546875" style="703" customWidth="1"/>
    <col min="14857" max="14857" width="11.85546875" style="703" customWidth="1"/>
    <col min="14858" max="14858" width="13.28515625" style="703" customWidth="1"/>
    <col min="14859" max="14859" width="14.5703125" style="703" customWidth="1"/>
    <col min="14860" max="14860" width="12.42578125" style="703" customWidth="1"/>
    <col min="14861" max="14861" width="2.7109375" style="703" customWidth="1"/>
    <col min="14862" max="15104" width="9.140625" style="703"/>
    <col min="15105" max="15105" width="15.85546875" style="703" customWidth="1"/>
    <col min="15106" max="15106" width="28.85546875" style="703" customWidth="1"/>
    <col min="15107" max="15107" width="10.42578125" style="703" customWidth="1"/>
    <col min="15108" max="15108" width="10" style="703" customWidth="1"/>
    <col min="15109" max="15109" width="12" style="703" customWidth="1"/>
    <col min="15110" max="15112" width="12.85546875" style="703" customWidth="1"/>
    <col min="15113" max="15113" width="11.85546875" style="703" customWidth="1"/>
    <col min="15114" max="15114" width="13.28515625" style="703" customWidth="1"/>
    <col min="15115" max="15115" width="14.5703125" style="703" customWidth="1"/>
    <col min="15116" max="15116" width="12.42578125" style="703" customWidth="1"/>
    <col min="15117" max="15117" width="2.7109375" style="703" customWidth="1"/>
    <col min="15118" max="15360" width="9.140625" style="703"/>
    <col min="15361" max="15361" width="15.85546875" style="703" customWidth="1"/>
    <col min="15362" max="15362" width="28.85546875" style="703" customWidth="1"/>
    <col min="15363" max="15363" width="10.42578125" style="703" customWidth="1"/>
    <col min="15364" max="15364" width="10" style="703" customWidth="1"/>
    <col min="15365" max="15365" width="12" style="703" customWidth="1"/>
    <col min="15366" max="15368" width="12.85546875" style="703" customWidth="1"/>
    <col min="15369" max="15369" width="11.85546875" style="703" customWidth="1"/>
    <col min="15370" max="15370" width="13.28515625" style="703" customWidth="1"/>
    <col min="15371" max="15371" width="14.5703125" style="703" customWidth="1"/>
    <col min="15372" max="15372" width="12.42578125" style="703" customWidth="1"/>
    <col min="15373" max="15373" width="2.7109375" style="703" customWidth="1"/>
    <col min="15374" max="15616" width="9.140625" style="703"/>
    <col min="15617" max="15617" width="15.85546875" style="703" customWidth="1"/>
    <col min="15618" max="15618" width="28.85546875" style="703" customWidth="1"/>
    <col min="15619" max="15619" width="10.42578125" style="703" customWidth="1"/>
    <col min="15620" max="15620" width="10" style="703" customWidth="1"/>
    <col min="15621" max="15621" width="12" style="703" customWidth="1"/>
    <col min="15622" max="15624" width="12.85546875" style="703" customWidth="1"/>
    <col min="15625" max="15625" width="11.85546875" style="703" customWidth="1"/>
    <col min="15626" max="15626" width="13.28515625" style="703" customWidth="1"/>
    <col min="15627" max="15627" width="14.5703125" style="703" customWidth="1"/>
    <col min="15628" max="15628" width="12.42578125" style="703" customWidth="1"/>
    <col min="15629" max="15629" width="2.7109375" style="703" customWidth="1"/>
    <col min="15630" max="15872" width="9.140625" style="703"/>
    <col min="15873" max="15873" width="15.85546875" style="703" customWidth="1"/>
    <col min="15874" max="15874" width="28.85546875" style="703" customWidth="1"/>
    <col min="15875" max="15875" width="10.42578125" style="703" customWidth="1"/>
    <col min="15876" max="15876" width="10" style="703" customWidth="1"/>
    <col min="15877" max="15877" width="12" style="703" customWidth="1"/>
    <col min="15878" max="15880" width="12.85546875" style="703" customWidth="1"/>
    <col min="15881" max="15881" width="11.85546875" style="703" customWidth="1"/>
    <col min="15882" max="15882" width="13.28515625" style="703" customWidth="1"/>
    <col min="15883" max="15883" width="14.5703125" style="703" customWidth="1"/>
    <col min="15884" max="15884" width="12.42578125" style="703" customWidth="1"/>
    <col min="15885" max="15885" width="2.7109375" style="703" customWidth="1"/>
    <col min="15886" max="16128" width="9.140625" style="703"/>
    <col min="16129" max="16129" width="15.85546875" style="703" customWidth="1"/>
    <col min="16130" max="16130" width="28.85546875" style="703" customWidth="1"/>
    <col min="16131" max="16131" width="10.42578125" style="703" customWidth="1"/>
    <col min="16132" max="16132" width="10" style="703" customWidth="1"/>
    <col min="16133" max="16133" width="12" style="703" customWidth="1"/>
    <col min="16134" max="16136" width="12.85546875" style="703" customWidth="1"/>
    <col min="16137" max="16137" width="11.85546875" style="703" customWidth="1"/>
    <col min="16138" max="16138" width="13.28515625" style="703" customWidth="1"/>
    <col min="16139" max="16139" width="14.5703125" style="703" customWidth="1"/>
    <col min="16140" max="16140" width="12.42578125" style="703" customWidth="1"/>
    <col min="16141" max="16141" width="2.7109375" style="703" customWidth="1"/>
    <col min="16142" max="16384" width="9.140625" style="703"/>
  </cols>
  <sheetData>
    <row r="1" spans="1:15" s="164" customFormat="1" ht="20.25" customHeight="1">
      <c r="A1" s="2413" t="s">
        <v>0</v>
      </c>
      <c r="B1" s="2228"/>
      <c r="C1" s="2228"/>
      <c r="D1" s="2228"/>
      <c r="E1" s="2228"/>
      <c r="F1" s="2228"/>
      <c r="G1" s="2228"/>
      <c r="H1" s="2228"/>
      <c r="I1" s="2228"/>
      <c r="J1" s="2228"/>
      <c r="K1" s="2228"/>
      <c r="L1" s="2414"/>
      <c r="M1" s="1226"/>
      <c r="N1" s="1227"/>
      <c r="O1" s="164" t="s">
        <v>2808</v>
      </c>
    </row>
    <row r="2" spans="1:15" s="164" customFormat="1" ht="20.25" customHeight="1">
      <c r="A2" s="2415" t="s">
        <v>3314</v>
      </c>
      <c r="B2" s="2264"/>
      <c r="C2" s="2264"/>
      <c r="D2" s="2264"/>
      <c r="E2" s="2264"/>
      <c r="F2" s="2264"/>
      <c r="G2" s="2264"/>
      <c r="H2" s="2264"/>
      <c r="I2" s="2264"/>
      <c r="J2" s="2264"/>
      <c r="K2" s="2264"/>
      <c r="L2" s="2416"/>
      <c r="M2" s="1224"/>
      <c r="N2" s="1227"/>
      <c r="O2" s="164" t="s">
        <v>2789</v>
      </c>
    </row>
    <row r="3" spans="1:15" s="164" customFormat="1" ht="19.5" customHeight="1">
      <c r="A3" s="2417" t="s">
        <v>3315</v>
      </c>
      <c r="B3" s="2230"/>
      <c r="C3" s="2230"/>
      <c r="D3" s="2230"/>
      <c r="E3" s="2230"/>
      <c r="F3" s="2230"/>
      <c r="G3" s="2230"/>
      <c r="H3" s="2230"/>
      <c r="I3" s="2230"/>
      <c r="J3" s="2230"/>
      <c r="K3" s="2230"/>
      <c r="L3" s="2418"/>
      <c r="M3" s="1225"/>
      <c r="N3" s="1227"/>
      <c r="O3" s="164" t="s">
        <v>3269</v>
      </c>
    </row>
    <row r="4" spans="1:15" s="164" customFormat="1" ht="15" customHeight="1">
      <c r="A4" s="2417" t="s">
        <v>3</v>
      </c>
      <c r="B4" s="2230"/>
      <c r="C4" s="2230"/>
      <c r="D4" s="2230"/>
      <c r="E4" s="2230"/>
      <c r="F4" s="2230"/>
      <c r="G4" s="2230"/>
      <c r="H4" s="2230"/>
      <c r="I4" s="2230"/>
      <c r="J4" s="2230"/>
      <c r="K4" s="2230"/>
      <c r="L4" s="2418"/>
      <c r="M4" s="1225"/>
      <c r="N4" s="1227"/>
      <c r="O4" s="164" t="s">
        <v>3428</v>
      </c>
    </row>
    <row r="5" spans="1:15" s="164" customFormat="1" ht="15" customHeight="1" thickBot="1">
      <c r="A5" s="2419" t="s">
        <v>4</v>
      </c>
      <c r="B5" s="2420"/>
      <c r="C5" s="2420"/>
      <c r="D5" s="2420"/>
      <c r="E5" s="2420"/>
      <c r="F5" s="2420"/>
      <c r="G5" s="2420"/>
      <c r="H5" s="2420"/>
      <c r="I5" s="2420"/>
      <c r="J5" s="2420"/>
      <c r="K5" s="2420"/>
      <c r="L5" s="2421"/>
      <c r="M5" s="1225"/>
      <c r="N5" s="1227"/>
    </row>
    <row r="6" spans="1:15" s="108" customFormat="1">
      <c r="A6" s="1230" t="s">
        <v>13</v>
      </c>
      <c r="B6" s="1231" t="str">
        <f>ORÇAMENTO!$C$6</f>
        <v>PAVIMENTAÇÃO URBANA EM SANTO ANTONIO DO LESTE</v>
      </c>
      <c r="C6" s="1232"/>
      <c r="D6" s="1232"/>
      <c r="E6" s="1233"/>
      <c r="F6" s="1233"/>
      <c r="G6" s="1233"/>
      <c r="H6" s="1233"/>
      <c r="I6" s="1233"/>
      <c r="J6" s="1233"/>
      <c r="K6" s="1233"/>
      <c r="L6" s="1234"/>
      <c r="M6" s="702"/>
      <c r="N6" s="702"/>
    </row>
    <row r="7" spans="1:15" s="108" customFormat="1">
      <c r="A7" s="109" t="s">
        <v>50</v>
      </c>
      <c r="B7" s="124" t="str">
        <f>ORÇAMENTO!$C$7</f>
        <v>AVENIDA FORTALEZA TRECHO 01</v>
      </c>
      <c r="C7" s="110"/>
      <c r="D7" s="110"/>
      <c r="E7" s="111"/>
      <c r="F7" s="111"/>
      <c r="G7" s="111"/>
      <c r="H7" s="111"/>
      <c r="I7" s="111"/>
      <c r="J7" s="111"/>
      <c r="K7" s="111"/>
      <c r="L7" s="1228"/>
      <c r="M7" s="702"/>
      <c r="N7" s="702"/>
    </row>
    <row r="8" spans="1:15" s="108" customFormat="1">
      <c r="A8" s="109" t="s">
        <v>31</v>
      </c>
      <c r="B8" s="124" t="str">
        <f>ORÇAMENTO!$C$8</f>
        <v>PREFEITURA MUNICIPAL DE SANTO ANTONIO DO LESTE</v>
      </c>
      <c r="C8" s="110"/>
      <c r="D8" s="110"/>
      <c r="E8" s="111"/>
      <c r="F8" s="111"/>
      <c r="G8" s="111"/>
      <c r="H8" s="111"/>
      <c r="I8" s="111"/>
      <c r="J8" s="111"/>
      <c r="K8" s="111"/>
      <c r="L8" s="1228"/>
      <c r="M8" s="702"/>
      <c r="N8" s="702"/>
    </row>
    <row r="9" spans="1:15" s="108" customFormat="1" ht="13.5" thickBot="1">
      <c r="A9" s="153" t="s">
        <v>15</v>
      </c>
      <c r="B9" s="1243" t="str">
        <f>ORÇAMENTO!$C$9</f>
        <v>JANEIRO/2022</v>
      </c>
      <c r="C9" s="1221"/>
      <c r="D9" s="1221"/>
      <c r="E9" s="1223"/>
      <c r="F9" s="1223"/>
      <c r="G9" s="1223"/>
      <c r="H9" s="1223"/>
      <c r="I9" s="1223"/>
      <c r="J9" s="1223"/>
      <c r="K9" s="1223"/>
      <c r="L9" s="1229"/>
      <c r="M9" s="702"/>
      <c r="N9" s="702"/>
    </row>
    <row r="10" spans="1:15" ht="13.5" thickBot="1">
      <c r="A10" s="1241"/>
      <c r="B10" s="702"/>
      <c r="C10" s="702"/>
      <c r="D10" s="702"/>
      <c r="E10" s="702"/>
      <c r="F10" s="702"/>
      <c r="G10" s="702"/>
      <c r="H10" s="702"/>
      <c r="I10" s="702"/>
      <c r="J10" s="702"/>
      <c r="K10" s="702"/>
      <c r="L10" s="1220"/>
      <c r="N10" s="702"/>
    </row>
    <row r="11" spans="1:15" ht="21" customHeight="1">
      <c r="A11" s="2448" t="s">
        <v>4219</v>
      </c>
      <c r="B11" s="2449"/>
      <c r="C11" s="2449"/>
      <c r="D11" s="2449"/>
      <c r="E11" s="2449"/>
      <c r="F11" s="2449"/>
      <c r="G11" s="2449"/>
      <c r="H11" s="2449"/>
      <c r="I11" s="2449"/>
      <c r="J11" s="2449"/>
      <c r="K11" s="2449"/>
      <c r="L11" s="2450"/>
    </row>
    <row r="12" spans="1:15" ht="19.5" customHeight="1">
      <c r="A12" s="820" t="s">
        <v>4220</v>
      </c>
      <c r="B12" s="704"/>
      <c r="C12" s="704"/>
      <c r="D12" s="704"/>
      <c r="E12" s="705" t="s">
        <v>4221</v>
      </c>
      <c r="F12" s="704" t="s">
        <v>4222</v>
      </c>
      <c r="G12" s="704"/>
      <c r="H12" s="704"/>
      <c r="I12" s="706"/>
      <c r="J12" s="705" t="s">
        <v>4223</v>
      </c>
      <c r="K12" s="707" t="str">
        <f>'5213863'!K12</f>
        <v>abril/2020</v>
      </c>
      <c r="L12" s="821"/>
    </row>
    <row r="13" spans="1:15" ht="21" customHeight="1">
      <c r="A13" s="820" t="s">
        <v>8812</v>
      </c>
      <c r="B13" s="708"/>
      <c r="C13" s="708"/>
      <c r="D13" s="709"/>
      <c r="E13" s="709"/>
      <c r="F13" s="710"/>
      <c r="G13" s="710"/>
      <c r="H13" s="710"/>
      <c r="I13" s="710"/>
      <c r="J13" s="710" t="s">
        <v>4224</v>
      </c>
      <c r="K13" s="711">
        <v>4</v>
      </c>
      <c r="L13" s="822" t="s">
        <v>22</v>
      </c>
    </row>
    <row r="14" spans="1:15" ht="14.25" customHeight="1">
      <c r="A14" s="2356" t="s">
        <v>4226</v>
      </c>
      <c r="B14" s="2359" t="s">
        <v>4227</v>
      </c>
      <c r="C14" s="712"/>
      <c r="D14" s="2359" t="s">
        <v>4228</v>
      </c>
      <c r="E14" s="2359" t="s">
        <v>4229</v>
      </c>
      <c r="F14" s="2362"/>
      <c r="G14" s="2364" t="s">
        <v>4230</v>
      </c>
      <c r="H14" s="2365"/>
      <c r="I14" s="2366"/>
      <c r="J14" s="2364" t="s">
        <v>4231</v>
      </c>
      <c r="K14" s="2365"/>
      <c r="L14" s="2367"/>
    </row>
    <row r="15" spans="1:15" ht="12.75" customHeight="1">
      <c r="A15" s="2357"/>
      <c r="B15" s="2360"/>
      <c r="C15" s="713"/>
      <c r="D15" s="2360"/>
      <c r="E15" s="2361"/>
      <c r="F15" s="2363"/>
      <c r="G15" s="2364" t="s">
        <v>4232</v>
      </c>
      <c r="H15" s="2366"/>
      <c r="I15" s="778" t="s">
        <v>4233</v>
      </c>
      <c r="J15" s="2364" t="s">
        <v>4232</v>
      </c>
      <c r="K15" s="2365"/>
      <c r="L15" s="823" t="s">
        <v>4233</v>
      </c>
    </row>
    <row r="16" spans="1:15" ht="12.75" customHeight="1">
      <c r="A16" s="2358"/>
      <c r="B16" s="2361"/>
      <c r="C16" s="714"/>
      <c r="D16" s="2361"/>
      <c r="E16" s="779" t="s">
        <v>4234</v>
      </c>
      <c r="F16" s="779" t="s">
        <v>4235</v>
      </c>
      <c r="G16" s="782" t="s">
        <v>4236</v>
      </c>
      <c r="H16" s="779" t="s">
        <v>4237</v>
      </c>
      <c r="I16" s="715" t="s">
        <v>4238</v>
      </c>
      <c r="J16" s="782" t="s">
        <v>4236</v>
      </c>
      <c r="K16" s="779" t="s">
        <v>4237</v>
      </c>
      <c r="L16" s="824" t="s">
        <v>4238</v>
      </c>
    </row>
    <row r="17" spans="1:14" ht="12.75" customHeight="1">
      <c r="A17" s="825" t="s">
        <v>4296</v>
      </c>
      <c r="B17" s="716" t="s">
        <v>4300</v>
      </c>
      <c r="C17" s="717"/>
      <c r="D17" s="718">
        <v>0.15060000000000001</v>
      </c>
      <c r="E17" s="718">
        <v>1</v>
      </c>
      <c r="F17" s="718">
        <v>0</v>
      </c>
      <c r="G17" s="719">
        <f>VLOOKUP(A17,'SERVIÇO OUT SICRO '!$B:$J,6,FALSE)</f>
        <v>0.18840000000000001</v>
      </c>
      <c r="H17" s="719">
        <f>VLOOKUP(A17,'SERVIÇO OUT SICRO '!B:J,7,FALSE)</f>
        <v>0.125</v>
      </c>
      <c r="I17" s="721">
        <f>D17*((E17*G17)+(H17*F17))</f>
        <v>2.8373040000000006E-2</v>
      </c>
      <c r="J17" s="719">
        <f>VLOOKUP(A17,'SERVIÇO OUT SICRO '!$B:$J,8,FALSE)</f>
        <v>0.18840000000000001</v>
      </c>
      <c r="K17" s="719">
        <f>VLOOKUP(A17,'SERVIÇO OUT SICRO '!$B:$J,9,FALSE)</f>
        <v>0.125</v>
      </c>
      <c r="L17" s="880">
        <f>D17*((E17*J17)+(K17*F17))</f>
        <v>2.8373040000000006E-2</v>
      </c>
    </row>
    <row r="18" spans="1:14" ht="12.75" customHeight="1">
      <c r="A18" s="825" t="s">
        <v>4297</v>
      </c>
      <c r="B18" s="716" t="s">
        <v>4301</v>
      </c>
      <c r="C18" s="717"/>
      <c r="D18" s="718">
        <v>0.48193000000000003</v>
      </c>
      <c r="E18" s="718">
        <v>1</v>
      </c>
      <c r="F18" s="718">
        <v>0</v>
      </c>
      <c r="G18" s="719">
        <f>VLOOKUP(A18,'SERVIÇO OUT SICRO '!$B:$J,6,FALSE)</f>
        <v>14.746499999999999</v>
      </c>
      <c r="H18" s="719">
        <f>VLOOKUP(A18,'SERVIÇO OUT SICRO '!B:J,7,FALSE)</f>
        <v>3.2389000000000001</v>
      </c>
      <c r="I18" s="721">
        <f>D18*((E18*G18)+(H18*F18))</f>
        <v>7.106780745</v>
      </c>
      <c r="J18" s="719">
        <f>VLOOKUP(A18,'SERVIÇO OUT SICRO '!$B:$J,8,FALSE)</f>
        <v>14.746499999999999</v>
      </c>
      <c r="K18" s="719">
        <f>VLOOKUP(A18,'SERVIÇO OUT SICRO '!$B:$J,9,FALSE)</f>
        <v>3.2389000000000001</v>
      </c>
      <c r="L18" s="880">
        <f>D18*((E18*J18)+(K18*F18))</f>
        <v>7.106780745</v>
      </c>
    </row>
    <row r="19" spans="1:14" ht="12.75" customHeight="1">
      <c r="A19" s="825" t="s">
        <v>4298</v>
      </c>
      <c r="B19" s="716" t="s">
        <v>4302</v>
      </c>
      <c r="C19" s="717"/>
      <c r="D19" s="718">
        <v>0.20080000000000001</v>
      </c>
      <c r="E19" s="718">
        <v>1</v>
      </c>
      <c r="F19" s="718">
        <v>0</v>
      </c>
      <c r="G19" s="719">
        <f>VLOOKUP(A19,'SERVIÇO OUT SICRO '!$B:$J,6,FALSE)</f>
        <v>14.8278</v>
      </c>
      <c r="H19" s="719">
        <f>VLOOKUP(A19,'SERVIÇO OUT SICRO '!B:J,7,FALSE)</f>
        <v>9.4253999999999998</v>
      </c>
      <c r="I19" s="721">
        <f>D19*((E19*G19)+(H19*F19))</f>
        <v>2.9774222400000001</v>
      </c>
      <c r="J19" s="719">
        <f>VLOOKUP(A19,'SERVIÇO OUT SICRO '!$B:$J,8,FALSE)</f>
        <v>14.8278</v>
      </c>
      <c r="K19" s="719">
        <f>VLOOKUP(A19,'SERVIÇO OUT SICRO '!$B:$J,9,FALSE)</f>
        <v>9.4253999999999998</v>
      </c>
      <c r="L19" s="880">
        <f>D19*((E19*J19)+(K19*F19))</f>
        <v>2.9774222400000001</v>
      </c>
    </row>
    <row r="20" spans="1:14" ht="12.75" customHeight="1">
      <c r="A20" s="825" t="s">
        <v>4299</v>
      </c>
      <c r="B20" s="716" t="s">
        <v>4303</v>
      </c>
      <c r="C20" s="717"/>
      <c r="D20" s="718">
        <v>0.48193000000000003</v>
      </c>
      <c r="E20" s="718">
        <v>1</v>
      </c>
      <c r="F20" s="718">
        <v>0</v>
      </c>
      <c r="G20" s="719">
        <f>VLOOKUP(A20,'SERVIÇO OUT SICRO '!$B:$J,6,FALSE)</f>
        <v>5.7685000000000004</v>
      </c>
      <c r="H20" s="719">
        <f>VLOOKUP(A20,'SERVIÇO OUT SICRO '!B:J,7,FALSE)</f>
        <v>3.6667999999999998</v>
      </c>
      <c r="I20" s="721">
        <f>D20*((E20*G20)+(H20*F20))</f>
        <v>2.7800132050000004</v>
      </c>
      <c r="J20" s="719">
        <f>VLOOKUP(A20,'SERVIÇO OUT SICRO '!$B:$J,8,FALSE)</f>
        <v>5.7685000000000004</v>
      </c>
      <c r="K20" s="719">
        <f>VLOOKUP(A20,'SERVIÇO OUT SICRO '!$B:$J,9,FALSE)</f>
        <v>3.6667999999999998</v>
      </c>
      <c r="L20" s="880">
        <f>D20*((E20*J20)+(K20*F20))</f>
        <v>2.7800132050000004</v>
      </c>
      <c r="N20" s="722"/>
    </row>
    <row r="21" spans="1:14" ht="12.75" customHeight="1">
      <c r="A21" s="2371" t="s">
        <v>4241</v>
      </c>
      <c r="B21" s="2372"/>
      <c r="C21" s="2372"/>
      <c r="D21" s="2372"/>
      <c r="E21" s="2372"/>
      <c r="F21" s="2372"/>
      <c r="G21" s="2372"/>
      <c r="H21" s="723"/>
      <c r="I21" s="727">
        <f>SUM(I17:I20)</f>
        <v>12.892589229999999</v>
      </c>
      <c r="J21" s="725"/>
      <c r="K21" s="726"/>
      <c r="L21" s="826">
        <f>SUM(L17:L20)</f>
        <v>12.892589229999999</v>
      </c>
      <c r="N21" s="728"/>
    </row>
    <row r="22" spans="1:14" ht="8.1" customHeight="1">
      <c r="A22" s="827"/>
      <c r="B22" s="783"/>
      <c r="C22" s="783"/>
      <c r="D22" s="783"/>
      <c r="E22" s="783"/>
      <c r="F22" s="783"/>
      <c r="G22" s="783"/>
      <c r="H22" s="783"/>
      <c r="I22" s="729"/>
      <c r="J22" s="725"/>
      <c r="K22" s="726"/>
      <c r="L22" s="828"/>
      <c r="N22" s="728"/>
    </row>
    <row r="23" spans="1:14" ht="12.75" customHeight="1">
      <c r="A23" s="2356" t="s">
        <v>3924</v>
      </c>
      <c r="B23" s="2359" t="s">
        <v>4242</v>
      </c>
      <c r="C23" s="780"/>
      <c r="D23" s="2359" t="s">
        <v>4228</v>
      </c>
      <c r="E23" s="2359" t="s">
        <v>30</v>
      </c>
      <c r="F23" s="780"/>
      <c r="G23" s="2364" t="s">
        <v>4230</v>
      </c>
      <c r="H23" s="2365"/>
      <c r="I23" s="2366"/>
      <c r="J23" s="2364" t="s">
        <v>4231</v>
      </c>
      <c r="K23" s="2365"/>
      <c r="L23" s="2367"/>
      <c r="N23" s="728"/>
    </row>
    <row r="24" spans="1:14" ht="12.75" customHeight="1">
      <c r="A24" s="2358"/>
      <c r="B24" s="2361"/>
      <c r="C24" s="714"/>
      <c r="D24" s="2361"/>
      <c r="E24" s="2361"/>
      <c r="F24" s="730"/>
      <c r="G24" s="782" t="s">
        <v>4243</v>
      </c>
      <c r="H24" s="2361" t="s">
        <v>4244</v>
      </c>
      <c r="I24" s="2363"/>
      <c r="J24" s="782" t="s">
        <v>4243</v>
      </c>
      <c r="K24" s="2361" t="s">
        <v>4244</v>
      </c>
      <c r="L24" s="2373"/>
    </row>
    <row r="25" spans="1:14" ht="12.75" customHeight="1">
      <c r="A25" s="829" t="s">
        <v>4304</v>
      </c>
      <c r="B25" s="731" t="s">
        <v>4305</v>
      </c>
      <c r="C25" s="717"/>
      <c r="D25" s="732">
        <v>2</v>
      </c>
      <c r="E25" s="732" t="s">
        <v>4247</v>
      </c>
      <c r="F25" s="702"/>
      <c r="G25" s="719">
        <f>VLOOKUP(A25,'SERVIÇO OUT SICRO '!$B:$J,6,FALSE)</f>
        <v>18.616199999999999</v>
      </c>
      <c r="H25" s="2368">
        <f>G25*D25</f>
        <v>37.232399999999998</v>
      </c>
      <c r="I25" s="2369"/>
      <c r="J25" s="719">
        <f>VLOOKUP(A25,'SERVIÇO OUT SICRO '!$B:$J,7,FALSE)</f>
        <v>16.8216</v>
      </c>
      <c r="K25" s="2368">
        <f>J25*D25</f>
        <v>33.6432</v>
      </c>
      <c r="L25" s="2370"/>
    </row>
    <row r="26" spans="1:14" ht="12.75" customHeight="1">
      <c r="A26" s="829" t="s">
        <v>4245</v>
      </c>
      <c r="B26" s="731" t="s">
        <v>4246</v>
      </c>
      <c r="C26" s="717"/>
      <c r="D26" s="732">
        <v>1</v>
      </c>
      <c r="E26" s="732" t="s">
        <v>4247</v>
      </c>
      <c r="F26" s="702"/>
      <c r="G26" s="719">
        <f>VLOOKUP(A26,'SERVIÇO OUT SICRO '!$B:$J,6,FALSE)</f>
        <v>23.9785</v>
      </c>
      <c r="H26" s="2368">
        <f>G26*D26</f>
        <v>23.9785</v>
      </c>
      <c r="I26" s="2369"/>
      <c r="J26" s="719">
        <f>VLOOKUP(A26,'SERVIÇO OUT SICRO '!$B:$J,7,FALSE)</f>
        <v>21.5883</v>
      </c>
      <c r="K26" s="2368">
        <f>J26*D26</f>
        <v>21.5883</v>
      </c>
      <c r="L26" s="2370"/>
    </row>
    <row r="27" spans="1:14" ht="12.75" customHeight="1">
      <c r="A27" s="829" t="s">
        <v>4275</v>
      </c>
      <c r="B27" s="731" t="s">
        <v>4276</v>
      </c>
      <c r="C27" s="717"/>
      <c r="D27" s="732">
        <v>1</v>
      </c>
      <c r="E27" s="732" t="s">
        <v>4247</v>
      </c>
      <c r="F27" s="702"/>
      <c r="G27" s="719">
        <f>VLOOKUP(A27,'SERVIÇO OUT SICRO '!$B:$J,6,FALSE)</f>
        <v>24.7227</v>
      </c>
      <c r="H27" s="2368">
        <f>G27*D27</f>
        <v>24.7227</v>
      </c>
      <c r="I27" s="2369"/>
      <c r="J27" s="719">
        <f>VLOOKUP(A27,'SERVIÇO OUT SICRO '!$B:$J,7,FALSE)</f>
        <v>22.099599999999999</v>
      </c>
      <c r="K27" s="2368">
        <f>J27*D27</f>
        <v>22.099599999999999</v>
      </c>
      <c r="L27" s="2370"/>
    </row>
    <row r="28" spans="1:14" ht="12.75" customHeight="1">
      <c r="A28" s="829" t="s">
        <v>4248</v>
      </c>
      <c r="B28" s="731" t="s">
        <v>4249</v>
      </c>
      <c r="C28" s="717"/>
      <c r="D28" s="732">
        <v>2</v>
      </c>
      <c r="E28" s="732" t="s">
        <v>4247</v>
      </c>
      <c r="F28" s="702"/>
      <c r="G28" s="719">
        <f>VLOOKUP(A28,'SERVIÇO OUT SICRO '!$B:$J,6,FALSE)</f>
        <v>17.14</v>
      </c>
      <c r="H28" s="2425">
        <f>G28*D28</f>
        <v>34.28</v>
      </c>
      <c r="I28" s="2426"/>
      <c r="J28" s="719">
        <f>VLOOKUP(A28,'SERVIÇO OUT SICRO '!$B:$J,7,FALSE)</f>
        <v>15.5442</v>
      </c>
      <c r="K28" s="2368">
        <f>J28*D28</f>
        <v>31.0884</v>
      </c>
      <c r="L28" s="2370"/>
    </row>
    <row r="29" spans="1:14" ht="12.75" customHeight="1">
      <c r="A29" s="2371" t="s">
        <v>4250</v>
      </c>
      <c r="B29" s="2372"/>
      <c r="C29" s="2372"/>
      <c r="D29" s="2372"/>
      <c r="E29" s="2372"/>
      <c r="F29" s="2372"/>
      <c r="G29" s="2372"/>
      <c r="H29" s="2374">
        <f>SUM(H25:I28)</f>
        <v>120.2136</v>
      </c>
      <c r="I29" s="2374"/>
      <c r="J29" s="734"/>
      <c r="K29" s="2374">
        <f>SUM(K25:L28)</f>
        <v>108.4195</v>
      </c>
      <c r="L29" s="2376"/>
    </row>
    <row r="30" spans="1:14" ht="8.1" customHeight="1">
      <c r="A30" s="827"/>
      <c r="B30" s="783"/>
      <c r="C30" s="783"/>
      <c r="D30" s="783"/>
      <c r="E30" s="783"/>
      <c r="F30" s="783"/>
      <c r="G30" s="783"/>
      <c r="H30" s="785"/>
      <c r="I30" s="785"/>
      <c r="J30" s="735"/>
      <c r="K30" s="785"/>
      <c r="L30" s="830"/>
    </row>
    <row r="31" spans="1:14">
      <c r="A31" s="2377" t="s">
        <v>4251</v>
      </c>
      <c r="B31" s="2378"/>
      <c r="C31" s="2378"/>
      <c r="D31" s="2378"/>
      <c r="E31" s="2378"/>
      <c r="F31" s="2379"/>
      <c r="G31" s="2364" t="s">
        <v>4230</v>
      </c>
      <c r="H31" s="2365"/>
      <c r="I31" s="2366"/>
      <c r="J31" s="2364" t="s">
        <v>4231</v>
      </c>
      <c r="K31" s="2365"/>
      <c r="L31" s="2367"/>
    </row>
    <row r="32" spans="1:14">
      <c r="A32" s="2380"/>
      <c r="B32" s="2381"/>
      <c r="C32" s="2381"/>
      <c r="D32" s="2381"/>
      <c r="E32" s="2381"/>
      <c r="F32" s="2382"/>
      <c r="G32" s="2383">
        <f>(H29+I21)/K13</f>
        <v>33.276547307499996</v>
      </c>
      <c r="H32" s="2384"/>
      <c r="I32" s="2385"/>
      <c r="J32" s="2383">
        <f>(K29+L21)/K13</f>
        <v>30.328022307499999</v>
      </c>
      <c r="K32" s="2384"/>
      <c r="L32" s="2386"/>
    </row>
    <row r="33" spans="1:13" ht="8.1" customHeight="1">
      <c r="A33" s="831"/>
      <c r="B33" s="736"/>
      <c r="C33" s="736"/>
      <c r="D33" s="736"/>
      <c r="E33" s="736"/>
      <c r="F33" s="736"/>
      <c r="G33" s="736"/>
      <c r="H33" s="736"/>
      <c r="I33" s="736"/>
      <c r="J33" s="736"/>
      <c r="K33" s="737"/>
      <c r="L33" s="832"/>
    </row>
    <row r="34" spans="1:13" ht="15" customHeight="1">
      <c r="A34" s="1062" t="s">
        <v>4252</v>
      </c>
      <c r="B34" s="1059" t="s">
        <v>4253</v>
      </c>
      <c r="C34" s="750"/>
      <c r="D34" s="1059" t="s">
        <v>4228</v>
      </c>
      <c r="E34" s="1059" t="s">
        <v>4254</v>
      </c>
      <c r="F34" s="750"/>
      <c r="G34" s="1098"/>
      <c r="H34" s="1098" t="s">
        <v>4255</v>
      </c>
      <c r="I34" s="1098"/>
      <c r="J34" s="1059"/>
      <c r="K34" s="2359" t="s">
        <v>4256</v>
      </c>
      <c r="L34" s="2402"/>
      <c r="M34" s="739"/>
    </row>
    <row r="35" spans="1:13" ht="15" customHeight="1">
      <c r="A35" s="1099" t="s">
        <v>4306</v>
      </c>
      <c r="B35" s="1063" t="s">
        <v>4308</v>
      </c>
      <c r="C35" s="845"/>
      <c r="D35" s="1060">
        <v>11.775</v>
      </c>
      <c r="E35" s="1063" t="s">
        <v>4279</v>
      </c>
      <c r="F35" s="845"/>
      <c r="G35" s="2460">
        <f>VLOOKUP(A35,'INSUMO OUT SICRO'!$A:$I,4,FALSE)</f>
        <v>13.213100000000001</v>
      </c>
      <c r="H35" s="2460"/>
      <c r="I35" s="2460"/>
      <c r="J35" s="1063"/>
      <c r="K35" s="2460">
        <f>G35*D35</f>
        <v>155.58425250000002</v>
      </c>
      <c r="L35" s="2461"/>
      <c r="M35" s="739"/>
    </row>
    <row r="36" spans="1:13" ht="15" customHeight="1">
      <c r="A36" s="741" t="s">
        <v>4307</v>
      </c>
      <c r="B36" s="1064" t="s">
        <v>4309</v>
      </c>
      <c r="C36" s="846"/>
      <c r="D36" s="1061">
        <v>1</v>
      </c>
      <c r="E36" s="1064" t="s">
        <v>22</v>
      </c>
      <c r="F36" s="846"/>
      <c r="G36" s="2455">
        <f>VLOOKUP(A36,'INSUMO OUT SICRO'!$A:$I,4,FALSE)</f>
        <v>324.79399999999998</v>
      </c>
      <c r="H36" s="2455"/>
      <c r="I36" s="2455"/>
      <c r="J36" s="1064"/>
      <c r="K36" s="2455">
        <f>G36*D36</f>
        <v>324.79399999999998</v>
      </c>
      <c r="L36" s="2456"/>
      <c r="M36" s="739"/>
    </row>
    <row r="37" spans="1:13">
      <c r="A37" s="2451" t="s">
        <v>4257</v>
      </c>
      <c r="B37" s="2452"/>
      <c r="C37" s="2452"/>
      <c r="D37" s="2452"/>
      <c r="E37" s="2452"/>
      <c r="F37" s="2452"/>
      <c r="G37" s="2452"/>
      <c r="H37" s="2452"/>
      <c r="I37" s="2452"/>
      <c r="J37" s="2452"/>
      <c r="K37" s="2453">
        <f>SUM(K35:L36)</f>
        <v>480.37825250000003</v>
      </c>
      <c r="L37" s="2454"/>
      <c r="M37" s="740"/>
    </row>
    <row r="38" spans="1:13" ht="8.1" customHeight="1">
      <c r="A38" s="827"/>
      <c r="B38" s="783"/>
      <c r="C38" s="783"/>
      <c r="D38" s="783"/>
      <c r="E38" s="783"/>
      <c r="F38" s="783"/>
      <c r="G38" s="783"/>
      <c r="H38" s="783"/>
      <c r="I38" s="783"/>
      <c r="J38" s="783"/>
      <c r="K38" s="784"/>
      <c r="L38" s="828"/>
      <c r="M38" s="740"/>
    </row>
    <row r="39" spans="1:13">
      <c r="A39" s="2356" t="s">
        <v>4258</v>
      </c>
      <c r="B39" s="2359" t="s">
        <v>4259</v>
      </c>
      <c r="C39" s="780"/>
      <c r="D39" s="2359"/>
      <c r="E39" s="2359" t="s">
        <v>4228</v>
      </c>
      <c r="F39" s="2362" t="s">
        <v>4254</v>
      </c>
      <c r="G39" s="2364" t="s">
        <v>4230</v>
      </c>
      <c r="H39" s="2365"/>
      <c r="I39" s="2366"/>
      <c r="J39" s="2364" t="s">
        <v>4231</v>
      </c>
      <c r="K39" s="2365"/>
      <c r="L39" s="2367"/>
      <c r="M39" s="740"/>
    </row>
    <row r="40" spans="1:13">
      <c r="A40" s="2358"/>
      <c r="B40" s="2361"/>
      <c r="C40" s="714"/>
      <c r="D40" s="2361"/>
      <c r="E40" s="2361"/>
      <c r="F40" s="2363"/>
      <c r="G40" s="782" t="s">
        <v>4256</v>
      </c>
      <c r="H40" s="2361" t="s">
        <v>4260</v>
      </c>
      <c r="I40" s="2363"/>
      <c r="J40" s="782" t="s">
        <v>4256</v>
      </c>
      <c r="K40" s="2361" t="s">
        <v>4260</v>
      </c>
      <c r="L40" s="2373"/>
      <c r="M40" s="740"/>
    </row>
    <row r="41" spans="1:13" ht="27" customHeight="1">
      <c r="A41" s="836">
        <v>5212552</v>
      </c>
      <c r="B41" s="2396" t="s">
        <v>4310</v>
      </c>
      <c r="C41" s="2396"/>
      <c r="D41" s="742"/>
      <c r="E41" s="840">
        <v>1</v>
      </c>
      <c r="F41" s="742" t="s">
        <v>22</v>
      </c>
      <c r="G41" s="1144">
        <f>'5212552'!G51:I51</f>
        <v>16.45</v>
      </c>
      <c r="H41" s="2399">
        <f>G41*E41</f>
        <v>16.45</v>
      </c>
      <c r="I41" s="2399"/>
      <c r="J41" s="743">
        <f>'5212552'!J51:L51</f>
        <v>15.64</v>
      </c>
      <c r="K41" s="2389">
        <f>J41*E41</f>
        <v>15.64</v>
      </c>
      <c r="L41" s="2391"/>
      <c r="M41" s="740"/>
    </row>
    <row r="42" spans="1:13">
      <c r="A42" s="2371" t="s">
        <v>4262</v>
      </c>
      <c r="B42" s="2372"/>
      <c r="C42" s="2372"/>
      <c r="D42" s="2372"/>
      <c r="E42" s="2372"/>
      <c r="F42" s="2372"/>
      <c r="G42" s="2372"/>
      <c r="H42" s="2392">
        <f>H41</f>
        <v>16.45</v>
      </c>
      <c r="I42" s="2392"/>
      <c r="J42" s="744"/>
      <c r="K42" s="2394">
        <f>K41</f>
        <v>15.64</v>
      </c>
      <c r="L42" s="2395"/>
      <c r="M42" s="740"/>
    </row>
    <row r="43" spans="1:13" ht="8.1" customHeight="1">
      <c r="A43" s="831"/>
      <c r="B43" s="736"/>
      <c r="C43" s="736"/>
      <c r="D43" s="736"/>
      <c r="E43" s="745"/>
      <c r="F43" s="745"/>
      <c r="G43" s="745"/>
      <c r="H43" s="745"/>
      <c r="I43" s="745"/>
      <c r="J43" s="745"/>
      <c r="K43" s="746"/>
      <c r="L43" s="837"/>
      <c r="M43" s="740"/>
    </row>
    <row r="44" spans="1:13">
      <c r="A44" s="2356" t="s">
        <v>4263</v>
      </c>
      <c r="B44" s="2359" t="s">
        <v>4264</v>
      </c>
      <c r="C44" s="780"/>
      <c r="D44" s="2359" t="s">
        <v>28</v>
      </c>
      <c r="E44" s="2359" t="s">
        <v>4228</v>
      </c>
      <c r="F44" s="2362" t="s">
        <v>4254</v>
      </c>
      <c r="G44" s="2364" t="s">
        <v>4230</v>
      </c>
      <c r="H44" s="2365"/>
      <c r="I44" s="2366"/>
      <c r="J44" s="2364" t="s">
        <v>4231</v>
      </c>
      <c r="K44" s="2365"/>
      <c r="L44" s="2367"/>
      <c r="M44" s="740"/>
    </row>
    <row r="45" spans="1:13">
      <c r="A45" s="2358"/>
      <c r="B45" s="2361"/>
      <c r="C45" s="714"/>
      <c r="D45" s="2361"/>
      <c r="E45" s="2361"/>
      <c r="F45" s="2363"/>
      <c r="G45" s="782" t="s">
        <v>4256</v>
      </c>
      <c r="H45" s="2361" t="s">
        <v>4260</v>
      </c>
      <c r="I45" s="2363"/>
      <c r="J45" s="782" t="s">
        <v>4256</v>
      </c>
      <c r="K45" s="2361" t="s">
        <v>4260</v>
      </c>
      <c r="L45" s="2373"/>
      <c r="M45" s="740"/>
    </row>
    <row r="46" spans="1:13" ht="32.25" customHeight="1">
      <c r="A46" s="848" t="s">
        <v>4306</v>
      </c>
      <c r="B46" s="2433" t="s">
        <v>4311</v>
      </c>
      <c r="C46" s="2433"/>
      <c r="D46" s="731">
        <v>5914333</v>
      </c>
      <c r="E46" s="731">
        <v>1.1780000000000001E-2</v>
      </c>
      <c r="F46" s="731" t="s">
        <v>3367</v>
      </c>
      <c r="G46" s="1145">
        <f>'5914333'!G48:I48</f>
        <v>27.653689377632187</v>
      </c>
      <c r="H46" s="2458">
        <f>G46*E46</f>
        <v>0.32576046086850718</v>
      </c>
      <c r="I46" s="2459"/>
      <c r="J46" s="787">
        <f>'5914333'!J48:L48</f>
        <v>27.038467103416004</v>
      </c>
      <c r="K46" s="2440">
        <f>J46*E46</f>
        <v>0.31851314247824053</v>
      </c>
      <c r="L46" s="2442"/>
      <c r="M46" s="740"/>
    </row>
    <row r="47" spans="1:13" ht="32.25" customHeight="1">
      <c r="A47" s="849" t="s">
        <v>4307</v>
      </c>
      <c r="B47" s="2446" t="s">
        <v>4312</v>
      </c>
      <c r="C47" s="2446"/>
      <c r="D47" s="747">
        <v>5915474</v>
      </c>
      <c r="E47" s="747">
        <v>5.2999999999999998E-4</v>
      </c>
      <c r="F47" s="747" t="s">
        <v>3367</v>
      </c>
      <c r="G47" s="1138">
        <f>'5915474'!G47:I47</f>
        <v>24.79</v>
      </c>
      <c r="H47" s="2474">
        <f>G47*E47</f>
        <v>1.31387E-2</v>
      </c>
      <c r="I47" s="2475"/>
      <c r="J47" s="748">
        <f>'5915474'!J47:L47</f>
        <v>23.648673373671567</v>
      </c>
      <c r="K47" s="2457">
        <f>J47*E47</f>
        <v>1.253379688804593E-2</v>
      </c>
      <c r="L47" s="2457"/>
      <c r="M47" s="740"/>
    </row>
    <row r="48" spans="1:13">
      <c r="A48" s="2371" t="s">
        <v>4266</v>
      </c>
      <c r="B48" s="2372"/>
      <c r="C48" s="2372"/>
      <c r="D48" s="2372"/>
      <c r="E48" s="2372"/>
      <c r="F48" s="2372"/>
      <c r="G48" s="2372"/>
      <c r="H48" s="2392">
        <f>SUM(H46:I47)</f>
        <v>0.33889916086850719</v>
      </c>
      <c r="I48" s="2393"/>
      <c r="J48" s="749"/>
      <c r="K48" s="2392">
        <f>SUM(K46:L47)</f>
        <v>0.33104693936628649</v>
      </c>
      <c r="L48" s="2401"/>
      <c r="M48" s="740"/>
    </row>
    <row r="49" spans="1:15" ht="8.1" customHeight="1">
      <c r="A49" s="831"/>
      <c r="B49" s="736"/>
      <c r="C49" s="736"/>
      <c r="D49" s="736"/>
      <c r="E49" s="745"/>
      <c r="F49" s="745"/>
      <c r="G49" s="745"/>
      <c r="H49" s="745"/>
      <c r="I49" s="745"/>
      <c r="J49" s="745"/>
      <c r="K49" s="746"/>
      <c r="L49" s="837"/>
      <c r="M49" s="740"/>
    </row>
    <row r="50" spans="1:15">
      <c r="A50" s="2356" t="s">
        <v>4267</v>
      </c>
      <c r="B50" s="2359" t="s">
        <v>4268</v>
      </c>
      <c r="C50" s="780"/>
      <c r="D50" s="750"/>
      <c r="E50" s="2359" t="s">
        <v>4228</v>
      </c>
      <c r="F50" s="2359" t="s">
        <v>4254</v>
      </c>
      <c r="G50" s="2365" t="s">
        <v>27</v>
      </c>
      <c r="H50" s="2365"/>
      <c r="I50" s="2365"/>
      <c r="J50" s="2359" t="s">
        <v>4256</v>
      </c>
      <c r="K50" s="2359"/>
      <c r="L50" s="2402"/>
      <c r="M50" s="740"/>
    </row>
    <row r="51" spans="1:15">
      <c r="A51" s="2358"/>
      <c r="B51" s="2361"/>
      <c r="C51" s="714"/>
      <c r="D51" s="730"/>
      <c r="E51" s="2361"/>
      <c r="F51" s="2361"/>
      <c r="G51" s="779" t="s">
        <v>2800</v>
      </c>
      <c r="H51" s="779" t="s">
        <v>2801</v>
      </c>
      <c r="I51" s="779" t="s">
        <v>2802</v>
      </c>
      <c r="J51" s="2361"/>
      <c r="K51" s="2361"/>
      <c r="L51" s="2373"/>
      <c r="M51" s="740"/>
    </row>
    <row r="52" spans="1:15" ht="30.75" customHeight="1">
      <c r="A52" s="825" t="s">
        <v>4306</v>
      </c>
      <c r="B52" s="2433" t="s">
        <v>4311</v>
      </c>
      <c r="C52" s="2433"/>
      <c r="D52" s="764"/>
      <c r="E52" s="731">
        <v>1.1780000000000001E-2</v>
      </c>
      <c r="F52" s="731" t="s">
        <v>4269</v>
      </c>
      <c r="G52" s="731">
        <v>5914449</v>
      </c>
      <c r="H52" s="731">
        <v>5914464</v>
      </c>
      <c r="I52" s="731">
        <v>5914479</v>
      </c>
      <c r="J52" s="768"/>
      <c r="K52" s="769"/>
      <c r="L52" s="851"/>
      <c r="M52" s="740"/>
    </row>
    <row r="53" spans="1:15" ht="30.75" customHeight="1">
      <c r="A53" s="838" t="s">
        <v>4307</v>
      </c>
      <c r="B53" s="2446" t="s">
        <v>4312</v>
      </c>
      <c r="C53" s="2446"/>
      <c r="D53" s="770"/>
      <c r="E53" s="747">
        <v>5.2999999999999998E-4</v>
      </c>
      <c r="F53" s="747" t="s">
        <v>4269</v>
      </c>
      <c r="G53" s="747">
        <v>5915322</v>
      </c>
      <c r="H53" s="747">
        <v>5915323</v>
      </c>
      <c r="I53" s="747">
        <v>5915324</v>
      </c>
      <c r="J53" s="753"/>
      <c r="K53" s="754"/>
      <c r="L53" s="839"/>
      <c r="M53" s="740"/>
    </row>
    <row r="54" spans="1:15" ht="8.1" customHeight="1">
      <c r="A54" s="831"/>
      <c r="B54" s="736"/>
      <c r="C54" s="736"/>
      <c r="D54" s="736"/>
      <c r="E54" s="745"/>
      <c r="F54" s="745"/>
      <c r="G54" s="745"/>
      <c r="H54" s="745"/>
      <c r="I54" s="745"/>
      <c r="J54" s="745"/>
      <c r="K54" s="746"/>
      <c r="L54" s="837"/>
      <c r="M54" s="740"/>
    </row>
    <row r="55" spans="1:15">
      <c r="A55" s="2377" t="s">
        <v>4270</v>
      </c>
      <c r="B55" s="2378"/>
      <c r="C55" s="2378"/>
      <c r="D55" s="2378"/>
      <c r="E55" s="2378"/>
      <c r="F55" s="2379"/>
      <c r="G55" s="2364" t="s">
        <v>4230</v>
      </c>
      <c r="H55" s="2365"/>
      <c r="I55" s="2366"/>
      <c r="J55" s="2364" t="s">
        <v>4231</v>
      </c>
      <c r="K55" s="2365"/>
      <c r="L55" s="2367"/>
      <c r="M55" s="740"/>
      <c r="O55" s="856"/>
    </row>
    <row r="56" spans="1:15" ht="15" customHeight="1">
      <c r="A56" s="2380"/>
      <c r="B56" s="2381"/>
      <c r="C56" s="2381"/>
      <c r="D56" s="2381"/>
      <c r="E56" s="2381"/>
      <c r="F56" s="2382"/>
      <c r="G56" s="2469">
        <f>ROUND(H48+K37+H42+G32,2)</f>
        <v>530.44000000000005</v>
      </c>
      <c r="H56" s="2470"/>
      <c r="I56" s="2471"/>
      <c r="J56" s="2472">
        <f>K48+K42+K37+J32</f>
        <v>526.67732174686626</v>
      </c>
      <c r="K56" s="2472"/>
      <c r="L56" s="2473"/>
    </row>
    <row r="57" spans="1:15" s="702" customFormat="1">
      <c r="A57" s="2462" t="s">
        <v>4314</v>
      </c>
      <c r="B57" s="2403"/>
      <c r="C57" s="2403"/>
      <c r="D57" s="2403"/>
      <c r="E57" s="2403"/>
      <c r="F57" s="2403"/>
      <c r="G57" s="2403"/>
      <c r="H57" s="2403"/>
      <c r="I57" s="2403"/>
      <c r="J57" s="2403"/>
      <c r="K57" s="2403"/>
      <c r="L57" s="2463"/>
      <c r="N57" s="703"/>
      <c r="O57" s="703"/>
    </row>
    <row r="58" spans="1:15" s="702" customFormat="1">
      <c r="A58" s="2462" t="s">
        <v>4313</v>
      </c>
      <c r="B58" s="2403"/>
      <c r="C58" s="2403"/>
      <c r="D58" s="2403"/>
      <c r="E58" s="2403"/>
      <c r="F58" s="2403"/>
      <c r="G58" s="2403"/>
      <c r="H58" s="2403"/>
      <c r="I58" s="2403"/>
      <c r="J58" s="2403"/>
      <c r="K58" s="2403"/>
      <c r="L58" s="2463"/>
      <c r="N58" s="703"/>
      <c r="O58" s="703"/>
    </row>
    <row r="59" spans="1:15" s="702" customFormat="1">
      <c r="A59" s="2464" t="s">
        <v>4273</v>
      </c>
      <c r="B59" s="2404"/>
      <c r="C59" s="2404"/>
      <c r="D59" s="2404"/>
      <c r="E59" s="2404"/>
      <c r="F59" s="2404"/>
      <c r="G59" s="2404"/>
      <c r="H59" s="2404"/>
      <c r="I59" s="2404"/>
      <c r="J59" s="2404"/>
      <c r="K59" s="2404"/>
      <c r="L59" s="2465"/>
      <c r="N59" s="703"/>
      <c r="O59" s="703"/>
    </row>
    <row r="60" spans="1:15" s="702" customFormat="1" ht="13.5" thickBot="1">
      <c r="A60" s="2466" t="s">
        <v>4274</v>
      </c>
      <c r="B60" s="2467"/>
      <c r="C60" s="2467"/>
      <c r="D60" s="2467"/>
      <c r="E60" s="2467"/>
      <c r="F60" s="2467"/>
      <c r="G60" s="2467"/>
      <c r="H60" s="2467"/>
      <c r="I60" s="2467"/>
      <c r="J60" s="2467"/>
      <c r="K60" s="2467"/>
      <c r="L60" s="2468"/>
      <c r="N60" s="703"/>
      <c r="O60" s="703"/>
    </row>
  </sheetData>
  <mergeCells count="96">
    <mergeCell ref="A1:L1"/>
    <mergeCell ref="A2:L2"/>
    <mergeCell ref="A3:L3"/>
    <mergeCell ref="A4:L4"/>
    <mergeCell ref="A5:L5"/>
    <mergeCell ref="H41:I41"/>
    <mergeCell ref="K41:L41"/>
    <mergeCell ref="A42:G42"/>
    <mergeCell ref="H42:I42"/>
    <mergeCell ref="B52:C52"/>
    <mergeCell ref="A48:G48"/>
    <mergeCell ref="H48:I48"/>
    <mergeCell ref="K48:L48"/>
    <mergeCell ref="A50:A51"/>
    <mergeCell ref="B50:B51"/>
    <mergeCell ref="E50:E51"/>
    <mergeCell ref="F50:F51"/>
    <mergeCell ref="G50:I50"/>
    <mergeCell ref="J50:L51"/>
    <mergeCell ref="B47:C47"/>
    <mergeCell ref="H47:I47"/>
    <mergeCell ref="A57:L57"/>
    <mergeCell ref="A58:L58"/>
    <mergeCell ref="A59:L59"/>
    <mergeCell ref="A60:L60"/>
    <mergeCell ref="B53:C53"/>
    <mergeCell ref="A55:F56"/>
    <mergeCell ref="G55:I55"/>
    <mergeCell ref="J55:L55"/>
    <mergeCell ref="G56:I56"/>
    <mergeCell ref="J56:L56"/>
    <mergeCell ref="H26:I26"/>
    <mergeCell ref="K26:L26"/>
    <mergeCell ref="H27:I27"/>
    <mergeCell ref="K27:L27"/>
    <mergeCell ref="G35:I35"/>
    <mergeCell ref="A29:G29"/>
    <mergeCell ref="H29:I29"/>
    <mergeCell ref="K29:L29"/>
    <mergeCell ref="A31:F32"/>
    <mergeCell ref="G31:I31"/>
    <mergeCell ref="J31:L31"/>
    <mergeCell ref="G32:I32"/>
    <mergeCell ref="J32:L32"/>
    <mergeCell ref="H28:I28"/>
    <mergeCell ref="K28:L28"/>
    <mergeCell ref="K35:L35"/>
    <mergeCell ref="K47:L47"/>
    <mergeCell ref="A44:A45"/>
    <mergeCell ref="B44:B45"/>
    <mergeCell ref="D44:D45"/>
    <mergeCell ref="E44:E45"/>
    <mergeCell ref="F44:F45"/>
    <mergeCell ref="G44:I44"/>
    <mergeCell ref="B46:C46"/>
    <mergeCell ref="H46:I46"/>
    <mergeCell ref="K46:L46"/>
    <mergeCell ref="J44:L44"/>
    <mergeCell ref="H45:I45"/>
    <mergeCell ref="K45:L45"/>
    <mergeCell ref="K42:L42"/>
    <mergeCell ref="K34:L34"/>
    <mergeCell ref="A37:J37"/>
    <mergeCell ref="K37:L37"/>
    <mergeCell ref="A39:A40"/>
    <mergeCell ref="B39:B40"/>
    <mergeCell ref="D39:D40"/>
    <mergeCell ref="E39:E40"/>
    <mergeCell ref="F39:F40"/>
    <mergeCell ref="G39:I39"/>
    <mergeCell ref="J39:L39"/>
    <mergeCell ref="K36:L36"/>
    <mergeCell ref="G36:I36"/>
    <mergeCell ref="H40:I40"/>
    <mergeCell ref="K40:L40"/>
    <mergeCell ref="B41:C41"/>
    <mergeCell ref="J23:L23"/>
    <mergeCell ref="H24:I24"/>
    <mergeCell ref="K24:L24"/>
    <mergeCell ref="H25:I25"/>
    <mergeCell ref="K25:L25"/>
    <mergeCell ref="A21:G21"/>
    <mergeCell ref="A23:A24"/>
    <mergeCell ref="B23:B24"/>
    <mergeCell ref="D23:D24"/>
    <mergeCell ref="E23:E24"/>
    <mergeCell ref="G23:I23"/>
    <mergeCell ref="A11:L11"/>
    <mergeCell ref="A14:A16"/>
    <mergeCell ref="B14:B16"/>
    <mergeCell ref="D14:D16"/>
    <mergeCell ref="E14:F15"/>
    <mergeCell ref="G14:I14"/>
    <mergeCell ref="J14:L14"/>
    <mergeCell ref="G15:H15"/>
    <mergeCell ref="J15:K15"/>
  </mergeCells>
  <printOptions horizontalCentered="1"/>
  <pageMargins left="0.78740157480314965" right="0.19685039370078741" top="0.39370078740157483" bottom="0.78740157480314965" header="0.11811023622047245" footer="0.31496062992125984"/>
  <pageSetup paperSize="9" scale="54" firstPageNumber="41" fitToHeight="100" orientation="portrait" r:id="rId1"/>
  <headerFooter scaleWithDoc="0">
    <oddHeader>&amp;RPágina &amp;P de &amp;N</oddHeader>
    <oddFooter>&amp;R&amp;G</oddFooter>
  </headerFooter>
  <drawing r:id="rId2"/>
  <legacyDrawingHF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Planilha38">
    <tabColor rgb="FFFF0000"/>
    <pageSetUpPr fitToPage="1"/>
  </sheetPr>
  <dimension ref="A1:O54"/>
  <sheetViews>
    <sheetView showGridLines="0" view="pageBreakPreview" zoomScaleNormal="95" zoomScaleSheetLayoutView="100" workbookViewId="0">
      <selection activeCell="L15" sqref="L15"/>
    </sheetView>
  </sheetViews>
  <sheetFormatPr defaultRowHeight="12.75"/>
  <cols>
    <col min="1" max="1" width="15.85546875" style="703" customWidth="1"/>
    <col min="2" max="2" width="28.85546875" style="703" customWidth="1"/>
    <col min="3" max="3" width="14.140625" style="703" customWidth="1"/>
    <col min="4" max="4" width="10" style="703" customWidth="1"/>
    <col min="5" max="5" width="12" style="703" customWidth="1"/>
    <col min="6" max="8" width="12.85546875" style="703" customWidth="1"/>
    <col min="9" max="9" width="11.85546875" style="703" customWidth="1"/>
    <col min="10" max="10" width="13.28515625" style="703" customWidth="1"/>
    <col min="11" max="11" width="14.5703125" style="703" customWidth="1"/>
    <col min="12" max="12" width="12.42578125" style="703" customWidth="1"/>
    <col min="13" max="13" width="2.7109375" style="702" customWidth="1"/>
    <col min="14" max="256" width="9.140625" style="703"/>
    <col min="257" max="257" width="15.85546875" style="703" customWidth="1"/>
    <col min="258" max="258" width="28.85546875" style="703" customWidth="1"/>
    <col min="259" max="259" width="10.42578125" style="703" customWidth="1"/>
    <col min="260" max="260" width="10" style="703" customWidth="1"/>
    <col min="261" max="261" width="12" style="703" customWidth="1"/>
    <col min="262" max="264" width="12.85546875" style="703" customWidth="1"/>
    <col min="265" max="265" width="11.85546875" style="703" customWidth="1"/>
    <col min="266" max="266" width="13.28515625" style="703" customWidth="1"/>
    <col min="267" max="267" width="14.5703125" style="703" customWidth="1"/>
    <col min="268" max="268" width="12.42578125" style="703" customWidth="1"/>
    <col min="269" max="269" width="2.7109375" style="703" customWidth="1"/>
    <col min="270" max="512" width="9.140625" style="703"/>
    <col min="513" max="513" width="15.85546875" style="703" customWidth="1"/>
    <col min="514" max="514" width="28.85546875" style="703" customWidth="1"/>
    <col min="515" max="515" width="10.42578125" style="703" customWidth="1"/>
    <col min="516" max="516" width="10" style="703" customWidth="1"/>
    <col min="517" max="517" width="12" style="703" customWidth="1"/>
    <col min="518" max="520" width="12.85546875" style="703" customWidth="1"/>
    <col min="521" max="521" width="11.85546875" style="703" customWidth="1"/>
    <col min="522" max="522" width="13.28515625" style="703" customWidth="1"/>
    <col min="523" max="523" width="14.5703125" style="703" customWidth="1"/>
    <col min="524" max="524" width="12.42578125" style="703" customWidth="1"/>
    <col min="525" max="525" width="2.7109375" style="703" customWidth="1"/>
    <col min="526" max="768" width="9.140625" style="703"/>
    <col min="769" max="769" width="15.85546875" style="703" customWidth="1"/>
    <col min="770" max="770" width="28.85546875" style="703" customWidth="1"/>
    <col min="771" max="771" width="10.42578125" style="703" customWidth="1"/>
    <col min="772" max="772" width="10" style="703" customWidth="1"/>
    <col min="773" max="773" width="12" style="703" customWidth="1"/>
    <col min="774" max="776" width="12.85546875" style="703" customWidth="1"/>
    <col min="777" max="777" width="11.85546875" style="703" customWidth="1"/>
    <col min="778" max="778" width="13.28515625" style="703" customWidth="1"/>
    <col min="779" max="779" width="14.5703125" style="703" customWidth="1"/>
    <col min="780" max="780" width="12.42578125" style="703" customWidth="1"/>
    <col min="781" max="781" width="2.7109375" style="703" customWidth="1"/>
    <col min="782" max="1024" width="9.140625" style="703"/>
    <col min="1025" max="1025" width="15.85546875" style="703" customWidth="1"/>
    <col min="1026" max="1026" width="28.85546875" style="703" customWidth="1"/>
    <col min="1027" max="1027" width="10.42578125" style="703" customWidth="1"/>
    <col min="1028" max="1028" width="10" style="703" customWidth="1"/>
    <col min="1029" max="1029" width="12" style="703" customWidth="1"/>
    <col min="1030" max="1032" width="12.85546875" style="703" customWidth="1"/>
    <col min="1033" max="1033" width="11.85546875" style="703" customWidth="1"/>
    <col min="1034" max="1034" width="13.28515625" style="703" customWidth="1"/>
    <col min="1035" max="1035" width="14.5703125" style="703" customWidth="1"/>
    <col min="1036" max="1036" width="12.42578125" style="703" customWidth="1"/>
    <col min="1037" max="1037" width="2.7109375" style="703" customWidth="1"/>
    <col min="1038" max="1280" width="9.140625" style="703"/>
    <col min="1281" max="1281" width="15.85546875" style="703" customWidth="1"/>
    <col min="1282" max="1282" width="28.85546875" style="703" customWidth="1"/>
    <col min="1283" max="1283" width="10.42578125" style="703" customWidth="1"/>
    <col min="1284" max="1284" width="10" style="703" customWidth="1"/>
    <col min="1285" max="1285" width="12" style="703" customWidth="1"/>
    <col min="1286" max="1288" width="12.85546875" style="703" customWidth="1"/>
    <col min="1289" max="1289" width="11.85546875" style="703" customWidth="1"/>
    <col min="1290" max="1290" width="13.28515625" style="703" customWidth="1"/>
    <col min="1291" max="1291" width="14.5703125" style="703" customWidth="1"/>
    <col min="1292" max="1292" width="12.42578125" style="703" customWidth="1"/>
    <col min="1293" max="1293" width="2.7109375" style="703" customWidth="1"/>
    <col min="1294" max="1536" width="9.140625" style="703"/>
    <col min="1537" max="1537" width="15.85546875" style="703" customWidth="1"/>
    <col min="1538" max="1538" width="28.85546875" style="703" customWidth="1"/>
    <col min="1539" max="1539" width="10.42578125" style="703" customWidth="1"/>
    <col min="1540" max="1540" width="10" style="703" customWidth="1"/>
    <col min="1541" max="1541" width="12" style="703" customWidth="1"/>
    <col min="1542" max="1544" width="12.85546875" style="703" customWidth="1"/>
    <col min="1545" max="1545" width="11.85546875" style="703" customWidth="1"/>
    <col min="1546" max="1546" width="13.28515625" style="703" customWidth="1"/>
    <col min="1547" max="1547" width="14.5703125" style="703" customWidth="1"/>
    <col min="1548" max="1548" width="12.42578125" style="703" customWidth="1"/>
    <col min="1549" max="1549" width="2.7109375" style="703" customWidth="1"/>
    <col min="1550" max="1792" width="9.140625" style="703"/>
    <col min="1793" max="1793" width="15.85546875" style="703" customWidth="1"/>
    <col min="1794" max="1794" width="28.85546875" style="703" customWidth="1"/>
    <col min="1795" max="1795" width="10.42578125" style="703" customWidth="1"/>
    <col min="1796" max="1796" width="10" style="703" customWidth="1"/>
    <col min="1797" max="1797" width="12" style="703" customWidth="1"/>
    <col min="1798" max="1800" width="12.85546875" style="703" customWidth="1"/>
    <col min="1801" max="1801" width="11.85546875" style="703" customWidth="1"/>
    <col min="1802" max="1802" width="13.28515625" style="703" customWidth="1"/>
    <col min="1803" max="1803" width="14.5703125" style="703" customWidth="1"/>
    <col min="1804" max="1804" width="12.42578125" style="703" customWidth="1"/>
    <col min="1805" max="1805" width="2.7109375" style="703" customWidth="1"/>
    <col min="1806" max="2048" width="9.140625" style="703"/>
    <col min="2049" max="2049" width="15.85546875" style="703" customWidth="1"/>
    <col min="2050" max="2050" width="28.85546875" style="703" customWidth="1"/>
    <col min="2051" max="2051" width="10.42578125" style="703" customWidth="1"/>
    <col min="2052" max="2052" width="10" style="703" customWidth="1"/>
    <col min="2053" max="2053" width="12" style="703" customWidth="1"/>
    <col min="2054" max="2056" width="12.85546875" style="703" customWidth="1"/>
    <col min="2057" max="2057" width="11.85546875" style="703" customWidth="1"/>
    <col min="2058" max="2058" width="13.28515625" style="703" customWidth="1"/>
    <col min="2059" max="2059" width="14.5703125" style="703" customWidth="1"/>
    <col min="2060" max="2060" width="12.42578125" style="703" customWidth="1"/>
    <col min="2061" max="2061" width="2.7109375" style="703" customWidth="1"/>
    <col min="2062" max="2304" width="9.140625" style="703"/>
    <col min="2305" max="2305" width="15.85546875" style="703" customWidth="1"/>
    <col min="2306" max="2306" width="28.85546875" style="703" customWidth="1"/>
    <col min="2307" max="2307" width="10.42578125" style="703" customWidth="1"/>
    <col min="2308" max="2308" width="10" style="703" customWidth="1"/>
    <col min="2309" max="2309" width="12" style="703" customWidth="1"/>
    <col min="2310" max="2312" width="12.85546875" style="703" customWidth="1"/>
    <col min="2313" max="2313" width="11.85546875" style="703" customWidth="1"/>
    <col min="2314" max="2314" width="13.28515625" style="703" customWidth="1"/>
    <col min="2315" max="2315" width="14.5703125" style="703" customWidth="1"/>
    <col min="2316" max="2316" width="12.42578125" style="703" customWidth="1"/>
    <col min="2317" max="2317" width="2.7109375" style="703" customWidth="1"/>
    <col min="2318" max="2560" width="9.140625" style="703"/>
    <col min="2561" max="2561" width="15.85546875" style="703" customWidth="1"/>
    <col min="2562" max="2562" width="28.85546875" style="703" customWidth="1"/>
    <col min="2563" max="2563" width="10.42578125" style="703" customWidth="1"/>
    <col min="2564" max="2564" width="10" style="703" customWidth="1"/>
    <col min="2565" max="2565" width="12" style="703" customWidth="1"/>
    <col min="2566" max="2568" width="12.85546875" style="703" customWidth="1"/>
    <col min="2569" max="2569" width="11.85546875" style="703" customWidth="1"/>
    <col min="2570" max="2570" width="13.28515625" style="703" customWidth="1"/>
    <col min="2571" max="2571" width="14.5703125" style="703" customWidth="1"/>
    <col min="2572" max="2572" width="12.42578125" style="703" customWidth="1"/>
    <col min="2573" max="2573" width="2.7109375" style="703" customWidth="1"/>
    <col min="2574" max="2816" width="9.140625" style="703"/>
    <col min="2817" max="2817" width="15.85546875" style="703" customWidth="1"/>
    <col min="2818" max="2818" width="28.85546875" style="703" customWidth="1"/>
    <col min="2819" max="2819" width="10.42578125" style="703" customWidth="1"/>
    <col min="2820" max="2820" width="10" style="703" customWidth="1"/>
    <col min="2821" max="2821" width="12" style="703" customWidth="1"/>
    <col min="2822" max="2824" width="12.85546875" style="703" customWidth="1"/>
    <col min="2825" max="2825" width="11.85546875" style="703" customWidth="1"/>
    <col min="2826" max="2826" width="13.28515625" style="703" customWidth="1"/>
    <col min="2827" max="2827" width="14.5703125" style="703" customWidth="1"/>
    <col min="2828" max="2828" width="12.42578125" style="703" customWidth="1"/>
    <col min="2829" max="2829" width="2.7109375" style="703" customWidth="1"/>
    <col min="2830" max="3072" width="9.140625" style="703"/>
    <col min="3073" max="3073" width="15.85546875" style="703" customWidth="1"/>
    <col min="3074" max="3074" width="28.85546875" style="703" customWidth="1"/>
    <col min="3075" max="3075" width="10.42578125" style="703" customWidth="1"/>
    <col min="3076" max="3076" width="10" style="703" customWidth="1"/>
    <col min="3077" max="3077" width="12" style="703" customWidth="1"/>
    <col min="3078" max="3080" width="12.85546875" style="703" customWidth="1"/>
    <col min="3081" max="3081" width="11.85546875" style="703" customWidth="1"/>
    <col min="3082" max="3082" width="13.28515625" style="703" customWidth="1"/>
    <col min="3083" max="3083" width="14.5703125" style="703" customWidth="1"/>
    <col min="3084" max="3084" width="12.42578125" style="703" customWidth="1"/>
    <col min="3085" max="3085" width="2.7109375" style="703" customWidth="1"/>
    <col min="3086" max="3328" width="9.140625" style="703"/>
    <col min="3329" max="3329" width="15.85546875" style="703" customWidth="1"/>
    <col min="3330" max="3330" width="28.85546875" style="703" customWidth="1"/>
    <col min="3331" max="3331" width="10.42578125" style="703" customWidth="1"/>
    <col min="3332" max="3332" width="10" style="703" customWidth="1"/>
    <col min="3333" max="3333" width="12" style="703" customWidth="1"/>
    <col min="3334" max="3336" width="12.85546875" style="703" customWidth="1"/>
    <col min="3337" max="3337" width="11.85546875" style="703" customWidth="1"/>
    <col min="3338" max="3338" width="13.28515625" style="703" customWidth="1"/>
    <col min="3339" max="3339" width="14.5703125" style="703" customWidth="1"/>
    <col min="3340" max="3340" width="12.42578125" style="703" customWidth="1"/>
    <col min="3341" max="3341" width="2.7109375" style="703" customWidth="1"/>
    <col min="3342" max="3584" width="9.140625" style="703"/>
    <col min="3585" max="3585" width="15.85546875" style="703" customWidth="1"/>
    <col min="3586" max="3586" width="28.85546875" style="703" customWidth="1"/>
    <col min="3587" max="3587" width="10.42578125" style="703" customWidth="1"/>
    <col min="3588" max="3588" width="10" style="703" customWidth="1"/>
    <col min="3589" max="3589" width="12" style="703" customWidth="1"/>
    <col min="3590" max="3592" width="12.85546875" style="703" customWidth="1"/>
    <col min="3593" max="3593" width="11.85546875" style="703" customWidth="1"/>
    <col min="3594" max="3594" width="13.28515625" style="703" customWidth="1"/>
    <col min="3595" max="3595" width="14.5703125" style="703" customWidth="1"/>
    <col min="3596" max="3596" width="12.42578125" style="703" customWidth="1"/>
    <col min="3597" max="3597" width="2.7109375" style="703" customWidth="1"/>
    <col min="3598" max="3840" width="9.140625" style="703"/>
    <col min="3841" max="3841" width="15.85546875" style="703" customWidth="1"/>
    <col min="3842" max="3842" width="28.85546875" style="703" customWidth="1"/>
    <col min="3843" max="3843" width="10.42578125" style="703" customWidth="1"/>
    <col min="3844" max="3844" width="10" style="703" customWidth="1"/>
    <col min="3845" max="3845" width="12" style="703" customWidth="1"/>
    <col min="3846" max="3848" width="12.85546875" style="703" customWidth="1"/>
    <col min="3849" max="3849" width="11.85546875" style="703" customWidth="1"/>
    <col min="3850" max="3850" width="13.28515625" style="703" customWidth="1"/>
    <col min="3851" max="3851" width="14.5703125" style="703" customWidth="1"/>
    <col min="3852" max="3852" width="12.42578125" style="703" customWidth="1"/>
    <col min="3853" max="3853" width="2.7109375" style="703" customWidth="1"/>
    <col min="3854" max="4096" width="9.140625" style="703"/>
    <col min="4097" max="4097" width="15.85546875" style="703" customWidth="1"/>
    <col min="4098" max="4098" width="28.85546875" style="703" customWidth="1"/>
    <col min="4099" max="4099" width="10.42578125" style="703" customWidth="1"/>
    <col min="4100" max="4100" width="10" style="703" customWidth="1"/>
    <col min="4101" max="4101" width="12" style="703" customWidth="1"/>
    <col min="4102" max="4104" width="12.85546875" style="703" customWidth="1"/>
    <col min="4105" max="4105" width="11.85546875" style="703" customWidth="1"/>
    <col min="4106" max="4106" width="13.28515625" style="703" customWidth="1"/>
    <col min="4107" max="4107" width="14.5703125" style="703" customWidth="1"/>
    <col min="4108" max="4108" width="12.42578125" style="703" customWidth="1"/>
    <col min="4109" max="4109" width="2.7109375" style="703" customWidth="1"/>
    <col min="4110" max="4352" width="9.140625" style="703"/>
    <col min="4353" max="4353" width="15.85546875" style="703" customWidth="1"/>
    <col min="4354" max="4354" width="28.85546875" style="703" customWidth="1"/>
    <col min="4355" max="4355" width="10.42578125" style="703" customWidth="1"/>
    <col min="4356" max="4356" width="10" style="703" customWidth="1"/>
    <col min="4357" max="4357" width="12" style="703" customWidth="1"/>
    <col min="4358" max="4360" width="12.85546875" style="703" customWidth="1"/>
    <col min="4361" max="4361" width="11.85546875" style="703" customWidth="1"/>
    <col min="4362" max="4362" width="13.28515625" style="703" customWidth="1"/>
    <col min="4363" max="4363" width="14.5703125" style="703" customWidth="1"/>
    <col min="4364" max="4364" width="12.42578125" style="703" customWidth="1"/>
    <col min="4365" max="4365" width="2.7109375" style="703" customWidth="1"/>
    <col min="4366" max="4608" width="9.140625" style="703"/>
    <col min="4609" max="4609" width="15.85546875" style="703" customWidth="1"/>
    <col min="4610" max="4610" width="28.85546875" style="703" customWidth="1"/>
    <col min="4611" max="4611" width="10.42578125" style="703" customWidth="1"/>
    <col min="4612" max="4612" width="10" style="703" customWidth="1"/>
    <col min="4613" max="4613" width="12" style="703" customWidth="1"/>
    <col min="4614" max="4616" width="12.85546875" style="703" customWidth="1"/>
    <col min="4617" max="4617" width="11.85546875" style="703" customWidth="1"/>
    <col min="4618" max="4618" width="13.28515625" style="703" customWidth="1"/>
    <col min="4619" max="4619" width="14.5703125" style="703" customWidth="1"/>
    <col min="4620" max="4620" width="12.42578125" style="703" customWidth="1"/>
    <col min="4621" max="4621" width="2.7109375" style="703" customWidth="1"/>
    <col min="4622" max="4864" width="9.140625" style="703"/>
    <col min="4865" max="4865" width="15.85546875" style="703" customWidth="1"/>
    <col min="4866" max="4866" width="28.85546875" style="703" customWidth="1"/>
    <col min="4867" max="4867" width="10.42578125" style="703" customWidth="1"/>
    <col min="4868" max="4868" width="10" style="703" customWidth="1"/>
    <col min="4869" max="4869" width="12" style="703" customWidth="1"/>
    <col min="4870" max="4872" width="12.85546875" style="703" customWidth="1"/>
    <col min="4873" max="4873" width="11.85546875" style="703" customWidth="1"/>
    <col min="4874" max="4874" width="13.28515625" style="703" customWidth="1"/>
    <col min="4875" max="4875" width="14.5703125" style="703" customWidth="1"/>
    <col min="4876" max="4876" width="12.42578125" style="703" customWidth="1"/>
    <col min="4877" max="4877" width="2.7109375" style="703" customWidth="1"/>
    <col min="4878" max="5120" width="9.140625" style="703"/>
    <col min="5121" max="5121" width="15.85546875" style="703" customWidth="1"/>
    <col min="5122" max="5122" width="28.85546875" style="703" customWidth="1"/>
    <col min="5123" max="5123" width="10.42578125" style="703" customWidth="1"/>
    <col min="5124" max="5124" width="10" style="703" customWidth="1"/>
    <col min="5125" max="5125" width="12" style="703" customWidth="1"/>
    <col min="5126" max="5128" width="12.85546875" style="703" customWidth="1"/>
    <col min="5129" max="5129" width="11.85546875" style="703" customWidth="1"/>
    <col min="5130" max="5130" width="13.28515625" style="703" customWidth="1"/>
    <col min="5131" max="5131" width="14.5703125" style="703" customWidth="1"/>
    <col min="5132" max="5132" width="12.42578125" style="703" customWidth="1"/>
    <col min="5133" max="5133" width="2.7109375" style="703" customWidth="1"/>
    <col min="5134" max="5376" width="9.140625" style="703"/>
    <col min="5377" max="5377" width="15.85546875" style="703" customWidth="1"/>
    <col min="5378" max="5378" width="28.85546875" style="703" customWidth="1"/>
    <col min="5379" max="5379" width="10.42578125" style="703" customWidth="1"/>
    <col min="5380" max="5380" width="10" style="703" customWidth="1"/>
    <col min="5381" max="5381" width="12" style="703" customWidth="1"/>
    <col min="5382" max="5384" width="12.85546875" style="703" customWidth="1"/>
    <col min="5385" max="5385" width="11.85546875" style="703" customWidth="1"/>
    <col min="5386" max="5386" width="13.28515625" style="703" customWidth="1"/>
    <col min="5387" max="5387" width="14.5703125" style="703" customWidth="1"/>
    <col min="5388" max="5388" width="12.42578125" style="703" customWidth="1"/>
    <col min="5389" max="5389" width="2.7109375" style="703" customWidth="1"/>
    <col min="5390" max="5632" width="9.140625" style="703"/>
    <col min="5633" max="5633" width="15.85546875" style="703" customWidth="1"/>
    <col min="5634" max="5634" width="28.85546875" style="703" customWidth="1"/>
    <col min="5635" max="5635" width="10.42578125" style="703" customWidth="1"/>
    <col min="5636" max="5636" width="10" style="703" customWidth="1"/>
    <col min="5637" max="5637" width="12" style="703" customWidth="1"/>
    <col min="5638" max="5640" width="12.85546875" style="703" customWidth="1"/>
    <col min="5641" max="5641" width="11.85546875" style="703" customWidth="1"/>
    <col min="5642" max="5642" width="13.28515625" style="703" customWidth="1"/>
    <col min="5643" max="5643" width="14.5703125" style="703" customWidth="1"/>
    <col min="5644" max="5644" width="12.42578125" style="703" customWidth="1"/>
    <col min="5645" max="5645" width="2.7109375" style="703" customWidth="1"/>
    <col min="5646" max="5888" width="9.140625" style="703"/>
    <col min="5889" max="5889" width="15.85546875" style="703" customWidth="1"/>
    <col min="5890" max="5890" width="28.85546875" style="703" customWidth="1"/>
    <col min="5891" max="5891" width="10.42578125" style="703" customWidth="1"/>
    <col min="5892" max="5892" width="10" style="703" customWidth="1"/>
    <col min="5893" max="5893" width="12" style="703" customWidth="1"/>
    <col min="5894" max="5896" width="12.85546875" style="703" customWidth="1"/>
    <col min="5897" max="5897" width="11.85546875" style="703" customWidth="1"/>
    <col min="5898" max="5898" width="13.28515625" style="703" customWidth="1"/>
    <col min="5899" max="5899" width="14.5703125" style="703" customWidth="1"/>
    <col min="5900" max="5900" width="12.42578125" style="703" customWidth="1"/>
    <col min="5901" max="5901" width="2.7109375" style="703" customWidth="1"/>
    <col min="5902" max="6144" width="9.140625" style="703"/>
    <col min="6145" max="6145" width="15.85546875" style="703" customWidth="1"/>
    <col min="6146" max="6146" width="28.85546875" style="703" customWidth="1"/>
    <col min="6147" max="6147" width="10.42578125" style="703" customWidth="1"/>
    <col min="6148" max="6148" width="10" style="703" customWidth="1"/>
    <col min="6149" max="6149" width="12" style="703" customWidth="1"/>
    <col min="6150" max="6152" width="12.85546875" style="703" customWidth="1"/>
    <col min="6153" max="6153" width="11.85546875" style="703" customWidth="1"/>
    <col min="6154" max="6154" width="13.28515625" style="703" customWidth="1"/>
    <col min="6155" max="6155" width="14.5703125" style="703" customWidth="1"/>
    <col min="6156" max="6156" width="12.42578125" style="703" customWidth="1"/>
    <col min="6157" max="6157" width="2.7109375" style="703" customWidth="1"/>
    <col min="6158" max="6400" width="9.140625" style="703"/>
    <col min="6401" max="6401" width="15.85546875" style="703" customWidth="1"/>
    <col min="6402" max="6402" width="28.85546875" style="703" customWidth="1"/>
    <col min="6403" max="6403" width="10.42578125" style="703" customWidth="1"/>
    <col min="6404" max="6404" width="10" style="703" customWidth="1"/>
    <col min="6405" max="6405" width="12" style="703" customWidth="1"/>
    <col min="6406" max="6408" width="12.85546875" style="703" customWidth="1"/>
    <col min="6409" max="6409" width="11.85546875" style="703" customWidth="1"/>
    <col min="6410" max="6410" width="13.28515625" style="703" customWidth="1"/>
    <col min="6411" max="6411" width="14.5703125" style="703" customWidth="1"/>
    <col min="6412" max="6412" width="12.42578125" style="703" customWidth="1"/>
    <col min="6413" max="6413" width="2.7109375" style="703" customWidth="1"/>
    <col min="6414" max="6656" width="9.140625" style="703"/>
    <col min="6657" max="6657" width="15.85546875" style="703" customWidth="1"/>
    <col min="6658" max="6658" width="28.85546875" style="703" customWidth="1"/>
    <col min="6659" max="6659" width="10.42578125" style="703" customWidth="1"/>
    <col min="6660" max="6660" width="10" style="703" customWidth="1"/>
    <col min="6661" max="6661" width="12" style="703" customWidth="1"/>
    <col min="6662" max="6664" width="12.85546875" style="703" customWidth="1"/>
    <col min="6665" max="6665" width="11.85546875" style="703" customWidth="1"/>
    <col min="6666" max="6666" width="13.28515625" style="703" customWidth="1"/>
    <col min="6667" max="6667" width="14.5703125" style="703" customWidth="1"/>
    <col min="6668" max="6668" width="12.42578125" style="703" customWidth="1"/>
    <col min="6669" max="6669" width="2.7109375" style="703" customWidth="1"/>
    <col min="6670" max="6912" width="9.140625" style="703"/>
    <col min="6913" max="6913" width="15.85546875" style="703" customWidth="1"/>
    <col min="6914" max="6914" width="28.85546875" style="703" customWidth="1"/>
    <col min="6915" max="6915" width="10.42578125" style="703" customWidth="1"/>
    <col min="6916" max="6916" width="10" style="703" customWidth="1"/>
    <col min="6917" max="6917" width="12" style="703" customWidth="1"/>
    <col min="6918" max="6920" width="12.85546875" style="703" customWidth="1"/>
    <col min="6921" max="6921" width="11.85546875" style="703" customWidth="1"/>
    <col min="6922" max="6922" width="13.28515625" style="703" customWidth="1"/>
    <col min="6923" max="6923" width="14.5703125" style="703" customWidth="1"/>
    <col min="6924" max="6924" width="12.42578125" style="703" customWidth="1"/>
    <col min="6925" max="6925" width="2.7109375" style="703" customWidth="1"/>
    <col min="6926" max="7168" width="9.140625" style="703"/>
    <col min="7169" max="7169" width="15.85546875" style="703" customWidth="1"/>
    <col min="7170" max="7170" width="28.85546875" style="703" customWidth="1"/>
    <col min="7171" max="7171" width="10.42578125" style="703" customWidth="1"/>
    <col min="7172" max="7172" width="10" style="703" customWidth="1"/>
    <col min="7173" max="7173" width="12" style="703" customWidth="1"/>
    <col min="7174" max="7176" width="12.85546875" style="703" customWidth="1"/>
    <col min="7177" max="7177" width="11.85546875" style="703" customWidth="1"/>
    <col min="7178" max="7178" width="13.28515625" style="703" customWidth="1"/>
    <col min="7179" max="7179" width="14.5703125" style="703" customWidth="1"/>
    <col min="7180" max="7180" width="12.42578125" style="703" customWidth="1"/>
    <col min="7181" max="7181" width="2.7109375" style="703" customWidth="1"/>
    <col min="7182" max="7424" width="9.140625" style="703"/>
    <col min="7425" max="7425" width="15.85546875" style="703" customWidth="1"/>
    <col min="7426" max="7426" width="28.85546875" style="703" customWidth="1"/>
    <col min="7427" max="7427" width="10.42578125" style="703" customWidth="1"/>
    <col min="7428" max="7428" width="10" style="703" customWidth="1"/>
    <col min="7429" max="7429" width="12" style="703" customWidth="1"/>
    <col min="7430" max="7432" width="12.85546875" style="703" customWidth="1"/>
    <col min="7433" max="7433" width="11.85546875" style="703" customWidth="1"/>
    <col min="7434" max="7434" width="13.28515625" style="703" customWidth="1"/>
    <col min="7435" max="7435" width="14.5703125" style="703" customWidth="1"/>
    <col min="7436" max="7436" width="12.42578125" style="703" customWidth="1"/>
    <col min="7437" max="7437" width="2.7109375" style="703" customWidth="1"/>
    <col min="7438" max="7680" width="9.140625" style="703"/>
    <col min="7681" max="7681" width="15.85546875" style="703" customWidth="1"/>
    <col min="7682" max="7682" width="28.85546875" style="703" customWidth="1"/>
    <col min="7683" max="7683" width="10.42578125" style="703" customWidth="1"/>
    <col min="7684" max="7684" width="10" style="703" customWidth="1"/>
    <col min="7685" max="7685" width="12" style="703" customWidth="1"/>
    <col min="7686" max="7688" width="12.85546875" style="703" customWidth="1"/>
    <col min="7689" max="7689" width="11.85546875" style="703" customWidth="1"/>
    <col min="7690" max="7690" width="13.28515625" style="703" customWidth="1"/>
    <col min="7691" max="7691" width="14.5703125" style="703" customWidth="1"/>
    <col min="7692" max="7692" width="12.42578125" style="703" customWidth="1"/>
    <col min="7693" max="7693" width="2.7109375" style="703" customWidth="1"/>
    <col min="7694" max="7936" width="9.140625" style="703"/>
    <col min="7937" max="7937" width="15.85546875" style="703" customWidth="1"/>
    <col min="7938" max="7938" width="28.85546875" style="703" customWidth="1"/>
    <col min="7939" max="7939" width="10.42578125" style="703" customWidth="1"/>
    <col min="7940" max="7940" width="10" style="703" customWidth="1"/>
    <col min="7941" max="7941" width="12" style="703" customWidth="1"/>
    <col min="7942" max="7944" width="12.85546875" style="703" customWidth="1"/>
    <col min="7945" max="7945" width="11.85546875" style="703" customWidth="1"/>
    <col min="7946" max="7946" width="13.28515625" style="703" customWidth="1"/>
    <col min="7947" max="7947" width="14.5703125" style="703" customWidth="1"/>
    <col min="7948" max="7948" width="12.42578125" style="703" customWidth="1"/>
    <col min="7949" max="7949" width="2.7109375" style="703" customWidth="1"/>
    <col min="7950" max="8192" width="9.140625" style="703"/>
    <col min="8193" max="8193" width="15.85546875" style="703" customWidth="1"/>
    <col min="8194" max="8194" width="28.85546875" style="703" customWidth="1"/>
    <col min="8195" max="8195" width="10.42578125" style="703" customWidth="1"/>
    <col min="8196" max="8196" width="10" style="703" customWidth="1"/>
    <col min="8197" max="8197" width="12" style="703" customWidth="1"/>
    <col min="8198" max="8200" width="12.85546875" style="703" customWidth="1"/>
    <col min="8201" max="8201" width="11.85546875" style="703" customWidth="1"/>
    <col min="8202" max="8202" width="13.28515625" style="703" customWidth="1"/>
    <col min="8203" max="8203" width="14.5703125" style="703" customWidth="1"/>
    <col min="8204" max="8204" width="12.42578125" style="703" customWidth="1"/>
    <col min="8205" max="8205" width="2.7109375" style="703" customWidth="1"/>
    <col min="8206" max="8448" width="9.140625" style="703"/>
    <col min="8449" max="8449" width="15.85546875" style="703" customWidth="1"/>
    <col min="8450" max="8450" width="28.85546875" style="703" customWidth="1"/>
    <col min="8451" max="8451" width="10.42578125" style="703" customWidth="1"/>
    <col min="8452" max="8452" width="10" style="703" customWidth="1"/>
    <col min="8453" max="8453" width="12" style="703" customWidth="1"/>
    <col min="8454" max="8456" width="12.85546875" style="703" customWidth="1"/>
    <col min="8457" max="8457" width="11.85546875" style="703" customWidth="1"/>
    <col min="8458" max="8458" width="13.28515625" style="703" customWidth="1"/>
    <col min="8459" max="8459" width="14.5703125" style="703" customWidth="1"/>
    <col min="8460" max="8460" width="12.42578125" style="703" customWidth="1"/>
    <col min="8461" max="8461" width="2.7109375" style="703" customWidth="1"/>
    <col min="8462" max="8704" width="9.140625" style="703"/>
    <col min="8705" max="8705" width="15.85546875" style="703" customWidth="1"/>
    <col min="8706" max="8706" width="28.85546875" style="703" customWidth="1"/>
    <col min="8707" max="8707" width="10.42578125" style="703" customWidth="1"/>
    <col min="8708" max="8708" width="10" style="703" customWidth="1"/>
    <col min="8709" max="8709" width="12" style="703" customWidth="1"/>
    <col min="8710" max="8712" width="12.85546875" style="703" customWidth="1"/>
    <col min="8713" max="8713" width="11.85546875" style="703" customWidth="1"/>
    <col min="8714" max="8714" width="13.28515625" style="703" customWidth="1"/>
    <col min="8715" max="8715" width="14.5703125" style="703" customWidth="1"/>
    <col min="8716" max="8716" width="12.42578125" style="703" customWidth="1"/>
    <col min="8717" max="8717" width="2.7109375" style="703" customWidth="1"/>
    <col min="8718" max="8960" width="9.140625" style="703"/>
    <col min="8961" max="8961" width="15.85546875" style="703" customWidth="1"/>
    <col min="8962" max="8962" width="28.85546875" style="703" customWidth="1"/>
    <col min="8963" max="8963" width="10.42578125" style="703" customWidth="1"/>
    <col min="8964" max="8964" width="10" style="703" customWidth="1"/>
    <col min="8965" max="8965" width="12" style="703" customWidth="1"/>
    <col min="8966" max="8968" width="12.85546875" style="703" customWidth="1"/>
    <col min="8969" max="8969" width="11.85546875" style="703" customWidth="1"/>
    <col min="8970" max="8970" width="13.28515625" style="703" customWidth="1"/>
    <col min="8971" max="8971" width="14.5703125" style="703" customWidth="1"/>
    <col min="8972" max="8972" width="12.42578125" style="703" customWidth="1"/>
    <col min="8973" max="8973" width="2.7109375" style="703" customWidth="1"/>
    <col min="8974" max="9216" width="9.140625" style="703"/>
    <col min="9217" max="9217" width="15.85546875" style="703" customWidth="1"/>
    <col min="9218" max="9218" width="28.85546875" style="703" customWidth="1"/>
    <col min="9219" max="9219" width="10.42578125" style="703" customWidth="1"/>
    <col min="9220" max="9220" width="10" style="703" customWidth="1"/>
    <col min="9221" max="9221" width="12" style="703" customWidth="1"/>
    <col min="9222" max="9224" width="12.85546875" style="703" customWidth="1"/>
    <col min="9225" max="9225" width="11.85546875" style="703" customWidth="1"/>
    <col min="9226" max="9226" width="13.28515625" style="703" customWidth="1"/>
    <col min="9227" max="9227" width="14.5703125" style="703" customWidth="1"/>
    <col min="9228" max="9228" width="12.42578125" style="703" customWidth="1"/>
    <col min="9229" max="9229" width="2.7109375" style="703" customWidth="1"/>
    <col min="9230" max="9472" width="9.140625" style="703"/>
    <col min="9473" max="9473" width="15.85546875" style="703" customWidth="1"/>
    <col min="9474" max="9474" width="28.85546875" style="703" customWidth="1"/>
    <col min="9475" max="9475" width="10.42578125" style="703" customWidth="1"/>
    <col min="9476" max="9476" width="10" style="703" customWidth="1"/>
    <col min="9477" max="9477" width="12" style="703" customWidth="1"/>
    <col min="9478" max="9480" width="12.85546875" style="703" customWidth="1"/>
    <col min="9481" max="9481" width="11.85546875" style="703" customWidth="1"/>
    <col min="9482" max="9482" width="13.28515625" style="703" customWidth="1"/>
    <col min="9483" max="9483" width="14.5703125" style="703" customWidth="1"/>
    <col min="9484" max="9484" width="12.42578125" style="703" customWidth="1"/>
    <col min="9485" max="9485" width="2.7109375" style="703" customWidth="1"/>
    <col min="9486" max="9728" width="9.140625" style="703"/>
    <col min="9729" max="9729" width="15.85546875" style="703" customWidth="1"/>
    <col min="9730" max="9730" width="28.85546875" style="703" customWidth="1"/>
    <col min="9731" max="9731" width="10.42578125" style="703" customWidth="1"/>
    <col min="9732" max="9732" width="10" style="703" customWidth="1"/>
    <col min="9733" max="9733" width="12" style="703" customWidth="1"/>
    <col min="9734" max="9736" width="12.85546875" style="703" customWidth="1"/>
    <col min="9737" max="9737" width="11.85546875" style="703" customWidth="1"/>
    <col min="9738" max="9738" width="13.28515625" style="703" customWidth="1"/>
    <col min="9739" max="9739" width="14.5703125" style="703" customWidth="1"/>
    <col min="9740" max="9740" width="12.42578125" style="703" customWidth="1"/>
    <col min="9741" max="9741" width="2.7109375" style="703" customWidth="1"/>
    <col min="9742" max="9984" width="9.140625" style="703"/>
    <col min="9985" max="9985" width="15.85546875" style="703" customWidth="1"/>
    <col min="9986" max="9986" width="28.85546875" style="703" customWidth="1"/>
    <col min="9987" max="9987" width="10.42578125" style="703" customWidth="1"/>
    <col min="9988" max="9988" width="10" style="703" customWidth="1"/>
    <col min="9989" max="9989" width="12" style="703" customWidth="1"/>
    <col min="9990" max="9992" width="12.85546875" style="703" customWidth="1"/>
    <col min="9993" max="9993" width="11.85546875" style="703" customWidth="1"/>
    <col min="9994" max="9994" width="13.28515625" style="703" customWidth="1"/>
    <col min="9995" max="9995" width="14.5703125" style="703" customWidth="1"/>
    <col min="9996" max="9996" width="12.42578125" style="703" customWidth="1"/>
    <col min="9997" max="9997" width="2.7109375" style="703" customWidth="1"/>
    <col min="9998" max="10240" width="9.140625" style="703"/>
    <col min="10241" max="10241" width="15.85546875" style="703" customWidth="1"/>
    <col min="10242" max="10242" width="28.85546875" style="703" customWidth="1"/>
    <col min="10243" max="10243" width="10.42578125" style="703" customWidth="1"/>
    <col min="10244" max="10244" width="10" style="703" customWidth="1"/>
    <col min="10245" max="10245" width="12" style="703" customWidth="1"/>
    <col min="10246" max="10248" width="12.85546875" style="703" customWidth="1"/>
    <col min="10249" max="10249" width="11.85546875" style="703" customWidth="1"/>
    <col min="10250" max="10250" width="13.28515625" style="703" customWidth="1"/>
    <col min="10251" max="10251" width="14.5703125" style="703" customWidth="1"/>
    <col min="10252" max="10252" width="12.42578125" style="703" customWidth="1"/>
    <col min="10253" max="10253" width="2.7109375" style="703" customWidth="1"/>
    <col min="10254" max="10496" width="9.140625" style="703"/>
    <col min="10497" max="10497" width="15.85546875" style="703" customWidth="1"/>
    <col min="10498" max="10498" width="28.85546875" style="703" customWidth="1"/>
    <col min="10499" max="10499" width="10.42578125" style="703" customWidth="1"/>
    <col min="10500" max="10500" width="10" style="703" customWidth="1"/>
    <col min="10501" max="10501" width="12" style="703" customWidth="1"/>
    <col min="10502" max="10504" width="12.85546875" style="703" customWidth="1"/>
    <col min="10505" max="10505" width="11.85546875" style="703" customWidth="1"/>
    <col min="10506" max="10506" width="13.28515625" style="703" customWidth="1"/>
    <col min="10507" max="10507" width="14.5703125" style="703" customWidth="1"/>
    <col min="10508" max="10508" width="12.42578125" style="703" customWidth="1"/>
    <col min="10509" max="10509" width="2.7109375" style="703" customWidth="1"/>
    <col min="10510" max="10752" width="9.140625" style="703"/>
    <col min="10753" max="10753" width="15.85546875" style="703" customWidth="1"/>
    <col min="10754" max="10754" width="28.85546875" style="703" customWidth="1"/>
    <col min="10755" max="10755" width="10.42578125" style="703" customWidth="1"/>
    <col min="10756" max="10756" width="10" style="703" customWidth="1"/>
    <col min="10757" max="10757" width="12" style="703" customWidth="1"/>
    <col min="10758" max="10760" width="12.85546875" style="703" customWidth="1"/>
    <col min="10761" max="10761" width="11.85546875" style="703" customWidth="1"/>
    <col min="10762" max="10762" width="13.28515625" style="703" customWidth="1"/>
    <col min="10763" max="10763" width="14.5703125" style="703" customWidth="1"/>
    <col min="10764" max="10764" width="12.42578125" style="703" customWidth="1"/>
    <col min="10765" max="10765" width="2.7109375" style="703" customWidth="1"/>
    <col min="10766" max="11008" width="9.140625" style="703"/>
    <col min="11009" max="11009" width="15.85546875" style="703" customWidth="1"/>
    <col min="11010" max="11010" width="28.85546875" style="703" customWidth="1"/>
    <col min="11011" max="11011" width="10.42578125" style="703" customWidth="1"/>
    <col min="11012" max="11012" width="10" style="703" customWidth="1"/>
    <col min="11013" max="11013" width="12" style="703" customWidth="1"/>
    <col min="11014" max="11016" width="12.85546875" style="703" customWidth="1"/>
    <col min="11017" max="11017" width="11.85546875" style="703" customWidth="1"/>
    <col min="11018" max="11018" width="13.28515625" style="703" customWidth="1"/>
    <col min="11019" max="11019" width="14.5703125" style="703" customWidth="1"/>
    <col min="11020" max="11020" width="12.42578125" style="703" customWidth="1"/>
    <col min="11021" max="11021" width="2.7109375" style="703" customWidth="1"/>
    <col min="11022" max="11264" width="9.140625" style="703"/>
    <col min="11265" max="11265" width="15.85546875" style="703" customWidth="1"/>
    <col min="11266" max="11266" width="28.85546875" style="703" customWidth="1"/>
    <col min="11267" max="11267" width="10.42578125" style="703" customWidth="1"/>
    <col min="11268" max="11268" width="10" style="703" customWidth="1"/>
    <col min="11269" max="11269" width="12" style="703" customWidth="1"/>
    <col min="11270" max="11272" width="12.85546875" style="703" customWidth="1"/>
    <col min="11273" max="11273" width="11.85546875" style="703" customWidth="1"/>
    <col min="11274" max="11274" width="13.28515625" style="703" customWidth="1"/>
    <col min="11275" max="11275" width="14.5703125" style="703" customWidth="1"/>
    <col min="11276" max="11276" width="12.42578125" style="703" customWidth="1"/>
    <col min="11277" max="11277" width="2.7109375" style="703" customWidth="1"/>
    <col min="11278" max="11520" width="9.140625" style="703"/>
    <col min="11521" max="11521" width="15.85546875" style="703" customWidth="1"/>
    <col min="11522" max="11522" width="28.85546875" style="703" customWidth="1"/>
    <col min="11523" max="11523" width="10.42578125" style="703" customWidth="1"/>
    <col min="11524" max="11524" width="10" style="703" customWidth="1"/>
    <col min="11525" max="11525" width="12" style="703" customWidth="1"/>
    <col min="11526" max="11528" width="12.85546875" style="703" customWidth="1"/>
    <col min="11529" max="11529" width="11.85546875" style="703" customWidth="1"/>
    <col min="11530" max="11530" width="13.28515625" style="703" customWidth="1"/>
    <col min="11531" max="11531" width="14.5703125" style="703" customWidth="1"/>
    <col min="11532" max="11532" width="12.42578125" style="703" customWidth="1"/>
    <col min="11533" max="11533" width="2.7109375" style="703" customWidth="1"/>
    <col min="11534" max="11776" width="9.140625" style="703"/>
    <col min="11777" max="11777" width="15.85546875" style="703" customWidth="1"/>
    <col min="11778" max="11778" width="28.85546875" style="703" customWidth="1"/>
    <col min="11779" max="11779" width="10.42578125" style="703" customWidth="1"/>
    <col min="11780" max="11780" width="10" style="703" customWidth="1"/>
    <col min="11781" max="11781" width="12" style="703" customWidth="1"/>
    <col min="11782" max="11784" width="12.85546875" style="703" customWidth="1"/>
    <col min="11785" max="11785" width="11.85546875" style="703" customWidth="1"/>
    <col min="11786" max="11786" width="13.28515625" style="703" customWidth="1"/>
    <col min="11787" max="11787" width="14.5703125" style="703" customWidth="1"/>
    <col min="11788" max="11788" width="12.42578125" style="703" customWidth="1"/>
    <col min="11789" max="11789" width="2.7109375" style="703" customWidth="1"/>
    <col min="11790" max="12032" width="9.140625" style="703"/>
    <col min="12033" max="12033" width="15.85546875" style="703" customWidth="1"/>
    <col min="12034" max="12034" width="28.85546875" style="703" customWidth="1"/>
    <col min="12035" max="12035" width="10.42578125" style="703" customWidth="1"/>
    <col min="12036" max="12036" width="10" style="703" customWidth="1"/>
    <col min="12037" max="12037" width="12" style="703" customWidth="1"/>
    <col min="12038" max="12040" width="12.85546875" style="703" customWidth="1"/>
    <col min="12041" max="12041" width="11.85546875" style="703" customWidth="1"/>
    <col min="12042" max="12042" width="13.28515625" style="703" customWidth="1"/>
    <col min="12043" max="12043" width="14.5703125" style="703" customWidth="1"/>
    <col min="12044" max="12044" width="12.42578125" style="703" customWidth="1"/>
    <col min="12045" max="12045" width="2.7109375" style="703" customWidth="1"/>
    <col min="12046" max="12288" width="9.140625" style="703"/>
    <col min="12289" max="12289" width="15.85546875" style="703" customWidth="1"/>
    <col min="12290" max="12290" width="28.85546875" style="703" customWidth="1"/>
    <col min="12291" max="12291" width="10.42578125" style="703" customWidth="1"/>
    <col min="12292" max="12292" width="10" style="703" customWidth="1"/>
    <col min="12293" max="12293" width="12" style="703" customWidth="1"/>
    <col min="12294" max="12296" width="12.85546875" style="703" customWidth="1"/>
    <col min="12297" max="12297" width="11.85546875" style="703" customWidth="1"/>
    <col min="12298" max="12298" width="13.28515625" style="703" customWidth="1"/>
    <col min="12299" max="12299" width="14.5703125" style="703" customWidth="1"/>
    <col min="12300" max="12300" width="12.42578125" style="703" customWidth="1"/>
    <col min="12301" max="12301" width="2.7109375" style="703" customWidth="1"/>
    <col min="12302" max="12544" width="9.140625" style="703"/>
    <col min="12545" max="12545" width="15.85546875" style="703" customWidth="1"/>
    <col min="12546" max="12546" width="28.85546875" style="703" customWidth="1"/>
    <col min="12547" max="12547" width="10.42578125" style="703" customWidth="1"/>
    <col min="12548" max="12548" width="10" style="703" customWidth="1"/>
    <col min="12549" max="12549" width="12" style="703" customWidth="1"/>
    <col min="12550" max="12552" width="12.85546875" style="703" customWidth="1"/>
    <col min="12553" max="12553" width="11.85546875" style="703" customWidth="1"/>
    <col min="12554" max="12554" width="13.28515625" style="703" customWidth="1"/>
    <col min="12555" max="12555" width="14.5703125" style="703" customWidth="1"/>
    <col min="12556" max="12556" width="12.42578125" style="703" customWidth="1"/>
    <col min="12557" max="12557" width="2.7109375" style="703" customWidth="1"/>
    <col min="12558" max="12800" width="9.140625" style="703"/>
    <col min="12801" max="12801" width="15.85546875" style="703" customWidth="1"/>
    <col min="12802" max="12802" width="28.85546875" style="703" customWidth="1"/>
    <col min="12803" max="12803" width="10.42578125" style="703" customWidth="1"/>
    <col min="12804" max="12804" width="10" style="703" customWidth="1"/>
    <col min="12805" max="12805" width="12" style="703" customWidth="1"/>
    <col min="12806" max="12808" width="12.85546875" style="703" customWidth="1"/>
    <col min="12809" max="12809" width="11.85546875" style="703" customWidth="1"/>
    <col min="12810" max="12810" width="13.28515625" style="703" customWidth="1"/>
    <col min="12811" max="12811" width="14.5703125" style="703" customWidth="1"/>
    <col min="12812" max="12812" width="12.42578125" style="703" customWidth="1"/>
    <col min="12813" max="12813" width="2.7109375" style="703" customWidth="1"/>
    <col min="12814" max="13056" width="9.140625" style="703"/>
    <col min="13057" max="13057" width="15.85546875" style="703" customWidth="1"/>
    <col min="13058" max="13058" width="28.85546875" style="703" customWidth="1"/>
    <col min="13059" max="13059" width="10.42578125" style="703" customWidth="1"/>
    <col min="13060" max="13060" width="10" style="703" customWidth="1"/>
    <col min="13061" max="13061" width="12" style="703" customWidth="1"/>
    <col min="13062" max="13064" width="12.85546875" style="703" customWidth="1"/>
    <col min="13065" max="13065" width="11.85546875" style="703" customWidth="1"/>
    <col min="13066" max="13066" width="13.28515625" style="703" customWidth="1"/>
    <col min="13067" max="13067" width="14.5703125" style="703" customWidth="1"/>
    <col min="13068" max="13068" width="12.42578125" style="703" customWidth="1"/>
    <col min="13069" max="13069" width="2.7109375" style="703" customWidth="1"/>
    <col min="13070" max="13312" width="9.140625" style="703"/>
    <col min="13313" max="13313" width="15.85546875" style="703" customWidth="1"/>
    <col min="13314" max="13314" width="28.85546875" style="703" customWidth="1"/>
    <col min="13315" max="13315" width="10.42578125" style="703" customWidth="1"/>
    <col min="13316" max="13316" width="10" style="703" customWidth="1"/>
    <col min="13317" max="13317" width="12" style="703" customWidth="1"/>
    <col min="13318" max="13320" width="12.85546875" style="703" customWidth="1"/>
    <col min="13321" max="13321" width="11.85546875" style="703" customWidth="1"/>
    <col min="13322" max="13322" width="13.28515625" style="703" customWidth="1"/>
    <col min="13323" max="13323" width="14.5703125" style="703" customWidth="1"/>
    <col min="13324" max="13324" width="12.42578125" style="703" customWidth="1"/>
    <col min="13325" max="13325" width="2.7109375" style="703" customWidth="1"/>
    <col min="13326" max="13568" width="9.140625" style="703"/>
    <col min="13569" max="13569" width="15.85546875" style="703" customWidth="1"/>
    <col min="13570" max="13570" width="28.85546875" style="703" customWidth="1"/>
    <col min="13571" max="13571" width="10.42578125" style="703" customWidth="1"/>
    <col min="13572" max="13572" width="10" style="703" customWidth="1"/>
    <col min="13573" max="13573" width="12" style="703" customWidth="1"/>
    <col min="13574" max="13576" width="12.85546875" style="703" customWidth="1"/>
    <col min="13577" max="13577" width="11.85546875" style="703" customWidth="1"/>
    <col min="13578" max="13578" width="13.28515625" style="703" customWidth="1"/>
    <col min="13579" max="13579" width="14.5703125" style="703" customWidth="1"/>
    <col min="13580" max="13580" width="12.42578125" style="703" customWidth="1"/>
    <col min="13581" max="13581" width="2.7109375" style="703" customWidth="1"/>
    <col min="13582" max="13824" width="9.140625" style="703"/>
    <col min="13825" max="13825" width="15.85546875" style="703" customWidth="1"/>
    <col min="13826" max="13826" width="28.85546875" style="703" customWidth="1"/>
    <col min="13827" max="13827" width="10.42578125" style="703" customWidth="1"/>
    <col min="13828" max="13828" width="10" style="703" customWidth="1"/>
    <col min="13829" max="13829" width="12" style="703" customWidth="1"/>
    <col min="13830" max="13832" width="12.85546875" style="703" customWidth="1"/>
    <col min="13833" max="13833" width="11.85546875" style="703" customWidth="1"/>
    <col min="13834" max="13834" width="13.28515625" style="703" customWidth="1"/>
    <col min="13835" max="13835" width="14.5703125" style="703" customWidth="1"/>
    <col min="13836" max="13836" width="12.42578125" style="703" customWidth="1"/>
    <col min="13837" max="13837" width="2.7109375" style="703" customWidth="1"/>
    <col min="13838" max="14080" width="9.140625" style="703"/>
    <col min="14081" max="14081" width="15.85546875" style="703" customWidth="1"/>
    <col min="14082" max="14082" width="28.85546875" style="703" customWidth="1"/>
    <col min="14083" max="14083" width="10.42578125" style="703" customWidth="1"/>
    <col min="14084" max="14084" width="10" style="703" customWidth="1"/>
    <col min="14085" max="14085" width="12" style="703" customWidth="1"/>
    <col min="14086" max="14088" width="12.85546875" style="703" customWidth="1"/>
    <col min="14089" max="14089" width="11.85546875" style="703" customWidth="1"/>
    <col min="14090" max="14090" width="13.28515625" style="703" customWidth="1"/>
    <col min="14091" max="14091" width="14.5703125" style="703" customWidth="1"/>
    <col min="14092" max="14092" width="12.42578125" style="703" customWidth="1"/>
    <col min="14093" max="14093" width="2.7109375" style="703" customWidth="1"/>
    <col min="14094" max="14336" width="9.140625" style="703"/>
    <col min="14337" max="14337" width="15.85546875" style="703" customWidth="1"/>
    <col min="14338" max="14338" width="28.85546875" style="703" customWidth="1"/>
    <col min="14339" max="14339" width="10.42578125" style="703" customWidth="1"/>
    <col min="14340" max="14340" width="10" style="703" customWidth="1"/>
    <col min="14341" max="14341" width="12" style="703" customWidth="1"/>
    <col min="14342" max="14344" width="12.85546875" style="703" customWidth="1"/>
    <col min="14345" max="14345" width="11.85546875" style="703" customWidth="1"/>
    <col min="14346" max="14346" width="13.28515625" style="703" customWidth="1"/>
    <col min="14347" max="14347" width="14.5703125" style="703" customWidth="1"/>
    <col min="14348" max="14348" width="12.42578125" style="703" customWidth="1"/>
    <col min="14349" max="14349" width="2.7109375" style="703" customWidth="1"/>
    <col min="14350" max="14592" width="9.140625" style="703"/>
    <col min="14593" max="14593" width="15.85546875" style="703" customWidth="1"/>
    <col min="14594" max="14594" width="28.85546875" style="703" customWidth="1"/>
    <col min="14595" max="14595" width="10.42578125" style="703" customWidth="1"/>
    <col min="14596" max="14596" width="10" style="703" customWidth="1"/>
    <col min="14597" max="14597" width="12" style="703" customWidth="1"/>
    <col min="14598" max="14600" width="12.85546875" style="703" customWidth="1"/>
    <col min="14601" max="14601" width="11.85546875" style="703" customWidth="1"/>
    <col min="14602" max="14602" width="13.28515625" style="703" customWidth="1"/>
    <col min="14603" max="14603" width="14.5703125" style="703" customWidth="1"/>
    <col min="14604" max="14604" width="12.42578125" style="703" customWidth="1"/>
    <col min="14605" max="14605" width="2.7109375" style="703" customWidth="1"/>
    <col min="14606" max="14848" width="9.140625" style="703"/>
    <col min="14849" max="14849" width="15.85546875" style="703" customWidth="1"/>
    <col min="14850" max="14850" width="28.85546875" style="703" customWidth="1"/>
    <col min="14851" max="14851" width="10.42578125" style="703" customWidth="1"/>
    <col min="14852" max="14852" width="10" style="703" customWidth="1"/>
    <col min="14853" max="14853" width="12" style="703" customWidth="1"/>
    <col min="14854" max="14856" width="12.85546875" style="703" customWidth="1"/>
    <col min="14857" max="14857" width="11.85546875" style="703" customWidth="1"/>
    <col min="14858" max="14858" width="13.28515625" style="703" customWidth="1"/>
    <col min="14859" max="14859" width="14.5703125" style="703" customWidth="1"/>
    <col min="14860" max="14860" width="12.42578125" style="703" customWidth="1"/>
    <col min="14861" max="14861" width="2.7109375" style="703" customWidth="1"/>
    <col min="14862" max="15104" width="9.140625" style="703"/>
    <col min="15105" max="15105" width="15.85546875" style="703" customWidth="1"/>
    <col min="15106" max="15106" width="28.85546875" style="703" customWidth="1"/>
    <col min="15107" max="15107" width="10.42578125" style="703" customWidth="1"/>
    <col min="15108" max="15108" width="10" style="703" customWidth="1"/>
    <col min="15109" max="15109" width="12" style="703" customWidth="1"/>
    <col min="15110" max="15112" width="12.85546875" style="703" customWidth="1"/>
    <col min="15113" max="15113" width="11.85546875" style="703" customWidth="1"/>
    <col min="15114" max="15114" width="13.28515625" style="703" customWidth="1"/>
    <col min="15115" max="15115" width="14.5703125" style="703" customWidth="1"/>
    <col min="15116" max="15116" width="12.42578125" style="703" customWidth="1"/>
    <col min="15117" max="15117" width="2.7109375" style="703" customWidth="1"/>
    <col min="15118" max="15360" width="9.140625" style="703"/>
    <col min="15361" max="15361" width="15.85546875" style="703" customWidth="1"/>
    <col min="15362" max="15362" width="28.85546875" style="703" customWidth="1"/>
    <col min="15363" max="15363" width="10.42578125" style="703" customWidth="1"/>
    <col min="15364" max="15364" width="10" style="703" customWidth="1"/>
    <col min="15365" max="15365" width="12" style="703" customWidth="1"/>
    <col min="15366" max="15368" width="12.85546875" style="703" customWidth="1"/>
    <col min="15369" max="15369" width="11.85546875" style="703" customWidth="1"/>
    <col min="15370" max="15370" width="13.28515625" style="703" customWidth="1"/>
    <col min="15371" max="15371" width="14.5703125" style="703" customWidth="1"/>
    <col min="15372" max="15372" width="12.42578125" style="703" customWidth="1"/>
    <col min="15373" max="15373" width="2.7109375" style="703" customWidth="1"/>
    <col min="15374" max="15616" width="9.140625" style="703"/>
    <col min="15617" max="15617" width="15.85546875" style="703" customWidth="1"/>
    <col min="15618" max="15618" width="28.85546875" style="703" customWidth="1"/>
    <col min="15619" max="15619" width="10.42578125" style="703" customWidth="1"/>
    <col min="15620" max="15620" width="10" style="703" customWidth="1"/>
    <col min="15621" max="15621" width="12" style="703" customWidth="1"/>
    <col min="15622" max="15624" width="12.85546875" style="703" customWidth="1"/>
    <col min="15625" max="15625" width="11.85546875" style="703" customWidth="1"/>
    <col min="15626" max="15626" width="13.28515625" style="703" customWidth="1"/>
    <col min="15627" max="15627" width="14.5703125" style="703" customWidth="1"/>
    <col min="15628" max="15628" width="12.42578125" style="703" customWidth="1"/>
    <col min="15629" max="15629" width="2.7109375" style="703" customWidth="1"/>
    <col min="15630" max="15872" width="9.140625" style="703"/>
    <col min="15873" max="15873" width="15.85546875" style="703" customWidth="1"/>
    <col min="15874" max="15874" width="28.85546875" style="703" customWidth="1"/>
    <col min="15875" max="15875" width="10.42578125" style="703" customWidth="1"/>
    <col min="15876" max="15876" width="10" style="703" customWidth="1"/>
    <col min="15877" max="15877" width="12" style="703" customWidth="1"/>
    <col min="15878" max="15880" width="12.85546875" style="703" customWidth="1"/>
    <col min="15881" max="15881" width="11.85546875" style="703" customWidth="1"/>
    <col min="15882" max="15882" width="13.28515625" style="703" customWidth="1"/>
    <col min="15883" max="15883" width="14.5703125" style="703" customWidth="1"/>
    <col min="15884" max="15884" width="12.42578125" style="703" customWidth="1"/>
    <col min="15885" max="15885" width="2.7109375" style="703" customWidth="1"/>
    <col min="15886" max="16128" width="9.140625" style="703"/>
    <col min="16129" max="16129" width="15.85546875" style="703" customWidth="1"/>
    <col min="16130" max="16130" width="28.85546875" style="703" customWidth="1"/>
    <col min="16131" max="16131" width="10.42578125" style="703" customWidth="1"/>
    <col min="16132" max="16132" width="10" style="703" customWidth="1"/>
    <col min="16133" max="16133" width="12" style="703" customWidth="1"/>
    <col min="16134" max="16136" width="12.85546875" style="703" customWidth="1"/>
    <col min="16137" max="16137" width="11.85546875" style="703" customWidth="1"/>
    <col min="16138" max="16138" width="13.28515625" style="703" customWidth="1"/>
    <col min="16139" max="16139" width="14.5703125" style="703" customWidth="1"/>
    <col min="16140" max="16140" width="12.42578125" style="703" customWidth="1"/>
    <col min="16141" max="16141" width="2.7109375" style="703" customWidth="1"/>
    <col min="16142" max="16384" width="9.140625" style="703"/>
  </cols>
  <sheetData>
    <row r="1" spans="1:15" s="164" customFormat="1" ht="20.25" customHeight="1">
      <c r="A1" s="2413" t="s">
        <v>0</v>
      </c>
      <c r="B1" s="2228"/>
      <c r="C1" s="2228"/>
      <c r="D1" s="2228"/>
      <c r="E1" s="2228"/>
      <c r="F1" s="2228"/>
      <c r="G1" s="2228"/>
      <c r="H1" s="2228"/>
      <c r="I1" s="2228"/>
      <c r="J1" s="2228"/>
      <c r="K1" s="2228"/>
      <c r="L1" s="2414"/>
      <c r="M1" s="1226"/>
      <c r="N1" s="1227"/>
      <c r="O1" s="164" t="s">
        <v>2808</v>
      </c>
    </row>
    <row r="2" spans="1:15" s="164" customFormat="1" ht="20.25" customHeight="1">
      <c r="A2" s="2415" t="s">
        <v>3314</v>
      </c>
      <c r="B2" s="2264"/>
      <c r="C2" s="2264"/>
      <c r="D2" s="2264"/>
      <c r="E2" s="2264"/>
      <c r="F2" s="2264"/>
      <c r="G2" s="2264"/>
      <c r="H2" s="2264"/>
      <c r="I2" s="2264"/>
      <c r="J2" s="2264"/>
      <c r="K2" s="2264"/>
      <c r="L2" s="2416"/>
      <c r="M2" s="1224"/>
      <c r="N2" s="1227"/>
      <c r="O2" s="164" t="s">
        <v>2789</v>
      </c>
    </row>
    <row r="3" spans="1:15" s="164" customFormat="1" ht="19.5" customHeight="1">
      <c r="A3" s="2417" t="s">
        <v>3315</v>
      </c>
      <c r="B3" s="2230"/>
      <c r="C3" s="2230"/>
      <c r="D3" s="2230"/>
      <c r="E3" s="2230"/>
      <c r="F3" s="2230"/>
      <c r="G3" s="2230"/>
      <c r="H3" s="2230"/>
      <c r="I3" s="2230"/>
      <c r="J3" s="2230"/>
      <c r="K3" s="2230"/>
      <c r="L3" s="2418"/>
      <c r="M3" s="1225"/>
      <c r="N3" s="1227"/>
      <c r="O3" s="164" t="s">
        <v>3269</v>
      </c>
    </row>
    <row r="4" spans="1:15" s="164" customFormat="1" ht="15" customHeight="1">
      <c r="A4" s="2417" t="s">
        <v>3</v>
      </c>
      <c r="B4" s="2230"/>
      <c r="C4" s="2230"/>
      <c r="D4" s="2230"/>
      <c r="E4" s="2230"/>
      <c r="F4" s="2230"/>
      <c r="G4" s="2230"/>
      <c r="H4" s="2230"/>
      <c r="I4" s="2230"/>
      <c r="J4" s="2230"/>
      <c r="K4" s="2230"/>
      <c r="L4" s="2418"/>
      <c r="M4" s="1225"/>
      <c r="N4" s="1227"/>
      <c r="O4" s="164" t="s">
        <v>3428</v>
      </c>
    </row>
    <row r="5" spans="1:15" s="164" customFormat="1" ht="15" customHeight="1" thickBot="1">
      <c r="A5" s="2419" t="s">
        <v>4</v>
      </c>
      <c r="B5" s="2420"/>
      <c r="C5" s="2420"/>
      <c r="D5" s="2420"/>
      <c r="E5" s="2420"/>
      <c r="F5" s="2420"/>
      <c r="G5" s="2420"/>
      <c r="H5" s="2420"/>
      <c r="I5" s="2420"/>
      <c r="J5" s="2420"/>
      <c r="K5" s="2420"/>
      <c r="L5" s="2421"/>
      <c r="M5" s="1225"/>
      <c r="N5" s="1227"/>
    </row>
    <row r="6" spans="1:15" s="108" customFormat="1">
      <c r="A6" s="1230" t="s">
        <v>13</v>
      </c>
      <c r="B6" s="1231" t="str">
        <f>ORÇAMENTO!$C$6</f>
        <v>PAVIMENTAÇÃO URBANA EM SANTO ANTONIO DO LESTE</v>
      </c>
      <c r="C6" s="1232"/>
      <c r="D6" s="1232"/>
      <c r="E6" s="1233"/>
      <c r="F6" s="1233"/>
      <c r="G6" s="1233"/>
      <c r="H6" s="1233"/>
      <c r="I6" s="1233"/>
      <c r="J6" s="1233"/>
      <c r="K6" s="1233"/>
      <c r="L6" s="1234"/>
      <c r="M6" s="702"/>
      <c r="N6" s="702"/>
    </row>
    <row r="7" spans="1:15" s="108" customFormat="1">
      <c r="A7" s="109" t="s">
        <v>50</v>
      </c>
      <c r="B7" s="124" t="str">
        <f>ORÇAMENTO!$C$7</f>
        <v>AVENIDA FORTALEZA TRECHO 01</v>
      </c>
      <c r="C7" s="110"/>
      <c r="D7" s="110"/>
      <c r="E7" s="111"/>
      <c r="F7" s="111"/>
      <c r="G7" s="111"/>
      <c r="H7" s="111"/>
      <c r="I7" s="111"/>
      <c r="J7" s="111"/>
      <c r="K7" s="111"/>
      <c r="L7" s="1228"/>
      <c r="M7" s="702"/>
      <c r="N7" s="702"/>
    </row>
    <row r="8" spans="1:15" s="108" customFormat="1">
      <c r="A8" s="109" t="s">
        <v>31</v>
      </c>
      <c r="B8" s="124" t="str">
        <f>ORÇAMENTO!$C$8</f>
        <v>PREFEITURA MUNICIPAL DE SANTO ANTONIO DO LESTE</v>
      </c>
      <c r="C8" s="110"/>
      <c r="D8" s="110"/>
      <c r="E8" s="111"/>
      <c r="F8" s="111"/>
      <c r="G8" s="111"/>
      <c r="H8" s="111"/>
      <c r="I8" s="111"/>
      <c r="J8" s="111"/>
      <c r="K8" s="111"/>
      <c r="L8" s="1228"/>
      <c r="M8" s="702"/>
      <c r="N8" s="702"/>
    </row>
    <row r="9" spans="1:15" s="108" customFormat="1" ht="13.5" thickBot="1">
      <c r="A9" s="153" t="s">
        <v>15</v>
      </c>
      <c r="B9" s="1243" t="str">
        <f>ORÇAMENTO!$C$9</f>
        <v>JANEIRO/2022</v>
      </c>
      <c r="C9" s="1221"/>
      <c r="D9" s="1221"/>
      <c r="E9" s="1223"/>
      <c r="F9" s="1223"/>
      <c r="G9" s="1223"/>
      <c r="H9" s="1223"/>
      <c r="I9" s="1223"/>
      <c r="J9" s="1223"/>
      <c r="K9" s="1223"/>
      <c r="L9" s="1229"/>
      <c r="M9" s="702"/>
      <c r="N9" s="702"/>
    </row>
    <row r="10" spans="1:15" ht="13.5" thickBot="1">
      <c r="A10" s="1241"/>
      <c r="B10" s="702"/>
      <c r="C10" s="702"/>
      <c r="D10" s="702"/>
      <c r="E10" s="702"/>
      <c r="F10" s="702"/>
      <c r="G10" s="702"/>
      <c r="H10" s="702"/>
      <c r="I10" s="702"/>
      <c r="J10" s="702"/>
      <c r="K10" s="702"/>
      <c r="L10" s="1220"/>
      <c r="N10" s="702"/>
    </row>
    <row r="11" spans="1:15" ht="21" customHeight="1">
      <c r="A11" s="2448" t="s">
        <v>4219</v>
      </c>
      <c r="B11" s="2449"/>
      <c r="C11" s="2449"/>
      <c r="D11" s="2449"/>
      <c r="E11" s="2449"/>
      <c r="F11" s="2449"/>
      <c r="G11" s="2449"/>
      <c r="H11" s="2449"/>
      <c r="I11" s="2449"/>
      <c r="J11" s="2449"/>
      <c r="K11" s="2449"/>
      <c r="L11" s="2450"/>
    </row>
    <row r="12" spans="1:15" ht="19.5" customHeight="1">
      <c r="A12" s="820" t="s">
        <v>4220</v>
      </c>
      <c r="B12" s="704"/>
      <c r="C12" s="704"/>
      <c r="D12" s="704"/>
      <c r="E12" s="705" t="s">
        <v>4221</v>
      </c>
      <c r="F12" s="704" t="s">
        <v>4222</v>
      </c>
      <c r="G12" s="704"/>
      <c r="H12" s="704"/>
      <c r="I12" s="706"/>
      <c r="J12" s="705" t="s">
        <v>4223</v>
      </c>
      <c r="K12" s="707" t="str">
        <f>'5213414'!K12</f>
        <v>abril/2020</v>
      </c>
      <c r="L12" s="821"/>
    </row>
    <row r="13" spans="1:15" ht="21" customHeight="1">
      <c r="A13" s="820" t="s">
        <v>8811</v>
      </c>
      <c r="B13" s="708"/>
      <c r="C13" s="708"/>
      <c r="D13" s="709"/>
      <c r="E13" s="709"/>
      <c r="F13" s="710"/>
      <c r="G13" s="710"/>
      <c r="H13" s="710"/>
      <c r="I13" s="710"/>
      <c r="J13" s="710" t="s">
        <v>4224</v>
      </c>
      <c r="K13" s="711">
        <v>9.9600000000000009</v>
      </c>
      <c r="L13" s="822" t="s">
        <v>22</v>
      </c>
    </row>
    <row r="14" spans="1:15" ht="14.25" customHeight="1">
      <c r="A14" s="2356" t="s">
        <v>4226</v>
      </c>
      <c r="B14" s="2359" t="s">
        <v>4227</v>
      </c>
      <c r="C14" s="712"/>
      <c r="D14" s="2359" t="s">
        <v>4228</v>
      </c>
      <c r="E14" s="2359" t="s">
        <v>4229</v>
      </c>
      <c r="F14" s="2362"/>
      <c r="G14" s="2364" t="s">
        <v>4230</v>
      </c>
      <c r="H14" s="2365"/>
      <c r="I14" s="2366"/>
      <c r="J14" s="2364" t="s">
        <v>4231</v>
      </c>
      <c r="K14" s="2365"/>
      <c r="L14" s="2367"/>
    </row>
    <row r="15" spans="1:15" ht="12.75" customHeight="1">
      <c r="A15" s="2357"/>
      <c r="B15" s="2360"/>
      <c r="C15" s="713"/>
      <c r="D15" s="2360"/>
      <c r="E15" s="2361"/>
      <c r="F15" s="2363"/>
      <c r="G15" s="2364" t="s">
        <v>4232</v>
      </c>
      <c r="H15" s="2366"/>
      <c r="I15" s="778" t="s">
        <v>4233</v>
      </c>
      <c r="J15" s="2364" t="s">
        <v>4232</v>
      </c>
      <c r="K15" s="2365"/>
      <c r="L15" s="823" t="s">
        <v>4233</v>
      </c>
    </row>
    <row r="16" spans="1:15" ht="12.75" customHeight="1">
      <c r="A16" s="2358"/>
      <c r="B16" s="2361"/>
      <c r="C16" s="714"/>
      <c r="D16" s="2361"/>
      <c r="E16" s="779" t="s">
        <v>4234</v>
      </c>
      <c r="F16" s="779" t="s">
        <v>4235</v>
      </c>
      <c r="G16" s="782" t="s">
        <v>4236</v>
      </c>
      <c r="H16" s="779" t="s">
        <v>4237</v>
      </c>
      <c r="I16" s="715" t="s">
        <v>4238</v>
      </c>
      <c r="J16" s="782" t="s">
        <v>4236</v>
      </c>
      <c r="K16" s="779" t="s">
        <v>4237</v>
      </c>
      <c r="L16" s="824" t="s">
        <v>4238</v>
      </c>
    </row>
    <row r="17" spans="1:14" ht="22.5" customHeight="1">
      <c r="A17" s="825" t="s">
        <v>4315</v>
      </c>
      <c r="B17" s="2476" t="s">
        <v>4316</v>
      </c>
      <c r="C17" s="2476"/>
      <c r="D17" s="841">
        <v>1</v>
      </c>
      <c r="E17" s="841">
        <v>1</v>
      </c>
      <c r="F17" s="841">
        <v>0</v>
      </c>
      <c r="G17" s="719">
        <f>VLOOKUP(A17,'SERVIÇO OUT SICRO '!$B:$J,6,FALSE)</f>
        <v>37.686100000000003</v>
      </c>
      <c r="H17" s="719">
        <f>VLOOKUP(A17,'SERVIÇO OUT SICRO '!B:J,7,FALSE)</f>
        <v>32.418700000000001</v>
      </c>
      <c r="I17" s="842">
        <f>D17*((E17*G17)+(H17*F17))</f>
        <v>37.686100000000003</v>
      </c>
      <c r="J17" s="719">
        <f>VLOOKUP(A17,'SERVIÇO OUT SICRO '!$B:$J,8,FALSE)</f>
        <v>35.626399999999997</v>
      </c>
      <c r="K17" s="719">
        <f>VLOOKUP(A17,'SERVIÇO OUT SICRO '!$B:$J,9,FALSE)</f>
        <v>30.359000000000002</v>
      </c>
      <c r="L17" s="843">
        <f>D17*((E17*J17)+(K17*F17))</f>
        <v>35.626399999999997</v>
      </c>
      <c r="M17" s="702" t="str">
        <f>VLOOKUP(A17,'SERVIÇO OUT SICRO '!$B:$G,2,FALSE)</f>
        <v>EQUIPAMENTO PARA PINTURA ELETROSTÁTICA COM CABINE DUPLA DE 7,00 KW E ESTUFA DE 80.000 KCAL</v>
      </c>
    </row>
    <row r="18" spans="1:14" ht="12.75" customHeight="1">
      <c r="A18" s="825" t="s">
        <v>4297</v>
      </c>
      <c r="B18" s="716" t="s">
        <v>4301</v>
      </c>
      <c r="C18" s="717"/>
      <c r="D18" s="841">
        <v>1</v>
      </c>
      <c r="E18" s="841">
        <v>1</v>
      </c>
      <c r="F18" s="841">
        <v>0</v>
      </c>
      <c r="G18" s="719">
        <f>VLOOKUP(A18,'SERVIÇO OUT SICRO '!$B:$J,6,FALSE)</f>
        <v>14.746499999999999</v>
      </c>
      <c r="H18" s="719">
        <f>VLOOKUP(A18,'SERVIÇO OUT SICRO '!B:J,7,FALSE)</f>
        <v>3.2389000000000001</v>
      </c>
      <c r="I18" s="842">
        <f>D18*((E18*G18)+(H18*F18))</f>
        <v>14.746499999999999</v>
      </c>
      <c r="J18" s="719">
        <f>VLOOKUP(A18,'SERVIÇO OUT SICRO '!$B:$J,8,FALSE)</f>
        <v>14.746499999999999</v>
      </c>
      <c r="K18" s="719">
        <f>VLOOKUP(A18,'SERVIÇO OUT SICRO '!$B:$J,9,FALSE)</f>
        <v>3.2389000000000001</v>
      </c>
      <c r="L18" s="843">
        <f>D18*((E18*J18)+(K18*F18))</f>
        <v>14.746499999999999</v>
      </c>
    </row>
    <row r="19" spans="1:14" ht="12.75" customHeight="1">
      <c r="A19" s="2371" t="s">
        <v>4241</v>
      </c>
      <c r="B19" s="2372"/>
      <c r="C19" s="2372"/>
      <c r="D19" s="2372"/>
      <c r="E19" s="2372"/>
      <c r="F19" s="2372"/>
      <c r="G19" s="2372"/>
      <c r="H19" s="723"/>
      <c r="I19" s="724">
        <f>SUM(I17:I18)</f>
        <v>52.432600000000001</v>
      </c>
      <c r="J19" s="725"/>
      <c r="K19" s="726"/>
      <c r="L19" s="826">
        <f>SUM(L17:L18)</f>
        <v>50.372899999999994</v>
      </c>
      <c r="N19" s="728"/>
    </row>
    <row r="20" spans="1:14" ht="8.1" customHeight="1">
      <c r="A20" s="827"/>
      <c r="B20" s="783"/>
      <c r="C20" s="783"/>
      <c r="D20" s="783"/>
      <c r="E20" s="783"/>
      <c r="F20" s="783"/>
      <c r="G20" s="783"/>
      <c r="H20" s="783"/>
      <c r="I20" s="729"/>
      <c r="J20" s="725"/>
      <c r="K20" s="726"/>
      <c r="L20" s="828"/>
      <c r="N20" s="728"/>
    </row>
    <row r="21" spans="1:14" ht="12.75" customHeight="1">
      <c r="A21" s="2356" t="s">
        <v>3924</v>
      </c>
      <c r="B21" s="2359" t="s">
        <v>4242</v>
      </c>
      <c r="C21" s="780"/>
      <c r="D21" s="2359" t="s">
        <v>4228</v>
      </c>
      <c r="E21" s="2359" t="s">
        <v>30</v>
      </c>
      <c r="F21" s="780"/>
      <c r="G21" s="2364" t="s">
        <v>4230</v>
      </c>
      <c r="H21" s="2365"/>
      <c r="I21" s="2366"/>
      <c r="J21" s="2364" t="s">
        <v>4231</v>
      </c>
      <c r="K21" s="2365"/>
      <c r="L21" s="2367"/>
      <c r="N21" s="728"/>
    </row>
    <row r="22" spans="1:14" ht="12.75" customHeight="1">
      <c r="A22" s="2358"/>
      <c r="B22" s="2361"/>
      <c r="C22" s="714"/>
      <c r="D22" s="2361"/>
      <c r="E22" s="2361"/>
      <c r="F22" s="730"/>
      <c r="G22" s="782" t="s">
        <v>4243</v>
      </c>
      <c r="H22" s="2361" t="s">
        <v>4244</v>
      </c>
      <c r="I22" s="2363"/>
      <c r="J22" s="782" t="s">
        <v>4243</v>
      </c>
      <c r="K22" s="2361" t="s">
        <v>4244</v>
      </c>
      <c r="L22" s="2373"/>
    </row>
    <row r="23" spans="1:14" ht="12.75" customHeight="1">
      <c r="A23" s="829" t="s">
        <v>4304</v>
      </c>
      <c r="B23" s="731" t="s">
        <v>4305</v>
      </c>
      <c r="C23" s="717"/>
      <c r="D23" s="732">
        <v>1</v>
      </c>
      <c r="E23" s="732" t="s">
        <v>4247</v>
      </c>
      <c r="F23" s="702"/>
      <c r="G23" s="719">
        <f>VLOOKUP(A23,'SERVIÇO OUT SICRO '!$B:$J,6,FALSE)</f>
        <v>18.616199999999999</v>
      </c>
      <c r="H23" s="2368">
        <f>G23*D23</f>
        <v>18.616199999999999</v>
      </c>
      <c r="I23" s="2369"/>
      <c r="J23" s="719">
        <f>VLOOKUP(A23,'SERVIÇO OUT SICRO '!$B:$J,7,FALSE)</f>
        <v>16.8216</v>
      </c>
      <c r="K23" s="2368">
        <f>J23*D23</f>
        <v>16.8216</v>
      </c>
      <c r="L23" s="2370"/>
    </row>
    <row r="24" spans="1:14" ht="12.75" customHeight="1">
      <c r="A24" s="829" t="s">
        <v>4317</v>
      </c>
      <c r="B24" s="731" t="s">
        <v>4318</v>
      </c>
      <c r="C24" s="717"/>
      <c r="D24" s="732">
        <v>1</v>
      </c>
      <c r="E24" s="732" t="s">
        <v>4247</v>
      </c>
      <c r="F24" s="702"/>
      <c r="G24" s="719">
        <f>VLOOKUP(A24,'SERVIÇO OUT SICRO '!$B:$J,6,FALSE)</f>
        <v>24.802099999999999</v>
      </c>
      <c r="H24" s="2368">
        <f>G24*D24</f>
        <v>24.802099999999999</v>
      </c>
      <c r="I24" s="2369"/>
      <c r="J24" s="719">
        <f>VLOOKUP(A24,'SERVIÇO OUT SICRO '!$B:$J,7,FALSE)</f>
        <v>22.190799999999999</v>
      </c>
      <c r="K24" s="2368">
        <f>J24*D24</f>
        <v>22.190799999999999</v>
      </c>
      <c r="L24" s="2370"/>
    </row>
    <row r="25" spans="1:14" ht="12.75" customHeight="1">
      <c r="A25" s="829" t="s">
        <v>4248</v>
      </c>
      <c r="B25" s="731" t="s">
        <v>4249</v>
      </c>
      <c r="C25" s="717"/>
      <c r="D25" s="732">
        <v>1</v>
      </c>
      <c r="E25" s="732" t="s">
        <v>4247</v>
      </c>
      <c r="F25" s="702"/>
      <c r="G25" s="719">
        <f>VLOOKUP(A25,'SERVIÇO OUT SICRO '!$B:$J,6,FALSE)</f>
        <v>17.14</v>
      </c>
      <c r="H25" s="2368">
        <f>G25*D25</f>
        <v>17.14</v>
      </c>
      <c r="I25" s="2369"/>
      <c r="J25" s="719">
        <f>VLOOKUP(A25,'SERVIÇO OUT SICRO '!$B:$J,7,FALSE)</f>
        <v>15.5442</v>
      </c>
      <c r="K25" s="2368">
        <f>J25*D25</f>
        <v>15.5442</v>
      </c>
      <c r="L25" s="2370"/>
    </row>
    <row r="26" spans="1:14" ht="12.75" customHeight="1">
      <c r="A26" s="2371" t="s">
        <v>4250</v>
      </c>
      <c r="B26" s="2372"/>
      <c r="C26" s="2372"/>
      <c r="D26" s="2372"/>
      <c r="E26" s="2372"/>
      <c r="F26" s="2372"/>
      <c r="G26" s="2372"/>
      <c r="H26" s="2374">
        <f>SUM(H23:I25)</f>
        <v>60.558300000000003</v>
      </c>
      <c r="I26" s="2374"/>
      <c r="J26" s="734"/>
      <c r="K26" s="2374">
        <f>SUM(K23:L25)</f>
        <v>54.556600000000003</v>
      </c>
      <c r="L26" s="2376"/>
    </row>
    <row r="27" spans="1:14" ht="8.1" customHeight="1">
      <c r="A27" s="827"/>
      <c r="B27" s="783"/>
      <c r="C27" s="783"/>
      <c r="D27" s="783"/>
      <c r="E27" s="783"/>
      <c r="F27" s="783"/>
      <c r="G27" s="783"/>
      <c r="H27" s="785"/>
      <c r="I27" s="785"/>
      <c r="J27" s="735"/>
      <c r="K27" s="785"/>
      <c r="L27" s="830"/>
    </row>
    <row r="28" spans="1:14">
      <c r="A28" s="2377" t="s">
        <v>4251</v>
      </c>
      <c r="B28" s="2378"/>
      <c r="C28" s="2378"/>
      <c r="D28" s="2378"/>
      <c r="E28" s="2378"/>
      <c r="F28" s="2379"/>
      <c r="G28" s="2364" t="s">
        <v>4230</v>
      </c>
      <c r="H28" s="2365"/>
      <c r="I28" s="2366"/>
      <c r="J28" s="2364" t="s">
        <v>4231</v>
      </c>
      <c r="K28" s="2365"/>
      <c r="L28" s="2367"/>
    </row>
    <row r="29" spans="1:14">
      <c r="A29" s="2380"/>
      <c r="B29" s="2381"/>
      <c r="C29" s="2381"/>
      <c r="D29" s="2381"/>
      <c r="E29" s="2381"/>
      <c r="F29" s="2382"/>
      <c r="G29" s="2383">
        <f>(H26+I19)/K13</f>
        <v>11.344467871485945</v>
      </c>
      <c r="H29" s="2384"/>
      <c r="I29" s="2385"/>
      <c r="J29" s="2383">
        <f>(K26+L19)/K13</f>
        <v>10.535090361445782</v>
      </c>
      <c r="K29" s="2384"/>
      <c r="L29" s="2386"/>
    </row>
    <row r="30" spans="1:14" ht="8.1" customHeight="1">
      <c r="A30" s="831"/>
      <c r="B30" s="736"/>
      <c r="C30" s="736"/>
      <c r="D30" s="736"/>
      <c r="E30" s="736"/>
      <c r="F30" s="736"/>
      <c r="G30" s="736"/>
      <c r="H30" s="736"/>
      <c r="I30" s="736"/>
      <c r="J30" s="736"/>
      <c r="K30" s="737"/>
      <c r="L30" s="832"/>
    </row>
    <row r="31" spans="1:14" ht="15" customHeight="1">
      <c r="A31" s="833" t="s">
        <v>4252</v>
      </c>
      <c r="B31" s="781" t="s">
        <v>4253</v>
      </c>
      <c r="C31" s="738"/>
      <c r="D31" s="781" t="s">
        <v>4228</v>
      </c>
      <c r="E31" s="781" t="s">
        <v>4254</v>
      </c>
      <c r="F31" s="738"/>
      <c r="G31" s="710"/>
      <c r="H31" s="710" t="s">
        <v>4255</v>
      </c>
      <c r="I31" s="710"/>
      <c r="J31" s="781"/>
      <c r="K31" s="2365" t="s">
        <v>4256</v>
      </c>
      <c r="L31" s="2367"/>
      <c r="M31" s="739"/>
    </row>
    <row r="32" spans="1:14" ht="15" customHeight="1">
      <c r="A32" s="834" t="s">
        <v>4319</v>
      </c>
      <c r="B32" s="786" t="s">
        <v>4320</v>
      </c>
      <c r="C32" s="819"/>
      <c r="D32" s="786">
        <v>8.4500000000000006E-2</v>
      </c>
      <c r="E32" s="786" t="s">
        <v>4279</v>
      </c>
      <c r="F32" s="819"/>
      <c r="G32" s="2460">
        <f>VLOOKUP(A32,'INSUMO OUT SICRO'!$A:$I,4,FALSE)</f>
        <v>60.343699999999998</v>
      </c>
      <c r="H32" s="2460"/>
      <c r="I32" s="2460"/>
      <c r="J32" s="786"/>
      <c r="K32" s="2444">
        <f>G32*D32</f>
        <v>5.0990426500000003</v>
      </c>
      <c r="L32" s="2445"/>
      <c r="M32" s="739"/>
    </row>
    <row r="33" spans="1:13">
      <c r="A33" s="2371" t="s">
        <v>4257</v>
      </c>
      <c r="B33" s="2372"/>
      <c r="C33" s="2372"/>
      <c r="D33" s="2372"/>
      <c r="E33" s="2372"/>
      <c r="F33" s="2372"/>
      <c r="G33" s="2372"/>
      <c r="H33" s="2372"/>
      <c r="I33" s="2372"/>
      <c r="J33" s="2372"/>
      <c r="K33" s="2387">
        <f>SUM(K32:L32)</f>
        <v>5.0990426500000003</v>
      </c>
      <c r="L33" s="2388"/>
      <c r="M33" s="740"/>
    </row>
    <row r="34" spans="1:13" ht="8.1" customHeight="1">
      <c r="A34" s="827"/>
      <c r="B34" s="783"/>
      <c r="C34" s="783"/>
      <c r="D34" s="783"/>
      <c r="E34" s="783"/>
      <c r="F34" s="783"/>
      <c r="G34" s="783"/>
      <c r="H34" s="783"/>
      <c r="I34" s="783"/>
      <c r="J34" s="783"/>
      <c r="K34" s="784"/>
      <c r="L34" s="828"/>
      <c r="M34" s="740"/>
    </row>
    <row r="35" spans="1:13">
      <c r="A35" s="2356" t="s">
        <v>4258</v>
      </c>
      <c r="B35" s="2359" t="s">
        <v>4259</v>
      </c>
      <c r="C35" s="780"/>
      <c r="D35" s="2359"/>
      <c r="E35" s="2359" t="s">
        <v>4228</v>
      </c>
      <c r="F35" s="2362" t="s">
        <v>4254</v>
      </c>
      <c r="G35" s="2364" t="s">
        <v>4230</v>
      </c>
      <c r="H35" s="2365"/>
      <c r="I35" s="2366"/>
      <c r="J35" s="2364" t="s">
        <v>4231</v>
      </c>
      <c r="K35" s="2365"/>
      <c r="L35" s="2367"/>
      <c r="M35" s="740"/>
    </row>
    <row r="36" spans="1:13">
      <c r="A36" s="2358"/>
      <c r="B36" s="2361"/>
      <c r="C36" s="714"/>
      <c r="D36" s="2361"/>
      <c r="E36" s="2361"/>
      <c r="F36" s="2363"/>
      <c r="G36" s="782" t="s">
        <v>4256</v>
      </c>
      <c r="H36" s="2361" t="s">
        <v>4260</v>
      </c>
      <c r="I36" s="2363"/>
      <c r="J36" s="782" t="s">
        <v>4256</v>
      </c>
      <c r="K36" s="2361" t="s">
        <v>4260</v>
      </c>
      <c r="L36" s="2373"/>
      <c r="M36" s="740"/>
    </row>
    <row r="37" spans="1:13" ht="6.75" customHeight="1">
      <c r="A37" s="836"/>
      <c r="B37" s="2396"/>
      <c r="C37" s="2396"/>
      <c r="D37" s="742"/>
      <c r="E37" s="840"/>
      <c r="F37" s="742"/>
      <c r="G37" s="788"/>
      <c r="H37" s="2389"/>
      <c r="I37" s="2389"/>
      <c r="J37" s="743"/>
      <c r="K37" s="2389"/>
      <c r="L37" s="2391"/>
      <c r="M37" s="740"/>
    </row>
    <row r="38" spans="1:13">
      <c r="A38" s="2371" t="s">
        <v>4262</v>
      </c>
      <c r="B38" s="2372"/>
      <c r="C38" s="2372"/>
      <c r="D38" s="2372"/>
      <c r="E38" s="2372"/>
      <c r="F38" s="2372"/>
      <c r="G38" s="2372"/>
      <c r="H38" s="2392">
        <f>H37</f>
        <v>0</v>
      </c>
      <c r="I38" s="2392"/>
      <c r="J38" s="744"/>
      <c r="K38" s="2394">
        <f>K37</f>
        <v>0</v>
      </c>
      <c r="L38" s="2395"/>
      <c r="M38" s="740"/>
    </row>
    <row r="39" spans="1:13" ht="8.1" customHeight="1">
      <c r="A39" s="831"/>
      <c r="B39" s="736"/>
      <c r="C39" s="736"/>
      <c r="D39" s="736"/>
      <c r="E39" s="745"/>
      <c r="F39" s="745"/>
      <c r="G39" s="745"/>
      <c r="H39" s="745"/>
      <c r="I39" s="745"/>
      <c r="J39" s="745"/>
      <c r="K39" s="746"/>
      <c r="L39" s="837"/>
      <c r="M39" s="740"/>
    </row>
    <row r="40" spans="1:13">
      <c r="A40" s="2356" t="s">
        <v>4263</v>
      </c>
      <c r="B40" s="2359" t="s">
        <v>4264</v>
      </c>
      <c r="C40" s="780"/>
      <c r="D40" s="2359" t="s">
        <v>28</v>
      </c>
      <c r="E40" s="2359" t="s">
        <v>4228</v>
      </c>
      <c r="F40" s="2362" t="s">
        <v>4254</v>
      </c>
      <c r="G40" s="2364" t="s">
        <v>4230</v>
      </c>
      <c r="H40" s="2365"/>
      <c r="I40" s="2366"/>
      <c r="J40" s="2364" t="s">
        <v>4231</v>
      </c>
      <c r="K40" s="2365"/>
      <c r="L40" s="2367"/>
      <c r="M40" s="740"/>
    </row>
    <row r="41" spans="1:13">
      <c r="A41" s="2358"/>
      <c r="B41" s="2361"/>
      <c r="C41" s="714"/>
      <c r="D41" s="2361"/>
      <c r="E41" s="2361"/>
      <c r="F41" s="2363"/>
      <c r="G41" s="782" t="s">
        <v>4256</v>
      </c>
      <c r="H41" s="2361" t="s">
        <v>4260</v>
      </c>
      <c r="I41" s="2363"/>
      <c r="J41" s="782" t="s">
        <v>4256</v>
      </c>
      <c r="K41" s="2361" t="s">
        <v>4260</v>
      </c>
      <c r="L41" s="2373"/>
      <c r="M41" s="740"/>
    </row>
    <row r="42" spans="1:13" ht="32.25" customHeight="1">
      <c r="A42" s="836" t="s">
        <v>4319</v>
      </c>
      <c r="B42" s="2396" t="s">
        <v>4321</v>
      </c>
      <c r="C42" s="2396"/>
      <c r="D42" s="747">
        <v>5914655</v>
      </c>
      <c r="E42" s="747">
        <v>8.0000000000000007E-5</v>
      </c>
      <c r="F42" s="747" t="s">
        <v>3367</v>
      </c>
      <c r="G42" s="855">
        <f>'5914655'!G47:I47</f>
        <v>27.8</v>
      </c>
      <c r="H42" s="2397">
        <f>G42*E42</f>
        <v>2.2240000000000003E-3</v>
      </c>
      <c r="I42" s="2398"/>
      <c r="J42" s="748">
        <f>'5914655'!J47</f>
        <v>26.784797297297299</v>
      </c>
      <c r="K42" s="2397">
        <f>J42*E42</f>
        <v>2.1427837837837841E-3</v>
      </c>
      <c r="L42" s="2443"/>
      <c r="M42" s="740"/>
    </row>
    <row r="43" spans="1:13">
      <c r="A43" s="2371" t="s">
        <v>4266</v>
      </c>
      <c r="B43" s="2372"/>
      <c r="C43" s="2372"/>
      <c r="D43" s="2372"/>
      <c r="E43" s="2372"/>
      <c r="F43" s="2372"/>
      <c r="G43" s="2372"/>
      <c r="H43" s="2392">
        <f>SUM(H42:I42)</f>
        <v>2.2240000000000003E-3</v>
      </c>
      <c r="I43" s="2393"/>
      <c r="J43" s="749"/>
      <c r="K43" s="2392">
        <f>SUM(K42:L42)</f>
        <v>2.1427837837837841E-3</v>
      </c>
      <c r="L43" s="2401"/>
      <c r="M43" s="740"/>
    </row>
    <row r="44" spans="1:13" ht="8.1" customHeight="1">
      <c r="A44" s="831"/>
      <c r="B44" s="736"/>
      <c r="C44" s="736"/>
      <c r="D44" s="736"/>
      <c r="E44" s="745"/>
      <c r="F44" s="745"/>
      <c r="G44" s="745"/>
      <c r="H44" s="745"/>
      <c r="I44" s="745"/>
      <c r="J44" s="745"/>
      <c r="K44" s="746"/>
      <c r="L44" s="837"/>
      <c r="M44" s="740"/>
    </row>
    <row r="45" spans="1:13">
      <c r="A45" s="2356" t="s">
        <v>4267</v>
      </c>
      <c r="B45" s="2359" t="s">
        <v>4268</v>
      </c>
      <c r="C45" s="780"/>
      <c r="D45" s="750"/>
      <c r="E45" s="2359" t="s">
        <v>4228</v>
      </c>
      <c r="F45" s="2359" t="s">
        <v>4254</v>
      </c>
      <c r="G45" s="2365" t="s">
        <v>27</v>
      </c>
      <c r="H45" s="2365"/>
      <c r="I45" s="2365"/>
      <c r="J45" s="2359" t="s">
        <v>4256</v>
      </c>
      <c r="K45" s="2359"/>
      <c r="L45" s="2402"/>
      <c r="M45" s="740"/>
    </row>
    <row r="46" spans="1:13">
      <c r="A46" s="2358"/>
      <c r="B46" s="2361"/>
      <c r="C46" s="714"/>
      <c r="D46" s="730"/>
      <c r="E46" s="2361"/>
      <c r="F46" s="2361"/>
      <c r="G46" s="779" t="s">
        <v>2800</v>
      </c>
      <c r="H46" s="779" t="s">
        <v>2801</v>
      </c>
      <c r="I46" s="779" t="s">
        <v>2802</v>
      </c>
      <c r="J46" s="2361"/>
      <c r="K46" s="2361"/>
      <c r="L46" s="2373"/>
      <c r="M46" s="740"/>
    </row>
    <row r="47" spans="1:13" ht="30.75" customHeight="1">
      <c r="A47" s="825" t="s">
        <v>4306</v>
      </c>
      <c r="B47" s="2433" t="s">
        <v>4311</v>
      </c>
      <c r="C47" s="2433"/>
      <c r="D47" s="764"/>
      <c r="E47" s="731">
        <v>1.1780000000000001E-2</v>
      </c>
      <c r="F47" s="731" t="s">
        <v>4269</v>
      </c>
      <c r="G47" s="852">
        <v>5914449</v>
      </c>
      <c r="H47" s="765">
        <v>5914464</v>
      </c>
      <c r="I47" s="853">
        <v>5914479</v>
      </c>
      <c r="J47" s="768"/>
      <c r="K47" s="769"/>
      <c r="L47" s="851"/>
      <c r="M47" s="740"/>
    </row>
    <row r="48" spans="1:13" ht="30.75" customHeight="1">
      <c r="A48" s="838" t="s">
        <v>4307</v>
      </c>
      <c r="B48" s="2446" t="s">
        <v>4312</v>
      </c>
      <c r="C48" s="2446"/>
      <c r="D48" s="770"/>
      <c r="E48" s="747">
        <v>5.2999999999999998E-4</v>
      </c>
      <c r="F48" s="747" t="s">
        <v>4269</v>
      </c>
      <c r="G48" s="751">
        <v>5915322</v>
      </c>
      <c r="H48" s="747">
        <v>5915323</v>
      </c>
      <c r="I48" s="854">
        <v>5915324</v>
      </c>
      <c r="J48" s="753"/>
      <c r="K48" s="754"/>
      <c r="L48" s="839"/>
      <c r="M48" s="740"/>
    </row>
    <row r="49" spans="1:15" ht="8.1" customHeight="1">
      <c r="A49" s="831"/>
      <c r="B49" s="736"/>
      <c r="C49" s="736"/>
      <c r="D49" s="736"/>
      <c r="E49" s="745"/>
      <c r="F49" s="745"/>
      <c r="G49" s="745"/>
      <c r="H49" s="745"/>
      <c r="I49" s="745"/>
      <c r="J49" s="745"/>
      <c r="K49" s="746"/>
      <c r="L49" s="837"/>
      <c r="M49" s="740"/>
    </row>
    <row r="50" spans="1:15">
      <c r="A50" s="2377" t="s">
        <v>4270</v>
      </c>
      <c r="B50" s="2378"/>
      <c r="C50" s="2378"/>
      <c r="D50" s="2378"/>
      <c r="E50" s="2378"/>
      <c r="F50" s="2379"/>
      <c r="G50" s="2364" t="s">
        <v>4230</v>
      </c>
      <c r="H50" s="2365"/>
      <c r="I50" s="2366"/>
      <c r="J50" s="2364" t="s">
        <v>4231</v>
      </c>
      <c r="K50" s="2365"/>
      <c r="L50" s="2367"/>
      <c r="M50" s="740"/>
    </row>
    <row r="51" spans="1:15" ht="15" customHeight="1">
      <c r="A51" s="2380"/>
      <c r="B51" s="2381"/>
      <c r="C51" s="2381"/>
      <c r="D51" s="2381"/>
      <c r="E51" s="2381"/>
      <c r="F51" s="2382"/>
      <c r="G51" s="2469">
        <f>ROUND(H43+K33+H38+G29,2)</f>
        <v>16.45</v>
      </c>
      <c r="H51" s="2470"/>
      <c r="I51" s="2471"/>
      <c r="J51" s="2472">
        <f>ROUND(K43+K38+K33+J29,2)</f>
        <v>15.64</v>
      </c>
      <c r="K51" s="2472"/>
      <c r="L51" s="2473"/>
    </row>
    <row r="52" spans="1:15" s="702" customFormat="1">
      <c r="A52" s="2462" t="s">
        <v>4322</v>
      </c>
      <c r="B52" s="2403"/>
      <c r="C52" s="2403"/>
      <c r="D52" s="2403"/>
      <c r="E52" s="2403"/>
      <c r="F52" s="2403"/>
      <c r="G52" s="2403"/>
      <c r="H52" s="2403"/>
      <c r="I52" s="2403"/>
      <c r="J52" s="2403"/>
      <c r="K52" s="2403"/>
      <c r="L52" s="2463"/>
      <c r="N52" s="703"/>
      <c r="O52" s="703"/>
    </row>
    <row r="53" spans="1:15" s="702" customFormat="1">
      <c r="A53" s="2464" t="s">
        <v>4273</v>
      </c>
      <c r="B53" s="2404"/>
      <c r="C53" s="2404"/>
      <c r="D53" s="2404"/>
      <c r="E53" s="2404"/>
      <c r="F53" s="2404"/>
      <c r="G53" s="2404"/>
      <c r="H53" s="2404"/>
      <c r="I53" s="2404"/>
      <c r="J53" s="2404"/>
      <c r="K53" s="2404"/>
      <c r="L53" s="2465"/>
      <c r="N53" s="703"/>
      <c r="O53" s="703"/>
    </row>
    <row r="54" spans="1:15" s="702" customFormat="1" ht="13.5" thickBot="1">
      <c r="A54" s="2466" t="s">
        <v>4274</v>
      </c>
      <c r="B54" s="2467"/>
      <c r="C54" s="2467"/>
      <c r="D54" s="2467"/>
      <c r="E54" s="2467"/>
      <c r="F54" s="2467"/>
      <c r="G54" s="2467"/>
      <c r="H54" s="2467"/>
      <c r="I54" s="2467"/>
      <c r="J54" s="2467"/>
      <c r="K54" s="2467"/>
      <c r="L54" s="2468"/>
      <c r="N54" s="703"/>
      <c r="O54" s="703"/>
    </row>
  </sheetData>
  <mergeCells count="89">
    <mergeCell ref="A1:L1"/>
    <mergeCell ref="A2:L2"/>
    <mergeCell ref="A3:L3"/>
    <mergeCell ref="A4:L4"/>
    <mergeCell ref="A5:L5"/>
    <mergeCell ref="A52:L52"/>
    <mergeCell ref="A53:L53"/>
    <mergeCell ref="A54:L54"/>
    <mergeCell ref="B17:C17"/>
    <mergeCell ref="B47:C47"/>
    <mergeCell ref="B48:C48"/>
    <mergeCell ref="A50:F51"/>
    <mergeCell ref="G50:I50"/>
    <mergeCell ref="J50:L50"/>
    <mergeCell ref="G51:I51"/>
    <mergeCell ref="J51:L51"/>
    <mergeCell ref="A43:G43"/>
    <mergeCell ref="H43:I43"/>
    <mergeCell ref="K43:L43"/>
    <mergeCell ref="A45:A46"/>
    <mergeCell ref="B45:B46"/>
    <mergeCell ref="E45:E46"/>
    <mergeCell ref="F45:F46"/>
    <mergeCell ref="G45:I45"/>
    <mergeCell ref="J45:L46"/>
    <mergeCell ref="H41:I41"/>
    <mergeCell ref="K41:L41"/>
    <mergeCell ref="B42:C42"/>
    <mergeCell ref="H42:I42"/>
    <mergeCell ref="K42:L42"/>
    <mergeCell ref="A38:G38"/>
    <mergeCell ref="H38:I38"/>
    <mergeCell ref="K38:L38"/>
    <mergeCell ref="A40:A41"/>
    <mergeCell ref="B40:B41"/>
    <mergeCell ref="D40:D41"/>
    <mergeCell ref="E40:E41"/>
    <mergeCell ref="F40:F41"/>
    <mergeCell ref="G40:I40"/>
    <mergeCell ref="J40:L40"/>
    <mergeCell ref="J35:L35"/>
    <mergeCell ref="H36:I36"/>
    <mergeCell ref="K36:L36"/>
    <mergeCell ref="B37:C37"/>
    <mergeCell ref="H37:I37"/>
    <mergeCell ref="K37:L37"/>
    <mergeCell ref="G35:I35"/>
    <mergeCell ref="A35:A36"/>
    <mergeCell ref="B35:B36"/>
    <mergeCell ref="D35:D36"/>
    <mergeCell ref="E35:E36"/>
    <mergeCell ref="F35:F36"/>
    <mergeCell ref="G32:I32"/>
    <mergeCell ref="K32:L32"/>
    <mergeCell ref="A33:J33"/>
    <mergeCell ref="K33:L33"/>
    <mergeCell ref="A28:F29"/>
    <mergeCell ref="G28:I28"/>
    <mergeCell ref="J28:L28"/>
    <mergeCell ref="G29:I29"/>
    <mergeCell ref="J29:L29"/>
    <mergeCell ref="K31:L31"/>
    <mergeCell ref="H25:I25"/>
    <mergeCell ref="K25:L25"/>
    <mergeCell ref="A26:G26"/>
    <mergeCell ref="H26:I26"/>
    <mergeCell ref="K26:L26"/>
    <mergeCell ref="H24:I24"/>
    <mergeCell ref="K24:L24"/>
    <mergeCell ref="A19:G19"/>
    <mergeCell ref="A21:A22"/>
    <mergeCell ref="B21:B22"/>
    <mergeCell ref="D21:D22"/>
    <mergeCell ref="E21:E22"/>
    <mergeCell ref="G21:I21"/>
    <mergeCell ref="J21:L21"/>
    <mergeCell ref="H22:I22"/>
    <mergeCell ref="K22:L22"/>
    <mergeCell ref="H23:I23"/>
    <mergeCell ref="K23:L23"/>
    <mergeCell ref="A11:L11"/>
    <mergeCell ref="A14:A16"/>
    <mergeCell ref="B14:B16"/>
    <mergeCell ref="D14:D16"/>
    <mergeCell ref="E14:F15"/>
    <mergeCell ref="G14:I14"/>
    <mergeCell ref="J14:L14"/>
    <mergeCell ref="G15:H15"/>
    <mergeCell ref="J15:K15"/>
  </mergeCells>
  <printOptions horizontalCentered="1"/>
  <pageMargins left="0.78740157480314965" right="0.19685039370078741" top="0.39370078740157483" bottom="0.78740157480314965" header="0.11811023622047245" footer="0.31496062992125984"/>
  <pageSetup paperSize="9" scale="54" firstPageNumber="41" fitToHeight="100" orientation="portrait" r:id="rId1"/>
  <headerFooter scaleWithDoc="0">
    <oddHeader>&amp;RPágina &amp;P de &amp;N</oddHeader>
    <oddFooter>&amp;R&amp;G</oddFoot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4">
    <outlinePr summaryBelow="0"/>
    <pageSetUpPr fitToPage="1"/>
  </sheetPr>
  <dimension ref="A1:P233"/>
  <sheetViews>
    <sheetView view="pageBreakPreview" zoomScale="85" zoomScaleNormal="70" zoomScaleSheetLayoutView="85" workbookViewId="0">
      <selection activeCell="F21" sqref="F21"/>
    </sheetView>
  </sheetViews>
  <sheetFormatPr defaultColWidth="9.140625" defaultRowHeight="15"/>
  <cols>
    <col min="1" max="1" width="12.85546875" style="543" customWidth="1"/>
    <col min="2" max="2" width="64.85546875" style="540" bestFit="1" customWidth="1"/>
    <col min="3" max="3" width="17.85546875" style="540" customWidth="1"/>
    <col min="4" max="4" width="14.85546875" style="540" bestFit="1" customWidth="1"/>
    <col min="5" max="5" width="12.85546875" style="540" customWidth="1"/>
    <col min="6" max="6" width="14" style="540" customWidth="1"/>
    <col min="7" max="7" width="16.42578125" style="540" customWidth="1"/>
    <col min="8" max="8" width="19.42578125" style="540" bestFit="1" customWidth="1"/>
    <col min="9" max="9" width="17.7109375" style="540" customWidth="1"/>
    <col min="10" max="10" width="15" style="540" customWidth="1"/>
    <col min="11" max="11" width="18.85546875" style="544" customWidth="1"/>
    <col min="12" max="12" width="16.42578125" style="540" customWidth="1"/>
    <col min="13" max="13" width="11.5703125" style="540" customWidth="1"/>
    <col min="14" max="14" width="35.140625" style="540" bestFit="1" customWidth="1"/>
    <col min="15" max="15" width="21" style="540" customWidth="1"/>
    <col min="16" max="16384" width="9.140625" style="540"/>
  </cols>
  <sheetData>
    <row r="1" spans="1:16" ht="25.5">
      <c r="A1" s="1718" t="s">
        <v>0</v>
      </c>
      <c r="B1" s="1719"/>
      <c r="C1" s="1719"/>
      <c r="D1" s="1719"/>
      <c r="E1" s="1719"/>
      <c r="F1" s="1719"/>
      <c r="G1" s="1719"/>
      <c r="H1" s="1719"/>
      <c r="I1" s="1719"/>
      <c r="J1" s="1719"/>
      <c r="K1" s="1719"/>
      <c r="L1" s="1719"/>
      <c r="M1" s="1719"/>
      <c r="N1" s="1720"/>
    </row>
    <row r="2" spans="1:16" ht="23.25">
      <c r="A2" s="1724" t="s">
        <v>3314</v>
      </c>
      <c r="B2" s="1725"/>
      <c r="C2" s="1725"/>
      <c r="D2" s="1725"/>
      <c r="E2" s="1725"/>
      <c r="F2" s="1725"/>
      <c r="G2" s="1725"/>
      <c r="H2" s="1725"/>
      <c r="I2" s="1725"/>
      <c r="J2" s="1725"/>
      <c r="K2" s="1725"/>
      <c r="L2" s="1725"/>
      <c r="M2" s="1725"/>
      <c r="N2" s="1726"/>
    </row>
    <row r="3" spans="1:16" ht="15.75">
      <c r="A3" s="1721" t="s">
        <v>3315</v>
      </c>
      <c r="B3" s="1722"/>
      <c r="C3" s="1722"/>
      <c r="D3" s="1722"/>
      <c r="E3" s="1722"/>
      <c r="F3" s="1722"/>
      <c r="G3" s="1722"/>
      <c r="H3" s="1722"/>
      <c r="I3" s="1722"/>
      <c r="J3" s="1722"/>
      <c r="K3" s="1722"/>
      <c r="L3" s="1722"/>
      <c r="M3" s="1722"/>
      <c r="N3" s="1723"/>
    </row>
    <row r="4" spans="1:16" ht="15.75">
      <c r="A4" s="1721" t="s">
        <v>3</v>
      </c>
      <c r="B4" s="1722"/>
      <c r="C4" s="1722"/>
      <c r="D4" s="1722"/>
      <c r="E4" s="1722"/>
      <c r="F4" s="1722"/>
      <c r="G4" s="1722"/>
      <c r="H4" s="1722"/>
      <c r="I4" s="1722"/>
      <c r="J4" s="1722"/>
      <c r="K4" s="1722"/>
      <c r="L4" s="1722"/>
      <c r="M4" s="1722"/>
      <c r="N4" s="1723"/>
    </row>
    <row r="5" spans="1:16" ht="15.75">
      <c r="A5" s="1731" t="s">
        <v>4</v>
      </c>
      <c r="B5" s="1732"/>
      <c r="C5" s="1732"/>
      <c r="D5" s="1732"/>
      <c r="E5" s="1732"/>
      <c r="F5" s="1732"/>
      <c r="G5" s="1732"/>
      <c r="H5" s="1732"/>
      <c r="I5" s="1732"/>
      <c r="J5" s="1732"/>
      <c r="K5" s="1732"/>
      <c r="L5" s="1732"/>
      <c r="M5" s="1732"/>
      <c r="N5" s="1733"/>
    </row>
    <row r="6" spans="1:16">
      <c r="A6" s="69" t="s">
        <v>5</v>
      </c>
      <c r="B6" s="1727" t="str">
        <f>ORÇAMENTO!C6</f>
        <v>PAVIMENTAÇÃO URBANA EM SANTO ANTONIO DO LESTE</v>
      </c>
      <c r="C6" s="1727"/>
      <c r="D6" s="1727"/>
      <c r="E6" s="1727"/>
      <c r="F6" s="1727"/>
      <c r="G6" s="1727"/>
      <c r="H6" s="1727"/>
      <c r="I6" s="1727"/>
      <c r="J6" s="1727"/>
      <c r="K6" s="1727"/>
      <c r="L6" s="1727"/>
      <c r="M6" s="1727"/>
      <c r="N6" s="1728"/>
    </row>
    <row r="7" spans="1:16">
      <c r="A7" s="70" t="s">
        <v>50</v>
      </c>
      <c r="B7" s="1729" t="str">
        <f>ORÇAMENTO!C7</f>
        <v>AVENIDA FORTALEZA TRECHO 01</v>
      </c>
      <c r="C7" s="1729"/>
      <c r="D7" s="1729"/>
      <c r="E7" s="1729"/>
      <c r="F7" s="1729"/>
      <c r="G7" s="1729"/>
      <c r="H7" s="1729"/>
      <c r="I7" s="1729"/>
      <c r="J7" s="1729"/>
      <c r="K7" s="1729"/>
      <c r="L7" s="1729"/>
      <c r="M7" s="1729"/>
      <c r="N7" s="1730"/>
    </row>
    <row r="8" spans="1:16">
      <c r="A8" s="70" t="s">
        <v>6</v>
      </c>
      <c r="B8" s="1729" t="str">
        <f>ORÇAMENTO!C8</f>
        <v>PREFEITURA MUNICIPAL DE SANTO ANTONIO DO LESTE</v>
      </c>
      <c r="C8" s="1729"/>
      <c r="D8" s="1729"/>
      <c r="E8" s="1729"/>
      <c r="F8" s="1729"/>
      <c r="G8" s="1729"/>
      <c r="H8" s="1729"/>
      <c r="I8" s="1729"/>
      <c r="J8" s="1729"/>
      <c r="K8" s="1729"/>
      <c r="L8" s="1729"/>
      <c r="M8" s="1729"/>
      <c r="N8" s="1730"/>
    </row>
    <row r="9" spans="1:16">
      <c r="A9" s="71" t="s">
        <v>7</v>
      </c>
      <c r="B9" s="1715" t="str">
        <f>ORÇAMENTO!C9</f>
        <v>JANEIRO/2022</v>
      </c>
      <c r="C9" s="1716"/>
      <c r="D9" s="1716"/>
      <c r="E9" s="1716"/>
      <c r="F9" s="1716"/>
      <c r="G9" s="1716"/>
      <c r="H9" s="1716"/>
      <c r="I9" s="1716"/>
      <c r="J9" s="1716"/>
      <c r="K9" s="1716"/>
      <c r="L9" s="1716"/>
      <c r="M9" s="1716"/>
      <c r="N9" s="1717"/>
    </row>
    <row r="10" spans="1:16" ht="20.25" customHeight="1">
      <c r="A10" s="1711" t="s">
        <v>3984</v>
      </c>
      <c r="B10" s="1711"/>
      <c r="C10" s="1711"/>
      <c r="D10" s="1711"/>
      <c r="E10" s="1711"/>
      <c r="F10" s="1711"/>
      <c r="G10" s="1711"/>
      <c r="H10" s="1711"/>
      <c r="I10" s="1711"/>
      <c r="J10" s="1711"/>
      <c r="K10" s="1711"/>
      <c r="L10" s="1711"/>
      <c r="M10" s="1711"/>
      <c r="N10" s="1711"/>
      <c r="O10" s="540" t="str">
        <f>ORÇAMENTO!K7</f>
        <v>NÃO DESONERADO</v>
      </c>
    </row>
    <row r="11" spans="1:16" ht="45">
      <c r="A11" s="545" t="s">
        <v>3292</v>
      </c>
      <c r="B11" s="545" t="s">
        <v>4048</v>
      </c>
      <c r="C11" s="545" t="s">
        <v>4049</v>
      </c>
      <c r="D11" s="545" t="s">
        <v>4050</v>
      </c>
      <c r="E11" s="545" t="s">
        <v>4051</v>
      </c>
      <c r="F11" s="545" t="s">
        <v>4052</v>
      </c>
      <c r="G11" s="545" t="s">
        <v>4053</v>
      </c>
      <c r="H11" s="545" t="s">
        <v>17</v>
      </c>
      <c r="I11" s="545" t="s">
        <v>4054</v>
      </c>
      <c r="J11" s="545" t="s">
        <v>4055</v>
      </c>
      <c r="K11" s="546" t="s">
        <v>4056</v>
      </c>
      <c r="L11" s="545" t="s">
        <v>4057</v>
      </c>
      <c r="M11" s="545" t="s">
        <v>16</v>
      </c>
      <c r="N11" s="545" t="s">
        <v>4058</v>
      </c>
      <c r="O11" s="540" t="s">
        <v>3459</v>
      </c>
      <c r="P11" s="540" t="s">
        <v>3458</v>
      </c>
    </row>
    <row r="12" spans="1:16" ht="42.75">
      <c r="A12" s="547" t="s">
        <v>4059</v>
      </c>
      <c r="B12" s="548" t="s">
        <v>12897</v>
      </c>
      <c r="C12" s="549" t="s">
        <v>10435</v>
      </c>
      <c r="D12" s="549" t="s">
        <v>17947</v>
      </c>
      <c r="E12" s="549">
        <v>2</v>
      </c>
      <c r="F12" s="658">
        <v>385</v>
      </c>
      <c r="G12" s="658">
        <v>60</v>
      </c>
      <c r="H12" s="549">
        <v>1</v>
      </c>
      <c r="I12" s="547">
        <v>0.5</v>
      </c>
      <c r="J12" s="1274">
        <f>IF($O$10=$O$11,O12,P12)</f>
        <v>313.44349999999997</v>
      </c>
      <c r="K12" s="550">
        <f>TRUNC(IF(E12=0,0,(((F12*E12*I12)/G12)*J12)*H12),2)</f>
        <v>2011.26</v>
      </c>
      <c r="L12" s="547" t="s">
        <v>49</v>
      </c>
      <c r="M12" s="1025" t="s">
        <v>10437</v>
      </c>
      <c r="N12" s="548" t="s">
        <v>10436</v>
      </c>
      <c r="O12" s="540">
        <f>VLOOKUP(M12,'SERVIÇO OUT SICRO '!$B:$J,6,FALSE)</f>
        <v>313.44349999999997</v>
      </c>
      <c r="P12" s="540">
        <f>VLOOKUP(M12,'SERVIÇO OUT SICRO '!$B:$J,8,FALSE)</f>
        <v>310.43810000000002</v>
      </c>
    </row>
    <row r="13" spans="1:16" ht="42.75">
      <c r="A13" s="547" t="s">
        <v>4060</v>
      </c>
      <c r="B13" s="551" t="s">
        <v>12909</v>
      </c>
      <c r="C13" s="549" t="s">
        <v>10435</v>
      </c>
      <c r="D13" s="1292" t="s">
        <v>17947</v>
      </c>
      <c r="E13" s="549">
        <v>2</v>
      </c>
      <c r="F13" s="1293">
        <v>385</v>
      </c>
      <c r="G13" s="658">
        <v>60</v>
      </c>
      <c r="H13" s="549">
        <v>1</v>
      </c>
      <c r="I13" s="657">
        <v>1</v>
      </c>
      <c r="J13" s="1274">
        <f t="shared" ref="J13:J16" si="0">IF($O$10=$O$11,O13,P13)</f>
        <v>313.44349999999997</v>
      </c>
      <c r="K13" s="550">
        <f t="shared" ref="K13:K16" si="1">TRUNC(IF(E13=0,0,(((F13*E13*I13)/G13)*J13)*H13),2)</f>
        <v>4022.52</v>
      </c>
      <c r="L13" s="547" t="s">
        <v>49</v>
      </c>
      <c r="M13" s="1025" t="s">
        <v>10437</v>
      </c>
      <c r="N13" s="548" t="s">
        <v>10436</v>
      </c>
      <c r="O13" s="540">
        <f>VLOOKUP(M13,'SERVIÇO OUT SICRO '!$B:$J,6,FALSE)</f>
        <v>313.44349999999997</v>
      </c>
      <c r="P13" s="540">
        <f>VLOOKUP(M13,'SERVIÇO OUT SICRO '!$B:$J,8,FALSE)</f>
        <v>310.43810000000002</v>
      </c>
    </row>
    <row r="14" spans="1:16" ht="42.75">
      <c r="A14" s="547" t="s">
        <v>4061</v>
      </c>
      <c r="B14" s="548" t="s">
        <v>12892</v>
      </c>
      <c r="C14" s="549" t="s">
        <v>10435</v>
      </c>
      <c r="D14" s="1292" t="s">
        <v>17947</v>
      </c>
      <c r="E14" s="549">
        <v>2</v>
      </c>
      <c r="F14" s="1293">
        <v>385</v>
      </c>
      <c r="G14" s="658">
        <v>60</v>
      </c>
      <c r="H14" s="549">
        <v>1</v>
      </c>
      <c r="I14" s="657">
        <v>1</v>
      </c>
      <c r="J14" s="1274">
        <f t="shared" si="0"/>
        <v>313.44349999999997</v>
      </c>
      <c r="K14" s="550">
        <f t="shared" si="1"/>
        <v>4022.52</v>
      </c>
      <c r="L14" s="547" t="s">
        <v>49</v>
      </c>
      <c r="M14" s="1025" t="s">
        <v>10437</v>
      </c>
      <c r="N14" s="548" t="s">
        <v>10436</v>
      </c>
      <c r="O14" s="540">
        <f>VLOOKUP(M14,'SERVIÇO OUT SICRO '!$B:$J,6,FALSE)</f>
        <v>313.44349999999997</v>
      </c>
      <c r="P14" s="540">
        <f>VLOOKUP(M14,'SERVIÇO OUT SICRO '!$B:$J,8,FALSE)</f>
        <v>310.43810000000002</v>
      </c>
    </row>
    <row r="15" spans="1:16" ht="48.75" customHeight="1">
      <c r="A15" s="547" t="s">
        <v>4062</v>
      </c>
      <c r="B15" s="548" t="s">
        <v>20454</v>
      </c>
      <c r="C15" s="549" t="s">
        <v>10435</v>
      </c>
      <c r="D15" s="1292" t="s">
        <v>17947</v>
      </c>
      <c r="E15" s="549">
        <v>2</v>
      </c>
      <c r="F15" s="1293">
        <v>385</v>
      </c>
      <c r="G15" s="658">
        <v>60</v>
      </c>
      <c r="H15" s="549">
        <v>1</v>
      </c>
      <c r="I15" s="657">
        <v>0.5</v>
      </c>
      <c r="J15" s="1274">
        <f t="shared" si="0"/>
        <v>313.44349999999997</v>
      </c>
      <c r="K15" s="550">
        <f t="shared" si="1"/>
        <v>2011.26</v>
      </c>
      <c r="L15" s="547" t="s">
        <v>49</v>
      </c>
      <c r="M15" s="1025" t="s">
        <v>10437</v>
      </c>
      <c r="N15" s="548" t="s">
        <v>10436</v>
      </c>
      <c r="O15" s="540">
        <f>VLOOKUP(M15,'SERVIÇO OUT SICRO '!$B:$J,6,FALSE)</f>
        <v>313.44349999999997</v>
      </c>
      <c r="P15" s="540">
        <f>VLOOKUP(M15,'SERVIÇO OUT SICRO '!$B:$J,8,FALSE)</f>
        <v>310.43810000000002</v>
      </c>
    </row>
    <row r="16" spans="1:16" ht="42.75">
      <c r="A16" s="547" t="s">
        <v>4063</v>
      </c>
      <c r="B16" s="548" t="s">
        <v>12935</v>
      </c>
      <c r="C16" s="549" t="s">
        <v>10435</v>
      </c>
      <c r="D16" s="1292" t="s">
        <v>17947</v>
      </c>
      <c r="E16" s="549">
        <v>2</v>
      </c>
      <c r="F16" s="1293">
        <v>385</v>
      </c>
      <c r="G16" s="658">
        <v>60</v>
      </c>
      <c r="H16" s="549">
        <v>1</v>
      </c>
      <c r="I16" s="657">
        <v>0.5</v>
      </c>
      <c r="J16" s="1274">
        <f t="shared" si="0"/>
        <v>313.44349999999997</v>
      </c>
      <c r="K16" s="550">
        <f t="shared" si="1"/>
        <v>2011.26</v>
      </c>
      <c r="L16" s="547" t="s">
        <v>49</v>
      </c>
      <c r="M16" s="885" t="s">
        <v>10437</v>
      </c>
      <c r="N16" s="548" t="s">
        <v>10436</v>
      </c>
      <c r="O16" s="540">
        <f>VLOOKUP(M16,'SERVIÇO OUT SICRO '!$B:$J,6,FALSE)</f>
        <v>313.44349999999997</v>
      </c>
      <c r="P16" s="540">
        <f>VLOOKUP(M16,'SERVIÇO OUT SICRO '!$B:$J,8,FALSE)</f>
        <v>310.43810000000002</v>
      </c>
    </row>
    <row r="17" spans="1:16" ht="42.75">
      <c r="A17" s="1386" t="s">
        <v>20450</v>
      </c>
      <c r="B17" s="551" t="s">
        <v>4137</v>
      </c>
      <c r="C17" s="1292" t="s">
        <v>10435</v>
      </c>
      <c r="D17" s="1292" t="s">
        <v>17947</v>
      </c>
      <c r="E17" s="1292">
        <v>2</v>
      </c>
      <c r="F17" s="1293">
        <v>385</v>
      </c>
      <c r="G17" s="1293">
        <v>60</v>
      </c>
      <c r="H17" s="1292">
        <v>1</v>
      </c>
      <c r="I17" s="657">
        <v>1</v>
      </c>
      <c r="J17" s="1274">
        <f t="shared" ref="J17:J19" si="2">IF($O$10=$O$11,O17,P17)</f>
        <v>313.44349999999997</v>
      </c>
      <c r="K17" s="550">
        <f t="shared" ref="K17:K19" si="3">TRUNC(IF(E17=0,0,(((F17*E17*I17)/G17)*J17)*H17),2)</f>
        <v>4022.52</v>
      </c>
      <c r="L17" s="1386" t="s">
        <v>49</v>
      </c>
      <c r="M17" s="1386" t="s">
        <v>10437</v>
      </c>
      <c r="N17" s="548" t="s">
        <v>10436</v>
      </c>
      <c r="O17" s="540">
        <f>VLOOKUP(M17,'SERVIÇO OUT SICRO '!$B:$J,6,FALSE)</f>
        <v>313.44349999999997</v>
      </c>
      <c r="P17" s="540">
        <f>VLOOKUP(M17,'SERVIÇO OUT SICRO '!$B:$J,8,FALSE)</f>
        <v>310.43810000000002</v>
      </c>
    </row>
    <row r="18" spans="1:16" ht="42.75">
      <c r="A18" s="1386" t="s">
        <v>20451</v>
      </c>
      <c r="B18" s="548" t="s">
        <v>20455</v>
      </c>
      <c r="C18" s="1292" t="s">
        <v>10435</v>
      </c>
      <c r="D18" s="1292" t="s">
        <v>17947</v>
      </c>
      <c r="E18" s="1292">
        <v>2</v>
      </c>
      <c r="F18" s="1293">
        <v>385</v>
      </c>
      <c r="G18" s="1293">
        <v>60</v>
      </c>
      <c r="H18" s="1292">
        <v>1</v>
      </c>
      <c r="I18" s="657">
        <v>1</v>
      </c>
      <c r="J18" s="1274">
        <f t="shared" si="2"/>
        <v>313.44349999999997</v>
      </c>
      <c r="K18" s="550">
        <f t="shared" si="3"/>
        <v>4022.52</v>
      </c>
      <c r="L18" s="1386" t="s">
        <v>49</v>
      </c>
      <c r="M18" s="1386" t="s">
        <v>10437</v>
      </c>
      <c r="N18" s="548" t="s">
        <v>10436</v>
      </c>
      <c r="O18" s="540">
        <f>VLOOKUP(M18,'SERVIÇO OUT SICRO '!$B:$J,6,FALSE)</f>
        <v>313.44349999999997</v>
      </c>
      <c r="P18" s="540">
        <f>VLOOKUP(M18,'SERVIÇO OUT SICRO '!$B:$J,8,FALSE)</f>
        <v>310.43810000000002</v>
      </c>
    </row>
    <row r="19" spans="1:16" ht="48.75" customHeight="1">
      <c r="A19" s="1386" t="s">
        <v>20452</v>
      </c>
      <c r="B19" s="548" t="s">
        <v>4136</v>
      </c>
      <c r="C19" s="1292" t="s">
        <v>10435</v>
      </c>
      <c r="D19" s="1292" t="s">
        <v>17947</v>
      </c>
      <c r="E19" s="1292">
        <v>2</v>
      </c>
      <c r="F19" s="1293">
        <v>385</v>
      </c>
      <c r="G19" s="1293">
        <v>60</v>
      </c>
      <c r="H19" s="1292">
        <v>1</v>
      </c>
      <c r="I19" s="657">
        <v>1</v>
      </c>
      <c r="J19" s="1274">
        <f t="shared" si="2"/>
        <v>313.44349999999997</v>
      </c>
      <c r="K19" s="550">
        <f t="shared" si="3"/>
        <v>4022.52</v>
      </c>
      <c r="L19" s="1386" t="s">
        <v>49</v>
      </c>
      <c r="M19" s="1386" t="s">
        <v>10437</v>
      </c>
      <c r="N19" s="548" t="s">
        <v>10436</v>
      </c>
      <c r="O19" s="540">
        <f>VLOOKUP(M19,'SERVIÇO OUT SICRO '!$B:$J,6,FALSE)</f>
        <v>313.44349999999997</v>
      </c>
      <c r="P19" s="540">
        <f>VLOOKUP(M19,'SERVIÇO OUT SICRO '!$B:$J,8,FALSE)</f>
        <v>310.43810000000002</v>
      </c>
    </row>
    <row r="20" spans="1:16" ht="45">
      <c r="A20" s="545" t="s">
        <v>4064</v>
      </c>
      <c r="B20" s="545" t="s">
        <v>4065</v>
      </c>
      <c r="C20" s="545" t="s">
        <v>4049</v>
      </c>
      <c r="D20" s="545" t="s">
        <v>4050</v>
      </c>
      <c r="E20" s="545" t="s">
        <v>4051</v>
      </c>
      <c r="F20" s="545" t="s">
        <v>4052</v>
      </c>
      <c r="G20" s="545" t="s">
        <v>4053</v>
      </c>
      <c r="H20" s="545" t="s">
        <v>17</v>
      </c>
      <c r="I20" s="545" t="s">
        <v>4054</v>
      </c>
      <c r="J20" s="545" t="s">
        <v>4055</v>
      </c>
      <c r="K20" s="546" t="s">
        <v>4056</v>
      </c>
      <c r="L20" s="545" t="s">
        <v>4057</v>
      </c>
      <c r="M20" s="545" t="s">
        <v>16</v>
      </c>
      <c r="N20" s="545" t="s">
        <v>4058</v>
      </c>
    </row>
    <row r="21" spans="1:16" ht="42.75" customHeight="1">
      <c r="A21" s="652" t="s">
        <v>4066</v>
      </c>
      <c r="B21" s="548" t="s">
        <v>13008</v>
      </c>
      <c r="C21" s="549" t="s">
        <v>10435</v>
      </c>
      <c r="D21" s="1292" t="s">
        <v>17947</v>
      </c>
      <c r="E21" s="549">
        <v>1</v>
      </c>
      <c r="F21" s="1293">
        <v>385</v>
      </c>
      <c r="G21" s="658">
        <v>60</v>
      </c>
      <c r="H21" s="549">
        <v>1</v>
      </c>
      <c r="I21" s="657">
        <v>1</v>
      </c>
      <c r="J21" s="1274">
        <f t="shared" ref="J21:J23" si="4">IF($O$10=$O$11,O21,P21)</f>
        <v>278.69310000000002</v>
      </c>
      <c r="K21" s="550">
        <f t="shared" ref="K21:K23" si="5">TRUNC(IF(E21=0,0,(((F21*E21*I21)/G21)*J21)*H21),2)</f>
        <v>1788.28</v>
      </c>
      <c r="L21" s="1340" t="s">
        <v>49</v>
      </c>
      <c r="M21" s="1290" t="s">
        <v>12758</v>
      </c>
      <c r="N21" s="548" t="s">
        <v>4067</v>
      </c>
      <c r="O21" s="540">
        <f>VLOOKUP(M21,'SERVIÇO OUT SICRO '!$B:$J,6,FALSE)</f>
        <v>278.69310000000002</v>
      </c>
      <c r="P21" s="540">
        <f>VLOOKUP(M21,'SERVIÇO OUT SICRO '!$B:$J,8,FALSE)</f>
        <v>276.24779999999998</v>
      </c>
    </row>
    <row r="22" spans="1:16" ht="42.75" customHeight="1">
      <c r="A22" s="1025" t="s">
        <v>4068</v>
      </c>
      <c r="B22" s="548" t="s">
        <v>4139</v>
      </c>
      <c r="C22" s="549" t="s">
        <v>10435</v>
      </c>
      <c r="D22" s="1292" t="s">
        <v>17947</v>
      </c>
      <c r="E22" s="549">
        <v>1</v>
      </c>
      <c r="F22" s="1293">
        <v>385</v>
      </c>
      <c r="G22" s="658">
        <v>60</v>
      </c>
      <c r="H22" s="549">
        <v>1</v>
      </c>
      <c r="I22" s="657">
        <v>1</v>
      </c>
      <c r="J22" s="1274">
        <f t="shared" si="4"/>
        <v>228.20939999999999</v>
      </c>
      <c r="K22" s="550">
        <f t="shared" si="5"/>
        <v>1464.34</v>
      </c>
      <c r="L22" s="1340" t="s">
        <v>49</v>
      </c>
      <c r="M22" s="652" t="s">
        <v>4135</v>
      </c>
      <c r="N22" s="548" t="s">
        <v>4067</v>
      </c>
      <c r="O22" s="540">
        <f>VLOOKUP(M22,'SERVIÇO OUT SICRO '!$B:$J,6,FALSE)</f>
        <v>228.20939999999999</v>
      </c>
      <c r="P22" s="540">
        <f>VLOOKUP(M22,'SERVIÇO OUT SICRO '!$B:$J,8,FALSE)</f>
        <v>225.76410000000001</v>
      </c>
    </row>
    <row r="23" spans="1:16" ht="42.75" customHeight="1">
      <c r="A23" s="1025" t="s">
        <v>4069</v>
      </c>
      <c r="B23" s="548" t="s">
        <v>13029</v>
      </c>
      <c r="C23" s="549" t="s">
        <v>10435</v>
      </c>
      <c r="D23" s="1292" t="s">
        <v>17947</v>
      </c>
      <c r="E23" s="549">
        <v>1</v>
      </c>
      <c r="F23" s="1293">
        <v>385</v>
      </c>
      <c r="G23" s="658">
        <v>60</v>
      </c>
      <c r="H23" s="549">
        <v>1</v>
      </c>
      <c r="I23" s="657">
        <v>1</v>
      </c>
      <c r="J23" s="1274">
        <f t="shared" si="4"/>
        <v>233.98670000000001</v>
      </c>
      <c r="K23" s="550">
        <f t="shared" si="5"/>
        <v>1501.41</v>
      </c>
      <c r="L23" s="1340" t="s">
        <v>49</v>
      </c>
      <c r="M23" s="652" t="s">
        <v>12787</v>
      </c>
      <c r="N23" s="548" t="s">
        <v>4067</v>
      </c>
      <c r="O23" s="540">
        <f>VLOOKUP(M23,'SERVIÇO OUT SICRO '!$B:$J,6,FALSE)</f>
        <v>233.98670000000001</v>
      </c>
      <c r="P23" s="540">
        <f>VLOOKUP(M23,'SERVIÇO OUT SICRO '!$B:$J,8,FALSE)</f>
        <v>230.9813</v>
      </c>
    </row>
    <row r="24" spans="1:16" ht="42.75" customHeight="1">
      <c r="A24" s="1386" t="s">
        <v>20453</v>
      </c>
      <c r="B24" s="548" t="s">
        <v>12965</v>
      </c>
      <c r="C24" s="1292" t="s">
        <v>10435</v>
      </c>
      <c r="D24" s="1292" t="s">
        <v>17947</v>
      </c>
      <c r="E24" s="1292">
        <v>1</v>
      </c>
      <c r="F24" s="1293">
        <v>385</v>
      </c>
      <c r="G24" s="1293">
        <v>60</v>
      </c>
      <c r="H24" s="1292">
        <v>1</v>
      </c>
      <c r="I24" s="657">
        <v>1</v>
      </c>
      <c r="J24" s="1274">
        <f t="shared" ref="J24" si="6">IF($O$10=$O$11,O24,P24)</f>
        <v>371.73970000000003</v>
      </c>
      <c r="K24" s="550">
        <f t="shared" ref="K24" si="7">TRUNC(IF(E24=0,0,(((F24*E24*I24)/G24)*J24)*H24),2)</f>
        <v>2385.3200000000002</v>
      </c>
      <c r="L24" s="1386" t="s">
        <v>49</v>
      </c>
      <c r="M24" s="1386" t="s">
        <v>4134</v>
      </c>
      <c r="N24" s="548" t="s">
        <v>4067</v>
      </c>
      <c r="O24" s="540">
        <f>VLOOKUP(M24,'SERVIÇO OUT SICRO '!$B:$J,6,FALSE)</f>
        <v>371.73970000000003</v>
      </c>
      <c r="P24" s="540">
        <f>VLOOKUP(M24,'SERVIÇO OUT SICRO '!$B:$J,8,FALSE)</f>
        <v>369.2944</v>
      </c>
    </row>
    <row r="25" spans="1:16">
      <c r="A25" s="1712" t="s">
        <v>20456</v>
      </c>
      <c r="B25" s="1713"/>
      <c r="C25" s="1713"/>
      <c r="D25" s="1713"/>
      <c r="E25" s="1713"/>
      <c r="F25" s="1713"/>
      <c r="G25" s="1713"/>
      <c r="H25" s="1713"/>
      <c r="I25" s="1713"/>
      <c r="J25" s="1713"/>
      <c r="K25" s="552">
        <f>TRUNC(SUM(K12:K24),2)</f>
        <v>33285.730000000003</v>
      </c>
      <c r="L25" s="553"/>
      <c r="M25" s="553"/>
      <c r="N25" s="553"/>
    </row>
    <row r="26" spans="1:16">
      <c r="A26" s="1712" t="s">
        <v>20457</v>
      </c>
      <c r="B26" s="1713"/>
      <c r="C26" s="1713"/>
      <c r="D26" s="1713"/>
      <c r="E26" s="1713"/>
      <c r="F26" s="1713"/>
      <c r="G26" s="1713"/>
      <c r="H26" s="1713"/>
      <c r="I26" s="1713"/>
      <c r="J26" s="1713"/>
      <c r="K26" s="552">
        <f>K25</f>
        <v>33285.730000000003</v>
      </c>
      <c r="L26" s="553"/>
      <c r="M26" s="553"/>
      <c r="N26" s="553"/>
    </row>
    <row r="27" spans="1:16" ht="38.25" customHeight="1">
      <c r="A27" s="554" t="s">
        <v>4070</v>
      </c>
      <c r="B27" s="1714"/>
      <c r="C27" s="1714"/>
      <c r="D27" s="1714"/>
      <c r="E27" s="1714"/>
      <c r="F27" s="1714"/>
      <c r="G27" s="1714"/>
      <c r="H27" s="1714"/>
      <c r="I27" s="1714"/>
      <c r="J27" s="1714"/>
      <c r="K27" s="1714"/>
      <c r="L27" s="1714"/>
      <c r="M27" s="1714"/>
      <c r="N27" s="1714"/>
    </row>
    <row r="28" spans="1:16" ht="33" customHeight="1">
      <c r="A28" s="555" t="s">
        <v>4071</v>
      </c>
      <c r="B28" s="1710" t="s">
        <v>20459</v>
      </c>
      <c r="C28" s="1710"/>
      <c r="D28" s="1710"/>
      <c r="E28" s="1710"/>
      <c r="F28" s="1710"/>
      <c r="G28" s="1710"/>
      <c r="H28" s="1710"/>
      <c r="I28" s="1710"/>
      <c r="J28" s="1710"/>
      <c r="K28" s="1710"/>
      <c r="L28" s="1710"/>
      <c r="M28" s="1710"/>
      <c r="N28" s="1710"/>
    </row>
    <row r="29" spans="1:16" ht="36.75" customHeight="1">
      <c r="A29" s="555" t="s">
        <v>4072</v>
      </c>
      <c r="B29" s="1710" t="s">
        <v>4077</v>
      </c>
      <c r="C29" s="1710"/>
      <c r="D29" s="1710"/>
      <c r="E29" s="1710"/>
      <c r="F29" s="1710"/>
      <c r="G29" s="1710"/>
      <c r="H29" s="1710"/>
      <c r="I29" s="1710"/>
      <c r="J29" s="1710"/>
      <c r="K29" s="1710"/>
      <c r="L29" s="1710"/>
      <c r="M29" s="1710"/>
      <c r="N29" s="1710"/>
    </row>
    <row r="30" spans="1:16" ht="46.5" customHeight="1">
      <c r="A30" s="555" t="s">
        <v>4073</v>
      </c>
      <c r="B30" s="1710" t="s">
        <v>20458</v>
      </c>
      <c r="C30" s="1710"/>
      <c r="D30" s="1710"/>
      <c r="E30" s="1710"/>
      <c r="F30" s="1710"/>
      <c r="G30" s="1710"/>
      <c r="H30" s="1710"/>
      <c r="I30" s="1710"/>
      <c r="J30" s="1710"/>
      <c r="K30" s="1710"/>
      <c r="L30" s="1710"/>
      <c r="M30" s="1710"/>
      <c r="N30" s="1710"/>
    </row>
    <row r="31" spans="1:16" collapsed="1">
      <c r="A31" s="541"/>
      <c r="B31" s="541"/>
      <c r="C31" s="541"/>
      <c r="D31" s="541"/>
      <c r="E31" s="541"/>
      <c r="F31" s="541"/>
      <c r="G31" s="541"/>
      <c r="H31" s="541"/>
      <c r="I31" s="541"/>
      <c r="J31" s="541"/>
      <c r="K31" s="542"/>
      <c r="L31" s="541"/>
      <c r="M31" s="541"/>
      <c r="N31" s="541"/>
    </row>
    <row r="32" spans="1:16" hidden="1">
      <c r="A32" s="541"/>
      <c r="B32" s="541"/>
      <c r="C32" s="541"/>
      <c r="D32" s="541"/>
      <c r="E32" s="541"/>
      <c r="F32" s="541"/>
      <c r="G32" s="541"/>
      <c r="H32" s="541"/>
      <c r="I32" s="541"/>
      <c r="J32" s="541"/>
      <c r="K32" s="542"/>
      <c r="L32" s="541"/>
      <c r="M32" s="541"/>
      <c r="N32" s="541"/>
    </row>
    <row r="33" spans="1:14" hidden="1">
      <c r="A33" s="541"/>
      <c r="B33" s="541"/>
      <c r="C33" s="541"/>
      <c r="D33" s="541"/>
      <c r="E33" s="541"/>
      <c r="F33" s="541"/>
      <c r="G33" s="541"/>
      <c r="H33" s="541"/>
      <c r="I33" s="541"/>
      <c r="J33" s="541"/>
      <c r="K33" s="542"/>
      <c r="L33" s="541"/>
      <c r="M33" s="541"/>
      <c r="N33" s="541"/>
    </row>
    <row r="34" spans="1:14" hidden="1">
      <c r="A34" s="541"/>
      <c r="B34" s="541"/>
      <c r="C34" s="541"/>
      <c r="D34" s="541"/>
      <c r="E34" s="541"/>
      <c r="F34" s="541"/>
      <c r="G34" s="541"/>
      <c r="H34" s="541"/>
      <c r="I34" s="541"/>
      <c r="J34" s="541"/>
      <c r="K34" s="542"/>
      <c r="L34" s="541"/>
      <c r="M34" s="541"/>
      <c r="N34" s="541"/>
    </row>
    <row r="35" spans="1:14" hidden="1">
      <c r="A35" s="541"/>
      <c r="B35" s="541"/>
      <c r="C35" s="541"/>
      <c r="D35" s="541"/>
      <c r="E35" s="541"/>
      <c r="F35" s="541"/>
      <c r="G35" s="541"/>
      <c r="H35" s="541"/>
      <c r="I35" s="541"/>
      <c r="J35" s="541"/>
      <c r="K35" s="542"/>
      <c r="L35" s="541"/>
      <c r="M35" s="541"/>
      <c r="N35" s="541"/>
    </row>
    <row r="36" spans="1:14" collapsed="1">
      <c r="A36" s="541"/>
      <c r="B36" s="541"/>
      <c r="C36" s="541"/>
      <c r="D36" s="541"/>
      <c r="E36" s="541"/>
      <c r="F36" s="541"/>
      <c r="G36" s="541"/>
      <c r="H36" s="541"/>
      <c r="I36" s="541"/>
      <c r="J36" s="541"/>
      <c r="K36" s="542"/>
      <c r="L36" s="541"/>
      <c r="M36" s="541"/>
      <c r="N36" s="541"/>
    </row>
    <row r="37" spans="1:14" hidden="1">
      <c r="A37" s="541"/>
      <c r="B37" s="541"/>
      <c r="C37" s="541"/>
      <c r="D37" s="541"/>
      <c r="E37" s="541"/>
      <c r="F37" s="541"/>
      <c r="G37" s="541"/>
      <c r="H37" s="541"/>
      <c r="I37" s="541"/>
      <c r="J37" s="541"/>
      <c r="K37" s="542"/>
      <c r="L37" s="541"/>
      <c r="M37" s="541"/>
      <c r="N37" s="541"/>
    </row>
    <row r="38" spans="1:14" hidden="1">
      <c r="A38" s="541"/>
      <c r="B38" s="541"/>
      <c r="C38" s="541"/>
      <c r="D38" s="541"/>
      <c r="E38" s="541"/>
      <c r="F38" s="541"/>
      <c r="G38" s="541"/>
      <c r="H38" s="541"/>
      <c r="I38" s="541"/>
      <c r="J38" s="541"/>
      <c r="K38" s="542"/>
      <c r="L38" s="541"/>
      <c r="M38" s="541"/>
      <c r="N38" s="541"/>
    </row>
    <row r="39" spans="1:14" hidden="1">
      <c r="A39" s="541"/>
      <c r="B39" s="541"/>
      <c r="C39" s="541"/>
      <c r="D39" s="541"/>
      <c r="E39" s="541"/>
      <c r="F39" s="541"/>
      <c r="G39" s="541"/>
      <c r="H39" s="541"/>
      <c r="I39" s="541"/>
      <c r="J39" s="541"/>
      <c r="K39" s="542"/>
      <c r="L39" s="541"/>
      <c r="M39" s="541"/>
      <c r="N39" s="541"/>
    </row>
    <row r="40" spans="1:14" hidden="1">
      <c r="A40" s="541"/>
      <c r="B40" s="541"/>
      <c r="C40" s="541"/>
      <c r="D40" s="541"/>
      <c r="E40" s="541"/>
      <c r="F40" s="541"/>
      <c r="G40" s="541"/>
      <c r="H40" s="541"/>
      <c r="I40" s="541"/>
      <c r="J40" s="541"/>
      <c r="K40" s="542"/>
      <c r="L40" s="541"/>
      <c r="M40" s="541"/>
      <c r="N40" s="541"/>
    </row>
    <row r="41" spans="1:14" hidden="1">
      <c r="A41" s="541"/>
      <c r="B41" s="541"/>
      <c r="C41" s="541"/>
      <c r="D41" s="541"/>
      <c r="E41" s="541"/>
      <c r="F41" s="541"/>
      <c r="G41" s="541"/>
      <c r="H41" s="541"/>
      <c r="I41" s="541"/>
      <c r="J41" s="541"/>
      <c r="K41" s="542"/>
      <c r="L41" s="541"/>
      <c r="M41" s="541"/>
      <c r="N41" s="541"/>
    </row>
    <row r="42" spans="1:14" hidden="1">
      <c r="A42" s="541"/>
      <c r="B42" s="541"/>
      <c r="C42" s="541"/>
      <c r="D42" s="541"/>
      <c r="E42" s="541"/>
      <c r="F42" s="541"/>
      <c r="G42" s="541"/>
      <c r="H42" s="541"/>
      <c r="I42" s="541"/>
      <c r="J42" s="541"/>
      <c r="K42" s="542"/>
      <c r="L42" s="541"/>
      <c r="M42" s="541"/>
      <c r="N42" s="541"/>
    </row>
    <row r="43" spans="1:14" collapsed="1">
      <c r="A43" s="541"/>
      <c r="B43" s="541"/>
      <c r="C43" s="541"/>
      <c r="D43" s="541"/>
      <c r="E43" s="541"/>
      <c r="F43" s="541"/>
      <c r="G43" s="541"/>
      <c r="H43" s="541"/>
      <c r="I43" s="541"/>
      <c r="J43" s="541"/>
      <c r="K43" s="542"/>
      <c r="L43" s="541"/>
      <c r="M43" s="541"/>
      <c r="N43" s="541"/>
    </row>
    <row r="44" spans="1:14" hidden="1">
      <c r="A44" s="541"/>
      <c r="B44" s="541"/>
      <c r="C44" s="541"/>
      <c r="D44" s="541"/>
      <c r="E44" s="541"/>
      <c r="F44" s="541"/>
      <c r="G44" s="541"/>
      <c r="H44" s="541"/>
      <c r="I44" s="541"/>
      <c r="J44" s="541"/>
      <c r="K44" s="542"/>
      <c r="L44" s="541"/>
      <c r="M44" s="541"/>
      <c r="N44" s="541"/>
    </row>
    <row r="45" spans="1:14" hidden="1">
      <c r="A45" s="541"/>
      <c r="B45" s="541"/>
      <c r="C45" s="541"/>
      <c r="D45" s="541"/>
      <c r="E45" s="541"/>
      <c r="F45" s="541"/>
      <c r="G45" s="541"/>
      <c r="H45" s="541"/>
      <c r="I45" s="541"/>
      <c r="J45" s="541"/>
      <c r="K45" s="542"/>
      <c r="L45" s="541"/>
      <c r="M45" s="541"/>
      <c r="N45" s="541"/>
    </row>
    <row r="46" spans="1:14" hidden="1">
      <c r="A46" s="541"/>
      <c r="B46" s="541"/>
      <c r="C46" s="541"/>
      <c r="D46" s="541"/>
      <c r="E46" s="541"/>
      <c r="F46" s="541"/>
      <c r="G46" s="541"/>
      <c r="H46" s="541"/>
      <c r="I46" s="541"/>
      <c r="J46" s="541"/>
      <c r="K46" s="542"/>
      <c r="L46" s="541"/>
      <c r="M46" s="541"/>
      <c r="N46" s="541"/>
    </row>
    <row r="47" spans="1:14" hidden="1">
      <c r="A47" s="541"/>
      <c r="B47" s="541"/>
      <c r="C47" s="541"/>
      <c r="D47" s="541"/>
      <c r="E47" s="541"/>
      <c r="F47" s="541"/>
      <c r="G47" s="541"/>
      <c r="H47" s="541"/>
      <c r="I47" s="541"/>
      <c r="J47" s="541"/>
      <c r="K47" s="542"/>
      <c r="L47" s="541"/>
      <c r="M47" s="541"/>
      <c r="N47" s="541"/>
    </row>
    <row r="48" spans="1:14" hidden="1">
      <c r="A48" s="541"/>
      <c r="B48" s="541"/>
      <c r="C48" s="541"/>
      <c r="D48" s="541"/>
      <c r="E48" s="541"/>
      <c r="F48" s="541"/>
      <c r="G48" s="541"/>
      <c r="H48" s="541"/>
      <c r="I48" s="541"/>
      <c r="J48" s="541"/>
      <c r="K48" s="542"/>
      <c r="L48" s="541"/>
      <c r="M48" s="541"/>
      <c r="N48" s="541"/>
    </row>
    <row r="49" spans="1:14" hidden="1">
      <c r="A49" s="541"/>
      <c r="B49" s="541"/>
      <c r="C49" s="541"/>
      <c r="D49" s="541"/>
      <c r="E49" s="541"/>
      <c r="F49" s="541"/>
      <c r="G49" s="541"/>
      <c r="H49" s="541"/>
      <c r="I49" s="541"/>
      <c r="J49" s="541"/>
      <c r="K49" s="542"/>
      <c r="L49" s="541"/>
      <c r="M49" s="541"/>
      <c r="N49" s="541"/>
    </row>
    <row r="50" spans="1:14" collapsed="1">
      <c r="A50" s="541"/>
      <c r="B50" s="541"/>
      <c r="C50" s="541"/>
      <c r="D50" s="541"/>
      <c r="E50" s="541"/>
      <c r="F50" s="541"/>
      <c r="G50" s="541"/>
      <c r="H50" s="541"/>
      <c r="I50" s="541"/>
      <c r="J50" s="541"/>
      <c r="K50" s="542"/>
      <c r="L50" s="541"/>
      <c r="M50" s="541"/>
      <c r="N50" s="541"/>
    </row>
    <row r="51" spans="1:14" hidden="1">
      <c r="A51" s="541"/>
      <c r="B51" s="541"/>
      <c r="C51" s="541"/>
      <c r="D51" s="541"/>
      <c r="E51" s="541"/>
      <c r="F51" s="541"/>
      <c r="G51" s="541"/>
      <c r="H51" s="541"/>
      <c r="I51" s="541"/>
      <c r="J51" s="541"/>
      <c r="K51" s="542"/>
      <c r="L51" s="541"/>
      <c r="M51" s="541"/>
      <c r="N51" s="541"/>
    </row>
    <row r="52" spans="1:14" hidden="1">
      <c r="A52" s="541"/>
      <c r="B52" s="541"/>
      <c r="C52" s="541"/>
      <c r="D52" s="541"/>
      <c r="E52" s="541"/>
      <c r="F52" s="541"/>
      <c r="G52" s="541"/>
      <c r="H52" s="541"/>
      <c r="I52" s="541"/>
      <c r="J52" s="541"/>
      <c r="K52" s="542"/>
      <c r="L52" s="541"/>
      <c r="M52" s="541"/>
      <c r="N52" s="541"/>
    </row>
    <row r="53" spans="1:14" hidden="1">
      <c r="A53" s="541"/>
      <c r="B53" s="541"/>
      <c r="C53" s="541"/>
      <c r="D53" s="541"/>
      <c r="E53" s="541"/>
      <c r="F53" s="541"/>
      <c r="G53" s="541"/>
      <c r="H53" s="541"/>
      <c r="I53" s="541"/>
      <c r="J53" s="541"/>
      <c r="K53" s="542"/>
      <c r="L53" s="541"/>
      <c r="M53" s="541"/>
      <c r="N53" s="541"/>
    </row>
    <row r="54" spans="1:14" hidden="1">
      <c r="A54" s="541"/>
      <c r="B54" s="541"/>
      <c r="C54" s="541"/>
      <c r="D54" s="541"/>
      <c r="E54" s="541"/>
      <c r="F54" s="541"/>
      <c r="G54" s="541"/>
      <c r="H54" s="541"/>
      <c r="I54" s="541"/>
      <c r="J54" s="541"/>
      <c r="K54" s="542"/>
      <c r="L54" s="541"/>
      <c r="M54" s="541"/>
      <c r="N54" s="541"/>
    </row>
    <row r="55" spans="1:14">
      <c r="A55" s="541"/>
      <c r="B55" s="541"/>
      <c r="C55" s="541"/>
      <c r="D55" s="541"/>
      <c r="E55" s="541"/>
      <c r="F55" s="541"/>
      <c r="G55" s="541"/>
      <c r="H55" s="541"/>
      <c r="I55" s="541"/>
      <c r="J55" s="541"/>
      <c r="K55" s="542"/>
      <c r="L55" s="541"/>
      <c r="M55" s="541"/>
      <c r="N55" s="541"/>
    </row>
    <row r="56" spans="1:14">
      <c r="A56" s="541"/>
      <c r="B56" s="541"/>
      <c r="C56" s="541"/>
      <c r="D56" s="541"/>
      <c r="E56" s="541"/>
      <c r="F56" s="541"/>
      <c r="G56" s="541"/>
      <c r="H56" s="541"/>
      <c r="I56" s="541"/>
      <c r="J56" s="541"/>
      <c r="K56" s="542"/>
      <c r="L56" s="541"/>
      <c r="M56" s="541"/>
      <c r="N56" s="541"/>
    </row>
    <row r="57" spans="1:14">
      <c r="A57" s="541"/>
      <c r="B57" s="541"/>
      <c r="C57" s="541"/>
      <c r="D57" s="541"/>
      <c r="E57" s="541"/>
      <c r="F57" s="541"/>
      <c r="G57" s="541"/>
      <c r="H57" s="541"/>
      <c r="I57" s="541"/>
      <c r="J57" s="541"/>
      <c r="K57" s="542"/>
      <c r="L57" s="541"/>
      <c r="M57" s="541"/>
      <c r="N57" s="541"/>
    </row>
    <row r="58" spans="1:14">
      <c r="A58" s="541"/>
      <c r="B58" s="541"/>
      <c r="C58" s="541"/>
      <c r="D58" s="541"/>
      <c r="E58" s="541"/>
      <c r="F58" s="541"/>
      <c r="G58" s="541"/>
      <c r="H58" s="541"/>
      <c r="I58" s="541"/>
      <c r="J58" s="541"/>
      <c r="K58" s="542"/>
      <c r="L58" s="541"/>
      <c r="M58" s="541"/>
      <c r="N58" s="541"/>
    </row>
    <row r="59" spans="1:14">
      <c r="A59" s="541"/>
      <c r="B59" s="541"/>
      <c r="C59" s="541"/>
      <c r="D59" s="541"/>
      <c r="E59" s="541"/>
      <c r="F59" s="541"/>
      <c r="G59" s="541"/>
      <c r="H59" s="541"/>
      <c r="I59" s="541"/>
      <c r="J59" s="541"/>
      <c r="K59" s="542"/>
      <c r="L59" s="541"/>
      <c r="M59" s="541"/>
      <c r="N59" s="541"/>
    </row>
    <row r="60" spans="1:14">
      <c r="A60" s="541"/>
      <c r="B60" s="541"/>
      <c r="C60" s="541"/>
      <c r="D60" s="541"/>
      <c r="E60" s="541"/>
      <c r="F60" s="541"/>
      <c r="G60" s="541"/>
      <c r="H60" s="541"/>
      <c r="I60" s="541"/>
      <c r="J60" s="541"/>
      <c r="K60" s="542"/>
      <c r="L60" s="541"/>
      <c r="M60" s="541"/>
      <c r="N60" s="541"/>
    </row>
    <row r="61" spans="1:14">
      <c r="A61" s="541"/>
      <c r="B61" s="541"/>
      <c r="C61" s="541"/>
      <c r="D61" s="541"/>
      <c r="E61" s="541"/>
      <c r="F61" s="541"/>
      <c r="G61" s="541"/>
      <c r="H61" s="541"/>
      <c r="I61" s="541"/>
      <c r="J61" s="541"/>
      <c r="K61" s="542"/>
      <c r="L61" s="541"/>
      <c r="M61" s="541"/>
      <c r="N61" s="541"/>
    </row>
    <row r="62" spans="1:14">
      <c r="A62" s="541"/>
      <c r="B62" s="541"/>
      <c r="C62" s="541"/>
      <c r="D62" s="541"/>
      <c r="E62" s="541"/>
      <c r="F62" s="541"/>
      <c r="G62" s="541"/>
      <c r="H62" s="541"/>
      <c r="I62" s="541"/>
      <c r="J62" s="541"/>
      <c r="K62" s="542"/>
      <c r="L62" s="541"/>
      <c r="M62" s="541"/>
      <c r="N62" s="541"/>
    </row>
    <row r="63" spans="1:14" ht="32.25" customHeight="1">
      <c r="A63" s="541"/>
      <c r="B63" s="541"/>
      <c r="C63" s="541"/>
      <c r="D63" s="541"/>
      <c r="E63" s="541"/>
      <c r="F63" s="541"/>
      <c r="G63" s="541"/>
      <c r="H63" s="541"/>
      <c r="I63" s="541"/>
      <c r="J63" s="541"/>
      <c r="K63" s="542"/>
      <c r="L63" s="541"/>
      <c r="M63" s="541"/>
      <c r="N63" s="541"/>
    </row>
    <row r="64" spans="1:14" ht="32.25" customHeight="1">
      <c r="A64" s="541"/>
      <c r="B64" s="541"/>
      <c r="C64" s="541"/>
      <c r="D64" s="541"/>
      <c r="E64" s="541"/>
      <c r="F64" s="541"/>
      <c r="G64" s="541"/>
      <c r="H64" s="541"/>
      <c r="I64" s="541"/>
      <c r="J64" s="541"/>
      <c r="K64" s="542"/>
      <c r="L64" s="541"/>
      <c r="M64" s="541"/>
      <c r="N64" s="541"/>
    </row>
    <row r="65" spans="1:14" ht="35.25" customHeight="1">
      <c r="A65" s="541"/>
      <c r="B65" s="541"/>
      <c r="C65" s="541"/>
      <c r="D65" s="541"/>
      <c r="E65" s="541"/>
      <c r="F65" s="541"/>
      <c r="G65" s="541"/>
      <c r="H65" s="541"/>
      <c r="I65" s="541"/>
      <c r="J65" s="541"/>
      <c r="K65" s="542"/>
      <c r="L65" s="541"/>
      <c r="M65" s="541"/>
      <c r="N65" s="541"/>
    </row>
    <row r="66" spans="1:14">
      <c r="A66" s="541"/>
      <c r="B66" s="541"/>
      <c r="C66" s="541"/>
      <c r="D66" s="541"/>
      <c r="E66" s="541"/>
      <c r="F66" s="541"/>
      <c r="G66" s="541"/>
      <c r="H66" s="541"/>
      <c r="I66" s="541"/>
      <c r="J66" s="541"/>
      <c r="K66" s="542"/>
      <c r="L66" s="541"/>
      <c r="M66" s="541"/>
      <c r="N66" s="541"/>
    </row>
    <row r="67" spans="1:14">
      <c r="A67" s="541"/>
      <c r="B67" s="541"/>
      <c r="C67" s="541"/>
      <c r="D67" s="541"/>
      <c r="E67" s="541"/>
      <c r="F67" s="541"/>
      <c r="G67" s="541"/>
      <c r="H67" s="541"/>
      <c r="I67" s="541"/>
      <c r="J67" s="541"/>
      <c r="K67" s="542"/>
      <c r="L67" s="541"/>
      <c r="M67" s="541"/>
      <c r="N67" s="541"/>
    </row>
    <row r="68" spans="1:14">
      <c r="A68" s="541"/>
      <c r="B68" s="541"/>
      <c r="C68" s="541"/>
      <c r="D68" s="541"/>
      <c r="E68" s="541"/>
      <c r="F68" s="541"/>
      <c r="G68" s="541"/>
      <c r="H68" s="541"/>
      <c r="I68" s="541"/>
      <c r="J68" s="541"/>
      <c r="K68" s="542"/>
      <c r="L68" s="541"/>
      <c r="M68" s="541"/>
      <c r="N68" s="541"/>
    </row>
    <row r="69" spans="1:14">
      <c r="A69" s="541"/>
      <c r="B69" s="541"/>
      <c r="C69" s="541"/>
      <c r="D69" s="541"/>
      <c r="E69" s="541"/>
      <c r="F69" s="541"/>
      <c r="G69" s="541"/>
      <c r="H69" s="541"/>
      <c r="I69" s="541"/>
      <c r="J69" s="541"/>
      <c r="K69" s="542"/>
      <c r="L69" s="541"/>
      <c r="M69" s="541"/>
      <c r="N69" s="541"/>
    </row>
    <row r="70" spans="1:14">
      <c r="A70" s="541"/>
      <c r="B70" s="541"/>
      <c r="C70" s="541"/>
      <c r="D70" s="541"/>
      <c r="E70" s="541"/>
      <c r="F70" s="541"/>
      <c r="G70" s="541"/>
      <c r="H70" s="541"/>
      <c r="I70" s="541"/>
      <c r="J70" s="541"/>
      <c r="K70" s="542"/>
      <c r="L70" s="541"/>
      <c r="M70" s="541"/>
      <c r="N70" s="541"/>
    </row>
    <row r="71" spans="1:14">
      <c r="A71" s="541"/>
      <c r="B71" s="541"/>
      <c r="C71" s="541"/>
      <c r="D71" s="541"/>
      <c r="E71" s="541"/>
      <c r="F71" s="541"/>
      <c r="G71" s="541"/>
      <c r="H71" s="541"/>
      <c r="I71" s="541"/>
      <c r="J71" s="541"/>
      <c r="K71" s="542"/>
      <c r="L71" s="541"/>
      <c r="M71" s="541"/>
      <c r="N71" s="541"/>
    </row>
    <row r="72" spans="1:14">
      <c r="A72" s="541"/>
      <c r="B72" s="541"/>
      <c r="C72" s="541"/>
      <c r="D72" s="541"/>
      <c r="E72" s="541"/>
      <c r="F72" s="541"/>
      <c r="G72" s="541"/>
      <c r="H72" s="541"/>
      <c r="I72" s="541"/>
      <c r="J72" s="541"/>
      <c r="K72" s="542"/>
      <c r="L72" s="541"/>
      <c r="M72" s="541"/>
      <c r="N72" s="541"/>
    </row>
    <row r="73" spans="1:14">
      <c r="A73" s="541"/>
      <c r="B73" s="541"/>
      <c r="C73" s="541"/>
      <c r="D73" s="541"/>
      <c r="E73" s="541"/>
      <c r="F73" s="541"/>
      <c r="G73" s="541"/>
      <c r="H73" s="541"/>
      <c r="I73" s="541"/>
      <c r="J73" s="541"/>
      <c r="K73" s="542"/>
      <c r="L73" s="541"/>
      <c r="M73" s="541"/>
      <c r="N73" s="541"/>
    </row>
    <row r="74" spans="1:14">
      <c r="A74" s="541"/>
      <c r="B74" s="541"/>
      <c r="C74" s="541"/>
      <c r="D74" s="541"/>
      <c r="E74" s="541"/>
      <c r="F74" s="541"/>
      <c r="G74" s="541"/>
      <c r="H74" s="541"/>
      <c r="I74" s="541"/>
      <c r="J74" s="541"/>
      <c r="K74" s="542"/>
      <c r="L74" s="541"/>
      <c r="M74" s="541"/>
      <c r="N74" s="541"/>
    </row>
    <row r="75" spans="1:14">
      <c r="A75" s="541"/>
      <c r="B75" s="541"/>
      <c r="C75" s="541"/>
      <c r="D75" s="541"/>
      <c r="E75" s="541"/>
      <c r="F75" s="541"/>
      <c r="G75" s="541"/>
      <c r="H75" s="541"/>
      <c r="I75" s="541"/>
      <c r="J75" s="541"/>
      <c r="K75" s="542"/>
      <c r="L75" s="541"/>
      <c r="M75" s="541"/>
      <c r="N75" s="541"/>
    </row>
    <row r="76" spans="1:14">
      <c r="A76" s="541"/>
      <c r="B76" s="541"/>
      <c r="C76" s="541"/>
      <c r="D76" s="541"/>
      <c r="E76" s="541"/>
      <c r="F76" s="541"/>
      <c r="G76" s="541"/>
      <c r="H76" s="541"/>
      <c r="I76" s="541"/>
      <c r="J76" s="541"/>
      <c r="K76" s="542"/>
      <c r="L76" s="541"/>
      <c r="M76" s="541"/>
      <c r="N76" s="541"/>
    </row>
    <row r="77" spans="1:14">
      <c r="A77" s="541"/>
      <c r="B77" s="541"/>
      <c r="C77" s="541"/>
      <c r="D77" s="541"/>
      <c r="E77" s="541"/>
      <c r="F77" s="541"/>
      <c r="G77" s="541"/>
      <c r="H77" s="541"/>
      <c r="I77" s="541"/>
      <c r="J77" s="541"/>
      <c r="K77" s="542"/>
      <c r="L77" s="541"/>
      <c r="M77" s="541"/>
      <c r="N77" s="541"/>
    </row>
    <row r="78" spans="1:14">
      <c r="A78" s="541"/>
      <c r="B78" s="541"/>
      <c r="C78" s="541"/>
      <c r="D78" s="541"/>
      <c r="E78" s="541"/>
      <c r="F78" s="541"/>
      <c r="G78" s="541"/>
      <c r="H78" s="541"/>
      <c r="I78" s="541"/>
      <c r="J78" s="541"/>
      <c r="K78" s="542"/>
      <c r="L78" s="541"/>
      <c r="M78" s="541"/>
      <c r="N78" s="541"/>
    </row>
    <row r="79" spans="1:14">
      <c r="A79" s="541"/>
      <c r="B79" s="541"/>
      <c r="C79" s="541"/>
      <c r="D79" s="541"/>
      <c r="E79" s="541"/>
      <c r="F79" s="541"/>
      <c r="G79" s="541"/>
      <c r="H79" s="541"/>
      <c r="I79" s="541"/>
      <c r="J79" s="541"/>
      <c r="K79" s="542"/>
      <c r="L79" s="541"/>
      <c r="M79" s="541"/>
      <c r="N79" s="541"/>
    </row>
    <row r="80" spans="1:14">
      <c r="A80" s="541"/>
      <c r="B80" s="541"/>
      <c r="C80" s="541"/>
      <c r="D80" s="541"/>
      <c r="E80" s="541"/>
      <c r="F80" s="541"/>
      <c r="G80" s="541"/>
      <c r="H80" s="541"/>
      <c r="I80" s="541"/>
      <c r="J80" s="541"/>
      <c r="K80" s="542"/>
      <c r="L80" s="541"/>
      <c r="M80" s="541"/>
      <c r="N80" s="541"/>
    </row>
    <row r="81" spans="1:14">
      <c r="A81" s="541"/>
      <c r="B81" s="541"/>
      <c r="C81" s="541"/>
      <c r="D81" s="541"/>
      <c r="E81" s="541"/>
      <c r="F81" s="541"/>
      <c r="G81" s="541"/>
      <c r="H81" s="541"/>
      <c r="I81" s="541"/>
      <c r="J81" s="541"/>
      <c r="K81" s="542"/>
      <c r="L81" s="541"/>
      <c r="M81" s="541"/>
      <c r="N81" s="541"/>
    </row>
    <row r="82" spans="1:14">
      <c r="A82" s="541"/>
      <c r="B82" s="541"/>
      <c r="C82" s="541"/>
      <c r="D82" s="541"/>
      <c r="E82" s="541"/>
      <c r="F82" s="541"/>
      <c r="G82" s="541"/>
      <c r="H82" s="541"/>
      <c r="I82" s="541"/>
      <c r="J82" s="541"/>
      <c r="K82" s="542"/>
      <c r="L82" s="541"/>
      <c r="M82" s="541"/>
      <c r="N82" s="541"/>
    </row>
    <row r="83" spans="1:14">
      <c r="A83" s="541"/>
      <c r="B83" s="541"/>
      <c r="C83" s="541"/>
      <c r="D83" s="541"/>
      <c r="E83" s="541"/>
      <c r="F83" s="541"/>
      <c r="G83" s="541"/>
      <c r="H83" s="541"/>
      <c r="I83" s="541"/>
      <c r="J83" s="541"/>
      <c r="K83" s="542"/>
      <c r="L83" s="541"/>
      <c r="M83" s="541"/>
      <c r="N83" s="541"/>
    </row>
    <row r="84" spans="1:14">
      <c r="A84" s="541"/>
      <c r="B84" s="541"/>
      <c r="C84" s="541"/>
      <c r="D84" s="541"/>
      <c r="E84" s="541"/>
      <c r="F84" s="541"/>
      <c r="G84" s="541"/>
      <c r="H84" s="541"/>
      <c r="I84" s="541"/>
      <c r="J84" s="541"/>
      <c r="K84" s="542"/>
      <c r="L84" s="541"/>
      <c r="M84" s="541"/>
      <c r="N84" s="541"/>
    </row>
    <row r="85" spans="1:14">
      <c r="A85" s="541"/>
      <c r="B85" s="541"/>
      <c r="C85" s="541"/>
      <c r="D85" s="541"/>
      <c r="E85" s="541"/>
      <c r="F85" s="541"/>
      <c r="G85" s="541"/>
      <c r="H85" s="541"/>
      <c r="I85" s="541"/>
      <c r="J85" s="541"/>
      <c r="K85" s="542"/>
      <c r="L85" s="541"/>
      <c r="M85" s="541"/>
      <c r="N85" s="541"/>
    </row>
    <row r="86" spans="1:14">
      <c r="A86" s="541"/>
      <c r="B86" s="541"/>
      <c r="C86" s="541"/>
      <c r="D86" s="541"/>
      <c r="E86" s="541"/>
      <c r="F86" s="541"/>
      <c r="G86" s="541"/>
      <c r="H86" s="541"/>
      <c r="I86" s="541"/>
      <c r="J86" s="541"/>
      <c r="K86" s="542"/>
      <c r="L86" s="541"/>
      <c r="M86" s="541"/>
      <c r="N86" s="541"/>
    </row>
    <row r="87" spans="1:14">
      <c r="A87" s="541"/>
      <c r="B87" s="541"/>
      <c r="C87" s="541"/>
      <c r="D87" s="541"/>
      <c r="E87" s="541"/>
      <c r="F87" s="541"/>
      <c r="G87" s="541"/>
      <c r="H87" s="541"/>
      <c r="I87" s="541"/>
      <c r="J87" s="541"/>
      <c r="K87" s="542"/>
      <c r="L87" s="541"/>
      <c r="M87" s="541"/>
      <c r="N87" s="541"/>
    </row>
    <row r="88" spans="1:14">
      <c r="A88" s="541"/>
      <c r="B88" s="541"/>
      <c r="C88" s="541"/>
      <c r="D88" s="541"/>
      <c r="E88" s="541"/>
      <c r="F88" s="541"/>
      <c r="G88" s="541"/>
      <c r="H88" s="541"/>
      <c r="I88" s="541"/>
      <c r="J88" s="541"/>
      <c r="K88" s="542"/>
      <c r="L88" s="541"/>
      <c r="M88" s="541"/>
      <c r="N88" s="541"/>
    </row>
    <row r="89" spans="1:14">
      <c r="A89" s="541"/>
      <c r="B89" s="541"/>
      <c r="C89" s="541"/>
      <c r="D89" s="541"/>
      <c r="E89" s="541"/>
      <c r="F89" s="541"/>
      <c r="G89" s="541"/>
      <c r="H89" s="541"/>
      <c r="I89" s="541"/>
      <c r="J89" s="541"/>
      <c r="K89" s="542"/>
      <c r="L89" s="541"/>
      <c r="M89" s="541"/>
      <c r="N89" s="541"/>
    </row>
    <row r="90" spans="1:14">
      <c r="A90" s="541"/>
      <c r="B90" s="541"/>
      <c r="C90" s="541"/>
      <c r="D90" s="541"/>
      <c r="E90" s="541"/>
      <c r="F90" s="541"/>
      <c r="G90" s="541"/>
      <c r="H90" s="541"/>
      <c r="I90" s="541"/>
      <c r="J90" s="541"/>
      <c r="K90" s="542"/>
      <c r="L90" s="541"/>
      <c r="M90" s="541"/>
      <c r="N90" s="541"/>
    </row>
    <row r="91" spans="1:14">
      <c r="A91" s="541"/>
      <c r="B91" s="541"/>
      <c r="C91" s="541"/>
      <c r="D91" s="541"/>
      <c r="E91" s="541"/>
      <c r="F91" s="541"/>
      <c r="G91" s="541"/>
      <c r="H91" s="541"/>
      <c r="I91" s="541"/>
      <c r="J91" s="541"/>
      <c r="K91" s="542"/>
      <c r="L91" s="541"/>
      <c r="M91" s="541"/>
      <c r="N91" s="541"/>
    </row>
    <row r="92" spans="1:14">
      <c r="A92" s="541"/>
      <c r="B92" s="541"/>
      <c r="C92" s="541"/>
      <c r="D92" s="541"/>
      <c r="E92" s="541"/>
      <c r="F92" s="541"/>
      <c r="G92" s="541"/>
      <c r="H92" s="541"/>
      <c r="I92" s="541"/>
      <c r="J92" s="541"/>
      <c r="K92" s="542"/>
      <c r="L92" s="541"/>
      <c r="M92" s="541"/>
      <c r="N92" s="541"/>
    </row>
    <row r="93" spans="1:14">
      <c r="A93" s="541"/>
      <c r="B93" s="541"/>
      <c r="C93" s="541"/>
      <c r="D93" s="541"/>
      <c r="E93" s="541"/>
      <c r="F93" s="541"/>
      <c r="G93" s="541"/>
      <c r="H93" s="541"/>
      <c r="I93" s="541"/>
      <c r="J93" s="541"/>
      <c r="K93" s="542"/>
      <c r="L93" s="541"/>
      <c r="M93" s="541"/>
      <c r="N93" s="541"/>
    </row>
    <row r="94" spans="1:14">
      <c r="A94" s="541"/>
      <c r="B94" s="541"/>
      <c r="C94" s="541"/>
      <c r="D94" s="541"/>
      <c r="E94" s="541"/>
      <c r="F94" s="541"/>
      <c r="G94" s="541"/>
      <c r="H94" s="541"/>
      <c r="I94" s="541"/>
      <c r="J94" s="541"/>
      <c r="K94" s="542"/>
      <c r="L94" s="541"/>
      <c r="M94" s="541"/>
      <c r="N94" s="541"/>
    </row>
    <row r="95" spans="1:14">
      <c r="A95" s="541"/>
      <c r="B95" s="541"/>
      <c r="C95" s="541"/>
      <c r="D95" s="541"/>
      <c r="E95" s="541"/>
      <c r="F95" s="541"/>
      <c r="G95" s="541"/>
      <c r="H95" s="541"/>
      <c r="I95" s="541"/>
      <c r="J95" s="541"/>
      <c r="K95" s="542"/>
      <c r="L95" s="541"/>
      <c r="M95" s="541"/>
      <c r="N95" s="541"/>
    </row>
    <row r="96" spans="1:14">
      <c r="A96" s="541"/>
      <c r="B96" s="541"/>
      <c r="C96" s="541"/>
      <c r="D96" s="541"/>
      <c r="E96" s="541"/>
      <c r="F96" s="541"/>
      <c r="G96" s="541"/>
      <c r="H96" s="541"/>
      <c r="I96" s="541"/>
      <c r="J96" s="541"/>
      <c r="K96" s="542"/>
      <c r="L96" s="541"/>
      <c r="M96" s="541"/>
      <c r="N96" s="541"/>
    </row>
    <row r="97" spans="1:14">
      <c r="A97" s="541"/>
      <c r="B97" s="541"/>
      <c r="C97" s="541"/>
      <c r="D97" s="541"/>
      <c r="E97" s="541"/>
      <c r="F97" s="541"/>
      <c r="G97" s="541"/>
      <c r="H97" s="541"/>
      <c r="I97" s="541"/>
      <c r="J97" s="541"/>
      <c r="K97" s="542"/>
      <c r="L97" s="541"/>
      <c r="M97" s="541"/>
      <c r="N97" s="541"/>
    </row>
    <row r="98" spans="1:14">
      <c r="A98" s="541"/>
      <c r="B98" s="541"/>
      <c r="C98" s="541"/>
      <c r="D98" s="541"/>
      <c r="E98" s="541"/>
      <c r="F98" s="541"/>
      <c r="G98" s="541"/>
      <c r="H98" s="541"/>
      <c r="I98" s="541"/>
      <c r="J98" s="541"/>
      <c r="K98" s="542"/>
      <c r="L98" s="541"/>
      <c r="M98" s="541"/>
      <c r="N98" s="541"/>
    </row>
    <row r="99" spans="1:14">
      <c r="A99" s="541"/>
      <c r="B99" s="541"/>
      <c r="C99" s="541"/>
      <c r="D99" s="541"/>
      <c r="E99" s="541"/>
      <c r="F99" s="541"/>
      <c r="G99" s="541"/>
      <c r="H99" s="541"/>
      <c r="I99" s="541"/>
      <c r="J99" s="541"/>
      <c r="K99" s="542"/>
      <c r="L99" s="541"/>
      <c r="M99" s="541"/>
      <c r="N99" s="541"/>
    </row>
    <row r="100" spans="1:14">
      <c r="A100" s="541"/>
      <c r="B100" s="541"/>
      <c r="C100" s="541"/>
      <c r="D100" s="541"/>
      <c r="E100" s="541"/>
      <c r="F100" s="541"/>
      <c r="G100" s="541"/>
      <c r="H100" s="541"/>
      <c r="I100" s="541"/>
      <c r="J100" s="541"/>
      <c r="K100" s="542"/>
      <c r="L100" s="541"/>
      <c r="M100" s="541"/>
      <c r="N100" s="541"/>
    </row>
    <row r="101" spans="1:14">
      <c r="A101" s="541"/>
      <c r="B101" s="541"/>
      <c r="C101" s="541"/>
      <c r="D101" s="541"/>
      <c r="E101" s="541"/>
      <c r="F101" s="541"/>
      <c r="G101" s="541"/>
      <c r="H101" s="541"/>
      <c r="I101" s="541"/>
      <c r="J101" s="541"/>
      <c r="K101" s="542"/>
      <c r="L101" s="541"/>
      <c r="M101" s="541"/>
      <c r="N101" s="541"/>
    </row>
    <row r="102" spans="1:14">
      <c r="A102" s="541"/>
      <c r="B102" s="541"/>
      <c r="C102" s="541"/>
      <c r="D102" s="541"/>
      <c r="E102" s="541"/>
      <c r="F102" s="541"/>
      <c r="G102" s="541"/>
      <c r="H102" s="541"/>
      <c r="I102" s="541"/>
      <c r="J102" s="541"/>
      <c r="K102" s="542"/>
      <c r="L102" s="541"/>
      <c r="M102" s="541"/>
      <c r="N102" s="541"/>
    </row>
    <row r="103" spans="1:14">
      <c r="A103" s="541"/>
      <c r="B103" s="541"/>
      <c r="C103" s="541"/>
      <c r="D103" s="541"/>
      <c r="E103" s="541"/>
      <c r="F103" s="541"/>
      <c r="G103" s="541"/>
      <c r="H103" s="541"/>
      <c r="I103" s="541"/>
      <c r="J103" s="541"/>
      <c r="K103" s="542"/>
      <c r="L103" s="541"/>
      <c r="M103" s="541"/>
      <c r="N103" s="541"/>
    </row>
    <row r="104" spans="1:14">
      <c r="A104" s="541"/>
      <c r="B104" s="541"/>
      <c r="C104" s="541"/>
      <c r="D104" s="541"/>
      <c r="E104" s="541"/>
      <c r="F104" s="541"/>
      <c r="G104" s="541"/>
      <c r="H104" s="541"/>
      <c r="I104" s="541"/>
      <c r="J104" s="541"/>
      <c r="K104" s="542"/>
      <c r="L104" s="541"/>
      <c r="M104" s="541"/>
      <c r="N104" s="541"/>
    </row>
    <row r="105" spans="1:14">
      <c r="A105" s="541"/>
      <c r="B105" s="541"/>
      <c r="C105" s="541"/>
      <c r="D105" s="541"/>
      <c r="E105" s="541"/>
      <c r="F105" s="541"/>
      <c r="G105" s="541"/>
      <c r="H105" s="541"/>
      <c r="I105" s="541"/>
      <c r="J105" s="541"/>
      <c r="K105" s="542"/>
      <c r="L105" s="541"/>
      <c r="M105" s="541"/>
      <c r="N105" s="541"/>
    </row>
    <row r="106" spans="1:14">
      <c r="A106" s="541"/>
      <c r="B106" s="541"/>
      <c r="C106" s="541"/>
      <c r="D106" s="541"/>
      <c r="E106" s="541"/>
      <c r="F106" s="541"/>
      <c r="G106" s="541"/>
      <c r="H106" s="541"/>
      <c r="I106" s="541"/>
      <c r="J106" s="541"/>
      <c r="K106" s="542"/>
      <c r="L106" s="541"/>
      <c r="M106" s="541"/>
      <c r="N106" s="541"/>
    </row>
    <row r="107" spans="1:14">
      <c r="A107" s="541"/>
      <c r="B107" s="541"/>
      <c r="C107" s="541"/>
      <c r="D107" s="541"/>
      <c r="E107" s="541"/>
      <c r="F107" s="541"/>
      <c r="G107" s="541"/>
      <c r="H107" s="541"/>
      <c r="I107" s="541"/>
      <c r="J107" s="541"/>
      <c r="K107" s="542"/>
      <c r="L107" s="541"/>
      <c r="M107" s="541"/>
      <c r="N107" s="541"/>
    </row>
    <row r="108" spans="1:14">
      <c r="A108" s="541"/>
      <c r="B108" s="541"/>
      <c r="C108" s="541"/>
      <c r="D108" s="541"/>
      <c r="E108" s="541"/>
      <c r="F108" s="541"/>
      <c r="G108" s="541"/>
      <c r="H108" s="541"/>
      <c r="I108" s="541"/>
      <c r="J108" s="541"/>
      <c r="K108" s="542"/>
      <c r="L108" s="541"/>
      <c r="M108" s="541"/>
      <c r="N108" s="541"/>
    </row>
    <row r="109" spans="1:14">
      <c r="A109" s="541"/>
      <c r="B109" s="541"/>
      <c r="C109" s="541"/>
      <c r="D109" s="541"/>
      <c r="E109" s="541"/>
      <c r="F109" s="541"/>
      <c r="G109" s="541"/>
      <c r="H109" s="541"/>
      <c r="I109" s="541"/>
      <c r="J109" s="541"/>
      <c r="K109" s="542"/>
      <c r="L109" s="541"/>
      <c r="M109" s="541"/>
      <c r="N109" s="541"/>
    </row>
    <row r="110" spans="1:14">
      <c r="A110" s="541"/>
      <c r="B110" s="541"/>
      <c r="C110" s="541"/>
      <c r="D110" s="541"/>
      <c r="E110" s="541"/>
      <c r="F110" s="541"/>
      <c r="G110" s="541"/>
      <c r="H110" s="541"/>
      <c r="I110" s="541"/>
      <c r="J110" s="541"/>
      <c r="K110" s="542"/>
      <c r="L110" s="541"/>
      <c r="M110" s="541"/>
      <c r="N110" s="541"/>
    </row>
    <row r="111" spans="1:14">
      <c r="A111" s="541"/>
      <c r="B111" s="541"/>
      <c r="C111" s="541"/>
      <c r="D111" s="541"/>
      <c r="E111" s="541"/>
      <c r="F111" s="541"/>
      <c r="G111" s="541"/>
      <c r="H111" s="541"/>
      <c r="I111" s="541"/>
      <c r="J111" s="541"/>
      <c r="K111" s="542"/>
      <c r="L111" s="541"/>
      <c r="M111" s="541"/>
      <c r="N111" s="541"/>
    </row>
    <row r="112" spans="1:14">
      <c r="A112" s="541"/>
      <c r="B112" s="541"/>
      <c r="C112" s="541"/>
      <c r="D112" s="541"/>
      <c r="E112" s="541"/>
      <c r="F112" s="541"/>
      <c r="G112" s="541"/>
      <c r="H112" s="541"/>
      <c r="I112" s="541"/>
      <c r="J112" s="541"/>
      <c r="K112" s="542"/>
      <c r="L112" s="541"/>
      <c r="M112" s="541"/>
      <c r="N112" s="541"/>
    </row>
    <row r="113" spans="1:14">
      <c r="A113" s="541"/>
      <c r="B113" s="541"/>
      <c r="C113" s="541"/>
      <c r="D113" s="541"/>
      <c r="E113" s="541"/>
      <c r="F113" s="541"/>
      <c r="G113" s="541"/>
      <c r="H113" s="541"/>
      <c r="I113" s="541"/>
      <c r="J113" s="541"/>
      <c r="K113" s="542"/>
      <c r="L113" s="541"/>
      <c r="M113" s="541"/>
      <c r="N113" s="541"/>
    </row>
    <row r="114" spans="1:14">
      <c r="A114" s="541"/>
      <c r="B114" s="541"/>
      <c r="C114" s="541"/>
      <c r="D114" s="541"/>
      <c r="E114" s="541"/>
      <c r="F114" s="541"/>
      <c r="G114" s="541"/>
      <c r="H114" s="541"/>
      <c r="I114" s="541"/>
      <c r="J114" s="541"/>
      <c r="K114" s="542"/>
      <c r="L114" s="541"/>
      <c r="M114" s="541"/>
      <c r="N114" s="541"/>
    </row>
    <row r="115" spans="1:14">
      <c r="A115" s="541"/>
      <c r="B115" s="541"/>
      <c r="C115" s="541"/>
      <c r="D115" s="541"/>
      <c r="E115" s="541"/>
      <c r="F115" s="541"/>
      <c r="G115" s="541"/>
      <c r="H115" s="541"/>
      <c r="I115" s="541"/>
      <c r="J115" s="541"/>
      <c r="K115" s="542"/>
      <c r="L115" s="541"/>
      <c r="M115" s="541"/>
      <c r="N115" s="541"/>
    </row>
    <row r="116" spans="1:14">
      <c r="A116" s="541"/>
      <c r="B116" s="541"/>
      <c r="C116" s="541"/>
      <c r="D116" s="541"/>
      <c r="E116" s="541"/>
      <c r="F116" s="541"/>
      <c r="G116" s="541"/>
      <c r="H116" s="541"/>
      <c r="I116" s="541"/>
      <c r="J116" s="541"/>
      <c r="K116" s="542"/>
      <c r="L116" s="541"/>
      <c r="M116" s="541"/>
      <c r="N116" s="541"/>
    </row>
    <row r="117" spans="1:14">
      <c r="A117" s="541"/>
      <c r="B117" s="541"/>
      <c r="C117" s="541"/>
      <c r="D117" s="541"/>
      <c r="E117" s="541"/>
      <c r="F117" s="541"/>
      <c r="G117" s="541"/>
      <c r="H117" s="541"/>
      <c r="I117" s="541"/>
      <c r="J117" s="541"/>
      <c r="K117" s="542"/>
      <c r="L117" s="541"/>
      <c r="M117" s="541"/>
      <c r="N117" s="541"/>
    </row>
    <row r="118" spans="1:14">
      <c r="A118" s="541"/>
      <c r="B118" s="541"/>
      <c r="C118" s="541"/>
      <c r="D118" s="541"/>
      <c r="E118" s="541"/>
      <c r="F118" s="541"/>
      <c r="G118" s="541"/>
      <c r="H118" s="541"/>
      <c r="I118" s="541"/>
      <c r="J118" s="541"/>
      <c r="K118" s="542"/>
      <c r="L118" s="541"/>
      <c r="M118" s="541"/>
      <c r="N118" s="541"/>
    </row>
    <row r="119" spans="1:14">
      <c r="A119" s="541"/>
      <c r="B119" s="541"/>
      <c r="C119" s="541"/>
      <c r="D119" s="541"/>
      <c r="E119" s="541"/>
      <c r="F119" s="541"/>
      <c r="G119" s="541"/>
      <c r="H119" s="541"/>
      <c r="I119" s="541"/>
      <c r="J119" s="541"/>
      <c r="K119" s="542"/>
      <c r="L119" s="541"/>
      <c r="M119" s="541"/>
      <c r="N119" s="541"/>
    </row>
    <row r="120" spans="1:14">
      <c r="A120" s="541"/>
      <c r="B120" s="541"/>
      <c r="C120" s="541"/>
      <c r="D120" s="541"/>
      <c r="E120" s="541"/>
      <c r="F120" s="541"/>
      <c r="G120" s="541"/>
      <c r="H120" s="541"/>
      <c r="I120" s="541"/>
      <c r="J120" s="541"/>
      <c r="K120" s="542"/>
      <c r="L120" s="541"/>
      <c r="M120" s="541"/>
      <c r="N120" s="541"/>
    </row>
    <row r="121" spans="1:14">
      <c r="A121" s="541"/>
      <c r="B121" s="541"/>
      <c r="C121" s="541"/>
      <c r="D121" s="541"/>
      <c r="E121" s="541"/>
      <c r="F121" s="541"/>
      <c r="G121" s="541"/>
      <c r="H121" s="541"/>
      <c r="I121" s="541"/>
      <c r="J121" s="541"/>
      <c r="K121" s="542"/>
      <c r="L121" s="541"/>
      <c r="M121" s="541"/>
      <c r="N121" s="541"/>
    </row>
    <row r="122" spans="1:14">
      <c r="A122" s="541"/>
      <c r="B122" s="541"/>
      <c r="C122" s="541"/>
      <c r="D122" s="541"/>
      <c r="E122" s="541"/>
      <c r="F122" s="541"/>
      <c r="G122" s="541"/>
      <c r="H122" s="541"/>
      <c r="I122" s="541"/>
      <c r="J122" s="541"/>
      <c r="K122" s="542"/>
      <c r="L122" s="541"/>
      <c r="M122" s="541"/>
      <c r="N122" s="541"/>
    </row>
    <row r="123" spans="1:14">
      <c r="A123" s="541"/>
      <c r="B123" s="541"/>
      <c r="C123" s="541"/>
      <c r="D123" s="541"/>
      <c r="E123" s="541"/>
      <c r="F123" s="541"/>
      <c r="G123" s="541"/>
      <c r="H123" s="541"/>
      <c r="I123" s="541"/>
      <c r="J123" s="541"/>
      <c r="K123" s="542"/>
      <c r="L123" s="541"/>
      <c r="M123" s="541"/>
      <c r="N123" s="541"/>
    </row>
    <row r="124" spans="1:14">
      <c r="A124" s="541"/>
      <c r="B124" s="541"/>
      <c r="C124" s="541"/>
      <c r="D124" s="541"/>
      <c r="E124" s="541"/>
      <c r="F124" s="541"/>
      <c r="G124" s="541"/>
      <c r="H124" s="541"/>
      <c r="I124" s="541"/>
      <c r="J124" s="541"/>
      <c r="K124" s="542"/>
      <c r="L124" s="541"/>
      <c r="M124" s="541"/>
      <c r="N124" s="541"/>
    </row>
    <row r="125" spans="1:14">
      <c r="A125" s="541"/>
      <c r="B125" s="541"/>
      <c r="C125" s="541"/>
      <c r="D125" s="541"/>
      <c r="E125" s="541"/>
      <c r="F125" s="541"/>
      <c r="G125" s="541"/>
      <c r="H125" s="541"/>
      <c r="I125" s="541"/>
      <c r="J125" s="541"/>
      <c r="K125" s="542"/>
      <c r="L125" s="541"/>
      <c r="M125" s="541"/>
      <c r="N125" s="541"/>
    </row>
    <row r="126" spans="1:14">
      <c r="A126" s="541"/>
      <c r="B126" s="541"/>
      <c r="C126" s="541"/>
      <c r="D126" s="541"/>
      <c r="E126" s="541"/>
      <c r="F126" s="541"/>
      <c r="G126" s="541"/>
      <c r="H126" s="541"/>
      <c r="I126" s="541"/>
      <c r="J126" s="541"/>
      <c r="K126" s="542"/>
      <c r="L126" s="541"/>
      <c r="M126" s="541"/>
      <c r="N126" s="541"/>
    </row>
    <row r="127" spans="1:14">
      <c r="A127" s="541"/>
      <c r="B127" s="541"/>
      <c r="C127" s="541"/>
      <c r="D127" s="541"/>
      <c r="E127" s="541"/>
      <c r="F127" s="541"/>
      <c r="G127" s="541"/>
      <c r="H127" s="541"/>
      <c r="I127" s="541"/>
      <c r="J127" s="541"/>
      <c r="K127" s="542"/>
      <c r="L127" s="541"/>
      <c r="M127" s="541"/>
      <c r="N127" s="541"/>
    </row>
    <row r="128" spans="1:14">
      <c r="A128" s="541"/>
      <c r="B128" s="541"/>
      <c r="C128" s="541"/>
      <c r="D128" s="541"/>
      <c r="E128" s="541"/>
      <c r="F128" s="541"/>
      <c r="G128" s="541"/>
      <c r="H128" s="541"/>
      <c r="I128" s="541"/>
      <c r="J128" s="541"/>
      <c r="K128" s="542"/>
      <c r="L128" s="541"/>
      <c r="M128" s="541"/>
      <c r="N128" s="541"/>
    </row>
    <row r="129" spans="1:14">
      <c r="A129" s="541"/>
      <c r="B129" s="541"/>
      <c r="C129" s="541"/>
      <c r="D129" s="541"/>
      <c r="E129" s="541"/>
      <c r="F129" s="541"/>
      <c r="G129" s="541"/>
      <c r="H129" s="541"/>
      <c r="I129" s="541"/>
      <c r="J129" s="541"/>
      <c r="K129" s="542"/>
      <c r="L129" s="541"/>
      <c r="M129" s="541"/>
      <c r="N129" s="541"/>
    </row>
    <row r="130" spans="1:14">
      <c r="A130" s="541"/>
      <c r="B130" s="541"/>
      <c r="C130" s="541"/>
      <c r="D130" s="541"/>
      <c r="E130" s="541"/>
      <c r="F130" s="541"/>
      <c r="G130" s="541"/>
      <c r="H130" s="541"/>
      <c r="I130" s="541"/>
      <c r="J130" s="541"/>
      <c r="K130" s="542"/>
      <c r="L130" s="541"/>
      <c r="M130" s="541"/>
      <c r="N130" s="541"/>
    </row>
    <row r="131" spans="1:14">
      <c r="A131" s="541"/>
      <c r="B131" s="541"/>
      <c r="C131" s="541"/>
      <c r="D131" s="541"/>
      <c r="E131" s="541"/>
      <c r="F131" s="541"/>
      <c r="G131" s="541"/>
      <c r="H131" s="541"/>
      <c r="I131" s="541"/>
      <c r="J131" s="541"/>
      <c r="K131" s="542"/>
      <c r="L131" s="541"/>
      <c r="M131" s="541"/>
      <c r="N131" s="541"/>
    </row>
    <row r="132" spans="1:14">
      <c r="A132" s="541"/>
      <c r="B132" s="541"/>
      <c r="C132" s="541"/>
      <c r="D132" s="541"/>
      <c r="E132" s="541"/>
      <c r="F132" s="541"/>
      <c r="G132" s="541"/>
      <c r="H132" s="541"/>
      <c r="I132" s="541"/>
      <c r="J132" s="541"/>
      <c r="K132" s="542"/>
      <c r="L132" s="541"/>
      <c r="M132" s="541"/>
      <c r="N132" s="541"/>
    </row>
    <row r="133" spans="1:14">
      <c r="A133" s="541"/>
      <c r="B133" s="541"/>
      <c r="C133" s="541"/>
      <c r="D133" s="541"/>
      <c r="E133" s="541"/>
      <c r="F133" s="541"/>
      <c r="G133" s="541"/>
      <c r="H133" s="541"/>
      <c r="I133" s="541"/>
      <c r="J133" s="541"/>
      <c r="K133" s="542"/>
      <c r="L133" s="541"/>
      <c r="M133" s="541"/>
      <c r="N133" s="541"/>
    </row>
    <row r="134" spans="1:14">
      <c r="A134" s="541"/>
      <c r="B134" s="541"/>
      <c r="C134" s="541"/>
      <c r="D134" s="541"/>
      <c r="E134" s="541"/>
      <c r="F134" s="541"/>
      <c r="G134" s="541"/>
      <c r="H134" s="541"/>
      <c r="I134" s="541"/>
      <c r="J134" s="541"/>
      <c r="K134" s="542"/>
      <c r="L134" s="541"/>
      <c r="M134" s="541"/>
      <c r="N134" s="541"/>
    </row>
    <row r="135" spans="1:14">
      <c r="A135" s="541"/>
      <c r="B135" s="541"/>
      <c r="C135" s="541"/>
      <c r="D135" s="541"/>
      <c r="E135" s="541"/>
      <c r="F135" s="541"/>
      <c r="G135" s="541"/>
      <c r="H135" s="541"/>
      <c r="I135" s="541"/>
      <c r="J135" s="541"/>
      <c r="K135" s="542"/>
      <c r="L135" s="541"/>
      <c r="M135" s="541"/>
      <c r="N135" s="541"/>
    </row>
    <row r="136" spans="1:14">
      <c r="A136" s="541"/>
      <c r="B136" s="541"/>
      <c r="C136" s="541"/>
      <c r="D136" s="541"/>
      <c r="E136" s="541"/>
      <c r="F136" s="541"/>
      <c r="G136" s="541"/>
      <c r="H136" s="541"/>
      <c r="I136" s="541"/>
      <c r="J136" s="541"/>
      <c r="K136" s="542"/>
      <c r="L136" s="541"/>
      <c r="M136" s="541"/>
      <c r="N136" s="541"/>
    </row>
    <row r="137" spans="1:14">
      <c r="A137" s="541"/>
      <c r="B137" s="541"/>
      <c r="C137" s="541"/>
      <c r="D137" s="541"/>
      <c r="E137" s="541"/>
      <c r="F137" s="541"/>
      <c r="G137" s="541"/>
      <c r="H137" s="541"/>
      <c r="I137" s="541"/>
      <c r="J137" s="541"/>
      <c r="K137" s="542"/>
      <c r="L137" s="541"/>
      <c r="M137" s="541"/>
      <c r="N137" s="541"/>
    </row>
    <row r="138" spans="1:14">
      <c r="A138" s="541"/>
      <c r="B138" s="541"/>
      <c r="C138" s="541"/>
      <c r="D138" s="541"/>
      <c r="E138" s="541"/>
      <c r="F138" s="541"/>
      <c r="G138" s="541"/>
      <c r="H138" s="541"/>
      <c r="I138" s="541"/>
      <c r="J138" s="541"/>
      <c r="K138" s="542"/>
      <c r="L138" s="541"/>
      <c r="M138" s="541"/>
      <c r="N138" s="541"/>
    </row>
    <row r="139" spans="1:14">
      <c r="A139" s="541"/>
      <c r="B139" s="541"/>
      <c r="C139" s="541"/>
      <c r="D139" s="541"/>
      <c r="E139" s="541"/>
      <c r="F139" s="541"/>
      <c r="G139" s="541"/>
      <c r="H139" s="541"/>
      <c r="I139" s="541"/>
      <c r="J139" s="541"/>
      <c r="K139" s="542"/>
      <c r="L139" s="541"/>
      <c r="M139" s="541"/>
      <c r="N139" s="541"/>
    </row>
    <row r="140" spans="1:14">
      <c r="A140" s="541"/>
      <c r="B140" s="541"/>
      <c r="C140" s="541"/>
      <c r="D140" s="541"/>
      <c r="E140" s="541"/>
      <c r="F140" s="541"/>
      <c r="G140" s="541"/>
      <c r="H140" s="541"/>
      <c r="I140" s="541"/>
      <c r="J140" s="541"/>
      <c r="K140" s="542"/>
      <c r="L140" s="541"/>
      <c r="M140" s="541"/>
      <c r="N140" s="541"/>
    </row>
    <row r="141" spans="1:14">
      <c r="A141" s="541"/>
      <c r="B141" s="541"/>
      <c r="C141" s="541"/>
      <c r="D141" s="541"/>
      <c r="E141" s="541"/>
      <c r="F141" s="541"/>
      <c r="G141" s="541"/>
      <c r="H141" s="541"/>
      <c r="I141" s="541"/>
      <c r="J141" s="541"/>
      <c r="K141" s="542"/>
      <c r="L141" s="541"/>
      <c r="M141" s="541"/>
      <c r="N141" s="541"/>
    </row>
    <row r="142" spans="1:14">
      <c r="A142" s="541"/>
      <c r="B142" s="541"/>
      <c r="C142" s="541"/>
      <c r="D142" s="541"/>
      <c r="E142" s="541"/>
      <c r="F142" s="541"/>
      <c r="G142" s="541"/>
      <c r="H142" s="541"/>
      <c r="I142" s="541"/>
      <c r="J142" s="541"/>
      <c r="K142" s="542"/>
      <c r="L142" s="541"/>
      <c r="M142" s="541"/>
      <c r="N142" s="541"/>
    </row>
    <row r="143" spans="1:14">
      <c r="A143" s="541"/>
      <c r="B143" s="541"/>
      <c r="C143" s="541"/>
      <c r="D143" s="541"/>
      <c r="E143" s="541"/>
      <c r="F143" s="541"/>
      <c r="G143" s="541"/>
      <c r="H143" s="541"/>
      <c r="I143" s="541"/>
      <c r="J143" s="541"/>
      <c r="K143" s="542"/>
      <c r="L143" s="541"/>
      <c r="M143" s="541"/>
      <c r="N143" s="541"/>
    </row>
    <row r="144" spans="1:14">
      <c r="A144" s="541"/>
      <c r="B144" s="541"/>
      <c r="C144" s="541"/>
      <c r="D144" s="541"/>
      <c r="E144" s="541"/>
      <c r="F144" s="541"/>
      <c r="G144" s="541"/>
      <c r="H144" s="541"/>
      <c r="I144" s="541"/>
      <c r="J144" s="541"/>
      <c r="K144" s="542"/>
      <c r="L144" s="541"/>
      <c r="M144" s="541"/>
      <c r="N144" s="541"/>
    </row>
    <row r="145" spans="1:14">
      <c r="A145" s="541"/>
      <c r="B145" s="541"/>
      <c r="C145" s="541"/>
      <c r="D145" s="541"/>
      <c r="E145" s="541"/>
      <c r="F145" s="541"/>
      <c r="G145" s="541"/>
      <c r="H145" s="541"/>
      <c r="I145" s="541"/>
      <c r="J145" s="541"/>
      <c r="K145" s="542"/>
      <c r="L145" s="541"/>
      <c r="M145" s="541"/>
      <c r="N145" s="541"/>
    </row>
    <row r="146" spans="1:14">
      <c r="A146" s="541"/>
      <c r="B146" s="541"/>
      <c r="C146" s="541"/>
      <c r="D146" s="541"/>
      <c r="E146" s="541"/>
      <c r="F146" s="541"/>
      <c r="G146" s="541"/>
      <c r="H146" s="541"/>
      <c r="I146" s="541"/>
      <c r="J146" s="541"/>
      <c r="K146" s="542"/>
      <c r="L146" s="541"/>
      <c r="M146" s="541"/>
      <c r="N146" s="541"/>
    </row>
    <row r="147" spans="1:14" ht="30" customHeight="1">
      <c r="A147" s="541"/>
      <c r="B147" s="541"/>
      <c r="C147" s="541"/>
      <c r="D147" s="541"/>
      <c r="E147" s="541"/>
      <c r="F147" s="541"/>
      <c r="G147" s="541"/>
      <c r="H147" s="541"/>
      <c r="I147" s="541"/>
      <c r="J147" s="541"/>
      <c r="K147" s="542"/>
      <c r="L147" s="541"/>
      <c r="M147" s="541"/>
      <c r="N147" s="541"/>
    </row>
    <row r="148" spans="1:14">
      <c r="A148" s="541"/>
      <c r="B148" s="541"/>
      <c r="C148" s="541"/>
      <c r="D148" s="541"/>
      <c r="E148" s="541"/>
      <c r="F148" s="541"/>
      <c r="G148" s="541"/>
      <c r="H148" s="541"/>
      <c r="I148" s="541"/>
      <c r="J148" s="541"/>
      <c r="K148" s="542"/>
      <c r="L148" s="541"/>
      <c r="M148" s="541"/>
      <c r="N148" s="541"/>
    </row>
    <row r="149" spans="1:14">
      <c r="A149" s="541"/>
      <c r="B149" s="541"/>
      <c r="C149" s="541"/>
      <c r="D149" s="541"/>
      <c r="E149" s="541"/>
      <c r="F149" s="541"/>
      <c r="G149" s="541"/>
      <c r="H149" s="541"/>
      <c r="I149" s="541"/>
      <c r="J149" s="541"/>
      <c r="K149" s="542"/>
      <c r="L149" s="541"/>
      <c r="M149" s="541"/>
      <c r="N149" s="541"/>
    </row>
    <row r="150" spans="1:14">
      <c r="A150" s="541"/>
      <c r="B150" s="541"/>
      <c r="C150" s="541"/>
      <c r="D150" s="541"/>
      <c r="E150" s="541"/>
      <c r="F150" s="541"/>
      <c r="G150" s="541"/>
      <c r="H150" s="541"/>
      <c r="I150" s="541"/>
      <c r="J150" s="541"/>
      <c r="K150" s="542"/>
      <c r="L150" s="541"/>
      <c r="M150" s="541"/>
      <c r="N150" s="541"/>
    </row>
    <row r="151" spans="1:14">
      <c r="A151" s="541"/>
      <c r="B151" s="541"/>
      <c r="C151" s="541"/>
      <c r="D151" s="541"/>
      <c r="E151" s="541"/>
      <c r="F151" s="541"/>
      <c r="G151" s="541"/>
      <c r="H151" s="541"/>
      <c r="I151" s="541"/>
      <c r="J151" s="541"/>
      <c r="K151" s="542"/>
      <c r="L151" s="541"/>
      <c r="M151" s="541"/>
      <c r="N151" s="541"/>
    </row>
    <row r="152" spans="1:14">
      <c r="A152" s="541"/>
      <c r="B152" s="541"/>
      <c r="C152" s="541"/>
      <c r="D152" s="541"/>
      <c r="E152" s="541"/>
      <c r="F152" s="541"/>
      <c r="G152" s="541"/>
      <c r="H152" s="541"/>
      <c r="I152" s="541"/>
      <c r="J152" s="541"/>
      <c r="K152" s="542"/>
      <c r="L152" s="541"/>
      <c r="M152" s="541"/>
      <c r="N152" s="541"/>
    </row>
    <row r="153" spans="1:14">
      <c r="A153" s="541"/>
      <c r="B153" s="541"/>
      <c r="C153" s="541"/>
      <c r="D153" s="541"/>
      <c r="E153" s="541"/>
      <c r="F153" s="541"/>
      <c r="G153" s="541"/>
      <c r="H153" s="541"/>
      <c r="I153" s="541"/>
      <c r="J153" s="541"/>
      <c r="K153" s="542"/>
      <c r="L153" s="541"/>
      <c r="M153" s="541"/>
      <c r="N153" s="541"/>
    </row>
    <row r="154" spans="1:14">
      <c r="A154" s="541"/>
      <c r="B154" s="541"/>
      <c r="C154" s="541"/>
      <c r="D154" s="541"/>
      <c r="E154" s="541"/>
      <c r="F154" s="541"/>
      <c r="G154" s="541"/>
      <c r="H154" s="541"/>
      <c r="I154" s="541"/>
      <c r="J154" s="541"/>
      <c r="K154" s="542"/>
      <c r="L154" s="541"/>
      <c r="M154" s="541"/>
      <c r="N154" s="541"/>
    </row>
    <row r="155" spans="1:14">
      <c r="A155" s="541"/>
      <c r="B155" s="541"/>
      <c r="C155" s="541"/>
      <c r="D155" s="541"/>
      <c r="E155" s="541"/>
      <c r="F155" s="541"/>
      <c r="G155" s="541"/>
      <c r="H155" s="541"/>
      <c r="I155" s="541"/>
      <c r="J155" s="541"/>
      <c r="K155" s="542"/>
      <c r="L155" s="541"/>
      <c r="M155" s="541"/>
      <c r="N155" s="541"/>
    </row>
    <row r="156" spans="1:14">
      <c r="A156" s="541"/>
      <c r="B156" s="541"/>
      <c r="C156" s="541"/>
      <c r="D156" s="541"/>
      <c r="E156" s="541"/>
      <c r="F156" s="541"/>
      <c r="G156" s="541"/>
      <c r="H156" s="541"/>
      <c r="I156" s="541"/>
      <c r="J156" s="541"/>
      <c r="K156" s="542"/>
      <c r="L156" s="541"/>
      <c r="M156" s="541"/>
      <c r="N156" s="541"/>
    </row>
    <row r="157" spans="1:14">
      <c r="A157" s="541"/>
      <c r="B157" s="541"/>
      <c r="C157" s="541"/>
      <c r="D157" s="541"/>
      <c r="E157" s="541"/>
      <c r="F157" s="541"/>
      <c r="G157" s="541"/>
      <c r="H157" s="541"/>
      <c r="I157" s="541"/>
      <c r="J157" s="541"/>
      <c r="K157" s="542"/>
      <c r="L157" s="541"/>
      <c r="M157" s="541"/>
      <c r="N157" s="541"/>
    </row>
    <row r="158" spans="1:14">
      <c r="A158" s="541"/>
      <c r="B158" s="541"/>
      <c r="C158" s="541"/>
      <c r="D158" s="541"/>
      <c r="E158" s="541"/>
      <c r="F158" s="541"/>
      <c r="G158" s="541"/>
      <c r="H158" s="541"/>
      <c r="I158" s="541"/>
      <c r="J158" s="541"/>
      <c r="K158" s="542"/>
      <c r="L158" s="541"/>
      <c r="M158" s="541"/>
      <c r="N158" s="541"/>
    </row>
    <row r="159" spans="1:14">
      <c r="A159" s="541"/>
      <c r="B159" s="541"/>
      <c r="C159" s="541"/>
      <c r="D159" s="541"/>
      <c r="E159" s="541"/>
      <c r="F159" s="541"/>
      <c r="G159" s="541"/>
      <c r="H159" s="541"/>
      <c r="I159" s="541"/>
      <c r="J159" s="541"/>
      <c r="K159" s="542"/>
      <c r="L159" s="541"/>
      <c r="M159" s="541"/>
      <c r="N159" s="541"/>
    </row>
    <row r="160" spans="1:14">
      <c r="A160" s="541"/>
      <c r="B160" s="541"/>
      <c r="C160" s="541"/>
      <c r="D160" s="541"/>
      <c r="E160" s="541"/>
      <c r="F160" s="541"/>
      <c r="G160" s="541"/>
      <c r="H160" s="541"/>
      <c r="I160" s="541"/>
      <c r="J160" s="541"/>
      <c r="K160" s="542"/>
      <c r="L160" s="541"/>
      <c r="M160" s="541"/>
      <c r="N160" s="541"/>
    </row>
    <row r="161" spans="1:14">
      <c r="A161" s="541"/>
      <c r="B161" s="541"/>
      <c r="C161" s="541"/>
      <c r="D161" s="541"/>
      <c r="E161" s="541"/>
      <c r="F161" s="541"/>
      <c r="G161" s="541"/>
      <c r="H161" s="541"/>
      <c r="I161" s="541"/>
      <c r="J161" s="541"/>
      <c r="K161" s="542"/>
      <c r="L161" s="541"/>
      <c r="M161" s="541"/>
      <c r="N161" s="541"/>
    </row>
    <row r="162" spans="1:14">
      <c r="A162" s="541"/>
      <c r="B162" s="541"/>
      <c r="C162" s="541"/>
      <c r="D162" s="541"/>
      <c r="E162" s="541"/>
      <c r="F162" s="541"/>
      <c r="G162" s="541"/>
      <c r="H162" s="541"/>
      <c r="I162" s="541"/>
      <c r="J162" s="541"/>
      <c r="K162" s="542"/>
      <c r="L162" s="541"/>
      <c r="M162" s="541"/>
      <c r="N162" s="541"/>
    </row>
    <row r="163" spans="1:14">
      <c r="A163" s="541"/>
      <c r="B163" s="541"/>
      <c r="C163" s="541"/>
      <c r="D163" s="541"/>
      <c r="E163" s="541"/>
      <c r="F163" s="541"/>
      <c r="G163" s="541"/>
      <c r="H163" s="541"/>
      <c r="I163" s="541"/>
      <c r="J163" s="541"/>
      <c r="K163" s="542"/>
      <c r="L163" s="541"/>
      <c r="M163" s="541"/>
      <c r="N163" s="541"/>
    </row>
    <row r="164" spans="1:14">
      <c r="A164" s="541"/>
      <c r="B164" s="541"/>
      <c r="C164" s="541"/>
      <c r="D164" s="541"/>
      <c r="E164" s="541"/>
      <c r="F164" s="541"/>
      <c r="G164" s="541"/>
      <c r="H164" s="541"/>
      <c r="I164" s="541"/>
      <c r="J164" s="541"/>
      <c r="K164" s="542"/>
      <c r="L164" s="541"/>
      <c r="M164" s="541"/>
      <c r="N164" s="541"/>
    </row>
    <row r="165" spans="1:14">
      <c r="A165" s="541"/>
      <c r="B165" s="541"/>
      <c r="C165" s="541"/>
      <c r="D165" s="541"/>
      <c r="E165" s="541"/>
      <c r="F165" s="541"/>
      <c r="G165" s="541"/>
      <c r="H165" s="541"/>
      <c r="I165" s="541"/>
      <c r="J165" s="541"/>
      <c r="K165" s="542"/>
      <c r="L165" s="541"/>
      <c r="M165" s="541"/>
      <c r="N165" s="541"/>
    </row>
    <row r="166" spans="1:14" ht="29.25" customHeight="1">
      <c r="A166" s="541"/>
      <c r="B166" s="541"/>
      <c r="C166" s="541"/>
      <c r="D166" s="541"/>
      <c r="E166" s="541"/>
      <c r="F166" s="541"/>
      <c r="G166" s="541"/>
      <c r="H166" s="541"/>
      <c r="I166" s="541"/>
      <c r="J166" s="541"/>
      <c r="K166" s="542"/>
      <c r="L166" s="541"/>
      <c r="M166" s="541"/>
      <c r="N166" s="541"/>
    </row>
    <row r="167" spans="1:14">
      <c r="A167" s="541"/>
      <c r="B167" s="541"/>
      <c r="C167" s="541"/>
      <c r="D167" s="541"/>
      <c r="E167" s="541"/>
      <c r="F167" s="541"/>
      <c r="G167" s="541"/>
      <c r="H167" s="541"/>
      <c r="I167" s="541"/>
      <c r="J167" s="541"/>
      <c r="K167" s="542"/>
      <c r="L167" s="541"/>
      <c r="M167" s="541"/>
      <c r="N167" s="541"/>
    </row>
    <row r="168" spans="1:14">
      <c r="A168" s="541"/>
      <c r="B168" s="541"/>
      <c r="C168" s="541"/>
      <c r="D168" s="541"/>
      <c r="E168" s="541"/>
      <c r="F168" s="541"/>
      <c r="G168" s="541"/>
      <c r="H168" s="541"/>
      <c r="I168" s="541"/>
      <c r="J168" s="541"/>
      <c r="K168" s="542"/>
      <c r="L168" s="541"/>
      <c r="M168" s="541"/>
      <c r="N168" s="541"/>
    </row>
    <row r="169" spans="1:14">
      <c r="A169" s="541"/>
      <c r="B169" s="541"/>
      <c r="C169" s="541"/>
      <c r="D169" s="541"/>
      <c r="E169" s="541"/>
      <c r="F169" s="541"/>
      <c r="G169" s="541"/>
      <c r="H169" s="541"/>
      <c r="I169" s="541"/>
      <c r="J169" s="541"/>
      <c r="K169" s="542"/>
      <c r="L169" s="541"/>
      <c r="M169" s="541"/>
      <c r="N169" s="541"/>
    </row>
    <row r="170" spans="1:14">
      <c r="A170" s="541"/>
      <c r="B170" s="541"/>
      <c r="C170" s="541"/>
      <c r="D170" s="541"/>
      <c r="E170" s="541"/>
      <c r="F170" s="541"/>
      <c r="G170" s="541"/>
      <c r="H170" s="541"/>
      <c r="I170" s="541"/>
      <c r="J170" s="541"/>
      <c r="K170" s="542"/>
      <c r="L170" s="541"/>
      <c r="M170" s="541"/>
      <c r="N170" s="541"/>
    </row>
    <row r="225" spans="2:15" s="543" customFormat="1" collapsed="1">
      <c r="B225" s="540"/>
      <c r="C225" s="540"/>
      <c r="D225" s="540"/>
      <c r="E225" s="540"/>
      <c r="F225" s="540"/>
      <c r="G225" s="540"/>
      <c r="H225" s="540"/>
      <c r="I225" s="540"/>
      <c r="J225" s="540"/>
      <c r="K225" s="544"/>
      <c r="L225" s="540"/>
      <c r="M225" s="540"/>
      <c r="N225" s="540"/>
      <c r="O225" s="540"/>
    </row>
    <row r="226" spans="2:15" s="543" customFormat="1" collapsed="1">
      <c r="B226" s="540"/>
      <c r="C226" s="540"/>
      <c r="D226" s="540"/>
      <c r="E226" s="540"/>
      <c r="F226" s="540"/>
      <c r="G226" s="540"/>
      <c r="H226" s="540"/>
      <c r="I226" s="540"/>
      <c r="J226" s="540"/>
      <c r="K226" s="544"/>
      <c r="L226" s="540"/>
      <c r="M226" s="540"/>
      <c r="N226" s="540"/>
      <c r="O226" s="540"/>
    </row>
    <row r="227" spans="2:15" s="543" customFormat="1" collapsed="1">
      <c r="B227" s="540"/>
      <c r="C227" s="540"/>
      <c r="D227" s="540"/>
      <c r="E227" s="540"/>
      <c r="F227" s="540"/>
      <c r="G227" s="540"/>
      <c r="H227" s="540"/>
      <c r="I227" s="540"/>
      <c r="J227" s="540"/>
      <c r="K227" s="544"/>
      <c r="L227" s="540"/>
      <c r="M227" s="540"/>
      <c r="N227" s="540"/>
      <c r="O227" s="540"/>
    </row>
    <row r="228" spans="2:15" s="543" customFormat="1" collapsed="1">
      <c r="B228" s="540"/>
      <c r="C228" s="540"/>
      <c r="D228" s="540"/>
      <c r="E228" s="540"/>
      <c r="F228" s="540"/>
      <c r="G228" s="540"/>
      <c r="H228" s="540"/>
      <c r="I228" s="540"/>
      <c r="J228" s="540"/>
      <c r="K228" s="544"/>
      <c r="L228" s="540"/>
      <c r="M228" s="540"/>
      <c r="N228" s="540"/>
      <c r="O228" s="540"/>
    </row>
    <row r="229" spans="2:15" s="543" customFormat="1" collapsed="1">
      <c r="B229" s="540"/>
      <c r="C229" s="540"/>
      <c r="D229" s="540"/>
      <c r="E229" s="540"/>
      <c r="F229" s="540"/>
      <c r="G229" s="540"/>
      <c r="H229" s="540"/>
      <c r="I229" s="540"/>
      <c r="J229" s="540"/>
      <c r="K229" s="544"/>
      <c r="L229" s="540"/>
      <c r="M229" s="540"/>
      <c r="N229" s="540"/>
      <c r="O229" s="540"/>
    </row>
    <row r="230" spans="2:15" s="543" customFormat="1" collapsed="1">
      <c r="B230" s="540"/>
      <c r="C230" s="540"/>
      <c r="D230" s="540"/>
      <c r="E230" s="540"/>
      <c r="F230" s="540"/>
      <c r="G230" s="540"/>
      <c r="H230" s="540"/>
      <c r="I230" s="540"/>
      <c r="J230" s="540"/>
      <c r="K230" s="544"/>
      <c r="L230" s="540"/>
      <c r="M230" s="540"/>
      <c r="N230" s="540"/>
      <c r="O230" s="540"/>
    </row>
    <row r="232" spans="2:15" s="543" customFormat="1" ht="39.75" customHeight="1">
      <c r="B232" s="540"/>
      <c r="C232" s="540"/>
      <c r="D232" s="540"/>
      <c r="E232" s="540"/>
      <c r="F232" s="540"/>
      <c r="G232" s="540"/>
      <c r="H232" s="540"/>
      <c r="I232" s="540"/>
      <c r="J232" s="540"/>
      <c r="K232" s="544"/>
      <c r="L232" s="540"/>
      <c r="M232" s="540"/>
      <c r="N232" s="540"/>
      <c r="O232" s="540"/>
    </row>
    <row r="233" spans="2:15" s="543" customFormat="1" ht="44.25" customHeight="1">
      <c r="B233" s="540"/>
      <c r="C233" s="540"/>
      <c r="D233" s="540"/>
      <c r="E233" s="540"/>
      <c r="F233" s="540"/>
      <c r="G233" s="540"/>
      <c r="H233" s="540"/>
      <c r="I233" s="540"/>
      <c r="J233" s="540"/>
      <c r="K233" s="544"/>
      <c r="L233" s="540"/>
      <c r="M233" s="540"/>
      <c r="N233" s="540"/>
      <c r="O233" s="540"/>
    </row>
  </sheetData>
  <mergeCells count="16">
    <mergeCell ref="B9:N9"/>
    <mergeCell ref="A1:N1"/>
    <mergeCell ref="A4:N4"/>
    <mergeCell ref="A3:N3"/>
    <mergeCell ref="A2:N2"/>
    <mergeCell ref="B6:N6"/>
    <mergeCell ref="B7:N7"/>
    <mergeCell ref="B8:N8"/>
    <mergeCell ref="A5:N5"/>
    <mergeCell ref="B30:N30"/>
    <mergeCell ref="A10:N10"/>
    <mergeCell ref="A25:J25"/>
    <mergeCell ref="B27:N27"/>
    <mergeCell ref="B28:N28"/>
    <mergeCell ref="B29:N29"/>
    <mergeCell ref="A26:J26"/>
  </mergeCells>
  <pageMargins left="0.70866141732283472" right="0.70866141732283472" top="0.74803149606299213" bottom="0.74803149606299213" header="0.31496062992125984" footer="0.31496062992125984"/>
  <pageSetup paperSize="9" scale="45" fitToHeight="100" orientation="landscape" r:id="rId1"/>
  <headerFooter scaleWithDoc="0">
    <oddHeader>&amp;RPágina &amp;P de &amp;N</oddHeader>
    <oddFooter>&amp;R&amp;G</oddFooter>
  </headerFooter>
  <ignoredErrors>
    <ignoredError sqref="B6:N9 O20:P23 O10 O12 O13:P16" unlockedFormula="1"/>
  </ignoredErrors>
  <drawing r:id="rId2"/>
  <legacyDrawingHF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Planilha39">
    <tabColor rgb="FFFF0000"/>
    <pageSetUpPr fitToPage="1"/>
  </sheetPr>
  <dimension ref="A1:O49"/>
  <sheetViews>
    <sheetView showGridLines="0" view="pageBreakPreview" topLeftCell="A7" zoomScaleNormal="95" zoomScaleSheetLayoutView="100" workbookViewId="0">
      <selection activeCell="L15" sqref="L15"/>
    </sheetView>
  </sheetViews>
  <sheetFormatPr defaultRowHeight="12.75"/>
  <cols>
    <col min="1" max="1" width="15.85546875" style="703" customWidth="1"/>
    <col min="2" max="2" width="28.85546875" style="703" customWidth="1"/>
    <col min="3" max="3" width="14.140625" style="703" customWidth="1"/>
    <col min="4" max="4" width="10" style="703" customWidth="1"/>
    <col min="5" max="5" width="12" style="703" customWidth="1"/>
    <col min="6" max="8" width="12.85546875" style="703" customWidth="1"/>
    <col min="9" max="9" width="11.85546875" style="703" customWidth="1"/>
    <col min="10" max="10" width="13.28515625" style="703" customWidth="1"/>
    <col min="11" max="11" width="14.5703125" style="703" customWidth="1"/>
    <col min="12" max="12" width="12.42578125" style="703" customWidth="1"/>
    <col min="13" max="13" width="2.7109375" style="702" customWidth="1"/>
    <col min="14" max="256" width="9.140625" style="703"/>
    <col min="257" max="257" width="15.85546875" style="703" customWidth="1"/>
    <col min="258" max="258" width="28.85546875" style="703" customWidth="1"/>
    <col min="259" max="259" width="10.42578125" style="703" customWidth="1"/>
    <col min="260" max="260" width="10" style="703" customWidth="1"/>
    <col min="261" max="261" width="12" style="703" customWidth="1"/>
    <col min="262" max="264" width="12.85546875" style="703" customWidth="1"/>
    <col min="265" max="265" width="11.85546875" style="703" customWidth="1"/>
    <col min="266" max="266" width="13.28515625" style="703" customWidth="1"/>
    <col min="267" max="267" width="14.5703125" style="703" customWidth="1"/>
    <col min="268" max="268" width="12.42578125" style="703" customWidth="1"/>
    <col min="269" max="269" width="2.7109375" style="703" customWidth="1"/>
    <col min="270" max="512" width="9.140625" style="703"/>
    <col min="513" max="513" width="15.85546875" style="703" customWidth="1"/>
    <col min="514" max="514" width="28.85546875" style="703" customWidth="1"/>
    <col min="515" max="515" width="10.42578125" style="703" customWidth="1"/>
    <col min="516" max="516" width="10" style="703" customWidth="1"/>
    <col min="517" max="517" width="12" style="703" customWidth="1"/>
    <col min="518" max="520" width="12.85546875" style="703" customWidth="1"/>
    <col min="521" max="521" width="11.85546875" style="703" customWidth="1"/>
    <col min="522" max="522" width="13.28515625" style="703" customWidth="1"/>
    <col min="523" max="523" width="14.5703125" style="703" customWidth="1"/>
    <col min="524" max="524" width="12.42578125" style="703" customWidth="1"/>
    <col min="525" max="525" width="2.7109375" style="703" customWidth="1"/>
    <col min="526" max="768" width="9.140625" style="703"/>
    <col min="769" max="769" width="15.85546875" style="703" customWidth="1"/>
    <col min="770" max="770" width="28.85546875" style="703" customWidth="1"/>
    <col min="771" max="771" width="10.42578125" style="703" customWidth="1"/>
    <col min="772" max="772" width="10" style="703" customWidth="1"/>
    <col min="773" max="773" width="12" style="703" customWidth="1"/>
    <col min="774" max="776" width="12.85546875" style="703" customWidth="1"/>
    <col min="777" max="777" width="11.85546875" style="703" customWidth="1"/>
    <col min="778" max="778" width="13.28515625" style="703" customWidth="1"/>
    <col min="779" max="779" width="14.5703125" style="703" customWidth="1"/>
    <col min="780" max="780" width="12.42578125" style="703" customWidth="1"/>
    <col min="781" max="781" width="2.7109375" style="703" customWidth="1"/>
    <col min="782" max="1024" width="9.140625" style="703"/>
    <col min="1025" max="1025" width="15.85546875" style="703" customWidth="1"/>
    <col min="1026" max="1026" width="28.85546875" style="703" customWidth="1"/>
    <col min="1027" max="1027" width="10.42578125" style="703" customWidth="1"/>
    <col min="1028" max="1028" width="10" style="703" customWidth="1"/>
    <col min="1029" max="1029" width="12" style="703" customWidth="1"/>
    <col min="1030" max="1032" width="12.85546875" style="703" customWidth="1"/>
    <col min="1033" max="1033" width="11.85546875" style="703" customWidth="1"/>
    <col min="1034" max="1034" width="13.28515625" style="703" customWidth="1"/>
    <col min="1035" max="1035" width="14.5703125" style="703" customWidth="1"/>
    <col min="1036" max="1036" width="12.42578125" style="703" customWidth="1"/>
    <col min="1037" max="1037" width="2.7109375" style="703" customWidth="1"/>
    <col min="1038" max="1280" width="9.140625" style="703"/>
    <col min="1281" max="1281" width="15.85546875" style="703" customWidth="1"/>
    <col min="1282" max="1282" width="28.85546875" style="703" customWidth="1"/>
    <col min="1283" max="1283" width="10.42578125" style="703" customWidth="1"/>
    <col min="1284" max="1284" width="10" style="703" customWidth="1"/>
    <col min="1285" max="1285" width="12" style="703" customWidth="1"/>
    <col min="1286" max="1288" width="12.85546875" style="703" customWidth="1"/>
    <col min="1289" max="1289" width="11.85546875" style="703" customWidth="1"/>
    <col min="1290" max="1290" width="13.28515625" style="703" customWidth="1"/>
    <col min="1291" max="1291" width="14.5703125" style="703" customWidth="1"/>
    <col min="1292" max="1292" width="12.42578125" style="703" customWidth="1"/>
    <col min="1293" max="1293" width="2.7109375" style="703" customWidth="1"/>
    <col min="1294" max="1536" width="9.140625" style="703"/>
    <col min="1537" max="1537" width="15.85546875" style="703" customWidth="1"/>
    <col min="1538" max="1538" width="28.85546875" style="703" customWidth="1"/>
    <col min="1539" max="1539" width="10.42578125" style="703" customWidth="1"/>
    <col min="1540" max="1540" width="10" style="703" customWidth="1"/>
    <col min="1541" max="1541" width="12" style="703" customWidth="1"/>
    <col min="1542" max="1544" width="12.85546875" style="703" customWidth="1"/>
    <col min="1545" max="1545" width="11.85546875" style="703" customWidth="1"/>
    <col min="1546" max="1546" width="13.28515625" style="703" customWidth="1"/>
    <col min="1547" max="1547" width="14.5703125" style="703" customWidth="1"/>
    <col min="1548" max="1548" width="12.42578125" style="703" customWidth="1"/>
    <col min="1549" max="1549" width="2.7109375" style="703" customWidth="1"/>
    <col min="1550" max="1792" width="9.140625" style="703"/>
    <col min="1793" max="1793" width="15.85546875" style="703" customWidth="1"/>
    <col min="1794" max="1794" width="28.85546875" style="703" customWidth="1"/>
    <col min="1795" max="1795" width="10.42578125" style="703" customWidth="1"/>
    <col min="1796" max="1796" width="10" style="703" customWidth="1"/>
    <col min="1797" max="1797" width="12" style="703" customWidth="1"/>
    <col min="1798" max="1800" width="12.85546875" style="703" customWidth="1"/>
    <col min="1801" max="1801" width="11.85546875" style="703" customWidth="1"/>
    <col min="1802" max="1802" width="13.28515625" style="703" customWidth="1"/>
    <col min="1803" max="1803" width="14.5703125" style="703" customWidth="1"/>
    <col min="1804" max="1804" width="12.42578125" style="703" customWidth="1"/>
    <col min="1805" max="1805" width="2.7109375" style="703" customWidth="1"/>
    <col min="1806" max="2048" width="9.140625" style="703"/>
    <col min="2049" max="2049" width="15.85546875" style="703" customWidth="1"/>
    <col min="2050" max="2050" width="28.85546875" style="703" customWidth="1"/>
    <col min="2051" max="2051" width="10.42578125" style="703" customWidth="1"/>
    <col min="2052" max="2052" width="10" style="703" customWidth="1"/>
    <col min="2053" max="2053" width="12" style="703" customWidth="1"/>
    <col min="2054" max="2056" width="12.85546875" style="703" customWidth="1"/>
    <col min="2057" max="2057" width="11.85546875" style="703" customWidth="1"/>
    <col min="2058" max="2058" width="13.28515625" style="703" customWidth="1"/>
    <col min="2059" max="2059" width="14.5703125" style="703" customWidth="1"/>
    <col min="2060" max="2060" width="12.42578125" style="703" customWidth="1"/>
    <col min="2061" max="2061" width="2.7109375" style="703" customWidth="1"/>
    <col min="2062" max="2304" width="9.140625" style="703"/>
    <col min="2305" max="2305" width="15.85546875" style="703" customWidth="1"/>
    <col min="2306" max="2306" width="28.85546875" style="703" customWidth="1"/>
    <col min="2307" max="2307" width="10.42578125" style="703" customWidth="1"/>
    <col min="2308" max="2308" width="10" style="703" customWidth="1"/>
    <col min="2309" max="2309" width="12" style="703" customWidth="1"/>
    <col min="2310" max="2312" width="12.85546875" style="703" customWidth="1"/>
    <col min="2313" max="2313" width="11.85546875" style="703" customWidth="1"/>
    <col min="2314" max="2314" width="13.28515625" style="703" customWidth="1"/>
    <col min="2315" max="2315" width="14.5703125" style="703" customWidth="1"/>
    <col min="2316" max="2316" width="12.42578125" style="703" customWidth="1"/>
    <col min="2317" max="2317" width="2.7109375" style="703" customWidth="1"/>
    <col min="2318" max="2560" width="9.140625" style="703"/>
    <col min="2561" max="2561" width="15.85546875" style="703" customWidth="1"/>
    <col min="2562" max="2562" width="28.85546875" style="703" customWidth="1"/>
    <col min="2563" max="2563" width="10.42578125" style="703" customWidth="1"/>
    <col min="2564" max="2564" width="10" style="703" customWidth="1"/>
    <col min="2565" max="2565" width="12" style="703" customWidth="1"/>
    <col min="2566" max="2568" width="12.85546875" style="703" customWidth="1"/>
    <col min="2569" max="2569" width="11.85546875" style="703" customWidth="1"/>
    <col min="2570" max="2570" width="13.28515625" style="703" customWidth="1"/>
    <col min="2571" max="2571" width="14.5703125" style="703" customWidth="1"/>
    <col min="2572" max="2572" width="12.42578125" style="703" customWidth="1"/>
    <col min="2573" max="2573" width="2.7109375" style="703" customWidth="1"/>
    <col min="2574" max="2816" width="9.140625" style="703"/>
    <col min="2817" max="2817" width="15.85546875" style="703" customWidth="1"/>
    <col min="2818" max="2818" width="28.85546875" style="703" customWidth="1"/>
    <col min="2819" max="2819" width="10.42578125" style="703" customWidth="1"/>
    <col min="2820" max="2820" width="10" style="703" customWidth="1"/>
    <col min="2821" max="2821" width="12" style="703" customWidth="1"/>
    <col min="2822" max="2824" width="12.85546875" style="703" customWidth="1"/>
    <col min="2825" max="2825" width="11.85546875" style="703" customWidth="1"/>
    <col min="2826" max="2826" width="13.28515625" style="703" customWidth="1"/>
    <col min="2827" max="2827" width="14.5703125" style="703" customWidth="1"/>
    <col min="2828" max="2828" width="12.42578125" style="703" customWidth="1"/>
    <col min="2829" max="2829" width="2.7109375" style="703" customWidth="1"/>
    <col min="2830" max="3072" width="9.140625" style="703"/>
    <col min="3073" max="3073" width="15.85546875" style="703" customWidth="1"/>
    <col min="3074" max="3074" width="28.85546875" style="703" customWidth="1"/>
    <col min="3075" max="3075" width="10.42578125" style="703" customWidth="1"/>
    <col min="3076" max="3076" width="10" style="703" customWidth="1"/>
    <col min="3077" max="3077" width="12" style="703" customWidth="1"/>
    <col min="3078" max="3080" width="12.85546875" style="703" customWidth="1"/>
    <col min="3081" max="3081" width="11.85546875" style="703" customWidth="1"/>
    <col min="3082" max="3082" width="13.28515625" style="703" customWidth="1"/>
    <col min="3083" max="3083" width="14.5703125" style="703" customWidth="1"/>
    <col min="3084" max="3084" width="12.42578125" style="703" customWidth="1"/>
    <col min="3085" max="3085" width="2.7109375" style="703" customWidth="1"/>
    <col min="3086" max="3328" width="9.140625" style="703"/>
    <col min="3329" max="3329" width="15.85546875" style="703" customWidth="1"/>
    <col min="3330" max="3330" width="28.85546875" style="703" customWidth="1"/>
    <col min="3331" max="3331" width="10.42578125" style="703" customWidth="1"/>
    <col min="3332" max="3332" width="10" style="703" customWidth="1"/>
    <col min="3333" max="3333" width="12" style="703" customWidth="1"/>
    <col min="3334" max="3336" width="12.85546875" style="703" customWidth="1"/>
    <col min="3337" max="3337" width="11.85546875" style="703" customWidth="1"/>
    <col min="3338" max="3338" width="13.28515625" style="703" customWidth="1"/>
    <col min="3339" max="3339" width="14.5703125" style="703" customWidth="1"/>
    <col min="3340" max="3340" width="12.42578125" style="703" customWidth="1"/>
    <col min="3341" max="3341" width="2.7109375" style="703" customWidth="1"/>
    <col min="3342" max="3584" width="9.140625" style="703"/>
    <col min="3585" max="3585" width="15.85546875" style="703" customWidth="1"/>
    <col min="3586" max="3586" width="28.85546875" style="703" customWidth="1"/>
    <col min="3587" max="3587" width="10.42578125" style="703" customWidth="1"/>
    <col min="3588" max="3588" width="10" style="703" customWidth="1"/>
    <col min="3589" max="3589" width="12" style="703" customWidth="1"/>
    <col min="3590" max="3592" width="12.85546875" style="703" customWidth="1"/>
    <col min="3593" max="3593" width="11.85546875" style="703" customWidth="1"/>
    <col min="3594" max="3594" width="13.28515625" style="703" customWidth="1"/>
    <col min="3595" max="3595" width="14.5703125" style="703" customWidth="1"/>
    <col min="3596" max="3596" width="12.42578125" style="703" customWidth="1"/>
    <col min="3597" max="3597" width="2.7109375" style="703" customWidth="1"/>
    <col min="3598" max="3840" width="9.140625" style="703"/>
    <col min="3841" max="3841" width="15.85546875" style="703" customWidth="1"/>
    <col min="3842" max="3842" width="28.85546875" style="703" customWidth="1"/>
    <col min="3843" max="3843" width="10.42578125" style="703" customWidth="1"/>
    <col min="3844" max="3844" width="10" style="703" customWidth="1"/>
    <col min="3845" max="3845" width="12" style="703" customWidth="1"/>
    <col min="3846" max="3848" width="12.85546875" style="703" customWidth="1"/>
    <col min="3849" max="3849" width="11.85546875" style="703" customWidth="1"/>
    <col min="3850" max="3850" width="13.28515625" style="703" customWidth="1"/>
    <col min="3851" max="3851" width="14.5703125" style="703" customWidth="1"/>
    <col min="3852" max="3852" width="12.42578125" style="703" customWidth="1"/>
    <col min="3853" max="3853" width="2.7109375" style="703" customWidth="1"/>
    <col min="3854" max="4096" width="9.140625" style="703"/>
    <col min="4097" max="4097" width="15.85546875" style="703" customWidth="1"/>
    <col min="4098" max="4098" width="28.85546875" style="703" customWidth="1"/>
    <col min="4099" max="4099" width="10.42578125" style="703" customWidth="1"/>
    <col min="4100" max="4100" width="10" style="703" customWidth="1"/>
    <col min="4101" max="4101" width="12" style="703" customWidth="1"/>
    <col min="4102" max="4104" width="12.85546875" style="703" customWidth="1"/>
    <col min="4105" max="4105" width="11.85546875" style="703" customWidth="1"/>
    <col min="4106" max="4106" width="13.28515625" style="703" customWidth="1"/>
    <col min="4107" max="4107" width="14.5703125" style="703" customWidth="1"/>
    <col min="4108" max="4108" width="12.42578125" style="703" customWidth="1"/>
    <col min="4109" max="4109" width="2.7109375" style="703" customWidth="1"/>
    <col min="4110" max="4352" width="9.140625" style="703"/>
    <col min="4353" max="4353" width="15.85546875" style="703" customWidth="1"/>
    <col min="4354" max="4354" width="28.85546875" style="703" customWidth="1"/>
    <col min="4355" max="4355" width="10.42578125" style="703" customWidth="1"/>
    <col min="4356" max="4356" width="10" style="703" customWidth="1"/>
    <col min="4357" max="4357" width="12" style="703" customWidth="1"/>
    <col min="4358" max="4360" width="12.85546875" style="703" customWidth="1"/>
    <col min="4361" max="4361" width="11.85546875" style="703" customWidth="1"/>
    <col min="4362" max="4362" width="13.28515625" style="703" customWidth="1"/>
    <col min="4363" max="4363" width="14.5703125" style="703" customWidth="1"/>
    <col min="4364" max="4364" width="12.42578125" style="703" customWidth="1"/>
    <col min="4365" max="4365" width="2.7109375" style="703" customWidth="1"/>
    <col min="4366" max="4608" width="9.140625" style="703"/>
    <col min="4609" max="4609" width="15.85546875" style="703" customWidth="1"/>
    <col min="4610" max="4610" width="28.85546875" style="703" customWidth="1"/>
    <col min="4611" max="4611" width="10.42578125" style="703" customWidth="1"/>
    <col min="4612" max="4612" width="10" style="703" customWidth="1"/>
    <col min="4613" max="4613" width="12" style="703" customWidth="1"/>
    <col min="4614" max="4616" width="12.85546875" style="703" customWidth="1"/>
    <col min="4617" max="4617" width="11.85546875" style="703" customWidth="1"/>
    <col min="4618" max="4618" width="13.28515625" style="703" customWidth="1"/>
    <col min="4619" max="4619" width="14.5703125" style="703" customWidth="1"/>
    <col min="4620" max="4620" width="12.42578125" style="703" customWidth="1"/>
    <col min="4621" max="4621" width="2.7109375" style="703" customWidth="1"/>
    <col min="4622" max="4864" width="9.140625" style="703"/>
    <col min="4865" max="4865" width="15.85546875" style="703" customWidth="1"/>
    <col min="4866" max="4866" width="28.85546875" style="703" customWidth="1"/>
    <col min="4867" max="4867" width="10.42578125" style="703" customWidth="1"/>
    <col min="4868" max="4868" width="10" style="703" customWidth="1"/>
    <col min="4869" max="4869" width="12" style="703" customWidth="1"/>
    <col min="4870" max="4872" width="12.85546875" style="703" customWidth="1"/>
    <col min="4873" max="4873" width="11.85546875" style="703" customWidth="1"/>
    <col min="4874" max="4874" width="13.28515625" style="703" customWidth="1"/>
    <col min="4875" max="4875" width="14.5703125" style="703" customWidth="1"/>
    <col min="4876" max="4876" width="12.42578125" style="703" customWidth="1"/>
    <col min="4877" max="4877" width="2.7109375" style="703" customWidth="1"/>
    <col min="4878" max="5120" width="9.140625" style="703"/>
    <col min="5121" max="5121" width="15.85546875" style="703" customWidth="1"/>
    <col min="5122" max="5122" width="28.85546875" style="703" customWidth="1"/>
    <col min="5123" max="5123" width="10.42578125" style="703" customWidth="1"/>
    <col min="5124" max="5124" width="10" style="703" customWidth="1"/>
    <col min="5125" max="5125" width="12" style="703" customWidth="1"/>
    <col min="5126" max="5128" width="12.85546875" style="703" customWidth="1"/>
    <col min="5129" max="5129" width="11.85546875" style="703" customWidth="1"/>
    <col min="5130" max="5130" width="13.28515625" style="703" customWidth="1"/>
    <col min="5131" max="5131" width="14.5703125" style="703" customWidth="1"/>
    <col min="5132" max="5132" width="12.42578125" style="703" customWidth="1"/>
    <col min="5133" max="5133" width="2.7109375" style="703" customWidth="1"/>
    <col min="5134" max="5376" width="9.140625" style="703"/>
    <col min="5377" max="5377" width="15.85546875" style="703" customWidth="1"/>
    <col min="5378" max="5378" width="28.85546875" style="703" customWidth="1"/>
    <col min="5379" max="5379" width="10.42578125" style="703" customWidth="1"/>
    <col min="5380" max="5380" width="10" style="703" customWidth="1"/>
    <col min="5381" max="5381" width="12" style="703" customWidth="1"/>
    <col min="5382" max="5384" width="12.85546875" style="703" customWidth="1"/>
    <col min="5385" max="5385" width="11.85546875" style="703" customWidth="1"/>
    <col min="5386" max="5386" width="13.28515625" style="703" customWidth="1"/>
    <col min="5387" max="5387" width="14.5703125" style="703" customWidth="1"/>
    <col min="5388" max="5388" width="12.42578125" style="703" customWidth="1"/>
    <col min="5389" max="5389" width="2.7109375" style="703" customWidth="1"/>
    <col min="5390" max="5632" width="9.140625" style="703"/>
    <col min="5633" max="5633" width="15.85546875" style="703" customWidth="1"/>
    <col min="5634" max="5634" width="28.85546875" style="703" customWidth="1"/>
    <col min="5635" max="5635" width="10.42578125" style="703" customWidth="1"/>
    <col min="5636" max="5636" width="10" style="703" customWidth="1"/>
    <col min="5637" max="5637" width="12" style="703" customWidth="1"/>
    <col min="5638" max="5640" width="12.85546875" style="703" customWidth="1"/>
    <col min="5641" max="5641" width="11.85546875" style="703" customWidth="1"/>
    <col min="5642" max="5642" width="13.28515625" style="703" customWidth="1"/>
    <col min="5643" max="5643" width="14.5703125" style="703" customWidth="1"/>
    <col min="5644" max="5644" width="12.42578125" style="703" customWidth="1"/>
    <col min="5645" max="5645" width="2.7109375" style="703" customWidth="1"/>
    <col min="5646" max="5888" width="9.140625" style="703"/>
    <col min="5889" max="5889" width="15.85546875" style="703" customWidth="1"/>
    <col min="5890" max="5890" width="28.85546875" style="703" customWidth="1"/>
    <col min="5891" max="5891" width="10.42578125" style="703" customWidth="1"/>
    <col min="5892" max="5892" width="10" style="703" customWidth="1"/>
    <col min="5893" max="5893" width="12" style="703" customWidth="1"/>
    <col min="5894" max="5896" width="12.85546875" style="703" customWidth="1"/>
    <col min="5897" max="5897" width="11.85546875" style="703" customWidth="1"/>
    <col min="5898" max="5898" width="13.28515625" style="703" customWidth="1"/>
    <col min="5899" max="5899" width="14.5703125" style="703" customWidth="1"/>
    <col min="5900" max="5900" width="12.42578125" style="703" customWidth="1"/>
    <col min="5901" max="5901" width="2.7109375" style="703" customWidth="1"/>
    <col min="5902" max="6144" width="9.140625" style="703"/>
    <col min="6145" max="6145" width="15.85546875" style="703" customWidth="1"/>
    <col min="6146" max="6146" width="28.85546875" style="703" customWidth="1"/>
    <col min="6147" max="6147" width="10.42578125" style="703" customWidth="1"/>
    <col min="6148" max="6148" width="10" style="703" customWidth="1"/>
    <col min="6149" max="6149" width="12" style="703" customWidth="1"/>
    <col min="6150" max="6152" width="12.85546875" style="703" customWidth="1"/>
    <col min="6153" max="6153" width="11.85546875" style="703" customWidth="1"/>
    <col min="6154" max="6154" width="13.28515625" style="703" customWidth="1"/>
    <col min="6155" max="6155" width="14.5703125" style="703" customWidth="1"/>
    <col min="6156" max="6156" width="12.42578125" style="703" customWidth="1"/>
    <col min="6157" max="6157" width="2.7109375" style="703" customWidth="1"/>
    <col min="6158" max="6400" width="9.140625" style="703"/>
    <col min="6401" max="6401" width="15.85546875" style="703" customWidth="1"/>
    <col min="6402" max="6402" width="28.85546875" style="703" customWidth="1"/>
    <col min="6403" max="6403" width="10.42578125" style="703" customWidth="1"/>
    <col min="6404" max="6404" width="10" style="703" customWidth="1"/>
    <col min="6405" max="6405" width="12" style="703" customWidth="1"/>
    <col min="6406" max="6408" width="12.85546875" style="703" customWidth="1"/>
    <col min="6409" max="6409" width="11.85546875" style="703" customWidth="1"/>
    <col min="6410" max="6410" width="13.28515625" style="703" customWidth="1"/>
    <col min="6411" max="6411" width="14.5703125" style="703" customWidth="1"/>
    <col min="6412" max="6412" width="12.42578125" style="703" customWidth="1"/>
    <col min="6413" max="6413" width="2.7109375" style="703" customWidth="1"/>
    <col min="6414" max="6656" width="9.140625" style="703"/>
    <col min="6657" max="6657" width="15.85546875" style="703" customWidth="1"/>
    <col min="6658" max="6658" width="28.85546875" style="703" customWidth="1"/>
    <col min="6659" max="6659" width="10.42578125" style="703" customWidth="1"/>
    <col min="6660" max="6660" width="10" style="703" customWidth="1"/>
    <col min="6661" max="6661" width="12" style="703" customWidth="1"/>
    <col min="6662" max="6664" width="12.85546875" style="703" customWidth="1"/>
    <col min="6665" max="6665" width="11.85546875" style="703" customWidth="1"/>
    <col min="6666" max="6666" width="13.28515625" style="703" customWidth="1"/>
    <col min="6667" max="6667" width="14.5703125" style="703" customWidth="1"/>
    <col min="6668" max="6668" width="12.42578125" style="703" customWidth="1"/>
    <col min="6669" max="6669" width="2.7109375" style="703" customWidth="1"/>
    <col min="6670" max="6912" width="9.140625" style="703"/>
    <col min="6913" max="6913" width="15.85546875" style="703" customWidth="1"/>
    <col min="6914" max="6914" width="28.85546875" style="703" customWidth="1"/>
    <col min="6915" max="6915" width="10.42578125" style="703" customWidth="1"/>
    <col min="6916" max="6916" width="10" style="703" customWidth="1"/>
    <col min="6917" max="6917" width="12" style="703" customWidth="1"/>
    <col min="6918" max="6920" width="12.85546875" style="703" customWidth="1"/>
    <col min="6921" max="6921" width="11.85546875" style="703" customWidth="1"/>
    <col min="6922" max="6922" width="13.28515625" style="703" customWidth="1"/>
    <col min="6923" max="6923" width="14.5703125" style="703" customWidth="1"/>
    <col min="6924" max="6924" width="12.42578125" style="703" customWidth="1"/>
    <col min="6925" max="6925" width="2.7109375" style="703" customWidth="1"/>
    <col min="6926" max="7168" width="9.140625" style="703"/>
    <col min="7169" max="7169" width="15.85546875" style="703" customWidth="1"/>
    <col min="7170" max="7170" width="28.85546875" style="703" customWidth="1"/>
    <col min="7171" max="7171" width="10.42578125" style="703" customWidth="1"/>
    <col min="7172" max="7172" width="10" style="703" customWidth="1"/>
    <col min="7173" max="7173" width="12" style="703" customWidth="1"/>
    <col min="7174" max="7176" width="12.85546875" style="703" customWidth="1"/>
    <col min="7177" max="7177" width="11.85546875" style="703" customWidth="1"/>
    <col min="7178" max="7178" width="13.28515625" style="703" customWidth="1"/>
    <col min="7179" max="7179" width="14.5703125" style="703" customWidth="1"/>
    <col min="7180" max="7180" width="12.42578125" style="703" customWidth="1"/>
    <col min="7181" max="7181" width="2.7109375" style="703" customWidth="1"/>
    <col min="7182" max="7424" width="9.140625" style="703"/>
    <col min="7425" max="7425" width="15.85546875" style="703" customWidth="1"/>
    <col min="7426" max="7426" width="28.85546875" style="703" customWidth="1"/>
    <col min="7427" max="7427" width="10.42578125" style="703" customWidth="1"/>
    <col min="7428" max="7428" width="10" style="703" customWidth="1"/>
    <col min="7429" max="7429" width="12" style="703" customWidth="1"/>
    <col min="7430" max="7432" width="12.85546875" style="703" customWidth="1"/>
    <col min="7433" max="7433" width="11.85546875" style="703" customWidth="1"/>
    <col min="7434" max="7434" width="13.28515625" style="703" customWidth="1"/>
    <col min="7435" max="7435" width="14.5703125" style="703" customWidth="1"/>
    <col min="7436" max="7436" width="12.42578125" style="703" customWidth="1"/>
    <col min="7437" max="7437" width="2.7109375" style="703" customWidth="1"/>
    <col min="7438" max="7680" width="9.140625" style="703"/>
    <col min="7681" max="7681" width="15.85546875" style="703" customWidth="1"/>
    <col min="7682" max="7682" width="28.85546875" style="703" customWidth="1"/>
    <col min="7683" max="7683" width="10.42578125" style="703" customWidth="1"/>
    <col min="7684" max="7684" width="10" style="703" customWidth="1"/>
    <col min="7685" max="7685" width="12" style="703" customWidth="1"/>
    <col min="7686" max="7688" width="12.85546875" style="703" customWidth="1"/>
    <col min="7689" max="7689" width="11.85546875" style="703" customWidth="1"/>
    <col min="7690" max="7690" width="13.28515625" style="703" customWidth="1"/>
    <col min="7691" max="7691" width="14.5703125" style="703" customWidth="1"/>
    <col min="7692" max="7692" width="12.42578125" style="703" customWidth="1"/>
    <col min="7693" max="7693" width="2.7109375" style="703" customWidth="1"/>
    <col min="7694" max="7936" width="9.140625" style="703"/>
    <col min="7937" max="7937" width="15.85546875" style="703" customWidth="1"/>
    <col min="7938" max="7938" width="28.85546875" style="703" customWidth="1"/>
    <col min="7939" max="7939" width="10.42578125" style="703" customWidth="1"/>
    <col min="7940" max="7940" width="10" style="703" customWidth="1"/>
    <col min="7941" max="7941" width="12" style="703" customWidth="1"/>
    <col min="7942" max="7944" width="12.85546875" style="703" customWidth="1"/>
    <col min="7945" max="7945" width="11.85546875" style="703" customWidth="1"/>
    <col min="7946" max="7946" width="13.28515625" style="703" customWidth="1"/>
    <col min="7947" max="7947" width="14.5703125" style="703" customWidth="1"/>
    <col min="7948" max="7948" width="12.42578125" style="703" customWidth="1"/>
    <col min="7949" max="7949" width="2.7109375" style="703" customWidth="1"/>
    <col min="7950" max="8192" width="9.140625" style="703"/>
    <col min="8193" max="8193" width="15.85546875" style="703" customWidth="1"/>
    <col min="8194" max="8194" width="28.85546875" style="703" customWidth="1"/>
    <col min="8195" max="8195" width="10.42578125" style="703" customWidth="1"/>
    <col min="8196" max="8196" width="10" style="703" customWidth="1"/>
    <col min="8197" max="8197" width="12" style="703" customWidth="1"/>
    <col min="8198" max="8200" width="12.85546875" style="703" customWidth="1"/>
    <col min="8201" max="8201" width="11.85546875" style="703" customWidth="1"/>
    <col min="8202" max="8202" width="13.28515625" style="703" customWidth="1"/>
    <col min="8203" max="8203" width="14.5703125" style="703" customWidth="1"/>
    <col min="8204" max="8204" width="12.42578125" style="703" customWidth="1"/>
    <col min="8205" max="8205" width="2.7109375" style="703" customWidth="1"/>
    <col min="8206" max="8448" width="9.140625" style="703"/>
    <col min="8449" max="8449" width="15.85546875" style="703" customWidth="1"/>
    <col min="8450" max="8450" width="28.85546875" style="703" customWidth="1"/>
    <col min="8451" max="8451" width="10.42578125" style="703" customWidth="1"/>
    <col min="8452" max="8452" width="10" style="703" customWidth="1"/>
    <col min="8453" max="8453" width="12" style="703" customWidth="1"/>
    <col min="8454" max="8456" width="12.85546875" style="703" customWidth="1"/>
    <col min="8457" max="8457" width="11.85546875" style="703" customWidth="1"/>
    <col min="8458" max="8458" width="13.28515625" style="703" customWidth="1"/>
    <col min="8459" max="8459" width="14.5703125" style="703" customWidth="1"/>
    <col min="8460" max="8460" width="12.42578125" style="703" customWidth="1"/>
    <col min="8461" max="8461" width="2.7109375" style="703" customWidth="1"/>
    <col min="8462" max="8704" width="9.140625" style="703"/>
    <col min="8705" max="8705" width="15.85546875" style="703" customWidth="1"/>
    <col min="8706" max="8706" width="28.85546875" style="703" customWidth="1"/>
    <col min="8707" max="8707" width="10.42578125" style="703" customWidth="1"/>
    <col min="8708" max="8708" width="10" style="703" customWidth="1"/>
    <col min="8709" max="8709" width="12" style="703" customWidth="1"/>
    <col min="8710" max="8712" width="12.85546875" style="703" customWidth="1"/>
    <col min="8713" max="8713" width="11.85546875" style="703" customWidth="1"/>
    <col min="8714" max="8714" width="13.28515625" style="703" customWidth="1"/>
    <col min="8715" max="8715" width="14.5703125" style="703" customWidth="1"/>
    <col min="8716" max="8716" width="12.42578125" style="703" customWidth="1"/>
    <col min="8717" max="8717" width="2.7109375" style="703" customWidth="1"/>
    <col min="8718" max="8960" width="9.140625" style="703"/>
    <col min="8961" max="8961" width="15.85546875" style="703" customWidth="1"/>
    <col min="8962" max="8962" width="28.85546875" style="703" customWidth="1"/>
    <col min="8963" max="8963" width="10.42578125" style="703" customWidth="1"/>
    <col min="8964" max="8964" width="10" style="703" customWidth="1"/>
    <col min="8965" max="8965" width="12" style="703" customWidth="1"/>
    <col min="8966" max="8968" width="12.85546875" style="703" customWidth="1"/>
    <col min="8969" max="8969" width="11.85546875" style="703" customWidth="1"/>
    <col min="8970" max="8970" width="13.28515625" style="703" customWidth="1"/>
    <col min="8971" max="8971" width="14.5703125" style="703" customWidth="1"/>
    <col min="8972" max="8972" width="12.42578125" style="703" customWidth="1"/>
    <col min="8973" max="8973" width="2.7109375" style="703" customWidth="1"/>
    <col min="8974" max="9216" width="9.140625" style="703"/>
    <col min="9217" max="9217" width="15.85546875" style="703" customWidth="1"/>
    <col min="9218" max="9218" width="28.85546875" style="703" customWidth="1"/>
    <col min="9219" max="9219" width="10.42578125" style="703" customWidth="1"/>
    <col min="9220" max="9220" width="10" style="703" customWidth="1"/>
    <col min="9221" max="9221" width="12" style="703" customWidth="1"/>
    <col min="9222" max="9224" width="12.85546875" style="703" customWidth="1"/>
    <col min="9225" max="9225" width="11.85546875" style="703" customWidth="1"/>
    <col min="9226" max="9226" width="13.28515625" style="703" customWidth="1"/>
    <col min="9227" max="9227" width="14.5703125" style="703" customWidth="1"/>
    <col min="9228" max="9228" width="12.42578125" style="703" customWidth="1"/>
    <col min="9229" max="9229" width="2.7109375" style="703" customWidth="1"/>
    <col min="9230" max="9472" width="9.140625" style="703"/>
    <col min="9473" max="9473" width="15.85546875" style="703" customWidth="1"/>
    <col min="9474" max="9474" width="28.85546875" style="703" customWidth="1"/>
    <col min="9475" max="9475" width="10.42578125" style="703" customWidth="1"/>
    <col min="9476" max="9476" width="10" style="703" customWidth="1"/>
    <col min="9477" max="9477" width="12" style="703" customWidth="1"/>
    <col min="9478" max="9480" width="12.85546875" style="703" customWidth="1"/>
    <col min="9481" max="9481" width="11.85546875" style="703" customWidth="1"/>
    <col min="9482" max="9482" width="13.28515625" style="703" customWidth="1"/>
    <col min="9483" max="9483" width="14.5703125" style="703" customWidth="1"/>
    <col min="9484" max="9484" width="12.42578125" style="703" customWidth="1"/>
    <col min="9485" max="9485" width="2.7109375" style="703" customWidth="1"/>
    <col min="9486" max="9728" width="9.140625" style="703"/>
    <col min="9729" max="9729" width="15.85546875" style="703" customWidth="1"/>
    <col min="9730" max="9730" width="28.85546875" style="703" customWidth="1"/>
    <col min="9731" max="9731" width="10.42578125" style="703" customWidth="1"/>
    <col min="9732" max="9732" width="10" style="703" customWidth="1"/>
    <col min="9733" max="9733" width="12" style="703" customWidth="1"/>
    <col min="9734" max="9736" width="12.85546875" style="703" customWidth="1"/>
    <col min="9737" max="9737" width="11.85546875" style="703" customWidth="1"/>
    <col min="9738" max="9738" width="13.28515625" style="703" customWidth="1"/>
    <col min="9739" max="9739" width="14.5703125" style="703" customWidth="1"/>
    <col min="9740" max="9740" width="12.42578125" style="703" customWidth="1"/>
    <col min="9741" max="9741" width="2.7109375" style="703" customWidth="1"/>
    <col min="9742" max="9984" width="9.140625" style="703"/>
    <col min="9985" max="9985" width="15.85546875" style="703" customWidth="1"/>
    <col min="9986" max="9986" width="28.85546875" style="703" customWidth="1"/>
    <col min="9987" max="9987" width="10.42578125" style="703" customWidth="1"/>
    <col min="9988" max="9988" width="10" style="703" customWidth="1"/>
    <col min="9989" max="9989" width="12" style="703" customWidth="1"/>
    <col min="9990" max="9992" width="12.85546875" style="703" customWidth="1"/>
    <col min="9993" max="9993" width="11.85546875" style="703" customWidth="1"/>
    <col min="9994" max="9994" width="13.28515625" style="703" customWidth="1"/>
    <col min="9995" max="9995" width="14.5703125" style="703" customWidth="1"/>
    <col min="9996" max="9996" width="12.42578125" style="703" customWidth="1"/>
    <col min="9997" max="9997" width="2.7109375" style="703" customWidth="1"/>
    <col min="9998" max="10240" width="9.140625" style="703"/>
    <col min="10241" max="10241" width="15.85546875" style="703" customWidth="1"/>
    <col min="10242" max="10242" width="28.85546875" style="703" customWidth="1"/>
    <col min="10243" max="10243" width="10.42578125" style="703" customWidth="1"/>
    <col min="10244" max="10244" width="10" style="703" customWidth="1"/>
    <col min="10245" max="10245" width="12" style="703" customWidth="1"/>
    <col min="10246" max="10248" width="12.85546875" style="703" customWidth="1"/>
    <col min="10249" max="10249" width="11.85546875" style="703" customWidth="1"/>
    <col min="10250" max="10250" width="13.28515625" style="703" customWidth="1"/>
    <col min="10251" max="10251" width="14.5703125" style="703" customWidth="1"/>
    <col min="10252" max="10252" width="12.42578125" style="703" customWidth="1"/>
    <col min="10253" max="10253" width="2.7109375" style="703" customWidth="1"/>
    <col min="10254" max="10496" width="9.140625" style="703"/>
    <col min="10497" max="10497" width="15.85546875" style="703" customWidth="1"/>
    <col min="10498" max="10498" width="28.85546875" style="703" customWidth="1"/>
    <col min="10499" max="10499" width="10.42578125" style="703" customWidth="1"/>
    <col min="10500" max="10500" width="10" style="703" customWidth="1"/>
    <col min="10501" max="10501" width="12" style="703" customWidth="1"/>
    <col min="10502" max="10504" width="12.85546875" style="703" customWidth="1"/>
    <col min="10505" max="10505" width="11.85546875" style="703" customWidth="1"/>
    <col min="10506" max="10506" width="13.28515625" style="703" customWidth="1"/>
    <col min="10507" max="10507" width="14.5703125" style="703" customWidth="1"/>
    <col min="10508" max="10508" width="12.42578125" style="703" customWidth="1"/>
    <col min="10509" max="10509" width="2.7109375" style="703" customWidth="1"/>
    <col min="10510" max="10752" width="9.140625" style="703"/>
    <col min="10753" max="10753" width="15.85546875" style="703" customWidth="1"/>
    <col min="10754" max="10754" width="28.85546875" style="703" customWidth="1"/>
    <col min="10755" max="10755" width="10.42578125" style="703" customWidth="1"/>
    <col min="10756" max="10756" width="10" style="703" customWidth="1"/>
    <col min="10757" max="10757" width="12" style="703" customWidth="1"/>
    <col min="10758" max="10760" width="12.85546875" style="703" customWidth="1"/>
    <col min="10761" max="10761" width="11.85546875" style="703" customWidth="1"/>
    <col min="10762" max="10762" width="13.28515625" style="703" customWidth="1"/>
    <col min="10763" max="10763" width="14.5703125" style="703" customWidth="1"/>
    <col min="10764" max="10764" width="12.42578125" style="703" customWidth="1"/>
    <col min="10765" max="10765" width="2.7109375" style="703" customWidth="1"/>
    <col min="10766" max="11008" width="9.140625" style="703"/>
    <col min="11009" max="11009" width="15.85546875" style="703" customWidth="1"/>
    <col min="11010" max="11010" width="28.85546875" style="703" customWidth="1"/>
    <col min="11011" max="11011" width="10.42578125" style="703" customWidth="1"/>
    <col min="11012" max="11012" width="10" style="703" customWidth="1"/>
    <col min="11013" max="11013" width="12" style="703" customWidth="1"/>
    <col min="11014" max="11016" width="12.85546875" style="703" customWidth="1"/>
    <col min="11017" max="11017" width="11.85546875" style="703" customWidth="1"/>
    <col min="11018" max="11018" width="13.28515625" style="703" customWidth="1"/>
    <col min="11019" max="11019" width="14.5703125" style="703" customWidth="1"/>
    <col min="11020" max="11020" width="12.42578125" style="703" customWidth="1"/>
    <col min="11021" max="11021" width="2.7109375" style="703" customWidth="1"/>
    <col min="11022" max="11264" width="9.140625" style="703"/>
    <col min="11265" max="11265" width="15.85546875" style="703" customWidth="1"/>
    <col min="11266" max="11266" width="28.85546875" style="703" customWidth="1"/>
    <col min="11267" max="11267" width="10.42578125" style="703" customWidth="1"/>
    <col min="11268" max="11268" width="10" style="703" customWidth="1"/>
    <col min="11269" max="11269" width="12" style="703" customWidth="1"/>
    <col min="11270" max="11272" width="12.85546875" style="703" customWidth="1"/>
    <col min="11273" max="11273" width="11.85546875" style="703" customWidth="1"/>
    <col min="11274" max="11274" width="13.28515625" style="703" customWidth="1"/>
    <col min="11275" max="11275" width="14.5703125" style="703" customWidth="1"/>
    <col min="11276" max="11276" width="12.42578125" style="703" customWidth="1"/>
    <col min="11277" max="11277" width="2.7109375" style="703" customWidth="1"/>
    <col min="11278" max="11520" width="9.140625" style="703"/>
    <col min="11521" max="11521" width="15.85546875" style="703" customWidth="1"/>
    <col min="11522" max="11522" width="28.85546875" style="703" customWidth="1"/>
    <col min="11523" max="11523" width="10.42578125" style="703" customWidth="1"/>
    <col min="11524" max="11524" width="10" style="703" customWidth="1"/>
    <col min="11525" max="11525" width="12" style="703" customWidth="1"/>
    <col min="11526" max="11528" width="12.85546875" style="703" customWidth="1"/>
    <col min="11529" max="11529" width="11.85546875" style="703" customWidth="1"/>
    <col min="11530" max="11530" width="13.28515625" style="703" customWidth="1"/>
    <col min="11531" max="11531" width="14.5703125" style="703" customWidth="1"/>
    <col min="11532" max="11532" width="12.42578125" style="703" customWidth="1"/>
    <col min="11533" max="11533" width="2.7109375" style="703" customWidth="1"/>
    <col min="11534" max="11776" width="9.140625" style="703"/>
    <col min="11777" max="11777" width="15.85546875" style="703" customWidth="1"/>
    <col min="11778" max="11778" width="28.85546875" style="703" customWidth="1"/>
    <col min="11779" max="11779" width="10.42578125" style="703" customWidth="1"/>
    <col min="11780" max="11780" width="10" style="703" customWidth="1"/>
    <col min="11781" max="11781" width="12" style="703" customWidth="1"/>
    <col min="11782" max="11784" width="12.85546875" style="703" customWidth="1"/>
    <col min="11785" max="11785" width="11.85546875" style="703" customWidth="1"/>
    <col min="11786" max="11786" width="13.28515625" style="703" customWidth="1"/>
    <col min="11787" max="11787" width="14.5703125" style="703" customWidth="1"/>
    <col min="11788" max="11788" width="12.42578125" style="703" customWidth="1"/>
    <col min="11789" max="11789" width="2.7109375" style="703" customWidth="1"/>
    <col min="11790" max="12032" width="9.140625" style="703"/>
    <col min="12033" max="12033" width="15.85546875" style="703" customWidth="1"/>
    <col min="12034" max="12034" width="28.85546875" style="703" customWidth="1"/>
    <col min="12035" max="12035" width="10.42578125" style="703" customWidth="1"/>
    <col min="12036" max="12036" width="10" style="703" customWidth="1"/>
    <col min="12037" max="12037" width="12" style="703" customWidth="1"/>
    <col min="12038" max="12040" width="12.85546875" style="703" customWidth="1"/>
    <col min="12041" max="12041" width="11.85546875" style="703" customWidth="1"/>
    <col min="12042" max="12042" width="13.28515625" style="703" customWidth="1"/>
    <col min="12043" max="12043" width="14.5703125" style="703" customWidth="1"/>
    <col min="12044" max="12044" width="12.42578125" style="703" customWidth="1"/>
    <col min="12045" max="12045" width="2.7109375" style="703" customWidth="1"/>
    <col min="12046" max="12288" width="9.140625" style="703"/>
    <col min="12289" max="12289" width="15.85546875" style="703" customWidth="1"/>
    <col min="12290" max="12290" width="28.85546875" style="703" customWidth="1"/>
    <col min="12291" max="12291" width="10.42578125" style="703" customWidth="1"/>
    <col min="12292" max="12292" width="10" style="703" customWidth="1"/>
    <col min="12293" max="12293" width="12" style="703" customWidth="1"/>
    <col min="12294" max="12296" width="12.85546875" style="703" customWidth="1"/>
    <col min="12297" max="12297" width="11.85546875" style="703" customWidth="1"/>
    <col min="12298" max="12298" width="13.28515625" style="703" customWidth="1"/>
    <col min="12299" max="12299" width="14.5703125" style="703" customWidth="1"/>
    <col min="12300" max="12300" width="12.42578125" style="703" customWidth="1"/>
    <col min="12301" max="12301" width="2.7109375" style="703" customWidth="1"/>
    <col min="12302" max="12544" width="9.140625" style="703"/>
    <col min="12545" max="12545" width="15.85546875" style="703" customWidth="1"/>
    <col min="12546" max="12546" width="28.85546875" style="703" customWidth="1"/>
    <col min="12547" max="12547" width="10.42578125" style="703" customWidth="1"/>
    <col min="12548" max="12548" width="10" style="703" customWidth="1"/>
    <col min="12549" max="12549" width="12" style="703" customWidth="1"/>
    <col min="12550" max="12552" width="12.85546875" style="703" customWidth="1"/>
    <col min="12553" max="12553" width="11.85546875" style="703" customWidth="1"/>
    <col min="12554" max="12554" width="13.28515625" style="703" customWidth="1"/>
    <col min="12555" max="12555" width="14.5703125" style="703" customWidth="1"/>
    <col min="12556" max="12556" width="12.42578125" style="703" customWidth="1"/>
    <col min="12557" max="12557" width="2.7109375" style="703" customWidth="1"/>
    <col min="12558" max="12800" width="9.140625" style="703"/>
    <col min="12801" max="12801" width="15.85546875" style="703" customWidth="1"/>
    <col min="12802" max="12802" width="28.85546875" style="703" customWidth="1"/>
    <col min="12803" max="12803" width="10.42578125" style="703" customWidth="1"/>
    <col min="12804" max="12804" width="10" style="703" customWidth="1"/>
    <col min="12805" max="12805" width="12" style="703" customWidth="1"/>
    <col min="12806" max="12808" width="12.85546875" style="703" customWidth="1"/>
    <col min="12809" max="12809" width="11.85546875" style="703" customWidth="1"/>
    <col min="12810" max="12810" width="13.28515625" style="703" customWidth="1"/>
    <col min="12811" max="12811" width="14.5703125" style="703" customWidth="1"/>
    <col min="12812" max="12812" width="12.42578125" style="703" customWidth="1"/>
    <col min="12813" max="12813" width="2.7109375" style="703" customWidth="1"/>
    <col min="12814" max="13056" width="9.140625" style="703"/>
    <col min="13057" max="13057" width="15.85546875" style="703" customWidth="1"/>
    <col min="13058" max="13058" width="28.85546875" style="703" customWidth="1"/>
    <col min="13059" max="13059" width="10.42578125" style="703" customWidth="1"/>
    <col min="13060" max="13060" width="10" style="703" customWidth="1"/>
    <col min="13061" max="13061" width="12" style="703" customWidth="1"/>
    <col min="13062" max="13064" width="12.85546875" style="703" customWidth="1"/>
    <col min="13065" max="13065" width="11.85546875" style="703" customWidth="1"/>
    <col min="13066" max="13066" width="13.28515625" style="703" customWidth="1"/>
    <col min="13067" max="13067" width="14.5703125" style="703" customWidth="1"/>
    <col min="13068" max="13068" width="12.42578125" style="703" customWidth="1"/>
    <col min="13069" max="13069" width="2.7109375" style="703" customWidth="1"/>
    <col min="13070" max="13312" width="9.140625" style="703"/>
    <col min="13313" max="13313" width="15.85546875" style="703" customWidth="1"/>
    <col min="13314" max="13314" width="28.85546875" style="703" customWidth="1"/>
    <col min="13315" max="13315" width="10.42578125" style="703" customWidth="1"/>
    <col min="13316" max="13316" width="10" style="703" customWidth="1"/>
    <col min="13317" max="13317" width="12" style="703" customWidth="1"/>
    <col min="13318" max="13320" width="12.85546875" style="703" customWidth="1"/>
    <col min="13321" max="13321" width="11.85546875" style="703" customWidth="1"/>
    <col min="13322" max="13322" width="13.28515625" style="703" customWidth="1"/>
    <col min="13323" max="13323" width="14.5703125" style="703" customWidth="1"/>
    <col min="13324" max="13324" width="12.42578125" style="703" customWidth="1"/>
    <col min="13325" max="13325" width="2.7109375" style="703" customWidth="1"/>
    <col min="13326" max="13568" width="9.140625" style="703"/>
    <col min="13569" max="13569" width="15.85546875" style="703" customWidth="1"/>
    <col min="13570" max="13570" width="28.85546875" style="703" customWidth="1"/>
    <col min="13571" max="13571" width="10.42578125" style="703" customWidth="1"/>
    <col min="13572" max="13572" width="10" style="703" customWidth="1"/>
    <col min="13573" max="13573" width="12" style="703" customWidth="1"/>
    <col min="13574" max="13576" width="12.85546875" style="703" customWidth="1"/>
    <col min="13577" max="13577" width="11.85546875" style="703" customWidth="1"/>
    <col min="13578" max="13578" width="13.28515625" style="703" customWidth="1"/>
    <col min="13579" max="13579" width="14.5703125" style="703" customWidth="1"/>
    <col min="13580" max="13580" width="12.42578125" style="703" customWidth="1"/>
    <col min="13581" max="13581" width="2.7109375" style="703" customWidth="1"/>
    <col min="13582" max="13824" width="9.140625" style="703"/>
    <col min="13825" max="13825" width="15.85546875" style="703" customWidth="1"/>
    <col min="13826" max="13826" width="28.85546875" style="703" customWidth="1"/>
    <col min="13827" max="13827" width="10.42578125" style="703" customWidth="1"/>
    <col min="13828" max="13828" width="10" style="703" customWidth="1"/>
    <col min="13829" max="13829" width="12" style="703" customWidth="1"/>
    <col min="13830" max="13832" width="12.85546875" style="703" customWidth="1"/>
    <col min="13833" max="13833" width="11.85546875" style="703" customWidth="1"/>
    <col min="13834" max="13834" width="13.28515625" style="703" customWidth="1"/>
    <col min="13835" max="13835" width="14.5703125" style="703" customWidth="1"/>
    <col min="13836" max="13836" width="12.42578125" style="703" customWidth="1"/>
    <col min="13837" max="13837" width="2.7109375" style="703" customWidth="1"/>
    <col min="13838" max="14080" width="9.140625" style="703"/>
    <col min="14081" max="14081" width="15.85546875" style="703" customWidth="1"/>
    <col min="14082" max="14082" width="28.85546875" style="703" customWidth="1"/>
    <col min="14083" max="14083" width="10.42578125" style="703" customWidth="1"/>
    <col min="14084" max="14084" width="10" style="703" customWidth="1"/>
    <col min="14085" max="14085" width="12" style="703" customWidth="1"/>
    <col min="14086" max="14088" width="12.85546875" style="703" customWidth="1"/>
    <col min="14089" max="14089" width="11.85546875" style="703" customWidth="1"/>
    <col min="14090" max="14090" width="13.28515625" style="703" customWidth="1"/>
    <col min="14091" max="14091" width="14.5703125" style="703" customWidth="1"/>
    <col min="14092" max="14092" width="12.42578125" style="703" customWidth="1"/>
    <col min="14093" max="14093" width="2.7109375" style="703" customWidth="1"/>
    <col min="14094" max="14336" width="9.140625" style="703"/>
    <col min="14337" max="14337" width="15.85546875" style="703" customWidth="1"/>
    <col min="14338" max="14338" width="28.85546875" style="703" customWidth="1"/>
    <col min="14339" max="14339" width="10.42578125" style="703" customWidth="1"/>
    <col min="14340" max="14340" width="10" style="703" customWidth="1"/>
    <col min="14341" max="14341" width="12" style="703" customWidth="1"/>
    <col min="14342" max="14344" width="12.85546875" style="703" customWidth="1"/>
    <col min="14345" max="14345" width="11.85546875" style="703" customWidth="1"/>
    <col min="14346" max="14346" width="13.28515625" style="703" customWidth="1"/>
    <col min="14347" max="14347" width="14.5703125" style="703" customWidth="1"/>
    <col min="14348" max="14348" width="12.42578125" style="703" customWidth="1"/>
    <col min="14349" max="14349" width="2.7109375" style="703" customWidth="1"/>
    <col min="14350" max="14592" width="9.140625" style="703"/>
    <col min="14593" max="14593" width="15.85546875" style="703" customWidth="1"/>
    <col min="14594" max="14594" width="28.85546875" style="703" customWidth="1"/>
    <col min="14595" max="14595" width="10.42578125" style="703" customWidth="1"/>
    <col min="14596" max="14596" width="10" style="703" customWidth="1"/>
    <col min="14597" max="14597" width="12" style="703" customWidth="1"/>
    <col min="14598" max="14600" width="12.85546875" style="703" customWidth="1"/>
    <col min="14601" max="14601" width="11.85546875" style="703" customWidth="1"/>
    <col min="14602" max="14602" width="13.28515625" style="703" customWidth="1"/>
    <col min="14603" max="14603" width="14.5703125" style="703" customWidth="1"/>
    <col min="14604" max="14604" width="12.42578125" style="703" customWidth="1"/>
    <col min="14605" max="14605" width="2.7109375" style="703" customWidth="1"/>
    <col min="14606" max="14848" width="9.140625" style="703"/>
    <col min="14849" max="14849" width="15.85546875" style="703" customWidth="1"/>
    <col min="14850" max="14850" width="28.85546875" style="703" customWidth="1"/>
    <col min="14851" max="14851" width="10.42578125" style="703" customWidth="1"/>
    <col min="14852" max="14852" width="10" style="703" customWidth="1"/>
    <col min="14853" max="14853" width="12" style="703" customWidth="1"/>
    <col min="14854" max="14856" width="12.85546875" style="703" customWidth="1"/>
    <col min="14857" max="14857" width="11.85546875" style="703" customWidth="1"/>
    <col min="14858" max="14858" width="13.28515625" style="703" customWidth="1"/>
    <col min="14859" max="14859" width="14.5703125" style="703" customWidth="1"/>
    <col min="14860" max="14860" width="12.42578125" style="703" customWidth="1"/>
    <col min="14861" max="14861" width="2.7109375" style="703" customWidth="1"/>
    <col min="14862" max="15104" width="9.140625" style="703"/>
    <col min="15105" max="15105" width="15.85546875" style="703" customWidth="1"/>
    <col min="15106" max="15106" width="28.85546875" style="703" customWidth="1"/>
    <col min="15107" max="15107" width="10.42578125" style="703" customWidth="1"/>
    <col min="15108" max="15108" width="10" style="703" customWidth="1"/>
    <col min="15109" max="15109" width="12" style="703" customWidth="1"/>
    <col min="15110" max="15112" width="12.85546875" style="703" customWidth="1"/>
    <col min="15113" max="15113" width="11.85546875" style="703" customWidth="1"/>
    <col min="15114" max="15114" width="13.28515625" style="703" customWidth="1"/>
    <col min="15115" max="15115" width="14.5703125" style="703" customWidth="1"/>
    <col min="15116" max="15116" width="12.42578125" style="703" customWidth="1"/>
    <col min="15117" max="15117" width="2.7109375" style="703" customWidth="1"/>
    <col min="15118" max="15360" width="9.140625" style="703"/>
    <col min="15361" max="15361" width="15.85546875" style="703" customWidth="1"/>
    <col min="15362" max="15362" width="28.85546875" style="703" customWidth="1"/>
    <col min="15363" max="15363" width="10.42578125" style="703" customWidth="1"/>
    <col min="15364" max="15364" width="10" style="703" customWidth="1"/>
    <col min="15365" max="15365" width="12" style="703" customWidth="1"/>
    <col min="15366" max="15368" width="12.85546875" style="703" customWidth="1"/>
    <col min="15369" max="15369" width="11.85546875" style="703" customWidth="1"/>
    <col min="15370" max="15370" width="13.28515625" style="703" customWidth="1"/>
    <col min="15371" max="15371" width="14.5703125" style="703" customWidth="1"/>
    <col min="15372" max="15372" width="12.42578125" style="703" customWidth="1"/>
    <col min="15373" max="15373" width="2.7109375" style="703" customWidth="1"/>
    <col min="15374" max="15616" width="9.140625" style="703"/>
    <col min="15617" max="15617" width="15.85546875" style="703" customWidth="1"/>
    <col min="15618" max="15618" width="28.85546875" style="703" customWidth="1"/>
    <col min="15619" max="15619" width="10.42578125" style="703" customWidth="1"/>
    <col min="15620" max="15620" width="10" style="703" customWidth="1"/>
    <col min="15621" max="15621" width="12" style="703" customWidth="1"/>
    <col min="15622" max="15624" width="12.85546875" style="703" customWidth="1"/>
    <col min="15625" max="15625" width="11.85546875" style="703" customWidth="1"/>
    <col min="15626" max="15626" width="13.28515625" style="703" customWidth="1"/>
    <col min="15627" max="15627" width="14.5703125" style="703" customWidth="1"/>
    <col min="15628" max="15628" width="12.42578125" style="703" customWidth="1"/>
    <col min="15629" max="15629" width="2.7109375" style="703" customWidth="1"/>
    <col min="15630" max="15872" width="9.140625" style="703"/>
    <col min="15873" max="15873" width="15.85546875" style="703" customWidth="1"/>
    <col min="15874" max="15874" width="28.85546875" style="703" customWidth="1"/>
    <col min="15875" max="15875" width="10.42578125" style="703" customWidth="1"/>
    <col min="15876" max="15876" width="10" style="703" customWidth="1"/>
    <col min="15877" max="15877" width="12" style="703" customWidth="1"/>
    <col min="15878" max="15880" width="12.85546875" style="703" customWidth="1"/>
    <col min="15881" max="15881" width="11.85546875" style="703" customWidth="1"/>
    <col min="15882" max="15882" width="13.28515625" style="703" customWidth="1"/>
    <col min="15883" max="15883" width="14.5703125" style="703" customWidth="1"/>
    <col min="15884" max="15884" width="12.42578125" style="703" customWidth="1"/>
    <col min="15885" max="15885" width="2.7109375" style="703" customWidth="1"/>
    <col min="15886" max="16128" width="9.140625" style="703"/>
    <col min="16129" max="16129" width="15.85546875" style="703" customWidth="1"/>
    <col min="16130" max="16130" width="28.85546875" style="703" customWidth="1"/>
    <col min="16131" max="16131" width="10.42578125" style="703" customWidth="1"/>
    <col min="16132" max="16132" width="10" style="703" customWidth="1"/>
    <col min="16133" max="16133" width="12" style="703" customWidth="1"/>
    <col min="16134" max="16136" width="12.85546875" style="703" customWidth="1"/>
    <col min="16137" max="16137" width="11.85546875" style="703" customWidth="1"/>
    <col min="16138" max="16138" width="13.28515625" style="703" customWidth="1"/>
    <col min="16139" max="16139" width="14.5703125" style="703" customWidth="1"/>
    <col min="16140" max="16140" width="12.42578125" style="703" customWidth="1"/>
    <col min="16141" max="16141" width="2.7109375" style="703" customWidth="1"/>
    <col min="16142" max="16384" width="9.140625" style="703"/>
  </cols>
  <sheetData>
    <row r="1" spans="1:15" s="164" customFormat="1" ht="20.25" customHeight="1">
      <c r="A1" s="2413" t="s">
        <v>0</v>
      </c>
      <c r="B1" s="2228"/>
      <c r="C1" s="2228"/>
      <c r="D1" s="2228"/>
      <c r="E1" s="2228"/>
      <c r="F1" s="2228"/>
      <c r="G1" s="2228"/>
      <c r="H1" s="2228"/>
      <c r="I1" s="2228"/>
      <c r="J1" s="2228"/>
      <c r="K1" s="2228"/>
      <c r="L1" s="2414"/>
      <c r="M1" s="1226"/>
      <c r="N1" s="1227"/>
      <c r="O1" s="164" t="s">
        <v>2808</v>
      </c>
    </row>
    <row r="2" spans="1:15" s="164" customFormat="1" ht="20.25" customHeight="1">
      <c r="A2" s="2415" t="s">
        <v>3314</v>
      </c>
      <c r="B2" s="2264"/>
      <c r="C2" s="2264"/>
      <c r="D2" s="2264"/>
      <c r="E2" s="2264"/>
      <c r="F2" s="2264"/>
      <c r="G2" s="2264"/>
      <c r="H2" s="2264"/>
      <c r="I2" s="2264"/>
      <c r="J2" s="2264"/>
      <c r="K2" s="2264"/>
      <c r="L2" s="2416"/>
      <c r="M2" s="1224"/>
      <c r="N2" s="1227"/>
      <c r="O2" s="164" t="s">
        <v>2789</v>
      </c>
    </row>
    <row r="3" spans="1:15" s="164" customFormat="1" ht="19.5" customHeight="1">
      <c r="A3" s="2417" t="s">
        <v>3315</v>
      </c>
      <c r="B3" s="2230"/>
      <c r="C3" s="2230"/>
      <c r="D3" s="2230"/>
      <c r="E3" s="2230"/>
      <c r="F3" s="2230"/>
      <c r="G3" s="2230"/>
      <c r="H3" s="2230"/>
      <c r="I3" s="2230"/>
      <c r="J3" s="2230"/>
      <c r="K3" s="2230"/>
      <c r="L3" s="2418"/>
      <c r="M3" s="1225"/>
      <c r="N3" s="1227"/>
      <c r="O3" s="164" t="s">
        <v>3269</v>
      </c>
    </row>
    <row r="4" spans="1:15" s="164" customFormat="1" ht="15" customHeight="1">
      <c r="A4" s="2417" t="s">
        <v>3</v>
      </c>
      <c r="B4" s="2230"/>
      <c r="C4" s="2230"/>
      <c r="D4" s="2230"/>
      <c r="E4" s="2230"/>
      <c r="F4" s="2230"/>
      <c r="G4" s="2230"/>
      <c r="H4" s="2230"/>
      <c r="I4" s="2230"/>
      <c r="J4" s="2230"/>
      <c r="K4" s="2230"/>
      <c r="L4" s="2418"/>
      <c r="M4" s="1225"/>
      <c r="N4" s="1227"/>
      <c r="O4" s="164" t="s">
        <v>3428</v>
      </c>
    </row>
    <row r="5" spans="1:15" s="164" customFormat="1" ht="15" customHeight="1" thickBot="1">
      <c r="A5" s="2419" t="s">
        <v>4</v>
      </c>
      <c r="B5" s="2420"/>
      <c r="C5" s="2420"/>
      <c r="D5" s="2420"/>
      <c r="E5" s="2420"/>
      <c r="F5" s="2420"/>
      <c r="G5" s="2420"/>
      <c r="H5" s="2420"/>
      <c r="I5" s="2420"/>
      <c r="J5" s="2420"/>
      <c r="K5" s="2420"/>
      <c r="L5" s="2421"/>
      <c r="M5" s="1225"/>
      <c r="N5" s="1227"/>
    </row>
    <row r="6" spans="1:15" s="108" customFormat="1">
      <c r="A6" s="1230" t="s">
        <v>13</v>
      </c>
      <c r="B6" s="1231" t="str">
        <f>ORÇAMENTO!$C$6</f>
        <v>PAVIMENTAÇÃO URBANA EM SANTO ANTONIO DO LESTE</v>
      </c>
      <c r="C6" s="1232"/>
      <c r="D6" s="1232"/>
      <c r="E6" s="1233"/>
      <c r="F6" s="1233"/>
      <c r="G6" s="1233"/>
      <c r="H6" s="1233"/>
      <c r="I6" s="1233"/>
      <c r="J6" s="1233"/>
      <c r="K6" s="1233"/>
      <c r="L6" s="1234"/>
      <c r="M6" s="702"/>
      <c r="N6" s="702"/>
    </row>
    <row r="7" spans="1:15" s="108" customFormat="1">
      <c r="A7" s="109" t="s">
        <v>50</v>
      </c>
      <c r="B7" s="124" t="str">
        <f>ORÇAMENTO!$C$7</f>
        <v>AVENIDA FORTALEZA TRECHO 01</v>
      </c>
      <c r="C7" s="110"/>
      <c r="D7" s="110"/>
      <c r="E7" s="111"/>
      <c r="F7" s="111"/>
      <c r="G7" s="111"/>
      <c r="H7" s="111"/>
      <c r="I7" s="111"/>
      <c r="J7" s="111"/>
      <c r="K7" s="111"/>
      <c r="L7" s="1228"/>
      <c r="M7" s="702"/>
      <c r="N7" s="702"/>
    </row>
    <row r="8" spans="1:15" s="108" customFormat="1">
      <c r="A8" s="109" t="s">
        <v>31</v>
      </c>
      <c r="B8" s="124" t="str">
        <f>ORÇAMENTO!$C$8</f>
        <v>PREFEITURA MUNICIPAL DE SANTO ANTONIO DO LESTE</v>
      </c>
      <c r="C8" s="110"/>
      <c r="D8" s="110"/>
      <c r="E8" s="111"/>
      <c r="F8" s="111"/>
      <c r="G8" s="111"/>
      <c r="H8" s="111"/>
      <c r="I8" s="111"/>
      <c r="J8" s="111"/>
      <c r="K8" s="111"/>
      <c r="L8" s="1228"/>
      <c r="M8" s="702"/>
      <c r="N8" s="702"/>
    </row>
    <row r="9" spans="1:15" s="108" customFormat="1" ht="13.5" thickBot="1">
      <c r="A9" s="153" t="s">
        <v>15</v>
      </c>
      <c r="B9" s="1243" t="str">
        <f>ORÇAMENTO!$C$9</f>
        <v>JANEIRO/2022</v>
      </c>
      <c r="C9" s="1221"/>
      <c r="D9" s="1221"/>
      <c r="E9" s="1223"/>
      <c r="F9" s="1223"/>
      <c r="G9" s="1223"/>
      <c r="H9" s="1223"/>
      <c r="I9" s="1223"/>
      <c r="J9" s="1223"/>
      <c r="K9" s="1223"/>
      <c r="L9" s="1229"/>
      <c r="M9" s="702"/>
      <c r="N9" s="702"/>
    </row>
    <row r="10" spans="1:15" ht="13.5" thickBot="1">
      <c r="A10" s="1241"/>
      <c r="B10" s="702"/>
      <c r="C10" s="702"/>
      <c r="D10" s="702"/>
      <c r="E10" s="702"/>
      <c r="F10" s="702"/>
      <c r="G10" s="702"/>
      <c r="H10" s="702"/>
      <c r="I10" s="702"/>
      <c r="J10" s="702"/>
      <c r="K10" s="702"/>
      <c r="L10" s="1220"/>
      <c r="N10" s="702"/>
    </row>
    <row r="11" spans="1:15" ht="21" customHeight="1">
      <c r="A11" s="2448" t="s">
        <v>4219</v>
      </c>
      <c r="B11" s="2449"/>
      <c r="C11" s="2449"/>
      <c r="D11" s="2449"/>
      <c r="E11" s="2449"/>
      <c r="F11" s="2449"/>
      <c r="G11" s="2449"/>
      <c r="H11" s="2449"/>
      <c r="I11" s="2449"/>
      <c r="J11" s="2449"/>
      <c r="K11" s="2449"/>
      <c r="L11" s="2450"/>
    </row>
    <row r="12" spans="1:15" ht="19.5" customHeight="1">
      <c r="A12" s="820" t="s">
        <v>4220</v>
      </c>
      <c r="B12" s="704"/>
      <c r="C12" s="704"/>
      <c r="D12" s="704"/>
      <c r="E12" s="705" t="s">
        <v>4221</v>
      </c>
      <c r="F12" s="704" t="s">
        <v>4222</v>
      </c>
      <c r="G12" s="704"/>
      <c r="H12" s="704"/>
      <c r="I12" s="706"/>
      <c r="J12" s="705" t="s">
        <v>4223</v>
      </c>
      <c r="K12" s="707" t="str">
        <f>'5212552'!K12</f>
        <v>abril/2020</v>
      </c>
      <c r="L12" s="821"/>
    </row>
    <row r="13" spans="1:15" ht="21" customHeight="1">
      <c r="A13" s="820" t="s">
        <v>8810</v>
      </c>
      <c r="B13" s="708"/>
      <c r="C13" s="708"/>
      <c r="D13" s="709"/>
      <c r="E13" s="709"/>
      <c r="F13" s="710"/>
      <c r="G13" s="710"/>
      <c r="H13" s="710"/>
      <c r="I13" s="710"/>
      <c r="J13" s="710" t="s">
        <v>4224</v>
      </c>
      <c r="K13" s="711">
        <v>11.84</v>
      </c>
      <c r="L13" s="822" t="s">
        <v>3367</v>
      </c>
    </row>
    <row r="14" spans="1:15" ht="14.25" customHeight="1">
      <c r="A14" s="2356" t="s">
        <v>4226</v>
      </c>
      <c r="B14" s="2359" t="s">
        <v>4227</v>
      </c>
      <c r="C14" s="712"/>
      <c r="D14" s="2359" t="s">
        <v>4228</v>
      </c>
      <c r="E14" s="2359" t="s">
        <v>4229</v>
      </c>
      <c r="F14" s="2362"/>
      <c r="G14" s="2364" t="s">
        <v>4230</v>
      </c>
      <c r="H14" s="2365"/>
      <c r="I14" s="2366"/>
      <c r="J14" s="2364" t="s">
        <v>4231</v>
      </c>
      <c r="K14" s="2365"/>
      <c r="L14" s="2367"/>
    </row>
    <row r="15" spans="1:15" ht="12.75" customHeight="1">
      <c r="A15" s="2357"/>
      <c r="B15" s="2360"/>
      <c r="C15" s="713"/>
      <c r="D15" s="2360"/>
      <c r="E15" s="2361"/>
      <c r="F15" s="2363"/>
      <c r="G15" s="2364" t="s">
        <v>4232</v>
      </c>
      <c r="H15" s="2366"/>
      <c r="I15" s="778" t="s">
        <v>4233</v>
      </c>
      <c r="J15" s="2364" t="s">
        <v>4232</v>
      </c>
      <c r="K15" s="2365"/>
      <c r="L15" s="823" t="s">
        <v>4233</v>
      </c>
    </row>
    <row r="16" spans="1:15" ht="12.75" customHeight="1">
      <c r="A16" s="2358"/>
      <c r="B16" s="2361"/>
      <c r="C16" s="714"/>
      <c r="D16" s="2361"/>
      <c r="E16" s="779" t="s">
        <v>4234</v>
      </c>
      <c r="F16" s="779" t="s">
        <v>4235</v>
      </c>
      <c r="G16" s="782" t="s">
        <v>4236</v>
      </c>
      <c r="H16" s="779" t="s">
        <v>4237</v>
      </c>
      <c r="I16" s="715" t="s">
        <v>4238</v>
      </c>
      <c r="J16" s="782" t="s">
        <v>4236</v>
      </c>
      <c r="K16" s="779" t="s">
        <v>4237</v>
      </c>
      <c r="L16" s="824" t="s">
        <v>4238</v>
      </c>
    </row>
    <row r="17" spans="1:14" ht="22.5" customHeight="1">
      <c r="A17" s="825" t="s">
        <v>4133</v>
      </c>
      <c r="B17" s="2476" t="s">
        <v>4323</v>
      </c>
      <c r="C17" s="2476"/>
      <c r="D17" s="841">
        <v>1</v>
      </c>
      <c r="E17" s="841">
        <v>1</v>
      </c>
      <c r="F17" s="841">
        <v>0</v>
      </c>
      <c r="G17" s="719">
        <f>VLOOKUP(A17,'SERVIÇO OUT SICRO '!$B:$J,6,FALSE)</f>
        <v>226.31209999999999</v>
      </c>
      <c r="H17" s="719">
        <f>VLOOKUP(A17,'SERVIÇO OUT SICRO '!B:J,7,FALSE)</f>
        <v>64.216399999999993</v>
      </c>
      <c r="I17" s="842">
        <f>D17*((E17*G17)+(H17*F17))</f>
        <v>226.31209999999999</v>
      </c>
      <c r="J17" s="719">
        <f>VLOOKUP(A17,'SERVIÇO OUT SICRO '!$B:$J,8,FALSE)</f>
        <v>223.86680000000001</v>
      </c>
      <c r="K17" s="719">
        <f>VLOOKUP(A17,'SERVIÇO OUT SICRO '!$B:$J,9,FALSE)</f>
        <v>61.771099999999997</v>
      </c>
      <c r="L17" s="843">
        <f>D17*((E17*J17)+(K17*F17))</f>
        <v>223.86680000000001</v>
      </c>
    </row>
    <row r="18" spans="1:14" ht="12.75" customHeight="1">
      <c r="A18" s="2371" t="s">
        <v>4241</v>
      </c>
      <c r="B18" s="2372"/>
      <c r="C18" s="2372"/>
      <c r="D18" s="2372"/>
      <c r="E18" s="2372"/>
      <c r="F18" s="2372"/>
      <c r="G18" s="2372"/>
      <c r="H18" s="723"/>
      <c r="I18" s="724">
        <f>SUM(I17:I17)</f>
        <v>226.31209999999999</v>
      </c>
      <c r="J18" s="725"/>
      <c r="K18" s="726"/>
      <c r="L18" s="826">
        <f>SUM(L17:L17)</f>
        <v>223.86680000000001</v>
      </c>
      <c r="N18" s="728"/>
    </row>
    <row r="19" spans="1:14" ht="8.1" customHeight="1">
      <c r="A19" s="827"/>
      <c r="B19" s="783"/>
      <c r="C19" s="783"/>
      <c r="D19" s="783"/>
      <c r="E19" s="783"/>
      <c r="F19" s="783"/>
      <c r="G19" s="783"/>
      <c r="H19" s="783"/>
      <c r="I19" s="729"/>
      <c r="J19" s="725"/>
      <c r="K19" s="726"/>
      <c r="L19" s="828"/>
      <c r="N19" s="728"/>
    </row>
    <row r="20" spans="1:14" ht="12.75" customHeight="1">
      <c r="A20" s="2356" t="s">
        <v>3924</v>
      </c>
      <c r="B20" s="2359" t="s">
        <v>4242</v>
      </c>
      <c r="C20" s="780"/>
      <c r="D20" s="2359" t="s">
        <v>4228</v>
      </c>
      <c r="E20" s="2359" t="s">
        <v>30</v>
      </c>
      <c r="F20" s="780"/>
      <c r="G20" s="2364" t="s">
        <v>4230</v>
      </c>
      <c r="H20" s="2365"/>
      <c r="I20" s="2366"/>
      <c r="J20" s="2364" t="s">
        <v>4231</v>
      </c>
      <c r="K20" s="2365"/>
      <c r="L20" s="2367"/>
      <c r="N20" s="728"/>
    </row>
    <row r="21" spans="1:14" ht="12.75" customHeight="1">
      <c r="A21" s="2358"/>
      <c r="B21" s="2361"/>
      <c r="C21" s="714"/>
      <c r="D21" s="2361"/>
      <c r="E21" s="2361"/>
      <c r="F21" s="730"/>
      <c r="G21" s="782" t="s">
        <v>4243</v>
      </c>
      <c r="H21" s="2361" t="s">
        <v>4244</v>
      </c>
      <c r="I21" s="2363"/>
      <c r="J21" s="782" t="s">
        <v>4243</v>
      </c>
      <c r="K21" s="2361" t="s">
        <v>4244</v>
      </c>
      <c r="L21" s="2373"/>
    </row>
    <row r="22" spans="1:14" ht="12.75" customHeight="1">
      <c r="A22" s="829" t="s">
        <v>4248</v>
      </c>
      <c r="B22" s="731" t="s">
        <v>4249</v>
      </c>
      <c r="C22" s="717"/>
      <c r="D22" s="732">
        <v>6</v>
      </c>
      <c r="E22" s="732" t="s">
        <v>4247</v>
      </c>
      <c r="F22" s="702"/>
      <c r="G22" s="719">
        <f>VLOOKUP(A22,'SERVIÇO OUT SICRO '!$B:$J,6,FALSE)</f>
        <v>17.14</v>
      </c>
      <c r="H22" s="2368">
        <f>G22*D22</f>
        <v>102.84</v>
      </c>
      <c r="I22" s="2369"/>
      <c r="J22" s="719">
        <f>VLOOKUP(A22,'SERVIÇO OUT SICRO '!$B:$J,7,FALSE)</f>
        <v>15.5442</v>
      </c>
      <c r="K22" s="2368">
        <f>J22*D22</f>
        <v>93.265199999999993</v>
      </c>
      <c r="L22" s="2370"/>
    </row>
    <row r="23" spans="1:14" ht="12.75" customHeight="1">
      <c r="A23" s="2371" t="s">
        <v>4250</v>
      </c>
      <c r="B23" s="2372"/>
      <c r="C23" s="2372"/>
      <c r="D23" s="2372"/>
      <c r="E23" s="2372"/>
      <c r="F23" s="2372"/>
      <c r="G23" s="2372"/>
      <c r="H23" s="2374">
        <f>SUM(H22:I22)</f>
        <v>102.84</v>
      </c>
      <c r="I23" s="2374"/>
      <c r="J23" s="734"/>
      <c r="K23" s="2374">
        <f>SUM(K22:L22)</f>
        <v>93.265199999999993</v>
      </c>
      <c r="L23" s="2376"/>
    </row>
    <row r="24" spans="1:14" ht="8.1" customHeight="1">
      <c r="A24" s="827"/>
      <c r="B24" s="783"/>
      <c r="C24" s="783"/>
      <c r="D24" s="783"/>
      <c r="E24" s="783"/>
      <c r="F24" s="783"/>
      <c r="G24" s="783"/>
      <c r="H24" s="785"/>
      <c r="I24" s="785"/>
      <c r="J24" s="735"/>
      <c r="K24" s="785"/>
      <c r="L24" s="830"/>
    </row>
    <row r="25" spans="1:14">
      <c r="A25" s="2377" t="s">
        <v>4251</v>
      </c>
      <c r="B25" s="2378"/>
      <c r="C25" s="2378"/>
      <c r="D25" s="2378"/>
      <c r="E25" s="2378"/>
      <c r="F25" s="2379"/>
      <c r="G25" s="2364" t="s">
        <v>4230</v>
      </c>
      <c r="H25" s="2365"/>
      <c r="I25" s="2366"/>
      <c r="J25" s="2364" t="s">
        <v>4231</v>
      </c>
      <c r="K25" s="2365"/>
      <c r="L25" s="2367"/>
    </row>
    <row r="26" spans="1:14">
      <c r="A26" s="2380"/>
      <c r="B26" s="2381"/>
      <c r="C26" s="2381"/>
      <c r="D26" s="2381"/>
      <c r="E26" s="2381"/>
      <c r="F26" s="2382"/>
      <c r="G26" s="2383">
        <f>(H23+I18)/K13</f>
        <v>27.800008445945949</v>
      </c>
      <c r="H26" s="2384"/>
      <c r="I26" s="2385"/>
      <c r="J26" s="2383">
        <f>(K23+L18)/K13</f>
        <v>26.784797297297299</v>
      </c>
      <c r="K26" s="2384"/>
      <c r="L26" s="2386"/>
    </row>
    <row r="27" spans="1:14" ht="8.1" customHeight="1">
      <c r="A27" s="831"/>
      <c r="B27" s="736"/>
      <c r="C27" s="736"/>
      <c r="D27" s="736"/>
      <c r="E27" s="736"/>
      <c r="F27" s="736"/>
      <c r="G27" s="736"/>
      <c r="H27" s="736"/>
      <c r="I27" s="736"/>
      <c r="J27" s="736"/>
      <c r="K27" s="737"/>
      <c r="L27" s="832"/>
    </row>
    <row r="28" spans="1:14" ht="15" customHeight="1">
      <c r="A28" s="833" t="s">
        <v>4252</v>
      </c>
      <c r="B28" s="781" t="s">
        <v>4253</v>
      </c>
      <c r="C28" s="738"/>
      <c r="D28" s="781" t="s">
        <v>4228</v>
      </c>
      <c r="E28" s="781" t="s">
        <v>4254</v>
      </c>
      <c r="F28" s="738"/>
      <c r="G28" s="710"/>
      <c r="H28" s="710" t="s">
        <v>4255</v>
      </c>
      <c r="I28" s="710"/>
      <c r="J28" s="781"/>
      <c r="K28" s="2365" t="s">
        <v>4256</v>
      </c>
      <c r="L28" s="2367"/>
      <c r="M28" s="739"/>
    </row>
    <row r="29" spans="1:14" ht="6" customHeight="1">
      <c r="A29" s="834"/>
      <c r="B29" s="786"/>
      <c r="C29" s="819"/>
      <c r="D29" s="786"/>
      <c r="E29" s="786"/>
      <c r="F29" s="819"/>
      <c r="G29" s="2444"/>
      <c r="H29" s="2444"/>
      <c r="I29" s="2444"/>
      <c r="J29" s="786"/>
      <c r="K29" s="2444"/>
      <c r="L29" s="2445"/>
      <c r="M29" s="739"/>
    </row>
    <row r="30" spans="1:14">
      <c r="A30" s="2371" t="s">
        <v>4257</v>
      </c>
      <c r="B30" s="2372"/>
      <c r="C30" s="2372"/>
      <c r="D30" s="2372"/>
      <c r="E30" s="2372"/>
      <c r="F30" s="2372"/>
      <c r="G30" s="2372"/>
      <c r="H30" s="2372"/>
      <c r="I30" s="2372"/>
      <c r="J30" s="2372"/>
      <c r="K30" s="2387">
        <f>SUM(K29:L29)</f>
        <v>0</v>
      </c>
      <c r="L30" s="2388"/>
      <c r="M30" s="740"/>
    </row>
    <row r="31" spans="1:14" ht="8.1" customHeight="1">
      <c r="A31" s="827"/>
      <c r="B31" s="783"/>
      <c r="C31" s="783"/>
      <c r="D31" s="783"/>
      <c r="E31" s="783"/>
      <c r="F31" s="783"/>
      <c r="G31" s="783"/>
      <c r="H31" s="783"/>
      <c r="I31" s="783"/>
      <c r="J31" s="783"/>
      <c r="K31" s="784"/>
      <c r="L31" s="828"/>
      <c r="M31" s="740"/>
    </row>
    <row r="32" spans="1:14">
      <c r="A32" s="2356" t="s">
        <v>4258</v>
      </c>
      <c r="B32" s="2359" t="s">
        <v>4259</v>
      </c>
      <c r="C32" s="780"/>
      <c r="D32" s="2359"/>
      <c r="E32" s="2359" t="s">
        <v>4228</v>
      </c>
      <c r="F32" s="2362" t="s">
        <v>4254</v>
      </c>
      <c r="G32" s="2364" t="s">
        <v>4230</v>
      </c>
      <c r="H32" s="2365"/>
      <c r="I32" s="2366"/>
      <c r="J32" s="2364" t="s">
        <v>4231</v>
      </c>
      <c r="K32" s="2365"/>
      <c r="L32" s="2367"/>
      <c r="M32" s="740"/>
    </row>
    <row r="33" spans="1:15">
      <c r="A33" s="2358"/>
      <c r="B33" s="2361"/>
      <c r="C33" s="714"/>
      <c r="D33" s="2361"/>
      <c r="E33" s="2361"/>
      <c r="F33" s="2363"/>
      <c r="G33" s="782" t="s">
        <v>4256</v>
      </c>
      <c r="H33" s="2361" t="s">
        <v>4260</v>
      </c>
      <c r="I33" s="2363"/>
      <c r="J33" s="782" t="s">
        <v>4256</v>
      </c>
      <c r="K33" s="2361" t="s">
        <v>4260</v>
      </c>
      <c r="L33" s="2373"/>
      <c r="M33" s="740"/>
    </row>
    <row r="34" spans="1:15" ht="6.75" customHeight="1">
      <c r="A34" s="836"/>
      <c r="B34" s="2396"/>
      <c r="C34" s="2396"/>
      <c r="D34" s="742"/>
      <c r="E34" s="840"/>
      <c r="F34" s="742"/>
      <c r="G34" s="788"/>
      <c r="H34" s="2389"/>
      <c r="I34" s="2389"/>
      <c r="J34" s="743"/>
      <c r="K34" s="2389"/>
      <c r="L34" s="2391"/>
      <c r="M34" s="740"/>
    </row>
    <row r="35" spans="1:15">
      <c r="A35" s="2371" t="s">
        <v>4262</v>
      </c>
      <c r="B35" s="2372"/>
      <c r="C35" s="2372"/>
      <c r="D35" s="2372"/>
      <c r="E35" s="2372"/>
      <c r="F35" s="2372"/>
      <c r="G35" s="2372"/>
      <c r="H35" s="2392">
        <f>H34</f>
        <v>0</v>
      </c>
      <c r="I35" s="2392"/>
      <c r="J35" s="744"/>
      <c r="K35" s="2394">
        <f>K34</f>
        <v>0</v>
      </c>
      <c r="L35" s="2395"/>
      <c r="M35" s="740"/>
    </row>
    <row r="36" spans="1:15" ht="8.1" customHeight="1">
      <c r="A36" s="831"/>
      <c r="B36" s="736"/>
      <c r="C36" s="736"/>
      <c r="D36" s="736"/>
      <c r="E36" s="745"/>
      <c r="F36" s="745"/>
      <c r="G36" s="745"/>
      <c r="H36" s="745"/>
      <c r="I36" s="745"/>
      <c r="J36" s="745"/>
      <c r="K36" s="746"/>
      <c r="L36" s="837"/>
      <c r="M36" s="740"/>
    </row>
    <row r="37" spans="1:15">
      <c r="A37" s="2356" t="s">
        <v>4263</v>
      </c>
      <c r="B37" s="2359" t="s">
        <v>4264</v>
      </c>
      <c r="C37" s="780"/>
      <c r="D37" s="2359" t="s">
        <v>28</v>
      </c>
      <c r="E37" s="2359" t="s">
        <v>4228</v>
      </c>
      <c r="F37" s="2362" t="s">
        <v>4254</v>
      </c>
      <c r="G37" s="2364" t="s">
        <v>4230</v>
      </c>
      <c r="H37" s="2365"/>
      <c r="I37" s="2366"/>
      <c r="J37" s="2364" t="s">
        <v>4231</v>
      </c>
      <c r="K37" s="2365"/>
      <c r="L37" s="2367"/>
      <c r="M37" s="740"/>
    </row>
    <row r="38" spans="1:15">
      <c r="A38" s="2358"/>
      <c r="B38" s="2361"/>
      <c r="C38" s="714"/>
      <c r="D38" s="2361"/>
      <c r="E38" s="2361"/>
      <c r="F38" s="2363"/>
      <c r="G38" s="782" t="s">
        <v>4256</v>
      </c>
      <c r="H38" s="2361" t="s">
        <v>4260</v>
      </c>
      <c r="I38" s="2363"/>
      <c r="J38" s="782" t="s">
        <v>4256</v>
      </c>
      <c r="K38" s="2361" t="s">
        <v>4260</v>
      </c>
      <c r="L38" s="2373"/>
      <c r="M38" s="740"/>
    </row>
    <row r="39" spans="1:15" ht="5.25" customHeight="1">
      <c r="A39" s="836"/>
      <c r="B39" s="2396"/>
      <c r="C39" s="2396"/>
      <c r="D39" s="747"/>
      <c r="E39" s="747"/>
      <c r="F39" s="747"/>
      <c r="G39" s="748"/>
      <c r="H39" s="2397"/>
      <c r="I39" s="2398"/>
      <c r="J39" s="748"/>
      <c r="K39" s="2397"/>
      <c r="L39" s="2443"/>
      <c r="M39" s="740"/>
    </row>
    <row r="40" spans="1:15">
      <c r="A40" s="2371" t="s">
        <v>4266</v>
      </c>
      <c r="B40" s="2372"/>
      <c r="C40" s="2372"/>
      <c r="D40" s="2372"/>
      <c r="E40" s="2372"/>
      <c r="F40" s="2372"/>
      <c r="G40" s="2372"/>
      <c r="H40" s="2392">
        <f>SUM(H39:I39)</f>
        <v>0</v>
      </c>
      <c r="I40" s="2393"/>
      <c r="J40" s="749"/>
      <c r="K40" s="2392">
        <f>SUM(K39:L39)</f>
        <v>0</v>
      </c>
      <c r="L40" s="2401"/>
      <c r="M40" s="740"/>
    </row>
    <row r="41" spans="1:15" ht="8.1" customHeight="1">
      <c r="A41" s="831"/>
      <c r="B41" s="736"/>
      <c r="C41" s="736"/>
      <c r="D41" s="736"/>
      <c r="E41" s="745"/>
      <c r="F41" s="745"/>
      <c r="G41" s="745"/>
      <c r="H41" s="745"/>
      <c r="I41" s="745"/>
      <c r="J41" s="745"/>
      <c r="K41" s="746"/>
      <c r="L41" s="837"/>
      <c r="M41" s="740"/>
    </row>
    <row r="42" spans="1:15">
      <c r="A42" s="2356" t="s">
        <v>4267</v>
      </c>
      <c r="B42" s="2359" t="s">
        <v>4268</v>
      </c>
      <c r="C42" s="780"/>
      <c r="D42" s="750"/>
      <c r="E42" s="2359" t="s">
        <v>4228</v>
      </c>
      <c r="F42" s="2359" t="s">
        <v>4254</v>
      </c>
      <c r="G42" s="2365" t="s">
        <v>27</v>
      </c>
      <c r="H42" s="2365"/>
      <c r="I42" s="2365"/>
      <c r="J42" s="2359" t="s">
        <v>4256</v>
      </c>
      <c r="K42" s="2359"/>
      <c r="L42" s="2402"/>
      <c r="M42" s="740"/>
    </row>
    <row r="43" spans="1:15">
      <c r="A43" s="2358"/>
      <c r="B43" s="2361"/>
      <c r="C43" s="714"/>
      <c r="D43" s="730"/>
      <c r="E43" s="2361"/>
      <c r="F43" s="2361"/>
      <c r="G43" s="779" t="s">
        <v>2800</v>
      </c>
      <c r="H43" s="779" t="s">
        <v>2801</v>
      </c>
      <c r="I43" s="779" t="s">
        <v>2802</v>
      </c>
      <c r="J43" s="2361"/>
      <c r="K43" s="2361"/>
      <c r="L43" s="2373"/>
      <c r="M43" s="740"/>
    </row>
    <row r="44" spans="1:15" ht="8.25" customHeight="1">
      <c r="A44" s="838"/>
      <c r="B44" s="2396"/>
      <c r="C44" s="2396"/>
      <c r="D44" s="752"/>
      <c r="E44" s="747"/>
      <c r="F44" s="747"/>
      <c r="G44" s="747"/>
      <c r="H44" s="747"/>
      <c r="I44" s="747"/>
      <c r="J44" s="753"/>
      <c r="K44" s="754"/>
      <c r="L44" s="839"/>
      <c r="M44" s="740"/>
    </row>
    <row r="45" spans="1:15" ht="8.1" customHeight="1">
      <c r="A45" s="831"/>
      <c r="B45" s="736"/>
      <c r="C45" s="736"/>
      <c r="D45" s="736"/>
      <c r="E45" s="745"/>
      <c r="F45" s="745"/>
      <c r="G45" s="745"/>
      <c r="H45" s="745"/>
      <c r="I45" s="745"/>
      <c r="J45" s="745"/>
      <c r="K45" s="746"/>
      <c r="L45" s="837"/>
      <c r="M45" s="740"/>
    </row>
    <row r="46" spans="1:15">
      <c r="A46" s="2377" t="s">
        <v>4270</v>
      </c>
      <c r="B46" s="2378"/>
      <c r="C46" s="2378"/>
      <c r="D46" s="2378"/>
      <c r="E46" s="2378"/>
      <c r="F46" s="2379"/>
      <c r="G46" s="2364" t="s">
        <v>4230</v>
      </c>
      <c r="H46" s="2365"/>
      <c r="I46" s="2366"/>
      <c r="J46" s="2364" t="s">
        <v>4231</v>
      </c>
      <c r="K46" s="2365"/>
      <c r="L46" s="2367"/>
      <c r="M46" s="740"/>
    </row>
    <row r="47" spans="1:15" ht="15" customHeight="1">
      <c r="A47" s="2380"/>
      <c r="B47" s="2381"/>
      <c r="C47" s="2381"/>
      <c r="D47" s="2381"/>
      <c r="E47" s="2381"/>
      <c r="F47" s="2382"/>
      <c r="G47" s="2469">
        <f>ROUND(H40+K30+H35+G26,2)</f>
        <v>27.8</v>
      </c>
      <c r="H47" s="2470"/>
      <c r="I47" s="2471"/>
      <c r="J47" s="2472">
        <f>K40+K35+K30+J26</f>
        <v>26.784797297297299</v>
      </c>
      <c r="K47" s="2472"/>
      <c r="L47" s="2473"/>
    </row>
    <row r="48" spans="1:15" s="702" customFormat="1">
      <c r="A48" s="2464" t="s">
        <v>4273</v>
      </c>
      <c r="B48" s="2404"/>
      <c r="C48" s="2404"/>
      <c r="D48" s="2404"/>
      <c r="E48" s="2404"/>
      <c r="F48" s="2404"/>
      <c r="G48" s="2404"/>
      <c r="H48" s="2404"/>
      <c r="I48" s="2404"/>
      <c r="J48" s="2404"/>
      <c r="K48" s="2404"/>
      <c r="L48" s="2465"/>
      <c r="N48" s="703"/>
      <c r="O48" s="703"/>
    </row>
    <row r="49" spans="1:15" s="702" customFormat="1" ht="13.5" thickBot="1">
      <c r="A49" s="2466" t="s">
        <v>4274</v>
      </c>
      <c r="B49" s="2467"/>
      <c r="C49" s="2467"/>
      <c r="D49" s="2467"/>
      <c r="E49" s="2467"/>
      <c r="F49" s="2467"/>
      <c r="G49" s="2467"/>
      <c r="H49" s="2467"/>
      <c r="I49" s="2467"/>
      <c r="J49" s="2467"/>
      <c r="K49" s="2467"/>
      <c r="L49" s="2468"/>
      <c r="N49" s="703"/>
      <c r="O49" s="703"/>
    </row>
  </sheetData>
  <mergeCells count="83">
    <mergeCell ref="A1:L1"/>
    <mergeCell ref="A2:L2"/>
    <mergeCell ref="A3:L3"/>
    <mergeCell ref="A4:L4"/>
    <mergeCell ref="A5:L5"/>
    <mergeCell ref="A48:L48"/>
    <mergeCell ref="A49:L49"/>
    <mergeCell ref="B44:C44"/>
    <mergeCell ref="A46:F47"/>
    <mergeCell ref="G46:I46"/>
    <mergeCell ref="J46:L46"/>
    <mergeCell ref="G47:I47"/>
    <mergeCell ref="J47:L47"/>
    <mergeCell ref="J42:L43"/>
    <mergeCell ref="H38:I38"/>
    <mergeCell ref="K38:L38"/>
    <mergeCell ref="B39:C39"/>
    <mergeCell ref="H39:I39"/>
    <mergeCell ref="K39:L39"/>
    <mergeCell ref="A40:G40"/>
    <mergeCell ref="H40:I40"/>
    <mergeCell ref="K40:L40"/>
    <mergeCell ref="A42:A43"/>
    <mergeCell ref="B42:B43"/>
    <mergeCell ref="E42:E43"/>
    <mergeCell ref="F42:F43"/>
    <mergeCell ref="G42:I42"/>
    <mergeCell ref="A35:G35"/>
    <mergeCell ref="H35:I35"/>
    <mergeCell ref="K35:L35"/>
    <mergeCell ref="A37:A38"/>
    <mergeCell ref="B37:B38"/>
    <mergeCell ref="D37:D38"/>
    <mergeCell ref="E37:E38"/>
    <mergeCell ref="F37:F38"/>
    <mergeCell ref="G37:I37"/>
    <mergeCell ref="J37:L37"/>
    <mergeCell ref="G32:I32"/>
    <mergeCell ref="J32:L32"/>
    <mergeCell ref="H33:I33"/>
    <mergeCell ref="K33:L33"/>
    <mergeCell ref="B34:C34"/>
    <mergeCell ref="H34:I34"/>
    <mergeCell ref="K34:L34"/>
    <mergeCell ref="K28:L28"/>
    <mergeCell ref="G29:I29"/>
    <mergeCell ref="K29:L29"/>
    <mergeCell ref="A30:J30"/>
    <mergeCell ref="K30:L30"/>
    <mergeCell ref="A32:A33"/>
    <mergeCell ref="B32:B33"/>
    <mergeCell ref="D32:D33"/>
    <mergeCell ref="E32:E33"/>
    <mergeCell ref="F32:F33"/>
    <mergeCell ref="A23:G23"/>
    <mergeCell ref="H23:I23"/>
    <mergeCell ref="K23:L23"/>
    <mergeCell ref="A25:F26"/>
    <mergeCell ref="G25:I25"/>
    <mergeCell ref="J25:L25"/>
    <mergeCell ref="G26:I26"/>
    <mergeCell ref="J26:L26"/>
    <mergeCell ref="J20:L20"/>
    <mergeCell ref="H21:I21"/>
    <mergeCell ref="K21:L21"/>
    <mergeCell ref="H22:I22"/>
    <mergeCell ref="K22:L22"/>
    <mergeCell ref="B17:C17"/>
    <mergeCell ref="A18:G18"/>
    <mergeCell ref="A20:A21"/>
    <mergeCell ref="B20:B21"/>
    <mergeCell ref="D20:D21"/>
    <mergeCell ref="E20:E21"/>
    <mergeCell ref="G20:I20"/>
    <mergeCell ref="A11:L11"/>
    <mergeCell ref="A14:A16"/>
    <mergeCell ref="B14:B16"/>
    <mergeCell ref="D14:D16"/>
    <mergeCell ref="E14:F15"/>
    <mergeCell ref="G14:I14"/>
    <mergeCell ref="J14:L14"/>
    <mergeCell ref="G15:H15"/>
    <mergeCell ref="J15:K15"/>
  </mergeCells>
  <printOptions horizontalCentered="1"/>
  <pageMargins left="0.78740157480314965" right="0.19685039370078741" top="0.39370078740157483" bottom="0.78740157480314965" header="0.11811023622047245" footer="0.31496062992125984"/>
  <pageSetup paperSize="9" scale="54" firstPageNumber="41" fitToHeight="100" orientation="portrait" r:id="rId1"/>
  <headerFooter scaleWithDoc="0">
    <oddHeader>&amp;RPágina &amp;P de &amp;N</oddHeader>
    <oddFooter>&amp;R&amp;G</oddFooter>
  </headerFooter>
  <drawing r:id="rId2"/>
  <legacyDrawingHF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Planilha40">
    <tabColor rgb="FFFF0000"/>
    <pageSetUpPr fitToPage="1"/>
  </sheetPr>
  <dimension ref="A1:O50"/>
  <sheetViews>
    <sheetView showGridLines="0" view="pageBreakPreview" zoomScaleNormal="95" zoomScaleSheetLayoutView="100" workbookViewId="0">
      <selection activeCell="L15" sqref="L15"/>
    </sheetView>
  </sheetViews>
  <sheetFormatPr defaultRowHeight="12.75"/>
  <cols>
    <col min="1" max="1" width="15.85546875" style="703" customWidth="1"/>
    <col min="2" max="2" width="28.85546875" style="703" customWidth="1"/>
    <col min="3" max="3" width="14.140625" style="703" customWidth="1"/>
    <col min="4" max="4" width="10" style="703" customWidth="1"/>
    <col min="5" max="5" width="12" style="703" customWidth="1"/>
    <col min="6" max="8" width="12.85546875" style="703" customWidth="1"/>
    <col min="9" max="9" width="11.85546875" style="703" customWidth="1"/>
    <col min="10" max="10" width="13.28515625" style="703" customWidth="1"/>
    <col min="11" max="11" width="14.5703125" style="703" customWidth="1"/>
    <col min="12" max="12" width="12.42578125" style="703" customWidth="1"/>
    <col min="13" max="13" width="2.7109375" style="702" customWidth="1"/>
    <col min="14" max="256" width="9.140625" style="703"/>
    <col min="257" max="257" width="15.85546875" style="703" customWidth="1"/>
    <col min="258" max="258" width="28.85546875" style="703" customWidth="1"/>
    <col min="259" max="259" width="10.42578125" style="703" customWidth="1"/>
    <col min="260" max="260" width="10" style="703" customWidth="1"/>
    <col min="261" max="261" width="12" style="703" customWidth="1"/>
    <col min="262" max="264" width="12.85546875" style="703" customWidth="1"/>
    <col min="265" max="265" width="11.85546875" style="703" customWidth="1"/>
    <col min="266" max="266" width="13.28515625" style="703" customWidth="1"/>
    <col min="267" max="267" width="14.5703125" style="703" customWidth="1"/>
    <col min="268" max="268" width="12.42578125" style="703" customWidth="1"/>
    <col min="269" max="269" width="2.7109375" style="703" customWidth="1"/>
    <col min="270" max="512" width="9.140625" style="703"/>
    <col min="513" max="513" width="15.85546875" style="703" customWidth="1"/>
    <col min="514" max="514" width="28.85546875" style="703" customWidth="1"/>
    <col min="515" max="515" width="10.42578125" style="703" customWidth="1"/>
    <col min="516" max="516" width="10" style="703" customWidth="1"/>
    <col min="517" max="517" width="12" style="703" customWidth="1"/>
    <col min="518" max="520" width="12.85546875" style="703" customWidth="1"/>
    <col min="521" max="521" width="11.85546875" style="703" customWidth="1"/>
    <col min="522" max="522" width="13.28515625" style="703" customWidth="1"/>
    <col min="523" max="523" width="14.5703125" style="703" customWidth="1"/>
    <col min="524" max="524" width="12.42578125" style="703" customWidth="1"/>
    <col min="525" max="525" width="2.7109375" style="703" customWidth="1"/>
    <col min="526" max="768" width="9.140625" style="703"/>
    <col min="769" max="769" width="15.85546875" style="703" customWidth="1"/>
    <col min="770" max="770" width="28.85546875" style="703" customWidth="1"/>
    <col min="771" max="771" width="10.42578125" style="703" customWidth="1"/>
    <col min="772" max="772" width="10" style="703" customWidth="1"/>
    <col min="773" max="773" width="12" style="703" customWidth="1"/>
    <col min="774" max="776" width="12.85546875" style="703" customWidth="1"/>
    <col min="777" max="777" width="11.85546875" style="703" customWidth="1"/>
    <col min="778" max="778" width="13.28515625" style="703" customWidth="1"/>
    <col min="779" max="779" width="14.5703125" style="703" customWidth="1"/>
    <col min="780" max="780" width="12.42578125" style="703" customWidth="1"/>
    <col min="781" max="781" width="2.7109375" style="703" customWidth="1"/>
    <col min="782" max="1024" width="9.140625" style="703"/>
    <col min="1025" max="1025" width="15.85546875" style="703" customWidth="1"/>
    <col min="1026" max="1026" width="28.85546875" style="703" customWidth="1"/>
    <col min="1027" max="1027" width="10.42578125" style="703" customWidth="1"/>
    <col min="1028" max="1028" width="10" style="703" customWidth="1"/>
    <col min="1029" max="1029" width="12" style="703" customWidth="1"/>
    <col min="1030" max="1032" width="12.85546875" style="703" customWidth="1"/>
    <col min="1033" max="1033" width="11.85546875" style="703" customWidth="1"/>
    <col min="1034" max="1034" width="13.28515625" style="703" customWidth="1"/>
    <col min="1035" max="1035" width="14.5703125" style="703" customWidth="1"/>
    <col min="1036" max="1036" width="12.42578125" style="703" customWidth="1"/>
    <col min="1037" max="1037" width="2.7109375" style="703" customWidth="1"/>
    <col min="1038" max="1280" width="9.140625" style="703"/>
    <col min="1281" max="1281" width="15.85546875" style="703" customWidth="1"/>
    <col min="1282" max="1282" width="28.85546875" style="703" customWidth="1"/>
    <col min="1283" max="1283" width="10.42578125" style="703" customWidth="1"/>
    <col min="1284" max="1284" width="10" style="703" customWidth="1"/>
    <col min="1285" max="1285" width="12" style="703" customWidth="1"/>
    <col min="1286" max="1288" width="12.85546875" style="703" customWidth="1"/>
    <col min="1289" max="1289" width="11.85546875" style="703" customWidth="1"/>
    <col min="1290" max="1290" width="13.28515625" style="703" customWidth="1"/>
    <col min="1291" max="1291" width="14.5703125" style="703" customWidth="1"/>
    <col min="1292" max="1292" width="12.42578125" style="703" customWidth="1"/>
    <col min="1293" max="1293" width="2.7109375" style="703" customWidth="1"/>
    <col min="1294" max="1536" width="9.140625" style="703"/>
    <col min="1537" max="1537" width="15.85546875" style="703" customWidth="1"/>
    <col min="1538" max="1538" width="28.85546875" style="703" customWidth="1"/>
    <col min="1539" max="1539" width="10.42578125" style="703" customWidth="1"/>
    <col min="1540" max="1540" width="10" style="703" customWidth="1"/>
    <col min="1541" max="1541" width="12" style="703" customWidth="1"/>
    <col min="1542" max="1544" width="12.85546875" style="703" customWidth="1"/>
    <col min="1545" max="1545" width="11.85546875" style="703" customWidth="1"/>
    <col min="1546" max="1546" width="13.28515625" style="703" customWidth="1"/>
    <col min="1547" max="1547" width="14.5703125" style="703" customWidth="1"/>
    <col min="1548" max="1548" width="12.42578125" style="703" customWidth="1"/>
    <col min="1549" max="1549" width="2.7109375" style="703" customWidth="1"/>
    <col min="1550" max="1792" width="9.140625" style="703"/>
    <col min="1793" max="1793" width="15.85546875" style="703" customWidth="1"/>
    <col min="1794" max="1794" width="28.85546875" style="703" customWidth="1"/>
    <col min="1795" max="1795" width="10.42578125" style="703" customWidth="1"/>
    <col min="1796" max="1796" width="10" style="703" customWidth="1"/>
    <col min="1797" max="1797" width="12" style="703" customWidth="1"/>
    <col min="1798" max="1800" width="12.85546875" style="703" customWidth="1"/>
    <col min="1801" max="1801" width="11.85546875" style="703" customWidth="1"/>
    <col min="1802" max="1802" width="13.28515625" style="703" customWidth="1"/>
    <col min="1803" max="1803" width="14.5703125" style="703" customWidth="1"/>
    <col min="1804" max="1804" width="12.42578125" style="703" customWidth="1"/>
    <col min="1805" max="1805" width="2.7109375" style="703" customWidth="1"/>
    <col min="1806" max="2048" width="9.140625" style="703"/>
    <col min="2049" max="2049" width="15.85546875" style="703" customWidth="1"/>
    <col min="2050" max="2050" width="28.85546875" style="703" customWidth="1"/>
    <col min="2051" max="2051" width="10.42578125" style="703" customWidth="1"/>
    <col min="2052" max="2052" width="10" style="703" customWidth="1"/>
    <col min="2053" max="2053" width="12" style="703" customWidth="1"/>
    <col min="2054" max="2056" width="12.85546875" style="703" customWidth="1"/>
    <col min="2057" max="2057" width="11.85546875" style="703" customWidth="1"/>
    <col min="2058" max="2058" width="13.28515625" style="703" customWidth="1"/>
    <col min="2059" max="2059" width="14.5703125" style="703" customWidth="1"/>
    <col min="2060" max="2060" width="12.42578125" style="703" customWidth="1"/>
    <col min="2061" max="2061" width="2.7109375" style="703" customWidth="1"/>
    <col min="2062" max="2304" width="9.140625" style="703"/>
    <col min="2305" max="2305" width="15.85546875" style="703" customWidth="1"/>
    <col min="2306" max="2306" width="28.85546875" style="703" customWidth="1"/>
    <col min="2307" max="2307" width="10.42578125" style="703" customWidth="1"/>
    <col min="2308" max="2308" width="10" style="703" customWidth="1"/>
    <col min="2309" max="2309" width="12" style="703" customWidth="1"/>
    <col min="2310" max="2312" width="12.85546875" style="703" customWidth="1"/>
    <col min="2313" max="2313" width="11.85546875" style="703" customWidth="1"/>
    <col min="2314" max="2314" width="13.28515625" style="703" customWidth="1"/>
    <col min="2315" max="2315" width="14.5703125" style="703" customWidth="1"/>
    <col min="2316" max="2316" width="12.42578125" style="703" customWidth="1"/>
    <col min="2317" max="2317" width="2.7109375" style="703" customWidth="1"/>
    <col min="2318" max="2560" width="9.140625" style="703"/>
    <col min="2561" max="2561" width="15.85546875" style="703" customWidth="1"/>
    <col min="2562" max="2562" width="28.85546875" style="703" customWidth="1"/>
    <col min="2563" max="2563" width="10.42578125" style="703" customWidth="1"/>
    <col min="2564" max="2564" width="10" style="703" customWidth="1"/>
    <col min="2565" max="2565" width="12" style="703" customWidth="1"/>
    <col min="2566" max="2568" width="12.85546875" style="703" customWidth="1"/>
    <col min="2569" max="2569" width="11.85546875" style="703" customWidth="1"/>
    <col min="2570" max="2570" width="13.28515625" style="703" customWidth="1"/>
    <col min="2571" max="2571" width="14.5703125" style="703" customWidth="1"/>
    <col min="2572" max="2572" width="12.42578125" style="703" customWidth="1"/>
    <col min="2573" max="2573" width="2.7109375" style="703" customWidth="1"/>
    <col min="2574" max="2816" width="9.140625" style="703"/>
    <col min="2817" max="2817" width="15.85546875" style="703" customWidth="1"/>
    <col min="2818" max="2818" width="28.85546875" style="703" customWidth="1"/>
    <col min="2819" max="2819" width="10.42578125" style="703" customWidth="1"/>
    <col min="2820" max="2820" width="10" style="703" customWidth="1"/>
    <col min="2821" max="2821" width="12" style="703" customWidth="1"/>
    <col min="2822" max="2824" width="12.85546875" style="703" customWidth="1"/>
    <col min="2825" max="2825" width="11.85546875" style="703" customWidth="1"/>
    <col min="2826" max="2826" width="13.28515625" style="703" customWidth="1"/>
    <col min="2827" max="2827" width="14.5703125" style="703" customWidth="1"/>
    <col min="2828" max="2828" width="12.42578125" style="703" customWidth="1"/>
    <col min="2829" max="2829" width="2.7109375" style="703" customWidth="1"/>
    <col min="2830" max="3072" width="9.140625" style="703"/>
    <col min="3073" max="3073" width="15.85546875" style="703" customWidth="1"/>
    <col min="3074" max="3074" width="28.85546875" style="703" customWidth="1"/>
    <col min="3075" max="3075" width="10.42578125" style="703" customWidth="1"/>
    <col min="3076" max="3076" width="10" style="703" customWidth="1"/>
    <col min="3077" max="3077" width="12" style="703" customWidth="1"/>
    <col min="3078" max="3080" width="12.85546875" style="703" customWidth="1"/>
    <col min="3081" max="3081" width="11.85546875" style="703" customWidth="1"/>
    <col min="3082" max="3082" width="13.28515625" style="703" customWidth="1"/>
    <col min="3083" max="3083" width="14.5703125" style="703" customWidth="1"/>
    <col min="3084" max="3084" width="12.42578125" style="703" customWidth="1"/>
    <col min="3085" max="3085" width="2.7109375" style="703" customWidth="1"/>
    <col min="3086" max="3328" width="9.140625" style="703"/>
    <col min="3329" max="3329" width="15.85546875" style="703" customWidth="1"/>
    <col min="3330" max="3330" width="28.85546875" style="703" customWidth="1"/>
    <col min="3331" max="3331" width="10.42578125" style="703" customWidth="1"/>
    <col min="3332" max="3332" width="10" style="703" customWidth="1"/>
    <col min="3333" max="3333" width="12" style="703" customWidth="1"/>
    <col min="3334" max="3336" width="12.85546875" style="703" customWidth="1"/>
    <col min="3337" max="3337" width="11.85546875" style="703" customWidth="1"/>
    <col min="3338" max="3338" width="13.28515625" style="703" customWidth="1"/>
    <col min="3339" max="3339" width="14.5703125" style="703" customWidth="1"/>
    <col min="3340" max="3340" width="12.42578125" style="703" customWidth="1"/>
    <col min="3341" max="3341" width="2.7109375" style="703" customWidth="1"/>
    <col min="3342" max="3584" width="9.140625" style="703"/>
    <col min="3585" max="3585" width="15.85546875" style="703" customWidth="1"/>
    <col min="3586" max="3586" width="28.85546875" style="703" customWidth="1"/>
    <col min="3587" max="3587" width="10.42578125" style="703" customWidth="1"/>
    <col min="3588" max="3588" width="10" style="703" customWidth="1"/>
    <col min="3589" max="3589" width="12" style="703" customWidth="1"/>
    <col min="3590" max="3592" width="12.85546875" style="703" customWidth="1"/>
    <col min="3593" max="3593" width="11.85546875" style="703" customWidth="1"/>
    <col min="3594" max="3594" width="13.28515625" style="703" customWidth="1"/>
    <col min="3595" max="3595" width="14.5703125" style="703" customWidth="1"/>
    <col min="3596" max="3596" width="12.42578125" style="703" customWidth="1"/>
    <col min="3597" max="3597" width="2.7109375" style="703" customWidth="1"/>
    <col min="3598" max="3840" width="9.140625" style="703"/>
    <col min="3841" max="3841" width="15.85546875" style="703" customWidth="1"/>
    <col min="3842" max="3842" width="28.85546875" style="703" customWidth="1"/>
    <col min="3843" max="3843" width="10.42578125" style="703" customWidth="1"/>
    <col min="3844" max="3844" width="10" style="703" customWidth="1"/>
    <col min="3845" max="3845" width="12" style="703" customWidth="1"/>
    <col min="3846" max="3848" width="12.85546875" style="703" customWidth="1"/>
    <col min="3849" max="3849" width="11.85546875" style="703" customWidth="1"/>
    <col min="3850" max="3850" width="13.28515625" style="703" customWidth="1"/>
    <col min="3851" max="3851" width="14.5703125" style="703" customWidth="1"/>
    <col min="3852" max="3852" width="12.42578125" style="703" customWidth="1"/>
    <col min="3853" max="3853" width="2.7109375" style="703" customWidth="1"/>
    <col min="3854" max="4096" width="9.140625" style="703"/>
    <col min="4097" max="4097" width="15.85546875" style="703" customWidth="1"/>
    <col min="4098" max="4098" width="28.85546875" style="703" customWidth="1"/>
    <col min="4099" max="4099" width="10.42578125" style="703" customWidth="1"/>
    <col min="4100" max="4100" width="10" style="703" customWidth="1"/>
    <col min="4101" max="4101" width="12" style="703" customWidth="1"/>
    <col min="4102" max="4104" width="12.85546875" style="703" customWidth="1"/>
    <col min="4105" max="4105" width="11.85546875" style="703" customWidth="1"/>
    <col min="4106" max="4106" width="13.28515625" style="703" customWidth="1"/>
    <col min="4107" max="4107" width="14.5703125" style="703" customWidth="1"/>
    <col min="4108" max="4108" width="12.42578125" style="703" customWidth="1"/>
    <col min="4109" max="4109" width="2.7109375" style="703" customWidth="1"/>
    <col min="4110" max="4352" width="9.140625" style="703"/>
    <col min="4353" max="4353" width="15.85546875" style="703" customWidth="1"/>
    <col min="4354" max="4354" width="28.85546875" style="703" customWidth="1"/>
    <col min="4355" max="4355" width="10.42578125" style="703" customWidth="1"/>
    <col min="4356" max="4356" width="10" style="703" customWidth="1"/>
    <col min="4357" max="4357" width="12" style="703" customWidth="1"/>
    <col min="4358" max="4360" width="12.85546875" style="703" customWidth="1"/>
    <col min="4361" max="4361" width="11.85546875" style="703" customWidth="1"/>
    <col min="4362" max="4362" width="13.28515625" style="703" customWidth="1"/>
    <col min="4363" max="4363" width="14.5703125" style="703" customWidth="1"/>
    <col min="4364" max="4364" width="12.42578125" style="703" customWidth="1"/>
    <col min="4365" max="4365" width="2.7109375" style="703" customWidth="1"/>
    <col min="4366" max="4608" width="9.140625" style="703"/>
    <col min="4609" max="4609" width="15.85546875" style="703" customWidth="1"/>
    <col min="4610" max="4610" width="28.85546875" style="703" customWidth="1"/>
    <col min="4611" max="4611" width="10.42578125" style="703" customWidth="1"/>
    <col min="4612" max="4612" width="10" style="703" customWidth="1"/>
    <col min="4613" max="4613" width="12" style="703" customWidth="1"/>
    <col min="4614" max="4616" width="12.85546875" style="703" customWidth="1"/>
    <col min="4617" max="4617" width="11.85546875" style="703" customWidth="1"/>
    <col min="4618" max="4618" width="13.28515625" style="703" customWidth="1"/>
    <col min="4619" max="4619" width="14.5703125" style="703" customWidth="1"/>
    <col min="4620" max="4620" width="12.42578125" style="703" customWidth="1"/>
    <col min="4621" max="4621" width="2.7109375" style="703" customWidth="1"/>
    <col min="4622" max="4864" width="9.140625" style="703"/>
    <col min="4865" max="4865" width="15.85546875" style="703" customWidth="1"/>
    <col min="4866" max="4866" width="28.85546875" style="703" customWidth="1"/>
    <col min="4867" max="4867" width="10.42578125" style="703" customWidth="1"/>
    <col min="4868" max="4868" width="10" style="703" customWidth="1"/>
    <col min="4869" max="4869" width="12" style="703" customWidth="1"/>
    <col min="4870" max="4872" width="12.85546875" style="703" customWidth="1"/>
    <col min="4873" max="4873" width="11.85546875" style="703" customWidth="1"/>
    <col min="4874" max="4874" width="13.28515625" style="703" customWidth="1"/>
    <col min="4875" max="4875" width="14.5703125" style="703" customWidth="1"/>
    <col min="4876" max="4876" width="12.42578125" style="703" customWidth="1"/>
    <col min="4877" max="4877" width="2.7109375" style="703" customWidth="1"/>
    <col min="4878" max="5120" width="9.140625" style="703"/>
    <col min="5121" max="5121" width="15.85546875" style="703" customWidth="1"/>
    <col min="5122" max="5122" width="28.85546875" style="703" customWidth="1"/>
    <col min="5123" max="5123" width="10.42578125" style="703" customWidth="1"/>
    <col min="5124" max="5124" width="10" style="703" customWidth="1"/>
    <col min="5125" max="5125" width="12" style="703" customWidth="1"/>
    <col min="5126" max="5128" width="12.85546875" style="703" customWidth="1"/>
    <col min="5129" max="5129" width="11.85546875" style="703" customWidth="1"/>
    <col min="5130" max="5130" width="13.28515625" style="703" customWidth="1"/>
    <col min="5131" max="5131" width="14.5703125" style="703" customWidth="1"/>
    <col min="5132" max="5132" width="12.42578125" style="703" customWidth="1"/>
    <col min="5133" max="5133" width="2.7109375" style="703" customWidth="1"/>
    <col min="5134" max="5376" width="9.140625" style="703"/>
    <col min="5377" max="5377" width="15.85546875" style="703" customWidth="1"/>
    <col min="5378" max="5378" width="28.85546875" style="703" customWidth="1"/>
    <col min="5379" max="5379" width="10.42578125" style="703" customWidth="1"/>
    <col min="5380" max="5380" width="10" style="703" customWidth="1"/>
    <col min="5381" max="5381" width="12" style="703" customWidth="1"/>
    <col min="5382" max="5384" width="12.85546875" style="703" customWidth="1"/>
    <col min="5385" max="5385" width="11.85546875" style="703" customWidth="1"/>
    <col min="5386" max="5386" width="13.28515625" style="703" customWidth="1"/>
    <col min="5387" max="5387" width="14.5703125" style="703" customWidth="1"/>
    <col min="5388" max="5388" width="12.42578125" style="703" customWidth="1"/>
    <col min="5389" max="5389" width="2.7109375" style="703" customWidth="1"/>
    <col min="5390" max="5632" width="9.140625" style="703"/>
    <col min="5633" max="5633" width="15.85546875" style="703" customWidth="1"/>
    <col min="5634" max="5634" width="28.85546875" style="703" customWidth="1"/>
    <col min="5635" max="5635" width="10.42578125" style="703" customWidth="1"/>
    <col min="5636" max="5636" width="10" style="703" customWidth="1"/>
    <col min="5637" max="5637" width="12" style="703" customWidth="1"/>
    <col min="5638" max="5640" width="12.85546875" style="703" customWidth="1"/>
    <col min="5641" max="5641" width="11.85546875" style="703" customWidth="1"/>
    <col min="5642" max="5642" width="13.28515625" style="703" customWidth="1"/>
    <col min="5643" max="5643" width="14.5703125" style="703" customWidth="1"/>
    <col min="5644" max="5644" width="12.42578125" style="703" customWidth="1"/>
    <col min="5645" max="5645" width="2.7109375" style="703" customWidth="1"/>
    <col min="5646" max="5888" width="9.140625" style="703"/>
    <col min="5889" max="5889" width="15.85546875" style="703" customWidth="1"/>
    <col min="5890" max="5890" width="28.85546875" style="703" customWidth="1"/>
    <col min="5891" max="5891" width="10.42578125" style="703" customWidth="1"/>
    <col min="5892" max="5892" width="10" style="703" customWidth="1"/>
    <col min="5893" max="5893" width="12" style="703" customWidth="1"/>
    <col min="5894" max="5896" width="12.85546875" style="703" customWidth="1"/>
    <col min="5897" max="5897" width="11.85546875" style="703" customWidth="1"/>
    <col min="5898" max="5898" width="13.28515625" style="703" customWidth="1"/>
    <col min="5899" max="5899" width="14.5703125" style="703" customWidth="1"/>
    <col min="5900" max="5900" width="12.42578125" style="703" customWidth="1"/>
    <col min="5901" max="5901" width="2.7109375" style="703" customWidth="1"/>
    <col min="5902" max="6144" width="9.140625" style="703"/>
    <col min="6145" max="6145" width="15.85546875" style="703" customWidth="1"/>
    <col min="6146" max="6146" width="28.85546875" style="703" customWidth="1"/>
    <col min="6147" max="6147" width="10.42578125" style="703" customWidth="1"/>
    <col min="6148" max="6148" width="10" style="703" customWidth="1"/>
    <col min="6149" max="6149" width="12" style="703" customWidth="1"/>
    <col min="6150" max="6152" width="12.85546875" style="703" customWidth="1"/>
    <col min="6153" max="6153" width="11.85546875" style="703" customWidth="1"/>
    <col min="6154" max="6154" width="13.28515625" style="703" customWidth="1"/>
    <col min="6155" max="6155" width="14.5703125" style="703" customWidth="1"/>
    <col min="6156" max="6156" width="12.42578125" style="703" customWidth="1"/>
    <col min="6157" max="6157" width="2.7109375" style="703" customWidth="1"/>
    <col min="6158" max="6400" width="9.140625" style="703"/>
    <col min="6401" max="6401" width="15.85546875" style="703" customWidth="1"/>
    <col min="6402" max="6402" width="28.85546875" style="703" customWidth="1"/>
    <col min="6403" max="6403" width="10.42578125" style="703" customWidth="1"/>
    <col min="6404" max="6404" width="10" style="703" customWidth="1"/>
    <col min="6405" max="6405" width="12" style="703" customWidth="1"/>
    <col min="6406" max="6408" width="12.85546875" style="703" customWidth="1"/>
    <col min="6409" max="6409" width="11.85546875" style="703" customWidth="1"/>
    <col min="6410" max="6410" width="13.28515625" style="703" customWidth="1"/>
    <col min="6411" max="6411" width="14.5703125" style="703" customWidth="1"/>
    <col min="6412" max="6412" width="12.42578125" style="703" customWidth="1"/>
    <col min="6413" max="6413" width="2.7109375" style="703" customWidth="1"/>
    <col min="6414" max="6656" width="9.140625" style="703"/>
    <col min="6657" max="6657" width="15.85546875" style="703" customWidth="1"/>
    <col min="6658" max="6658" width="28.85546875" style="703" customWidth="1"/>
    <col min="6659" max="6659" width="10.42578125" style="703" customWidth="1"/>
    <col min="6660" max="6660" width="10" style="703" customWidth="1"/>
    <col min="6661" max="6661" width="12" style="703" customWidth="1"/>
    <col min="6662" max="6664" width="12.85546875" style="703" customWidth="1"/>
    <col min="6665" max="6665" width="11.85546875" style="703" customWidth="1"/>
    <col min="6666" max="6666" width="13.28515625" style="703" customWidth="1"/>
    <col min="6667" max="6667" width="14.5703125" style="703" customWidth="1"/>
    <col min="6668" max="6668" width="12.42578125" style="703" customWidth="1"/>
    <col min="6669" max="6669" width="2.7109375" style="703" customWidth="1"/>
    <col min="6670" max="6912" width="9.140625" style="703"/>
    <col min="6913" max="6913" width="15.85546875" style="703" customWidth="1"/>
    <col min="6914" max="6914" width="28.85546875" style="703" customWidth="1"/>
    <col min="6915" max="6915" width="10.42578125" style="703" customWidth="1"/>
    <col min="6916" max="6916" width="10" style="703" customWidth="1"/>
    <col min="6917" max="6917" width="12" style="703" customWidth="1"/>
    <col min="6918" max="6920" width="12.85546875" style="703" customWidth="1"/>
    <col min="6921" max="6921" width="11.85546875" style="703" customWidth="1"/>
    <col min="6922" max="6922" width="13.28515625" style="703" customWidth="1"/>
    <col min="6923" max="6923" width="14.5703125" style="703" customWidth="1"/>
    <col min="6924" max="6924" width="12.42578125" style="703" customWidth="1"/>
    <col min="6925" max="6925" width="2.7109375" style="703" customWidth="1"/>
    <col min="6926" max="7168" width="9.140625" style="703"/>
    <col min="7169" max="7169" width="15.85546875" style="703" customWidth="1"/>
    <col min="7170" max="7170" width="28.85546875" style="703" customWidth="1"/>
    <col min="7171" max="7171" width="10.42578125" style="703" customWidth="1"/>
    <col min="7172" max="7172" width="10" style="703" customWidth="1"/>
    <col min="7173" max="7173" width="12" style="703" customWidth="1"/>
    <col min="7174" max="7176" width="12.85546875" style="703" customWidth="1"/>
    <col min="7177" max="7177" width="11.85546875" style="703" customWidth="1"/>
    <col min="7178" max="7178" width="13.28515625" style="703" customWidth="1"/>
    <col min="7179" max="7179" width="14.5703125" style="703" customWidth="1"/>
    <col min="7180" max="7180" width="12.42578125" style="703" customWidth="1"/>
    <col min="7181" max="7181" width="2.7109375" style="703" customWidth="1"/>
    <col min="7182" max="7424" width="9.140625" style="703"/>
    <col min="7425" max="7425" width="15.85546875" style="703" customWidth="1"/>
    <col min="7426" max="7426" width="28.85546875" style="703" customWidth="1"/>
    <col min="7427" max="7427" width="10.42578125" style="703" customWidth="1"/>
    <col min="7428" max="7428" width="10" style="703" customWidth="1"/>
    <col min="7429" max="7429" width="12" style="703" customWidth="1"/>
    <col min="7430" max="7432" width="12.85546875" style="703" customWidth="1"/>
    <col min="7433" max="7433" width="11.85546875" style="703" customWidth="1"/>
    <col min="7434" max="7434" width="13.28515625" style="703" customWidth="1"/>
    <col min="7435" max="7435" width="14.5703125" style="703" customWidth="1"/>
    <col min="7436" max="7436" width="12.42578125" style="703" customWidth="1"/>
    <col min="7437" max="7437" width="2.7109375" style="703" customWidth="1"/>
    <col min="7438" max="7680" width="9.140625" style="703"/>
    <col min="7681" max="7681" width="15.85546875" style="703" customWidth="1"/>
    <col min="7682" max="7682" width="28.85546875" style="703" customWidth="1"/>
    <col min="7683" max="7683" width="10.42578125" style="703" customWidth="1"/>
    <col min="7684" max="7684" width="10" style="703" customWidth="1"/>
    <col min="7685" max="7685" width="12" style="703" customWidth="1"/>
    <col min="7686" max="7688" width="12.85546875" style="703" customWidth="1"/>
    <col min="7689" max="7689" width="11.85546875" style="703" customWidth="1"/>
    <col min="7690" max="7690" width="13.28515625" style="703" customWidth="1"/>
    <col min="7691" max="7691" width="14.5703125" style="703" customWidth="1"/>
    <col min="7692" max="7692" width="12.42578125" style="703" customWidth="1"/>
    <col min="7693" max="7693" width="2.7109375" style="703" customWidth="1"/>
    <col min="7694" max="7936" width="9.140625" style="703"/>
    <col min="7937" max="7937" width="15.85546875" style="703" customWidth="1"/>
    <col min="7938" max="7938" width="28.85546875" style="703" customWidth="1"/>
    <col min="7939" max="7939" width="10.42578125" style="703" customWidth="1"/>
    <col min="7940" max="7940" width="10" style="703" customWidth="1"/>
    <col min="7941" max="7941" width="12" style="703" customWidth="1"/>
    <col min="7942" max="7944" width="12.85546875" style="703" customWidth="1"/>
    <col min="7945" max="7945" width="11.85546875" style="703" customWidth="1"/>
    <col min="7946" max="7946" width="13.28515625" style="703" customWidth="1"/>
    <col min="7947" max="7947" width="14.5703125" style="703" customWidth="1"/>
    <col min="7948" max="7948" width="12.42578125" style="703" customWidth="1"/>
    <col min="7949" max="7949" width="2.7109375" style="703" customWidth="1"/>
    <col min="7950" max="8192" width="9.140625" style="703"/>
    <col min="8193" max="8193" width="15.85546875" style="703" customWidth="1"/>
    <col min="8194" max="8194" width="28.85546875" style="703" customWidth="1"/>
    <col min="8195" max="8195" width="10.42578125" style="703" customWidth="1"/>
    <col min="8196" max="8196" width="10" style="703" customWidth="1"/>
    <col min="8197" max="8197" width="12" style="703" customWidth="1"/>
    <col min="8198" max="8200" width="12.85546875" style="703" customWidth="1"/>
    <col min="8201" max="8201" width="11.85546875" style="703" customWidth="1"/>
    <col min="8202" max="8202" width="13.28515625" style="703" customWidth="1"/>
    <col min="8203" max="8203" width="14.5703125" style="703" customWidth="1"/>
    <col min="8204" max="8204" width="12.42578125" style="703" customWidth="1"/>
    <col min="8205" max="8205" width="2.7109375" style="703" customWidth="1"/>
    <col min="8206" max="8448" width="9.140625" style="703"/>
    <col min="8449" max="8449" width="15.85546875" style="703" customWidth="1"/>
    <col min="8450" max="8450" width="28.85546875" style="703" customWidth="1"/>
    <col min="8451" max="8451" width="10.42578125" style="703" customWidth="1"/>
    <col min="8452" max="8452" width="10" style="703" customWidth="1"/>
    <col min="8453" max="8453" width="12" style="703" customWidth="1"/>
    <col min="8454" max="8456" width="12.85546875" style="703" customWidth="1"/>
    <col min="8457" max="8457" width="11.85546875" style="703" customWidth="1"/>
    <col min="8458" max="8458" width="13.28515625" style="703" customWidth="1"/>
    <col min="8459" max="8459" width="14.5703125" style="703" customWidth="1"/>
    <col min="8460" max="8460" width="12.42578125" style="703" customWidth="1"/>
    <col min="8461" max="8461" width="2.7109375" style="703" customWidth="1"/>
    <col min="8462" max="8704" width="9.140625" style="703"/>
    <col min="8705" max="8705" width="15.85546875" style="703" customWidth="1"/>
    <col min="8706" max="8706" width="28.85546875" style="703" customWidth="1"/>
    <col min="8707" max="8707" width="10.42578125" style="703" customWidth="1"/>
    <col min="8708" max="8708" width="10" style="703" customWidth="1"/>
    <col min="8709" max="8709" width="12" style="703" customWidth="1"/>
    <col min="8710" max="8712" width="12.85546875" style="703" customWidth="1"/>
    <col min="8713" max="8713" width="11.85546875" style="703" customWidth="1"/>
    <col min="8714" max="8714" width="13.28515625" style="703" customWidth="1"/>
    <col min="8715" max="8715" width="14.5703125" style="703" customWidth="1"/>
    <col min="8716" max="8716" width="12.42578125" style="703" customWidth="1"/>
    <col min="8717" max="8717" width="2.7109375" style="703" customWidth="1"/>
    <col min="8718" max="8960" width="9.140625" style="703"/>
    <col min="8961" max="8961" width="15.85546875" style="703" customWidth="1"/>
    <col min="8962" max="8962" width="28.85546875" style="703" customWidth="1"/>
    <col min="8963" max="8963" width="10.42578125" style="703" customWidth="1"/>
    <col min="8964" max="8964" width="10" style="703" customWidth="1"/>
    <col min="8965" max="8965" width="12" style="703" customWidth="1"/>
    <col min="8966" max="8968" width="12.85546875" style="703" customWidth="1"/>
    <col min="8969" max="8969" width="11.85546875" style="703" customWidth="1"/>
    <col min="8970" max="8970" width="13.28515625" style="703" customWidth="1"/>
    <col min="8971" max="8971" width="14.5703125" style="703" customWidth="1"/>
    <col min="8972" max="8972" width="12.42578125" style="703" customWidth="1"/>
    <col min="8973" max="8973" width="2.7109375" style="703" customWidth="1"/>
    <col min="8974" max="9216" width="9.140625" style="703"/>
    <col min="9217" max="9217" width="15.85546875" style="703" customWidth="1"/>
    <col min="9218" max="9218" width="28.85546875" style="703" customWidth="1"/>
    <col min="9219" max="9219" width="10.42578125" style="703" customWidth="1"/>
    <col min="9220" max="9220" width="10" style="703" customWidth="1"/>
    <col min="9221" max="9221" width="12" style="703" customWidth="1"/>
    <col min="9222" max="9224" width="12.85546875" style="703" customWidth="1"/>
    <col min="9225" max="9225" width="11.85546875" style="703" customWidth="1"/>
    <col min="9226" max="9226" width="13.28515625" style="703" customWidth="1"/>
    <col min="9227" max="9227" width="14.5703125" style="703" customWidth="1"/>
    <col min="9228" max="9228" width="12.42578125" style="703" customWidth="1"/>
    <col min="9229" max="9229" width="2.7109375" style="703" customWidth="1"/>
    <col min="9230" max="9472" width="9.140625" style="703"/>
    <col min="9473" max="9473" width="15.85546875" style="703" customWidth="1"/>
    <col min="9474" max="9474" width="28.85546875" style="703" customWidth="1"/>
    <col min="9475" max="9475" width="10.42578125" style="703" customWidth="1"/>
    <col min="9476" max="9476" width="10" style="703" customWidth="1"/>
    <col min="9477" max="9477" width="12" style="703" customWidth="1"/>
    <col min="9478" max="9480" width="12.85546875" style="703" customWidth="1"/>
    <col min="9481" max="9481" width="11.85546875" style="703" customWidth="1"/>
    <col min="9482" max="9482" width="13.28515625" style="703" customWidth="1"/>
    <col min="9483" max="9483" width="14.5703125" style="703" customWidth="1"/>
    <col min="9484" max="9484" width="12.42578125" style="703" customWidth="1"/>
    <col min="9485" max="9485" width="2.7109375" style="703" customWidth="1"/>
    <col min="9486" max="9728" width="9.140625" style="703"/>
    <col min="9729" max="9729" width="15.85546875" style="703" customWidth="1"/>
    <col min="9730" max="9730" width="28.85546875" style="703" customWidth="1"/>
    <col min="9731" max="9731" width="10.42578125" style="703" customWidth="1"/>
    <col min="9732" max="9732" width="10" style="703" customWidth="1"/>
    <col min="9733" max="9733" width="12" style="703" customWidth="1"/>
    <col min="9734" max="9736" width="12.85546875" style="703" customWidth="1"/>
    <col min="9737" max="9737" width="11.85546875" style="703" customWidth="1"/>
    <col min="9738" max="9738" width="13.28515625" style="703" customWidth="1"/>
    <col min="9739" max="9739" width="14.5703125" style="703" customWidth="1"/>
    <col min="9740" max="9740" width="12.42578125" style="703" customWidth="1"/>
    <col min="9741" max="9741" width="2.7109375" style="703" customWidth="1"/>
    <col min="9742" max="9984" width="9.140625" style="703"/>
    <col min="9985" max="9985" width="15.85546875" style="703" customWidth="1"/>
    <col min="9986" max="9986" width="28.85546875" style="703" customWidth="1"/>
    <col min="9987" max="9987" width="10.42578125" style="703" customWidth="1"/>
    <col min="9988" max="9988" width="10" style="703" customWidth="1"/>
    <col min="9989" max="9989" width="12" style="703" customWidth="1"/>
    <col min="9990" max="9992" width="12.85546875" style="703" customWidth="1"/>
    <col min="9993" max="9993" width="11.85546875" style="703" customWidth="1"/>
    <col min="9994" max="9994" width="13.28515625" style="703" customWidth="1"/>
    <col min="9995" max="9995" width="14.5703125" style="703" customWidth="1"/>
    <col min="9996" max="9996" width="12.42578125" style="703" customWidth="1"/>
    <col min="9997" max="9997" width="2.7109375" style="703" customWidth="1"/>
    <col min="9998" max="10240" width="9.140625" style="703"/>
    <col min="10241" max="10241" width="15.85546875" style="703" customWidth="1"/>
    <col min="10242" max="10242" width="28.85546875" style="703" customWidth="1"/>
    <col min="10243" max="10243" width="10.42578125" style="703" customWidth="1"/>
    <col min="10244" max="10244" width="10" style="703" customWidth="1"/>
    <col min="10245" max="10245" width="12" style="703" customWidth="1"/>
    <col min="10246" max="10248" width="12.85546875" style="703" customWidth="1"/>
    <col min="10249" max="10249" width="11.85546875" style="703" customWidth="1"/>
    <col min="10250" max="10250" width="13.28515625" style="703" customWidth="1"/>
    <col min="10251" max="10251" width="14.5703125" style="703" customWidth="1"/>
    <col min="10252" max="10252" width="12.42578125" style="703" customWidth="1"/>
    <col min="10253" max="10253" width="2.7109375" style="703" customWidth="1"/>
    <col min="10254" max="10496" width="9.140625" style="703"/>
    <col min="10497" max="10497" width="15.85546875" style="703" customWidth="1"/>
    <col min="10498" max="10498" width="28.85546875" style="703" customWidth="1"/>
    <col min="10499" max="10499" width="10.42578125" style="703" customWidth="1"/>
    <col min="10500" max="10500" width="10" style="703" customWidth="1"/>
    <col min="10501" max="10501" width="12" style="703" customWidth="1"/>
    <col min="10502" max="10504" width="12.85546875" style="703" customWidth="1"/>
    <col min="10505" max="10505" width="11.85546875" style="703" customWidth="1"/>
    <col min="10506" max="10506" width="13.28515625" style="703" customWidth="1"/>
    <col min="10507" max="10507" width="14.5703125" style="703" customWidth="1"/>
    <col min="10508" max="10508" width="12.42578125" style="703" customWidth="1"/>
    <col min="10509" max="10509" width="2.7109375" style="703" customWidth="1"/>
    <col min="10510" max="10752" width="9.140625" style="703"/>
    <col min="10753" max="10753" width="15.85546875" style="703" customWidth="1"/>
    <col min="10754" max="10754" width="28.85546875" style="703" customWidth="1"/>
    <col min="10755" max="10755" width="10.42578125" style="703" customWidth="1"/>
    <col min="10756" max="10756" width="10" style="703" customWidth="1"/>
    <col min="10757" max="10757" width="12" style="703" customWidth="1"/>
    <col min="10758" max="10760" width="12.85546875" style="703" customWidth="1"/>
    <col min="10761" max="10761" width="11.85546875" style="703" customWidth="1"/>
    <col min="10762" max="10762" width="13.28515625" style="703" customWidth="1"/>
    <col min="10763" max="10763" width="14.5703125" style="703" customWidth="1"/>
    <col min="10764" max="10764" width="12.42578125" style="703" customWidth="1"/>
    <col min="10765" max="10765" width="2.7109375" style="703" customWidth="1"/>
    <col min="10766" max="11008" width="9.140625" style="703"/>
    <col min="11009" max="11009" width="15.85546875" style="703" customWidth="1"/>
    <col min="11010" max="11010" width="28.85546875" style="703" customWidth="1"/>
    <col min="11011" max="11011" width="10.42578125" style="703" customWidth="1"/>
    <col min="11012" max="11012" width="10" style="703" customWidth="1"/>
    <col min="11013" max="11013" width="12" style="703" customWidth="1"/>
    <col min="11014" max="11016" width="12.85546875" style="703" customWidth="1"/>
    <col min="11017" max="11017" width="11.85546875" style="703" customWidth="1"/>
    <col min="11018" max="11018" width="13.28515625" style="703" customWidth="1"/>
    <col min="11019" max="11019" width="14.5703125" style="703" customWidth="1"/>
    <col min="11020" max="11020" width="12.42578125" style="703" customWidth="1"/>
    <col min="11021" max="11021" width="2.7109375" style="703" customWidth="1"/>
    <col min="11022" max="11264" width="9.140625" style="703"/>
    <col min="11265" max="11265" width="15.85546875" style="703" customWidth="1"/>
    <col min="11266" max="11266" width="28.85546875" style="703" customWidth="1"/>
    <col min="11267" max="11267" width="10.42578125" style="703" customWidth="1"/>
    <col min="11268" max="11268" width="10" style="703" customWidth="1"/>
    <col min="11269" max="11269" width="12" style="703" customWidth="1"/>
    <col min="11270" max="11272" width="12.85546875" style="703" customWidth="1"/>
    <col min="11273" max="11273" width="11.85546875" style="703" customWidth="1"/>
    <col min="11274" max="11274" width="13.28515625" style="703" customWidth="1"/>
    <col min="11275" max="11275" width="14.5703125" style="703" customWidth="1"/>
    <col min="11276" max="11276" width="12.42578125" style="703" customWidth="1"/>
    <col min="11277" max="11277" width="2.7109375" style="703" customWidth="1"/>
    <col min="11278" max="11520" width="9.140625" style="703"/>
    <col min="11521" max="11521" width="15.85546875" style="703" customWidth="1"/>
    <col min="11522" max="11522" width="28.85546875" style="703" customWidth="1"/>
    <col min="11523" max="11523" width="10.42578125" style="703" customWidth="1"/>
    <col min="11524" max="11524" width="10" style="703" customWidth="1"/>
    <col min="11525" max="11525" width="12" style="703" customWidth="1"/>
    <col min="11526" max="11528" width="12.85546875" style="703" customWidth="1"/>
    <col min="11529" max="11529" width="11.85546875" style="703" customWidth="1"/>
    <col min="11530" max="11530" width="13.28515625" style="703" customWidth="1"/>
    <col min="11531" max="11531" width="14.5703125" style="703" customWidth="1"/>
    <col min="11532" max="11532" width="12.42578125" style="703" customWidth="1"/>
    <col min="11533" max="11533" width="2.7109375" style="703" customWidth="1"/>
    <col min="11534" max="11776" width="9.140625" style="703"/>
    <col min="11777" max="11777" width="15.85546875" style="703" customWidth="1"/>
    <col min="11778" max="11778" width="28.85546875" style="703" customWidth="1"/>
    <col min="11779" max="11779" width="10.42578125" style="703" customWidth="1"/>
    <col min="11780" max="11780" width="10" style="703" customWidth="1"/>
    <col min="11781" max="11781" width="12" style="703" customWidth="1"/>
    <col min="11782" max="11784" width="12.85546875" style="703" customWidth="1"/>
    <col min="11785" max="11785" width="11.85546875" style="703" customWidth="1"/>
    <col min="11786" max="11786" width="13.28515625" style="703" customWidth="1"/>
    <col min="11787" max="11787" width="14.5703125" style="703" customWidth="1"/>
    <col min="11788" max="11788" width="12.42578125" style="703" customWidth="1"/>
    <col min="11789" max="11789" width="2.7109375" style="703" customWidth="1"/>
    <col min="11790" max="12032" width="9.140625" style="703"/>
    <col min="12033" max="12033" width="15.85546875" style="703" customWidth="1"/>
    <col min="12034" max="12034" width="28.85546875" style="703" customWidth="1"/>
    <col min="12035" max="12035" width="10.42578125" style="703" customWidth="1"/>
    <col min="12036" max="12036" width="10" style="703" customWidth="1"/>
    <col min="12037" max="12037" width="12" style="703" customWidth="1"/>
    <col min="12038" max="12040" width="12.85546875" style="703" customWidth="1"/>
    <col min="12041" max="12041" width="11.85546875" style="703" customWidth="1"/>
    <col min="12042" max="12042" width="13.28515625" style="703" customWidth="1"/>
    <col min="12043" max="12043" width="14.5703125" style="703" customWidth="1"/>
    <col min="12044" max="12044" width="12.42578125" style="703" customWidth="1"/>
    <col min="12045" max="12045" width="2.7109375" style="703" customWidth="1"/>
    <col min="12046" max="12288" width="9.140625" style="703"/>
    <col min="12289" max="12289" width="15.85546875" style="703" customWidth="1"/>
    <col min="12290" max="12290" width="28.85546875" style="703" customWidth="1"/>
    <col min="12291" max="12291" width="10.42578125" style="703" customWidth="1"/>
    <col min="12292" max="12292" width="10" style="703" customWidth="1"/>
    <col min="12293" max="12293" width="12" style="703" customWidth="1"/>
    <col min="12294" max="12296" width="12.85546875" style="703" customWidth="1"/>
    <col min="12297" max="12297" width="11.85546875" style="703" customWidth="1"/>
    <col min="12298" max="12298" width="13.28515625" style="703" customWidth="1"/>
    <col min="12299" max="12299" width="14.5703125" style="703" customWidth="1"/>
    <col min="12300" max="12300" width="12.42578125" style="703" customWidth="1"/>
    <col min="12301" max="12301" width="2.7109375" style="703" customWidth="1"/>
    <col min="12302" max="12544" width="9.140625" style="703"/>
    <col min="12545" max="12545" width="15.85546875" style="703" customWidth="1"/>
    <col min="12546" max="12546" width="28.85546875" style="703" customWidth="1"/>
    <col min="12547" max="12547" width="10.42578125" style="703" customWidth="1"/>
    <col min="12548" max="12548" width="10" style="703" customWidth="1"/>
    <col min="12549" max="12549" width="12" style="703" customWidth="1"/>
    <col min="12550" max="12552" width="12.85546875" style="703" customWidth="1"/>
    <col min="12553" max="12553" width="11.85546875" style="703" customWidth="1"/>
    <col min="12554" max="12554" width="13.28515625" style="703" customWidth="1"/>
    <col min="12555" max="12555" width="14.5703125" style="703" customWidth="1"/>
    <col min="12556" max="12556" width="12.42578125" style="703" customWidth="1"/>
    <col min="12557" max="12557" width="2.7109375" style="703" customWidth="1"/>
    <col min="12558" max="12800" width="9.140625" style="703"/>
    <col min="12801" max="12801" width="15.85546875" style="703" customWidth="1"/>
    <col min="12802" max="12802" width="28.85546875" style="703" customWidth="1"/>
    <col min="12803" max="12803" width="10.42578125" style="703" customWidth="1"/>
    <col min="12804" max="12804" width="10" style="703" customWidth="1"/>
    <col min="12805" max="12805" width="12" style="703" customWidth="1"/>
    <col min="12806" max="12808" width="12.85546875" style="703" customWidth="1"/>
    <col min="12809" max="12809" width="11.85546875" style="703" customWidth="1"/>
    <col min="12810" max="12810" width="13.28515625" style="703" customWidth="1"/>
    <col min="12811" max="12811" width="14.5703125" style="703" customWidth="1"/>
    <col min="12812" max="12812" width="12.42578125" style="703" customWidth="1"/>
    <col min="12813" max="12813" width="2.7109375" style="703" customWidth="1"/>
    <col min="12814" max="13056" width="9.140625" style="703"/>
    <col min="13057" max="13057" width="15.85546875" style="703" customWidth="1"/>
    <col min="13058" max="13058" width="28.85546875" style="703" customWidth="1"/>
    <col min="13059" max="13059" width="10.42578125" style="703" customWidth="1"/>
    <col min="13060" max="13060" width="10" style="703" customWidth="1"/>
    <col min="13061" max="13061" width="12" style="703" customWidth="1"/>
    <col min="13062" max="13064" width="12.85546875" style="703" customWidth="1"/>
    <col min="13065" max="13065" width="11.85546875" style="703" customWidth="1"/>
    <col min="13066" max="13066" width="13.28515625" style="703" customWidth="1"/>
    <col min="13067" max="13067" width="14.5703125" style="703" customWidth="1"/>
    <col min="13068" max="13068" width="12.42578125" style="703" customWidth="1"/>
    <col min="13069" max="13069" width="2.7109375" style="703" customWidth="1"/>
    <col min="13070" max="13312" width="9.140625" style="703"/>
    <col min="13313" max="13313" width="15.85546875" style="703" customWidth="1"/>
    <col min="13314" max="13314" width="28.85546875" style="703" customWidth="1"/>
    <col min="13315" max="13315" width="10.42578125" style="703" customWidth="1"/>
    <col min="13316" max="13316" width="10" style="703" customWidth="1"/>
    <col min="13317" max="13317" width="12" style="703" customWidth="1"/>
    <col min="13318" max="13320" width="12.85546875" style="703" customWidth="1"/>
    <col min="13321" max="13321" width="11.85546875" style="703" customWidth="1"/>
    <col min="13322" max="13322" width="13.28515625" style="703" customWidth="1"/>
    <col min="13323" max="13323" width="14.5703125" style="703" customWidth="1"/>
    <col min="13324" max="13324" width="12.42578125" style="703" customWidth="1"/>
    <col min="13325" max="13325" width="2.7109375" style="703" customWidth="1"/>
    <col min="13326" max="13568" width="9.140625" style="703"/>
    <col min="13569" max="13569" width="15.85546875" style="703" customWidth="1"/>
    <col min="13570" max="13570" width="28.85546875" style="703" customWidth="1"/>
    <col min="13571" max="13571" width="10.42578125" style="703" customWidth="1"/>
    <col min="13572" max="13572" width="10" style="703" customWidth="1"/>
    <col min="13573" max="13573" width="12" style="703" customWidth="1"/>
    <col min="13574" max="13576" width="12.85546875" style="703" customWidth="1"/>
    <col min="13577" max="13577" width="11.85546875" style="703" customWidth="1"/>
    <col min="13578" max="13578" width="13.28515625" style="703" customWidth="1"/>
    <col min="13579" max="13579" width="14.5703125" style="703" customWidth="1"/>
    <col min="13580" max="13580" width="12.42578125" style="703" customWidth="1"/>
    <col min="13581" max="13581" width="2.7109375" style="703" customWidth="1"/>
    <col min="13582" max="13824" width="9.140625" style="703"/>
    <col min="13825" max="13825" width="15.85546875" style="703" customWidth="1"/>
    <col min="13826" max="13826" width="28.85546875" style="703" customWidth="1"/>
    <col min="13827" max="13827" width="10.42578125" style="703" customWidth="1"/>
    <col min="13828" max="13828" width="10" style="703" customWidth="1"/>
    <col min="13829" max="13829" width="12" style="703" customWidth="1"/>
    <col min="13830" max="13832" width="12.85546875" style="703" customWidth="1"/>
    <col min="13833" max="13833" width="11.85546875" style="703" customWidth="1"/>
    <col min="13834" max="13834" width="13.28515625" style="703" customWidth="1"/>
    <col min="13835" max="13835" width="14.5703125" style="703" customWidth="1"/>
    <col min="13836" max="13836" width="12.42578125" style="703" customWidth="1"/>
    <col min="13837" max="13837" width="2.7109375" style="703" customWidth="1"/>
    <col min="13838" max="14080" width="9.140625" style="703"/>
    <col min="14081" max="14081" width="15.85546875" style="703" customWidth="1"/>
    <col min="14082" max="14082" width="28.85546875" style="703" customWidth="1"/>
    <col min="14083" max="14083" width="10.42578125" style="703" customWidth="1"/>
    <col min="14084" max="14084" width="10" style="703" customWidth="1"/>
    <col min="14085" max="14085" width="12" style="703" customWidth="1"/>
    <col min="14086" max="14088" width="12.85546875" style="703" customWidth="1"/>
    <col min="14089" max="14089" width="11.85546875" style="703" customWidth="1"/>
    <col min="14090" max="14090" width="13.28515625" style="703" customWidth="1"/>
    <col min="14091" max="14091" width="14.5703125" style="703" customWidth="1"/>
    <col min="14092" max="14092" width="12.42578125" style="703" customWidth="1"/>
    <col min="14093" max="14093" width="2.7109375" style="703" customWidth="1"/>
    <col min="14094" max="14336" width="9.140625" style="703"/>
    <col min="14337" max="14337" width="15.85546875" style="703" customWidth="1"/>
    <col min="14338" max="14338" width="28.85546875" style="703" customWidth="1"/>
    <col min="14339" max="14339" width="10.42578125" style="703" customWidth="1"/>
    <col min="14340" max="14340" width="10" style="703" customWidth="1"/>
    <col min="14341" max="14341" width="12" style="703" customWidth="1"/>
    <col min="14342" max="14344" width="12.85546875" style="703" customWidth="1"/>
    <col min="14345" max="14345" width="11.85546875" style="703" customWidth="1"/>
    <col min="14346" max="14346" width="13.28515625" style="703" customWidth="1"/>
    <col min="14347" max="14347" width="14.5703125" style="703" customWidth="1"/>
    <col min="14348" max="14348" width="12.42578125" style="703" customWidth="1"/>
    <col min="14349" max="14349" width="2.7109375" style="703" customWidth="1"/>
    <col min="14350" max="14592" width="9.140625" style="703"/>
    <col min="14593" max="14593" width="15.85546875" style="703" customWidth="1"/>
    <col min="14594" max="14594" width="28.85546875" style="703" customWidth="1"/>
    <col min="14595" max="14595" width="10.42578125" style="703" customWidth="1"/>
    <col min="14596" max="14596" width="10" style="703" customWidth="1"/>
    <col min="14597" max="14597" width="12" style="703" customWidth="1"/>
    <col min="14598" max="14600" width="12.85546875" style="703" customWidth="1"/>
    <col min="14601" max="14601" width="11.85546875" style="703" customWidth="1"/>
    <col min="14602" max="14602" width="13.28515625" style="703" customWidth="1"/>
    <col min="14603" max="14603" width="14.5703125" style="703" customWidth="1"/>
    <col min="14604" max="14604" width="12.42578125" style="703" customWidth="1"/>
    <col min="14605" max="14605" width="2.7109375" style="703" customWidth="1"/>
    <col min="14606" max="14848" width="9.140625" style="703"/>
    <col min="14849" max="14849" width="15.85546875" style="703" customWidth="1"/>
    <col min="14850" max="14850" width="28.85546875" style="703" customWidth="1"/>
    <col min="14851" max="14851" width="10.42578125" style="703" customWidth="1"/>
    <col min="14852" max="14852" width="10" style="703" customWidth="1"/>
    <col min="14853" max="14853" width="12" style="703" customWidth="1"/>
    <col min="14854" max="14856" width="12.85546875" style="703" customWidth="1"/>
    <col min="14857" max="14857" width="11.85546875" style="703" customWidth="1"/>
    <col min="14858" max="14858" width="13.28515625" style="703" customWidth="1"/>
    <col min="14859" max="14859" width="14.5703125" style="703" customWidth="1"/>
    <col min="14860" max="14860" width="12.42578125" style="703" customWidth="1"/>
    <col min="14861" max="14861" width="2.7109375" style="703" customWidth="1"/>
    <col min="14862" max="15104" width="9.140625" style="703"/>
    <col min="15105" max="15105" width="15.85546875" style="703" customWidth="1"/>
    <col min="15106" max="15106" width="28.85546875" style="703" customWidth="1"/>
    <col min="15107" max="15107" width="10.42578125" style="703" customWidth="1"/>
    <col min="15108" max="15108" width="10" style="703" customWidth="1"/>
    <col min="15109" max="15109" width="12" style="703" customWidth="1"/>
    <col min="15110" max="15112" width="12.85546875" style="703" customWidth="1"/>
    <col min="15113" max="15113" width="11.85546875" style="703" customWidth="1"/>
    <col min="15114" max="15114" width="13.28515625" style="703" customWidth="1"/>
    <col min="15115" max="15115" width="14.5703125" style="703" customWidth="1"/>
    <col min="15116" max="15116" width="12.42578125" style="703" customWidth="1"/>
    <col min="15117" max="15117" width="2.7109375" style="703" customWidth="1"/>
    <col min="15118" max="15360" width="9.140625" style="703"/>
    <col min="15361" max="15361" width="15.85546875" style="703" customWidth="1"/>
    <col min="15362" max="15362" width="28.85546875" style="703" customWidth="1"/>
    <col min="15363" max="15363" width="10.42578125" style="703" customWidth="1"/>
    <col min="15364" max="15364" width="10" style="703" customWidth="1"/>
    <col min="15365" max="15365" width="12" style="703" customWidth="1"/>
    <col min="15366" max="15368" width="12.85546875" style="703" customWidth="1"/>
    <col min="15369" max="15369" width="11.85546875" style="703" customWidth="1"/>
    <col min="15370" max="15370" width="13.28515625" style="703" customWidth="1"/>
    <col min="15371" max="15371" width="14.5703125" style="703" customWidth="1"/>
    <col min="15372" max="15372" width="12.42578125" style="703" customWidth="1"/>
    <col min="15373" max="15373" width="2.7109375" style="703" customWidth="1"/>
    <col min="15374" max="15616" width="9.140625" style="703"/>
    <col min="15617" max="15617" width="15.85546875" style="703" customWidth="1"/>
    <col min="15618" max="15618" width="28.85546875" style="703" customWidth="1"/>
    <col min="15619" max="15619" width="10.42578125" style="703" customWidth="1"/>
    <col min="15620" max="15620" width="10" style="703" customWidth="1"/>
    <col min="15621" max="15621" width="12" style="703" customWidth="1"/>
    <col min="15622" max="15624" width="12.85546875" style="703" customWidth="1"/>
    <col min="15625" max="15625" width="11.85546875" style="703" customWidth="1"/>
    <col min="15626" max="15626" width="13.28515625" style="703" customWidth="1"/>
    <col min="15627" max="15627" width="14.5703125" style="703" customWidth="1"/>
    <col min="15628" max="15628" width="12.42578125" style="703" customWidth="1"/>
    <col min="15629" max="15629" width="2.7109375" style="703" customWidth="1"/>
    <col min="15630" max="15872" width="9.140625" style="703"/>
    <col min="15873" max="15873" width="15.85546875" style="703" customWidth="1"/>
    <col min="15874" max="15874" width="28.85546875" style="703" customWidth="1"/>
    <col min="15875" max="15875" width="10.42578125" style="703" customWidth="1"/>
    <col min="15876" max="15876" width="10" style="703" customWidth="1"/>
    <col min="15877" max="15877" width="12" style="703" customWidth="1"/>
    <col min="15878" max="15880" width="12.85546875" style="703" customWidth="1"/>
    <col min="15881" max="15881" width="11.85546875" style="703" customWidth="1"/>
    <col min="15882" max="15882" width="13.28515625" style="703" customWidth="1"/>
    <col min="15883" max="15883" width="14.5703125" style="703" customWidth="1"/>
    <col min="15884" max="15884" width="12.42578125" style="703" customWidth="1"/>
    <col min="15885" max="15885" width="2.7109375" style="703" customWidth="1"/>
    <col min="15886" max="16128" width="9.140625" style="703"/>
    <col min="16129" max="16129" width="15.85546875" style="703" customWidth="1"/>
    <col min="16130" max="16130" width="28.85546875" style="703" customWidth="1"/>
    <col min="16131" max="16131" width="10.42578125" style="703" customWidth="1"/>
    <col min="16132" max="16132" width="10" style="703" customWidth="1"/>
    <col min="16133" max="16133" width="12" style="703" customWidth="1"/>
    <col min="16134" max="16136" width="12.85546875" style="703" customWidth="1"/>
    <col min="16137" max="16137" width="11.85546875" style="703" customWidth="1"/>
    <col min="16138" max="16138" width="13.28515625" style="703" customWidth="1"/>
    <col min="16139" max="16139" width="14.5703125" style="703" customWidth="1"/>
    <col min="16140" max="16140" width="12.42578125" style="703" customWidth="1"/>
    <col min="16141" max="16141" width="2.7109375" style="703" customWidth="1"/>
    <col min="16142" max="16384" width="9.140625" style="703"/>
  </cols>
  <sheetData>
    <row r="1" spans="1:15" s="164" customFormat="1" ht="20.25" customHeight="1">
      <c r="A1" s="2413" t="s">
        <v>0</v>
      </c>
      <c r="B1" s="2228"/>
      <c r="C1" s="2228"/>
      <c r="D1" s="2228"/>
      <c r="E1" s="2228"/>
      <c r="F1" s="2228"/>
      <c r="G1" s="2228"/>
      <c r="H1" s="2228"/>
      <c r="I1" s="2228"/>
      <c r="J1" s="2228"/>
      <c r="K1" s="2228"/>
      <c r="L1" s="2414"/>
      <c r="M1" s="1226"/>
      <c r="N1" s="1227"/>
      <c r="O1" s="164" t="s">
        <v>2808</v>
      </c>
    </row>
    <row r="2" spans="1:15" s="164" customFormat="1" ht="20.25" customHeight="1">
      <c r="A2" s="2415" t="s">
        <v>3314</v>
      </c>
      <c r="B2" s="2264"/>
      <c r="C2" s="2264"/>
      <c r="D2" s="2264"/>
      <c r="E2" s="2264"/>
      <c r="F2" s="2264"/>
      <c r="G2" s="2264"/>
      <c r="H2" s="2264"/>
      <c r="I2" s="2264"/>
      <c r="J2" s="2264"/>
      <c r="K2" s="2264"/>
      <c r="L2" s="2416"/>
      <c r="M2" s="1224"/>
      <c r="N2" s="1227"/>
      <c r="O2" s="164" t="s">
        <v>2789</v>
      </c>
    </row>
    <row r="3" spans="1:15" s="164" customFormat="1" ht="19.5" customHeight="1">
      <c r="A3" s="2417" t="s">
        <v>3315</v>
      </c>
      <c r="B3" s="2230"/>
      <c r="C3" s="2230"/>
      <c r="D3" s="2230"/>
      <c r="E3" s="2230"/>
      <c r="F3" s="2230"/>
      <c r="G3" s="2230"/>
      <c r="H3" s="2230"/>
      <c r="I3" s="2230"/>
      <c r="J3" s="2230"/>
      <c r="K3" s="2230"/>
      <c r="L3" s="2418"/>
      <c r="M3" s="1225"/>
      <c r="N3" s="1227"/>
      <c r="O3" s="164" t="s">
        <v>3269</v>
      </c>
    </row>
    <row r="4" spans="1:15" s="164" customFormat="1" ht="15" customHeight="1">
      <c r="A4" s="2417" t="s">
        <v>3</v>
      </c>
      <c r="B4" s="2230"/>
      <c r="C4" s="2230"/>
      <c r="D4" s="2230"/>
      <c r="E4" s="2230"/>
      <c r="F4" s="2230"/>
      <c r="G4" s="2230"/>
      <c r="H4" s="2230"/>
      <c r="I4" s="2230"/>
      <c r="J4" s="2230"/>
      <c r="K4" s="2230"/>
      <c r="L4" s="2418"/>
      <c r="M4" s="1225"/>
      <c r="N4" s="1227"/>
      <c r="O4" s="164" t="s">
        <v>3428</v>
      </c>
    </row>
    <row r="5" spans="1:15" s="164" customFormat="1" ht="15" customHeight="1" thickBot="1">
      <c r="A5" s="2419" t="s">
        <v>4</v>
      </c>
      <c r="B5" s="2420"/>
      <c r="C5" s="2420"/>
      <c r="D5" s="2420"/>
      <c r="E5" s="2420"/>
      <c r="F5" s="2420"/>
      <c r="G5" s="2420"/>
      <c r="H5" s="2420"/>
      <c r="I5" s="2420"/>
      <c r="J5" s="2420"/>
      <c r="K5" s="2420"/>
      <c r="L5" s="2421"/>
      <c r="M5" s="1225"/>
      <c r="N5" s="1227"/>
    </row>
    <row r="6" spans="1:15" s="108" customFormat="1">
      <c r="A6" s="1230" t="s">
        <v>13</v>
      </c>
      <c r="B6" s="1231" t="str">
        <f>ORÇAMENTO!$C$6</f>
        <v>PAVIMENTAÇÃO URBANA EM SANTO ANTONIO DO LESTE</v>
      </c>
      <c r="C6" s="1232"/>
      <c r="D6" s="1232"/>
      <c r="E6" s="1233"/>
      <c r="F6" s="1233"/>
      <c r="G6" s="1233"/>
      <c r="H6" s="1233"/>
      <c r="I6" s="1233"/>
      <c r="J6" s="1233"/>
      <c r="K6" s="1233"/>
      <c r="L6" s="1234"/>
      <c r="M6" s="702"/>
      <c r="N6" s="702"/>
    </row>
    <row r="7" spans="1:15" s="108" customFormat="1">
      <c r="A7" s="109" t="s">
        <v>50</v>
      </c>
      <c r="B7" s="124" t="str">
        <f>ORÇAMENTO!$C$7</f>
        <v>AVENIDA FORTALEZA TRECHO 01</v>
      </c>
      <c r="C7" s="110"/>
      <c r="D7" s="110"/>
      <c r="E7" s="111"/>
      <c r="F7" s="111"/>
      <c r="G7" s="111"/>
      <c r="H7" s="111"/>
      <c r="I7" s="111"/>
      <c r="J7" s="111"/>
      <c r="K7" s="111"/>
      <c r="L7" s="1228"/>
      <c r="M7" s="702"/>
      <c r="N7" s="702"/>
    </row>
    <row r="8" spans="1:15" s="108" customFormat="1">
      <c r="A8" s="109" t="s">
        <v>31</v>
      </c>
      <c r="B8" s="124" t="str">
        <f>ORÇAMENTO!$C$8</f>
        <v>PREFEITURA MUNICIPAL DE SANTO ANTONIO DO LESTE</v>
      </c>
      <c r="C8" s="110"/>
      <c r="D8" s="110"/>
      <c r="E8" s="111"/>
      <c r="F8" s="111"/>
      <c r="G8" s="111"/>
      <c r="H8" s="111"/>
      <c r="I8" s="111"/>
      <c r="J8" s="111"/>
      <c r="K8" s="111"/>
      <c r="L8" s="1228"/>
      <c r="M8" s="702"/>
      <c r="N8" s="702"/>
    </row>
    <row r="9" spans="1:15" s="108" customFormat="1" ht="13.5" thickBot="1">
      <c r="A9" s="153" t="s">
        <v>15</v>
      </c>
      <c r="B9" s="1243" t="str">
        <f>ORÇAMENTO!$C$9</f>
        <v>JANEIRO/2022</v>
      </c>
      <c r="C9" s="1221"/>
      <c r="D9" s="1221"/>
      <c r="E9" s="1223"/>
      <c r="F9" s="1223"/>
      <c r="G9" s="1223"/>
      <c r="H9" s="1223"/>
      <c r="I9" s="1223"/>
      <c r="J9" s="1223"/>
      <c r="K9" s="1223"/>
      <c r="L9" s="1229"/>
      <c r="M9" s="702"/>
      <c r="N9" s="702"/>
    </row>
    <row r="10" spans="1:15" ht="13.5" thickBot="1">
      <c r="A10" s="1241"/>
      <c r="B10" s="702"/>
      <c r="C10" s="702"/>
      <c r="D10" s="702"/>
      <c r="E10" s="702"/>
      <c r="F10" s="702"/>
      <c r="G10" s="702"/>
      <c r="H10" s="702"/>
      <c r="I10" s="702"/>
      <c r="J10" s="702"/>
      <c r="K10" s="702"/>
      <c r="L10" s="1220"/>
      <c r="N10" s="702"/>
    </row>
    <row r="11" spans="1:15" ht="21" customHeight="1">
      <c r="A11" s="2448" t="s">
        <v>4219</v>
      </c>
      <c r="B11" s="2449"/>
      <c r="C11" s="2449"/>
      <c r="D11" s="2449"/>
      <c r="E11" s="2449"/>
      <c r="F11" s="2449"/>
      <c r="G11" s="2449"/>
      <c r="H11" s="2449"/>
      <c r="I11" s="2449"/>
      <c r="J11" s="2449"/>
      <c r="K11" s="2449"/>
      <c r="L11" s="2450"/>
    </row>
    <row r="12" spans="1:15" ht="19.5" customHeight="1">
      <c r="A12" s="820" t="s">
        <v>4220</v>
      </c>
      <c r="B12" s="704"/>
      <c r="C12" s="704"/>
      <c r="D12" s="704"/>
      <c r="E12" s="705" t="s">
        <v>4221</v>
      </c>
      <c r="F12" s="704" t="s">
        <v>4222</v>
      </c>
      <c r="G12" s="704"/>
      <c r="H12" s="704"/>
      <c r="I12" s="706"/>
      <c r="J12" s="705" t="s">
        <v>4223</v>
      </c>
      <c r="K12" s="707" t="str">
        <f>'5914655'!K12</f>
        <v>abril/2020</v>
      </c>
      <c r="L12" s="821"/>
    </row>
    <row r="13" spans="1:15" ht="21" customHeight="1">
      <c r="A13" s="820" t="s">
        <v>8809</v>
      </c>
      <c r="B13" s="708"/>
      <c r="C13" s="708"/>
      <c r="D13" s="709"/>
      <c r="E13" s="709"/>
      <c r="F13" s="710"/>
      <c r="G13" s="710"/>
      <c r="H13" s="710"/>
      <c r="I13" s="710"/>
      <c r="J13" s="710" t="s">
        <v>4224</v>
      </c>
      <c r="K13" s="711">
        <v>21.37</v>
      </c>
      <c r="L13" s="822" t="s">
        <v>3367</v>
      </c>
    </row>
    <row r="14" spans="1:15" ht="14.25" customHeight="1">
      <c r="A14" s="2356" t="s">
        <v>4226</v>
      </c>
      <c r="B14" s="2359" t="s">
        <v>4227</v>
      </c>
      <c r="C14" s="712"/>
      <c r="D14" s="2359" t="s">
        <v>4228</v>
      </c>
      <c r="E14" s="2359" t="s">
        <v>4229</v>
      </c>
      <c r="F14" s="2362"/>
      <c r="G14" s="2364" t="s">
        <v>4230</v>
      </c>
      <c r="H14" s="2365"/>
      <c r="I14" s="2366"/>
      <c r="J14" s="2364" t="s">
        <v>4231</v>
      </c>
      <c r="K14" s="2365"/>
      <c r="L14" s="2367"/>
    </row>
    <row r="15" spans="1:15" ht="12.75" customHeight="1">
      <c r="A15" s="2357"/>
      <c r="B15" s="2360"/>
      <c r="C15" s="713"/>
      <c r="D15" s="2360"/>
      <c r="E15" s="2361"/>
      <c r="F15" s="2363"/>
      <c r="G15" s="2364" t="s">
        <v>4232</v>
      </c>
      <c r="H15" s="2366"/>
      <c r="I15" s="778" t="s">
        <v>4233</v>
      </c>
      <c r="J15" s="2364" t="s">
        <v>4232</v>
      </c>
      <c r="K15" s="2365"/>
      <c r="L15" s="823" t="s">
        <v>4233</v>
      </c>
    </row>
    <row r="16" spans="1:15" ht="12.75" customHeight="1">
      <c r="A16" s="2358"/>
      <c r="B16" s="2361"/>
      <c r="C16" s="714"/>
      <c r="D16" s="2361"/>
      <c r="E16" s="779" t="s">
        <v>4234</v>
      </c>
      <c r="F16" s="779" t="s">
        <v>4235</v>
      </c>
      <c r="G16" s="782" t="s">
        <v>4236</v>
      </c>
      <c r="H16" s="779" t="s">
        <v>4237</v>
      </c>
      <c r="I16" s="715" t="s">
        <v>4238</v>
      </c>
      <c r="J16" s="782" t="s">
        <v>4236</v>
      </c>
      <c r="K16" s="779" t="s">
        <v>4237</v>
      </c>
      <c r="L16" s="824" t="s">
        <v>4238</v>
      </c>
    </row>
    <row r="17" spans="1:14" ht="22.5" customHeight="1">
      <c r="A17" s="825" t="s">
        <v>4133</v>
      </c>
      <c r="B17" s="2476" t="s">
        <v>4323</v>
      </c>
      <c r="C17" s="2476"/>
      <c r="D17" s="841">
        <v>2</v>
      </c>
      <c r="E17" s="841">
        <v>0.53</v>
      </c>
      <c r="F17" s="841">
        <v>0.47</v>
      </c>
      <c r="G17" s="719">
        <f>VLOOKUP(A17,'SERVIÇO OUT SICRO '!$B:$J,6,FALSE)</f>
        <v>226.31209999999999</v>
      </c>
      <c r="H17" s="719">
        <f>VLOOKUP(A17,'SERVIÇO OUT SICRO '!B:J,7,FALSE)</f>
        <v>64.216399999999993</v>
      </c>
      <c r="I17" s="842">
        <f>D17*((E17*G17)+(H17*F17))</f>
        <v>300.25424199999998</v>
      </c>
      <c r="J17" s="719">
        <f>VLOOKUP(A17,'SERVIÇO OUT SICRO '!$B:$J,8,FALSE)</f>
        <v>223.86680000000001</v>
      </c>
      <c r="K17" s="719">
        <f>VLOOKUP(A17,'SERVIÇO OUT SICRO '!$B:$J,9,FALSE)</f>
        <v>61.771099999999997</v>
      </c>
      <c r="L17" s="843">
        <f>D17*((E17*J17)+(K17*F17))</f>
        <v>295.36364200000003</v>
      </c>
    </row>
    <row r="18" spans="1:14" ht="22.5" customHeight="1">
      <c r="A18" s="825" t="s">
        <v>4324</v>
      </c>
      <c r="B18" s="2477" t="s">
        <v>4325</v>
      </c>
      <c r="C18" s="2477"/>
      <c r="D18" s="841">
        <v>1</v>
      </c>
      <c r="E18" s="841">
        <v>1</v>
      </c>
      <c r="F18" s="841">
        <v>0</v>
      </c>
      <c r="G18" s="719">
        <f>VLOOKUP(A18,'SERVIÇO OUT SICRO '!$B:$J,6,FALSE)</f>
        <v>256.42509999999999</v>
      </c>
      <c r="H18" s="719">
        <f>VLOOKUP(A18,'SERVIÇO OUT SICRO '!B:J,7,FALSE)</f>
        <v>93.656999999999996</v>
      </c>
      <c r="I18" s="842">
        <f>D18*((E18*G18)+(H18*F18))</f>
        <v>256.42509999999999</v>
      </c>
      <c r="J18" s="719">
        <f>VLOOKUP(A18,'SERVIÇO OUT SICRO '!$B:$J,8,FALSE)</f>
        <v>251.36</v>
      </c>
      <c r="K18" s="719">
        <f>VLOOKUP(A18,'SERVIÇO OUT SICRO '!$B:$J,9,FALSE)</f>
        <v>88.591899999999995</v>
      </c>
      <c r="L18" s="843">
        <f>D18*((E18*J18)+(K18*F18))</f>
        <v>251.36</v>
      </c>
    </row>
    <row r="19" spans="1:14" ht="12.75" customHeight="1">
      <c r="A19" s="2371" t="s">
        <v>4241</v>
      </c>
      <c r="B19" s="2372"/>
      <c r="C19" s="2372"/>
      <c r="D19" s="2372"/>
      <c r="E19" s="2372"/>
      <c r="F19" s="2372"/>
      <c r="G19" s="2372"/>
      <c r="H19" s="723"/>
      <c r="I19" s="724">
        <f>SUM(I17:I18)</f>
        <v>556.67934199999991</v>
      </c>
      <c r="J19" s="725"/>
      <c r="K19" s="726"/>
      <c r="L19" s="826">
        <f>SUM(L17:L18)</f>
        <v>546.72364200000004</v>
      </c>
      <c r="N19" s="728"/>
    </row>
    <row r="20" spans="1:14" ht="8.1" customHeight="1">
      <c r="A20" s="827"/>
      <c r="B20" s="783"/>
      <c r="C20" s="783"/>
      <c r="D20" s="783"/>
      <c r="E20" s="783"/>
      <c r="F20" s="783"/>
      <c r="G20" s="783"/>
      <c r="H20" s="783"/>
      <c r="I20" s="729"/>
      <c r="J20" s="725"/>
      <c r="K20" s="726"/>
      <c r="L20" s="828"/>
      <c r="N20" s="728"/>
    </row>
    <row r="21" spans="1:14" ht="12.75" customHeight="1">
      <c r="A21" s="2356" t="s">
        <v>3924</v>
      </c>
      <c r="B21" s="2359" t="s">
        <v>4242</v>
      </c>
      <c r="C21" s="780"/>
      <c r="D21" s="2359" t="s">
        <v>4228</v>
      </c>
      <c r="E21" s="2359" t="s">
        <v>30</v>
      </c>
      <c r="F21" s="780"/>
      <c r="G21" s="2364" t="s">
        <v>4230</v>
      </c>
      <c r="H21" s="2365"/>
      <c r="I21" s="2366"/>
      <c r="J21" s="2364" t="s">
        <v>4231</v>
      </c>
      <c r="K21" s="2365"/>
      <c r="L21" s="2367"/>
      <c r="N21" s="728"/>
    </row>
    <row r="22" spans="1:14" ht="12.75" customHeight="1">
      <c r="A22" s="2358"/>
      <c r="B22" s="2361"/>
      <c r="C22" s="714"/>
      <c r="D22" s="2361"/>
      <c r="E22" s="2361"/>
      <c r="F22" s="730"/>
      <c r="G22" s="782" t="s">
        <v>4243</v>
      </c>
      <c r="H22" s="2361" t="s">
        <v>4244</v>
      </c>
      <c r="I22" s="2363"/>
      <c r="J22" s="782" t="s">
        <v>4243</v>
      </c>
      <c r="K22" s="2361" t="s">
        <v>4244</v>
      </c>
      <c r="L22" s="2373"/>
    </row>
    <row r="23" spans="1:14" ht="12.75" customHeight="1">
      <c r="A23" s="829" t="s">
        <v>4248</v>
      </c>
      <c r="B23" s="731" t="s">
        <v>4249</v>
      </c>
      <c r="C23" s="717"/>
      <c r="D23" s="732">
        <v>2</v>
      </c>
      <c r="E23" s="732" t="s">
        <v>4247</v>
      </c>
      <c r="F23" s="702"/>
      <c r="G23" s="719">
        <f>VLOOKUP(A23,'SERVIÇO OUT SICRO '!$B:$J,6,FALSE)</f>
        <v>17.14</v>
      </c>
      <c r="H23" s="2368">
        <f>G23*D23</f>
        <v>34.28</v>
      </c>
      <c r="I23" s="2369"/>
      <c r="J23" s="719">
        <f>VLOOKUP(A23,'SERVIÇO OUT SICRO '!$B:$J,7,FALSE)</f>
        <v>15.5442</v>
      </c>
      <c r="K23" s="2368">
        <f>J23*D23</f>
        <v>31.0884</v>
      </c>
      <c r="L23" s="2370"/>
    </row>
    <row r="24" spans="1:14" ht="12.75" customHeight="1">
      <c r="A24" s="2371" t="s">
        <v>4250</v>
      </c>
      <c r="B24" s="2372"/>
      <c r="C24" s="2372"/>
      <c r="D24" s="2372"/>
      <c r="E24" s="2372"/>
      <c r="F24" s="2372"/>
      <c r="G24" s="2372"/>
      <c r="H24" s="2374">
        <f>SUM(H23:I23)</f>
        <v>34.28</v>
      </c>
      <c r="I24" s="2374"/>
      <c r="J24" s="734"/>
      <c r="K24" s="2374">
        <f>SUM(K23:L23)</f>
        <v>31.0884</v>
      </c>
      <c r="L24" s="2376"/>
    </row>
    <row r="25" spans="1:14" ht="8.1" customHeight="1">
      <c r="A25" s="827"/>
      <c r="B25" s="783"/>
      <c r="C25" s="783"/>
      <c r="D25" s="783"/>
      <c r="E25" s="783"/>
      <c r="F25" s="783"/>
      <c r="G25" s="783"/>
      <c r="H25" s="785"/>
      <c r="I25" s="785"/>
      <c r="J25" s="735"/>
      <c r="K25" s="785"/>
      <c r="L25" s="830"/>
    </row>
    <row r="26" spans="1:14">
      <c r="A26" s="2377" t="s">
        <v>4251</v>
      </c>
      <c r="B26" s="2378"/>
      <c r="C26" s="2378"/>
      <c r="D26" s="2378"/>
      <c r="E26" s="2378"/>
      <c r="F26" s="2379"/>
      <c r="G26" s="2364" t="s">
        <v>4230</v>
      </c>
      <c r="H26" s="2365"/>
      <c r="I26" s="2366"/>
      <c r="J26" s="2364" t="s">
        <v>4231</v>
      </c>
      <c r="K26" s="2365"/>
      <c r="L26" s="2367"/>
    </row>
    <row r="27" spans="1:14">
      <c r="A27" s="2380"/>
      <c r="B27" s="2381"/>
      <c r="C27" s="2381"/>
      <c r="D27" s="2381"/>
      <c r="E27" s="2381"/>
      <c r="F27" s="2382"/>
      <c r="G27" s="2383">
        <f>(H24+I19)/K13</f>
        <v>27.653689377632187</v>
      </c>
      <c r="H27" s="2384"/>
      <c r="I27" s="2385"/>
      <c r="J27" s="2383">
        <f>(K24+L19)/K13</f>
        <v>27.038467103416004</v>
      </c>
      <c r="K27" s="2384"/>
      <c r="L27" s="2386"/>
    </row>
    <row r="28" spans="1:14" ht="8.1" customHeight="1">
      <c r="A28" s="831"/>
      <c r="B28" s="736"/>
      <c r="C28" s="736"/>
      <c r="D28" s="736"/>
      <c r="E28" s="736"/>
      <c r="F28" s="736"/>
      <c r="G28" s="736"/>
      <c r="H28" s="736"/>
      <c r="I28" s="736"/>
      <c r="J28" s="736"/>
      <c r="K28" s="737"/>
      <c r="L28" s="832"/>
    </row>
    <row r="29" spans="1:14" ht="15" customHeight="1">
      <c r="A29" s="833" t="s">
        <v>4252</v>
      </c>
      <c r="B29" s="781" t="s">
        <v>4253</v>
      </c>
      <c r="C29" s="738"/>
      <c r="D29" s="781" t="s">
        <v>4228</v>
      </c>
      <c r="E29" s="781" t="s">
        <v>4254</v>
      </c>
      <c r="F29" s="738"/>
      <c r="G29" s="710"/>
      <c r="H29" s="710" t="s">
        <v>4255</v>
      </c>
      <c r="I29" s="710"/>
      <c r="J29" s="781"/>
      <c r="K29" s="2365" t="s">
        <v>4256</v>
      </c>
      <c r="L29" s="2367"/>
      <c r="M29" s="739"/>
    </row>
    <row r="30" spans="1:14" ht="6" customHeight="1">
      <c r="A30" s="834"/>
      <c r="B30" s="786"/>
      <c r="C30" s="819"/>
      <c r="D30" s="786"/>
      <c r="E30" s="786"/>
      <c r="F30" s="819"/>
      <c r="G30" s="2444"/>
      <c r="H30" s="2444"/>
      <c r="I30" s="2444"/>
      <c r="J30" s="786"/>
      <c r="K30" s="2444"/>
      <c r="L30" s="2445"/>
      <c r="M30" s="739"/>
    </row>
    <row r="31" spans="1:14">
      <c r="A31" s="2371" t="s">
        <v>4257</v>
      </c>
      <c r="B31" s="2372"/>
      <c r="C31" s="2372"/>
      <c r="D31" s="2372"/>
      <c r="E31" s="2372"/>
      <c r="F31" s="2372"/>
      <c r="G31" s="2372"/>
      <c r="H31" s="2372"/>
      <c r="I31" s="2372"/>
      <c r="J31" s="2372"/>
      <c r="K31" s="2387">
        <f>SUM(K30:L30)</f>
        <v>0</v>
      </c>
      <c r="L31" s="2388"/>
      <c r="M31" s="740"/>
    </row>
    <row r="32" spans="1:14" ht="8.1" customHeight="1">
      <c r="A32" s="827"/>
      <c r="B32" s="783"/>
      <c r="C32" s="783"/>
      <c r="D32" s="783"/>
      <c r="E32" s="783"/>
      <c r="F32" s="783"/>
      <c r="G32" s="783"/>
      <c r="H32" s="783"/>
      <c r="I32" s="783"/>
      <c r="J32" s="783"/>
      <c r="K32" s="784"/>
      <c r="L32" s="828"/>
      <c r="M32" s="740"/>
    </row>
    <row r="33" spans="1:13">
      <c r="A33" s="2356" t="s">
        <v>4258</v>
      </c>
      <c r="B33" s="2359" t="s">
        <v>4259</v>
      </c>
      <c r="C33" s="780"/>
      <c r="D33" s="2359"/>
      <c r="E33" s="2359" t="s">
        <v>4228</v>
      </c>
      <c r="F33" s="2362" t="s">
        <v>4254</v>
      </c>
      <c r="G33" s="2364" t="s">
        <v>4230</v>
      </c>
      <c r="H33" s="2365"/>
      <c r="I33" s="2366"/>
      <c r="J33" s="2364" t="s">
        <v>4231</v>
      </c>
      <c r="K33" s="2365"/>
      <c r="L33" s="2367"/>
      <c r="M33" s="740"/>
    </row>
    <row r="34" spans="1:13">
      <c r="A34" s="2358"/>
      <c r="B34" s="2361"/>
      <c r="C34" s="714"/>
      <c r="D34" s="2361"/>
      <c r="E34" s="2361"/>
      <c r="F34" s="2363"/>
      <c r="G34" s="782" t="s">
        <v>4256</v>
      </c>
      <c r="H34" s="2361" t="s">
        <v>4260</v>
      </c>
      <c r="I34" s="2363"/>
      <c r="J34" s="782" t="s">
        <v>4256</v>
      </c>
      <c r="K34" s="2361" t="s">
        <v>4260</v>
      </c>
      <c r="L34" s="2373"/>
      <c r="M34" s="740"/>
    </row>
    <row r="35" spans="1:13" ht="6.75" customHeight="1">
      <c r="A35" s="836"/>
      <c r="B35" s="2396"/>
      <c r="C35" s="2396"/>
      <c r="D35" s="742"/>
      <c r="E35" s="840"/>
      <c r="F35" s="742"/>
      <c r="G35" s="788"/>
      <c r="H35" s="2389"/>
      <c r="I35" s="2389"/>
      <c r="J35" s="743"/>
      <c r="K35" s="2389"/>
      <c r="L35" s="2391"/>
      <c r="M35" s="740"/>
    </row>
    <row r="36" spans="1:13">
      <c r="A36" s="2371" t="s">
        <v>4262</v>
      </c>
      <c r="B36" s="2372"/>
      <c r="C36" s="2372"/>
      <c r="D36" s="2372"/>
      <c r="E36" s="2372"/>
      <c r="F36" s="2372"/>
      <c r="G36" s="2372"/>
      <c r="H36" s="2392">
        <f>H35</f>
        <v>0</v>
      </c>
      <c r="I36" s="2392"/>
      <c r="J36" s="744"/>
      <c r="K36" s="2394">
        <f>K35</f>
        <v>0</v>
      </c>
      <c r="L36" s="2395"/>
      <c r="M36" s="740"/>
    </row>
    <row r="37" spans="1:13" ht="8.1" customHeight="1">
      <c r="A37" s="831"/>
      <c r="B37" s="736"/>
      <c r="C37" s="736"/>
      <c r="D37" s="736"/>
      <c r="E37" s="745"/>
      <c r="F37" s="745"/>
      <c r="G37" s="745"/>
      <c r="H37" s="745"/>
      <c r="I37" s="745"/>
      <c r="J37" s="745"/>
      <c r="K37" s="746"/>
      <c r="L37" s="837"/>
      <c r="M37" s="740"/>
    </row>
    <row r="38" spans="1:13">
      <c r="A38" s="2356" t="s">
        <v>4263</v>
      </c>
      <c r="B38" s="2359" t="s">
        <v>4264</v>
      </c>
      <c r="C38" s="780"/>
      <c r="D38" s="2359" t="s">
        <v>28</v>
      </c>
      <c r="E38" s="2359" t="s">
        <v>4228</v>
      </c>
      <c r="F38" s="2362" t="s">
        <v>4254</v>
      </c>
      <c r="G38" s="2364" t="s">
        <v>4230</v>
      </c>
      <c r="H38" s="2365"/>
      <c r="I38" s="2366"/>
      <c r="J38" s="2364" t="s">
        <v>4231</v>
      </c>
      <c r="K38" s="2365"/>
      <c r="L38" s="2367"/>
      <c r="M38" s="740"/>
    </row>
    <row r="39" spans="1:13">
      <c r="A39" s="2358"/>
      <c r="B39" s="2361"/>
      <c r="C39" s="714"/>
      <c r="D39" s="2361"/>
      <c r="E39" s="2361"/>
      <c r="F39" s="2363"/>
      <c r="G39" s="782" t="s">
        <v>4256</v>
      </c>
      <c r="H39" s="2361" t="s">
        <v>4260</v>
      </c>
      <c r="I39" s="2363"/>
      <c r="J39" s="782" t="s">
        <v>4256</v>
      </c>
      <c r="K39" s="2361" t="s">
        <v>4260</v>
      </c>
      <c r="L39" s="2373"/>
      <c r="M39" s="740"/>
    </row>
    <row r="40" spans="1:13" ht="5.25" customHeight="1">
      <c r="A40" s="836"/>
      <c r="B40" s="2396"/>
      <c r="C40" s="2396"/>
      <c r="D40" s="747"/>
      <c r="E40" s="747"/>
      <c r="F40" s="747"/>
      <c r="G40" s="748"/>
      <c r="H40" s="2397"/>
      <c r="I40" s="2398"/>
      <c r="J40" s="748"/>
      <c r="K40" s="2397"/>
      <c r="L40" s="2443"/>
      <c r="M40" s="740"/>
    </row>
    <row r="41" spans="1:13">
      <c r="A41" s="2371" t="s">
        <v>4266</v>
      </c>
      <c r="B41" s="2372"/>
      <c r="C41" s="2372"/>
      <c r="D41" s="2372"/>
      <c r="E41" s="2372"/>
      <c r="F41" s="2372"/>
      <c r="G41" s="2372"/>
      <c r="H41" s="2392">
        <f>SUM(H40:I40)</f>
        <v>0</v>
      </c>
      <c r="I41" s="2393"/>
      <c r="J41" s="749"/>
      <c r="K41" s="2392">
        <f>SUM(K40:L40)</f>
        <v>0</v>
      </c>
      <c r="L41" s="2401"/>
      <c r="M41" s="740"/>
    </row>
    <row r="42" spans="1:13" ht="8.1" customHeight="1">
      <c r="A42" s="831"/>
      <c r="B42" s="736"/>
      <c r="C42" s="736"/>
      <c r="D42" s="736"/>
      <c r="E42" s="745"/>
      <c r="F42" s="745"/>
      <c r="G42" s="745"/>
      <c r="H42" s="745"/>
      <c r="I42" s="745"/>
      <c r="J42" s="745"/>
      <c r="K42" s="746"/>
      <c r="L42" s="837"/>
      <c r="M42" s="740"/>
    </row>
    <row r="43" spans="1:13">
      <c r="A43" s="2356" t="s">
        <v>4267</v>
      </c>
      <c r="B43" s="2359" t="s">
        <v>4268</v>
      </c>
      <c r="C43" s="780"/>
      <c r="D43" s="750"/>
      <c r="E43" s="2359" t="s">
        <v>4228</v>
      </c>
      <c r="F43" s="2359" t="s">
        <v>4254</v>
      </c>
      <c r="G43" s="2365" t="s">
        <v>27</v>
      </c>
      <c r="H43" s="2365"/>
      <c r="I43" s="2365"/>
      <c r="J43" s="2359" t="s">
        <v>4256</v>
      </c>
      <c r="K43" s="2359"/>
      <c r="L43" s="2402"/>
      <c r="M43" s="740"/>
    </row>
    <row r="44" spans="1:13">
      <c r="A44" s="2358"/>
      <c r="B44" s="2361"/>
      <c r="C44" s="714"/>
      <c r="D44" s="730"/>
      <c r="E44" s="2361"/>
      <c r="F44" s="2361"/>
      <c r="G44" s="779" t="s">
        <v>2800</v>
      </c>
      <c r="H44" s="779" t="s">
        <v>2801</v>
      </c>
      <c r="I44" s="779" t="s">
        <v>2802</v>
      </c>
      <c r="J44" s="2361"/>
      <c r="K44" s="2361"/>
      <c r="L44" s="2373"/>
      <c r="M44" s="740"/>
    </row>
    <row r="45" spans="1:13" ht="8.25" customHeight="1">
      <c r="A45" s="838"/>
      <c r="B45" s="2396"/>
      <c r="C45" s="2396"/>
      <c r="D45" s="752"/>
      <c r="E45" s="747"/>
      <c r="F45" s="747"/>
      <c r="G45" s="747"/>
      <c r="H45" s="747"/>
      <c r="I45" s="747"/>
      <c r="J45" s="753"/>
      <c r="K45" s="754"/>
      <c r="L45" s="839"/>
      <c r="M45" s="740"/>
    </row>
    <row r="46" spans="1:13" ht="8.1" customHeight="1">
      <c r="A46" s="831"/>
      <c r="B46" s="736"/>
      <c r="C46" s="736"/>
      <c r="D46" s="736"/>
      <c r="E46" s="745"/>
      <c r="F46" s="745"/>
      <c r="G46" s="745"/>
      <c r="H46" s="745"/>
      <c r="I46" s="745"/>
      <c r="J46" s="745"/>
      <c r="K46" s="746"/>
      <c r="L46" s="837"/>
      <c r="M46" s="740"/>
    </row>
    <row r="47" spans="1:13">
      <c r="A47" s="2377" t="s">
        <v>4270</v>
      </c>
      <c r="B47" s="2378"/>
      <c r="C47" s="2378"/>
      <c r="D47" s="2378"/>
      <c r="E47" s="2378"/>
      <c r="F47" s="2379"/>
      <c r="G47" s="2364" t="s">
        <v>4230</v>
      </c>
      <c r="H47" s="2365"/>
      <c r="I47" s="2366"/>
      <c r="J47" s="2364" t="s">
        <v>4231</v>
      </c>
      <c r="K47" s="2365"/>
      <c r="L47" s="2367"/>
      <c r="M47" s="740"/>
    </row>
    <row r="48" spans="1:13" ht="15" customHeight="1">
      <c r="A48" s="2380"/>
      <c r="B48" s="2381"/>
      <c r="C48" s="2381"/>
      <c r="D48" s="2381"/>
      <c r="E48" s="2381"/>
      <c r="F48" s="2382"/>
      <c r="G48" s="2469">
        <f>H41+K31+H36+G27</f>
        <v>27.653689377632187</v>
      </c>
      <c r="H48" s="2470"/>
      <c r="I48" s="2471"/>
      <c r="J48" s="2472">
        <f>K41+K36+K31+J27</f>
        <v>27.038467103416004</v>
      </c>
      <c r="K48" s="2472"/>
      <c r="L48" s="2473"/>
    </row>
    <row r="49" spans="1:15" s="702" customFormat="1">
      <c r="A49" s="2464" t="s">
        <v>4273</v>
      </c>
      <c r="B49" s="2404"/>
      <c r="C49" s="2404"/>
      <c r="D49" s="2404"/>
      <c r="E49" s="2404"/>
      <c r="F49" s="2404"/>
      <c r="G49" s="2404"/>
      <c r="H49" s="2404"/>
      <c r="I49" s="2404"/>
      <c r="J49" s="2404"/>
      <c r="K49" s="2404"/>
      <c r="L49" s="2465"/>
      <c r="N49" s="703"/>
      <c r="O49" s="703"/>
    </row>
    <row r="50" spans="1:15" s="702" customFormat="1" ht="13.5" thickBot="1">
      <c r="A50" s="2466" t="s">
        <v>4274</v>
      </c>
      <c r="B50" s="2467"/>
      <c r="C50" s="2467"/>
      <c r="D50" s="2467"/>
      <c r="E50" s="2467"/>
      <c r="F50" s="2467"/>
      <c r="G50" s="2467"/>
      <c r="H50" s="2467"/>
      <c r="I50" s="2467"/>
      <c r="J50" s="2467"/>
      <c r="K50" s="2467"/>
      <c r="L50" s="2468"/>
      <c r="N50" s="703"/>
      <c r="O50" s="703"/>
    </row>
  </sheetData>
  <mergeCells count="84">
    <mergeCell ref="A1:L1"/>
    <mergeCell ref="A2:L2"/>
    <mergeCell ref="A3:L3"/>
    <mergeCell ref="A4:L4"/>
    <mergeCell ref="A5:L5"/>
    <mergeCell ref="A50:L50"/>
    <mergeCell ref="B17:C17"/>
    <mergeCell ref="B45:C45"/>
    <mergeCell ref="A47:F48"/>
    <mergeCell ref="G47:I47"/>
    <mergeCell ref="J47:L47"/>
    <mergeCell ref="G48:I48"/>
    <mergeCell ref="J48:L48"/>
    <mergeCell ref="A43:A44"/>
    <mergeCell ref="B43:B44"/>
    <mergeCell ref="E43:E44"/>
    <mergeCell ref="F43:F44"/>
    <mergeCell ref="G43:I43"/>
    <mergeCell ref="J43:L44"/>
    <mergeCell ref="H39:I39"/>
    <mergeCell ref="K40:L40"/>
    <mergeCell ref="B35:C35"/>
    <mergeCell ref="H35:I35"/>
    <mergeCell ref="K35:L35"/>
    <mergeCell ref="A49:L49"/>
    <mergeCell ref="A41:G41"/>
    <mergeCell ref="H41:I41"/>
    <mergeCell ref="K41:L41"/>
    <mergeCell ref="A36:G36"/>
    <mergeCell ref="H36:I36"/>
    <mergeCell ref="K36:L36"/>
    <mergeCell ref="A38:A39"/>
    <mergeCell ref="B38:B39"/>
    <mergeCell ref="D38:D39"/>
    <mergeCell ref="E38:E39"/>
    <mergeCell ref="F38:F39"/>
    <mergeCell ref="G38:I38"/>
    <mergeCell ref="J38:L38"/>
    <mergeCell ref="K39:L39"/>
    <mergeCell ref="B40:C40"/>
    <mergeCell ref="H40:I40"/>
    <mergeCell ref="G30:I30"/>
    <mergeCell ref="K30:L30"/>
    <mergeCell ref="A31:J31"/>
    <mergeCell ref="K31:L31"/>
    <mergeCell ref="A33:A34"/>
    <mergeCell ref="B33:B34"/>
    <mergeCell ref="D33:D34"/>
    <mergeCell ref="E33:E34"/>
    <mergeCell ref="F33:F34"/>
    <mergeCell ref="G33:I33"/>
    <mergeCell ref="J33:L33"/>
    <mergeCell ref="H34:I34"/>
    <mergeCell ref="K34:L34"/>
    <mergeCell ref="A26:F27"/>
    <mergeCell ref="G26:I26"/>
    <mergeCell ref="J26:L26"/>
    <mergeCell ref="G27:I27"/>
    <mergeCell ref="J27:L27"/>
    <mergeCell ref="K29:L29"/>
    <mergeCell ref="A24:G24"/>
    <mergeCell ref="H24:I24"/>
    <mergeCell ref="K24:L24"/>
    <mergeCell ref="B18:C18"/>
    <mergeCell ref="A19:G19"/>
    <mergeCell ref="A21:A22"/>
    <mergeCell ref="B21:B22"/>
    <mergeCell ref="D21:D22"/>
    <mergeCell ref="E21:E22"/>
    <mergeCell ref="G21:I21"/>
    <mergeCell ref="J21:L21"/>
    <mergeCell ref="H22:I22"/>
    <mergeCell ref="K22:L22"/>
    <mergeCell ref="H23:I23"/>
    <mergeCell ref="K23:L23"/>
    <mergeCell ref="A11:L11"/>
    <mergeCell ref="A14:A16"/>
    <mergeCell ref="B14:B16"/>
    <mergeCell ref="D14:D16"/>
    <mergeCell ref="E14:F15"/>
    <mergeCell ref="G14:I14"/>
    <mergeCell ref="J14:L14"/>
    <mergeCell ref="G15:H15"/>
    <mergeCell ref="J15:K15"/>
  </mergeCells>
  <printOptions horizontalCentered="1"/>
  <pageMargins left="0.78740157480314965" right="0.19685039370078741" top="0.39370078740157483" bottom="0.78740157480314965" header="0.11811023622047245" footer="0.31496062992125984"/>
  <pageSetup paperSize="9" scale="54" firstPageNumber="41" fitToHeight="100" orientation="portrait" r:id="rId1"/>
  <headerFooter scaleWithDoc="0">
    <oddHeader>&amp;RPágina &amp;P de &amp;N</oddHeader>
    <oddFooter>&amp;R&amp;G</oddFooter>
  </headerFooter>
  <drawing r:id="rId2"/>
  <legacyDrawingHF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Planilha41">
    <tabColor rgb="FFFF0000"/>
    <pageSetUpPr fitToPage="1"/>
  </sheetPr>
  <dimension ref="A1:O49"/>
  <sheetViews>
    <sheetView showGridLines="0" view="pageBreakPreview" zoomScaleNormal="95" zoomScaleSheetLayoutView="100" workbookViewId="0">
      <selection activeCell="L15" sqref="L15"/>
    </sheetView>
  </sheetViews>
  <sheetFormatPr defaultRowHeight="12.75"/>
  <cols>
    <col min="1" max="1" width="15.85546875" style="703" customWidth="1"/>
    <col min="2" max="2" width="28.85546875" style="703" customWidth="1"/>
    <col min="3" max="3" width="14.140625" style="703" customWidth="1"/>
    <col min="4" max="4" width="10" style="703" customWidth="1"/>
    <col min="5" max="5" width="12" style="703" customWidth="1"/>
    <col min="6" max="8" width="12.85546875" style="703" customWidth="1"/>
    <col min="9" max="9" width="11.85546875" style="703" customWidth="1"/>
    <col min="10" max="10" width="13.28515625" style="703" customWidth="1"/>
    <col min="11" max="11" width="14.5703125" style="703" customWidth="1"/>
    <col min="12" max="12" width="12.42578125" style="703" customWidth="1"/>
    <col min="13" max="13" width="2.7109375" style="702" customWidth="1"/>
    <col min="14" max="256" width="9.140625" style="703"/>
    <col min="257" max="257" width="15.85546875" style="703" customWidth="1"/>
    <col min="258" max="258" width="28.85546875" style="703" customWidth="1"/>
    <col min="259" max="259" width="10.42578125" style="703" customWidth="1"/>
    <col min="260" max="260" width="10" style="703" customWidth="1"/>
    <col min="261" max="261" width="12" style="703" customWidth="1"/>
    <col min="262" max="264" width="12.85546875" style="703" customWidth="1"/>
    <col min="265" max="265" width="11.85546875" style="703" customWidth="1"/>
    <col min="266" max="266" width="13.28515625" style="703" customWidth="1"/>
    <col min="267" max="267" width="14.5703125" style="703" customWidth="1"/>
    <col min="268" max="268" width="12.42578125" style="703" customWidth="1"/>
    <col min="269" max="269" width="2.7109375" style="703" customWidth="1"/>
    <col min="270" max="512" width="9.140625" style="703"/>
    <col min="513" max="513" width="15.85546875" style="703" customWidth="1"/>
    <col min="514" max="514" width="28.85546875" style="703" customWidth="1"/>
    <col min="515" max="515" width="10.42578125" style="703" customWidth="1"/>
    <col min="516" max="516" width="10" style="703" customWidth="1"/>
    <col min="517" max="517" width="12" style="703" customWidth="1"/>
    <col min="518" max="520" width="12.85546875" style="703" customWidth="1"/>
    <col min="521" max="521" width="11.85546875" style="703" customWidth="1"/>
    <col min="522" max="522" width="13.28515625" style="703" customWidth="1"/>
    <col min="523" max="523" width="14.5703125" style="703" customWidth="1"/>
    <col min="524" max="524" width="12.42578125" style="703" customWidth="1"/>
    <col min="525" max="525" width="2.7109375" style="703" customWidth="1"/>
    <col min="526" max="768" width="9.140625" style="703"/>
    <col min="769" max="769" width="15.85546875" style="703" customWidth="1"/>
    <col min="770" max="770" width="28.85546875" style="703" customWidth="1"/>
    <col min="771" max="771" width="10.42578125" style="703" customWidth="1"/>
    <col min="772" max="772" width="10" style="703" customWidth="1"/>
    <col min="773" max="773" width="12" style="703" customWidth="1"/>
    <col min="774" max="776" width="12.85546875" style="703" customWidth="1"/>
    <col min="777" max="777" width="11.85546875" style="703" customWidth="1"/>
    <col min="778" max="778" width="13.28515625" style="703" customWidth="1"/>
    <col min="779" max="779" width="14.5703125" style="703" customWidth="1"/>
    <col min="780" max="780" width="12.42578125" style="703" customWidth="1"/>
    <col min="781" max="781" width="2.7109375" style="703" customWidth="1"/>
    <col min="782" max="1024" width="9.140625" style="703"/>
    <col min="1025" max="1025" width="15.85546875" style="703" customWidth="1"/>
    <col min="1026" max="1026" width="28.85546875" style="703" customWidth="1"/>
    <col min="1027" max="1027" width="10.42578125" style="703" customWidth="1"/>
    <col min="1028" max="1028" width="10" style="703" customWidth="1"/>
    <col min="1029" max="1029" width="12" style="703" customWidth="1"/>
    <col min="1030" max="1032" width="12.85546875" style="703" customWidth="1"/>
    <col min="1033" max="1033" width="11.85546875" style="703" customWidth="1"/>
    <col min="1034" max="1034" width="13.28515625" style="703" customWidth="1"/>
    <col min="1035" max="1035" width="14.5703125" style="703" customWidth="1"/>
    <col min="1036" max="1036" width="12.42578125" style="703" customWidth="1"/>
    <col min="1037" max="1037" width="2.7109375" style="703" customWidth="1"/>
    <col min="1038" max="1280" width="9.140625" style="703"/>
    <col min="1281" max="1281" width="15.85546875" style="703" customWidth="1"/>
    <col min="1282" max="1282" width="28.85546875" style="703" customWidth="1"/>
    <col min="1283" max="1283" width="10.42578125" style="703" customWidth="1"/>
    <col min="1284" max="1284" width="10" style="703" customWidth="1"/>
    <col min="1285" max="1285" width="12" style="703" customWidth="1"/>
    <col min="1286" max="1288" width="12.85546875" style="703" customWidth="1"/>
    <col min="1289" max="1289" width="11.85546875" style="703" customWidth="1"/>
    <col min="1290" max="1290" width="13.28515625" style="703" customWidth="1"/>
    <col min="1291" max="1291" width="14.5703125" style="703" customWidth="1"/>
    <col min="1292" max="1292" width="12.42578125" style="703" customWidth="1"/>
    <col min="1293" max="1293" width="2.7109375" style="703" customWidth="1"/>
    <col min="1294" max="1536" width="9.140625" style="703"/>
    <col min="1537" max="1537" width="15.85546875" style="703" customWidth="1"/>
    <col min="1538" max="1538" width="28.85546875" style="703" customWidth="1"/>
    <col min="1539" max="1539" width="10.42578125" style="703" customWidth="1"/>
    <col min="1540" max="1540" width="10" style="703" customWidth="1"/>
    <col min="1541" max="1541" width="12" style="703" customWidth="1"/>
    <col min="1542" max="1544" width="12.85546875" style="703" customWidth="1"/>
    <col min="1545" max="1545" width="11.85546875" style="703" customWidth="1"/>
    <col min="1546" max="1546" width="13.28515625" style="703" customWidth="1"/>
    <col min="1547" max="1547" width="14.5703125" style="703" customWidth="1"/>
    <col min="1548" max="1548" width="12.42578125" style="703" customWidth="1"/>
    <col min="1549" max="1549" width="2.7109375" style="703" customWidth="1"/>
    <col min="1550" max="1792" width="9.140625" style="703"/>
    <col min="1793" max="1793" width="15.85546875" style="703" customWidth="1"/>
    <col min="1794" max="1794" width="28.85546875" style="703" customWidth="1"/>
    <col min="1795" max="1795" width="10.42578125" style="703" customWidth="1"/>
    <col min="1796" max="1796" width="10" style="703" customWidth="1"/>
    <col min="1797" max="1797" width="12" style="703" customWidth="1"/>
    <col min="1798" max="1800" width="12.85546875" style="703" customWidth="1"/>
    <col min="1801" max="1801" width="11.85546875" style="703" customWidth="1"/>
    <col min="1802" max="1802" width="13.28515625" style="703" customWidth="1"/>
    <col min="1803" max="1803" width="14.5703125" style="703" customWidth="1"/>
    <col min="1804" max="1804" width="12.42578125" style="703" customWidth="1"/>
    <col min="1805" max="1805" width="2.7109375" style="703" customWidth="1"/>
    <col min="1806" max="2048" width="9.140625" style="703"/>
    <col min="2049" max="2049" width="15.85546875" style="703" customWidth="1"/>
    <col min="2050" max="2050" width="28.85546875" style="703" customWidth="1"/>
    <col min="2051" max="2051" width="10.42578125" style="703" customWidth="1"/>
    <col min="2052" max="2052" width="10" style="703" customWidth="1"/>
    <col min="2053" max="2053" width="12" style="703" customWidth="1"/>
    <col min="2054" max="2056" width="12.85546875" style="703" customWidth="1"/>
    <col min="2057" max="2057" width="11.85546875" style="703" customWidth="1"/>
    <col min="2058" max="2058" width="13.28515625" style="703" customWidth="1"/>
    <col min="2059" max="2059" width="14.5703125" style="703" customWidth="1"/>
    <col min="2060" max="2060" width="12.42578125" style="703" customWidth="1"/>
    <col min="2061" max="2061" width="2.7109375" style="703" customWidth="1"/>
    <col min="2062" max="2304" width="9.140625" style="703"/>
    <col min="2305" max="2305" width="15.85546875" style="703" customWidth="1"/>
    <col min="2306" max="2306" width="28.85546875" style="703" customWidth="1"/>
    <col min="2307" max="2307" width="10.42578125" style="703" customWidth="1"/>
    <col min="2308" max="2308" width="10" style="703" customWidth="1"/>
    <col min="2309" max="2309" width="12" style="703" customWidth="1"/>
    <col min="2310" max="2312" width="12.85546875" style="703" customWidth="1"/>
    <col min="2313" max="2313" width="11.85546875" style="703" customWidth="1"/>
    <col min="2314" max="2314" width="13.28515625" style="703" customWidth="1"/>
    <col min="2315" max="2315" width="14.5703125" style="703" customWidth="1"/>
    <col min="2316" max="2316" width="12.42578125" style="703" customWidth="1"/>
    <col min="2317" max="2317" width="2.7109375" style="703" customWidth="1"/>
    <col min="2318" max="2560" width="9.140625" style="703"/>
    <col min="2561" max="2561" width="15.85546875" style="703" customWidth="1"/>
    <col min="2562" max="2562" width="28.85546875" style="703" customWidth="1"/>
    <col min="2563" max="2563" width="10.42578125" style="703" customWidth="1"/>
    <col min="2564" max="2564" width="10" style="703" customWidth="1"/>
    <col min="2565" max="2565" width="12" style="703" customWidth="1"/>
    <col min="2566" max="2568" width="12.85546875" style="703" customWidth="1"/>
    <col min="2569" max="2569" width="11.85546875" style="703" customWidth="1"/>
    <col min="2570" max="2570" width="13.28515625" style="703" customWidth="1"/>
    <col min="2571" max="2571" width="14.5703125" style="703" customWidth="1"/>
    <col min="2572" max="2572" width="12.42578125" style="703" customWidth="1"/>
    <col min="2573" max="2573" width="2.7109375" style="703" customWidth="1"/>
    <col min="2574" max="2816" width="9.140625" style="703"/>
    <col min="2817" max="2817" width="15.85546875" style="703" customWidth="1"/>
    <col min="2818" max="2818" width="28.85546875" style="703" customWidth="1"/>
    <col min="2819" max="2819" width="10.42578125" style="703" customWidth="1"/>
    <col min="2820" max="2820" width="10" style="703" customWidth="1"/>
    <col min="2821" max="2821" width="12" style="703" customWidth="1"/>
    <col min="2822" max="2824" width="12.85546875" style="703" customWidth="1"/>
    <col min="2825" max="2825" width="11.85546875" style="703" customWidth="1"/>
    <col min="2826" max="2826" width="13.28515625" style="703" customWidth="1"/>
    <col min="2827" max="2827" width="14.5703125" style="703" customWidth="1"/>
    <col min="2828" max="2828" width="12.42578125" style="703" customWidth="1"/>
    <col min="2829" max="2829" width="2.7109375" style="703" customWidth="1"/>
    <col min="2830" max="3072" width="9.140625" style="703"/>
    <col min="3073" max="3073" width="15.85546875" style="703" customWidth="1"/>
    <col min="3074" max="3074" width="28.85546875" style="703" customWidth="1"/>
    <col min="3075" max="3075" width="10.42578125" style="703" customWidth="1"/>
    <col min="3076" max="3076" width="10" style="703" customWidth="1"/>
    <col min="3077" max="3077" width="12" style="703" customWidth="1"/>
    <col min="3078" max="3080" width="12.85546875" style="703" customWidth="1"/>
    <col min="3081" max="3081" width="11.85546875" style="703" customWidth="1"/>
    <col min="3082" max="3082" width="13.28515625" style="703" customWidth="1"/>
    <col min="3083" max="3083" width="14.5703125" style="703" customWidth="1"/>
    <col min="3084" max="3084" width="12.42578125" style="703" customWidth="1"/>
    <col min="3085" max="3085" width="2.7109375" style="703" customWidth="1"/>
    <col min="3086" max="3328" width="9.140625" style="703"/>
    <col min="3329" max="3329" width="15.85546875" style="703" customWidth="1"/>
    <col min="3330" max="3330" width="28.85546875" style="703" customWidth="1"/>
    <col min="3331" max="3331" width="10.42578125" style="703" customWidth="1"/>
    <col min="3332" max="3332" width="10" style="703" customWidth="1"/>
    <col min="3333" max="3333" width="12" style="703" customWidth="1"/>
    <col min="3334" max="3336" width="12.85546875" style="703" customWidth="1"/>
    <col min="3337" max="3337" width="11.85546875" style="703" customWidth="1"/>
    <col min="3338" max="3338" width="13.28515625" style="703" customWidth="1"/>
    <col min="3339" max="3339" width="14.5703125" style="703" customWidth="1"/>
    <col min="3340" max="3340" width="12.42578125" style="703" customWidth="1"/>
    <col min="3341" max="3341" width="2.7109375" style="703" customWidth="1"/>
    <col min="3342" max="3584" width="9.140625" style="703"/>
    <col min="3585" max="3585" width="15.85546875" style="703" customWidth="1"/>
    <col min="3586" max="3586" width="28.85546875" style="703" customWidth="1"/>
    <col min="3587" max="3587" width="10.42578125" style="703" customWidth="1"/>
    <col min="3588" max="3588" width="10" style="703" customWidth="1"/>
    <col min="3589" max="3589" width="12" style="703" customWidth="1"/>
    <col min="3590" max="3592" width="12.85546875" style="703" customWidth="1"/>
    <col min="3593" max="3593" width="11.85546875" style="703" customWidth="1"/>
    <col min="3594" max="3594" width="13.28515625" style="703" customWidth="1"/>
    <col min="3595" max="3595" width="14.5703125" style="703" customWidth="1"/>
    <col min="3596" max="3596" width="12.42578125" style="703" customWidth="1"/>
    <col min="3597" max="3597" width="2.7109375" style="703" customWidth="1"/>
    <col min="3598" max="3840" width="9.140625" style="703"/>
    <col min="3841" max="3841" width="15.85546875" style="703" customWidth="1"/>
    <col min="3842" max="3842" width="28.85546875" style="703" customWidth="1"/>
    <col min="3843" max="3843" width="10.42578125" style="703" customWidth="1"/>
    <col min="3844" max="3844" width="10" style="703" customWidth="1"/>
    <col min="3845" max="3845" width="12" style="703" customWidth="1"/>
    <col min="3846" max="3848" width="12.85546875" style="703" customWidth="1"/>
    <col min="3849" max="3849" width="11.85546875" style="703" customWidth="1"/>
    <col min="3850" max="3850" width="13.28515625" style="703" customWidth="1"/>
    <col min="3851" max="3851" width="14.5703125" style="703" customWidth="1"/>
    <col min="3852" max="3852" width="12.42578125" style="703" customWidth="1"/>
    <col min="3853" max="3853" width="2.7109375" style="703" customWidth="1"/>
    <col min="3854" max="4096" width="9.140625" style="703"/>
    <col min="4097" max="4097" width="15.85546875" style="703" customWidth="1"/>
    <col min="4098" max="4098" width="28.85546875" style="703" customWidth="1"/>
    <col min="4099" max="4099" width="10.42578125" style="703" customWidth="1"/>
    <col min="4100" max="4100" width="10" style="703" customWidth="1"/>
    <col min="4101" max="4101" width="12" style="703" customWidth="1"/>
    <col min="4102" max="4104" width="12.85546875" style="703" customWidth="1"/>
    <col min="4105" max="4105" width="11.85546875" style="703" customWidth="1"/>
    <col min="4106" max="4106" width="13.28515625" style="703" customWidth="1"/>
    <col min="4107" max="4107" width="14.5703125" style="703" customWidth="1"/>
    <col min="4108" max="4108" width="12.42578125" style="703" customWidth="1"/>
    <col min="4109" max="4109" width="2.7109375" style="703" customWidth="1"/>
    <col min="4110" max="4352" width="9.140625" style="703"/>
    <col min="4353" max="4353" width="15.85546875" style="703" customWidth="1"/>
    <col min="4354" max="4354" width="28.85546875" style="703" customWidth="1"/>
    <col min="4355" max="4355" width="10.42578125" style="703" customWidth="1"/>
    <col min="4356" max="4356" width="10" style="703" customWidth="1"/>
    <col min="4357" max="4357" width="12" style="703" customWidth="1"/>
    <col min="4358" max="4360" width="12.85546875" style="703" customWidth="1"/>
    <col min="4361" max="4361" width="11.85546875" style="703" customWidth="1"/>
    <col min="4362" max="4362" width="13.28515625" style="703" customWidth="1"/>
    <col min="4363" max="4363" width="14.5703125" style="703" customWidth="1"/>
    <col min="4364" max="4364" width="12.42578125" style="703" customWidth="1"/>
    <col min="4365" max="4365" width="2.7109375" style="703" customWidth="1"/>
    <col min="4366" max="4608" width="9.140625" style="703"/>
    <col min="4609" max="4609" width="15.85546875" style="703" customWidth="1"/>
    <col min="4610" max="4610" width="28.85546875" style="703" customWidth="1"/>
    <col min="4611" max="4611" width="10.42578125" style="703" customWidth="1"/>
    <col min="4612" max="4612" width="10" style="703" customWidth="1"/>
    <col min="4613" max="4613" width="12" style="703" customWidth="1"/>
    <col min="4614" max="4616" width="12.85546875" style="703" customWidth="1"/>
    <col min="4617" max="4617" width="11.85546875" style="703" customWidth="1"/>
    <col min="4618" max="4618" width="13.28515625" style="703" customWidth="1"/>
    <col min="4619" max="4619" width="14.5703125" style="703" customWidth="1"/>
    <col min="4620" max="4620" width="12.42578125" style="703" customWidth="1"/>
    <col min="4621" max="4621" width="2.7109375" style="703" customWidth="1"/>
    <col min="4622" max="4864" width="9.140625" style="703"/>
    <col min="4865" max="4865" width="15.85546875" style="703" customWidth="1"/>
    <col min="4866" max="4866" width="28.85546875" style="703" customWidth="1"/>
    <col min="4867" max="4867" width="10.42578125" style="703" customWidth="1"/>
    <col min="4868" max="4868" width="10" style="703" customWidth="1"/>
    <col min="4869" max="4869" width="12" style="703" customWidth="1"/>
    <col min="4870" max="4872" width="12.85546875" style="703" customWidth="1"/>
    <col min="4873" max="4873" width="11.85546875" style="703" customWidth="1"/>
    <col min="4874" max="4874" width="13.28515625" style="703" customWidth="1"/>
    <col min="4875" max="4875" width="14.5703125" style="703" customWidth="1"/>
    <col min="4876" max="4876" width="12.42578125" style="703" customWidth="1"/>
    <col min="4877" max="4877" width="2.7109375" style="703" customWidth="1"/>
    <col min="4878" max="5120" width="9.140625" style="703"/>
    <col min="5121" max="5121" width="15.85546875" style="703" customWidth="1"/>
    <col min="5122" max="5122" width="28.85546875" style="703" customWidth="1"/>
    <col min="5123" max="5123" width="10.42578125" style="703" customWidth="1"/>
    <col min="5124" max="5124" width="10" style="703" customWidth="1"/>
    <col min="5125" max="5125" width="12" style="703" customWidth="1"/>
    <col min="5126" max="5128" width="12.85546875" style="703" customWidth="1"/>
    <col min="5129" max="5129" width="11.85546875" style="703" customWidth="1"/>
    <col min="5130" max="5130" width="13.28515625" style="703" customWidth="1"/>
    <col min="5131" max="5131" width="14.5703125" style="703" customWidth="1"/>
    <col min="5132" max="5132" width="12.42578125" style="703" customWidth="1"/>
    <col min="5133" max="5133" width="2.7109375" style="703" customWidth="1"/>
    <col min="5134" max="5376" width="9.140625" style="703"/>
    <col min="5377" max="5377" width="15.85546875" style="703" customWidth="1"/>
    <col min="5378" max="5378" width="28.85546875" style="703" customWidth="1"/>
    <col min="5379" max="5379" width="10.42578125" style="703" customWidth="1"/>
    <col min="5380" max="5380" width="10" style="703" customWidth="1"/>
    <col min="5381" max="5381" width="12" style="703" customWidth="1"/>
    <col min="5382" max="5384" width="12.85546875" style="703" customWidth="1"/>
    <col min="5385" max="5385" width="11.85546875" style="703" customWidth="1"/>
    <col min="5386" max="5386" width="13.28515625" style="703" customWidth="1"/>
    <col min="5387" max="5387" width="14.5703125" style="703" customWidth="1"/>
    <col min="5388" max="5388" width="12.42578125" style="703" customWidth="1"/>
    <col min="5389" max="5389" width="2.7109375" style="703" customWidth="1"/>
    <col min="5390" max="5632" width="9.140625" style="703"/>
    <col min="5633" max="5633" width="15.85546875" style="703" customWidth="1"/>
    <col min="5634" max="5634" width="28.85546875" style="703" customWidth="1"/>
    <col min="5635" max="5635" width="10.42578125" style="703" customWidth="1"/>
    <col min="5636" max="5636" width="10" style="703" customWidth="1"/>
    <col min="5637" max="5637" width="12" style="703" customWidth="1"/>
    <col min="5638" max="5640" width="12.85546875" style="703" customWidth="1"/>
    <col min="5641" max="5641" width="11.85546875" style="703" customWidth="1"/>
    <col min="5642" max="5642" width="13.28515625" style="703" customWidth="1"/>
    <col min="5643" max="5643" width="14.5703125" style="703" customWidth="1"/>
    <col min="5644" max="5644" width="12.42578125" style="703" customWidth="1"/>
    <col min="5645" max="5645" width="2.7109375" style="703" customWidth="1"/>
    <col min="5646" max="5888" width="9.140625" style="703"/>
    <col min="5889" max="5889" width="15.85546875" style="703" customWidth="1"/>
    <col min="5890" max="5890" width="28.85546875" style="703" customWidth="1"/>
    <col min="5891" max="5891" width="10.42578125" style="703" customWidth="1"/>
    <col min="5892" max="5892" width="10" style="703" customWidth="1"/>
    <col min="5893" max="5893" width="12" style="703" customWidth="1"/>
    <col min="5894" max="5896" width="12.85546875" style="703" customWidth="1"/>
    <col min="5897" max="5897" width="11.85546875" style="703" customWidth="1"/>
    <col min="5898" max="5898" width="13.28515625" style="703" customWidth="1"/>
    <col min="5899" max="5899" width="14.5703125" style="703" customWidth="1"/>
    <col min="5900" max="5900" width="12.42578125" style="703" customWidth="1"/>
    <col min="5901" max="5901" width="2.7109375" style="703" customWidth="1"/>
    <col min="5902" max="6144" width="9.140625" style="703"/>
    <col min="6145" max="6145" width="15.85546875" style="703" customWidth="1"/>
    <col min="6146" max="6146" width="28.85546875" style="703" customWidth="1"/>
    <col min="6147" max="6147" width="10.42578125" style="703" customWidth="1"/>
    <col min="6148" max="6148" width="10" style="703" customWidth="1"/>
    <col min="6149" max="6149" width="12" style="703" customWidth="1"/>
    <col min="6150" max="6152" width="12.85546875" style="703" customWidth="1"/>
    <col min="6153" max="6153" width="11.85546875" style="703" customWidth="1"/>
    <col min="6154" max="6154" width="13.28515625" style="703" customWidth="1"/>
    <col min="6155" max="6155" width="14.5703125" style="703" customWidth="1"/>
    <col min="6156" max="6156" width="12.42578125" style="703" customWidth="1"/>
    <col min="6157" max="6157" width="2.7109375" style="703" customWidth="1"/>
    <col min="6158" max="6400" width="9.140625" style="703"/>
    <col min="6401" max="6401" width="15.85546875" style="703" customWidth="1"/>
    <col min="6402" max="6402" width="28.85546875" style="703" customWidth="1"/>
    <col min="6403" max="6403" width="10.42578125" style="703" customWidth="1"/>
    <col min="6404" max="6404" width="10" style="703" customWidth="1"/>
    <col min="6405" max="6405" width="12" style="703" customWidth="1"/>
    <col min="6406" max="6408" width="12.85546875" style="703" customWidth="1"/>
    <col min="6409" max="6409" width="11.85546875" style="703" customWidth="1"/>
    <col min="6410" max="6410" width="13.28515625" style="703" customWidth="1"/>
    <col min="6411" max="6411" width="14.5703125" style="703" customWidth="1"/>
    <col min="6412" max="6412" width="12.42578125" style="703" customWidth="1"/>
    <col min="6413" max="6413" width="2.7109375" style="703" customWidth="1"/>
    <col min="6414" max="6656" width="9.140625" style="703"/>
    <col min="6657" max="6657" width="15.85546875" style="703" customWidth="1"/>
    <col min="6658" max="6658" width="28.85546875" style="703" customWidth="1"/>
    <col min="6659" max="6659" width="10.42578125" style="703" customWidth="1"/>
    <col min="6660" max="6660" width="10" style="703" customWidth="1"/>
    <col min="6661" max="6661" width="12" style="703" customWidth="1"/>
    <col min="6662" max="6664" width="12.85546875" style="703" customWidth="1"/>
    <col min="6665" max="6665" width="11.85546875" style="703" customWidth="1"/>
    <col min="6666" max="6666" width="13.28515625" style="703" customWidth="1"/>
    <col min="6667" max="6667" width="14.5703125" style="703" customWidth="1"/>
    <col min="6668" max="6668" width="12.42578125" style="703" customWidth="1"/>
    <col min="6669" max="6669" width="2.7109375" style="703" customWidth="1"/>
    <col min="6670" max="6912" width="9.140625" style="703"/>
    <col min="6913" max="6913" width="15.85546875" style="703" customWidth="1"/>
    <col min="6914" max="6914" width="28.85546875" style="703" customWidth="1"/>
    <col min="6915" max="6915" width="10.42578125" style="703" customWidth="1"/>
    <col min="6916" max="6916" width="10" style="703" customWidth="1"/>
    <col min="6917" max="6917" width="12" style="703" customWidth="1"/>
    <col min="6918" max="6920" width="12.85546875" style="703" customWidth="1"/>
    <col min="6921" max="6921" width="11.85546875" style="703" customWidth="1"/>
    <col min="6922" max="6922" width="13.28515625" style="703" customWidth="1"/>
    <col min="6923" max="6923" width="14.5703125" style="703" customWidth="1"/>
    <col min="6924" max="6924" width="12.42578125" style="703" customWidth="1"/>
    <col min="6925" max="6925" width="2.7109375" style="703" customWidth="1"/>
    <col min="6926" max="7168" width="9.140625" style="703"/>
    <col min="7169" max="7169" width="15.85546875" style="703" customWidth="1"/>
    <col min="7170" max="7170" width="28.85546875" style="703" customWidth="1"/>
    <col min="7171" max="7171" width="10.42578125" style="703" customWidth="1"/>
    <col min="7172" max="7172" width="10" style="703" customWidth="1"/>
    <col min="7173" max="7173" width="12" style="703" customWidth="1"/>
    <col min="7174" max="7176" width="12.85546875" style="703" customWidth="1"/>
    <col min="7177" max="7177" width="11.85546875" style="703" customWidth="1"/>
    <col min="7178" max="7178" width="13.28515625" style="703" customWidth="1"/>
    <col min="7179" max="7179" width="14.5703125" style="703" customWidth="1"/>
    <col min="7180" max="7180" width="12.42578125" style="703" customWidth="1"/>
    <col min="7181" max="7181" width="2.7109375" style="703" customWidth="1"/>
    <col min="7182" max="7424" width="9.140625" style="703"/>
    <col min="7425" max="7425" width="15.85546875" style="703" customWidth="1"/>
    <col min="7426" max="7426" width="28.85546875" style="703" customWidth="1"/>
    <col min="7427" max="7427" width="10.42578125" style="703" customWidth="1"/>
    <col min="7428" max="7428" width="10" style="703" customWidth="1"/>
    <col min="7429" max="7429" width="12" style="703" customWidth="1"/>
    <col min="7430" max="7432" width="12.85546875" style="703" customWidth="1"/>
    <col min="7433" max="7433" width="11.85546875" style="703" customWidth="1"/>
    <col min="7434" max="7434" width="13.28515625" style="703" customWidth="1"/>
    <col min="7435" max="7435" width="14.5703125" style="703" customWidth="1"/>
    <col min="7436" max="7436" width="12.42578125" style="703" customWidth="1"/>
    <col min="7437" max="7437" width="2.7109375" style="703" customWidth="1"/>
    <col min="7438" max="7680" width="9.140625" style="703"/>
    <col min="7681" max="7681" width="15.85546875" style="703" customWidth="1"/>
    <col min="7682" max="7682" width="28.85546875" style="703" customWidth="1"/>
    <col min="7683" max="7683" width="10.42578125" style="703" customWidth="1"/>
    <col min="7684" max="7684" width="10" style="703" customWidth="1"/>
    <col min="7685" max="7685" width="12" style="703" customWidth="1"/>
    <col min="7686" max="7688" width="12.85546875" style="703" customWidth="1"/>
    <col min="7689" max="7689" width="11.85546875" style="703" customWidth="1"/>
    <col min="7690" max="7690" width="13.28515625" style="703" customWidth="1"/>
    <col min="7691" max="7691" width="14.5703125" style="703" customWidth="1"/>
    <col min="7692" max="7692" width="12.42578125" style="703" customWidth="1"/>
    <col min="7693" max="7693" width="2.7109375" style="703" customWidth="1"/>
    <col min="7694" max="7936" width="9.140625" style="703"/>
    <col min="7937" max="7937" width="15.85546875" style="703" customWidth="1"/>
    <col min="7938" max="7938" width="28.85546875" style="703" customWidth="1"/>
    <col min="7939" max="7939" width="10.42578125" style="703" customWidth="1"/>
    <col min="7940" max="7940" width="10" style="703" customWidth="1"/>
    <col min="7941" max="7941" width="12" style="703" customWidth="1"/>
    <col min="7942" max="7944" width="12.85546875" style="703" customWidth="1"/>
    <col min="7945" max="7945" width="11.85546875" style="703" customWidth="1"/>
    <col min="7946" max="7946" width="13.28515625" style="703" customWidth="1"/>
    <col min="7947" max="7947" width="14.5703125" style="703" customWidth="1"/>
    <col min="7948" max="7948" width="12.42578125" style="703" customWidth="1"/>
    <col min="7949" max="7949" width="2.7109375" style="703" customWidth="1"/>
    <col min="7950" max="8192" width="9.140625" style="703"/>
    <col min="8193" max="8193" width="15.85546875" style="703" customWidth="1"/>
    <col min="8194" max="8194" width="28.85546875" style="703" customWidth="1"/>
    <col min="8195" max="8195" width="10.42578125" style="703" customWidth="1"/>
    <col min="8196" max="8196" width="10" style="703" customWidth="1"/>
    <col min="8197" max="8197" width="12" style="703" customWidth="1"/>
    <col min="8198" max="8200" width="12.85546875" style="703" customWidth="1"/>
    <col min="8201" max="8201" width="11.85546875" style="703" customWidth="1"/>
    <col min="8202" max="8202" width="13.28515625" style="703" customWidth="1"/>
    <col min="8203" max="8203" width="14.5703125" style="703" customWidth="1"/>
    <col min="8204" max="8204" width="12.42578125" style="703" customWidth="1"/>
    <col min="8205" max="8205" width="2.7109375" style="703" customWidth="1"/>
    <col min="8206" max="8448" width="9.140625" style="703"/>
    <col min="8449" max="8449" width="15.85546875" style="703" customWidth="1"/>
    <col min="8450" max="8450" width="28.85546875" style="703" customWidth="1"/>
    <col min="8451" max="8451" width="10.42578125" style="703" customWidth="1"/>
    <col min="8452" max="8452" width="10" style="703" customWidth="1"/>
    <col min="8453" max="8453" width="12" style="703" customWidth="1"/>
    <col min="8454" max="8456" width="12.85546875" style="703" customWidth="1"/>
    <col min="8457" max="8457" width="11.85546875" style="703" customWidth="1"/>
    <col min="8458" max="8458" width="13.28515625" style="703" customWidth="1"/>
    <col min="8459" max="8459" width="14.5703125" style="703" customWidth="1"/>
    <col min="8460" max="8460" width="12.42578125" style="703" customWidth="1"/>
    <col min="8461" max="8461" width="2.7109375" style="703" customWidth="1"/>
    <col min="8462" max="8704" width="9.140625" style="703"/>
    <col min="8705" max="8705" width="15.85546875" style="703" customWidth="1"/>
    <col min="8706" max="8706" width="28.85546875" style="703" customWidth="1"/>
    <col min="8707" max="8707" width="10.42578125" style="703" customWidth="1"/>
    <col min="8708" max="8708" width="10" style="703" customWidth="1"/>
    <col min="8709" max="8709" width="12" style="703" customWidth="1"/>
    <col min="8710" max="8712" width="12.85546875" style="703" customWidth="1"/>
    <col min="8713" max="8713" width="11.85546875" style="703" customWidth="1"/>
    <col min="8714" max="8714" width="13.28515625" style="703" customWidth="1"/>
    <col min="8715" max="8715" width="14.5703125" style="703" customWidth="1"/>
    <col min="8716" max="8716" width="12.42578125" style="703" customWidth="1"/>
    <col min="8717" max="8717" width="2.7109375" style="703" customWidth="1"/>
    <col min="8718" max="8960" width="9.140625" style="703"/>
    <col min="8961" max="8961" width="15.85546875" style="703" customWidth="1"/>
    <col min="8962" max="8962" width="28.85546875" style="703" customWidth="1"/>
    <col min="8963" max="8963" width="10.42578125" style="703" customWidth="1"/>
    <col min="8964" max="8964" width="10" style="703" customWidth="1"/>
    <col min="8965" max="8965" width="12" style="703" customWidth="1"/>
    <col min="8966" max="8968" width="12.85546875" style="703" customWidth="1"/>
    <col min="8969" max="8969" width="11.85546875" style="703" customWidth="1"/>
    <col min="8970" max="8970" width="13.28515625" style="703" customWidth="1"/>
    <col min="8971" max="8971" width="14.5703125" style="703" customWidth="1"/>
    <col min="8972" max="8972" width="12.42578125" style="703" customWidth="1"/>
    <col min="8973" max="8973" width="2.7109375" style="703" customWidth="1"/>
    <col min="8974" max="9216" width="9.140625" style="703"/>
    <col min="9217" max="9217" width="15.85546875" style="703" customWidth="1"/>
    <col min="9218" max="9218" width="28.85546875" style="703" customWidth="1"/>
    <col min="9219" max="9219" width="10.42578125" style="703" customWidth="1"/>
    <col min="9220" max="9220" width="10" style="703" customWidth="1"/>
    <col min="9221" max="9221" width="12" style="703" customWidth="1"/>
    <col min="9222" max="9224" width="12.85546875" style="703" customWidth="1"/>
    <col min="9225" max="9225" width="11.85546875" style="703" customWidth="1"/>
    <col min="9226" max="9226" width="13.28515625" style="703" customWidth="1"/>
    <col min="9227" max="9227" width="14.5703125" style="703" customWidth="1"/>
    <col min="9228" max="9228" width="12.42578125" style="703" customWidth="1"/>
    <col min="9229" max="9229" width="2.7109375" style="703" customWidth="1"/>
    <col min="9230" max="9472" width="9.140625" style="703"/>
    <col min="9473" max="9473" width="15.85546875" style="703" customWidth="1"/>
    <col min="9474" max="9474" width="28.85546875" style="703" customWidth="1"/>
    <col min="9475" max="9475" width="10.42578125" style="703" customWidth="1"/>
    <col min="9476" max="9476" width="10" style="703" customWidth="1"/>
    <col min="9477" max="9477" width="12" style="703" customWidth="1"/>
    <col min="9478" max="9480" width="12.85546875" style="703" customWidth="1"/>
    <col min="9481" max="9481" width="11.85546875" style="703" customWidth="1"/>
    <col min="9482" max="9482" width="13.28515625" style="703" customWidth="1"/>
    <col min="9483" max="9483" width="14.5703125" style="703" customWidth="1"/>
    <col min="9484" max="9484" width="12.42578125" style="703" customWidth="1"/>
    <col min="9485" max="9485" width="2.7109375" style="703" customWidth="1"/>
    <col min="9486" max="9728" width="9.140625" style="703"/>
    <col min="9729" max="9729" width="15.85546875" style="703" customWidth="1"/>
    <col min="9730" max="9730" width="28.85546875" style="703" customWidth="1"/>
    <col min="9731" max="9731" width="10.42578125" style="703" customWidth="1"/>
    <col min="9732" max="9732" width="10" style="703" customWidth="1"/>
    <col min="9733" max="9733" width="12" style="703" customWidth="1"/>
    <col min="9734" max="9736" width="12.85546875" style="703" customWidth="1"/>
    <col min="9737" max="9737" width="11.85546875" style="703" customWidth="1"/>
    <col min="9738" max="9738" width="13.28515625" style="703" customWidth="1"/>
    <col min="9739" max="9739" width="14.5703125" style="703" customWidth="1"/>
    <col min="9740" max="9740" width="12.42578125" style="703" customWidth="1"/>
    <col min="9741" max="9741" width="2.7109375" style="703" customWidth="1"/>
    <col min="9742" max="9984" width="9.140625" style="703"/>
    <col min="9985" max="9985" width="15.85546875" style="703" customWidth="1"/>
    <col min="9986" max="9986" width="28.85546875" style="703" customWidth="1"/>
    <col min="9987" max="9987" width="10.42578125" style="703" customWidth="1"/>
    <col min="9988" max="9988" width="10" style="703" customWidth="1"/>
    <col min="9989" max="9989" width="12" style="703" customWidth="1"/>
    <col min="9990" max="9992" width="12.85546875" style="703" customWidth="1"/>
    <col min="9993" max="9993" width="11.85546875" style="703" customWidth="1"/>
    <col min="9994" max="9994" width="13.28515625" style="703" customWidth="1"/>
    <col min="9995" max="9995" width="14.5703125" style="703" customWidth="1"/>
    <col min="9996" max="9996" width="12.42578125" style="703" customWidth="1"/>
    <col min="9997" max="9997" width="2.7109375" style="703" customWidth="1"/>
    <col min="9998" max="10240" width="9.140625" style="703"/>
    <col min="10241" max="10241" width="15.85546875" style="703" customWidth="1"/>
    <col min="10242" max="10242" width="28.85546875" style="703" customWidth="1"/>
    <col min="10243" max="10243" width="10.42578125" style="703" customWidth="1"/>
    <col min="10244" max="10244" width="10" style="703" customWidth="1"/>
    <col min="10245" max="10245" width="12" style="703" customWidth="1"/>
    <col min="10246" max="10248" width="12.85546875" style="703" customWidth="1"/>
    <col min="10249" max="10249" width="11.85546875" style="703" customWidth="1"/>
    <col min="10250" max="10250" width="13.28515625" style="703" customWidth="1"/>
    <col min="10251" max="10251" width="14.5703125" style="703" customWidth="1"/>
    <col min="10252" max="10252" width="12.42578125" style="703" customWidth="1"/>
    <col min="10253" max="10253" width="2.7109375" style="703" customWidth="1"/>
    <col min="10254" max="10496" width="9.140625" style="703"/>
    <col min="10497" max="10497" width="15.85546875" style="703" customWidth="1"/>
    <col min="10498" max="10498" width="28.85546875" style="703" customWidth="1"/>
    <col min="10499" max="10499" width="10.42578125" style="703" customWidth="1"/>
    <col min="10500" max="10500" width="10" style="703" customWidth="1"/>
    <col min="10501" max="10501" width="12" style="703" customWidth="1"/>
    <col min="10502" max="10504" width="12.85546875" style="703" customWidth="1"/>
    <col min="10505" max="10505" width="11.85546875" style="703" customWidth="1"/>
    <col min="10506" max="10506" width="13.28515625" style="703" customWidth="1"/>
    <col min="10507" max="10507" width="14.5703125" style="703" customWidth="1"/>
    <col min="10508" max="10508" width="12.42578125" style="703" customWidth="1"/>
    <col min="10509" max="10509" width="2.7109375" style="703" customWidth="1"/>
    <col min="10510" max="10752" width="9.140625" style="703"/>
    <col min="10753" max="10753" width="15.85546875" style="703" customWidth="1"/>
    <col min="10754" max="10754" width="28.85546875" style="703" customWidth="1"/>
    <col min="10755" max="10755" width="10.42578125" style="703" customWidth="1"/>
    <col min="10756" max="10756" width="10" style="703" customWidth="1"/>
    <col min="10757" max="10757" width="12" style="703" customWidth="1"/>
    <col min="10758" max="10760" width="12.85546875" style="703" customWidth="1"/>
    <col min="10761" max="10761" width="11.85546875" style="703" customWidth="1"/>
    <col min="10762" max="10762" width="13.28515625" style="703" customWidth="1"/>
    <col min="10763" max="10763" width="14.5703125" style="703" customWidth="1"/>
    <col min="10764" max="10764" width="12.42578125" style="703" customWidth="1"/>
    <col min="10765" max="10765" width="2.7109375" style="703" customWidth="1"/>
    <col min="10766" max="11008" width="9.140625" style="703"/>
    <col min="11009" max="11009" width="15.85546875" style="703" customWidth="1"/>
    <col min="11010" max="11010" width="28.85546875" style="703" customWidth="1"/>
    <col min="11011" max="11011" width="10.42578125" style="703" customWidth="1"/>
    <col min="11012" max="11012" width="10" style="703" customWidth="1"/>
    <col min="11013" max="11013" width="12" style="703" customWidth="1"/>
    <col min="11014" max="11016" width="12.85546875" style="703" customWidth="1"/>
    <col min="11017" max="11017" width="11.85546875" style="703" customWidth="1"/>
    <col min="11018" max="11018" width="13.28515625" style="703" customWidth="1"/>
    <col min="11019" max="11019" width="14.5703125" style="703" customWidth="1"/>
    <col min="11020" max="11020" width="12.42578125" style="703" customWidth="1"/>
    <col min="11021" max="11021" width="2.7109375" style="703" customWidth="1"/>
    <col min="11022" max="11264" width="9.140625" style="703"/>
    <col min="11265" max="11265" width="15.85546875" style="703" customWidth="1"/>
    <col min="11266" max="11266" width="28.85546875" style="703" customWidth="1"/>
    <col min="11267" max="11267" width="10.42578125" style="703" customWidth="1"/>
    <col min="11268" max="11268" width="10" style="703" customWidth="1"/>
    <col min="11269" max="11269" width="12" style="703" customWidth="1"/>
    <col min="11270" max="11272" width="12.85546875" style="703" customWidth="1"/>
    <col min="11273" max="11273" width="11.85546875" style="703" customWidth="1"/>
    <col min="11274" max="11274" width="13.28515625" style="703" customWidth="1"/>
    <col min="11275" max="11275" width="14.5703125" style="703" customWidth="1"/>
    <col min="11276" max="11276" width="12.42578125" style="703" customWidth="1"/>
    <col min="11277" max="11277" width="2.7109375" style="703" customWidth="1"/>
    <col min="11278" max="11520" width="9.140625" style="703"/>
    <col min="11521" max="11521" width="15.85546875" style="703" customWidth="1"/>
    <col min="11522" max="11522" width="28.85546875" style="703" customWidth="1"/>
    <col min="11523" max="11523" width="10.42578125" style="703" customWidth="1"/>
    <col min="11524" max="11524" width="10" style="703" customWidth="1"/>
    <col min="11525" max="11525" width="12" style="703" customWidth="1"/>
    <col min="11526" max="11528" width="12.85546875" style="703" customWidth="1"/>
    <col min="11529" max="11529" width="11.85546875" style="703" customWidth="1"/>
    <col min="11530" max="11530" width="13.28515625" style="703" customWidth="1"/>
    <col min="11531" max="11531" width="14.5703125" style="703" customWidth="1"/>
    <col min="11532" max="11532" width="12.42578125" style="703" customWidth="1"/>
    <col min="11533" max="11533" width="2.7109375" style="703" customWidth="1"/>
    <col min="11534" max="11776" width="9.140625" style="703"/>
    <col min="11777" max="11777" width="15.85546875" style="703" customWidth="1"/>
    <col min="11778" max="11778" width="28.85546875" style="703" customWidth="1"/>
    <col min="11779" max="11779" width="10.42578125" style="703" customWidth="1"/>
    <col min="11780" max="11780" width="10" style="703" customWidth="1"/>
    <col min="11781" max="11781" width="12" style="703" customWidth="1"/>
    <col min="11782" max="11784" width="12.85546875" style="703" customWidth="1"/>
    <col min="11785" max="11785" width="11.85546875" style="703" customWidth="1"/>
    <col min="11786" max="11786" width="13.28515625" style="703" customWidth="1"/>
    <col min="11787" max="11787" width="14.5703125" style="703" customWidth="1"/>
    <col min="11788" max="11788" width="12.42578125" style="703" customWidth="1"/>
    <col min="11789" max="11789" width="2.7109375" style="703" customWidth="1"/>
    <col min="11790" max="12032" width="9.140625" style="703"/>
    <col min="12033" max="12033" width="15.85546875" style="703" customWidth="1"/>
    <col min="12034" max="12034" width="28.85546875" style="703" customWidth="1"/>
    <col min="12035" max="12035" width="10.42578125" style="703" customWidth="1"/>
    <col min="12036" max="12036" width="10" style="703" customWidth="1"/>
    <col min="12037" max="12037" width="12" style="703" customWidth="1"/>
    <col min="12038" max="12040" width="12.85546875" style="703" customWidth="1"/>
    <col min="12041" max="12041" width="11.85546875" style="703" customWidth="1"/>
    <col min="12042" max="12042" width="13.28515625" style="703" customWidth="1"/>
    <col min="12043" max="12043" width="14.5703125" style="703" customWidth="1"/>
    <col min="12044" max="12044" width="12.42578125" style="703" customWidth="1"/>
    <col min="12045" max="12045" width="2.7109375" style="703" customWidth="1"/>
    <col min="12046" max="12288" width="9.140625" style="703"/>
    <col min="12289" max="12289" width="15.85546875" style="703" customWidth="1"/>
    <col min="12290" max="12290" width="28.85546875" style="703" customWidth="1"/>
    <col min="12291" max="12291" width="10.42578125" style="703" customWidth="1"/>
    <col min="12292" max="12292" width="10" style="703" customWidth="1"/>
    <col min="12293" max="12293" width="12" style="703" customWidth="1"/>
    <col min="12294" max="12296" width="12.85546875" style="703" customWidth="1"/>
    <col min="12297" max="12297" width="11.85546875" style="703" customWidth="1"/>
    <col min="12298" max="12298" width="13.28515625" style="703" customWidth="1"/>
    <col min="12299" max="12299" width="14.5703125" style="703" customWidth="1"/>
    <col min="12300" max="12300" width="12.42578125" style="703" customWidth="1"/>
    <col min="12301" max="12301" width="2.7109375" style="703" customWidth="1"/>
    <col min="12302" max="12544" width="9.140625" style="703"/>
    <col min="12545" max="12545" width="15.85546875" style="703" customWidth="1"/>
    <col min="12546" max="12546" width="28.85546875" style="703" customWidth="1"/>
    <col min="12547" max="12547" width="10.42578125" style="703" customWidth="1"/>
    <col min="12548" max="12548" width="10" style="703" customWidth="1"/>
    <col min="12549" max="12549" width="12" style="703" customWidth="1"/>
    <col min="12550" max="12552" width="12.85546875" style="703" customWidth="1"/>
    <col min="12553" max="12553" width="11.85546875" style="703" customWidth="1"/>
    <col min="12554" max="12554" width="13.28515625" style="703" customWidth="1"/>
    <col min="12555" max="12555" width="14.5703125" style="703" customWidth="1"/>
    <col min="12556" max="12556" width="12.42578125" style="703" customWidth="1"/>
    <col min="12557" max="12557" width="2.7109375" style="703" customWidth="1"/>
    <col min="12558" max="12800" width="9.140625" style="703"/>
    <col min="12801" max="12801" width="15.85546875" style="703" customWidth="1"/>
    <col min="12802" max="12802" width="28.85546875" style="703" customWidth="1"/>
    <col min="12803" max="12803" width="10.42578125" style="703" customWidth="1"/>
    <col min="12804" max="12804" width="10" style="703" customWidth="1"/>
    <col min="12805" max="12805" width="12" style="703" customWidth="1"/>
    <col min="12806" max="12808" width="12.85546875" style="703" customWidth="1"/>
    <col min="12809" max="12809" width="11.85546875" style="703" customWidth="1"/>
    <col min="12810" max="12810" width="13.28515625" style="703" customWidth="1"/>
    <col min="12811" max="12811" width="14.5703125" style="703" customWidth="1"/>
    <col min="12812" max="12812" width="12.42578125" style="703" customWidth="1"/>
    <col min="12813" max="12813" width="2.7109375" style="703" customWidth="1"/>
    <col min="12814" max="13056" width="9.140625" style="703"/>
    <col min="13057" max="13057" width="15.85546875" style="703" customWidth="1"/>
    <col min="13058" max="13058" width="28.85546875" style="703" customWidth="1"/>
    <col min="13059" max="13059" width="10.42578125" style="703" customWidth="1"/>
    <col min="13060" max="13060" width="10" style="703" customWidth="1"/>
    <col min="13061" max="13061" width="12" style="703" customWidth="1"/>
    <col min="13062" max="13064" width="12.85546875" style="703" customWidth="1"/>
    <col min="13065" max="13065" width="11.85546875" style="703" customWidth="1"/>
    <col min="13066" max="13066" width="13.28515625" style="703" customWidth="1"/>
    <col min="13067" max="13067" width="14.5703125" style="703" customWidth="1"/>
    <col min="13068" max="13068" width="12.42578125" style="703" customWidth="1"/>
    <col min="13069" max="13069" width="2.7109375" style="703" customWidth="1"/>
    <col min="13070" max="13312" width="9.140625" style="703"/>
    <col min="13313" max="13313" width="15.85546875" style="703" customWidth="1"/>
    <col min="13314" max="13314" width="28.85546875" style="703" customWidth="1"/>
    <col min="13315" max="13315" width="10.42578125" style="703" customWidth="1"/>
    <col min="13316" max="13316" width="10" style="703" customWidth="1"/>
    <col min="13317" max="13317" width="12" style="703" customWidth="1"/>
    <col min="13318" max="13320" width="12.85546875" style="703" customWidth="1"/>
    <col min="13321" max="13321" width="11.85546875" style="703" customWidth="1"/>
    <col min="13322" max="13322" width="13.28515625" style="703" customWidth="1"/>
    <col min="13323" max="13323" width="14.5703125" style="703" customWidth="1"/>
    <col min="13324" max="13324" width="12.42578125" style="703" customWidth="1"/>
    <col min="13325" max="13325" width="2.7109375" style="703" customWidth="1"/>
    <col min="13326" max="13568" width="9.140625" style="703"/>
    <col min="13569" max="13569" width="15.85546875" style="703" customWidth="1"/>
    <col min="13570" max="13570" width="28.85546875" style="703" customWidth="1"/>
    <col min="13571" max="13571" width="10.42578125" style="703" customWidth="1"/>
    <col min="13572" max="13572" width="10" style="703" customWidth="1"/>
    <col min="13573" max="13573" width="12" style="703" customWidth="1"/>
    <col min="13574" max="13576" width="12.85546875" style="703" customWidth="1"/>
    <col min="13577" max="13577" width="11.85546875" style="703" customWidth="1"/>
    <col min="13578" max="13578" width="13.28515625" style="703" customWidth="1"/>
    <col min="13579" max="13579" width="14.5703125" style="703" customWidth="1"/>
    <col min="13580" max="13580" width="12.42578125" style="703" customWidth="1"/>
    <col min="13581" max="13581" width="2.7109375" style="703" customWidth="1"/>
    <col min="13582" max="13824" width="9.140625" style="703"/>
    <col min="13825" max="13825" width="15.85546875" style="703" customWidth="1"/>
    <col min="13826" max="13826" width="28.85546875" style="703" customWidth="1"/>
    <col min="13827" max="13827" width="10.42578125" style="703" customWidth="1"/>
    <col min="13828" max="13828" width="10" style="703" customWidth="1"/>
    <col min="13829" max="13829" width="12" style="703" customWidth="1"/>
    <col min="13830" max="13832" width="12.85546875" style="703" customWidth="1"/>
    <col min="13833" max="13833" width="11.85546875" style="703" customWidth="1"/>
    <col min="13834" max="13834" width="13.28515625" style="703" customWidth="1"/>
    <col min="13835" max="13835" width="14.5703125" style="703" customWidth="1"/>
    <col min="13836" max="13836" width="12.42578125" style="703" customWidth="1"/>
    <col min="13837" max="13837" width="2.7109375" style="703" customWidth="1"/>
    <col min="13838" max="14080" width="9.140625" style="703"/>
    <col min="14081" max="14081" width="15.85546875" style="703" customWidth="1"/>
    <col min="14082" max="14082" width="28.85546875" style="703" customWidth="1"/>
    <col min="14083" max="14083" width="10.42578125" style="703" customWidth="1"/>
    <col min="14084" max="14084" width="10" style="703" customWidth="1"/>
    <col min="14085" max="14085" width="12" style="703" customWidth="1"/>
    <col min="14086" max="14088" width="12.85546875" style="703" customWidth="1"/>
    <col min="14089" max="14089" width="11.85546875" style="703" customWidth="1"/>
    <col min="14090" max="14090" width="13.28515625" style="703" customWidth="1"/>
    <col min="14091" max="14091" width="14.5703125" style="703" customWidth="1"/>
    <col min="14092" max="14092" width="12.42578125" style="703" customWidth="1"/>
    <col min="14093" max="14093" width="2.7109375" style="703" customWidth="1"/>
    <col min="14094" max="14336" width="9.140625" style="703"/>
    <col min="14337" max="14337" width="15.85546875" style="703" customWidth="1"/>
    <col min="14338" max="14338" width="28.85546875" style="703" customWidth="1"/>
    <col min="14339" max="14339" width="10.42578125" style="703" customWidth="1"/>
    <col min="14340" max="14340" width="10" style="703" customWidth="1"/>
    <col min="14341" max="14341" width="12" style="703" customWidth="1"/>
    <col min="14342" max="14344" width="12.85546875" style="703" customWidth="1"/>
    <col min="14345" max="14345" width="11.85546875" style="703" customWidth="1"/>
    <col min="14346" max="14346" width="13.28515625" style="703" customWidth="1"/>
    <col min="14347" max="14347" width="14.5703125" style="703" customWidth="1"/>
    <col min="14348" max="14348" width="12.42578125" style="703" customWidth="1"/>
    <col min="14349" max="14349" width="2.7109375" style="703" customWidth="1"/>
    <col min="14350" max="14592" width="9.140625" style="703"/>
    <col min="14593" max="14593" width="15.85546875" style="703" customWidth="1"/>
    <col min="14594" max="14594" width="28.85546875" style="703" customWidth="1"/>
    <col min="14595" max="14595" width="10.42578125" style="703" customWidth="1"/>
    <col min="14596" max="14596" width="10" style="703" customWidth="1"/>
    <col min="14597" max="14597" width="12" style="703" customWidth="1"/>
    <col min="14598" max="14600" width="12.85546875" style="703" customWidth="1"/>
    <col min="14601" max="14601" width="11.85546875" style="703" customWidth="1"/>
    <col min="14602" max="14602" width="13.28515625" style="703" customWidth="1"/>
    <col min="14603" max="14603" width="14.5703125" style="703" customWidth="1"/>
    <col min="14604" max="14604" width="12.42578125" style="703" customWidth="1"/>
    <col min="14605" max="14605" width="2.7109375" style="703" customWidth="1"/>
    <col min="14606" max="14848" width="9.140625" style="703"/>
    <col min="14849" max="14849" width="15.85546875" style="703" customWidth="1"/>
    <col min="14850" max="14850" width="28.85546875" style="703" customWidth="1"/>
    <col min="14851" max="14851" width="10.42578125" style="703" customWidth="1"/>
    <col min="14852" max="14852" width="10" style="703" customWidth="1"/>
    <col min="14853" max="14853" width="12" style="703" customWidth="1"/>
    <col min="14854" max="14856" width="12.85546875" style="703" customWidth="1"/>
    <col min="14857" max="14857" width="11.85546875" style="703" customWidth="1"/>
    <col min="14858" max="14858" width="13.28515625" style="703" customWidth="1"/>
    <col min="14859" max="14859" width="14.5703125" style="703" customWidth="1"/>
    <col min="14860" max="14860" width="12.42578125" style="703" customWidth="1"/>
    <col min="14861" max="14861" width="2.7109375" style="703" customWidth="1"/>
    <col min="14862" max="15104" width="9.140625" style="703"/>
    <col min="15105" max="15105" width="15.85546875" style="703" customWidth="1"/>
    <col min="15106" max="15106" width="28.85546875" style="703" customWidth="1"/>
    <col min="15107" max="15107" width="10.42578125" style="703" customWidth="1"/>
    <col min="15108" max="15108" width="10" style="703" customWidth="1"/>
    <col min="15109" max="15109" width="12" style="703" customWidth="1"/>
    <col min="15110" max="15112" width="12.85546875" style="703" customWidth="1"/>
    <col min="15113" max="15113" width="11.85546875" style="703" customWidth="1"/>
    <col min="15114" max="15114" width="13.28515625" style="703" customWidth="1"/>
    <col min="15115" max="15115" width="14.5703125" style="703" customWidth="1"/>
    <col min="15116" max="15116" width="12.42578125" style="703" customWidth="1"/>
    <col min="15117" max="15117" width="2.7109375" style="703" customWidth="1"/>
    <col min="15118" max="15360" width="9.140625" style="703"/>
    <col min="15361" max="15361" width="15.85546875" style="703" customWidth="1"/>
    <col min="15362" max="15362" width="28.85546875" style="703" customWidth="1"/>
    <col min="15363" max="15363" width="10.42578125" style="703" customWidth="1"/>
    <col min="15364" max="15364" width="10" style="703" customWidth="1"/>
    <col min="15365" max="15365" width="12" style="703" customWidth="1"/>
    <col min="15366" max="15368" width="12.85546875" style="703" customWidth="1"/>
    <col min="15369" max="15369" width="11.85546875" style="703" customWidth="1"/>
    <col min="15370" max="15370" width="13.28515625" style="703" customWidth="1"/>
    <col min="15371" max="15371" width="14.5703125" style="703" customWidth="1"/>
    <col min="15372" max="15372" width="12.42578125" style="703" customWidth="1"/>
    <col min="15373" max="15373" width="2.7109375" style="703" customWidth="1"/>
    <col min="15374" max="15616" width="9.140625" style="703"/>
    <col min="15617" max="15617" width="15.85546875" style="703" customWidth="1"/>
    <col min="15618" max="15618" width="28.85546875" style="703" customWidth="1"/>
    <col min="15619" max="15619" width="10.42578125" style="703" customWidth="1"/>
    <col min="15620" max="15620" width="10" style="703" customWidth="1"/>
    <col min="15621" max="15621" width="12" style="703" customWidth="1"/>
    <col min="15622" max="15624" width="12.85546875" style="703" customWidth="1"/>
    <col min="15625" max="15625" width="11.85546875" style="703" customWidth="1"/>
    <col min="15626" max="15626" width="13.28515625" style="703" customWidth="1"/>
    <col min="15627" max="15627" width="14.5703125" style="703" customWidth="1"/>
    <col min="15628" max="15628" width="12.42578125" style="703" customWidth="1"/>
    <col min="15629" max="15629" width="2.7109375" style="703" customWidth="1"/>
    <col min="15630" max="15872" width="9.140625" style="703"/>
    <col min="15873" max="15873" width="15.85546875" style="703" customWidth="1"/>
    <col min="15874" max="15874" width="28.85546875" style="703" customWidth="1"/>
    <col min="15875" max="15875" width="10.42578125" style="703" customWidth="1"/>
    <col min="15876" max="15876" width="10" style="703" customWidth="1"/>
    <col min="15877" max="15877" width="12" style="703" customWidth="1"/>
    <col min="15878" max="15880" width="12.85546875" style="703" customWidth="1"/>
    <col min="15881" max="15881" width="11.85546875" style="703" customWidth="1"/>
    <col min="15882" max="15882" width="13.28515625" style="703" customWidth="1"/>
    <col min="15883" max="15883" width="14.5703125" style="703" customWidth="1"/>
    <col min="15884" max="15884" width="12.42578125" style="703" customWidth="1"/>
    <col min="15885" max="15885" width="2.7109375" style="703" customWidth="1"/>
    <col min="15886" max="16128" width="9.140625" style="703"/>
    <col min="16129" max="16129" width="15.85546875" style="703" customWidth="1"/>
    <col min="16130" max="16130" width="28.85546875" style="703" customWidth="1"/>
    <col min="16131" max="16131" width="10.42578125" style="703" customWidth="1"/>
    <col min="16132" max="16132" width="10" style="703" customWidth="1"/>
    <col min="16133" max="16133" width="12" style="703" customWidth="1"/>
    <col min="16134" max="16136" width="12.85546875" style="703" customWidth="1"/>
    <col min="16137" max="16137" width="11.85546875" style="703" customWidth="1"/>
    <col min="16138" max="16138" width="13.28515625" style="703" customWidth="1"/>
    <col min="16139" max="16139" width="14.5703125" style="703" customWidth="1"/>
    <col min="16140" max="16140" width="12.42578125" style="703" customWidth="1"/>
    <col min="16141" max="16141" width="2.7109375" style="703" customWidth="1"/>
    <col min="16142" max="16384" width="9.140625" style="703"/>
  </cols>
  <sheetData>
    <row r="1" spans="1:15" s="164" customFormat="1" ht="20.25" customHeight="1">
      <c r="A1" s="2413" t="s">
        <v>0</v>
      </c>
      <c r="B1" s="2228"/>
      <c r="C1" s="2228"/>
      <c r="D1" s="2228"/>
      <c r="E1" s="2228"/>
      <c r="F1" s="2228"/>
      <c r="G1" s="2228"/>
      <c r="H1" s="2228"/>
      <c r="I1" s="2228"/>
      <c r="J1" s="2228"/>
      <c r="K1" s="2228"/>
      <c r="L1" s="2414"/>
      <c r="M1" s="1226"/>
      <c r="N1" s="1227"/>
      <c r="O1" s="164" t="s">
        <v>2808</v>
      </c>
    </row>
    <row r="2" spans="1:15" s="164" customFormat="1" ht="20.25" customHeight="1">
      <c r="A2" s="2415" t="s">
        <v>3314</v>
      </c>
      <c r="B2" s="2264"/>
      <c r="C2" s="2264"/>
      <c r="D2" s="2264"/>
      <c r="E2" s="2264"/>
      <c r="F2" s="2264"/>
      <c r="G2" s="2264"/>
      <c r="H2" s="2264"/>
      <c r="I2" s="2264"/>
      <c r="J2" s="2264"/>
      <c r="K2" s="2264"/>
      <c r="L2" s="2416"/>
      <c r="M2" s="1224"/>
      <c r="N2" s="1227"/>
      <c r="O2" s="164" t="s">
        <v>2789</v>
      </c>
    </row>
    <row r="3" spans="1:15" s="164" customFormat="1" ht="19.5" customHeight="1">
      <c r="A3" s="2417" t="s">
        <v>3315</v>
      </c>
      <c r="B3" s="2230"/>
      <c r="C3" s="2230"/>
      <c r="D3" s="2230"/>
      <c r="E3" s="2230"/>
      <c r="F3" s="2230"/>
      <c r="G3" s="2230"/>
      <c r="H3" s="2230"/>
      <c r="I3" s="2230"/>
      <c r="J3" s="2230"/>
      <c r="K3" s="2230"/>
      <c r="L3" s="2418"/>
      <c r="M3" s="1225"/>
      <c r="N3" s="1227"/>
      <c r="O3" s="164" t="s">
        <v>3269</v>
      </c>
    </row>
    <row r="4" spans="1:15" s="164" customFormat="1" ht="15" customHeight="1">
      <c r="A4" s="2417" t="s">
        <v>3</v>
      </c>
      <c r="B4" s="2230"/>
      <c r="C4" s="2230"/>
      <c r="D4" s="2230"/>
      <c r="E4" s="2230"/>
      <c r="F4" s="2230"/>
      <c r="G4" s="2230"/>
      <c r="H4" s="2230"/>
      <c r="I4" s="2230"/>
      <c r="J4" s="2230"/>
      <c r="K4" s="2230"/>
      <c r="L4" s="2418"/>
      <c r="M4" s="1225"/>
      <c r="N4" s="1227"/>
      <c r="O4" s="164" t="s">
        <v>3428</v>
      </c>
    </row>
    <row r="5" spans="1:15" s="164" customFormat="1" ht="15" customHeight="1" thickBot="1">
      <c r="A5" s="2419" t="s">
        <v>4</v>
      </c>
      <c r="B5" s="2420"/>
      <c r="C5" s="2420"/>
      <c r="D5" s="2420"/>
      <c r="E5" s="2420"/>
      <c r="F5" s="2420"/>
      <c r="G5" s="2420"/>
      <c r="H5" s="2420"/>
      <c r="I5" s="2420"/>
      <c r="J5" s="2420"/>
      <c r="K5" s="2420"/>
      <c r="L5" s="2421"/>
      <c r="M5" s="1225"/>
      <c r="N5" s="1227"/>
    </row>
    <row r="6" spans="1:15" s="108" customFormat="1">
      <c r="A6" s="1230" t="s">
        <v>13</v>
      </c>
      <c r="B6" s="1231" t="str">
        <f>ORÇAMENTO!$C$6</f>
        <v>PAVIMENTAÇÃO URBANA EM SANTO ANTONIO DO LESTE</v>
      </c>
      <c r="C6" s="1232"/>
      <c r="D6" s="1232"/>
      <c r="E6" s="1233"/>
      <c r="F6" s="1233"/>
      <c r="G6" s="1233"/>
      <c r="H6" s="1233"/>
      <c r="I6" s="1233"/>
      <c r="J6" s="1233"/>
      <c r="K6" s="1233"/>
      <c r="L6" s="1234"/>
      <c r="M6" s="702"/>
      <c r="N6" s="702"/>
    </row>
    <row r="7" spans="1:15" s="108" customFormat="1">
      <c r="A7" s="109" t="s">
        <v>50</v>
      </c>
      <c r="B7" s="124" t="str">
        <f>ORÇAMENTO!$C$7</f>
        <v>AVENIDA FORTALEZA TRECHO 01</v>
      </c>
      <c r="C7" s="110"/>
      <c r="D7" s="110"/>
      <c r="E7" s="111"/>
      <c r="F7" s="111"/>
      <c r="G7" s="111"/>
      <c r="H7" s="111"/>
      <c r="I7" s="111"/>
      <c r="J7" s="111"/>
      <c r="K7" s="111"/>
      <c r="L7" s="1228"/>
      <c r="M7" s="702"/>
      <c r="N7" s="702"/>
    </row>
    <row r="8" spans="1:15" s="108" customFormat="1">
      <c r="A8" s="109" t="s">
        <v>31</v>
      </c>
      <c r="B8" s="124" t="str">
        <f>ORÇAMENTO!$C$8</f>
        <v>PREFEITURA MUNICIPAL DE SANTO ANTONIO DO LESTE</v>
      </c>
      <c r="C8" s="110"/>
      <c r="D8" s="110"/>
      <c r="E8" s="111"/>
      <c r="F8" s="111"/>
      <c r="G8" s="111"/>
      <c r="H8" s="111"/>
      <c r="I8" s="111"/>
      <c r="J8" s="111"/>
      <c r="K8" s="111"/>
      <c r="L8" s="1228"/>
      <c r="M8" s="702"/>
      <c r="N8" s="702"/>
    </row>
    <row r="9" spans="1:15" s="108" customFormat="1" ht="13.5" thickBot="1">
      <c r="A9" s="153" t="s">
        <v>15</v>
      </c>
      <c r="B9" s="1243" t="str">
        <f>ORÇAMENTO!$C$9</f>
        <v>JANEIRO/2022</v>
      </c>
      <c r="C9" s="1221"/>
      <c r="D9" s="1221"/>
      <c r="E9" s="1223"/>
      <c r="F9" s="1223"/>
      <c r="G9" s="1223"/>
      <c r="H9" s="1223"/>
      <c r="I9" s="1223"/>
      <c r="J9" s="1223"/>
      <c r="K9" s="1223"/>
      <c r="L9" s="1229"/>
      <c r="M9" s="702"/>
      <c r="N9" s="702"/>
    </row>
    <row r="10" spans="1:15" ht="13.5" thickBot="1">
      <c r="A10" s="1241"/>
      <c r="B10" s="702"/>
      <c r="C10" s="702"/>
      <c r="D10" s="702"/>
      <c r="E10" s="702"/>
      <c r="F10" s="702"/>
      <c r="G10" s="702"/>
      <c r="H10" s="702"/>
      <c r="I10" s="702"/>
      <c r="J10" s="702"/>
      <c r="K10" s="702"/>
      <c r="L10" s="1220"/>
      <c r="N10" s="702"/>
    </row>
    <row r="11" spans="1:15" ht="21" customHeight="1">
      <c r="A11" s="2448" t="s">
        <v>4219</v>
      </c>
      <c r="B11" s="2449"/>
      <c r="C11" s="2449"/>
      <c r="D11" s="2449"/>
      <c r="E11" s="2449"/>
      <c r="F11" s="2449"/>
      <c r="G11" s="2449"/>
      <c r="H11" s="2449"/>
      <c r="I11" s="2449"/>
      <c r="J11" s="2449"/>
      <c r="K11" s="2449"/>
      <c r="L11" s="2450"/>
    </row>
    <row r="12" spans="1:15" ht="19.5" customHeight="1">
      <c r="A12" s="820" t="s">
        <v>4220</v>
      </c>
      <c r="B12" s="704"/>
      <c r="C12" s="704"/>
      <c r="D12" s="704"/>
      <c r="E12" s="705" t="s">
        <v>4221</v>
      </c>
      <c r="F12" s="704" t="s">
        <v>4222</v>
      </c>
      <c r="G12" s="704"/>
      <c r="H12" s="704"/>
      <c r="I12" s="706"/>
      <c r="J12" s="705" t="s">
        <v>4223</v>
      </c>
      <c r="K12" s="707" t="str">
        <f>'5914333'!K12</f>
        <v>abril/2020</v>
      </c>
      <c r="L12" s="821"/>
    </row>
    <row r="13" spans="1:15" ht="21" customHeight="1">
      <c r="A13" s="820" t="s">
        <v>8808</v>
      </c>
      <c r="B13" s="708"/>
      <c r="C13" s="708"/>
      <c r="D13" s="709"/>
      <c r="E13" s="709"/>
      <c r="F13" s="710"/>
      <c r="G13" s="710"/>
      <c r="H13" s="710"/>
      <c r="I13" s="710"/>
      <c r="J13" s="710" t="s">
        <v>4224</v>
      </c>
      <c r="K13" s="1100">
        <v>7.7610400000000004</v>
      </c>
      <c r="L13" s="822" t="s">
        <v>3367</v>
      </c>
    </row>
    <row r="14" spans="1:15" ht="14.25" customHeight="1">
      <c r="A14" s="2356" t="s">
        <v>4226</v>
      </c>
      <c r="B14" s="2359" t="s">
        <v>4227</v>
      </c>
      <c r="C14" s="712"/>
      <c r="D14" s="2359" t="s">
        <v>4228</v>
      </c>
      <c r="E14" s="2359" t="s">
        <v>4229</v>
      </c>
      <c r="F14" s="2362"/>
      <c r="G14" s="2364" t="s">
        <v>4230</v>
      </c>
      <c r="H14" s="2365"/>
      <c r="I14" s="2366"/>
      <c r="J14" s="2364" t="s">
        <v>4231</v>
      </c>
      <c r="K14" s="2365"/>
      <c r="L14" s="2367"/>
    </row>
    <row r="15" spans="1:15" ht="12.75" customHeight="1">
      <c r="A15" s="2357"/>
      <c r="B15" s="2360"/>
      <c r="C15" s="713"/>
      <c r="D15" s="2360"/>
      <c r="E15" s="2361"/>
      <c r="F15" s="2363"/>
      <c r="G15" s="2364" t="s">
        <v>4232</v>
      </c>
      <c r="H15" s="2366"/>
      <c r="I15" s="778" t="s">
        <v>4233</v>
      </c>
      <c r="J15" s="2364" t="s">
        <v>4232</v>
      </c>
      <c r="K15" s="2365"/>
      <c r="L15" s="823" t="s">
        <v>4233</v>
      </c>
    </row>
    <row r="16" spans="1:15" ht="12.75" customHeight="1">
      <c r="A16" s="2358"/>
      <c r="B16" s="2361"/>
      <c r="C16" s="714"/>
      <c r="D16" s="2361"/>
      <c r="E16" s="779" t="s">
        <v>4234</v>
      </c>
      <c r="F16" s="779" t="s">
        <v>4235</v>
      </c>
      <c r="G16" s="782" t="s">
        <v>4236</v>
      </c>
      <c r="H16" s="779" t="s">
        <v>4237</v>
      </c>
      <c r="I16" s="715" t="s">
        <v>4238</v>
      </c>
      <c r="J16" s="782" t="s">
        <v>4236</v>
      </c>
      <c r="K16" s="779" t="s">
        <v>4237</v>
      </c>
      <c r="L16" s="824" t="s">
        <v>4238</v>
      </c>
    </row>
    <row r="17" spans="1:14" ht="22.5" customHeight="1">
      <c r="A17" s="825" t="s">
        <v>4239</v>
      </c>
      <c r="B17" s="2476" t="s">
        <v>4326</v>
      </c>
      <c r="C17" s="2476"/>
      <c r="D17" s="841">
        <v>1</v>
      </c>
      <c r="E17" s="841">
        <v>1</v>
      </c>
      <c r="F17" s="841">
        <v>0</v>
      </c>
      <c r="G17" s="719">
        <f>VLOOKUP(A17,'SERVIÇO OUT SICRO '!$B:$J,6,FALSE)</f>
        <v>123.8068</v>
      </c>
      <c r="H17" s="719">
        <f>VLOOKUP(A17,'SERVIÇO OUT SICRO '!B:J,7,FALSE)</f>
        <v>47.1554</v>
      </c>
      <c r="I17" s="721">
        <f>D17*((E17*G17)+(H17*F17))</f>
        <v>123.8068</v>
      </c>
      <c r="J17" s="719">
        <f>VLOOKUP(A17,'SERVIÇO OUT SICRO '!$B:$J,8,FALSE)</f>
        <v>121.36150000000001</v>
      </c>
      <c r="K17" s="719">
        <f>VLOOKUP(A17,'SERVIÇO OUT SICRO '!$B:$J,9,FALSE)</f>
        <v>44.710099999999997</v>
      </c>
      <c r="L17" s="880">
        <f>D17*((E17*J17)+(K17*F17))</f>
        <v>121.36150000000001</v>
      </c>
    </row>
    <row r="18" spans="1:14" ht="12.75" customHeight="1">
      <c r="A18" s="2371" t="s">
        <v>4241</v>
      </c>
      <c r="B18" s="2372"/>
      <c r="C18" s="2372"/>
      <c r="D18" s="2372"/>
      <c r="E18" s="2372"/>
      <c r="F18" s="2372"/>
      <c r="G18" s="2372"/>
      <c r="H18" s="723"/>
      <c r="I18" s="724">
        <f>SUM(I17:I17)</f>
        <v>123.8068</v>
      </c>
      <c r="J18" s="725"/>
      <c r="K18" s="726"/>
      <c r="L18" s="826">
        <f>SUM(L17:L17)</f>
        <v>121.36150000000001</v>
      </c>
      <c r="N18" s="728"/>
    </row>
    <row r="19" spans="1:14" ht="8.1" customHeight="1">
      <c r="A19" s="827"/>
      <c r="B19" s="783"/>
      <c r="C19" s="783"/>
      <c r="D19" s="783"/>
      <c r="E19" s="783"/>
      <c r="F19" s="783"/>
      <c r="G19" s="783"/>
      <c r="H19" s="783"/>
      <c r="I19" s="729"/>
      <c r="J19" s="725"/>
      <c r="K19" s="726"/>
      <c r="L19" s="828"/>
      <c r="N19" s="728"/>
    </row>
    <row r="20" spans="1:14" ht="12.75" customHeight="1">
      <c r="A20" s="2356" t="s">
        <v>3924</v>
      </c>
      <c r="B20" s="2359" t="s">
        <v>4242</v>
      </c>
      <c r="C20" s="780"/>
      <c r="D20" s="2359" t="s">
        <v>4228</v>
      </c>
      <c r="E20" s="2359" t="s">
        <v>30</v>
      </c>
      <c r="F20" s="780"/>
      <c r="G20" s="2364" t="s">
        <v>4230</v>
      </c>
      <c r="H20" s="2365"/>
      <c r="I20" s="2366"/>
      <c r="J20" s="2364" t="s">
        <v>4231</v>
      </c>
      <c r="K20" s="2365"/>
      <c r="L20" s="2367"/>
      <c r="N20" s="728"/>
    </row>
    <row r="21" spans="1:14" ht="12.75" customHeight="1">
      <c r="A21" s="2358"/>
      <c r="B21" s="2361"/>
      <c r="C21" s="714"/>
      <c r="D21" s="2361"/>
      <c r="E21" s="2361"/>
      <c r="F21" s="730"/>
      <c r="G21" s="782" t="s">
        <v>4243</v>
      </c>
      <c r="H21" s="2361" t="s">
        <v>4244</v>
      </c>
      <c r="I21" s="2363"/>
      <c r="J21" s="782" t="s">
        <v>4243</v>
      </c>
      <c r="K21" s="2361" t="s">
        <v>4244</v>
      </c>
      <c r="L21" s="2373"/>
    </row>
    <row r="22" spans="1:14" ht="12.75" customHeight="1">
      <c r="A22" s="829" t="s">
        <v>4248</v>
      </c>
      <c r="B22" s="731" t="s">
        <v>4249</v>
      </c>
      <c r="C22" s="717"/>
      <c r="D22" s="732">
        <v>4</v>
      </c>
      <c r="E22" s="732" t="s">
        <v>4247</v>
      </c>
      <c r="F22" s="702"/>
      <c r="G22" s="719">
        <f>VLOOKUP(A22,'SERVIÇO OUT SICRO '!$B:$J,6,FALSE)</f>
        <v>17.14</v>
      </c>
      <c r="H22" s="2368">
        <f>G22*D22</f>
        <v>68.56</v>
      </c>
      <c r="I22" s="2369"/>
      <c r="J22" s="719">
        <f>VLOOKUP(A22,'SERVIÇO OUT SICRO '!$B:$J,7,FALSE)</f>
        <v>15.5442</v>
      </c>
      <c r="K22" s="2368">
        <f>J22*D22</f>
        <v>62.1768</v>
      </c>
      <c r="L22" s="2370"/>
    </row>
    <row r="23" spans="1:14" ht="12.75" customHeight="1">
      <c r="A23" s="2371" t="s">
        <v>4250</v>
      </c>
      <c r="B23" s="2372"/>
      <c r="C23" s="2372"/>
      <c r="D23" s="2372"/>
      <c r="E23" s="2372"/>
      <c r="F23" s="2372"/>
      <c r="G23" s="2372"/>
      <c r="H23" s="2374">
        <f>SUM(H22:I22)</f>
        <v>68.56</v>
      </c>
      <c r="I23" s="2374"/>
      <c r="J23" s="734"/>
      <c r="K23" s="2374">
        <f>SUM(K22:L22)</f>
        <v>62.1768</v>
      </c>
      <c r="L23" s="2376"/>
    </row>
    <row r="24" spans="1:14" ht="8.1" customHeight="1">
      <c r="A24" s="827"/>
      <c r="B24" s="783"/>
      <c r="C24" s="783"/>
      <c r="D24" s="783"/>
      <c r="E24" s="783"/>
      <c r="F24" s="783"/>
      <c r="G24" s="783"/>
      <c r="H24" s="785"/>
      <c r="I24" s="785"/>
      <c r="J24" s="735"/>
      <c r="K24" s="785"/>
      <c r="L24" s="830"/>
    </row>
    <row r="25" spans="1:14">
      <c r="A25" s="2377" t="s">
        <v>4251</v>
      </c>
      <c r="B25" s="2378"/>
      <c r="C25" s="2378"/>
      <c r="D25" s="2378"/>
      <c r="E25" s="2378"/>
      <c r="F25" s="2379"/>
      <c r="G25" s="2364" t="s">
        <v>4230</v>
      </c>
      <c r="H25" s="2365"/>
      <c r="I25" s="2366"/>
      <c r="J25" s="2364" t="s">
        <v>4231</v>
      </c>
      <c r="K25" s="2365"/>
      <c r="L25" s="2367"/>
    </row>
    <row r="26" spans="1:14">
      <c r="A26" s="2380"/>
      <c r="B26" s="2381"/>
      <c r="C26" s="2381"/>
      <c r="D26" s="2381"/>
      <c r="E26" s="2381"/>
      <c r="F26" s="2382"/>
      <c r="G26" s="2383">
        <f>(H23+I18)/K13</f>
        <v>24.786214218712956</v>
      </c>
      <c r="H26" s="2384"/>
      <c r="I26" s="2385"/>
      <c r="J26" s="2383">
        <f>(K23+L18)/K13</f>
        <v>23.648673373671567</v>
      </c>
      <c r="K26" s="2384"/>
      <c r="L26" s="2386"/>
    </row>
    <row r="27" spans="1:14" ht="8.1" customHeight="1">
      <c r="A27" s="831"/>
      <c r="B27" s="736"/>
      <c r="C27" s="736"/>
      <c r="D27" s="736"/>
      <c r="E27" s="736"/>
      <c r="F27" s="736"/>
      <c r="G27" s="736"/>
      <c r="H27" s="736"/>
      <c r="I27" s="736"/>
      <c r="J27" s="736"/>
      <c r="K27" s="737"/>
      <c r="L27" s="832"/>
    </row>
    <row r="28" spans="1:14" ht="15" customHeight="1">
      <c r="A28" s="833" t="s">
        <v>4252</v>
      </c>
      <c r="B28" s="781" t="s">
        <v>4253</v>
      </c>
      <c r="C28" s="738"/>
      <c r="D28" s="781" t="s">
        <v>4228</v>
      </c>
      <c r="E28" s="781" t="s">
        <v>4254</v>
      </c>
      <c r="F28" s="738"/>
      <c r="G28" s="710"/>
      <c r="H28" s="710" t="s">
        <v>4255</v>
      </c>
      <c r="I28" s="710"/>
      <c r="J28" s="781"/>
      <c r="K28" s="2365" t="s">
        <v>4256</v>
      </c>
      <c r="L28" s="2367"/>
      <c r="M28" s="739"/>
    </row>
    <row r="29" spans="1:14" ht="6" customHeight="1">
      <c r="A29" s="834"/>
      <c r="B29" s="786"/>
      <c r="C29" s="819"/>
      <c r="D29" s="786"/>
      <c r="E29" s="786"/>
      <c r="F29" s="819"/>
      <c r="G29" s="2444"/>
      <c r="H29" s="2444"/>
      <c r="I29" s="2444"/>
      <c r="J29" s="786"/>
      <c r="K29" s="2444"/>
      <c r="L29" s="2445"/>
      <c r="M29" s="739"/>
    </row>
    <row r="30" spans="1:14">
      <c r="A30" s="2371" t="s">
        <v>4257</v>
      </c>
      <c r="B30" s="2372"/>
      <c r="C30" s="2372"/>
      <c r="D30" s="2372"/>
      <c r="E30" s="2372"/>
      <c r="F30" s="2372"/>
      <c r="G30" s="2372"/>
      <c r="H30" s="2372"/>
      <c r="I30" s="2372"/>
      <c r="J30" s="2372"/>
      <c r="K30" s="2387">
        <f>SUM(K29:L29)</f>
        <v>0</v>
      </c>
      <c r="L30" s="2388"/>
      <c r="M30" s="740"/>
    </row>
    <row r="31" spans="1:14" ht="8.1" customHeight="1">
      <c r="A31" s="827"/>
      <c r="B31" s="783"/>
      <c r="C31" s="783"/>
      <c r="D31" s="783"/>
      <c r="E31" s="783"/>
      <c r="F31" s="783"/>
      <c r="G31" s="783"/>
      <c r="H31" s="783"/>
      <c r="I31" s="783"/>
      <c r="J31" s="783"/>
      <c r="K31" s="784"/>
      <c r="L31" s="828"/>
      <c r="M31" s="740"/>
    </row>
    <row r="32" spans="1:14">
      <c r="A32" s="2356" t="s">
        <v>4258</v>
      </c>
      <c r="B32" s="2359" t="s">
        <v>4259</v>
      </c>
      <c r="C32" s="780"/>
      <c r="D32" s="2359"/>
      <c r="E32" s="2359" t="s">
        <v>4228</v>
      </c>
      <c r="F32" s="2362" t="s">
        <v>4254</v>
      </c>
      <c r="G32" s="2364" t="s">
        <v>4230</v>
      </c>
      <c r="H32" s="2365"/>
      <c r="I32" s="2366"/>
      <c r="J32" s="2364" t="s">
        <v>4231</v>
      </c>
      <c r="K32" s="2365"/>
      <c r="L32" s="2367"/>
      <c r="M32" s="740"/>
    </row>
    <row r="33" spans="1:15">
      <c r="A33" s="2358"/>
      <c r="B33" s="2361"/>
      <c r="C33" s="714"/>
      <c r="D33" s="2361"/>
      <c r="E33" s="2361"/>
      <c r="F33" s="2363"/>
      <c r="G33" s="782" t="s">
        <v>4256</v>
      </c>
      <c r="H33" s="2361" t="s">
        <v>4260</v>
      </c>
      <c r="I33" s="2363"/>
      <c r="J33" s="782" t="s">
        <v>4256</v>
      </c>
      <c r="K33" s="2361" t="s">
        <v>4260</v>
      </c>
      <c r="L33" s="2373"/>
      <c r="M33" s="740"/>
    </row>
    <row r="34" spans="1:15" ht="6.75" customHeight="1">
      <c r="A34" s="836"/>
      <c r="B34" s="2396"/>
      <c r="C34" s="2396"/>
      <c r="D34" s="742"/>
      <c r="E34" s="840"/>
      <c r="F34" s="742"/>
      <c r="G34" s="788"/>
      <c r="H34" s="2389"/>
      <c r="I34" s="2389"/>
      <c r="J34" s="743"/>
      <c r="K34" s="2389"/>
      <c r="L34" s="2391"/>
      <c r="M34" s="740"/>
    </row>
    <row r="35" spans="1:15">
      <c r="A35" s="2371" t="s">
        <v>4262</v>
      </c>
      <c r="B35" s="2372"/>
      <c r="C35" s="2372"/>
      <c r="D35" s="2372"/>
      <c r="E35" s="2372"/>
      <c r="F35" s="2372"/>
      <c r="G35" s="2372"/>
      <c r="H35" s="2392">
        <f>H34</f>
        <v>0</v>
      </c>
      <c r="I35" s="2392"/>
      <c r="J35" s="744"/>
      <c r="K35" s="2394">
        <f>K34</f>
        <v>0</v>
      </c>
      <c r="L35" s="2395"/>
      <c r="M35" s="740"/>
    </row>
    <row r="36" spans="1:15" ht="8.1" customHeight="1">
      <c r="A36" s="831"/>
      <c r="B36" s="736"/>
      <c r="C36" s="736"/>
      <c r="D36" s="736"/>
      <c r="E36" s="745"/>
      <c r="F36" s="745"/>
      <c r="G36" s="745"/>
      <c r="H36" s="745"/>
      <c r="I36" s="745"/>
      <c r="J36" s="745"/>
      <c r="K36" s="746"/>
      <c r="L36" s="837"/>
      <c r="M36" s="740"/>
    </row>
    <row r="37" spans="1:15">
      <c r="A37" s="2356" t="s">
        <v>4263</v>
      </c>
      <c r="B37" s="2359" t="s">
        <v>4264</v>
      </c>
      <c r="C37" s="780"/>
      <c r="D37" s="2359" t="s">
        <v>28</v>
      </c>
      <c r="E37" s="2359" t="s">
        <v>4228</v>
      </c>
      <c r="F37" s="2362" t="s">
        <v>4254</v>
      </c>
      <c r="G37" s="2364" t="s">
        <v>4230</v>
      </c>
      <c r="H37" s="2365"/>
      <c r="I37" s="2366"/>
      <c r="J37" s="2364" t="s">
        <v>4231</v>
      </c>
      <c r="K37" s="2365"/>
      <c r="L37" s="2367"/>
      <c r="M37" s="740"/>
    </row>
    <row r="38" spans="1:15">
      <c r="A38" s="2358"/>
      <c r="B38" s="2361"/>
      <c r="C38" s="714"/>
      <c r="D38" s="2361"/>
      <c r="E38" s="2361"/>
      <c r="F38" s="2363"/>
      <c r="G38" s="782" t="s">
        <v>4256</v>
      </c>
      <c r="H38" s="2361" t="s">
        <v>4260</v>
      </c>
      <c r="I38" s="2363"/>
      <c r="J38" s="782" t="s">
        <v>4256</v>
      </c>
      <c r="K38" s="2361" t="s">
        <v>4260</v>
      </c>
      <c r="L38" s="2373"/>
      <c r="M38" s="740"/>
    </row>
    <row r="39" spans="1:15" ht="5.25" customHeight="1">
      <c r="A39" s="836"/>
      <c r="B39" s="2396"/>
      <c r="C39" s="2396"/>
      <c r="D39" s="747"/>
      <c r="E39" s="747"/>
      <c r="F39" s="747"/>
      <c r="G39" s="748"/>
      <c r="H39" s="2397"/>
      <c r="I39" s="2398"/>
      <c r="J39" s="748"/>
      <c r="K39" s="2397"/>
      <c r="L39" s="2443"/>
      <c r="M39" s="740"/>
    </row>
    <row r="40" spans="1:15">
      <c r="A40" s="2371" t="s">
        <v>4266</v>
      </c>
      <c r="B40" s="2372"/>
      <c r="C40" s="2372"/>
      <c r="D40" s="2372"/>
      <c r="E40" s="2372"/>
      <c r="F40" s="2372"/>
      <c r="G40" s="2372"/>
      <c r="H40" s="2392">
        <f>SUM(H39:I39)</f>
        <v>0</v>
      </c>
      <c r="I40" s="2393"/>
      <c r="J40" s="749"/>
      <c r="K40" s="2392">
        <f>SUM(K39:L39)</f>
        <v>0</v>
      </c>
      <c r="L40" s="2401"/>
      <c r="M40" s="740"/>
    </row>
    <row r="41" spans="1:15" ht="8.1" customHeight="1">
      <c r="A41" s="831"/>
      <c r="B41" s="736"/>
      <c r="C41" s="736"/>
      <c r="D41" s="736"/>
      <c r="E41" s="745"/>
      <c r="F41" s="745"/>
      <c r="G41" s="745"/>
      <c r="H41" s="745"/>
      <c r="I41" s="745"/>
      <c r="J41" s="745"/>
      <c r="K41" s="746"/>
      <c r="L41" s="837"/>
      <c r="M41" s="740"/>
    </row>
    <row r="42" spans="1:15">
      <c r="A42" s="2356" t="s">
        <v>4267</v>
      </c>
      <c r="B42" s="2359" t="s">
        <v>4268</v>
      </c>
      <c r="C42" s="780"/>
      <c r="D42" s="750"/>
      <c r="E42" s="2359" t="s">
        <v>4228</v>
      </c>
      <c r="F42" s="2359" t="s">
        <v>4254</v>
      </c>
      <c r="G42" s="2365" t="s">
        <v>27</v>
      </c>
      <c r="H42" s="2365"/>
      <c r="I42" s="2365"/>
      <c r="J42" s="2359" t="s">
        <v>4256</v>
      </c>
      <c r="K42" s="2359"/>
      <c r="L42" s="2402"/>
      <c r="M42" s="740"/>
    </row>
    <row r="43" spans="1:15">
      <c r="A43" s="2358"/>
      <c r="B43" s="2361"/>
      <c r="C43" s="714"/>
      <c r="D43" s="730"/>
      <c r="E43" s="2361"/>
      <c r="F43" s="2361"/>
      <c r="G43" s="779" t="s">
        <v>2800</v>
      </c>
      <c r="H43" s="779" t="s">
        <v>2801</v>
      </c>
      <c r="I43" s="779" t="s">
        <v>2802</v>
      </c>
      <c r="J43" s="2361"/>
      <c r="K43" s="2361"/>
      <c r="L43" s="2373"/>
      <c r="M43" s="740"/>
    </row>
    <row r="44" spans="1:15" ht="8.25" customHeight="1">
      <c r="A44" s="838"/>
      <c r="B44" s="2396"/>
      <c r="C44" s="2396"/>
      <c r="D44" s="752"/>
      <c r="E44" s="747"/>
      <c r="F44" s="747"/>
      <c r="G44" s="747"/>
      <c r="H44" s="747"/>
      <c r="I44" s="747"/>
      <c r="J44" s="753"/>
      <c r="K44" s="754"/>
      <c r="L44" s="839"/>
      <c r="M44" s="740"/>
    </row>
    <row r="45" spans="1:15" ht="8.1" customHeight="1">
      <c r="A45" s="831"/>
      <c r="B45" s="736"/>
      <c r="C45" s="736"/>
      <c r="D45" s="736"/>
      <c r="E45" s="745"/>
      <c r="F45" s="745"/>
      <c r="G45" s="745"/>
      <c r="H45" s="745"/>
      <c r="I45" s="745"/>
      <c r="J45" s="745"/>
      <c r="K45" s="746"/>
      <c r="L45" s="837"/>
      <c r="M45" s="740"/>
    </row>
    <row r="46" spans="1:15">
      <c r="A46" s="2377" t="s">
        <v>4270</v>
      </c>
      <c r="B46" s="2378"/>
      <c r="C46" s="2378"/>
      <c r="D46" s="2378"/>
      <c r="E46" s="2378"/>
      <c r="F46" s="2379"/>
      <c r="G46" s="2364" t="s">
        <v>4230</v>
      </c>
      <c r="H46" s="2365"/>
      <c r="I46" s="2366"/>
      <c r="J46" s="2364" t="s">
        <v>4231</v>
      </c>
      <c r="K46" s="2365"/>
      <c r="L46" s="2367"/>
      <c r="M46" s="740"/>
    </row>
    <row r="47" spans="1:15" ht="15" customHeight="1">
      <c r="A47" s="2380"/>
      <c r="B47" s="2381"/>
      <c r="C47" s="2381"/>
      <c r="D47" s="2381"/>
      <c r="E47" s="2381"/>
      <c r="F47" s="2382"/>
      <c r="G47" s="2469">
        <f>ROUND(H40+K30+H35+G26,2)</f>
        <v>24.79</v>
      </c>
      <c r="H47" s="2470"/>
      <c r="I47" s="2471"/>
      <c r="J47" s="2472">
        <f>K40+K35+K30+J26</f>
        <v>23.648673373671567</v>
      </c>
      <c r="K47" s="2472"/>
      <c r="L47" s="2473"/>
    </row>
    <row r="48" spans="1:15" s="702" customFormat="1">
      <c r="A48" s="2464" t="s">
        <v>4273</v>
      </c>
      <c r="B48" s="2404"/>
      <c r="C48" s="2404"/>
      <c r="D48" s="2404"/>
      <c r="E48" s="2404"/>
      <c r="F48" s="2404"/>
      <c r="G48" s="2404"/>
      <c r="H48" s="2404"/>
      <c r="I48" s="2404"/>
      <c r="J48" s="2404"/>
      <c r="K48" s="2404"/>
      <c r="L48" s="2465"/>
      <c r="N48" s="703"/>
      <c r="O48" s="703"/>
    </row>
    <row r="49" spans="1:15" s="702" customFormat="1" ht="13.5" thickBot="1">
      <c r="A49" s="2466" t="s">
        <v>4274</v>
      </c>
      <c r="B49" s="2467"/>
      <c r="C49" s="2467"/>
      <c r="D49" s="2467"/>
      <c r="E49" s="2467"/>
      <c r="F49" s="2467"/>
      <c r="G49" s="2467"/>
      <c r="H49" s="2467"/>
      <c r="I49" s="2467"/>
      <c r="J49" s="2467"/>
      <c r="K49" s="2467"/>
      <c r="L49" s="2468"/>
      <c r="N49" s="703"/>
      <c r="O49" s="703"/>
    </row>
  </sheetData>
  <mergeCells count="83">
    <mergeCell ref="A1:L1"/>
    <mergeCell ref="A2:L2"/>
    <mergeCell ref="A3:L3"/>
    <mergeCell ref="A4:L4"/>
    <mergeCell ref="A5:L5"/>
    <mergeCell ref="A48:L48"/>
    <mergeCell ref="A49:L49"/>
    <mergeCell ref="B44:C44"/>
    <mergeCell ref="A46:F47"/>
    <mergeCell ref="G46:I46"/>
    <mergeCell ref="J46:L46"/>
    <mergeCell ref="G47:I47"/>
    <mergeCell ref="J47:L47"/>
    <mergeCell ref="A42:A43"/>
    <mergeCell ref="B42:B43"/>
    <mergeCell ref="E42:E43"/>
    <mergeCell ref="F42:F43"/>
    <mergeCell ref="G42:I42"/>
    <mergeCell ref="B39:C39"/>
    <mergeCell ref="H39:I39"/>
    <mergeCell ref="K39:L39"/>
    <mergeCell ref="A40:G40"/>
    <mergeCell ref="H40:I40"/>
    <mergeCell ref="K40:L40"/>
    <mergeCell ref="G37:I37"/>
    <mergeCell ref="J37:L37"/>
    <mergeCell ref="J42:L43"/>
    <mergeCell ref="H38:I38"/>
    <mergeCell ref="K38:L38"/>
    <mergeCell ref="A37:A38"/>
    <mergeCell ref="B37:B38"/>
    <mergeCell ref="D37:D38"/>
    <mergeCell ref="E37:E38"/>
    <mergeCell ref="F37:F38"/>
    <mergeCell ref="B34:C34"/>
    <mergeCell ref="H34:I34"/>
    <mergeCell ref="K34:L34"/>
    <mergeCell ref="A35:G35"/>
    <mergeCell ref="H35:I35"/>
    <mergeCell ref="K35:L35"/>
    <mergeCell ref="G29:I29"/>
    <mergeCell ref="K29:L29"/>
    <mergeCell ref="A30:J30"/>
    <mergeCell ref="K30:L30"/>
    <mergeCell ref="A32:A33"/>
    <mergeCell ref="B32:B33"/>
    <mergeCell ref="D32:D33"/>
    <mergeCell ref="E32:E33"/>
    <mergeCell ref="F32:F33"/>
    <mergeCell ref="G32:I32"/>
    <mergeCell ref="J32:L32"/>
    <mergeCell ref="H33:I33"/>
    <mergeCell ref="K33:L33"/>
    <mergeCell ref="A25:F26"/>
    <mergeCell ref="G25:I25"/>
    <mergeCell ref="J25:L25"/>
    <mergeCell ref="G26:I26"/>
    <mergeCell ref="J26:L26"/>
    <mergeCell ref="K28:L28"/>
    <mergeCell ref="J20:L20"/>
    <mergeCell ref="H21:I21"/>
    <mergeCell ref="K21:L21"/>
    <mergeCell ref="H22:I22"/>
    <mergeCell ref="K22:L22"/>
    <mergeCell ref="A23:G23"/>
    <mergeCell ref="H23:I23"/>
    <mergeCell ref="K23:L23"/>
    <mergeCell ref="B17:C17"/>
    <mergeCell ref="A18:G18"/>
    <mergeCell ref="A20:A21"/>
    <mergeCell ref="B20:B21"/>
    <mergeCell ref="D20:D21"/>
    <mergeCell ref="E20:E21"/>
    <mergeCell ref="G20:I20"/>
    <mergeCell ref="A11:L11"/>
    <mergeCell ref="A14:A16"/>
    <mergeCell ref="B14:B16"/>
    <mergeCell ref="D14:D16"/>
    <mergeCell ref="E14:F15"/>
    <mergeCell ref="G14:I14"/>
    <mergeCell ref="J14:L14"/>
    <mergeCell ref="G15:H15"/>
    <mergeCell ref="J15:K15"/>
  </mergeCells>
  <printOptions horizontalCentered="1"/>
  <pageMargins left="0.78740157480314965" right="0.19685039370078741" top="0.39370078740157483" bottom="0.78740157480314965" header="0.11811023622047245" footer="0.31496062992125984"/>
  <pageSetup paperSize="9" scale="54" firstPageNumber="41" fitToHeight="100" orientation="portrait" r:id="rId1"/>
  <headerFooter scaleWithDoc="0">
    <oddHeader>&amp;RPágina &amp;P de &amp;N</oddHeader>
    <oddFooter>&amp;R&amp;G</oddFooter>
  </headerFooter>
  <drawing r:id="rId2"/>
  <legacyDrawingHF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Planilha42">
    <tabColor rgb="FFFF0000"/>
    <pageSetUpPr fitToPage="1"/>
  </sheetPr>
  <dimension ref="A1:O66"/>
  <sheetViews>
    <sheetView showGridLines="0" view="pageBreakPreview" zoomScaleNormal="95" zoomScaleSheetLayoutView="100" workbookViewId="0">
      <selection activeCell="L15" sqref="L15"/>
    </sheetView>
  </sheetViews>
  <sheetFormatPr defaultRowHeight="12.75"/>
  <cols>
    <col min="1" max="1" width="15.85546875" style="703" customWidth="1"/>
    <col min="2" max="2" width="28.85546875" style="703" customWidth="1"/>
    <col min="3" max="3" width="15.28515625" style="703" customWidth="1"/>
    <col min="4" max="4" width="10" style="703" customWidth="1"/>
    <col min="5" max="5" width="12" style="703" customWidth="1"/>
    <col min="6" max="8" width="12.85546875" style="703" customWidth="1"/>
    <col min="9" max="9" width="11.85546875" style="703" customWidth="1"/>
    <col min="10" max="10" width="13.28515625" style="703" customWidth="1"/>
    <col min="11" max="11" width="14.5703125" style="703" customWidth="1"/>
    <col min="12" max="12" width="12.42578125" style="703" customWidth="1"/>
    <col min="13" max="13" width="2.7109375" style="702" customWidth="1"/>
    <col min="14" max="256" width="9.140625" style="703"/>
    <col min="257" max="257" width="15.85546875" style="703" customWidth="1"/>
    <col min="258" max="258" width="28.85546875" style="703" customWidth="1"/>
    <col min="259" max="259" width="10.42578125" style="703" customWidth="1"/>
    <col min="260" max="260" width="10" style="703" customWidth="1"/>
    <col min="261" max="261" width="12" style="703" customWidth="1"/>
    <col min="262" max="264" width="12.85546875" style="703" customWidth="1"/>
    <col min="265" max="265" width="11.85546875" style="703" customWidth="1"/>
    <col min="266" max="266" width="13.28515625" style="703" customWidth="1"/>
    <col min="267" max="267" width="14.5703125" style="703" customWidth="1"/>
    <col min="268" max="268" width="12.42578125" style="703" customWidth="1"/>
    <col min="269" max="269" width="2.7109375" style="703" customWidth="1"/>
    <col min="270" max="512" width="9.140625" style="703"/>
    <col min="513" max="513" width="15.85546875" style="703" customWidth="1"/>
    <col min="514" max="514" width="28.85546875" style="703" customWidth="1"/>
    <col min="515" max="515" width="10.42578125" style="703" customWidth="1"/>
    <col min="516" max="516" width="10" style="703" customWidth="1"/>
    <col min="517" max="517" width="12" style="703" customWidth="1"/>
    <col min="518" max="520" width="12.85546875" style="703" customWidth="1"/>
    <col min="521" max="521" width="11.85546875" style="703" customWidth="1"/>
    <col min="522" max="522" width="13.28515625" style="703" customWidth="1"/>
    <col min="523" max="523" width="14.5703125" style="703" customWidth="1"/>
    <col min="524" max="524" width="12.42578125" style="703" customWidth="1"/>
    <col min="525" max="525" width="2.7109375" style="703" customWidth="1"/>
    <col min="526" max="768" width="9.140625" style="703"/>
    <col min="769" max="769" width="15.85546875" style="703" customWidth="1"/>
    <col min="770" max="770" width="28.85546875" style="703" customWidth="1"/>
    <col min="771" max="771" width="10.42578125" style="703" customWidth="1"/>
    <col min="772" max="772" width="10" style="703" customWidth="1"/>
    <col min="773" max="773" width="12" style="703" customWidth="1"/>
    <col min="774" max="776" width="12.85546875" style="703" customWidth="1"/>
    <col min="777" max="777" width="11.85546875" style="703" customWidth="1"/>
    <col min="778" max="778" width="13.28515625" style="703" customWidth="1"/>
    <col min="779" max="779" width="14.5703125" style="703" customWidth="1"/>
    <col min="780" max="780" width="12.42578125" style="703" customWidth="1"/>
    <col min="781" max="781" width="2.7109375" style="703" customWidth="1"/>
    <col min="782" max="1024" width="9.140625" style="703"/>
    <col min="1025" max="1025" width="15.85546875" style="703" customWidth="1"/>
    <col min="1026" max="1026" width="28.85546875" style="703" customWidth="1"/>
    <col min="1027" max="1027" width="10.42578125" style="703" customWidth="1"/>
    <col min="1028" max="1028" width="10" style="703" customWidth="1"/>
    <col min="1029" max="1029" width="12" style="703" customWidth="1"/>
    <col min="1030" max="1032" width="12.85546875" style="703" customWidth="1"/>
    <col min="1033" max="1033" width="11.85546875" style="703" customWidth="1"/>
    <col min="1034" max="1034" width="13.28515625" style="703" customWidth="1"/>
    <col min="1035" max="1035" width="14.5703125" style="703" customWidth="1"/>
    <col min="1036" max="1036" width="12.42578125" style="703" customWidth="1"/>
    <col min="1037" max="1037" width="2.7109375" style="703" customWidth="1"/>
    <col min="1038" max="1280" width="9.140625" style="703"/>
    <col min="1281" max="1281" width="15.85546875" style="703" customWidth="1"/>
    <col min="1282" max="1282" width="28.85546875" style="703" customWidth="1"/>
    <col min="1283" max="1283" width="10.42578125" style="703" customWidth="1"/>
    <col min="1284" max="1284" width="10" style="703" customWidth="1"/>
    <col min="1285" max="1285" width="12" style="703" customWidth="1"/>
    <col min="1286" max="1288" width="12.85546875" style="703" customWidth="1"/>
    <col min="1289" max="1289" width="11.85546875" style="703" customWidth="1"/>
    <col min="1290" max="1290" width="13.28515625" style="703" customWidth="1"/>
    <col min="1291" max="1291" width="14.5703125" style="703" customWidth="1"/>
    <col min="1292" max="1292" width="12.42578125" style="703" customWidth="1"/>
    <col min="1293" max="1293" width="2.7109375" style="703" customWidth="1"/>
    <col min="1294" max="1536" width="9.140625" style="703"/>
    <col min="1537" max="1537" width="15.85546875" style="703" customWidth="1"/>
    <col min="1538" max="1538" width="28.85546875" style="703" customWidth="1"/>
    <col min="1539" max="1539" width="10.42578125" style="703" customWidth="1"/>
    <col min="1540" max="1540" width="10" style="703" customWidth="1"/>
    <col min="1541" max="1541" width="12" style="703" customWidth="1"/>
    <col min="1542" max="1544" width="12.85546875" style="703" customWidth="1"/>
    <col min="1545" max="1545" width="11.85546875" style="703" customWidth="1"/>
    <col min="1546" max="1546" width="13.28515625" style="703" customWidth="1"/>
    <col min="1547" max="1547" width="14.5703125" style="703" customWidth="1"/>
    <col min="1548" max="1548" width="12.42578125" style="703" customWidth="1"/>
    <col min="1549" max="1549" width="2.7109375" style="703" customWidth="1"/>
    <col min="1550" max="1792" width="9.140625" style="703"/>
    <col min="1793" max="1793" width="15.85546875" style="703" customWidth="1"/>
    <col min="1794" max="1794" width="28.85546875" style="703" customWidth="1"/>
    <col min="1795" max="1795" width="10.42578125" style="703" customWidth="1"/>
    <col min="1796" max="1796" width="10" style="703" customWidth="1"/>
    <col min="1797" max="1797" width="12" style="703" customWidth="1"/>
    <col min="1798" max="1800" width="12.85546875" style="703" customWidth="1"/>
    <col min="1801" max="1801" width="11.85546875" style="703" customWidth="1"/>
    <col min="1802" max="1802" width="13.28515625" style="703" customWidth="1"/>
    <col min="1803" max="1803" width="14.5703125" style="703" customWidth="1"/>
    <col min="1804" max="1804" width="12.42578125" style="703" customWidth="1"/>
    <col min="1805" max="1805" width="2.7109375" style="703" customWidth="1"/>
    <col min="1806" max="2048" width="9.140625" style="703"/>
    <col min="2049" max="2049" width="15.85546875" style="703" customWidth="1"/>
    <col min="2050" max="2050" width="28.85546875" style="703" customWidth="1"/>
    <col min="2051" max="2051" width="10.42578125" style="703" customWidth="1"/>
    <col min="2052" max="2052" width="10" style="703" customWidth="1"/>
    <col min="2053" max="2053" width="12" style="703" customWidth="1"/>
    <col min="2054" max="2056" width="12.85546875" style="703" customWidth="1"/>
    <col min="2057" max="2057" width="11.85546875" style="703" customWidth="1"/>
    <col min="2058" max="2058" width="13.28515625" style="703" customWidth="1"/>
    <col min="2059" max="2059" width="14.5703125" style="703" customWidth="1"/>
    <col min="2060" max="2060" width="12.42578125" style="703" customWidth="1"/>
    <col min="2061" max="2061" width="2.7109375" style="703" customWidth="1"/>
    <col min="2062" max="2304" width="9.140625" style="703"/>
    <col min="2305" max="2305" width="15.85546875" style="703" customWidth="1"/>
    <col min="2306" max="2306" width="28.85546875" style="703" customWidth="1"/>
    <col min="2307" max="2307" width="10.42578125" style="703" customWidth="1"/>
    <col min="2308" max="2308" width="10" style="703" customWidth="1"/>
    <col min="2309" max="2309" width="12" style="703" customWidth="1"/>
    <col min="2310" max="2312" width="12.85546875" style="703" customWidth="1"/>
    <col min="2313" max="2313" width="11.85546875" style="703" customWidth="1"/>
    <col min="2314" max="2314" width="13.28515625" style="703" customWidth="1"/>
    <col min="2315" max="2315" width="14.5703125" style="703" customWidth="1"/>
    <col min="2316" max="2316" width="12.42578125" style="703" customWidth="1"/>
    <col min="2317" max="2317" width="2.7109375" style="703" customWidth="1"/>
    <col min="2318" max="2560" width="9.140625" style="703"/>
    <col min="2561" max="2561" width="15.85546875" style="703" customWidth="1"/>
    <col min="2562" max="2562" width="28.85546875" style="703" customWidth="1"/>
    <col min="2563" max="2563" width="10.42578125" style="703" customWidth="1"/>
    <col min="2564" max="2564" width="10" style="703" customWidth="1"/>
    <col min="2565" max="2565" width="12" style="703" customWidth="1"/>
    <col min="2566" max="2568" width="12.85546875" style="703" customWidth="1"/>
    <col min="2569" max="2569" width="11.85546875" style="703" customWidth="1"/>
    <col min="2570" max="2570" width="13.28515625" style="703" customWidth="1"/>
    <col min="2571" max="2571" width="14.5703125" style="703" customWidth="1"/>
    <col min="2572" max="2572" width="12.42578125" style="703" customWidth="1"/>
    <col min="2573" max="2573" width="2.7109375" style="703" customWidth="1"/>
    <col min="2574" max="2816" width="9.140625" style="703"/>
    <col min="2817" max="2817" width="15.85546875" style="703" customWidth="1"/>
    <col min="2818" max="2818" width="28.85546875" style="703" customWidth="1"/>
    <col min="2819" max="2819" width="10.42578125" style="703" customWidth="1"/>
    <col min="2820" max="2820" width="10" style="703" customWidth="1"/>
    <col min="2821" max="2821" width="12" style="703" customWidth="1"/>
    <col min="2822" max="2824" width="12.85546875" style="703" customWidth="1"/>
    <col min="2825" max="2825" width="11.85546875" style="703" customWidth="1"/>
    <col min="2826" max="2826" width="13.28515625" style="703" customWidth="1"/>
    <col min="2827" max="2827" width="14.5703125" style="703" customWidth="1"/>
    <col min="2828" max="2828" width="12.42578125" style="703" customWidth="1"/>
    <col min="2829" max="2829" width="2.7109375" style="703" customWidth="1"/>
    <col min="2830" max="3072" width="9.140625" style="703"/>
    <col min="3073" max="3073" width="15.85546875" style="703" customWidth="1"/>
    <col min="3074" max="3074" width="28.85546875" style="703" customWidth="1"/>
    <col min="3075" max="3075" width="10.42578125" style="703" customWidth="1"/>
    <col min="3076" max="3076" width="10" style="703" customWidth="1"/>
    <col min="3077" max="3077" width="12" style="703" customWidth="1"/>
    <col min="3078" max="3080" width="12.85546875" style="703" customWidth="1"/>
    <col min="3081" max="3081" width="11.85546875" style="703" customWidth="1"/>
    <col min="3082" max="3082" width="13.28515625" style="703" customWidth="1"/>
    <col min="3083" max="3083" width="14.5703125" style="703" customWidth="1"/>
    <col min="3084" max="3084" width="12.42578125" style="703" customWidth="1"/>
    <col min="3085" max="3085" width="2.7109375" style="703" customWidth="1"/>
    <col min="3086" max="3328" width="9.140625" style="703"/>
    <col min="3329" max="3329" width="15.85546875" style="703" customWidth="1"/>
    <col min="3330" max="3330" width="28.85546875" style="703" customWidth="1"/>
    <col min="3331" max="3331" width="10.42578125" style="703" customWidth="1"/>
    <col min="3332" max="3332" width="10" style="703" customWidth="1"/>
    <col min="3333" max="3333" width="12" style="703" customWidth="1"/>
    <col min="3334" max="3336" width="12.85546875" style="703" customWidth="1"/>
    <col min="3337" max="3337" width="11.85546875" style="703" customWidth="1"/>
    <col min="3338" max="3338" width="13.28515625" style="703" customWidth="1"/>
    <col min="3339" max="3339" width="14.5703125" style="703" customWidth="1"/>
    <col min="3340" max="3340" width="12.42578125" style="703" customWidth="1"/>
    <col min="3341" max="3341" width="2.7109375" style="703" customWidth="1"/>
    <col min="3342" max="3584" width="9.140625" style="703"/>
    <col min="3585" max="3585" width="15.85546875" style="703" customWidth="1"/>
    <col min="3586" max="3586" width="28.85546875" style="703" customWidth="1"/>
    <col min="3587" max="3587" width="10.42578125" style="703" customWidth="1"/>
    <col min="3588" max="3588" width="10" style="703" customWidth="1"/>
    <col min="3589" max="3589" width="12" style="703" customWidth="1"/>
    <col min="3590" max="3592" width="12.85546875" style="703" customWidth="1"/>
    <col min="3593" max="3593" width="11.85546875" style="703" customWidth="1"/>
    <col min="3594" max="3594" width="13.28515625" style="703" customWidth="1"/>
    <col min="3595" max="3595" width="14.5703125" style="703" customWidth="1"/>
    <col min="3596" max="3596" width="12.42578125" style="703" customWidth="1"/>
    <col min="3597" max="3597" width="2.7109375" style="703" customWidth="1"/>
    <col min="3598" max="3840" width="9.140625" style="703"/>
    <col min="3841" max="3841" width="15.85546875" style="703" customWidth="1"/>
    <col min="3842" max="3842" width="28.85546875" style="703" customWidth="1"/>
    <col min="3843" max="3843" width="10.42578125" style="703" customWidth="1"/>
    <col min="3844" max="3844" width="10" style="703" customWidth="1"/>
    <col min="3845" max="3845" width="12" style="703" customWidth="1"/>
    <col min="3846" max="3848" width="12.85546875" style="703" customWidth="1"/>
    <col min="3849" max="3849" width="11.85546875" style="703" customWidth="1"/>
    <col min="3850" max="3850" width="13.28515625" style="703" customWidth="1"/>
    <col min="3851" max="3851" width="14.5703125" style="703" customWidth="1"/>
    <col min="3852" max="3852" width="12.42578125" style="703" customWidth="1"/>
    <col min="3853" max="3853" width="2.7109375" style="703" customWidth="1"/>
    <col min="3854" max="4096" width="9.140625" style="703"/>
    <col min="4097" max="4097" width="15.85546875" style="703" customWidth="1"/>
    <col min="4098" max="4098" width="28.85546875" style="703" customWidth="1"/>
    <col min="4099" max="4099" width="10.42578125" style="703" customWidth="1"/>
    <col min="4100" max="4100" width="10" style="703" customWidth="1"/>
    <col min="4101" max="4101" width="12" style="703" customWidth="1"/>
    <col min="4102" max="4104" width="12.85546875" style="703" customWidth="1"/>
    <col min="4105" max="4105" width="11.85546875" style="703" customWidth="1"/>
    <col min="4106" max="4106" width="13.28515625" style="703" customWidth="1"/>
    <col min="4107" max="4107" width="14.5703125" style="703" customWidth="1"/>
    <col min="4108" max="4108" width="12.42578125" style="703" customWidth="1"/>
    <col min="4109" max="4109" width="2.7109375" style="703" customWidth="1"/>
    <col min="4110" max="4352" width="9.140625" style="703"/>
    <col min="4353" max="4353" width="15.85546875" style="703" customWidth="1"/>
    <col min="4354" max="4354" width="28.85546875" style="703" customWidth="1"/>
    <col min="4355" max="4355" width="10.42578125" style="703" customWidth="1"/>
    <col min="4356" max="4356" width="10" style="703" customWidth="1"/>
    <col min="4357" max="4357" width="12" style="703" customWidth="1"/>
    <col min="4358" max="4360" width="12.85546875" style="703" customWidth="1"/>
    <col min="4361" max="4361" width="11.85546875" style="703" customWidth="1"/>
    <col min="4362" max="4362" width="13.28515625" style="703" customWidth="1"/>
    <col min="4363" max="4363" width="14.5703125" style="703" customWidth="1"/>
    <col min="4364" max="4364" width="12.42578125" style="703" customWidth="1"/>
    <col min="4365" max="4365" width="2.7109375" style="703" customWidth="1"/>
    <col min="4366" max="4608" width="9.140625" style="703"/>
    <col min="4609" max="4609" width="15.85546875" style="703" customWidth="1"/>
    <col min="4610" max="4610" width="28.85546875" style="703" customWidth="1"/>
    <col min="4611" max="4611" width="10.42578125" style="703" customWidth="1"/>
    <col min="4612" max="4612" width="10" style="703" customWidth="1"/>
    <col min="4613" max="4613" width="12" style="703" customWidth="1"/>
    <col min="4614" max="4616" width="12.85546875" style="703" customWidth="1"/>
    <col min="4617" max="4617" width="11.85546875" style="703" customWidth="1"/>
    <col min="4618" max="4618" width="13.28515625" style="703" customWidth="1"/>
    <col min="4619" max="4619" width="14.5703125" style="703" customWidth="1"/>
    <col min="4620" max="4620" width="12.42578125" style="703" customWidth="1"/>
    <col min="4621" max="4621" width="2.7109375" style="703" customWidth="1"/>
    <col min="4622" max="4864" width="9.140625" style="703"/>
    <col min="4865" max="4865" width="15.85546875" style="703" customWidth="1"/>
    <col min="4866" max="4866" width="28.85546875" style="703" customWidth="1"/>
    <col min="4867" max="4867" width="10.42578125" style="703" customWidth="1"/>
    <col min="4868" max="4868" width="10" style="703" customWidth="1"/>
    <col min="4869" max="4869" width="12" style="703" customWidth="1"/>
    <col min="4870" max="4872" width="12.85546875" style="703" customWidth="1"/>
    <col min="4873" max="4873" width="11.85546875" style="703" customWidth="1"/>
    <col min="4874" max="4874" width="13.28515625" style="703" customWidth="1"/>
    <col min="4875" max="4875" width="14.5703125" style="703" customWidth="1"/>
    <col min="4876" max="4876" width="12.42578125" style="703" customWidth="1"/>
    <col min="4877" max="4877" width="2.7109375" style="703" customWidth="1"/>
    <col min="4878" max="5120" width="9.140625" style="703"/>
    <col min="5121" max="5121" width="15.85546875" style="703" customWidth="1"/>
    <col min="5122" max="5122" width="28.85546875" style="703" customWidth="1"/>
    <col min="5123" max="5123" width="10.42578125" style="703" customWidth="1"/>
    <col min="5124" max="5124" width="10" style="703" customWidth="1"/>
    <col min="5125" max="5125" width="12" style="703" customWidth="1"/>
    <col min="5126" max="5128" width="12.85546875" style="703" customWidth="1"/>
    <col min="5129" max="5129" width="11.85546875" style="703" customWidth="1"/>
    <col min="5130" max="5130" width="13.28515625" style="703" customWidth="1"/>
    <col min="5131" max="5131" width="14.5703125" style="703" customWidth="1"/>
    <col min="5132" max="5132" width="12.42578125" style="703" customWidth="1"/>
    <col min="5133" max="5133" width="2.7109375" style="703" customWidth="1"/>
    <col min="5134" max="5376" width="9.140625" style="703"/>
    <col min="5377" max="5377" width="15.85546875" style="703" customWidth="1"/>
    <col min="5378" max="5378" width="28.85546875" style="703" customWidth="1"/>
    <col min="5379" max="5379" width="10.42578125" style="703" customWidth="1"/>
    <col min="5380" max="5380" width="10" style="703" customWidth="1"/>
    <col min="5381" max="5381" width="12" style="703" customWidth="1"/>
    <col min="5382" max="5384" width="12.85546875" style="703" customWidth="1"/>
    <col min="5385" max="5385" width="11.85546875" style="703" customWidth="1"/>
    <col min="5386" max="5386" width="13.28515625" style="703" customWidth="1"/>
    <col min="5387" max="5387" width="14.5703125" style="703" customWidth="1"/>
    <col min="5388" max="5388" width="12.42578125" style="703" customWidth="1"/>
    <col min="5389" max="5389" width="2.7109375" style="703" customWidth="1"/>
    <col min="5390" max="5632" width="9.140625" style="703"/>
    <col min="5633" max="5633" width="15.85546875" style="703" customWidth="1"/>
    <col min="5634" max="5634" width="28.85546875" style="703" customWidth="1"/>
    <col min="5635" max="5635" width="10.42578125" style="703" customWidth="1"/>
    <col min="5636" max="5636" width="10" style="703" customWidth="1"/>
    <col min="5637" max="5637" width="12" style="703" customWidth="1"/>
    <col min="5638" max="5640" width="12.85546875" style="703" customWidth="1"/>
    <col min="5641" max="5641" width="11.85546875" style="703" customWidth="1"/>
    <col min="5642" max="5642" width="13.28515625" style="703" customWidth="1"/>
    <col min="5643" max="5643" width="14.5703125" style="703" customWidth="1"/>
    <col min="5644" max="5644" width="12.42578125" style="703" customWidth="1"/>
    <col min="5645" max="5645" width="2.7109375" style="703" customWidth="1"/>
    <col min="5646" max="5888" width="9.140625" style="703"/>
    <col min="5889" max="5889" width="15.85546875" style="703" customWidth="1"/>
    <col min="5890" max="5890" width="28.85546875" style="703" customWidth="1"/>
    <col min="5891" max="5891" width="10.42578125" style="703" customWidth="1"/>
    <col min="5892" max="5892" width="10" style="703" customWidth="1"/>
    <col min="5893" max="5893" width="12" style="703" customWidth="1"/>
    <col min="5894" max="5896" width="12.85546875" style="703" customWidth="1"/>
    <col min="5897" max="5897" width="11.85546875" style="703" customWidth="1"/>
    <col min="5898" max="5898" width="13.28515625" style="703" customWidth="1"/>
    <col min="5899" max="5899" width="14.5703125" style="703" customWidth="1"/>
    <col min="5900" max="5900" width="12.42578125" style="703" customWidth="1"/>
    <col min="5901" max="5901" width="2.7109375" style="703" customWidth="1"/>
    <col min="5902" max="6144" width="9.140625" style="703"/>
    <col min="6145" max="6145" width="15.85546875" style="703" customWidth="1"/>
    <col min="6146" max="6146" width="28.85546875" style="703" customWidth="1"/>
    <col min="6147" max="6147" width="10.42578125" style="703" customWidth="1"/>
    <col min="6148" max="6148" width="10" style="703" customWidth="1"/>
    <col min="6149" max="6149" width="12" style="703" customWidth="1"/>
    <col min="6150" max="6152" width="12.85546875" style="703" customWidth="1"/>
    <col min="6153" max="6153" width="11.85546875" style="703" customWidth="1"/>
    <col min="6154" max="6154" width="13.28515625" style="703" customWidth="1"/>
    <col min="6155" max="6155" width="14.5703125" style="703" customWidth="1"/>
    <col min="6156" max="6156" width="12.42578125" style="703" customWidth="1"/>
    <col min="6157" max="6157" width="2.7109375" style="703" customWidth="1"/>
    <col min="6158" max="6400" width="9.140625" style="703"/>
    <col min="6401" max="6401" width="15.85546875" style="703" customWidth="1"/>
    <col min="6402" max="6402" width="28.85546875" style="703" customWidth="1"/>
    <col min="6403" max="6403" width="10.42578125" style="703" customWidth="1"/>
    <col min="6404" max="6404" width="10" style="703" customWidth="1"/>
    <col min="6405" max="6405" width="12" style="703" customWidth="1"/>
    <col min="6406" max="6408" width="12.85546875" style="703" customWidth="1"/>
    <col min="6409" max="6409" width="11.85546875" style="703" customWidth="1"/>
    <col min="6410" max="6410" width="13.28515625" style="703" customWidth="1"/>
    <col min="6411" max="6411" width="14.5703125" style="703" customWidth="1"/>
    <col min="6412" max="6412" width="12.42578125" style="703" customWidth="1"/>
    <col min="6413" max="6413" width="2.7109375" style="703" customWidth="1"/>
    <col min="6414" max="6656" width="9.140625" style="703"/>
    <col min="6657" max="6657" width="15.85546875" style="703" customWidth="1"/>
    <col min="6658" max="6658" width="28.85546875" style="703" customWidth="1"/>
    <col min="6659" max="6659" width="10.42578125" style="703" customWidth="1"/>
    <col min="6660" max="6660" width="10" style="703" customWidth="1"/>
    <col min="6661" max="6661" width="12" style="703" customWidth="1"/>
    <col min="6662" max="6664" width="12.85546875" style="703" customWidth="1"/>
    <col min="6665" max="6665" width="11.85546875" style="703" customWidth="1"/>
    <col min="6666" max="6666" width="13.28515625" style="703" customWidth="1"/>
    <col min="6667" max="6667" width="14.5703125" style="703" customWidth="1"/>
    <col min="6668" max="6668" width="12.42578125" style="703" customWidth="1"/>
    <col min="6669" max="6669" width="2.7109375" style="703" customWidth="1"/>
    <col min="6670" max="6912" width="9.140625" style="703"/>
    <col min="6913" max="6913" width="15.85546875" style="703" customWidth="1"/>
    <col min="6914" max="6914" width="28.85546875" style="703" customWidth="1"/>
    <col min="6915" max="6915" width="10.42578125" style="703" customWidth="1"/>
    <col min="6916" max="6916" width="10" style="703" customWidth="1"/>
    <col min="6917" max="6917" width="12" style="703" customWidth="1"/>
    <col min="6918" max="6920" width="12.85546875" style="703" customWidth="1"/>
    <col min="6921" max="6921" width="11.85546875" style="703" customWidth="1"/>
    <col min="6922" max="6922" width="13.28515625" style="703" customWidth="1"/>
    <col min="6923" max="6923" width="14.5703125" style="703" customWidth="1"/>
    <col min="6924" max="6924" width="12.42578125" style="703" customWidth="1"/>
    <col min="6925" max="6925" width="2.7109375" style="703" customWidth="1"/>
    <col min="6926" max="7168" width="9.140625" style="703"/>
    <col min="7169" max="7169" width="15.85546875" style="703" customWidth="1"/>
    <col min="7170" max="7170" width="28.85546875" style="703" customWidth="1"/>
    <col min="7171" max="7171" width="10.42578125" style="703" customWidth="1"/>
    <col min="7172" max="7172" width="10" style="703" customWidth="1"/>
    <col min="7173" max="7173" width="12" style="703" customWidth="1"/>
    <col min="7174" max="7176" width="12.85546875" style="703" customWidth="1"/>
    <col min="7177" max="7177" width="11.85546875" style="703" customWidth="1"/>
    <col min="7178" max="7178" width="13.28515625" style="703" customWidth="1"/>
    <col min="7179" max="7179" width="14.5703125" style="703" customWidth="1"/>
    <col min="7180" max="7180" width="12.42578125" style="703" customWidth="1"/>
    <col min="7181" max="7181" width="2.7109375" style="703" customWidth="1"/>
    <col min="7182" max="7424" width="9.140625" style="703"/>
    <col min="7425" max="7425" width="15.85546875" style="703" customWidth="1"/>
    <col min="7426" max="7426" width="28.85546875" style="703" customWidth="1"/>
    <col min="7427" max="7427" width="10.42578125" style="703" customWidth="1"/>
    <col min="7428" max="7428" width="10" style="703" customWidth="1"/>
    <col min="7429" max="7429" width="12" style="703" customWidth="1"/>
    <col min="7430" max="7432" width="12.85546875" style="703" customWidth="1"/>
    <col min="7433" max="7433" width="11.85546875" style="703" customWidth="1"/>
    <col min="7434" max="7434" width="13.28515625" style="703" customWidth="1"/>
    <col min="7435" max="7435" width="14.5703125" style="703" customWidth="1"/>
    <col min="7436" max="7436" width="12.42578125" style="703" customWidth="1"/>
    <col min="7437" max="7437" width="2.7109375" style="703" customWidth="1"/>
    <col min="7438" max="7680" width="9.140625" style="703"/>
    <col min="7681" max="7681" width="15.85546875" style="703" customWidth="1"/>
    <col min="7682" max="7682" width="28.85546875" style="703" customWidth="1"/>
    <col min="7683" max="7683" width="10.42578125" style="703" customWidth="1"/>
    <col min="7684" max="7684" width="10" style="703" customWidth="1"/>
    <col min="7685" max="7685" width="12" style="703" customWidth="1"/>
    <col min="7686" max="7688" width="12.85546875" style="703" customWidth="1"/>
    <col min="7689" max="7689" width="11.85546875" style="703" customWidth="1"/>
    <col min="7690" max="7690" width="13.28515625" style="703" customWidth="1"/>
    <col min="7691" max="7691" width="14.5703125" style="703" customWidth="1"/>
    <col min="7692" max="7692" width="12.42578125" style="703" customWidth="1"/>
    <col min="7693" max="7693" width="2.7109375" style="703" customWidth="1"/>
    <col min="7694" max="7936" width="9.140625" style="703"/>
    <col min="7937" max="7937" width="15.85546875" style="703" customWidth="1"/>
    <col min="7938" max="7938" width="28.85546875" style="703" customWidth="1"/>
    <col min="7939" max="7939" width="10.42578125" style="703" customWidth="1"/>
    <col min="7940" max="7940" width="10" style="703" customWidth="1"/>
    <col min="7941" max="7941" width="12" style="703" customWidth="1"/>
    <col min="7942" max="7944" width="12.85546875" style="703" customWidth="1"/>
    <col min="7945" max="7945" width="11.85546875" style="703" customWidth="1"/>
    <col min="7946" max="7946" width="13.28515625" style="703" customWidth="1"/>
    <col min="7947" max="7947" width="14.5703125" style="703" customWidth="1"/>
    <col min="7948" max="7948" width="12.42578125" style="703" customWidth="1"/>
    <col min="7949" max="7949" width="2.7109375" style="703" customWidth="1"/>
    <col min="7950" max="8192" width="9.140625" style="703"/>
    <col min="8193" max="8193" width="15.85546875" style="703" customWidth="1"/>
    <col min="8194" max="8194" width="28.85546875" style="703" customWidth="1"/>
    <col min="8195" max="8195" width="10.42578125" style="703" customWidth="1"/>
    <col min="8196" max="8196" width="10" style="703" customWidth="1"/>
    <col min="8197" max="8197" width="12" style="703" customWidth="1"/>
    <col min="8198" max="8200" width="12.85546875" style="703" customWidth="1"/>
    <col min="8201" max="8201" width="11.85546875" style="703" customWidth="1"/>
    <col min="8202" max="8202" width="13.28515625" style="703" customWidth="1"/>
    <col min="8203" max="8203" width="14.5703125" style="703" customWidth="1"/>
    <col min="8204" max="8204" width="12.42578125" style="703" customWidth="1"/>
    <col min="8205" max="8205" width="2.7109375" style="703" customWidth="1"/>
    <col min="8206" max="8448" width="9.140625" style="703"/>
    <col min="8449" max="8449" width="15.85546875" style="703" customWidth="1"/>
    <col min="8450" max="8450" width="28.85546875" style="703" customWidth="1"/>
    <col min="8451" max="8451" width="10.42578125" style="703" customWidth="1"/>
    <col min="8452" max="8452" width="10" style="703" customWidth="1"/>
    <col min="8453" max="8453" width="12" style="703" customWidth="1"/>
    <col min="8454" max="8456" width="12.85546875" style="703" customWidth="1"/>
    <col min="8457" max="8457" width="11.85546875" style="703" customWidth="1"/>
    <col min="8458" max="8458" width="13.28515625" style="703" customWidth="1"/>
    <col min="8459" max="8459" width="14.5703125" style="703" customWidth="1"/>
    <col min="8460" max="8460" width="12.42578125" style="703" customWidth="1"/>
    <col min="8461" max="8461" width="2.7109375" style="703" customWidth="1"/>
    <col min="8462" max="8704" width="9.140625" style="703"/>
    <col min="8705" max="8705" width="15.85546875" style="703" customWidth="1"/>
    <col min="8706" max="8706" width="28.85546875" style="703" customWidth="1"/>
    <col min="8707" max="8707" width="10.42578125" style="703" customWidth="1"/>
    <col min="8708" max="8708" width="10" style="703" customWidth="1"/>
    <col min="8709" max="8709" width="12" style="703" customWidth="1"/>
    <col min="8710" max="8712" width="12.85546875" style="703" customWidth="1"/>
    <col min="8713" max="8713" width="11.85546875" style="703" customWidth="1"/>
    <col min="8714" max="8714" width="13.28515625" style="703" customWidth="1"/>
    <col min="8715" max="8715" width="14.5703125" style="703" customWidth="1"/>
    <col min="8716" max="8716" width="12.42578125" style="703" customWidth="1"/>
    <col min="8717" max="8717" width="2.7109375" style="703" customWidth="1"/>
    <col min="8718" max="8960" width="9.140625" style="703"/>
    <col min="8961" max="8961" width="15.85546875" style="703" customWidth="1"/>
    <col min="8962" max="8962" width="28.85546875" style="703" customWidth="1"/>
    <col min="8963" max="8963" width="10.42578125" style="703" customWidth="1"/>
    <col min="8964" max="8964" width="10" style="703" customWidth="1"/>
    <col min="8965" max="8965" width="12" style="703" customWidth="1"/>
    <col min="8966" max="8968" width="12.85546875" style="703" customWidth="1"/>
    <col min="8969" max="8969" width="11.85546875" style="703" customWidth="1"/>
    <col min="8970" max="8970" width="13.28515625" style="703" customWidth="1"/>
    <col min="8971" max="8971" width="14.5703125" style="703" customWidth="1"/>
    <col min="8972" max="8972" width="12.42578125" style="703" customWidth="1"/>
    <col min="8973" max="8973" width="2.7109375" style="703" customWidth="1"/>
    <col min="8974" max="9216" width="9.140625" style="703"/>
    <col min="9217" max="9217" width="15.85546875" style="703" customWidth="1"/>
    <col min="9218" max="9218" width="28.85546875" style="703" customWidth="1"/>
    <col min="9219" max="9219" width="10.42578125" style="703" customWidth="1"/>
    <col min="9220" max="9220" width="10" style="703" customWidth="1"/>
    <col min="9221" max="9221" width="12" style="703" customWidth="1"/>
    <col min="9222" max="9224" width="12.85546875" style="703" customWidth="1"/>
    <col min="9225" max="9225" width="11.85546875" style="703" customWidth="1"/>
    <col min="9226" max="9226" width="13.28515625" style="703" customWidth="1"/>
    <col min="9227" max="9227" width="14.5703125" style="703" customWidth="1"/>
    <col min="9228" max="9228" width="12.42578125" style="703" customWidth="1"/>
    <col min="9229" max="9229" width="2.7109375" style="703" customWidth="1"/>
    <col min="9230" max="9472" width="9.140625" style="703"/>
    <col min="9473" max="9473" width="15.85546875" style="703" customWidth="1"/>
    <col min="9474" max="9474" width="28.85546875" style="703" customWidth="1"/>
    <col min="9475" max="9475" width="10.42578125" style="703" customWidth="1"/>
    <col min="9476" max="9476" width="10" style="703" customWidth="1"/>
    <col min="9477" max="9477" width="12" style="703" customWidth="1"/>
    <col min="9478" max="9480" width="12.85546875" style="703" customWidth="1"/>
    <col min="9481" max="9481" width="11.85546875" style="703" customWidth="1"/>
    <col min="9482" max="9482" width="13.28515625" style="703" customWidth="1"/>
    <col min="9483" max="9483" width="14.5703125" style="703" customWidth="1"/>
    <col min="9484" max="9484" width="12.42578125" style="703" customWidth="1"/>
    <col min="9485" max="9485" width="2.7109375" style="703" customWidth="1"/>
    <col min="9486" max="9728" width="9.140625" style="703"/>
    <col min="9729" max="9729" width="15.85546875" style="703" customWidth="1"/>
    <col min="9730" max="9730" width="28.85546875" style="703" customWidth="1"/>
    <col min="9731" max="9731" width="10.42578125" style="703" customWidth="1"/>
    <col min="9732" max="9732" width="10" style="703" customWidth="1"/>
    <col min="9733" max="9733" width="12" style="703" customWidth="1"/>
    <col min="9734" max="9736" width="12.85546875" style="703" customWidth="1"/>
    <col min="9737" max="9737" width="11.85546875" style="703" customWidth="1"/>
    <col min="9738" max="9738" width="13.28515625" style="703" customWidth="1"/>
    <col min="9739" max="9739" width="14.5703125" style="703" customWidth="1"/>
    <col min="9740" max="9740" width="12.42578125" style="703" customWidth="1"/>
    <col min="9741" max="9741" width="2.7109375" style="703" customWidth="1"/>
    <col min="9742" max="9984" width="9.140625" style="703"/>
    <col min="9985" max="9985" width="15.85546875" style="703" customWidth="1"/>
    <col min="9986" max="9986" width="28.85546875" style="703" customWidth="1"/>
    <col min="9987" max="9987" width="10.42578125" style="703" customWidth="1"/>
    <col min="9988" max="9988" width="10" style="703" customWidth="1"/>
    <col min="9989" max="9989" width="12" style="703" customWidth="1"/>
    <col min="9990" max="9992" width="12.85546875" style="703" customWidth="1"/>
    <col min="9993" max="9993" width="11.85546875" style="703" customWidth="1"/>
    <col min="9994" max="9994" width="13.28515625" style="703" customWidth="1"/>
    <col min="9995" max="9995" width="14.5703125" style="703" customWidth="1"/>
    <col min="9996" max="9996" width="12.42578125" style="703" customWidth="1"/>
    <col min="9997" max="9997" width="2.7109375" style="703" customWidth="1"/>
    <col min="9998" max="10240" width="9.140625" style="703"/>
    <col min="10241" max="10241" width="15.85546875" style="703" customWidth="1"/>
    <col min="10242" max="10242" width="28.85546875" style="703" customWidth="1"/>
    <col min="10243" max="10243" width="10.42578125" style="703" customWidth="1"/>
    <col min="10244" max="10244" width="10" style="703" customWidth="1"/>
    <col min="10245" max="10245" width="12" style="703" customWidth="1"/>
    <col min="10246" max="10248" width="12.85546875" style="703" customWidth="1"/>
    <col min="10249" max="10249" width="11.85546875" style="703" customWidth="1"/>
    <col min="10250" max="10250" width="13.28515625" style="703" customWidth="1"/>
    <col min="10251" max="10251" width="14.5703125" style="703" customWidth="1"/>
    <col min="10252" max="10252" width="12.42578125" style="703" customWidth="1"/>
    <col min="10253" max="10253" width="2.7109375" style="703" customWidth="1"/>
    <col min="10254" max="10496" width="9.140625" style="703"/>
    <col min="10497" max="10497" width="15.85546875" style="703" customWidth="1"/>
    <col min="10498" max="10498" width="28.85546875" style="703" customWidth="1"/>
    <col min="10499" max="10499" width="10.42578125" style="703" customWidth="1"/>
    <col min="10500" max="10500" width="10" style="703" customWidth="1"/>
    <col min="10501" max="10501" width="12" style="703" customWidth="1"/>
    <col min="10502" max="10504" width="12.85546875" style="703" customWidth="1"/>
    <col min="10505" max="10505" width="11.85546875" style="703" customWidth="1"/>
    <col min="10506" max="10506" width="13.28515625" style="703" customWidth="1"/>
    <col min="10507" max="10507" width="14.5703125" style="703" customWidth="1"/>
    <col min="10508" max="10508" width="12.42578125" style="703" customWidth="1"/>
    <col min="10509" max="10509" width="2.7109375" style="703" customWidth="1"/>
    <col min="10510" max="10752" width="9.140625" style="703"/>
    <col min="10753" max="10753" width="15.85546875" style="703" customWidth="1"/>
    <col min="10754" max="10754" width="28.85546875" style="703" customWidth="1"/>
    <col min="10755" max="10755" width="10.42578125" style="703" customWidth="1"/>
    <col min="10756" max="10756" width="10" style="703" customWidth="1"/>
    <col min="10757" max="10757" width="12" style="703" customWidth="1"/>
    <col min="10758" max="10760" width="12.85546875" style="703" customWidth="1"/>
    <col min="10761" max="10761" width="11.85546875" style="703" customWidth="1"/>
    <col min="10762" max="10762" width="13.28515625" style="703" customWidth="1"/>
    <col min="10763" max="10763" width="14.5703125" style="703" customWidth="1"/>
    <col min="10764" max="10764" width="12.42578125" style="703" customWidth="1"/>
    <col min="10765" max="10765" width="2.7109375" style="703" customWidth="1"/>
    <col min="10766" max="11008" width="9.140625" style="703"/>
    <col min="11009" max="11009" width="15.85546875" style="703" customWidth="1"/>
    <col min="11010" max="11010" width="28.85546875" style="703" customWidth="1"/>
    <col min="11011" max="11011" width="10.42578125" style="703" customWidth="1"/>
    <col min="11012" max="11012" width="10" style="703" customWidth="1"/>
    <col min="11013" max="11013" width="12" style="703" customWidth="1"/>
    <col min="11014" max="11016" width="12.85546875" style="703" customWidth="1"/>
    <col min="11017" max="11017" width="11.85546875" style="703" customWidth="1"/>
    <col min="11018" max="11018" width="13.28515625" style="703" customWidth="1"/>
    <col min="11019" max="11019" width="14.5703125" style="703" customWidth="1"/>
    <col min="11020" max="11020" width="12.42578125" style="703" customWidth="1"/>
    <col min="11021" max="11021" width="2.7109375" style="703" customWidth="1"/>
    <col min="11022" max="11264" width="9.140625" style="703"/>
    <col min="11265" max="11265" width="15.85546875" style="703" customWidth="1"/>
    <col min="11266" max="11266" width="28.85546875" style="703" customWidth="1"/>
    <col min="11267" max="11267" width="10.42578125" style="703" customWidth="1"/>
    <col min="11268" max="11268" width="10" style="703" customWidth="1"/>
    <col min="11269" max="11269" width="12" style="703" customWidth="1"/>
    <col min="11270" max="11272" width="12.85546875" style="703" customWidth="1"/>
    <col min="11273" max="11273" width="11.85546875" style="703" customWidth="1"/>
    <col min="11274" max="11274" width="13.28515625" style="703" customWidth="1"/>
    <col min="11275" max="11275" width="14.5703125" style="703" customWidth="1"/>
    <col min="11276" max="11276" width="12.42578125" style="703" customWidth="1"/>
    <col min="11277" max="11277" width="2.7109375" style="703" customWidth="1"/>
    <col min="11278" max="11520" width="9.140625" style="703"/>
    <col min="11521" max="11521" width="15.85546875" style="703" customWidth="1"/>
    <col min="11522" max="11522" width="28.85546875" style="703" customWidth="1"/>
    <col min="11523" max="11523" width="10.42578125" style="703" customWidth="1"/>
    <col min="11524" max="11524" width="10" style="703" customWidth="1"/>
    <col min="11525" max="11525" width="12" style="703" customWidth="1"/>
    <col min="11526" max="11528" width="12.85546875" style="703" customWidth="1"/>
    <col min="11529" max="11529" width="11.85546875" style="703" customWidth="1"/>
    <col min="11530" max="11530" width="13.28515625" style="703" customWidth="1"/>
    <col min="11531" max="11531" width="14.5703125" style="703" customWidth="1"/>
    <col min="11532" max="11532" width="12.42578125" style="703" customWidth="1"/>
    <col min="11533" max="11533" width="2.7109375" style="703" customWidth="1"/>
    <col min="11534" max="11776" width="9.140625" style="703"/>
    <col min="11777" max="11777" width="15.85546875" style="703" customWidth="1"/>
    <col min="11778" max="11778" width="28.85546875" style="703" customWidth="1"/>
    <col min="11779" max="11779" width="10.42578125" style="703" customWidth="1"/>
    <col min="11780" max="11780" width="10" style="703" customWidth="1"/>
    <col min="11781" max="11781" width="12" style="703" customWidth="1"/>
    <col min="11782" max="11784" width="12.85546875" style="703" customWidth="1"/>
    <col min="11785" max="11785" width="11.85546875" style="703" customWidth="1"/>
    <col min="11786" max="11786" width="13.28515625" style="703" customWidth="1"/>
    <col min="11787" max="11787" width="14.5703125" style="703" customWidth="1"/>
    <col min="11788" max="11788" width="12.42578125" style="703" customWidth="1"/>
    <col min="11789" max="11789" width="2.7109375" style="703" customWidth="1"/>
    <col min="11790" max="12032" width="9.140625" style="703"/>
    <col min="12033" max="12033" width="15.85546875" style="703" customWidth="1"/>
    <col min="12034" max="12034" width="28.85546875" style="703" customWidth="1"/>
    <col min="12035" max="12035" width="10.42578125" style="703" customWidth="1"/>
    <col min="12036" max="12036" width="10" style="703" customWidth="1"/>
    <col min="12037" max="12037" width="12" style="703" customWidth="1"/>
    <col min="12038" max="12040" width="12.85546875" style="703" customWidth="1"/>
    <col min="12041" max="12041" width="11.85546875" style="703" customWidth="1"/>
    <col min="12042" max="12042" width="13.28515625" style="703" customWidth="1"/>
    <col min="12043" max="12043" width="14.5703125" style="703" customWidth="1"/>
    <col min="12044" max="12044" width="12.42578125" style="703" customWidth="1"/>
    <col min="12045" max="12045" width="2.7109375" style="703" customWidth="1"/>
    <col min="12046" max="12288" width="9.140625" style="703"/>
    <col min="12289" max="12289" width="15.85546875" style="703" customWidth="1"/>
    <col min="12290" max="12290" width="28.85546875" style="703" customWidth="1"/>
    <col min="12291" max="12291" width="10.42578125" style="703" customWidth="1"/>
    <col min="12292" max="12292" width="10" style="703" customWidth="1"/>
    <col min="12293" max="12293" width="12" style="703" customWidth="1"/>
    <col min="12294" max="12296" width="12.85546875" style="703" customWidth="1"/>
    <col min="12297" max="12297" width="11.85546875" style="703" customWidth="1"/>
    <col min="12298" max="12298" width="13.28515625" style="703" customWidth="1"/>
    <col min="12299" max="12299" width="14.5703125" style="703" customWidth="1"/>
    <col min="12300" max="12300" width="12.42578125" style="703" customWidth="1"/>
    <col min="12301" max="12301" width="2.7109375" style="703" customWidth="1"/>
    <col min="12302" max="12544" width="9.140625" style="703"/>
    <col min="12545" max="12545" width="15.85546875" style="703" customWidth="1"/>
    <col min="12546" max="12546" width="28.85546875" style="703" customWidth="1"/>
    <col min="12547" max="12547" width="10.42578125" style="703" customWidth="1"/>
    <col min="12548" max="12548" width="10" style="703" customWidth="1"/>
    <col min="12549" max="12549" width="12" style="703" customWidth="1"/>
    <col min="12550" max="12552" width="12.85546875" style="703" customWidth="1"/>
    <col min="12553" max="12553" width="11.85546875" style="703" customWidth="1"/>
    <col min="12554" max="12554" width="13.28515625" style="703" customWidth="1"/>
    <col min="12555" max="12555" width="14.5703125" style="703" customWidth="1"/>
    <col min="12556" max="12556" width="12.42578125" style="703" customWidth="1"/>
    <col min="12557" max="12557" width="2.7109375" style="703" customWidth="1"/>
    <col min="12558" max="12800" width="9.140625" style="703"/>
    <col min="12801" max="12801" width="15.85546875" style="703" customWidth="1"/>
    <col min="12802" max="12802" width="28.85546875" style="703" customWidth="1"/>
    <col min="12803" max="12803" width="10.42578125" style="703" customWidth="1"/>
    <col min="12804" max="12804" width="10" style="703" customWidth="1"/>
    <col min="12805" max="12805" width="12" style="703" customWidth="1"/>
    <col min="12806" max="12808" width="12.85546875" style="703" customWidth="1"/>
    <col min="12809" max="12809" width="11.85546875" style="703" customWidth="1"/>
    <col min="12810" max="12810" width="13.28515625" style="703" customWidth="1"/>
    <col min="12811" max="12811" width="14.5703125" style="703" customWidth="1"/>
    <col min="12812" max="12812" width="12.42578125" style="703" customWidth="1"/>
    <col min="12813" max="12813" width="2.7109375" style="703" customWidth="1"/>
    <col min="12814" max="13056" width="9.140625" style="703"/>
    <col min="13057" max="13057" width="15.85546875" style="703" customWidth="1"/>
    <col min="13058" max="13058" width="28.85546875" style="703" customWidth="1"/>
    <col min="13059" max="13059" width="10.42578125" style="703" customWidth="1"/>
    <col min="13060" max="13060" width="10" style="703" customWidth="1"/>
    <col min="13061" max="13061" width="12" style="703" customWidth="1"/>
    <col min="13062" max="13064" width="12.85546875" style="703" customWidth="1"/>
    <col min="13065" max="13065" width="11.85546875" style="703" customWidth="1"/>
    <col min="13066" max="13066" width="13.28515625" style="703" customWidth="1"/>
    <col min="13067" max="13067" width="14.5703125" style="703" customWidth="1"/>
    <col min="13068" max="13068" width="12.42578125" style="703" customWidth="1"/>
    <col min="13069" max="13069" width="2.7109375" style="703" customWidth="1"/>
    <col min="13070" max="13312" width="9.140625" style="703"/>
    <col min="13313" max="13313" width="15.85546875" style="703" customWidth="1"/>
    <col min="13314" max="13314" width="28.85546875" style="703" customWidth="1"/>
    <col min="13315" max="13315" width="10.42578125" style="703" customWidth="1"/>
    <col min="13316" max="13316" width="10" style="703" customWidth="1"/>
    <col min="13317" max="13317" width="12" style="703" customWidth="1"/>
    <col min="13318" max="13320" width="12.85546875" style="703" customWidth="1"/>
    <col min="13321" max="13321" width="11.85546875" style="703" customWidth="1"/>
    <col min="13322" max="13322" width="13.28515625" style="703" customWidth="1"/>
    <col min="13323" max="13323" width="14.5703125" style="703" customWidth="1"/>
    <col min="13324" max="13324" width="12.42578125" style="703" customWidth="1"/>
    <col min="13325" max="13325" width="2.7109375" style="703" customWidth="1"/>
    <col min="13326" max="13568" width="9.140625" style="703"/>
    <col min="13569" max="13569" width="15.85546875" style="703" customWidth="1"/>
    <col min="13570" max="13570" width="28.85546875" style="703" customWidth="1"/>
    <col min="13571" max="13571" width="10.42578125" style="703" customWidth="1"/>
    <col min="13572" max="13572" width="10" style="703" customWidth="1"/>
    <col min="13573" max="13573" width="12" style="703" customWidth="1"/>
    <col min="13574" max="13576" width="12.85546875" style="703" customWidth="1"/>
    <col min="13577" max="13577" width="11.85546875" style="703" customWidth="1"/>
    <col min="13578" max="13578" width="13.28515625" style="703" customWidth="1"/>
    <col min="13579" max="13579" width="14.5703125" style="703" customWidth="1"/>
    <col min="13580" max="13580" width="12.42578125" style="703" customWidth="1"/>
    <col min="13581" max="13581" width="2.7109375" style="703" customWidth="1"/>
    <col min="13582" max="13824" width="9.140625" style="703"/>
    <col min="13825" max="13825" width="15.85546875" style="703" customWidth="1"/>
    <col min="13826" max="13826" width="28.85546875" style="703" customWidth="1"/>
    <col min="13827" max="13827" width="10.42578125" style="703" customWidth="1"/>
    <col min="13828" max="13828" width="10" style="703" customWidth="1"/>
    <col min="13829" max="13829" width="12" style="703" customWidth="1"/>
    <col min="13830" max="13832" width="12.85546875" style="703" customWidth="1"/>
    <col min="13833" max="13833" width="11.85546875" style="703" customWidth="1"/>
    <col min="13834" max="13834" width="13.28515625" style="703" customWidth="1"/>
    <col min="13835" max="13835" width="14.5703125" style="703" customWidth="1"/>
    <col min="13836" max="13836" width="12.42578125" style="703" customWidth="1"/>
    <col min="13837" max="13837" width="2.7109375" style="703" customWidth="1"/>
    <col min="13838" max="14080" width="9.140625" style="703"/>
    <col min="14081" max="14081" width="15.85546875" style="703" customWidth="1"/>
    <col min="14082" max="14082" width="28.85546875" style="703" customWidth="1"/>
    <col min="14083" max="14083" width="10.42578125" style="703" customWidth="1"/>
    <col min="14084" max="14084" width="10" style="703" customWidth="1"/>
    <col min="14085" max="14085" width="12" style="703" customWidth="1"/>
    <col min="14086" max="14088" width="12.85546875" style="703" customWidth="1"/>
    <col min="14089" max="14089" width="11.85546875" style="703" customWidth="1"/>
    <col min="14090" max="14090" width="13.28515625" style="703" customWidth="1"/>
    <col min="14091" max="14091" width="14.5703125" style="703" customWidth="1"/>
    <col min="14092" max="14092" width="12.42578125" style="703" customWidth="1"/>
    <col min="14093" max="14093" width="2.7109375" style="703" customWidth="1"/>
    <col min="14094" max="14336" width="9.140625" style="703"/>
    <col min="14337" max="14337" width="15.85546875" style="703" customWidth="1"/>
    <col min="14338" max="14338" width="28.85546875" style="703" customWidth="1"/>
    <col min="14339" max="14339" width="10.42578125" style="703" customWidth="1"/>
    <col min="14340" max="14340" width="10" style="703" customWidth="1"/>
    <col min="14341" max="14341" width="12" style="703" customWidth="1"/>
    <col min="14342" max="14344" width="12.85546875" style="703" customWidth="1"/>
    <col min="14345" max="14345" width="11.85546875" style="703" customWidth="1"/>
    <col min="14346" max="14346" width="13.28515625" style="703" customWidth="1"/>
    <col min="14347" max="14347" width="14.5703125" style="703" customWidth="1"/>
    <col min="14348" max="14348" width="12.42578125" style="703" customWidth="1"/>
    <col min="14349" max="14349" width="2.7109375" style="703" customWidth="1"/>
    <col min="14350" max="14592" width="9.140625" style="703"/>
    <col min="14593" max="14593" width="15.85546875" style="703" customWidth="1"/>
    <col min="14594" max="14594" width="28.85546875" style="703" customWidth="1"/>
    <col min="14595" max="14595" width="10.42578125" style="703" customWidth="1"/>
    <col min="14596" max="14596" width="10" style="703" customWidth="1"/>
    <col min="14597" max="14597" width="12" style="703" customWidth="1"/>
    <col min="14598" max="14600" width="12.85546875" style="703" customWidth="1"/>
    <col min="14601" max="14601" width="11.85546875" style="703" customWidth="1"/>
    <col min="14602" max="14602" width="13.28515625" style="703" customWidth="1"/>
    <col min="14603" max="14603" width="14.5703125" style="703" customWidth="1"/>
    <col min="14604" max="14604" width="12.42578125" style="703" customWidth="1"/>
    <col min="14605" max="14605" width="2.7109375" style="703" customWidth="1"/>
    <col min="14606" max="14848" width="9.140625" style="703"/>
    <col min="14849" max="14849" width="15.85546875" style="703" customWidth="1"/>
    <col min="14850" max="14850" width="28.85546875" style="703" customWidth="1"/>
    <col min="14851" max="14851" width="10.42578125" style="703" customWidth="1"/>
    <col min="14852" max="14852" width="10" style="703" customWidth="1"/>
    <col min="14853" max="14853" width="12" style="703" customWidth="1"/>
    <col min="14854" max="14856" width="12.85546875" style="703" customWidth="1"/>
    <col min="14857" max="14857" width="11.85546875" style="703" customWidth="1"/>
    <col min="14858" max="14858" width="13.28515625" style="703" customWidth="1"/>
    <col min="14859" max="14859" width="14.5703125" style="703" customWidth="1"/>
    <col min="14860" max="14860" width="12.42578125" style="703" customWidth="1"/>
    <col min="14861" max="14861" width="2.7109375" style="703" customWidth="1"/>
    <col min="14862" max="15104" width="9.140625" style="703"/>
    <col min="15105" max="15105" width="15.85546875" style="703" customWidth="1"/>
    <col min="15106" max="15106" width="28.85546875" style="703" customWidth="1"/>
    <col min="15107" max="15107" width="10.42578125" style="703" customWidth="1"/>
    <col min="15108" max="15108" width="10" style="703" customWidth="1"/>
    <col min="15109" max="15109" width="12" style="703" customWidth="1"/>
    <col min="15110" max="15112" width="12.85546875" style="703" customWidth="1"/>
    <col min="15113" max="15113" width="11.85546875" style="703" customWidth="1"/>
    <col min="15114" max="15114" width="13.28515625" style="703" customWidth="1"/>
    <col min="15115" max="15115" width="14.5703125" style="703" customWidth="1"/>
    <col min="15116" max="15116" width="12.42578125" style="703" customWidth="1"/>
    <col min="15117" max="15117" width="2.7109375" style="703" customWidth="1"/>
    <col min="15118" max="15360" width="9.140625" style="703"/>
    <col min="15361" max="15361" width="15.85546875" style="703" customWidth="1"/>
    <col min="15362" max="15362" width="28.85546875" style="703" customWidth="1"/>
    <col min="15363" max="15363" width="10.42578125" style="703" customWidth="1"/>
    <col min="15364" max="15364" width="10" style="703" customWidth="1"/>
    <col min="15365" max="15365" width="12" style="703" customWidth="1"/>
    <col min="15366" max="15368" width="12.85546875" style="703" customWidth="1"/>
    <col min="15369" max="15369" width="11.85546875" style="703" customWidth="1"/>
    <col min="15370" max="15370" width="13.28515625" style="703" customWidth="1"/>
    <col min="15371" max="15371" width="14.5703125" style="703" customWidth="1"/>
    <col min="15372" max="15372" width="12.42578125" style="703" customWidth="1"/>
    <col min="15373" max="15373" width="2.7109375" style="703" customWidth="1"/>
    <col min="15374" max="15616" width="9.140625" style="703"/>
    <col min="15617" max="15617" width="15.85546875" style="703" customWidth="1"/>
    <col min="15618" max="15618" width="28.85546875" style="703" customWidth="1"/>
    <col min="15619" max="15619" width="10.42578125" style="703" customWidth="1"/>
    <col min="15620" max="15620" width="10" style="703" customWidth="1"/>
    <col min="15621" max="15621" width="12" style="703" customWidth="1"/>
    <col min="15622" max="15624" width="12.85546875" style="703" customWidth="1"/>
    <col min="15625" max="15625" width="11.85546875" style="703" customWidth="1"/>
    <col min="15626" max="15626" width="13.28515625" style="703" customWidth="1"/>
    <col min="15627" max="15627" width="14.5703125" style="703" customWidth="1"/>
    <col min="15628" max="15628" width="12.42578125" style="703" customWidth="1"/>
    <col min="15629" max="15629" width="2.7109375" style="703" customWidth="1"/>
    <col min="15630" max="15872" width="9.140625" style="703"/>
    <col min="15873" max="15873" width="15.85546875" style="703" customWidth="1"/>
    <col min="15874" max="15874" width="28.85546875" style="703" customWidth="1"/>
    <col min="15875" max="15875" width="10.42578125" style="703" customWidth="1"/>
    <col min="15876" max="15876" width="10" style="703" customWidth="1"/>
    <col min="15877" max="15877" width="12" style="703" customWidth="1"/>
    <col min="15878" max="15880" width="12.85546875" style="703" customWidth="1"/>
    <col min="15881" max="15881" width="11.85546875" style="703" customWidth="1"/>
    <col min="15882" max="15882" width="13.28515625" style="703" customWidth="1"/>
    <col min="15883" max="15883" width="14.5703125" style="703" customWidth="1"/>
    <col min="15884" max="15884" width="12.42578125" style="703" customWidth="1"/>
    <col min="15885" max="15885" width="2.7109375" style="703" customWidth="1"/>
    <col min="15886" max="16128" width="9.140625" style="703"/>
    <col min="16129" max="16129" width="15.85546875" style="703" customWidth="1"/>
    <col min="16130" max="16130" width="28.85546875" style="703" customWidth="1"/>
    <col min="16131" max="16131" width="10.42578125" style="703" customWidth="1"/>
    <col min="16132" max="16132" width="10" style="703" customWidth="1"/>
    <col min="16133" max="16133" width="12" style="703" customWidth="1"/>
    <col min="16134" max="16136" width="12.85546875" style="703" customWidth="1"/>
    <col min="16137" max="16137" width="11.85546875" style="703" customWidth="1"/>
    <col min="16138" max="16138" width="13.28515625" style="703" customWidth="1"/>
    <col min="16139" max="16139" width="14.5703125" style="703" customWidth="1"/>
    <col min="16140" max="16140" width="12.42578125" style="703" customWidth="1"/>
    <col min="16141" max="16141" width="2.7109375" style="703" customWidth="1"/>
    <col min="16142" max="16384" width="9.140625" style="703"/>
  </cols>
  <sheetData>
    <row r="1" spans="1:15" s="164" customFormat="1" ht="20.25" customHeight="1">
      <c r="A1" s="2413" t="s">
        <v>0</v>
      </c>
      <c r="B1" s="2228"/>
      <c r="C1" s="2228"/>
      <c r="D1" s="2228"/>
      <c r="E1" s="2228"/>
      <c r="F1" s="2228"/>
      <c r="G1" s="2228"/>
      <c r="H1" s="2228"/>
      <c r="I1" s="2228"/>
      <c r="J1" s="2228"/>
      <c r="K1" s="2228"/>
      <c r="L1" s="2414"/>
      <c r="M1" s="1226"/>
      <c r="N1" s="1227"/>
      <c r="O1" s="164" t="s">
        <v>2808</v>
      </c>
    </row>
    <row r="2" spans="1:15" s="164" customFormat="1" ht="20.25" customHeight="1">
      <c r="A2" s="2415" t="s">
        <v>3314</v>
      </c>
      <c r="B2" s="2264"/>
      <c r="C2" s="2264"/>
      <c r="D2" s="2264"/>
      <c r="E2" s="2264"/>
      <c r="F2" s="2264"/>
      <c r="G2" s="2264"/>
      <c r="H2" s="2264"/>
      <c r="I2" s="2264"/>
      <c r="J2" s="2264"/>
      <c r="K2" s="2264"/>
      <c r="L2" s="2416"/>
      <c r="M2" s="1224"/>
      <c r="N2" s="1227"/>
      <c r="O2" s="164" t="s">
        <v>2789</v>
      </c>
    </row>
    <row r="3" spans="1:15" s="164" customFormat="1" ht="19.5" customHeight="1">
      <c r="A3" s="2417" t="s">
        <v>3315</v>
      </c>
      <c r="B3" s="2230"/>
      <c r="C3" s="2230"/>
      <c r="D3" s="2230"/>
      <c r="E3" s="2230"/>
      <c r="F3" s="2230"/>
      <c r="G3" s="2230"/>
      <c r="H3" s="2230"/>
      <c r="I3" s="2230"/>
      <c r="J3" s="2230"/>
      <c r="K3" s="2230"/>
      <c r="L3" s="2418"/>
      <c r="M3" s="1225"/>
      <c r="N3" s="1227"/>
      <c r="O3" s="164" t="s">
        <v>3269</v>
      </c>
    </row>
    <row r="4" spans="1:15" s="164" customFormat="1" ht="15" customHeight="1">
      <c r="A4" s="2417" t="s">
        <v>3</v>
      </c>
      <c r="B4" s="2230"/>
      <c r="C4" s="2230"/>
      <c r="D4" s="2230"/>
      <c r="E4" s="2230"/>
      <c r="F4" s="2230"/>
      <c r="G4" s="2230"/>
      <c r="H4" s="2230"/>
      <c r="I4" s="2230"/>
      <c r="J4" s="2230"/>
      <c r="K4" s="2230"/>
      <c r="L4" s="2418"/>
      <c r="M4" s="1225"/>
      <c r="N4" s="1227"/>
      <c r="O4" s="164" t="s">
        <v>3428</v>
      </c>
    </row>
    <row r="5" spans="1:15" s="164" customFormat="1" ht="15" customHeight="1" thickBot="1">
      <c r="A5" s="2419" t="s">
        <v>4</v>
      </c>
      <c r="B5" s="2420"/>
      <c r="C5" s="2420"/>
      <c r="D5" s="2420"/>
      <c r="E5" s="2420"/>
      <c r="F5" s="2420"/>
      <c r="G5" s="2420"/>
      <c r="H5" s="2420"/>
      <c r="I5" s="2420"/>
      <c r="J5" s="2420"/>
      <c r="K5" s="2420"/>
      <c r="L5" s="2421"/>
      <c r="M5" s="1225"/>
      <c r="N5" s="1227"/>
    </row>
    <row r="6" spans="1:15" s="108" customFormat="1">
      <c r="A6" s="1230" t="s">
        <v>13</v>
      </c>
      <c r="B6" s="1231" t="str">
        <f>ORÇAMENTO!$C$6</f>
        <v>PAVIMENTAÇÃO URBANA EM SANTO ANTONIO DO LESTE</v>
      </c>
      <c r="C6" s="1232"/>
      <c r="D6" s="1232"/>
      <c r="E6" s="1233"/>
      <c r="F6" s="1233"/>
      <c r="G6" s="1233"/>
      <c r="H6" s="1233"/>
      <c r="I6" s="1233"/>
      <c r="J6" s="1233"/>
      <c r="K6" s="1233"/>
      <c r="L6" s="1234"/>
      <c r="M6" s="702"/>
      <c r="N6" s="702"/>
    </row>
    <row r="7" spans="1:15" s="108" customFormat="1">
      <c r="A7" s="109" t="s">
        <v>50</v>
      </c>
      <c r="B7" s="124" t="str">
        <f>ORÇAMENTO!$C$7</f>
        <v>AVENIDA FORTALEZA TRECHO 01</v>
      </c>
      <c r="C7" s="110"/>
      <c r="D7" s="110"/>
      <c r="E7" s="111"/>
      <c r="F7" s="111"/>
      <c r="G7" s="111"/>
      <c r="H7" s="111"/>
      <c r="I7" s="111"/>
      <c r="J7" s="111"/>
      <c r="K7" s="111"/>
      <c r="L7" s="1228"/>
      <c r="M7" s="702"/>
      <c r="N7" s="702"/>
    </row>
    <row r="8" spans="1:15" s="108" customFormat="1">
      <c r="A8" s="109" t="s">
        <v>31</v>
      </c>
      <c r="B8" s="124" t="str">
        <f>ORÇAMENTO!$C$8</f>
        <v>PREFEITURA MUNICIPAL DE SANTO ANTONIO DO LESTE</v>
      </c>
      <c r="C8" s="110"/>
      <c r="D8" s="110"/>
      <c r="E8" s="111"/>
      <c r="F8" s="111"/>
      <c r="G8" s="111"/>
      <c r="H8" s="111"/>
      <c r="I8" s="111"/>
      <c r="J8" s="111"/>
      <c r="K8" s="111"/>
      <c r="L8" s="1228"/>
      <c r="M8" s="702"/>
      <c r="N8" s="702"/>
    </row>
    <row r="9" spans="1:15" s="108" customFormat="1" ht="13.5" thickBot="1">
      <c r="A9" s="153" t="s">
        <v>15</v>
      </c>
      <c r="B9" s="1243" t="str">
        <f>ORÇAMENTO!$C$9</f>
        <v>JANEIRO/2022</v>
      </c>
      <c r="C9" s="1221"/>
      <c r="D9" s="1221"/>
      <c r="E9" s="1223"/>
      <c r="F9" s="1223"/>
      <c r="G9" s="1223"/>
      <c r="H9" s="1223"/>
      <c r="I9" s="1223"/>
      <c r="J9" s="1223"/>
      <c r="K9" s="1223"/>
      <c r="L9" s="1229"/>
      <c r="M9" s="702"/>
      <c r="N9" s="702"/>
    </row>
    <row r="10" spans="1:15" ht="13.5" thickBot="1">
      <c r="A10" s="1241"/>
      <c r="B10" s="702"/>
      <c r="C10" s="702"/>
      <c r="D10" s="702"/>
      <c r="E10" s="702"/>
      <c r="F10" s="702"/>
      <c r="G10" s="702"/>
      <c r="H10" s="702"/>
      <c r="I10" s="702"/>
      <c r="J10" s="702"/>
      <c r="K10" s="702"/>
      <c r="L10" s="1220"/>
      <c r="N10" s="702"/>
    </row>
    <row r="11" spans="1:15" ht="21" customHeight="1">
      <c r="A11" s="2448" t="s">
        <v>4219</v>
      </c>
      <c r="B11" s="2449"/>
      <c r="C11" s="2449"/>
      <c r="D11" s="2449"/>
      <c r="E11" s="2449"/>
      <c r="F11" s="2449"/>
      <c r="G11" s="2449"/>
      <c r="H11" s="2449"/>
      <c r="I11" s="2449"/>
      <c r="J11" s="2449"/>
      <c r="K11" s="2449"/>
      <c r="L11" s="2450"/>
    </row>
    <row r="12" spans="1:15" ht="19.5" customHeight="1">
      <c r="A12" s="820" t="s">
        <v>4220</v>
      </c>
      <c r="B12" s="704"/>
      <c r="C12" s="704"/>
      <c r="D12" s="704"/>
      <c r="E12" s="705" t="s">
        <v>4221</v>
      </c>
      <c r="F12" s="704" t="s">
        <v>4222</v>
      </c>
      <c r="G12" s="704"/>
      <c r="H12" s="704"/>
      <c r="I12" s="706"/>
      <c r="J12" s="705" t="s">
        <v>4223</v>
      </c>
      <c r="K12" s="707" t="str">
        <f>'5915474'!K12</f>
        <v>abril/2020</v>
      </c>
      <c r="L12" s="821"/>
    </row>
    <row r="13" spans="1:15" ht="21" customHeight="1">
      <c r="A13" s="820" t="s">
        <v>8313</v>
      </c>
      <c r="B13" s="708"/>
      <c r="C13" s="708"/>
      <c r="D13" s="709"/>
      <c r="E13" s="709"/>
      <c r="F13" s="710"/>
      <c r="G13" s="710"/>
      <c r="H13" s="710"/>
      <c r="I13" s="710"/>
      <c r="J13" s="710" t="s">
        <v>4224</v>
      </c>
      <c r="K13" s="1100">
        <v>3.9289900000000002</v>
      </c>
      <c r="L13" s="822" t="s">
        <v>22</v>
      </c>
    </row>
    <row r="14" spans="1:15" ht="14.25" customHeight="1">
      <c r="A14" s="2356" t="s">
        <v>4226</v>
      </c>
      <c r="B14" s="2359" t="s">
        <v>4227</v>
      </c>
      <c r="C14" s="712"/>
      <c r="D14" s="2359" t="s">
        <v>4228</v>
      </c>
      <c r="E14" s="2359" t="s">
        <v>4229</v>
      </c>
      <c r="F14" s="2362"/>
      <c r="G14" s="2364" t="s">
        <v>4230</v>
      </c>
      <c r="H14" s="2365"/>
      <c r="I14" s="2366"/>
      <c r="J14" s="2364" t="s">
        <v>4231</v>
      </c>
      <c r="K14" s="2365"/>
      <c r="L14" s="2367"/>
    </row>
    <row r="15" spans="1:15" ht="12.75" customHeight="1">
      <c r="A15" s="2357"/>
      <c r="B15" s="2360"/>
      <c r="C15" s="713"/>
      <c r="D15" s="2360"/>
      <c r="E15" s="2361"/>
      <c r="F15" s="2363"/>
      <c r="G15" s="2364" t="s">
        <v>4232</v>
      </c>
      <c r="H15" s="2366"/>
      <c r="I15" s="793" t="s">
        <v>4233</v>
      </c>
      <c r="J15" s="2364" t="s">
        <v>4232</v>
      </c>
      <c r="K15" s="2365"/>
      <c r="L15" s="823" t="s">
        <v>4233</v>
      </c>
    </row>
    <row r="16" spans="1:15" ht="12.75" customHeight="1">
      <c r="A16" s="2358"/>
      <c r="B16" s="2361"/>
      <c r="C16" s="714"/>
      <c r="D16" s="2361"/>
      <c r="E16" s="792" t="s">
        <v>4234</v>
      </c>
      <c r="F16" s="792" t="s">
        <v>4235</v>
      </c>
      <c r="G16" s="791" t="s">
        <v>4236</v>
      </c>
      <c r="H16" s="792" t="s">
        <v>4237</v>
      </c>
      <c r="I16" s="715" t="s">
        <v>4238</v>
      </c>
      <c r="J16" s="791" t="s">
        <v>4236</v>
      </c>
      <c r="K16" s="792" t="s">
        <v>4237</v>
      </c>
      <c r="L16" s="824" t="s">
        <v>4238</v>
      </c>
    </row>
    <row r="17" spans="1:14" ht="20.25" customHeight="1">
      <c r="A17" s="825" t="s">
        <v>4327</v>
      </c>
      <c r="B17" s="2476" t="s">
        <v>4331</v>
      </c>
      <c r="C17" s="2476"/>
      <c r="D17" s="841">
        <v>1</v>
      </c>
      <c r="E17" s="841">
        <v>1</v>
      </c>
      <c r="F17" s="841">
        <v>0</v>
      </c>
      <c r="G17" s="719">
        <f>VLOOKUP(A17,'SERVIÇO OUT SICRO '!$B:$J,6,FALSE)</f>
        <v>1.4605999999999999</v>
      </c>
      <c r="H17" s="719">
        <f>VLOOKUP(A17,'SERVIÇO OUT SICRO '!B:J,7,FALSE)</f>
        <v>0.98119999999999996</v>
      </c>
      <c r="I17" s="721">
        <f>D17*((E17*G17)+(H17*F17))</f>
        <v>1.4605999999999999</v>
      </c>
      <c r="J17" s="719">
        <f>VLOOKUP(A17,'SERVIÇO OUT SICRO '!$B:$J,8,FALSE)</f>
        <v>1.4605999999999999</v>
      </c>
      <c r="K17" s="719">
        <f>VLOOKUP(A17,'SERVIÇO OUT SICRO '!$B:$J,9,FALSE)</f>
        <v>0.98119999999999996</v>
      </c>
      <c r="L17" s="843">
        <f>D17*((E17*J17)+(K17*F17))</f>
        <v>1.4605999999999999</v>
      </c>
    </row>
    <row r="18" spans="1:14" ht="21.75" customHeight="1">
      <c r="A18" s="825" t="s">
        <v>4328</v>
      </c>
      <c r="B18" s="2482" t="s">
        <v>4332</v>
      </c>
      <c r="C18" s="2482"/>
      <c r="D18" s="841">
        <v>1</v>
      </c>
      <c r="E18" s="841">
        <v>1</v>
      </c>
      <c r="F18" s="841">
        <v>0</v>
      </c>
      <c r="G18" s="719">
        <f>VLOOKUP(A18,'SERVIÇO OUT SICRO '!$B:$J,6,FALSE)</f>
        <v>44.839500000000001</v>
      </c>
      <c r="H18" s="719">
        <f>VLOOKUP(A18,'SERVIÇO OUT SICRO '!B:J,7,FALSE)</f>
        <v>23.539200000000001</v>
      </c>
      <c r="I18" s="721">
        <f>D18*((E18*G18)+(H18*F18))</f>
        <v>44.839500000000001</v>
      </c>
      <c r="J18" s="719">
        <f>VLOOKUP(A18,'SERVIÇO OUT SICRO '!$B:$J,8,FALSE)</f>
        <v>42.779800000000002</v>
      </c>
      <c r="K18" s="719">
        <f>VLOOKUP(A18,'SERVIÇO OUT SICRO '!$B:$J,9,FALSE)</f>
        <v>21.479500000000002</v>
      </c>
      <c r="L18" s="843">
        <f>D18*((E18*J18)+(K18*F18))</f>
        <v>42.779800000000002</v>
      </c>
    </row>
    <row r="19" spans="1:14" ht="12.75" customHeight="1">
      <c r="A19" s="825" t="s">
        <v>12519</v>
      </c>
      <c r="B19" s="857" t="s">
        <v>16496</v>
      </c>
      <c r="C19" s="857"/>
      <c r="D19" s="841">
        <v>1</v>
      </c>
      <c r="E19" s="841">
        <v>1</v>
      </c>
      <c r="F19" s="841">
        <v>0</v>
      </c>
      <c r="G19" s="719">
        <f>VLOOKUP(A19,'SERVIÇO OUT SICRO '!$B:$J,6,FALSE)</f>
        <v>3.7582</v>
      </c>
      <c r="H19" s="719">
        <f>VLOOKUP(A19,'SERVIÇO OUT SICRO '!B:J,7,FALSE)</f>
        <v>0.20180000000000001</v>
      </c>
      <c r="I19" s="721">
        <f>D19*((E19*G19)+(H19*F19))</f>
        <v>3.7582</v>
      </c>
      <c r="J19" s="719">
        <f>VLOOKUP(A19,'SERVIÇO OUT SICRO '!$B:$J,8,FALSE)</f>
        <v>3.7582</v>
      </c>
      <c r="K19" s="719">
        <f>VLOOKUP(A19,'SERVIÇO OUT SICRO '!$B:$J,9,FALSE)</f>
        <v>0.20180000000000001</v>
      </c>
      <c r="L19" s="843">
        <f>D19*((E19*J19)+(K19*F19))</f>
        <v>3.7582</v>
      </c>
    </row>
    <row r="20" spans="1:14" ht="12.75" customHeight="1">
      <c r="A20" s="825" t="s">
        <v>4329</v>
      </c>
      <c r="B20" s="857" t="s">
        <v>4333</v>
      </c>
      <c r="C20" s="857"/>
      <c r="D20" s="841">
        <v>4</v>
      </c>
      <c r="E20" s="841">
        <v>0.9</v>
      </c>
      <c r="F20" s="841">
        <v>0.1</v>
      </c>
      <c r="G20" s="719">
        <f>VLOOKUP(A20,'SERVIÇO OUT SICRO '!$B:$J,6,FALSE)</f>
        <v>0.53120000000000001</v>
      </c>
      <c r="H20" s="719">
        <f>VLOOKUP(A20,'SERVIÇO OUT SICRO '!B:J,7,FALSE)</f>
        <v>0.36109999999999998</v>
      </c>
      <c r="I20" s="721">
        <f>D20*((E20*G20)+(H20*F20))</f>
        <v>2.0567600000000001</v>
      </c>
      <c r="J20" s="719">
        <f>VLOOKUP(A20,'SERVIÇO OUT SICRO '!$B:$J,8,FALSE)</f>
        <v>0.53120000000000001</v>
      </c>
      <c r="K20" s="719">
        <f>VLOOKUP(A20,'SERVIÇO OUT SICRO '!$B:$J,9,FALSE)</f>
        <v>0.36109999999999998</v>
      </c>
      <c r="L20" s="843">
        <f>D20*((E20*J20)+(K20*F20))</f>
        <v>2.0567600000000001</v>
      </c>
    </row>
    <row r="21" spans="1:14" ht="12.75" customHeight="1">
      <c r="A21" s="825" t="s">
        <v>4330</v>
      </c>
      <c r="B21" s="857" t="s">
        <v>4334</v>
      </c>
      <c r="C21" s="857"/>
      <c r="D21" s="841">
        <v>3</v>
      </c>
      <c r="E21" s="841">
        <v>0.41</v>
      </c>
      <c r="F21" s="841">
        <v>0.59</v>
      </c>
      <c r="G21" s="719">
        <f>VLOOKUP(A21,'SERVIÇO OUT SICRO '!$B:$J,6,FALSE)</f>
        <v>1.2115</v>
      </c>
      <c r="H21" s="719">
        <f>VLOOKUP(A21,'SERVIÇO OUT SICRO '!B:J,7,FALSE)</f>
        <v>0.8236</v>
      </c>
      <c r="I21" s="721">
        <f>D21*((E21*G21)+(H21*F21))</f>
        <v>2.9479169999999999</v>
      </c>
      <c r="J21" s="719">
        <f>VLOOKUP(A21,'SERVIÇO OUT SICRO '!$B:$J,8,FALSE)</f>
        <v>1.2115</v>
      </c>
      <c r="K21" s="719">
        <f>VLOOKUP(A21,'SERVIÇO OUT SICRO '!$B:$J,9,FALSE)</f>
        <v>0.8236</v>
      </c>
      <c r="L21" s="843">
        <f>D21*((E21*J21)+(K21*F21))</f>
        <v>2.9479169999999999</v>
      </c>
      <c r="N21" s="722"/>
    </row>
    <row r="22" spans="1:14" ht="12.75" customHeight="1">
      <c r="A22" s="2371" t="s">
        <v>4241</v>
      </c>
      <c r="B22" s="2372"/>
      <c r="C22" s="2372"/>
      <c r="D22" s="2372"/>
      <c r="E22" s="2372"/>
      <c r="F22" s="2372"/>
      <c r="G22" s="2372"/>
      <c r="H22" s="723"/>
      <c r="I22" s="724">
        <f>SUM(I17:I21)</f>
        <v>55.062976999999997</v>
      </c>
      <c r="J22" s="725"/>
      <c r="K22" s="726"/>
      <c r="L22" s="826">
        <f>SUM(L17:L21)</f>
        <v>53.003276999999997</v>
      </c>
      <c r="N22" s="728"/>
    </row>
    <row r="23" spans="1:14" ht="8.1" customHeight="1">
      <c r="A23" s="827"/>
      <c r="B23" s="795"/>
      <c r="C23" s="795"/>
      <c r="D23" s="795"/>
      <c r="E23" s="795"/>
      <c r="F23" s="795"/>
      <c r="G23" s="795"/>
      <c r="H23" s="795"/>
      <c r="I23" s="729"/>
      <c r="J23" s="725"/>
      <c r="K23" s="726"/>
      <c r="L23" s="835"/>
      <c r="N23" s="728"/>
    </row>
    <row r="24" spans="1:14" ht="12.75" customHeight="1">
      <c r="A24" s="2356" t="s">
        <v>3924</v>
      </c>
      <c r="B24" s="2359" t="s">
        <v>4242</v>
      </c>
      <c r="C24" s="797"/>
      <c r="D24" s="2359" t="s">
        <v>4228</v>
      </c>
      <c r="E24" s="2359" t="s">
        <v>30</v>
      </c>
      <c r="F24" s="797"/>
      <c r="G24" s="2364" t="s">
        <v>4230</v>
      </c>
      <c r="H24" s="2365"/>
      <c r="I24" s="2366"/>
      <c r="J24" s="2364" t="s">
        <v>4231</v>
      </c>
      <c r="K24" s="2365"/>
      <c r="L24" s="2367"/>
      <c r="N24" s="728"/>
    </row>
    <row r="25" spans="1:14" ht="12.75" customHeight="1">
      <c r="A25" s="2358"/>
      <c r="B25" s="2361"/>
      <c r="C25" s="714"/>
      <c r="D25" s="2361"/>
      <c r="E25" s="2361"/>
      <c r="F25" s="730"/>
      <c r="G25" s="791" t="s">
        <v>4243</v>
      </c>
      <c r="H25" s="2361" t="s">
        <v>4244</v>
      </c>
      <c r="I25" s="2363"/>
      <c r="J25" s="791" t="s">
        <v>4243</v>
      </c>
      <c r="K25" s="2361" t="s">
        <v>4244</v>
      </c>
      <c r="L25" s="2373"/>
    </row>
    <row r="26" spans="1:14" ht="12.75" customHeight="1">
      <c r="A26" s="829" t="s">
        <v>4335</v>
      </c>
      <c r="B26" s="731" t="s">
        <v>4336</v>
      </c>
      <c r="C26" s="717"/>
      <c r="D26" s="732">
        <v>1</v>
      </c>
      <c r="E26" s="732" t="s">
        <v>4247</v>
      </c>
      <c r="F26" s="702"/>
      <c r="G26" s="719">
        <f>VLOOKUP(A26,'SERVIÇO OUT SICRO '!$B:$J,6,FALSE)</f>
        <v>21.8262</v>
      </c>
      <c r="H26" s="2368">
        <f>G26*D26</f>
        <v>21.8262</v>
      </c>
      <c r="I26" s="2369"/>
      <c r="J26" s="719">
        <f>VLOOKUP(A26,'SERVIÇO OUT SICRO '!$B:$J,7,FALSE)</f>
        <v>19.596699999999998</v>
      </c>
      <c r="K26" s="2368">
        <f>J26*D26</f>
        <v>19.596699999999998</v>
      </c>
      <c r="L26" s="2370"/>
    </row>
    <row r="27" spans="1:14" ht="12.75" customHeight="1">
      <c r="A27" s="829" t="s">
        <v>4248</v>
      </c>
      <c r="B27" s="731" t="s">
        <v>4249</v>
      </c>
      <c r="C27" s="717"/>
      <c r="D27" s="732">
        <v>9</v>
      </c>
      <c r="E27" s="732" t="s">
        <v>4247</v>
      </c>
      <c r="F27" s="702"/>
      <c r="G27" s="719">
        <f>VLOOKUP(A27,'SERVIÇO OUT SICRO '!$B:$J,6,FALSE)</f>
        <v>17.14</v>
      </c>
      <c r="H27" s="2368">
        <f>G27*D27</f>
        <v>154.26</v>
      </c>
      <c r="I27" s="2369"/>
      <c r="J27" s="719">
        <f>VLOOKUP(A27,'SERVIÇO OUT SICRO '!$B:$J,7,FALSE)</f>
        <v>15.5442</v>
      </c>
      <c r="K27" s="2368">
        <f>J27*D27</f>
        <v>139.89779999999999</v>
      </c>
      <c r="L27" s="2370"/>
    </row>
    <row r="28" spans="1:14" ht="12.75" customHeight="1">
      <c r="A28" s="2371" t="s">
        <v>4250</v>
      </c>
      <c r="B28" s="2372"/>
      <c r="C28" s="2372"/>
      <c r="D28" s="2372"/>
      <c r="E28" s="2372"/>
      <c r="F28" s="2372"/>
      <c r="G28" s="2372"/>
      <c r="H28" s="2374">
        <f>SUM(H26:I27)</f>
        <v>176.08619999999999</v>
      </c>
      <c r="I28" s="2374"/>
      <c r="J28" s="734"/>
      <c r="K28" s="2374">
        <f>SUM(K26:L27)</f>
        <v>159.49449999999999</v>
      </c>
      <c r="L28" s="2376"/>
    </row>
    <row r="29" spans="1:14" ht="8.1" customHeight="1">
      <c r="A29" s="827"/>
      <c r="B29" s="795"/>
      <c r="C29" s="795"/>
      <c r="D29" s="795"/>
      <c r="E29" s="795"/>
      <c r="F29" s="795"/>
      <c r="G29" s="795"/>
      <c r="H29" s="796"/>
      <c r="I29" s="796"/>
      <c r="J29" s="735"/>
      <c r="K29" s="796"/>
      <c r="L29" s="830"/>
    </row>
    <row r="30" spans="1:14">
      <c r="A30" s="2377" t="s">
        <v>4251</v>
      </c>
      <c r="B30" s="2378"/>
      <c r="C30" s="2378"/>
      <c r="D30" s="2378"/>
      <c r="E30" s="2378"/>
      <c r="F30" s="2379"/>
      <c r="G30" s="2364" t="s">
        <v>4230</v>
      </c>
      <c r="H30" s="2365"/>
      <c r="I30" s="2366"/>
      <c r="J30" s="2364" t="s">
        <v>4231</v>
      </c>
      <c r="K30" s="2365"/>
      <c r="L30" s="2367"/>
    </row>
    <row r="31" spans="1:14">
      <c r="A31" s="2380"/>
      <c r="B31" s="2381"/>
      <c r="C31" s="2381"/>
      <c r="D31" s="2381"/>
      <c r="E31" s="2381"/>
      <c r="F31" s="2382"/>
      <c r="G31" s="2383">
        <f>(H28+I22)/K13</f>
        <v>58.831704076620191</v>
      </c>
      <c r="H31" s="2384"/>
      <c r="I31" s="2385"/>
      <c r="J31" s="2383">
        <f>(K28+L22)/K13</f>
        <v>54.084580770121576</v>
      </c>
      <c r="K31" s="2384"/>
      <c r="L31" s="2386"/>
    </row>
    <row r="32" spans="1:14" ht="8.1" customHeight="1">
      <c r="A32" s="831"/>
      <c r="B32" s="736"/>
      <c r="C32" s="736"/>
      <c r="D32" s="736"/>
      <c r="E32" s="736"/>
      <c r="F32" s="736"/>
      <c r="G32" s="736"/>
      <c r="H32" s="736"/>
      <c r="I32" s="736"/>
      <c r="J32" s="736"/>
      <c r="K32" s="737"/>
      <c r="L32" s="832"/>
    </row>
    <row r="33" spans="1:13" ht="15" customHeight="1">
      <c r="A33" s="1071" t="s">
        <v>4252</v>
      </c>
      <c r="B33" s="1067" t="s">
        <v>4253</v>
      </c>
      <c r="C33" s="750"/>
      <c r="D33" s="1067" t="s">
        <v>4228</v>
      </c>
      <c r="E33" s="1067" t="s">
        <v>4254</v>
      </c>
      <c r="F33" s="750"/>
      <c r="G33" s="1098"/>
      <c r="H33" s="1098" t="s">
        <v>4255</v>
      </c>
      <c r="I33" s="1098"/>
      <c r="J33" s="1067"/>
      <c r="K33" s="2359" t="s">
        <v>4256</v>
      </c>
      <c r="L33" s="2402"/>
      <c r="M33" s="739"/>
    </row>
    <row r="34" spans="1:13" ht="15" customHeight="1">
      <c r="A34" s="1099" t="s">
        <v>10461</v>
      </c>
      <c r="B34" s="881" t="s">
        <v>16497</v>
      </c>
      <c r="C34" s="845"/>
      <c r="D34" s="1074">
        <v>0.84645999999999999</v>
      </c>
      <c r="E34" s="1074" t="s">
        <v>4013</v>
      </c>
      <c r="F34" s="845"/>
      <c r="G34" s="2460">
        <f>VLOOKUP(A34,'INSUMO OUT SICRO'!$A:$I,4,FALSE)</f>
        <v>5.5087000000000002</v>
      </c>
      <c r="H34" s="2460"/>
      <c r="I34" s="2460"/>
      <c r="J34" s="1074"/>
      <c r="K34" s="2434">
        <f>G34*D34</f>
        <v>4.6628942020000004</v>
      </c>
      <c r="L34" s="2435"/>
      <c r="M34" s="739"/>
    </row>
    <row r="35" spans="1:13" ht="15" customHeight="1">
      <c r="A35" s="756" t="s">
        <v>4337</v>
      </c>
      <c r="B35" s="882" t="s">
        <v>4341</v>
      </c>
      <c r="C35" s="859"/>
      <c r="D35" s="1075">
        <v>0.63334000000000001</v>
      </c>
      <c r="E35" s="1075" t="s">
        <v>4013</v>
      </c>
      <c r="F35" s="859"/>
      <c r="G35" s="2483">
        <f>VLOOKUP(A35,'INSUMO OUT SICRO'!$A:$I,4,FALSE)</f>
        <v>93.991399999999999</v>
      </c>
      <c r="H35" s="2483"/>
      <c r="I35" s="2483"/>
      <c r="J35" s="1075"/>
      <c r="K35" s="2484">
        <f>G35*D35</f>
        <v>59.528513275999998</v>
      </c>
      <c r="L35" s="2485"/>
      <c r="M35" s="739"/>
    </row>
    <row r="36" spans="1:13" ht="15" customHeight="1">
      <c r="A36" s="756" t="s">
        <v>4338</v>
      </c>
      <c r="B36" s="882" t="s">
        <v>4342</v>
      </c>
      <c r="C36" s="859"/>
      <c r="D36" s="1075">
        <v>0.36753999999999998</v>
      </c>
      <c r="E36" s="1075" t="s">
        <v>4013</v>
      </c>
      <c r="F36" s="859"/>
      <c r="G36" s="2483">
        <f>VLOOKUP(A36,'INSUMO OUT SICRO'!$A:$I,4,FALSE)</f>
        <v>119.74169999999999</v>
      </c>
      <c r="H36" s="2483"/>
      <c r="I36" s="2483"/>
      <c r="J36" s="1075"/>
      <c r="K36" s="2484">
        <f>G36*D36</f>
        <v>44.009864417999992</v>
      </c>
      <c r="L36" s="2485"/>
      <c r="M36" s="739"/>
    </row>
    <row r="37" spans="1:13" ht="15" customHeight="1">
      <c r="A37" s="756" t="s">
        <v>4339</v>
      </c>
      <c r="B37" s="882" t="s">
        <v>4343</v>
      </c>
      <c r="C37" s="859"/>
      <c r="D37" s="1075">
        <v>0.36753999999999998</v>
      </c>
      <c r="E37" s="1075" t="s">
        <v>4013</v>
      </c>
      <c r="F37" s="859"/>
      <c r="G37" s="2483">
        <f>VLOOKUP(A37,'INSUMO OUT SICRO'!$A:$I,4,FALSE)</f>
        <v>112.899</v>
      </c>
      <c r="H37" s="2483"/>
      <c r="I37" s="2483"/>
      <c r="J37" s="1075"/>
      <c r="K37" s="2484">
        <f>G37*D37</f>
        <v>41.494898459999995</v>
      </c>
      <c r="L37" s="2485"/>
      <c r="M37" s="739"/>
    </row>
    <row r="38" spans="1:13" ht="15" customHeight="1">
      <c r="A38" s="741" t="s">
        <v>4340</v>
      </c>
      <c r="B38" s="1139" t="s">
        <v>4344</v>
      </c>
      <c r="C38" s="846"/>
      <c r="D38" s="1072">
        <v>282.15206999999998</v>
      </c>
      <c r="E38" s="1072" t="s">
        <v>3993</v>
      </c>
      <c r="F38" s="846"/>
      <c r="G38" s="2455">
        <f>VLOOKUP(A38,'INSUMO OUT SICRO'!$A:$I,4,FALSE)</f>
        <v>0.5544</v>
      </c>
      <c r="H38" s="2455"/>
      <c r="I38" s="2455"/>
      <c r="J38" s="1072"/>
      <c r="K38" s="2430">
        <f>G38*D38</f>
        <v>156.42510760799999</v>
      </c>
      <c r="L38" s="2431"/>
      <c r="M38" s="739"/>
    </row>
    <row r="39" spans="1:13">
      <c r="A39" s="2451" t="s">
        <v>4257</v>
      </c>
      <c r="B39" s="2452"/>
      <c r="C39" s="2452"/>
      <c r="D39" s="2452"/>
      <c r="E39" s="2452"/>
      <c r="F39" s="2452"/>
      <c r="G39" s="2452"/>
      <c r="H39" s="2452"/>
      <c r="I39" s="2452"/>
      <c r="J39" s="2452"/>
      <c r="K39" s="2453">
        <f>SUM(K34:L38)</f>
        <v>306.121277964</v>
      </c>
      <c r="L39" s="2454"/>
      <c r="M39" s="740"/>
    </row>
    <row r="40" spans="1:13" ht="8.1" customHeight="1">
      <c r="A40" s="827"/>
      <c r="B40" s="795"/>
      <c r="C40" s="795"/>
      <c r="D40" s="795"/>
      <c r="E40" s="795"/>
      <c r="F40" s="795"/>
      <c r="G40" s="795"/>
      <c r="H40" s="795"/>
      <c r="I40" s="795"/>
      <c r="J40" s="795"/>
      <c r="K40" s="798"/>
      <c r="L40" s="835"/>
      <c r="M40" s="740"/>
    </row>
    <row r="41" spans="1:13">
      <c r="A41" s="2356" t="s">
        <v>4258</v>
      </c>
      <c r="B41" s="2359" t="s">
        <v>4351</v>
      </c>
      <c r="C41" s="797"/>
      <c r="D41" s="2359"/>
      <c r="E41" s="2359" t="s">
        <v>4228</v>
      </c>
      <c r="F41" s="2362" t="s">
        <v>4254</v>
      </c>
      <c r="G41" s="2364" t="s">
        <v>4230</v>
      </c>
      <c r="H41" s="2365"/>
      <c r="I41" s="2366"/>
      <c r="J41" s="2364" t="s">
        <v>4231</v>
      </c>
      <c r="K41" s="2365"/>
      <c r="L41" s="2367"/>
      <c r="M41" s="740"/>
    </row>
    <row r="42" spans="1:13">
      <c r="A42" s="2358"/>
      <c r="B42" s="2361"/>
      <c r="C42" s="714"/>
      <c r="D42" s="2361"/>
      <c r="E42" s="2361"/>
      <c r="F42" s="2363"/>
      <c r="G42" s="791" t="s">
        <v>4256</v>
      </c>
      <c r="H42" s="2361" t="s">
        <v>4260</v>
      </c>
      <c r="I42" s="2363"/>
      <c r="J42" s="791" t="s">
        <v>4256</v>
      </c>
      <c r="K42" s="2361" t="s">
        <v>4260</v>
      </c>
      <c r="L42" s="2373"/>
      <c r="M42" s="740"/>
    </row>
    <row r="43" spans="1:13" ht="5.25" customHeight="1">
      <c r="A43" s="836"/>
      <c r="B43" s="2396"/>
      <c r="C43" s="2396"/>
      <c r="D43" s="847"/>
      <c r="E43" s="840"/>
      <c r="F43" s="847"/>
      <c r="G43" s="743"/>
      <c r="H43" s="2389"/>
      <c r="I43" s="2389"/>
      <c r="J43" s="743"/>
      <c r="K43" s="2389"/>
      <c r="L43" s="2391"/>
      <c r="M43" s="740"/>
    </row>
    <row r="44" spans="1:13">
      <c r="A44" s="2371" t="s">
        <v>4262</v>
      </c>
      <c r="B44" s="2372"/>
      <c r="C44" s="2372"/>
      <c r="D44" s="2372"/>
      <c r="E44" s="2372"/>
      <c r="F44" s="2372"/>
      <c r="G44" s="2372"/>
      <c r="H44" s="2392">
        <f>H43</f>
        <v>0</v>
      </c>
      <c r="I44" s="2392"/>
      <c r="J44" s="744"/>
      <c r="K44" s="2394">
        <f>K43</f>
        <v>0</v>
      </c>
      <c r="L44" s="2395"/>
      <c r="M44" s="740"/>
    </row>
    <row r="45" spans="1:13" ht="8.1" customHeight="1">
      <c r="A45" s="831"/>
      <c r="B45" s="736"/>
      <c r="C45" s="736"/>
      <c r="D45" s="736"/>
      <c r="E45" s="745"/>
      <c r="F45" s="745"/>
      <c r="G45" s="745"/>
      <c r="H45" s="745"/>
      <c r="I45" s="745"/>
      <c r="J45" s="745"/>
      <c r="K45" s="746"/>
      <c r="L45" s="837"/>
      <c r="M45" s="740"/>
    </row>
    <row r="46" spans="1:13">
      <c r="A46" s="2356" t="s">
        <v>4263</v>
      </c>
      <c r="B46" s="2359" t="s">
        <v>4264</v>
      </c>
      <c r="C46" s="797"/>
      <c r="D46" s="2359" t="s">
        <v>28</v>
      </c>
      <c r="E46" s="2359" t="s">
        <v>4228</v>
      </c>
      <c r="F46" s="2362" t="s">
        <v>4254</v>
      </c>
      <c r="G46" s="2364" t="s">
        <v>4230</v>
      </c>
      <c r="H46" s="2365"/>
      <c r="I46" s="2366"/>
      <c r="J46" s="2364" t="s">
        <v>4231</v>
      </c>
      <c r="K46" s="2365"/>
      <c r="L46" s="2367"/>
      <c r="M46" s="740"/>
    </row>
    <row r="47" spans="1:13">
      <c r="A47" s="2357"/>
      <c r="B47" s="2360"/>
      <c r="C47" s="713"/>
      <c r="D47" s="2360"/>
      <c r="E47" s="2360"/>
      <c r="F47" s="2486"/>
      <c r="G47" s="1066" t="s">
        <v>4256</v>
      </c>
      <c r="H47" s="2360" t="s">
        <v>4260</v>
      </c>
      <c r="I47" s="2486"/>
      <c r="J47" s="1066" t="s">
        <v>4256</v>
      </c>
      <c r="K47" s="2360" t="s">
        <v>4260</v>
      </c>
      <c r="L47" s="2487"/>
      <c r="M47" s="740"/>
    </row>
    <row r="48" spans="1:13" ht="32.25" customHeight="1">
      <c r="A48" s="1099" t="s">
        <v>10461</v>
      </c>
      <c r="B48" s="2433" t="s">
        <v>16497</v>
      </c>
      <c r="C48" s="2433"/>
      <c r="D48" s="747">
        <v>5914655</v>
      </c>
      <c r="E48" s="765">
        <v>8.4999999999999995E-4</v>
      </c>
      <c r="F48" s="765" t="s">
        <v>3367</v>
      </c>
      <c r="G48" s="1069">
        <f>'5914655'!G47:I47</f>
        <v>27.8</v>
      </c>
      <c r="H48" s="2440">
        <f>G48*E48</f>
        <v>2.3629999999999998E-2</v>
      </c>
      <c r="I48" s="2440"/>
      <c r="J48" s="1069">
        <f>'5914655'!J47:L47</f>
        <v>26.784797297297299</v>
      </c>
      <c r="K48" s="2440">
        <f>J48*E48</f>
        <v>2.2767077702702702E-2</v>
      </c>
      <c r="L48" s="2441"/>
      <c r="M48" s="740"/>
    </row>
    <row r="49" spans="1:15" ht="32.25" customHeight="1">
      <c r="A49" s="756" t="s">
        <v>4337</v>
      </c>
      <c r="B49" s="2447" t="s">
        <v>4345</v>
      </c>
      <c r="C49" s="2447"/>
      <c r="D49" s="731">
        <v>5914647</v>
      </c>
      <c r="E49" s="731">
        <v>0.95001000000000002</v>
      </c>
      <c r="F49" s="731" t="s">
        <v>3367</v>
      </c>
      <c r="G49" s="1068">
        <f>'5914647'!G47:I47</f>
        <v>1.35</v>
      </c>
      <c r="H49" s="2437">
        <f>G49*E49</f>
        <v>1.2825135000000001</v>
      </c>
      <c r="I49" s="2437"/>
      <c r="J49" s="1068">
        <f>'5914647'!J47:L47</f>
        <v>1.33</v>
      </c>
      <c r="K49" s="2437">
        <f>J49*E49</f>
        <v>1.2635133000000001</v>
      </c>
      <c r="L49" s="2438"/>
      <c r="M49" s="740"/>
    </row>
    <row r="50" spans="1:15" ht="32.25" customHeight="1">
      <c r="A50" s="1142" t="s">
        <v>4338</v>
      </c>
      <c r="B50" s="1070" t="s">
        <v>4346</v>
      </c>
      <c r="C50" s="1070"/>
      <c r="D50" s="731">
        <v>5914647</v>
      </c>
      <c r="E50" s="731">
        <v>0.55130999999999997</v>
      </c>
      <c r="F50" s="731" t="s">
        <v>3367</v>
      </c>
      <c r="G50" s="1068">
        <f>G49</f>
        <v>1.35</v>
      </c>
      <c r="H50" s="2437">
        <f>G50*E50</f>
        <v>0.7442685</v>
      </c>
      <c r="I50" s="2437"/>
      <c r="J50" s="1068">
        <f>'5914647'!J47:L47</f>
        <v>1.33</v>
      </c>
      <c r="K50" s="2437">
        <f>J50*E50</f>
        <v>0.73324230000000001</v>
      </c>
      <c r="L50" s="2438"/>
      <c r="M50" s="740"/>
    </row>
    <row r="51" spans="1:15" ht="32.25" customHeight="1">
      <c r="A51" s="756" t="s">
        <v>4339</v>
      </c>
      <c r="B51" s="1070" t="s">
        <v>4347</v>
      </c>
      <c r="C51" s="1070"/>
      <c r="D51" s="731">
        <v>5914647</v>
      </c>
      <c r="E51" s="731">
        <v>0.55130999999999997</v>
      </c>
      <c r="F51" s="731" t="s">
        <v>3367</v>
      </c>
      <c r="G51" s="1068">
        <f>G50</f>
        <v>1.35</v>
      </c>
      <c r="H51" s="2437">
        <f>G51*E51</f>
        <v>0.7442685</v>
      </c>
      <c r="I51" s="2437"/>
      <c r="J51" s="1068">
        <f>'5914647'!J47:L47</f>
        <v>1.33</v>
      </c>
      <c r="K51" s="2437">
        <f>J51*E51</f>
        <v>0.73324230000000001</v>
      </c>
      <c r="L51" s="2438"/>
      <c r="M51" s="740"/>
    </row>
    <row r="52" spans="1:15" ht="32.25" customHeight="1">
      <c r="A52" s="1143" t="s">
        <v>4340</v>
      </c>
      <c r="B52" s="2446" t="s">
        <v>4348</v>
      </c>
      <c r="C52" s="2446"/>
      <c r="D52" s="747">
        <v>5914655</v>
      </c>
      <c r="E52" s="747">
        <v>0.28215000000000001</v>
      </c>
      <c r="F52" s="747" t="s">
        <v>3367</v>
      </c>
      <c r="G52" s="1073">
        <f>'5914655'!G47:I47</f>
        <v>27.8</v>
      </c>
      <c r="H52" s="2457">
        <f>G52*E52</f>
        <v>7.8437700000000001</v>
      </c>
      <c r="I52" s="2457"/>
      <c r="J52" s="1073">
        <f>'5914655'!J47:L47</f>
        <v>26.784797297297299</v>
      </c>
      <c r="K52" s="2457">
        <f>J52*E52</f>
        <v>7.557330557432433</v>
      </c>
      <c r="L52" s="2478"/>
      <c r="M52" s="740"/>
    </row>
    <row r="53" spans="1:15">
      <c r="A53" s="2451" t="s">
        <v>4266</v>
      </c>
      <c r="B53" s="2452"/>
      <c r="C53" s="2452"/>
      <c r="D53" s="2452"/>
      <c r="E53" s="2452"/>
      <c r="F53" s="2452"/>
      <c r="G53" s="2452"/>
      <c r="H53" s="2479">
        <f>SUM(H48:I52)</f>
        <v>10.638450500000001</v>
      </c>
      <c r="I53" s="2480"/>
      <c r="J53" s="1141"/>
      <c r="K53" s="2479">
        <f>SUM(K49:L52)</f>
        <v>10.287328457432434</v>
      </c>
      <c r="L53" s="2481"/>
      <c r="M53" s="740"/>
    </row>
    <row r="54" spans="1:15" ht="8.1" customHeight="1">
      <c r="A54" s="831"/>
      <c r="B54" s="736"/>
      <c r="C54" s="736"/>
      <c r="D54" s="736"/>
      <c r="E54" s="745"/>
      <c r="F54" s="745"/>
      <c r="G54" s="745"/>
      <c r="H54" s="745"/>
      <c r="I54" s="745"/>
      <c r="J54" s="745"/>
      <c r="K54" s="746"/>
      <c r="L54" s="837"/>
      <c r="M54" s="740"/>
    </row>
    <row r="55" spans="1:15">
      <c r="A55" s="2356" t="s">
        <v>4267</v>
      </c>
      <c r="B55" s="2359" t="s">
        <v>4268</v>
      </c>
      <c r="C55" s="797"/>
      <c r="D55" s="750"/>
      <c r="E55" s="2359" t="s">
        <v>4228</v>
      </c>
      <c r="F55" s="2359" t="s">
        <v>4254</v>
      </c>
      <c r="G55" s="2365" t="s">
        <v>27</v>
      </c>
      <c r="H55" s="2365"/>
      <c r="I55" s="2365"/>
      <c r="J55" s="2359" t="s">
        <v>4256</v>
      </c>
      <c r="K55" s="2359"/>
      <c r="L55" s="2402"/>
      <c r="M55" s="740"/>
    </row>
    <row r="56" spans="1:15">
      <c r="A56" s="2358"/>
      <c r="B56" s="2361"/>
      <c r="C56" s="714"/>
      <c r="D56" s="730"/>
      <c r="E56" s="2361"/>
      <c r="F56" s="2361"/>
      <c r="G56" s="792" t="s">
        <v>2800</v>
      </c>
      <c r="H56" s="792" t="s">
        <v>2801</v>
      </c>
      <c r="I56" s="792" t="s">
        <v>2802</v>
      </c>
      <c r="J56" s="2361"/>
      <c r="K56" s="2361"/>
      <c r="L56" s="2373"/>
      <c r="M56" s="740"/>
    </row>
    <row r="57" spans="1:15" ht="30.75" customHeight="1">
      <c r="A57" s="860" t="s">
        <v>4337</v>
      </c>
      <c r="B57" s="2433" t="s">
        <v>4345</v>
      </c>
      <c r="C57" s="2433"/>
      <c r="D57" s="764"/>
      <c r="E57" s="731">
        <v>0.92379</v>
      </c>
      <c r="F57" s="731" t="s">
        <v>4269</v>
      </c>
      <c r="G57" s="731">
        <v>5914359</v>
      </c>
      <c r="H57" s="731">
        <v>5914374</v>
      </c>
      <c r="I57" s="731">
        <v>5914389</v>
      </c>
      <c r="J57" s="768"/>
      <c r="K57" s="769"/>
      <c r="L57" s="851"/>
      <c r="M57" s="740"/>
    </row>
    <row r="58" spans="1:15" ht="30.75" customHeight="1">
      <c r="A58" s="825" t="s">
        <v>4338</v>
      </c>
      <c r="B58" s="760" t="s">
        <v>4346</v>
      </c>
      <c r="C58" s="760"/>
      <c r="D58" s="702"/>
      <c r="E58" s="731">
        <v>0.55130999999999997</v>
      </c>
      <c r="F58" s="731" t="s">
        <v>4269</v>
      </c>
      <c r="G58" s="731">
        <v>5914359</v>
      </c>
      <c r="H58" s="731">
        <v>5914374</v>
      </c>
      <c r="I58" s="731">
        <v>5914389</v>
      </c>
      <c r="J58" s="768"/>
      <c r="K58" s="769"/>
      <c r="L58" s="851"/>
      <c r="M58" s="740"/>
    </row>
    <row r="59" spans="1:15" ht="30.75" customHeight="1">
      <c r="A59" s="825" t="s">
        <v>4339</v>
      </c>
      <c r="B59" s="760" t="s">
        <v>4347</v>
      </c>
      <c r="C59" s="760"/>
      <c r="D59" s="702"/>
      <c r="E59" s="731">
        <v>0.55130999999999997</v>
      </c>
      <c r="F59" s="731" t="s">
        <v>4269</v>
      </c>
      <c r="G59" s="731">
        <v>5914359</v>
      </c>
      <c r="H59" s="731">
        <v>5914374</v>
      </c>
      <c r="I59" s="731">
        <v>5914389</v>
      </c>
      <c r="J59" s="768"/>
      <c r="K59" s="769"/>
      <c r="L59" s="851"/>
      <c r="M59" s="740"/>
    </row>
    <row r="60" spans="1:15" ht="30.75" customHeight="1">
      <c r="A60" s="838" t="s">
        <v>4340</v>
      </c>
      <c r="B60" s="2446" t="s">
        <v>4348</v>
      </c>
      <c r="C60" s="2446"/>
      <c r="D60" s="770"/>
      <c r="E60" s="747">
        <v>0.3135</v>
      </c>
      <c r="F60" s="747" t="s">
        <v>4269</v>
      </c>
      <c r="G60" s="747">
        <v>5914449</v>
      </c>
      <c r="H60" s="747">
        <v>5914464</v>
      </c>
      <c r="I60" s="747">
        <v>5914479</v>
      </c>
      <c r="J60" s="753"/>
      <c r="K60" s="754"/>
      <c r="L60" s="839"/>
      <c r="M60" s="740"/>
    </row>
    <row r="61" spans="1:15" ht="8.1" customHeight="1">
      <c r="A61" s="831"/>
      <c r="B61" s="736"/>
      <c r="C61" s="736"/>
      <c r="D61" s="736"/>
      <c r="E61" s="745"/>
      <c r="F61" s="745"/>
      <c r="G61" s="745"/>
      <c r="H61" s="745"/>
      <c r="I61" s="745"/>
      <c r="J61" s="745"/>
      <c r="K61" s="746"/>
      <c r="L61" s="837"/>
      <c r="M61" s="740"/>
    </row>
    <row r="62" spans="1:15">
      <c r="A62" s="2377" t="s">
        <v>4270</v>
      </c>
      <c r="B62" s="2378"/>
      <c r="C62" s="2378"/>
      <c r="D62" s="2378"/>
      <c r="E62" s="2378"/>
      <c r="F62" s="2379"/>
      <c r="G62" s="2364" t="s">
        <v>4230</v>
      </c>
      <c r="H62" s="2365"/>
      <c r="I62" s="2366"/>
      <c r="J62" s="2364" t="s">
        <v>4231</v>
      </c>
      <c r="K62" s="2365"/>
      <c r="L62" s="2367"/>
      <c r="M62" s="740"/>
      <c r="O62" s="856"/>
    </row>
    <row r="63" spans="1:15" ht="15" customHeight="1">
      <c r="A63" s="2380"/>
      <c r="B63" s="2381"/>
      <c r="C63" s="2381"/>
      <c r="D63" s="2381"/>
      <c r="E63" s="2381"/>
      <c r="F63" s="2382"/>
      <c r="G63" s="2469">
        <f>ROUND(H53+K39+H44+G31,2)</f>
        <v>375.59</v>
      </c>
      <c r="H63" s="2470"/>
      <c r="I63" s="2471"/>
      <c r="J63" s="2472">
        <f>ROUND(K53+K44+K39+J31,2)</f>
        <v>370.49</v>
      </c>
      <c r="K63" s="2472"/>
      <c r="L63" s="2473"/>
    </row>
    <row r="64" spans="1:15" s="702" customFormat="1">
      <c r="A64" s="2462" t="s">
        <v>4350</v>
      </c>
      <c r="B64" s="2403"/>
      <c r="C64" s="2403"/>
      <c r="D64" s="2403"/>
      <c r="E64" s="2403"/>
      <c r="F64" s="2403"/>
      <c r="G64" s="2403"/>
      <c r="H64" s="2403"/>
      <c r="I64" s="2403"/>
      <c r="J64" s="2403"/>
      <c r="K64" s="2403"/>
      <c r="L64" s="2463"/>
      <c r="N64" s="703"/>
      <c r="O64" s="703"/>
    </row>
    <row r="65" spans="1:15" s="702" customFormat="1">
      <c r="A65" s="2464" t="s">
        <v>4273</v>
      </c>
      <c r="B65" s="2404"/>
      <c r="C65" s="2404"/>
      <c r="D65" s="2404"/>
      <c r="E65" s="2404"/>
      <c r="F65" s="2404"/>
      <c r="G65" s="2404"/>
      <c r="H65" s="2404"/>
      <c r="I65" s="2404"/>
      <c r="J65" s="2404"/>
      <c r="K65" s="2404"/>
      <c r="L65" s="2465"/>
      <c r="N65" s="703"/>
      <c r="O65" s="703"/>
    </row>
    <row r="66" spans="1:15" s="702" customFormat="1" ht="13.5" thickBot="1">
      <c r="A66" s="2466" t="s">
        <v>4274</v>
      </c>
      <c r="B66" s="2467"/>
      <c r="C66" s="2467"/>
      <c r="D66" s="2467"/>
      <c r="E66" s="2467"/>
      <c r="F66" s="2467"/>
      <c r="G66" s="2467"/>
      <c r="H66" s="2467"/>
      <c r="I66" s="2467"/>
      <c r="J66" s="2467"/>
      <c r="K66" s="2467"/>
      <c r="L66" s="2468"/>
      <c r="N66" s="703"/>
      <c r="O66" s="703"/>
    </row>
  </sheetData>
  <mergeCells count="106">
    <mergeCell ref="A1:L1"/>
    <mergeCell ref="A2:L2"/>
    <mergeCell ref="A3:L3"/>
    <mergeCell ref="A4:L4"/>
    <mergeCell ref="A5:L5"/>
    <mergeCell ref="A11:L11"/>
    <mergeCell ref="A14:A16"/>
    <mergeCell ref="B14:B16"/>
    <mergeCell ref="D14:D16"/>
    <mergeCell ref="E14:F15"/>
    <mergeCell ref="G14:I14"/>
    <mergeCell ref="J14:L14"/>
    <mergeCell ref="G15:H15"/>
    <mergeCell ref="J15:K15"/>
    <mergeCell ref="G38:I38"/>
    <mergeCell ref="K38:L38"/>
    <mergeCell ref="A39:J39"/>
    <mergeCell ref="K39:L39"/>
    <mergeCell ref="A30:F31"/>
    <mergeCell ref="G30:I30"/>
    <mergeCell ref="J30:L30"/>
    <mergeCell ref="G31:I31"/>
    <mergeCell ref="J31:L31"/>
    <mergeCell ref="K33:L33"/>
    <mergeCell ref="G34:I34"/>
    <mergeCell ref="K34:L34"/>
    <mergeCell ref="A46:A47"/>
    <mergeCell ref="B46:B47"/>
    <mergeCell ref="D46:D47"/>
    <mergeCell ref="A41:A42"/>
    <mergeCell ref="B41:B42"/>
    <mergeCell ref="D41:D42"/>
    <mergeCell ref="E41:E42"/>
    <mergeCell ref="F41:F42"/>
    <mergeCell ref="B48:C48"/>
    <mergeCell ref="E46:E47"/>
    <mergeCell ref="F46:F47"/>
    <mergeCell ref="J41:L41"/>
    <mergeCell ref="H42:I42"/>
    <mergeCell ref="K42:L42"/>
    <mergeCell ref="B43:C43"/>
    <mergeCell ref="H43:I43"/>
    <mergeCell ref="K43:L43"/>
    <mergeCell ref="G41:I41"/>
    <mergeCell ref="A44:G44"/>
    <mergeCell ref="H44:I44"/>
    <mergeCell ref="K44:L44"/>
    <mergeCell ref="G46:I46"/>
    <mergeCell ref="J46:L46"/>
    <mergeCell ref="H47:I47"/>
    <mergeCell ref="K47:L47"/>
    <mergeCell ref="H48:I48"/>
    <mergeCell ref="K48:L48"/>
    <mergeCell ref="B49:C49"/>
    <mergeCell ref="H49:I49"/>
    <mergeCell ref="K49:L49"/>
    <mergeCell ref="B17:C17"/>
    <mergeCell ref="B18:C18"/>
    <mergeCell ref="G36:I36"/>
    <mergeCell ref="K36:L36"/>
    <mergeCell ref="G37:I37"/>
    <mergeCell ref="K37:L37"/>
    <mergeCell ref="G35:I35"/>
    <mergeCell ref="K35:L35"/>
    <mergeCell ref="A28:G28"/>
    <mergeCell ref="H28:I28"/>
    <mergeCell ref="K28:L28"/>
    <mergeCell ref="J24:L24"/>
    <mergeCell ref="H25:I25"/>
    <mergeCell ref="K25:L25"/>
    <mergeCell ref="H26:I26"/>
    <mergeCell ref="K26:L26"/>
    <mergeCell ref="H27:I27"/>
    <mergeCell ref="K27:L27"/>
    <mergeCell ref="A22:G22"/>
    <mergeCell ref="A24:A25"/>
    <mergeCell ref="B24:B25"/>
    <mergeCell ref="D24:D25"/>
    <mergeCell ref="E24:E25"/>
    <mergeCell ref="G24:I24"/>
    <mergeCell ref="A64:L64"/>
    <mergeCell ref="A65:L65"/>
    <mergeCell ref="A66:L66"/>
    <mergeCell ref="B57:C57"/>
    <mergeCell ref="B60:C60"/>
    <mergeCell ref="A62:F63"/>
    <mergeCell ref="G62:I62"/>
    <mergeCell ref="J62:L62"/>
    <mergeCell ref="G63:I63"/>
    <mergeCell ref="J63:L63"/>
    <mergeCell ref="A55:A56"/>
    <mergeCell ref="B52:C52"/>
    <mergeCell ref="H52:I52"/>
    <mergeCell ref="K52:L52"/>
    <mergeCell ref="H50:I50"/>
    <mergeCell ref="K50:L50"/>
    <mergeCell ref="K51:L51"/>
    <mergeCell ref="A53:G53"/>
    <mergeCell ref="H53:I53"/>
    <mergeCell ref="K53:L53"/>
    <mergeCell ref="B55:B56"/>
    <mergeCell ref="E55:E56"/>
    <mergeCell ref="F55:F56"/>
    <mergeCell ref="G55:I55"/>
    <mergeCell ref="J55:L56"/>
    <mergeCell ref="H51:I51"/>
  </mergeCells>
  <printOptions horizontalCentered="1"/>
  <pageMargins left="0.78740157480314965" right="0.19685039370078741" top="0.39370078740157483" bottom="0.78740157480314965" header="0.11811023622047245" footer="0.31496062992125984"/>
  <pageSetup paperSize="9" scale="53" firstPageNumber="41" fitToHeight="100" orientation="portrait" r:id="rId1"/>
  <headerFooter scaleWithDoc="0">
    <oddHeader>&amp;RPágina &amp;P de &amp;N</oddHeader>
    <oddFooter>&amp;R&amp;G</oddFooter>
  </headerFooter>
  <drawing r:id="rId2"/>
  <legacyDrawingHF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Planilha52">
    <tabColor rgb="FFFF0000"/>
    <pageSetUpPr fitToPage="1"/>
  </sheetPr>
  <dimension ref="A1:O59"/>
  <sheetViews>
    <sheetView showGridLines="0" view="pageBreakPreview" zoomScaleNormal="95" zoomScaleSheetLayoutView="100" workbookViewId="0">
      <selection activeCell="L15" sqref="L15"/>
    </sheetView>
  </sheetViews>
  <sheetFormatPr defaultRowHeight="12.75"/>
  <cols>
    <col min="1" max="1" width="15.85546875" style="703" customWidth="1"/>
    <col min="2" max="2" width="28.85546875" style="703" customWidth="1"/>
    <col min="3" max="3" width="15.28515625" style="703" customWidth="1"/>
    <col min="4" max="4" width="10" style="703" customWidth="1"/>
    <col min="5" max="5" width="12" style="703" customWidth="1"/>
    <col min="6" max="8" width="12.85546875" style="703" customWidth="1"/>
    <col min="9" max="9" width="11.85546875" style="703" customWidth="1"/>
    <col min="10" max="10" width="13.28515625" style="703" customWidth="1"/>
    <col min="11" max="11" width="14.5703125" style="703" customWidth="1"/>
    <col min="12" max="12" width="12.42578125" style="703" customWidth="1"/>
    <col min="13" max="13" width="2.7109375" style="702" customWidth="1"/>
    <col min="14" max="256" width="9.140625" style="703"/>
    <col min="257" max="257" width="15.85546875" style="703" customWidth="1"/>
    <col min="258" max="258" width="28.85546875" style="703" customWidth="1"/>
    <col min="259" max="259" width="10.42578125" style="703" customWidth="1"/>
    <col min="260" max="260" width="10" style="703" customWidth="1"/>
    <col min="261" max="261" width="12" style="703" customWidth="1"/>
    <col min="262" max="264" width="12.85546875" style="703" customWidth="1"/>
    <col min="265" max="265" width="11.85546875" style="703" customWidth="1"/>
    <col min="266" max="266" width="13.28515625" style="703" customWidth="1"/>
    <col min="267" max="267" width="14.5703125" style="703" customWidth="1"/>
    <col min="268" max="268" width="12.42578125" style="703" customWidth="1"/>
    <col min="269" max="269" width="2.7109375" style="703" customWidth="1"/>
    <col min="270" max="512" width="9.140625" style="703"/>
    <col min="513" max="513" width="15.85546875" style="703" customWidth="1"/>
    <col min="514" max="514" width="28.85546875" style="703" customWidth="1"/>
    <col min="515" max="515" width="10.42578125" style="703" customWidth="1"/>
    <col min="516" max="516" width="10" style="703" customWidth="1"/>
    <col min="517" max="517" width="12" style="703" customWidth="1"/>
    <col min="518" max="520" width="12.85546875" style="703" customWidth="1"/>
    <col min="521" max="521" width="11.85546875" style="703" customWidth="1"/>
    <col min="522" max="522" width="13.28515625" style="703" customWidth="1"/>
    <col min="523" max="523" width="14.5703125" style="703" customWidth="1"/>
    <col min="524" max="524" width="12.42578125" style="703" customWidth="1"/>
    <col min="525" max="525" width="2.7109375" style="703" customWidth="1"/>
    <col min="526" max="768" width="9.140625" style="703"/>
    <col min="769" max="769" width="15.85546875" style="703" customWidth="1"/>
    <col min="770" max="770" width="28.85546875" style="703" customWidth="1"/>
    <col min="771" max="771" width="10.42578125" style="703" customWidth="1"/>
    <col min="772" max="772" width="10" style="703" customWidth="1"/>
    <col min="773" max="773" width="12" style="703" customWidth="1"/>
    <col min="774" max="776" width="12.85546875" style="703" customWidth="1"/>
    <col min="777" max="777" width="11.85546875" style="703" customWidth="1"/>
    <col min="778" max="778" width="13.28515625" style="703" customWidth="1"/>
    <col min="779" max="779" width="14.5703125" style="703" customWidth="1"/>
    <col min="780" max="780" width="12.42578125" style="703" customWidth="1"/>
    <col min="781" max="781" width="2.7109375" style="703" customWidth="1"/>
    <col min="782" max="1024" width="9.140625" style="703"/>
    <col min="1025" max="1025" width="15.85546875" style="703" customWidth="1"/>
    <col min="1026" max="1026" width="28.85546875" style="703" customWidth="1"/>
    <col min="1027" max="1027" width="10.42578125" style="703" customWidth="1"/>
    <col min="1028" max="1028" width="10" style="703" customWidth="1"/>
    <col min="1029" max="1029" width="12" style="703" customWidth="1"/>
    <col min="1030" max="1032" width="12.85546875" style="703" customWidth="1"/>
    <col min="1033" max="1033" width="11.85546875" style="703" customWidth="1"/>
    <col min="1034" max="1034" width="13.28515625" style="703" customWidth="1"/>
    <col min="1035" max="1035" width="14.5703125" style="703" customWidth="1"/>
    <col min="1036" max="1036" width="12.42578125" style="703" customWidth="1"/>
    <col min="1037" max="1037" width="2.7109375" style="703" customWidth="1"/>
    <col min="1038" max="1280" width="9.140625" style="703"/>
    <col min="1281" max="1281" width="15.85546875" style="703" customWidth="1"/>
    <col min="1282" max="1282" width="28.85546875" style="703" customWidth="1"/>
    <col min="1283" max="1283" width="10.42578125" style="703" customWidth="1"/>
    <col min="1284" max="1284" width="10" style="703" customWidth="1"/>
    <col min="1285" max="1285" width="12" style="703" customWidth="1"/>
    <col min="1286" max="1288" width="12.85546875" style="703" customWidth="1"/>
    <col min="1289" max="1289" width="11.85546875" style="703" customWidth="1"/>
    <col min="1290" max="1290" width="13.28515625" style="703" customWidth="1"/>
    <col min="1291" max="1291" width="14.5703125" style="703" customWidth="1"/>
    <col min="1292" max="1292" width="12.42578125" style="703" customWidth="1"/>
    <col min="1293" max="1293" width="2.7109375" style="703" customWidth="1"/>
    <col min="1294" max="1536" width="9.140625" style="703"/>
    <col min="1537" max="1537" width="15.85546875" style="703" customWidth="1"/>
    <col min="1538" max="1538" width="28.85546875" style="703" customWidth="1"/>
    <col min="1539" max="1539" width="10.42578125" style="703" customWidth="1"/>
    <col min="1540" max="1540" width="10" style="703" customWidth="1"/>
    <col min="1541" max="1541" width="12" style="703" customWidth="1"/>
    <col min="1542" max="1544" width="12.85546875" style="703" customWidth="1"/>
    <col min="1545" max="1545" width="11.85546875" style="703" customWidth="1"/>
    <col min="1546" max="1546" width="13.28515625" style="703" customWidth="1"/>
    <col min="1547" max="1547" width="14.5703125" style="703" customWidth="1"/>
    <col min="1548" max="1548" width="12.42578125" style="703" customWidth="1"/>
    <col min="1549" max="1549" width="2.7109375" style="703" customWidth="1"/>
    <col min="1550" max="1792" width="9.140625" style="703"/>
    <col min="1793" max="1793" width="15.85546875" style="703" customWidth="1"/>
    <col min="1794" max="1794" width="28.85546875" style="703" customWidth="1"/>
    <col min="1795" max="1795" width="10.42578125" style="703" customWidth="1"/>
    <col min="1796" max="1796" width="10" style="703" customWidth="1"/>
    <col min="1797" max="1797" width="12" style="703" customWidth="1"/>
    <col min="1798" max="1800" width="12.85546875" style="703" customWidth="1"/>
    <col min="1801" max="1801" width="11.85546875" style="703" customWidth="1"/>
    <col min="1802" max="1802" width="13.28515625" style="703" customWidth="1"/>
    <col min="1803" max="1803" width="14.5703125" style="703" customWidth="1"/>
    <col min="1804" max="1804" width="12.42578125" style="703" customWidth="1"/>
    <col min="1805" max="1805" width="2.7109375" style="703" customWidth="1"/>
    <col min="1806" max="2048" width="9.140625" style="703"/>
    <col min="2049" max="2049" width="15.85546875" style="703" customWidth="1"/>
    <col min="2050" max="2050" width="28.85546875" style="703" customWidth="1"/>
    <col min="2051" max="2051" width="10.42578125" style="703" customWidth="1"/>
    <col min="2052" max="2052" width="10" style="703" customWidth="1"/>
    <col min="2053" max="2053" width="12" style="703" customWidth="1"/>
    <col min="2054" max="2056" width="12.85546875" style="703" customWidth="1"/>
    <col min="2057" max="2057" width="11.85546875" style="703" customWidth="1"/>
    <col min="2058" max="2058" width="13.28515625" style="703" customWidth="1"/>
    <col min="2059" max="2059" width="14.5703125" style="703" customWidth="1"/>
    <col min="2060" max="2060" width="12.42578125" style="703" customWidth="1"/>
    <col min="2061" max="2061" width="2.7109375" style="703" customWidth="1"/>
    <col min="2062" max="2304" width="9.140625" style="703"/>
    <col min="2305" max="2305" width="15.85546875" style="703" customWidth="1"/>
    <col min="2306" max="2306" width="28.85546875" style="703" customWidth="1"/>
    <col min="2307" max="2307" width="10.42578125" style="703" customWidth="1"/>
    <col min="2308" max="2308" width="10" style="703" customWidth="1"/>
    <col min="2309" max="2309" width="12" style="703" customWidth="1"/>
    <col min="2310" max="2312" width="12.85546875" style="703" customWidth="1"/>
    <col min="2313" max="2313" width="11.85546875" style="703" customWidth="1"/>
    <col min="2314" max="2314" width="13.28515625" style="703" customWidth="1"/>
    <col min="2315" max="2315" width="14.5703125" style="703" customWidth="1"/>
    <col min="2316" max="2316" width="12.42578125" style="703" customWidth="1"/>
    <col min="2317" max="2317" width="2.7109375" style="703" customWidth="1"/>
    <col min="2318" max="2560" width="9.140625" style="703"/>
    <col min="2561" max="2561" width="15.85546875" style="703" customWidth="1"/>
    <col min="2562" max="2562" width="28.85546875" style="703" customWidth="1"/>
    <col min="2563" max="2563" width="10.42578125" style="703" customWidth="1"/>
    <col min="2564" max="2564" width="10" style="703" customWidth="1"/>
    <col min="2565" max="2565" width="12" style="703" customWidth="1"/>
    <col min="2566" max="2568" width="12.85546875" style="703" customWidth="1"/>
    <col min="2569" max="2569" width="11.85546875" style="703" customWidth="1"/>
    <col min="2570" max="2570" width="13.28515625" style="703" customWidth="1"/>
    <col min="2571" max="2571" width="14.5703125" style="703" customWidth="1"/>
    <col min="2572" max="2572" width="12.42578125" style="703" customWidth="1"/>
    <col min="2573" max="2573" width="2.7109375" style="703" customWidth="1"/>
    <col min="2574" max="2816" width="9.140625" style="703"/>
    <col min="2817" max="2817" width="15.85546875" style="703" customWidth="1"/>
    <col min="2818" max="2818" width="28.85546875" style="703" customWidth="1"/>
    <col min="2819" max="2819" width="10.42578125" style="703" customWidth="1"/>
    <col min="2820" max="2820" width="10" style="703" customWidth="1"/>
    <col min="2821" max="2821" width="12" style="703" customWidth="1"/>
    <col min="2822" max="2824" width="12.85546875" style="703" customWidth="1"/>
    <col min="2825" max="2825" width="11.85546875" style="703" customWidth="1"/>
    <col min="2826" max="2826" width="13.28515625" style="703" customWidth="1"/>
    <col min="2827" max="2827" width="14.5703125" style="703" customWidth="1"/>
    <col min="2828" max="2828" width="12.42578125" style="703" customWidth="1"/>
    <col min="2829" max="2829" width="2.7109375" style="703" customWidth="1"/>
    <col min="2830" max="3072" width="9.140625" style="703"/>
    <col min="3073" max="3073" width="15.85546875" style="703" customWidth="1"/>
    <col min="3074" max="3074" width="28.85546875" style="703" customWidth="1"/>
    <col min="3075" max="3075" width="10.42578125" style="703" customWidth="1"/>
    <col min="3076" max="3076" width="10" style="703" customWidth="1"/>
    <col min="3077" max="3077" width="12" style="703" customWidth="1"/>
    <col min="3078" max="3080" width="12.85546875" style="703" customWidth="1"/>
    <col min="3081" max="3081" width="11.85546875" style="703" customWidth="1"/>
    <col min="3082" max="3082" width="13.28515625" style="703" customWidth="1"/>
    <col min="3083" max="3083" width="14.5703125" style="703" customWidth="1"/>
    <col min="3084" max="3084" width="12.42578125" style="703" customWidth="1"/>
    <col min="3085" max="3085" width="2.7109375" style="703" customWidth="1"/>
    <col min="3086" max="3328" width="9.140625" style="703"/>
    <col min="3329" max="3329" width="15.85546875" style="703" customWidth="1"/>
    <col min="3330" max="3330" width="28.85546875" style="703" customWidth="1"/>
    <col min="3331" max="3331" width="10.42578125" style="703" customWidth="1"/>
    <col min="3332" max="3332" width="10" style="703" customWidth="1"/>
    <col min="3333" max="3333" width="12" style="703" customWidth="1"/>
    <col min="3334" max="3336" width="12.85546875" style="703" customWidth="1"/>
    <col min="3337" max="3337" width="11.85546875" style="703" customWidth="1"/>
    <col min="3338" max="3338" width="13.28515625" style="703" customWidth="1"/>
    <col min="3339" max="3339" width="14.5703125" style="703" customWidth="1"/>
    <col min="3340" max="3340" width="12.42578125" style="703" customWidth="1"/>
    <col min="3341" max="3341" width="2.7109375" style="703" customWidth="1"/>
    <col min="3342" max="3584" width="9.140625" style="703"/>
    <col min="3585" max="3585" width="15.85546875" style="703" customWidth="1"/>
    <col min="3586" max="3586" width="28.85546875" style="703" customWidth="1"/>
    <col min="3587" max="3587" width="10.42578125" style="703" customWidth="1"/>
    <col min="3588" max="3588" width="10" style="703" customWidth="1"/>
    <col min="3589" max="3589" width="12" style="703" customWidth="1"/>
    <col min="3590" max="3592" width="12.85546875" style="703" customWidth="1"/>
    <col min="3593" max="3593" width="11.85546875" style="703" customWidth="1"/>
    <col min="3594" max="3594" width="13.28515625" style="703" customWidth="1"/>
    <col min="3595" max="3595" width="14.5703125" style="703" customWidth="1"/>
    <col min="3596" max="3596" width="12.42578125" style="703" customWidth="1"/>
    <col min="3597" max="3597" width="2.7109375" style="703" customWidth="1"/>
    <col min="3598" max="3840" width="9.140625" style="703"/>
    <col min="3841" max="3841" width="15.85546875" style="703" customWidth="1"/>
    <col min="3842" max="3842" width="28.85546875" style="703" customWidth="1"/>
    <col min="3843" max="3843" width="10.42578125" style="703" customWidth="1"/>
    <col min="3844" max="3844" width="10" style="703" customWidth="1"/>
    <col min="3845" max="3845" width="12" style="703" customWidth="1"/>
    <col min="3846" max="3848" width="12.85546875" style="703" customWidth="1"/>
    <col min="3849" max="3849" width="11.85546875" style="703" customWidth="1"/>
    <col min="3850" max="3850" width="13.28515625" style="703" customWidth="1"/>
    <col min="3851" max="3851" width="14.5703125" style="703" customWidth="1"/>
    <col min="3852" max="3852" width="12.42578125" style="703" customWidth="1"/>
    <col min="3853" max="3853" width="2.7109375" style="703" customWidth="1"/>
    <col min="3854" max="4096" width="9.140625" style="703"/>
    <col min="4097" max="4097" width="15.85546875" style="703" customWidth="1"/>
    <col min="4098" max="4098" width="28.85546875" style="703" customWidth="1"/>
    <col min="4099" max="4099" width="10.42578125" style="703" customWidth="1"/>
    <col min="4100" max="4100" width="10" style="703" customWidth="1"/>
    <col min="4101" max="4101" width="12" style="703" customWidth="1"/>
    <col min="4102" max="4104" width="12.85546875" style="703" customWidth="1"/>
    <col min="4105" max="4105" width="11.85546875" style="703" customWidth="1"/>
    <col min="4106" max="4106" width="13.28515625" style="703" customWidth="1"/>
    <col min="4107" max="4107" width="14.5703125" style="703" customWidth="1"/>
    <col min="4108" max="4108" width="12.42578125" style="703" customWidth="1"/>
    <col min="4109" max="4109" width="2.7109375" style="703" customWidth="1"/>
    <col min="4110" max="4352" width="9.140625" style="703"/>
    <col min="4353" max="4353" width="15.85546875" style="703" customWidth="1"/>
    <col min="4354" max="4354" width="28.85546875" style="703" customWidth="1"/>
    <col min="4355" max="4355" width="10.42578125" style="703" customWidth="1"/>
    <col min="4356" max="4356" width="10" style="703" customWidth="1"/>
    <col min="4357" max="4357" width="12" style="703" customWidth="1"/>
    <col min="4358" max="4360" width="12.85546875" style="703" customWidth="1"/>
    <col min="4361" max="4361" width="11.85546875" style="703" customWidth="1"/>
    <col min="4362" max="4362" width="13.28515625" style="703" customWidth="1"/>
    <col min="4363" max="4363" width="14.5703125" style="703" customWidth="1"/>
    <col min="4364" max="4364" width="12.42578125" style="703" customWidth="1"/>
    <col min="4365" max="4365" width="2.7109375" style="703" customWidth="1"/>
    <col min="4366" max="4608" width="9.140625" style="703"/>
    <col min="4609" max="4609" width="15.85546875" style="703" customWidth="1"/>
    <col min="4610" max="4610" width="28.85546875" style="703" customWidth="1"/>
    <col min="4611" max="4611" width="10.42578125" style="703" customWidth="1"/>
    <col min="4612" max="4612" width="10" style="703" customWidth="1"/>
    <col min="4613" max="4613" width="12" style="703" customWidth="1"/>
    <col min="4614" max="4616" width="12.85546875" style="703" customWidth="1"/>
    <col min="4617" max="4617" width="11.85546875" style="703" customWidth="1"/>
    <col min="4618" max="4618" width="13.28515625" style="703" customWidth="1"/>
    <col min="4619" max="4619" width="14.5703125" style="703" customWidth="1"/>
    <col min="4620" max="4620" width="12.42578125" style="703" customWidth="1"/>
    <col min="4621" max="4621" width="2.7109375" style="703" customWidth="1"/>
    <col min="4622" max="4864" width="9.140625" style="703"/>
    <col min="4865" max="4865" width="15.85546875" style="703" customWidth="1"/>
    <col min="4866" max="4866" width="28.85546875" style="703" customWidth="1"/>
    <col min="4867" max="4867" width="10.42578125" style="703" customWidth="1"/>
    <col min="4868" max="4868" width="10" style="703" customWidth="1"/>
    <col min="4869" max="4869" width="12" style="703" customWidth="1"/>
    <col min="4870" max="4872" width="12.85546875" style="703" customWidth="1"/>
    <col min="4873" max="4873" width="11.85546875" style="703" customWidth="1"/>
    <col min="4874" max="4874" width="13.28515625" style="703" customWidth="1"/>
    <col min="4875" max="4875" width="14.5703125" style="703" customWidth="1"/>
    <col min="4876" max="4876" width="12.42578125" style="703" customWidth="1"/>
    <col min="4877" max="4877" width="2.7109375" style="703" customWidth="1"/>
    <col min="4878" max="5120" width="9.140625" style="703"/>
    <col min="5121" max="5121" width="15.85546875" style="703" customWidth="1"/>
    <col min="5122" max="5122" width="28.85546875" style="703" customWidth="1"/>
    <col min="5123" max="5123" width="10.42578125" style="703" customWidth="1"/>
    <col min="5124" max="5124" width="10" style="703" customWidth="1"/>
    <col min="5125" max="5125" width="12" style="703" customWidth="1"/>
    <col min="5126" max="5128" width="12.85546875" style="703" customWidth="1"/>
    <col min="5129" max="5129" width="11.85546875" style="703" customWidth="1"/>
    <col min="5130" max="5130" width="13.28515625" style="703" customWidth="1"/>
    <col min="5131" max="5131" width="14.5703125" style="703" customWidth="1"/>
    <col min="5132" max="5132" width="12.42578125" style="703" customWidth="1"/>
    <col min="5133" max="5133" width="2.7109375" style="703" customWidth="1"/>
    <col min="5134" max="5376" width="9.140625" style="703"/>
    <col min="5377" max="5377" width="15.85546875" style="703" customWidth="1"/>
    <col min="5378" max="5378" width="28.85546875" style="703" customWidth="1"/>
    <col min="5379" max="5379" width="10.42578125" style="703" customWidth="1"/>
    <col min="5380" max="5380" width="10" style="703" customWidth="1"/>
    <col min="5381" max="5381" width="12" style="703" customWidth="1"/>
    <col min="5382" max="5384" width="12.85546875" style="703" customWidth="1"/>
    <col min="5385" max="5385" width="11.85546875" style="703" customWidth="1"/>
    <col min="5386" max="5386" width="13.28515625" style="703" customWidth="1"/>
    <col min="5387" max="5387" width="14.5703125" style="703" customWidth="1"/>
    <col min="5388" max="5388" width="12.42578125" style="703" customWidth="1"/>
    <col min="5389" max="5389" width="2.7109375" style="703" customWidth="1"/>
    <col min="5390" max="5632" width="9.140625" style="703"/>
    <col min="5633" max="5633" width="15.85546875" style="703" customWidth="1"/>
    <col min="5634" max="5634" width="28.85546875" style="703" customWidth="1"/>
    <col min="5635" max="5635" width="10.42578125" style="703" customWidth="1"/>
    <col min="5636" max="5636" width="10" style="703" customWidth="1"/>
    <col min="5637" max="5637" width="12" style="703" customWidth="1"/>
    <col min="5638" max="5640" width="12.85546875" style="703" customWidth="1"/>
    <col min="5641" max="5641" width="11.85546875" style="703" customWidth="1"/>
    <col min="5642" max="5642" width="13.28515625" style="703" customWidth="1"/>
    <col min="5643" max="5643" width="14.5703125" style="703" customWidth="1"/>
    <col min="5644" max="5644" width="12.42578125" style="703" customWidth="1"/>
    <col min="5645" max="5645" width="2.7109375" style="703" customWidth="1"/>
    <col min="5646" max="5888" width="9.140625" style="703"/>
    <col min="5889" max="5889" width="15.85546875" style="703" customWidth="1"/>
    <col min="5890" max="5890" width="28.85546875" style="703" customWidth="1"/>
    <col min="5891" max="5891" width="10.42578125" style="703" customWidth="1"/>
    <col min="5892" max="5892" width="10" style="703" customWidth="1"/>
    <col min="5893" max="5893" width="12" style="703" customWidth="1"/>
    <col min="5894" max="5896" width="12.85546875" style="703" customWidth="1"/>
    <col min="5897" max="5897" width="11.85546875" style="703" customWidth="1"/>
    <col min="5898" max="5898" width="13.28515625" style="703" customWidth="1"/>
    <col min="5899" max="5899" width="14.5703125" style="703" customWidth="1"/>
    <col min="5900" max="5900" width="12.42578125" style="703" customWidth="1"/>
    <col min="5901" max="5901" width="2.7109375" style="703" customWidth="1"/>
    <col min="5902" max="6144" width="9.140625" style="703"/>
    <col min="6145" max="6145" width="15.85546875" style="703" customWidth="1"/>
    <col min="6146" max="6146" width="28.85546875" style="703" customWidth="1"/>
    <col min="6147" max="6147" width="10.42578125" style="703" customWidth="1"/>
    <col min="6148" max="6148" width="10" style="703" customWidth="1"/>
    <col min="6149" max="6149" width="12" style="703" customWidth="1"/>
    <col min="6150" max="6152" width="12.85546875" style="703" customWidth="1"/>
    <col min="6153" max="6153" width="11.85546875" style="703" customWidth="1"/>
    <col min="6154" max="6154" width="13.28515625" style="703" customWidth="1"/>
    <col min="6155" max="6155" width="14.5703125" style="703" customWidth="1"/>
    <col min="6156" max="6156" width="12.42578125" style="703" customWidth="1"/>
    <col min="6157" max="6157" width="2.7109375" style="703" customWidth="1"/>
    <col min="6158" max="6400" width="9.140625" style="703"/>
    <col min="6401" max="6401" width="15.85546875" style="703" customWidth="1"/>
    <col min="6402" max="6402" width="28.85546875" style="703" customWidth="1"/>
    <col min="6403" max="6403" width="10.42578125" style="703" customWidth="1"/>
    <col min="6404" max="6404" width="10" style="703" customWidth="1"/>
    <col min="6405" max="6405" width="12" style="703" customWidth="1"/>
    <col min="6406" max="6408" width="12.85546875" style="703" customWidth="1"/>
    <col min="6409" max="6409" width="11.85546875" style="703" customWidth="1"/>
    <col min="6410" max="6410" width="13.28515625" style="703" customWidth="1"/>
    <col min="6411" max="6411" width="14.5703125" style="703" customWidth="1"/>
    <col min="6412" max="6412" width="12.42578125" style="703" customWidth="1"/>
    <col min="6413" max="6413" width="2.7109375" style="703" customWidth="1"/>
    <col min="6414" max="6656" width="9.140625" style="703"/>
    <col min="6657" max="6657" width="15.85546875" style="703" customWidth="1"/>
    <col min="6658" max="6658" width="28.85546875" style="703" customWidth="1"/>
    <col min="6659" max="6659" width="10.42578125" style="703" customWidth="1"/>
    <col min="6660" max="6660" width="10" style="703" customWidth="1"/>
    <col min="6661" max="6661" width="12" style="703" customWidth="1"/>
    <col min="6662" max="6664" width="12.85546875" style="703" customWidth="1"/>
    <col min="6665" max="6665" width="11.85546875" style="703" customWidth="1"/>
    <col min="6666" max="6666" width="13.28515625" style="703" customWidth="1"/>
    <col min="6667" max="6667" width="14.5703125" style="703" customWidth="1"/>
    <col min="6668" max="6668" width="12.42578125" style="703" customWidth="1"/>
    <col min="6669" max="6669" width="2.7109375" style="703" customWidth="1"/>
    <col min="6670" max="6912" width="9.140625" style="703"/>
    <col min="6913" max="6913" width="15.85546875" style="703" customWidth="1"/>
    <col min="6914" max="6914" width="28.85546875" style="703" customWidth="1"/>
    <col min="6915" max="6915" width="10.42578125" style="703" customWidth="1"/>
    <col min="6916" max="6916" width="10" style="703" customWidth="1"/>
    <col min="6917" max="6917" width="12" style="703" customWidth="1"/>
    <col min="6918" max="6920" width="12.85546875" style="703" customWidth="1"/>
    <col min="6921" max="6921" width="11.85546875" style="703" customWidth="1"/>
    <col min="6922" max="6922" width="13.28515625" style="703" customWidth="1"/>
    <col min="6923" max="6923" width="14.5703125" style="703" customWidth="1"/>
    <col min="6924" max="6924" width="12.42578125" style="703" customWidth="1"/>
    <col min="6925" max="6925" width="2.7109375" style="703" customWidth="1"/>
    <col min="6926" max="7168" width="9.140625" style="703"/>
    <col min="7169" max="7169" width="15.85546875" style="703" customWidth="1"/>
    <col min="7170" max="7170" width="28.85546875" style="703" customWidth="1"/>
    <col min="7171" max="7171" width="10.42578125" style="703" customWidth="1"/>
    <col min="7172" max="7172" width="10" style="703" customWidth="1"/>
    <col min="7173" max="7173" width="12" style="703" customWidth="1"/>
    <col min="7174" max="7176" width="12.85546875" style="703" customWidth="1"/>
    <col min="7177" max="7177" width="11.85546875" style="703" customWidth="1"/>
    <col min="7178" max="7178" width="13.28515625" style="703" customWidth="1"/>
    <col min="7179" max="7179" width="14.5703125" style="703" customWidth="1"/>
    <col min="7180" max="7180" width="12.42578125" style="703" customWidth="1"/>
    <col min="7181" max="7181" width="2.7109375" style="703" customWidth="1"/>
    <col min="7182" max="7424" width="9.140625" style="703"/>
    <col min="7425" max="7425" width="15.85546875" style="703" customWidth="1"/>
    <col min="7426" max="7426" width="28.85546875" style="703" customWidth="1"/>
    <col min="7427" max="7427" width="10.42578125" style="703" customWidth="1"/>
    <col min="7428" max="7428" width="10" style="703" customWidth="1"/>
    <col min="7429" max="7429" width="12" style="703" customWidth="1"/>
    <col min="7430" max="7432" width="12.85546875" style="703" customWidth="1"/>
    <col min="7433" max="7433" width="11.85546875" style="703" customWidth="1"/>
    <col min="7434" max="7434" width="13.28515625" style="703" customWidth="1"/>
    <col min="7435" max="7435" width="14.5703125" style="703" customWidth="1"/>
    <col min="7436" max="7436" width="12.42578125" style="703" customWidth="1"/>
    <col min="7437" max="7437" width="2.7109375" style="703" customWidth="1"/>
    <col min="7438" max="7680" width="9.140625" style="703"/>
    <col min="7681" max="7681" width="15.85546875" style="703" customWidth="1"/>
    <col min="7682" max="7682" width="28.85546875" style="703" customWidth="1"/>
    <col min="7683" max="7683" width="10.42578125" style="703" customWidth="1"/>
    <col min="7684" max="7684" width="10" style="703" customWidth="1"/>
    <col min="7685" max="7685" width="12" style="703" customWidth="1"/>
    <col min="7686" max="7688" width="12.85546875" style="703" customWidth="1"/>
    <col min="7689" max="7689" width="11.85546875" style="703" customWidth="1"/>
    <col min="7690" max="7690" width="13.28515625" style="703" customWidth="1"/>
    <col min="7691" max="7691" width="14.5703125" style="703" customWidth="1"/>
    <col min="7692" max="7692" width="12.42578125" style="703" customWidth="1"/>
    <col min="7693" max="7693" width="2.7109375" style="703" customWidth="1"/>
    <col min="7694" max="7936" width="9.140625" style="703"/>
    <col min="7937" max="7937" width="15.85546875" style="703" customWidth="1"/>
    <col min="7938" max="7938" width="28.85546875" style="703" customWidth="1"/>
    <col min="7939" max="7939" width="10.42578125" style="703" customWidth="1"/>
    <col min="7940" max="7940" width="10" style="703" customWidth="1"/>
    <col min="7941" max="7941" width="12" style="703" customWidth="1"/>
    <col min="7942" max="7944" width="12.85546875" style="703" customWidth="1"/>
    <col min="7945" max="7945" width="11.85546875" style="703" customWidth="1"/>
    <col min="7946" max="7946" width="13.28515625" style="703" customWidth="1"/>
    <col min="7947" max="7947" width="14.5703125" style="703" customWidth="1"/>
    <col min="7948" max="7948" width="12.42578125" style="703" customWidth="1"/>
    <col min="7949" max="7949" width="2.7109375" style="703" customWidth="1"/>
    <col min="7950" max="8192" width="9.140625" style="703"/>
    <col min="8193" max="8193" width="15.85546875" style="703" customWidth="1"/>
    <col min="8194" max="8194" width="28.85546875" style="703" customWidth="1"/>
    <col min="8195" max="8195" width="10.42578125" style="703" customWidth="1"/>
    <col min="8196" max="8196" width="10" style="703" customWidth="1"/>
    <col min="8197" max="8197" width="12" style="703" customWidth="1"/>
    <col min="8198" max="8200" width="12.85546875" style="703" customWidth="1"/>
    <col min="8201" max="8201" width="11.85546875" style="703" customWidth="1"/>
    <col min="8202" max="8202" width="13.28515625" style="703" customWidth="1"/>
    <col min="8203" max="8203" width="14.5703125" style="703" customWidth="1"/>
    <col min="8204" max="8204" width="12.42578125" style="703" customWidth="1"/>
    <col min="8205" max="8205" width="2.7109375" style="703" customWidth="1"/>
    <col min="8206" max="8448" width="9.140625" style="703"/>
    <col min="8449" max="8449" width="15.85546875" style="703" customWidth="1"/>
    <col min="8450" max="8450" width="28.85546875" style="703" customWidth="1"/>
    <col min="8451" max="8451" width="10.42578125" style="703" customWidth="1"/>
    <col min="8452" max="8452" width="10" style="703" customWidth="1"/>
    <col min="8453" max="8453" width="12" style="703" customWidth="1"/>
    <col min="8454" max="8456" width="12.85546875" style="703" customWidth="1"/>
    <col min="8457" max="8457" width="11.85546875" style="703" customWidth="1"/>
    <col min="8458" max="8458" width="13.28515625" style="703" customWidth="1"/>
    <col min="8459" max="8459" width="14.5703125" style="703" customWidth="1"/>
    <col min="8460" max="8460" width="12.42578125" style="703" customWidth="1"/>
    <col min="8461" max="8461" width="2.7109375" style="703" customWidth="1"/>
    <col min="8462" max="8704" width="9.140625" style="703"/>
    <col min="8705" max="8705" width="15.85546875" style="703" customWidth="1"/>
    <col min="8706" max="8706" width="28.85546875" style="703" customWidth="1"/>
    <col min="8707" max="8707" width="10.42578125" style="703" customWidth="1"/>
    <col min="8708" max="8708" width="10" style="703" customWidth="1"/>
    <col min="8709" max="8709" width="12" style="703" customWidth="1"/>
    <col min="8710" max="8712" width="12.85546875" style="703" customWidth="1"/>
    <col min="8713" max="8713" width="11.85546875" style="703" customWidth="1"/>
    <col min="8714" max="8714" width="13.28515625" style="703" customWidth="1"/>
    <col min="8715" max="8715" width="14.5703125" style="703" customWidth="1"/>
    <col min="8716" max="8716" width="12.42578125" style="703" customWidth="1"/>
    <col min="8717" max="8717" width="2.7109375" style="703" customWidth="1"/>
    <col min="8718" max="8960" width="9.140625" style="703"/>
    <col min="8961" max="8961" width="15.85546875" style="703" customWidth="1"/>
    <col min="8962" max="8962" width="28.85546875" style="703" customWidth="1"/>
    <col min="8963" max="8963" width="10.42578125" style="703" customWidth="1"/>
    <col min="8964" max="8964" width="10" style="703" customWidth="1"/>
    <col min="8965" max="8965" width="12" style="703" customWidth="1"/>
    <col min="8966" max="8968" width="12.85546875" style="703" customWidth="1"/>
    <col min="8969" max="8969" width="11.85546875" style="703" customWidth="1"/>
    <col min="8970" max="8970" width="13.28515625" style="703" customWidth="1"/>
    <col min="8971" max="8971" width="14.5703125" style="703" customWidth="1"/>
    <col min="8972" max="8972" width="12.42578125" style="703" customWidth="1"/>
    <col min="8973" max="8973" width="2.7109375" style="703" customWidth="1"/>
    <col min="8974" max="9216" width="9.140625" style="703"/>
    <col min="9217" max="9217" width="15.85546875" style="703" customWidth="1"/>
    <col min="9218" max="9218" width="28.85546875" style="703" customWidth="1"/>
    <col min="9219" max="9219" width="10.42578125" style="703" customWidth="1"/>
    <col min="9220" max="9220" width="10" style="703" customWidth="1"/>
    <col min="9221" max="9221" width="12" style="703" customWidth="1"/>
    <col min="9222" max="9224" width="12.85546875" style="703" customWidth="1"/>
    <col min="9225" max="9225" width="11.85546875" style="703" customWidth="1"/>
    <col min="9226" max="9226" width="13.28515625" style="703" customWidth="1"/>
    <col min="9227" max="9227" width="14.5703125" style="703" customWidth="1"/>
    <col min="9228" max="9228" width="12.42578125" style="703" customWidth="1"/>
    <col min="9229" max="9229" width="2.7109375" style="703" customWidth="1"/>
    <col min="9230" max="9472" width="9.140625" style="703"/>
    <col min="9473" max="9473" width="15.85546875" style="703" customWidth="1"/>
    <col min="9474" max="9474" width="28.85546875" style="703" customWidth="1"/>
    <col min="9475" max="9475" width="10.42578125" style="703" customWidth="1"/>
    <col min="9476" max="9476" width="10" style="703" customWidth="1"/>
    <col min="9477" max="9477" width="12" style="703" customWidth="1"/>
    <col min="9478" max="9480" width="12.85546875" style="703" customWidth="1"/>
    <col min="9481" max="9481" width="11.85546875" style="703" customWidth="1"/>
    <col min="9482" max="9482" width="13.28515625" style="703" customWidth="1"/>
    <col min="9483" max="9483" width="14.5703125" style="703" customWidth="1"/>
    <col min="9484" max="9484" width="12.42578125" style="703" customWidth="1"/>
    <col min="9485" max="9485" width="2.7109375" style="703" customWidth="1"/>
    <col min="9486" max="9728" width="9.140625" style="703"/>
    <col min="9729" max="9729" width="15.85546875" style="703" customWidth="1"/>
    <col min="9730" max="9730" width="28.85546875" style="703" customWidth="1"/>
    <col min="9731" max="9731" width="10.42578125" style="703" customWidth="1"/>
    <col min="9732" max="9732" width="10" style="703" customWidth="1"/>
    <col min="9733" max="9733" width="12" style="703" customWidth="1"/>
    <col min="9734" max="9736" width="12.85546875" style="703" customWidth="1"/>
    <col min="9737" max="9737" width="11.85546875" style="703" customWidth="1"/>
    <col min="9738" max="9738" width="13.28515625" style="703" customWidth="1"/>
    <col min="9739" max="9739" width="14.5703125" style="703" customWidth="1"/>
    <col min="9740" max="9740" width="12.42578125" style="703" customWidth="1"/>
    <col min="9741" max="9741" width="2.7109375" style="703" customWidth="1"/>
    <col min="9742" max="9984" width="9.140625" style="703"/>
    <col min="9985" max="9985" width="15.85546875" style="703" customWidth="1"/>
    <col min="9986" max="9986" width="28.85546875" style="703" customWidth="1"/>
    <col min="9987" max="9987" width="10.42578125" style="703" customWidth="1"/>
    <col min="9988" max="9988" width="10" style="703" customWidth="1"/>
    <col min="9989" max="9989" width="12" style="703" customWidth="1"/>
    <col min="9990" max="9992" width="12.85546875" style="703" customWidth="1"/>
    <col min="9993" max="9993" width="11.85546875" style="703" customWidth="1"/>
    <col min="9994" max="9994" width="13.28515625" style="703" customWidth="1"/>
    <col min="9995" max="9995" width="14.5703125" style="703" customWidth="1"/>
    <col min="9996" max="9996" width="12.42578125" style="703" customWidth="1"/>
    <col min="9997" max="9997" width="2.7109375" style="703" customWidth="1"/>
    <col min="9998" max="10240" width="9.140625" style="703"/>
    <col min="10241" max="10241" width="15.85546875" style="703" customWidth="1"/>
    <col min="10242" max="10242" width="28.85546875" style="703" customWidth="1"/>
    <col min="10243" max="10243" width="10.42578125" style="703" customWidth="1"/>
    <col min="10244" max="10244" width="10" style="703" customWidth="1"/>
    <col min="10245" max="10245" width="12" style="703" customWidth="1"/>
    <col min="10246" max="10248" width="12.85546875" style="703" customWidth="1"/>
    <col min="10249" max="10249" width="11.85546875" style="703" customWidth="1"/>
    <col min="10250" max="10250" width="13.28515625" style="703" customWidth="1"/>
    <col min="10251" max="10251" width="14.5703125" style="703" customWidth="1"/>
    <col min="10252" max="10252" width="12.42578125" style="703" customWidth="1"/>
    <col min="10253" max="10253" width="2.7109375" style="703" customWidth="1"/>
    <col min="10254" max="10496" width="9.140625" style="703"/>
    <col min="10497" max="10497" width="15.85546875" style="703" customWidth="1"/>
    <col min="10498" max="10498" width="28.85546875" style="703" customWidth="1"/>
    <col min="10499" max="10499" width="10.42578125" style="703" customWidth="1"/>
    <col min="10500" max="10500" width="10" style="703" customWidth="1"/>
    <col min="10501" max="10501" width="12" style="703" customWidth="1"/>
    <col min="10502" max="10504" width="12.85546875" style="703" customWidth="1"/>
    <col min="10505" max="10505" width="11.85546875" style="703" customWidth="1"/>
    <col min="10506" max="10506" width="13.28515625" style="703" customWidth="1"/>
    <col min="10507" max="10507" width="14.5703125" style="703" customWidth="1"/>
    <col min="10508" max="10508" width="12.42578125" style="703" customWidth="1"/>
    <col min="10509" max="10509" width="2.7109375" style="703" customWidth="1"/>
    <col min="10510" max="10752" width="9.140625" style="703"/>
    <col min="10753" max="10753" width="15.85546875" style="703" customWidth="1"/>
    <col min="10754" max="10754" width="28.85546875" style="703" customWidth="1"/>
    <col min="10755" max="10755" width="10.42578125" style="703" customWidth="1"/>
    <col min="10756" max="10756" width="10" style="703" customWidth="1"/>
    <col min="10757" max="10757" width="12" style="703" customWidth="1"/>
    <col min="10758" max="10760" width="12.85546875" style="703" customWidth="1"/>
    <col min="10761" max="10761" width="11.85546875" style="703" customWidth="1"/>
    <col min="10762" max="10762" width="13.28515625" style="703" customWidth="1"/>
    <col min="10763" max="10763" width="14.5703125" style="703" customWidth="1"/>
    <col min="10764" max="10764" width="12.42578125" style="703" customWidth="1"/>
    <col min="10765" max="10765" width="2.7109375" style="703" customWidth="1"/>
    <col min="10766" max="11008" width="9.140625" style="703"/>
    <col min="11009" max="11009" width="15.85546875" style="703" customWidth="1"/>
    <col min="11010" max="11010" width="28.85546875" style="703" customWidth="1"/>
    <col min="11011" max="11011" width="10.42578125" style="703" customWidth="1"/>
    <col min="11012" max="11012" width="10" style="703" customWidth="1"/>
    <col min="11013" max="11013" width="12" style="703" customWidth="1"/>
    <col min="11014" max="11016" width="12.85546875" style="703" customWidth="1"/>
    <col min="11017" max="11017" width="11.85546875" style="703" customWidth="1"/>
    <col min="11018" max="11018" width="13.28515625" style="703" customWidth="1"/>
    <col min="11019" max="11019" width="14.5703125" style="703" customWidth="1"/>
    <col min="11020" max="11020" width="12.42578125" style="703" customWidth="1"/>
    <col min="11021" max="11021" width="2.7109375" style="703" customWidth="1"/>
    <col min="11022" max="11264" width="9.140625" style="703"/>
    <col min="11265" max="11265" width="15.85546875" style="703" customWidth="1"/>
    <col min="11266" max="11266" width="28.85546875" style="703" customWidth="1"/>
    <col min="11267" max="11267" width="10.42578125" style="703" customWidth="1"/>
    <col min="11268" max="11268" width="10" style="703" customWidth="1"/>
    <col min="11269" max="11269" width="12" style="703" customWidth="1"/>
    <col min="11270" max="11272" width="12.85546875" style="703" customWidth="1"/>
    <col min="11273" max="11273" width="11.85546875" style="703" customWidth="1"/>
    <col min="11274" max="11274" width="13.28515625" style="703" customWidth="1"/>
    <col min="11275" max="11275" width="14.5703125" style="703" customWidth="1"/>
    <col min="11276" max="11276" width="12.42578125" style="703" customWidth="1"/>
    <col min="11277" max="11277" width="2.7109375" style="703" customWidth="1"/>
    <col min="11278" max="11520" width="9.140625" style="703"/>
    <col min="11521" max="11521" width="15.85546875" style="703" customWidth="1"/>
    <col min="11522" max="11522" width="28.85546875" style="703" customWidth="1"/>
    <col min="11523" max="11523" width="10.42578125" style="703" customWidth="1"/>
    <col min="11524" max="11524" width="10" style="703" customWidth="1"/>
    <col min="11525" max="11525" width="12" style="703" customWidth="1"/>
    <col min="11526" max="11528" width="12.85546875" style="703" customWidth="1"/>
    <col min="11529" max="11529" width="11.85546875" style="703" customWidth="1"/>
    <col min="11530" max="11530" width="13.28515625" style="703" customWidth="1"/>
    <col min="11531" max="11531" width="14.5703125" style="703" customWidth="1"/>
    <col min="11532" max="11532" width="12.42578125" style="703" customWidth="1"/>
    <col min="11533" max="11533" width="2.7109375" style="703" customWidth="1"/>
    <col min="11534" max="11776" width="9.140625" style="703"/>
    <col min="11777" max="11777" width="15.85546875" style="703" customWidth="1"/>
    <col min="11778" max="11778" width="28.85546875" style="703" customWidth="1"/>
    <col min="11779" max="11779" width="10.42578125" style="703" customWidth="1"/>
    <col min="11780" max="11780" width="10" style="703" customWidth="1"/>
    <col min="11781" max="11781" width="12" style="703" customWidth="1"/>
    <col min="11782" max="11784" width="12.85546875" style="703" customWidth="1"/>
    <col min="11785" max="11785" width="11.85546875" style="703" customWidth="1"/>
    <col min="11786" max="11786" width="13.28515625" style="703" customWidth="1"/>
    <col min="11787" max="11787" width="14.5703125" style="703" customWidth="1"/>
    <col min="11788" max="11788" width="12.42578125" style="703" customWidth="1"/>
    <col min="11789" max="11789" width="2.7109375" style="703" customWidth="1"/>
    <col min="11790" max="12032" width="9.140625" style="703"/>
    <col min="12033" max="12033" width="15.85546875" style="703" customWidth="1"/>
    <col min="12034" max="12034" width="28.85546875" style="703" customWidth="1"/>
    <col min="12035" max="12035" width="10.42578125" style="703" customWidth="1"/>
    <col min="12036" max="12036" width="10" style="703" customWidth="1"/>
    <col min="12037" max="12037" width="12" style="703" customWidth="1"/>
    <col min="12038" max="12040" width="12.85546875" style="703" customWidth="1"/>
    <col min="12041" max="12041" width="11.85546875" style="703" customWidth="1"/>
    <col min="12042" max="12042" width="13.28515625" style="703" customWidth="1"/>
    <col min="12043" max="12043" width="14.5703125" style="703" customWidth="1"/>
    <col min="12044" max="12044" width="12.42578125" style="703" customWidth="1"/>
    <col min="12045" max="12045" width="2.7109375" style="703" customWidth="1"/>
    <col min="12046" max="12288" width="9.140625" style="703"/>
    <col min="12289" max="12289" width="15.85546875" style="703" customWidth="1"/>
    <col min="12290" max="12290" width="28.85546875" style="703" customWidth="1"/>
    <col min="12291" max="12291" width="10.42578125" style="703" customWidth="1"/>
    <col min="12292" max="12292" width="10" style="703" customWidth="1"/>
    <col min="12293" max="12293" width="12" style="703" customWidth="1"/>
    <col min="12294" max="12296" width="12.85546875" style="703" customWidth="1"/>
    <col min="12297" max="12297" width="11.85546875" style="703" customWidth="1"/>
    <col min="12298" max="12298" width="13.28515625" style="703" customWidth="1"/>
    <col min="12299" max="12299" width="14.5703125" style="703" customWidth="1"/>
    <col min="12300" max="12300" width="12.42578125" style="703" customWidth="1"/>
    <col min="12301" max="12301" width="2.7109375" style="703" customWidth="1"/>
    <col min="12302" max="12544" width="9.140625" style="703"/>
    <col min="12545" max="12545" width="15.85546875" style="703" customWidth="1"/>
    <col min="12546" max="12546" width="28.85546875" style="703" customWidth="1"/>
    <col min="12547" max="12547" width="10.42578125" style="703" customWidth="1"/>
    <col min="12548" max="12548" width="10" style="703" customWidth="1"/>
    <col min="12549" max="12549" width="12" style="703" customWidth="1"/>
    <col min="12550" max="12552" width="12.85546875" style="703" customWidth="1"/>
    <col min="12553" max="12553" width="11.85546875" style="703" customWidth="1"/>
    <col min="12554" max="12554" width="13.28515625" style="703" customWidth="1"/>
    <col min="12555" max="12555" width="14.5703125" style="703" customWidth="1"/>
    <col min="12556" max="12556" width="12.42578125" style="703" customWidth="1"/>
    <col min="12557" max="12557" width="2.7109375" style="703" customWidth="1"/>
    <col min="12558" max="12800" width="9.140625" style="703"/>
    <col min="12801" max="12801" width="15.85546875" style="703" customWidth="1"/>
    <col min="12802" max="12802" width="28.85546875" style="703" customWidth="1"/>
    <col min="12803" max="12803" width="10.42578125" style="703" customWidth="1"/>
    <col min="12804" max="12804" width="10" style="703" customWidth="1"/>
    <col min="12805" max="12805" width="12" style="703" customWidth="1"/>
    <col min="12806" max="12808" width="12.85546875" style="703" customWidth="1"/>
    <col min="12809" max="12809" width="11.85546875" style="703" customWidth="1"/>
    <col min="12810" max="12810" width="13.28515625" style="703" customWidth="1"/>
    <col min="12811" max="12811" width="14.5703125" style="703" customWidth="1"/>
    <col min="12812" max="12812" width="12.42578125" style="703" customWidth="1"/>
    <col min="12813" max="12813" width="2.7109375" style="703" customWidth="1"/>
    <col min="12814" max="13056" width="9.140625" style="703"/>
    <col min="13057" max="13057" width="15.85546875" style="703" customWidth="1"/>
    <col min="13058" max="13058" width="28.85546875" style="703" customWidth="1"/>
    <col min="13059" max="13059" width="10.42578125" style="703" customWidth="1"/>
    <col min="13060" max="13060" width="10" style="703" customWidth="1"/>
    <col min="13061" max="13061" width="12" style="703" customWidth="1"/>
    <col min="13062" max="13064" width="12.85546875" style="703" customWidth="1"/>
    <col min="13065" max="13065" width="11.85546875" style="703" customWidth="1"/>
    <col min="13066" max="13066" width="13.28515625" style="703" customWidth="1"/>
    <col min="13067" max="13067" width="14.5703125" style="703" customWidth="1"/>
    <col min="13068" max="13068" width="12.42578125" style="703" customWidth="1"/>
    <col min="13069" max="13069" width="2.7109375" style="703" customWidth="1"/>
    <col min="13070" max="13312" width="9.140625" style="703"/>
    <col min="13313" max="13313" width="15.85546875" style="703" customWidth="1"/>
    <col min="13314" max="13314" width="28.85546875" style="703" customWidth="1"/>
    <col min="13315" max="13315" width="10.42578125" style="703" customWidth="1"/>
    <col min="13316" max="13316" width="10" style="703" customWidth="1"/>
    <col min="13317" max="13317" width="12" style="703" customWidth="1"/>
    <col min="13318" max="13320" width="12.85546875" style="703" customWidth="1"/>
    <col min="13321" max="13321" width="11.85546875" style="703" customWidth="1"/>
    <col min="13322" max="13322" width="13.28515625" style="703" customWidth="1"/>
    <col min="13323" max="13323" width="14.5703125" style="703" customWidth="1"/>
    <col min="13324" max="13324" width="12.42578125" style="703" customWidth="1"/>
    <col min="13325" max="13325" width="2.7109375" style="703" customWidth="1"/>
    <col min="13326" max="13568" width="9.140625" style="703"/>
    <col min="13569" max="13569" width="15.85546875" style="703" customWidth="1"/>
    <col min="13570" max="13570" width="28.85546875" style="703" customWidth="1"/>
    <col min="13571" max="13571" width="10.42578125" style="703" customWidth="1"/>
    <col min="13572" max="13572" width="10" style="703" customWidth="1"/>
    <col min="13573" max="13573" width="12" style="703" customWidth="1"/>
    <col min="13574" max="13576" width="12.85546875" style="703" customWidth="1"/>
    <col min="13577" max="13577" width="11.85546875" style="703" customWidth="1"/>
    <col min="13578" max="13578" width="13.28515625" style="703" customWidth="1"/>
    <col min="13579" max="13579" width="14.5703125" style="703" customWidth="1"/>
    <col min="13580" max="13580" width="12.42578125" style="703" customWidth="1"/>
    <col min="13581" max="13581" width="2.7109375" style="703" customWidth="1"/>
    <col min="13582" max="13824" width="9.140625" style="703"/>
    <col min="13825" max="13825" width="15.85546875" style="703" customWidth="1"/>
    <col min="13826" max="13826" width="28.85546875" style="703" customWidth="1"/>
    <col min="13827" max="13827" width="10.42578125" style="703" customWidth="1"/>
    <col min="13828" max="13828" width="10" style="703" customWidth="1"/>
    <col min="13829" max="13829" width="12" style="703" customWidth="1"/>
    <col min="13830" max="13832" width="12.85546875" style="703" customWidth="1"/>
    <col min="13833" max="13833" width="11.85546875" style="703" customWidth="1"/>
    <col min="13834" max="13834" width="13.28515625" style="703" customWidth="1"/>
    <col min="13835" max="13835" width="14.5703125" style="703" customWidth="1"/>
    <col min="13836" max="13836" width="12.42578125" style="703" customWidth="1"/>
    <col min="13837" max="13837" width="2.7109375" style="703" customWidth="1"/>
    <col min="13838" max="14080" width="9.140625" style="703"/>
    <col min="14081" max="14081" width="15.85546875" style="703" customWidth="1"/>
    <col min="14082" max="14082" width="28.85546875" style="703" customWidth="1"/>
    <col min="14083" max="14083" width="10.42578125" style="703" customWidth="1"/>
    <col min="14084" max="14084" width="10" style="703" customWidth="1"/>
    <col min="14085" max="14085" width="12" style="703" customWidth="1"/>
    <col min="14086" max="14088" width="12.85546875" style="703" customWidth="1"/>
    <col min="14089" max="14089" width="11.85546875" style="703" customWidth="1"/>
    <col min="14090" max="14090" width="13.28515625" style="703" customWidth="1"/>
    <col min="14091" max="14091" width="14.5703125" style="703" customWidth="1"/>
    <col min="14092" max="14092" width="12.42578125" style="703" customWidth="1"/>
    <col min="14093" max="14093" width="2.7109375" style="703" customWidth="1"/>
    <col min="14094" max="14336" width="9.140625" style="703"/>
    <col min="14337" max="14337" width="15.85546875" style="703" customWidth="1"/>
    <col min="14338" max="14338" width="28.85546875" style="703" customWidth="1"/>
    <col min="14339" max="14339" width="10.42578125" style="703" customWidth="1"/>
    <col min="14340" max="14340" width="10" style="703" customWidth="1"/>
    <col min="14341" max="14341" width="12" style="703" customWidth="1"/>
    <col min="14342" max="14344" width="12.85546875" style="703" customWidth="1"/>
    <col min="14345" max="14345" width="11.85546875" style="703" customWidth="1"/>
    <col min="14346" max="14346" width="13.28515625" style="703" customWidth="1"/>
    <col min="14347" max="14347" width="14.5703125" style="703" customWidth="1"/>
    <col min="14348" max="14348" width="12.42578125" style="703" customWidth="1"/>
    <col min="14349" max="14349" width="2.7109375" style="703" customWidth="1"/>
    <col min="14350" max="14592" width="9.140625" style="703"/>
    <col min="14593" max="14593" width="15.85546875" style="703" customWidth="1"/>
    <col min="14594" max="14594" width="28.85546875" style="703" customWidth="1"/>
    <col min="14595" max="14595" width="10.42578125" style="703" customWidth="1"/>
    <col min="14596" max="14596" width="10" style="703" customWidth="1"/>
    <col min="14597" max="14597" width="12" style="703" customWidth="1"/>
    <col min="14598" max="14600" width="12.85546875" style="703" customWidth="1"/>
    <col min="14601" max="14601" width="11.85546875" style="703" customWidth="1"/>
    <col min="14602" max="14602" width="13.28515625" style="703" customWidth="1"/>
    <col min="14603" max="14603" width="14.5703125" style="703" customWidth="1"/>
    <col min="14604" max="14604" width="12.42578125" style="703" customWidth="1"/>
    <col min="14605" max="14605" width="2.7109375" style="703" customWidth="1"/>
    <col min="14606" max="14848" width="9.140625" style="703"/>
    <col min="14849" max="14849" width="15.85546875" style="703" customWidth="1"/>
    <col min="14850" max="14850" width="28.85546875" style="703" customWidth="1"/>
    <col min="14851" max="14851" width="10.42578125" style="703" customWidth="1"/>
    <col min="14852" max="14852" width="10" style="703" customWidth="1"/>
    <col min="14853" max="14853" width="12" style="703" customWidth="1"/>
    <col min="14854" max="14856" width="12.85546875" style="703" customWidth="1"/>
    <col min="14857" max="14857" width="11.85546875" style="703" customWidth="1"/>
    <col min="14858" max="14858" width="13.28515625" style="703" customWidth="1"/>
    <col min="14859" max="14859" width="14.5703125" style="703" customWidth="1"/>
    <col min="14860" max="14860" width="12.42578125" style="703" customWidth="1"/>
    <col min="14861" max="14861" width="2.7109375" style="703" customWidth="1"/>
    <col min="14862" max="15104" width="9.140625" style="703"/>
    <col min="15105" max="15105" width="15.85546875" style="703" customWidth="1"/>
    <col min="15106" max="15106" width="28.85546875" style="703" customWidth="1"/>
    <col min="15107" max="15107" width="10.42578125" style="703" customWidth="1"/>
    <col min="15108" max="15108" width="10" style="703" customWidth="1"/>
    <col min="15109" max="15109" width="12" style="703" customWidth="1"/>
    <col min="15110" max="15112" width="12.85546875" style="703" customWidth="1"/>
    <col min="15113" max="15113" width="11.85546875" style="703" customWidth="1"/>
    <col min="15114" max="15114" width="13.28515625" style="703" customWidth="1"/>
    <col min="15115" max="15115" width="14.5703125" style="703" customWidth="1"/>
    <col min="15116" max="15116" width="12.42578125" style="703" customWidth="1"/>
    <col min="15117" max="15117" width="2.7109375" style="703" customWidth="1"/>
    <col min="15118" max="15360" width="9.140625" style="703"/>
    <col min="15361" max="15361" width="15.85546875" style="703" customWidth="1"/>
    <col min="15362" max="15362" width="28.85546875" style="703" customWidth="1"/>
    <col min="15363" max="15363" width="10.42578125" style="703" customWidth="1"/>
    <col min="15364" max="15364" width="10" style="703" customWidth="1"/>
    <col min="15365" max="15365" width="12" style="703" customWidth="1"/>
    <col min="15366" max="15368" width="12.85546875" style="703" customWidth="1"/>
    <col min="15369" max="15369" width="11.85546875" style="703" customWidth="1"/>
    <col min="15370" max="15370" width="13.28515625" style="703" customWidth="1"/>
    <col min="15371" max="15371" width="14.5703125" style="703" customWidth="1"/>
    <col min="15372" max="15372" width="12.42578125" style="703" customWidth="1"/>
    <col min="15373" max="15373" width="2.7109375" style="703" customWidth="1"/>
    <col min="15374" max="15616" width="9.140625" style="703"/>
    <col min="15617" max="15617" width="15.85546875" style="703" customWidth="1"/>
    <col min="15618" max="15618" width="28.85546875" style="703" customWidth="1"/>
    <col min="15619" max="15619" width="10.42578125" style="703" customWidth="1"/>
    <col min="15620" max="15620" width="10" style="703" customWidth="1"/>
    <col min="15621" max="15621" width="12" style="703" customWidth="1"/>
    <col min="15622" max="15624" width="12.85546875" style="703" customWidth="1"/>
    <col min="15625" max="15625" width="11.85546875" style="703" customWidth="1"/>
    <col min="15626" max="15626" width="13.28515625" style="703" customWidth="1"/>
    <col min="15627" max="15627" width="14.5703125" style="703" customWidth="1"/>
    <col min="15628" max="15628" width="12.42578125" style="703" customWidth="1"/>
    <col min="15629" max="15629" width="2.7109375" style="703" customWidth="1"/>
    <col min="15630" max="15872" width="9.140625" style="703"/>
    <col min="15873" max="15873" width="15.85546875" style="703" customWidth="1"/>
    <col min="15874" max="15874" width="28.85546875" style="703" customWidth="1"/>
    <col min="15875" max="15875" width="10.42578125" style="703" customWidth="1"/>
    <col min="15876" max="15876" width="10" style="703" customWidth="1"/>
    <col min="15877" max="15877" width="12" style="703" customWidth="1"/>
    <col min="15878" max="15880" width="12.85546875" style="703" customWidth="1"/>
    <col min="15881" max="15881" width="11.85546875" style="703" customWidth="1"/>
    <col min="15882" max="15882" width="13.28515625" style="703" customWidth="1"/>
    <col min="15883" max="15883" width="14.5703125" style="703" customWidth="1"/>
    <col min="15884" max="15884" width="12.42578125" style="703" customWidth="1"/>
    <col min="15885" max="15885" width="2.7109375" style="703" customWidth="1"/>
    <col min="15886" max="16128" width="9.140625" style="703"/>
    <col min="16129" max="16129" width="15.85546875" style="703" customWidth="1"/>
    <col min="16130" max="16130" width="28.85546875" style="703" customWidth="1"/>
    <col min="16131" max="16131" width="10.42578125" style="703" customWidth="1"/>
    <col min="16132" max="16132" width="10" style="703" customWidth="1"/>
    <col min="16133" max="16133" width="12" style="703" customWidth="1"/>
    <col min="16134" max="16136" width="12.85546875" style="703" customWidth="1"/>
    <col min="16137" max="16137" width="11.85546875" style="703" customWidth="1"/>
    <col min="16138" max="16138" width="13.28515625" style="703" customWidth="1"/>
    <col min="16139" max="16139" width="14.5703125" style="703" customWidth="1"/>
    <col min="16140" max="16140" width="12.42578125" style="703" customWidth="1"/>
    <col min="16141" max="16141" width="2.7109375" style="703" customWidth="1"/>
    <col min="16142" max="16384" width="9.140625" style="703"/>
  </cols>
  <sheetData>
    <row r="1" spans="1:15" s="164" customFormat="1" ht="20.25" customHeight="1">
      <c r="A1" s="2413" t="s">
        <v>0</v>
      </c>
      <c r="B1" s="2228"/>
      <c r="C1" s="2228"/>
      <c r="D1" s="2228"/>
      <c r="E1" s="2228"/>
      <c r="F1" s="2228"/>
      <c r="G1" s="2228"/>
      <c r="H1" s="2228"/>
      <c r="I1" s="2228"/>
      <c r="J1" s="2228"/>
      <c r="K1" s="2228"/>
      <c r="L1" s="2414"/>
      <c r="M1" s="1226"/>
      <c r="N1" s="1227"/>
      <c r="O1" s="164" t="s">
        <v>2808</v>
      </c>
    </row>
    <row r="2" spans="1:15" s="164" customFormat="1" ht="20.25" customHeight="1">
      <c r="A2" s="2415" t="s">
        <v>3314</v>
      </c>
      <c r="B2" s="2264"/>
      <c r="C2" s="2264"/>
      <c r="D2" s="2264"/>
      <c r="E2" s="2264"/>
      <c r="F2" s="2264"/>
      <c r="G2" s="2264"/>
      <c r="H2" s="2264"/>
      <c r="I2" s="2264"/>
      <c r="J2" s="2264"/>
      <c r="K2" s="2264"/>
      <c r="L2" s="2416"/>
      <c r="M2" s="1224"/>
      <c r="N2" s="1227"/>
      <c r="O2" s="164" t="s">
        <v>2789</v>
      </c>
    </row>
    <row r="3" spans="1:15" s="164" customFormat="1" ht="19.5" customHeight="1">
      <c r="A3" s="2417" t="s">
        <v>3315</v>
      </c>
      <c r="B3" s="2230"/>
      <c r="C3" s="2230"/>
      <c r="D3" s="2230"/>
      <c r="E3" s="2230"/>
      <c r="F3" s="2230"/>
      <c r="G3" s="2230"/>
      <c r="H3" s="2230"/>
      <c r="I3" s="2230"/>
      <c r="J3" s="2230"/>
      <c r="K3" s="2230"/>
      <c r="L3" s="2418"/>
      <c r="M3" s="1225"/>
      <c r="N3" s="1227"/>
      <c r="O3" s="164" t="s">
        <v>3269</v>
      </c>
    </row>
    <row r="4" spans="1:15" s="164" customFormat="1" ht="15" customHeight="1">
      <c r="A4" s="2417" t="s">
        <v>3</v>
      </c>
      <c r="B4" s="2230"/>
      <c r="C4" s="2230"/>
      <c r="D4" s="2230"/>
      <c r="E4" s="2230"/>
      <c r="F4" s="2230"/>
      <c r="G4" s="2230"/>
      <c r="H4" s="2230"/>
      <c r="I4" s="2230"/>
      <c r="J4" s="2230"/>
      <c r="K4" s="2230"/>
      <c r="L4" s="2418"/>
      <c r="M4" s="1225"/>
      <c r="N4" s="1227"/>
      <c r="O4" s="164" t="s">
        <v>3428</v>
      </c>
    </row>
    <row r="5" spans="1:15" s="164" customFormat="1" ht="15" customHeight="1" thickBot="1">
      <c r="A5" s="2419" t="s">
        <v>4</v>
      </c>
      <c r="B5" s="2420"/>
      <c r="C5" s="2420"/>
      <c r="D5" s="2420"/>
      <c r="E5" s="2420"/>
      <c r="F5" s="2420"/>
      <c r="G5" s="2420"/>
      <c r="H5" s="2420"/>
      <c r="I5" s="2420"/>
      <c r="J5" s="2420"/>
      <c r="K5" s="2420"/>
      <c r="L5" s="2421"/>
      <c r="M5" s="1225"/>
      <c r="N5" s="1227"/>
    </row>
    <row r="6" spans="1:15" s="108" customFormat="1">
      <c r="A6" s="1230" t="s">
        <v>13</v>
      </c>
      <c r="B6" s="1231" t="str">
        <f>ORÇAMENTO!$C$6</f>
        <v>PAVIMENTAÇÃO URBANA EM SANTO ANTONIO DO LESTE</v>
      </c>
      <c r="C6" s="1232"/>
      <c r="D6" s="1232"/>
      <c r="E6" s="1233"/>
      <c r="F6" s="1233"/>
      <c r="G6" s="1233"/>
      <c r="H6" s="1233"/>
      <c r="I6" s="1233"/>
      <c r="J6" s="1233"/>
      <c r="K6" s="1233"/>
      <c r="L6" s="1234"/>
      <c r="M6" s="702"/>
      <c r="N6" s="702"/>
    </row>
    <row r="7" spans="1:15" s="108" customFormat="1">
      <c r="A7" s="109" t="s">
        <v>50</v>
      </c>
      <c r="B7" s="124" t="str">
        <f>ORÇAMENTO!$C$7</f>
        <v>AVENIDA FORTALEZA TRECHO 01</v>
      </c>
      <c r="C7" s="110"/>
      <c r="D7" s="110"/>
      <c r="E7" s="111"/>
      <c r="F7" s="111"/>
      <c r="G7" s="111"/>
      <c r="H7" s="111"/>
      <c r="I7" s="111"/>
      <c r="J7" s="111"/>
      <c r="K7" s="111"/>
      <c r="L7" s="1228"/>
      <c r="M7" s="702"/>
      <c r="N7" s="702"/>
    </row>
    <row r="8" spans="1:15" s="108" customFormat="1">
      <c r="A8" s="109" t="s">
        <v>31</v>
      </c>
      <c r="B8" s="124" t="str">
        <f>ORÇAMENTO!$C$8</f>
        <v>PREFEITURA MUNICIPAL DE SANTO ANTONIO DO LESTE</v>
      </c>
      <c r="C8" s="110"/>
      <c r="D8" s="110"/>
      <c r="E8" s="111"/>
      <c r="F8" s="111"/>
      <c r="G8" s="111"/>
      <c r="H8" s="111"/>
      <c r="I8" s="111"/>
      <c r="J8" s="111"/>
      <c r="K8" s="111"/>
      <c r="L8" s="1228"/>
      <c r="M8" s="702"/>
      <c r="N8" s="702"/>
    </row>
    <row r="9" spans="1:15" s="108" customFormat="1" ht="13.5" thickBot="1">
      <c r="A9" s="153" t="s">
        <v>15</v>
      </c>
      <c r="B9" s="1243" t="str">
        <f>ORÇAMENTO!$C$9</f>
        <v>JANEIRO/2022</v>
      </c>
      <c r="C9" s="1221"/>
      <c r="D9" s="1221"/>
      <c r="E9" s="1223"/>
      <c r="F9" s="1223"/>
      <c r="G9" s="1223"/>
      <c r="H9" s="1223"/>
      <c r="I9" s="1223"/>
      <c r="J9" s="1223"/>
      <c r="K9" s="1223"/>
      <c r="L9" s="1229"/>
      <c r="M9" s="702"/>
      <c r="N9" s="702"/>
    </row>
    <row r="10" spans="1:15" ht="13.5" thickBot="1">
      <c r="A10" s="1241"/>
      <c r="B10" s="702"/>
      <c r="C10" s="702"/>
      <c r="D10" s="702"/>
      <c r="E10" s="702"/>
      <c r="F10" s="702"/>
      <c r="G10" s="702"/>
      <c r="H10" s="702"/>
      <c r="I10" s="702"/>
      <c r="J10" s="702"/>
      <c r="K10" s="702"/>
      <c r="L10" s="1220"/>
      <c r="N10" s="702"/>
    </row>
    <row r="11" spans="1:15" ht="21" customHeight="1">
      <c r="A11" s="2448" t="s">
        <v>4219</v>
      </c>
      <c r="B11" s="2449"/>
      <c r="C11" s="2449"/>
      <c r="D11" s="2449"/>
      <c r="E11" s="2449"/>
      <c r="F11" s="2449"/>
      <c r="G11" s="2449"/>
      <c r="H11" s="2449"/>
      <c r="I11" s="2449"/>
      <c r="J11" s="2449"/>
      <c r="K11" s="2449"/>
      <c r="L11" s="2450"/>
    </row>
    <row r="12" spans="1:15" ht="19.5" customHeight="1">
      <c r="A12" s="820" t="s">
        <v>4220</v>
      </c>
      <c r="B12" s="704"/>
      <c r="C12" s="704"/>
      <c r="D12" s="704"/>
      <c r="E12" s="705" t="s">
        <v>4221</v>
      </c>
      <c r="F12" s="704" t="s">
        <v>4222</v>
      </c>
      <c r="G12" s="704"/>
      <c r="H12" s="704"/>
      <c r="I12" s="706"/>
      <c r="J12" s="705" t="s">
        <v>4223</v>
      </c>
      <c r="K12" s="707" t="str">
        <f>'1107892'!K12</f>
        <v>abril/2020</v>
      </c>
      <c r="L12" s="821"/>
    </row>
    <row r="13" spans="1:15" ht="21" customHeight="1">
      <c r="A13" s="820" t="s">
        <v>8314</v>
      </c>
      <c r="B13" s="708"/>
      <c r="C13" s="708"/>
      <c r="D13" s="709"/>
      <c r="E13" s="709"/>
      <c r="F13" s="710"/>
      <c r="G13" s="710"/>
      <c r="H13" s="710"/>
      <c r="I13" s="710"/>
      <c r="J13" s="710" t="s">
        <v>4224</v>
      </c>
      <c r="K13" s="1100">
        <v>4.0903499999999999</v>
      </c>
      <c r="L13" s="822" t="s">
        <v>4013</v>
      </c>
    </row>
    <row r="14" spans="1:15" ht="14.25" customHeight="1">
      <c r="A14" s="2356" t="s">
        <v>4226</v>
      </c>
      <c r="B14" s="2359" t="s">
        <v>4227</v>
      </c>
      <c r="C14" s="712"/>
      <c r="D14" s="2359" t="s">
        <v>4228</v>
      </c>
      <c r="E14" s="2359" t="s">
        <v>4229</v>
      </c>
      <c r="F14" s="2362"/>
      <c r="G14" s="2364" t="s">
        <v>4230</v>
      </c>
      <c r="H14" s="2365"/>
      <c r="I14" s="2366"/>
      <c r="J14" s="2364" t="s">
        <v>4231</v>
      </c>
      <c r="K14" s="2365"/>
      <c r="L14" s="2367"/>
    </row>
    <row r="15" spans="1:15" ht="12.75" customHeight="1">
      <c r="A15" s="2357"/>
      <c r="B15" s="2360"/>
      <c r="C15" s="713"/>
      <c r="D15" s="2360"/>
      <c r="E15" s="2361"/>
      <c r="F15" s="2363"/>
      <c r="G15" s="2364" t="s">
        <v>4232</v>
      </c>
      <c r="H15" s="2366"/>
      <c r="I15" s="868" t="s">
        <v>4233</v>
      </c>
      <c r="J15" s="2364" t="s">
        <v>4232</v>
      </c>
      <c r="K15" s="2365"/>
      <c r="L15" s="823" t="s">
        <v>4233</v>
      </c>
    </row>
    <row r="16" spans="1:15" ht="12.75" customHeight="1">
      <c r="A16" s="2358"/>
      <c r="B16" s="2361"/>
      <c r="C16" s="714"/>
      <c r="D16" s="2361"/>
      <c r="E16" s="869" t="s">
        <v>4234</v>
      </c>
      <c r="F16" s="869" t="s">
        <v>4235</v>
      </c>
      <c r="G16" s="871" t="s">
        <v>4236</v>
      </c>
      <c r="H16" s="869" t="s">
        <v>4237</v>
      </c>
      <c r="I16" s="715" t="s">
        <v>4238</v>
      </c>
      <c r="J16" s="871" t="s">
        <v>4236</v>
      </c>
      <c r="K16" s="869" t="s">
        <v>4237</v>
      </c>
      <c r="L16" s="824" t="s">
        <v>4238</v>
      </c>
    </row>
    <row r="17" spans="1:14" ht="24.95" customHeight="1">
      <c r="A17" s="825" t="s">
        <v>4328</v>
      </c>
      <c r="B17" s="2476" t="s">
        <v>4332</v>
      </c>
      <c r="C17" s="2476"/>
      <c r="D17" s="841">
        <v>1</v>
      </c>
      <c r="E17" s="841">
        <v>1</v>
      </c>
      <c r="F17" s="841">
        <f>1-E17</f>
        <v>0</v>
      </c>
      <c r="G17" s="719">
        <f>VLOOKUP(A17,'SERVIÇO OUT SICRO '!$B:$J,6,FALSE)</f>
        <v>44.839500000000001</v>
      </c>
      <c r="H17" s="719">
        <f>VLOOKUP(A17,'SERVIÇO OUT SICRO '!B:J,7,FALSE)</f>
        <v>23.539200000000001</v>
      </c>
      <c r="I17" s="721">
        <f>D17*((E17*G17)+(H17*F17))</f>
        <v>44.839500000000001</v>
      </c>
      <c r="J17" s="719">
        <f>VLOOKUP(A17,'SERVIÇO OUT SICRO '!$B:$J,8,FALSE)</f>
        <v>42.779800000000002</v>
      </c>
      <c r="K17" s="719">
        <f>VLOOKUP(A17,'SERVIÇO OUT SICRO '!$B:$J,9,FALSE)</f>
        <v>21.479500000000002</v>
      </c>
      <c r="L17" s="843">
        <f>D17*((E17*J17)+(K17*F17))</f>
        <v>42.779800000000002</v>
      </c>
    </row>
    <row r="18" spans="1:14" ht="24.95" customHeight="1">
      <c r="A18" s="825" t="s">
        <v>4329</v>
      </c>
      <c r="B18" s="2482" t="s">
        <v>4333</v>
      </c>
      <c r="C18" s="2482"/>
      <c r="D18" s="841">
        <v>3</v>
      </c>
      <c r="E18" s="841">
        <v>0.95</v>
      </c>
      <c r="F18" s="841">
        <f>1-E18</f>
        <v>5.0000000000000044E-2</v>
      </c>
      <c r="G18" s="719">
        <f>VLOOKUP(A18,'SERVIÇO OUT SICRO '!$B:$J,6,FALSE)</f>
        <v>0.53120000000000001</v>
      </c>
      <c r="H18" s="719">
        <f>VLOOKUP(A18,'SERVIÇO OUT SICRO '!B:J,7,FALSE)</f>
        <v>0.36109999999999998</v>
      </c>
      <c r="I18" s="721">
        <f>D18*((E18*G18)+(H18*F18))</f>
        <v>1.568085</v>
      </c>
      <c r="J18" s="719">
        <f>VLOOKUP(A18,'SERVIÇO OUT SICRO '!$B:$J,8,FALSE)</f>
        <v>0.53120000000000001</v>
      </c>
      <c r="K18" s="719">
        <f>VLOOKUP(A18,'SERVIÇO OUT SICRO '!$B:$J,9,FALSE)</f>
        <v>0.36109999999999998</v>
      </c>
      <c r="L18" s="843">
        <f>D18*((E18*J18)+(K18*F18))</f>
        <v>1.568085</v>
      </c>
    </row>
    <row r="19" spans="1:14" ht="24.95" customHeight="1">
      <c r="A19" s="825" t="s">
        <v>4330</v>
      </c>
      <c r="B19" s="857" t="s">
        <v>4334</v>
      </c>
      <c r="C19" s="857"/>
      <c r="D19" s="841">
        <v>3</v>
      </c>
      <c r="E19" s="841">
        <v>0.32</v>
      </c>
      <c r="F19" s="841">
        <f>1-E19</f>
        <v>0.67999999999999994</v>
      </c>
      <c r="G19" s="719">
        <f>VLOOKUP(A19,'SERVIÇO OUT SICRO '!$B:$J,6,FALSE)</f>
        <v>1.2115</v>
      </c>
      <c r="H19" s="719">
        <f>VLOOKUP(A19,'SERVIÇO OUT SICRO '!B:J,7,FALSE)</f>
        <v>0.8236</v>
      </c>
      <c r="I19" s="721">
        <f>D19*((E19*G19)+(H19*F19))</f>
        <v>2.8431839999999999</v>
      </c>
      <c r="J19" s="719">
        <f>VLOOKUP(A19,'SERVIÇO OUT SICRO '!$B:$J,8,FALSE)</f>
        <v>1.2115</v>
      </c>
      <c r="K19" s="719">
        <f>VLOOKUP(A19,'SERVIÇO OUT SICRO '!$B:$J,9,FALSE)</f>
        <v>0.8236</v>
      </c>
      <c r="L19" s="843">
        <f>D19*((E19*J19)+(K19*F19))</f>
        <v>2.8431839999999999</v>
      </c>
    </row>
    <row r="20" spans="1:14" ht="12.75" customHeight="1">
      <c r="A20" s="2371" t="s">
        <v>4241</v>
      </c>
      <c r="B20" s="2372"/>
      <c r="C20" s="2372"/>
      <c r="D20" s="2372"/>
      <c r="E20" s="2372"/>
      <c r="F20" s="2372"/>
      <c r="G20" s="2372"/>
      <c r="H20" s="723"/>
      <c r="I20" s="724">
        <f>SUM(I17:I19)</f>
        <v>49.250768999999998</v>
      </c>
      <c r="J20" s="725"/>
      <c r="K20" s="726"/>
      <c r="L20" s="826">
        <f>SUM(L17:L19)</f>
        <v>47.191069000000006</v>
      </c>
      <c r="N20" s="728"/>
    </row>
    <row r="21" spans="1:14" ht="8.1" customHeight="1">
      <c r="A21" s="876"/>
      <c r="B21" s="872"/>
      <c r="C21" s="872"/>
      <c r="D21" s="872"/>
      <c r="E21" s="872"/>
      <c r="F21" s="872"/>
      <c r="G21" s="872"/>
      <c r="H21" s="872"/>
      <c r="I21" s="729"/>
      <c r="J21" s="725"/>
      <c r="K21" s="726"/>
      <c r="L21" s="878"/>
      <c r="N21" s="728"/>
    </row>
    <row r="22" spans="1:14" ht="12.75" customHeight="1">
      <c r="A22" s="2356" t="s">
        <v>3924</v>
      </c>
      <c r="B22" s="2359" t="s">
        <v>4242</v>
      </c>
      <c r="C22" s="870"/>
      <c r="D22" s="2359" t="s">
        <v>4228</v>
      </c>
      <c r="E22" s="2359" t="s">
        <v>30</v>
      </c>
      <c r="F22" s="870"/>
      <c r="G22" s="2364" t="s">
        <v>4230</v>
      </c>
      <c r="H22" s="2365"/>
      <c r="I22" s="2366"/>
      <c r="J22" s="2364" t="s">
        <v>4231</v>
      </c>
      <c r="K22" s="2365"/>
      <c r="L22" s="2367"/>
      <c r="N22" s="728"/>
    </row>
    <row r="23" spans="1:14" ht="12.75" customHeight="1">
      <c r="A23" s="2358"/>
      <c r="B23" s="2361"/>
      <c r="C23" s="714"/>
      <c r="D23" s="2361"/>
      <c r="E23" s="2361"/>
      <c r="F23" s="730"/>
      <c r="G23" s="871" t="s">
        <v>4243</v>
      </c>
      <c r="H23" s="2361" t="s">
        <v>4244</v>
      </c>
      <c r="I23" s="2363"/>
      <c r="J23" s="871" t="s">
        <v>4243</v>
      </c>
      <c r="K23" s="2361" t="s">
        <v>4244</v>
      </c>
      <c r="L23" s="2373"/>
    </row>
    <row r="24" spans="1:14" ht="12.75" customHeight="1">
      <c r="A24" s="829" t="s">
        <v>4335</v>
      </c>
      <c r="B24" s="731" t="s">
        <v>4336</v>
      </c>
      <c r="C24" s="717"/>
      <c r="D24" s="732">
        <v>1</v>
      </c>
      <c r="E24" s="732" t="s">
        <v>4247</v>
      </c>
      <c r="F24" s="702"/>
      <c r="G24" s="719">
        <f>VLOOKUP(A24,'SERVIÇO OUT SICRO '!$B:$J,6,FALSE)</f>
        <v>21.8262</v>
      </c>
      <c r="H24" s="2368">
        <f>G24*D24</f>
        <v>21.8262</v>
      </c>
      <c r="I24" s="2369"/>
      <c r="J24" s="719">
        <f>VLOOKUP(A24,'SERVIÇO OUT SICRO '!$B:$J,7,FALSE)</f>
        <v>19.596699999999998</v>
      </c>
      <c r="K24" s="2368">
        <f>J24*D24</f>
        <v>19.596699999999998</v>
      </c>
      <c r="L24" s="2370"/>
    </row>
    <row r="25" spans="1:14" ht="12.75" customHeight="1">
      <c r="A25" s="829" t="s">
        <v>4248</v>
      </c>
      <c r="B25" s="731" t="s">
        <v>4249</v>
      </c>
      <c r="C25" s="717"/>
      <c r="D25" s="732">
        <v>8</v>
      </c>
      <c r="E25" s="732" t="s">
        <v>4247</v>
      </c>
      <c r="F25" s="702"/>
      <c r="G25" s="719">
        <f>VLOOKUP(A25,'SERVIÇO OUT SICRO '!$B:$J,6,FALSE)</f>
        <v>17.14</v>
      </c>
      <c r="H25" s="2368">
        <f>G25*D25</f>
        <v>137.12</v>
      </c>
      <c r="I25" s="2369"/>
      <c r="J25" s="719">
        <f>VLOOKUP(A25,'SERVIÇO OUT SICRO '!$B:$J,7,FALSE)</f>
        <v>15.5442</v>
      </c>
      <c r="K25" s="2368">
        <f>J25*D25</f>
        <v>124.3536</v>
      </c>
      <c r="L25" s="2370"/>
    </row>
    <row r="26" spans="1:14" ht="12.75" customHeight="1">
      <c r="A26" s="2371" t="s">
        <v>4250</v>
      </c>
      <c r="B26" s="2372"/>
      <c r="C26" s="2372"/>
      <c r="D26" s="2372"/>
      <c r="E26" s="2372"/>
      <c r="F26" s="2372"/>
      <c r="G26" s="2372"/>
      <c r="H26" s="2374">
        <f>SUM(H24:I25)</f>
        <v>158.9462</v>
      </c>
      <c r="I26" s="2374"/>
      <c r="J26" s="734"/>
      <c r="K26" s="2374">
        <f>SUM(K24:L25)</f>
        <v>143.9503</v>
      </c>
      <c r="L26" s="2376"/>
    </row>
    <row r="27" spans="1:14" ht="8.1" customHeight="1">
      <c r="A27" s="876"/>
      <c r="B27" s="872"/>
      <c r="C27" s="872"/>
      <c r="D27" s="872"/>
      <c r="E27" s="872"/>
      <c r="F27" s="872"/>
      <c r="G27" s="872"/>
      <c r="H27" s="874"/>
      <c r="I27" s="874"/>
      <c r="J27" s="735"/>
      <c r="K27" s="874"/>
      <c r="L27" s="877"/>
    </row>
    <row r="28" spans="1:14">
      <c r="A28" s="2377" t="s">
        <v>4251</v>
      </c>
      <c r="B28" s="2378"/>
      <c r="C28" s="2378"/>
      <c r="D28" s="2378"/>
      <c r="E28" s="2378"/>
      <c r="F28" s="2379"/>
      <c r="G28" s="2364" t="s">
        <v>4230</v>
      </c>
      <c r="H28" s="2365"/>
      <c r="I28" s="2366"/>
      <c r="J28" s="2364" t="s">
        <v>4231</v>
      </c>
      <c r="K28" s="2365"/>
      <c r="L28" s="2367"/>
    </row>
    <row r="29" spans="1:14">
      <c r="A29" s="2380"/>
      <c r="B29" s="2381"/>
      <c r="C29" s="2381"/>
      <c r="D29" s="2381"/>
      <c r="E29" s="2381"/>
      <c r="F29" s="2382"/>
      <c r="G29" s="2383">
        <f>(H26+I20)/K13</f>
        <v>50.899548693877051</v>
      </c>
      <c r="H29" s="2384"/>
      <c r="I29" s="2385"/>
      <c r="J29" s="2383">
        <f>(K26+L20)/K13</f>
        <v>46.729832165951571</v>
      </c>
      <c r="K29" s="2384"/>
      <c r="L29" s="2386"/>
    </row>
    <row r="30" spans="1:14" ht="8.1" customHeight="1">
      <c r="A30" s="831"/>
      <c r="B30" s="736"/>
      <c r="C30" s="736"/>
      <c r="D30" s="736"/>
      <c r="E30" s="736"/>
      <c r="F30" s="736"/>
      <c r="G30" s="736"/>
      <c r="H30" s="736"/>
      <c r="I30" s="736"/>
      <c r="J30" s="736"/>
      <c r="K30" s="737"/>
      <c r="L30" s="832"/>
    </row>
    <row r="31" spans="1:14" ht="15" customHeight="1">
      <c r="A31" s="1071" t="s">
        <v>4252</v>
      </c>
      <c r="B31" s="1067" t="s">
        <v>4253</v>
      </c>
      <c r="C31" s="750"/>
      <c r="D31" s="1067" t="s">
        <v>4228</v>
      </c>
      <c r="E31" s="1067" t="s">
        <v>4254</v>
      </c>
      <c r="F31" s="750"/>
      <c r="G31" s="1098"/>
      <c r="H31" s="1098" t="s">
        <v>4255</v>
      </c>
      <c r="I31" s="1098"/>
      <c r="J31" s="1067"/>
      <c r="K31" s="2359" t="s">
        <v>4256</v>
      </c>
      <c r="L31" s="2402"/>
      <c r="M31" s="739"/>
    </row>
    <row r="32" spans="1:14" ht="15" customHeight="1">
      <c r="A32" s="1099" t="s">
        <v>4337</v>
      </c>
      <c r="B32" s="881" t="s">
        <v>4341</v>
      </c>
      <c r="C32" s="845"/>
      <c r="D32" s="1074">
        <v>1.03939</v>
      </c>
      <c r="E32" s="1074" t="s">
        <v>4013</v>
      </c>
      <c r="F32" s="845"/>
      <c r="G32" s="2460">
        <f>VLOOKUP(A32,'INSUMO OUT SICRO'!$A:$I,4,FALSE)</f>
        <v>93.991399999999999</v>
      </c>
      <c r="H32" s="2460"/>
      <c r="I32" s="2460"/>
      <c r="J32" s="1074"/>
      <c r="K32" s="2434">
        <f>G32*D32</f>
        <v>97.693721245999996</v>
      </c>
      <c r="L32" s="2435"/>
      <c r="M32" s="739"/>
    </row>
    <row r="33" spans="1:13" ht="15" customHeight="1">
      <c r="A33" s="756" t="s">
        <v>8315</v>
      </c>
      <c r="B33" s="882" t="s">
        <v>8316</v>
      </c>
      <c r="C33" s="859"/>
      <c r="D33" s="1075">
        <v>31.337050000000001</v>
      </c>
      <c r="E33" s="1075" t="s">
        <v>4279</v>
      </c>
      <c r="F33" s="859"/>
      <c r="G33" s="2483">
        <f>VLOOKUP(A33,'INSUMO OUT SICRO'!$A:$I,4,FALSE)</f>
        <v>0.38350000000000001</v>
      </c>
      <c r="H33" s="2483"/>
      <c r="I33" s="2483"/>
      <c r="J33" s="1075"/>
      <c r="K33" s="2484">
        <f>G33*D33</f>
        <v>12.017758675000001</v>
      </c>
      <c r="L33" s="2485"/>
      <c r="M33" s="739"/>
    </row>
    <row r="34" spans="1:13" ht="15" customHeight="1">
      <c r="A34" s="741" t="s">
        <v>4340</v>
      </c>
      <c r="B34" s="1139" t="s">
        <v>4344</v>
      </c>
      <c r="C34" s="846"/>
      <c r="D34" s="1072">
        <v>175.48747</v>
      </c>
      <c r="E34" s="1072" t="s">
        <v>4279</v>
      </c>
      <c r="F34" s="846"/>
      <c r="G34" s="2455">
        <f>VLOOKUP(A34,'INSUMO OUT SICRO'!$A:$I,4,FALSE)</f>
        <v>0.5544</v>
      </c>
      <c r="H34" s="2455"/>
      <c r="I34" s="2455"/>
      <c r="J34" s="1072"/>
      <c r="K34" s="2430">
        <f>G34*D34</f>
        <v>97.290253367999995</v>
      </c>
      <c r="L34" s="2431"/>
      <c r="M34" s="739"/>
    </row>
    <row r="35" spans="1:13">
      <c r="A35" s="2451" t="s">
        <v>4257</v>
      </c>
      <c r="B35" s="2452"/>
      <c r="C35" s="2452"/>
      <c r="D35" s="2452"/>
      <c r="E35" s="2452"/>
      <c r="F35" s="2452"/>
      <c r="G35" s="2452"/>
      <c r="H35" s="2452"/>
      <c r="I35" s="2452"/>
      <c r="J35" s="2452"/>
      <c r="K35" s="2453">
        <f>SUM(K32:L34)</f>
        <v>207.00173328899999</v>
      </c>
      <c r="L35" s="2454"/>
      <c r="M35" s="740"/>
    </row>
    <row r="36" spans="1:13" ht="8.1" customHeight="1">
      <c r="A36" s="876"/>
      <c r="B36" s="872"/>
      <c r="C36" s="872"/>
      <c r="D36" s="872"/>
      <c r="E36" s="872"/>
      <c r="F36" s="872"/>
      <c r="G36" s="872"/>
      <c r="H36" s="872"/>
      <c r="I36" s="872"/>
      <c r="J36" s="872"/>
      <c r="K36" s="873"/>
      <c r="L36" s="878"/>
      <c r="M36" s="740"/>
    </row>
    <row r="37" spans="1:13">
      <c r="A37" s="2356" t="s">
        <v>4258</v>
      </c>
      <c r="B37" s="2359" t="s">
        <v>4351</v>
      </c>
      <c r="C37" s="870"/>
      <c r="D37" s="2359"/>
      <c r="E37" s="2359" t="s">
        <v>4228</v>
      </c>
      <c r="F37" s="2362" t="s">
        <v>4254</v>
      </c>
      <c r="G37" s="2364" t="s">
        <v>4230</v>
      </c>
      <c r="H37" s="2365"/>
      <c r="I37" s="2366"/>
      <c r="J37" s="2364" t="s">
        <v>4231</v>
      </c>
      <c r="K37" s="2365"/>
      <c r="L37" s="2367"/>
      <c r="M37" s="740"/>
    </row>
    <row r="38" spans="1:13">
      <c r="A38" s="2358"/>
      <c r="B38" s="2361"/>
      <c r="C38" s="714"/>
      <c r="D38" s="2361"/>
      <c r="E38" s="2361"/>
      <c r="F38" s="2363"/>
      <c r="G38" s="871" t="s">
        <v>4256</v>
      </c>
      <c r="H38" s="2361" t="s">
        <v>4260</v>
      </c>
      <c r="I38" s="2363"/>
      <c r="J38" s="871" t="s">
        <v>4256</v>
      </c>
      <c r="K38" s="2361" t="s">
        <v>4260</v>
      </c>
      <c r="L38" s="2373"/>
      <c r="M38" s="740"/>
    </row>
    <row r="39" spans="1:13" ht="5.25" customHeight="1">
      <c r="A39" s="836"/>
      <c r="B39" s="2396"/>
      <c r="C39" s="2396"/>
      <c r="D39" s="879"/>
      <c r="E39" s="840"/>
      <c r="F39" s="879"/>
      <c r="G39" s="743"/>
      <c r="H39" s="2389"/>
      <c r="I39" s="2389"/>
      <c r="J39" s="743"/>
      <c r="K39" s="2389"/>
      <c r="L39" s="2391"/>
      <c r="M39" s="740"/>
    </row>
    <row r="40" spans="1:13">
      <c r="A40" s="2371" t="s">
        <v>4262</v>
      </c>
      <c r="B40" s="2372"/>
      <c r="C40" s="2372"/>
      <c r="D40" s="2372"/>
      <c r="E40" s="2372"/>
      <c r="F40" s="2372"/>
      <c r="G40" s="2372"/>
      <c r="H40" s="2392">
        <f>H39</f>
        <v>0</v>
      </c>
      <c r="I40" s="2392"/>
      <c r="J40" s="744"/>
      <c r="K40" s="2394">
        <f>K39</f>
        <v>0</v>
      </c>
      <c r="L40" s="2395"/>
      <c r="M40" s="740"/>
    </row>
    <row r="41" spans="1:13" ht="8.1" customHeight="1">
      <c r="A41" s="831"/>
      <c r="B41" s="736"/>
      <c r="C41" s="736"/>
      <c r="D41" s="736"/>
      <c r="E41" s="745"/>
      <c r="F41" s="745"/>
      <c r="G41" s="745"/>
      <c r="H41" s="745"/>
      <c r="I41" s="745"/>
      <c r="J41" s="745"/>
      <c r="K41" s="746"/>
      <c r="L41" s="837"/>
      <c r="M41" s="740"/>
    </row>
    <row r="42" spans="1:13">
      <c r="A42" s="2356" t="s">
        <v>4263</v>
      </c>
      <c r="B42" s="2359" t="s">
        <v>4264</v>
      </c>
      <c r="C42" s="870"/>
      <c r="D42" s="2359" t="s">
        <v>28</v>
      </c>
      <c r="E42" s="2359" t="s">
        <v>4228</v>
      </c>
      <c r="F42" s="2362" t="s">
        <v>4254</v>
      </c>
      <c r="G42" s="2364" t="s">
        <v>4230</v>
      </c>
      <c r="H42" s="2365"/>
      <c r="I42" s="2366"/>
      <c r="J42" s="2364" t="s">
        <v>4231</v>
      </c>
      <c r="K42" s="2365"/>
      <c r="L42" s="2367"/>
      <c r="M42" s="740"/>
    </row>
    <row r="43" spans="1:13">
      <c r="A43" s="2358"/>
      <c r="B43" s="2361"/>
      <c r="C43" s="714"/>
      <c r="D43" s="2361"/>
      <c r="E43" s="2361"/>
      <c r="F43" s="2363"/>
      <c r="G43" s="871" t="s">
        <v>4256</v>
      </c>
      <c r="H43" s="2361" t="s">
        <v>4260</v>
      </c>
      <c r="I43" s="2363"/>
      <c r="J43" s="871" t="s">
        <v>4256</v>
      </c>
      <c r="K43" s="2361" t="s">
        <v>4260</v>
      </c>
      <c r="L43" s="2373"/>
      <c r="M43" s="740"/>
    </row>
    <row r="44" spans="1:13" ht="24.95" customHeight="1">
      <c r="A44" s="844" t="s">
        <v>4337</v>
      </c>
      <c r="B44" s="2433" t="str">
        <f>B32</f>
        <v>Areia média lavada</v>
      </c>
      <c r="C44" s="2433"/>
      <c r="D44" s="731">
        <v>5914647</v>
      </c>
      <c r="E44" s="731">
        <v>1.5590900000000001</v>
      </c>
      <c r="F44" s="731" t="s">
        <v>3367</v>
      </c>
      <c r="G44" s="883">
        <f>'5914647'!G47:I47</f>
        <v>1.35</v>
      </c>
      <c r="H44" s="2440">
        <f>G44*E44</f>
        <v>2.1047715000000005</v>
      </c>
      <c r="I44" s="2441"/>
      <c r="J44" s="841">
        <f>'5914647'!J47:L47</f>
        <v>1.33</v>
      </c>
      <c r="K44" s="2440">
        <f>J44*E44</f>
        <v>2.0735897000000003</v>
      </c>
      <c r="L44" s="2442"/>
      <c r="M44" s="740"/>
    </row>
    <row r="45" spans="1:13" ht="24.95" customHeight="1">
      <c r="A45" s="848" t="s">
        <v>8315</v>
      </c>
      <c r="B45" s="875" t="str">
        <f>B33</f>
        <v>Cal hidratada</v>
      </c>
      <c r="C45" s="875"/>
      <c r="D45" s="731">
        <v>5914655</v>
      </c>
      <c r="E45" s="731">
        <v>3.134E-2</v>
      </c>
      <c r="F45" s="731" t="s">
        <v>3367</v>
      </c>
      <c r="G45" s="1140">
        <f>'5914655'!G47:I47</f>
        <v>27.8</v>
      </c>
      <c r="H45" s="2437">
        <f>G45*E45</f>
        <v>0.87125200000000003</v>
      </c>
      <c r="I45" s="2438"/>
      <c r="J45" s="841">
        <f>'5914655'!J47:L47</f>
        <v>26.784797297297299</v>
      </c>
      <c r="K45" s="2437">
        <f>J45*E45</f>
        <v>0.8394355472972973</v>
      </c>
      <c r="L45" s="2439"/>
      <c r="M45" s="740"/>
    </row>
    <row r="46" spans="1:13" ht="24.95" customHeight="1">
      <c r="A46" s="848" t="s">
        <v>4340</v>
      </c>
      <c r="B46" s="875" t="str">
        <f>B34</f>
        <v>Cimento Portland CP II - 32</v>
      </c>
      <c r="C46" s="875"/>
      <c r="D46" s="731">
        <v>5914655</v>
      </c>
      <c r="E46" s="731">
        <v>0.17549000000000001</v>
      </c>
      <c r="F46" s="731" t="s">
        <v>3367</v>
      </c>
      <c r="G46" s="884">
        <f>G45</f>
        <v>27.8</v>
      </c>
      <c r="H46" s="2437">
        <f>G46*E46</f>
        <v>4.878622</v>
      </c>
      <c r="I46" s="2438"/>
      <c r="J46" s="841">
        <f>J45</f>
        <v>26.784797297297299</v>
      </c>
      <c r="K46" s="2437">
        <f>J46*E46</f>
        <v>4.7004640777027031</v>
      </c>
      <c r="L46" s="2439"/>
      <c r="M46" s="740"/>
    </row>
    <row r="47" spans="1:13">
      <c r="A47" s="2371" t="s">
        <v>4266</v>
      </c>
      <c r="B47" s="2372"/>
      <c r="C47" s="2372"/>
      <c r="D47" s="2372"/>
      <c r="E47" s="2372"/>
      <c r="F47" s="2372"/>
      <c r="G47" s="2372"/>
      <c r="H47" s="2392">
        <f>SUM(H44:I46)</f>
        <v>7.8546455000000002</v>
      </c>
      <c r="I47" s="2393"/>
      <c r="J47" s="749"/>
      <c r="K47" s="2392">
        <f>SUM(K44:L46)</f>
        <v>7.6134893250000006</v>
      </c>
      <c r="L47" s="2401"/>
      <c r="M47" s="740"/>
    </row>
    <row r="48" spans="1:13" ht="8.1" customHeight="1">
      <c r="A48" s="831"/>
      <c r="B48" s="736"/>
      <c r="C48" s="736"/>
      <c r="D48" s="736"/>
      <c r="E48" s="745"/>
      <c r="F48" s="745"/>
      <c r="G48" s="745"/>
      <c r="H48" s="745"/>
      <c r="I48" s="745"/>
      <c r="J48" s="745"/>
      <c r="K48" s="746"/>
      <c r="L48" s="837"/>
      <c r="M48" s="740"/>
    </row>
    <row r="49" spans="1:15">
      <c r="A49" s="2356" t="s">
        <v>4267</v>
      </c>
      <c r="B49" s="2359" t="s">
        <v>4268</v>
      </c>
      <c r="C49" s="870"/>
      <c r="D49" s="750"/>
      <c r="E49" s="2359" t="s">
        <v>4228</v>
      </c>
      <c r="F49" s="2359" t="s">
        <v>4254</v>
      </c>
      <c r="G49" s="2365" t="s">
        <v>27</v>
      </c>
      <c r="H49" s="2365"/>
      <c r="I49" s="2365"/>
      <c r="J49" s="2359" t="s">
        <v>4256</v>
      </c>
      <c r="K49" s="2359"/>
      <c r="L49" s="2402"/>
      <c r="M49" s="740"/>
    </row>
    <row r="50" spans="1:15">
      <c r="A50" s="2358"/>
      <c r="B50" s="2361"/>
      <c r="C50" s="714"/>
      <c r="D50" s="730"/>
      <c r="E50" s="2361"/>
      <c r="F50" s="2361"/>
      <c r="G50" s="869" t="s">
        <v>2800</v>
      </c>
      <c r="H50" s="869" t="s">
        <v>2801</v>
      </c>
      <c r="I50" s="869" t="s">
        <v>2802</v>
      </c>
      <c r="J50" s="2361"/>
      <c r="K50" s="2361"/>
      <c r="L50" s="2373"/>
      <c r="M50" s="740"/>
    </row>
    <row r="51" spans="1:15" ht="24.95" customHeight="1">
      <c r="A51" s="860" t="str">
        <f t="shared" ref="A51:B53" si="0">A44</f>
        <v>M0082</v>
      </c>
      <c r="B51" s="2433" t="str">
        <f t="shared" si="0"/>
        <v>Areia média lavada</v>
      </c>
      <c r="C51" s="2433"/>
      <c r="D51" s="764"/>
      <c r="E51" s="731">
        <f>E44</f>
        <v>1.5590900000000001</v>
      </c>
      <c r="F51" s="731" t="s">
        <v>4269</v>
      </c>
      <c r="G51" s="731">
        <v>5914359</v>
      </c>
      <c r="H51" s="731">
        <v>5914374</v>
      </c>
      <c r="I51" s="731">
        <v>5914389</v>
      </c>
      <c r="J51" s="768"/>
      <c r="K51" s="769"/>
      <c r="L51" s="851"/>
      <c r="M51" s="740"/>
    </row>
    <row r="52" spans="1:15" ht="24.95" customHeight="1">
      <c r="A52" s="825" t="str">
        <f t="shared" si="0"/>
        <v>M0345</v>
      </c>
      <c r="B52" s="875" t="str">
        <f t="shared" si="0"/>
        <v>Cal hidratada</v>
      </c>
      <c r="C52" s="875"/>
      <c r="D52" s="702"/>
      <c r="E52" s="731">
        <f>E45</f>
        <v>3.134E-2</v>
      </c>
      <c r="F52" s="731" t="s">
        <v>4269</v>
      </c>
      <c r="G52" s="731">
        <v>5914449</v>
      </c>
      <c r="H52" s="731">
        <v>5914464</v>
      </c>
      <c r="I52" s="731">
        <v>5914479</v>
      </c>
      <c r="J52" s="768"/>
      <c r="K52" s="769"/>
      <c r="L52" s="851"/>
      <c r="M52" s="740"/>
    </row>
    <row r="53" spans="1:15" ht="24.95" customHeight="1">
      <c r="A53" s="825" t="str">
        <f t="shared" si="0"/>
        <v>M0424</v>
      </c>
      <c r="B53" s="875" t="str">
        <f t="shared" si="0"/>
        <v>Cimento Portland CP II - 32</v>
      </c>
      <c r="C53" s="875"/>
      <c r="D53" s="702"/>
      <c r="E53" s="731">
        <f>E46</f>
        <v>0.17549000000000001</v>
      </c>
      <c r="F53" s="731" t="s">
        <v>4269</v>
      </c>
      <c r="G53" s="731">
        <v>5914449</v>
      </c>
      <c r="H53" s="731">
        <v>5914464</v>
      </c>
      <c r="I53" s="731">
        <v>5914479</v>
      </c>
      <c r="J53" s="768"/>
      <c r="K53" s="769"/>
      <c r="L53" s="851"/>
      <c r="M53" s="740"/>
    </row>
    <row r="54" spans="1:15" ht="8.1" customHeight="1">
      <c r="A54" s="831"/>
      <c r="B54" s="736"/>
      <c r="C54" s="736"/>
      <c r="D54" s="736"/>
      <c r="E54" s="745"/>
      <c r="F54" s="745"/>
      <c r="G54" s="745"/>
      <c r="H54" s="745"/>
      <c r="I54" s="745"/>
      <c r="J54" s="745"/>
      <c r="K54" s="746"/>
      <c r="L54" s="837"/>
      <c r="M54" s="740"/>
    </row>
    <row r="55" spans="1:15">
      <c r="A55" s="2377" t="s">
        <v>4270</v>
      </c>
      <c r="B55" s="2378"/>
      <c r="C55" s="2378"/>
      <c r="D55" s="2378"/>
      <c r="E55" s="2378"/>
      <c r="F55" s="2379"/>
      <c r="G55" s="2364" t="s">
        <v>4230</v>
      </c>
      <c r="H55" s="2365"/>
      <c r="I55" s="2366"/>
      <c r="J55" s="2364" t="s">
        <v>4231</v>
      </c>
      <c r="K55" s="2365"/>
      <c r="L55" s="2367"/>
      <c r="M55" s="740"/>
      <c r="O55" s="856"/>
    </row>
    <row r="56" spans="1:15" ht="15" customHeight="1">
      <c r="A56" s="2380"/>
      <c r="B56" s="2381"/>
      <c r="C56" s="2381"/>
      <c r="D56" s="2381"/>
      <c r="E56" s="2381"/>
      <c r="F56" s="2382"/>
      <c r="G56" s="2469">
        <f>TRUNC(H47+K35+H40+G29,2)</f>
        <v>265.75</v>
      </c>
      <c r="H56" s="2470"/>
      <c r="I56" s="2471"/>
      <c r="J56" s="2472">
        <f>TRUNC(K47+K40+K35+J29,2)</f>
        <v>261.33999999999997</v>
      </c>
      <c r="K56" s="2472"/>
      <c r="L56" s="2473"/>
    </row>
    <row r="57" spans="1:15" s="702" customFormat="1">
      <c r="A57" s="2462" t="s">
        <v>4350</v>
      </c>
      <c r="B57" s="2403"/>
      <c r="C57" s="2403"/>
      <c r="D57" s="2403"/>
      <c r="E57" s="2403"/>
      <c r="F57" s="2403"/>
      <c r="G57" s="2403"/>
      <c r="H57" s="2403"/>
      <c r="I57" s="2403"/>
      <c r="J57" s="2403"/>
      <c r="K57" s="2403"/>
      <c r="L57" s="2463"/>
      <c r="N57" s="703"/>
      <c r="O57" s="703"/>
    </row>
    <row r="58" spans="1:15" s="702" customFormat="1">
      <c r="A58" s="2464" t="s">
        <v>4273</v>
      </c>
      <c r="B58" s="2404"/>
      <c r="C58" s="2404"/>
      <c r="D58" s="2404"/>
      <c r="E58" s="2404"/>
      <c r="F58" s="2404"/>
      <c r="G58" s="2404"/>
      <c r="H58" s="2404"/>
      <c r="I58" s="2404"/>
      <c r="J58" s="2404"/>
      <c r="K58" s="2404"/>
      <c r="L58" s="2465"/>
      <c r="N58" s="703"/>
      <c r="O58" s="703"/>
    </row>
    <row r="59" spans="1:15" s="702" customFormat="1" ht="13.5" thickBot="1">
      <c r="A59" s="2466" t="s">
        <v>4274</v>
      </c>
      <c r="B59" s="2467"/>
      <c r="C59" s="2467"/>
      <c r="D59" s="2467"/>
      <c r="E59" s="2467"/>
      <c r="F59" s="2467"/>
      <c r="G59" s="2467"/>
      <c r="H59" s="2467"/>
      <c r="I59" s="2467"/>
      <c r="J59" s="2467"/>
      <c r="K59" s="2467"/>
      <c r="L59" s="2468"/>
      <c r="N59" s="703"/>
      <c r="O59" s="703"/>
    </row>
  </sheetData>
  <mergeCells count="95">
    <mergeCell ref="A1:L1"/>
    <mergeCell ref="A2:L2"/>
    <mergeCell ref="A3:L3"/>
    <mergeCell ref="A4:L4"/>
    <mergeCell ref="A5:L5"/>
    <mergeCell ref="A57:L57"/>
    <mergeCell ref="A58:L58"/>
    <mergeCell ref="A59:L59"/>
    <mergeCell ref="B51:C51"/>
    <mergeCell ref="A55:F56"/>
    <mergeCell ref="G55:I55"/>
    <mergeCell ref="J55:L55"/>
    <mergeCell ref="G56:I56"/>
    <mergeCell ref="J56:L56"/>
    <mergeCell ref="K43:L43"/>
    <mergeCell ref="B44:C44"/>
    <mergeCell ref="H44:I44"/>
    <mergeCell ref="K44:L44"/>
    <mergeCell ref="J49:L50"/>
    <mergeCell ref="H46:I46"/>
    <mergeCell ref="K46:L46"/>
    <mergeCell ref="A47:G47"/>
    <mergeCell ref="H47:I47"/>
    <mergeCell ref="K47:L47"/>
    <mergeCell ref="A49:A50"/>
    <mergeCell ref="B49:B50"/>
    <mergeCell ref="E49:E50"/>
    <mergeCell ref="F49:F50"/>
    <mergeCell ref="G49:I49"/>
    <mergeCell ref="B39:C39"/>
    <mergeCell ref="H39:I39"/>
    <mergeCell ref="K39:L39"/>
    <mergeCell ref="H45:I45"/>
    <mergeCell ref="K45:L45"/>
    <mergeCell ref="A40:G40"/>
    <mergeCell ref="H40:I40"/>
    <mergeCell ref="K40:L40"/>
    <mergeCell ref="A42:A43"/>
    <mergeCell ref="B42:B43"/>
    <mergeCell ref="D42:D43"/>
    <mergeCell ref="E42:E43"/>
    <mergeCell ref="F42:F43"/>
    <mergeCell ref="G42:I42"/>
    <mergeCell ref="J42:L42"/>
    <mergeCell ref="H43:I43"/>
    <mergeCell ref="A35:J35"/>
    <mergeCell ref="K35:L35"/>
    <mergeCell ref="A37:A38"/>
    <mergeCell ref="B37:B38"/>
    <mergeCell ref="D37:D38"/>
    <mergeCell ref="E37:E38"/>
    <mergeCell ref="F37:F38"/>
    <mergeCell ref="G37:I37"/>
    <mergeCell ref="J37:L37"/>
    <mergeCell ref="H38:I38"/>
    <mergeCell ref="K38:L38"/>
    <mergeCell ref="G34:I34"/>
    <mergeCell ref="K34:L34"/>
    <mergeCell ref="A26:G26"/>
    <mergeCell ref="H26:I26"/>
    <mergeCell ref="K26:L26"/>
    <mergeCell ref="A28:F29"/>
    <mergeCell ref="G28:I28"/>
    <mergeCell ref="J28:L28"/>
    <mergeCell ref="G29:I29"/>
    <mergeCell ref="J29:L29"/>
    <mergeCell ref="K31:L31"/>
    <mergeCell ref="G32:I32"/>
    <mergeCell ref="K32:L32"/>
    <mergeCell ref="G33:I33"/>
    <mergeCell ref="K33:L33"/>
    <mergeCell ref="H25:I25"/>
    <mergeCell ref="K25:L25"/>
    <mergeCell ref="B17:C17"/>
    <mergeCell ref="B18:C18"/>
    <mergeCell ref="A20:G20"/>
    <mergeCell ref="A22:A23"/>
    <mergeCell ref="B22:B23"/>
    <mergeCell ref="D22:D23"/>
    <mergeCell ref="E22:E23"/>
    <mergeCell ref="G22:I22"/>
    <mergeCell ref="J22:L22"/>
    <mergeCell ref="H23:I23"/>
    <mergeCell ref="K23:L23"/>
    <mergeCell ref="H24:I24"/>
    <mergeCell ref="K24:L24"/>
    <mergeCell ref="A11:L11"/>
    <mergeCell ref="A14:A16"/>
    <mergeCell ref="B14:B16"/>
    <mergeCell ref="D14:D16"/>
    <mergeCell ref="E14:F15"/>
    <mergeCell ref="G14:I14"/>
    <mergeCell ref="J14:L14"/>
    <mergeCell ref="G15:H15"/>
    <mergeCell ref="J15:K15"/>
  </mergeCells>
  <printOptions horizontalCentered="1"/>
  <pageMargins left="0.78740157480314965" right="0.19685039370078741" top="0.39370078740157483" bottom="0.78740157480314965" header="0.11811023622047245" footer="0.31496062992125984"/>
  <pageSetup paperSize="9" scale="53" firstPageNumber="41" fitToHeight="100" orientation="portrait" r:id="rId1"/>
  <headerFooter scaleWithDoc="0">
    <oddHeader>&amp;RPágina &amp;P de &amp;N</oddHeader>
    <oddFooter>&amp;R&amp;G</oddFooter>
  </headerFooter>
  <drawing r:id="rId2"/>
  <legacyDrawingHF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Planilha43">
    <tabColor rgb="FFFF0000"/>
    <pageSetUpPr fitToPage="1"/>
  </sheetPr>
  <dimension ref="A1:O49"/>
  <sheetViews>
    <sheetView showGridLines="0" view="pageBreakPreview" zoomScaleNormal="95" zoomScaleSheetLayoutView="100" workbookViewId="0">
      <selection activeCell="L15" sqref="L15"/>
    </sheetView>
  </sheetViews>
  <sheetFormatPr defaultRowHeight="12.75"/>
  <cols>
    <col min="1" max="1" width="15.85546875" style="703" customWidth="1"/>
    <col min="2" max="2" width="28.85546875" style="703" customWidth="1"/>
    <col min="3" max="3" width="14.140625" style="703" customWidth="1"/>
    <col min="4" max="4" width="10" style="703" customWidth="1"/>
    <col min="5" max="5" width="12" style="703" customWidth="1"/>
    <col min="6" max="8" width="12.85546875" style="703" customWidth="1"/>
    <col min="9" max="9" width="11.85546875" style="703" customWidth="1"/>
    <col min="10" max="10" width="13.28515625" style="703" customWidth="1"/>
    <col min="11" max="11" width="14.5703125" style="703" customWidth="1"/>
    <col min="12" max="12" width="12.42578125" style="703" customWidth="1"/>
    <col min="13" max="13" width="2.7109375" style="702" customWidth="1"/>
    <col min="14" max="256" width="9.140625" style="703"/>
    <col min="257" max="257" width="15.85546875" style="703" customWidth="1"/>
    <col min="258" max="258" width="28.85546875" style="703" customWidth="1"/>
    <col min="259" max="259" width="10.42578125" style="703" customWidth="1"/>
    <col min="260" max="260" width="10" style="703" customWidth="1"/>
    <col min="261" max="261" width="12" style="703" customWidth="1"/>
    <col min="262" max="264" width="12.85546875" style="703" customWidth="1"/>
    <col min="265" max="265" width="11.85546875" style="703" customWidth="1"/>
    <col min="266" max="266" width="13.28515625" style="703" customWidth="1"/>
    <col min="267" max="267" width="14.5703125" style="703" customWidth="1"/>
    <col min="268" max="268" width="12.42578125" style="703" customWidth="1"/>
    <col min="269" max="269" width="2.7109375" style="703" customWidth="1"/>
    <col min="270" max="512" width="9.140625" style="703"/>
    <col min="513" max="513" width="15.85546875" style="703" customWidth="1"/>
    <col min="514" max="514" width="28.85546875" style="703" customWidth="1"/>
    <col min="515" max="515" width="10.42578125" style="703" customWidth="1"/>
    <col min="516" max="516" width="10" style="703" customWidth="1"/>
    <col min="517" max="517" width="12" style="703" customWidth="1"/>
    <col min="518" max="520" width="12.85546875" style="703" customWidth="1"/>
    <col min="521" max="521" width="11.85546875" style="703" customWidth="1"/>
    <col min="522" max="522" width="13.28515625" style="703" customWidth="1"/>
    <col min="523" max="523" width="14.5703125" style="703" customWidth="1"/>
    <col min="524" max="524" width="12.42578125" style="703" customWidth="1"/>
    <col min="525" max="525" width="2.7109375" style="703" customWidth="1"/>
    <col min="526" max="768" width="9.140625" style="703"/>
    <col min="769" max="769" width="15.85546875" style="703" customWidth="1"/>
    <col min="770" max="770" width="28.85546875" style="703" customWidth="1"/>
    <col min="771" max="771" width="10.42578125" style="703" customWidth="1"/>
    <col min="772" max="772" width="10" style="703" customWidth="1"/>
    <col min="773" max="773" width="12" style="703" customWidth="1"/>
    <col min="774" max="776" width="12.85546875" style="703" customWidth="1"/>
    <col min="777" max="777" width="11.85546875" style="703" customWidth="1"/>
    <col min="778" max="778" width="13.28515625" style="703" customWidth="1"/>
    <col min="779" max="779" width="14.5703125" style="703" customWidth="1"/>
    <col min="780" max="780" width="12.42578125" style="703" customWidth="1"/>
    <col min="781" max="781" width="2.7109375" style="703" customWidth="1"/>
    <col min="782" max="1024" width="9.140625" style="703"/>
    <col min="1025" max="1025" width="15.85546875" style="703" customWidth="1"/>
    <col min="1026" max="1026" width="28.85546875" style="703" customWidth="1"/>
    <col min="1027" max="1027" width="10.42578125" style="703" customWidth="1"/>
    <col min="1028" max="1028" width="10" style="703" customWidth="1"/>
    <col min="1029" max="1029" width="12" style="703" customWidth="1"/>
    <col min="1030" max="1032" width="12.85546875" style="703" customWidth="1"/>
    <col min="1033" max="1033" width="11.85546875" style="703" customWidth="1"/>
    <col min="1034" max="1034" width="13.28515625" style="703" customWidth="1"/>
    <col min="1035" max="1035" width="14.5703125" style="703" customWidth="1"/>
    <col min="1036" max="1036" width="12.42578125" style="703" customWidth="1"/>
    <col min="1037" max="1037" width="2.7109375" style="703" customWidth="1"/>
    <col min="1038" max="1280" width="9.140625" style="703"/>
    <col min="1281" max="1281" width="15.85546875" style="703" customWidth="1"/>
    <col min="1282" max="1282" width="28.85546875" style="703" customWidth="1"/>
    <col min="1283" max="1283" width="10.42578125" style="703" customWidth="1"/>
    <col min="1284" max="1284" width="10" style="703" customWidth="1"/>
    <col min="1285" max="1285" width="12" style="703" customWidth="1"/>
    <col min="1286" max="1288" width="12.85546875" style="703" customWidth="1"/>
    <col min="1289" max="1289" width="11.85546875" style="703" customWidth="1"/>
    <col min="1290" max="1290" width="13.28515625" style="703" customWidth="1"/>
    <col min="1291" max="1291" width="14.5703125" style="703" customWidth="1"/>
    <col min="1292" max="1292" width="12.42578125" style="703" customWidth="1"/>
    <col min="1293" max="1293" width="2.7109375" style="703" customWidth="1"/>
    <col min="1294" max="1536" width="9.140625" style="703"/>
    <col min="1537" max="1537" width="15.85546875" style="703" customWidth="1"/>
    <col min="1538" max="1538" width="28.85546875" style="703" customWidth="1"/>
    <col min="1539" max="1539" width="10.42578125" style="703" customWidth="1"/>
    <col min="1540" max="1540" width="10" style="703" customWidth="1"/>
    <col min="1541" max="1541" width="12" style="703" customWidth="1"/>
    <col min="1542" max="1544" width="12.85546875" style="703" customWidth="1"/>
    <col min="1545" max="1545" width="11.85546875" style="703" customWidth="1"/>
    <col min="1546" max="1546" width="13.28515625" style="703" customWidth="1"/>
    <col min="1547" max="1547" width="14.5703125" style="703" customWidth="1"/>
    <col min="1548" max="1548" width="12.42578125" style="703" customWidth="1"/>
    <col min="1549" max="1549" width="2.7109375" style="703" customWidth="1"/>
    <col min="1550" max="1792" width="9.140625" style="703"/>
    <col min="1793" max="1793" width="15.85546875" style="703" customWidth="1"/>
    <col min="1794" max="1794" width="28.85546875" style="703" customWidth="1"/>
    <col min="1795" max="1795" width="10.42578125" style="703" customWidth="1"/>
    <col min="1796" max="1796" width="10" style="703" customWidth="1"/>
    <col min="1797" max="1797" width="12" style="703" customWidth="1"/>
    <col min="1798" max="1800" width="12.85546875" style="703" customWidth="1"/>
    <col min="1801" max="1801" width="11.85546875" style="703" customWidth="1"/>
    <col min="1802" max="1802" width="13.28515625" style="703" customWidth="1"/>
    <col min="1803" max="1803" width="14.5703125" style="703" customWidth="1"/>
    <col min="1804" max="1804" width="12.42578125" style="703" customWidth="1"/>
    <col min="1805" max="1805" width="2.7109375" style="703" customWidth="1"/>
    <col min="1806" max="2048" width="9.140625" style="703"/>
    <col min="2049" max="2049" width="15.85546875" style="703" customWidth="1"/>
    <col min="2050" max="2050" width="28.85546875" style="703" customWidth="1"/>
    <col min="2051" max="2051" width="10.42578125" style="703" customWidth="1"/>
    <col min="2052" max="2052" width="10" style="703" customWidth="1"/>
    <col min="2053" max="2053" width="12" style="703" customWidth="1"/>
    <col min="2054" max="2056" width="12.85546875" style="703" customWidth="1"/>
    <col min="2057" max="2057" width="11.85546875" style="703" customWidth="1"/>
    <col min="2058" max="2058" width="13.28515625" style="703" customWidth="1"/>
    <col min="2059" max="2059" width="14.5703125" style="703" customWidth="1"/>
    <col min="2060" max="2060" width="12.42578125" style="703" customWidth="1"/>
    <col min="2061" max="2061" width="2.7109375" style="703" customWidth="1"/>
    <col min="2062" max="2304" width="9.140625" style="703"/>
    <col min="2305" max="2305" width="15.85546875" style="703" customWidth="1"/>
    <col min="2306" max="2306" width="28.85546875" style="703" customWidth="1"/>
    <col min="2307" max="2307" width="10.42578125" style="703" customWidth="1"/>
    <col min="2308" max="2308" width="10" style="703" customWidth="1"/>
    <col min="2309" max="2309" width="12" style="703" customWidth="1"/>
    <col min="2310" max="2312" width="12.85546875" style="703" customWidth="1"/>
    <col min="2313" max="2313" width="11.85546875" style="703" customWidth="1"/>
    <col min="2314" max="2314" width="13.28515625" style="703" customWidth="1"/>
    <col min="2315" max="2315" width="14.5703125" style="703" customWidth="1"/>
    <col min="2316" max="2316" width="12.42578125" style="703" customWidth="1"/>
    <col min="2317" max="2317" width="2.7109375" style="703" customWidth="1"/>
    <col min="2318" max="2560" width="9.140625" style="703"/>
    <col min="2561" max="2561" width="15.85546875" style="703" customWidth="1"/>
    <col min="2562" max="2562" width="28.85546875" style="703" customWidth="1"/>
    <col min="2563" max="2563" width="10.42578125" style="703" customWidth="1"/>
    <col min="2564" max="2564" width="10" style="703" customWidth="1"/>
    <col min="2565" max="2565" width="12" style="703" customWidth="1"/>
    <col min="2566" max="2568" width="12.85546875" style="703" customWidth="1"/>
    <col min="2569" max="2569" width="11.85546875" style="703" customWidth="1"/>
    <col min="2570" max="2570" width="13.28515625" style="703" customWidth="1"/>
    <col min="2571" max="2571" width="14.5703125" style="703" customWidth="1"/>
    <col min="2572" max="2572" width="12.42578125" style="703" customWidth="1"/>
    <col min="2573" max="2573" width="2.7109375" style="703" customWidth="1"/>
    <col min="2574" max="2816" width="9.140625" style="703"/>
    <col min="2817" max="2817" width="15.85546875" style="703" customWidth="1"/>
    <col min="2818" max="2818" width="28.85546875" style="703" customWidth="1"/>
    <col min="2819" max="2819" width="10.42578125" style="703" customWidth="1"/>
    <col min="2820" max="2820" width="10" style="703" customWidth="1"/>
    <col min="2821" max="2821" width="12" style="703" customWidth="1"/>
    <col min="2822" max="2824" width="12.85546875" style="703" customWidth="1"/>
    <col min="2825" max="2825" width="11.85546875" style="703" customWidth="1"/>
    <col min="2826" max="2826" width="13.28515625" style="703" customWidth="1"/>
    <col min="2827" max="2827" width="14.5703125" style="703" customWidth="1"/>
    <col min="2828" max="2828" width="12.42578125" style="703" customWidth="1"/>
    <col min="2829" max="2829" width="2.7109375" style="703" customWidth="1"/>
    <col min="2830" max="3072" width="9.140625" style="703"/>
    <col min="3073" max="3073" width="15.85546875" style="703" customWidth="1"/>
    <col min="3074" max="3074" width="28.85546875" style="703" customWidth="1"/>
    <col min="3075" max="3075" width="10.42578125" style="703" customWidth="1"/>
    <col min="3076" max="3076" width="10" style="703" customWidth="1"/>
    <col min="3077" max="3077" width="12" style="703" customWidth="1"/>
    <col min="3078" max="3080" width="12.85546875" style="703" customWidth="1"/>
    <col min="3081" max="3081" width="11.85546875" style="703" customWidth="1"/>
    <col min="3082" max="3082" width="13.28515625" style="703" customWidth="1"/>
    <col min="3083" max="3083" width="14.5703125" style="703" customWidth="1"/>
    <col min="3084" max="3084" width="12.42578125" style="703" customWidth="1"/>
    <col min="3085" max="3085" width="2.7109375" style="703" customWidth="1"/>
    <col min="3086" max="3328" width="9.140625" style="703"/>
    <col min="3329" max="3329" width="15.85546875" style="703" customWidth="1"/>
    <col min="3330" max="3330" width="28.85546875" style="703" customWidth="1"/>
    <col min="3331" max="3331" width="10.42578125" style="703" customWidth="1"/>
    <col min="3332" max="3332" width="10" style="703" customWidth="1"/>
    <col min="3333" max="3333" width="12" style="703" customWidth="1"/>
    <col min="3334" max="3336" width="12.85546875" style="703" customWidth="1"/>
    <col min="3337" max="3337" width="11.85546875" style="703" customWidth="1"/>
    <col min="3338" max="3338" width="13.28515625" style="703" customWidth="1"/>
    <col min="3339" max="3339" width="14.5703125" style="703" customWidth="1"/>
    <col min="3340" max="3340" width="12.42578125" style="703" customWidth="1"/>
    <col min="3341" max="3341" width="2.7109375" style="703" customWidth="1"/>
    <col min="3342" max="3584" width="9.140625" style="703"/>
    <col min="3585" max="3585" width="15.85546875" style="703" customWidth="1"/>
    <col min="3586" max="3586" width="28.85546875" style="703" customWidth="1"/>
    <col min="3587" max="3587" width="10.42578125" style="703" customWidth="1"/>
    <col min="3588" max="3588" width="10" style="703" customWidth="1"/>
    <col min="3589" max="3589" width="12" style="703" customWidth="1"/>
    <col min="3590" max="3592" width="12.85546875" style="703" customWidth="1"/>
    <col min="3593" max="3593" width="11.85546875" style="703" customWidth="1"/>
    <col min="3594" max="3594" width="13.28515625" style="703" customWidth="1"/>
    <col min="3595" max="3595" width="14.5703125" style="703" customWidth="1"/>
    <col min="3596" max="3596" width="12.42578125" style="703" customWidth="1"/>
    <col min="3597" max="3597" width="2.7109375" style="703" customWidth="1"/>
    <col min="3598" max="3840" width="9.140625" style="703"/>
    <col min="3841" max="3841" width="15.85546875" style="703" customWidth="1"/>
    <col min="3842" max="3842" width="28.85546875" style="703" customWidth="1"/>
    <col min="3843" max="3843" width="10.42578125" style="703" customWidth="1"/>
    <col min="3844" max="3844" width="10" style="703" customWidth="1"/>
    <col min="3845" max="3845" width="12" style="703" customWidth="1"/>
    <col min="3846" max="3848" width="12.85546875" style="703" customWidth="1"/>
    <col min="3849" max="3849" width="11.85546875" style="703" customWidth="1"/>
    <col min="3850" max="3850" width="13.28515625" style="703" customWidth="1"/>
    <col min="3851" max="3851" width="14.5703125" style="703" customWidth="1"/>
    <col min="3852" max="3852" width="12.42578125" style="703" customWidth="1"/>
    <col min="3853" max="3853" width="2.7109375" style="703" customWidth="1"/>
    <col min="3854" max="4096" width="9.140625" style="703"/>
    <col min="4097" max="4097" width="15.85546875" style="703" customWidth="1"/>
    <col min="4098" max="4098" width="28.85546875" style="703" customWidth="1"/>
    <col min="4099" max="4099" width="10.42578125" style="703" customWidth="1"/>
    <col min="4100" max="4100" width="10" style="703" customWidth="1"/>
    <col min="4101" max="4101" width="12" style="703" customWidth="1"/>
    <col min="4102" max="4104" width="12.85546875" style="703" customWidth="1"/>
    <col min="4105" max="4105" width="11.85546875" style="703" customWidth="1"/>
    <col min="4106" max="4106" width="13.28515625" style="703" customWidth="1"/>
    <col min="4107" max="4107" width="14.5703125" style="703" customWidth="1"/>
    <col min="4108" max="4108" width="12.42578125" style="703" customWidth="1"/>
    <col min="4109" max="4109" width="2.7109375" style="703" customWidth="1"/>
    <col min="4110" max="4352" width="9.140625" style="703"/>
    <col min="4353" max="4353" width="15.85546875" style="703" customWidth="1"/>
    <col min="4354" max="4354" width="28.85546875" style="703" customWidth="1"/>
    <col min="4355" max="4355" width="10.42578125" style="703" customWidth="1"/>
    <col min="4356" max="4356" width="10" style="703" customWidth="1"/>
    <col min="4357" max="4357" width="12" style="703" customWidth="1"/>
    <col min="4358" max="4360" width="12.85546875" style="703" customWidth="1"/>
    <col min="4361" max="4361" width="11.85546875" style="703" customWidth="1"/>
    <col min="4362" max="4362" width="13.28515625" style="703" customWidth="1"/>
    <col min="4363" max="4363" width="14.5703125" style="703" customWidth="1"/>
    <col min="4364" max="4364" width="12.42578125" style="703" customWidth="1"/>
    <col min="4365" max="4365" width="2.7109375" style="703" customWidth="1"/>
    <col min="4366" max="4608" width="9.140625" style="703"/>
    <col min="4609" max="4609" width="15.85546875" style="703" customWidth="1"/>
    <col min="4610" max="4610" width="28.85546875" style="703" customWidth="1"/>
    <col min="4611" max="4611" width="10.42578125" style="703" customWidth="1"/>
    <col min="4612" max="4612" width="10" style="703" customWidth="1"/>
    <col min="4613" max="4613" width="12" style="703" customWidth="1"/>
    <col min="4614" max="4616" width="12.85546875" style="703" customWidth="1"/>
    <col min="4617" max="4617" width="11.85546875" style="703" customWidth="1"/>
    <col min="4618" max="4618" width="13.28515625" style="703" customWidth="1"/>
    <col min="4619" max="4619" width="14.5703125" style="703" customWidth="1"/>
    <col min="4620" max="4620" width="12.42578125" style="703" customWidth="1"/>
    <col min="4621" max="4621" width="2.7109375" style="703" customWidth="1"/>
    <col min="4622" max="4864" width="9.140625" style="703"/>
    <col min="4865" max="4865" width="15.85546875" style="703" customWidth="1"/>
    <col min="4866" max="4866" width="28.85546875" style="703" customWidth="1"/>
    <col min="4867" max="4867" width="10.42578125" style="703" customWidth="1"/>
    <col min="4868" max="4868" width="10" style="703" customWidth="1"/>
    <col min="4869" max="4869" width="12" style="703" customWidth="1"/>
    <col min="4870" max="4872" width="12.85546875" style="703" customWidth="1"/>
    <col min="4873" max="4873" width="11.85546875" style="703" customWidth="1"/>
    <col min="4874" max="4874" width="13.28515625" style="703" customWidth="1"/>
    <col min="4875" max="4875" width="14.5703125" style="703" customWidth="1"/>
    <col min="4876" max="4876" width="12.42578125" style="703" customWidth="1"/>
    <col min="4877" max="4877" width="2.7109375" style="703" customWidth="1"/>
    <col min="4878" max="5120" width="9.140625" style="703"/>
    <col min="5121" max="5121" width="15.85546875" style="703" customWidth="1"/>
    <col min="5122" max="5122" width="28.85546875" style="703" customWidth="1"/>
    <col min="5123" max="5123" width="10.42578125" style="703" customWidth="1"/>
    <col min="5124" max="5124" width="10" style="703" customWidth="1"/>
    <col min="5125" max="5125" width="12" style="703" customWidth="1"/>
    <col min="5126" max="5128" width="12.85546875" style="703" customWidth="1"/>
    <col min="5129" max="5129" width="11.85546875" style="703" customWidth="1"/>
    <col min="5130" max="5130" width="13.28515625" style="703" customWidth="1"/>
    <col min="5131" max="5131" width="14.5703125" style="703" customWidth="1"/>
    <col min="5132" max="5132" width="12.42578125" style="703" customWidth="1"/>
    <col min="5133" max="5133" width="2.7109375" style="703" customWidth="1"/>
    <col min="5134" max="5376" width="9.140625" style="703"/>
    <col min="5377" max="5377" width="15.85546875" style="703" customWidth="1"/>
    <col min="5378" max="5378" width="28.85546875" style="703" customWidth="1"/>
    <col min="5379" max="5379" width="10.42578125" style="703" customWidth="1"/>
    <col min="5380" max="5380" width="10" style="703" customWidth="1"/>
    <col min="5381" max="5381" width="12" style="703" customWidth="1"/>
    <col min="5382" max="5384" width="12.85546875" style="703" customWidth="1"/>
    <col min="5385" max="5385" width="11.85546875" style="703" customWidth="1"/>
    <col min="5386" max="5386" width="13.28515625" style="703" customWidth="1"/>
    <col min="5387" max="5387" width="14.5703125" style="703" customWidth="1"/>
    <col min="5388" max="5388" width="12.42578125" style="703" customWidth="1"/>
    <col min="5389" max="5389" width="2.7109375" style="703" customWidth="1"/>
    <col min="5390" max="5632" width="9.140625" style="703"/>
    <col min="5633" max="5633" width="15.85546875" style="703" customWidth="1"/>
    <col min="5634" max="5634" width="28.85546875" style="703" customWidth="1"/>
    <col min="5635" max="5635" width="10.42578125" style="703" customWidth="1"/>
    <col min="5636" max="5636" width="10" style="703" customWidth="1"/>
    <col min="5637" max="5637" width="12" style="703" customWidth="1"/>
    <col min="5638" max="5640" width="12.85546875" style="703" customWidth="1"/>
    <col min="5641" max="5641" width="11.85546875" style="703" customWidth="1"/>
    <col min="5642" max="5642" width="13.28515625" style="703" customWidth="1"/>
    <col min="5643" max="5643" width="14.5703125" style="703" customWidth="1"/>
    <col min="5644" max="5644" width="12.42578125" style="703" customWidth="1"/>
    <col min="5645" max="5645" width="2.7109375" style="703" customWidth="1"/>
    <col min="5646" max="5888" width="9.140625" style="703"/>
    <col min="5889" max="5889" width="15.85546875" style="703" customWidth="1"/>
    <col min="5890" max="5890" width="28.85546875" style="703" customWidth="1"/>
    <col min="5891" max="5891" width="10.42578125" style="703" customWidth="1"/>
    <col min="5892" max="5892" width="10" style="703" customWidth="1"/>
    <col min="5893" max="5893" width="12" style="703" customWidth="1"/>
    <col min="5894" max="5896" width="12.85546875" style="703" customWidth="1"/>
    <col min="5897" max="5897" width="11.85546875" style="703" customWidth="1"/>
    <col min="5898" max="5898" width="13.28515625" style="703" customWidth="1"/>
    <col min="5899" max="5899" width="14.5703125" style="703" customWidth="1"/>
    <col min="5900" max="5900" width="12.42578125" style="703" customWidth="1"/>
    <col min="5901" max="5901" width="2.7109375" style="703" customWidth="1"/>
    <col min="5902" max="6144" width="9.140625" style="703"/>
    <col min="6145" max="6145" width="15.85546875" style="703" customWidth="1"/>
    <col min="6146" max="6146" width="28.85546875" style="703" customWidth="1"/>
    <col min="6147" max="6147" width="10.42578125" style="703" customWidth="1"/>
    <col min="6148" max="6148" width="10" style="703" customWidth="1"/>
    <col min="6149" max="6149" width="12" style="703" customWidth="1"/>
    <col min="6150" max="6152" width="12.85546875" style="703" customWidth="1"/>
    <col min="6153" max="6153" width="11.85546875" style="703" customWidth="1"/>
    <col min="6154" max="6154" width="13.28515625" style="703" customWidth="1"/>
    <col min="6155" max="6155" width="14.5703125" style="703" customWidth="1"/>
    <col min="6156" max="6156" width="12.42578125" style="703" customWidth="1"/>
    <col min="6157" max="6157" width="2.7109375" style="703" customWidth="1"/>
    <col min="6158" max="6400" width="9.140625" style="703"/>
    <col min="6401" max="6401" width="15.85546875" style="703" customWidth="1"/>
    <col min="6402" max="6402" width="28.85546875" style="703" customWidth="1"/>
    <col min="6403" max="6403" width="10.42578125" style="703" customWidth="1"/>
    <col min="6404" max="6404" width="10" style="703" customWidth="1"/>
    <col min="6405" max="6405" width="12" style="703" customWidth="1"/>
    <col min="6406" max="6408" width="12.85546875" style="703" customWidth="1"/>
    <col min="6409" max="6409" width="11.85546875" style="703" customWidth="1"/>
    <col min="6410" max="6410" width="13.28515625" style="703" customWidth="1"/>
    <col min="6411" max="6411" width="14.5703125" style="703" customWidth="1"/>
    <col min="6412" max="6412" width="12.42578125" style="703" customWidth="1"/>
    <col min="6413" max="6413" width="2.7109375" style="703" customWidth="1"/>
    <col min="6414" max="6656" width="9.140625" style="703"/>
    <col min="6657" max="6657" width="15.85546875" style="703" customWidth="1"/>
    <col min="6658" max="6658" width="28.85546875" style="703" customWidth="1"/>
    <col min="6659" max="6659" width="10.42578125" style="703" customWidth="1"/>
    <col min="6660" max="6660" width="10" style="703" customWidth="1"/>
    <col min="6661" max="6661" width="12" style="703" customWidth="1"/>
    <col min="6662" max="6664" width="12.85546875" style="703" customWidth="1"/>
    <col min="6665" max="6665" width="11.85546875" style="703" customWidth="1"/>
    <col min="6666" max="6666" width="13.28515625" style="703" customWidth="1"/>
    <col min="6667" max="6667" width="14.5703125" style="703" customWidth="1"/>
    <col min="6668" max="6668" width="12.42578125" style="703" customWidth="1"/>
    <col min="6669" max="6669" width="2.7109375" style="703" customWidth="1"/>
    <col min="6670" max="6912" width="9.140625" style="703"/>
    <col min="6913" max="6913" width="15.85546875" style="703" customWidth="1"/>
    <col min="6914" max="6914" width="28.85546875" style="703" customWidth="1"/>
    <col min="6915" max="6915" width="10.42578125" style="703" customWidth="1"/>
    <col min="6916" max="6916" width="10" style="703" customWidth="1"/>
    <col min="6917" max="6917" width="12" style="703" customWidth="1"/>
    <col min="6918" max="6920" width="12.85546875" style="703" customWidth="1"/>
    <col min="6921" max="6921" width="11.85546875" style="703" customWidth="1"/>
    <col min="6922" max="6922" width="13.28515625" style="703" customWidth="1"/>
    <col min="6923" max="6923" width="14.5703125" style="703" customWidth="1"/>
    <col min="6924" max="6924" width="12.42578125" style="703" customWidth="1"/>
    <col min="6925" max="6925" width="2.7109375" style="703" customWidth="1"/>
    <col min="6926" max="7168" width="9.140625" style="703"/>
    <col min="7169" max="7169" width="15.85546875" style="703" customWidth="1"/>
    <col min="7170" max="7170" width="28.85546875" style="703" customWidth="1"/>
    <col min="7171" max="7171" width="10.42578125" style="703" customWidth="1"/>
    <col min="7172" max="7172" width="10" style="703" customWidth="1"/>
    <col min="7173" max="7173" width="12" style="703" customWidth="1"/>
    <col min="7174" max="7176" width="12.85546875" style="703" customWidth="1"/>
    <col min="7177" max="7177" width="11.85546875" style="703" customWidth="1"/>
    <col min="7178" max="7178" width="13.28515625" style="703" customWidth="1"/>
    <col min="7179" max="7179" width="14.5703125" style="703" customWidth="1"/>
    <col min="7180" max="7180" width="12.42578125" style="703" customWidth="1"/>
    <col min="7181" max="7181" width="2.7109375" style="703" customWidth="1"/>
    <col min="7182" max="7424" width="9.140625" style="703"/>
    <col min="7425" max="7425" width="15.85546875" style="703" customWidth="1"/>
    <col min="7426" max="7426" width="28.85546875" style="703" customWidth="1"/>
    <col min="7427" max="7427" width="10.42578125" style="703" customWidth="1"/>
    <col min="7428" max="7428" width="10" style="703" customWidth="1"/>
    <col min="7429" max="7429" width="12" style="703" customWidth="1"/>
    <col min="7430" max="7432" width="12.85546875" style="703" customWidth="1"/>
    <col min="7433" max="7433" width="11.85546875" style="703" customWidth="1"/>
    <col min="7434" max="7434" width="13.28515625" style="703" customWidth="1"/>
    <col min="7435" max="7435" width="14.5703125" style="703" customWidth="1"/>
    <col min="7436" max="7436" width="12.42578125" style="703" customWidth="1"/>
    <col min="7437" max="7437" width="2.7109375" style="703" customWidth="1"/>
    <col min="7438" max="7680" width="9.140625" style="703"/>
    <col min="7681" max="7681" width="15.85546875" style="703" customWidth="1"/>
    <col min="7682" max="7682" width="28.85546875" style="703" customWidth="1"/>
    <col min="7683" max="7683" width="10.42578125" style="703" customWidth="1"/>
    <col min="7684" max="7684" width="10" style="703" customWidth="1"/>
    <col min="7685" max="7685" width="12" style="703" customWidth="1"/>
    <col min="7686" max="7688" width="12.85546875" style="703" customWidth="1"/>
    <col min="7689" max="7689" width="11.85546875" style="703" customWidth="1"/>
    <col min="7690" max="7690" width="13.28515625" style="703" customWidth="1"/>
    <col min="7691" max="7691" width="14.5703125" style="703" customWidth="1"/>
    <col min="7692" max="7692" width="12.42578125" style="703" customWidth="1"/>
    <col min="7693" max="7693" width="2.7109375" style="703" customWidth="1"/>
    <col min="7694" max="7936" width="9.140625" style="703"/>
    <col min="7937" max="7937" width="15.85546875" style="703" customWidth="1"/>
    <col min="7938" max="7938" width="28.85546875" style="703" customWidth="1"/>
    <col min="7939" max="7939" width="10.42578125" style="703" customWidth="1"/>
    <col min="7940" max="7940" width="10" style="703" customWidth="1"/>
    <col min="7941" max="7941" width="12" style="703" customWidth="1"/>
    <col min="7942" max="7944" width="12.85546875" style="703" customWidth="1"/>
    <col min="7945" max="7945" width="11.85546875" style="703" customWidth="1"/>
    <col min="7946" max="7946" width="13.28515625" style="703" customWidth="1"/>
    <col min="7947" max="7947" width="14.5703125" style="703" customWidth="1"/>
    <col min="7948" max="7948" width="12.42578125" style="703" customWidth="1"/>
    <col min="7949" max="7949" width="2.7109375" style="703" customWidth="1"/>
    <col min="7950" max="8192" width="9.140625" style="703"/>
    <col min="8193" max="8193" width="15.85546875" style="703" customWidth="1"/>
    <col min="8194" max="8194" width="28.85546875" style="703" customWidth="1"/>
    <col min="8195" max="8195" width="10.42578125" style="703" customWidth="1"/>
    <col min="8196" max="8196" width="10" style="703" customWidth="1"/>
    <col min="8197" max="8197" width="12" style="703" customWidth="1"/>
    <col min="8198" max="8200" width="12.85546875" style="703" customWidth="1"/>
    <col min="8201" max="8201" width="11.85546875" style="703" customWidth="1"/>
    <col min="8202" max="8202" width="13.28515625" style="703" customWidth="1"/>
    <col min="8203" max="8203" width="14.5703125" style="703" customWidth="1"/>
    <col min="8204" max="8204" width="12.42578125" style="703" customWidth="1"/>
    <col min="8205" max="8205" width="2.7109375" style="703" customWidth="1"/>
    <col min="8206" max="8448" width="9.140625" style="703"/>
    <col min="8449" max="8449" width="15.85546875" style="703" customWidth="1"/>
    <col min="8450" max="8450" width="28.85546875" style="703" customWidth="1"/>
    <col min="8451" max="8451" width="10.42578125" style="703" customWidth="1"/>
    <col min="8452" max="8452" width="10" style="703" customWidth="1"/>
    <col min="8453" max="8453" width="12" style="703" customWidth="1"/>
    <col min="8454" max="8456" width="12.85546875" style="703" customWidth="1"/>
    <col min="8457" max="8457" width="11.85546875" style="703" customWidth="1"/>
    <col min="8458" max="8458" width="13.28515625" style="703" customWidth="1"/>
    <col min="8459" max="8459" width="14.5703125" style="703" customWidth="1"/>
    <col min="8460" max="8460" width="12.42578125" style="703" customWidth="1"/>
    <col min="8461" max="8461" width="2.7109375" style="703" customWidth="1"/>
    <col min="8462" max="8704" width="9.140625" style="703"/>
    <col min="8705" max="8705" width="15.85546875" style="703" customWidth="1"/>
    <col min="8706" max="8706" width="28.85546875" style="703" customWidth="1"/>
    <col min="8707" max="8707" width="10.42578125" style="703" customWidth="1"/>
    <col min="8708" max="8708" width="10" style="703" customWidth="1"/>
    <col min="8709" max="8709" width="12" style="703" customWidth="1"/>
    <col min="8710" max="8712" width="12.85546875" style="703" customWidth="1"/>
    <col min="8713" max="8713" width="11.85546875" style="703" customWidth="1"/>
    <col min="8714" max="8714" width="13.28515625" style="703" customWidth="1"/>
    <col min="8715" max="8715" width="14.5703125" style="703" customWidth="1"/>
    <col min="8716" max="8716" width="12.42578125" style="703" customWidth="1"/>
    <col min="8717" max="8717" width="2.7109375" style="703" customWidth="1"/>
    <col min="8718" max="8960" width="9.140625" style="703"/>
    <col min="8961" max="8961" width="15.85546875" style="703" customWidth="1"/>
    <col min="8962" max="8962" width="28.85546875" style="703" customWidth="1"/>
    <col min="8963" max="8963" width="10.42578125" style="703" customWidth="1"/>
    <col min="8964" max="8964" width="10" style="703" customWidth="1"/>
    <col min="8965" max="8965" width="12" style="703" customWidth="1"/>
    <col min="8966" max="8968" width="12.85546875" style="703" customWidth="1"/>
    <col min="8969" max="8969" width="11.85546875" style="703" customWidth="1"/>
    <col min="8970" max="8970" width="13.28515625" style="703" customWidth="1"/>
    <col min="8971" max="8971" width="14.5703125" style="703" customWidth="1"/>
    <col min="8972" max="8972" width="12.42578125" style="703" customWidth="1"/>
    <col min="8973" max="8973" width="2.7109375" style="703" customWidth="1"/>
    <col min="8974" max="9216" width="9.140625" style="703"/>
    <col min="9217" max="9217" width="15.85546875" style="703" customWidth="1"/>
    <col min="9218" max="9218" width="28.85546875" style="703" customWidth="1"/>
    <col min="9219" max="9219" width="10.42578125" style="703" customWidth="1"/>
    <col min="9220" max="9220" width="10" style="703" customWidth="1"/>
    <col min="9221" max="9221" width="12" style="703" customWidth="1"/>
    <col min="9222" max="9224" width="12.85546875" style="703" customWidth="1"/>
    <col min="9225" max="9225" width="11.85546875" style="703" customWidth="1"/>
    <col min="9226" max="9226" width="13.28515625" style="703" customWidth="1"/>
    <col min="9227" max="9227" width="14.5703125" style="703" customWidth="1"/>
    <col min="9228" max="9228" width="12.42578125" style="703" customWidth="1"/>
    <col min="9229" max="9229" width="2.7109375" style="703" customWidth="1"/>
    <col min="9230" max="9472" width="9.140625" style="703"/>
    <col min="9473" max="9473" width="15.85546875" style="703" customWidth="1"/>
    <col min="9474" max="9474" width="28.85546875" style="703" customWidth="1"/>
    <col min="9475" max="9475" width="10.42578125" style="703" customWidth="1"/>
    <col min="9476" max="9476" width="10" style="703" customWidth="1"/>
    <col min="9477" max="9477" width="12" style="703" customWidth="1"/>
    <col min="9478" max="9480" width="12.85546875" style="703" customWidth="1"/>
    <col min="9481" max="9481" width="11.85546875" style="703" customWidth="1"/>
    <col min="9482" max="9482" width="13.28515625" style="703" customWidth="1"/>
    <col min="9483" max="9483" width="14.5703125" style="703" customWidth="1"/>
    <col min="9484" max="9484" width="12.42578125" style="703" customWidth="1"/>
    <col min="9485" max="9485" width="2.7109375" style="703" customWidth="1"/>
    <col min="9486" max="9728" width="9.140625" style="703"/>
    <col min="9729" max="9729" width="15.85546875" style="703" customWidth="1"/>
    <col min="9730" max="9730" width="28.85546875" style="703" customWidth="1"/>
    <col min="9731" max="9731" width="10.42578125" style="703" customWidth="1"/>
    <col min="9732" max="9732" width="10" style="703" customWidth="1"/>
    <col min="9733" max="9733" width="12" style="703" customWidth="1"/>
    <col min="9734" max="9736" width="12.85546875" style="703" customWidth="1"/>
    <col min="9737" max="9737" width="11.85546875" style="703" customWidth="1"/>
    <col min="9738" max="9738" width="13.28515625" style="703" customWidth="1"/>
    <col min="9739" max="9739" width="14.5703125" style="703" customWidth="1"/>
    <col min="9740" max="9740" width="12.42578125" style="703" customWidth="1"/>
    <col min="9741" max="9741" width="2.7109375" style="703" customWidth="1"/>
    <col min="9742" max="9984" width="9.140625" style="703"/>
    <col min="9985" max="9985" width="15.85546875" style="703" customWidth="1"/>
    <col min="9986" max="9986" width="28.85546875" style="703" customWidth="1"/>
    <col min="9987" max="9987" width="10.42578125" style="703" customWidth="1"/>
    <col min="9988" max="9988" width="10" style="703" customWidth="1"/>
    <col min="9989" max="9989" width="12" style="703" customWidth="1"/>
    <col min="9990" max="9992" width="12.85546875" style="703" customWidth="1"/>
    <col min="9993" max="9993" width="11.85546875" style="703" customWidth="1"/>
    <col min="9994" max="9994" width="13.28515625" style="703" customWidth="1"/>
    <col min="9995" max="9995" width="14.5703125" style="703" customWidth="1"/>
    <col min="9996" max="9996" width="12.42578125" style="703" customWidth="1"/>
    <col min="9997" max="9997" width="2.7109375" style="703" customWidth="1"/>
    <col min="9998" max="10240" width="9.140625" style="703"/>
    <col min="10241" max="10241" width="15.85546875" style="703" customWidth="1"/>
    <col min="10242" max="10242" width="28.85546875" style="703" customWidth="1"/>
    <col min="10243" max="10243" width="10.42578125" style="703" customWidth="1"/>
    <col min="10244" max="10244" width="10" style="703" customWidth="1"/>
    <col min="10245" max="10245" width="12" style="703" customWidth="1"/>
    <col min="10246" max="10248" width="12.85546875" style="703" customWidth="1"/>
    <col min="10249" max="10249" width="11.85546875" style="703" customWidth="1"/>
    <col min="10250" max="10250" width="13.28515625" style="703" customWidth="1"/>
    <col min="10251" max="10251" width="14.5703125" style="703" customWidth="1"/>
    <col min="10252" max="10252" width="12.42578125" style="703" customWidth="1"/>
    <col min="10253" max="10253" width="2.7109375" style="703" customWidth="1"/>
    <col min="10254" max="10496" width="9.140625" style="703"/>
    <col min="10497" max="10497" width="15.85546875" style="703" customWidth="1"/>
    <col min="10498" max="10498" width="28.85546875" style="703" customWidth="1"/>
    <col min="10499" max="10499" width="10.42578125" style="703" customWidth="1"/>
    <col min="10500" max="10500" width="10" style="703" customWidth="1"/>
    <col min="10501" max="10501" width="12" style="703" customWidth="1"/>
    <col min="10502" max="10504" width="12.85546875" style="703" customWidth="1"/>
    <col min="10505" max="10505" width="11.85546875" style="703" customWidth="1"/>
    <col min="10506" max="10506" width="13.28515625" style="703" customWidth="1"/>
    <col min="10507" max="10507" width="14.5703125" style="703" customWidth="1"/>
    <col min="10508" max="10508" width="12.42578125" style="703" customWidth="1"/>
    <col min="10509" max="10509" width="2.7109375" style="703" customWidth="1"/>
    <col min="10510" max="10752" width="9.140625" style="703"/>
    <col min="10753" max="10753" width="15.85546875" style="703" customWidth="1"/>
    <col min="10754" max="10754" width="28.85546875" style="703" customWidth="1"/>
    <col min="10755" max="10755" width="10.42578125" style="703" customWidth="1"/>
    <col min="10756" max="10756" width="10" style="703" customWidth="1"/>
    <col min="10757" max="10757" width="12" style="703" customWidth="1"/>
    <col min="10758" max="10760" width="12.85546875" style="703" customWidth="1"/>
    <col min="10761" max="10761" width="11.85546875" style="703" customWidth="1"/>
    <col min="10762" max="10762" width="13.28515625" style="703" customWidth="1"/>
    <col min="10763" max="10763" width="14.5703125" style="703" customWidth="1"/>
    <col min="10764" max="10764" width="12.42578125" style="703" customWidth="1"/>
    <col min="10765" max="10765" width="2.7109375" style="703" customWidth="1"/>
    <col min="10766" max="11008" width="9.140625" style="703"/>
    <col min="11009" max="11009" width="15.85546875" style="703" customWidth="1"/>
    <col min="11010" max="11010" width="28.85546875" style="703" customWidth="1"/>
    <col min="11011" max="11011" width="10.42578125" style="703" customWidth="1"/>
    <col min="11012" max="11012" width="10" style="703" customWidth="1"/>
    <col min="11013" max="11013" width="12" style="703" customWidth="1"/>
    <col min="11014" max="11016" width="12.85546875" style="703" customWidth="1"/>
    <col min="11017" max="11017" width="11.85546875" style="703" customWidth="1"/>
    <col min="11018" max="11018" width="13.28515625" style="703" customWidth="1"/>
    <col min="11019" max="11019" width="14.5703125" style="703" customWidth="1"/>
    <col min="11020" max="11020" width="12.42578125" style="703" customWidth="1"/>
    <col min="11021" max="11021" width="2.7109375" style="703" customWidth="1"/>
    <col min="11022" max="11264" width="9.140625" style="703"/>
    <col min="11265" max="11265" width="15.85546875" style="703" customWidth="1"/>
    <col min="11266" max="11266" width="28.85546875" style="703" customWidth="1"/>
    <col min="11267" max="11267" width="10.42578125" style="703" customWidth="1"/>
    <col min="11268" max="11268" width="10" style="703" customWidth="1"/>
    <col min="11269" max="11269" width="12" style="703" customWidth="1"/>
    <col min="11270" max="11272" width="12.85546875" style="703" customWidth="1"/>
    <col min="11273" max="11273" width="11.85546875" style="703" customWidth="1"/>
    <col min="11274" max="11274" width="13.28515625" style="703" customWidth="1"/>
    <col min="11275" max="11275" width="14.5703125" style="703" customWidth="1"/>
    <col min="11276" max="11276" width="12.42578125" style="703" customWidth="1"/>
    <col min="11277" max="11277" width="2.7109375" style="703" customWidth="1"/>
    <col min="11278" max="11520" width="9.140625" style="703"/>
    <col min="11521" max="11521" width="15.85546875" style="703" customWidth="1"/>
    <col min="11522" max="11522" width="28.85546875" style="703" customWidth="1"/>
    <col min="11523" max="11523" width="10.42578125" style="703" customWidth="1"/>
    <col min="11524" max="11524" width="10" style="703" customWidth="1"/>
    <col min="11525" max="11525" width="12" style="703" customWidth="1"/>
    <col min="11526" max="11528" width="12.85546875" style="703" customWidth="1"/>
    <col min="11529" max="11529" width="11.85546875" style="703" customWidth="1"/>
    <col min="11530" max="11530" width="13.28515625" style="703" customWidth="1"/>
    <col min="11531" max="11531" width="14.5703125" style="703" customWidth="1"/>
    <col min="11532" max="11532" width="12.42578125" style="703" customWidth="1"/>
    <col min="11533" max="11533" width="2.7109375" style="703" customWidth="1"/>
    <col min="11534" max="11776" width="9.140625" style="703"/>
    <col min="11777" max="11777" width="15.85546875" style="703" customWidth="1"/>
    <col min="11778" max="11778" width="28.85546875" style="703" customWidth="1"/>
    <col min="11779" max="11779" width="10.42578125" style="703" customWidth="1"/>
    <col min="11780" max="11780" width="10" style="703" customWidth="1"/>
    <col min="11781" max="11781" width="12" style="703" customWidth="1"/>
    <col min="11782" max="11784" width="12.85546875" style="703" customWidth="1"/>
    <col min="11785" max="11785" width="11.85546875" style="703" customWidth="1"/>
    <col min="11786" max="11786" width="13.28515625" style="703" customWidth="1"/>
    <col min="11787" max="11787" width="14.5703125" style="703" customWidth="1"/>
    <col min="11788" max="11788" width="12.42578125" style="703" customWidth="1"/>
    <col min="11789" max="11789" width="2.7109375" style="703" customWidth="1"/>
    <col min="11790" max="12032" width="9.140625" style="703"/>
    <col min="12033" max="12033" width="15.85546875" style="703" customWidth="1"/>
    <col min="12034" max="12034" width="28.85546875" style="703" customWidth="1"/>
    <col min="12035" max="12035" width="10.42578125" style="703" customWidth="1"/>
    <col min="12036" max="12036" width="10" style="703" customWidth="1"/>
    <col min="12037" max="12037" width="12" style="703" customWidth="1"/>
    <col min="12038" max="12040" width="12.85546875" style="703" customWidth="1"/>
    <col min="12041" max="12041" width="11.85546875" style="703" customWidth="1"/>
    <col min="12042" max="12042" width="13.28515625" style="703" customWidth="1"/>
    <col min="12043" max="12043" width="14.5703125" style="703" customWidth="1"/>
    <col min="12044" max="12044" width="12.42578125" style="703" customWidth="1"/>
    <col min="12045" max="12045" width="2.7109375" style="703" customWidth="1"/>
    <col min="12046" max="12288" width="9.140625" style="703"/>
    <col min="12289" max="12289" width="15.85546875" style="703" customWidth="1"/>
    <col min="12290" max="12290" width="28.85546875" style="703" customWidth="1"/>
    <col min="12291" max="12291" width="10.42578125" style="703" customWidth="1"/>
    <col min="12292" max="12292" width="10" style="703" customWidth="1"/>
    <col min="12293" max="12293" width="12" style="703" customWidth="1"/>
    <col min="12294" max="12296" width="12.85546875" style="703" customWidth="1"/>
    <col min="12297" max="12297" width="11.85546875" style="703" customWidth="1"/>
    <col min="12298" max="12298" width="13.28515625" style="703" customWidth="1"/>
    <col min="12299" max="12299" width="14.5703125" style="703" customWidth="1"/>
    <col min="12300" max="12300" width="12.42578125" style="703" customWidth="1"/>
    <col min="12301" max="12301" width="2.7109375" style="703" customWidth="1"/>
    <col min="12302" max="12544" width="9.140625" style="703"/>
    <col min="12545" max="12545" width="15.85546875" style="703" customWidth="1"/>
    <col min="12546" max="12546" width="28.85546875" style="703" customWidth="1"/>
    <col min="12547" max="12547" width="10.42578125" style="703" customWidth="1"/>
    <col min="12548" max="12548" width="10" style="703" customWidth="1"/>
    <col min="12549" max="12549" width="12" style="703" customWidth="1"/>
    <col min="12550" max="12552" width="12.85546875" style="703" customWidth="1"/>
    <col min="12553" max="12553" width="11.85546875" style="703" customWidth="1"/>
    <col min="12554" max="12554" width="13.28515625" style="703" customWidth="1"/>
    <col min="12555" max="12555" width="14.5703125" style="703" customWidth="1"/>
    <col min="12556" max="12556" width="12.42578125" style="703" customWidth="1"/>
    <col min="12557" max="12557" width="2.7109375" style="703" customWidth="1"/>
    <col min="12558" max="12800" width="9.140625" style="703"/>
    <col min="12801" max="12801" width="15.85546875" style="703" customWidth="1"/>
    <col min="12802" max="12802" width="28.85546875" style="703" customWidth="1"/>
    <col min="12803" max="12803" width="10.42578125" style="703" customWidth="1"/>
    <col min="12804" max="12804" width="10" style="703" customWidth="1"/>
    <col min="12805" max="12805" width="12" style="703" customWidth="1"/>
    <col min="12806" max="12808" width="12.85546875" style="703" customWidth="1"/>
    <col min="12809" max="12809" width="11.85546875" style="703" customWidth="1"/>
    <col min="12810" max="12810" width="13.28515625" style="703" customWidth="1"/>
    <col min="12811" max="12811" width="14.5703125" style="703" customWidth="1"/>
    <col min="12812" max="12812" width="12.42578125" style="703" customWidth="1"/>
    <col min="12813" max="12813" width="2.7109375" style="703" customWidth="1"/>
    <col min="12814" max="13056" width="9.140625" style="703"/>
    <col min="13057" max="13057" width="15.85546875" style="703" customWidth="1"/>
    <col min="13058" max="13058" width="28.85546875" style="703" customWidth="1"/>
    <col min="13059" max="13059" width="10.42578125" style="703" customWidth="1"/>
    <col min="13060" max="13060" width="10" style="703" customWidth="1"/>
    <col min="13061" max="13061" width="12" style="703" customWidth="1"/>
    <col min="13062" max="13064" width="12.85546875" style="703" customWidth="1"/>
    <col min="13065" max="13065" width="11.85546875" style="703" customWidth="1"/>
    <col min="13066" max="13066" width="13.28515625" style="703" customWidth="1"/>
    <col min="13067" max="13067" width="14.5703125" style="703" customWidth="1"/>
    <col min="13068" max="13068" width="12.42578125" style="703" customWidth="1"/>
    <col min="13069" max="13069" width="2.7109375" style="703" customWidth="1"/>
    <col min="13070" max="13312" width="9.140625" style="703"/>
    <col min="13313" max="13313" width="15.85546875" style="703" customWidth="1"/>
    <col min="13314" max="13314" width="28.85546875" style="703" customWidth="1"/>
    <col min="13315" max="13315" width="10.42578125" style="703" customWidth="1"/>
    <col min="13316" max="13316" width="10" style="703" customWidth="1"/>
    <col min="13317" max="13317" width="12" style="703" customWidth="1"/>
    <col min="13318" max="13320" width="12.85546875" style="703" customWidth="1"/>
    <col min="13321" max="13321" width="11.85546875" style="703" customWidth="1"/>
    <col min="13322" max="13322" width="13.28515625" style="703" customWidth="1"/>
    <col min="13323" max="13323" width="14.5703125" style="703" customWidth="1"/>
    <col min="13324" max="13324" width="12.42578125" style="703" customWidth="1"/>
    <col min="13325" max="13325" width="2.7109375" style="703" customWidth="1"/>
    <col min="13326" max="13568" width="9.140625" style="703"/>
    <col min="13569" max="13569" width="15.85546875" style="703" customWidth="1"/>
    <col min="13570" max="13570" width="28.85546875" style="703" customWidth="1"/>
    <col min="13571" max="13571" width="10.42578125" style="703" customWidth="1"/>
    <col min="13572" max="13572" width="10" style="703" customWidth="1"/>
    <col min="13573" max="13573" width="12" style="703" customWidth="1"/>
    <col min="13574" max="13576" width="12.85546875" style="703" customWidth="1"/>
    <col min="13577" max="13577" width="11.85546875" style="703" customWidth="1"/>
    <col min="13578" max="13578" width="13.28515625" style="703" customWidth="1"/>
    <col min="13579" max="13579" width="14.5703125" style="703" customWidth="1"/>
    <col min="13580" max="13580" width="12.42578125" style="703" customWidth="1"/>
    <col min="13581" max="13581" width="2.7109375" style="703" customWidth="1"/>
    <col min="13582" max="13824" width="9.140625" style="703"/>
    <col min="13825" max="13825" width="15.85546875" style="703" customWidth="1"/>
    <col min="13826" max="13826" width="28.85546875" style="703" customWidth="1"/>
    <col min="13827" max="13827" width="10.42578125" style="703" customWidth="1"/>
    <col min="13828" max="13828" width="10" style="703" customWidth="1"/>
    <col min="13829" max="13829" width="12" style="703" customWidth="1"/>
    <col min="13830" max="13832" width="12.85546875" style="703" customWidth="1"/>
    <col min="13833" max="13833" width="11.85546875" style="703" customWidth="1"/>
    <col min="13834" max="13834" width="13.28515625" style="703" customWidth="1"/>
    <col min="13835" max="13835" width="14.5703125" style="703" customWidth="1"/>
    <col min="13836" max="13836" width="12.42578125" style="703" customWidth="1"/>
    <col min="13837" max="13837" width="2.7109375" style="703" customWidth="1"/>
    <col min="13838" max="14080" width="9.140625" style="703"/>
    <col min="14081" max="14081" width="15.85546875" style="703" customWidth="1"/>
    <col min="14082" max="14082" width="28.85546875" style="703" customWidth="1"/>
    <col min="14083" max="14083" width="10.42578125" style="703" customWidth="1"/>
    <col min="14084" max="14084" width="10" style="703" customWidth="1"/>
    <col min="14085" max="14085" width="12" style="703" customWidth="1"/>
    <col min="14086" max="14088" width="12.85546875" style="703" customWidth="1"/>
    <col min="14089" max="14089" width="11.85546875" style="703" customWidth="1"/>
    <col min="14090" max="14090" width="13.28515625" style="703" customWidth="1"/>
    <col min="14091" max="14091" width="14.5703125" style="703" customWidth="1"/>
    <col min="14092" max="14092" width="12.42578125" style="703" customWidth="1"/>
    <col min="14093" max="14093" width="2.7109375" style="703" customWidth="1"/>
    <col min="14094" max="14336" width="9.140625" style="703"/>
    <col min="14337" max="14337" width="15.85546875" style="703" customWidth="1"/>
    <col min="14338" max="14338" width="28.85546875" style="703" customWidth="1"/>
    <col min="14339" max="14339" width="10.42578125" style="703" customWidth="1"/>
    <col min="14340" max="14340" width="10" style="703" customWidth="1"/>
    <col min="14341" max="14341" width="12" style="703" customWidth="1"/>
    <col min="14342" max="14344" width="12.85546875" style="703" customWidth="1"/>
    <col min="14345" max="14345" width="11.85546875" style="703" customWidth="1"/>
    <col min="14346" max="14346" width="13.28515625" style="703" customWidth="1"/>
    <col min="14347" max="14347" width="14.5703125" style="703" customWidth="1"/>
    <col min="14348" max="14348" width="12.42578125" style="703" customWidth="1"/>
    <col min="14349" max="14349" width="2.7109375" style="703" customWidth="1"/>
    <col min="14350" max="14592" width="9.140625" style="703"/>
    <col min="14593" max="14593" width="15.85546875" style="703" customWidth="1"/>
    <col min="14594" max="14594" width="28.85546875" style="703" customWidth="1"/>
    <col min="14595" max="14595" width="10.42578125" style="703" customWidth="1"/>
    <col min="14596" max="14596" width="10" style="703" customWidth="1"/>
    <col min="14597" max="14597" width="12" style="703" customWidth="1"/>
    <col min="14598" max="14600" width="12.85546875" style="703" customWidth="1"/>
    <col min="14601" max="14601" width="11.85546875" style="703" customWidth="1"/>
    <col min="14602" max="14602" width="13.28515625" style="703" customWidth="1"/>
    <col min="14603" max="14603" width="14.5703125" style="703" customWidth="1"/>
    <col min="14604" max="14604" width="12.42578125" style="703" customWidth="1"/>
    <col min="14605" max="14605" width="2.7109375" style="703" customWidth="1"/>
    <col min="14606" max="14848" width="9.140625" style="703"/>
    <col min="14849" max="14849" width="15.85546875" style="703" customWidth="1"/>
    <col min="14850" max="14850" width="28.85546875" style="703" customWidth="1"/>
    <col min="14851" max="14851" width="10.42578125" style="703" customWidth="1"/>
    <col min="14852" max="14852" width="10" style="703" customWidth="1"/>
    <col min="14853" max="14853" width="12" style="703" customWidth="1"/>
    <col min="14854" max="14856" width="12.85546875" style="703" customWidth="1"/>
    <col min="14857" max="14857" width="11.85546875" style="703" customWidth="1"/>
    <col min="14858" max="14858" width="13.28515625" style="703" customWidth="1"/>
    <col min="14859" max="14859" width="14.5703125" style="703" customWidth="1"/>
    <col min="14860" max="14860" width="12.42578125" style="703" customWidth="1"/>
    <col min="14861" max="14861" width="2.7109375" style="703" customWidth="1"/>
    <col min="14862" max="15104" width="9.140625" style="703"/>
    <col min="15105" max="15105" width="15.85546875" style="703" customWidth="1"/>
    <col min="15106" max="15106" width="28.85546875" style="703" customWidth="1"/>
    <col min="15107" max="15107" width="10.42578125" style="703" customWidth="1"/>
    <col min="15108" max="15108" width="10" style="703" customWidth="1"/>
    <col min="15109" max="15109" width="12" style="703" customWidth="1"/>
    <col min="15110" max="15112" width="12.85546875" style="703" customWidth="1"/>
    <col min="15113" max="15113" width="11.85546875" style="703" customWidth="1"/>
    <col min="15114" max="15114" width="13.28515625" style="703" customWidth="1"/>
    <col min="15115" max="15115" width="14.5703125" style="703" customWidth="1"/>
    <col min="15116" max="15116" width="12.42578125" style="703" customWidth="1"/>
    <col min="15117" max="15117" width="2.7109375" style="703" customWidth="1"/>
    <col min="15118" max="15360" width="9.140625" style="703"/>
    <col min="15361" max="15361" width="15.85546875" style="703" customWidth="1"/>
    <col min="15362" max="15362" width="28.85546875" style="703" customWidth="1"/>
    <col min="15363" max="15363" width="10.42578125" style="703" customWidth="1"/>
    <col min="15364" max="15364" width="10" style="703" customWidth="1"/>
    <col min="15365" max="15365" width="12" style="703" customWidth="1"/>
    <col min="15366" max="15368" width="12.85546875" style="703" customWidth="1"/>
    <col min="15369" max="15369" width="11.85546875" style="703" customWidth="1"/>
    <col min="15370" max="15370" width="13.28515625" style="703" customWidth="1"/>
    <col min="15371" max="15371" width="14.5703125" style="703" customWidth="1"/>
    <col min="15372" max="15372" width="12.42578125" style="703" customWidth="1"/>
    <col min="15373" max="15373" width="2.7109375" style="703" customWidth="1"/>
    <col min="15374" max="15616" width="9.140625" style="703"/>
    <col min="15617" max="15617" width="15.85546875" style="703" customWidth="1"/>
    <col min="15618" max="15618" width="28.85546875" style="703" customWidth="1"/>
    <col min="15619" max="15619" width="10.42578125" style="703" customWidth="1"/>
    <col min="15620" max="15620" width="10" style="703" customWidth="1"/>
    <col min="15621" max="15621" width="12" style="703" customWidth="1"/>
    <col min="15622" max="15624" width="12.85546875" style="703" customWidth="1"/>
    <col min="15625" max="15625" width="11.85546875" style="703" customWidth="1"/>
    <col min="15626" max="15626" width="13.28515625" style="703" customWidth="1"/>
    <col min="15627" max="15627" width="14.5703125" style="703" customWidth="1"/>
    <col min="15628" max="15628" width="12.42578125" style="703" customWidth="1"/>
    <col min="15629" max="15629" width="2.7109375" style="703" customWidth="1"/>
    <col min="15630" max="15872" width="9.140625" style="703"/>
    <col min="15873" max="15873" width="15.85546875" style="703" customWidth="1"/>
    <col min="15874" max="15874" width="28.85546875" style="703" customWidth="1"/>
    <col min="15875" max="15875" width="10.42578125" style="703" customWidth="1"/>
    <col min="15876" max="15876" width="10" style="703" customWidth="1"/>
    <col min="15877" max="15877" width="12" style="703" customWidth="1"/>
    <col min="15878" max="15880" width="12.85546875" style="703" customWidth="1"/>
    <col min="15881" max="15881" width="11.85546875" style="703" customWidth="1"/>
    <col min="15882" max="15882" width="13.28515625" style="703" customWidth="1"/>
    <col min="15883" max="15883" width="14.5703125" style="703" customWidth="1"/>
    <col min="15884" max="15884" width="12.42578125" style="703" customWidth="1"/>
    <col min="15885" max="15885" width="2.7109375" style="703" customWidth="1"/>
    <col min="15886" max="16128" width="9.140625" style="703"/>
    <col min="16129" max="16129" width="15.85546875" style="703" customWidth="1"/>
    <col min="16130" max="16130" width="28.85546875" style="703" customWidth="1"/>
    <col min="16131" max="16131" width="10.42578125" style="703" customWidth="1"/>
    <col min="16132" max="16132" width="10" style="703" customWidth="1"/>
    <col min="16133" max="16133" width="12" style="703" customWidth="1"/>
    <col min="16134" max="16136" width="12.85546875" style="703" customWidth="1"/>
    <col min="16137" max="16137" width="11.85546875" style="703" customWidth="1"/>
    <col min="16138" max="16138" width="13.28515625" style="703" customWidth="1"/>
    <col min="16139" max="16139" width="14.5703125" style="703" customWidth="1"/>
    <col min="16140" max="16140" width="12.42578125" style="703" customWidth="1"/>
    <col min="16141" max="16141" width="2.7109375" style="703" customWidth="1"/>
    <col min="16142" max="16384" width="9.140625" style="703"/>
  </cols>
  <sheetData>
    <row r="1" spans="1:15" s="164" customFormat="1" ht="20.25" customHeight="1">
      <c r="A1" s="2413" t="s">
        <v>0</v>
      </c>
      <c r="B1" s="2228"/>
      <c r="C1" s="2228"/>
      <c r="D1" s="2228"/>
      <c r="E1" s="2228"/>
      <c r="F1" s="2228"/>
      <c r="G1" s="2228"/>
      <c r="H1" s="2228"/>
      <c r="I1" s="2228"/>
      <c r="J1" s="2228"/>
      <c r="K1" s="2228"/>
      <c r="L1" s="2414"/>
      <c r="M1" s="1226"/>
      <c r="N1" s="1227"/>
      <c r="O1" s="164" t="s">
        <v>2808</v>
      </c>
    </row>
    <row r="2" spans="1:15" s="164" customFormat="1" ht="20.25" customHeight="1">
      <c r="A2" s="2415" t="s">
        <v>3314</v>
      </c>
      <c r="B2" s="2264"/>
      <c r="C2" s="2264"/>
      <c r="D2" s="2264"/>
      <c r="E2" s="2264"/>
      <c r="F2" s="2264"/>
      <c r="G2" s="2264"/>
      <c r="H2" s="2264"/>
      <c r="I2" s="2264"/>
      <c r="J2" s="2264"/>
      <c r="K2" s="2264"/>
      <c r="L2" s="2416"/>
      <c r="M2" s="1224"/>
      <c r="N2" s="1227"/>
      <c r="O2" s="164" t="s">
        <v>2789</v>
      </c>
    </row>
    <row r="3" spans="1:15" s="164" customFormat="1" ht="19.5" customHeight="1">
      <c r="A3" s="2417" t="s">
        <v>3315</v>
      </c>
      <c r="B3" s="2230"/>
      <c r="C3" s="2230"/>
      <c r="D3" s="2230"/>
      <c r="E3" s="2230"/>
      <c r="F3" s="2230"/>
      <c r="G3" s="2230"/>
      <c r="H3" s="2230"/>
      <c r="I3" s="2230"/>
      <c r="J3" s="2230"/>
      <c r="K3" s="2230"/>
      <c r="L3" s="2418"/>
      <c r="M3" s="1225"/>
      <c r="N3" s="1227"/>
      <c r="O3" s="164" t="s">
        <v>3269</v>
      </c>
    </row>
    <row r="4" spans="1:15" s="164" customFormat="1" ht="15" customHeight="1">
      <c r="A4" s="2417" t="s">
        <v>3</v>
      </c>
      <c r="B4" s="2230"/>
      <c r="C4" s="2230"/>
      <c r="D4" s="2230"/>
      <c r="E4" s="2230"/>
      <c r="F4" s="2230"/>
      <c r="G4" s="2230"/>
      <c r="H4" s="2230"/>
      <c r="I4" s="2230"/>
      <c r="J4" s="2230"/>
      <c r="K4" s="2230"/>
      <c r="L4" s="2418"/>
      <c r="M4" s="1225"/>
      <c r="N4" s="1227"/>
      <c r="O4" s="164" t="s">
        <v>3428</v>
      </c>
    </row>
    <row r="5" spans="1:15" s="164" customFormat="1" ht="15" customHeight="1" thickBot="1">
      <c r="A5" s="2419" t="s">
        <v>4</v>
      </c>
      <c r="B5" s="2420"/>
      <c r="C5" s="2420"/>
      <c r="D5" s="2420"/>
      <c r="E5" s="2420"/>
      <c r="F5" s="2420"/>
      <c r="G5" s="2420"/>
      <c r="H5" s="2420"/>
      <c r="I5" s="2420"/>
      <c r="J5" s="2420"/>
      <c r="K5" s="2420"/>
      <c r="L5" s="2421"/>
      <c r="M5" s="1225"/>
      <c r="N5" s="1227"/>
    </row>
    <row r="6" spans="1:15" s="108" customFormat="1">
      <c r="A6" s="1230" t="s">
        <v>13</v>
      </c>
      <c r="B6" s="1231" t="str">
        <f>ORÇAMENTO!$C$6</f>
        <v>PAVIMENTAÇÃO URBANA EM SANTO ANTONIO DO LESTE</v>
      </c>
      <c r="C6" s="1232"/>
      <c r="D6" s="1232"/>
      <c r="E6" s="1233"/>
      <c r="F6" s="1233"/>
      <c r="G6" s="1233"/>
      <c r="H6" s="1233"/>
      <c r="I6" s="1233"/>
      <c r="J6" s="1233"/>
      <c r="K6" s="1233"/>
      <c r="L6" s="1234"/>
      <c r="M6" s="702"/>
      <c r="N6" s="702"/>
    </row>
    <row r="7" spans="1:15" s="108" customFormat="1">
      <c r="A7" s="109" t="s">
        <v>50</v>
      </c>
      <c r="B7" s="124" t="str">
        <f>ORÇAMENTO!$C$7</f>
        <v>AVENIDA FORTALEZA TRECHO 01</v>
      </c>
      <c r="C7" s="110"/>
      <c r="D7" s="110"/>
      <c r="E7" s="111"/>
      <c r="F7" s="111"/>
      <c r="G7" s="111"/>
      <c r="H7" s="111"/>
      <c r="I7" s="111"/>
      <c r="J7" s="111"/>
      <c r="K7" s="111"/>
      <c r="L7" s="1228"/>
      <c r="M7" s="702"/>
      <c r="N7" s="702"/>
    </row>
    <row r="8" spans="1:15" s="108" customFormat="1">
      <c r="A8" s="109" t="s">
        <v>31</v>
      </c>
      <c r="B8" s="124" t="str">
        <f>ORÇAMENTO!$C$8</f>
        <v>PREFEITURA MUNICIPAL DE SANTO ANTONIO DO LESTE</v>
      </c>
      <c r="C8" s="110"/>
      <c r="D8" s="110"/>
      <c r="E8" s="111"/>
      <c r="F8" s="111"/>
      <c r="G8" s="111"/>
      <c r="H8" s="111"/>
      <c r="I8" s="111"/>
      <c r="J8" s="111"/>
      <c r="K8" s="111"/>
      <c r="L8" s="1228"/>
      <c r="M8" s="702"/>
      <c r="N8" s="702"/>
    </row>
    <row r="9" spans="1:15" s="108" customFormat="1" ht="13.5" thickBot="1">
      <c r="A9" s="153" t="s">
        <v>15</v>
      </c>
      <c r="B9" s="1243" t="str">
        <f>ORÇAMENTO!$C$9</f>
        <v>JANEIRO/2022</v>
      </c>
      <c r="C9" s="1221"/>
      <c r="D9" s="1221"/>
      <c r="E9" s="1223"/>
      <c r="F9" s="1223"/>
      <c r="G9" s="1223"/>
      <c r="H9" s="1223"/>
      <c r="I9" s="1223"/>
      <c r="J9" s="1223"/>
      <c r="K9" s="1223"/>
      <c r="L9" s="1229"/>
      <c r="M9" s="702"/>
      <c r="N9" s="702"/>
    </row>
    <row r="10" spans="1:15" ht="13.5" thickBot="1">
      <c r="A10" s="1241"/>
      <c r="B10" s="702"/>
      <c r="C10" s="702"/>
      <c r="D10" s="702"/>
      <c r="E10" s="702"/>
      <c r="F10" s="702"/>
      <c r="G10" s="702"/>
      <c r="H10" s="702"/>
      <c r="I10" s="702"/>
      <c r="J10" s="702"/>
      <c r="K10" s="702"/>
      <c r="L10" s="1220"/>
      <c r="N10" s="702"/>
    </row>
    <row r="11" spans="1:15" ht="21" customHeight="1">
      <c r="A11" s="2448" t="s">
        <v>4219</v>
      </c>
      <c r="B11" s="2449"/>
      <c r="C11" s="2449"/>
      <c r="D11" s="2449"/>
      <c r="E11" s="2449"/>
      <c r="F11" s="2449"/>
      <c r="G11" s="2449"/>
      <c r="H11" s="2449"/>
      <c r="I11" s="2449"/>
      <c r="J11" s="2449"/>
      <c r="K11" s="2449"/>
      <c r="L11" s="2450"/>
    </row>
    <row r="12" spans="1:15" ht="19.5" customHeight="1">
      <c r="A12" s="820" t="s">
        <v>4220</v>
      </c>
      <c r="B12" s="704"/>
      <c r="C12" s="704"/>
      <c r="D12" s="704"/>
      <c r="E12" s="705" t="s">
        <v>4221</v>
      </c>
      <c r="F12" s="704" t="s">
        <v>4222</v>
      </c>
      <c r="G12" s="704"/>
      <c r="H12" s="704"/>
      <c r="I12" s="706"/>
      <c r="J12" s="705" t="s">
        <v>4223</v>
      </c>
      <c r="K12" s="707" t="str">
        <f>'1109697'!K12</f>
        <v>abril/2020</v>
      </c>
      <c r="L12" s="821"/>
    </row>
    <row r="13" spans="1:15" ht="21" customHeight="1">
      <c r="A13" s="2488" t="s">
        <v>8807</v>
      </c>
      <c r="B13" s="2489"/>
      <c r="C13" s="2489"/>
      <c r="D13" s="2489"/>
      <c r="E13" s="2489"/>
      <c r="F13" s="2489"/>
      <c r="G13" s="2489"/>
      <c r="H13" s="2489"/>
      <c r="I13" s="2489"/>
      <c r="J13" s="710" t="s">
        <v>4224</v>
      </c>
      <c r="K13" s="711">
        <v>457.16</v>
      </c>
      <c r="L13" s="822" t="s">
        <v>3367</v>
      </c>
    </row>
    <row r="14" spans="1:15" ht="14.25" customHeight="1">
      <c r="A14" s="2356" t="s">
        <v>4226</v>
      </c>
      <c r="B14" s="2359" t="s">
        <v>4227</v>
      </c>
      <c r="C14" s="712"/>
      <c r="D14" s="2359" t="s">
        <v>4228</v>
      </c>
      <c r="E14" s="2359" t="s">
        <v>4229</v>
      </c>
      <c r="F14" s="2362"/>
      <c r="G14" s="2364" t="s">
        <v>4230</v>
      </c>
      <c r="H14" s="2365"/>
      <c r="I14" s="2366"/>
      <c r="J14" s="2364" t="s">
        <v>4231</v>
      </c>
      <c r="K14" s="2365"/>
      <c r="L14" s="2367"/>
    </row>
    <row r="15" spans="1:15" ht="12.75" customHeight="1">
      <c r="A15" s="2357"/>
      <c r="B15" s="2360"/>
      <c r="C15" s="713"/>
      <c r="D15" s="2360"/>
      <c r="E15" s="2361"/>
      <c r="F15" s="2363"/>
      <c r="G15" s="2364" t="s">
        <v>4232</v>
      </c>
      <c r="H15" s="2366"/>
      <c r="I15" s="793" t="s">
        <v>4233</v>
      </c>
      <c r="J15" s="2364" t="s">
        <v>4232</v>
      </c>
      <c r="K15" s="2365"/>
      <c r="L15" s="823" t="s">
        <v>4233</v>
      </c>
    </row>
    <row r="16" spans="1:15" ht="12.75" customHeight="1">
      <c r="A16" s="2358"/>
      <c r="B16" s="2361"/>
      <c r="C16" s="714"/>
      <c r="D16" s="2361"/>
      <c r="E16" s="792" t="s">
        <v>4234</v>
      </c>
      <c r="F16" s="792" t="s">
        <v>4235</v>
      </c>
      <c r="G16" s="791" t="s">
        <v>4236</v>
      </c>
      <c r="H16" s="792" t="s">
        <v>4237</v>
      </c>
      <c r="I16" s="715" t="s">
        <v>4238</v>
      </c>
      <c r="J16" s="791" t="s">
        <v>4236</v>
      </c>
      <c r="K16" s="792" t="s">
        <v>4237</v>
      </c>
      <c r="L16" s="824" t="s">
        <v>4238</v>
      </c>
    </row>
    <row r="17" spans="1:14" ht="22.5" customHeight="1">
      <c r="A17" s="825" t="s">
        <v>4135</v>
      </c>
      <c r="B17" s="2476" t="s">
        <v>4349</v>
      </c>
      <c r="C17" s="2476"/>
      <c r="D17" s="841">
        <v>3</v>
      </c>
      <c r="E17" s="841">
        <v>0.86</v>
      </c>
      <c r="F17" s="841">
        <v>0.14000000000000001</v>
      </c>
      <c r="G17" s="719">
        <f>VLOOKUP(A17,'SERVIÇO OUT SICRO '!$B:$J,6,FALSE)</f>
        <v>228.20939999999999</v>
      </c>
      <c r="H17" s="719">
        <f>VLOOKUP(A17,'SERVIÇO OUT SICRO '!B:J,7,FALSE)</f>
        <v>65.061599999999999</v>
      </c>
      <c r="I17" s="721">
        <f>D17*((E17*G17)+(H17*F17))</f>
        <v>616.10612399999991</v>
      </c>
      <c r="J17" s="719">
        <f>VLOOKUP(A17,'SERVIÇO OUT SICRO '!$B:$J,8,FALSE)</f>
        <v>225.76410000000001</v>
      </c>
      <c r="K17" s="719">
        <f>VLOOKUP(A17,'SERVIÇO OUT SICRO '!$B:$J,9,FALSE)</f>
        <v>62.616300000000003</v>
      </c>
      <c r="L17" s="880">
        <f>D17*((E17*J17)+(K17*F17))</f>
        <v>608.77022399999998</v>
      </c>
    </row>
    <row r="18" spans="1:14" ht="12.75" customHeight="1">
      <c r="A18" s="2371" t="s">
        <v>4241</v>
      </c>
      <c r="B18" s="2372"/>
      <c r="C18" s="2372"/>
      <c r="D18" s="2372"/>
      <c r="E18" s="2372"/>
      <c r="F18" s="2372"/>
      <c r="G18" s="2372"/>
      <c r="H18" s="723"/>
      <c r="I18" s="724">
        <f>SUM(I17:I17)</f>
        <v>616.10612399999991</v>
      </c>
      <c r="J18" s="725"/>
      <c r="K18" s="726"/>
      <c r="L18" s="826">
        <f>SUM(L17:L17)</f>
        <v>608.77022399999998</v>
      </c>
      <c r="N18" s="728"/>
    </row>
    <row r="19" spans="1:14" ht="8.1" customHeight="1">
      <c r="A19" s="827"/>
      <c r="B19" s="795"/>
      <c r="C19" s="795"/>
      <c r="D19" s="795"/>
      <c r="E19" s="795"/>
      <c r="F19" s="795"/>
      <c r="G19" s="795"/>
      <c r="H19" s="795"/>
      <c r="I19" s="729"/>
      <c r="J19" s="725"/>
      <c r="K19" s="726"/>
      <c r="L19" s="835"/>
      <c r="N19" s="728"/>
    </row>
    <row r="20" spans="1:14" ht="12.75" customHeight="1">
      <c r="A20" s="2356" t="s">
        <v>3924</v>
      </c>
      <c r="B20" s="2359" t="s">
        <v>4242</v>
      </c>
      <c r="C20" s="797"/>
      <c r="D20" s="2359" t="s">
        <v>4228</v>
      </c>
      <c r="E20" s="2359" t="s">
        <v>30</v>
      </c>
      <c r="F20" s="797"/>
      <c r="G20" s="2364" t="s">
        <v>4230</v>
      </c>
      <c r="H20" s="2365"/>
      <c r="I20" s="2366"/>
      <c r="J20" s="2364" t="s">
        <v>4231</v>
      </c>
      <c r="K20" s="2365"/>
      <c r="L20" s="2367"/>
      <c r="N20" s="728"/>
    </row>
    <row r="21" spans="1:14" ht="12.75" customHeight="1">
      <c r="A21" s="2358"/>
      <c r="B21" s="2361"/>
      <c r="C21" s="714"/>
      <c r="D21" s="2361"/>
      <c r="E21" s="2361"/>
      <c r="F21" s="730"/>
      <c r="G21" s="791" t="s">
        <v>4243</v>
      </c>
      <c r="H21" s="2361" t="s">
        <v>4244</v>
      </c>
      <c r="I21" s="2363"/>
      <c r="J21" s="791" t="s">
        <v>4243</v>
      </c>
      <c r="K21" s="2361" t="s">
        <v>4244</v>
      </c>
      <c r="L21" s="2373"/>
    </row>
    <row r="22" spans="1:14" ht="3.75" customHeight="1">
      <c r="A22" s="829"/>
      <c r="B22" s="731"/>
      <c r="C22" s="717"/>
      <c r="D22" s="732"/>
      <c r="E22" s="732"/>
      <c r="F22" s="702"/>
      <c r="G22" s="719"/>
      <c r="H22" s="2368"/>
      <c r="I22" s="2369"/>
      <c r="J22" s="719"/>
      <c r="K22" s="2368"/>
      <c r="L22" s="2370"/>
    </row>
    <row r="23" spans="1:14" ht="12.75" customHeight="1">
      <c r="A23" s="2371" t="s">
        <v>4250</v>
      </c>
      <c r="B23" s="2372"/>
      <c r="C23" s="2372"/>
      <c r="D23" s="2372"/>
      <c r="E23" s="2372"/>
      <c r="F23" s="2372"/>
      <c r="G23" s="2372"/>
      <c r="H23" s="2374">
        <f>SUM(H22:I22)</f>
        <v>0</v>
      </c>
      <c r="I23" s="2374"/>
      <c r="J23" s="734"/>
      <c r="K23" s="2374">
        <f>SUM(K22:L22)</f>
        <v>0</v>
      </c>
      <c r="L23" s="2376"/>
    </row>
    <row r="24" spans="1:14" ht="8.1" customHeight="1">
      <c r="A24" s="827"/>
      <c r="B24" s="795"/>
      <c r="C24" s="795"/>
      <c r="D24" s="795"/>
      <c r="E24" s="795"/>
      <c r="F24" s="795"/>
      <c r="G24" s="795"/>
      <c r="H24" s="796"/>
      <c r="I24" s="796"/>
      <c r="J24" s="735"/>
      <c r="K24" s="796"/>
      <c r="L24" s="830"/>
    </row>
    <row r="25" spans="1:14">
      <c r="A25" s="2377" t="s">
        <v>4251</v>
      </c>
      <c r="B25" s="2378"/>
      <c r="C25" s="2378"/>
      <c r="D25" s="2378"/>
      <c r="E25" s="2378"/>
      <c r="F25" s="2379"/>
      <c r="G25" s="2364" t="s">
        <v>4230</v>
      </c>
      <c r="H25" s="2365"/>
      <c r="I25" s="2366"/>
      <c r="J25" s="2364" t="s">
        <v>4231</v>
      </c>
      <c r="K25" s="2365"/>
      <c r="L25" s="2367"/>
    </row>
    <row r="26" spans="1:14">
      <c r="A26" s="2380"/>
      <c r="B26" s="2381"/>
      <c r="C26" s="2381"/>
      <c r="D26" s="2381"/>
      <c r="E26" s="2381"/>
      <c r="F26" s="2382"/>
      <c r="G26" s="2383">
        <f>(H23+I18)/K13</f>
        <v>1.3476816081896925</v>
      </c>
      <c r="H26" s="2384"/>
      <c r="I26" s="2385"/>
      <c r="J26" s="2383">
        <f>(K23+L18)/K13</f>
        <v>1.3316349286901741</v>
      </c>
      <c r="K26" s="2384"/>
      <c r="L26" s="2386"/>
    </row>
    <row r="27" spans="1:14" ht="8.1" customHeight="1">
      <c r="A27" s="831"/>
      <c r="B27" s="736"/>
      <c r="C27" s="736"/>
      <c r="D27" s="736"/>
      <c r="E27" s="736"/>
      <c r="F27" s="736"/>
      <c r="G27" s="736"/>
      <c r="H27" s="736"/>
      <c r="I27" s="736"/>
      <c r="J27" s="736"/>
      <c r="K27" s="737"/>
      <c r="L27" s="832"/>
    </row>
    <row r="28" spans="1:14" ht="15" customHeight="1">
      <c r="A28" s="833" t="s">
        <v>4252</v>
      </c>
      <c r="B28" s="794" t="s">
        <v>4253</v>
      </c>
      <c r="C28" s="738"/>
      <c r="D28" s="794" t="s">
        <v>4228</v>
      </c>
      <c r="E28" s="794" t="s">
        <v>4254</v>
      </c>
      <c r="F28" s="738"/>
      <c r="G28" s="710"/>
      <c r="H28" s="710" t="s">
        <v>4255</v>
      </c>
      <c r="I28" s="710"/>
      <c r="J28" s="794"/>
      <c r="K28" s="2365" t="s">
        <v>4256</v>
      </c>
      <c r="L28" s="2367"/>
      <c r="M28" s="739"/>
    </row>
    <row r="29" spans="1:14" ht="6" customHeight="1">
      <c r="A29" s="834"/>
      <c r="B29" s="799"/>
      <c r="C29" s="819"/>
      <c r="D29" s="799"/>
      <c r="E29" s="799"/>
      <c r="F29" s="819"/>
      <c r="G29" s="2444"/>
      <c r="H29" s="2444"/>
      <c r="I29" s="2444"/>
      <c r="J29" s="799"/>
      <c r="K29" s="2444"/>
      <c r="L29" s="2445"/>
      <c r="M29" s="739"/>
    </row>
    <row r="30" spans="1:14">
      <c r="A30" s="2371" t="s">
        <v>4257</v>
      </c>
      <c r="B30" s="2372"/>
      <c r="C30" s="2372"/>
      <c r="D30" s="2372"/>
      <c r="E30" s="2372"/>
      <c r="F30" s="2372"/>
      <c r="G30" s="2372"/>
      <c r="H30" s="2372"/>
      <c r="I30" s="2372"/>
      <c r="J30" s="2372"/>
      <c r="K30" s="2387">
        <f>SUM(K29:L29)</f>
        <v>0</v>
      </c>
      <c r="L30" s="2388"/>
      <c r="M30" s="740"/>
    </row>
    <row r="31" spans="1:14" ht="8.1" customHeight="1">
      <c r="A31" s="827"/>
      <c r="B31" s="795"/>
      <c r="C31" s="795"/>
      <c r="D31" s="795"/>
      <c r="E31" s="795"/>
      <c r="F31" s="795"/>
      <c r="G31" s="795"/>
      <c r="H31" s="795"/>
      <c r="I31" s="795"/>
      <c r="J31" s="795"/>
      <c r="K31" s="798"/>
      <c r="L31" s="835"/>
      <c r="M31" s="740"/>
    </row>
    <row r="32" spans="1:14">
      <c r="A32" s="2356" t="s">
        <v>4258</v>
      </c>
      <c r="B32" s="2359" t="s">
        <v>4259</v>
      </c>
      <c r="C32" s="797"/>
      <c r="D32" s="2359"/>
      <c r="E32" s="2359" t="s">
        <v>4228</v>
      </c>
      <c r="F32" s="2362" t="s">
        <v>4254</v>
      </c>
      <c r="G32" s="2364" t="s">
        <v>4230</v>
      </c>
      <c r="H32" s="2365"/>
      <c r="I32" s="2366"/>
      <c r="J32" s="2364" t="s">
        <v>4231</v>
      </c>
      <c r="K32" s="2365"/>
      <c r="L32" s="2367"/>
      <c r="M32" s="740"/>
    </row>
    <row r="33" spans="1:15">
      <c r="A33" s="2358"/>
      <c r="B33" s="2361"/>
      <c r="C33" s="714"/>
      <c r="D33" s="2361"/>
      <c r="E33" s="2361"/>
      <c r="F33" s="2363"/>
      <c r="G33" s="791" t="s">
        <v>4256</v>
      </c>
      <c r="H33" s="2361" t="s">
        <v>4260</v>
      </c>
      <c r="I33" s="2363"/>
      <c r="J33" s="791" t="s">
        <v>4256</v>
      </c>
      <c r="K33" s="2361" t="s">
        <v>4260</v>
      </c>
      <c r="L33" s="2373"/>
      <c r="M33" s="740"/>
    </row>
    <row r="34" spans="1:15" ht="6.75" customHeight="1">
      <c r="A34" s="836"/>
      <c r="B34" s="2396"/>
      <c r="C34" s="2396"/>
      <c r="D34" s="847"/>
      <c r="E34" s="840"/>
      <c r="F34" s="847"/>
      <c r="G34" s="800"/>
      <c r="H34" s="2389"/>
      <c r="I34" s="2389"/>
      <c r="J34" s="743"/>
      <c r="K34" s="2389"/>
      <c r="L34" s="2391"/>
      <c r="M34" s="740"/>
    </row>
    <row r="35" spans="1:15">
      <c r="A35" s="2371" t="s">
        <v>4262</v>
      </c>
      <c r="B35" s="2372"/>
      <c r="C35" s="2372"/>
      <c r="D35" s="2372"/>
      <c r="E35" s="2372"/>
      <c r="F35" s="2372"/>
      <c r="G35" s="2372"/>
      <c r="H35" s="2392">
        <f>H34</f>
        <v>0</v>
      </c>
      <c r="I35" s="2392"/>
      <c r="J35" s="744"/>
      <c r="K35" s="2394">
        <f>K34</f>
        <v>0</v>
      </c>
      <c r="L35" s="2395"/>
      <c r="M35" s="740"/>
    </row>
    <row r="36" spans="1:15" ht="8.1" customHeight="1">
      <c r="A36" s="831"/>
      <c r="B36" s="736"/>
      <c r="C36" s="736"/>
      <c r="D36" s="736"/>
      <c r="E36" s="745"/>
      <c r="F36" s="745"/>
      <c r="G36" s="745"/>
      <c r="H36" s="745"/>
      <c r="I36" s="745"/>
      <c r="J36" s="745"/>
      <c r="K36" s="746"/>
      <c r="L36" s="837"/>
      <c r="M36" s="740"/>
    </row>
    <row r="37" spans="1:15">
      <c r="A37" s="2356" t="s">
        <v>4263</v>
      </c>
      <c r="B37" s="2359" t="s">
        <v>4264</v>
      </c>
      <c r="C37" s="797"/>
      <c r="D37" s="2359" t="s">
        <v>28</v>
      </c>
      <c r="E37" s="2359" t="s">
        <v>4228</v>
      </c>
      <c r="F37" s="2362" t="s">
        <v>4254</v>
      </c>
      <c r="G37" s="2364" t="s">
        <v>4230</v>
      </c>
      <c r="H37" s="2365"/>
      <c r="I37" s="2366"/>
      <c r="J37" s="2364" t="s">
        <v>4231</v>
      </c>
      <c r="K37" s="2365"/>
      <c r="L37" s="2367"/>
      <c r="M37" s="740"/>
    </row>
    <row r="38" spans="1:15">
      <c r="A38" s="2358"/>
      <c r="B38" s="2361"/>
      <c r="C38" s="714"/>
      <c r="D38" s="2361"/>
      <c r="E38" s="2361"/>
      <c r="F38" s="2363"/>
      <c r="G38" s="791" t="s">
        <v>4256</v>
      </c>
      <c r="H38" s="2361" t="s">
        <v>4260</v>
      </c>
      <c r="I38" s="2363"/>
      <c r="J38" s="791" t="s">
        <v>4256</v>
      </c>
      <c r="K38" s="2361" t="s">
        <v>4260</v>
      </c>
      <c r="L38" s="2373"/>
      <c r="M38" s="740"/>
    </row>
    <row r="39" spans="1:15" ht="5.25" customHeight="1">
      <c r="A39" s="836"/>
      <c r="B39" s="2396"/>
      <c r="C39" s="2396"/>
      <c r="D39" s="747"/>
      <c r="E39" s="747"/>
      <c r="F39" s="747"/>
      <c r="G39" s="850"/>
      <c r="H39" s="2397"/>
      <c r="I39" s="2398"/>
      <c r="J39" s="850"/>
      <c r="K39" s="2397"/>
      <c r="L39" s="2443"/>
      <c r="M39" s="740"/>
    </row>
    <row r="40" spans="1:15">
      <c r="A40" s="2371" t="s">
        <v>4266</v>
      </c>
      <c r="B40" s="2372"/>
      <c r="C40" s="2372"/>
      <c r="D40" s="2372"/>
      <c r="E40" s="2372"/>
      <c r="F40" s="2372"/>
      <c r="G40" s="2372"/>
      <c r="H40" s="2392">
        <f>SUM(H39:I39)</f>
        <v>0</v>
      </c>
      <c r="I40" s="2393"/>
      <c r="J40" s="749"/>
      <c r="K40" s="2392">
        <f>SUM(K39:L39)</f>
        <v>0</v>
      </c>
      <c r="L40" s="2401"/>
      <c r="M40" s="740"/>
    </row>
    <row r="41" spans="1:15" ht="8.1" customHeight="1">
      <c r="A41" s="831"/>
      <c r="B41" s="736"/>
      <c r="C41" s="736"/>
      <c r="D41" s="736"/>
      <c r="E41" s="745"/>
      <c r="F41" s="745"/>
      <c r="G41" s="745"/>
      <c r="H41" s="745"/>
      <c r="I41" s="745"/>
      <c r="J41" s="745"/>
      <c r="K41" s="746"/>
      <c r="L41" s="837"/>
      <c r="M41" s="740"/>
    </row>
    <row r="42" spans="1:15">
      <c r="A42" s="2356" t="s">
        <v>4267</v>
      </c>
      <c r="B42" s="2359" t="s">
        <v>4268</v>
      </c>
      <c r="C42" s="797"/>
      <c r="D42" s="750"/>
      <c r="E42" s="2359" t="s">
        <v>4228</v>
      </c>
      <c r="F42" s="2359" t="s">
        <v>4254</v>
      </c>
      <c r="G42" s="2365" t="s">
        <v>27</v>
      </c>
      <c r="H42" s="2365"/>
      <c r="I42" s="2365"/>
      <c r="J42" s="2359" t="s">
        <v>4256</v>
      </c>
      <c r="K42" s="2359"/>
      <c r="L42" s="2402"/>
      <c r="M42" s="740"/>
    </row>
    <row r="43" spans="1:15">
      <c r="A43" s="2358"/>
      <c r="B43" s="2361"/>
      <c r="C43" s="714"/>
      <c r="D43" s="730"/>
      <c r="E43" s="2361"/>
      <c r="F43" s="2361"/>
      <c r="G43" s="792" t="s">
        <v>2800</v>
      </c>
      <c r="H43" s="792" t="s">
        <v>2801</v>
      </c>
      <c r="I43" s="792" t="s">
        <v>2802</v>
      </c>
      <c r="J43" s="2361"/>
      <c r="K43" s="2361"/>
      <c r="L43" s="2373"/>
      <c r="M43" s="740"/>
    </row>
    <row r="44" spans="1:15" ht="8.25" customHeight="1">
      <c r="A44" s="838"/>
      <c r="B44" s="2396"/>
      <c r="C44" s="2396"/>
      <c r="D44" s="752"/>
      <c r="E44" s="747"/>
      <c r="F44" s="747"/>
      <c r="G44" s="747"/>
      <c r="H44" s="747"/>
      <c r="I44" s="747"/>
      <c r="J44" s="753"/>
      <c r="K44" s="754"/>
      <c r="L44" s="839"/>
      <c r="M44" s="740"/>
    </row>
    <row r="45" spans="1:15" ht="8.1" customHeight="1">
      <c r="A45" s="831"/>
      <c r="B45" s="736"/>
      <c r="C45" s="736"/>
      <c r="D45" s="736"/>
      <c r="E45" s="745"/>
      <c r="F45" s="745"/>
      <c r="G45" s="745"/>
      <c r="H45" s="745"/>
      <c r="I45" s="745"/>
      <c r="J45" s="745"/>
      <c r="K45" s="746"/>
      <c r="L45" s="837"/>
      <c r="M45" s="740"/>
    </row>
    <row r="46" spans="1:15">
      <c r="A46" s="2377" t="s">
        <v>4270</v>
      </c>
      <c r="B46" s="2378"/>
      <c r="C46" s="2378"/>
      <c r="D46" s="2378"/>
      <c r="E46" s="2378"/>
      <c r="F46" s="2379"/>
      <c r="G46" s="2364" t="s">
        <v>4230</v>
      </c>
      <c r="H46" s="2365"/>
      <c r="I46" s="2366"/>
      <c r="J46" s="2364" t="s">
        <v>4231</v>
      </c>
      <c r="K46" s="2365"/>
      <c r="L46" s="2367"/>
      <c r="M46" s="740"/>
    </row>
    <row r="47" spans="1:15" ht="15" customHeight="1">
      <c r="A47" s="2380"/>
      <c r="B47" s="2381"/>
      <c r="C47" s="2381"/>
      <c r="D47" s="2381"/>
      <c r="E47" s="2381"/>
      <c r="F47" s="2382"/>
      <c r="G47" s="2469">
        <f>ROUND(H40+K30+H35+G26,2)</f>
        <v>1.35</v>
      </c>
      <c r="H47" s="2470"/>
      <c r="I47" s="2471"/>
      <c r="J47" s="2472">
        <f>ROUND(K40+K35+K30+J26,2)</f>
        <v>1.33</v>
      </c>
      <c r="K47" s="2472"/>
      <c r="L47" s="2473"/>
    </row>
    <row r="48" spans="1:15" s="702" customFormat="1">
      <c r="A48" s="2464" t="s">
        <v>4273</v>
      </c>
      <c r="B48" s="2404"/>
      <c r="C48" s="2404"/>
      <c r="D48" s="2404"/>
      <c r="E48" s="2404"/>
      <c r="F48" s="2404"/>
      <c r="G48" s="2404"/>
      <c r="H48" s="2404"/>
      <c r="I48" s="2404"/>
      <c r="J48" s="2404"/>
      <c r="K48" s="2404"/>
      <c r="L48" s="2465"/>
      <c r="N48" s="703"/>
      <c r="O48" s="703"/>
    </row>
    <row r="49" spans="1:15" s="702" customFormat="1" ht="13.5" thickBot="1">
      <c r="A49" s="2466" t="s">
        <v>4274</v>
      </c>
      <c r="B49" s="2467"/>
      <c r="C49" s="2467"/>
      <c r="D49" s="2467"/>
      <c r="E49" s="2467"/>
      <c r="F49" s="2467"/>
      <c r="G49" s="2467"/>
      <c r="H49" s="2467"/>
      <c r="I49" s="2467"/>
      <c r="J49" s="2467"/>
      <c r="K49" s="2467"/>
      <c r="L49" s="2468"/>
      <c r="N49" s="703"/>
      <c r="O49" s="703"/>
    </row>
  </sheetData>
  <mergeCells count="84">
    <mergeCell ref="A1:L1"/>
    <mergeCell ref="A2:L2"/>
    <mergeCell ref="A3:L3"/>
    <mergeCell ref="A4:L4"/>
    <mergeCell ref="A5:L5"/>
    <mergeCell ref="A11:L11"/>
    <mergeCell ref="A14:A16"/>
    <mergeCell ref="B14:B16"/>
    <mergeCell ref="D14:D16"/>
    <mergeCell ref="E14:F15"/>
    <mergeCell ref="G14:I14"/>
    <mergeCell ref="J14:L14"/>
    <mergeCell ref="G15:H15"/>
    <mergeCell ref="J15:K15"/>
    <mergeCell ref="A13:I13"/>
    <mergeCell ref="A23:G23"/>
    <mergeCell ref="H23:I23"/>
    <mergeCell ref="K23:L23"/>
    <mergeCell ref="B17:C17"/>
    <mergeCell ref="A18:G18"/>
    <mergeCell ref="A20:A21"/>
    <mergeCell ref="B20:B21"/>
    <mergeCell ref="D20:D21"/>
    <mergeCell ref="E20:E21"/>
    <mergeCell ref="G20:I20"/>
    <mergeCell ref="K28:L28"/>
    <mergeCell ref="J20:L20"/>
    <mergeCell ref="H21:I21"/>
    <mergeCell ref="K21:L21"/>
    <mergeCell ref="H22:I22"/>
    <mergeCell ref="K22:L22"/>
    <mergeCell ref="A25:F26"/>
    <mergeCell ref="G25:I25"/>
    <mergeCell ref="J25:L25"/>
    <mergeCell ref="G26:I26"/>
    <mergeCell ref="J26:L26"/>
    <mergeCell ref="G29:I29"/>
    <mergeCell ref="K29:L29"/>
    <mergeCell ref="A30:J30"/>
    <mergeCell ref="K30:L30"/>
    <mergeCell ref="A32:A33"/>
    <mergeCell ref="B32:B33"/>
    <mergeCell ref="D32:D33"/>
    <mergeCell ref="E32:E33"/>
    <mergeCell ref="F32:F33"/>
    <mergeCell ref="G32:I32"/>
    <mergeCell ref="J32:L32"/>
    <mergeCell ref="H33:I33"/>
    <mergeCell ref="K33:L33"/>
    <mergeCell ref="B34:C34"/>
    <mergeCell ref="H34:I34"/>
    <mergeCell ref="K34:L34"/>
    <mergeCell ref="A35:G35"/>
    <mergeCell ref="H35:I35"/>
    <mergeCell ref="K35:L35"/>
    <mergeCell ref="A37:A38"/>
    <mergeCell ref="B37:B38"/>
    <mergeCell ref="D37:D38"/>
    <mergeCell ref="E37:E38"/>
    <mergeCell ref="F37:F38"/>
    <mergeCell ref="G37:I37"/>
    <mergeCell ref="J37:L37"/>
    <mergeCell ref="J42:L43"/>
    <mergeCell ref="H38:I38"/>
    <mergeCell ref="K38:L38"/>
    <mergeCell ref="B39:C39"/>
    <mergeCell ref="H39:I39"/>
    <mergeCell ref="K39:L39"/>
    <mergeCell ref="A40:G40"/>
    <mergeCell ref="H40:I40"/>
    <mergeCell ref="K40:L40"/>
    <mergeCell ref="A42:A43"/>
    <mergeCell ref="B42:B43"/>
    <mergeCell ref="E42:E43"/>
    <mergeCell ref="F42:F43"/>
    <mergeCell ref="G42:I42"/>
    <mergeCell ref="A48:L48"/>
    <mergeCell ref="A49:L49"/>
    <mergeCell ref="B44:C44"/>
    <mergeCell ref="A46:F47"/>
    <mergeCell ref="G46:I46"/>
    <mergeCell ref="J46:L46"/>
    <mergeCell ref="G47:I47"/>
    <mergeCell ref="J47:L47"/>
  </mergeCells>
  <printOptions horizontalCentered="1"/>
  <pageMargins left="0.78740157480314965" right="0.19685039370078741" top="0.39370078740157483" bottom="0.78740157480314965" header="0.11811023622047245" footer="0.31496062992125984"/>
  <pageSetup paperSize="9" scale="54" firstPageNumber="41" fitToHeight="100" orientation="portrait" r:id="rId1"/>
  <headerFooter scaleWithDoc="0">
    <oddHeader>&amp;RPágina &amp;P de &amp;N</oddHeader>
    <oddFooter>&amp;R&amp;G</oddFooter>
  </headerFooter>
  <drawing r:id="rId2"/>
  <legacyDrawingHF r:id="rId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Planilha44">
    <tabColor rgb="FFFF0000"/>
    <pageSetUpPr fitToPage="1"/>
  </sheetPr>
  <dimension ref="A1:O50"/>
  <sheetViews>
    <sheetView showGridLines="0" view="pageBreakPreview" zoomScaleNormal="95" zoomScaleSheetLayoutView="100" workbookViewId="0">
      <selection activeCell="L15" sqref="L15"/>
    </sheetView>
  </sheetViews>
  <sheetFormatPr defaultRowHeight="12.75"/>
  <cols>
    <col min="1" max="1" width="15.85546875" style="703" customWidth="1"/>
    <col min="2" max="2" width="28.85546875" style="703" customWidth="1"/>
    <col min="3" max="3" width="14.140625" style="703" customWidth="1"/>
    <col min="4" max="4" width="10" style="703" customWidth="1"/>
    <col min="5" max="5" width="12" style="703" customWidth="1"/>
    <col min="6" max="8" width="12.85546875" style="703" customWidth="1"/>
    <col min="9" max="9" width="11.85546875" style="703" customWidth="1"/>
    <col min="10" max="10" width="13.28515625" style="703" customWidth="1"/>
    <col min="11" max="11" width="14.5703125" style="703" customWidth="1"/>
    <col min="12" max="12" width="12.42578125" style="703" customWidth="1"/>
    <col min="13" max="13" width="2.7109375" style="702" customWidth="1"/>
    <col min="14" max="256" width="9.140625" style="703"/>
    <col min="257" max="257" width="15.85546875" style="703" customWidth="1"/>
    <col min="258" max="258" width="28.85546875" style="703" customWidth="1"/>
    <col min="259" max="259" width="10.42578125" style="703" customWidth="1"/>
    <col min="260" max="260" width="10" style="703" customWidth="1"/>
    <col min="261" max="261" width="12" style="703" customWidth="1"/>
    <col min="262" max="264" width="12.85546875" style="703" customWidth="1"/>
    <col min="265" max="265" width="11.85546875" style="703" customWidth="1"/>
    <col min="266" max="266" width="13.28515625" style="703" customWidth="1"/>
    <col min="267" max="267" width="14.5703125" style="703" customWidth="1"/>
    <col min="268" max="268" width="12.42578125" style="703" customWidth="1"/>
    <col min="269" max="269" width="2.7109375" style="703" customWidth="1"/>
    <col min="270" max="512" width="9.140625" style="703"/>
    <col min="513" max="513" width="15.85546875" style="703" customWidth="1"/>
    <col min="514" max="514" width="28.85546875" style="703" customWidth="1"/>
    <col min="515" max="515" width="10.42578125" style="703" customWidth="1"/>
    <col min="516" max="516" width="10" style="703" customWidth="1"/>
    <col min="517" max="517" width="12" style="703" customWidth="1"/>
    <col min="518" max="520" width="12.85546875" style="703" customWidth="1"/>
    <col min="521" max="521" width="11.85546875" style="703" customWidth="1"/>
    <col min="522" max="522" width="13.28515625" style="703" customWidth="1"/>
    <col min="523" max="523" width="14.5703125" style="703" customWidth="1"/>
    <col min="524" max="524" width="12.42578125" style="703" customWidth="1"/>
    <col min="525" max="525" width="2.7109375" style="703" customWidth="1"/>
    <col min="526" max="768" width="9.140625" style="703"/>
    <col min="769" max="769" width="15.85546875" style="703" customWidth="1"/>
    <col min="770" max="770" width="28.85546875" style="703" customWidth="1"/>
    <col min="771" max="771" width="10.42578125" style="703" customWidth="1"/>
    <col min="772" max="772" width="10" style="703" customWidth="1"/>
    <col min="773" max="773" width="12" style="703" customWidth="1"/>
    <col min="774" max="776" width="12.85546875" style="703" customWidth="1"/>
    <col min="777" max="777" width="11.85546875" style="703" customWidth="1"/>
    <col min="778" max="778" width="13.28515625" style="703" customWidth="1"/>
    <col min="779" max="779" width="14.5703125" style="703" customWidth="1"/>
    <col min="780" max="780" width="12.42578125" style="703" customWidth="1"/>
    <col min="781" max="781" width="2.7109375" style="703" customWidth="1"/>
    <col min="782" max="1024" width="9.140625" style="703"/>
    <col min="1025" max="1025" width="15.85546875" style="703" customWidth="1"/>
    <col min="1026" max="1026" width="28.85546875" style="703" customWidth="1"/>
    <col min="1027" max="1027" width="10.42578125" style="703" customWidth="1"/>
    <col min="1028" max="1028" width="10" style="703" customWidth="1"/>
    <col min="1029" max="1029" width="12" style="703" customWidth="1"/>
    <col min="1030" max="1032" width="12.85546875" style="703" customWidth="1"/>
    <col min="1033" max="1033" width="11.85546875" style="703" customWidth="1"/>
    <col min="1034" max="1034" width="13.28515625" style="703" customWidth="1"/>
    <col min="1035" max="1035" width="14.5703125" style="703" customWidth="1"/>
    <col min="1036" max="1036" width="12.42578125" style="703" customWidth="1"/>
    <col min="1037" max="1037" width="2.7109375" style="703" customWidth="1"/>
    <col min="1038" max="1280" width="9.140625" style="703"/>
    <col min="1281" max="1281" width="15.85546875" style="703" customWidth="1"/>
    <col min="1282" max="1282" width="28.85546875" style="703" customWidth="1"/>
    <col min="1283" max="1283" width="10.42578125" style="703" customWidth="1"/>
    <col min="1284" max="1284" width="10" style="703" customWidth="1"/>
    <col min="1285" max="1285" width="12" style="703" customWidth="1"/>
    <col min="1286" max="1288" width="12.85546875" style="703" customWidth="1"/>
    <col min="1289" max="1289" width="11.85546875" style="703" customWidth="1"/>
    <col min="1290" max="1290" width="13.28515625" style="703" customWidth="1"/>
    <col min="1291" max="1291" width="14.5703125" style="703" customWidth="1"/>
    <col min="1292" max="1292" width="12.42578125" style="703" customWidth="1"/>
    <col min="1293" max="1293" width="2.7109375" style="703" customWidth="1"/>
    <col min="1294" max="1536" width="9.140625" style="703"/>
    <col min="1537" max="1537" width="15.85546875" style="703" customWidth="1"/>
    <col min="1538" max="1538" width="28.85546875" style="703" customWidth="1"/>
    <col min="1539" max="1539" width="10.42578125" style="703" customWidth="1"/>
    <col min="1540" max="1540" width="10" style="703" customWidth="1"/>
    <col min="1541" max="1541" width="12" style="703" customWidth="1"/>
    <col min="1542" max="1544" width="12.85546875" style="703" customWidth="1"/>
    <col min="1545" max="1545" width="11.85546875" style="703" customWidth="1"/>
    <col min="1546" max="1546" width="13.28515625" style="703" customWidth="1"/>
    <col min="1547" max="1547" width="14.5703125" style="703" customWidth="1"/>
    <col min="1548" max="1548" width="12.42578125" style="703" customWidth="1"/>
    <col min="1549" max="1549" width="2.7109375" style="703" customWidth="1"/>
    <col min="1550" max="1792" width="9.140625" style="703"/>
    <col min="1793" max="1793" width="15.85546875" style="703" customWidth="1"/>
    <col min="1794" max="1794" width="28.85546875" style="703" customWidth="1"/>
    <col min="1795" max="1795" width="10.42578125" style="703" customWidth="1"/>
    <col min="1796" max="1796" width="10" style="703" customWidth="1"/>
    <col min="1797" max="1797" width="12" style="703" customWidth="1"/>
    <col min="1798" max="1800" width="12.85546875" style="703" customWidth="1"/>
    <col min="1801" max="1801" width="11.85546875" style="703" customWidth="1"/>
    <col min="1802" max="1802" width="13.28515625" style="703" customWidth="1"/>
    <col min="1803" max="1803" width="14.5703125" style="703" customWidth="1"/>
    <col min="1804" max="1804" width="12.42578125" style="703" customWidth="1"/>
    <col min="1805" max="1805" width="2.7109375" style="703" customWidth="1"/>
    <col min="1806" max="2048" width="9.140625" style="703"/>
    <col min="2049" max="2049" width="15.85546875" style="703" customWidth="1"/>
    <col min="2050" max="2050" width="28.85546875" style="703" customWidth="1"/>
    <col min="2051" max="2051" width="10.42578125" style="703" customWidth="1"/>
    <col min="2052" max="2052" width="10" style="703" customWidth="1"/>
    <col min="2053" max="2053" width="12" style="703" customWidth="1"/>
    <col min="2054" max="2056" width="12.85546875" style="703" customWidth="1"/>
    <col min="2057" max="2057" width="11.85546875" style="703" customWidth="1"/>
    <col min="2058" max="2058" width="13.28515625" style="703" customWidth="1"/>
    <col min="2059" max="2059" width="14.5703125" style="703" customWidth="1"/>
    <col min="2060" max="2060" width="12.42578125" style="703" customWidth="1"/>
    <col min="2061" max="2061" width="2.7109375" style="703" customWidth="1"/>
    <col min="2062" max="2304" width="9.140625" style="703"/>
    <col min="2305" max="2305" width="15.85546875" style="703" customWidth="1"/>
    <col min="2306" max="2306" width="28.85546875" style="703" customWidth="1"/>
    <col min="2307" max="2307" width="10.42578125" style="703" customWidth="1"/>
    <col min="2308" max="2308" width="10" style="703" customWidth="1"/>
    <col min="2309" max="2309" width="12" style="703" customWidth="1"/>
    <col min="2310" max="2312" width="12.85546875" style="703" customWidth="1"/>
    <col min="2313" max="2313" width="11.85546875" style="703" customWidth="1"/>
    <col min="2314" max="2314" width="13.28515625" style="703" customWidth="1"/>
    <col min="2315" max="2315" width="14.5703125" style="703" customWidth="1"/>
    <col min="2316" max="2316" width="12.42578125" style="703" customWidth="1"/>
    <col min="2317" max="2317" width="2.7109375" style="703" customWidth="1"/>
    <col min="2318" max="2560" width="9.140625" style="703"/>
    <col min="2561" max="2561" width="15.85546875" style="703" customWidth="1"/>
    <col min="2562" max="2562" width="28.85546875" style="703" customWidth="1"/>
    <col min="2563" max="2563" width="10.42578125" style="703" customWidth="1"/>
    <col min="2564" max="2564" width="10" style="703" customWidth="1"/>
    <col min="2565" max="2565" width="12" style="703" customWidth="1"/>
    <col min="2566" max="2568" width="12.85546875" style="703" customWidth="1"/>
    <col min="2569" max="2569" width="11.85546875" style="703" customWidth="1"/>
    <col min="2570" max="2570" width="13.28515625" style="703" customWidth="1"/>
    <col min="2571" max="2571" width="14.5703125" style="703" customWidth="1"/>
    <col min="2572" max="2572" width="12.42578125" style="703" customWidth="1"/>
    <col min="2573" max="2573" width="2.7109375" style="703" customWidth="1"/>
    <col min="2574" max="2816" width="9.140625" style="703"/>
    <col min="2817" max="2817" width="15.85546875" style="703" customWidth="1"/>
    <col min="2818" max="2818" width="28.85546875" style="703" customWidth="1"/>
    <col min="2819" max="2819" width="10.42578125" style="703" customWidth="1"/>
    <col min="2820" max="2820" width="10" style="703" customWidth="1"/>
    <col min="2821" max="2821" width="12" style="703" customWidth="1"/>
    <col min="2822" max="2824" width="12.85546875" style="703" customWidth="1"/>
    <col min="2825" max="2825" width="11.85546875" style="703" customWidth="1"/>
    <col min="2826" max="2826" width="13.28515625" style="703" customWidth="1"/>
    <col min="2827" max="2827" width="14.5703125" style="703" customWidth="1"/>
    <col min="2828" max="2828" width="12.42578125" style="703" customWidth="1"/>
    <col min="2829" max="2829" width="2.7109375" style="703" customWidth="1"/>
    <col min="2830" max="3072" width="9.140625" style="703"/>
    <col min="3073" max="3073" width="15.85546875" style="703" customWidth="1"/>
    <col min="3074" max="3074" width="28.85546875" style="703" customWidth="1"/>
    <col min="3075" max="3075" width="10.42578125" style="703" customWidth="1"/>
    <col min="3076" max="3076" width="10" style="703" customWidth="1"/>
    <col min="3077" max="3077" width="12" style="703" customWidth="1"/>
    <col min="3078" max="3080" width="12.85546875" style="703" customWidth="1"/>
    <col min="3081" max="3081" width="11.85546875" style="703" customWidth="1"/>
    <col min="3082" max="3082" width="13.28515625" style="703" customWidth="1"/>
    <col min="3083" max="3083" width="14.5703125" style="703" customWidth="1"/>
    <col min="3084" max="3084" width="12.42578125" style="703" customWidth="1"/>
    <col min="3085" max="3085" width="2.7109375" style="703" customWidth="1"/>
    <col min="3086" max="3328" width="9.140625" style="703"/>
    <col min="3329" max="3329" width="15.85546875" style="703" customWidth="1"/>
    <col min="3330" max="3330" width="28.85546875" style="703" customWidth="1"/>
    <col min="3331" max="3331" width="10.42578125" style="703" customWidth="1"/>
    <col min="3332" max="3332" width="10" style="703" customWidth="1"/>
    <col min="3333" max="3333" width="12" style="703" customWidth="1"/>
    <col min="3334" max="3336" width="12.85546875" style="703" customWidth="1"/>
    <col min="3337" max="3337" width="11.85546875" style="703" customWidth="1"/>
    <col min="3338" max="3338" width="13.28515625" style="703" customWidth="1"/>
    <col min="3339" max="3339" width="14.5703125" style="703" customWidth="1"/>
    <col min="3340" max="3340" width="12.42578125" style="703" customWidth="1"/>
    <col min="3341" max="3341" width="2.7109375" style="703" customWidth="1"/>
    <col min="3342" max="3584" width="9.140625" style="703"/>
    <col min="3585" max="3585" width="15.85546875" style="703" customWidth="1"/>
    <col min="3586" max="3586" width="28.85546875" style="703" customWidth="1"/>
    <col min="3587" max="3587" width="10.42578125" style="703" customWidth="1"/>
    <col min="3588" max="3588" width="10" style="703" customWidth="1"/>
    <col min="3589" max="3589" width="12" style="703" customWidth="1"/>
    <col min="3590" max="3592" width="12.85546875" style="703" customWidth="1"/>
    <col min="3593" max="3593" width="11.85546875" style="703" customWidth="1"/>
    <col min="3594" max="3594" width="13.28515625" style="703" customWidth="1"/>
    <col min="3595" max="3595" width="14.5703125" style="703" customWidth="1"/>
    <col min="3596" max="3596" width="12.42578125" style="703" customWidth="1"/>
    <col min="3597" max="3597" width="2.7109375" style="703" customWidth="1"/>
    <col min="3598" max="3840" width="9.140625" style="703"/>
    <col min="3841" max="3841" width="15.85546875" style="703" customWidth="1"/>
    <col min="3842" max="3842" width="28.85546875" style="703" customWidth="1"/>
    <col min="3843" max="3843" width="10.42578125" style="703" customWidth="1"/>
    <col min="3844" max="3844" width="10" style="703" customWidth="1"/>
    <col min="3845" max="3845" width="12" style="703" customWidth="1"/>
    <col min="3846" max="3848" width="12.85546875" style="703" customWidth="1"/>
    <col min="3849" max="3849" width="11.85546875" style="703" customWidth="1"/>
    <col min="3850" max="3850" width="13.28515625" style="703" customWidth="1"/>
    <col min="3851" max="3851" width="14.5703125" style="703" customWidth="1"/>
    <col min="3852" max="3852" width="12.42578125" style="703" customWidth="1"/>
    <col min="3853" max="3853" width="2.7109375" style="703" customWidth="1"/>
    <col min="3854" max="4096" width="9.140625" style="703"/>
    <col min="4097" max="4097" width="15.85546875" style="703" customWidth="1"/>
    <col min="4098" max="4098" width="28.85546875" style="703" customWidth="1"/>
    <col min="4099" max="4099" width="10.42578125" style="703" customWidth="1"/>
    <col min="4100" max="4100" width="10" style="703" customWidth="1"/>
    <col min="4101" max="4101" width="12" style="703" customWidth="1"/>
    <col min="4102" max="4104" width="12.85546875" style="703" customWidth="1"/>
    <col min="4105" max="4105" width="11.85546875" style="703" customWidth="1"/>
    <col min="4106" max="4106" width="13.28515625" style="703" customWidth="1"/>
    <col min="4107" max="4107" width="14.5703125" style="703" customWidth="1"/>
    <col min="4108" max="4108" width="12.42578125" style="703" customWidth="1"/>
    <col min="4109" max="4109" width="2.7109375" style="703" customWidth="1"/>
    <col min="4110" max="4352" width="9.140625" style="703"/>
    <col min="4353" max="4353" width="15.85546875" style="703" customWidth="1"/>
    <col min="4354" max="4354" width="28.85546875" style="703" customWidth="1"/>
    <col min="4355" max="4355" width="10.42578125" style="703" customWidth="1"/>
    <col min="4356" max="4356" width="10" style="703" customWidth="1"/>
    <col min="4357" max="4357" width="12" style="703" customWidth="1"/>
    <col min="4358" max="4360" width="12.85546875" style="703" customWidth="1"/>
    <col min="4361" max="4361" width="11.85546875" style="703" customWidth="1"/>
    <col min="4362" max="4362" width="13.28515625" style="703" customWidth="1"/>
    <col min="4363" max="4363" width="14.5703125" style="703" customWidth="1"/>
    <col min="4364" max="4364" width="12.42578125" style="703" customWidth="1"/>
    <col min="4365" max="4365" width="2.7109375" style="703" customWidth="1"/>
    <col min="4366" max="4608" width="9.140625" style="703"/>
    <col min="4609" max="4609" width="15.85546875" style="703" customWidth="1"/>
    <col min="4610" max="4610" width="28.85546875" style="703" customWidth="1"/>
    <col min="4611" max="4611" width="10.42578125" style="703" customWidth="1"/>
    <col min="4612" max="4612" width="10" style="703" customWidth="1"/>
    <col min="4613" max="4613" width="12" style="703" customWidth="1"/>
    <col min="4614" max="4616" width="12.85546875" style="703" customWidth="1"/>
    <col min="4617" max="4617" width="11.85546875" style="703" customWidth="1"/>
    <col min="4618" max="4618" width="13.28515625" style="703" customWidth="1"/>
    <col min="4619" max="4619" width="14.5703125" style="703" customWidth="1"/>
    <col min="4620" max="4620" width="12.42578125" style="703" customWidth="1"/>
    <col min="4621" max="4621" width="2.7109375" style="703" customWidth="1"/>
    <col min="4622" max="4864" width="9.140625" style="703"/>
    <col min="4865" max="4865" width="15.85546875" style="703" customWidth="1"/>
    <col min="4866" max="4866" width="28.85546875" style="703" customWidth="1"/>
    <col min="4867" max="4867" width="10.42578125" style="703" customWidth="1"/>
    <col min="4868" max="4868" width="10" style="703" customWidth="1"/>
    <col min="4869" max="4869" width="12" style="703" customWidth="1"/>
    <col min="4870" max="4872" width="12.85546875" style="703" customWidth="1"/>
    <col min="4873" max="4873" width="11.85546875" style="703" customWidth="1"/>
    <col min="4874" max="4874" width="13.28515625" style="703" customWidth="1"/>
    <col min="4875" max="4875" width="14.5703125" style="703" customWidth="1"/>
    <col min="4876" max="4876" width="12.42578125" style="703" customWidth="1"/>
    <col min="4877" max="4877" width="2.7109375" style="703" customWidth="1"/>
    <col min="4878" max="5120" width="9.140625" style="703"/>
    <col min="5121" max="5121" width="15.85546875" style="703" customWidth="1"/>
    <col min="5122" max="5122" width="28.85546875" style="703" customWidth="1"/>
    <col min="5123" max="5123" width="10.42578125" style="703" customWidth="1"/>
    <col min="5124" max="5124" width="10" style="703" customWidth="1"/>
    <col min="5125" max="5125" width="12" style="703" customWidth="1"/>
    <col min="5126" max="5128" width="12.85546875" style="703" customWidth="1"/>
    <col min="5129" max="5129" width="11.85546875" style="703" customWidth="1"/>
    <col min="5130" max="5130" width="13.28515625" style="703" customWidth="1"/>
    <col min="5131" max="5131" width="14.5703125" style="703" customWidth="1"/>
    <col min="5132" max="5132" width="12.42578125" style="703" customWidth="1"/>
    <col min="5133" max="5133" width="2.7109375" style="703" customWidth="1"/>
    <col min="5134" max="5376" width="9.140625" style="703"/>
    <col min="5377" max="5377" width="15.85546875" style="703" customWidth="1"/>
    <col min="5378" max="5378" width="28.85546875" style="703" customWidth="1"/>
    <col min="5379" max="5379" width="10.42578125" style="703" customWidth="1"/>
    <col min="5380" max="5380" width="10" style="703" customWidth="1"/>
    <col min="5381" max="5381" width="12" style="703" customWidth="1"/>
    <col min="5382" max="5384" width="12.85546875" style="703" customWidth="1"/>
    <col min="5385" max="5385" width="11.85546875" style="703" customWidth="1"/>
    <col min="5386" max="5386" width="13.28515625" style="703" customWidth="1"/>
    <col min="5387" max="5387" width="14.5703125" style="703" customWidth="1"/>
    <col min="5388" max="5388" width="12.42578125" style="703" customWidth="1"/>
    <col min="5389" max="5389" width="2.7109375" style="703" customWidth="1"/>
    <col min="5390" max="5632" width="9.140625" style="703"/>
    <col min="5633" max="5633" width="15.85546875" style="703" customWidth="1"/>
    <col min="5634" max="5634" width="28.85546875" style="703" customWidth="1"/>
    <col min="5635" max="5635" width="10.42578125" style="703" customWidth="1"/>
    <col min="5636" max="5636" width="10" style="703" customWidth="1"/>
    <col min="5637" max="5637" width="12" style="703" customWidth="1"/>
    <col min="5638" max="5640" width="12.85546875" style="703" customWidth="1"/>
    <col min="5641" max="5641" width="11.85546875" style="703" customWidth="1"/>
    <col min="5642" max="5642" width="13.28515625" style="703" customWidth="1"/>
    <col min="5643" max="5643" width="14.5703125" style="703" customWidth="1"/>
    <col min="5644" max="5644" width="12.42578125" style="703" customWidth="1"/>
    <col min="5645" max="5645" width="2.7109375" style="703" customWidth="1"/>
    <col min="5646" max="5888" width="9.140625" style="703"/>
    <col min="5889" max="5889" width="15.85546875" style="703" customWidth="1"/>
    <col min="5890" max="5890" width="28.85546875" style="703" customWidth="1"/>
    <col min="5891" max="5891" width="10.42578125" style="703" customWidth="1"/>
    <col min="5892" max="5892" width="10" style="703" customWidth="1"/>
    <col min="5893" max="5893" width="12" style="703" customWidth="1"/>
    <col min="5894" max="5896" width="12.85546875" style="703" customWidth="1"/>
    <col min="5897" max="5897" width="11.85546875" style="703" customWidth="1"/>
    <col min="5898" max="5898" width="13.28515625" style="703" customWidth="1"/>
    <col min="5899" max="5899" width="14.5703125" style="703" customWidth="1"/>
    <col min="5900" max="5900" width="12.42578125" style="703" customWidth="1"/>
    <col min="5901" max="5901" width="2.7109375" style="703" customWidth="1"/>
    <col min="5902" max="6144" width="9.140625" style="703"/>
    <col min="6145" max="6145" width="15.85546875" style="703" customWidth="1"/>
    <col min="6146" max="6146" width="28.85546875" style="703" customWidth="1"/>
    <col min="6147" max="6147" width="10.42578125" style="703" customWidth="1"/>
    <col min="6148" max="6148" width="10" style="703" customWidth="1"/>
    <col min="6149" max="6149" width="12" style="703" customWidth="1"/>
    <col min="6150" max="6152" width="12.85546875" style="703" customWidth="1"/>
    <col min="6153" max="6153" width="11.85546875" style="703" customWidth="1"/>
    <col min="6154" max="6154" width="13.28515625" style="703" customWidth="1"/>
    <col min="6155" max="6155" width="14.5703125" style="703" customWidth="1"/>
    <col min="6156" max="6156" width="12.42578125" style="703" customWidth="1"/>
    <col min="6157" max="6157" width="2.7109375" style="703" customWidth="1"/>
    <col min="6158" max="6400" width="9.140625" style="703"/>
    <col min="6401" max="6401" width="15.85546875" style="703" customWidth="1"/>
    <col min="6402" max="6402" width="28.85546875" style="703" customWidth="1"/>
    <col min="6403" max="6403" width="10.42578125" style="703" customWidth="1"/>
    <col min="6404" max="6404" width="10" style="703" customWidth="1"/>
    <col min="6405" max="6405" width="12" style="703" customWidth="1"/>
    <col min="6406" max="6408" width="12.85546875" style="703" customWidth="1"/>
    <col min="6409" max="6409" width="11.85546875" style="703" customWidth="1"/>
    <col min="6410" max="6410" width="13.28515625" style="703" customWidth="1"/>
    <col min="6411" max="6411" width="14.5703125" style="703" customWidth="1"/>
    <col min="6412" max="6412" width="12.42578125" style="703" customWidth="1"/>
    <col min="6413" max="6413" width="2.7109375" style="703" customWidth="1"/>
    <col min="6414" max="6656" width="9.140625" style="703"/>
    <col min="6657" max="6657" width="15.85546875" style="703" customWidth="1"/>
    <col min="6658" max="6658" width="28.85546875" style="703" customWidth="1"/>
    <col min="6659" max="6659" width="10.42578125" style="703" customWidth="1"/>
    <col min="6660" max="6660" width="10" style="703" customWidth="1"/>
    <col min="6661" max="6661" width="12" style="703" customWidth="1"/>
    <col min="6662" max="6664" width="12.85546875" style="703" customWidth="1"/>
    <col min="6665" max="6665" width="11.85546875" style="703" customWidth="1"/>
    <col min="6666" max="6666" width="13.28515625" style="703" customWidth="1"/>
    <col min="6667" max="6667" width="14.5703125" style="703" customWidth="1"/>
    <col min="6668" max="6668" width="12.42578125" style="703" customWidth="1"/>
    <col min="6669" max="6669" width="2.7109375" style="703" customWidth="1"/>
    <col min="6670" max="6912" width="9.140625" style="703"/>
    <col min="6913" max="6913" width="15.85546875" style="703" customWidth="1"/>
    <col min="6914" max="6914" width="28.85546875" style="703" customWidth="1"/>
    <col min="6915" max="6915" width="10.42578125" style="703" customWidth="1"/>
    <col min="6916" max="6916" width="10" style="703" customWidth="1"/>
    <col min="6917" max="6917" width="12" style="703" customWidth="1"/>
    <col min="6918" max="6920" width="12.85546875" style="703" customWidth="1"/>
    <col min="6921" max="6921" width="11.85546875" style="703" customWidth="1"/>
    <col min="6922" max="6922" width="13.28515625" style="703" customWidth="1"/>
    <col min="6923" max="6923" width="14.5703125" style="703" customWidth="1"/>
    <col min="6924" max="6924" width="12.42578125" style="703" customWidth="1"/>
    <col min="6925" max="6925" width="2.7109375" style="703" customWidth="1"/>
    <col min="6926" max="7168" width="9.140625" style="703"/>
    <col min="7169" max="7169" width="15.85546875" style="703" customWidth="1"/>
    <col min="7170" max="7170" width="28.85546875" style="703" customWidth="1"/>
    <col min="7171" max="7171" width="10.42578125" style="703" customWidth="1"/>
    <col min="7172" max="7172" width="10" style="703" customWidth="1"/>
    <col min="7173" max="7173" width="12" style="703" customWidth="1"/>
    <col min="7174" max="7176" width="12.85546875" style="703" customWidth="1"/>
    <col min="7177" max="7177" width="11.85546875" style="703" customWidth="1"/>
    <col min="7178" max="7178" width="13.28515625" style="703" customWidth="1"/>
    <col min="7179" max="7179" width="14.5703125" style="703" customWidth="1"/>
    <col min="7180" max="7180" width="12.42578125" style="703" customWidth="1"/>
    <col min="7181" max="7181" width="2.7109375" style="703" customWidth="1"/>
    <col min="7182" max="7424" width="9.140625" style="703"/>
    <col min="7425" max="7425" width="15.85546875" style="703" customWidth="1"/>
    <col min="7426" max="7426" width="28.85546875" style="703" customWidth="1"/>
    <col min="7427" max="7427" width="10.42578125" style="703" customWidth="1"/>
    <col min="7428" max="7428" width="10" style="703" customWidth="1"/>
    <col min="7429" max="7429" width="12" style="703" customWidth="1"/>
    <col min="7430" max="7432" width="12.85546875" style="703" customWidth="1"/>
    <col min="7433" max="7433" width="11.85546875" style="703" customWidth="1"/>
    <col min="7434" max="7434" width="13.28515625" style="703" customWidth="1"/>
    <col min="7435" max="7435" width="14.5703125" style="703" customWidth="1"/>
    <col min="7436" max="7436" width="12.42578125" style="703" customWidth="1"/>
    <col min="7437" max="7437" width="2.7109375" style="703" customWidth="1"/>
    <col min="7438" max="7680" width="9.140625" style="703"/>
    <col min="7681" max="7681" width="15.85546875" style="703" customWidth="1"/>
    <col min="7682" max="7682" width="28.85546875" style="703" customWidth="1"/>
    <col min="7683" max="7683" width="10.42578125" style="703" customWidth="1"/>
    <col min="7684" max="7684" width="10" style="703" customWidth="1"/>
    <col min="7685" max="7685" width="12" style="703" customWidth="1"/>
    <col min="7686" max="7688" width="12.85546875" style="703" customWidth="1"/>
    <col min="7689" max="7689" width="11.85546875" style="703" customWidth="1"/>
    <col min="7690" max="7690" width="13.28515625" style="703" customWidth="1"/>
    <col min="7691" max="7691" width="14.5703125" style="703" customWidth="1"/>
    <col min="7692" max="7692" width="12.42578125" style="703" customWidth="1"/>
    <col min="7693" max="7693" width="2.7109375" style="703" customWidth="1"/>
    <col min="7694" max="7936" width="9.140625" style="703"/>
    <col min="7937" max="7937" width="15.85546875" style="703" customWidth="1"/>
    <col min="7938" max="7938" width="28.85546875" style="703" customWidth="1"/>
    <col min="7939" max="7939" width="10.42578125" style="703" customWidth="1"/>
    <col min="7940" max="7940" width="10" style="703" customWidth="1"/>
    <col min="7941" max="7941" width="12" style="703" customWidth="1"/>
    <col min="7942" max="7944" width="12.85546875" style="703" customWidth="1"/>
    <col min="7945" max="7945" width="11.85546875" style="703" customWidth="1"/>
    <col min="7946" max="7946" width="13.28515625" style="703" customWidth="1"/>
    <col min="7947" max="7947" width="14.5703125" style="703" customWidth="1"/>
    <col min="7948" max="7948" width="12.42578125" style="703" customWidth="1"/>
    <col min="7949" max="7949" width="2.7109375" style="703" customWidth="1"/>
    <col min="7950" max="8192" width="9.140625" style="703"/>
    <col min="8193" max="8193" width="15.85546875" style="703" customWidth="1"/>
    <col min="8194" max="8194" width="28.85546875" style="703" customWidth="1"/>
    <col min="8195" max="8195" width="10.42578125" style="703" customWidth="1"/>
    <col min="8196" max="8196" width="10" style="703" customWidth="1"/>
    <col min="8197" max="8197" width="12" style="703" customWidth="1"/>
    <col min="8198" max="8200" width="12.85546875" style="703" customWidth="1"/>
    <col min="8201" max="8201" width="11.85546875" style="703" customWidth="1"/>
    <col min="8202" max="8202" width="13.28515625" style="703" customWidth="1"/>
    <col min="8203" max="8203" width="14.5703125" style="703" customWidth="1"/>
    <col min="8204" max="8204" width="12.42578125" style="703" customWidth="1"/>
    <col min="8205" max="8205" width="2.7109375" style="703" customWidth="1"/>
    <col min="8206" max="8448" width="9.140625" style="703"/>
    <col min="8449" max="8449" width="15.85546875" style="703" customWidth="1"/>
    <col min="8450" max="8450" width="28.85546875" style="703" customWidth="1"/>
    <col min="8451" max="8451" width="10.42578125" style="703" customWidth="1"/>
    <col min="8452" max="8452" width="10" style="703" customWidth="1"/>
    <col min="8453" max="8453" width="12" style="703" customWidth="1"/>
    <col min="8454" max="8456" width="12.85546875" style="703" customWidth="1"/>
    <col min="8457" max="8457" width="11.85546875" style="703" customWidth="1"/>
    <col min="8458" max="8458" width="13.28515625" style="703" customWidth="1"/>
    <col min="8459" max="8459" width="14.5703125" style="703" customWidth="1"/>
    <col min="8460" max="8460" width="12.42578125" style="703" customWidth="1"/>
    <col min="8461" max="8461" width="2.7109375" style="703" customWidth="1"/>
    <col min="8462" max="8704" width="9.140625" style="703"/>
    <col min="8705" max="8705" width="15.85546875" style="703" customWidth="1"/>
    <col min="8706" max="8706" width="28.85546875" style="703" customWidth="1"/>
    <col min="8707" max="8707" width="10.42578125" style="703" customWidth="1"/>
    <col min="8708" max="8708" width="10" style="703" customWidth="1"/>
    <col min="8709" max="8709" width="12" style="703" customWidth="1"/>
    <col min="8710" max="8712" width="12.85546875" style="703" customWidth="1"/>
    <col min="8713" max="8713" width="11.85546875" style="703" customWidth="1"/>
    <col min="8714" max="8714" width="13.28515625" style="703" customWidth="1"/>
    <col min="8715" max="8715" width="14.5703125" style="703" customWidth="1"/>
    <col min="8716" max="8716" width="12.42578125" style="703" customWidth="1"/>
    <col min="8717" max="8717" width="2.7109375" style="703" customWidth="1"/>
    <col min="8718" max="8960" width="9.140625" style="703"/>
    <col min="8961" max="8961" width="15.85546875" style="703" customWidth="1"/>
    <col min="8962" max="8962" width="28.85546875" style="703" customWidth="1"/>
    <col min="8963" max="8963" width="10.42578125" style="703" customWidth="1"/>
    <col min="8964" max="8964" width="10" style="703" customWidth="1"/>
    <col min="8965" max="8965" width="12" style="703" customWidth="1"/>
    <col min="8966" max="8968" width="12.85546875" style="703" customWidth="1"/>
    <col min="8969" max="8969" width="11.85546875" style="703" customWidth="1"/>
    <col min="8970" max="8970" width="13.28515625" style="703" customWidth="1"/>
    <col min="8971" max="8971" width="14.5703125" style="703" customWidth="1"/>
    <col min="8972" max="8972" width="12.42578125" style="703" customWidth="1"/>
    <col min="8973" max="8973" width="2.7109375" style="703" customWidth="1"/>
    <col min="8974" max="9216" width="9.140625" style="703"/>
    <col min="9217" max="9217" width="15.85546875" style="703" customWidth="1"/>
    <col min="9218" max="9218" width="28.85546875" style="703" customWidth="1"/>
    <col min="9219" max="9219" width="10.42578125" style="703" customWidth="1"/>
    <col min="9220" max="9220" width="10" style="703" customWidth="1"/>
    <col min="9221" max="9221" width="12" style="703" customWidth="1"/>
    <col min="9222" max="9224" width="12.85546875" style="703" customWidth="1"/>
    <col min="9225" max="9225" width="11.85546875" style="703" customWidth="1"/>
    <col min="9226" max="9226" width="13.28515625" style="703" customWidth="1"/>
    <col min="9227" max="9227" width="14.5703125" style="703" customWidth="1"/>
    <col min="9228" max="9228" width="12.42578125" style="703" customWidth="1"/>
    <col min="9229" max="9229" width="2.7109375" style="703" customWidth="1"/>
    <col min="9230" max="9472" width="9.140625" style="703"/>
    <col min="9473" max="9473" width="15.85546875" style="703" customWidth="1"/>
    <col min="9474" max="9474" width="28.85546875" style="703" customWidth="1"/>
    <col min="9475" max="9475" width="10.42578125" style="703" customWidth="1"/>
    <col min="9476" max="9476" width="10" style="703" customWidth="1"/>
    <col min="9477" max="9477" width="12" style="703" customWidth="1"/>
    <col min="9478" max="9480" width="12.85546875" style="703" customWidth="1"/>
    <col min="9481" max="9481" width="11.85546875" style="703" customWidth="1"/>
    <col min="9482" max="9482" width="13.28515625" style="703" customWidth="1"/>
    <col min="9483" max="9483" width="14.5703125" style="703" customWidth="1"/>
    <col min="9484" max="9484" width="12.42578125" style="703" customWidth="1"/>
    <col min="9485" max="9485" width="2.7109375" style="703" customWidth="1"/>
    <col min="9486" max="9728" width="9.140625" style="703"/>
    <col min="9729" max="9729" width="15.85546875" style="703" customWidth="1"/>
    <col min="9730" max="9730" width="28.85546875" style="703" customWidth="1"/>
    <col min="9731" max="9731" width="10.42578125" style="703" customWidth="1"/>
    <col min="9732" max="9732" width="10" style="703" customWidth="1"/>
    <col min="9733" max="9733" width="12" style="703" customWidth="1"/>
    <col min="9734" max="9736" width="12.85546875" style="703" customWidth="1"/>
    <col min="9737" max="9737" width="11.85546875" style="703" customWidth="1"/>
    <col min="9738" max="9738" width="13.28515625" style="703" customWidth="1"/>
    <col min="9739" max="9739" width="14.5703125" style="703" customWidth="1"/>
    <col min="9740" max="9740" width="12.42578125" style="703" customWidth="1"/>
    <col min="9741" max="9741" width="2.7109375" style="703" customWidth="1"/>
    <col min="9742" max="9984" width="9.140625" style="703"/>
    <col min="9985" max="9985" width="15.85546875" style="703" customWidth="1"/>
    <col min="9986" max="9986" width="28.85546875" style="703" customWidth="1"/>
    <col min="9987" max="9987" width="10.42578125" style="703" customWidth="1"/>
    <col min="9988" max="9988" width="10" style="703" customWidth="1"/>
    <col min="9989" max="9989" width="12" style="703" customWidth="1"/>
    <col min="9990" max="9992" width="12.85546875" style="703" customWidth="1"/>
    <col min="9993" max="9993" width="11.85546875" style="703" customWidth="1"/>
    <col min="9994" max="9994" width="13.28515625" style="703" customWidth="1"/>
    <col min="9995" max="9995" width="14.5703125" style="703" customWidth="1"/>
    <col min="9996" max="9996" width="12.42578125" style="703" customWidth="1"/>
    <col min="9997" max="9997" width="2.7109375" style="703" customWidth="1"/>
    <col min="9998" max="10240" width="9.140625" style="703"/>
    <col min="10241" max="10241" width="15.85546875" style="703" customWidth="1"/>
    <col min="10242" max="10242" width="28.85546875" style="703" customWidth="1"/>
    <col min="10243" max="10243" width="10.42578125" style="703" customWidth="1"/>
    <col min="10244" max="10244" width="10" style="703" customWidth="1"/>
    <col min="10245" max="10245" width="12" style="703" customWidth="1"/>
    <col min="10246" max="10248" width="12.85546875" style="703" customWidth="1"/>
    <col min="10249" max="10249" width="11.85546875" style="703" customWidth="1"/>
    <col min="10250" max="10250" width="13.28515625" style="703" customWidth="1"/>
    <col min="10251" max="10251" width="14.5703125" style="703" customWidth="1"/>
    <col min="10252" max="10252" width="12.42578125" style="703" customWidth="1"/>
    <col min="10253" max="10253" width="2.7109375" style="703" customWidth="1"/>
    <col min="10254" max="10496" width="9.140625" style="703"/>
    <col min="10497" max="10497" width="15.85546875" style="703" customWidth="1"/>
    <col min="10498" max="10498" width="28.85546875" style="703" customWidth="1"/>
    <col min="10499" max="10499" width="10.42578125" style="703" customWidth="1"/>
    <col min="10500" max="10500" width="10" style="703" customWidth="1"/>
    <col min="10501" max="10501" width="12" style="703" customWidth="1"/>
    <col min="10502" max="10504" width="12.85546875" style="703" customWidth="1"/>
    <col min="10505" max="10505" width="11.85546875" style="703" customWidth="1"/>
    <col min="10506" max="10506" width="13.28515625" style="703" customWidth="1"/>
    <col min="10507" max="10507" width="14.5703125" style="703" customWidth="1"/>
    <col min="10508" max="10508" width="12.42578125" style="703" customWidth="1"/>
    <col min="10509" max="10509" width="2.7109375" style="703" customWidth="1"/>
    <col min="10510" max="10752" width="9.140625" style="703"/>
    <col min="10753" max="10753" width="15.85546875" style="703" customWidth="1"/>
    <col min="10754" max="10754" width="28.85546875" style="703" customWidth="1"/>
    <col min="10755" max="10755" width="10.42578125" style="703" customWidth="1"/>
    <col min="10756" max="10756" width="10" style="703" customWidth="1"/>
    <col min="10757" max="10757" width="12" style="703" customWidth="1"/>
    <col min="10758" max="10760" width="12.85546875" style="703" customWidth="1"/>
    <col min="10761" max="10761" width="11.85546875" style="703" customWidth="1"/>
    <col min="10762" max="10762" width="13.28515625" style="703" customWidth="1"/>
    <col min="10763" max="10763" width="14.5703125" style="703" customWidth="1"/>
    <col min="10764" max="10764" width="12.42578125" style="703" customWidth="1"/>
    <col min="10765" max="10765" width="2.7109375" style="703" customWidth="1"/>
    <col min="10766" max="11008" width="9.140625" style="703"/>
    <col min="11009" max="11009" width="15.85546875" style="703" customWidth="1"/>
    <col min="11010" max="11010" width="28.85546875" style="703" customWidth="1"/>
    <col min="11011" max="11011" width="10.42578125" style="703" customWidth="1"/>
    <col min="11012" max="11012" width="10" style="703" customWidth="1"/>
    <col min="11013" max="11013" width="12" style="703" customWidth="1"/>
    <col min="11014" max="11016" width="12.85546875" style="703" customWidth="1"/>
    <col min="11017" max="11017" width="11.85546875" style="703" customWidth="1"/>
    <col min="11018" max="11018" width="13.28515625" style="703" customWidth="1"/>
    <col min="11019" max="11019" width="14.5703125" style="703" customWidth="1"/>
    <col min="11020" max="11020" width="12.42578125" style="703" customWidth="1"/>
    <col min="11021" max="11021" width="2.7109375" style="703" customWidth="1"/>
    <col min="11022" max="11264" width="9.140625" style="703"/>
    <col min="11265" max="11265" width="15.85546875" style="703" customWidth="1"/>
    <col min="11266" max="11266" width="28.85546875" style="703" customWidth="1"/>
    <col min="11267" max="11267" width="10.42578125" style="703" customWidth="1"/>
    <col min="11268" max="11268" width="10" style="703" customWidth="1"/>
    <col min="11269" max="11269" width="12" style="703" customWidth="1"/>
    <col min="11270" max="11272" width="12.85546875" style="703" customWidth="1"/>
    <col min="11273" max="11273" width="11.85546875" style="703" customWidth="1"/>
    <col min="11274" max="11274" width="13.28515625" style="703" customWidth="1"/>
    <col min="11275" max="11275" width="14.5703125" style="703" customWidth="1"/>
    <col min="11276" max="11276" width="12.42578125" style="703" customWidth="1"/>
    <col min="11277" max="11277" width="2.7109375" style="703" customWidth="1"/>
    <col min="11278" max="11520" width="9.140625" style="703"/>
    <col min="11521" max="11521" width="15.85546875" style="703" customWidth="1"/>
    <col min="11522" max="11522" width="28.85546875" style="703" customWidth="1"/>
    <col min="11523" max="11523" width="10.42578125" style="703" customWidth="1"/>
    <col min="11524" max="11524" width="10" style="703" customWidth="1"/>
    <col min="11525" max="11525" width="12" style="703" customWidth="1"/>
    <col min="11526" max="11528" width="12.85546875" style="703" customWidth="1"/>
    <col min="11529" max="11529" width="11.85546875" style="703" customWidth="1"/>
    <col min="11530" max="11530" width="13.28515625" style="703" customWidth="1"/>
    <col min="11531" max="11531" width="14.5703125" style="703" customWidth="1"/>
    <col min="11532" max="11532" width="12.42578125" style="703" customWidth="1"/>
    <col min="11533" max="11533" width="2.7109375" style="703" customWidth="1"/>
    <col min="11534" max="11776" width="9.140625" style="703"/>
    <col min="11777" max="11777" width="15.85546875" style="703" customWidth="1"/>
    <col min="11778" max="11778" width="28.85546875" style="703" customWidth="1"/>
    <col min="11779" max="11779" width="10.42578125" style="703" customWidth="1"/>
    <col min="11780" max="11780" width="10" style="703" customWidth="1"/>
    <col min="11781" max="11781" width="12" style="703" customWidth="1"/>
    <col min="11782" max="11784" width="12.85546875" style="703" customWidth="1"/>
    <col min="11785" max="11785" width="11.85546875" style="703" customWidth="1"/>
    <col min="11786" max="11786" width="13.28515625" style="703" customWidth="1"/>
    <col min="11787" max="11787" width="14.5703125" style="703" customWidth="1"/>
    <col min="11788" max="11788" width="12.42578125" style="703" customWidth="1"/>
    <col min="11789" max="11789" width="2.7109375" style="703" customWidth="1"/>
    <col min="11790" max="12032" width="9.140625" style="703"/>
    <col min="12033" max="12033" width="15.85546875" style="703" customWidth="1"/>
    <col min="12034" max="12034" width="28.85546875" style="703" customWidth="1"/>
    <col min="12035" max="12035" width="10.42578125" style="703" customWidth="1"/>
    <col min="12036" max="12036" width="10" style="703" customWidth="1"/>
    <col min="12037" max="12037" width="12" style="703" customWidth="1"/>
    <col min="12038" max="12040" width="12.85546875" style="703" customWidth="1"/>
    <col min="12041" max="12041" width="11.85546875" style="703" customWidth="1"/>
    <col min="12042" max="12042" width="13.28515625" style="703" customWidth="1"/>
    <col min="12043" max="12043" width="14.5703125" style="703" customWidth="1"/>
    <col min="12044" max="12044" width="12.42578125" style="703" customWidth="1"/>
    <col min="12045" max="12045" width="2.7109375" style="703" customWidth="1"/>
    <col min="12046" max="12288" width="9.140625" style="703"/>
    <col min="12289" max="12289" width="15.85546875" style="703" customWidth="1"/>
    <col min="12290" max="12290" width="28.85546875" style="703" customWidth="1"/>
    <col min="12291" max="12291" width="10.42578125" style="703" customWidth="1"/>
    <col min="12292" max="12292" width="10" style="703" customWidth="1"/>
    <col min="12293" max="12293" width="12" style="703" customWidth="1"/>
    <col min="12294" max="12296" width="12.85546875" style="703" customWidth="1"/>
    <col min="12297" max="12297" width="11.85546875" style="703" customWidth="1"/>
    <col min="12298" max="12298" width="13.28515625" style="703" customWidth="1"/>
    <col min="12299" max="12299" width="14.5703125" style="703" customWidth="1"/>
    <col min="12300" max="12300" width="12.42578125" style="703" customWidth="1"/>
    <col min="12301" max="12301" width="2.7109375" style="703" customWidth="1"/>
    <col min="12302" max="12544" width="9.140625" style="703"/>
    <col min="12545" max="12545" width="15.85546875" style="703" customWidth="1"/>
    <col min="12546" max="12546" width="28.85546875" style="703" customWidth="1"/>
    <col min="12547" max="12547" width="10.42578125" style="703" customWidth="1"/>
    <col min="12548" max="12548" width="10" style="703" customWidth="1"/>
    <col min="12549" max="12549" width="12" style="703" customWidth="1"/>
    <col min="12550" max="12552" width="12.85546875" style="703" customWidth="1"/>
    <col min="12553" max="12553" width="11.85546875" style="703" customWidth="1"/>
    <col min="12554" max="12554" width="13.28515625" style="703" customWidth="1"/>
    <col min="12555" max="12555" width="14.5703125" style="703" customWidth="1"/>
    <col min="12556" max="12556" width="12.42578125" style="703" customWidth="1"/>
    <col min="12557" max="12557" width="2.7109375" style="703" customWidth="1"/>
    <col min="12558" max="12800" width="9.140625" style="703"/>
    <col min="12801" max="12801" width="15.85546875" style="703" customWidth="1"/>
    <col min="12802" max="12802" width="28.85546875" style="703" customWidth="1"/>
    <col min="12803" max="12803" width="10.42578125" style="703" customWidth="1"/>
    <col min="12804" max="12804" width="10" style="703" customWidth="1"/>
    <col min="12805" max="12805" width="12" style="703" customWidth="1"/>
    <col min="12806" max="12808" width="12.85546875" style="703" customWidth="1"/>
    <col min="12809" max="12809" width="11.85546875" style="703" customWidth="1"/>
    <col min="12810" max="12810" width="13.28515625" style="703" customWidth="1"/>
    <col min="12811" max="12811" width="14.5703125" style="703" customWidth="1"/>
    <col min="12812" max="12812" width="12.42578125" style="703" customWidth="1"/>
    <col min="12813" max="12813" width="2.7109375" style="703" customWidth="1"/>
    <col min="12814" max="13056" width="9.140625" style="703"/>
    <col min="13057" max="13057" width="15.85546875" style="703" customWidth="1"/>
    <col min="13058" max="13058" width="28.85546875" style="703" customWidth="1"/>
    <col min="13059" max="13059" width="10.42578125" style="703" customWidth="1"/>
    <col min="13060" max="13060" width="10" style="703" customWidth="1"/>
    <col min="13061" max="13061" width="12" style="703" customWidth="1"/>
    <col min="13062" max="13064" width="12.85546875" style="703" customWidth="1"/>
    <col min="13065" max="13065" width="11.85546875" style="703" customWidth="1"/>
    <col min="13066" max="13066" width="13.28515625" style="703" customWidth="1"/>
    <col min="13067" max="13067" width="14.5703125" style="703" customWidth="1"/>
    <col min="13068" max="13068" width="12.42578125" style="703" customWidth="1"/>
    <col min="13069" max="13069" width="2.7109375" style="703" customWidth="1"/>
    <col min="13070" max="13312" width="9.140625" style="703"/>
    <col min="13313" max="13313" width="15.85546875" style="703" customWidth="1"/>
    <col min="13314" max="13314" width="28.85546875" style="703" customWidth="1"/>
    <col min="13315" max="13315" width="10.42578125" style="703" customWidth="1"/>
    <col min="13316" max="13316" width="10" style="703" customWidth="1"/>
    <col min="13317" max="13317" width="12" style="703" customWidth="1"/>
    <col min="13318" max="13320" width="12.85546875" style="703" customWidth="1"/>
    <col min="13321" max="13321" width="11.85546875" style="703" customWidth="1"/>
    <col min="13322" max="13322" width="13.28515625" style="703" customWidth="1"/>
    <col min="13323" max="13323" width="14.5703125" style="703" customWidth="1"/>
    <col min="13324" max="13324" width="12.42578125" style="703" customWidth="1"/>
    <col min="13325" max="13325" width="2.7109375" style="703" customWidth="1"/>
    <col min="13326" max="13568" width="9.140625" style="703"/>
    <col min="13569" max="13569" width="15.85546875" style="703" customWidth="1"/>
    <col min="13570" max="13570" width="28.85546875" style="703" customWidth="1"/>
    <col min="13571" max="13571" width="10.42578125" style="703" customWidth="1"/>
    <col min="13572" max="13572" width="10" style="703" customWidth="1"/>
    <col min="13573" max="13573" width="12" style="703" customWidth="1"/>
    <col min="13574" max="13576" width="12.85546875" style="703" customWidth="1"/>
    <col min="13577" max="13577" width="11.85546875" style="703" customWidth="1"/>
    <col min="13578" max="13578" width="13.28515625" style="703" customWidth="1"/>
    <col min="13579" max="13579" width="14.5703125" style="703" customWidth="1"/>
    <col min="13580" max="13580" width="12.42578125" style="703" customWidth="1"/>
    <col min="13581" max="13581" width="2.7109375" style="703" customWidth="1"/>
    <col min="13582" max="13824" width="9.140625" style="703"/>
    <col min="13825" max="13825" width="15.85546875" style="703" customWidth="1"/>
    <col min="13826" max="13826" width="28.85546875" style="703" customWidth="1"/>
    <col min="13827" max="13827" width="10.42578125" style="703" customWidth="1"/>
    <col min="13828" max="13828" width="10" style="703" customWidth="1"/>
    <col min="13829" max="13829" width="12" style="703" customWidth="1"/>
    <col min="13830" max="13832" width="12.85546875" style="703" customWidth="1"/>
    <col min="13833" max="13833" width="11.85546875" style="703" customWidth="1"/>
    <col min="13834" max="13834" width="13.28515625" style="703" customWidth="1"/>
    <col min="13835" max="13835" width="14.5703125" style="703" customWidth="1"/>
    <col min="13836" max="13836" width="12.42578125" style="703" customWidth="1"/>
    <col min="13837" max="13837" width="2.7109375" style="703" customWidth="1"/>
    <col min="13838" max="14080" width="9.140625" style="703"/>
    <col min="14081" max="14081" width="15.85546875" style="703" customWidth="1"/>
    <col min="14082" max="14082" width="28.85546875" style="703" customWidth="1"/>
    <col min="14083" max="14083" width="10.42578125" style="703" customWidth="1"/>
    <col min="14084" max="14084" width="10" style="703" customWidth="1"/>
    <col min="14085" max="14085" width="12" style="703" customWidth="1"/>
    <col min="14086" max="14088" width="12.85546875" style="703" customWidth="1"/>
    <col min="14089" max="14089" width="11.85546875" style="703" customWidth="1"/>
    <col min="14090" max="14090" width="13.28515625" style="703" customWidth="1"/>
    <col min="14091" max="14091" width="14.5703125" style="703" customWidth="1"/>
    <col min="14092" max="14092" width="12.42578125" style="703" customWidth="1"/>
    <col min="14093" max="14093" width="2.7109375" style="703" customWidth="1"/>
    <col min="14094" max="14336" width="9.140625" style="703"/>
    <col min="14337" max="14337" width="15.85546875" style="703" customWidth="1"/>
    <col min="14338" max="14338" width="28.85546875" style="703" customWidth="1"/>
    <col min="14339" max="14339" width="10.42578125" style="703" customWidth="1"/>
    <col min="14340" max="14340" width="10" style="703" customWidth="1"/>
    <col min="14341" max="14341" width="12" style="703" customWidth="1"/>
    <col min="14342" max="14344" width="12.85546875" style="703" customWidth="1"/>
    <col min="14345" max="14345" width="11.85546875" style="703" customWidth="1"/>
    <col min="14346" max="14346" width="13.28515625" style="703" customWidth="1"/>
    <col min="14347" max="14347" width="14.5703125" style="703" customWidth="1"/>
    <col min="14348" max="14348" width="12.42578125" style="703" customWidth="1"/>
    <col min="14349" max="14349" width="2.7109375" style="703" customWidth="1"/>
    <col min="14350" max="14592" width="9.140625" style="703"/>
    <col min="14593" max="14593" width="15.85546875" style="703" customWidth="1"/>
    <col min="14594" max="14594" width="28.85546875" style="703" customWidth="1"/>
    <col min="14595" max="14595" width="10.42578125" style="703" customWidth="1"/>
    <col min="14596" max="14596" width="10" style="703" customWidth="1"/>
    <col min="14597" max="14597" width="12" style="703" customWidth="1"/>
    <col min="14598" max="14600" width="12.85546875" style="703" customWidth="1"/>
    <col min="14601" max="14601" width="11.85546875" style="703" customWidth="1"/>
    <col min="14602" max="14602" width="13.28515625" style="703" customWidth="1"/>
    <col min="14603" max="14603" width="14.5703125" style="703" customWidth="1"/>
    <col min="14604" max="14604" width="12.42578125" style="703" customWidth="1"/>
    <col min="14605" max="14605" width="2.7109375" style="703" customWidth="1"/>
    <col min="14606" max="14848" width="9.140625" style="703"/>
    <col min="14849" max="14849" width="15.85546875" style="703" customWidth="1"/>
    <col min="14850" max="14850" width="28.85546875" style="703" customWidth="1"/>
    <col min="14851" max="14851" width="10.42578125" style="703" customWidth="1"/>
    <col min="14852" max="14852" width="10" style="703" customWidth="1"/>
    <col min="14853" max="14853" width="12" style="703" customWidth="1"/>
    <col min="14854" max="14856" width="12.85546875" style="703" customWidth="1"/>
    <col min="14857" max="14857" width="11.85546875" style="703" customWidth="1"/>
    <col min="14858" max="14858" width="13.28515625" style="703" customWidth="1"/>
    <col min="14859" max="14859" width="14.5703125" style="703" customWidth="1"/>
    <col min="14860" max="14860" width="12.42578125" style="703" customWidth="1"/>
    <col min="14861" max="14861" width="2.7109375" style="703" customWidth="1"/>
    <col min="14862" max="15104" width="9.140625" style="703"/>
    <col min="15105" max="15105" width="15.85546875" style="703" customWidth="1"/>
    <col min="15106" max="15106" width="28.85546875" style="703" customWidth="1"/>
    <col min="15107" max="15107" width="10.42578125" style="703" customWidth="1"/>
    <col min="15108" max="15108" width="10" style="703" customWidth="1"/>
    <col min="15109" max="15109" width="12" style="703" customWidth="1"/>
    <col min="15110" max="15112" width="12.85546875" style="703" customWidth="1"/>
    <col min="15113" max="15113" width="11.85546875" style="703" customWidth="1"/>
    <col min="15114" max="15114" width="13.28515625" style="703" customWidth="1"/>
    <col min="15115" max="15115" width="14.5703125" style="703" customWidth="1"/>
    <col min="15116" max="15116" width="12.42578125" style="703" customWidth="1"/>
    <col min="15117" max="15117" width="2.7109375" style="703" customWidth="1"/>
    <col min="15118" max="15360" width="9.140625" style="703"/>
    <col min="15361" max="15361" width="15.85546875" style="703" customWidth="1"/>
    <col min="15362" max="15362" width="28.85546875" style="703" customWidth="1"/>
    <col min="15363" max="15363" width="10.42578125" style="703" customWidth="1"/>
    <col min="15364" max="15364" width="10" style="703" customWidth="1"/>
    <col min="15365" max="15365" width="12" style="703" customWidth="1"/>
    <col min="15366" max="15368" width="12.85546875" style="703" customWidth="1"/>
    <col min="15369" max="15369" width="11.85546875" style="703" customWidth="1"/>
    <col min="15370" max="15370" width="13.28515625" style="703" customWidth="1"/>
    <col min="15371" max="15371" width="14.5703125" style="703" customWidth="1"/>
    <col min="15372" max="15372" width="12.42578125" style="703" customWidth="1"/>
    <col min="15373" max="15373" width="2.7109375" style="703" customWidth="1"/>
    <col min="15374" max="15616" width="9.140625" style="703"/>
    <col min="15617" max="15617" width="15.85546875" style="703" customWidth="1"/>
    <col min="15618" max="15618" width="28.85546875" style="703" customWidth="1"/>
    <col min="15619" max="15619" width="10.42578125" style="703" customWidth="1"/>
    <col min="15620" max="15620" width="10" style="703" customWidth="1"/>
    <col min="15621" max="15621" width="12" style="703" customWidth="1"/>
    <col min="15622" max="15624" width="12.85546875" style="703" customWidth="1"/>
    <col min="15625" max="15625" width="11.85546875" style="703" customWidth="1"/>
    <col min="15626" max="15626" width="13.28515625" style="703" customWidth="1"/>
    <col min="15627" max="15627" width="14.5703125" style="703" customWidth="1"/>
    <col min="15628" max="15628" width="12.42578125" style="703" customWidth="1"/>
    <col min="15629" max="15629" width="2.7109375" style="703" customWidth="1"/>
    <col min="15630" max="15872" width="9.140625" style="703"/>
    <col min="15873" max="15873" width="15.85546875" style="703" customWidth="1"/>
    <col min="15874" max="15874" width="28.85546875" style="703" customWidth="1"/>
    <col min="15875" max="15875" width="10.42578125" style="703" customWidth="1"/>
    <col min="15876" max="15876" width="10" style="703" customWidth="1"/>
    <col min="15877" max="15877" width="12" style="703" customWidth="1"/>
    <col min="15878" max="15880" width="12.85546875" style="703" customWidth="1"/>
    <col min="15881" max="15881" width="11.85546875" style="703" customWidth="1"/>
    <col min="15882" max="15882" width="13.28515625" style="703" customWidth="1"/>
    <col min="15883" max="15883" width="14.5703125" style="703" customWidth="1"/>
    <col min="15884" max="15884" width="12.42578125" style="703" customWidth="1"/>
    <col min="15885" max="15885" width="2.7109375" style="703" customWidth="1"/>
    <col min="15886" max="16128" width="9.140625" style="703"/>
    <col min="16129" max="16129" width="15.85546875" style="703" customWidth="1"/>
    <col min="16130" max="16130" width="28.85546875" style="703" customWidth="1"/>
    <col min="16131" max="16131" width="10.42578125" style="703" customWidth="1"/>
    <col min="16132" max="16132" width="10" style="703" customWidth="1"/>
    <col min="16133" max="16133" width="12" style="703" customWidth="1"/>
    <col min="16134" max="16136" width="12.85546875" style="703" customWidth="1"/>
    <col min="16137" max="16137" width="11.85546875" style="703" customWidth="1"/>
    <col min="16138" max="16138" width="13.28515625" style="703" customWidth="1"/>
    <col min="16139" max="16139" width="14.5703125" style="703" customWidth="1"/>
    <col min="16140" max="16140" width="12.42578125" style="703" customWidth="1"/>
    <col min="16141" max="16141" width="2.7109375" style="703" customWidth="1"/>
    <col min="16142" max="16384" width="9.140625" style="703"/>
  </cols>
  <sheetData>
    <row r="1" spans="1:15" s="164" customFormat="1" ht="20.25" customHeight="1">
      <c r="A1" s="2413" t="s">
        <v>0</v>
      </c>
      <c r="B1" s="2228"/>
      <c r="C1" s="2228"/>
      <c r="D1" s="2228"/>
      <c r="E1" s="2228"/>
      <c r="F1" s="2228"/>
      <c r="G1" s="2228"/>
      <c r="H1" s="2228"/>
      <c r="I1" s="2228"/>
      <c r="J1" s="2228"/>
      <c r="K1" s="2228"/>
      <c r="L1" s="2414"/>
      <c r="M1" s="1226"/>
      <c r="N1" s="1227"/>
      <c r="O1" s="164" t="s">
        <v>2808</v>
      </c>
    </row>
    <row r="2" spans="1:15" s="164" customFormat="1" ht="20.25" customHeight="1">
      <c r="A2" s="2415" t="s">
        <v>3314</v>
      </c>
      <c r="B2" s="2264"/>
      <c r="C2" s="2264"/>
      <c r="D2" s="2264"/>
      <c r="E2" s="2264"/>
      <c r="F2" s="2264"/>
      <c r="G2" s="2264"/>
      <c r="H2" s="2264"/>
      <c r="I2" s="2264"/>
      <c r="J2" s="2264"/>
      <c r="K2" s="2264"/>
      <c r="L2" s="2416"/>
      <c r="M2" s="1224"/>
      <c r="N2" s="1227"/>
      <c r="O2" s="164" t="s">
        <v>2789</v>
      </c>
    </row>
    <row r="3" spans="1:15" s="164" customFormat="1" ht="19.5" customHeight="1">
      <c r="A3" s="2417" t="s">
        <v>3315</v>
      </c>
      <c r="B3" s="2230"/>
      <c r="C3" s="2230"/>
      <c r="D3" s="2230"/>
      <c r="E3" s="2230"/>
      <c r="F3" s="2230"/>
      <c r="G3" s="2230"/>
      <c r="H3" s="2230"/>
      <c r="I3" s="2230"/>
      <c r="J3" s="2230"/>
      <c r="K3" s="2230"/>
      <c r="L3" s="2418"/>
      <c r="M3" s="1225"/>
      <c r="N3" s="1227"/>
      <c r="O3" s="164" t="s">
        <v>3269</v>
      </c>
    </row>
    <row r="4" spans="1:15" s="164" customFormat="1" ht="15" customHeight="1">
      <c r="A4" s="2417" t="s">
        <v>3</v>
      </c>
      <c r="B4" s="2230"/>
      <c r="C4" s="2230"/>
      <c r="D4" s="2230"/>
      <c r="E4" s="2230"/>
      <c r="F4" s="2230"/>
      <c r="G4" s="2230"/>
      <c r="H4" s="2230"/>
      <c r="I4" s="2230"/>
      <c r="J4" s="2230"/>
      <c r="K4" s="2230"/>
      <c r="L4" s="2418"/>
      <c r="M4" s="1225"/>
      <c r="N4" s="1227"/>
      <c r="O4" s="164" t="s">
        <v>3428</v>
      </c>
    </row>
    <row r="5" spans="1:15" s="164" customFormat="1" ht="15" customHeight="1" thickBot="1">
      <c r="A5" s="2419" t="s">
        <v>4</v>
      </c>
      <c r="B5" s="2420"/>
      <c r="C5" s="2420"/>
      <c r="D5" s="2420"/>
      <c r="E5" s="2420"/>
      <c r="F5" s="2420"/>
      <c r="G5" s="2420"/>
      <c r="H5" s="2420"/>
      <c r="I5" s="2420"/>
      <c r="J5" s="2420"/>
      <c r="K5" s="2420"/>
      <c r="L5" s="2421"/>
      <c r="M5" s="1225"/>
      <c r="N5" s="1227"/>
    </row>
    <row r="6" spans="1:15" s="108" customFormat="1">
      <c r="A6" s="1230" t="s">
        <v>13</v>
      </c>
      <c r="B6" s="1231" t="str">
        <f>ORÇAMENTO!$C$6</f>
        <v>PAVIMENTAÇÃO URBANA EM SANTO ANTONIO DO LESTE</v>
      </c>
      <c r="C6" s="1232"/>
      <c r="D6" s="1232"/>
      <c r="E6" s="1233"/>
      <c r="F6" s="1233"/>
      <c r="G6" s="1233"/>
      <c r="H6" s="1233"/>
      <c r="I6" s="1233"/>
      <c r="J6" s="1233"/>
      <c r="K6" s="1233"/>
      <c r="L6" s="1234"/>
      <c r="M6" s="702"/>
      <c r="N6" s="702"/>
    </row>
    <row r="7" spans="1:15" s="108" customFormat="1">
      <c r="A7" s="109" t="s">
        <v>50</v>
      </c>
      <c r="B7" s="124" t="str">
        <f>ORÇAMENTO!$C$7</f>
        <v>AVENIDA FORTALEZA TRECHO 01</v>
      </c>
      <c r="C7" s="110"/>
      <c r="D7" s="110"/>
      <c r="E7" s="111"/>
      <c r="F7" s="111"/>
      <c r="G7" s="111"/>
      <c r="H7" s="111"/>
      <c r="I7" s="111"/>
      <c r="J7" s="111"/>
      <c r="K7" s="111"/>
      <c r="L7" s="1228"/>
      <c r="M7" s="702"/>
      <c r="N7" s="702"/>
    </row>
    <row r="8" spans="1:15" s="108" customFormat="1">
      <c r="A8" s="109" t="s">
        <v>31</v>
      </c>
      <c r="B8" s="124" t="str">
        <f>ORÇAMENTO!$C$8</f>
        <v>PREFEITURA MUNICIPAL DE SANTO ANTONIO DO LESTE</v>
      </c>
      <c r="C8" s="110"/>
      <c r="D8" s="110"/>
      <c r="E8" s="111"/>
      <c r="F8" s="111"/>
      <c r="G8" s="111"/>
      <c r="H8" s="111"/>
      <c r="I8" s="111"/>
      <c r="J8" s="111"/>
      <c r="K8" s="111"/>
      <c r="L8" s="1228"/>
      <c r="M8" s="702"/>
      <c r="N8" s="702"/>
    </row>
    <row r="9" spans="1:15" s="108" customFormat="1" ht="13.5" thickBot="1">
      <c r="A9" s="153" t="s">
        <v>15</v>
      </c>
      <c r="B9" s="1243" t="str">
        <f>ORÇAMENTO!$C$9</f>
        <v>JANEIRO/2022</v>
      </c>
      <c r="C9" s="1221"/>
      <c r="D9" s="1221"/>
      <c r="E9" s="1223"/>
      <c r="F9" s="1223"/>
      <c r="G9" s="1223"/>
      <c r="H9" s="1223"/>
      <c r="I9" s="1223"/>
      <c r="J9" s="1223"/>
      <c r="K9" s="1223"/>
      <c r="L9" s="1229"/>
      <c r="M9" s="702"/>
      <c r="N9" s="702"/>
    </row>
    <row r="10" spans="1:15" ht="13.5" thickBot="1">
      <c r="A10" s="1241"/>
      <c r="B10" s="702"/>
      <c r="C10" s="702"/>
      <c r="D10" s="702"/>
      <c r="E10" s="702"/>
      <c r="F10" s="702"/>
      <c r="G10" s="702"/>
      <c r="H10" s="702"/>
      <c r="I10" s="702"/>
      <c r="J10" s="702"/>
      <c r="K10" s="702"/>
      <c r="L10" s="1220"/>
      <c r="N10" s="702"/>
    </row>
    <row r="11" spans="1:15" ht="21" customHeight="1">
      <c r="A11" s="2448" t="s">
        <v>4219</v>
      </c>
      <c r="B11" s="2449"/>
      <c r="C11" s="2449"/>
      <c r="D11" s="2449"/>
      <c r="E11" s="2449"/>
      <c r="F11" s="2449"/>
      <c r="G11" s="2449"/>
      <c r="H11" s="2449"/>
      <c r="I11" s="2449"/>
      <c r="J11" s="2449"/>
      <c r="K11" s="2449"/>
      <c r="L11" s="2450"/>
    </row>
    <row r="12" spans="1:15" ht="19.5" customHeight="1">
      <c r="A12" s="820" t="s">
        <v>4220</v>
      </c>
      <c r="B12" s="704"/>
      <c r="C12" s="704"/>
      <c r="D12" s="704"/>
      <c r="E12" s="705" t="s">
        <v>4221</v>
      </c>
      <c r="F12" s="704" t="s">
        <v>4222</v>
      </c>
      <c r="G12" s="704"/>
      <c r="H12" s="704"/>
      <c r="I12" s="706"/>
      <c r="J12" s="705" t="s">
        <v>4223</v>
      </c>
      <c r="K12" s="707" t="str">
        <f>'5914647'!K12</f>
        <v>abril/2020</v>
      </c>
      <c r="L12" s="821"/>
    </row>
    <row r="13" spans="1:15" ht="21" customHeight="1">
      <c r="A13" s="820" t="s">
        <v>8806</v>
      </c>
      <c r="B13" s="708"/>
      <c r="C13" s="708"/>
      <c r="D13" s="709"/>
      <c r="E13" s="709"/>
      <c r="F13" s="710"/>
      <c r="G13" s="710"/>
      <c r="H13" s="710"/>
      <c r="I13" s="710"/>
      <c r="J13" s="710" t="s">
        <v>4224</v>
      </c>
      <c r="K13" s="711">
        <v>0.5</v>
      </c>
      <c r="L13" s="822" t="s">
        <v>4013</v>
      </c>
    </row>
    <row r="14" spans="1:15" ht="14.25" customHeight="1">
      <c r="A14" s="2356" t="s">
        <v>4226</v>
      </c>
      <c r="B14" s="2359" t="s">
        <v>4227</v>
      </c>
      <c r="C14" s="712"/>
      <c r="D14" s="2359" t="s">
        <v>4228</v>
      </c>
      <c r="E14" s="2359" t="s">
        <v>4229</v>
      </c>
      <c r="F14" s="2362"/>
      <c r="G14" s="2364" t="s">
        <v>4230</v>
      </c>
      <c r="H14" s="2365"/>
      <c r="I14" s="2366"/>
      <c r="J14" s="2364" t="s">
        <v>4231</v>
      </c>
      <c r="K14" s="2365"/>
      <c r="L14" s="2367"/>
    </row>
    <row r="15" spans="1:15" ht="12.75" customHeight="1">
      <c r="A15" s="2357"/>
      <c r="B15" s="2360"/>
      <c r="C15" s="713"/>
      <c r="D15" s="2360"/>
      <c r="E15" s="2361"/>
      <c r="F15" s="2363"/>
      <c r="G15" s="2364" t="s">
        <v>4232</v>
      </c>
      <c r="H15" s="2366"/>
      <c r="I15" s="793" t="s">
        <v>4233</v>
      </c>
      <c r="J15" s="2364" t="s">
        <v>4232</v>
      </c>
      <c r="K15" s="2365"/>
      <c r="L15" s="823" t="s">
        <v>4233</v>
      </c>
    </row>
    <row r="16" spans="1:15" ht="12.75" customHeight="1">
      <c r="A16" s="2358"/>
      <c r="B16" s="2361"/>
      <c r="C16" s="714"/>
      <c r="D16" s="2361"/>
      <c r="E16" s="792" t="s">
        <v>4234</v>
      </c>
      <c r="F16" s="792" t="s">
        <v>4235</v>
      </c>
      <c r="G16" s="791" t="s">
        <v>4236</v>
      </c>
      <c r="H16" s="792" t="s">
        <v>4237</v>
      </c>
      <c r="I16" s="715" t="s">
        <v>4238</v>
      </c>
      <c r="J16" s="791" t="s">
        <v>4236</v>
      </c>
      <c r="K16" s="792" t="s">
        <v>4237</v>
      </c>
      <c r="L16" s="824" t="s">
        <v>4238</v>
      </c>
    </row>
    <row r="17" spans="1:14" ht="3.75" customHeight="1">
      <c r="A17" s="825"/>
      <c r="B17" s="2476"/>
      <c r="C17" s="2476"/>
      <c r="D17" s="841"/>
      <c r="E17" s="841"/>
      <c r="F17" s="841"/>
      <c r="G17" s="761"/>
      <c r="H17" s="801"/>
      <c r="I17" s="842"/>
      <c r="J17" s="761"/>
      <c r="K17" s="801"/>
      <c r="L17" s="843"/>
    </row>
    <row r="18" spans="1:14" ht="12.75" customHeight="1">
      <c r="A18" s="2371" t="s">
        <v>4241</v>
      </c>
      <c r="B18" s="2372"/>
      <c r="C18" s="2372"/>
      <c r="D18" s="2372"/>
      <c r="E18" s="2372"/>
      <c r="F18" s="2372"/>
      <c r="G18" s="2372"/>
      <c r="H18" s="723"/>
      <c r="I18" s="724">
        <f>SUM(I17:I17)</f>
        <v>0</v>
      </c>
      <c r="J18" s="725"/>
      <c r="K18" s="726"/>
      <c r="L18" s="826">
        <f>SUM(L17:L17)</f>
        <v>0</v>
      </c>
      <c r="N18" s="728"/>
    </row>
    <row r="19" spans="1:14" ht="8.1" customHeight="1">
      <c r="A19" s="827"/>
      <c r="B19" s="795"/>
      <c r="C19" s="795"/>
      <c r="D19" s="795"/>
      <c r="E19" s="795"/>
      <c r="F19" s="795"/>
      <c r="G19" s="795"/>
      <c r="H19" s="795"/>
      <c r="I19" s="729"/>
      <c r="J19" s="725"/>
      <c r="K19" s="726"/>
      <c r="L19" s="835"/>
      <c r="N19" s="728"/>
    </row>
    <row r="20" spans="1:14" ht="12.75" customHeight="1">
      <c r="A20" s="2356" t="s">
        <v>3924</v>
      </c>
      <c r="B20" s="2359" t="s">
        <v>4242</v>
      </c>
      <c r="C20" s="797"/>
      <c r="D20" s="2359" t="s">
        <v>4228</v>
      </c>
      <c r="E20" s="2359" t="s">
        <v>30</v>
      </c>
      <c r="F20" s="797"/>
      <c r="G20" s="2364" t="s">
        <v>4230</v>
      </c>
      <c r="H20" s="2365"/>
      <c r="I20" s="2366"/>
      <c r="J20" s="2364" t="s">
        <v>4231</v>
      </c>
      <c r="K20" s="2365"/>
      <c r="L20" s="2367"/>
      <c r="N20" s="728"/>
    </row>
    <row r="21" spans="1:14" ht="12.75" customHeight="1">
      <c r="A21" s="2358"/>
      <c r="B21" s="2361"/>
      <c r="C21" s="714"/>
      <c r="D21" s="2361"/>
      <c r="E21" s="2361"/>
      <c r="F21" s="730"/>
      <c r="G21" s="791" t="s">
        <v>4243</v>
      </c>
      <c r="H21" s="2361" t="s">
        <v>4244</v>
      </c>
      <c r="I21" s="2363"/>
      <c r="J21" s="791" t="s">
        <v>4243</v>
      </c>
      <c r="K21" s="2361" t="s">
        <v>4244</v>
      </c>
      <c r="L21" s="2373"/>
    </row>
    <row r="22" spans="1:14" ht="15.75" customHeight="1">
      <c r="A22" s="825" t="s">
        <v>4248</v>
      </c>
      <c r="B22" s="731" t="s">
        <v>4249</v>
      </c>
      <c r="C22" s="857"/>
      <c r="D22" s="732">
        <v>1</v>
      </c>
      <c r="E22" s="732" t="s">
        <v>4247</v>
      </c>
      <c r="F22" s="858"/>
      <c r="G22" s="719">
        <f>VLOOKUP(A22,'SERVIÇO OUT SICRO '!$B:$J,6,FALSE)</f>
        <v>17.14</v>
      </c>
      <c r="H22" s="2368">
        <f>G22*D22</f>
        <v>17.14</v>
      </c>
      <c r="I22" s="2369"/>
      <c r="J22" s="719">
        <f>VLOOKUP(A22,'SERVIÇO OUT SICRO '!$B:$J,7,FALSE)</f>
        <v>15.5442</v>
      </c>
      <c r="K22" s="2368">
        <f>J22*D22</f>
        <v>15.5442</v>
      </c>
      <c r="L22" s="2370"/>
    </row>
    <row r="23" spans="1:14" ht="12.75" customHeight="1">
      <c r="A23" s="2371" t="s">
        <v>4250</v>
      </c>
      <c r="B23" s="2372"/>
      <c r="C23" s="2372"/>
      <c r="D23" s="2372"/>
      <c r="E23" s="2372"/>
      <c r="F23" s="2372"/>
      <c r="G23" s="2372"/>
      <c r="H23" s="2374">
        <f>SUM(H22:I22)</f>
        <v>17.14</v>
      </c>
      <c r="I23" s="2374"/>
      <c r="J23" s="734"/>
      <c r="K23" s="2374">
        <f>SUM(K22:L22)</f>
        <v>15.5442</v>
      </c>
      <c r="L23" s="2376"/>
    </row>
    <row r="24" spans="1:14" ht="8.1" customHeight="1">
      <c r="A24" s="827"/>
      <c r="B24" s="795"/>
      <c r="C24" s="795"/>
      <c r="D24" s="795"/>
      <c r="E24" s="795"/>
      <c r="F24" s="795"/>
      <c r="G24" s="795"/>
      <c r="H24" s="796"/>
      <c r="I24" s="796"/>
      <c r="J24" s="735"/>
      <c r="K24" s="796"/>
      <c r="L24" s="830"/>
    </row>
    <row r="25" spans="1:14">
      <c r="A25" s="2377" t="s">
        <v>4251</v>
      </c>
      <c r="B25" s="2378"/>
      <c r="C25" s="2378"/>
      <c r="D25" s="2378"/>
      <c r="E25" s="2378"/>
      <c r="F25" s="2379"/>
      <c r="G25" s="2364" t="s">
        <v>4230</v>
      </c>
      <c r="H25" s="2365"/>
      <c r="I25" s="2366"/>
      <c r="J25" s="2364" t="s">
        <v>4231</v>
      </c>
      <c r="K25" s="2365"/>
      <c r="L25" s="2367"/>
    </row>
    <row r="26" spans="1:14">
      <c r="A26" s="2380"/>
      <c r="B26" s="2381"/>
      <c r="C26" s="2381"/>
      <c r="D26" s="2381"/>
      <c r="E26" s="2381"/>
      <c r="F26" s="2382"/>
      <c r="G26" s="2383">
        <f>(H23+I18)/K13</f>
        <v>34.28</v>
      </c>
      <c r="H26" s="2384"/>
      <c r="I26" s="2385"/>
      <c r="J26" s="2383">
        <f>(K23+L18)/K13</f>
        <v>31.0884</v>
      </c>
      <c r="K26" s="2384"/>
      <c r="L26" s="2386"/>
    </row>
    <row r="27" spans="1:14" ht="8.1" customHeight="1">
      <c r="A27" s="831"/>
      <c r="B27" s="736"/>
      <c r="C27" s="736"/>
      <c r="D27" s="736"/>
      <c r="E27" s="736"/>
      <c r="F27" s="736"/>
      <c r="G27" s="736"/>
      <c r="H27" s="736"/>
      <c r="I27" s="736"/>
      <c r="J27" s="736"/>
      <c r="K27" s="737"/>
      <c r="L27" s="832"/>
    </row>
    <row r="28" spans="1:14" ht="15" customHeight="1">
      <c r="A28" s="833" t="s">
        <v>4252</v>
      </c>
      <c r="B28" s="794" t="s">
        <v>4253</v>
      </c>
      <c r="C28" s="738"/>
      <c r="D28" s="794" t="s">
        <v>4228</v>
      </c>
      <c r="E28" s="794" t="s">
        <v>4254</v>
      </c>
      <c r="F28" s="738"/>
      <c r="G28" s="710"/>
      <c r="H28" s="710" t="s">
        <v>4255</v>
      </c>
      <c r="I28" s="710"/>
      <c r="J28" s="794"/>
      <c r="K28" s="2365" t="s">
        <v>4256</v>
      </c>
      <c r="L28" s="2367"/>
      <c r="M28" s="739"/>
    </row>
    <row r="29" spans="1:14" ht="6" customHeight="1">
      <c r="A29" s="834"/>
      <c r="B29" s="799"/>
      <c r="C29" s="819"/>
      <c r="D29" s="799"/>
      <c r="E29" s="799"/>
      <c r="F29" s="819"/>
      <c r="G29" s="2444"/>
      <c r="H29" s="2444"/>
      <c r="I29" s="2444"/>
      <c r="J29" s="799"/>
      <c r="K29" s="2444"/>
      <c r="L29" s="2445"/>
      <c r="M29" s="739"/>
    </row>
    <row r="30" spans="1:14">
      <c r="A30" s="2371" t="s">
        <v>4257</v>
      </c>
      <c r="B30" s="2372"/>
      <c r="C30" s="2372"/>
      <c r="D30" s="2372"/>
      <c r="E30" s="2372"/>
      <c r="F30" s="2372"/>
      <c r="G30" s="2372"/>
      <c r="H30" s="2372"/>
      <c r="I30" s="2372"/>
      <c r="J30" s="2372"/>
      <c r="K30" s="2387">
        <f>SUM(K29:L29)</f>
        <v>0</v>
      </c>
      <c r="L30" s="2388"/>
      <c r="M30" s="740"/>
    </row>
    <row r="31" spans="1:14" ht="8.1" customHeight="1">
      <c r="A31" s="827"/>
      <c r="B31" s="795"/>
      <c r="C31" s="795"/>
      <c r="D31" s="795"/>
      <c r="E31" s="795"/>
      <c r="F31" s="795"/>
      <c r="G31" s="795"/>
      <c r="H31" s="795"/>
      <c r="I31" s="795"/>
      <c r="J31" s="795"/>
      <c r="K31" s="798"/>
      <c r="L31" s="835"/>
      <c r="M31" s="740"/>
    </row>
    <row r="32" spans="1:14">
      <c r="A32" s="2356" t="s">
        <v>4258</v>
      </c>
      <c r="B32" s="2359" t="s">
        <v>4259</v>
      </c>
      <c r="C32" s="797"/>
      <c r="D32" s="2359"/>
      <c r="E32" s="2359" t="s">
        <v>4228</v>
      </c>
      <c r="F32" s="2362" t="s">
        <v>4254</v>
      </c>
      <c r="G32" s="2364" t="s">
        <v>4230</v>
      </c>
      <c r="H32" s="2365"/>
      <c r="I32" s="2366"/>
      <c r="J32" s="2364" t="s">
        <v>4231</v>
      </c>
      <c r="K32" s="2365"/>
      <c r="L32" s="2367"/>
      <c r="M32" s="740"/>
    </row>
    <row r="33" spans="1:13">
      <c r="A33" s="2358"/>
      <c r="B33" s="2361"/>
      <c r="C33" s="714"/>
      <c r="D33" s="2361"/>
      <c r="E33" s="2361"/>
      <c r="F33" s="2363"/>
      <c r="G33" s="791" t="s">
        <v>4256</v>
      </c>
      <c r="H33" s="2361" t="s">
        <v>4260</v>
      </c>
      <c r="I33" s="2363"/>
      <c r="J33" s="791" t="s">
        <v>4256</v>
      </c>
      <c r="K33" s="2361" t="s">
        <v>4260</v>
      </c>
      <c r="L33" s="2373"/>
      <c r="M33" s="740"/>
    </row>
    <row r="34" spans="1:13" ht="6.75" customHeight="1">
      <c r="A34" s="836"/>
      <c r="B34" s="2396"/>
      <c r="C34" s="2396"/>
      <c r="D34" s="847"/>
      <c r="E34" s="840"/>
      <c r="F34" s="847"/>
      <c r="G34" s="800"/>
      <c r="H34" s="2389"/>
      <c r="I34" s="2389"/>
      <c r="J34" s="743"/>
      <c r="K34" s="2389"/>
      <c r="L34" s="2391"/>
      <c r="M34" s="740"/>
    </row>
    <row r="35" spans="1:13">
      <c r="A35" s="2371" t="s">
        <v>4262</v>
      </c>
      <c r="B35" s="2372"/>
      <c r="C35" s="2372"/>
      <c r="D35" s="2372"/>
      <c r="E35" s="2372"/>
      <c r="F35" s="2372"/>
      <c r="G35" s="2372"/>
      <c r="H35" s="2392">
        <f>H34</f>
        <v>0</v>
      </c>
      <c r="I35" s="2392"/>
      <c r="J35" s="744"/>
      <c r="K35" s="2394">
        <f>K34</f>
        <v>0</v>
      </c>
      <c r="L35" s="2395"/>
      <c r="M35" s="740"/>
    </row>
    <row r="36" spans="1:13" ht="8.1" customHeight="1">
      <c r="A36" s="831"/>
      <c r="B36" s="736"/>
      <c r="C36" s="736"/>
      <c r="D36" s="736"/>
      <c r="E36" s="745"/>
      <c r="F36" s="745"/>
      <c r="G36" s="745"/>
      <c r="H36" s="745"/>
      <c r="I36" s="745"/>
      <c r="J36" s="745"/>
      <c r="K36" s="746"/>
      <c r="L36" s="837"/>
      <c r="M36" s="740"/>
    </row>
    <row r="37" spans="1:13">
      <c r="A37" s="2356" t="s">
        <v>4263</v>
      </c>
      <c r="B37" s="2359" t="s">
        <v>4264</v>
      </c>
      <c r="C37" s="797"/>
      <c r="D37" s="2359" t="s">
        <v>28</v>
      </c>
      <c r="E37" s="2359" t="s">
        <v>4228</v>
      </c>
      <c r="F37" s="2362" t="s">
        <v>4254</v>
      </c>
      <c r="G37" s="2364" t="s">
        <v>4230</v>
      </c>
      <c r="H37" s="2365"/>
      <c r="I37" s="2366"/>
      <c r="J37" s="2364" t="s">
        <v>4231</v>
      </c>
      <c r="K37" s="2365"/>
      <c r="L37" s="2367"/>
      <c r="M37" s="740"/>
    </row>
    <row r="38" spans="1:13">
      <c r="A38" s="2358"/>
      <c r="B38" s="2361"/>
      <c r="C38" s="714"/>
      <c r="D38" s="2361"/>
      <c r="E38" s="2361"/>
      <c r="F38" s="2363"/>
      <c r="G38" s="791" t="s">
        <v>4256</v>
      </c>
      <c r="H38" s="2361" t="s">
        <v>4260</v>
      </c>
      <c r="I38" s="2363"/>
      <c r="J38" s="791" t="s">
        <v>4256</v>
      </c>
      <c r="K38" s="2361" t="s">
        <v>4260</v>
      </c>
      <c r="L38" s="2373"/>
      <c r="M38" s="740"/>
    </row>
    <row r="39" spans="1:13" ht="5.25" customHeight="1">
      <c r="A39" s="836"/>
      <c r="B39" s="2396"/>
      <c r="C39" s="2396"/>
      <c r="D39" s="747"/>
      <c r="E39" s="747"/>
      <c r="F39" s="747"/>
      <c r="G39" s="850"/>
      <c r="H39" s="2397"/>
      <c r="I39" s="2398"/>
      <c r="J39" s="850"/>
      <c r="K39" s="2397"/>
      <c r="L39" s="2443"/>
      <c r="M39" s="740"/>
    </row>
    <row r="40" spans="1:13">
      <c r="A40" s="2371" t="s">
        <v>4266</v>
      </c>
      <c r="B40" s="2372"/>
      <c r="C40" s="2372"/>
      <c r="D40" s="2372"/>
      <c r="E40" s="2372"/>
      <c r="F40" s="2372"/>
      <c r="G40" s="2372"/>
      <c r="H40" s="2392">
        <f>SUM(H39:I39)</f>
        <v>0</v>
      </c>
      <c r="I40" s="2393"/>
      <c r="J40" s="749"/>
      <c r="K40" s="2392">
        <f>SUM(K39:L39)</f>
        <v>0</v>
      </c>
      <c r="L40" s="2401"/>
      <c r="M40" s="740"/>
    </row>
    <row r="41" spans="1:13" ht="8.1" customHeight="1">
      <c r="A41" s="831"/>
      <c r="B41" s="736"/>
      <c r="C41" s="736"/>
      <c r="D41" s="736"/>
      <c r="E41" s="745"/>
      <c r="F41" s="745"/>
      <c r="G41" s="745"/>
      <c r="H41" s="745"/>
      <c r="I41" s="745"/>
      <c r="J41" s="745"/>
      <c r="K41" s="746"/>
      <c r="L41" s="837"/>
      <c r="M41" s="740"/>
    </row>
    <row r="42" spans="1:13">
      <c r="A42" s="2356" t="s">
        <v>4267</v>
      </c>
      <c r="B42" s="2359" t="s">
        <v>4268</v>
      </c>
      <c r="C42" s="797"/>
      <c r="D42" s="750"/>
      <c r="E42" s="2359" t="s">
        <v>4228</v>
      </c>
      <c r="F42" s="2359" t="s">
        <v>4254</v>
      </c>
      <c r="G42" s="2365" t="s">
        <v>27</v>
      </c>
      <c r="H42" s="2365"/>
      <c r="I42" s="2365"/>
      <c r="J42" s="2359" t="s">
        <v>4256</v>
      </c>
      <c r="K42" s="2359"/>
      <c r="L42" s="2402"/>
      <c r="M42" s="740"/>
    </row>
    <row r="43" spans="1:13">
      <c r="A43" s="2358"/>
      <c r="B43" s="2361"/>
      <c r="C43" s="714"/>
      <c r="D43" s="730"/>
      <c r="E43" s="2361"/>
      <c r="F43" s="2361"/>
      <c r="G43" s="792" t="s">
        <v>2800</v>
      </c>
      <c r="H43" s="792" t="s">
        <v>2801</v>
      </c>
      <c r="I43" s="792" t="s">
        <v>2802</v>
      </c>
      <c r="J43" s="2361"/>
      <c r="K43" s="2361"/>
      <c r="L43" s="2373"/>
      <c r="M43" s="740"/>
    </row>
    <row r="44" spans="1:13" ht="8.25" customHeight="1">
      <c r="A44" s="838"/>
      <c r="B44" s="2396"/>
      <c r="C44" s="2396"/>
      <c r="D44" s="752"/>
      <c r="E44" s="747"/>
      <c r="F44" s="747"/>
      <c r="G44" s="747"/>
      <c r="H44" s="747"/>
      <c r="I44" s="747"/>
      <c r="J44" s="753"/>
      <c r="K44" s="754"/>
      <c r="L44" s="839"/>
      <c r="M44" s="740"/>
    </row>
    <row r="45" spans="1:13" ht="8.1" customHeight="1">
      <c r="A45" s="831"/>
      <c r="B45" s="736"/>
      <c r="C45" s="736"/>
      <c r="D45" s="736"/>
      <c r="E45" s="745"/>
      <c r="F45" s="745"/>
      <c r="G45" s="745"/>
      <c r="H45" s="745"/>
      <c r="I45" s="745"/>
      <c r="J45" s="745"/>
      <c r="K45" s="746"/>
      <c r="L45" s="837"/>
      <c r="M45" s="740"/>
    </row>
    <row r="46" spans="1:13">
      <c r="A46" s="2377" t="s">
        <v>4270</v>
      </c>
      <c r="B46" s="2378"/>
      <c r="C46" s="2378"/>
      <c r="D46" s="2378"/>
      <c r="E46" s="2378"/>
      <c r="F46" s="2379"/>
      <c r="G46" s="2364" t="s">
        <v>4230</v>
      </c>
      <c r="H46" s="2365"/>
      <c r="I46" s="2366"/>
      <c r="J46" s="2364" t="s">
        <v>4231</v>
      </c>
      <c r="K46" s="2365"/>
      <c r="L46" s="2367"/>
      <c r="M46" s="740"/>
    </row>
    <row r="47" spans="1:13" ht="15" customHeight="1">
      <c r="A47" s="2380"/>
      <c r="B47" s="2381"/>
      <c r="C47" s="2381"/>
      <c r="D47" s="2381"/>
      <c r="E47" s="2381"/>
      <c r="F47" s="2382"/>
      <c r="G47" s="2469">
        <f>H40+K30+H35+G26+1.1621</f>
        <v>35.442100000000003</v>
      </c>
      <c r="H47" s="2470"/>
      <c r="I47" s="2471"/>
      <c r="J47" s="2472">
        <f>K40+K35+K30+J26+1.1621</f>
        <v>32.250500000000002</v>
      </c>
      <c r="K47" s="2472"/>
      <c r="L47" s="2473"/>
    </row>
    <row r="48" spans="1:13" ht="15" customHeight="1">
      <c r="A48" s="2464" t="s">
        <v>16495</v>
      </c>
      <c r="B48" s="2404"/>
      <c r="C48" s="2404"/>
      <c r="D48" s="2404"/>
      <c r="E48" s="2404"/>
      <c r="F48" s="2404"/>
      <c r="G48" s="2404"/>
      <c r="H48" s="2404"/>
      <c r="I48" s="2404"/>
      <c r="J48" s="2404"/>
      <c r="K48" s="2404"/>
      <c r="L48" s="2465"/>
    </row>
    <row r="49" spans="1:15" s="702" customFormat="1">
      <c r="A49" s="2464" t="s">
        <v>4273</v>
      </c>
      <c r="B49" s="2404"/>
      <c r="C49" s="2404"/>
      <c r="D49" s="2404"/>
      <c r="E49" s="2404"/>
      <c r="F49" s="2404"/>
      <c r="G49" s="2404"/>
      <c r="H49" s="2404"/>
      <c r="I49" s="2404"/>
      <c r="J49" s="2404"/>
      <c r="K49" s="2404"/>
      <c r="L49" s="2465"/>
      <c r="N49" s="703"/>
      <c r="O49" s="703"/>
    </row>
    <row r="50" spans="1:15" s="702" customFormat="1" ht="13.5" thickBot="1">
      <c r="A50" s="2466" t="s">
        <v>4274</v>
      </c>
      <c r="B50" s="2467"/>
      <c r="C50" s="2467"/>
      <c r="D50" s="2467"/>
      <c r="E50" s="2467"/>
      <c r="F50" s="2467"/>
      <c r="G50" s="2467"/>
      <c r="H50" s="2467"/>
      <c r="I50" s="2467"/>
      <c r="J50" s="2467"/>
      <c r="K50" s="2467"/>
      <c r="L50" s="2468"/>
      <c r="N50" s="703"/>
      <c r="O50" s="703"/>
    </row>
  </sheetData>
  <mergeCells count="84">
    <mergeCell ref="A1:L1"/>
    <mergeCell ref="A2:L2"/>
    <mergeCell ref="A3:L3"/>
    <mergeCell ref="A4:L4"/>
    <mergeCell ref="A5:L5"/>
    <mergeCell ref="A11:L11"/>
    <mergeCell ref="A14:A16"/>
    <mergeCell ref="B14:B16"/>
    <mergeCell ref="D14:D16"/>
    <mergeCell ref="E14:F15"/>
    <mergeCell ref="G14:I14"/>
    <mergeCell ref="J14:L14"/>
    <mergeCell ref="G15:H15"/>
    <mergeCell ref="J15:K15"/>
    <mergeCell ref="A23:G23"/>
    <mergeCell ref="H23:I23"/>
    <mergeCell ref="K23:L23"/>
    <mergeCell ref="B17:C17"/>
    <mergeCell ref="A18:G18"/>
    <mergeCell ref="A20:A21"/>
    <mergeCell ref="B20:B21"/>
    <mergeCell ref="D20:D21"/>
    <mergeCell ref="E20:E21"/>
    <mergeCell ref="G20:I20"/>
    <mergeCell ref="K28:L28"/>
    <mergeCell ref="J20:L20"/>
    <mergeCell ref="H21:I21"/>
    <mergeCell ref="K21:L21"/>
    <mergeCell ref="H22:I22"/>
    <mergeCell ref="K22:L22"/>
    <mergeCell ref="A25:F26"/>
    <mergeCell ref="G25:I25"/>
    <mergeCell ref="J25:L25"/>
    <mergeCell ref="G26:I26"/>
    <mergeCell ref="J26:L26"/>
    <mergeCell ref="G29:I29"/>
    <mergeCell ref="K29:L29"/>
    <mergeCell ref="A30:J30"/>
    <mergeCell ref="K30:L30"/>
    <mergeCell ref="A32:A33"/>
    <mergeCell ref="B32:B33"/>
    <mergeCell ref="D32:D33"/>
    <mergeCell ref="E32:E33"/>
    <mergeCell ref="F32:F33"/>
    <mergeCell ref="G32:I32"/>
    <mergeCell ref="J32:L32"/>
    <mergeCell ref="H33:I33"/>
    <mergeCell ref="K33:L33"/>
    <mergeCell ref="B34:C34"/>
    <mergeCell ref="H34:I34"/>
    <mergeCell ref="K34:L34"/>
    <mergeCell ref="A35:G35"/>
    <mergeCell ref="H35:I35"/>
    <mergeCell ref="K35:L35"/>
    <mergeCell ref="A37:A38"/>
    <mergeCell ref="B37:B38"/>
    <mergeCell ref="D37:D38"/>
    <mergeCell ref="E37:E38"/>
    <mergeCell ref="F37:F38"/>
    <mergeCell ref="G37:I37"/>
    <mergeCell ref="J37:L37"/>
    <mergeCell ref="J42:L43"/>
    <mergeCell ref="H38:I38"/>
    <mergeCell ref="K38:L38"/>
    <mergeCell ref="B39:C39"/>
    <mergeCell ref="H39:I39"/>
    <mergeCell ref="K39:L39"/>
    <mergeCell ref="A40:G40"/>
    <mergeCell ref="H40:I40"/>
    <mergeCell ref="K40:L40"/>
    <mergeCell ref="A42:A43"/>
    <mergeCell ref="B42:B43"/>
    <mergeCell ref="E42:E43"/>
    <mergeCell ref="F42:F43"/>
    <mergeCell ref="G42:I42"/>
    <mergeCell ref="A49:L49"/>
    <mergeCell ref="A50:L50"/>
    <mergeCell ref="A48:L48"/>
    <mergeCell ref="B44:C44"/>
    <mergeCell ref="A46:F47"/>
    <mergeCell ref="G46:I46"/>
    <mergeCell ref="J46:L46"/>
    <mergeCell ref="G47:I47"/>
    <mergeCell ref="J47:L47"/>
  </mergeCells>
  <printOptions horizontalCentered="1"/>
  <pageMargins left="0.78740157480314965" right="0.19685039370078741" top="0.39370078740157483" bottom="0.78740157480314965" header="0.11811023622047245" footer="0.31496062992125984"/>
  <pageSetup paperSize="9" scale="54" firstPageNumber="41" fitToHeight="100" orientation="portrait" r:id="rId1"/>
  <headerFooter scaleWithDoc="0">
    <oddHeader>&amp;RPágina &amp;P de &amp;N</oddHeader>
    <oddFooter>&amp;R&amp;G</oddFooter>
  </headerFooter>
  <drawing r:id="rId2"/>
  <legacyDrawingHF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Planilha45">
    <tabColor rgb="FFFF0000"/>
    <pageSetUpPr fitToPage="1"/>
  </sheetPr>
  <dimension ref="A1:O49"/>
  <sheetViews>
    <sheetView showGridLines="0" view="pageBreakPreview" zoomScaleNormal="95" zoomScaleSheetLayoutView="100" workbookViewId="0">
      <selection activeCell="L15" sqref="L15"/>
    </sheetView>
  </sheetViews>
  <sheetFormatPr defaultRowHeight="12.75"/>
  <cols>
    <col min="1" max="1" width="15.85546875" style="703" customWidth="1"/>
    <col min="2" max="2" width="28.85546875" style="703" customWidth="1"/>
    <col min="3" max="3" width="14.140625" style="703" customWidth="1"/>
    <col min="4" max="4" width="10" style="703" customWidth="1"/>
    <col min="5" max="5" width="12" style="703" customWidth="1"/>
    <col min="6" max="8" width="12.85546875" style="703" customWidth="1"/>
    <col min="9" max="9" width="11.85546875" style="703" customWidth="1"/>
    <col min="10" max="10" width="13.28515625" style="703" customWidth="1"/>
    <col min="11" max="11" width="14.5703125" style="703" customWidth="1"/>
    <col min="12" max="12" width="12.42578125" style="703" customWidth="1"/>
    <col min="13" max="13" width="2.7109375" style="702" customWidth="1"/>
    <col min="14" max="256" width="9.140625" style="703"/>
    <col min="257" max="257" width="15.85546875" style="703" customWidth="1"/>
    <col min="258" max="258" width="28.85546875" style="703" customWidth="1"/>
    <col min="259" max="259" width="10.42578125" style="703" customWidth="1"/>
    <col min="260" max="260" width="10" style="703" customWidth="1"/>
    <col min="261" max="261" width="12" style="703" customWidth="1"/>
    <col min="262" max="264" width="12.85546875" style="703" customWidth="1"/>
    <col min="265" max="265" width="11.85546875" style="703" customWidth="1"/>
    <col min="266" max="266" width="13.28515625" style="703" customWidth="1"/>
    <col min="267" max="267" width="14.5703125" style="703" customWidth="1"/>
    <col min="268" max="268" width="12.42578125" style="703" customWidth="1"/>
    <col min="269" max="269" width="2.7109375" style="703" customWidth="1"/>
    <col min="270" max="512" width="9.140625" style="703"/>
    <col min="513" max="513" width="15.85546875" style="703" customWidth="1"/>
    <col min="514" max="514" width="28.85546875" style="703" customWidth="1"/>
    <col min="515" max="515" width="10.42578125" style="703" customWidth="1"/>
    <col min="516" max="516" width="10" style="703" customWidth="1"/>
    <col min="517" max="517" width="12" style="703" customWidth="1"/>
    <col min="518" max="520" width="12.85546875" style="703" customWidth="1"/>
    <col min="521" max="521" width="11.85546875" style="703" customWidth="1"/>
    <col min="522" max="522" width="13.28515625" style="703" customWidth="1"/>
    <col min="523" max="523" width="14.5703125" style="703" customWidth="1"/>
    <col min="524" max="524" width="12.42578125" style="703" customWidth="1"/>
    <col min="525" max="525" width="2.7109375" style="703" customWidth="1"/>
    <col min="526" max="768" width="9.140625" style="703"/>
    <col min="769" max="769" width="15.85546875" style="703" customWidth="1"/>
    <col min="770" max="770" width="28.85546875" style="703" customWidth="1"/>
    <col min="771" max="771" width="10.42578125" style="703" customWidth="1"/>
    <col min="772" max="772" width="10" style="703" customWidth="1"/>
    <col min="773" max="773" width="12" style="703" customWidth="1"/>
    <col min="774" max="776" width="12.85546875" style="703" customWidth="1"/>
    <col min="777" max="777" width="11.85546875" style="703" customWidth="1"/>
    <col min="778" max="778" width="13.28515625" style="703" customWidth="1"/>
    <col min="779" max="779" width="14.5703125" style="703" customWidth="1"/>
    <col min="780" max="780" width="12.42578125" style="703" customWidth="1"/>
    <col min="781" max="781" width="2.7109375" style="703" customWidth="1"/>
    <col min="782" max="1024" width="9.140625" style="703"/>
    <col min="1025" max="1025" width="15.85546875" style="703" customWidth="1"/>
    <col min="1026" max="1026" width="28.85546875" style="703" customWidth="1"/>
    <col min="1027" max="1027" width="10.42578125" style="703" customWidth="1"/>
    <col min="1028" max="1028" width="10" style="703" customWidth="1"/>
    <col min="1029" max="1029" width="12" style="703" customWidth="1"/>
    <col min="1030" max="1032" width="12.85546875" style="703" customWidth="1"/>
    <col min="1033" max="1033" width="11.85546875" style="703" customWidth="1"/>
    <col min="1034" max="1034" width="13.28515625" style="703" customWidth="1"/>
    <col min="1035" max="1035" width="14.5703125" style="703" customWidth="1"/>
    <col min="1036" max="1036" width="12.42578125" style="703" customWidth="1"/>
    <col min="1037" max="1037" width="2.7109375" style="703" customWidth="1"/>
    <col min="1038" max="1280" width="9.140625" style="703"/>
    <col min="1281" max="1281" width="15.85546875" style="703" customWidth="1"/>
    <col min="1282" max="1282" width="28.85546875" style="703" customWidth="1"/>
    <col min="1283" max="1283" width="10.42578125" style="703" customWidth="1"/>
    <col min="1284" max="1284" width="10" style="703" customWidth="1"/>
    <col min="1285" max="1285" width="12" style="703" customWidth="1"/>
    <col min="1286" max="1288" width="12.85546875" style="703" customWidth="1"/>
    <col min="1289" max="1289" width="11.85546875" style="703" customWidth="1"/>
    <col min="1290" max="1290" width="13.28515625" style="703" customWidth="1"/>
    <col min="1291" max="1291" width="14.5703125" style="703" customWidth="1"/>
    <col min="1292" max="1292" width="12.42578125" style="703" customWidth="1"/>
    <col min="1293" max="1293" width="2.7109375" style="703" customWidth="1"/>
    <col min="1294" max="1536" width="9.140625" style="703"/>
    <col min="1537" max="1537" width="15.85546875" style="703" customWidth="1"/>
    <col min="1538" max="1538" width="28.85546875" style="703" customWidth="1"/>
    <col min="1539" max="1539" width="10.42578125" style="703" customWidth="1"/>
    <col min="1540" max="1540" width="10" style="703" customWidth="1"/>
    <col min="1541" max="1541" width="12" style="703" customWidth="1"/>
    <col min="1542" max="1544" width="12.85546875" style="703" customWidth="1"/>
    <col min="1545" max="1545" width="11.85546875" style="703" customWidth="1"/>
    <col min="1546" max="1546" width="13.28515625" style="703" customWidth="1"/>
    <col min="1547" max="1547" width="14.5703125" style="703" customWidth="1"/>
    <col min="1548" max="1548" width="12.42578125" style="703" customWidth="1"/>
    <col min="1549" max="1549" width="2.7109375" style="703" customWidth="1"/>
    <col min="1550" max="1792" width="9.140625" style="703"/>
    <col min="1793" max="1793" width="15.85546875" style="703" customWidth="1"/>
    <col min="1794" max="1794" width="28.85546875" style="703" customWidth="1"/>
    <col min="1795" max="1795" width="10.42578125" style="703" customWidth="1"/>
    <col min="1796" max="1796" width="10" style="703" customWidth="1"/>
    <col min="1797" max="1797" width="12" style="703" customWidth="1"/>
    <col min="1798" max="1800" width="12.85546875" style="703" customWidth="1"/>
    <col min="1801" max="1801" width="11.85546875" style="703" customWidth="1"/>
    <col min="1802" max="1802" width="13.28515625" style="703" customWidth="1"/>
    <col min="1803" max="1803" width="14.5703125" style="703" customWidth="1"/>
    <col min="1804" max="1804" width="12.42578125" style="703" customWidth="1"/>
    <col min="1805" max="1805" width="2.7109375" style="703" customWidth="1"/>
    <col min="1806" max="2048" width="9.140625" style="703"/>
    <col min="2049" max="2049" width="15.85546875" style="703" customWidth="1"/>
    <col min="2050" max="2050" width="28.85546875" style="703" customWidth="1"/>
    <col min="2051" max="2051" width="10.42578125" style="703" customWidth="1"/>
    <col min="2052" max="2052" width="10" style="703" customWidth="1"/>
    <col min="2053" max="2053" width="12" style="703" customWidth="1"/>
    <col min="2054" max="2056" width="12.85546875" style="703" customWidth="1"/>
    <col min="2057" max="2057" width="11.85546875" style="703" customWidth="1"/>
    <col min="2058" max="2058" width="13.28515625" style="703" customWidth="1"/>
    <col min="2059" max="2059" width="14.5703125" style="703" customWidth="1"/>
    <col min="2060" max="2060" width="12.42578125" style="703" customWidth="1"/>
    <col min="2061" max="2061" width="2.7109375" style="703" customWidth="1"/>
    <col min="2062" max="2304" width="9.140625" style="703"/>
    <col min="2305" max="2305" width="15.85546875" style="703" customWidth="1"/>
    <col min="2306" max="2306" width="28.85546875" style="703" customWidth="1"/>
    <col min="2307" max="2307" width="10.42578125" style="703" customWidth="1"/>
    <col min="2308" max="2308" width="10" style="703" customWidth="1"/>
    <col min="2309" max="2309" width="12" style="703" customWidth="1"/>
    <col min="2310" max="2312" width="12.85546875" style="703" customWidth="1"/>
    <col min="2313" max="2313" width="11.85546875" style="703" customWidth="1"/>
    <col min="2314" max="2314" width="13.28515625" style="703" customWidth="1"/>
    <col min="2315" max="2315" width="14.5703125" style="703" customWidth="1"/>
    <col min="2316" max="2316" width="12.42578125" style="703" customWidth="1"/>
    <col min="2317" max="2317" width="2.7109375" style="703" customWidth="1"/>
    <col min="2318" max="2560" width="9.140625" style="703"/>
    <col min="2561" max="2561" width="15.85546875" style="703" customWidth="1"/>
    <col min="2562" max="2562" width="28.85546875" style="703" customWidth="1"/>
    <col min="2563" max="2563" width="10.42578125" style="703" customWidth="1"/>
    <col min="2564" max="2564" width="10" style="703" customWidth="1"/>
    <col min="2565" max="2565" width="12" style="703" customWidth="1"/>
    <col min="2566" max="2568" width="12.85546875" style="703" customWidth="1"/>
    <col min="2569" max="2569" width="11.85546875" style="703" customWidth="1"/>
    <col min="2570" max="2570" width="13.28515625" style="703" customWidth="1"/>
    <col min="2571" max="2571" width="14.5703125" style="703" customWidth="1"/>
    <col min="2572" max="2572" width="12.42578125" style="703" customWidth="1"/>
    <col min="2573" max="2573" width="2.7109375" style="703" customWidth="1"/>
    <col min="2574" max="2816" width="9.140625" style="703"/>
    <col min="2817" max="2817" width="15.85546875" style="703" customWidth="1"/>
    <col min="2818" max="2818" width="28.85546875" style="703" customWidth="1"/>
    <col min="2819" max="2819" width="10.42578125" style="703" customWidth="1"/>
    <col min="2820" max="2820" width="10" style="703" customWidth="1"/>
    <col min="2821" max="2821" width="12" style="703" customWidth="1"/>
    <col min="2822" max="2824" width="12.85546875" style="703" customWidth="1"/>
    <col min="2825" max="2825" width="11.85546875" style="703" customWidth="1"/>
    <col min="2826" max="2826" width="13.28515625" style="703" customWidth="1"/>
    <col min="2827" max="2827" width="14.5703125" style="703" customWidth="1"/>
    <col min="2828" max="2828" width="12.42578125" style="703" customWidth="1"/>
    <col min="2829" max="2829" width="2.7109375" style="703" customWidth="1"/>
    <col min="2830" max="3072" width="9.140625" style="703"/>
    <col min="3073" max="3073" width="15.85546875" style="703" customWidth="1"/>
    <col min="3074" max="3074" width="28.85546875" style="703" customWidth="1"/>
    <col min="3075" max="3075" width="10.42578125" style="703" customWidth="1"/>
    <col min="3076" max="3076" width="10" style="703" customWidth="1"/>
    <col min="3077" max="3077" width="12" style="703" customWidth="1"/>
    <col min="3078" max="3080" width="12.85546875" style="703" customWidth="1"/>
    <col min="3081" max="3081" width="11.85546875" style="703" customWidth="1"/>
    <col min="3082" max="3082" width="13.28515625" style="703" customWidth="1"/>
    <col min="3083" max="3083" width="14.5703125" style="703" customWidth="1"/>
    <col min="3084" max="3084" width="12.42578125" style="703" customWidth="1"/>
    <col min="3085" max="3085" width="2.7109375" style="703" customWidth="1"/>
    <col min="3086" max="3328" width="9.140625" style="703"/>
    <col min="3329" max="3329" width="15.85546875" style="703" customWidth="1"/>
    <col min="3330" max="3330" width="28.85546875" style="703" customWidth="1"/>
    <col min="3331" max="3331" width="10.42578125" style="703" customWidth="1"/>
    <col min="3332" max="3332" width="10" style="703" customWidth="1"/>
    <col min="3333" max="3333" width="12" style="703" customWidth="1"/>
    <col min="3334" max="3336" width="12.85546875" style="703" customWidth="1"/>
    <col min="3337" max="3337" width="11.85546875" style="703" customWidth="1"/>
    <col min="3338" max="3338" width="13.28515625" style="703" customWidth="1"/>
    <col min="3339" max="3339" width="14.5703125" style="703" customWidth="1"/>
    <col min="3340" max="3340" width="12.42578125" style="703" customWidth="1"/>
    <col min="3341" max="3341" width="2.7109375" style="703" customWidth="1"/>
    <col min="3342" max="3584" width="9.140625" style="703"/>
    <col min="3585" max="3585" width="15.85546875" style="703" customWidth="1"/>
    <col min="3586" max="3586" width="28.85546875" style="703" customWidth="1"/>
    <col min="3587" max="3587" width="10.42578125" style="703" customWidth="1"/>
    <col min="3588" max="3588" width="10" style="703" customWidth="1"/>
    <col min="3589" max="3589" width="12" style="703" customWidth="1"/>
    <col min="3590" max="3592" width="12.85546875" style="703" customWidth="1"/>
    <col min="3593" max="3593" width="11.85546875" style="703" customWidth="1"/>
    <col min="3594" max="3594" width="13.28515625" style="703" customWidth="1"/>
    <col min="3595" max="3595" width="14.5703125" style="703" customWidth="1"/>
    <col min="3596" max="3596" width="12.42578125" style="703" customWidth="1"/>
    <col min="3597" max="3597" width="2.7109375" style="703" customWidth="1"/>
    <col min="3598" max="3840" width="9.140625" style="703"/>
    <col min="3841" max="3841" width="15.85546875" style="703" customWidth="1"/>
    <col min="3842" max="3842" width="28.85546875" style="703" customWidth="1"/>
    <col min="3843" max="3843" width="10.42578125" style="703" customWidth="1"/>
    <col min="3844" max="3844" width="10" style="703" customWidth="1"/>
    <col min="3845" max="3845" width="12" style="703" customWidth="1"/>
    <col min="3846" max="3848" width="12.85546875" style="703" customWidth="1"/>
    <col min="3849" max="3849" width="11.85546875" style="703" customWidth="1"/>
    <col min="3850" max="3850" width="13.28515625" style="703" customWidth="1"/>
    <col min="3851" max="3851" width="14.5703125" style="703" customWidth="1"/>
    <col min="3852" max="3852" width="12.42578125" style="703" customWidth="1"/>
    <col min="3853" max="3853" width="2.7109375" style="703" customWidth="1"/>
    <col min="3854" max="4096" width="9.140625" style="703"/>
    <col min="4097" max="4097" width="15.85546875" style="703" customWidth="1"/>
    <col min="4098" max="4098" width="28.85546875" style="703" customWidth="1"/>
    <col min="4099" max="4099" width="10.42578125" style="703" customWidth="1"/>
    <col min="4100" max="4100" width="10" style="703" customWidth="1"/>
    <col min="4101" max="4101" width="12" style="703" customWidth="1"/>
    <col min="4102" max="4104" width="12.85546875" style="703" customWidth="1"/>
    <col min="4105" max="4105" width="11.85546875" style="703" customWidth="1"/>
    <col min="4106" max="4106" width="13.28515625" style="703" customWidth="1"/>
    <col min="4107" max="4107" width="14.5703125" style="703" customWidth="1"/>
    <col min="4108" max="4108" width="12.42578125" style="703" customWidth="1"/>
    <col min="4109" max="4109" width="2.7109375" style="703" customWidth="1"/>
    <col min="4110" max="4352" width="9.140625" style="703"/>
    <col min="4353" max="4353" width="15.85546875" style="703" customWidth="1"/>
    <col min="4354" max="4354" width="28.85546875" style="703" customWidth="1"/>
    <col min="4355" max="4355" width="10.42578125" style="703" customWidth="1"/>
    <col min="4356" max="4356" width="10" style="703" customWidth="1"/>
    <col min="4357" max="4357" width="12" style="703" customWidth="1"/>
    <col min="4358" max="4360" width="12.85546875" style="703" customWidth="1"/>
    <col min="4361" max="4361" width="11.85546875" style="703" customWidth="1"/>
    <col min="4362" max="4362" width="13.28515625" style="703" customWidth="1"/>
    <col min="4363" max="4363" width="14.5703125" style="703" customWidth="1"/>
    <col min="4364" max="4364" width="12.42578125" style="703" customWidth="1"/>
    <col min="4365" max="4365" width="2.7109375" style="703" customWidth="1"/>
    <col min="4366" max="4608" width="9.140625" style="703"/>
    <col min="4609" max="4609" width="15.85546875" style="703" customWidth="1"/>
    <col min="4610" max="4610" width="28.85546875" style="703" customWidth="1"/>
    <col min="4611" max="4611" width="10.42578125" style="703" customWidth="1"/>
    <col min="4612" max="4612" width="10" style="703" customWidth="1"/>
    <col min="4613" max="4613" width="12" style="703" customWidth="1"/>
    <col min="4614" max="4616" width="12.85546875" style="703" customWidth="1"/>
    <col min="4617" max="4617" width="11.85546875" style="703" customWidth="1"/>
    <col min="4618" max="4618" width="13.28515625" style="703" customWidth="1"/>
    <col min="4619" max="4619" width="14.5703125" style="703" customWidth="1"/>
    <col min="4620" max="4620" width="12.42578125" style="703" customWidth="1"/>
    <col min="4621" max="4621" width="2.7109375" style="703" customWidth="1"/>
    <col min="4622" max="4864" width="9.140625" style="703"/>
    <col min="4865" max="4865" width="15.85546875" style="703" customWidth="1"/>
    <col min="4866" max="4866" width="28.85546875" style="703" customWidth="1"/>
    <col min="4867" max="4867" width="10.42578125" style="703" customWidth="1"/>
    <col min="4868" max="4868" width="10" style="703" customWidth="1"/>
    <col min="4869" max="4869" width="12" style="703" customWidth="1"/>
    <col min="4870" max="4872" width="12.85546875" style="703" customWidth="1"/>
    <col min="4873" max="4873" width="11.85546875" style="703" customWidth="1"/>
    <col min="4874" max="4874" width="13.28515625" style="703" customWidth="1"/>
    <col min="4875" max="4875" width="14.5703125" style="703" customWidth="1"/>
    <col min="4876" max="4876" width="12.42578125" style="703" customWidth="1"/>
    <col min="4877" max="4877" width="2.7109375" style="703" customWidth="1"/>
    <col min="4878" max="5120" width="9.140625" style="703"/>
    <col min="5121" max="5121" width="15.85546875" style="703" customWidth="1"/>
    <col min="5122" max="5122" width="28.85546875" style="703" customWidth="1"/>
    <col min="5123" max="5123" width="10.42578125" style="703" customWidth="1"/>
    <col min="5124" max="5124" width="10" style="703" customWidth="1"/>
    <col min="5125" max="5125" width="12" style="703" customWidth="1"/>
    <col min="5126" max="5128" width="12.85546875" style="703" customWidth="1"/>
    <col min="5129" max="5129" width="11.85546875" style="703" customWidth="1"/>
    <col min="5130" max="5130" width="13.28515625" style="703" customWidth="1"/>
    <col min="5131" max="5131" width="14.5703125" style="703" customWidth="1"/>
    <col min="5132" max="5132" width="12.42578125" style="703" customWidth="1"/>
    <col min="5133" max="5133" width="2.7109375" style="703" customWidth="1"/>
    <col min="5134" max="5376" width="9.140625" style="703"/>
    <col min="5377" max="5377" width="15.85546875" style="703" customWidth="1"/>
    <col min="5378" max="5378" width="28.85546875" style="703" customWidth="1"/>
    <col min="5379" max="5379" width="10.42578125" style="703" customWidth="1"/>
    <col min="5380" max="5380" width="10" style="703" customWidth="1"/>
    <col min="5381" max="5381" width="12" style="703" customWidth="1"/>
    <col min="5382" max="5384" width="12.85546875" style="703" customWidth="1"/>
    <col min="5385" max="5385" width="11.85546875" style="703" customWidth="1"/>
    <col min="5386" max="5386" width="13.28515625" style="703" customWidth="1"/>
    <col min="5387" max="5387" width="14.5703125" style="703" customWidth="1"/>
    <col min="5388" max="5388" width="12.42578125" style="703" customWidth="1"/>
    <col min="5389" max="5389" width="2.7109375" style="703" customWidth="1"/>
    <col min="5390" max="5632" width="9.140625" style="703"/>
    <col min="5633" max="5633" width="15.85546875" style="703" customWidth="1"/>
    <col min="5634" max="5634" width="28.85546875" style="703" customWidth="1"/>
    <col min="5635" max="5635" width="10.42578125" style="703" customWidth="1"/>
    <col min="5636" max="5636" width="10" style="703" customWidth="1"/>
    <col min="5637" max="5637" width="12" style="703" customWidth="1"/>
    <col min="5638" max="5640" width="12.85546875" style="703" customWidth="1"/>
    <col min="5641" max="5641" width="11.85546875" style="703" customWidth="1"/>
    <col min="5642" max="5642" width="13.28515625" style="703" customWidth="1"/>
    <col min="5643" max="5643" width="14.5703125" style="703" customWidth="1"/>
    <col min="5644" max="5644" width="12.42578125" style="703" customWidth="1"/>
    <col min="5645" max="5645" width="2.7109375" style="703" customWidth="1"/>
    <col min="5646" max="5888" width="9.140625" style="703"/>
    <col min="5889" max="5889" width="15.85546875" style="703" customWidth="1"/>
    <col min="5890" max="5890" width="28.85546875" style="703" customWidth="1"/>
    <col min="5891" max="5891" width="10.42578125" style="703" customWidth="1"/>
    <col min="5892" max="5892" width="10" style="703" customWidth="1"/>
    <col min="5893" max="5893" width="12" style="703" customWidth="1"/>
    <col min="5894" max="5896" width="12.85546875" style="703" customWidth="1"/>
    <col min="5897" max="5897" width="11.85546875" style="703" customWidth="1"/>
    <col min="5898" max="5898" width="13.28515625" style="703" customWidth="1"/>
    <col min="5899" max="5899" width="14.5703125" style="703" customWidth="1"/>
    <col min="5900" max="5900" width="12.42578125" style="703" customWidth="1"/>
    <col min="5901" max="5901" width="2.7109375" style="703" customWidth="1"/>
    <col min="5902" max="6144" width="9.140625" style="703"/>
    <col min="6145" max="6145" width="15.85546875" style="703" customWidth="1"/>
    <col min="6146" max="6146" width="28.85546875" style="703" customWidth="1"/>
    <col min="6147" max="6147" width="10.42578125" style="703" customWidth="1"/>
    <col min="6148" max="6148" width="10" style="703" customWidth="1"/>
    <col min="6149" max="6149" width="12" style="703" customWidth="1"/>
    <col min="6150" max="6152" width="12.85546875" style="703" customWidth="1"/>
    <col min="6153" max="6153" width="11.85546875" style="703" customWidth="1"/>
    <col min="6154" max="6154" width="13.28515625" style="703" customWidth="1"/>
    <col min="6155" max="6155" width="14.5703125" style="703" customWidth="1"/>
    <col min="6156" max="6156" width="12.42578125" style="703" customWidth="1"/>
    <col min="6157" max="6157" width="2.7109375" style="703" customWidth="1"/>
    <col min="6158" max="6400" width="9.140625" style="703"/>
    <col min="6401" max="6401" width="15.85546875" style="703" customWidth="1"/>
    <col min="6402" max="6402" width="28.85546875" style="703" customWidth="1"/>
    <col min="6403" max="6403" width="10.42578125" style="703" customWidth="1"/>
    <col min="6404" max="6404" width="10" style="703" customWidth="1"/>
    <col min="6405" max="6405" width="12" style="703" customWidth="1"/>
    <col min="6406" max="6408" width="12.85546875" style="703" customWidth="1"/>
    <col min="6409" max="6409" width="11.85546875" style="703" customWidth="1"/>
    <col min="6410" max="6410" width="13.28515625" style="703" customWidth="1"/>
    <col min="6411" max="6411" width="14.5703125" style="703" customWidth="1"/>
    <col min="6412" max="6412" width="12.42578125" style="703" customWidth="1"/>
    <col min="6413" max="6413" width="2.7109375" style="703" customWidth="1"/>
    <col min="6414" max="6656" width="9.140625" style="703"/>
    <col min="6657" max="6657" width="15.85546875" style="703" customWidth="1"/>
    <col min="6658" max="6658" width="28.85546875" style="703" customWidth="1"/>
    <col min="6659" max="6659" width="10.42578125" style="703" customWidth="1"/>
    <col min="6660" max="6660" width="10" style="703" customWidth="1"/>
    <col min="6661" max="6661" width="12" style="703" customWidth="1"/>
    <col min="6662" max="6664" width="12.85546875" style="703" customWidth="1"/>
    <col min="6665" max="6665" width="11.85546875" style="703" customWidth="1"/>
    <col min="6666" max="6666" width="13.28515625" style="703" customWidth="1"/>
    <col min="6667" max="6667" width="14.5703125" style="703" customWidth="1"/>
    <col min="6668" max="6668" width="12.42578125" style="703" customWidth="1"/>
    <col min="6669" max="6669" width="2.7109375" style="703" customWidth="1"/>
    <col min="6670" max="6912" width="9.140625" style="703"/>
    <col min="6913" max="6913" width="15.85546875" style="703" customWidth="1"/>
    <col min="6914" max="6914" width="28.85546875" style="703" customWidth="1"/>
    <col min="6915" max="6915" width="10.42578125" style="703" customWidth="1"/>
    <col min="6916" max="6916" width="10" style="703" customWidth="1"/>
    <col min="6917" max="6917" width="12" style="703" customWidth="1"/>
    <col min="6918" max="6920" width="12.85546875" style="703" customWidth="1"/>
    <col min="6921" max="6921" width="11.85546875" style="703" customWidth="1"/>
    <col min="6922" max="6922" width="13.28515625" style="703" customWidth="1"/>
    <col min="6923" max="6923" width="14.5703125" style="703" customWidth="1"/>
    <col min="6924" max="6924" width="12.42578125" style="703" customWidth="1"/>
    <col min="6925" max="6925" width="2.7109375" style="703" customWidth="1"/>
    <col min="6926" max="7168" width="9.140625" style="703"/>
    <col min="7169" max="7169" width="15.85546875" style="703" customWidth="1"/>
    <col min="7170" max="7170" width="28.85546875" style="703" customWidth="1"/>
    <col min="7171" max="7171" width="10.42578125" style="703" customWidth="1"/>
    <col min="7172" max="7172" width="10" style="703" customWidth="1"/>
    <col min="7173" max="7173" width="12" style="703" customWidth="1"/>
    <col min="7174" max="7176" width="12.85546875" style="703" customWidth="1"/>
    <col min="7177" max="7177" width="11.85546875" style="703" customWidth="1"/>
    <col min="7178" max="7178" width="13.28515625" style="703" customWidth="1"/>
    <col min="7179" max="7179" width="14.5703125" style="703" customWidth="1"/>
    <col min="7180" max="7180" width="12.42578125" style="703" customWidth="1"/>
    <col min="7181" max="7181" width="2.7109375" style="703" customWidth="1"/>
    <col min="7182" max="7424" width="9.140625" style="703"/>
    <col min="7425" max="7425" width="15.85546875" style="703" customWidth="1"/>
    <col min="7426" max="7426" width="28.85546875" style="703" customWidth="1"/>
    <col min="7427" max="7427" width="10.42578125" style="703" customWidth="1"/>
    <col min="7428" max="7428" width="10" style="703" customWidth="1"/>
    <col min="7429" max="7429" width="12" style="703" customWidth="1"/>
    <col min="7430" max="7432" width="12.85546875" style="703" customWidth="1"/>
    <col min="7433" max="7433" width="11.85546875" style="703" customWidth="1"/>
    <col min="7434" max="7434" width="13.28515625" style="703" customWidth="1"/>
    <col min="7435" max="7435" width="14.5703125" style="703" customWidth="1"/>
    <col min="7436" max="7436" width="12.42578125" style="703" customWidth="1"/>
    <col min="7437" max="7437" width="2.7109375" style="703" customWidth="1"/>
    <col min="7438" max="7680" width="9.140625" style="703"/>
    <col min="7681" max="7681" width="15.85546875" style="703" customWidth="1"/>
    <col min="7682" max="7682" width="28.85546875" style="703" customWidth="1"/>
    <col min="7683" max="7683" width="10.42578125" style="703" customWidth="1"/>
    <col min="7684" max="7684" width="10" style="703" customWidth="1"/>
    <col min="7685" max="7685" width="12" style="703" customWidth="1"/>
    <col min="7686" max="7688" width="12.85546875" style="703" customWidth="1"/>
    <col min="7689" max="7689" width="11.85546875" style="703" customWidth="1"/>
    <col min="7690" max="7690" width="13.28515625" style="703" customWidth="1"/>
    <col min="7691" max="7691" width="14.5703125" style="703" customWidth="1"/>
    <col min="7692" max="7692" width="12.42578125" style="703" customWidth="1"/>
    <col min="7693" max="7693" width="2.7109375" style="703" customWidth="1"/>
    <col min="7694" max="7936" width="9.140625" style="703"/>
    <col min="7937" max="7937" width="15.85546875" style="703" customWidth="1"/>
    <col min="7938" max="7938" width="28.85546875" style="703" customWidth="1"/>
    <col min="7939" max="7939" width="10.42578125" style="703" customWidth="1"/>
    <col min="7940" max="7940" width="10" style="703" customWidth="1"/>
    <col min="7941" max="7941" width="12" style="703" customWidth="1"/>
    <col min="7942" max="7944" width="12.85546875" style="703" customWidth="1"/>
    <col min="7945" max="7945" width="11.85546875" style="703" customWidth="1"/>
    <col min="7946" max="7946" width="13.28515625" style="703" customWidth="1"/>
    <col min="7947" max="7947" width="14.5703125" style="703" customWidth="1"/>
    <col min="7948" max="7948" width="12.42578125" style="703" customWidth="1"/>
    <col min="7949" max="7949" width="2.7109375" style="703" customWidth="1"/>
    <col min="7950" max="8192" width="9.140625" style="703"/>
    <col min="8193" max="8193" width="15.85546875" style="703" customWidth="1"/>
    <col min="8194" max="8194" width="28.85546875" style="703" customWidth="1"/>
    <col min="8195" max="8195" width="10.42578125" style="703" customWidth="1"/>
    <col min="8196" max="8196" width="10" style="703" customWidth="1"/>
    <col min="8197" max="8197" width="12" style="703" customWidth="1"/>
    <col min="8198" max="8200" width="12.85546875" style="703" customWidth="1"/>
    <col min="8201" max="8201" width="11.85546875" style="703" customWidth="1"/>
    <col min="8202" max="8202" width="13.28515625" style="703" customWidth="1"/>
    <col min="8203" max="8203" width="14.5703125" style="703" customWidth="1"/>
    <col min="8204" max="8204" width="12.42578125" style="703" customWidth="1"/>
    <col min="8205" max="8205" width="2.7109375" style="703" customWidth="1"/>
    <col min="8206" max="8448" width="9.140625" style="703"/>
    <col min="8449" max="8449" width="15.85546875" style="703" customWidth="1"/>
    <col min="8450" max="8450" width="28.85546875" style="703" customWidth="1"/>
    <col min="8451" max="8451" width="10.42578125" style="703" customWidth="1"/>
    <col min="8452" max="8452" width="10" style="703" customWidth="1"/>
    <col min="8453" max="8453" width="12" style="703" customWidth="1"/>
    <col min="8454" max="8456" width="12.85546875" style="703" customWidth="1"/>
    <col min="8457" max="8457" width="11.85546875" style="703" customWidth="1"/>
    <col min="8458" max="8458" width="13.28515625" style="703" customWidth="1"/>
    <col min="8459" max="8459" width="14.5703125" style="703" customWidth="1"/>
    <col min="8460" max="8460" width="12.42578125" style="703" customWidth="1"/>
    <col min="8461" max="8461" width="2.7109375" style="703" customWidth="1"/>
    <col min="8462" max="8704" width="9.140625" style="703"/>
    <col min="8705" max="8705" width="15.85546875" style="703" customWidth="1"/>
    <col min="8706" max="8706" width="28.85546875" style="703" customWidth="1"/>
    <col min="8707" max="8707" width="10.42578125" style="703" customWidth="1"/>
    <col min="8708" max="8708" width="10" style="703" customWidth="1"/>
    <col min="8709" max="8709" width="12" style="703" customWidth="1"/>
    <col min="8710" max="8712" width="12.85546875" style="703" customWidth="1"/>
    <col min="8713" max="8713" width="11.85546875" style="703" customWidth="1"/>
    <col min="8714" max="8714" width="13.28515625" style="703" customWidth="1"/>
    <col min="8715" max="8715" width="14.5703125" style="703" customWidth="1"/>
    <col min="8716" max="8716" width="12.42578125" style="703" customWidth="1"/>
    <col min="8717" max="8717" width="2.7109375" style="703" customWidth="1"/>
    <col min="8718" max="8960" width="9.140625" style="703"/>
    <col min="8961" max="8961" width="15.85546875" style="703" customWidth="1"/>
    <col min="8962" max="8962" width="28.85546875" style="703" customWidth="1"/>
    <col min="8963" max="8963" width="10.42578125" style="703" customWidth="1"/>
    <col min="8964" max="8964" width="10" style="703" customWidth="1"/>
    <col min="8965" max="8965" width="12" style="703" customWidth="1"/>
    <col min="8966" max="8968" width="12.85546875" style="703" customWidth="1"/>
    <col min="8969" max="8969" width="11.85546875" style="703" customWidth="1"/>
    <col min="8970" max="8970" width="13.28515625" style="703" customWidth="1"/>
    <col min="8971" max="8971" width="14.5703125" style="703" customWidth="1"/>
    <col min="8972" max="8972" width="12.42578125" style="703" customWidth="1"/>
    <col min="8973" max="8973" width="2.7109375" style="703" customWidth="1"/>
    <col min="8974" max="9216" width="9.140625" style="703"/>
    <col min="9217" max="9217" width="15.85546875" style="703" customWidth="1"/>
    <col min="9218" max="9218" width="28.85546875" style="703" customWidth="1"/>
    <col min="9219" max="9219" width="10.42578125" style="703" customWidth="1"/>
    <col min="9220" max="9220" width="10" style="703" customWidth="1"/>
    <col min="9221" max="9221" width="12" style="703" customWidth="1"/>
    <col min="9222" max="9224" width="12.85546875" style="703" customWidth="1"/>
    <col min="9225" max="9225" width="11.85546875" style="703" customWidth="1"/>
    <col min="9226" max="9226" width="13.28515625" style="703" customWidth="1"/>
    <col min="9227" max="9227" width="14.5703125" style="703" customWidth="1"/>
    <col min="9228" max="9228" width="12.42578125" style="703" customWidth="1"/>
    <col min="9229" max="9229" width="2.7109375" style="703" customWidth="1"/>
    <col min="9230" max="9472" width="9.140625" style="703"/>
    <col min="9473" max="9473" width="15.85546875" style="703" customWidth="1"/>
    <col min="9474" max="9474" width="28.85546875" style="703" customWidth="1"/>
    <col min="9475" max="9475" width="10.42578125" style="703" customWidth="1"/>
    <col min="9476" max="9476" width="10" style="703" customWidth="1"/>
    <col min="9477" max="9477" width="12" style="703" customWidth="1"/>
    <col min="9478" max="9480" width="12.85546875" style="703" customWidth="1"/>
    <col min="9481" max="9481" width="11.85546875" style="703" customWidth="1"/>
    <col min="9482" max="9482" width="13.28515625" style="703" customWidth="1"/>
    <col min="9483" max="9483" width="14.5703125" style="703" customWidth="1"/>
    <col min="9484" max="9484" width="12.42578125" style="703" customWidth="1"/>
    <col min="9485" max="9485" width="2.7109375" style="703" customWidth="1"/>
    <col min="9486" max="9728" width="9.140625" style="703"/>
    <col min="9729" max="9729" width="15.85546875" style="703" customWidth="1"/>
    <col min="9730" max="9730" width="28.85546875" style="703" customWidth="1"/>
    <col min="9731" max="9731" width="10.42578125" style="703" customWidth="1"/>
    <col min="9732" max="9732" width="10" style="703" customWidth="1"/>
    <col min="9733" max="9733" width="12" style="703" customWidth="1"/>
    <col min="9734" max="9736" width="12.85546875" style="703" customWidth="1"/>
    <col min="9737" max="9737" width="11.85546875" style="703" customWidth="1"/>
    <col min="9738" max="9738" width="13.28515625" style="703" customWidth="1"/>
    <col min="9739" max="9739" width="14.5703125" style="703" customWidth="1"/>
    <col min="9740" max="9740" width="12.42578125" style="703" customWidth="1"/>
    <col min="9741" max="9741" width="2.7109375" style="703" customWidth="1"/>
    <col min="9742" max="9984" width="9.140625" style="703"/>
    <col min="9985" max="9985" width="15.85546875" style="703" customWidth="1"/>
    <col min="9986" max="9986" width="28.85546875" style="703" customWidth="1"/>
    <col min="9987" max="9987" width="10.42578125" style="703" customWidth="1"/>
    <col min="9988" max="9988" width="10" style="703" customWidth="1"/>
    <col min="9989" max="9989" width="12" style="703" customWidth="1"/>
    <col min="9990" max="9992" width="12.85546875" style="703" customWidth="1"/>
    <col min="9993" max="9993" width="11.85546875" style="703" customWidth="1"/>
    <col min="9994" max="9994" width="13.28515625" style="703" customWidth="1"/>
    <col min="9995" max="9995" width="14.5703125" style="703" customWidth="1"/>
    <col min="9996" max="9996" width="12.42578125" style="703" customWidth="1"/>
    <col min="9997" max="9997" width="2.7109375" style="703" customWidth="1"/>
    <col min="9998" max="10240" width="9.140625" style="703"/>
    <col min="10241" max="10241" width="15.85546875" style="703" customWidth="1"/>
    <col min="10242" max="10242" width="28.85546875" style="703" customWidth="1"/>
    <col min="10243" max="10243" width="10.42578125" style="703" customWidth="1"/>
    <col min="10244" max="10244" width="10" style="703" customWidth="1"/>
    <col min="10245" max="10245" width="12" style="703" customWidth="1"/>
    <col min="10246" max="10248" width="12.85546875" style="703" customWidth="1"/>
    <col min="10249" max="10249" width="11.85546875" style="703" customWidth="1"/>
    <col min="10250" max="10250" width="13.28515625" style="703" customWidth="1"/>
    <col min="10251" max="10251" width="14.5703125" style="703" customWidth="1"/>
    <col min="10252" max="10252" width="12.42578125" style="703" customWidth="1"/>
    <col min="10253" max="10253" width="2.7109375" style="703" customWidth="1"/>
    <col min="10254" max="10496" width="9.140625" style="703"/>
    <col min="10497" max="10497" width="15.85546875" style="703" customWidth="1"/>
    <col min="10498" max="10498" width="28.85546875" style="703" customWidth="1"/>
    <col min="10499" max="10499" width="10.42578125" style="703" customWidth="1"/>
    <col min="10500" max="10500" width="10" style="703" customWidth="1"/>
    <col min="10501" max="10501" width="12" style="703" customWidth="1"/>
    <col min="10502" max="10504" width="12.85546875" style="703" customWidth="1"/>
    <col min="10505" max="10505" width="11.85546875" style="703" customWidth="1"/>
    <col min="10506" max="10506" width="13.28515625" style="703" customWidth="1"/>
    <col min="10507" max="10507" width="14.5703125" style="703" customWidth="1"/>
    <col min="10508" max="10508" width="12.42578125" style="703" customWidth="1"/>
    <col min="10509" max="10509" width="2.7109375" style="703" customWidth="1"/>
    <col min="10510" max="10752" width="9.140625" style="703"/>
    <col min="10753" max="10753" width="15.85546875" style="703" customWidth="1"/>
    <col min="10754" max="10754" width="28.85546875" style="703" customWidth="1"/>
    <col min="10755" max="10755" width="10.42578125" style="703" customWidth="1"/>
    <col min="10756" max="10756" width="10" style="703" customWidth="1"/>
    <col min="10757" max="10757" width="12" style="703" customWidth="1"/>
    <col min="10758" max="10760" width="12.85546875" style="703" customWidth="1"/>
    <col min="10761" max="10761" width="11.85546875" style="703" customWidth="1"/>
    <col min="10762" max="10762" width="13.28515625" style="703" customWidth="1"/>
    <col min="10763" max="10763" width="14.5703125" style="703" customWidth="1"/>
    <col min="10764" max="10764" width="12.42578125" style="703" customWidth="1"/>
    <col min="10765" max="10765" width="2.7109375" style="703" customWidth="1"/>
    <col min="10766" max="11008" width="9.140625" style="703"/>
    <col min="11009" max="11009" width="15.85546875" style="703" customWidth="1"/>
    <col min="11010" max="11010" width="28.85546875" style="703" customWidth="1"/>
    <col min="11011" max="11011" width="10.42578125" style="703" customWidth="1"/>
    <col min="11012" max="11012" width="10" style="703" customWidth="1"/>
    <col min="11013" max="11013" width="12" style="703" customWidth="1"/>
    <col min="11014" max="11016" width="12.85546875" style="703" customWidth="1"/>
    <col min="11017" max="11017" width="11.85546875" style="703" customWidth="1"/>
    <col min="11018" max="11018" width="13.28515625" style="703" customWidth="1"/>
    <col min="11019" max="11019" width="14.5703125" style="703" customWidth="1"/>
    <col min="11020" max="11020" width="12.42578125" style="703" customWidth="1"/>
    <col min="11021" max="11021" width="2.7109375" style="703" customWidth="1"/>
    <col min="11022" max="11264" width="9.140625" style="703"/>
    <col min="11265" max="11265" width="15.85546875" style="703" customWidth="1"/>
    <col min="11266" max="11266" width="28.85546875" style="703" customWidth="1"/>
    <col min="11267" max="11267" width="10.42578125" style="703" customWidth="1"/>
    <col min="11268" max="11268" width="10" style="703" customWidth="1"/>
    <col min="11269" max="11269" width="12" style="703" customWidth="1"/>
    <col min="11270" max="11272" width="12.85546875" style="703" customWidth="1"/>
    <col min="11273" max="11273" width="11.85546875" style="703" customWidth="1"/>
    <col min="11274" max="11274" width="13.28515625" style="703" customWidth="1"/>
    <col min="11275" max="11275" width="14.5703125" style="703" customWidth="1"/>
    <col min="11276" max="11276" width="12.42578125" style="703" customWidth="1"/>
    <col min="11277" max="11277" width="2.7109375" style="703" customWidth="1"/>
    <col min="11278" max="11520" width="9.140625" style="703"/>
    <col min="11521" max="11521" width="15.85546875" style="703" customWidth="1"/>
    <col min="11522" max="11522" width="28.85546875" style="703" customWidth="1"/>
    <col min="11523" max="11523" width="10.42578125" style="703" customWidth="1"/>
    <col min="11524" max="11524" width="10" style="703" customWidth="1"/>
    <col min="11525" max="11525" width="12" style="703" customWidth="1"/>
    <col min="11526" max="11528" width="12.85546875" style="703" customWidth="1"/>
    <col min="11529" max="11529" width="11.85546875" style="703" customWidth="1"/>
    <col min="11530" max="11530" width="13.28515625" style="703" customWidth="1"/>
    <col min="11531" max="11531" width="14.5703125" style="703" customWidth="1"/>
    <col min="11532" max="11532" width="12.42578125" style="703" customWidth="1"/>
    <col min="11533" max="11533" width="2.7109375" style="703" customWidth="1"/>
    <col min="11534" max="11776" width="9.140625" style="703"/>
    <col min="11777" max="11777" width="15.85546875" style="703" customWidth="1"/>
    <col min="11778" max="11778" width="28.85546875" style="703" customWidth="1"/>
    <col min="11779" max="11779" width="10.42578125" style="703" customWidth="1"/>
    <col min="11780" max="11780" width="10" style="703" customWidth="1"/>
    <col min="11781" max="11781" width="12" style="703" customWidth="1"/>
    <col min="11782" max="11784" width="12.85546875" style="703" customWidth="1"/>
    <col min="11785" max="11785" width="11.85546875" style="703" customWidth="1"/>
    <col min="11786" max="11786" width="13.28515625" style="703" customWidth="1"/>
    <col min="11787" max="11787" width="14.5703125" style="703" customWidth="1"/>
    <col min="11788" max="11788" width="12.42578125" style="703" customWidth="1"/>
    <col min="11789" max="11789" width="2.7109375" style="703" customWidth="1"/>
    <col min="11790" max="12032" width="9.140625" style="703"/>
    <col min="12033" max="12033" width="15.85546875" style="703" customWidth="1"/>
    <col min="12034" max="12034" width="28.85546875" style="703" customWidth="1"/>
    <col min="12035" max="12035" width="10.42578125" style="703" customWidth="1"/>
    <col min="12036" max="12036" width="10" style="703" customWidth="1"/>
    <col min="12037" max="12037" width="12" style="703" customWidth="1"/>
    <col min="12038" max="12040" width="12.85546875" style="703" customWidth="1"/>
    <col min="12041" max="12041" width="11.85546875" style="703" customWidth="1"/>
    <col min="12042" max="12042" width="13.28515625" style="703" customWidth="1"/>
    <col min="12043" max="12043" width="14.5703125" style="703" customWidth="1"/>
    <col min="12044" max="12044" width="12.42578125" style="703" customWidth="1"/>
    <col min="12045" max="12045" width="2.7109375" style="703" customWidth="1"/>
    <col min="12046" max="12288" width="9.140625" style="703"/>
    <col min="12289" max="12289" width="15.85546875" style="703" customWidth="1"/>
    <col min="12290" max="12290" width="28.85546875" style="703" customWidth="1"/>
    <col min="12291" max="12291" width="10.42578125" style="703" customWidth="1"/>
    <col min="12292" max="12292" width="10" style="703" customWidth="1"/>
    <col min="12293" max="12293" width="12" style="703" customWidth="1"/>
    <col min="12294" max="12296" width="12.85546875" style="703" customWidth="1"/>
    <col min="12297" max="12297" width="11.85546875" style="703" customWidth="1"/>
    <col min="12298" max="12298" width="13.28515625" style="703" customWidth="1"/>
    <col min="12299" max="12299" width="14.5703125" style="703" customWidth="1"/>
    <col min="12300" max="12300" width="12.42578125" style="703" customWidth="1"/>
    <col min="12301" max="12301" width="2.7109375" style="703" customWidth="1"/>
    <col min="12302" max="12544" width="9.140625" style="703"/>
    <col min="12545" max="12545" width="15.85546875" style="703" customWidth="1"/>
    <col min="12546" max="12546" width="28.85546875" style="703" customWidth="1"/>
    <col min="12547" max="12547" width="10.42578125" style="703" customWidth="1"/>
    <col min="12548" max="12548" width="10" style="703" customWidth="1"/>
    <col min="12549" max="12549" width="12" style="703" customWidth="1"/>
    <col min="12550" max="12552" width="12.85546875" style="703" customWidth="1"/>
    <col min="12553" max="12553" width="11.85546875" style="703" customWidth="1"/>
    <col min="12554" max="12554" width="13.28515625" style="703" customWidth="1"/>
    <col min="12555" max="12555" width="14.5703125" style="703" customWidth="1"/>
    <col min="12556" max="12556" width="12.42578125" style="703" customWidth="1"/>
    <col min="12557" max="12557" width="2.7109375" style="703" customWidth="1"/>
    <col min="12558" max="12800" width="9.140625" style="703"/>
    <col min="12801" max="12801" width="15.85546875" style="703" customWidth="1"/>
    <col min="12802" max="12802" width="28.85546875" style="703" customWidth="1"/>
    <col min="12803" max="12803" width="10.42578125" style="703" customWidth="1"/>
    <col min="12804" max="12804" width="10" style="703" customWidth="1"/>
    <col min="12805" max="12805" width="12" style="703" customWidth="1"/>
    <col min="12806" max="12808" width="12.85546875" style="703" customWidth="1"/>
    <col min="12809" max="12809" width="11.85546875" style="703" customWidth="1"/>
    <col min="12810" max="12810" width="13.28515625" style="703" customWidth="1"/>
    <col min="12811" max="12811" width="14.5703125" style="703" customWidth="1"/>
    <col min="12812" max="12812" width="12.42578125" style="703" customWidth="1"/>
    <col min="12813" max="12813" width="2.7109375" style="703" customWidth="1"/>
    <col min="12814" max="13056" width="9.140625" style="703"/>
    <col min="13057" max="13057" width="15.85546875" style="703" customWidth="1"/>
    <col min="13058" max="13058" width="28.85546875" style="703" customWidth="1"/>
    <col min="13059" max="13059" width="10.42578125" style="703" customWidth="1"/>
    <col min="13060" max="13060" width="10" style="703" customWidth="1"/>
    <col min="13061" max="13061" width="12" style="703" customWidth="1"/>
    <col min="13062" max="13064" width="12.85546875" style="703" customWidth="1"/>
    <col min="13065" max="13065" width="11.85546875" style="703" customWidth="1"/>
    <col min="13066" max="13066" width="13.28515625" style="703" customWidth="1"/>
    <col min="13067" max="13067" width="14.5703125" style="703" customWidth="1"/>
    <col min="13068" max="13068" width="12.42578125" style="703" customWidth="1"/>
    <col min="13069" max="13069" width="2.7109375" style="703" customWidth="1"/>
    <col min="13070" max="13312" width="9.140625" style="703"/>
    <col min="13313" max="13313" width="15.85546875" style="703" customWidth="1"/>
    <col min="13314" max="13314" width="28.85546875" style="703" customWidth="1"/>
    <col min="13315" max="13315" width="10.42578125" style="703" customWidth="1"/>
    <col min="13316" max="13316" width="10" style="703" customWidth="1"/>
    <col min="13317" max="13317" width="12" style="703" customWidth="1"/>
    <col min="13318" max="13320" width="12.85546875" style="703" customWidth="1"/>
    <col min="13321" max="13321" width="11.85546875" style="703" customWidth="1"/>
    <col min="13322" max="13322" width="13.28515625" style="703" customWidth="1"/>
    <col min="13323" max="13323" width="14.5703125" style="703" customWidth="1"/>
    <col min="13324" max="13324" width="12.42578125" style="703" customWidth="1"/>
    <col min="13325" max="13325" width="2.7109375" style="703" customWidth="1"/>
    <col min="13326" max="13568" width="9.140625" style="703"/>
    <col min="13569" max="13569" width="15.85546875" style="703" customWidth="1"/>
    <col min="13570" max="13570" width="28.85546875" style="703" customWidth="1"/>
    <col min="13571" max="13571" width="10.42578125" style="703" customWidth="1"/>
    <col min="13572" max="13572" width="10" style="703" customWidth="1"/>
    <col min="13573" max="13573" width="12" style="703" customWidth="1"/>
    <col min="13574" max="13576" width="12.85546875" style="703" customWidth="1"/>
    <col min="13577" max="13577" width="11.85546875" style="703" customWidth="1"/>
    <col min="13578" max="13578" width="13.28515625" style="703" customWidth="1"/>
    <col min="13579" max="13579" width="14.5703125" style="703" customWidth="1"/>
    <col min="13580" max="13580" width="12.42578125" style="703" customWidth="1"/>
    <col min="13581" max="13581" width="2.7109375" style="703" customWidth="1"/>
    <col min="13582" max="13824" width="9.140625" style="703"/>
    <col min="13825" max="13825" width="15.85546875" style="703" customWidth="1"/>
    <col min="13826" max="13826" width="28.85546875" style="703" customWidth="1"/>
    <col min="13827" max="13827" width="10.42578125" style="703" customWidth="1"/>
    <col min="13828" max="13828" width="10" style="703" customWidth="1"/>
    <col min="13829" max="13829" width="12" style="703" customWidth="1"/>
    <col min="13830" max="13832" width="12.85546875" style="703" customWidth="1"/>
    <col min="13833" max="13833" width="11.85546875" style="703" customWidth="1"/>
    <col min="13834" max="13834" width="13.28515625" style="703" customWidth="1"/>
    <col min="13835" max="13835" width="14.5703125" style="703" customWidth="1"/>
    <col min="13836" max="13836" width="12.42578125" style="703" customWidth="1"/>
    <col min="13837" max="13837" width="2.7109375" style="703" customWidth="1"/>
    <col min="13838" max="14080" width="9.140625" style="703"/>
    <col min="14081" max="14081" width="15.85546875" style="703" customWidth="1"/>
    <col min="14082" max="14082" width="28.85546875" style="703" customWidth="1"/>
    <col min="14083" max="14083" width="10.42578125" style="703" customWidth="1"/>
    <col min="14084" max="14084" width="10" style="703" customWidth="1"/>
    <col min="14085" max="14085" width="12" style="703" customWidth="1"/>
    <col min="14086" max="14088" width="12.85546875" style="703" customWidth="1"/>
    <col min="14089" max="14089" width="11.85546875" style="703" customWidth="1"/>
    <col min="14090" max="14090" width="13.28515625" style="703" customWidth="1"/>
    <col min="14091" max="14091" width="14.5703125" style="703" customWidth="1"/>
    <col min="14092" max="14092" width="12.42578125" style="703" customWidth="1"/>
    <col min="14093" max="14093" width="2.7109375" style="703" customWidth="1"/>
    <col min="14094" max="14336" width="9.140625" style="703"/>
    <col min="14337" max="14337" width="15.85546875" style="703" customWidth="1"/>
    <col min="14338" max="14338" width="28.85546875" style="703" customWidth="1"/>
    <col min="14339" max="14339" width="10.42578125" style="703" customWidth="1"/>
    <col min="14340" max="14340" width="10" style="703" customWidth="1"/>
    <col min="14341" max="14341" width="12" style="703" customWidth="1"/>
    <col min="14342" max="14344" width="12.85546875" style="703" customWidth="1"/>
    <col min="14345" max="14345" width="11.85546875" style="703" customWidth="1"/>
    <col min="14346" max="14346" width="13.28515625" style="703" customWidth="1"/>
    <col min="14347" max="14347" width="14.5703125" style="703" customWidth="1"/>
    <col min="14348" max="14348" width="12.42578125" style="703" customWidth="1"/>
    <col min="14349" max="14349" width="2.7109375" style="703" customWidth="1"/>
    <col min="14350" max="14592" width="9.140625" style="703"/>
    <col min="14593" max="14593" width="15.85546875" style="703" customWidth="1"/>
    <col min="14594" max="14594" width="28.85546875" style="703" customWidth="1"/>
    <col min="14595" max="14595" width="10.42578125" style="703" customWidth="1"/>
    <col min="14596" max="14596" width="10" style="703" customWidth="1"/>
    <col min="14597" max="14597" width="12" style="703" customWidth="1"/>
    <col min="14598" max="14600" width="12.85546875" style="703" customWidth="1"/>
    <col min="14601" max="14601" width="11.85546875" style="703" customWidth="1"/>
    <col min="14602" max="14602" width="13.28515625" style="703" customWidth="1"/>
    <col min="14603" max="14603" width="14.5703125" style="703" customWidth="1"/>
    <col min="14604" max="14604" width="12.42578125" style="703" customWidth="1"/>
    <col min="14605" max="14605" width="2.7109375" style="703" customWidth="1"/>
    <col min="14606" max="14848" width="9.140625" style="703"/>
    <col min="14849" max="14849" width="15.85546875" style="703" customWidth="1"/>
    <col min="14850" max="14850" width="28.85546875" style="703" customWidth="1"/>
    <col min="14851" max="14851" width="10.42578125" style="703" customWidth="1"/>
    <col min="14852" max="14852" width="10" style="703" customWidth="1"/>
    <col min="14853" max="14853" width="12" style="703" customWidth="1"/>
    <col min="14854" max="14856" width="12.85546875" style="703" customWidth="1"/>
    <col min="14857" max="14857" width="11.85546875" style="703" customWidth="1"/>
    <col min="14858" max="14858" width="13.28515625" style="703" customWidth="1"/>
    <col min="14859" max="14859" width="14.5703125" style="703" customWidth="1"/>
    <col min="14860" max="14860" width="12.42578125" style="703" customWidth="1"/>
    <col min="14861" max="14861" width="2.7109375" style="703" customWidth="1"/>
    <col min="14862" max="15104" width="9.140625" style="703"/>
    <col min="15105" max="15105" width="15.85546875" style="703" customWidth="1"/>
    <col min="15106" max="15106" width="28.85546875" style="703" customWidth="1"/>
    <col min="15107" max="15107" width="10.42578125" style="703" customWidth="1"/>
    <col min="15108" max="15108" width="10" style="703" customWidth="1"/>
    <col min="15109" max="15109" width="12" style="703" customWidth="1"/>
    <col min="15110" max="15112" width="12.85546875" style="703" customWidth="1"/>
    <col min="15113" max="15113" width="11.85546875" style="703" customWidth="1"/>
    <col min="15114" max="15114" width="13.28515625" style="703" customWidth="1"/>
    <col min="15115" max="15115" width="14.5703125" style="703" customWidth="1"/>
    <col min="15116" max="15116" width="12.42578125" style="703" customWidth="1"/>
    <col min="15117" max="15117" width="2.7109375" style="703" customWidth="1"/>
    <col min="15118" max="15360" width="9.140625" style="703"/>
    <col min="15361" max="15361" width="15.85546875" style="703" customWidth="1"/>
    <col min="15362" max="15362" width="28.85546875" style="703" customWidth="1"/>
    <col min="15363" max="15363" width="10.42578125" style="703" customWidth="1"/>
    <col min="15364" max="15364" width="10" style="703" customWidth="1"/>
    <col min="15365" max="15365" width="12" style="703" customWidth="1"/>
    <col min="15366" max="15368" width="12.85546875" style="703" customWidth="1"/>
    <col min="15369" max="15369" width="11.85546875" style="703" customWidth="1"/>
    <col min="15370" max="15370" width="13.28515625" style="703" customWidth="1"/>
    <col min="15371" max="15371" width="14.5703125" style="703" customWidth="1"/>
    <col min="15372" max="15372" width="12.42578125" style="703" customWidth="1"/>
    <col min="15373" max="15373" width="2.7109375" style="703" customWidth="1"/>
    <col min="15374" max="15616" width="9.140625" style="703"/>
    <col min="15617" max="15617" width="15.85546875" style="703" customWidth="1"/>
    <col min="15618" max="15618" width="28.85546875" style="703" customWidth="1"/>
    <col min="15619" max="15619" width="10.42578125" style="703" customWidth="1"/>
    <col min="15620" max="15620" width="10" style="703" customWidth="1"/>
    <col min="15621" max="15621" width="12" style="703" customWidth="1"/>
    <col min="15622" max="15624" width="12.85546875" style="703" customWidth="1"/>
    <col min="15625" max="15625" width="11.85546875" style="703" customWidth="1"/>
    <col min="15626" max="15626" width="13.28515625" style="703" customWidth="1"/>
    <col min="15627" max="15627" width="14.5703125" style="703" customWidth="1"/>
    <col min="15628" max="15628" width="12.42578125" style="703" customWidth="1"/>
    <col min="15629" max="15629" width="2.7109375" style="703" customWidth="1"/>
    <col min="15630" max="15872" width="9.140625" style="703"/>
    <col min="15873" max="15873" width="15.85546875" style="703" customWidth="1"/>
    <col min="15874" max="15874" width="28.85546875" style="703" customWidth="1"/>
    <col min="15875" max="15875" width="10.42578125" style="703" customWidth="1"/>
    <col min="15876" max="15876" width="10" style="703" customWidth="1"/>
    <col min="15877" max="15877" width="12" style="703" customWidth="1"/>
    <col min="15878" max="15880" width="12.85546875" style="703" customWidth="1"/>
    <col min="15881" max="15881" width="11.85546875" style="703" customWidth="1"/>
    <col min="15882" max="15882" width="13.28515625" style="703" customWidth="1"/>
    <col min="15883" max="15883" width="14.5703125" style="703" customWidth="1"/>
    <col min="15884" max="15884" width="12.42578125" style="703" customWidth="1"/>
    <col min="15885" max="15885" width="2.7109375" style="703" customWidth="1"/>
    <col min="15886" max="16128" width="9.140625" style="703"/>
    <col min="16129" max="16129" width="15.85546875" style="703" customWidth="1"/>
    <col min="16130" max="16130" width="28.85546875" style="703" customWidth="1"/>
    <col min="16131" max="16131" width="10.42578125" style="703" customWidth="1"/>
    <col min="16132" max="16132" width="10" style="703" customWidth="1"/>
    <col min="16133" max="16133" width="12" style="703" customWidth="1"/>
    <col min="16134" max="16136" width="12.85546875" style="703" customWidth="1"/>
    <col min="16137" max="16137" width="11.85546875" style="703" customWidth="1"/>
    <col min="16138" max="16138" width="13.28515625" style="703" customWidth="1"/>
    <col min="16139" max="16139" width="14.5703125" style="703" customWidth="1"/>
    <col min="16140" max="16140" width="12.42578125" style="703" customWidth="1"/>
    <col min="16141" max="16141" width="2.7109375" style="703" customWidth="1"/>
    <col min="16142" max="16384" width="9.140625" style="703"/>
  </cols>
  <sheetData>
    <row r="1" spans="1:15" s="164" customFormat="1" ht="20.25" customHeight="1">
      <c r="A1" s="2413" t="s">
        <v>0</v>
      </c>
      <c r="B1" s="2228"/>
      <c r="C1" s="2228"/>
      <c r="D1" s="2228"/>
      <c r="E1" s="2228"/>
      <c r="F1" s="2228"/>
      <c r="G1" s="2228"/>
      <c r="H1" s="2228"/>
      <c r="I1" s="2228"/>
      <c r="J1" s="2228"/>
      <c r="K1" s="2228"/>
      <c r="L1" s="2414"/>
      <c r="M1" s="1226"/>
      <c r="N1" s="1227"/>
      <c r="O1" s="164" t="s">
        <v>2808</v>
      </c>
    </row>
    <row r="2" spans="1:15" s="164" customFormat="1" ht="20.25" customHeight="1">
      <c r="A2" s="2415" t="s">
        <v>3314</v>
      </c>
      <c r="B2" s="2264"/>
      <c r="C2" s="2264"/>
      <c r="D2" s="2264"/>
      <c r="E2" s="2264"/>
      <c r="F2" s="2264"/>
      <c r="G2" s="2264"/>
      <c r="H2" s="2264"/>
      <c r="I2" s="2264"/>
      <c r="J2" s="2264"/>
      <c r="K2" s="2264"/>
      <c r="L2" s="2416"/>
      <c r="M2" s="1224"/>
      <c r="N2" s="1227"/>
      <c r="O2" s="164" t="s">
        <v>2789</v>
      </c>
    </row>
    <row r="3" spans="1:15" s="164" customFormat="1" ht="19.5" customHeight="1">
      <c r="A3" s="2417" t="s">
        <v>3315</v>
      </c>
      <c r="B3" s="2230"/>
      <c r="C3" s="2230"/>
      <c r="D3" s="2230"/>
      <c r="E3" s="2230"/>
      <c r="F3" s="2230"/>
      <c r="G3" s="2230"/>
      <c r="H3" s="2230"/>
      <c r="I3" s="2230"/>
      <c r="J3" s="2230"/>
      <c r="K3" s="2230"/>
      <c r="L3" s="2418"/>
      <c r="M3" s="1225"/>
      <c r="N3" s="1227"/>
      <c r="O3" s="164" t="s">
        <v>3269</v>
      </c>
    </row>
    <row r="4" spans="1:15" s="164" customFormat="1" ht="15" customHeight="1">
      <c r="A4" s="2417" t="s">
        <v>3</v>
      </c>
      <c r="B4" s="2230"/>
      <c r="C4" s="2230"/>
      <c r="D4" s="2230"/>
      <c r="E4" s="2230"/>
      <c r="F4" s="2230"/>
      <c r="G4" s="2230"/>
      <c r="H4" s="2230"/>
      <c r="I4" s="2230"/>
      <c r="J4" s="2230"/>
      <c r="K4" s="2230"/>
      <c r="L4" s="2418"/>
      <c r="M4" s="1225"/>
      <c r="N4" s="1227"/>
      <c r="O4" s="164" t="s">
        <v>3428</v>
      </c>
    </row>
    <row r="5" spans="1:15" s="164" customFormat="1" ht="15" customHeight="1" thickBot="1">
      <c r="A5" s="2419" t="s">
        <v>4</v>
      </c>
      <c r="B5" s="2420"/>
      <c r="C5" s="2420"/>
      <c r="D5" s="2420"/>
      <c r="E5" s="2420"/>
      <c r="F5" s="2420"/>
      <c r="G5" s="2420"/>
      <c r="H5" s="2420"/>
      <c r="I5" s="2420"/>
      <c r="J5" s="2420"/>
      <c r="K5" s="2420"/>
      <c r="L5" s="2421"/>
      <c r="M5" s="1225"/>
      <c r="N5" s="1227"/>
    </row>
    <row r="6" spans="1:15" s="108" customFormat="1">
      <c r="A6" s="1230" t="s">
        <v>13</v>
      </c>
      <c r="B6" s="1231" t="str">
        <f>ORÇAMENTO!$C$6</f>
        <v>PAVIMENTAÇÃO URBANA EM SANTO ANTONIO DO LESTE</v>
      </c>
      <c r="C6" s="1232"/>
      <c r="D6" s="1232"/>
      <c r="E6" s="1233"/>
      <c r="F6" s="1233"/>
      <c r="G6" s="1233"/>
      <c r="H6" s="1233"/>
      <c r="I6" s="1233"/>
      <c r="J6" s="1233"/>
      <c r="K6" s="1233"/>
      <c r="L6" s="1234"/>
      <c r="M6" s="702"/>
      <c r="N6" s="702"/>
    </row>
    <row r="7" spans="1:15" s="108" customFormat="1">
      <c r="A7" s="109" t="s">
        <v>50</v>
      </c>
      <c r="B7" s="124" t="str">
        <f>ORÇAMENTO!$C$7</f>
        <v>AVENIDA FORTALEZA TRECHO 01</v>
      </c>
      <c r="C7" s="110"/>
      <c r="D7" s="110"/>
      <c r="E7" s="111"/>
      <c r="F7" s="111"/>
      <c r="G7" s="111"/>
      <c r="H7" s="111"/>
      <c r="I7" s="111"/>
      <c r="J7" s="111"/>
      <c r="K7" s="111"/>
      <c r="L7" s="1228"/>
      <c r="M7" s="702"/>
      <c r="N7" s="702"/>
    </row>
    <row r="8" spans="1:15" s="108" customFormat="1">
      <c r="A8" s="109" t="s">
        <v>31</v>
      </c>
      <c r="B8" s="124" t="str">
        <f>ORÇAMENTO!$C$8</f>
        <v>PREFEITURA MUNICIPAL DE SANTO ANTONIO DO LESTE</v>
      </c>
      <c r="C8" s="110"/>
      <c r="D8" s="110"/>
      <c r="E8" s="111"/>
      <c r="F8" s="111"/>
      <c r="G8" s="111"/>
      <c r="H8" s="111"/>
      <c r="I8" s="111"/>
      <c r="J8" s="111"/>
      <c r="K8" s="111"/>
      <c r="L8" s="1228"/>
      <c r="M8" s="702"/>
      <c r="N8" s="702"/>
    </row>
    <row r="9" spans="1:15" s="108" customFormat="1" ht="13.5" thickBot="1">
      <c r="A9" s="153" t="s">
        <v>15</v>
      </c>
      <c r="B9" s="1243" t="str">
        <f>ORÇAMENTO!$C$9</f>
        <v>JANEIRO/2022</v>
      </c>
      <c r="C9" s="1221"/>
      <c r="D9" s="1221"/>
      <c r="E9" s="1223"/>
      <c r="F9" s="1223"/>
      <c r="G9" s="1223"/>
      <c r="H9" s="1223"/>
      <c r="I9" s="1223"/>
      <c r="J9" s="1223"/>
      <c r="K9" s="1223"/>
      <c r="L9" s="1229"/>
      <c r="M9" s="702"/>
      <c r="N9" s="702"/>
    </row>
    <row r="10" spans="1:15" ht="13.5" thickBot="1">
      <c r="A10" s="1241"/>
      <c r="B10" s="702"/>
      <c r="C10" s="702"/>
      <c r="D10" s="702"/>
      <c r="E10" s="702"/>
      <c r="F10" s="702"/>
      <c r="G10" s="702"/>
      <c r="H10" s="702"/>
      <c r="I10" s="702"/>
      <c r="J10" s="702"/>
      <c r="K10" s="702"/>
      <c r="L10" s="1220"/>
      <c r="N10" s="702"/>
    </row>
    <row r="11" spans="1:15" ht="21" customHeight="1">
      <c r="A11" s="2448" t="s">
        <v>4219</v>
      </c>
      <c r="B11" s="2449"/>
      <c r="C11" s="2449"/>
      <c r="D11" s="2449"/>
      <c r="E11" s="2449"/>
      <c r="F11" s="2449"/>
      <c r="G11" s="2449"/>
      <c r="H11" s="2449"/>
      <c r="I11" s="2449"/>
      <c r="J11" s="2449"/>
      <c r="K11" s="2449"/>
      <c r="L11" s="2450"/>
    </row>
    <row r="12" spans="1:15" ht="19.5" customHeight="1">
      <c r="A12" s="820" t="s">
        <v>4220</v>
      </c>
      <c r="B12" s="704"/>
      <c r="C12" s="704"/>
      <c r="D12" s="704"/>
      <c r="E12" s="705" t="s">
        <v>4221</v>
      </c>
      <c r="F12" s="704" t="s">
        <v>4222</v>
      </c>
      <c r="G12" s="704"/>
      <c r="H12" s="704"/>
      <c r="I12" s="706"/>
      <c r="J12" s="705" t="s">
        <v>4223</v>
      </c>
      <c r="K12" s="707" t="str">
        <f>'4805750'!K12</f>
        <v>abril/2020</v>
      </c>
      <c r="L12" s="821"/>
    </row>
    <row r="13" spans="1:15" ht="21" customHeight="1">
      <c r="A13" s="861">
        <v>5915476</v>
      </c>
      <c r="B13" s="2489" t="s">
        <v>8805</v>
      </c>
      <c r="C13" s="2489"/>
      <c r="D13" s="2489"/>
      <c r="E13" s="2489"/>
      <c r="F13" s="2489"/>
      <c r="G13" s="2489"/>
      <c r="H13" s="2489"/>
      <c r="I13" s="2489"/>
      <c r="J13" s="710" t="s">
        <v>4224</v>
      </c>
      <c r="K13" s="1100">
        <v>9.4877199999999995</v>
      </c>
      <c r="L13" s="822" t="s">
        <v>3367</v>
      </c>
    </row>
    <row r="14" spans="1:15" ht="14.25" customHeight="1">
      <c r="A14" s="2356" t="s">
        <v>4226</v>
      </c>
      <c r="B14" s="2359" t="s">
        <v>4227</v>
      </c>
      <c r="C14" s="712"/>
      <c r="D14" s="2359" t="s">
        <v>4228</v>
      </c>
      <c r="E14" s="2359" t="s">
        <v>4229</v>
      </c>
      <c r="F14" s="2362"/>
      <c r="G14" s="2364" t="s">
        <v>4230</v>
      </c>
      <c r="H14" s="2365"/>
      <c r="I14" s="2366"/>
      <c r="J14" s="2364" t="s">
        <v>4231</v>
      </c>
      <c r="K14" s="2365"/>
      <c r="L14" s="2367"/>
    </row>
    <row r="15" spans="1:15" ht="12.75" customHeight="1">
      <c r="A15" s="2357"/>
      <c r="B15" s="2360"/>
      <c r="C15" s="713"/>
      <c r="D15" s="2360"/>
      <c r="E15" s="2361"/>
      <c r="F15" s="2363"/>
      <c r="G15" s="2364" t="s">
        <v>4232</v>
      </c>
      <c r="H15" s="2366"/>
      <c r="I15" s="793" t="s">
        <v>4233</v>
      </c>
      <c r="J15" s="2364" t="s">
        <v>4232</v>
      </c>
      <c r="K15" s="2365"/>
      <c r="L15" s="823" t="s">
        <v>4233</v>
      </c>
    </row>
    <row r="16" spans="1:15" ht="12.75" customHeight="1">
      <c r="A16" s="2358"/>
      <c r="B16" s="2361"/>
      <c r="C16" s="714"/>
      <c r="D16" s="2361"/>
      <c r="E16" s="792" t="s">
        <v>4234</v>
      </c>
      <c r="F16" s="792" t="s">
        <v>4235</v>
      </c>
      <c r="G16" s="791" t="s">
        <v>4236</v>
      </c>
      <c r="H16" s="792" t="s">
        <v>4237</v>
      </c>
      <c r="I16" s="715" t="s">
        <v>4238</v>
      </c>
      <c r="J16" s="791" t="s">
        <v>4236</v>
      </c>
      <c r="K16" s="792" t="s">
        <v>4237</v>
      </c>
      <c r="L16" s="824" t="s">
        <v>4238</v>
      </c>
    </row>
    <row r="17" spans="1:14" ht="22.5" customHeight="1">
      <c r="A17" s="825" t="s">
        <v>4352</v>
      </c>
      <c r="B17" s="2476" t="s">
        <v>4353</v>
      </c>
      <c r="C17" s="2476"/>
      <c r="D17" s="841">
        <v>1</v>
      </c>
      <c r="E17" s="841">
        <v>1</v>
      </c>
      <c r="F17" s="841">
        <v>0</v>
      </c>
      <c r="G17" s="719">
        <f>VLOOKUP(A17,'SERVIÇO OUT SICRO '!$B:$J,6,FALSE)</f>
        <v>155.68430000000001</v>
      </c>
      <c r="H17" s="719">
        <f>VLOOKUP(A17,'SERVIÇO OUT SICRO '!B:J,7,FALSE)</f>
        <v>58.427799999999998</v>
      </c>
      <c r="I17" s="721">
        <f>D17*((E17*G17)+(H17*F17))</f>
        <v>155.68430000000001</v>
      </c>
      <c r="J17" s="719">
        <f>VLOOKUP(A17,'SERVIÇO OUT SICRO '!$B:$J,8,FALSE)</f>
        <v>153.239</v>
      </c>
      <c r="K17" s="719">
        <f>VLOOKUP(A17,'SERVIÇO OUT SICRO '!$B:$J,9,FALSE)</f>
        <v>55.982500000000002</v>
      </c>
      <c r="L17" s="880">
        <f>D17*((E17*J17)+(K17*F17))</f>
        <v>153.239</v>
      </c>
    </row>
    <row r="18" spans="1:14" ht="12.75" customHeight="1">
      <c r="A18" s="2371" t="s">
        <v>4241</v>
      </c>
      <c r="B18" s="2372"/>
      <c r="C18" s="2372"/>
      <c r="D18" s="2372"/>
      <c r="E18" s="2372"/>
      <c r="F18" s="2372"/>
      <c r="G18" s="2372"/>
      <c r="H18" s="723"/>
      <c r="I18" s="724">
        <f>SUM(I17:I17)</f>
        <v>155.68430000000001</v>
      </c>
      <c r="J18" s="725"/>
      <c r="K18" s="726"/>
      <c r="L18" s="826">
        <f>SUM(L17:L17)</f>
        <v>153.239</v>
      </c>
      <c r="N18" s="728"/>
    </row>
    <row r="19" spans="1:14" ht="8.1" customHeight="1">
      <c r="A19" s="827"/>
      <c r="B19" s="795"/>
      <c r="C19" s="795"/>
      <c r="D19" s="795"/>
      <c r="E19" s="795"/>
      <c r="F19" s="795"/>
      <c r="G19" s="795"/>
      <c r="H19" s="795"/>
      <c r="I19" s="729"/>
      <c r="J19" s="725"/>
      <c r="K19" s="726"/>
      <c r="L19" s="835"/>
      <c r="N19" s="728"/>
    </row>
    <row r="20" spans="1:14" ht="12.75" customHeight="1">
      <c r="A20" s="2356" t="s">
        <v>3924</v>
      </c>
      <c r="B20" s="2359" t="s">
        <v>4242</v>
      </c>
      <c r="C20" s="797"/>
      <c r="D20" s="2359" t="s">
        <v>4228</v>
      </c>
      <c r="E20" s="2359" t="s">
        <v>30</v>
      </c>
      <c r="F20" s="797"/>
      <c r="G20" s="2364" t="s">
        <v>4230</v>
      </c>
      <c r="H20" s="2365"/>
      <c r="I20" s="2366"/>
      <c r="J20" s="2364" t="s">
        <v>4231</v>
      </c>
      <c r="K20" s="2365"/>
      <c r="L20" s="2367"/>
      <c r="N20" s="728"/>
    </row>
    <row r="21" spans="1:14" ht="12.75" customHeight="1">
      <c r="A21" s="2358"/>
      <c r="B21" s="2361"/>
      <c r="C21" s="714"/>
      <c r="D21" s="2361"/>
      <c r="E21" s="2361"/>
      <c r="F21" s="730"/>
      <c r="G21" s="791" t="s">
        <v>4243</v>
      </c>
      <c r="H21" s="2361" t="s">
        <v>4244</v>
      </c>
      <c r="I21" s="2363"/>
      <c r="J21" s="791" t="s">
        <v>4243</v>
      </c>
      <c r="K21" s="2361" t="s">
        <v>4244</v>
      </c>
      <c r="L21" s="2373"/>
    </row>
    <row r="22" spans="1:14" ht="12.75" customHeight="1">
      <c r="A22" s="829" t="s">
        <v>4248</v>
      </c>
      <c r="B22" s="731" t="s">
        <v>4249</v>
      </c>
      <c r="C22" s="717"/>
      <c r="D22" s="732">
        <v>4</v>
      </c>
      <c r="E22" s="732" t="s">
        <v>4247</v>
      </c>
      <c r="F22" s="702"/>
      <c r="G22" s="719">
        <f>VLOOKUP(A22,'SERVIÇO OUT SICRO '!$B:$J,6,FALSE)</f>
        <v>17.14</v>
      </c>
      <c r="H22" s="2368">
        <f>G22*D22</f>
        <v>68.56</v>
      </c>
      <c r="I22" s="2369"/>
      <c r="J22" s="719">
        <f>VLOOKUP(A22,'SERVIÇO OUT SICRO '!$B:$J,7,FALSE)</f>
        <v>15.5442</v>
      </c>
      <c r="K22" s="2368">
        <f>J22*D22</f>
        <v>62.1768</v>
      </c>
      <c r="L22" s="2370"/>
    </row>
    <row r="23" spans="1:14" ht="12.75" customHeight="1">
      <c r="A23" s="2371" t="s">
        <v>4250</v>
      </c>
      <c r="B23" s="2372"/>
      <c r="C23" s="2372"/>
      <c r="D23" s="2372"/>
      <c r="E23" s="2372"/>
      <c r="F23" s="2372"/>
      <c r="G23" s="2372"/>
      <c r="H23" s="2374">
        <f>SUM(H22:I22)</f>
        <v>68.56</v>
      </c>
      <c r="I23" s="2374"/>
      <c r="J23" s="734"/>
      <c r="K23" s="2374">
        <f>SUM(K22:L22)</f>
        <v>62.1768</v>
      </c>
      <c r="L23" s="2376"/>
    </row>
    <row r="24" spans="1:14" ht="8.1" customHeight="1">
      <c r="A24" s="827"/>
      <c r="B24" s="795"/>
      <c r="C24" s="795"/>
      <c r="D24" s="795"/>
      <c r="E24" s="795"/>
      <c r="F24" s="795"/>
      <c r="G24" s="795"/>
      <c r="H24" s="796"/>
      <c r="I24" s="796"/>
      <c r="J24" s="735"/>
      <c r="K24" s="796"/>
      <c r="L24" s="830"/>
    </row>
    <row r="25" spans="1:14">
      <c r="A25" s="2377" t="s">
        <v>4251</v>
      </c>
      <c r="B25" s="2378"/>
      <c r="C25" s="2378"/>
      <c r="D25" s="2378"/>
      <c r="E25" s="2378"/>
      <c r="F25" s="2379"/>
      <c r="G25" s="2364" t="s">
        <v>4230</v>
      </c>
      <c r="H25" s="2365"/>
      <c r="I25" s="2366"/>
      <c r="J25" s="2364" t="s">
        <v>4231</v>
      </c>
      <c r="K25" s="2365"/>
      <c r="L25" s="2367"/>
    </row>
    <row r="26" spans="1:14">
      <c r="A26" s="2380"/>
      <c r="B26" s="2381"/>
      <c r="C26" s="2381"/>
      <c r="D26" s="2381"/>
      <c r="E26" s="2381"/>
      <c r="F26" s="2382"/>
      <c r="G26" s="2383">
        <f>(H23+I18)/K13</f>
        <v>23.635214782898316</v>
      </c>
      <c r="H26" s="2384"/>
      <c r="I26" s="2385"/>
      <c r="J26" s="2383">
        <f>(K23+L18)/K13</f>
        <v>22.704696175688152</v>
      </c>
      <c r="K26" s="2384"/>
      <c r="L26" s="2386"/>
    </row>
    <row r="27" spans="1:14" ht="8.1" customHeight="1">
      <c r="A27" s="831"/>
      <c r="B27" s="736"/>
      <c r="C27" s="736"/>
      <c r="D27" s="736"/>
      <c r="E27" s="736"/>
      <c r="F27" s="736"/>
      <c r="G27" s="736"/>
      <c r="H27" s="736"/>
      <c r="I27" s="736"/>
      <c r="J27" s="736"/>
      <c r="K27" s="737"/>
      <c r="L27" s="832"/>
    </row>
    <row r="28" spans="1:14" ht="15" customHeight="1">
      <c r="A28" s="833" t="s">
        <v>4252</v>
      </c>
      <c r="B28" s="794" t="s">
        <v>4253</v>
      </c>
      <c r="C28" s="738"/>
      <c r="D28" s="794" t="s">
        <v>4228</v>
      </c>
      <c r="E28" s="794" t="s">
        <v>4254</v>
      </c>
      <c r="F28" s="738"/>
      <c r="G28" s="710"/>
      <c r="H28" s="710" t="s">
        <v>4255</v>
      </c>
      <c r="I28" s="710"/>
      <c r="J28" s="794"/>
      <c r="K28" s="2365" t="s">
        <v>4256</v>
      </c>
      <c r="L28" s="2367"/>
      <c r="M28" s="739"/>
    </row>
    <row r="29" spans="1:14" ht="6" customHeight="1">
      <c r="A29" s="834"/>
      <c r="B29" s="799"/>
      <c r="C29" s="819"/>
      <c r="D29" s="799"/>
      <c r="E29" s="799"/>
      <c r="F29" s="819"/>
      <c r="G29" s="2444"/>
      <c r="H29" s="2444"/>
      <c r="I29" s="2444"/>
      <c r="J29" s="799"/>
      <c r="K29" s="2444"/>
      <c r="L29" s="2445"/>
      <c r="M29" s="739"/>
    </row>
    <row r="30" spans="1:14">
      <c r="A30" s="2371" t="s">
        <v>4257</v>
      </c>
      <c r="B30" s="2372"/>
      <c r="C30" s="2372"/>
      <c r="D30" s="2372"/>
      <c r="E30" s="2372"/>
      <c r="F30" s="2372"/>
      <c r="G30" s="2372"/>
      <c r="H30" s="2372"/>
      <c r="I30" s="2372"/>
      <c r="J30" s="2372"/>
      <c r="K30" s="2387">
        <f>SUM(K29:L29)</f>
        <v>0</v>
      </c>
      <c r="L30" s="2388"/>
      <c r="M30" s="740"/>
    </row>
    <row r="31" spans="1:14" ht="8.1" customHeight="1">
      <c r="A31" s="827"/>
      <c r="B31" s="795"/>
      <c r="C31" s="795"/>
      <c r="D31" s="795"/>
      <c r="E31" s="795"/>
      <c r="F31" s="795"/>
      <c r="G31" s="795"/>
      <c r="H31" s="795"/>
      <c r="I31" s="795"/>
      <c r="J31" s="795"/>
      <c r="K31" s="798"/>
      <c r="L31" s="835"/>
      <c r="M31" s="740"/>
    </row>
    <row r="32" spans="1:14">
      <c r="A32" s="2356" t="s">
        <v>4258</v>
      </c>
      <c r="B32" s="2359" t="s">
        <v>4259</v>
      </c>
      <c r="C32" s="797"/>
      <c r="D32" s="2359"/>
      <c r="E32" s="2359" t="s">
        <v>4228</v>
      </c>
      <c r="F32" s="2362" t="s">
        <v>4254</v>
      </c>
      <c r="G32" s="2364" t="s">
        <v>4230</v>
      </c>
      <c r="H32" s="2365"/>
      <c r="I32" s="2366"/>
      <c r="J32" s="2364" t="s">
        <v>4231</v>
      </c>
      <c r="K32" s="2365"/>
      <c r="L32" s="2367"/>
      <c r="M32" s="740"/>
    </row>
    <row r="33" spans="1:15">
      <c r="A33" s="2358"/>
      <c r="B33" s="2361"/>
      <c r="C33" s="714"/>
      <c r="D33" s="2361"/>
      <c r="E33" s="2361"/>
      <c r="F33" s="2363"/>
      <c r="G33" s="791" t="s">
        <v>4256</v>
      </c>
      <c r="H33" s="2361" t="s">
        <v>4260</v>
      </c>
      <c r="I33" s="2363"/>
      <c r="J33" s="791" t="s">
        <v>4256</v>
      </c>
      <c r="K33" s="2361" t="s">
        <v>4260</v>
      </c>
      <c r="L33" s="2373"/>
      <c r="M33" s="740"/>
    </row>
    <row r="34" spans="1:15" ht="6.75" customHeight="1">
      <c r="A34" s="836"/>
      <c r="B34" s="2396"/>
      <c r="C34" s="2396"/>
      <c r="D34" s="847"/>
      <c r="E34" s="840"/>
      <c r="F34" s="847"/>
      <c r="G34" s="800"/>
      <c r="H34" s="2389"/>
      <c r="I34" s="2389"/>
      <c r="J34" s="743"/>
      <c r="K34" s="2389"/>
      <c r="L34" s="2391"/>
      <c r="M34" s="740"/>
    </row>
    <row r="35" spans="1:15">
      <c r="A35" s="2371" t="s">
        <v>4262</v>
      </c>
      <c r="B35" s="2372"/>
      <c r="C35" s="2372"/>
      <c r="D35" s="2372"/>
      <c r="E35" s="2372"/>
      <c r="F35" s="2372"/>
      <c r="G35" s="2372"/>
      <c r="H35" s="2392">
        <f>H34</f>
        <v>0</v>
      </c>
      <c r="I35" s="2392"/>
      <c r="J35" s="744"/>
      <c r="K35" s="2394">
        <f>K34</f>
        <v>0</v>
      </c>
      <c r="L35" s="2395"/>
      <c r="M35" s="740"/>
    </row>
    <row r="36" spans="1:15" ht="8.1" customHeight="1">
      <c r="A36" s="831"/>
      <c r="B36" s="736"/>
      <c r="C36" s="736"/>
      <c r="D36" s="736"/>
      <c r="E36" s="745"/>
      <c r="F36" s="745"/>
      <c r="G36" s="745"/>
      <c r="H36" s="745"/>
      <c r="I36" s="745"/>
      <c r="J36" s="745"/>
      <c r="K36" s="746"/>
      <c r="L36" s="837"/>
      <c r="M36" s="740"/>
    </row>
    <row r="37" spans="1:15">
      <c r="A37" s="2356" t="s">
        <v>4263</v>
      </c>
      <c r="B37" s="2359" t="s">
        <v>4264</v>
      </c>
      <c r="C37" s="797"/>
      <c r="D37" s="2359" t="s">
        <v>28</v>
      </c>
      <c r="E37" s="2359" t="s">
        <v>4228</v>
      </c>
      <c r="F37" s="2362" t="s">
        <v>4254</v>
      </c>
      <c r="G37" s="2364" t="s">
        <v>4230</v>
      </c>
      <c r="H37" s="2365"/>
      <c r="I37" s="2366"/>
      <c r="J37" s="2364" t="s">
        <v>4231</v>
      </c>
      <c r="K37" s="2365"/>
      <c r="L37" s="2367"/>
      <c r="M37" s="740"/>
    </row>
    <row r="38" spans="1:15">
      <c r="A38" s="2358"/>
      <c r="B38" s="2361"/>
      <c r="C38" s="714"/>
      <c r="D38" s="2361"/>
      <c r="E38" s="2361"/>
      <c r="F38" s="2363"/>
      <c r="G38" s="791" t="s">
        <v>4256</v>
      </c>
      <c r="H38" s="2361" t="s">
        <v>4260</v>
      </c>
      <c r="I38" s="2363"/>
      <c r="J38" s="791" t="s">
        <v>4256</v>
      </c>
      <c r="K38" s="2361" t="s">
        <v>4260</v>
      </c>
      <c r="L38" s="2373"/>
      <c r="M38" s="740"/>
    </row>
    <row r="39" spans="1:15" ht="5.25" customHeight="1">
      <c r="A39" s="836"/>
      <c r="B39" s="2396"/>
      <c r="C39" s="2396"/>
      <c r="D39" s="747"/>
      <c r="E39" s="747"/>
      <c r="F39" s="747"/>
      <c r="G39" s="850"/>
      <c r="H39" s="2397"/>
      <c r="I39" s="2398"/>
      <c r="J39" s="850"/>
      <c r="K39" s="2397"/>
      <c r="L39" s="2443"/>
      <c r="M39" s="740"/>
    </row>
    <row r="40" spans="1:15">
      <c r="A40" s="2371" t="s">
        <v>4266</v>
      </c>
      <c r="B40" s="2372"/>
      <c r="C40" s="2372"/>
      <c r="D40" s="2372"/>
      <c r="E40" s="2372"/>
      <c r="F40" s="2372"/>
      <c r="G40" s="2372"/>
      <c r="H40" s="2392">
        <f>SUM(H39:I39)</f>
        <v>0</v>
      </c>
      <c r="I40" s="2393"/>
      <c r="J40" s="749"/>
      <c r="K40" s="2392">
        <f>SUM(K39:L39)</f>
        <v>0</v>
      </c>
      <c r="L40" s="2401"/>
      <c r="M40" s="740"/>
    </row>
    <row r="41" spans="1:15" ht="8.1" customHeight="1">
      <c r="A41" s="831"/>
      <c r="B41" s="736"/>
      <c r="C41" s="736"/>
      <c r="D41" s="736"/>
      <c r="E41" s="745"/>
      <c r="F41" s="745"/>
      <c r="G41" s="745"/>
      <c r="H41" s="745"/>
      <c r="I41" s="745"/>
      <c r="J41" s="745"/>
      <c r="K41" s="746"/>
      <c r="L41" s="837"/>
      <c r="M41" s="740"/>
    </row>
    <row r="42" spans="1:15">
      <c r="A42" s="2356" t="s">
        <v>4267</v>
      </c>
      <c r="B42" s="2359" t="s">
        <v>4268</v>
      </c>
      <c r="C42" s="797"/>
      <c r="D42" s="750"/>
      <c r="E42" s="2359" t="s">
        <v>4228</v>
      </c>
      <c r="F42" s="2359" t="s">
        <v>4254</v>
      </c>
      <c r="G42" s="2365" t="s">
        <v>27</v>
      </c>
      <c r="H42" s="2365"/>
      <c r="I42" s="2365"/>
      <c r="J42" s="2359" t="s">
        <v>4256</v>
      </c>
      <c r="K42" s="2359"/>
      <c r="L42" s="2402"/>
      <c r="M42" s="740"/>
    </row>
    <row r="43" spans="1:15">
      <c r="A43" s="2358"/>
      <c r="B43" s="2361"/>
      <c r="C43" s="714"/>
      <c r="D43" s="730"/>
      <c r="E43" s="2361"/>
      <c r="F43" s="2361"/>
      <c r="G43" s="792" t="s">
        <v>2800</v>
      </c>
      <c r="H43" s="792" t="s">
        <v>2801</v>
      </c>
      <c r="I43" s="792" t="s">
        <v>2802</v>
      </c>
      <c r="J43" s="2361"/>
      <c r="K43" s="2361"/>
      <c r="L43" s="2373"/>
      <c r="M43" s="740"/>
    </row>
    <row r="44" spans="1:15" ht="8.25" customHeight="1">
      <c r="A44" s="838"/>
      <c r="B44" s="2396"/>
      <c r="C44" s="2396"/>
      <c r="D44" s="752"/>
      <c r="E44" s="747"/>
      <c r="F44" s="747"/>
      <c r="G44" s="747"/>
      <c r="H44" s="747"/>
      <c r="I44" s="747"/>
      <c r="J44" s="753"/>
      <c r="K44" s="754"/>
      <c r="L44" s="839"/>
      <c r="M44" s="740"/>
    </row>
    <row r="45" spans="1:15" ht="8.1" customHeight="1">
      <c r="A45" s="831"/>
      <c r="B45" s="736"/>
      <c r="C45" s="736"/>
      <c r="D45" s="736"/>
      <c r="E45" s="745"/>
      <c r="F45" s="745"/>
      <c r="G45" s="745"/>
      <c r="H45" s="745"/>
      <c r="I45" s="745"/>
      <c r="J45" s="745"/>
      <c r="K45" s="746"/>
      <c r="L45" s="837"/>
      <c r="M45" s="740"/>
    </row>
    <row r="46" spans="1:15">
      <c r="A46" s="2377" t="s">
        <v>4270</v>
      </c>
      <c r="B46" s="2378"/>
      <c r="C46" s="2378"/>
      <c r="D46" s="2378"/>
      <c r="E46" s="2378"/>
      <c r="F46" s="2379"/>
      <c r="G46" s="2364" t="s">
        <v>4230</v>
      </c>
      <c r="H46" s="2365"/>
      <c r="I46" s="2366"/>
      <c r="J46" s="2364" t="s">
        <v>4231</v>
      </c>
      <c r="K46" s="2365"/>
      <c r="L46" s="2367"/>
      <c r="M46" s="740"/>
    </row>
    <row r="47" spans="1:15" ht="15" customHeight="1">
      <c r="A47" s="2380"/>
      <c r="B47" s="2381"/>
      <c r="C47" s="2381"/>
      <c r="D47" s="2381"/>
      <c r="E47" s="2381"/>
      <c r="F47" s="2382"/>
      <c r="G47" s="2469">
        <f>ROUND(H40+K30+H35+G26,2)</f>
        <v>23.64</v>
      </c>
      <c r="H47" s="2470"/>
      <c r="I47" s="2471"/>
      <c r="J47" s="2472">
        <f>K40+K35+K30+J26</f>
        <v>22.704696175688152</v>
      </c>
      <c r="K47" s="2472"/>
      <c r="L47" s="2473"/>
    </row>
    <row r="48" spans="1:15" s="702" customFormat="1">
      <c r="A48" s="2464" t="s">
        <v>4273</v>
      </c>
      <c r="B48" s="2404"/>
      <c r="C48" s="2404"/>
      <c r="D48" s="2404"/>
      <c r="E48" s="2404"/>
      <c r="F48" s="2404"/>
      <c r="G48" s="2404"/>
      <c r="H48" s="2404"/>
      <c r="I48" s="2404"/>
      <c r="J48" s="2404"/>
      <c r="K48" s="2404"/>
      <c r="L48" s="2465"/>
      <c r="N48" s="703"/>
      <c r="O48" s="703"/>
    </row>
    <row r="49" spans="1:15" s="702" customFormat="1" ht="13.5" thickBot="1">
      <c r="A49" s="2466" t="s">
        <v>4274</v>
      </c>
      <c r="B49" s="2467"/>
      <c r="C49" s="2467"/>
      <c r="D49" s="2467"/>
      <c r="E49" s="2467"/>
      <c r="F49" s="2467"/>
      <c r="G49" s="2467"/>
      <c r="H49" s="2467"/>
      <c r="I49" s="2467"/>
      <c r="J49" s="2467"/>
      <c r="K49" s="2467"/>
      <c r="L49" s="2468"/>
      <c r="N49" s="703"/>
      <c r="O49" s="703"/>
    </row>
  </sheetData>
  <mergeCells count="84">
    <mergeCell ref="A1:L1"/>
    <mergeCell ref="A2:L2"/>
    <mergeCell ref="A3:L3"/>
    <mergeCell ref="A4:L4"/>
    <mergeCell ref="A5:L5"/>
    <mergeCell ref="A11:L11"/>
    <mergeCell ref="A14:A16"/>
    <mergeCell ref="B14:B16"/>
    <mergeCell ref="D14:D16"/>
    <mergeCell ref="E14:F15"/>
    <mergeCell ref="G14:I14"/>
    <mergeCell ref="J14:L14"/>
    <mergeCell ref="G15:H15"/>
    <mergeCell ref="J15:K15"/>
    <mergeCell ref="B13:I13"/>
    <mergeCell ref="A23:G23"/>
    <mergeCell ref="H23:I23"/>
    <mergeCell ref="K23:L23"/>
    <mergeCell ref="B17:C17"/>
    <mergeCell ref="A18:G18"/>
    <mergeCell ref="A20:A21"/>
    <mergeCell ref="B20:B21"/>
    <mergeCell ref="D20:D21"/>
    <mergeCell ref="E20:E21"/>
    <mergeCell ref="G20:I20"/>
    <mergeCell ref="K28:L28"/>
    <mergeCell ref="J20:L20"/>
    <mergeCell ref="H21:I21"/>
    <mergeCell ref="K21:L21"/>
    <mergeCell ref="H22:I22"/>
    <mergeCell ref="K22:L22"/>
    <mergeCell ref="A25:F26"/>
    <mergeCell ref="G25:I25"/>
    <mergeCell ref="J25:L25"/>
    <mergeCell ref="G26:I26"/>
    <mergeCell ref="J26:L26"/>
    <mergeCell ref="G29:I29"/>
    <mergeCell ref="K29:L29"/>
    <mergeCell ref="A30:J30"/>
    <mergeCell ref="K30:L30"/>
    <mergeCell ref="A32:A33"/>
    <mergeCell ref="B32:B33"/>
    <mergeCell ref="D32:D33"/>
    <mergeCell ref="E32:E33"/>
    <mergeCell ref="F32:F33"/>
    <mergeCell ref="G32:I32"/>
    <mergeCell ref="J32:L32"/>
    <mergeCell ref="H33:I33"/>
    <mergeCell ref="K33:L33"/>
    <mergeCell ref="B34:C34"/>
    <mergeCell ref="H34:I34"/>
    <mergeCell ref="K34:L34"/>
    <mergeCell ref="A35:G35"/>
    <mergeCell ref="H35:I35"/>
    <mergeCell ref="K35:L35"/>
    <mergeCell ref="K39:L39"/>
    <mergeCell ref="B37:B38"/>
    <mergeCell ref="D37:D38"/>
    <mergeCell ref="E37:E38"/>
    <mergeCell ref="F37:F38"/>
    <mergeCell ref="A48:L48"/>
    <mergeCell ref="A49:L49"/>
    <mergeCell ref="B44:C44"/>
    <mergeCell ref="A46:F47"/>
    <mergeCell ref="G46:I46"/>
    <mergeCell ref="J46:L46"/>
    <mergeCell ref="G47:I47"/>
    <mergeCell ref="J47:L47"/>
    <mergeCell ref="J42:L43"/>
    <mergeCell ref="H38:I38"/>
    <mergeCell ref="A40:G40"/>
    <mergeCell ref="H40:I40"/>
    <mergeCell ref="K40:L40"/>
    <mergeCell ref="A42:A43"/>
    <mergeCell ref="B42:B43"/>
    <mergeCell ref="E42:E43"/>
    <mergeCell ref="F42:F43"/>
    <mergeCell ref="G42:I42"/>
    <mergeCell ref="A37:A38"/>
    <mergeCell ref="G37:I37"/>
    <mergeCell ref="J37:L37"/>
    <mergeCell ref="K38:L38"/>
    <mergeCell ref="B39:C39"/>
    <mergeCell ref="H39:I39"/>
  </mergeCells>
  <printOptions horizontalCentered="1"/>
  <pageMargins left="0.78740157480314965" right="0.19685039370078741" top="0.39370078740157483" bottom="0.78740157480314965" header="0.11811023622047245" footer="0.31496062992125984"/>
  <pageSetup paperSize="9" scale="54" firstPageNumber="41" fitToHeight="100" orientation="portrait" r:id="rId1"/>
  <headerFooter scaleWithDoc="0">
    <oddHeader>&amp;RPágina &amp;P de &amp;N</oddHeader>
    <oddFooter>&amp;R&amp;G</oddFooter>
  </headerFooter>
  <drawing r:id="rId2"/>
  <legacyDrawingHF r:id="rId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Plan30">
    <pageSetUpPr fitToPage="1"/>
  </sheetPr>
  <dimension ref="A1:HR23"/>
  <sheetViews>
    <sheetView showGridLines="0" view="pageBreakPreview" zoomScaleNormal="115" zoomScaleSheetLayoutView="100" workbookViewId="0">
      <selection activeCell="F32" sqref="F32"/>
    </sheetView>
  </sheetViews>
  <sheetFormatPr defaultColWidth="9.140625" defaultRowHeight="15"/>
  <cols>
    <col min="1" max="1" width="9.140625" style="53"/>
    <col min="2" max="2" width="23.85546875" style="53" bestFit="1" customWidth="1"/>
    <col min="3" max="3" width="14.140625" style="53" customWidth="1"/>
    <col min="4" max="4" width="11.7109375" style="53" bestFit="1" customWidth="1"/>
    <col min="5" max="5" width="66.42578125" style="53" customWidth="1"/>
    <col min="6" max="6" width="20" style="53" customWidth="1"/>
    <col min="7" max="7" width="19" style="53" customWidth="1"/>
    <col min="8" max="8" width="18.7109375" style="53" customWidth="1"/>
    <col min="9" max="9" width="26.85546875" style="53" customWidth="1"/>
    <col min="10" max="16384" width="9.140625" style="53"/>
  </cols>
  <sheetData>
    <row r="1" spans="1:9" s="5" customFormat="1" ht="18">
      <c r="A1" s="1561" t="s">
        <v>0</v>
      </c>
      <c r="B1" s="1562" t="s">
        <v>0</v>
      </c>
      <c r="C1" s="1562"/>
      <c r="D1" s="1562"/>
      <c r="E1" s="1562"/>
      <c r="F1" s="1562"/>
      <c r="G1" s="1562"/>
      <c r="H1" s="1562"/>
      <c r="I1" s="1563"/>
    </row>
    <row r="2" spans="1:9" s="5" customFormat="1" ht="14.25">
      <c r="A2" s="1564" t="s">
        <v>3314</v>
      </c>
      <c r="B2" s="1565" t="s">
        <v>1</v>
      </c>
      <c r="C2" s="1565"/>
      <c r="D2" s="1565"/>
      <c r="E2" s="1565"/>
      <c r="F2" s="1565"/>
      <c r="G2" s="1565"/>
      <c r="H2" s="1565"/>
      <c r="I2" s="1566"/>
    </row>
    <row r="3" spans="1:9" s="5" customFormat="1" ht="14.25">
      <c r="A3" s="1567" t="s">
        <v>3315</v>
      </c>
      <c r="B3" s="1568" t="s">
        <v>2</v>
      </c>
      <c r="C3" s="1568"/>
      <c r="D3" s="1568"/>
      <c r="E3" s="1568"/>
      <c r="F3" s="1568"/>
      <c r="G3" s="1568"/>
      <c r="H3" s="1568"/>
      <c r="I3" s="1569"/>
    </row>
    <row r="4" spans="1:9" s="5" customFormat="1" ht="14.25">
      <c r="A4" s="1567" t="s">
        <v>3</v>
      </c>
      <c r="B4" s="1568" t="s">
        <v>3</v>
      </c>
      <c r="C4" s="1568"/>
      <c r="D4" s="1568"/>
      <c r="E4" s="1568"/>
      <c r="F4" s="1568"/>
      <c r="G4" s="1568"/>
      <c r="H4" s="1568"/>
      <c r="I4" s="1569"/>
    </row>
    <row r="5" spans="1:9" s="5" customFormat="1" ht="14.25">
      <c r="A5" s="1567" t="s">
        <v>4</v>
      </c>
      <c r="B5" s="1568" t="s">
        <v>4</v>
      </c>
      <c r="C5" s="1568"/>
      <c r="D5" s="1568"/>
      <c r="E5" s="1568"/>
      <c r="F5" s="1568"/>
      <c r="G5" s="1568"/>
      <c r="H5" s="1568"/>
      <c r="I5" s="1569"/>
    </row>
    <row r="6" spans="1:9" s="5" customFormat="1" ht="15" customHeight="1">
      <c r="A6" s="434" t="s">
        <v>5</v>
      </c>
      <c r="B6" s="1586" t="str">
        <f>ORÇAMENTO!C6</f>
        <v>PAVIMENTAÇÃO URBANA EM SANTO ANTONIO DO LESTE</v>
      </c>
      <c r="C6" s="1586"/>
      <c r="D6" s="1586"/>
      <c r="E6" s="1586"/>
      <c r="F6" s="1586"/>
      <c r="G6" s="1586"/>
      <c r="H6" s="1586"/>
      <c r="I6" s="1587"/>
    </row>
    <row r="7" spans="1:9" s="5" customFormat="1" ht="14.25">
      <c r="A7" s="435" t="s">
        <v>50</v>
      </c>
      <c r="B7" s="1590" t="str">
        <f>ORÇAMENTO!C7</f>
        <v>AVENIDA FORTALEZA TRECHO 01</v>
      </c>
      <c r="C7" s="1590"/>
      <c r="D7" s="1590"/>
      <c r="E7" s="1590"/>
      <c r="F7" s="1590"/>
      <c r="G7" s="1590"/>
      <c r="H7" s="1590"/>
      <c r="I7" s="1591"/>
    </row>
    <row r="8" spans="1:9" s="5" customFormat="1" ht="14.25">
      <c r="A8" s="435" t="s">
        <v>6</v>
      </c>
      <c r="B8" s="1590" t="str">
        <f>ORÇAMENTO!C8</f>
        <v>PREFEITURA MUNICIPAL DE SANTO ANTONIO DO LESTE</v>
      </c>
      <c r="C8" s="1590"/>
      <c r="D8" s="1590"/>
      <c r="E8" s="1590"/>
      <c r="F8" s="1590"/>
      <c r="G8" s="1590"/>
      <c r="H8" s="1590"/>
      <c r="I8" s="1591"/>
    </row>
    <row r="9" spans="1:9" s="5" customFormat="1" ht="15.75" customHeight="1">
      <c r="A9" s="436" t="s">
        <v>7</v>
      </c>
      <c r="B9" s="1593" t="str">
        <f>ORÇAMENTO!C9</f>
        <v>JANEIRO/2022</v>
      </c>
      <c r="C9" s="1593"/>
      <c r="D9" s="1593"/>
      <c r="E9" s="1593"/>
      <c r="F9" s="1593"/>
      <c r="G9" s="1593"/>
      <c r="H9" s="1593"/>
      <c r="I9" s="1594"/>
    </row>
    <row r="10" spans="1:9" s="5" customFormat="1" ht="22.5" customHeight="1">
      <c r="A10" s="1686" t="s">
        <v>4090</v>
      </c>
      <c r="B10" s="1687"/>
      <c r="C10" s="1687"/>
      <c r="D10" s="1687"/>
      <c r="E10" s="1687"/>
      <c r="F10" s="1687"/>
      <c r="G10" s="1687"/>
      <c r="H10" s="1687"/>
      <c r="I10" s="1688"/>
    </row>
    <row r="11" spans="1:9" s="226" customFormat="1" ht="12.75" customHeight="1">
      <c r="A11" s="2493" t="s">
        <v>9</v>
      </c>
      <c r="B11" s="1900" t="s">
        <v>3405</v>
      </c>
      <c r="C11" s="1881" t="s">
        <v>3406</v>
      </c>
      <c r="D11" s="1881"/>
      <c r="E11" s="1881"/>
      <c r="F11" s="1881"/>
      <c r="G11" s="1881"/>
      <c r="H11" s="1881"/>
      <c r="I11" s="1882"/>
    </row>
    <row r="12" spans="1:9" s="226" customFormat="1" ht="12.75">
      <c r="A12" s="2493"/>
      <c r="B12" s="1900"/>
      <c r="C12" s="1881" t="s">
        <v>3407</v>
      </c>
      <c r="D12" s="1881"/>
      <c r="E12" s="2003" t="s">
        <v>3408</v>
      </c>
      <c r="F12" s="2003"/>
      <c r="G12" s="2003"/>
      <c r="H12" s="2003"/>
      <c r="I12" s="2494"/>
    </row>
    <row r="13" spans="1:9" s="226" customFormat="1" ht="22.5" customHeight="1">
      <c r="A13" s="2493"/>
      <c r="B13" s="1900"/>
      <c r="C13" s="776" t="s">
        <v>18</v>
      </c>
      <c r="D13" s="776" t="s">
        <v>2798</v>
      </c>
      <c r="E13" s="776" t="s">
        <v>3409</v>
      </c>
      <c r="F13" s="776" t="s">
        <v>3410</v>
      </c>
      <c r="G13" s="776" t="s">
        <v>3411</v>
      </c>
      <c r="H13" s="776" t="s">
        <v>3412</v>
      </c>
      <c r="I13" s="777" t="s">
        <v>3413</v>
      </c>
    </row>
    <row r="14" spans="1:9" s="226" customFormat="1" ht="20.100000000000001" customHeight="1">
      <c r="A14" s="444">
        <v>1</v>
      </c>
      <c r="B14" s="970">
        <v>44062</v>
      </c>
      <c r="C14" s="669">
        <v>6.8</v>
      </c>
      <c r="D14" s="887" t="s">
        <v>9096</v>
      </c>
      <c r="E14" s="669" t="s">
        <v>9097</v>
      </c>
      <c r="F14" s="670" t="s">
        <v>2803</v>
      </c>
      <c r="G14" s="669" t="s">
        <v>9098</v>
      </c>
      <c r="H14" s="669" t="s">
        <v>9099</v>
      </c>
      <c r="I14" s="671" t="s">
        <v>9100</v>
      </c>
    </row>
    <row r="15" spans="1:9" s="226" customFormat="1" ht="20.100000000000001" customHeight="1">
      <c r="A15" s="444">
        <v>2</v>
      </c>
      <c r="B15" s="970">
        <v>44062</v>
      </c>
      <c r="C15" s="669">
        <v>6</v>
      </c>
      <c r="D15" s="887" t="s">
        <v>9096</v>
      </c>
      <c r="E15" s="669" t="s">
        <v>8415</v>
      </c>
      <c r="F15" s="670" t="s">
        <v>2803</v>
      </c>
      <c r="G15" s="669" t="s">
        <v>8416</v>
      </c>
      <c r="H15" s="669" t="s">
        <v>8417</v>
      </c>
      <c r="I15" s="671" t="s">
        <v>4043</v>
      </c>
    </row>
    <row r="16" spans="1:9" s="226" customFormat="1" ht="20.100000000000001" customHeight="1">
      <c r="A16" s="444">
        <v>3</v>
      </c>
      <c r="B16" s="970">
        <v>44055</v>
      </c>
      <c r="C16" s="669">
        <v>5.0999999999999996</v>
      </c>
      <c r="D16" s="887" t="s">
        <v>9101</v>
      </c>
      <c r="E16" s="669" t="s">
        <v>8414</v>
      </c>
      <c r="F16" s="670" t="s">
        <v>2803</v>
      </c>
      <c r="G16" s="669" t="s">
        <v>4044</v>
      </c>
      <c r="H16" s="669" t="s">
        <v>26</v>
      </c>
      <c r="I16" s="671" t="s">
        <v>4045</v>
      </c>
    </row>
    <row r="17" spans="1:226" s="77" customFormat="1" ht="20.100000000000001" customHeight="1">
      <c r="A17" s="2492" t="s">
        <v>3414</v>
      </c>
      <c r="B17" s="1895"/>
      <c r="C17" s="231">
        <f>IF(C14=0,0,MEDIAN(C14:C16))</f>
        <v>6</v>
      </c>
      <c r="D17" s="257"/>
      <c r="E17" s="231"/>
      <c r="F17" s="231"/>
      <c r="G17" s="231"/>
      <c r="H17" s="231"/>
      <c r="I17" s="445"/>
      <c r="J17" s="78"/>
      <c r="K17" s="78"/>
      <c r="L17" s="79"/>
      <c r="M17" s="80"/>
      <c r="N17" s="78"/>
      <c r="O17" s="78"/>
      <c r="P17" s="78"/>
      <c r="Q17" s="78"/>
      <c r="R17" s="79"/>
      <c r="S17" s="80"/>
      <c r="T17" s="78"/>
      <c r="U17" s="78"/>
      <c r="V17" s="78"/>
      <c r="W17" s="78"/>
      <c r="X17" s="79"/>
      <c r="Y17" s="80"/>
      <c r="Z17" s="78"/>
      <c r="AA17" s="78"/>
      <c r="AB17" s="78"/>
      <c r="AC17" s="78"/>
      <c r="AD17" s="79"/>
      <c r="AE17" s="80"/>
      <c r="AF17" s="78"/>
      <c r="AG17" s="78"/>
      <c r="AH17" s="78"/>
      <c r="AI17" s="78"/>
      <c r="AJ17" s="79"/>
      <c r="AK17" s="80"/>
      <c r="AL17" s="78"/>
      <c r="AM17" s="78"/>
      <c r="AN17" s="78"/>
      <c r="AO17" s="78"/>
      <c r="AP17" s="79"/>
      <c r="AQ17" s="80"/>
      <c r="AR17" s="78"/>
      <c r="AS17" s="78"/>
      <c r="AT17" s="78"/>
      <c r="AU17" s="78"/>
      <c r="AV17" s="79"/>
      <c r="AW17" s="80"/>
      <c r="AX17" s="78"/>
      <c r="AY17" s="78"/>
      <c r="AZ17" s="78"/>
      <c r="BA17" s="78"/>
      <c r="BB17" s="79"/>
      <c r="BC17" s="80"/>
      <c r="BD17" s="78"/>
      <c r="BE17" s="78"/>
      <c r="BF17" s="78"/>
      <c r="BG17" s="78"/>
      <c r="BH17" s="79"/>
      <c r="BI17" s="80"/>
      <c r="BJ17" s="78"/>
      <c r="BK17" s="78"/>
      <c r="BL17" s="78"/>
      <c r="BM17" s="78"/>
      <c r="BN17" s="79"/>
      <c r="BO17" s="80"/>
      <c r="BP17" s="78"/>
      <c r="BQ17" s="78"/>
      <c r="BR17" s="78"/>
      <c r="BS17" s="78"/>
      <c r="BT17" s="79"/>
      <c r="BU17" s="80"/>
      <c r="BV17" s="78"/>
      <c r="BW17" s="78"/>
      <c r="BX17" s="78"/>
      <c r="BY17" s="78"/>
      <c r="BZ17" s="79"/>
      <c r="CA17" s="80"/>
      <c r="CB17" s="78"/>
      <c r="CC17" s="78"/>
      <c r="CD17" s="78"/>
      <c r="CE17" s="78"/>
      <c r="CF17" s="79"/>
      <c r="CG17" s="80"/>
      <c r="CH17" s="78"/>
      <c r="CI17" s="78"/>
      <c r="CJ17" s="78"/>
      <c r="CK17" s="78"/>
      <c r="CL17" s="79"/>
      <c r="CM17" s="80"/>
      <c r="CN17" s="78"/>
      <c r="CO17" s="78"/>
      <c r="CP17" s="78"/>
      <c r="CQ17" s="78"/>
      <c r="CR17" s="79"/>
      <c r="CS17" s="80"/>
      <c r="CT17" s="78"/>
      <c r="CU17" s="78"/>
      <c r="CV17" s="78"/>
      <c r="CW17" s="78"/>
      <c r="CX17" s="79"/>
      <c r="CY17" s="80"/>
      <c r="CZ17" s="78"/>
      <c r="DA17" s="78"/>
      <c r="DB17" s="78"/>
      <c r="DC17" s="78"/>
      <c r="DD17" s="79"/>
      <c r="DE17" s="80"/>
      <c r="DF17" s="78"/>
      <c r="DG17" s="78"/>
      <c r="DH17" s="78"/>
      <c r="DI17" s="78"/>
      <c r="DJ17" s="79"/>
      <c r="DK17" s="80"/>
      <c r="DL17" s="78"/>
      <c r="DM17" s="78"/>
      <c r="DN17" s="78"/>
      <c r="DO17" s="78"/>
      <c r="DP17" s="79"/>
      <c r="DQ17" s="80"/>
      <c r="DR17" s="78"/>
      <c r="DS17" s="78"/>
      <c r="DT17" s="78"/>
      <c r="DU17" s="78"/>
      <c r="DV17" s="79"/>
      <c r="DW17" s="80"/>
      <c r="DX17" s="78"/>
      <c r="DY17" s="78"/>
      <c r="DZ17" s="78"/>
      <c r="EA17" s="78"/>
      <c r="EB17" s="79"/>
      <c r="EC17" s="80"/>
      <c r="ED17" s="78"/>
      <c r="EE17" s="78"/>
      <c r="EF17" s="78"/>
      <c r="EG17" s="78"/>
      <c r="EH17" s="79"/>
      <c r="EI17" s="80"/>
      <c r="EJ17" s="78"/>
      <c r="EK17" s="78"/>
      <c r="EL17" s="78"/>
      <c r="EM17" s="78"/>
      <c r="EN17" s="79"/>
      <c r="EO17" s="80"/>
      <c r="EP17" s="78"/>
      <c r="EQ17" s="78"/>
      <c r="ER17" s="78"/>
      <c r="ES17" s="78"/>
      <c r="ET17" s="79"/>
      <c r="EU17" s="80"/>
      <c r="EV17" s="78"/>
      <c r="EW17" s="78"/>
      <c r="EX17" s="78"/>
      <c r="EY17" s="78"/>
      <c r="EZ17" s="79"/>
      <c r="FA17" s="80"/>
      <c r="FB17" s="78"/>
      <c r="FC17" s="78"/>
      <c r="FD17" s="78"/>
      <c r="FE17" s="78"/>
      <c r="FF17" s="79"/>
      <c r="FG17" s="80"/>
      <c r="FH17" s="78"/>
      <c r="FI17" s="78"/>
      <c r="FJ17" s="78"/>
      <c r="FK17" s="78"/>
      <c r="FL17" s="79"/>
      <c r="FM17" s="80"/>
      <c r="FN17" s="78"/>
      <c r="FO17" s="78"/>
      <c r="FP17" s="78"/>
      <c r="FQ17" s="78"/>
      <c r="FR17" s="79"/>
      <c r="FS17" s="80"/>
      <c r="FT17" s="78"/>
      <c r="FU17" s="78"/>
      <c r="FV17" s="78"/>
      <c r="FW17" s="78"/>
      <c r="FX17" s="79"/>
      <c r="FY17" s="80"/>
      <c r="FZ17" s="78"/>
      <c r="GA17" s="78"/>
      <c r="GB17" s="78"/>
      <c r="GC17" s="78"/>
      <c r="GD17" s="79"/>
      <c r="GE17" s="80"/>
      <c r="GF17" s="78"/>
      <c r="GG17" s="78"/>
      <c r="GH17" s="78"/>
      <c r="GI17" s="78"/>
      <c r="GJ17" s="79"/>
      <c r="GK17" s="80"/>
      <c r="GL17" s="78"/>
      <c r="GM17" s="78"/>
      <c r="GN17" s="78"/>
      <c r="GO17" s="78"/>
      <c r="GP17" s="79"/>
      <c r="GQ17" s="80"/>
      <c r="GR17" s="78"/>
      <c r="GS17" s="78"/>
      <c r="GT17" s="78"/>
      <c r="GU17" s="78"/>
      <c r="GV17" s="79"/>
      <c r="GW17" s="80"/>
      <c r="GX17" s="78"/>
      <c r="GY17" s="78"/>
      <c r="GZ17" s="78"/>
      <c r="HA17" s="78"/>
      <c r="HB17" s="79"/>
      <c r="HC17" s="80"/>
      <c r="HD17" s="78"/>
      <c r="HE17" s="78"/>
      <c r="HF17" s="78"/>
      <c r="HG17" s="78"/>
      <c r="HH17" s="79"/>
      <c r="HI17" s="80"/>
      <c r="HJ17" s="78"/>
      <c r="HK17" s="78"/>
      <c r="HL17" s="78"/>
      <c r="HM17" s="78"/>
      <c r="HN17" s="79"/>
      <c r="HO17" s="80"/>
      <c r="HP17" s="78"/>
      <c r="HQ17" s="78"/>
      <c r="HR17" s="78"/>
    </row>
    <row r="18" spans="1:226">
      <c r="A18" s="381" t="s">
        <v>3415</v>
      </c>
      <c r="B18" s="266"/>
      <c r="C18" s="815"/>
      <c r="D18" s="815"/>
      <c r="E18" s="815"/>
      <c r="F18" s="815"/>
      <c r="G18" s="815"/>
      <c r="H18" s="815"/>
      <c r="I18" s="816"/>
    </row>
    <row r="19" spans="1:226">
      <c r="A19" s="817" t="s">
        <v>3416</v>
      </c>
      <c r="B19" s="266"/>
      <c r="C19" s="266"/>
      <c r="D19" s="266"/>
      <c r="E19" s="266"/>
      <c r="F19" s="266"/>
      <c r="G19" s="266"/>
      <c r="H19" s="266"/>
      <c r="I19" s="382"/>
    </row>
    <row r="20" spans="1:226" ht="23.25" customHeight="1">
      <c r="A20" s="2490" t="s">
        <v>3417</v>
      </c>
      <c r="B20" s="1896"/>
      <c r="C20" s="1896"/>
      <c r="D20" s="1896"/>
      <c r="E20" s="1896"/>
      <c r="F20" s="1896"/>
      <c r="G20" s="1896"/>
      <c r="H20" s="1896"/>
      <c r="I20" s="2491"/>
    </row>
    <row r="21" spans="1:226" ht="41.25" customHeight="1">
      <c r="A21" s="2490" t="s">
        <v>3418</v>
      </c>
      <c r="B21" s="1896"/>
      <c r="C21" s="1896"/>
      <c r="D21" s="1896"/>
      <c r="E21" s="1896"/>
      <c r="F21" s="1896"/>
      <c r="G21" s="1896"/>
      <c r="H21" s="1896"/>
      <c r="I21" s="2491"/>
    </row>
    <row r="22" spans="1:226" ht="31.5" customHeight="1">
      <c r="A22" s="2490" t="s">
        <v>3419</v>
      </c>
      <c r="B22" s="1896"/>
      <c r="C22" s="1896"/>
      <c r="D22" s="1896"/>
      <c r="E22" s="1896"/>
      <c r="F22" s="1896"/>
      <c r="G22" s="1896"/>
      <c r="H22" s="1896"/>
      <c r="I22" s="2491"/>
    </row>
    <row r="23" spans="1:226" ht="15.75" thickBot="1">
      <c r="A23" s="818" t="s">
        <v>3420</v>
      </c>
      <c r="B23" s="387"/>
      <c r="C23" s="387"/>
      <c r="D23" s="387"/>
      <c r="E23" s="387"/>
      <c r="F23" s="387"/>
      <c r="G23" s="387"/>
      <c r="H23" s="387"/>
      <c r="I23" s="389"/>
    </row>
  </sheetData>
  <mergeCells count="19">
    <mergeCell ref="A20:I20"/>
    <mergeCell ref="A21:I21"/>
    <mergeCell ref="A22:I22"/>
    <mergeCell ref="A17:B17"/>
    <mergeCell ref="B7:I7"/>
    <mergeCell ref="B8:I8"/>
    <mergeCell ref="B9:I9"/>
    <mergeCell ref="A10:I10"/>
    <mergeCell ref="A11:A13"/>
    <mergeCell ref="B11:B13"/>
    <mergeCell ref="C11:I11"/>
    <mergeCell ref="C12:D12"/>
    <mergeCell ref="E12:I12"/>
    <mergeCell ref="B6:I6"/>
    <mergeCell ref="A1:I1"/>
    <mergeCell ref="A2:I2"/>
    <mergeCell ref="A3:I3"/>
    <mergeCell ref="A4:I4"/>
    <mergeCell ref="A5:I5"/>
  </mergeCells>
  <printOptions horizontalCentered="1"/>
  <pageMargins left="0.15748031496062992" right="0.19685039370078741" top="0.78740157480314965" bottom="0.78740157480314965" header="0.15748031496062992" footer="0.31496062992125984"/>
  <pageSetup paperSize="9" scale="68" firstPageNumber="25" fitToHeight="100" orientation="landscape" r:id="rId1"/>
  <headerFooter scaleWithDoc="0">
    <oddHeader>&amp;RPágina &amp;P de &amp;N</oddHeader>
    <oddFooter>&amp;R&amp;G</oddFooter>
  </headerFooter>
  <drawing r:id="rId2"/>
  <legacyDrawingHF r:id="rId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B1:T7001"/>
  <sheetViews>
    <sheetView zoomScale="85" zoomScaleNormal="85" workbookViewId="0">
      <selection activeCell="F3" sqref="F3"/>
    </sheetView>
  </sheetViews>
  <sheetFormatPr defaultColWidth="9.140625" defaultRowHeight="15"/>
  <cols>
    <col min="1" max="1" width="9.140625" style="53"/>
    <col min="2" max="2" width="10.7109375" style="1537" customWidth="1"/>
    <col min="3" max="3" width="120.7109375" style="1538" customWidth="1"/>
    <col min="4" max="4" width="10.7109375" style="1537" customWidth="1"/>
    <col min="5" max="5" width="12.7109375" style="1533" customWidth="1"/>
    <col min="6" max="6" width="9.140625" style="1521"/>
    <col min="7" max="7" width="18.140625" style="1521" customWidth="1"/>
    <col min="8" max="8" width="20" style="1521" bestFit="1" customWidth="1"/>
    <col min="9" max="10" width="18.140625" style="1521" bestFit="1" customWidth="1"/>
    <col min="11" max="11" width="9.140625" style="1521"/>
    <col min="12" max="12" width="14" style="1521" bestFit="1" customWidth="1"/>
    <col min="13" max="13" width="12.28515625" style="1521" bestFit="1" customWidth="1"/>
    <col min="14" max="14" width="9.140625" style="1521"/>
    <col min="15" max="15" width="12.28515625" style="1521" bestFit="1" customWidth="1"/>
    <col min="16" max="20" width="9.140625" style="1521"/>
    <col min="21" max="16384" width="9.140625" style="53"/>
  </cols>
  <sheetData>
    <row r="1" spans="2:8" ht="15.75">
      <c r="B1" s="1539" t="s">
        <v>28</v>
      </c>
      <c r="C1" s="1540" t="s">
        <v>29</v>
      </c>
      <c r="D1" s="1539" t="s">
        <v>30</v>
      </c>
      <c r="E1" s="1539" t="s">
        <v>70</v>
      </c>
    </row>
    <row r="2" spans="2:8">
      <c r="B2" s="1526">
        <v>307731</v>
      </c>
      <c r="C2" s="1523" t="s">
        <v>13051</v>
      </c>
      <c r="D2" s="1526" t="s">
        <v>20835</v>
      </c>
      <c r="E2" s="1542">
        <v>99.24</v>
      </c>
      <c r="F2" s="1546"/>
      <c r="G2" s="1546">
        <v>307731</v>
      </c>
      <c r="H2" s="1546" t="str">
        <f>UPPER(C2)</f>
        <v>APARELHO DE APOIO DE NEOPRENE FRETADO PARA ESTRUTURAS MOLDADAS NO LOCAL - FORNECIMENTO E INSTALAÇÃO</v>
      </c>
    </row>
    <row r="3" spans="2:8">
      <c r="B3" s="1528">
        <v>307732</v>
      </c>
      <c r="C3" s="1529" t="s">
        <v>13052</v>
      </c>
      <c r="D3" s="1528" t="s">
        <v>20835</v>
      </c>
      <c r="E3" s="1543">
        <v>79.239999999999995</v>
      </c>
      <c r="F3" s="1546"/>
      <c r="G3" s="1546">
        <v>307732</v>
      </c>
      <c r="H3" s="1546" t="str">
        <f t="shared" ref="H3:H66" si="0">UPPER(C3)</f>
        <v>APARELHO DE APOIO DE NEOPRENE FRETADO PARA ESTRUTURAS PRÉ-MOLDADAS - FORNECIMENTO E INSTALAÇÃO</v>
      </c>
    </row>
    <row r="4" spans="2:8">
      <c r="B4" s="1526">
        <v>308308</v>
      </c>
      <c r="C4" s="1523" t="s">
        <v>13053</v>
      </c>
      <c r="D4" s="1526" t="s">
        <v>20703</v>
      </c>
      <c r="E4" s="1552">
        <v>16778.09</v>
      </c>
      <c r="F4" s="1546"/>
      <c r="G4" s="1546">
        <v>308308</v>
      </c>
      <c r="H4" s="1546" t="str">
        <f t="shared" si="0"/>
        <v>APARELHO DE APOIO METÁLICO ELASTOMÉRICO FIXO COM CAPACIDADE DE 1.500 KN - FORNECIMENTO E INSTALAÇÃO</v>
      </c>
    </row>
    <row r="5" spans="2:8">
      <c r="B5" s="1528">
        <v>308313</v>
      </c>
      <c r="C5" s="1529" t="s">
        <v>13054</v>
      </c>
      <c r="D5" s="1528" t="s">
        <v>20703</v>
      </c>
      <c r="E5" s="1551">
        <v>110496.13</v>
      </c>
      <c r="F5" s="1546"/>
      <c r="G5" s="1546">
        <v>308313</v>
      </c>
      <c r="H5" s="1546" t="str">
        <f t="shared" si="0"/>
        <v>APARELHO DE APOIO METÁLICO ELASTOMÉRICO FIXO COM CAPACIDADE DE 10.000 KN - FORNECIMENTO E INSTALAÇÃO</v>
      </c>
    </row>
    <row r="6" spans="2:8">
      <c r="B6" s="1526">
        <v>308309</v>
      </c>
      <c r="C6" s="1523" t="s">
        <v>13055</v>
      </c>
      <c r="D6" s="1526" t="s">
        <v>20703</v>
      </c>
      <c r="E6" s="1552">
        <v>27469.54</v>
      </c>
      <c r="F6" s="1546"/>
      <c r="G6" s="1546">
        <v>308309</v>
      </c>
      <c r="H6" s="1546" t="str">
        <f t="shared" si="0"/>
        <v>APARELHO DE APOIO METÁLICO ELASTOMÉRICO FIXO COM CAPACIDADE DE 2.500 KN - FORNECIMENTO E INSTALAÇÃO</v>
      </c>
    </row>
    <row r="7" spans="2:8">
      <c r="B7" s="1528">
        <v>308310</v>
      </c>
      <c r="C7" s="1529" t="s">
        <v>13056</v>
      </c>
      <c r="D7" s="1528" t="s">
        <v>20703</v>
      </c>
      <c r="E7" s="1551">
        <v>44311.65</v>
      </c>
      <c r="F7" s="1546"/>
      <c r="G7" s="1546">
        <v>308310</v>
      </c>
      <c r="H7" s="1546" t="str">
        <f t="shared" si="0"/>
        <v>APARELHO DE APOIO METÁLICO ELASTOMÉRICO FIXO COM CAPACIDADE DE 4.000 KN - FORNECIMENTO E INSTALAÇÃO</v>
      </c>
    </row>
    <row r="8" spans="2:8">
      <c r="B8" s="1526">
        <v>308311</v>
      </c>
      <c r="C8" s="1523" t="s">
        <v>13057</v>
      </c>
      <c r="D8" s="1526" t="s">
        <v>20703</v>
      </c>
      <c r="E8" s="1552">
        <v>59501.34</v>
      </c>
      <c r="F8" s="1546"/>
      <c r="G8" s="1546">
        <v>308311</v>
      </c>
      <c r="H8" s="1546" t="str">
        <f t="shared" si="0"/>
        <v>APARELHO DE APOIO METÁLICO ELASTOMÉRICO FIXO COM CAPACIDADE DE 5.500 KN - FORNECIMENTO E INSTALAÇÃO</v>
      </c>
    </row>
    <row r="9" spans="2:8">
      <c r="B9" s="1528">
        <v>308312</v>
      </c>
      <c r="C9" s="1529" t="s">
        <v>13058</v>
      </c>
      <c r="D9" s="1528" t="s">
        <v>20703</v>
      </c>
      <c r="E9" s="1551">
        <v>81659.56</v>
      </c>
      <c r="F9" s="1546"/>
      <c r="G9" s="1546">
        <v>308312</v>
      </c>
      <c r="H9" s="1546" t="str">
        <f t="shared" si="0"/>
        <v>APARELHO DE APOIO METÁLICO ELASTOMÉRICO FIXO COM CAPACIDADE DE 7.500 KN - FORNECIMENTO E INSTALAÇÃO</v>
      </c>
    </row>
    <row r="10" spans="2:8">
      <c r="B10" s="1526">
        <v>308307</v>
      </c>
      <c r="C10" s="1523" t="s">
        <v>13059</v>
      </c>
      <c r="D10" s="1526" t="s">
        <v>20703</v>
      </c>
      <c r="E10" s="1552">
        <v>11199.37</v>
      </c>
      <c r="F10" s="1546"/>
      <c r="G10" s="1546">
        <v>308307</v>
      </c>
      <c r="H10" s="1546" t="str">
        <f t="shared" si="0"/>
        <v>APARELHO DE APOIO METÁLICO ELASTOMÉRICO FIXO COM CAPACIDADE DE 700 KN - FORNECIMENTO E INSTALAÇÃO</v>
      </c>
    </row>
    <row r="11" spans="2:8">
      <c r="B11" s="1528">
        <v>308322</v>
      </c>
      <c r="C11" s="1529" t="s">
        <v>13060</v>
      </c>
      <c r="D11" s="1528" t="s">
        <v>20703</v>
      </c>
      <c r="E11" s="1551">
        <v>8870.27</v>
      </c>
      <c r="F11" s="1546"/>
      <c r="G11" s="1546">
        <v>308322</v>
      </c>
      <c r="H11" s="1546" t="str">
        <f t="shared" si="0"/>
        <v>APARELHO DE APOIO METÁLICO ELASTOMÉRICO MULTIDIRECIONAL COM CAPACIDADE DE 1.500 KN - FORNECIMENTO E INSTALAÇÃO</v>
      </c>
    </row>
    <row r="12" spans="2:8">
      <c r="B12" s="1526">
        <v>308327</v>
      </c>
      <c r="C12" s="1523" t="s">
        <v>13061</v>
      </c>
      <c r="D12" s="1526" t="s">
        <v>20703</v>
      </c>
      <c r="E12" s="1552">
        <v>55524.62</v>
      </c>
      <c r="F12" s="1546"/>
      <c r="G12" s="1546">
        <v>308327</v>
      </c>
      <c r="H12" s="1546" t="str">
        <f t="shared" si="0"/>
        <v>APARELHO DE APOIO METÁLICO ELASTOMÉRICO MULTIDIRECIONAL COM CAPACIDADE DE 10.000 KN - FORNECIMENTO E INSTALAÇÃO</v>
      </c>
    </row>
    <row r="13" spans="2:8">
      <c r="B13" s="1528">
        <v>308323</v>
      </c>
      <c r="C13" s="1529" t="s">
        <v>13062</v>
      </c>
      <c r="D13" s="1528" t="s">
        <v>20703</v>
      </c>
      <c r="E13" s="1551">
        <v>13591.15</v>
      </c>
      <c r="F13" s="1546"/>
      <c r="G13" s="1546">
        <v>308323</v>
      </c>
      <c r="H13" s="1546" t="str">
        <f t="shared" si="0"/>
        <v>APARELHO DE APOIO METÁLICO ELASTOMÉRICO MULTIDIRECIONAL COM CAPACIDADE DE 2.500 KN - FORNECIMENTO E INSTALAÇÃO</v>
      </c>
    </row>
    <row r="14" spans="2:8">
      <c r="B14" s="1526">
        <v>308324</v>
      </c>
      <c r="C14" s="1523" t="s">
        <v>13063</v>
      </c>
      <c r="D14" s="1526" t="s">
        <v>20703</v>
      </c>
      <c r="E14" s="1552">
        <v>23207.81</v>
      </c>
      <c r="F14" s="1546"/>
      <c r="G14" s="1546">
        <v>308324</v>
      </c>
      <c r="H14" s="1546" t="str">
        <f t="shared" si="0"/>
        <v>APARELHO DE APOIO METÁLICO ELASTOMÉRICO MULTIDIRECIONAL COM CAPACIDADE DE 4.000 KN - FORNECIMENTO E INSTALAÇÃO</v>
      </c>
    </row>
    <row r="15" spans="2:8">
      <c r="B15" s="1528">
        <v>308325</v>
      </c>
      <c r="C15" s="1529" t="s">
        <v>13064</v>
      </c>
      <c r="D15" s="1528" t="s">
        <v>20703</v>
      </c>
      <c r="E15" s="1551">
        <v>32634.57</v>
      </c>
      <c r="F15" s="1546"/>
      <c r="G15" s="1546">
        <v>308325</v>
      </c>
      <c r="H15" s="1546" t="str">
        <f t="shared" si="0"/>
        <v>APARELHO DE APOIO METÁLICO ELASTOMÉRICO MULTIDIRECIONAL COM CAPACIDADE DE 5.500 KN - FORNECIMENTO E INSTALAÇÃO</v>
      </c>
    </row>
    <row r="16" spans="2:8">
      <c r="B16" s="1526">
        <v>308326</v>
      </c>
      <c r="C16" s="1523" t="s">
        <v>13065</v>
      </c>
      <c r="D16" s="1526" t="s">
        <v>20703</v>
      </c>
      <c r="E16" s="1552">
        <v>39860.47</v>
      </c>
      <c r="F16" s="1546"/>
      <c r="G16" s="1546">
        <v>308326</v>
      </c>
      <c r="H16" s="1546" t="str">
        <f t="shared" si="0"/>
        <v>APARELHO DE APOIO METÁLICO ELASTOMÉRICO MULTIDIRECIONAL COM CAPACIDADE DE 7.500 KN - FORNECIMENTO E INSTALAÇÃO</v>
      </c>
    </row>
    <row r="17" spans="2:8">
      <c r="B17" s="1528">
        <v>308321</v>
      </c>
      <c r="C17" s="1529" t="s">
        <v>13066</v>
      </c>
      <c r="D17" s="1528" t="s">
        <v>20703</v>
      </c>
      <c r="E17" s="1551">
        <v>5067.09</v>
      </c>
      <c r="F17" s="1546"/>
      <c r="G17" s="1546">
        <v>308321</v>
      </c>
      <c r="H17" s="1546" t="str">
        <f t="shared" si="0"/>
        <v>APARELHO DE APOIO METÁLICO ELASTOMÉRICO MULTIDIRECIONAL COM CAPACIDADE DE 700 KN - FORNECIMENTO E INSTALAÇÃO</v>
      </c>
    </row>
    <row r="18" spans="2:8">
      <c r="B18" s="1526">
        <v>308315</v>
      </c>
      <c r="C18" s="1523" t="s">
        <v>13067</v>
      </c>
      <c r="D18" s="1526" t="s">
        <v>20703</v>
      </c>
      <c r="E18" s="1552">
        <v>11444.95</v>
      </c>
      <c r="F18" s="1546"/>
      <c r="G18" s="1546">
        <v>308315</v>
      </c>
      <c r="H18" s="1546" t="str">
        <f t="shared" si="0"/>
        <v>APARELHO DE APOIO METÁLICO ELASTOMÉRICO UNIDIRECIONAL COM CAPACIDADE DE 1.500 KN - FORNECIMENTO E INSTALAÇÃO</v>
      </c>
    </row>
    <row r="19" spans="2:8">
      <c r="B19" s="1528">
        <v>308320</v>
      </c>
      <c r="C19" s="1529" t="s">
        <v>13068</v>
      </c>
      <c r="D19" s="1528" t="s">
        <v>20703</v>
      </c>
      <c r="E19" s="1551">
        <v>62453.04</v>
      </c>
      <c r="F19" s="1546"/>
      <c r="G19" s="1546">
        <v>308320</v>
      </c>
      <c r="H19" s="1546" t="str">
        <f t="shared" si="0"/>
        <v>APARELHO DE APOIO METÁLICO ELASTOMÉRICO UNIDIRECIONAL COM CAPACIDADE DE 10.000 KN - FORNECIMENTO E INSTALAÇÃO</v>
      </c>
    </row>
    <row r="20" spans="2:8">
      <c r="B20" s="1526">
        <v>308316</v>
      </c>
      <c r="C20" s="1523" t="s">
        <v>13069</v>
      </c>
      <c r="D20" s="1526" t="s">
        <v>20703</v>
      </c>
      <c r="E20" s="1552">
        <v>18540.669999999998</v>
      </c>
      <c r="F20" s="1546"/>
      <c r="G20" s="1546">
        <v>308316</v>
      </c>
      <c r="H20" s="1546" t="str">
        <f t="shared" si="0"/>
        <v>APARELHO DE APOIO METÁLICO ELASTOMÉRICO UNIDIRECIONAL COM CAPACIDADE DE 2.500 KN - FORNECIMENTO E INSTALAÇÃO</v>
      </c>
    </row>
    <row r="21" spans="2:8">
      <c r="B21" s="1528">
        <v>308317</v>
      </c>
      <c r="C21" s="1529" t="s">
        <v>13070</v>
      </c>
      <c r="D21" s="1528" t="s">
        <v>20703</v>
      </c>
      <c r="E21" s="1551">
        <v>23050.21</v>
      </c>
      <c r="F21" s="1546"/>
      <c r="G21" s="1546">
        <v>308317</v>
      </c>
      <c r="H21" s="1546" t="str">
        <f t="shared" si="0"/>
        <v>APARELHO DE APOIO METÁLICO ELASTOMÉRICO UNIDIRECIONAL COM CAPACIDADE DE 4.000 KN - FORNECIMENTO E INSTALAÇÃO</v>
      </c>
    </row>
    <row r="22" spans="2:8">
      <c r="B22" s="1526">
        <v>308318</v>
      </c>
      <c r="C22" s="1523" t="s">
        <v>13071</v>
      </c>
      <c r="D22" s="1526" t="s">
        <v>20703</v>
      </c>
      <c r="E22" s="1552">
        <v>34706.839999999997</v>
      </c>
      <c r="F22" s="1546"/>
      <c r="G22" s="1546">
        <v>308318</v>
      </c>
      <c r="H22" s="1546" t="str">
        <f t="shared" si="0"/>
        <v>APARELHO DE APOIO METÁLICO ELASTOMÉRICO UNIDIRECIONAL COM CAPACIDADE DE 5.500 KN - FORNECIMENTO E INSTALAÇÃO</v>
      </c>
    </row>
    <row r="23" spans="2:8">
      <c r="B23" s="1528">
        <v>308319</v>
      </c>
      <c r="C23" s="1529" t="s">
        <v>13072</v>
      </c>
      <c r="D23" s="1528" t="s">
        <v>20703</v>
      </c>
      <c r="E23" s="1551">
        <v>47010.65</v>
      </c>
      <c r="F23" s="1546"/>
      <c r="G23" s="1546">
        <v>308319</v>
      </c>
      <c r="H23" s="1546" t="str">
        <f t="shared" si="0"/>
        <v>APARELHO DE APOIO METÁLICO ELASTOMÉRICO UNIDIRECIONAL COM CAPACIDADE DE 7.500 KN - FORNECIMENTO E INSTALAÇÃO</v>
      </c>
    </row>
    <row r="24" spans="2:8">
      <c r="B24" s="1526">
        <v>308314</v>
      </c>
      <c r="C24" s="1523" t="s">
        <v>13073</v>
      </c>
      <c r="D24" s="1526" t="s">
        <v>20703</v>
      </c>
      <c r="E24" s="1552">
        <v>8519.1200000000008</v>
      </c>
      <c r="F24" s="1546"/>
      <c r="G24" s="1546">
        <v>308314</v>
      </c>
      <c r="H24" s="1546" t="str">
        <f t="shared" si="0"/>
        <v>APARELHO DE APOIO METÁLICO ELASTOMÉRICO UNIDIRECIONAL COM CAPACIDADE DE 700 KN - FORNECIMENTO E INSTALAÇÃO</v>
      </c>
    </row>
    <row r="25" spans="2:8">
      <c r="B25" s="1528">
        <v>308250</v>
      </c>
      <c r="C25" s="1529" t="s">
        <v>13074</v>
      </c>
      <c r="D25" s="1528" t="s">
        <v>20703</v>
      </c>
      <c r="E25" s="1551">
        <v>4256.97</v>
      </c>
      <c r="F25" s="1546"/>
      <c r="G25" s="1546">
        <v>308250</v>
      </c>
      <c r="H25" s="1546" t="str">
        <f t="shared" si="0"/>
        <v>APARELHO DE APOIO METÁLICO ESFÉRICO FIXO COM CAPACIDADE DE 1.000 KN - FORNECIMENTO E INSTALAÇÃO</v>
      </c>
    </row>
    <row r="26" spans="2:8">
      <c r="B26" s="1526">
        <v>308251</v>
      </c>
      <c r="C26" s="1523" t="s">
        <v>13075</v>
      </c>
      <c r="D26" s="1526" t="s">
        <v>20703</v>
      </c>
      <c r="E26" s="1552">
        <v>6332.91</v>
      </c>
      <c r="F26" s="1546"/>
      <c r="G26" s="1546">
        <v>308251</v>
      </c>
      <c r="H26" s="1546" t="str">
        <f t="shared" si="0"/>
        <v>APARELHO DE APOIO METÁLICO ESFÉRICO FIXO COM CAPACIDADE DE 1.500 KN - FORNECIMENTO E INSTALAÇÃO</v>
      </c>
    </row>
    <row r="27" spans="2:8">
      <c r="B27" s="1528">
        <v>308268</v>
      </c>
      <c r="C27" s="1529" t="s">
        <v>13076</v>
      </c>
      <c r="D27" s="1528" t="s">
        <v>20703</v>
      </c>
      <c r="E27" s="1551">
        <v>157092.34</v>
      </c>
      <c r="F27" s="1546"/>
      <c r="G27" s="1546">
        <v>308268</v>
      </c>
      <c r="H27" s="1546" t="str">
        <f t="shared" si="0"/>
        <v>APARELHO DE APOIO METÁLICO ESFÉRICO FIXO COM CAPACIDADE DE 10.000 KN - FORNECIMENTO E INSTALAÇÃO</v>
      </c>
    </row>
    <row r="28" spans="2:8">
      <c r="B28" s="1526">
        <v>308252</v>
      </c>
      <c r="C28" s="1523" t="s">
        <v>13077</v>
      </c>
      <c r="D28" s="1526" t="s">
        <v>20703</v>
      </c>
      <c r="E28" s="1552">
        <v>8014.8</v>
      </c>
      <c r="F28" s="1546"/>
      <c r="G28" s="1546">
        <v>308252</v>
      </c>
      <c r="H28" s="1546" t="str">
        <f t="shared" si="0"/>
        <v>APARELHO DE APOIO METÁLICO ESFÉRICO FIXO COM CAPACIDADE DE 2.000 KN - FORNECIMENTO E INSTALAÇÃO</v>
      </c>
    </row>
    <row r="29" spans="2:8">
      <c r="B29" s="1528">
        <v>308253</v>
      </c>
      <c r="C29" s="1529" t="s">
        <v>13078</v>
      </c>
      <c r="D29" s="1528" t="s">
        <v>20703</v>
      </c>
      <c r="E29" s="1551">
        <v>10113.84</v>
      </c>
      <c r="F29" s="1546"/>
      <c r="G29" s="1546">
        <v>308253</v>
      </c>
      <c r="H29" s="1546" t="str">
        <f t="shared" si="0"/>
        <v>APARELHO DE APOIO METÁLICO ESFÉRICO FIXO COM CAPACIDADE DE 2.500 KN - FORNECIMENTO E INSTALAÇÃO</v>
      </c>
    </row>
    <row r="30" spans="2:8">
      <c r="B30" s="1526">
        <v>308254</v>
      </c>
      <c r="C30" s="1523" t="s">
        <v>13079</v>
      </c>
      <c r="D30" s="1526" t="s">
        <v>20703</v>
      </c>
      <c r="E30" s="1552">
        <v>11550.67</v>
      </c>
      <c r="F30" s="1546"/>
      <c r="G30" s="1546">
        <v>308254</v>
      </c>
      <c r="H30" s="1546" t="str">
        <f t="shared" si="0"/>
        <v>APARELHO DE APOIO METÁLICO ESFÉRICO FIXO COM CAPACIDADE DE 3.000 KN - FORNECIMENTO E INSTALAÇÃO</v>
      </c>
    </row>
    <row r="31" spans="2:8">
      <c r="B31" s="1528">
        <v>308255</v>
      </c>
      <c r="C31" s="1529" t="s">
        <v>13080</v>
      </c>
      <c r="D31" s="1528" t="s">
        <v>20703</v>
      </c>
      <c r="E31" s="1551">
        <v>14032.77</v>
      </c>
      <c r="F31" s="1546"/>
      <c r="G31" s="1546">
        <v>308255</v>
      </c>
      <c r="H31" s="1546" t="str">
        <f t="shared" si="0"/>
        <v>APARELHO DE APOIO METÁLICO ESFÉRICO FIXO COM CAPACIDADE DE 3.500 KN - FORNECIMENTO E INSTALAÇÃO</v>
      </c>
    </row>
    <row r="32" spans="2:8">
      <c r="B32" s="1526">
        <v>308256</v>
      </c>
      <c r="C32" s="1523" t="s">
        <v>13081</v>
      </c>
      <c r="D32" s="1526" t="s">
        <v>20703</v>
      </c>
      <c r="E32" s="1552">
        <v>16543.09</v>
      </c>
      <c r="F32" s="1546"/>
      <c r="G32" s="1546">
        <v>308256</v>
      </c>
      <c r="H32" s="1546" t="str">
        <f t="shared" si="0"/>
        <v>APARELHO DE APOIO METÁLICO ESFÉRICO FIXO COM CAPACIDADE DE 4.000 KN - FORNECIMENTO E INSTALAÇÃO</v>
      </c>
    </row>
    <row r="33" spans="2:8">
      <c r="B33" s="1528">
        <v>308257</v>
      </c>
      <c r="C33" s="1529" t="s">
        <v>13082</v>
      </c>
      <c r="D33" s="1528" t="s">
        <v>20703</v>
      </c>
      <c r="E33" s="1551">
        <v>69428.22</v>
      </c>
      <c r="F33" s="1546" t="s">
        <v>16700</v>
      </c>
      <c r="G33" s="1546">
        <v>308257</v>
      </c>
      <c r="H33" s="1546" t="str">
        <f t="shared" si="0"/>
        <v>APARELHO DE APOIO METÁLICO ESFÉRICO FIXO COM CAPACIDADE DE 4.500 KN - FORNECIMENTO E INSTALAÇÃO</v>
      </c>
    </row>
    <row r="34" spans="2:8">
      <c r="B34" s="1526">
        <v>308258</v>
      </c>
      <c r="C34" s="1523" t="s">
        <v>13083</v>
      </c>
      <c r="D34" s="1526" t="s">
        <v>20703</v>
      </c>
      <c r="E34" s="1552">
        <v>77205.83</v>
      </c>
      <c r="F34" s="1546"/>
      <c r="G34" s="1546">
        <v>308258</v>
      </c>
      <c r="H34" s="1546" t="str">
        <f t="shared" si="0"/>
        <v>APARELHO DE APOIO METÁLICO ESFÉRICO FIXO COM CAPACIDADE DE 5.000 KN - FORNECIMENTO E INSTALAÇÃO</v>
      </c>
    </row>
    <row r="35" spans="2:8">
      <c r="B35" s="1528">
        <v>308259</v>
      </c>
      <c r="C35" s="1529" t="s">
        <v>13084</v>
      </c>
      <c r="D35" s="1528" t="s">
        <v>20703</v>
      </c>
      <c r="E35" s="1551">
        <v>83747.820000000007</v>
      </c>
      <c r="F35" s="1546"/>
      <c r="G35" s="1546">
        <v>308259</v>
      </c>
      <c r="H35" s="1546" t="str">
        <f t="shared" si="0"/>
        <v>APARELHO DE APOIO METÁLICO ESFÉRICO FIXO COM CAPACIDADE DE 5.500 KN - FORNECIMENTO E INSTALAÇÃO</v>
      </c>
    </row>
    <row r="36" spans="2:8">
      <c r="B36" s="1526">
        <v>308260</v>
      </c>
      <c r="C36" s="1523" t="s">
        <v>13085</v>
      </c>
      <c r="D36" s="1526" t="s">
        <v>20703</v>
      </c>
      <c r="E36" s="1552">
        <v>90347.91</v>
      </c>
      <c r="F36" s="1546"/>
      <c r="G36" s="1546">
        <v>308260</v>
      </c>
      <c r="H36" s="1546" t="str">
        <f t="shared" si="0"/>
        <v>APARELHO DE APOIO METÁLICO ESFÉRICO FIXO COM CAPACIDADE DE 6.000 KN - FORNECIMENTO E INSTALAÇÃO</v>
      </c>
    </row>
    <row r="37" spans="2:8">
      <c r="B37" s="1528">
        <v>308261</v>
      </c>
      <c r="C37" s="1529" t="s">
        <v>13086</v>
      </c>
      <c r="D37" s="1528" t="s">
        <v>20703</v>
      </c>
      <c r="E37" s="1551">
        <v>102694.39999999999</v>
      </c>
      <c r="F37" s="1546"/>
      <c r="G37" s="1546">
        <v>308261</v>
      </c>
      <c r="H37" s="1546" t="str">
        <f t="shared" si="0"/>
        <v>APARELHO DE APOIO METÁLICO ESFÉRICO FIXO COM CAPACIDADE DE 6.500 KN - FORNECIMENTO E INSTALAÇÃO</v>
      </c>
    </row>
    <row r="38" spans="2:8">
      <c r="B38" s="1526">
        <v>308262</v>
      </c>
      <c r="C38" s="1523" t="s">
        <v>13087</v>
      </c>
      <c r="D38" s="1526" t="s">
        <v>20703</v>
      </c>
      <c r="E38" s="1552">
        <v>105968.88</v>
      </c>
      <c r="F38" s="1546"/>
      <c r="G38" s="1546">
        <v>308262</v>
      </c>
      <c r="H38" s="1546" t="str">
        <f t="shared" si="0"/>
        <v>APARELHO DE APOIO METÁLICO ESFÉRICO FIXO COM CAPACIDADE DE 7.000 KN - FORNECIMENTO E INSTALAÇÃO</v>
      </c>
    </row>
    <row r="39" spans="2:8">
      <c r="B39" s="1528">
        <v>308263</v>
      </c>
      <c r="C39" s="1529" t="s">
        <v>13088</v>
      </c>
      <c r="D39" s="1528" t="s">
        <v>20703</v>
      </c>
      <c r="E39" s="1551">
        <v>107465.59</v>
      </c>
      <c r="F39" s="1546"/>
      <c r="G39" s="1546">
        <v>308263</v>
      </c>
      <c r="H39" s="1546" t="str">
        <f t="shared" si="0"/>
        <v>APARELHO DE APOIO METÁLICO ESFÉRICO FIXO COM CAPACIDADE DE 7.500 KN - FORNECIMENTO E INSTALAÇÃO</v>
      </c>
    </row>
    <row r="40" spans="2:8">
      <c r="B40" s="1526">
        <v>308264</v>
      </c>
      <c r="C40" s="1523" t="s">
        <v>13089</v>
      </c>
      <c r="D40" s="1526" t="s">
        <v>20703</v>
      </c>
      <c r="E40" s="1552">
        <v>126595.75</v>
      </c>
      <c r="F40" s="1546"/>
      <c r="G40" s="1546">
        <v>308264</v>
      </c>
      <c r="H40" s="1546" t="str">
        <f t="shared" si="0"/>
        <v>APARELHO DE APOIO METÁLICO ESFÉRICO FIXO COM CAPACIDADE DE 8.000 KN - FORNECIMENTO E INSTALAÇÃO</v>
      </c>
    </row>
    <row r="41" spans="2:8">
      <c r="B41" s="1528">
        <v>308265</v>
      </c>
      <c r="C41" s="1529" t="s">
        <v>13090</v>
      </c>
      <c r="D41" s="1528" t="s">
        <v>20703</v>
      </c>
      <c r="E41" s="1551">
        <v>128240.56</v>
      </c>
      <c r="F41" s="1546"/>
      <c r="G41" s="1546">
        <v>308265</v>
      </c>
      <c r="H41" s="1546" t="str">
        <f t="shared" si="0"/>
        <v>APARELHO DE APOIO METÁLICO ESFÉRICO FIXO COM CAPACIDADE DE 8.500 KN - FORNECIMENTO E INSTALAÇÃO</v>
      </c>
    </row>
    <row r="42" spans="2:8">
      <c r="B42" s="1526">
        <v>308266</v>
      </c>
      <c r="C42" s="1523" t="s">
        <v>13091</v>
      </c>
      <c r="D42" s="1526" t="s">
        <v>20703</v>
      </c>
      <c r="E42" s="1552">
        <v>139809.84</v>
      </c>
      <c r="F42" s="1546"/>
      <c r="G42" s="1546">
        <v>308266</v>
      </c>
      <c r="H42" s="1546" t="str">
        <f t="shared" si="0"/>
        <v>APARELHO DE APOIO METÁLICO ESFÉRICO FIXO COM CAPACIDADE DE 9.000 KN - FORNECIMENTO E INSTALAÇÃO</v>
      </c>
    </row>
    <row r="43" spans="2:8">
      <c r="B43" s="1528">
        <v>308267</v>
      </c>
      <c r="C43" s="1529" t="s">
        <v>13092</v>
      </c>
      <c r="D43" s="1528" t="s">
        <v>20703</v>
      </c>
      <c r="E43" s="1551">
        <v>147315.88</v>
      </c>
      <c r="F43" s="1546"/>
      <c r="G43" s="1546">
        <v>308267</v>
      </c>
      <c r="H43" s="1546" t="str">
        <f t="shared" si="0"/>
        <v>APARELHO DE APOIO METÁLICO ESFÉRICO FIXO COM CAPACIDADE DE 9.500 KN - FORNECIMENTO E INSTALAÇÃO</v>
      </c>
    </row>
    <row r="44" spans="2:8">
      <c r="B44" s="1526">
        <v>308288</v>
      </c>
      <c r="C44" s="1523" t="s">
        <v>13093</v>
      </c>
      <c r="D44" s="1526" t="s">
        <v>20703</v>
      </c>
      <c r="E44" s="1552">
        <v>9631.0400000000009</v>
      </c>
      <c r="F44" s="1546"/>
      <c r="G44" s="1546">
        <v>308288</v>
      </c>
      <c r="H44" s="1546" t="str">
        <f t="shared" si="0"/>
        <v>APARELHO DE APOIO METÁLICO ESFÉRICO MULTIDIRECIONAL COM CAPACIDADE DE 1.000 KN - FORNECIMENTO E INSTALAÇÃO</v>
      </c>
    </row>
    <row r="45" spans="2:8">
      <c r="B45" s="1528">
        <v>308289</v>
      </c>
      <c r="C45" s="1529" t="s">
        <v>13094</v>
      </c>
      <c r="D45" s="1528" t="s">
        <v>20703</v>
      </c>
      <c r="E45" s="1551">
        <v>12654.29</v>
      </c>
      <c r="F45" s="1546"/>
      <c r="G45" s="1546">
        <v>308289</v>
      </c>
      <c r="H45" s="1546" t="str">
        <f t="shared" si="0"/>
        <v>APARELHO DE APOIO METÁLICO ESFÉRICO MULTIDIRECIONAL COM CAPACIDADE DE 1.500 KN - FORNECIMENTO E INSTALAÇÃO</v>
      </c>
    </row>
    <row r="46" spans="2:8">
      <c r="B46" s="1526">
        <v>308306</v>
      </c>
      <c r="C46" s="1523" t="s">
        <v>13095</v>
      </c>
      <c r="D46" s="1526" t="s">
        <v>20703</v>
      </c>
      <c r="E46" s="1552">
        <v>84396.98</v>
      </c>
      <c r="F46" s="1546"/>
      <c r="G46" s="1546">
        <v>308306</v>
      </c>
      <c r="H46" s="1546" t="str">
        <f t="shared" si="0"/>
        <v>APARELHO DE APOIO METÁLICO ESFÉRICO MULTIDIRECIONAL COM CAPACIDADE DE 10.000 KN - FORNECIMENTO E INSTALAÇÃO</v>
      </c>
    </row>
    <row r="47" spans="2:8">
      <c r="B47" s="1528">
        <v>308290</v>
      </c>
      <c r="C47" s="1529" t="s">
        <v>13096</v>
      </c>
      <c r="D47" s="1528" t="s">
        <v>20703</v>
      </c>
      <c r="E47" s="1551">
        <v>16111.74</v>
      </c>
      <c r="F47" s="1546"/>
      <c r="G47" s="1546">
        <v>308290</v>
      </c>
      <c r="H47" s="1546" t="str">
        <f t="shared" si="0"/>
        <v>APARELHO DE APOIO METÁLICO ESFÉRICO MULTIDIRECIONAL COM CAPACIDADE DE 2.000 KN - FORNECIMENTO E INSTALAÇÃO</v>
      </c>
    </row>
    <row r="48" spans="2:8">
      <c r="B48" s="1526">
        <v>308291</v>
      </c>
      <c r="C48" s="1523" t="s">
        <v>13097</v>
      </c>
      <c r="D48" s="1526" t="s">
        <v>20703</v>
      </c>
      <c r="E48" s="1552">
        <v>21040.74</v>
      </c>
      <c r="F48" s="1546"/>
      <c r="G48" s="1546">
        <v>308291</v>
      </c>
      <c r="H48" s="1546" t="str">
        <f t="shared" si="0"/>
        <v>APARELHO DE APOIO METÁLICO ESFÉRICO MULTIDIRECIONAL COM CAPACIDADE DE 2.500 KN - FORNECIMENTO E INSTALAÇÃO</v>
      </c>
    </row>
    <row r="49" spans="2:8">
      <c r="B49" s="1528">
        <v>308292</v>
      </c>
      <c r="C49" s="1529" t="s">
        <v>13098</v>
      </c>
      <c r="D49" s="1528" t="s">
        <v>20703</v>
      </c>
      <c r="E49" s="1551">
        <v>24105.17</v>
      </c>
      <c r="F49" s="1546"/>
      <c r="G49" s="1546">
        <v>308292</v>
      </c>
      <c r="H49" s="1546" t="str">
        <f t="shared" si="0"/>
        <v>APARELHO DE APOIO METÁLICO ESFÉRICO MULTIDIRECIONAL COM CAPACIDADE DE 3.000 KN - FORNECIMENTO E INSTALAÇÃO</v>
      </c>
    </row>
    <row r="50" spans="2:8">
      <c r="B50" s="1526">
        <v>308293</v>
      </c>
      <c r="C50" s="1523" t="s">
        <v>13099</v>
      </c>
      <c r="D50" s="1526" t="s">
        <v>20703</v>
      </c>
      <c r="E50" s="1552">
        <v>28083.360000000001</v>
      </c>
      <c r="F50" s="1546"/>
      <c r="G50" s="1546">
        <v>308293</v>
      </c>
      <c r="H50" s="1546" t="str">
        <f t="shared" si="0"/>
        <v>APARELHO DE APOIO METÁLICO ESFÉRICO MULTIDIRECIONAL COM CAPACIDADE DE 3.500 KN - FORNECIMENTO E INSTALAÇÃO</v>
      </c>
    </row>
    <row r="51" spans="2:8">
      <c r="B51" s="1528">
        <v>308294</v>
      </c>
      <c r="C51" s="1529" t="s">
        <v>13100</v>
      </c>
      <c r="D51" s="1528" t="s">
        <v>20703</v>
      </c>
      <c r="E51" s="1551">
        <v>32737.34</v>
      </c>
      <c r="F51" s="1546"/>
      <c r="G51" s="1546">
        <v>308294</v>
      </c>
      <c r="H51" s="1546" t="str">
        <f t="shared" si="0"/>
        <v>APARELHO DE APOIO METÁLICO ESFÉRICO MULTIDIRECIONAL COM CAPACIDADE DE 4.000 KN - FORNECIMENTO E INSTALAÇÃO</v>
      </c>
    </row>
    <row r="52" spans="2:8">
      <c r="B52" s="1526">
        <v>308295</v>
      </c>
      <c r="C52" s="1523" t="s">
        <v>13101</v>
      </c>
      <c r="D52" s="1526" t="s">
        <v>20703</v>
      </c>
      <c r="E52" s="1552">
        <v>36441.050000000003</v>
      </c>
      <c r="F52" s="1546"/>
      <c r="G52" s="1546">
        <v>308295</v>
      </c>
      <c r="H52" s="1546" t="str">
        <f t="shared" si="0"/>
        <v>APARELHO DE APOIO METÁLICO ESFÉRICO MULTIDIRECIONAL COM CAPACIDADE DE 4.500 KN - FORNECIMENTO E INSTALAÇÃO</v>
      </c>
    </row>
    <row r="53" spans="2:8">
      <c r="B53" s="1528">
        <v>308296</v>
      </c>
      <c r="C53" s="1529" t="s">
        <v>13102</v>
      </c>
      <c r="D53" s="1528" t="s">
        <v>20703</v>
      </c>
      <c r="E53" s="1551">
        <v>41435.1</v>
      </c>
      <c r="F53" s="1546"/>
      <c r="G53" s="1546">
        <v>308296</v>
      </c>
      <c r="H53" s="1546" t="str">
        <f t="shared" si="0"/>
        <v>APARELHO DE APOIO METÁLICO ESFÉRICO MULTIDIRECIONAL COM CAPACIDADE DE 5.000 KN - FORNECIMENTO E INSTALAÇÃO</v>
      </c>
    </row>
    <row r="54" spans="2:8">
      <c r="B54" s="1526">
        <v>308297</v>
      </c>
      <c r="C54" s="1523" t="s">
        <v>13103</v>
      </c>
      <c r="D54" s="1526" t="s">
        <v>20703</v>
      </c>
      <c r="E54" s="1552">
        <v>44702.8</v>
      </c>
      <c r="F54" s="1546"/>
      <c r="G54" s="1546">
        <v>308297</v>
      </c>
      <c r="H54" s="1546" t="str">
        <f t="shared" si="0"/>
        <v>APARELHO DE APOIO METÁLICO ESFÉRICO MULTIDIRECIONAL COM CAPACIDADE DE 5.500 KN - FORNECIMENTO E INSTALAÇÃO</v>
      </c>
    </row>
    <row r="55" spans="2:8">
      <c r="B55" s="1528">
        <v>308298</v>
      </c>
      <c r="C55" s="1529" t="s">
        <v>13104</v>
      </c>
      <c r="D55" s="1528" t="s">
        <v>20703</v>
      </c>
      <c r="E55" s="1551">
        <v>49811.38</v>
      </c>
      <c r="F55" s="1546"/>
      <c r="G55" s="1546">
        <v>308298</v>
      </c>
      <c r="H55" s="1546" t="str">
        <f t="shared" si="0"/>
        <v>APARELHO DE APOIO METÁLICO ESFÉRICO MULTIDIRECIONAL COM CAPACIDADE DE 6.000 KN - FORNECIMENTO E INSTALAÇÃO</v>
      </c>
    </row>
    <row r="56" spans="2:8">
      <c r="B56" s="1526">
        <v>308299</v>
      </c>
      <c r="C56" s="1523" t="s">
        <v>13105</v>
      </c>
      <c r="D56" s="1526" t="s">
        <v>20703</v>
      </c>
      <c r="E56" s="1552">
        <v>54219.44</v>
      </c>
      <c r="F56" s="1546"/>
      <c r="G56" s="1546">
        <v>308299</v>
      </c>
      <c r="H56" s="1546" t="str">
        <f t="shared" si="0"/>
        <v>APARELHO DE APOIO METÁLICO ESFÉRICO MULTIDIRECIONAL COM CAPACIDADE DE 6.500 KN - FORNECIMENTO E INSTALAÇÃO</v>
      </c>
    </row>
    <row r="57" spans="2:8">
      <c r="B57" s="1528">
        <v>308300</v>
      </c>
      <c r="C57" s="1529" t="s">
        <v>13106</v>
      </c>
      <c r="D57" s="1528" t="s">
        <v>20703</v>
      </c>
      <c r="E57" s="1551">
        <v>58875.79</v>
      </c>
      <c r="F57" s="1546"/>
      <c r="G57" s="1546">
        <v>308300</v>
      </c>
      <c r="H57" s="1546" t="str">
        <f t="shared" si="0"/>
        <v>APARELHO DE APOIO METÁLICO ESFÉRICO MULTIDIRECIONAL COM CAPACIDADE DE 7.000 KN - FORNECIMENTO E INSTALAÇÃO</v>
      </c>
    </row>
    <row r="58" spans="2:8">
      <c r="B58" s="1526">
        <v>308301</v>
      </c>
      <c r="C58" s="1523" t="s">
        <v>13107</v>
      </c>
      <c r="D58" s="1526" t="s">
        <v>20703</v>
      </c>
      <c r="E58" s="1552">
        <v>60920.23</v>
      </c>
      <c r="F58" s="1546"/>
      <c r="G58" s="1546">
        <v>308301</v>
      </c>
      <c r="H58" s="1546" t="str">
        <f t="shared" si="0"/>
        <v>APARELHO DE APOIO METÁLICO ESFÉRICO MULTIDIRECIONAL COM CAPACIDADE DE 7.500 KN - FORNECIMENTO E INSTALAÇÃO</v>
      </c>
    </row>
    <row r="59" spans="2:8">
      <c r="B59" s="1528">
        <v>308302</v>
      </c>
      <c r="C59" s="1529" t="s">
        <v>13108</v>
      </c>
      <c r="D59" s="1528" t="s">
        <v>20703</v>
      </c>
      <c r="E59" s="1551">
        <v>67213.039999999994</v>
      </c>
      <c r="F59" s="1546"/>
      <c r="G59" s="1546">
        <v>308302</v>
      </c>
      <c r="H59" s="1546" t="str">
        <f t="shared" si="0"/>
        <v>APARELHO DE APOIO METÁLICO ESFÉRICO MULTIDIRECIONAL COM CAPACIDADE DE 8.000 KN - FORNECIMENTO E INSTALAÇÃO</v>
      </c>
    </row>
    <row r="60" spans="2:8">
      <c r="B60" s="1526">
        <v>308303</v>
      </c>
      <c r="C60" s="1523" t="s">
        <v>13109</v>
      </c>
      <c r="D60" s="1526" t="s">
        <v>20703</v>
      </c>
      <c r="E60" s="1552">
        <v>69892.490000000005</v>
      </c>
      <c r="F60" s="1546"/>
      <c r="G60" s="1546">
        <v>308303</v>
      </c>
      <c r="H60" s="1546" t="str">
        <f t="shared" si="0"/>
        <v>APARELHO DE APOIO METÁLICO ESFÉRICO MULTIDIRECIONAL COM CAPACIDADE DE 8.500 KN - FORNECIMENTO E INSTALAÇÃO</v>
      </c>
    </row>
    <row r="61" spans="2:8">
      <c r="B61" s="1528">
        <v>308304</v>
      </c>
      <c r="C61" s="1529" t="s">
        <v>13110</v>
      </c>
      <c r="D61" s="1528" t="s">
        <v>20703</v>
      </c>
      <c r="E61" s="1551">
        <v>73683.520000000004</v>
      </c>
      <c r="F61" s="1546"/>
      <c r="G61" s="1546">
        <v>308304</v>
      </c>
      <c r="H61" s="1546" t="str">
        <f t="shared" si="0"/>
        <v>APARELHO DE APOIO METÁLICO ESFÉRICO MULTIDIRECIONAL COM CAPACIDADE DE 9.000 KN - FORNECIMENTO E INSTALAÇÃO</v>
      </c>
    </row>
    <row r="62" spans="2:8">
      <c r="B62" s="1526">
        <v>308305</v>
      </c>
      <c r="C62" s="1523" t="s">
        <v>13111</v>
      </c>
      <c r="D62" s="1526" t="s">
        <v>20703</v>
      </c>
      <c r="E62" s="1552">
        <v>79519.59</v>
      </c>
      <c r="F62" s="1546"/>
      <c r="G62" s="1546">
        <v>308305</v>
      </c>
      <c r="H62" s="1546" t="str">
        <f t="shared" si="0"/>
        <v>APARELHO DE APOIO METÁLICO ESFÉRICO MULTIDIRECIONAL COM CAPACIDADE DE 9.500 KN - FORNECIMENTO E INSTALAÇÃO</v>
      </c>
    </row>
    <row r="63" spans="2:8">
      <c r="B63" s="1528">
        <v>308269</v>
      </c>
      <c r="C63" s="1529" t="s">
        <v>13112</v>
      </c>
      <c r="D63" s="1528" t="s">
        <v>20703</v>
      </c>
      <c r="E63" s="1551">
        <v>5207.46</v>
      </c>
      <c r="F63" s="1546"/>
      <c r="G63" s="1546">
        <v>308269</v>
      </c>
      <c r="H63" s="1546" t="str">
        <f t="shared" si="0"/>
        <v>APARELHO DE APOIO METÁLICO ESFÉRICO UNIDIRECIONAL COM CAPACIDADE DE 1.000 KN - FORNECIMENTO E INSTALAÇÃO</v>
      </c>
    </row>
    <row r="64" spans="2:8">
      <c r="B64" s="1526">
        <v>308270</v>
      </c>
      <c r="C64" s="1523" t="s">
        <v>13113</v>
      </c>
      <c r="D64" s="1526" t="s">
        <v>20703</v>
      </c>
      <c r="E64" s="1552">
        <v>9008.1200000000008</v>
      </c>
      <c r="F64" s="1546"/>
      <c r="G64" s="1546">
        <v>308270</v>
      </c>
      <c r="H64" s="1546" t="str">
        <f t="shared" si="0"/>
        <v>APARELHO DE APOIO METÁLICO ESFÉRICO UNIDIRECIONAL COM CAPACIDADE DE 1.500 KN - FORNECIMENTO E INSTALAÇÃO</v>
      </c>
    </row>
    <row r="65" spans="2:8">
      <c r="B65" s="1528">
        <v>308287</v>
      </c>
      <c r="C65" s="1529" t="s">
        <v>13114</v>
      </c>
      <c r="D65" s="1528" t="s">
        <v>20703</v>
      </c>
      <c r="E65" s="1551">
        <v>90898.69</v>
      </c>
      <c r="F65" s="1546"/>
      <c r="G65" s="1546">
        <v>308287</v>
      </c>
      <c r="H65" s="1546" t="str">
        <f t="shared" si="0"/>
        <v>APARELHO DE APOIO METÁLICO ESFÉRICO UNIDIRECIONAL COM CAPACIDADE DE 10.000 KN - FORNECIMENTO E INSTALAÇÃO</v>
      </c>
    </row>
    <row r="66" spans="2:8">
      <c r="B66" s="1526">
        <v>308271</v>
      </c>
      <c r="C66" s="1523" t="s">
        <v>13115</v>
      </c>
      <c r="D66" s="1526" t="s">
        <v>20703</v>
      </c>
      <c r="E66" s="1552">
        <v>9787.44</v>
      </c>
      <c r="F66" s="1546"/>
      <c r="G66" s="1546">
        <v>308271</v>
      </c>
      <c r="H66" s="1546" t="str">
        <f t="shared" si="0"/>
        <v>APARELHO DE APOIO METÁLICO ESFÉRICO UNIDIRECIONAL COM CAPACIDADE DE 2.000 KN - FORNECIMENTO E INSTALAÇÃO</v>
      </c>
    </row>
    <row r="67" spans="2:8">
      <c r="B67" s="1528">
        <v>308272</v>
      </c>
      <c r="C67" s="1529" t="s">
        <v>13116</v>
      </c>
      <c r="D67" s="1528" t="s">
        <v>20703</v>
      </c>
      <c r="E67" s="1551">
        <v>12189.09</v>
      </c>
      <c r="F67" s="1546"/>
      <c r="G67" s="1546">
        <v>308272</v>
      </c>
      <c r="H67" s="1546" t="str">
        <f t="shared" ref="H67:H130" si="1">UPPER(C67)</f>
        <v>APARELHO DE APOIO METÁLICO ESFÉRICO UNIDIRECIONAL COM CAPACIDADE DE 2.500 KN - FORNECIMENTO E INSTALAÇÃO</v>
      </c>
    </row>
    <row r="68" spans="2:8">
      <c r="B68" s="1526">
        <v>308273</v>
      </c>
      <c r="C68" s="1523" t="s">
        <v>13117</v>
      </c>
      <c r="D68" s="1526" t="s">
        <v>20703</v>
      </c>
      <c r="E68" s="1552">
        <v>15008.54</v>
      </c>
      <c r="F68" s="1546"/>
      <c r="G68" s="1546">
        <v>308273</v>
      </c>
      <c r="H68" s="1546" t="str">
        <f t="shared" si="1"/>
        <v>APARELHO DE APOIO METÁLICO ESFÉRICO UNIDIRECIONAL COM CAPACIDADE DE 3.000 KN - FORNECIMENTO E INSTALAÇÃO</v>
      </c>
    </row>
    <row r="69" spans="2:8">
      <c r="B69" s="1528">
        <v>308274</v>
      </c>
      <c r="C69" s="1529" t="s">
        <v>13118</v>
      </c>
      <c r="D69" s="1528" t="s">
        <v>20703</v>
      </c>
      <c r="E69" s="1551">
        <v>17007.79</v>
      </c>
      <c r="F69" s="1546"/>
      <c r="G69" s="1546">
        <v>308274</v>
      </c>
      <c r="H69" s="1546" t="str">
        <f t="shared" si="1"/>
        <v>APARELHO DE APOIO METÁLICO ESFÉRICO UNIDIRECIONAL COM CAPACIDADE DE 3.500 KN - FORNECIMENTO E INSTALAÇÃO</v>
      </c>
    </row>
    <row r="70" spans="2:8">
      <c r="B70" s="1526">
        <v>308275</v>
      </c>
      <c r="C70" s="1523" t="s">
        <v>13119</v>
      </c>
      <c r="D70" s="1526" t="s">
        <v>20703</v>
      </c>
      <c r="E70" s="1552">
        <v>25512.62</v>
      </c>
      <c r="F70" s="1546"/>
      <c r="G70" s="1546">
        <v>308275</v>
      </c>
      <c r="H70" s="1546" t="str">
        <f t="shared" si="1"/>
        <v>APARELHO DE APOIO METÁLICO ESFÉRICO UNIDIRECIONAL COM CAPACIDADE DE 4.000 KN - FORNECIMENTO E INSTALAÇÃO</v>
      </c>
    </row>
    <row r="71" spans="2:8">
      <c r="B71" s="1528">
        <v>308276</v>
      </c>
      <c r="C71" s="1529" t="s">
        <v>13120</v>
      </c>
      <c r="D71" s="1528" t="s">
        <v>20703</v>
      </c>
      <c r="E71" s="1551">
        <v>42196.2</v>
      </c>
      <c r="F71" s="1546"/>
      <c r="G71" s="1546">
        <v>308276</v>
      </c>
      <c r="H71" s="1546" t="str">
        <f t="shared" si="1"/>
        <v>APARELHO DE APOIO METÁLICO ESFÉRICO UNIDIRECIONAL COM CAPACIDADE DE 4.500 KN - FORNECIMENTO E INSTALAÇÃO</v>
      </c>
    </row>
    <row r="72" spans="2:8">
      <c r="B72" s="1526">
        <v>308277</v>
      </c>
      <c r="C72" s="1523" t="s">
        <v>13121</v>
      </c>
      <c r="D72" s="1526" t="s">
        <v>20703</v>
      </c>
      <c r="E72" s="1552">
        <v>46571.78</v>
      </c>
      <c r="F72" s="1546"/>
      <c r="G72" s="1546">
        <v>308277</v>
      </c>
      <c r="H72" s="1546" t="str">
        <f t="shared" si="1"/>
        <v>APARELHO DE APOIO METÁLICO ESFÉRICO UNIDIRECIONAL COM CAPACIDADE DE 5.000 KN - FORNECIMENTO E INSTALAÇÃO</v>
      </c>
    </row>
    <row r="73" spans="2:8">
      <c r="B73" s="1528">
        <v>308278</v>
      </c>
      <c r="C73" s="1529" t="s">
        <v>13122</v>
      </c>
      <c r="D73" s="1528" t="s">
        <v>20703</v>
      </c>
      <c r="E73" s="1551">
        <v>50944.26</v>
      </c>
      <c r="F73" s="1546" t="s">
        <v>16700</v>
      </c>
      <c r="G73" s="1546">
        <v>308278</v>
      </c>
      <c r="H73" s="1546" t="str">
        <f t="shared" si="1"/>
        <v>APARELHO DE APOIO METÁLICO ESFÉRICO UNIDIRECIONAL COM CAPACIDADE DE 5.500 KN - FORNECIMENTO E INSTALAÇÃO</v>
      </c>
    </row>
    <row r="74" spans="2:8">
      <c r="B74" s="1526">
        <v>308279</v>
      </c>
      <c r="C74" s="1523" t="s">
        <v>13123</v>
      </c>
      <c r="D74" s="1526" t="s">
        <v>20703</v>
      </c>
      <c r="E74" s="1552">
        <v>57179.98</v>
      </c>
      <c r="F74" s="1546"/>
      <c r="G74" s="1546">
        <v>308279</v>
      </c>
      <c r="H74" s="1546" t="str">
        <f t="shared" si="1"/>
        <v>APARELHO DE APOIO METÁLICO ESFÉRICO UNIDIRECIONAL COM CAPACIDADE DE 6.000 KN - FORNECIMENTO E INSTALAÇÃO</v>
      </c>
    </row>
    <row r="75" spans="2:8">
      <c r="B75" s="1528">
        <v>308280</v>
      </c>
      <c r="C75" s="1529" t="s">
        <v>13124</v>
      </c>
      <c r="D75" s="1528" t="s">
        <v>20703</v>
      </c>
      <c r="E75" s="1551">
        <v>60480.67</v>
      </c>
      <c r="F75" s="1546"/>
      <c r="G75" s="1546">
        <v>308280</v>
      </c>
      <c r="H75" s="1546" t="str">
        <f t="shared" si="1"/>
        <v>APARELHO DE APOIO METÁLICO ESFÉRICO UNIDIRECIONAL COM CAPACIDADE DE 6.500 KN - FORNECIMENTO E INSTALAÇÃO</v>
      </c>
    </row>
    <row r="76" spans="2:8">
      <c r="B76" s="1526">
        <v>308281</v>
      </c>
      <c r="C76" s="1523" t="s">
        <v>13125</v>
      </c>
      <c r="D76" s="1526" t="s">
        <v>20703</v>
      </c>
      <c r="E76" s="1552">
        <v>65224.47</v>
      </c>
      <c r="F76" s="1546"/>
      <c r="G76" s="1546">
        <v>308281</v>
      </c>
      <c r="H76" s="1546" t="str">
        <f t="shared" si="1"/>
        <v>APARELHO DE APOIO METÁLICO ESFÉRICO UNIDIRECIONAL COM CAPACIDADE DE 7.000 KN - FORNECIMENTO E INSTALAÇÃO</v>
      </c>
    </row>
    <row r="77" spans="2:8">
      <c r="B77" s="1528">
        <v>308282</v>
      </c>
      <c r="C77" s="1529" t="s">
        <v>13126</v>
      </c>
      <c r="D77" s="1528" t="s">
        <v>20703</v>
      </c>
      <c r="E77" s="1551">
        <v>71511.44</v>
      </c>
      <c r="F77" s="1546"/>
      <c r="G77" s="1546">
        <v>308282</v>
      </c>
      <c r="H77" s="1546" t="str">
        <f t="shared" si="1"/>
        <v>APARELHO DE APOIO METÁLICO ESFÉRICO UNIDIRECIONAL COM CAPACIDADE DE 7.500 KN - FORNECIMENTO E INSTALAÇÃO</v>
      </c>
    </row>
    <row r="78" spans="2:8">
      <c r="B78" s="1526">
        <v>308283</v>
      </c>
      <c r="C78" s="1523" t="s">
        <v>13127</v>
      </c>
      <c r="D78" s="1526" t="s">
        <v>20703</v>
      </c>
      <c r="E78" s="1552">
        <v>74357.03</v>
      </c>
      <c r="F78" s="1546"/>
      <c r="G78" s="1546">
        <v>308283</v>
      </c>
      <c r="H78" s="1546" t="str">
        <f t="shared" si="1"/>
        <v>APARELHO DE APOIO METÁLICO ESFÉRICO UNIDIRECIONAL COM CAPACIDADE DE 8.000 KN - FORNECIMENTO E INSTALAÇÃO</v>
      </c>
    </row>
    <row r="79" spans="2:8">
      <c r="B79" s="1528">
        <v>308284</v>
      </c>
      <c r="C79" s="1529" t="s">
        <v>13128</v>
      </c>
      <c r="D79" s="1528" t="s">
        <v>20703</v>
      </c>
      <c r="E79" s="1551">
        <v>80356.600000000006</v>
      </c>
      <c r="F79" s="1546"/>
      <c r="G79" s="1546">
        <v>308284</v>
      </c>
      <c r="H79" s="1546" t="str">
        <f t="shared" si="1"/>
        <v>APARELHO DE APOIO METÁLICO ESFÉRICO UNIDIRECIONAL COM CAPACIDADE DE 8.500 KN - FORNECIMENTO E INSTALAÇÃO</v>
      </c>
    </row>
    <row r="80" spans="2:8">
      <c r="B80" s="1526">
        <v>308285</v>
      </c>
      <c r="C80" s="1523" t="s">
        <v>13129</v>
      </c>
      <c r="D80" s="1526" t="s">
        <v>20703</v>
      </c>
      <c r="E80" s="1552">
        <v>84908.68</v>
      </c>
      <c r="F80" s="1546"/>
      <c r="G80" s="1546">
        <v>308285</v>
      </c>
      <c r="H80" s="1546" t="str">
        <f t="shared" si="1"/>
        <v>APARELHO DE APOIO METÁLICO ESFÉRICO UNIDIRECIONAL COM CAPACIDADE DE 9.000 KN - FORNECIMENTO E INSTALAÇÃO</v>
      </c>
    </row>
    <row r="81" spans="2:8">
      <c r="B81" s="1528">
        <v>308286</v>
      </c>
      <c r="C81" s="1529" t="s">
        <v>13130</v>
      </c>
      <c r="D81" s="1528" t="s">
        <v>20703</v>
      </c>
      <c r="E81" s="1551">
        <v>87628.6</v>
      </c>
      <c r="F81" s="1546"/>
      <c r="G81" s="1546">
        <v>308286</v>
      </c>
      <c r="H81" s="1546" t="str">
        <f t="shared" si="1"/>
        <v>APARELHO DE APOIO METÁLICO ESFÉRICO UNIDIRECIONAL COM CAPACIDADE DE 9.500 KN - FORNECIMENTO E INSTALAÇÃO</v>
      </c>
    </row>
    <row r="82" spans="2:8">
      <c r="B82" s="1526">
        <v>307733</v>
      </c>
      <c r="C82" s="1523" t="s">
        <v>21816</v>
      </c>
      <c r="D82" s="1526" t="s">
        <v>3982</v>
      </c>
      <c r="E82" s="1542">
        <v>358.4</v>
      </c>
      <c r="F82" s="1546"/>
      <c r="G82" s="1546">
        <v>307733</v>
      </c>
      <c r="H82" s="1546" t="str">
        <f t="shared" si="1"/>
        <v>JUNTA DE DILATAÇÃO EM ELASTÔMERO E PERFIL VV - L = 20 MM E H = 40 MM - FORNECIMENTO E INSTALAÇÃO</v>
      </c>
    </row>
    <row r="83" spans="2:8">
      <c r="B83" s="1528">
        <v>307734</v>
      </c>
      <c r="C83" s="1529" t="s">
        <v>21817</v>
      </c>
      <c r="D83" s="1528" t="s">
        <v>3982</v>
      </c>
      <c r="E83" s="1543">
        <v>453.38</v>
      </c>
      <c r="F83" s="1546"/>
      <c r="G83" s="1546">
        <v>307734</v>
      </c>
      <c r="H83" s="1546" t="str">
        <f t="shared" si="1"/>
        <v>JUNTA DE DILATAÇÃO EM ELASTÔMERO E PERFIL VV - L = 25 MM E H = 50 MM - FORNECIMENTO E INSTALAÇÃO</v>
      </c>
    </row>
    <row r="84" spans="2:8">
      <c r="B84" s="1526">
        <v>307735</v>
      </c>
      <c r="C84" s="1523" t="s">
        <v>21818</v>
      </c>
      <c r="D84" s="1526" t="s">
        <v>3982</v>
      </c>
      <c r="E84" s="1542">
        <v>763.74</v>
      </c>
      <c r="F84" s="1546"/>
      <c r="G84" s="1546">
        <v>307735</v>
      </c>
      <c r="H84" s="1546" t="str">
        <f t="shared" si="1"/>
        <v>JUNTA DE DILATAÇÃO EM ELASTÔMERO E PERFIL VV - L = 35 MM E H = 60 MM - FORNECIMENTO E INSTALAÇÃO</v>
      </c>
    </row>
    <row r="85" spans="2:8">
      <c r="B85" s="1528">
        <v>307736</v>
      </c>
      <c r="C85" s="1529" t="s">
        <v>21819</v>
      </c>
      <c r="D85" s="1528" t="s">
        <v>3982</v>
      </c>
      <c r="E85" s="1543">
        <v>999.37</v>
      </c>
      <c r="F85" s="1546"/>
      <c r="G85" s="1546">
        <v>307736</v>
      </c>
      <c r="H85" s="1546" t="str">
        <f t="shared" si="1"/>
        <v>JUNTA DE DILATAÇÃO EM ELASTÔMERO E PERFIL VV - L = 40 MM E H = 70 MM - FORNECIMENTO E INSTALAÇÃO</v>
      </c>
    </row>
    <row r="86" spans="2:8">
      <c r="B86" s="1526">
        <v>307737</v>
      </c>
      <c r="C86" s="1523" t="s">
        <v>21820</v>
      </c>
      <c r="D86" s="1526" t="s">
        <v>3982</v>
      </c>
      <c r="E86" s="1552">
        <v>1214.6099999999999</v>
      </c>
      <c r="F86" s="1546"/>
      <c r="G86" s="1546">
        <v>307737</v>
      </c>
      <c r="H86" s="1546" t="str">
        <f t="shared" si="1"/>
        <v>JUNTA DE DILATAÇÃO EM ELASTÔMERO E PERFIL VV - L = 50 MM E H = 80 MM - FORNECIMENTO E INSTALAÇÃO</v>
      </c>
    </row>
    <row r="87" spans="2:8">
      <c r="B87" s="1528">
        <v>307730</v>
      </c>
      <c r="C87" s="1529" t="s">
        <v>19209</v>
      </c>
      <c r="D87" s="1528" t="s">
        <v>3982</v>
      </c>
      <c r="E87" s="1543">
        <v>0</v>
      </c>
      <c r="F87" s="1546"/>
      <c r="G87" s="1546">
        <v>307730</v>
      </c>
      <c r="H87" s="1546" t="str">
        <f t="shared" si="1"/>
        <v>JUNTA DE DILATAÇÃO EM PERFIL EXTRUDADO DE BORRACHA VULCANIZADA</v>
      </c>
    </row>
    <row r="88" spans="2:8">
      <c r="B88" s="1526">
        <v>307084</v>
      </c>
      <c r="C88" s="1523" t="s">
        <v>21821</v>
      </c>
      <c r="D88" s="1526" t="s">
        <v>3982</v>
      </c>
      <c r="E88" s="1542">
        <v>25.22</v>
      </c>
      <c r="F88" s="1546"/>
      <c r="G88" s="1546">
        <v>307084</v>
      </c>
      <c r="H88" s="1546" t="str">
        <f t="shared" si="1"/>
        <v>LÁBIOS POLIMÉRICOS EM JUNTA DE PAVIMENTO DE CONCRETO - L = 20 MM E H = 30 MM - CONFECÇÃO E ASSENTAMENTO</v>
      </c>
    </row>
    <row r="89" spans="2:8">
      <c r="B89" s="1528">
        <v>407818</v>
      </c>
      <c r="C89" s="1529" t="s">
        <v>13131</v>
      </c>
      <c r="D89" s="1528" t="s">
        <v>4279</v>
      </c>
      <c r="E89" s="1543">
        <v>14.71</v>
      </c>
      <c r="F89" s="1546"/>
      <c r="G89" s="1546">
        <v>407818</v>
      </c>
      <c r="H89" s="1546" t="str">
        <f t="shared" si="1"/>
        <v>ARMAÇÃO EM AÇO CA-25 - FORNECIMENTO, PREPARO E COLOCAÇÃO</v>
      </c>
    </row>
    <row r="90" spans="2:8">
      <c r="B90" s="1526">
        <v>407819</v>
      </c>
      <c r="C90" s="1523" t="s">
        <v>13132</v>
      </c>
      <c r="D90" s="1526" t="s">
        <v>4279</v>
      </c>
      <c r="E90" s="1542">
        <v>13.75</v>
      </c>
      <c r="F90" s="1546"/>
      <c r="G90" s="1546">
        <v>407819</v>
      </c>
      <c r="H90" s="1546" t="str">
        <f t="shared" si="1"/>
        <v>ARMAÇÃO EM AÇO CA-50 - FORNECIMENTO, PREPARO E COLOCAÇÃO</v>
      </c>
    </row>
    <row r="91" spans="2:8">
      <c r="B91" s="1528">
        <v>407820</v>
      </c>
      <c r="C91" s="1529" t="s">
        <v>13133</v>
      </c>
      <c r="D91" s="1528" t="s">
        <v>4279</v>
      </c>
      <c r="E91" s="1543">
        <v>14.9</v>
      </c>
      <c r="F91" s="1546"/>
      <c r="G91" s="1546">
        <v>407820</v>
      </c>
      <c r="H91" s="1546" t="str">
        <f t="shared" si="1"/>
        <v>ARMAÇÃO EM AÇO CA-60 - FORNECIMENTO, PREPARO E COLOCAÇÃO</v>
      </c>
    </row>
    <row r="92" spans="2:8">
      <c r="B92" s="1526">
        <v>407740</v>
      </c>
      <c r="C92" s="1523" t="s">
        <v>13134</v>
      </c>
      <c r="D92" s="1526" t="s">
        <v>4279</v>
      </c>
      <c r="E92" s="1542">
        <v>14.56</v>
      </c>
      <c r="F92" s="1546"/>
      <c r="G92" s="1546">
        <v>407740</v>
      </c>
      <c r="H92" s="1546" t="str">
        <f t="shared" si="1"/>
        <v>CHUMBADOR TIPO ESPERA EM AÇO CA-25 PARA FIXAÇÃO DE ESTRUTURA METÁLICA EM CONCRETO - FORNECIMENTO E INSTALAÇÃO</v>
      </c>
    </row>
    <row r="93" spans="2:8">
      <c r="B93" s="1528">
        <v>408037</v>
      </c>
      <c r="C93" s="1529" t="s">
        <v>13135</v>
      </c>
      <c r="D93" s="1528" t="s">
        <v>20703</v>
      </c>
      <c r="E93" s="1543">
        <v>21.12</v>
      </c>
      <c r="F93" s="1546"/>
      <c r="G93" s="1546">
        <v>408037</v>
      </c>
      <c r="H93" s="1546" t="str">
        <f t="shared" si="1"/>
        <v>LUVA DE EMENDA COM ROSCA CÔNICA PARA AÇO CA-50 - D = 12,5 MM - FORNECIMENTO E INSTALAÇÃO</v>
      </c>
    </row>
    <row r="94" spans="2:8">
      <c r="B94" s="1526">
        <v>408038</v>
      </c>
      <c r="C94" s="1523" t="s">
        <v>13136</v>
      </c>
      <c r="D94" s="1526" t="s">
        <v>20703</v>
      </c>
      <c r="E94" s="1542">
        <v>29.71</v>
      </c>
      <c r="F94" s="1546"/>
      <c r="G94" s="1546">
        <v>408038</v>
      </c>
      <c r="H94" s="1546" t="str">
        <f t="shared" si="1"/>
        <v>LUVA DE EMENDA COM ROSCA CÔNICA PARA AÇO CA-50 - D = 16 MM - FORNECIMENTO E INSTALAÇÃO</v>
      </c>
    </row>
    <row r="95" spans="2:8">
      <c r="B95" s="1528">
        <v>408039</v>
      </c>
      <c r="C95" s="1529" t="s">
        <v>13137</v>
      </c>
      <c r="D95" s="1528" t="s">
        <v>20703</v>
      </c>
      <c r="E95" s="1543">
        <v>41.13</v>
      </c>
      <c r="F95" s="1546"/>
      <c r="G95" s="1546">
        <v>408039</v>
      </c>
      <c r="H95" s="1546" t="str">
        <f t="shared" si="1"/>
        <v>LUVA DE EMENDA COM ROSCA CÔNICA PARA AÇO CA-50 - D = 20 MM - FORNECIMENTO E INSTALAÇÃO</v>
      </c>
    </row>
    <row r="96" spans="2:8">
      <c r="B96" s="1526">
        <v>408041</v>
      </c>
      <c r="C96" s="1523" t="s">
        <v>13138</v>
      </c>
      <c r="D96" s="1526" t="s">
        <v>20703</v>
      </c>
      <c r="E96" s="1542">
        <v>59.68</v>
      </c>
      <c r="F96" s="1546"/>
      <c r="G96" s="1546">
        <v>408041</v>
      </c>
      <c r="H96" s="1546" t="str">
        <f t="shared" si="1"/>
        <v>LUVA DE EMENDA COM ROSCA CÔNICA PARA AÇO CA-50 - D = 25 MM - FORNECIMENTO E INSTALAÇÃO</v>
      </c>
    </row>
    <row r="97" spans="2:8">
      <c r="B97" s="1528">
        <v>408042</v>
      </c>
      <c r="C97" s="1529" t="s">
        <v>13139</v>
      </c>
      <c r="D97" s="1528" t="s">
        <v>20703</v>
      </c>
      <c r="E97" s="1543">
        <v>87.21</v>
      </c>
      <c r="F97" s="1546"/>
      <c r="G97" s="1546">
        <v>408042</v>
      </c>
      <c r="H97" s="1546" t="str">
        <f t="shared" si="1"/>
        <v>LUVA DE EMENDA COM ROSCA CÔNICA PARA AÇO CA-50 - D = 32 MM - FORNECIMENTO E INSTALAÇÃO</v>
      </c>
    </row>
    <row r="98" spans="2:8">
      <c r="B98" s="1526">
        <v>408031</v>
      </c>
      <c r="C98" s="1523" t="s">
        <v>13140</v>
      </c>
      <c r="D98" s="1526" t="s">
        <v>20703</v>
      </c>
      <c r="E98" s="1542">
        <v>22.47</v>
      </c>
      <c r="F98" s="1546"/>
      <c r="G98" s="1546">
        <v>408031</v>
      </c>
      <c r="H98" s="1546" t="str">
        <f t="shared" si="1"/>
        <v>LUVA DE EMENDA PRENSADA PARA AÇO CA-50 - D = 12,5 MM - FORNECIMENTO E INSTALAÇÃO</v>
      </c>
    </row>
    <row r="99" spans="2:8">
      <c r="B99" s="1528">
        <v>408032</v>
      </c>
      <c r="C99" s="1529" t="s">
        <v>13141</v>
      </c>
      <c r="D99" s="1528" t="s">
        <v>20703</v>
      </c>
      <c r="E99" s="1543">
        <v>30.73</v>
      </c>
      <c r="F99" s="1546"/>
      <c r="G99" s="1546">
        <v>408032</v>
      </c>
      <c r="H99" s="1546" t="str">
        <f t="shared" si="1"/>
        <v>LUVA DE EMENDA PRENSADA PARA AÇO CA-50 - D = 16 MM - FORNECIMENTO E INSTALAÇÃO</v>
      </c>
    </row>
    <row r="100" spans="2:8">
      <c r="B100" s="1526">
        <v>408033</v>
      </c>
      <c r="C100" s="1523" t="s">
        <v>13142</v>
      </c>
      <c r="D100" s="1526" t="s">
        <v>20703</v>
      </c>
      <c r="E100" s="1542">
        <v>46.77</v>
      </c>
      <c r="F100" s="1546"/>
      <c r="G100" s="1546">
        <v>408033</v>
      </c>
      <c r="H100" s="1546" t="str">
        <f t="shared" si="1"/>
        <v>LUVA DE EMENDA PRENSADA PARA AÇO CA-50 - D = 20 MM - FORNECIMENTO E INSTALAÇÃO</v>
      </c>
    </row>
    <row r="101" spans="2:8">
      <c r="B101" s="1528">
        <v>408035</v>
      </c>
      <c r="C101" s="1529" t="s">
        <v>13143</v>
      </c>
      <c r="D101" s="1528" t="s">
        <v>20703</v>
      </c>
      <c r="E101" s="1543">
        <v>75.290000000000006</v>
      </c>
      <c r="F101" s="1546"/>
      <c r="G101" s="1546">
        <v>408035</v>
      </c>
      <c r="H101" s="1546" t="str">
        <f t="shared" si="1"/>
        <v>LUVA DE EMENDA PRENSADA PARA AÇO CA-50 - D = 25 MM - FORNECIMENTO E INSTALAÇÃO</v>
      </c>
    </row>
    <row r="102" spans="2:8">
      <c r="B102" s="1526">
        <v>408036</v>
      </c>
      <c r="C102" s="1523" t="s">
        <v>13144</v>
      </c>
      <c r="D102" s="1526" t="s">
        <v>20703</v>
      </c>
      <c r="E102" s="1542">
        <v>142.15</v>
      </c>
      <c r="F102" s="1546"/>
      <c r="G102" s="1546">
        <v>408036</v>
      </c>
      <c r="H102" s="1546" t="str">
        <f t="shared" si="1"/>
        <v>LUVA DE EMENDA PRENSADA PARA AÇO CA-50 - D = 32 MM - FORNECIMENTO E INSTALAÇÃO</v>
      </c>
    </row>
    <row r="103" spans="2:8">
      <c r="B103" s="1528">
        <v>408067</v>
      </c>
      <c r="C103" s="1529" t="s">
        <v>13145</v>
      </c>
      <c r="D103" s="1528" t="s">
        <v>4279</v>
      </c>
      <c r="E103" s="1543">
        <v>13.5</v>
      </c>
      <c r="F103" s="1546"/>
      <c r="G103" s="1546">
        <v>408067</v>
      </c>
      <c r="H103" s="1546" t="str">
        <f t="shared" si="1"/>
        <v>TELA DE AÇO ELETROSOLDADA - FORNECIMENTO, PREPARO E COLOCAÇÃO</v>
      </c>
    </row>
    <row r="104" spans="2:8" ht="30">
      <c r="B104" s="1526">
        <v>407743</v>
      </c>
      <c r="C104" s="1523" t="s">
        <v>13146</v>
      </c>
      <c r="D104" s="1526" t="s">
        <v>4279</v>
      </c>
      <c r="E104" s="1542">
        <v>14.14</v>
      </c>
      <c r="F104" s="1546"/>
      <c r="G104" s="1546">
        <v>407743</v>
      </c>
      <c r="H104" s="1546" t="str">
        <f t="shared" si="1"/>
        <v>TRELIÇA NERVURADA TRÊS BARRAS LONGITUDINAIS INTERLIGADAS POR DUAS DIAGONAIS SINUSOIDAL - FORNECIMENTO E INSTALAÇÃO</v>
      </c>
    </row>
    <row r="105" spans="2:8" ht="30">
      <c r="B105" s="1528">
        <v>607137</v>
      </c>
      <c r="C105" s="1529" t="s">
        <v>21822</v>
      </c>
      <c r="D105" s="1528" t="s">
        <v>3982</v>
      </c>
      <c r="E105" s="1551">
        <v>52468.29</v>
      </c>
      <c r="F105" s="1546"/>
      <c r="G105" s="1546">
        <v>607137</v>
      </c>
      <c r="H105" s="1546" t="str">
        <f t="shared" si="1"/>
        <v>ARCO METÁLICO GALVANIZADO TIPO MP 152S - ARCO ALTO - VÃO = 10,08 M E ALTURA = 6,12 M - ATERRO RODOVIÁRIO MÍNIMO = 0,90 M E MÁXIMO = 5,00 M - AREIA E BRITA COMERCIAIS</v>
      </c>
    </row>
    <row r="106" spans="2:8" ht="30">
      <c r="B106" s="1526">
        <v>606785</v>
      </c>
      <c r="C106" s="1523" t="s">
        <v>21823</v>
      </c>
      <c r="D106" s="1526" t="s">
        <v>3982</v>
      </c>
      <c r="E106" s="1552">
        <v>51967.95</v>
      </c>
      <c r="F106" s="1546"/>
      <c r="G106" s="1546">
        <v>606785</v>
      </c>
      <c r="H106" s="1546" t="str">
        <f t="shared" si="1"/>
        <v>ARCO METÁLICO GALVANIZADO TIPO MP 152S - ARCO ALTO - VÃO = 10,08 M E ALTURA = 6,12 M - ATERRO RODOVIÁRIO MÍNIMO = 0,90 M E MÁXIMO = 5,00 M - AREIA EXTRAÍDA E BRITA PRODUZIDA</v>
      </c>
    </row>
    <row r="107" spans="2:8" ht="30">
      <c r="B107" s="1528">
        <v>607139</v>
      </c>
      <c r="C107" s="1529" t="s">
        <v>21824</v>
      </c>
      <c r="D107" s="1528" t="s">
        <v>3982</v>
      </c>
      <c r="E107" s="1551">
        <v>53211.7</v>
      </c>
      <c r="F107" s="1546"/>
      <c r="G107" s="1546">
        <v>607139</v>
      </c>
      <c r="H107" s="1546" t="str">
        <f t="shared" si="1"/>
        <v>ARCO METÁLICO GALVANIZADO TIPO MP 152S - ARCO ALTO - VÃO = 10,31 M E ALTURA = 6,17 M - ATERRO RODOVIÁRIO MÍNIMO = 0,90 M E MÁXIMO = 4,90 M - AREIA E BRITA COMERCIAIS</v>
      </c>
    </row>
    <row r="108" spans="2:8" ht="30">
      <c r="B108" s="1526">
        <v>606787</v>
      </c>
      <c r="C108" s="1523" t="s">
        <v>21825</v>
      </c>
      <c r="D108" s="1526" t="s">
        <v>3982</v>
      </c>
      <c r="E108" s="1552">
        <v>52357.4</v>
      </c>
      <c r="F108" s="1546"/>
      <c r="G108" s="1546">
        <v>606787</v>
      </c>
      <c r="H108" s="1546" t="str">
        <f t="shared" si="1"/>
        <v>ARCO METÁLICO GALVANIZADO TIPO MP 152S - ARCO ALTO - VÃO = 10,31 M E ALTURA = 6,17 M - ATERRO RODOVIÁRIO MÍNIMO = 0,90 M E MÁXIMO = 4,90 M - AREIA EXTRAÍDA E BRITA PRODUZIDA</v>
      </c>
    </row>
    <row r="109" spans="2:8" ht="30">
      <c r="B109" s="1528">
        <v>607140</v>
      </c>
      <c r="C109" s="1529" t="s">
        <v>21826</v>
      </c>
      <c r="D109" s="1528" t="s">
        <v>3982</v>
      </c>
      <c r="E109" s="1551">
        <v>48588.55</v>
      </c>
      <c r="F109" s="1546"/>
      <c r="G109" s="1546">
        <v>607140</v>
      </c>
      <c r="H109" s="1546" t="str">
        <f t="shared" si="1"/>
        <v>ARCO METÁLICO GALVANIZADO TIPO MP 152S - ARCO ALTO - VÃO = 10,36 M E ALTURA = 5,38 M - ATERRO RODOVIÁRIO MÍNIMO = 1,20 M E MÁXIMO = 3,60 M - AREIA E BRITA COMERCIAIS</v>
      </c>
    </row>
    <row r="110" spans="2:8" ht="30">
      <c r="B110" s="1526">
        <v>606788</v>
      </c>
      <c r="C110" s="1523" t="s">
        <v>21827</v>
      </c>
      <c r="D110" s="1526" t="s">
        <v>3982</v>
      </c>
      <c r="E110" s="1552">
        <v>48473.86</v>
      </c>
      <c r="F110" s="1546"/>
      <c r="G110" s="1546">
        <v>606788</v>
      </c>
      <c r="H110" s="1546" t="str">
        <f t="shared" si="1"/>
        <v>ARCO METÁLICO GALVANIZADO TIPO MP 152S - ARCO ALTO - VÃO = 10,36 M E ALTURA = 5,38 M - ATERRO RODOVIÁRIO MÍNIMO = 1,20 M E MÁXIMO = 3,60 M - AREIA EXTRAÍDA E BRITA PRODUZIDA</v>
      </c>
    </row>
    <row r="111" spans="2:8" ht="30">
      <c r="B111" s="1528">
        <v>607141</v>
      </c>
      <c r="C111" s="1529" t="s">
        <v>21828</v>
      </c>
      <c r="D111" s="1528" t="s">
        <v>3982</v>
      </c>
      <c r="E111" s="1551">
        <v>54128.28</v>
      </c>
      <c r="F111" s="1546"/>
      <c r="G111" s="1546">
        <v>607141</v>
      </c>
      <c r="H111" s="1546" t="str">
        <f t="shared" si="1"/>
        <v>ARCO METÁLICO GALVANIZADO TIPO MP 152S - ARCO ALTO - VÃO = 10,54 M E ALTURA = 6,05 M - ATERRO RODOVIÁRIO MÍNIMO = 1,20 M E MÁXIMO = 4,20 M - AREIA E BRITA COMERCIAIS</v>
      </c>
    </row>
    <row r="112" spans="2:8" ht="30">
      <c r="B112" s="1526">
        <v>606789</v>
      </c>
      <c r="C112" s="1523" t="s">
        <v>21829</v>
      </c>
      <c r="D112" s="1526" t="s">
        <v>3982</v>
      </c>
      <c r="E112" s="1552">
        <v>53608.42</v>
      </c>
      <c r="F112" s="1546"/>
      <c r="G112" s="1546">
        <v>606789</v>
      </c>
      <c r="H112" s="1546" t="str">
        <f t="shared" si="1"/>
        <v>ARCO METÁLICO GALVANIZADO TIPO MP 152S - ARCO ALTO - VÃO = 10,54 M E ALTURA = 6,05 M - ATERRO RODOVIÁRIO MÍNIMO = 1,20 M E MÁXIMO = 4,20 M - AREIA EXTRAÍDA E BRITA PRODUZIDA</v>
      </c>
    </row>
    <row r="113" spans="2:8" ht="30">
      <c r="B113" s="1528">
        <v>607144</v>
      </c>
      <c r="C113" s="1529" t="s">
        <v>21830</v>
      </c>
      <c r="D113" s="1528" t="s">
        <v>3982</v>
      </c>
      <c r="E113" s="1551">
        <v>63184.69</v>
      </c>
      <c r="F113" s="1546" t="s">
        <v>16700</v>
      </c>
      <c r="G113" s="1546">
        <v>607144</v>
      </c>
      <c r="H113" s="1546" t="str">
        <f t="shared" si="1"/>
        <v>ARCO METÁLICO GALVANIZADO TIPO MP 152S - ARCO ALTO - VÃO = 10,57 M E ALTURA = 5,41 M - ATERRO RODOVIÁRIO MÍNIMO = 1,20 M E MÁXIMO = 4,10 M - AREIA E BRITA COMERCIAIS</v>
      </c>
    </row>
    <row r="114" spans="2:8" ht="30">
      <c r="B114" s="1526">
        <v>606792</v>
      </c>
      <c r="C114" s="1523" t="s">
        <v>21831</v>
      </c>
      <c r="D114" s="1526" t="s">
        <v>3982</v>
      </c>
      <c r="E114" s="1552">
        <v>62708.959999999999</v>
      </c>
      <c r="F114" s="1546"/>
      <c r="G114" s="1546">
        <v>606792</v>
      </c>
      <c r="H114" s="1546" t="str">
        <f t="shared" si="1"/>
        <v>ARCO METÁLICO GALVANIZADO TIPO MP 152S - ARCO ALTO - VÃO = 10,57 M E ALTURA = 5,41 M - ATERRO RODOVIÁRIO MÍNIMO = 1,20 M E MÁXIMO = 4,10 M - AREIA EXTRAÍDA E BRITA PRODUZIDA</v>
      </c>
    </row>
    <row r="115" spans="2:8" ht="30">
      <c r="B115" s="1528">
        <v>607142</v>
      </c>
      <c r="C115" s="1529" t="s">
        <v>21832</v>
      </c>
      <c r="D115" s="1528" t="s">
        <v>3982</v>
      </c>
      <c r="E115" s="1551">
        <v>56811</v>
      </c>
      <c r="F115" s="1546"/>
      <c r="G115" s="1546">
        <v>607142</v>
      </c>
      <c r="H115" s="1546" t="str">
        <f t="shared" si="1"/>
        <v>ARCO METÁLICO GALVANIZADO TIPO MP 152S - ARCO ALTO - VÃO = 10,74 M E ALTURA = 6,48 M - ATERRO RODOVIÁRIO MÍNIMO = 1,20 M E MÁXIMO = 4,70 M - AREIA E BRITA COMERCIAIS</v>
      </c>
    </row>
    <row r="116" spans="2:8" ht="30">
      <c r="B116" s="1526">
        <v>606790</v>
      </c>
      <c r="C116" s="1523" t="s">
        <v>21833</v>
      </c>
      <c r="D116" s="1526" t="s">
        <v>3982</v>
      </c>
      <c r="E116" s="1552">
        <v>56249.599999999999</v>
      </c>
      <c r="F116" s="1546"/>
      <c r="G116" s="1546">
        <v>606790</v>
      </c>
      <c r="H116" s="1546" t="str">
        <f t="shared" si="1"/>
        <v>ARCO METÁLICO GALVANIZADO TIPO MP 152S - ARCO ALTO - VÃO = 10,74 M E ALTURA = 6,48 M - ATERRO RODOVIÁRIO MÍNIMO = 1,20 M E MÁXIMO = 4,70 M - AREIA EXTRAÍDA E BRITA PRODUZIDA</v>
      </c>
    </row>
    <row r="117" spans="2:8" ht="30">
      <c r="B117" s="1528">
        <v>607145</v>
      </c>
      <c r="C117" s="1529" t="s">
        <v>21834</v>
      </c>
      <c r="D117" s="1528" t="s">
        <v>3982</v>
      </c>
      <c r="E117" s="1551">
        <v>69828.179999999993</v>
      </c>
      <c r="F117" s="1546"/>
      <c r="G117" s="1546">
        <v>607145</v>
      </c>
      <c r="H117" s="1546" t="str">
        <f t="shared" si="1"/>
        <v>ARCO METÁLICO GALVANIZADO TIPO MP 152S - ARCO ALTO - VÃO = 10,77 M E ALTURA = 6,10 M - ATERRO RODOVIÁRIO MÍNIMO = 1,20 M E MÁXIMO = 4,70 M - AREIA E BRITA COMERCIAIS</v>
      </c>
    </row>
    <row r="118" spans="2:8" ht="30">
      <c r="B118" s="1526">
        <v>606793</v>
      </c>
      <c r="C118" s="1523" t="s">
        <v>21835</v>
      </c>
      <c r="D118" s="1526" t="s">
        <v>3982</v>
      </c>
      <c r="E118" s="1552">
        <v>69292.37</v>
      </c>
      <c r="F118" s="1546"/>
      <c r="G118" s="1546">
        <v>606793</v>
      </c>
      <c r="H118" s="1546" t="str">
        <f t="shared" si="1"/>
        <v>ARCO METÁLICO GALVANIZADO TIPO MP 152S - ARCO ALTO - VÃO = 10,77 M E ALTURA = 6,10 M - ATERRO RODOVIÁRIO MÍNIMO = 1,20 M E MÁXIMO = 4,70 M - AREIA EXTRAÍDA E BRITA PRODUZIDA</v>
      </c>
    </row>
    <row r="119" spans="2:8" ht="30">
      <c r="B119" s="1528">
        <v>607146</v>
      </c>
      <c r="C119" s="1529" t="s">
        <v>21836</v>
      </c>
      <c r="D119" s="1528" t="s">
        <v>3982</v>
      </c>
      <c r="E119" s="1551">
        <v>72823.429999999993</v>
      </c>
      <c r="F119" s="1546"/>
      <c r="G119" s="1546">
        <v>607146</v>
      </c>
      <c r="H119" s="1546" t="str">
        <f t="shared" si="1"/>
        <v>ARCO METÁLICO GALVANIZADO TIPO MP 152S - ARCO ALTO - VÃO = 10,97 M E ALTURA = 6,53 M - ATERRO RODOVIÁRIO MÍNIMO = 1,20 M E MÁXIMO = 4,70 M - AREIA E BRITA COMERCIAIS</v>
      </c>
    </row>
    <row r="120" spans="2:8" ht="30">
      <c r="B120" s="1526">
        <v>606794</v>
      </c>
      <c r="C120" s="1523" t="s">
        <v>21837</v>
      </c>
      <c r="D120" s="1526" t="s">
        <v>3982</v>
      </c>
      <c r="E120" s="1552">
        <v>72245.59</v>
      </c>
      <c r="F120" s="1546"/>
      <c r="G120" s="1546">
        <v>606794</v>
      </c>
      <c r="H120" s="1546" t="str">
        <f t="shared" si="1"/>
        <v>ARCO METÁLICO GALVANIZADO TIPO MP 152S - ARCO ALTO - VÃO = 10,97 M E ALTURA = 6,53 M - ATERRO RODOVIÁRIO MÍNIMO = 1,20 M E MÁXIMO = 4,70 M - AREIA EXTRAÍDA E BRITA PRODUZIDA</v>
      </c>
    </row>
    <row r="121" spans="2:8" ht="30">
      <c r="B121" s="1528">
        <v>607143</v>
      </c>
      <c r="C121" s="1529" t="s">
        <v>21838</v>
      </c>
      <c r="D121" s="1528" t="s">
        <v>3982</v>
      </c>
      <c r="E121" s="1551">
        <v>61408.21</v>
      </c>
      <c r="F121" s="1546"/>
      <c r="G121" s="1546">
        <v>607143</v>
      </c>
      <c r="H121" s="1546" t="str">
        <f t="shared" si="1"/>
        <v>ARCO METÁLICO GALVANIZADO TIPO MP 152S - ARCO ALTO - VÃO = 11,35 M E ALTURA = 7,12 M - ATERRO RODOVIÁRIO MÍNIMO = 1,20 M E MÁXIMO = 4,70 M - AREIA E BRITA COMERCIAIS</v>
      </c>
    </row>
    <row r="122" spans="2:8" ht="30">
      <c r="B122" s="1526">
        <v>606791</v>
      </c>
      <c r="C122" s="1523" t="s">
        <v>21839</v>
      </c>
      <c r="D122" s="1526" t="s">
        <v>3982</v>
      </c>
      <c r="E122" s="1552">
        <v>60761.37</v>
      </c>
      <c r="F122" s="1546"/>
      <c r="G122" s="1546">
        <v>606791</v>
      </c>
      <c r="H122" s="1546" t="str">
        <f t="shared" si="1"/>
        <v>ARCO METÁLICO GALVANIZADO TIPO MP 152S - ARCO ALTO - VÃO = 11,35 M E ALTURA = 7,12 M - ATERRO RODOVIÁRIO MÍNIMO = 1,20 M E MÁXIMO = 4,70 M - AREIA EXTRAÍDA E BRITA PRODUZIDA</v>
      </c>
    </row>
    <row r="123" spans="2:8" ht="30">
      <c r="B123" s="1528">
        <v>607147</v>
      </c>
      <c r="C123" s="1529" t="s">
        <v>21840</v>
      </c>
      <c r="D123" s="1528" t="s">
        <v>3982</v>
      </c>
      <c r="E123" s="1551">
        <v>78590.710000000006</v>
      </c>
      <c r="F123" s="1546"/>
      <c r="G123" s="1546">
        <v>607147</v>
      </c>
      <c r="H123" s="1546" t="str">
        <f t="shared" si="1"/>
        <v>ARCO METÁLICO GALVANIZADO TIPO MP 152S - ARCO ALTO - VÃO = 11,58 M E ALTURA = 7,16 M - ATERRO RODOVIÁRIO MÍNIMO = 1,20 M E MÁXIMO = 6,40 M - AREIA E BRITA COMERCIAIS</v>
      </c>
    </row>
    <row r="124" spans="2:8" ht="30">
      <c r="B124" s="1526">
        <v>606795</v>
      </c>
      <c r="C124" s="1523" t="s">
        <v>21841</v>
      </c>
      <c r="D124" s="1526" t="s">
        <v>3982</v>
      </c>
      <c r="E124" s="1552">
        <v>77926.850000000006</v>
      </c>
      <c r="F124" s="1546"/>
      <c r="G124" s="1546">
        <v>606795</v>
      </c>
      <c r="H124" s="1546" t="str">
        <f t="shared" si="1"/>
        <v>ARCO METÁLICO GALVANIZADO TIPO MP 152S - ARCO ALTO - VÃO = 11,58 M E ALTURA = 7,16 M - ATERRO RODOVIÁRIO MÍNIMO = 1,20 M E MÁXIMO = 6,40 M - AREIA EXTRAÍDA E BRITA PRODUZIDA</v>
      </c>
    </row>
    <row r="125" spans="2:8" ht="30">
      <c r="B125" s="1528">
        <v>607112</v>
      </c>
      <c r="C125" s="1529" t="s">
        <v>21842</v>
      </c>
      <c r="D125" s="1528" t="s">
        <v>3982</v>
      </c>
      <c r="E125" s="1551">
        <v>25573.06</v>
      </c>
      <c r="F125" s="1546"/>
      <c r="G125" s="1546">
        <v>607112</v>
      </c>
      <c r="H125" s="1546" t="str">
        <f t="shared" si="1"/>
        <v>ARCO METÁLICO GALVANIZADO TIPO MP 152S - ARCO ALTO - VÃO = 6,12 M E ALTURA = 2,77 M - ATERRO RODOVIÁRIO MÍNIMO = 0,75 M E MÁXIMO = 5,40 M - AREIA E BRITA COMERCIAIS</v>
      </c>
    </row>
    <row r="126" spans="2:8" ht="30">
      <c r="B126" s="1526">
        <v>606760</v>
      </c>
      <c r="C126" s="1523" t="s">
        <v>19210</v>
      </c>
      <c r="D126" s="1526" t="s">
        <v>3982</v>
      </c>
      <c r="E126" s="1552">
        <v>25397.99</v>
      </c>
      <c r="F126" s="1546"/>
      <c r="G126" s="1546">
        <v>606760</v>
      </c>
      <c r="H126" s="1546" t="str">
        <f t="shared" si="1"/>
        <v>ARCO METÁLICO GALVANIZADO TIPO MP 152S - ARCO ALTO - VÃO = 6,12 M E ALTURA = 2,77 M - ATERRO RODOVIÁRIO MÍNIMO = 0,75 M E MÁXIMO = 5,40 M - AREIA EXTRAÍDA E BRITA PRODUZIDA</v>
      </c>
    </row>
    <row r="127" spans="2:8" ht="30">
      <c r="B127" s="1528">
        <v>607113</v>
      </c>
      <c r="C127" s="1529" t="s">
        <v>19211</v>
      </c>
      <c r="D127" s="1528" t="s">
        <v>3982</v>
      </c>
      <c r="E127" s="1551">
        <v>29099.75</v>
      </c>
      <c r="F127" s="1546"/>
      <c r="G127" s="1546">
        <v>607113</v>
      </c>
      <c r="H127" s="1546" t="str">
        <f t="shared" si="1"/>
        <v>ARCO METÁLICO GALVANIZADO TIPO MP 152S - ARCO ALTO - VÃO = 6,30 M E ALTURA = 3,68 M - ATERRO RODOVIÁRIO MÍNIMO = 0,75 M E MÁXIMO = 7,50 M - AREIA E BRITA COMERCIAIS</v>
      </c>
    </row>
    <row r="128" spans="2:8" ht="30">
      <c r="B128" s="1526">
        <v>606761</v>
      </c>
      <c r="C128" s="1523" t="s">
        <v>19212</v>
      </c>
      <c r="D128" s="1526" t="s">
        <v>3982</v>
      </c>
      <c r="E128" s="1552">
        <v>28899</v>
      </c>
      <c r="F128" s="1546"/>
      <c r="G128" s="1546">
        <v>606761</v>
      </c>
      <c r="H128" s="1546" t="str">
        <f t="shared" si="1"/>
        <v>ARCO METÁLICO GALVANIZADO TIPO MP 152S - ARCO ALTO - VÃO = 6,30 M E ALTURA = 3,68 M - ATERRO RODOVIÁRIO MÍNIMO = 0,75 M E MÁXIMO = 7,50 M - AREIA EXTRAÍDA E BRITA PRODUZIDA</v>
      </c>
    </row>
    <row r="129" spans="2:8" ht="30">
      <c r="B129" s="1528">
        <v>606762</v>
      </c>
      <c r="C129" s="1529" t="s">
        <v>19213</v>
      </c>
      <c r="D129" s="1528" t="s">
        <v>3982</v>
      </c>
      <c r="E129" s="1551">
        <v>29585.07</v>
      </c>
      <c r="F129" s="1546"/>
      <c r="G129" s="1546">
        <v>606762</v>
      </c>
      <c r="H129" s="1546" t="str">
        <f t="shared" si="1"/>
        <v>ARCO METÁLICO GALVANIZADO TIPO MP 152S - ARCO ALTO - VÃO = 6,55 M E ALTURA = 3,56 M - ATERRO RODOVIÁRIO MÍNIMO = 0,75 M E MÁXIMO = 4,9 M - AREIA EXTRAÍDA E BRITA PRODUZIDA</v>
      </c>
    </row>
    <row r="130" spans="2:8" ht="30">
      <c r="B130" s="1526">
        <v>607114</v>
      </c>
      <c r="C130" s="1523" t="s">
        <v>19214</v>
      </c>
      <c r="D130" s="1526" t="s">
        <v>3982</v>
      </c>
      <c r="E130" s="1552">
        <v>29788.15</v>
      </c>
      <c r="F130" s="1546"/>
      <c r="G130" s="1546">
        <v>607114</v>
      </c>
      <c r="H130" s="1546" t="str">
        <f t="shared" si="1"/>
        <v>ARCO METÁLICO GALVANIZADO TIPO MP 152S - ARCO ALTO - VÃO = 6,55 M E ALTURA = 3,56 M - ATERRO RODOVIÁRIO MÍNIMO = 0,75 M E MÁXIMO = 4,90 M - AREIA E BRITA COMERCIAIS</v>
      </c>
    </row>
    <row r="131" spans="2:8" ht="30">
      <c r="B131" s="1528">
        <v>607116</v>
      </c>
      <c r="C131" s="1529" t="s">
        <v>19215</v>
      </c>
      <c r="D131" s="1528" t="s">
        <v>3982</v>
      </c>
      <c r="E131" s="1551">
        <v>31502.82</v>
      </c>
      <c r="F131" s="1546"/>
      <c r="G131" s="1546">
        <v>607116</v>
      </c>
      <c r="H131" s="1546" t="str">
        <f t="shared" ref="H131:H194" si="2">UPPER(C131)</f>
        <v>ARCO METÁLICO GALVANIZADO TIPO MP 152S - ARCO ALTO - VÃO = 6,78 M E ALTURA = 3,61 M - ATERRO RODOVIÁRIO MÍNIMO = 0,75 M E MÁXIMO = 4,80 M - AREIA E BRITA COMERCIAIS</v>
      </c>
    </row>
    <row r="132" spans="2:8" ht="30">
      <c r="B132" s="1526">
        <v>606764</v>
      </c>
      <c r="C132" s="1523" t="s">
        <v>19216</v>
      </c>
      <c r="D132" s="1526" t="s">
        <v>3982</v>
      </c>
      <c r="E132" s="1552">
        <v>31289.18</v>
      </c>
      <c r="F132" s="1546"/>
      <c r="G132" s="1546">
        <v>606764</v>
      </c>
      <c r="H132" s="1546" t="str">
        <f t="shared" si="2"/>
        <v>ARCO METÁLICO GALVANIZADO TIPO MP 152S - ARCO ALTO - VÃO = 6,78 M E ALTURA = 3,61 M - ATERRO RODOVIÁRIO MÍNIMO = 0,75 M E MÁXIMO = 4,80 M - AREIA EXTRAÍDA E BRITA PRODUZIDA</v>
      </c>
    </row>
    <row r="133" spans="2:8" ht="30">
      <c r="B133" s="1528">
        <v>607115</v>
      </c>
      <c r="C133" s="1529" t="s">
        <v>19217</v>
      </c>
      <c r="D133" s="1528" t="s">
        <v>3982</v>
      </c>
      <c r="E133" s="1551">
        <v>35799.17</v>
      </c>
      <c r="F133" s="1546"/>
      <c r="G133" s="1546">
        <v>607115</v>
      </c>
      <c r="H133" s="1546" t="str">
        <f t="shared" si="2"/>
        <v>ARCO METÁLICO GALVANIZADO TIPO MP 152S - ARCO ALTO - VÃO = 6,96 M E ALTURA = 4,42 M - ATERRO RODOVIÁRIO MÍNIMO = 0,75 M E MÁXIMO = 8,10 M - AREIA E BRITA COMERCIAIS</v>
      </c>
    </row>
    <row r="134" spans="2:8" ht="30">
      <c r="B134" s="1526">
        <v>606763</v>
      </c>
      <c r="C134" s="1523" t="s">
        <v>19218</v>
      </c>
      <c r="D134" s="1526" t="s">
        <v>3982</v>
      </c>
      <c r="E134" s="1552">
        <v>35541.199999999997</v>
      </c>
      <c r="F134" s="1546"/>
      <c r="G134" s="1546">
        <v>606763</v>
      </c>
      <c r="H134" s="1546" t="str">
        <f t="shared" si="2"/>
        <v>ARCO METÁLICO GALVANIZADO TIPO MP 152S - ARCO ALTO - VÃO = 6,96 M E ALTURA = 4,42 M - ATERRO RODOVIÁRIO MÍNIMO = 0,75 M E MÁXIMO = 8,10 M - AREIA EXTRAÍDA E BRITA PRODUZIDA</v>
      </c>
    </row>
    <row r="135" spans="2:8" ht="30">
      <c r="B135" s="1528">
        <v>607117</v>
      </c>
      <c r="C135" s="1529" t="s">
        <v>19219</v>
      </c>
      <c r="D135" s="1528" t="s">
        <v>3982</v>
      </c>
      <c r="E135" s="1551">
        <v>35789.61</v>
      </c>
      <c r="F135" s="1546"/>
      <c r="G135" s="1546">
        <v>607117</v>
      </c>
      <c r="H135" s="1546" t="str">
        <f t="shared" si="2"/>
        <v>ARCO METÁLICO GALVANIZADO TIPO MP 152S - ARCO ALTO - VÃO = 6,99 M E ALTURA = 4,27 M - ATERRO RODOVIÁRIO MÍNIMO = 0,75 M E MÁXIMO = 5,70 M - AREIA E BRITA COMERCIAIS</v>
      </c>
    </row>
    <row r="136" spans="2:8" ht="30">
      <c r="B136" s="1526">
        <v>606765</v>
      </c>
      <c r="C136" s="1523" t="s">
        <v>19220</v>
      </c>
      <c r="D136" s="1526" t="s">
        <v>3982</v>
      </c>
      <c r="E136" s="1552">
        <v>35538.519999999997</v>
      </c>
      <c r="F136" s="1546"/>
      <c r="G136" s="1546">
        <v>606765</v>
      </c>
      <c r="H136" s="1546" t="str">
        <f t="shared" si="2"/>
        <v>ARCO METÁLICO GALVANIZADO TIPO MP 152S - ARCO ALTO - VÃO = 6,99 M E ALTURA = 4,27 M - ATERRO RODOVIÁRIO MÍNIMO = 0,75 M E MÁXIMO = 5,70 M - AREIA EXTRAÍDA E BRITA PRODUZIDA</v>
      </c>
    </row>
    <row r="137" spans="2:8" ht="30">
      <c r="B137" s="1528">
        <v>607118</v>
      </c>
      <c r="C137" s="1529" t="s">
        <v>19221</v>
      </c>
      <c r="D137" s="1528" t="s">
        <v>3982</v>
      </c>
      <c r="E137" s="1551">
        <v>32076.01</v>
      </c>
      <c r="F137" s="1546"/>
      <c r="G137" s="1546">
        <v>607118</v>
      </c>
      <c r="H137" s="1546" t="str">
        <f t="shared" si="2"/>
        <v>ARCO METÁLICO GALVANIZADO TIPO MP 152S - ARCO ALTO - VÃO = 7,01 M E ALTURA = 3,63 M - ATERRO RODOVIÁRIO MÍNIMO = 0,75 M E MÁXIMO = 4,60 M - AREIA E BRITA COMERCIAIS</v>
      </c>
    </row>
    <row r="138" spans="2:8" ht="30">
      <c r="B138" s="1526">
        <v>606766</v>
      </c>
      <c r="C138" s="1523" t="s">
        <v>19222</v>
      </c>
      <c r="D138" s="1526" t="s">
        <v>3982</v>
      </c>
      <c r="E138" s="1552">
        <v>31853.81</v>
      </c>
      <c r="F138" s="1546"/>
      <c r="G138" s="1546">
        <v>606766</v>
      </c>
      <c r="H138" s="1546" t="str">
        <f t="shared" si="2"/>
        <v>ARCO METÁLICO GALVANIZADO TIPO MP 152S - ARCO ALTO - VÃO = 7,01 M E ALTURA = 3,63 M - ATERRO RODOVIÁRIO MÍNIMO = 0,75 M E MÁXIMO = 4,60 M - AREIA EXTRAÍDA E BRITA PRODUZIDA</v>
      </c>
    </row>
    <row r="139" spans="2:8" ht="30">
      <c r="B139" s="1528">
        <v>607120</v>
      </c>
      <c r="C139" s="1529" t="s">
        <v>19223</v>
      </c>
      <c r="D139" s="1528" t="s">
        <v>3982</v>
      </c>
      <c r="E139" s="1551">
        <v>32653.27</v>
      </c>
      <c r="F139" s="1546"/>
      <c r="G139" s="1546">
        <v>607120</v>
      </c>
      <c r="H139" s="1546" t="str">
        <f t="shared" si="2"/>
        <v>ARCO METÁLICO GALVANIZADO TIPO MP 152S - ARCO ALTO - VÃO = 7,24 M E ALTURA = 3,68 M - ATERRO RODOVIÁRIO MÍNIMO = 0,90 M E MÁXIMO = 4,4 M - AREIA E BRITA COMERCIAIS</v>
      </c>
    </row>
    <row r="140" spans="2:8" ht="30">
      <c r="B140" s="1526">
        <v>606768</v>
      </c>
      <c r="C140" s="1523" t="s">
        <v>19224</v>
      </c>
      <c r="D140" s="1526" t="s">
        <v>3982</v>
      </c>
      <c r="E140" s="1552">
        <v>32420.98</v>
      </c>
      <c r="F140" s="1546"/>
      <c r="G140" s="1546">
        <v>606768</v>
      </c>
      <c r="H140" s="1546" t="str">
        <f t="shared" si="2"/>
        <v>ARCO METÁLICO GALVANIZADO TIPO MP 152S - ARCO ALTO - VÃO = 7,24 M E ALTURA = 3,68 M - ATERRO RODOVIÁRIO MÍNIMO = 0,90 M E MÁXIMO = 4,40 M - AREIA EXTRAÍDA E BRITA PRODUZIDA</v>
      </c>
    </row>
    <row r="141" spans="2:8" ht="30">
      <c r="B141" s="1528">
        <v>607119</v>
      </c>
      <c r="C141" s="1529" t="s">
        <v>19225</v>
      </c>
      <c r="D141" s="1528" t="s">
        <v>3982</v>
      </c>
      <c r="E141" s="1551">
        <v>37526.42</v>
      </c>
      <c r="F141" s="1546"/>
      <c r="G141" s="1546">
        <v>607119</v>
      </c>
      <c r="H141" s="1546" t="str">
        <f t="shared" si="2"/>
        <v>ARCO METÁLICO GALVANIZADO TIPO MP 152S - ARCO ALTO - VÃO = 7,42 M E ALTURA = 4,52 M - ATERRO RODOVIÁRIO MÍNIMO = 0,90 M E MÁXIMO = 6,40 M - AREIA E BRITA COMERCIAIS</v>
      </c>
    </row>
    <row r="142" spans="2:8" ht="30">
      <c r="B142" s="1526">
        <v>606767</v>
      </c>
      <c r="C142" s="1523" t="s">
        <v>19226</v>
      </c>
      <c r="D142" s="1526" t="s">
        <v>3982</v>
      </c>
      <c r="E142" s="1552">
        <v>37245.69</v>
      </c>
      <c r="F142" s="1546"/>
      <c r="G142" s="1546">
        <v>606767</v>
      </c>
      <c r="H142" s="1546" t="str">
        <f t="shared" si="2"/>
        <v>ARCO METÁLICO GALVANIZADO TIPO MP 152S - ARCO ALTO - VÃO = 7,42 M E ALTURA = 4,52 M - ATERRO RODOVIÁRIO MÍNIMO = 0,90 M E MÁXIMO = 6,40 M - AREIA EXTRAÍDA E BRITA PRODUZIDA</v>
      </c>
    </row>
    <row r="143" spans="2:8" ht="30">
      <c r="B143" s="1528">
        <v>607121</v>
      </c>
      <c r="C143" s="1529" t="s">
        <v>19227</v>
      </c>
      <c r="D143" s="1528" t="s">
        <v>3982</v>
      </c>
      <c r="E143" s="1551">
        <v>35384.69</v>
      </c>
      <c r="F143" s="1546"/>
      <c r="G143" s="1546">
        <v>607121</v>
      </c>
      <c r="H143" s="1546" t="str">
        <f t="shared" si="2"/>
        <v>ARCO METÁLICO GALVANIZADO TIPO MP 152S - ARCO ALTO - VÃO = 7,47 M E ALTURA = 4,19 M - ATERRO RODOVIÁRIO MÍNIMO = 0,90 M E MÁXIMO = 4,30 M - AREIA E BRITA COMERCIAIS</v>
      </c>
    </row>
    <row r="144" spans="2:8" ht="30">
      <c r="B144" s="1526">
        <v>606769</v>
      </c>
      <c r="C144" s="1523" t="s">
        <v>19228</v>
      </c>
      <c r="D144" s="1526" t="s">
        <v>3982</v>
      </c>
      <c r="E144" s="1552">
        <v>35118.660000000003</v>
      </c>
      <c r="F144" s="1546"/>
      <c r="G144" s="1546">
        <v>606769</v>
      </c>
      <c r="H144" s="1546" t="str">
        <f t="shared" si="2"/>
        <v>ARCO METÁLICO GALVANIZADO TIPO MP 152S - ARCO ALTO - VÃO = 7,47 M E ALTURA = 4,19 M - ATERRO RODOVIÁRIO MÍNIMO = 0,90 M E MÁXIMO = 4,30 M - AREIA EXTRAÍDA E BRITA PRODUZIDA</v>
      </c>
    </row>
    <row r="145" spans="2:8" ht="30">
      <c r="B145" s="1528">
        <v>607123</v>
      </c>
      <c r="C145" s="1529" t="s">
        <v>19229</v>
      </c>
      <c r="D145" s="1528" t="s">
        <v>3982</v>
      </c>
      <c r="E145" s="1551">
        <v>34891.81</v>
      </c>
      <c r="F145" s="1546"/>
      <c r="G145" s="1546">
        <v>607123</v>
      </c>
      <c r="H145" s="1546" t="str">
        <f t="shared" si="2"/>
        <v>ARCO METÁLICO GALVANIZADO TIPO MP 152S - ARCO ALTO - VÃO = 7,67 M E ALTURA = 3,99 M - ATERRO RODOVIÁRIO MÍNIMO = 0,90 M E MÁXIMO = 4,10 M - AREIA E BRITA COMERCIAIS</v>
      </c>
    </row>
    <row r="146" spans="2:8" ht="30">
      <c r="B146" s="1526">
        <v>606771</v>
      </c>
      <c r="C146" s="1523" t="s">
        <v>19230</v>
      </c>
      <c r="D146" s="1526" t="s">
        <v>3982</v>
      </c>
      <c r="E146" s="1552">
        <v>34628.730000000003</v>
      </c>
      <c r="F146" s="1546"/>
      <c r="G146" s="1546">
        <v>606771</v>
      </c>
      <c r="H146" s="1546" t="str">
        <f t="shared" si="2"/>
        <v>ARCO METÁLICO GALVANIZADO TIPO MP 152S - ARCO ALTO - VÃO = 7,67 M E ALTURA = 3,99 M - ATERRO RODOVIÁRIO MÍNIMO = 0,90 M E MÁXIMO = 4,10 M - AREIA EXTRAÍDA E BRITA PRODUZIDA</v>
      </c>
    </row>
    <row r="147" spans="2:8" ht="30">
      <c r="B147" s="1528">
        <v>607122</v>
      </c>
      <c r="C147" s="1529" t="s">
        <v>19231</v>
      </c>
      <c r="D147" s="1528" t="s">
        <v>3982</v>
      </c>
      <c r="E147" s="1551">
        <v>38705.230000000003</v>
      </c>
      <c r="F147" s="1546"/>
      <c r="G147" s="1546">
        <v>607122</v>
      </c>
      <c r="H147" s="1546" t="str">
        <f t="shared" si="2"/>
        <v>ARCO METÁLICO GALVANIZADO TIPO MP 152S - ARCO ALTO - VÃO = 7,85 M E ALTURA = 4,60 M - ATERRO RODOVIÁRIO MÍNIMO = 0,90 M E MÁXIMO = 6,00 M - AREIA E BRITA COMERCIAIS</v>
      </c>
    </row>
    <row r="148" spans="2:8" ht="30">
      <c r="B148" s="1526">
        <v>606770</v>
      </c>
      <c r="C148" s="1523" t="s">
        <v>19232</v>
      </c>
      <c r="D148" s="1526" t="s">
        <v>3982</v>
      </c>
      <c r="E148" s="1552">
        <v>38402.699999999997</v>
      </c>
      <c r="F148" s="1546"/>
      <c r="G148" s="1546">
        <v>606770</v>
      </c>
      <c r="H148" s="1546" t="str">
        <f t="shared" si="2"/>
        <v>ARCO METÁLICO GALVANIZADO TIPO MP 152S - ARCO ALTO - VÃO = 7,85 M E ALTURA = 4,60 M - ATERRO RODOVIÁRIO MÍNIMO = 0,90 M E MÁXIMO = 6,00 M - AREIA EXTRAÍDA E BRITA PRODUZIDA</v>
      </c>
    </row>
    <row r="149" spans="2:8" ht="30">
      <c r="B149" s="1528">
        <v>607125</v>
      </c>
      <c r="C149" s="1529" t="s">
        <v>19233</v>
      </c>
      <c r="D149" s="1528" t="s">
        <v>3982</v>
      </c>
      <c r="E149" s="1551">
        <v>36050.620000000003</v>
      </c>
      <c r="F149" s="1546"/>
      <c r="G149" s="1546">
        <v>607125</v>
      </c>
      <c r="H149" s="1546" t="str">
        <f t="shared" si="2"/>
        <v>ARCO METÁLICO GALVANIZADO TIPO MP 152S - ARCO ALTO - VÃO = 7,90 M E ALTURA = 4,04 M - ATERRO RODOVIÁRIO MÍNIMO = 0,90 M E MÁXIMO = 4,00 M - AREIA E BRITA COMERCIAIS</v>
      </c>
    </row>
    <row r="150" spans="2:8" ht="30">
      <c r="B150" s="1526">
        <v>606773</v>
      </c>
      <c r="C150" s="1523" t="s">
        <v>19234</v>
      </c>
      <c r="D150" s="1526" t="s">
        <v>3982</v>
      </c>
      <c r="E150" s="1552">
        <v>35775.620000000003</v>
      </c>
      <c r="F150" s="1546"/>
      <c r="G150" s="1546">
        <v>606773</v>
      </c>
      <c r="H150" s="1546" t="str">
        <f t="shared" si="2"/>
        <v>ARCO METÁLICO GALVANIZADO TIPO MP 152S - ARCO ALTO - VÃO = 7,90 M E ALTURA = 4,04 M - ATERRO RODOVIÁRIO MÍNIMO = 0,90 M E MÁXIMO = 4,00 M - AREIA EXTRAÍDA E BRITA PRODUZIDA</v>
      </c>
    </row>
    <row r="151" spans="2:8" ht="30">
      <c r="B151" s="1528">
        <v>607124</v>
      </c>
      <c r="C151" s="1529" t="s">
        <v>19235</v>
      </c>
      <c r="D151" s="1528" t="s">
        <v>3982</v>
      </c>
      <c r="E151" s="1551">
        <v>39317.31</v>
      </c>
      <c r="F151" s="1546"/>
      <c r="G151" s="1546">
        <v>607124</v>
      </c>
      <c r="H151" s="1546" t="str">
        <f t="shared" si="2"/>
        <v>ARCO METÁLICO GALVANIZADO TIPO MP 152S - ARCO ALTO - VÃO = 8,08 M E ALTURA = 4,65 M - ATERRO RODOVIÁRIO MÍNIMO = 0,90 M E MÁXIMO = 5,80 M - AREIA E BRITA COMERCIAIS</v>
      </c>
    </row>
    <row r="152" spans="2:8" ht="30">
      <c r="B152" s="1526">
        <v>606772</v>
      </c>
      <c r="C152" s="1523" t="s">
        <v>19236</v>
      </c>
      <c r="D152" s="1526" t="s">
        <v>3982</v>
      </c>
      <c r="E152" s="1552">
        <v>39002.76</v>
      </c>
      <c r="F152" s="1546"/>
      <c r="G152" s="1546">
        <v>606772</v>
      </c>
      <c r="H152" s="1546" t="str">
        <f t="shared" si="2"/>
        <v>ARCO METÁLICO GALVANIZADO TIPO MP 152S - ARCO ALTO - VÃO = 8,08 M E ALTURA = 4,65 M - ATERRO RODOVIÁRIO MÍNIMO = 0,90 M E MÁXIMO = 5,80 M - AREIA EXTRAÍDA E BRITA PRODUZIDA</v>
      </c>
    </row>
    <row r="153" spans="2:8" ht="30">
      <c r="B153" s="1528">
        <v>607126</v>
      </c>
      <c r="C153" s="1529" t="s">
        <v>19237</v>
      </c>
      <c r="D153" s="1528" t="s">
        <v>3982</v>
      </c>
      <c r="E153" s="1551">
        <v>40389.870000000003</v>
      </c>
      <c r="F153" s="1546"/>
      <c r="G153" s="1546">
        <v>607126</v>
      </c>
      <c r="H153" s="1546" t="str">
        <f t="shared" si="2"/>
        <v>ARCO METÁLICO GALVANIZADO TIPO MP 152S - ARCO ALTO - VÃO = 8,31 M E ALTURA = 4,70 M - ATERRO RODOVIÁRIO MÍNIMO = 0,90 M E MÁXIMO = 5,60 M - AREIA E BRITA COMERCIAIS</v>
      </c>
    </row>
    <row r="154" spans="2:8" ht="30">
      <c r="B154" s="1526">
        <v>606774</v>
      </c>
      <c r="C154" s="1523" t="s">
        <v>19238</v>
      </c>
      <c r="D154" s="1526" t="s">
        <v>3982</v>
      </c>
      <c r="E154" s="1552">
        <v>40062.11</v>
      </c>
      <c r="F154" s="1546"/>
      <c r="G154" s="1546">
        <v>606774</v>
      </c>
      <c r="H154" s="1546" t="str">
        <f t="shared" si="2"/>
        <v>ARCO METÁLICO GALVANIZADO TIPO MP 152S - ARCO ALTO - VÃO = 8,31 M E ALTURA = 4,70 M - ATERRO RODOVIÁRIO MÍNIMO = 0,90 M E MÁXIMO = 5,60 M - AREIA EXTRAÍDA E BRITA PRODUZIDA</v>
      </c>
    </row>
    <row r="155" spans="2:8" ht="30">
      <c r="B155" s="1528">
        <v>607127</v>
      </c>
      <c r="C155" s="1529" t="s">
        <v>19239</v>
      </c>
      <c r="D155" s="1528" t="s">
        <v>3982</v>
      </c>
      <c r="E155" s="1551">
        <v>37218.699999999997</v>
      </c>
      <c r="F155" s="1546"/>
      <c r="G155" s="1546">
        <v>607127</v>
      </c>
      <c r="H155" s="1546" t="str">
        <f t="shared" si="2"/>
        <v>ARCO METÁLICO GALVANIZADO TIPO MP 152S - ARCO ALTO - VÃO = 8,36 M E ALTURA = 4,11 M - ATERRO RODOVIÁRIO MÍNIMO = 0,90 M E MÁXIMO = 3,70 M - AREIA E BRITA COMERCIAIS</v>
      </c>
    </row>
    <row r="156" spans="2:8" ht="30">
      <c r="B156" s="1526">
        <v>606775</v>
      </c>
      <c r="C156" s="1523" t="s">
        <v>19240</v>
      </c>
      <c r="D156" s="1526" t="s">
        <v>3982</v>
      </c>
      <c r="E156" s="1552">
        <v>36922.76</v>
      </c>
      <c r="F156" s="1546"/>
      <c r="G156" s="1546">
        <v>606775</v>
      </c>
      <c r="H156" s="1546" t="str">
        <f t="shared" si="2"/>
        <v>ARCO METÁLICO GALVANIZADO TIPO MP 152S - ARCO ALTO - VÃO = 8,36 M E ALTURA = 4,11 M - ATERRO RODOVIÁRIO MÍNIMO = 0,90 M E MÁXIMO = 3,70 M - AREIA EXTRAÍDA E BRITA PRODUZIDA</v>
      </c>
    </row>
    <row r="157" spans="2:8" ht="30">
      <c r="B157" s="1528">
        <v>607129</v>
      </c>
      <c r="C157" s="1529" t="s">
        <v>19241</v>
      </c>
      <c r="D157" s="1528" t="s">
        <v>3982</v>
      </c>
      <c r="E157" s="1551">
        <v>38937.35</v>
      </c>
      <c r="F157" s="1546"/>
      <c r="G157" s="1546">
        <v>607129</v>
      </c>
      <c r="H157" s="1546" t="str">
        <f t="shared" si="2"/>
        <v>ARCO METÁLICO GALVANIZADO TIPO MP 152S - ARCO ALTO - VÃO = 8,59 M E ALTURA = 4,39 M - ATERRO RODOVIÁRIO MÍNIMO = 0,90 M E MÁXIMO = 3,60 M - AREIA E BRITA COMERCIAIS</v>
      </c>
    </row>
    <row r="158" spans="2:8" ht="30">
      <c r="B158" s="1526">
        <v>606777</v>
      </c>
      <c r="C158" s="1523" t="s">
        <v>19242</v>
      </c>
      <c r="D158" s="1526" t="s">
        <v>3982</v>
      </c>
      <c r="E158" s="1552">
        <v>38615.910000000003</v>
      </c>
      <c r="F158" s="1546"/>
      <c r="G158" s="1546">
        <v>606777</v>
      </c>
      <c r="H158" s="1546" t="str">
        <f t="shared" si="2"/>
        <v>ARCO METÁLICO GALVANIZADO TIPO MP 152S - ARCO ALTO - VÃO = 8,59 M E ALTURA = 4,39 M - ATERRO RODOVIÁRIO MÍNIMO = 0,90 M E MÁXIMO = 3,60 M - AREIA EXTRAÍDA E BRITA PRODUZIDA</v>
      </c>
    </row>
    <row r="159" spans="2:8" ht="30">
      <c r="B159" s="1528">
        <v>607128</v>
      </c>
      <c r="C159" s="1529" t="s">
        <v>19243</v>
      </c>
      <c r="D159" s="1528" t="s">
        <v>3982</v>
      </c>
      <c r="E159" s="1551">
        <v>42819.38</v>
      </c>
      <c r="F159" s="1546"/>
      <c r="G159" s="1546">
        <v>607128</v>
      </c>
      <c r="H159" s="1546" t="str">
        <f t="shared" si="2"/>
        <v>ARCO METÁLICO GALVANIZADO TIPO MP 152S - ARCO ALTO - VÃO = 8,97 M E ALTURA = 5,00 M - ATERRO RODOVIÁRIO MÍNIMO = 0,90 M E MÁXIMO = 5,80 M - AREIA E BRITA COMERCIAIS</v>
      </c>
    </row>
    <row r="160" spans="2:8" ht="30">
      <c r="B160" s="1526">
        <v>606776</v>
      </c>
      <c r="C160" s="1523" t="s">
        <v>19244</v>
      </c>
      <c r="D160" s="1526" t="s">
        <v>3982</v>
      </c>
      <c r="E160" s="1552">
        <v>42444.83</v>
      </c>
      <c r="F160" s="1546"/>
      <c r="G160" s="1546">
        <v>606776</v>
      </c>
      <c r="H160" s="1546" t="str">
        <f t="shared" si="2"/>
        <v>ARCO METÁLICO GALVANIZADO TIPO MP 152S - ARCO ALTO - VÃO = 8,97 M E ALTURA = 5,00 M - ATERRO RODOVIÁRIO MÍNIMO = 0,90 M E MÁXIMO = 5,80 M - AREIA EXTRAÍDA E BRITA PRODUZIDA</v>
      </c>
    </row>
    <row r="161" spans="2:8" ht="30">
      <c r="B161" s="1528">
        <v>607130</v>
      </c>
      <c r="C161" s="1529" t="s">
        <v>19245</v>
      </c>
      <c r="D161" s="1528" t="s">
        <v>3982</v>
      </c>
      <c r="E161" s="1551">
        <v>45660.55</v>
      </c>
      <c r="F161" s="1546"/>
      <c r="G161" s="1546">
        <v>607130</v>
      </c>
      <c r="H161" s="1546" t="str">
        <f t="shared" si="2"/>
        <v>ARCO METÁLICO GALVANIZADO TIPO MP 152S - ARCO ALTO - VÃO = 9,17 M E ALTURA = 5,49 M - ATERRO RODOVIÁRIO MÍNIMO = 0,90 M E MÁXIMO = 5,60 M - AREIA E BRITA COMERCIAIS</v>
      </c>
    </row>
    <row r="162" spans="2:8" ht="30">
      <c r="B162" s="1526">
        <v>606778</v>
      </c>
      <c r="C162" s="1523" t="s">
        <v>19246</v>
      </c>
      <c r="D162" s="1526" t="s">
        <v>3982</v>
      </c>
      <c r="E162" s="1552">
        <v>45248.08</v>
      </c>
      <c r="F162" s="1546"/>
      <c r="G162" s="1546">
        <v>606778</v>
      </c>
      <c r="H162" s="1546" t="str">
        <f t="shared" si="2"/>
        <v>ARCO METÁLICO GALVANIZADO TIPO MP 152S - ARCO ALTO - VÃO = 9,17 M E ALTURA = 5,49 M - ATERRO RODOVIÁRIO MÍNIMO = 0,90 M E MÁXIMO = 5,60 M - AREIA EXTRAÍDA E BRITA PRODUZIDA</v>
      </c>
    </row>
    <row r="163" spans="2:8" ht="30">
      <c r="B163" s="1528">
        <v>607131</v>
      </c>
      <c r="C163" s="1529" t="s">
        <v>19247</v>
      </c>
      <c r="D163" s="1528" t="s">
        <v>3982</v>
      </c>
      <c r="E163" s="1551">
        <v>42832.5</v>
      </c>
      <c r="F163" s="1546"/>
      <c r="G163" s="1546">
        <v>607131</v>
      </c>
      <c r="H163" s="1546" t="str">
        <f t="shared" si="2"/>
        <v>ARCO METÁLICO GALVANIZADO TIPO MP 152S - ARCO ALTO - VÃO = 9,22 M E ALTURA = 4,70 M - ATERRO RODOVIÁRIO MÍNIMO = 0,90 M E MÁXIMO = 4,10 M - AREIA E BRITA COMERCIAIS</v>
      </c>
    </row>
    <row r="164" spans="2:8" ht="30">
      <c r="B164" s="1526">
        <v>606779</v>
      </c>
      <c r="C164" s="1523" t="s">
        <v>19248</v>
      </c>
      <c r="D164" s="1526" t="s">
        <v>3982</v>
      </c>
      <c r="E164" s="1552">
        <v>42468.14</v>
      </c>
      <c r="F164" s="1546"/>
      <c r="G164" s="1546">
        <v>606779</v>
      </c>
      <c r="H164" s="1546" t="str">
        <f t="shared" si="2"/>
        <v>ARCO METÁLICO GALVANIZADO TIPO MP 152S - ARCO ALTO - VÃO = 9,22 M E ALTURA = 4,70 M - ATERRO RODOVIÁRIO MÍNIMO = 0,90 M E MÁXIMO = 4,10 M - AREIA EXTRAÍDA E BRITA PRODUZIDA</v>
      </c>
    </row>
    <row r="165" spans="2:8" ht="30">
      <c r="B165" s="1528">
        <v>607133</v>
      </c>
      <c r="C165" s="1529" t="s">
        <v>19249</v>
      </c>
      <c r="D165" s="1528" t="s">
        <v>3982</v>
      </c>
      <c r="E165" s="1551">
        <v>43527.14</v>
      </c>
      <c r="F165" s="1546"/>
      <c r="G165" s="1546">
        <v>607133</v>
      </c>
      <c r="H165" s="1546" t="str">
        <f t="shared" si="2"/>
        <v>ARCO METÁLICO GALVANIZADO TIPO MP 152S - ARCO ALTO - VÃO = 9,45 M E ALTURA = 4,75 M - ATERRO RODOVIÁRIO MÍNIMO = 0,90 M E MÁXIMO = 4,00 M - AREIA E BRITA COMERCIAIS</v>
      </c>
    </row>
    <row r="166" spans="2:8" ht="30">
      <c r="B166" s="1526">
        <v>606781</v>
      </c>
      <c r="C166" s="1523" t="s">
        <v>19250</v>
      </c>
      <c r="D166" s="1526" t="s">
        <v>3982</v>
      </c>
      <c r="E166" s="1552">
        <v>43147.77</v>
      </c>
      <c r="F166" s="1546"/>
      <c r="G166" s="1546">
        <v>606781</v>
      </c>
      <c r="H166" s="1546" t="str">
        <f t="shared" si="2"/>
        <v>ARCO METÁLICO GALVANIZADO TIPO MP 152S - ARCO ALTO - VÃO = 9,45 M E ALTURA = 4,75 M - ATERRO RODOVIÁRIO MÍNIMO = 0,90 M E MÁXIMO = 4,00 M - AREIA EXTRAÍDA E BRITA PRODUZIDA</v>
      </c>
    </row>
    <row r="167" spans="2:8" ht="30">
      <c r="B167" s="1528">
        <v>607132</v>
      </c>
      <c r="C167" s="1529" t="s">
        <v>19251</v>
      </c>
      <c r="D167" s="1528" t="s">
        <v>3982</v>
      </c>
      <c r="E167" s="1551">
        <v>47446.81</v>
      </c>
      <c r="F167" s="1546"/>
      <c r="G167" s="1546">
        <v>607132</v>
      </c>
      <c r="H167" s="1546" t="str">
        <f t="shared" si="2"/>
        <v>ARCO METÁLICO GALVANIZADO TIPO MP 152S - ARCO ALTO - VÃO = 9,63 M E ALTURA = 5,59 M - ATERRO RODOVIÁRIO MÍNIMO = 0,90 M E MÁXIMO = 5,30 M - AREIA E BRITA COMERCIAIS</v>
      </c>
    </row>
    <row r="168" spans="2:8" ht="30">
      <c r="B168" s="1526">
        <v>606780</v>
      </c>
      <c r="C168" s="1523" t="s">
        <v>19252</v>
      </c>
      <c r="D168" s="1526" t="s">
        <v>3982</v>
      </c>
      <c r="E168" s="1552">
        <v>47004.87</v>
      </c>
      <c r="F168" s="1546"/>
      <c r="G168" s="1546">
        <v>606780</v>
      </c>
      <c r="H168" s="1546" t="str">
        <f t="shared" si="2"/>
        <v>ARCO METÁLICO GALVANIZADO TIPO MP 152S - ARCO ALTO - VÃO = 9,63 M E ALTURA = 5,59 M - ATERRO RODOVIÁRIO MÍNIMO = 0,90 M E MÁXIMO = 5,30 M - AREIA EXTRAÍDA E BRITA PRODUZIDA</v>
      </c>
    </row>
    <row r="169" spans="2:8" ht="30">
      <c r="B169" s="1528">
        <v>607134</v>
      </c>
      <c r="C169" s="1529" t="s">
        <v>19253</v>
      </c>
      <c r="D169" s="1528" t="s">
        <v>3982</v>
      </c>
      <c r="E169" s="1551">
        <v>46967.96</v>
      </c>
      <c r="F169" s="1546"/>
      <c r="G169" s="1546">
        <v>607134</v>
      </c>
      <c r="H169" s="1546" t="str">
        <f t="shared" si="2"/>
        <v>ARCO METÁLICO GALVANIZADO TIPO MP 152S - ARCO ALTO - VÃO = 9,65 M E ALTURA = 5,41 M - ATERRO RODOVIÁRIO MÍNIMO = 0,90 M E MÁXIMO = 4,70 M - AREIA E BRITA COMERCIAIS</v>
      </c>
    </row>
    <row r="170" spans="2:8" ht="30">
      <c r="B170" s="1526">
        <v>606782</v>
      </c>
      <c r="C170" s="1523" t="s">
        <v>19254</v>
      </c>
      <c r="D170" s="1526" t="s">
        <v>3982</v>
      </c>
      <c r="E170" s="1552">
        <v>46536.7</v>
      </c>
      <c r="F170" s="1546"/>
      <c r="G170" s="1546">
        <v>606782</v>
      </c>
      <c r="H170" s="1546" t="str">
        <f t="shared" si="2"/>
        <v>ARCO METÁLICO GALVANIZADO TIPO MP 152S - ARCO ALTO - VÃO = 9,65 M E ALTURA = 5,41 M - ATERRO RODOVIÁRIO MÍNIMO = 0,90 M E MÁXIMO = 4,70 M - AREIA EXTRAÍDA E BRITA PRODUZIDA</v>
      </c>
    </row>
    <row r="171" spans="2:8" ht="30">
      <c r="B171" s="1528">
        <v>607136</v>
      </c>
      <c r="C171" s="1529" t="s">
        <v>19255</v>
      </c>
      <c r="D171" s="1528" t="s">
        <v>3982</v>
      </c>
      <c r="E171" s="1551">
        <v>46368.45</v>
      </c>
      <c r="F171" s="1546"/>
      <c r="G171" s="1546">
        <v>607136</v>
      </c>
      <c r="H171" s="1546" t="str">
        <f t="shared" si="2"/>
        <v>ARCO METÁLICO GALVANIZADO TIPO MP 152S - ARCO ALTO - VÃO = 9,68 M E ALTURA = 5,23 M - ATERRO RODOVIÁRIO MÍNIMO = 0,90 M E MÁXIMO = 3,90 M - AREIA E BRITA COMERCIAIS</v>
      </c>
    </row>
    <row r="172" spans="2:8" ht="30">
      <c r="B172" s="1526">
        <v>606784</v>
      </c>
      <c r="C172" s="1523" t="s">
        <v>19256</v>
      </c>
      <c r="D172" s="1526" t="s">
        <v>3982</v>
      </c>
      <c r="E172" s="1552">
        <v>45947.56</v>
      </c>
      <c r="F172" s="1546"/>
      <c r="G172" s="1546">
        <v>606784</v>
      </c>
      <c r="H172" s="1546" t="str">
        <f t="shared" si="2"/>
        <v>ARCO METÁLICO GALVANIZADO TIPO MP 152S - ARCO ALTO - VÃO = 9,68 M E ALTURA = 5,23 M - ATERRO RODOVIÁRIO MÍNIMO = 0,90 M E MÁXIMO = 3,90 M - AREIA EXTRAÍDA E BRITA PRODUZIDA</v>
      </c>
    </row>
    <row r="173" spans="2:8" ht="30">
      <c r="B173" s="1528">
        <v>607135</v>
      </c>
      <c r="C173" s="1529" t="s">
        <v>19257</v>
      </c>
      <c r="D173" s="1528" t="s">
        <v>3982</v>
      </c>
      <c r="E173" s="1551">
        <v>51712.49</v>
      </c>
      <c r="F173" s="1546"/>
      <c r="G173" s="1546">
        <v>607135</v>
      </c>
      <c r="H173" s="1546" t="str">
        <f t="shared" si="2"/>
        <v>ARCO METÁLICO GALVANIZADO TIPO MP 152S - ARCO ALTO - VÃO = 9,86 M E ALTURA = 6,07 M - ATERRO RODOVIÁRIO MÍNIMO = 0,90 M E MÁXIMO = 5,20 M - AREIA E BRITA COMERCIAIS</v>
      </c>
    </row>
    <row r="174" spans="2:8" ht="30">
      <c r="B174" s="1526">
        <v>606783</v>
      </c>
      <c r="C174" s="1523" t="s">
        <v>19258</v>
      </c>
      <c r="D174" s="1526" t="s">
        <v>3982</v>
      </c>
      <c r="E174" s="1552">
        <v>51228.23</v>
      </c>
      <c r="F174" s="1546"/>
      <c r="G174" s="1546">
        <v>606783</v>
      </c>
      <c r="H174" s="1546" t="str">
        <f t="shared" si="2"/>
        <v>ARCO METÁLICO GALVANIZADO TIPO MP 152S - ARCO ALTO - VÃO = 9,86 M E ALTURA = 6,07 M - ATERRO RODOVIÁRIO MÍNIMO = 0,90 M E MÁXIMO = 5,20 M - AREIA EXTRAÍDA E BRITA PRODUZIDA</v>
      </c>
    </row>
    <row r="175" spans="2:8" ht="30">
      <c r="B175" s="1528">
        <v>607138</v>
      </c>
      <c r="C175" s="1529" t="s">
        <v>19259</v>
      </c>
      <c r="D175" s="1528" t="s">
        <v>3982</v>
      </c>
      <c r="E175" s="1551">
        <v>47161.04</v>
      </c>
      <c r="F175" s="1546"/>
      <c r="G175" s="1546">
        <v>607138</v>
      </c>
      <c r="H175" s="1546" t="str">
        <f t="shared" si="2"/>
        <v>ARCO METÁLICO GALVANIZADO TIPO MP 152S - ARCO ALTO - VÃO = 9,91 M E ALTURA = 5,28 M - ATERRO RODOVIÁRIO MÍNIMO = 0,90 M E MÁXIMO = 3,80 M - AREIA E BRITA COMERCIAIS</v>
      </c>
    </row>
    <row r="176" spans="2:8" ht="30">
      <c r="B176" s="1526">
        <v>606786</v>
      </c>
      <c r="C176" s="1523" t="s">
        <v>19260</v>
      </c>
      <c r="D176" s="1526" t="s">
        <v>3982</v>
      </c>
      <c r="E176" s="1552">
        <v>46715.05</v>
      </c>
      <c r="F176" s="1546"/>
      <c r="G176" s="1546">
        <v>606786</v>
      </c>
      <c r="H176" s="1546" t="str">
        <f t="shared" si="2"/>
        <v>ARCO METÁLICO GALVANIZADO TIPO MP 152S - ARCO ALTO - VÃO = 9,91 M E ALTURA = 5,28 M - ATERRO RODOVIÁRIO MÍNIMO = 0,90 M E MÁXIMO = 3,80 M - AREIA EXTRAÍDA E BRITA PRODUZIDA</v>
      </c>
    </row>
    <row r="177" spans="2:8" ht="30">
      <c r="B177" s="1528">
        <v>606842</v>
      </c>
      <c r="C177" s="1529" t="s">
        <v>19261</v>
      </c>
      <c r="D177" s="1528" t="s">
        <v>3982</v>
      </c>
      <c r="E177" s="1551">
        <v>57378.53</v>
      </c>
      <c r="F177" s="1546"/>
      <c r="G177" s="1546">
        <v>606842</v>
      </c>
      <c r="H177" s="1546" t="str">
        <f t="shared" si="2"/>
        <v>ARCO METÁLICO GALVANIZADO TIPO MP 152S - OVÓIDE - VÃO = 7,21 M E ALTURA = 7,82 M - ATERRO RODOVIÁRIO MÍNIMO = 0,75 M E MÁXIMO = 6,70 M - AREIA E BRITA COMERCIAIS</v>
      </c>
    </row>
    <row r="178" spans="2:8" ht="30">
      <c r="B178" s="1526">
        <v>606832</v>
      </c>
      <c r="C178" s="1523" t="s">
        <v>19262</v>
      </c>
      <c r="D178" s="1526" t="s">
        <v>3982</v>
      </c>
      <c r="E178" s="1552">
        <v>57096.68</v>
      </c>
      <c r="F178" s="1546"/>
      <c r="G178" s="1546">
        <v>606832</v>
      </c>
      <c r="H178" s="1546" t="str">
        <f t="shared" si="2"/>
        <v>ARCO METÁLICO GALVANIZADO TIPO MP 152S - OVÓIDE - VÃO = 7,21 M E ALTURA = 7,82 M - ATERRO RODOVIÁRIO MÍNIMO = 0,75 M E MÁXIMO = 6,70 M - AREIA EXTRAÍDA E BRITA PRODUZIDA</v>
      </c>
    </row>
    <row r="179" spans="2:8" ht="30">
      <c r="B179" s="1528">
        <v>606843</v>
      </c>
      <c r="C179" s="1529" t="s">
        <v>19263</v>
      </c>
      <c r="D179" s="1528" t="s">
        <v>3982</v>
      </c>
      <c r="E179" s="1551">
        <v>60332.35</v>
      </c>
      <c r="F179" s="1546"/>
      <c r="G179" s="1546">
        <v>606843</v>
      </c>
      <c r="H179" s="1546" t="str">
        <f t="shared" si="2"/>
        <v>ARCO METÁLICO GALVANIZADO TIPO MP 152S - OVÓIDE - VÃO = 7,31 M E ALTURA = 7,87 M - ATERRO RODOVIÁRIO MÍNIMO = 0,90 M E MÁXIMO = 6,80 M - AREIA E BRITA COMERCIAIS</v>
      </c>
    </row>
    <row r="180" spans="2:8" ht="30">
      <c r="B180" s="1526">
        <v>606833</v>
      </c>
      <c r="C180" s="1523" t="s">
        <v>19264</v>
      </c>
      <c r="D180" s="1526" t="s">
        <v>3982</v>
      </c>
      <c r="E180" s="1552">
        <v>60037.43</v>
      </c>
      <c r="F180" s="1546"/>
      <c r="G180" s="1546">
        <v>606833</v>
      </c>
      <c r="H180" s="1546" t="str">
        <f t="shared" si="2"/>
        <v>ARCO METÁLICO GALVANIZADO TIPO MP 152S - OVÓIDE - VÃO = 7,31 M E ALTURA = 7,87 M - ATERRO RODOVIÁRIO MÍNIMO = 0,90 M E MÁXIMO = 6,80 M - AREIA EXTRAÍDA E BRITA PRODUZIDA</v>
      </c>
    </row>
    <row r="181" spans="2:8" ht="30">
      <c r="B181" s="1528">
        <v>606845</v>
      </c>
      <c r="C181" s="1529" t="s">
        <v>19265</v>
      </c>
      <c r="D181" s="1528" t="s">
        <v>3982</v>
      </c>
      <c r="E181" s="1551">
        <v>62538</v>
      </c>
      <c r="F181" s="1546"/>
      <c r="G181" s="1546">
        <v>606845</v>
      </c>
      <c r="H181" s="1546" t="str">
        <f t="shared" si="2"/>
        <v>ARCO METÁLICO GALVANIZADO TIPO MP 152S - OVÓIDE - VÃO = 7,57 M E ALTURA = 8,44 M - ATERRO RODOVIÁRIO MÍNIMO = 0,90 M E MÁXIMO = 5,60 M - AREIA E BRITA COMERCIAIS</v>
      </c>
    </row>
    <row r="182" spans="2:8" ht="30">
      <c r="B182" s="1526">
        <v>606835</v>
      </c>
      <c r="C182" s="1523" t="s">
        <v>19266</v>
      </c>
      <c r="D182" s="1526" t="s">
        <v>3982</v>
      </c>
      <c r="E182" s="1552">
        <v>62243.3</v>
      </c>
      <c r="F182" s="1546"/>
      <c r="G182" s="1546">
        <v>606835</v>
      </c>
      <c r="H182" s="1546" t="str">
        <f t="shared" si="2"/>
        <v>ARCO METÁLICO GALVANIZADO TIPO MP 152S - OVÓIDE - VÃO = 7,57 M E ALTURA = 8,44 M - ATERRO RODOVIÁRIO MÍNIMO = 0,90 M E MÁXIMO = 5,60 M - AREIA EXTRAÍDA E BRITA PRODUZIDA</v>
      </c>
    </row>
    <row r="183" spans="2:8" ht="30">
      <c r="B183" s="1528">
        <v>606844</v>
      </c>
      <c r="C183" s="1529" t="s">
        <v>19267</v>
      </c>
      <c r="D183" s="1528" t="s">
        <v>3982</v>
      </c>
      <c r="E183" s="1551">
        <v>61269.49</v>
      </c>
      <c r="F183" s="1546"/>
      <c r="G183" s="1546">
        <v>606844</v>
      </c>
      <c r="H183" s="1546" t="str">
        <f t="shared" si="2"/>
        <v>ARCO METÁLICO GALVANIZADO TIPO MP 152S - OVÓIDE - VÃO = 7,77 M E ALTURA = 7,90 M - ATERRO RODOVIÁRIO MÍNIMO = 0,90 M E MÁXIMO = 6,80 M - AREIA E BRITA COMERCIAIS</v>
      </c>
    </row>
    <row r="184" spans="2:8" ht="30">
      <c r="B184" s="1526">
        <v>606834</v>
      </c>
      <c r="C184" s="1523" t="s">
        <v>19268</v>
      </c>
      <c r="D184" s="1526" t="s">
        <v>3982</v>
      </c>
      <c r="E184" s="1552">
        <v>60965.41</v>
      </c>
      <c r="F184" s="1546"/>
      <c r="G184" s="1546">
        <v>606834</v>
      </c>
      <c r="H184" s="1546" t="str">
        <f t="shared" si="2"/>
        <v>ARCO METÁLICO GALVANIZADO TIPO MP 152S - OVÓIDE - VÃO = 7,77 M E ALTURA = 7,90 M - ATERRO RODOVIÁRIO MÍNIMO = 0,90 M E MÁXIMO = 6,80 M - AREIA EXTRAÍDA E BRITA PRODUZIDA</v>
      </c>
    </row>
    <row r="185" spans="2:8" ht="30">
      <c r="B185" s="1528">
        <v>606847</v>
      </c>
      <c r="C185" s="1529" t="s">
        <v>19269</v>
      </c>
      <c r="D185" s="1528" t="s">
        <v>3982</v>
      </c>
      <c r="E185" s="1551">
        <v>65373.11</v>
      </c>
      <c r="F185" s="1546"/>
      <c r="G185" s="1546">
        <v>606847</v>
      </c>
      <c r="H185" s="1546" t="str">
        <f t="shared" si="2"/>
        <v>ARCO METÁLICO GALVANIZADO TIPO MP 152S - OVÓIDE - VÃO = 8,13 M E ALTURA = 8,01 M - ATERRO RODOVIÁRIO MÍNIMO = 0,90 M E MÁXIMO = 3,50 M - AREIA E BRITA COMERCIAIS</v>
      </c>
    </row>
    <row r="186" spans="2:8" ht="30">
      <c r="B186" s="1526">
        <v>606837</v>
      </c>
      <c r="C186" s="1523" t="s">
        <v>19270</v>
      </c>
      <c r="D186" s="1526" t="s">
        <v>3982</v>
      </c>
      <c r="E186" s="1552">
        <v>65042.18</v>
      </c>
      <c r="F186" s="1546"/>
      <c r="G186" s="1546">
        <v>606837</v>
      </c>
      <c r="H186" s="1546" t="str">
        <f t="shared" si="2"/>
        <v>ARCO METÁLICO GALVANIZADO TIPO MP 152S - OVÓIDE - VÃO = 8,13 M E ALTURA = 8,01 M - ATERRO RODOVIÁRIO MÍNIMO = 0,90 M E MÁXIMO = 3,50 M - AREIA EXTRAÍDA E BRITA PRODUZIDA</v>
      </c>
    </row>
    <row r="187" spans="2:8" ht="30">
      <c r="B187" s="1528">
        <v>606846</v>
      </c>
      <c r="C187" s="1529" t="s">
        <v>19271</v>
      </c>
      <c r="D187" s="1528" t="s">
        <v>3982</v>
      </c>
      <c r="E187" s="1551">
        <v>66977.490000000005</v>
      </c>
      <c r="F187" s="1546"/>
      <c r="G187" s="1546">
        <v>606846</v>
      </c>
      <c r="H187" s="1546" t="str">
        <f t="shared" si="2"/>
        <v>ARCO METÁLICO GALVANIZADO TIPO MP 152S - OVÓIDE - VÃO = 8,36 M E ALTURA = 8,23 M - ATERRO RODOVIÁRIO MÍNIMO = 0,90 M E MÁXIMO = 4,30 M - AREIA E BRITA COMERCIAIS</v>
      </c>
    </row>
    <row r="188" spans="2:8" ht="30">
      <c r="B188" s="1526">
        <v>606836</v>
      </c>
      <c r="C188" s="1523" t="s">
        <v>19272</v>
      </c>
      <c r="D188" s="1526" t="s">
        <v>3982</v>
      </c>
      <c r="E188" s="1552">
        <v>66643.39</v>
      </c>
      <c r="F188" s="1546"/>
      <c r="G188" s="1546">
        <v>606836</v>
      </c>
      <c r="H188" s="1546" t="str">
        <f t="shared" si="2"/>
        <v>ARCO METÁLICO GALVANIZADO TIPO MP 152S - OVÓIDE - VÃO = 8,36 M E ALTURA = 8,23 M - ATERRO RODOVIÁRIO MÍNIMO = 0,90 M E MÁXIMO = 4,30 M - AREIA EXTRAÍDA E BRITA PRODUZIDA</v>
      </c>
    </row>
    <row r="189" spans="2:8" ht="30">
      <c r="B189" s="1528">
        <v>606848</v>
      </c>
      <c r="C189" s="1529" t="s">
        <v>19273</v>
      </c>
      <c r="D189" s="1528" t="s">
        <v>3982</v>
      </c>
      <c r="E189" s="1551">
        <v>67767.78</v>
      </c>
      <c r="F189" s="1546"/>
      <c r="G189" s="1546">
        <v>606848</v>
      </c>
      <c r="H189" s="1546" t="str">
        <f t="shared" si="2"/>
        <v>ARCO METÁLICO GALVANIZADO TIPO MP 152S - OVÓIDE - VÃO = 8,56 M E ALTURA = 8,48 M - ATERRO RODOVIÁRIO MÍNIMO = 0,90 M E MÁXIMO = 5,30 M - AREIA E BRITA COMERCIAIS</v>
      </c>
    </row>
    <row r="190" spans="2:8" ht="30">
      <c r="B190" s="1526">
        <v>606838</v>
      </c>
      <c r="C190" s="1523" t="s">
        <v>19274</v>
      </c>
      <c r="D190" s="1526" t="s">
        <v>3982</v>
      </c>
      <c r="E190" s="1552">
        <v>67420.66</v>
      </c>
      <c r="F190" s="1546"/>
      <c r="G190" s="1546">
        <v>606838</v>
      </c>
      <c r="H190" s="1546" t="str">
        <f t="shared" si="2"/>
        <v>ARCO METÁLICO GALVANIZADO TIPO MP 152S - OVÓIDE - VÃO = 8,56 M E ALTURA = 8,48 M - ATERRO RODOVIÁRIO MÍNIMO = 0,90 M E MÁXIMO = 5,30 M - AREIA EXTRAÍDA E BRITA PRODUZIDA</v>
      </c>
    </row>
    <row r="191" spans="2:8" ht="30">
      <c r="B191" s="1528">
        <v>606849</v>
      </c>
      <c r="C191" s="1529" t="s">
        <v>19275</v>
      </c>
      <c r="D191" s="1528" t="s">
        <v>3982</v>
      </c>
      <c r="E191" s="1551">
        <v>71369.38</v>
      </c>
      <c r="F191" s="1546"/>
      <c r="G191" s="1546">
        <v>606849</v>
      </c>
      <c r="H191" s="1546" t="str">
        <f t="shared" si="2"/>
        <v>ARCO METÁLICO GALVANIZADO TIPO MP 152S - OVÓIDE - VÃO = 8,71 M E ALTURA = 9,32 M - ATERRO RODOVIÁRIO MÍNIMO = 0,90 M E MÁXIMO = 6,00 M - AREIA E BRITA COMERCIAIS</v>
      </c>
    </row>
    <row r="192" spans="2:8" ht="30">
      <c r="B192" s="1526">
        <v>606839</v>
      </c>
      <c r="C192" s="1523" t="s">
        <v>19276</v>
      </c>
      <c r="D192" s="1526" t="s">
        <v>3982</v>
      </c>
      <c r="E192" s="1552">
        <v>71030.11</v>
      </c>
      <c r="F192" s="1546"/>
      <c r="G192" s="1546">
        <v>606839</v>
      </c>
      <c r="H192" s="1546" t="str">
        <f t="shared" si="2"/>
        <v>ARCO METÁLICO GALVANIZADO TIPO MP 152S - OVÓIDE - VÃO = 8,71 M E ALTURA = 9,32 M - ATERRO RODOVIÁRIO MÍNIMO = 0,90 M E MÁXIMO = 6,00 M - AREIA EXTRAÍDA E BRITA PRODUZIDA</v>
      </c>
    </row>
    <row r="193" spans="2:8" ht="30">
      <c r="B193" s="1528">
        <v>606850</v>
      </c>
      <c r="C193" s="1529" t="s">
        <v>19277</v>
      </c>
      <c r="D193" s="1528" t="s">
        <v>3982</v>
      </c>
      <c r="E193" s="1551">
        <v>71970.990000000005</v>
      </c>
      <c r="F193" s="1546"/>
      <c r="G193" s="1546">
        <v>606850</v>
      </c>
      <c r="H193" s="1546" t="str">
        <f t="shared" si="2"/>
        <v>ARCO METÁLICO GALVANIZADO TIPO MP 152S - OVÓIDE - VÃO = 9,15 M E ALTURA = 9,04 M - ATERRO RODOVIÁRIO MÍNIMO = 0,90 M E MÁXIMO = 4,70 M - AREIA E BRITA COMERCIAIS</v>
      </c>
    </row>
    <row r="194" spans="2:8" ht="30">
      <c r="B194" s="1526">
        <v>606840</v>
      </c>
      <c r="C194" s="1523" t="s">
        <v>19278</v>
      </c>
      <c r="D194" s="1526" t="s">
        <v>3982</v>
      </c>
      <c r="E194" s="1552">
        <v>71601.02</v>
      </c>
      <c r="F194" s="1546"/>
      <c r="G194" s="1546">
        <v>606840</v>
      </c>
      <c r="H194" s="1546" t="str">
        <f t="shared" si="2"/>
        <v>ARCO METÁLICO GALVANIZADO TIPO MP 152S - OVÓIDE - VÃO = 9,15 M E ALTURA = 9,04 M - ATERRO RODOVIÁRIO MÍNIMO = 0,90 M E MÁXIMO = 4,70 M - AREIA EXTRAÍDA E BRITA PRODUZIDA</v>
      </c>
    </row>
    <row r="195" spans="2:8" ht="30">
      <c r="B195" s="1528">
        <v>606851</v>
      </c>
      <c r="C195" s="1529" t="s">
        <v>19279</v>
      </c>
      <c r="D195" s="1528" t="s">
        <v>3982</v>
      </c>
      <c r="E195" s="1551">
        <v>72426.070000000007</v>
      </c>
      <c r="F195" s="1546"/>
      <c r="G195" s="1546">
        <v>606851</v>
      </c>
      <c r="H195" s="1546" t="str">
        <f t="shared" ref="H195:H258" si="3">UPPER(C195)</f>
        <v>ARCO METÁLICO GALVANIZADO TIPO MP 152S - OVÓIDE - VÃO = 9,15 M E ALTURA = 9,50 M - ATERRO RODOVIÁRIO MÍNIMO = 0,90 M E MÁXIMO = 5,70 M - AREIA E BRITA COMERCIAIS</v>
      </c>
    </row>
    <row r="196" spans="2:8" ht="30">
      <c r="B196" s="1526">
        <v>606841</v>
      </c>
      <c r="C196" s="1523" t="s">
        <v>19280</v>
      </c>
      <c r="D196" s="1526" t="s">
        <v>3982</v>
      </c>
      <c r="E196" s="1552">
        <v>72070.11</v>
      </c>
      <c r="F196" s="1546"/>
      <c r="G196" s="1546">
        <v>606841</v>
      </c>
      <c r="H196" s="1546" t="str">
        <f t="shared" si="3"/>
        <v>ARCO METÁLICO GALVANIZADO TIPO MP 152S - OVÓIDE - VÃO = 9,15 M E ALTURA = 9,50 M - ATERRO RODOVIÁRIO MÍNIMO = 0,90 M E MÁXIMO = 5,70 M - AREIA EXTRAÍDA E BRITA PRODUZIDA</v>
      </c>
    </row>
    <row r="197" spans="2:8">
      <c r="B197" s="1528">
        <v>605604</v>
      </c>
      <c r="C197" s="1529" t="s">
        <v>19281</v>
      </c>
      <c r="D197" s="1528" t="s">
        <v>4013</v>
      </c>
      <c r="E197" s="1551">
        <v>255.94</v>
      </c>
      <c r="F197" s="1546"/>
      <c r="G197" s="1546">
        <v>605604</v>
      </c>
      <c r="H197" s="1546" t="str">
        <f t="shared" si="3"/>
        <v>ARGAMASSA DE SOLO-CIMENTO COM 10% DE CIMENTO E MATERIAL DE JAZIDA - PREPARO E INJEÇÃO EM TUNNEL LINER</v>
      </c>
    </row>
    <row r="198" spans="2:8">
      <c r="B198" s="1526">
        <v>605695</v>
      </c>
      <c r="C198" s="1523" t="s">
        <v>13147</v>
      </c>
      <c r="D198" s="1526" t="s">
        <v>3982</v>
      </c>
      <c r="E198" s="1552">
        <v>1359.69</v>
      </c>
      <c r="F198" s="1546"/>
      <c r="G198" s="1546">
        <v>605695</v>
      </c>
      <c r="H198" s="1546" t="str">
        <f t="shared" si="3"/>
        <v>BUEIRO METÁLICO COM CHAPAS MÚLTIPLAS MP 100 COM REVESTIMENTO EM EPÓXI - D = 0,60 M - BRITA COMERCIAL</v>
      </c>
    </row>
    <row r="199" spans="2:8">
      <c r="B199" s="1528">
        <v>605607</v>
      </c>
      <c r="C199" s="1529" t="s">
        <v>13148</v>
      </c>
      <c r="D199" s="1528" t="s">
        <v>3982</v>
      </c>
      <c r="E199" s="1551">
        <v>1336.19</v>
      </c>
      <c r="F199" s="1546"/>
      <c r="G199" s="1546">
        <v>605607</v>
      </c>
      <c r="H199" s="1546" t="str">
        <f t="shared" si="3"/>
        <v>BUEIRO METÁLICO COM CHAPAS MÚLTIPLAS MP 100 COM REVESTIMENTO EM EPÓXI - D = 0,60 M - BRITA PRODUZIDA</v>
      </c>
    </row>
    <row r="200" spans="2:8">
      <c r="B200" s="1526">
        <v>605696</v>
      </c>
      <c r="C200" s="1523" t="s">
        <v>13149</v>
      </c>
      <c r="D200" s="1526" t="s">
        <v>3982</v>
      </c>
      <c r="E200" s="1552">
        <v>1565.44</v>
      </c>
      <c r="F200" s="1546"/>
      <c r="G200" s="1546">
        <v>605696</v>
      </c>
      <c r="H200" s="1546" t="str">
        <f t="shared" si="3"/>
        <v>BUEIRO METÁLICO COM CHAPAS MÚLTIPLAS MP 100 COM REVESTIMENTO EM EPÓXI - D = 0,70 M - BRITA COMERCIAL</v>
      </c>
    </row>
    <row r="201" spans="2:8">
      <c r="B201" s="1528">
        <v>605608</v>
      </c>
      <c r="C201" s="1529" t="s">
        <v>13150</v>
      </c>
      <c r="D201" s="1528" t="s">
        <v>3982</v>
      </c>
      <c r="E201" s="1551">
        <v>1540.47</v>
      </c>
      <c r="F201" s="1546"/>
      <c r="G201" s="1546">
        <v>605608</v>
      </c>
      <c r="H201" s="1546" t="str">
        <f t="shared" si="3"/>
        <v>BUEIRO METÁLICO COM CHAPAS MÚLTIPLAS MP 100 COM REVESTIMENTO EM EPÓXI - D = 0,70 M - BRITA PRODUZIDA</v>
      </c>
    </row>
    <row r="202" spans="2:8">
      <c r="B202" s="1526">
        <v>605697</v>
      </c>
      <c r="C202" s="1523" t="s">
        <v>13151</v>
      </c>
      <c r="D202" s="1526" t="s">
        <v>3982</v>
      </c>
      <c r="E202" s="1552">
        <v>1771.22</v>
      </c>
      <c r="F202" s="1546"/>
      <c r="G202" s="1546">
        <v>605697</v>
      </c>
      <c r="H202" s="1546" t="str">
        <f t="shared" si="3"/>
        <v>BUEIRO METÁLICO COM CHAPAS MÚLTIPLAS MP 100 COM REVESTIMENTO EM EPÓXI - D = 0,80 M - BRITA COMERCIAL</v>
      </c>
    </row>
    <row r="203" spans="2:8" ht="30.75" customHeight="1">
      <c r="B203" s="1528">
        <v>605609</v>
      </c>
      <c r="C203" s="1529" t="s">
        <v>13152</v>
      </c>
      <c r="D203" s="1528" t="s">
        <v>3982</v>
      </c>
      <c r="E203" s="1551">
        <v>1744.79</v>
      </c>
      <c r="F203" s="1546"/>
      <c r="G203" s="1546">
        <v>605609</v>
      </c>
      <c r="H203" s="1546" t="str">
        <f t="shared" si="3"/>
        <v>BUEIRO METÁLICO COM CHAPAS MÚLTIPLAS MP 100 COM REVESTIMENTO EM EPÓXI - D = 0,80 M - BRITA PRODUZIDA</v>
      </c>
    </row>
    <row r="204" spans="2:8">
      <c r="B204" s="1526">
        <v>605698</v>
      </c>
      <c r="C204" s="1523" t="s">
        <v>13153</v>
      </c>
      <c r="D204" s="1526" t="s">
        <v>3982</v>
      </c>
      <c r="E204" s="1552">
        <v>1936.82</v>
      </c>
      <c r="F204" s="1546"/>
      <c r="G204" s="1546">
        <v>605698</v>
      </c>
      <c r="H204" s="1546" t="str">
        <f t="shared" si="3"/>
        <v>BUEIRO METÁLICO COM CHAPAS MÚLTIPLAS MP 100 COM REVESTIMENTO EM EPÓXI - D = 0,90 M - BRITA COMERCIAL</v>
      </c>
    </row>
    <row r="205" spans="2:8">
      <c r="B205" s="1528">
        <v>605610</v>
      </c>
      <c r="C205" s="1529" t="s">
        <v>13154</v>
      </c>
      <c r="D205" s="1528" t="s">
        <v>3982</v>
      </c>
      <c r="E205" s="1551">
        <v>1908.92</v>
      </c>
      <c r="F205" s="1546"/>
      <c r="G205" s="1546">
        <v>605610</v>
      </c>
      <c r="H205" s="1546" t="str">
        <f t="shared" si="3"/>
        <v>BUEIRO METÁLICO COM CHAPAS MÚLTIPLAS MP 100 COM REVESTIMENTO EM EPÓXI - D = 0,90 M - BRITA PRODUZIDA</v>
      </c>
    </row>
    <row r="206" spans="2:8">
      <c r="B206" s="1526">
        <v>605699</v>
      </c>
      <c r="C206" s="1523" t="s">
        <v>13155</v>
      </c>
      <c r="D206" s="1526" t="s">
        <v>3982</v>
      </c>
      <c r="E206" s="1552">
        <v>2142.25</v>
      </c>
      <c r="F206" s="1546"/>
      <c r="G206" s="1546">
        <v>605699</v>
      </c>
      <c r="H206" s="1546" t="str">
        <f t="shared" si="3"/>
        <v>BUEIRO METÁLICO COM CHAPAS MÚLTIPLAS MP 100 COM REVESTIMENTO EM EPÓXI - D = 1,00 M - BRITA COMERCIAL</v>
      </c>
    </row>
    <row r="207" spans="2:8">
      <c r="B207" s="1528">
        <v>605611</v>
      </c>
      <c r="C207" s="1529" t="s">
        <v>13156</v>
      </c>
      <c r="D207" s="1528" t="s">
        <v>3982</v>
      </c>
      <c r="E207" s="1551">
        <v>2112.87</v>
      </c>
      <c r="F207" s="1546"/>
      <c r="G207" s="1546">
        <v>605611</v>
      </c>
      <c r="H207" s="1546" t="str">
        <f t="shared" si="3"/>
        <v>BUEIRO METÁLICO COM CHAPAS MÚLTIPLAS MP 100 COM REVESTIMENTO EM EPÓXI - D = 1,00 M - BRITA PRODUZIDA</v>
      </c>
    </row>
    <row r="208" spans="2:8">
      <c r="B208" s="1526">
        <v>605700</v>
      </c>
      <c r="C208" s="1523" t="s">
        <v>13157</v>
      </c>
      <c r="D208" s="1526" t="s">
        <v>3982</v>
      </c>
      <c r="E208" s="1552">
        <v>2428.7800000000002</v>
      </c>
      <c r="F208" s="1546"/>
      <c r="G208" s="1546">
        <v>605700</v>
      </c>
      <c r="H208" s="1546" t="str">
        <f t="shared" si="3"/>
        <v>BUEIRO METÁLICO COM CHAPAS MÚLTIPLAS MP 100 COM REVESTIMENTO EM EPÓXI - D = 1,10 M - BRITA COMERCIAL</v>
      </c>
    </row>
    <row r="209" spans="2:8">
      <c r="B209" s="1528">
        <v>605612</v>
      </c>
      <c r="C209" s="1529" t="s">
        <v>13158</v>
      </c>
      <c r="D209" s="1528" t="s">
        <v>3982</v>
      </c>
      <c r="E209" s="1551">
        <v>2397.94</v>
      </c>
      <c r="F209" s="1546"/>
      <c r="G209" s="1546">
        <v>605612</v>
      </c>
      <c r="H209" s="1546" t="str">
        <f t="shared" si="3"/>
        <v>BUEIRO METÁLICO COM CHAPAS MÚLTIPLAS MP 100 COM REVESTIMENTO EM EPÓXI - D = 1,10 M - BRITA PRODUZIDA</v>
      </c>
    </row>
    <row r="210" spans="2:8">
      <c r="B210" s="1526">
        <v>605701</v>
      </c>
      <c r="C210" s="1523" t="s">
        <v>13159</v>
      </c>
      <c r="D210" s="1526" t="s">
        <v>3982</v>
      </c>
      <c r="E210" s="1552">
        <v>2594.35</v>
      </c>
      <c r="F210" s="1546"/>
      <c r="G210" s="1546">
        <v>605701</v>
      </c>
      <c r="H210" s="1546" t="str">
        <f t="shared" si="3"/>
        <v>BUEIRO METÁLICO COM CHAPAS MÚLTIPLAS MP 100 COM REVESTIMENTO EM EPÓXI - D = 1,20 M - BRITA COMERCIAL</v>
      </c>
    </row>
    <row r="211" spans="2:8">
      <c r="B211" s="1528">
        <v>605613</v>
      </c>
      <c r="C211" s="1529" t="s">
        <v>13160</v>
      </c>
      <c r="D211" s="1528" t="s">
        <v>3982</v>
      </c>
      <c r="E211" s="1551">
        <v>2562.04</v>
      </c>
      <c r="F211" s="1546"/>
      <c r="G211" s="1546">
        <v>605613</v>
      </c>
      <c r="H211" s="1546" t="str">
        <f t="shared" si="3"/>
        <v>BUEIRO METÁLICO COM CHAPAS MÚLTIPLAS MP 100 COM REVESTIMENTO EM EPÓXI - D = 1,20 M - BRITA PRODUZIDA</v>
      </c>
    </row>
    <row r="212" spans="2:8">
      <c r="B212" s="1526">
        <v>605702</v>
      </c>
      <c r="C212" s="1523" t="s">
        <v>13161</v>
      </c>
      <c r="D212" s="1526" t="s">
        <v>3982</v>
      </c>
      <c r="E212" s="1552">
        <v>2832.79</v>
      </c>
      <c r="F212" s="1546"/>
      <c r="G212" s="1546">
        <v>605702</v>
      </c>
      <c r="H212" s="1546" t="str">
        <f t="shared" si="3"/>
        <v>BUEIRO METÁLICO COM CHAPAS MÚLTIPLAS MP 100 COM REVESTIMENTO EM EPÓXI - D = 1,30 M - BRITA COMERCIAL</v>
      </c>
    </row>
    <row r="213" spans="2:8">
      <c r="B213" s="1528">
        <v>605614</v>
      </c>
      <c r="C213" s="1529" t="s">
        <v>13162</v>
      </c>
      <c r="D213" s="1528" t="s">
        <v>3982</v>
      </c>
      <c r="E213" s="1551">
        <v>2782.12</v>
      </c>
      <c r="F213" s="1546"/>
      <c r="G213" s="1546">
        <v>605614</v>
      </c>
      <c r="H213" s="1546" t="str">
        <f t="shared" si="3"/>
        <v>BUEIRO METÁLICO COM CHAPAS MÚLTIPLAS MP 100 COM REVESTIMENTO EM EPÓXI - D = 1,30 M - BRITA PRODUZIDA</v>
      </c>
    </row>
    <row r="214" spans="2:8">
      <c r="B214" s="1526">
        <v>605703</v>
      </c>
      <c r="C214" s="1523" t="s">
        <v>13163</v>
      </c>
      <c r="D214" s="1526" t="s">
        <v>3982</v>
      </c>
      <c r="E214" s="1552">
        <v>2999.37</v>
      </c>
      <c r="F214" s="1546"/>
      <c r="G214" s="1546">
        <v>605703</v>
      </c>
      <c r="H214" s="1546" t="str">
        <f t="shared" si="3"/>
        <v>BUEIRO METÁLICO COM CHAPAS MÚLTIPLAS MP 100 COM REVESTIMENTO EM EPÓXI - D = 1,40 M - BRITA COMERCIAL</v>
      </c>
    </row>
    <row r="215" spans="2:8">
      <c r="B215" s="1528">
        <v>605615</v>
      </c>
      <c r="C215" s="1529" t="s">
        <v>13164</v>
      </c>
      <c r="D215" s="1528" t="s">
        <v>3982</v>
      </c>
      <c r="E215" s="1551">
        <v>2946.5</v>
      </c>
      <c r="F215" s="1546"/>
      <c r="G215" s="1546">
        <v>605615</v>
      </c>
      <c r="H215" s="1546" t="str">
        <f t="shared" si="3"/>
        <v>BUEIRO METÁLICO COM CHAPAS MÚLTIPLAS MP 100 COM REVESTIMENTO EM EPÓXI - D = 1,40 M - BRITA PRODUZIDA</v>
      </c>
    </row>
    <row r="216" spans="2:8">
      <c r="B216" s="1526">
        <v>605704</v>
      </c>
      <c r="C216" s="1523" t="s">
        <v>13165</v>
      </c>
      <c r="D216" s="1526" t="s">
        <v>3982</v>
      </c>
      <c r="E216" s="1552">
        <v>3211.6</v>
      </c>
      <c r="F216" s="1546"/>
      <c r="G216" s="1546">
        <v>605704</v>
      </c>
      <c r="H216" s="1546" t="str">
        <f t="shared" si="3"/>
        <v>BUEIRO METÁLICO COM CHAPAS MÚLTIPLAS MP 100 COM REVESTIMENTO EM EPÓXI - D = 1,50 M - BRITA COMERCIAL</v>
      </c>
    </row>
    <row r="217" spans="2:8">
      <c r="B217" s="1528">
        <v>605616</v>
      </c>
      <c r="C217" s="1529" t="s">
        <v>13166</v>
      </c>
      <c r="D217" s="1528" t="s">
        <v>3982</v>
      </c>
      <c r="E217" s="1551">
        <v>3156.53</v>
      </c>
      <c r="F217" s="1546"/>
      <c r="G217" s="1546">
        <v>605616</v>
      </c>
      <c r="H217" s="1546" t="str">
        <f t="shared" si="3"/>
        <v>BUEIRO METÁLICO COM CHAPAS MÚLTIPLAS MP 100 COM REVESTIMENTO EM EPÓXI - D = 1,50 M - BRITA PRODUZIDA</v>
      </c>
    </row>
    <row r="218" spans="2:8">
      <c r="B218" s="1526">
        <v>605705</v>
      </c>
      <c r="C218" s="1523" t="s">
        <v>13167</v>
      </c>
      <c r="D218" s="1526" t="s">
        <v>3982</v>
      </c>
      <c r="E218" s="1552">
        <v>3424.36</v>
      </c>
      <c r="F218" s="1546"/>
      <c r="G218" s="1546">
        <v>605705</v>
      </c>
      <c r="H218" s="1546" t="str">
        <f t="shared" si="3"/>
        <v>BUEIRO METÁLICO COM CHAPAS MÚLTIPLAS MP 100 COM REVESTIMENTO EM EPÓXI - D = 1,60 M - BRITA COMERCIAL</v>
      </c>
    </row>
    <row r="219" spans="2:8">
      <c r="B219" s="1528">
        <v>605617</v>
      </c>
      <c r="C219" s="1529" t="s">
        <v>13168</v>
      </c>
      <c r="D219" s="1528" t="s">
        <v>3982</v>
      </c>
      <c r="E219" s="1551">
        <v>3367.09</v>
      </c>
      <c r="F219" s="1546"/>
      <c r="G219" s="1546">
        <v>605617</v>
      </c>
      <c r="H219" s="1546" t="str">
        <f t="shared" si="3"/>
        <v>BUEIRO METÁLICO COM CHAPAS MÚLTIPLAS MP 100 COM REVESTIMENTO EM EPÓXI - D = 1,60 M - BRITA PRODUZIDA</v>
      </c>
    </row>
    <row r="220" spans="2:8">
      <c r="B220" s="1526">
        <v>605706</v>
      </c>
      <c r="C220" s="1523" t="s">
        <v>13169</v>
      </c>
      <c r="D220" s="1526" t="s">
        <v>3982</v>
      </c>
      <c r="E220" s="1552">
        <v>3597.99</v>
      </c>
      <c r="F220" s="1546"/>
      <c r="G220" s="1546">
        <v>605706</v>
      </c>
      <c r="H220" s="1546" t="str">
        <f t="shared" si="3"/>
        <v>BUEIRO METÁLICO COM CHAPAS MÚLTIPLAS MP 100 COM REVESTIMENTO EM EPÓXI - D = 1,70 M - BRITA COMERCIAL</v>
      </c>
    </row>
    <row r="221" spans="2:8">
      <c r="B221" s="1528">
        <v>605618</v>
      </c>
      <c r="C221" s="1529" t="s">
        <v>13170</v>
      </c>
      <c r="D221" s="1528" t="s">
        <v>3982</v>
      </c>
      <c r="E221" s="1551">
        <v>3538.51</v>
      </c>
      <c r="F221" s="1546"/>
      <c r="G221" s="1546">
        <v>605618</v>
      </c>
      <c r="H221" s="1546" t="str">
        <f t="shared" si="3"/>
        <v>BUEIRO METÁLICO COM CHAPAS MÚLTIPLAS MP 100 COM REVESTIMENTO EM EPÓXI - D = 1,70 M - BRITA PRODUZIDA</v>
      </c>
    </row>
    <row r="222" spans="2:8">
      <c r="B222" s="1526">
        <v>605707</v>
      </c>
      <c r="C222" s="1523" t="s">
        <v>13171</v>
      </c>
      <c r="D222" s="1526" t="s">
        <v>3982</v>
      </c>
      <c r="E222" s="1552">
        <v>3984.55</v>
      </c>
      <c r="F222" s="1546"/>
      <c r="G222" s="1546">
        <v>605707</v>
      </c>
      <c r="H222" s="1546" t="str">
        <f t="shared" si="3"/>
        <v>BUEIRO METÁLICO COM CHAPAS MÚLTIPLAS MP 100 COM REVESTIMENTO EM EPÓXI - D = 1,80 M - BRITA COMERCIAL</v>
      </c>
    </row>
    <row r="223" spans="2:8">
      <c r="B223" s="1528">
        <v>605619</v>
      </c>
      <c r="C223" s="1529" t="s">
        <v>13172</v>
      </c>
      <c r="D223" s="1528" t="s">
        <v>3982</v>
      </c>
      <c r="E223" s="1551">
        <v>3922.87</v>
      </c>
      <c r="F223" s="1546" t="s">
        <v>16700</v>
      </c>
      <c r="G223" s="1546">
        <v>605619</v>
      </c>
      <c r="H223" s="1546" t="str">
        <f t="shared" si="3"/>
        <v>BUEIRO METÁLICO COM CHAPAS MÚLTIPLAS MP 100 COM REVESTIMENTO EM EPÓXI - D = 1,80 M - BRITA PRODUZIDA</v>
      </c>
    </row>
    <row r="224" spans="2:8">
      <c r="B224" s="1526">
        <v>605708</v>
      </c>
      <c r="C224" s="1523" t="s">
        <v>13173</v>
      </c>
      <c r="D224" s="1526" t="s">
        <v>3982</v>
      </c>
      <c r="E224" s="1552">
        <v>4697.79</v>
      </c>
      <c r="F224" s="1546"/>
      <c r="G224" s="1546">
        <v>605708</v>
      </c>
      <c r="H224" s="1546" t="str">
        <f t="shared" si="3"/>
        <v>BUEIRO METÁLICO COM CHAPAS MÚLTIPLAS MP 100 COM REVESTIMENTO EM EPÓXI - D = 1,90 M - BRITA COMERCIAL</v>
      </c>
    </row>
    <row r="225" spans="2:8">
      <c r="B225" s="1528">
        <v>605620</v>
      </c>
      <c r="C225" s="1529" t="s">
        <v>13174</v>
      </c>
      <c r="D225" s="1528" t="s">
        <v>3982</v>
      </c>
      <c r="E225" s="1551">
        <v>4633.91</v>
      </c>
      <c r="F225" s="1546"/>
      <c r="G225" s="1546">
        <v>605620</v>
      </c>
      <c r="H225" s="1546" t="str">
        <f t="shared" si="3"/>
        <v>BUEIRO METÁLICO COM CHAPAS MÚLTIPLAS MP 100 COM REVESTIMENTO EM EPÓXI - D = 1,90 M - BRITA PRODUZIDA</v>
      </c>
    </row>
    <row r="226" spans="2:8">
      <c r="B226" s="1526">
        <v>605709</v>
      </c>
      <c r="C226" s="1523" t="s">
        <v>13175</v>
      </c>
      <c r="D226" s="1526" t="s">
        <v>3982</v>
      </c>
      <c r="E226" s="1552">
        <v>4923.53</v>
      </c>
      <c r="F226" s="1546"/>
      <c r="G226" s="1546">
        <v>605709</v>
      </c>
      <c r="H226" s="1546" t="str">
        <f t="shared" si="3"/>
        <v>BUEIRO METÁLICO COM CHAPAS MÚLTIPLAS MP 100 COM REVESTIMENTO EM EPÓXI - D = 2,00 M - BRITA COMERCIAL</v>
      </c>
    </row>
    <row r="227" spans="2:8">
      <c r="B227" s="1528">
        <v>605621</v>
      </c>
      <c r="C227" s="1529" t="s">
        <v>13176</v>
      </c>
      <c r="D227" s="1528" t="s">
        <v>3982</v>
      </c>
      <c r="E227" s="1551">
        <v>4857.4399999999996</v>
      </c>
      <c r="F227" s="1546"/>
      <c r="G227" s="1546">
        <v>605621</v>
      </c>
      <c r="H227" s="1546" t="str">
        <f t="shared" si="3"/>
        <v>BUEIRO METÁLICO COM CHAPAS MÚLTIPLAS MP 100 COM REVESTIMENTO EM EPÓXI - D = 2,00 M - BRITA PRODUZIDA</v>
      </c>
    </row>
    <row r="228" spans="2:8">
      <c r="B228" s="1526">
        <v>605710</v>
      </c>
      <c r="C228" s="1523" t="s">
        <v>13177</v>
      </c>
      <c r="D228" s="1526" t="s">
        <v>3982</v>
      </c>
      <c r="E228" s="1552">
        <v>5286.1</v>
      </c>
      <c r="F228" s="1546"/>
      <c r="G228" s="1546">
        <v>605710</v>
      </c>
      <c r="H228" s="1546" t="str">
        <f t="shared" si="3"/>
        <v>BUEIRO METÁLICO COM CHAPAS MÚLTIPLAS MP 100 COM REVESTIMENTO EM EPÓXI - D = 2,10 M - BRITA COMERCIAL</v>
      </c>
    </row>
    <row r="229" spans="2:8">
      <c r="B229" s="1528">
        <v>605622</v>
      </c>
      <c r="C229" s="1529" t="s">
        <v>13178</v>
      </c>
      <c r="D229" s="1528" t="s">
        <v>3982</v>
      </c>
      <c r="E229" s="1551">
        <v>5217.8100000000004</v>
      </c>
      <c r="F229" s="1546"/>
      <c r="G229" s="1546">
        <v>605622</v>
      </c>
      <c r="H229" s="1546" t="str">
        <f t="shared" si="3"/>
        <v>BUEIRO METÁLICO COM CHAPAS MÚLTIPLAS MP 100 COM REVESTIMENTO EM EPÓXI - D = 2,10 M - BRITA PRODUZIDA</v>
      </c>
    </row>
    <row r="230" spans="2:8">
      <c r="B230" s="1526">
        <v>605711</v>
      </c>
      <c r="C230" s="1523" t="s">
        <v>13179</v>
      </c>
      <c r="D230" s="1526" t="s">
        <v>3982</v>
      </c>
      <c r="E230" s="1552">
        <v>5461.2</v>
      </c>
      <c r="F230" s="1546"/>
      <c r="G230" s="1546">
        <v>605711</v>
      </c>
      <c r="H230" s="1546" t="str">
        <f t="shared" si="3"/>
        <v>BUEIRO METÁLICO COM CHAPAS MÚLTIPLAS MP 100 COM REVESTIMENTO EM EPÓXI - D = 2,20 M - BRITA COMERCIAL</v>
      </c>
    </row>
    <row r="231" spans="2:8">
      <c r="B231" s="1528">
        <v>605623</v>
      </c>
      <c r="C231" s="1529" t="s">
        <v>13180</v>
      </c>
      <c r="D231" s="1528" t="s">
        <v>3982</v>
      </c>
      <c r="E231" s="1551">
        <v>5390.71</v>
      </c>
      <c r="F231" s="1546"/>
      <c r="G231" s="1546">
        <v>605623</v>
      </c>
      <c r="H231" s="1546" t="str">
        <f t="shared" si="3"/>
        <v>BUEIRO METÁLICO COM CHAPAS MÚLTIPLAS MP 100 COM REVESTIMENTO EM EPÓXI - D = 2,20 M - BRITA PRODUZIDA</v>
      </c>
    </row>
    <row r="232" spans="2:8">
      <c r="B232" s="1526">
        <v>605712</v>
      </c>
      <c r="C232" s="1523" t="s">
        <v>13181</v>
      </c>
      <c r="D232" s="1526" t="s">
        <v>3982</v>
      </c>
      <c r="E232" s="1552">
        <v>5745.64</v>
      </c>
      <c r="F232" s="1546"/>
      <c r="G232" s="1546">
        <v>605712</v>
      </c>
      <c r="H232" s="1546" t="str">
        <f t="shared" si="3"/>
        <v>BUEIRO METÁLICO COM CHAPAS MÚLTIPLAS MP 100 COM REVESTIMENTO EM EPÓXI - D = 2,30 M - BRITA COMERCIAL</v>
      </c>
    </row>
    <row r="233" spans="2:8">
      <c r="B233" s="1528">
        <v>605624</v>
      </c>
      <c r="C233" s="1529" t="s">
        <v>13182</v>
      </c>
      <c r="D233" s="1528" t="s">
        <v>3982</v>
      </c>
      <c r="E233" s="1551">
        <v>5672.94</v>
      </c>
      <c r="F233" s="1546"/>
      <c r="G233" s="1546">
        <v>605624</v>
      </c>
      <c r="H233" s="1546" t="str">
        <f t="shared" si="3"/>
        <v>BUEIRO METÁLICO COM CHAPAS MÚLTIPLAS MP 100 COM REVESTIMENTO EM EPÓXI - D = 2,30 M - BRITA PRODUZIDA</v>
      </c>
    </row>
    <row r="234" spans="2:8">
      <c r="B234" s="1526">
        <v>605713</v>
      </c>
      <c r="C234" s="1523" t="s">
        <v>13183</v>
      </c>
      <c r="D234" s="1526" t="s">
        <v>3982</v>
      </c>
      <c r="E234" s="1552">
        <v>7709.72</v>
      </c>
      <c r="F234" s="1546"/>
      <c r="G234" s="1546">
        <v>605713</v>
      </c>
      <c r="H234" s="1546" t="str">
        <f t="shared" si="3"/>
        <v>BUEIRO METÁLICO COM CHAPAS MÚLTIPLAS MP 100 COM REVESTIMENTO EM EPÓXI - D = 2,40 M - BRITA COMERCIAL</v>
      </c>
    </row>
    <row r="235" spans="2:8">
      <c r="B235" s="1528">
        <v>605625</v>
      </c>
      <c r="C235" s="1529" t="s">
        <v>13184</v>
      </c>
      <c r="D235" s="1528" t="s">
        <v>3982</v>
      </c>
      <c r="E235" s="1551">
        <v>7634.82</v>
      </c>
      <c r="F235" s="1546"/>
      <c r="G235" s="1546">
        <v>605625</v>
      </c>
      <c r="H235" s="1546" t="str">
        <f t="shared" si="3"/>
        <v>BUEIRO METÁLICO COM CHAPAS MÚLTIPLAS MP 100 COM REVESTIMENTO EM EPÓXI - D = 2,40 M - BRITA PRODUZIDA</v>
      </c>
    </row>
    <row r="236" spans="2:8">
      <c r="B236" s="1526">
        <v>605714</v>
      </c>
      <c r="C236" s="1523" t="s">
        <v>13185</v>
      </c>
      <c r="D236" s="1526" t="s">
        <v>3982</v>
      </c>
      <c r="E236" s="1552">
        <v>9709.41</v>
      </c>
      <c r="F236" s="1546"/>
      <c r="G236" s="1546">
        <v>605714</v>
      </c>
      <c r="H236" s="1546" t="str">
        <f t="shared" si="3"/>
        <v>BUEIRO METÁLICO COM CHAPAS MÚLTIPLAS MP 100 COM REVESTIMENTO EM EPÓXI - D = 2,50 M - BRITA COMERCIAL</v>
      </c>
    </row>
    <row r="237" spans="2:8">
      <c r="B237" s="1528">
        <v>605626</v>
      </c>
      <c r="C237" s="1529" t="s">
        <v>13186</v>
      </c>
      <c r="D237" s="1528" t="s">
        <v>3982</v>
      </c>
      <c r="E237" s="1551">
        <v>9632.31</v>
      </c>
      <c r="F237" s="1546"/>
      <c r="G237" s="1546">
        <v>605626</v>
      </c>
      <c r="H237" s="1546" t="str">
        <f t="shared" si="3"/>
        <v>BUEIRO METÁLICO COM CHAPAS MÚLTIPLAS MP 100 COM REVESTIMENTO EM EPÓXI - D = 2,50 M - BRITA PRODUZIDA</v>
      </c>
    </row>
    <row r="238" spans="2:8">
      <c r="B238" s="1526">
        <v>605715</v>
      </c>
      <c r="C238" s="1523" t="s">
        <v>13187</v>
      </c>
      <c r="D238" s="1526" t="s">
        <v>3982</v>
      </c>
      <c r="E238" s="1552">
        <v>10362</v>
      </c>
      <c r="F238" s="1546"/>
      <c r="G238" s="1546">
        <v>605715</v>
      </c>
      <c r="H238" s="1546" t="str">
        <f t="shared" si="3"/>
        <v>BUEIRO METÁLICO COM CHAPAS MÚLTIPLAS MP 100 COM REVESTIMENTO EM EPÓXI - D = 2,60 M - BRITA COMERCIAL</v>
      </c>
    </row>
    <row r="239" spans="2:8">
      <c r="B239" s="1528">
        <v>605627</v>
      </c>
      <c r="C239" s="1529" t="s">
        <v>13188</v>
      </c>
      <c r="D239" s="1528" t="s">
        <v>3982</v>
      </c>
      <c r="E239" s="1551">
        <v>10282.69</v>
      </c>
      <c r="F239" s="1546"/>
      <c r="G239" s="1546">
        <v>605627</v>
      </c>
      <c r="H239" s="1546" t="str">
        <f t="shared" si="3"/>
        <v>BUEIRO METÁLICO COM CHAPAS MÚLTIPLAS MP 100 COM REVESTIMENTO EM EPÓXI - D = 2,60 M - BRITA PRODUZIDA</v>
      </c>
    </row>
    <row r="240" spans="2:8">
      <c r="B240" s="1526">
        <v>605716</v>
      </c>
      <c r="C240" s="1523" t="s">
        <v>13189</v>
      </c>
      <c r="D240" s="1526" t="s">
        <v>3982</v>
      </c>
      <c r="E240" s="1552">
        <v>10737.95</v>
      </c>
      <c r="F240" s="1546"/>
      <c r="G240" s="1546">
        <v>605716</v>
      </c>
      <c r="H240" s="1546" t="str">
        <f t="shared" si="3"/>
        <v>BUEIRO METÁLICO COM CHAPAS MÚLTIPLAS MP 100 COM REVESTIMENTO EM EPÓXI - D = 2,70 M - BRITA COMERCIAL</v>
      </c>
    </row>
    <row r="241" spans="2:8">
      <c r="B241" s="1528">
        <v>605628</v>
      </c>
      <c r="C241" s="1529" t="s">
        <v>13190</v>
      </c>
      <c r="D241" s="1528" t="s">
        <v>3982</v>
      </c>
      <c r="E241" s="1551">
        <v>10656.45</v>
      </c>
      <c r="F241" s="1546"/>
      <c r="G241" s="1546">
        <v>605628</v>
      </c>
      <c r="H241" s="1546" t="str">
        <f t="shared" si="3"/>
        <v>BUEIRO METÁLICO COM CHAPAS MÚLTIPLAS MP 100 COM REVESTIMENTO EM EPÓXI - D = 2,70 M - BRITA PRODUZIDA</v>
      </c>
    </row>
    <row r="242" spans="2:8">
      <c r="B242" s="1526">
        <v>605717</v>
      </c>
      <c r="C242" s="1523" t="s">
        <v>13191</v>
      </c>
      <c r="D242" s="1526" t="s">
        <v>3982</v>
      </c>
      <c r="E242" s="1552">
        <v>11431.45</v>
      </c>
      <c r="F242" s="1546"/>
      <c r="G242" s="1546">
        <v>605717</v>
      </c>
      <c r="H242" s="1546" t="str">
        <f t="shared" si="3"/>
        <v>BUEIRO METÁLICO COM CHAPAS MÚLTIPLAS MP 100 COM REVESTIMENTO EM EPÓXI - D = 2,80 M - BRITA COMERCIAL</v>
      </c>
    </row>
    <row r="243" spans="2:8">
      <c r="B243" s="1528">
        <v>605629</v>
      </c>
      <c r="C243" s="1529" t="s">
        <v>13192</v>
      </c>
      <c r="D243" s="1528" t="s">
        <v>3982</v>
      </c>
      <c r="E243" s="1551">
        <v>11347.74</v>
      </c>
      <c r="F243" s="1546"/>
      <c r="G243" s="1546">
        <v>605629</v>
      </c>
      <c r="H243" s="1546" t="str">
        <f t="shared" si="3"/>
        <v>BUEIRO METÁLICO COM CHAPAS MÚLTIPLAS MP 100 COM REVESTIMENTO EM EPÓXI - D = 2,80 M - BRITA PRODUZIDA</v>
      </c>
    </row>
    <row r="244" spans="2:8">
      <c r="B244" s="1526">
        <v>605651</v>
      </c>
      <c r="C244" s="1523" t="s">
        <v>13193</v>
      </c>
      <c r="D244" s="1526" t="s">
        <v>3982</v>
      </c>
      <c r="E244" s="1552">
        <v>1294.5999999999999</v>
      </c>
      <c r="F244" s="1546"/>
      <c r="G244" s="1546">
        <v>605651</v>
      </c>
      <c r="H244" s="1546" t="str">
        <f t="shared" si="3"/>
        <v>BUEIRO METÁLICO COM CHAPAS MÚLTIPLAS MP 100 GALVANIZADAS - D = 0,60 M - BRITA COMERCIAL</v>
      </c>
    </row>
    <row r="245" spans="2:8">
      <c r="B245" s="1528">
        <v>605460</v>
      </c>
      <c r="C245" s="1529" t="s">
        <v>13194</v>
      </c>
      <c r="D245" s="1528" t="s">
        <v>3982</v>
      </c>
      <c r="E245" s="1551">
        <v>1271.0999999999999</v>
      </c>
      <c r="F245" s="1546"/>
      <c r="G245" s="1546">
        <v>605460</v>
      </c>
      <c r="H245" s="1546" t="str">
        <f t="shared" si="3"/>
        <v>BUEIRO METÁLICO COM CHAPAS MÚLTIPLAS MP 100 GALVANIZADAS - D = 0,60 M - BRITA PRODUZIDA</v>
      </c>
    </row>
    <row r="246" spans="2:8">
      <c r="B246" s="1526">
        <v>605652</v>
      </c>
      <c r="C246" s="1523" t="s">
        <v>13195</v>
      </c>
      <c r="D246" s="1526" t="s">
        <v>3982</v>
      </c>
      <c r="E246" s="1552">
        <v>1490.19</v>
      </c>
      <c r="F246" s="1546"/>
      <c r="G246" s="1546">
        <v>605652</v>
      </c>
      <c r="H246" s="1546" t="str">
        <f t="shared" si="3"/>
        <v>BUEIRO METÁLICO COM CHAPAS MÚLTIPLAS MP 100 GALVANIZADAS - D = 0,70 M - BRITA COMERCIAL</v>
      </c>
    </row>
    <row r="247" spans="2:8">
      <c r="B247" s="1528">
        <v>605461</v>
      </c>
      <c r="C247" s="1529" t="s">
        <v>13196</v>
      </c>
      <c r="D247" s="1528" t="s">
        <v>3982</v>
      </c>
      <c r="E247" s="1551">
        <v>1465.22</v>
      </c>
      <c r="F247" s="1546"/>
      <c r="G247" s="1546">
        <v>605461</v>
      </c>
      <c r="H247" s="1546" t="str">
        <f t="shared" si="3"/>
        <v>BUEIRO METÁLICO COM CHAPAS MÚLTIPLAS MP 100 GALVANIZADAS - D = 0,70 M - BRITA PRODUZIDA</v>
      </c>
    </row>
    <row r="248" spans="2:8">
      <c r="B248" s="1526">
        <v>605653</v>
      </c>
      <c r="C248" s="1523" t="s">
        <v>13197</v>
      </c>
      <c r="D248" s="1526" t="s">
        <v>3982</v>
      </c>
      <c r="E248" s="1552">
        <v>1685.81</v>
      </c>
      <c r="F248" s="1546"/>
      <c r="G248" s="1546">
        <v>605653</v>
      </c>
      <c r="H248" s="1546" t="str">
        <f t="shared" si="3"/>
        <v>BUEIRO METÁLICO COM CHAPAS MÚLTIPLAS MP 100 GALVANIZADAS - D = 0,80 M - BRITA COMERCIAL</v>
      </c>
    </row>
    <row r="249" spans="2:8">
      <c r="B249" s="1528">
        <v>605462</v>
      </c>
      <c r="C249" s="1529" t="s">
        <v>13198</v>
      </c>
      <c r="D249" s="1528" t="s">
        <v>3982</v>
      </c>
      <c r="E249" s="1551">
        <v>1659.37</v>
      </c>
      <c r="F249" s="1546"/>
      <c r="G249" s="1546">
        <v>605462</v>
      </c>
      <c r="H249" s="1546" t="str">
        <f t="shared" si="3"/>
        <v>BUEIRO METÁLICO COM CHAPAS MÚLTIPLAS MP 100 GALVANIZADAS - D = 0,80 M - BRITA PRODUZIDA</v>
      </c>
    </row>
    <row r="250" spans="2:8">
      <c r="B250" s="1526">
        <v>605654</v>
      </c>
      <c r="C250" s="1523" t="s">
        <v>13199</v>
      </c>
      <c r="D250" s="1526" t="s">
        <v>3982</v>
      </c>
      <c r="E250" s="1552">
        <v>1843.27</v>
      </c>
      <c r="F250" s="1546"/>
      <c r="G250" s="1546">
        <v>605654</v>
      </c>
      <c r="H250" s="1546" t="str">
        <f t="shared" si="3"/>
        <v>BUEIRO METÁLICO COM CHAPAS MÚLTIPLAS MP 100 GALVANIZADAS - D = 0,90 M - BRITA COMERCIAL</v>
      </c>
    </row>
    <row r="251" spans="2:8">
      <c r="B251" s="1528">
        <v>605463</v>
      </c>
      <c r="C251" s="1529" t="s">
        <v>13200</v>
      </c>
      <c r="D251" s="1528" t="s">
        <v>3982</v>
      </c>
      <c r="E251" s="1551">
        <v>1815.37</v>
      </c>
      <c r="F251" s="1546"/>
      <c r="G251" s="1546">
        <v>605463</v>
      </c>
      <c r="H251" s="1546" t="str">
        <f t="shared" si="3"/>
        <v>BUEIRO METÁLICO COM CHAPAS MÚLTIPLAS MP 100 GALVANIZADAS - D = 0,90 M - BRITA PRODUZIDA</v>
      </c>
    </row>
    <row r="252" spans="2:8">
      <c r="B252" s="1526">
        <v>605655</v>
      </c>
      <c r="C252" s="1523" t="s">
        <v>13201</v>
      </c>
      <c r="D252" s="1526" t="s">
        <v>3982</v>
      </c>
      <c r="E252" s="1552">
        <v>2038.83</v>
      </c>
      <c r="F252" s="1546"/>
      <c r="G252" s="1546">
        <v>605655</v>
      </c>
      <c r="H252" s="1546" t="str">
        <f t="shared" si="3"/>
        <v>BUEIRO METÁLICO COM CHAPAS MÚLTIPLAS MP 100 GALVANIZADAS - D = 1,00 M - BRITA COMERCIAL</v>
      </c>
    </row>
    <row r="253" spans="2:8">
      <c r="B253" s="1528">
        <v>605464</v>
      </c>
      <c r="C253" s="1529" t="s">
        <v>13202</v>
      </c>
      <c r="D253" s="1528" t="s">
        <v>3982</v>
      </c>
      <c r="E253" s="1551">
        <v>2009.46</v>
      </c>
      <c r="F253" s="1546"/>
      <c r="G253" s="1546">
        <v>605464</v>
      </c>
      <c r="H253" s="1546" t="str">
        <f t="shared" si="3"/>
        <v>BUEIRO METÁLICO COM CHAPAS MÚLTIPLAS MP 100 GALVANIZADAS - D = 1,00 M - BRITA PRODUZIDA</v>
      </c>
    </row>
    <row r="254" spans="2:8">
      <c r="B254" s="1526">
        <v>605656</v>
      </c>
      <c r="C254" s="1523" t="s">
        <v>13203</v>
      </c>
      <c r="D254" s="1526" t="s">
        <v>3982</v>
      </c>
      <c r="E254" s="1552">
        <v>2310.81</v>
      </c>
      <c r="F254" s="1546"/>
      <c r="G254" s="1546">
        <v>605656</v>
      </c>
      <c r="H254" s="1546" t="str">
        <f t="shared" si="3"/>
        <v>BUEIRO METÁLICO COM CHAPAS MÚLTIPLAS MP 100 GALVANIZADAS - D = 1,10 M - BRITA COMERCIAL</v>
      </c>
    </row>
    <row r="255" spans="2:8">
      <c r="B255" s="1528">
        <v>605465</v>
      </c>
      <c r="C255" s="1529" t="s">
        <v>13204</v>
      </c>
      <c r="D255" s="1528" t="s">
        <v>3982</v>
      </c>
      <c r="E255" s="1551">
        <v>2279.9699999999998</v>
      </c>
      <c r="F255" s="1546"/>
      <c r="G255" s="1546">
        <v>605465</v>
      </c>
      <c r="H255" s="1546" t="str">
        <f t="shared" si="3"/>
        <v>BUEIRO METÁLICO COM CHAPAS MÚLTIPLAS MP 100 GALVANIZADAS - D = 1,10 M - BRITA PRODUZIDA</v>
      </c>
    </row>
    <row r="256" spans="2:8">
      <c r="B256" s="1526">
        <v>605657</v>
      </c>
      <c r="C256" s="1523" t="s">
        <v>13205</v>
      </c>
      <c r="D256" s="1526" t="s">
        <v>3982</v>
      </c>
      <c r="E256" s="1552">
        <v>2468.25</v>
      </c>
      <c r="F256" s="1546"/>
      <c r="G256" s="1546">
        <v>605657</v>
      </c>
      <c r="H256" s="1546" t="str">
        <f t="shared" si="3"/>
        <v>BUEIRO METÁLICO COM CHAPAS MÚLTIPLAS MP 100 GALVANIZADAS - D = 1,20 M - BRITA COMERCIAL</v>
      </c>
    </row>
    <row r="257" spans="2:8">
      <c r="B257" s="1528">
        <v>605466</v>
      </c>
      <c r="C257" s="1529" t="s">
        <v>13206</v>
      </c>
      <c r="D257" s="1528" t="s">
        <v>3982</v>
      </c>
      <c r="E257" s="1551">
        <v>2435.9499999999998</v>
      </c>
      <c r="F257" s="1546"/>
      <c r="G257" s="1546">
        <v>605466</v>
      </c>
      <c r="H257" s="1546" t="str">
        <f t="shared" si="3"/>
        <v>BUEIRO METÁLICO COM CHAPAS MÚLTIPLAS MP 100 GALVANIZADAS - D = 1,20 M - BRITA PRODUZIDA</v>
      </c>
    </row>
    <row r="258" spans="2:8">
      <c r="B258" s="1526">
        <v>605658</v>
      </c>
      <c r="C258" s="1523" t="s">
        <v>13207</v>
      </c>
      <c r="D258" s="1526" t="s">
        <v>3982</v>
      </c>
      <c r="E258" s="1552">
        <v>2696.53</v>
      </c>
      <c r="F258" s="1546"/>
      <c r="G258" s="1546">
        <v>605658</v>
      </c>
      <c r="H258" s="1546" t="str">
        <f t="shared" si="3"/>
        <v>BUEIRO METÁLICO COM CHAPAS MÚLTIPLAS MP 100 GALVANIZADAS - D = 1,30 M - BRITA COMERCIAL</v>
      </c>
    </row>
    <row r="259" spans="2:8">
      <c r="B259" s="1528">
        <v>605467</v>
      </c>
      <c r="C259" s="1529" t="s">
        <v>13208</v>
      </c>
      <c r="D259" s="1528" t="s">
        <v>3982</v>
      </c>
      <c r="E259" s="1551">
        <v>2645.86</v>
      </c>
      <c r="F259" s="1546"/>
      <c r="G259" s="1546">
        <v>605467</v>
      </c>
      <c r="H259" s="1546" t="str">
        <f t="shared" ref="H259:H322" si="4">UPPER(C259)</f>
        <v>BUEIRO METÁLICO COM CHAPAS MÚLTIPLAS MP 100 GALVANIZADAS - D = 1,30 M - BRITA PRODUZIDA</v>
      </c>
    </row>
    <row r="260" spans="2:8">
      <c r="B260" s="1526">
        <v>605659</v>
      </c>
      <c r="C260" s="1523" t="s">
        <v>13209</v>
      </c>
      <c r="D260" s="1526" t="s">
        <v>3982</v>
      </c>
      <c r="E260" s="1552">
        <v>2812.18</v>
      </c>
      <c r="F260" s="1546"/>
      <c r="G260" s="1546">
        <v>605659</v>
      </c>
      <c r="H260" s="1546" t="str">
        <f t="shared" si="4"/>
        <v>BUEIRO METÁLICO COM CHAPAS MÚLTIPLAS MP 100 GALVANIZADAS - D = 1,40 M - BRITA COMERCIAL</v>
      </c>
    </row>
    <row r="261" spans="2:8">
      <c r="B261" s="1528">
        <v>605468</v>
      </c>
      <c r="C261" s="1529" t="s">
        <v>13210</v>
      </c>
      <c r="D261" s="1528" t="s">
        <v>3982</v>
      </c>
      <c r="E261" s="1551">
        <v>2759.31</v>
      </c>
      <c r="F261" s="1546"/>
      <c r="G261" s="1546">
        <v>605468</v>
      </c>
      <c r="H261" s="1546" t="str">
        <f t="shared" si="4"/>
        <v>BUEIRO METÁLICO COM CHAPAS MÚLTIPLAS MP 100 GALVANIZADAS - D = 1,40 M - BRITA PRODUZIDA</v>
      </c>
    </row>
    <row r="262" spans="2:8">
      <c r="B262" s="1526">
        <v>605660</v>
      </c>
      <c r="C262" s="1523" t="s">
        <v>13211</v>
      </c>
      <c r="D262" s="1526" t="s">
        <v>3982</v>
      </c>
      <c r="E262" s="1552">
        <v>3057.04</v>
      </c>
      <c r="F262" s="1546"/>
      <c r="G262" s="1546">
        <v>605660</v>
      </c>
      <c r="H262" s="1546" t="str">
        <f t="shared" si="4"/>
        <v>BUEIRO METÁLICO COM CHAPAS MÚLTIPLAS MP 100 GALVANIZADAS - D = 1,50 M - BRITA COMERCIAL</v>
      </c>
    </row>
    <row r="263" spans="2:8">
      <c r="B263" s="1528">
        <v>605469</v>
      </c>
      <c r="C263" s="1529" t="s">
        <v>13212</v>
      </c>
      <c r="D263" s="1528" t="s">
        <v>3982</v>
      </c>
      <c r="E263" s="1551">
        <v>3001.97</v>
      </c>
      <c r="F263" s="1546"/>
      <c r="G263" s="1546">
        <v>605469</v>
      </c>
      <c r="H263" s="1546" t="str">
        <f t="shared" si="4"/>
        <v>BUEIRO METÁLICO COM CHAPAS MÚLTIPLAS MP 100 GALVANIZADAS - D = 1,50 M - BRITA PRODUZIDA</v>
      </c>
    </row>
    <row r="264" spans="2:8">
      <c r="B264" s="1526">
        <v>605661</v>
      </c>
      <c r="C264" s="1523" t="s">
        <v>13213</v>
      </c>
      <c r="D264" s="1526" t="s">
        <v>3982</v>
      </c>
      <c r="E264" s="1552">
        <v>3259.63</v>
      </c>
      <c r="F264" s="1546"/>
      <c r="G264" s="1546">
        <v>605661</v>
      </c>
      <c r="H264" s="1546" t="str">
        <f t="shared" si="4"/>
        <v>BUEIRO METÁLICO COM CHAPAS MÚLTIPLAS MP 100 GALVANIZADAS - D = 1,60 M - BRITA COMERCIAL</v>
      </c>
    </row>
    <row r="265" spans="2:8">
      <c r="B265" s="1528">
        <v>605470</v>
      </c>
      <c r="C265" s="1529" t="s">
        <v>13214</v>
      </c>
      <c r="D265" s="1528" t="s">
        <v>3982</v>
      </c>
      <c r="E265" s="1551">
        <v>3202.35</v>
      </c>
      <c r="F265" s="1546"/>
      <c r="G265" s="1546">
        <v>605470</v>
      </c>
      <c r="H265" s="1546" t="str">
        <f t="shared" si="4"/>
        <v>BUEIRO METÁLICO COM CHAPAS MÚLTIPLAS MP 100 GALVANIZADAS - D = 1,60 M - BRITA PRODUZIDA</v>
      </c>
    </row>
    <row r="266" spans="2:8">
      <c r="B266" s="1526">
        <v>605662</v>
      </c>
      <c r="C266" s="1523" t="s">
        <v>13215</v>
      </c>
      <c r="D266" s="1526" t="s">
        <v>3982</v>
      </c>
      <c r="E266" s="1552">
        <v>3425.17</v>
      </c>
      <c r="F266" s="1546"/>
      <c r="G266" s="1546">
        <v>605662</v>
      </c>
      <c r="H266" s="1546" t="str">
        <f t="shared" si="4"/>
        <v>BUEIRO METÁLICO COM CHAPAS MÚLTIPLAS MP 100 GALVANIZADAS - D = 1,70 M - BRITA COMERCIAL</v>
      </c>
    </row>
    <row r="267" spans="2:8">
      <c r="B267" s="1528">
        <v>605471</v>
      </c>
      <c r="C267" s="1529" t="s">
        <v>13216</v>
      </c>
      <c r="D267" s="1528" t="s">
        <v>3982</v>
      </c>
      <c r="E267" s="1551">
        <v>3365.7</v>
      </c>
      <c r="F267" s="1546"/>
      <c r="G267" s="1546">
        <v>605471</v>
      </c>
      <c r="H267" s="1546" t="str">
        <f t="shared" si="4"/>
        <v>BUEIRO METÁLICO COM CHAPAS MÚLTIPLAS MP 100 GALVANIZADAS - D = 1,70 M - BRITA PRODUZIDA</v>
      </c>
    </row>
    <row r="268" spans="2:8">
      <c r="B268" s="1526">
        <v>605663</v>
      </c>
      <c r="C268" s="1523" t="s">
        <v>13217</v>
      </c>
      <c r="D268" s="1526" t="s">
        <v>3982</v>
      </c>
      <c r="E268" s="1552">
        <v>3801.52</v>
      </c>
      <c r="F268" s="1546"/>
      <c r="G268" s="1546">
        <v>605663</v>
      </c>
      <c r="H268" s="1546" t="str">
        <f t="shared" si="4"/>
        <v>BUEIRO METÁLICO COM CHAPAS MÚLTIPLAS MP 100 GALVANIZADAS - D = 1,80 M - BRITA COMERCIAL</v>
      </c>
    </row>
    <row r="269" spans="2:8">
      <c r="B269" s="1528">
        <v>605472</v>
      </c>
      <c r="C269" s="1529" t="s">
        <v>13218</v>
      </c>
      <c r="D269" s="1528" t="s">
        <v>3982</v>
      </c>
      <c r="E269" s="1551">
        <v>3739.84</v>
      </c>
      <c r="F269" s="1546"/>
      <c r="G269" s="1546">
        <v>605472</v>
      </c>
      <c r="H269" s="1546" t="str">
        <f t="shared" si="4"/>
        <v>BUEIRO METÁLICO COM CHAPAS MÚLTIPLAS MP 100 GALVANIZADAS - D = 1,80 M - BRITA PRODUZIDA</v>
      </c>
    </row>
    <row r="270" spans="2:8">
      <c r="B270" s="1526">
        <v>605664</v>
      </c>
      <c r="C270" s="1523" t="s">
        <v>13219</v>
      </c>
      <c r="D270" s="1526" t="s">
        <v>3982</v>
      </c>
      <c r="E270" s="1552">
        <v>4472.4399999999996</v>
      </c>
      <c r="F270" s="1546"/>
      <c r="G270" s="1546">
        <v>605664</v>
      </c>
      <c r="H270" s="1546" t="str">
        <f t="shared" si="4"/>
        <v>BUEIRO METÁLICO COM CHAPAS MÚLTIPLAS MP 100 GALVANIZADAS - D = 1,90 M - BRITA COMERCIAL</v>
      </c>
    </row>
    <row r="271" spans="2:8">
      <c r="B271" s="1528">
        <v>605473</v>
      </c>
      <c r="C271" s="1529" t="s">
        <v>13220</v>
      </c>
      <c r="D271" s="1528" t="s">
        <v>3982</v>
      </c>
      <c r="E271" s="1551">
        <v>4408.55</v>
      </c>
      <c r="F271" s="1546"/>
      <c r="G271" s="1546">
        <v>605473</v>
      </c>
      <c r="H271" s="1546" t="str">
        <f t="shared" si="4"/>
        <v>BUEIRO METÁLICO COM CHAPAS MÚLTIPLAS MP 100 GALVANIZADAS - D = 1,90 M - BRITA PRODUZIDA</v>
      </c>
    </row>
    <row r="272" spans="2:8">
      <c r="B272" s="1526">
        <v>605665</v>
      </c>
      <c r="C272" s="1523" t="s">
        <v>13221</v>
      </c>
      <c r="D272" s="1526" t="s">
        <v>3982</v>
      </c>
      <c r="E272" s="1552">
        <v>4686</v>
      </c>
      <c r="F272" s="1546"/>
      <c r="G272" s="1546">
        <v>605665</v>
      </c>
      <c r="H272" s="1546" t="str">
        <f t="shared" si="4"/>
        <v>BUEIRO METÁLICO COM CHAPAS MÚLTIPLAS MP 100 GALVANIZADAS - D = 2,00 M - BRITA COMERCIAL</v>
      </c>
    </row>
    <row r="273" spans="2:8">
      <c r="B273" s="1528">
        <v>605474</v>
      </c>
      <c r="C273" s="1529" t="s">
        <v>13222</v>
      </c>
      <c r="D273" s="1528" t="s">
        <v>3982</v>
      </c>
      <c r="E273" s="1551">
        <v>4619.91</v>
      </c>
      <c r="F273" s="1546"/>
      <c r="G273" s="1546">
        <v>605474</v>
      </c>
      <c r="H273" s="1546" t="str">
        <f t="shared" si="4"/>
        <v>BUEIRO METÁLICO COM CHAPAS MÚLTIPLAS MP 100 GALVANIZADAS - D = 2,00 M - BRITA PRODUZIDA</v>
      </c>
    </row>
    <row r="274" spans="2:8">
      <c r="B274" s="1526">
        <v>605666</v>
      </c>
      <c r="C274" s="1523" t="s">
        <v>13223</v>
      </c>
      <c r="D274" s="1526" t="s">
        <v>3982</v>
      </c>
      <c r="E274" s="1552">
        <v>5032.33</v>
      </c>
      <c r="F274" s="1546"/>
      <c r="G274" s="1546">
        <v>605666</v>
      </c>
      <c r="H274" s="1546" t="str">
        <f t="shared" si="4"/>
        <v>BUEIRO METÁLICO COM CHAPAS MÚLTIPLAS MP 100 GALVANIZADAS - D = 2,10 M - BRITA COMERCIAL</v>
      </c>
    </row>
    <row r="275" spans="2:8">
      <c r="B275" s="1528">
        <v>605475</v>
      </c>
      <c r="C275" s="1529" t="s">
        <v>13224</v>
      </c>
      <c r="D275" s="1528" t="s">
        <v>3982</v>
      </c>
      <c r="E275" s="1551">
        <v>4964.04</v>
      </c>
      <c r="F275" s="1546"/>
      <c r="G275" s="1546">
        <v>605475</v>
      </c>
      <c r="H275" s="1546" t="str">
        <f t="shared" si="4"/>
        <v>BUEIRO METÁLICO COM CHAPAS MÚLTIPLAS MP 100 GALVANIZADAS - D = 2,10 M - BRITA PRODUZIDA</v>
      </c>
    </row>
    <row r="276" spans="2:8">
      <c r="B276" s="1526">
        <v>605667</v>
      </c>
      <c r="C276" s="1523" t="s">
        <v>13225</v>
      </c>
      <c r="D276" s="1526" t="s">
        <v>3982</v>
      </c>
      <c r="E276" s="1552">
        <v>5201.34</v>
      </c>
      <c r="F276" s="1546"/>
      <c r="G276" s="1546">
        <v>605667</v>
      </c>
      <c r="H276" s="1546" t="str">
        <f t="shared" si="4"/>
        <v>BUEIRO METÁLICO COM CHAPAS MÚLTIPLAS MP 100 GALVANIZADAS - D = 2,20 M - BRITA COMERCIAL</v>
      </c>
    </row>
    <row r="277" spans="2:8">
      <c r="B277" s="1528">
        <v>605476</v>
      </c>
      <c r="C277" s="1529" t="s">
        <v>13226</v>
      </c>
      <c r="D277" s="1528" t="s">
        <v>3982</v>
      </c>
      <c r="E277" s="1551">
        <v>5130.8500000000004</v>
      </c>
      <c r="F277" s="1546"/>
      <c r="G277" s="1546">
        <v>605476</v>
      </c>
      <c r="H277" s="1546" t="str">
        <f t="shared" si="4"/>
        <v>BUEIRO METÁLICO COM CHAPAS MÚLTIPLAS MP 100 GALVANIZADAS - D = 2,20 M - BRITA PRODUZIDA</v>
      </c>
    </row>
    <row r="278" spans="2:8">
      <c r="B278" s="1526">
        <v>605668</v>
      </c>
      <c r="C278" s="1523" t="s">
        <v>13227</v>
      </c>
      <c r="D278" s="1526" t="s">
        <v>3982</v>
      </c>
      <c r="E278" s="1552">
        <v>5475.63</v>
      </c>
      <c r="F278" s="1546"/>
      <c r="G278" s="1546">
        <v>605668</v>
      </c>
      <c r="H278" s="1546" t="str">
        <f t="shared" si="4"/>
        <v>BUEIRO METÁLICO COM CHAPAS MÚLTIPLAS MP 100 GALVANIZADAS - D = 2,30 M - BRITA COMERCIAL</v>
      </c>
    </row>
    <row r="279" spans="2:8">
      <c r="B279" s="1528">
        <v>605477</v>
      </c>
      <c r="C279" s="1529" t="s">
        <v>13228</v>
      </c>
      <c r="D279" s="1528" t="s">
        <v>3982</v>
      </c>
      <c r="E279" s="1551">
        <v>5402.93</v>
      </c>
      <c r="F279" s="1546"/>
      <c r="G279" s="1546">
        <v>605477</v>
      </c>
      <c r="H279" s="1546" t="str">
        <f t="shared" si="4"/>
        <v>BUEIRO METÁLICO COM CHAPAS MÚLTIPLAS MP 100 GALVANIZADAS - D = 2,30 M - BRITA PRODUZIDA</v>
      </c>
    </row>
    <row r="280" spans="2:8">
      <c r="B280" s="1526">
        <v>605669</v>
      </c>
      <c r="C280" s="1523" t="s">
        <v>13229</v>
      </c>
      <c r="D280" s="1526" t="s">
        <v>3982</v>
      </c>
      <c r="E280" s="1552">
        <v>7219.83</v>
      </c>
      <c r="F280" s="1546"/>
      <c r="G280" s="1546">
        <v>605669</v>
      </c>
      <c r="H280" s="1546" t="str">
        <f t="shared" si="4"/>
        <v>BUEIRO METÁLICO COM CHAPAS MÚLTIPLAS MP 100 GALVANIZADAS - D = 2,40 M - BRITA COMERCIAL</v>
      </c>
    </row>
    <row r="281" spans="2:8">
      <c r="B281" s="1528">
        <v>605478</v>
      </c>
      <c r="C281" s="1529" t="s">
        <v>13230</v>
      </c>
      <c r="D281" s="1528" t="s">
        <v>3982</v>
      </c>
      <c r="E281" s="1551">
        <v>7144.93</v>
      </c>
      <c r="F281" s="1546"/>
      <c r="G281" s="1546">
        <v>605478</v>
      </c>
      <c r="H281" s="1546" t="str">
        <f t="shared" si="4"/>
        <v>BUEIRO METÁLICO COM CHAPAS MÚLTIPLAS MP 100 GALVANIZADAS - D = 2,40 M - BRITA PRODUZIDA</v>
      </c>
    </row>
    <row r="282" spans="2:8">
      <c r="B282" s="1526">
        <v>605670</v>
      </c>
      <c r="C282" s="1523" t="s">
        <v>13231</v>
      </c>
      <c r="D282" s="1526" t="s">
        <v>3982</v>
      </c>
      <c r="E282" s="1552">
        <v>9080.7800000000007</v>
      </c>
      <c r="F282" s="1546"/>
      <c r="G282" s="1546">
        <v>605670</v>
      </c>
      <c r="H282" s="1546" t="str">
        <f t="shared" si="4"/>
        <v>BUEIRO METÁLICO COM CHAPAS MÚLTIPLAS MP 100 GALVANIZADAS - D = 2,50 M - BRITA COMERCIAL</v>
      </c>
    </row>
    <row r="283" spans="2:8">
      <c r="B283" s="1528">
        <v>605479</v>
      </c>
      <c r="C283" s="1529" t="s">
        <v>13232</v>
      </c>
      <c r="D283" s="1528" t="s">
        <v>3982</v>
      </c>
      <c r="E283" s="1551">
        <v>9003.68</v>
      </c>
      <c r="F283" s="1546"/>
      <c r="G283" s="1546">
        <v>605479</v>
      </c>
      <c r="H283" s="1546" t="str">
        <f t="shared" si="4"/>
        <v>BUEIRO METÁLICO COM CHAPAS MÚLTIPLAS MP 100 GALVANIZADAS - D = 2,50 M - BRITA PRODUZIDA</v>
      </c>
    </row>
    <row r="284" spans="2:8">
      <c r="B284" s="1526">
        <v>605671</v>
      </c>
      <c r="C284" s="1523" t="s">
        <v>13233</v>
      </c>
      <c r="D284" s="1526" t="s">
        <v>3982</v>
      </c>
      <c r="E284" s="1552">
        <v>9697.58</v>
      </c>
      <c r="F284" s="1546"/>
      <c r="G284" s="1546">
        <v>605671</v>
      </c>
      <c r="H284" s="1546" t="str">
        <f t="shared" si="4"/>
        <v>BUEIRO METÁLICO COM CHAPAS MÚLTIPLAS MP 100 GALVANIZADAS - D = 2,60 M - BRITA COMERCIAL</v>
      </c>
    </row>
    <row r="285" spans="2:8">
      <c r="B285" s="1528">
        <v>605480</v>
      </c>
      <c r="C285" s="1529" t="s">
        <v>13234</v>
      </c>
      <c r="D285" s="1528" t="s">
        <v>3982</v>
      </c>
      <c r="E285" s="1551">
        <v>9618.2800000000007</v>
      </c>
      <c r="F285" s="1546"/>
      <c r="G285" s="1546">
        <v>605480</v>
      </c>
      <c r="H285" s="1546" t="str">
        <f t="shared" si="4"/>
        <v>BUEIRO METÁLICO COM CHAPAS MÚLTIPLAS MP 100 GALVANIZADAS - D = 2,60 M - BRITA PRODUZIDA</v>
      </c>
    </row>
    <row r="286" spans="2:8">
      <c r="B286" s="1526">
        <v>605672</v>
      </c>
      <c r="C286" s="1523" t="s">
        <v>13235</v>
      </c>
      <c r="D286" s="1526" t="s">
        <v>3982</v>
      </c>
      <c r="E286" s="1552">
        <v>10060.76</v>
      </c>
      <c r="F286" s="1546"/>
      <c r="G286" s="1546">
        <v>605672</v>
      </c>
      <c r="H286" s="1546" t="str">
        <f t="shared" si="4"/>
        <v>BUEIRO METÁLICO COM CHAPAS MÚLTIPLAS MP 100 GALVANIZADAS - D = 2,70 M - BRITA COMERCIAL</v>
      </c>
    </row>
    <row r="287" spans="2:8">
      <c r="B287" s="1528">
        <v>605481</v>
      </c>
      <c r="C287" s="1529" t="s">
        <v>13236</v>
      </c>
      <c r="D287" s="1528" t="s">
        <v>3982</v>
      </c>
      <c r="E287" s="1551">
        <v>9979.26</v>
      </c>
      <c r="F287" s="1546" t="s">
        <v>16700</v>
      </c>
      <c r="G287" s="1546">
        <v>605481</v>
      </c>
      <c r="H287" s="1546" t="str">
        <f t="shared" si="4"/>
        <v>BUEIRO METÁLICO COM CHAPAS MÚLTIPLAS MP 100 GALVANIZADAS - D = 2,70 M - BRITA PRODUZIDA</v>
      </c>
    </row>
    <row r="288" spans="2:8">
      <c r="B288" s="1526">
        <v>605673</v>
      </c>
      <c r="C288" s="1523" t="s">
        <v>13237</v>
      </c>
      <c r="D288" s="1526" t="s">
        <v>3982</v>
      </c>
      <c r="E288" s="1552">
        <v>10721.04</v>
      </c>
      <c r="F288" s="1546"/>
      <c r="G288" s="1546">
        <v>605673</v>
      </c>
      <c r="H288" s="1546" t="str">
        <f t="shared" si="4"/>
        <v>BUEIRO METÁLICO COM CHAPAS MÚLTIPLAS MP 100 GALVANIZADAS - D = 2,80 M - BRITA COMERCIAL</v>
      </c>
    </row>
    <row r="289" spans="2:8">
      <c r="B289" s="1528">
        <v>605482</v>
      </c>
      <c r="C289" s="1529" t="s">
        <v>13238</v>
      </c>
      <c r="D289" s="1528" t="s">
        <v>3982</v>
      </c>
      <c r="E289" s="1551">
        <v>10637.33</v>
      </c>
      <c r="F289" s="1546"/>
      <c r="G289" s="1546">
        <v>605482</v>
      </c>
      <c r="H289" s="1546" t="str">
        <f t="shared" si="4"/>
        <v>BUEIRO METÁLICO COM CHAPAS MÚLTIPLAS MP 100 GALVANIZADAS - D = 2,80 M - BRITA PRODUZIDA</v>
      </c>
    </row>
    <row r="290" spans="2:8">
      <c r="B290" s="1526">
        <v>605718</v>
      </c>
      <c r="C290" s="1523" t="s">
        <v>13239</v>
      </c>
      <c r="D290" s="1526" t="s">
        <v>3982</v>
      </c>
      <c r="E290" s="1552">
        <v>6414.25</v>
      </c>
      <c r="F290" s="1546"/>
      <c r="G290" s="1546">
        <v>605718</v>
      </c>
      <c r="H290" s="1546" t="str">
        <f t="shared" si="4"/>
        <v>BUEIRO METÁLICO COM CHAPAS MÚLTIPLAS MP 152 COM REVESTIMENTO EM EPÓXI - D = 1,50 M - BRITA COMERCIAL</v>
      </c>
    </row>
    <row r="291" spans="2:8">
      <c r="B291" s="1528">
        <v>605630</v>
      </c>
      <c r="C291" s="1529" t="s">
        <v>13240</v>
      </c>
      <c r="D291" s="1528" t="s">
        <v>3982</v>
      </c>
      <c r="E291" s="1551">
        <v>6359.17</v>
      </c>
      <c r="F291" s="1546"/>
      <c r="G291" s="1546">
        <v>605630</v>
      </c>
      <c r="H291" s="1546" t="str">
        <f t="shared" si="4"/>
        <v>BUEIRO METÁLICO COM CHAPAS MÚLTIPLAS MP 152 COM REVESTIMENTO EM EPÓXI - D = 1,50 M - BRITA PRODUZIDA</v>
      </c>
    </row>
    <row r="292" spans="2:8">
      <c r="B292" s="1526">
        <v>605719</v>
      </c>
      <c r="C292" s="1523" t="s">
        <v>13241</v>
      </c>
      <c r="D292" s="1526" t="s">
        <v>3982</v>
      </c>
      <c r="E292" s="1552">
        <v>7935.05</v>
      </c>
      <c r="F292" s="1546"/>
      <c r="G292" s="1546">
        <v>605719</v>
      </c>
      <c r="H292" s="1546" t="str">
        <f t="shared" si="4"/>
        <v>BUEIRO METÁLICO COM CHAPAS MÚLTIPLAS MP 152 COM REVESTIMENTO EM EPÓXI - D = 1,80 M - BRITA COMERCIAL</v>
      </c>
    </row>
    <row r="293" spans="2:8">
      <c r="B293" s="1528">
        <v>605631</v>
      </c>
      <c r="C293" s="1529" t="s">
        <v>13242</v>
      </c>
      <c r="D293" s="1528" t="s">
        <v>3982</v>
      </c>
      <c r="E293" s="1551">
        <v>7873.37</v>
      </c>
      <c r="F293" s="1546"/>
      <c r="G293" s="1546">
        <v>605631</v>
      </c>
      <c r="H293" s="1546" t="str">
        <f t="shared" si="4"/>
        <v>BUEIRO METÁLICO COM CHAPAS MÚLTIPLAS MP 152 COM REVESTIMENTO EM EPÓXI - D = 1,80 M - BRITA PRODUZIDA</v>
      </c>
    </row>
    <row r="294" spans="2:8">
      <c r="B294" s="1526">
        <v>605720</v>
      </c>
      <c r="C294" s="1523" t="s">
        <v>13243</v>
      </c>
      <c r="D294" s="1526" t="s">
        <v>3982</v>
      </c>
      <c r="E294" s="1552">
        <v>8300.16</v>
      </c>
      <c r="F294" s="1546"/>
      <c r="G294" s="1546">
        <v>605720</v>
      </c>
      <c r="H294" s="1546" t="str">
        <f t="shared" si="4"/>
        <v>BUEIRO METÁLICO COM CHAPAS MÚLTIPLAS MP 152 COM REVESTIMENTO EM EPÓXI - D = 1,90 M - BRITA COMERCIAL</v>
      </c>
    </row>
    <row r="295" spans="2:8">
      <c r="B295" s="1528">
        <v>605632</v>
      </c>
      <c r="C295" s="1529" t="s">
        <v>13244</v>
      </c>
      <c r="D295" s="1528" t="s">
        <v>3982</v>
      </c>
      <c r="E295" s="1551">
        <v>8236.2800000000007</v>
      </c>
      <c r="F295" s="1546"/>
      <c r="G295" s="1546">
        <v>605632</v>
      </c>
      <c r="H295" s="1546" t="str">
        <f t="shared" si="4"/>
        <v>BUEIRO METÁLICO COM CHAPAS MÚLTIPLAS MP 152 COM REVESTIMENTO EM EPÓXI - D = 1,90 M - BRITA PRODUZIDA</v>
      </c>
    </row>
    <row r="296" spans="2:8">
      <c r="B296" s="1526">
        <v>605721</v>
      </c>
      <c r="C296" s="1523" t="s">
        <v>13245</v>
      </c>
      <c r="D296" s="1526" t="s">
        <v>3982</v>
      </c>
      <c r="E296" s="1552">
        <v>9279.5400000000009</v>
      </c>
      <c r="F296" s="1546"/>
      <c r="G296" s="1546">
        <v>605721</v>
      </c>
      <c r="H296" s="1546" t="str">
        <f t="shared" si="4"/>
        <v>BUEIRO METÁLICO COM CHAPAS MÚLTIPLAS MP 152 COM REVESTIMENTO EM EPÓXI - D = 2,15 M - BRITA COMERCIAL</v>
      </c>
    </row>
    <row r="297" spans="2:8">
      <c r="B297" s="1528">
        <v>605633</v>
      </c>
      <c r="C297" s="1529" t="s">
        <v>13246</v>
      </c>
      <c r="D297" s="1528" t="s">
        <v>3982</v>
      </c>
      <c r="E297" s="1551">
        <v>9210.14</v>
      </c>
      <c r="F297" s="1546"/>
      <c r="G297" s="1546">
        <v>605633</v>
      </c>
      <c r="H297" s="1546" t="str">
        <f t="shared" si="4"/>
        <v>BUEIRO METÁLICO COM CHAPAS MÚLTIPLAS MP 152 COM REVESTIMENTO EM EPÓXI - D = 2,15 M - BRITA PRODUZIDA</v>
      </c>
    </row>
    <row r="298" spans="2:8">
      <c r="B298" s="1526">
        <v>605722</v>
      </c>
      <c r="C298" s="1523" t="s">
        <v>13247</v>
      </c>
      <c r="D298" s="1526" t="s">
        <v>3982</v>
      </c>
      <c r="E298" s="1552">
        <v>9829.31</v>
      </c>
      <c r="F298" s="1546"/>
      <c r="G298" s="1546">
        <v>605722</v>
      </c>
      <c r="H298" s="1546" t="str">
        <f t="shared" si="4"/>
        <v>BUEIRO METÁLICO COM CHAPAS MÚLTIPLAS MP 152 COM REVESTIMENTO EM EPÓXI - D = 2,30 M - BRITA COMERCIAL</v>
      </c>
    </row>
    <row r="299" spans="2:8">
      <c r="B299" s="1528">
        <v>605634</v>
      </c>
      <c r="C299" s="1529" t="s">
        <v>13248</v>
      </c>
      <c r="D299" s="1528" t="s">
        <v>3982</v>
      </c>
      <c r="E299" s="1551">
        <v>9756.6200000000008</v>
      </c>
      <c r="F299" s="1546"/>
      <c r="G299" s="1546">
        <v>605634</v>
      </c>
      <c r="H299" s="1546" t="str">
        <f t="shared" si="4"/>
        <v>BUEIRO METÁLICO COM CHAPAS MÚLTIPLAS MP 152 COM REVESTIMENTO EM EPÓXI - D = 2,30 M - BRITA PRODUZIDA</v>
      </c>
    </row>
    <row r="300" spans="2:8">
      <c r="B300" s="1526">
        <v>605723</v>
      </c>
      <c r="C300" s="1523" t="s">
        <v>13249</v>
      </c>
      <c r="D300" s="1526" t="s">
        <v>3982</v>
      </c>
      <c r="E300" s="1552">
        <v>11494.11</v>
      </c>
      <c r="F300" s="1546"/>
      <c r="G300" s="1546">
        <v>605723</v>
      </c>
      <c r="H300" s="1546" t="str">
        <f t="shared" si="4"/>
        <v>BUEIRO METÁLICO COM CHAPAS MÚLTIPLAS MP 152 COM REVESTIMENTO EM EPÓXI - D = 2,65 M - BRITA COMERCIAL</v>
      </c>
    </row>
    <row r="301" spans="2:8">
      <c r="B301" s="1528">
        <v>605635</v>
      </c>
      <c r="C301" s="1529" t="s">
        <v>13250</v>
      </c>
      <c r="D301" s="1528" t="s">
        <v>3982</v>
      </c>
      <c r="E301" s="1551">
        <v>11413.7</v>
      </c>
      <c r="F301" s="1546"/>
      <c r="G301" s="1546">
        <v>605635</v>
      </c>
      <c r="H301" s="1546" t="str">
        <f t="shared" si="4"/>
        <v>BUEIRO METÁLICO COM CHAPAS MÚLTIPLAS MP 152 COM REVESTIMENTO EM EPÓXI - D = 2,65 M - BRITA PRODUZIDA</v>
      </c>
    </row>
    <row r="302" spans="2:8">
      <c r="B302" s="1526">
        <v>605724</v>
      </c>
      <c r="C302" s="1523" t="s">
        <v>13251</v>
      </c>
      <c r="D302" s="1526" t="s">
        <v>3982</v>
      </c>
      <c r="E302" s="1552">
        <v>13099.3</v>
      </c>
      <c r="F302" s="1546"/>
      <c r="G302" s="1546">
        <v>605724</v>
      </c>
      <c r="H302" s="1546" t="str">
        <f t="shared" si="4"/>
        <v>BUEIRO METÁLICO COM CHAPAS MÚLTIPLAS MP 152 COM REVESTIMENTO EM EPÓXI - D = 3,05 M - BRITA COMERCIAL</v>
      </c>
    </row>
    <row r="303" spans="2:8">
      <c r="B303" s="1528">
        <v>605636</v>
      </c>
      <c r="C303" s="1529" t="s">
        <v>13252</v>
      </c>
      <c r="D303" s="1528" t="s">
        <v>3982</v>
      </c>
      <c r="E303" s="1551">
        <v>12988.05</v>
      </c>
      <c r="F303" s="1546"/>
      <c r="G303" s="1546">
        <v>605636</v>
      </c>
      <c r="H303" s="1546" t="str">
        <f t="shared" si="4"/>
        <v>BUEIRO METÁLICO COM CHAPAS MÚLTIPLAS MP 152 COM REVESTIMENTO EM EPÓXI - D = 3,05 M - BRITA PRODUZIDA</v>
      </c>
    </row>
    <row r="304" spans="2:8">
      <c r="B304" s="1526">
        <v>605725</v>
      </c>
      <c r="C304" s="1523" t="s">
        <v>13253</v>
      </c>
      <c r="D304" s="1526" t="s">
        <v>3982</v>
      </c>
      <c r="E304" s="1552">
        <v>13934.98</v>
      </c>
      <c r="F304" s="1546"/>
      <c r="G304" s="1546">
        <v>605725</v>
      </c>
      <c r="H304" s="1546" t="str">
        <f t="shared" si="4"/>
        <v>BUEIRO METÁLICO COM CHAPAS MÚLTIPLAS MP 152 COM REVESTIMENTO EM EPÓXI - D = 3,20 M - BRITA COMERCIAL</v>
      </c>
    </row>
    <row r="305" spans="2:8">
      <c r="B305" s="1528">
        <v>605637</v>
      </c>
      <c r="C305" s="1529" t="s">
        <v>13254</v>
      </c>
      <c r="D305" s="1528" t="s">
        <v>3982</v>
      </c>
      <c r="E305" s="1551">
        <v>13820.43</v>
      </c>
      <c r="F305" s="1546"/>
      <c r="G305" s="1546">
        <v>605637</v>
      </c>
      <c r="H305" s="1546" t="str">
        <f t="shared" si="4"/>
        <v>BUEIRO METÁLICO COM CHAPAS MÚLTIPLAS MP 152 COM REVESTIMENTO EM EPÓXI - D = 3,20 M - BRITA PRODUZIDA</v>
      </c>
    </row>
    <row r="306" spans="2:8">
      <c r="B306" s="1526">
        <v>605726</v>
      </c>
      <c r="C306" s="1523" t="s">
        <v>13255</v>
      </c>
      <c r="D306" s="1526" t="s">
        <v>3982</v>
      </c>
      <c r="E306" s="1552">
        <v>14749.87</v>
      </c>
      <c r="F306" s="1546"/>
      <c r="G306" s="1546">
        <v>605726</v>
      </c>
      <c r="H306" s="1546" t="str">
        <f t="shared" si="4"/>
        <v>BUEIRO METÁLICO COM CHAPAS MÚLTIPLAS MP 152 COM REVESTIMENTO EM EPÓXI - D = 3,40 M - BRITA COMERCIAL</v>
      </c>
    </row>
    <row r="307" spans="2:8">
      <c r="B307" s="1528">
        <v>605638</v>
      </c>
      <c r="C307" s="1529" t="s">
        <v>13256</v>
      </c>
      <c r="D307" s="1528" t="s">
        <v>3982</v>
      </c>
      <c r="E307" s="1551">
        <v>14630.91</v>
      </c>
      <c r="F307" s="1546"/>
      <c r="G307" s="1546">
        <v>605638</v>
      </c>
      <c r="H307" s="1546" t="str">
        <f t="shared" si="4"/>
        <v>BUEIRO METÁLICO COM CHAPAS MÚLTIPLAS MP 152 COM REVESTIMENTO EM EPÓXI - D = 3,40 M - BRITA PRODUZIDA</v>
      </c>
    </row>
    <row r="308" spans="2:8">
      <c r="B308" s="1526">
        <v>605727</v>
      </c>
      <c r="C308" s="1523" t="s">
        <v>13257</v>
      </c>
      <c r="D308" s="1526" t="s">
        <v>3982</v>
      </c>
      <c r="E308" s="1552">
        <v>15811.4</v>
      </c>
      <c r="F308" s="1546"/>
      <c r="G308" s="1546">
        <v>605727</v>
      </c>
      <c r="H308" s="1546" t="str">
        <f t="shared" si="4"/>
        <v>BUEIRO METÁLICO COM CHAPAS MÚLTIPLAS MP 152 COM REVESTIMENTO EM EPÓXI - D = 3,65 M - BRITA COMERCIAL</v>
      </c>
    </row>
    <row r="309" spans="2:8">
      <c r="B309" s="1528">
        <v>605639</v>
      </c>
      <c r="C309" s="1529" t="s">
        <v>13258</v>
      </c>
      <c r="D309" s="1528" t="s">
        <v>3982</v>
      </c>
      <c r="E309" s="1551">
        <v>15686.94</v>
      </c>
      <c r="F309" s="1546"/>
      <c r="G309" s="1546">
        <v>605639</v>
      </c>
      <c r="H309" s="1546" t="str">
        <f t="shared" si="4"/>
        <v>BUEIRO METÁLICO COM CHAPAS MÚLTIPLAS MP 152 COM REVESTIMENTO EM EPÓXI - D = 3,65 M - BRITA PRODUZIDA</v>
      </c>
    </row>
    <row r="310" spans="2:8">
      <c r="B310" s="1526">
        <v>605728</v>
      </c>
      <c r="C310" s="1523" t="s">
        <v>13259</v>
      </c>
      <c r="D310" s="1526" t="s">
        <v>3982</v>
      </c>
      <c r="E310" s="1552">
        <v>16398.990000000002</v>
      </c>
      <c r="F310" s="1546"/>
      <c r="G310" s="1546">
        <v>605728</v>
      </c>
      <c r="H310" s="1546" t="str">
        <f t="shared" si="4"/>
        <v>BUEIRO METÁLICO COM CHAPAS MÚLTIPLAS MP 152 COM REVESTIMENTO EM EPÓXI - D = 3,80 M - BRITA COMERCIAL</v>
      </c>
    </row>
    <row r="311" spans="2:8">
      <c r="B311" s="1528">
        <v>605640</v>
      </c>
      <c r="C311" s="1529" t="s">
        <v>13260</v>
      </c>
      <c r="D311" s="1528" t="s">
        <v>3982</v>
      </c>
      <c r="E311" s="1551">
        <v>16271.23</v>
      </c>
      <c r="F311" s="1546"/>
      <c r="G311" s="1546">
        <v>605640</v>
      </c>
      <c r="H311" s="1546" t="str">
        <f t="shared" si="4"/>
        <v>BUEIRO METÁLICO COM CHAPAS MÚLTIPLAS MP 152 COM REVESTIMENTO EM EPÓXI - D = 3,80 M - BRITA PRODUZIDA</v>
      </c>
    </row>
    <row r="312" spans="2:8">
      <c r="B312" s="1526">
        <v>605729</v>
      </c>
      <c r="C312" s="1523" t="s">
        <v>13261</v>
      </c>
      <c r="D312" s="1526" t="s">
        <v>3982</v>
      </c>
      <c r="E312" s="1552">
        <v>18016.400000000001</v>
      </c>
      <c r="F312" s="1546"/>
      <c r="G312" s="1546">
        <v>605729</v>
      </c>
      <c r="H312" s="1546" t="str">
        <f t="shared" si="4"/>
        <v>BUEIRO METÁLICO COM CHAPAS MÚLTIPLAS MP 152 COM REVESTIMENTO EM EPÓXI - D = 4,20 M - BRITA COMERCIAL</v>
      </c>
    </row>
    <row r="313" spans="2:8">
      <c r="B313" s="1528">
        <v>605641</v>
      </c>
      <c r="C313" s="1529" t="s">
        <v>13262</v>
      </c>
      <c r="D313" s="1528" t="s">
        <v>3982</v>
      </c>
      <c r="E313" s="1551">
        <v>17879.82</v>
      </c>
      <c r="F313" s="1546"/>
      <c r="G313" s="1546">
        <v>605641</v>
      </c>
      <c r="H313" s="1546" t="str">
        <f t="shared" si="4"/>
        <v>BUEIRO METÁLICO COM CHAPAS MÚLTIPLAS MP 152 COM REVESTIMENTO EM EPÓXI - D = 4,20 M - BRITA PRODUZIDA</v>
      </c>
    </row>
    <row r="314" spans="2:8">
      <c r="B314" s="1526">
        <v>605730</v>
      </c>
      <c r="C314" s="1523" t="s">
        <v>13263</v>
      </c>
      <c r="D314" s="1526" t="s">
        <v>3982</v>
      </c>
      <c r="E314" s="1552">
        <v>19643.75</v>
      </c>
      <c r="F314" s="1546"/>
      <c r="G314" s="1546">
        <v>605730</v>
      </c>
      <c r="H314" s="1546" t="str">
        <f t="shared" si="4"/>
        <v>BUEIRO METÁLICO COM CHAPAS MÚLTIPLAS MP 152 COM REVESTIMENTO EM EPÓXI - D = 4,60 M - BRITA COMERCIAL</v>
      </c>
    </row>
    <row r="315" spans="2:8">
      <c r="B315" s="1528">
        <v>605642</v>
      </c>
      <c r="C315" s="1529" t="s">
        <v>13264</v>
      </c>
      <c r="D315" s="1528" t="s">
        <v>3982</v>
      </c>
      <c r="E315" s="1551">
        <v>19498.36</v>
      </c>
      <c r="F315" s="1546"/>
      <c r="G315" s="1546">
        <v>605642</v>
      </c>
      <c r="H315" s="1546" t="str">
        <f t="shared" si="4"/>
        <v>BUEIRO METÁLICO COM CHAPAS MÚLTIPLAS MP 152 COM REVESTIMENTO EM EPÓXI - D = 4,60 M - BRITA PRODUZIDA</v>
      </c>
    </row>
    <row r="316" spans="2:8">
      <c r="B316" s="1526">
        <v>605731</v>
      </c>
      <c r="C316" s="1523" t="s">
        <v>13265</v>
      </c>
      <c r="D316" s="1526" t="s">
        <v>3982</v>
      </c>
      <c r="E316" s="1552">
        <v>25018.53</v>
      </c>
      <c r="F316" s="1546"/>
      <c r="G316" s="1546">
        <v>605731</v>
      </c>
      <c r="H316" s="1546" t="str">
        <f t="shared" si="4"/>
        <v>BUEIRO METÁLICO COM CHAPAS MÚLTIPLAS MP 152 COM REVESTIMENTO EM EPÓXI - D = 4,80 M - BRITA COMERCIAL</v>
      </c>
    </row>
    <row r="317" spans="2:8">
      <c r="B317" s="1528">
        <v>605643</v>
      </c>
      <c r="C317" s="1529" t="s">
        <v>13266</v>
      </c>
      <c r="D317" s="1528" t="s">
        <v>3982</v>
      </c>
      <c r="E317" s="1551">
        <v>24868.73</v>
      </c>
      <c r="F317" s="1546"/>
      <c r="G317" s="1546">
        <v>605643</v>
      </c>
      <c r="H317" s="1546" t="str">
        <f t="shared" si="4"/>
        <v>BUEIRO METÁLICO COM CHAPAS MÚLTIPLAS MP 152 COM REVESTIMENTO EM EPÓXI - D = 4,80 M - BRITA PRODUZIDA</v>
      </c>
    </row>
    <row r="318" spans="2:8">
      <c r="B318" s="1526">
        <v>605732</v>
      </c>
      <c r="C318" s="1523" t="s">
        <v>13267</v>
      </c>
      <c r="D318" s="1526" t="s">
        <v>3982</v>
      </c>
      <c r="E318" s="1552">
        <v>25867.1</v>
      </c>
      <c r="F318" s="1546"/>
      <c r="G318" s="1546">
        <v>605732</v>
      </c>
      <c r="H318" s="1546" t="str">
        <f t="shared" si="4"/>
        <v>BUEIRO METÁLICO COM CHAPAS MÚLTIPLAS MP 152 COM REVESTIMENTO EM EPÓXI - D = 5,00 M - BRITA COMERCIAL</v>
      </c>
    </row>
    <row r="319" spans="2:8">
      <c r="B319" s="1528">
        <v>605644</v>
      </c>
      <c r="C319" s="1529" t="s">
        <v>13268</v>
      </c>
      <c r="D319" s="1528" t="s">
        <v>3982</v>
      </c>
      <c r="E319" s="1551">
        <v>25687.200000000001</v>
      </c>
      <c r="F319" s="1546"/>
      <c r="G319" s="1546">
        <v>605644</v>
      </c>
      <c r="H319" s="1546" t="str">
        <f t="shared" si="4"/>
        <v>BUEIRO METÁLICO COM CHAPAS MÚLTIPLAS MP 152 COM REVESTIMENTO EM EPÓXI - D = 5,00 M - BRITA PRODUZIDA</v>
      </c>
    </row>
    <row r="320" spans="2:8">
      <c r="B320" s="1526">
        <v>605733</v>
      </c>
      <c r="C320" s="1523" t="s">
        <v>13269</v>
      </c>
      <c r="D320" s="1526" t="s">
        <v>3982</v>
      </c>
      <c r="E320" s="1552">
        <v>31451.34</v>
      </c>
      <c r="F320" s="1546"/>
      <c r="G320" s="1546">
        <v>605733</v>
      </c>
      <c r="H320" s="1546" t="str">
        <f t="shared" si="4"/>
        <v>BUEIRO METÁLICO COM CHAPAS MÚLTIPLAS MP 152 COM REVESTIMENTO EM EPÓXI - D = 5,35 M - BRITA COMERCIAL</v>
      </c>
    </row>
    <row r="321" spans="2:8">
      <c r="B321" s="1528">
        <v>605645</v>
      </c>
      <c r="C321" s="1529" t="s">
        <v>13270</v>
      </c>
      <c r="D321" s="1528" t="s">
        <v>3982</v>
      </c>
      <c r="E321" s="1551">
        <v>31262.44</v>
      </c>
      <c r="F321" s="1546"/>
      <c r="G321" s="1546">
        <v>605645</v>
      </c>
      <c r="H321" s="1546" t="str">
        <f t="shared" si="4"/>
        <v>BUEIRO METÁLICO COM CHAPAS MÚLTIPLAS MP 152 COM REVESTIMENTO EM EPÓXI - D = 5,35 M - BRITA PRODUZIDA</v>
      </c>
    </row>
    <row r="322" spans="2:8">
      <c r="B322" s="1526">
        <v>605734</v>
      </c>
      <c r="C322" s="1523" t="s">
        <v>13271</v>
      </c>
      <c r="D322" s="1526" t="s">
        <v>3982</v>
      </c>
      <c r="E322" s="1552">
        <v>33782.5</v>
      </c>
      <c r="F322" s="1546"/>
      <c r="G322" s="1546">
        <v>605734</v>
      </c>
      <c r="H322" s="1546" t="str">
        <f t="shared" si="4"/>
        <v>BUEIRO METÁLICO COM CHAPAS MÚLTIPLAS MP 152 COM REVESTIMENTO EM EPÓXI - D = 5,70 M - BRITA COMERCIAL</v>
      </c>
    </row>
    <row r="323" spans="2:8">
      <c r="B323" s="1528">
        <v>605646</v>
      </c>
      <c r="C323" s="1529" t="s">
        <v>13272</v>
      </c>
      <c r="D323" s="1528" t="s">
        <v>3982</v>
      </c>
      <c r="E323" s="1551">
        <v>33584.61</v>
      </c>
      <c r="F323" s="1546"/>
      <c r="G323" s="1546">
        <v>605646</v>
      </c>
      <c r="H323" s="1546" t="str">
        <f t="shared" ref="H323:H386" si="5">UPPER(C323)</f>
        <v>BUEIRO METÁLICO COM CHAPAS MÚLTIPLAS MP 152 COM REVESTIMENTO EM EPÓXI - D = 5,70 M - BRITA PRODUZIDA</v>
      </c>
    </row>
    <row r="324" spans="2:8">
      <c r="B324" s="1526">
        <v>605735</v>
      </c>
      <c r="C324" s="1523" t="s">
        <v>13273</v>
      </c>
      <c r="D324" s="1526" t="s">
        <v>3982</v>
      </c>
      <c r="E324" s="1552">
        <v>41701.31</v>
      </c>
      <c r="F324" s="1546"/>
      <c r="G324" s="1546">
        <v>605735</v>
      </c>
      <c r="H324" s="1546" t="str">
        <f t="shared" si="5"/>
        <v>BUEIRO METÁLICO COM CHAPAS MÚLTIPLAS MP 152 COM REVESTIMENTO EM EPÓXI - D = 6,10 M - BRITA COMERCIAL</v>
      </c>
    </row>
    <row r="325" spans="2:8">
      <c r="B325" s="1528">
        <v>605647</v>
      </c>
      <c r="C325" s="1529" t="s">
        <v>13274</v>
      </c>
      <c r="D325" s="1528" t="s">
        <v>3982</v>
      </c>
      <c r="E325" s="1551">
        <v>41493.129999999997</v>
      </c>
      <c r="F325" s="1546"/>
      <c r="G325" s="1546">
        <v>605647</v>
      </c>
      <c r="H325" s="1546" t="str">
        <f t="shared" si="5"/>
        <v>BUEIRO METÁLICO COM CHAPAS MÚLTIPLAS MP 152 COM REVESTIMENTO EM EPÓXI - D = 6,10 M - BRITA PRODUZIDA</v>
      </c>
    </row>
    <row r="326" spans="2:8">
      <c r="B326" s="1526">
        <v>605736</v>
      </c>
      <c r="C326" s="1523" t="s">
        <v>13275</v>
      </c>
      <c r="D326" s="1526" t="s">
        <v>3982</v>
      </c>
      <c r="E326" s="1552">
        <v>44499.98</v>
      </c>
      <c r="F326" s="1546"/>
      <c r="G326" s="1546">
        <v>605736</v>
      </c>
      <c r="H326" s="1546" t="str">
        <f t="shared" si="5"/>
        <v>BUEIRO METÁLICO COM CHAPAS MÚLTIPLAS MP 152 COM REVESTIMENTO EM EPÓXI - D = 6,50 M - BRITA COMERCIAL</v>
      </c>
    </row>
    <row r="327" spans="2:8">
      <c r="B327" s="1528">
        <v>605648</v>
      </c>
      <c r="C327" s="1529" t="s">
        <v>13276</v>
      </c>
      <c r="D327" s="1528" t="s">
        <v>3982</v>
      </c>
      <c r="E327" s="1551">
        <v>44281.53</v>
      </c>
      <c r="F327" s="1546" t="s">
        <v>16700</v>
      </c>
      <c r="G327" s="1546">
        <v>605648</v>
      </c>
      <c r="H327" s="1546" t="str">
        <f t="shared" si="5"/>
        <v>BUEIRO METÁLICO COM CHAPAS MÚLTIPLAS MP 152 COM REVESTIMENTO EM EPÓXI - D = 6,50 M - BRITA PRODUZIDA</v>
      </c>
    </row>
    <row r="328" spans="2:8">
      <c r="B328" s="1526">
        <v>605737</v>
      </c>
      <c r="C328" s="1523" t="s">
        <v>13277</v>
      </c>
      <c r="D328" s="1526" t="s">
        <v>3982</v>
      </c>
      <c r="E328" s="1552">
        <v>56665.58</v>
      </c>
      <c r="F328" s="1546"/>
      <c r="G328" s="1546">
        <v>605737</v>
      </c>
      <c r="H328" s="1546" t="str">
        <f t="shared" si="5"/>
        <v>BUEIRO METÁLICO COM CHAPAS MÚLTIPLAS MP 152 COM REVESTIMENTO EM EPÓXI - D = 6,85 M - BRITA COMERCIAL</v>
      </c>
    </row>
    <row r="329" spans="2:8">
      <c r="B329" s="1528">
        <v>605649</v>
      </c>
      <c r="C329" s="1529" t="s">
        <v>13278</v>
      </c>
      <c r="D329" s="1528" t="s">
        <v>3982</v>
      </c>
      <c r="E329" s="1551">
        <v>56438.13</v>
      </c>
      <c r="F329" s="1546"/>
      <c r="G329" s="1546">
        <v>605649</v>
      </c>
      <c r="H329" s="1546" t="str">
        <f t="shared" si="5"/>
        <v>BUEIRO METÁLICO COM CHAPAS MÚLTIPLAS MP 152 COM REVESTIMENTO EM EPÓXI - D = 6,85 M - BRITA PRODUZIDA</v>
      </c>
    </row>
    <row r="330" spans="2:8">
      <c r="B330" s="1526">
        <v>605738</v>
      </c>
      <c r="C330" s="1523" t="s">
        <v>13279</v>
      </c>
      <c r="D330" s="1526" t="s">
        <v>3982</v>
      </c>
      <c r="E330" s="1552">
        <v>60060.12</v>
      </c>
      <c r="F330" s="1546"/>
      <c r="G330" s="1546">
        <v>605738</v>
      </c>
      <c r="H330" s="1546" t="str">
        <f t="shared" si="5"/>
        <v>BUEIRO METÁLICO COM CHAPAS MÚLTIPLAS MP 152 COM REVESTIMENTO EM EPÓXI - D = 7,25 M - BRITA COMERCIAL</v>
      </c>
    </row>
    <row r="331" spans="2:8">
      <c r="B331" s="1528">
        <v>605650</v>
      </c>
      <c r="C331" s="1529" t="s">
        <v>13280</v>
      </c>
      <c r="D331" s="1528" t="s">
        <v>3982</v>
      </c>
      <c r="E331" s="1551">
        <v>59822.39</v>
      </c>
      <c r="F331" s="1546"/>
      <c r="G331" s="1546">
        <v>605650</v>
      </c>
      <c r="H331" s="1546" t="str">
        <f t="shared" si="5"/>
        <v>BUEIRO METÁLICO COM CHAPAS MÚLTIPLAS MP 152 COM REVESTIMENTO EM EPÓXI - D = 7,25 M - BRITA PRODUZIDA</v>
      </c>
    </row>
    <row r="332" spans="2:8">
      <c r="B332" s="1526">
        <v>605674</v>
      </c>
      <c r="C332" s="1523" t="s">
        <v>13281</v>
      </c>
      <c r="D332" s="1526" t="s">
        <v>3982</v>
      </c>
      <c r="E332" s="1552">
        <v>6250.02</v>
      </c>
      <c r="F332" s="1546"/>
      <c r="G332" s="1546">
        <v>605674</v>
      </c>
      <c r="H332" s="1546" t="str">
        <f t="shared" si="5"/>
        <v>BUEIRO METÁLICO COM CHAPAS MÚLTIPLAS MP 152 GALVANIZADAS - D = 1,50 M - BRITA COMERCIAL</v>
      </c>
    </row>
    <row r="333" spans="2:8">
      <c r="B333" s="1528">
        <v>605483</v>
      </c>
      <c r="C333" s="1529" t="s">
        <v>13282</v>
      </c>
      <c r="D333" s="1528" t="s">
        <v>3982</v>
      </c>
      <c r="E333" s="1551">
        <v>6194.95</v>
      </c>
      <c r="F333" s="1546"/>
      <c r="G333" s="1546">
        <v>605483</v>
      </c>
      <c r="H333" s="1546" t="str">
        <f t="shared" si="5"/>
        <v>BUEIRO METÁLICO COM CHAPAS MÚLTIPLAS MP 152 GALVANIZADAS - D = 1,50 M - BRITA PRODUZIDA</v>
      </c>
    </row>
    <row r="334" spans="2:8">
      <c r="B334" s="1526">
        <v>605675</v>
      </c>
      <c r="C334" s="1523" t="s">
        <v>13283</v>
      </c>
      <c r="D334" s="1526" t="s">
        <v>3982</v>
      </c>
      <c r="E334" s="1552">
        <v>7736.48</v>
      </c>
      <c r="F334" s="1546"/>
      <c r="G334" s="1546">
        <v>605675</v>
      </c>
      <c r="H334" s="1546" t="str">
        <f t="shared" si="5"/>
        <v>BUEIRO METÁLICO COM CHAPAS MÚLTIPLAS MP 152 GALVANIZADAS - D = 1,80 M - BRITA COMERCIAL</v>
      </c>
    </row>
    <row r="335" spans="2:8">
      <c r="B335" s="1528">
        <v>605484</v>
      </c>
      <c r="C335" s="1529" t="s">
        <v>13284</v>
      </c>
      <c r="D335" s="1528" t="s">
        <v>3982</v>
      </c>
      <c r="E335" s="1551">
        <v>7674.79</v>
      </c>
      <c r="F335" s="1546"/>
      <c r="G335" s="1546">
        <v>605484</v>
      </c>
      <c r="H335" s="1546" t="str">
        <f t="shared" si="5"/>
        <v>BUEIRO METÁLICO COM CHAPAS MÚLTIPLAS MP 152 GALVANIZADAS - D = 1,80 M - BRITA PRODUZIDA</v>
      </c>
    </row>
    <row r="336" spans="2:8">
      <c r="B336" s="1526">
        <v>605676</v>
      </c>
      <c r="C336" s="1523" t="s">
        <v>13285</v>
      </c>
      <c r="D336" s="1526" t="s">
        <v>3982</v>
      </c>
      <c r="E336" s="1552">
        <v>8095.15</v>
      </c>
      <c r="F336" s="1546"/>
      <c r="G336" s="1546">
        <v>605676</v>
      </c>
      <c r="H336" s="1546" t="str">
        <f t="shared" si="5"/>
        <v>BUEIRO METÁLICO COM CHAPAS MÚLTIPLAS MP 152 GALVANIZADAS - D = 1,90 M - BRITA COMERCIAL</v>
      </c>
    </row>
    <row r="337" spans="2:8">
      <c r="B337" s="1528">
        <v>605485</v>
      </c>
      <c r="C337" s="1529" t="s">
        <v>13286</v>
      </c>
      <c r="D337" s="1528" t="s">
        <v>3982</v>
      </c>
      <c r="E337" s="1551">
        <v>8031.26</v>
      </c>
      <c r="F337" s="1546"/>
      <c r="G337" s="1546">
        <v>605485</v>
      </c>
      <c r="H337" s="1546" t="str">
        <f t="shared" si="5"/>
        <v>BUEIRO METÁLICO COM CHAPAS MÚLTIPLAS MP 152 GALVANIZADAS - D = 1,90 M - BRITA PRODUZIDA</v>
      </c>
    </row>
    <row r="338" spans="2:8">
      <c r="B338" s="1526">
        <v>605677</v>
      </c>
      <c r="C338" s="1523" t="s">
        <v>13287</v>
      </c>
      <c r="D338" s="1526" t="s">
        <v>3982</v>
      </c>
      <c r="E338" s="1552">
        <v>9046.58</v>
      </c>
      <c r="F338" s="1546"/>
      <c r="G338" s="1546">
        <v>605677</v>
      </c>
      <c r="H338" s="1546" t="str">
        <f t="shared" si="5"/>
        <v>BUEIRO METÁLICO COM CHAPAS MÚLTIPLAS MP 152 GALVANIZADAS - D = 2,15 M - BRITA COMERCIAL</v>
      </c>
    </row>
    <row r="339" spans="2:8">
      <c r="B339" s="1528">
        <v>605486</v>
      </c>
      <c r="C339" s="1529" t="s">
        <v>13288</v>
      </c>
      <c r="D339" s="1528" t="s">
        <v>3982</v>
      </c>
      <c r="E339" s="1551">
        <v>8977.19</v>
      </c>
      <c r="F339" s="1546"/>
      <c r="G339" s="1546">
        <v>605486</v>
      </c>
      <c r="H339" s="1546" t="str">
        <f t="shared" si="5"/>
        <v>BUEIRO METÁLICO COM CHAPAS MÚLTIPLAS MP 152 GALVANIZADAS - D = 2,15 M - BRITA PRODUZIDA</v>
      </c>
    </row>
    <row r="340" spans="2:8">
      <c r="B340" s="1526">
        <v>605678</v>
      </c>
      <c r="C340" s="1523" t="s">
        <v>13289</v>
      </c>
      <c r="D340" s="1526" t="s">
        <v>3982</v>
      </c>
      <c r="E340" s="1552">
        <v>9583.5</v>
      </c>
      <c r="F340" s="1546"/>
      <c r="G340" s="1546">
        <v>605678</v>
      </c>
      <c r="H340" s="1546" t="str">
        <f t="shared" si="5"/>
        <v>BUEIRO METÁLICO COM CHAPAS MÚLTIPLAS MP 152 GALVANIZADAS - D = 2,30 M - BRITA COMERCIAL</v>
      </c>
    </row>
    <row r="341" spans="2:8">
      <c r="B341" s="1528">
        <v>605487</v>
      </c>
      <c r="C341" s="1529" t="s">
        <v>13290</v>
      </c>
      <c r="D341" s="1528" t="s">
        <v>3982</v>
      </c>
      <c r="E341" s="1551">
        <v>9510.7999999999993</v>
      </c>
      <c r="F341" s="1546"/>
      <c r="G341" s="1546">
        <v>605487</v>
      </c>
      <c r="H341" s="1546" t="str">
        <f t="shared" si="5"/>
        <v>BUEIRO METÁLICO COM CHAPAS MÚLTIPLAS MP 152 GALVANIZADAS - D = 2,30 M - BRITA PRODUZIDA</v>
      </c>
    </row>
    <row r="342" spans="2:8">
      <c r="B342" s="1526">
        <v>605679</v>
      </c>
      <c r="C342" s="1523" t="s">
        <v>13291</v>
      </c>
      <c r="D342" s="1526" t="s">
        <v>3982</v>
      </c>
      <c r="E342" s="1552">
        <v>11206.44</v>
      </c>
      <c r="F342" s="1546"/>
      <c r="G342" s="1546">
        <v>605679</v>
      </c>
      <c r="H342" s="1546" t="str">
        <f t="shared" si="5"/>
        <v>BUEIRO METÁLICO COM CHAPAS MÚLTIPLAS MP 152 GALVANIZADAS - D = 2,65 M - BRITA COMERCIAL</v>
      </c>
    </row>
    <row r="343" spans="2:8">
      <c r="B343" s="1528">
        <v>605488</v>
      </c>
      <c r="C343" s="1529" t="s">
        <v>13292</v>
      </c>
      <c r="D343" s="1528" t="s">
        <v>3982</v>
      </c>
      <c r="E343" s="1551">
        <v>11126.03</v>
      </c>
      <c r="F343" s="1546"/>
      <c r="G343" s="1546">
        <v>605488</v>
      </c>
      <c r="H343" s="1546" t="str">
        <f t="shared" si="5"/>
        <v>BUEIRO METÁLICO COM CHAPAS MÚLTIPLAS MP 152 GALVANIZADAS - D = 2,65 M - BRITA PRODUZIDA</v>
      </c>
    </row>
    <row r="344" spans="2:8">
      <c r="B344" s="1526">
        <v>605680</v>
      </c>
      <c r="C344" s="1523" t="s">
        <v>13293</v>
      </c>
      <c r="D344" s="1526" t="s">
        <v>3982</v>
      </c>
      <c r="E344" s="1552">
        <v>12797.36</v>
      </c>
      <c r="F344" s="1546"/>
      <c r="G344" s="1546">
        <v>605680</v>
      </c>
      <c r="H344" s="1546" t="str">
        <f t="shared" si="5"/>
        <v>BUEIRO METÁLICO COM CHAPAS MÚLTIPLAS MP 152 GALVANIZADAS - D = 3,05 M - BRITA COMERCIAL</v>
      </c>
    </row>
    <row r="345" spans="2:8">
      <c r="B345" s="1528">
        <v>605489</v>
      </c>
      <c r="C345" s="1529" t="s">
        <v>13294</v>
      </c>
      <c r="D345" s="1528" t="s">
        <v>3982</v>
      </c>
      <c r="E345" s="1551">
        <v>12686.11</v>
      </c>
      <c r="F345" s="1546"/>
      <c r="G345" s="1546">
        <v>605489</v>
      </c>
      <c r="H345" s="1546" t="str">
        <f t="shared" si="5"/>
        <v>BUEIRO METÁLICO COM CHAPAS MÚLTIPLAS MP 152 GALVANIZADAS - D = 3,05 M - BRITA PRODUZIDA</v>
      </c>
    </row>
    <row r="346" spans="2:8">
      <c r="B346" s="1526">
        <v>605681</v>
      </c>
      <c r="C346" s="1523" t="s">
        <v>13295</v>
      </c>
      <c r="D346" s="1526" t="s">
        <v>3982</v>
      </c>
      <c r="E346" s="1552">
        <v>13586.13</v>
      </c>
      <c r="F346" s="1546"/>
      <c r="G346" s="1546">
        <v>605681</v>
      </c>
      <c r="H346" s="1546" t="str">
        <f t="shared" si="5"/>
        <v>BUEIRO METÁLICO COM CHAPAS MÚLTIPLAS MP 152 GALVANIZADAS - D = 3,20 M - BRITA COMERCIAL</v>
      </c>
    </row>
    <row r="347" spans="2:8">
      <c r="B347" s="1528">
        <v>605490</v>
      </c>
      <c r="C347" s="1529" t="s">
        <v>13296</v>
      </c>
      <c r="D347" s="1528" t="s">
        <v>3982</v>
      </c>
      <c r="E347" s="1551">
        <v>13471.58</v>
      </c>
      <c r="F347" s="1546"/>
      <c r="G347" s="1546">
        <v>605490</v>
      </c>
      <c r="H347" s="1546" t="str">
        <f t="shared" si="5"/>
        <v>BUEIRO METÁLICO COM CHAPAS MÚLTIPLAS MP 152 GALVANIZADAS - D = 3,20 M - BRITA PRODUZIDA</v>
      </c>
    </row>
    <row r="348" spans="2:8">
      <c r="B348" s="1526">
        <v>605682</v>
      </c>
      <c r="C348" s="1523" t="s">
        <v>13297</v>
      </c>
      <c r="D348" s="1526" t="s">
        <v>3982</v>
      </c>
      <c r="E348" s="1552">
        <v>14380.61</v>
      </c>
      <c r="F348" s="1546"/>
      <c r="G348" s="1546">
        <v>605682</v>
      </c>
      <c r="H348" s="1546" t="str">
        <f t="shared" si="5"/>
        <v>BUEIRO METÁLICO COM CHAPAS MÚLTIPLAS MP 152 GALVANIZADAS - D = 3,40 M - BRITA COMERCIAL</v>
      </c>
    </row>
    <row r="349" spans="2:8">
      <c r="B349" s="1528">
        <v>605491</v>
      </c>
      <c r="C349" s="1529" t="s">
        <v>13298</v>
      </c>
      <c r="D349" s="1528" t="s">
        <v>3982</v>
      </c>
      <c r="E349" s="1551">
        <v>14261.65</v>
      </c>
      <c r="F349" s="1546"/>
      <c r="G349" s="1546">
        <v>605491</v>
      </c>
      <c r="H349" s="1546" t="str">
        <f t="shared" si="5"/>
        <v>BUEIRO METÁLICO COM CHAPAS MÚLTIPLAS MP 152 GALVANIZADAS - D = 3,40 M - BRITA PRODUZIDA</v>
      </c>
    </row>
    <row r="350" spans="2:8">
      <c r="B350" s="1526">
        <v>605683</v>
      </c>
      <c r="C350" s="1523" t="s">
        <v>13299</v>
      </c>
      <c r="D350" s="1526" t="s">
        <v>3982</v>
      </c>
      <c r="E350" s="1552">
        <v>15413.97</v>
      </c>
      <c r="F350" s="1546"/>
      <c r="G350" s="1546">
        <v>605683</v>
      </c>
      <c r="H350" s="1546" t="str">
        <f t="shared" si="5"/>
        <v>BUEIRO METÁLICO COM CHAPAS MÚLTIPLAS MP 152 GALVANIZADAS - D = 3,65 M - BRITA COMERCIAL</v>
      </c>
    </row>
    <row r="351" spans="2:8">
      <c r="B351" s="1528">
        <v>605492</v>
      </c>
      <c r="C351" s="1529" t="s">
        <v>13300</v>
      </c>
      <c r="D351" s="1528" t="s">
        <v>3982</v>
      </c>
      <c r="E351" s="1551">
        <v>15289.51</v>
      </c>
      <c r="F351" s="1546"/>
      <c r="G351" s="1546">
        <v>605492</v>
      </c>
      <c r="H351" s="1546" t="str">
        <f t="shared" si="5"/>
        <v>BUEIRO METÁLICO COM CHAPAS MÚLTIPLAS MP 152 GALVANIZADAS - D = 3,65 M - BRITA PRODUZIDA</v>
      </c>
    </row>
    <row r="352" spans="2:8">
      <c r="B352" s="1526">
        <v>605684</v>
      </c>
      <c r="C352" s="1523" t="s">
        <v>13301</v>
      </c>
      <c r="D352" s="1526" t="s">
        <v>3982</v>
      </c>
      <c r="E352" s="1552">
        <v>15988.94</v>
      </c>
      <c r="F352" s="1546"/>
      <c r="G352" s="1546">
        <v>605684</v>
      </c>
      <c r="H352" s="1546" t="str">
        <f t="shared" si="5"/>
        <v>BUEIRO METÁLICO COM CHAPAS MÚLTIPLAS MP 152 GALVANIZADAS - D = 3,80 M - BRITA COMERCIAL</v>
      </c>
    </row>
    <row r="353" spans="2:8">
      <c r="B353" s="1528">
        <v>605493</v>
      </c>
      <c r="C353" s="1529" t="s">
        <v>13302</v>
      </c>
      <c r="D353" s="1528" t="s">
        <v>3982</v>
      </c>
      <c r="E353" s="1551">
        <v>15861.18</v>
      </c>
      <c r="F353" s="1546"/>
      <c r="G353" s="1546">
        <v>605493</v>
      </c>
      <c r="H353" s="1546" t="str">
        <f t="shared" si="5"/>
        <v>BUEIRO METÁLICO COM CHAPAS MÚLTIPLAS MP 152 GALVANIZADAS - D = 3,80 M - BRITA PRODUZIDA</v>
      </c>
    </row>
    <row r="354" spans="2:8">
      <c r="B354" s="1526">
        <v>605685</v>
      </c>
      <c r="C354" s="1523" t="s">
        <v>13303</v>
      </c>
      <c r="D354" s="1526" t="s">
        <v>3982</v>
      </c>
      <c r="E354" s="1552">
        <v>17564.5</v>
      </c>
      <c r="F354" s="1546"/>
      <c r="G354" s="1546">
        <v>605685</v>
      </c>
      <c r="H354" s="1546" t="str">
        <f t="shared" si="5"/>
        <v>BUEIRO METÁLICO COM CHAPAS MÚLTIPLAS MP 152 GALVANIZADAS - D = 4,20 M - BRITA COMERCIAL</v>
      </c>
    </row>
    <row r="355" spans="2:8">
      <c r="B355" s="1528">
        <v>605494</v>
      </c>
      <c r="C355" s="1529" t="s">
        <v>13304</v>
      </c>
      <c r="D355" s="1528" t="s">
        <v>3982</v>
      </c>
      <c r="E355" s="1551">
        <v>17427.93</v>
      </c>
      <c r="F355" s="1546"/>
      <c r="G355" s="1546">
        <v>605494</v>
      </c>
      <c r="H355" s="1546" t="str">
        <f t="shared" si="5"/>
        <v>BUEIRO METÁLICO COM CHAPAS MÚLTIPLAS MP 152 GALVANIZADAS - D = 4,20 M - BRITA PRODUZIDA</v>
      </c>
    </row>
    <row r="356" spans="2:8">
      <c r="B356" s="1526">
        <v>605686</v>
      </c>
      <c r="C356" s="1523" t="s">
        <v>13305</v>
      </c>
      <c r="D356" s="1526" t="s">
        <v>3982</v>
      </c>
      <c r="E356" s="1552">
        <v>19131.13</v>
      </c>
      <c r="F356" s="1546"/>
      <c r="G356" s="1546">
        <v>605686</v>
      </c>
      <c r="H356" s="1546" t="str">
        <f t="shared" si="5"/>
        <v>BUEIRO METÁLICO COM CHAPAS MÚLTIPLAS MP 152 GALVANIZADAS - D = 4,60 M - BRITA COMERCIAL</v>
      </c>
    </row>
    <row r="357" spans="2:8">
      <c r="B357" s="1528">
        <v>605495</v>
      </c>
      <c r="C357" s="1529" t="s">
        <v>13306</v>
      </c>
      <c r="D357" s="1528" t="s">
        <v>3982</v>
      </c>
      <c r="E357" s="1551">
        <v>18985.740000000002</v>
      </c>
      <c r="F357" s="1546"/>
      <c r="G357" s="1546">
        <v>605495</v>
      </c>
      <c r="H357" s="1546" t="str">
        <f t="shared" si="5"/>
        <v>BUEIRO METÁLICO COM CHAPAS MÚLTIPLAS MP 152 GALVANIZADAS - D = 4,60 M - BRITA PRODUZIDA</v>
      </c>
    </row>
    <row r="358" spans="2:8">
      <c r="B358" s="1526">
        <v>605687</v>
      </c>
      <c r="C358" s="1523" t="s">
        <v>13307</v>
      </c>
      <c r="D358" s="1526" t="s">
        <v>3982</v>
      </c>
      <c r="E358" s="1552">
        <v>21906.57</v>
      </c>
      <c r="F358" s="1546"/>
      <c r="G358" s="1546">
        <v>605687</v>
      </c>
      <c r="H358" s="1546" t="str">
        <f t="shared" si="5"/>
        <v>BUEIRO METÁLICO COM CHAPAS MÚLTIPLAS MP 152 GALVANIZADAS - D = 4,80 M - BRITA COMERCIAL</v>
      </c>
    </row>
    <row r="359" spans="2:8">
      <c r="B359" s="1528">
        <v>605496</v>
      </c>
      <c r="C359" s="1529" t="s">
        <v>13308</v>
      </c>
      <c r="D359" s="1528" t="s">
        <v>3982</v>
      </c>
      <c r="E359" s="1551">
        <v>21756.78</v>
      </c>
      <c r="F359" s="1546"/>
      <c r="G359" s="1546">
        <v>605496</v>
      </c>
      <c r="H359" s="1546" t="str">
        <f t="shared" si="5"/>
        <v>BUEIRO METÁLICO COM CHAPAS MÚLTIPLAS MP 152 GALVANIZADAS - D = 4,80 M - BRITA PRODUZIDA</v>
      </c>
    </row>
    <row r="360" spans="2:8">
      <c r="B360" s="1526">
        <v>605688</v>
      </c>
      <c r="C360" s="1523" t="s">
        <v>13309</v>
      </c>
      <c r="D360" s="1526" t="s">
        <v>3982</v>
      </c>
      <c r="E360" s="1552">
        <v>22663.73</v>
      </c>
      <c r="F360" s="1546"/>
      <c r="G360" s="1546">
        <v>605688</v>
      </c>
      <c r="H360" s="1546" t="str">
        <f t="shared" si="5"/>
        <v>BUEIRO METÁLICO COM CHAPAS MÚLTIPLAS MP 152 GALVANIZADAS - D = 5,00 M - BRITA COMERCIAL</v>
      </c>
    </row>
    <row r="361" spans="2:8">
      <c r="B361" s="1528">
        <v>605497</v>
      </c>
      <c r="C361" s="1529" t="s">
        <v>13310</v>
      </c>
      <c r="D361" s="1528" t="s">
        <v>3982</v>
      </c>
      <c r="E361" s="1551">
        <v>22483.83</v>
      </c>
      <c r="F361" s="1546"/>
      <c r="G361" s="1546">
        <v>605497</v>
      </c>
      <c r="H361" s="1546" t="str">
        <f t="shared" si="5"/>
        <v>BUEIRO METÁLICO COM CHAPAS MÚLTIPLAS MP 152 GALVANIZADAS - D = 5,00 M - BRITA PRODUZIDA</v>
      </c>
    </row>
    <row r="362" spans="2:8">
      <c r="B362" s="1526">
        <v>605689</v>
      </c>
      <c r="C362" s="1523" t="s">
        <v>13311</v>
      </c>
      <c r="D362" s="1526" t="s">
        <v>3982</v>
      </c>
      <c r="E362" s="1552">
        <v>28457.41</v>
      </c>
      <c r="F362" s="1546"/>
      <c r="G362" s="1546">
        <v>605689</v>
      </c>
      <c r="H362" s="1546" t="str">
        <f t="shared" si="5"/>
        <v>BUEIRO METÁLICO COM CHAPAS MÚLTIPLAS MP 152 GALVANIZADAS - D = 5,35 M - BRITA COMERCIAL</v>
      </c>
    </row>
    <row r="363" spans="2:8">
      <c r="B363" s="1528">
        <v>605498</v>
      </c>
      <c r="C363" s="1529" t="s">
        <v>13312</v>
      </c>
      <c r="D363" s="1528" t="s">
        <v>3982</v>
      </c>
      <c r="E363" s="1551">
        <v>28268.51</v>
      </c>
      <c r="F363" s="1546"/>
      <c r="G363" s="1546">
        <v>605498</v>
      </c>
      <c r="H363" s="1546" t="str">
        <f t="shared" si="5"/>
        <v>BUEIRO METÁLICO COM CHAPAS MÚLTIPLAS MP 152 GALVANIZADAS - D = 5,35 M - BRITA PRODUZIDA</v>
      </c>
    </row>
    <row r="364" spans="2:8">
      <c r="B364" s="1526">
        <v>605690</v>
      </c>
      <c r="C364" s="1523" t="s">
        <v>13313</v>
      </c>
      <c r="D364" s="1526" t="s">
        <v>3982</v>
      </c>
      <c r="E364" s="1552">
        <v>30574.43</v>
      </c>
      <c r="F364" s="1546"/>
      <c r="G364" s="1546">
        <v>605690</v>
      </c>
      <c r="H364" s="1546" t="str">
        <f t="shared" si="5"/>
        <v>BUEIRO METÁLICO COM CHAPAS MÚLTIPLAS MP 152 GALVANIZADAS - D = 5,70 M - BRITA COMERCIAL</v>
      </c>
    </row>
    <row r="365" spans="2:8">
      <c r="B365" s="1528">
        <v>605499</v>
      </c>
      <c r="C365" s="1529" t="s">
        <v>13314</v>
      </c>
      <c r="D365" s="1528" t="s">
        <v>3982</v>
      </c>
      <c r="E365" s="1551">
        <v>30376.53</v>
      </c>
      <c r="F365" s="1546"/>
      <c r="G365" s="1546">
        <v>605499</v>
      </c>
      <c r="H365" s="1546" t="str">
        <f t="shared" si="5"/>
        <v>BUEIRO METÁLICO COM CHAPAS MÚLTIPLAS MP 152 GALVANIZADAS - D = 5,70 M - BRITA PRODUZIDA</v>
      </c>
    </row>
    <row r="366" spans="2:8">
      <c r="B366" s="1526">
        <v>605691</v>
      </c>
      <c r="C366" s="1523" t="s">
        <v>13315</v>
      </c>
      <c r="D366" s="1526" t="s">
        <v>3982</v>
      </c>
      <c r="E366" s="1552">
        <v>37585.550000000003</v>
      </c>
      <c r="F366" s="1546"/>
      <c r="G366" s="1546">
        <v>605691</v>
      </c>
      <c r="H366" s="1546" t="str">
        <f t="shared" si="5"/>
        <v>BUEIRO METÁLICO COM CHAPAS MÚLTIPLAS MP 152 GALVANIZADAS - D = 6,10 M - BRITA COMERCIAL</v>
      </c>
    </row>
    <row r="367" spans="2:8">
      <c r="B367" s="1528">
        <v>605500</v>
      </c>
      <c r="C367" s="1529" t="s">
        <v>13316</v>
      </c>
      <c r="D367" s="1528" t="s">
        <v>3982</v>
      </c>
      <c r="E367" s="1551">
        <v>37377.379999999997</v>
      </c>
      <c r="F367" s="1546" t="s">
        <v>16700</v>
      </c>
      <c r="G367" s="1546">
        <v>605500</v>
      </c>
      <c r="H367" s="1546" t="str">
        <f t="shared" si="5"/>
        <v>BUEIRO METÁLICO COM CHAPAS MÚLTIPLAS MP 152 GALVANIZADAS - D = 6,10 M - BRITA PRODUZIDA</v>
      </c>
    </row>
    <row r="368" spans="2:8">
      <c r="B368" s="1526">
        <v>605692</v>
      </c>
      <c r="C368" s="1523" t="s">
        <v>13317</v>
      </c>
      <c r="D368" s="1526" t="s">
        <v>3982</v>
      </c>
      <c r="E368" s="1552">
        <v>44982.74</v>
      </c>
      <c r="F368" s="1546"/>
      <c r="G368" s="1546">
        <v>605692</v>
      </c>
      <c r="H368" s="1546" t="str">
        <f t="shared" si="5"/>
        <v>BUEIRO METÁLICO COM CHAPAS MÚLTIPLAS MP 152 GALVANIZADAS - D = 6,50 M - BRITA COMERCIAL</v>
      </c>
    </row>
    <row r="369" spans="2:8">
      <c r="B369" s="1528">
        <v>605501</v>
      </c>
      <c r="C369" s="1529" t="s">
        <v>13318</v>
      </c>
      <c r="D369" s="1528" t="s">
        <v>3982</v>
      </c>
      <c r="E369" s="1551">
        <v>44764.28</v>
      </c>
      <c r="F369" s="1546"/>
      <c r="G369" s="1546">
        <v>605501</v>
      </c>
      <c r="H369" s="1546" t="str">
        <f t="shared" si="5"/>
        <v>BUEIRO METÁLICO COM CHAPAS MÚLTIPLAS MP 152 GALVANIZADAS - D = 6,50 M - BRITA PRODUZIDA</v>
      </c>
    </row>
    <row r="370" spans="2:8">
      <c r="B370" s="1526">
        <v>605693</v>
      </c>
      <c r="C370" s="1523" t="s">
        <v>13319</v>
      </c>
      <c r="D370" s="1526" t="s">
        <v>3982</v>
      </c>
      <c r="E370" s="1552">
        <v>47857.7</v>
      </c>
      <c r="F370" s="1546"/>
      <c r="G370" s="1546">
        <v>605693</v>
      </c>
      <c r="H370" s="1546" t="str">
        <f t="shared" si="5"/>
        <v>BUEIRO METÁLICO COM CHAPAS MÚLTIPLAS MP 152 GALVANIZADAS - D = 6,85 M - BRITA COMERCIAL</v>
      </c>
    </row>
    <row r="371" spans="2:8">
      <c r="B371" s="1528">
        <v>605502</v>
      </c>
      <c r="C371" s="1529" t="s">
        <v>13320</v>
      </c>
      <c r="D371" s="1528" t="s">
        <v>3982</v>
      </c>
      <c r="E371" s="1551">
        <v>47630.25</v>
      </c>
      <c r="F371" s="1546"/>
      <c r="G371" s="1546">
        <v>605502</v>
      </c>
      <c r="H371" s="1546" t="str">
        <f t="shared" si="5"/>
        <v>BUEIRO METÁLICO COM CHAPAS MÚLTIPLAS MP 152 GALVANIZADAS - D = 6,85 M - BRITA PRODUZIDA</v>
      </c>
    </row>
    <row r="372" spans="2:8">
      <c r="B372" s="1526">
        <v>605694</v>
      </c>
      <c r="C372" s="1523" t="s">
        <v>13321</v>
      </c>
      <c r="D372" s="1526" t="s">
        <v>3982</v>
      </c>
      <c r="E372" s="1552">
        <v>50764.75</v>
      </c>
      <c r="F372" s="1546"/>
      <c r="G372" s="1546">
        <v>605694</v>
      </c>
      <c r="H372" s="1546" t="str">
        <f t="shared" si="5"/>
        <v>BUEIRO METÁLICO COM CHAPAS MÚLTIPLAS MP 152 GALVANIZADAS - D = 7,25 M - BRITA COMERCIAL</v>
      </c>
    </row>
    <row r="373" spans="2:8">
      <c r="B373" s="1528">
        <v>605503</v>
      </c>
      <c r="C373" s="1529" t="s">
        <v>13322</v>
      </c>
      <c r="D373" s="1528" t="s">
        <v>3982</v>
      </c>
      <c r="E373" s="1551">
        <v>50527.02</v>
      </c>
      <c r="F373" s="1546"/>
      <c r="G373" s="1546">
        <v>605503</v>
      </c>
      <c r="H373" s="1546" t="str">
        <f t="shared" si="5"/>
        <v>BUEIRO METÁLICO COM CHAPAS MÚLTIPLAS MP 152 GALVANIZADAS - D = 7,25 M - BRITA PRODUZIDA</v>
      </c>
    </row>
    <row r="374" spans="2:8" ht="30">
      <c r="B374" s="1526">
        <v>606433</v>
      </c>
      <c r="C374" s="1523" t="s">
        <v>21843</v>
      </c>
      <c r="D374" s="1526" t="s">
        <v>3982</v>
      </c>
      <c r="E374" s="1552">
        <v>7478.8</v>
      </c>
      <c r="F374" s="1546"/>
      <c r="G374" s="1546">
        <v>606433</v>
      </c>
      <c r="H374" s="1546" t="str">
        <f t="shared" si="5"/>
        <v>BUEIRO METÁLICO COM CHAPAS MÚLTIPLAS MP 152 GALVANIZADAS - LENTICULAR - VÃO = 1,95 M E ALTURA = 1,40 M - ATERRO RODOVIÁRIO MÍNIMO = 0,60 M E MÁXIMO = 8,40 M - BRITA COMERCIAL</v>
      </c>
    </row>
    <row r="375" spans="2:8" ht="30">
      <c r="B375" s="1528">
        <v>606343</v>
      </c>
      <c r="C375" s="1529" t="s">
        <v>21844</v>
      </c>
      <c r="D375" s="1528" t="s">
        <v>3982</v>
      </c>
      <c r="E375" s="1551">
        <v>7413.82</v>
      </c>
      <c r="F375" s="1546"/>
      <c r="G375" s="1546">
        <v>606343</v>
      </c>
      <c r="H375" s="1546" t="str">
        <f t="shared" si="5"/>
        <v>BUEIRO METÁLICO COM CHAPAS MÚLTIPLAS MP 152 GALVANIZADAS - LENTICULAR - VÃO = 1,95 M E ALTURA = 1,40 M - ATERRO RODOVIÁRIO MÍNIMO = 0,60 M E MÁXIMO = 8,40 M - BRITA PRODUZIDA</v>
      </c>
    </row>
    <row r="376" spans="2:8" ht="30">
      <c r="B376" s="1526">
        <v>606434</v>
      </c>
      <c r="C376" s="1523" t="s">
        <v>21845</v>
      </c>
      <c r="D376" s="1526" t="s">
        <v>3982</v>
      </c>
      <c r="E376" s="1552">
        <v>8268.14</v>
      </c>
      <c r="F376" s="1546"/>
      <c r="G376" s="1546">
        <v>606434</v>
      </c>
      <c r="H376" s="1546" t="str">
        <f t="shared" si="5"/>
        <v>BUEIRO METÁLICO COM CHAPAS MÚLTIPLAS MP 152 GALVANIZADAS - LENTICULAR - VÃO = 2,15 M E ALTURA = 1,50 M - ATERRO RODOVIÁRIO MÍNIMO = 0,60 M E MÁXIMO = 7,50 M - BRITA COMERCIAL</v>
      </c>
    </row>
    <row r="377" spans="2:8" ht="30">
      <c r="B377" s="1528">
        <v>606344</v>
      </c>
      <c r="C377" s="1529" t="s">
        <v>21846</v>
      </c>
      <c r="D377" s="1528" t="s">
        <v>3982</v>
      </c>
      <c r="E377" s="1551">
        <v>8198.75</v>
      </c>
      <c r="F377" s="1546"/>
      <c r="G377" s="1546">
        <v>606344</v>
      </c>
      <c r="H377" s="1546" t="str">
        <f t="shared" si="5"/>
        <v>BUEIRO METÁLICO COM CHAPAS MÚLTIPLAS MP 152 GALVANIZADAS - LENTICULAR - VÃO = 2,15 M E ALTURA = 1,50 M - ATERRO RODOVIÁRIO MÍNIMO = 0,60 M E MÁXIMO = 7,50 M - BRITA PRODUZIDA</v>
      </c>
    </row>
    <row r="378" spans="2:8" ht="30">
      <c r="B378" s="1526">
        <v>606435</v>
      </c>
      <c r="C378" s="1523" t="s">
        <v>21847</v>
      </c>
      <c r="D378" s="1526" t="s">
        <v>3982</v>
      </c>
      <c r="E378" s="1552">
        <v>9028.7099999999991</v>
      </c>
      <c r="F378" s="1546"/>
      <c r="G378" s="1546">
        <v>606435</v>
      </c>
      <c r="H378" s="1546" t="str">
        <f t="shared" si="5"/>
        <v>BUEIRO METÁLICO COM CHAPAS MÚLTIPLAS MP 152 GALVANIZADAS - LENTICULAR - VÃO = 2,30 M E ALTURA = 1,60 M - ATERRO RODOVIÁRIO MÍNIMO = 0,60 M E MÁXIMO = 7,20 M - BRITA COMERCIAL</v>
      </c>
    </row>
    <row r="379" spans="2:8" ht="30">
      <c r="B379" s="1528">
        <v>606345</v>
      </c>
      <c r="C379" s="1529" t="s">
        <v>21848</v>
      </c>
      <c r="D379" s="1528" t="s">
        <v>3982</v>
      </c>
      <c r="E379" s="1551">
        <v>8956.01</v>
      </c>
      <c r="F379" s="1546"/>
      <c r="G379" s="1546">
        <v>606345</v>
      </c>
      <c r="H379" s="1546" t="str">
        <f t="shared" si="5"/>
        <v>BUEIRO METÁLICO COM CHAPAS MÚLTIPLAS MP 152 GALVANIZADAS - LENTICULAR - VÃO = 2,30 M E ALTURA = 1,60 M - ATERRO RODOVIÁRIO MÍNIMO = 0,60 M E MÁXIMO = 7,20 M - BRITA PRODUZIDA</v>
      </c>
    </row>
    <row r="380" spans="2:8" ht="30">
      <c r="B380" s="1526">
        <v>606436</v>
      </c>
      <c r="C380" s="1523" t="s">
        <v>21849</v>
      </c>
      <c r="D380" s="1526" t="s">
        <v>3982</v>
      </c>
      <c r="E380" s="1552">
        <v>9598.5499999999993</v>
      </c>
      <c r="F380" s="1546"/>
      <c r="G380" s="1546">
        <v>606436</v>
      </c>
      <c r="H380" s="1546" t="str">
        <f t="shared" si="5"/>
        <v>BUEIRO METÁLICO COM CHAPAS MÚLTIPLAS MP 152 GALVANIZADAS - LENTICULAR - VÃO = 2,55 M E ALTURA = 1,65 M - ATERRO RODOVIÁRIO MÍNIMO = 0,60 M E MÁXIMO = 6,50 M - BRITA COMERCIAL</v>
      </c>
    </row>
    <row r="381" spans="2:8" ht="30">
      <c r="B381" s="1528">
        <v>606346</v>
      </c>
      <c r="C381" s="1529" t="s">
        <v>21850</v>
      </c>
      <c r="D381" s="1528" t="s">
        <v>3982</v>
      </c>
      <c r="E381" s="1551">
        <v>9520.35</v>
      </c>
      <c r="F381" s="1546"/>
      <c r="G381" s="1546">
        <v>606346</v>
      </c>
      <c r="H381" s="1546" t="str">
        <f t="shared" si="5"/>
        <v>BUEIRO METÁLICO COM CHAPAS MÚLTIPLAS MP 152 GALVANIZADAS - LENTICULAR - VÃO = 2,55 M E ALTURA = 1,65 M - ATERRO RODOVIÁRIO MÍNIMO = 0,60 M E MÁXIMO = 6,50 M - BRITA PRODUZIDA</v>
      </c>
    </row>
    <row r="382" spans="2:8" ht="30">
      <c r="B382" s="1526">
        <v>606437</v>
      </c>
      <c r="C382" s="1523" t="s">
        <v>21851</v>
      </c>
      <c r="D382" s="1526" t="s">
        <v>3982</v>
      </c>
      <c r="E382" s="1552">
        <v>10387.209999999999</v>
      </c>
      <c r="F382" s="1546"/>
      <c r="G382" s="1546">
        <v>606437</v>
      </c>
      <c r="H382" s="1546" t="str">
        <f t="shared" si="5"/>
        <v>BUEIRO METÁLICO COM CHAPAS MÚLTIPLAS MP 152 GALVANIZADAS - LENTICULAR - VÃO = 2,70 M E ALTURA = 1,85 M - ATERRO RODOVIÁRIO MÍNIMO = 0,60 M E MÁXIMO = 6,60 M - BRITA COMERCIAL</v>
      </c>
    </row>
    <row r="383" spans="2:8" ht="30">
      <c r="B383" s="1528">
        <v>606347</v>
      </c>
      <c r="C383" s="1529" t="s">
        <v>21852</v>
      </c>
      <c r="D383" s="1528" t="s">
        <v>3982</v>
      </c>
      <c r="E383" s="1551">
        <v>10306.43</v>
      </c>
      <c r="F383" s="1546"/>
      <c r="G383" s="1546">
        <v>606347</v>
      </c>
      <c r="H383" s="1546" t="str">
        <f t="shared" si="5"/>
        <v>BUEIRO METÁLICO COM CHAPAS MÚLTIPLAS MP 152 GALVANIZADAS - LENTICULAR - VÃO = 2,70 M E ALTURA = 1,85 M - ATERRO RODOVIÁRIO MÍNIMO = 0,60 M E MÁXIMO = 6,60 M - BRITA PRODUZIDA</v>
      </c>
    </row>
    <row r="384" spans="2:8" ht="30">
      <c r="B384" s="1526">
        <v>606438</v>
      </c>
      <c r="C384" s="1523" t="s">
        <v>21853</v>
      </c>
      <c r="D384" s="1526" t="s">
        <v>3982</v>
      </c>
      <c r="E384" s="1552">
        <v>10665.95</v>
      </c>
      <c r="F384" s="1546"/>
      <c r="G384" s="1546">
        <v>606438</v>
      </c>
      <c r="H384" s="1546" t="str">
        <f t="shared" si="5"/>
        <v>BUEIRO METÁLICO COM CHAPAS MÚLTIPLAS MP 152 GALVANIZADAS - LENTICULAR - VÃO = 2,75 M E ALTURA = 1,90 M - ATERRO RODOVIÁRIO MÍNIMO = 0,60 M E MÁXIMO = 6,50 M - BRITA COMERCIAL</v>
      </c>
    </row>
    <row r="385" spans="2:8" ht="30">
      <c r="B385" s="1528">
        <v>606348</v>
      </c>
      <c r="C385" s="1529" t="s">
        <v>21854</v>
      </c>
      <c r="D385" s="1528" t="s">
        <v>3982</v>
      </c>
      <c r="E385" s="1551">
        <v>10583.35</v>
      </c>
      <c r="F385" s="1546"/>
      <c r="G385" s="1546">
        <v>606348</v>
      </c>
      <c r="H385" s="1546" t="str">
        <f t="shared" si="5"/>
        <v>BUEIRO METÁLICO COM CHAPAS MÚLTIPLAS MP 152 GALVANIZADAS - LENTICULAR - VÃO = 2,75 M E ALTURA = 1,90 M - ATERRO RODOVIÁRIO MÍNIMO = 0,60 M E MÁXIMO = 6,50 M - BRITA PRODUZIDA</v>
      </c>
    </row>
    <row r="386" spans="2:8" ht="30">
      <c r="B386" s="1526">
        <v>606439</v>
      </c>
      <c r="C386" s="1523" t="s">
        <v>21855</v>
      </c>
      <c r="D386" s="1526" t="s">
        <v>3982</v>
      </c>
      <c r="E386" s="1552">
        <v>11244.69</v>
      </c>
      <c r="F386" s="1546"/>
      <c r="G386" s="1546">
        <v>606439</v>
      </c>
      <c r="H386" s="1546" t="str">
        <f t="shared" si="5"/>
        <v>BUEIRO METÁLICO COM CHAPAS MÚLTIPLAS MP 152 GALVANIZADAS - LENTICULAR - VÃO = 3,00 M E ALTURA = 2,00 M - ATERRO RODOVIÁRIO MÍNIMO = 0,60 M E MÁXIMO = 6,00 M - BRITA COMERCIAL</v>
      </c>
    </row>
    <row r="387" spans="2:8" ht="30">
      <c r="B387" s="1528">
        <v>606349</v>
      </c>
      <c r="C387" s="1529" t="s">
        <v>21856</v>
      </c>
      <c r="D387" s="1528" t="s">
        <v>3982</v>
      </c>
      <c r="E387" s="1551">
        <v>11134.55</v>
      </c>
      <c r="F387" s="1546"/>
      <c r="G387" s="1546">
        <v>606349</v>
      </c>
      <c r="H387" s="1546" t="str">
        <f t="shared" ref="H387:H450" si="6">UPPER(C387)</f>
        <v>BUEIRO METÁLICO COM CHAPAS MÚLTIPLAS MP 152 GALVANIZADAS - LENTICULAR - VÃO = 3,00 M E ALTURA = 2,00 M - ATERRO RODOVIÁRIO MÍNIMO = 0,60 M E MÁXIMO = 6,00 M - BRITA PRODUZIDA</v>
      </c>
    </row>
    <row r="388" spans="2:8" ht="30">
      <c r="B388" s="1526">
        <v>606440</v>
      </c>
      <c r="C388" s="1523" t="s">
        <v>21857</v>
      </c>
      <c r="D388" s="1526" t="s">
        <v>3982</v>
      </c>
      <c r="E388" s="1552">
        <v>11761.14</v>
      </c>
      <c r="F388" s="1546"/>
      <c r="G388" s="1546">
        <v>606440</v>
      </c>
      <c r="H388" s="1546" t="str">
        <f t="shared" si="6"/>
        <v>BUEIRO METÁLICO COM CHAPAS MÚLTIPLAS MP 152 GALVANIZADAS - LENTICULAR - VÃO = 3,20 M E ALTURA = 2,10 M - ATERRO RODOVIÁRIO MÍNIMO = 0,60 M E MÁXIMO = 5,60 M - BRITA COMERCIAL</v>
      </c>
    </row>
    <row r="389" spans="2:8" ht="30">
      <c r="B389" s="1528">
        <v>606350</v>
      </c>
      <c r="C389" s="1529" t="s">
        <v>21858</v>
      </c>
      <c r="D389" s="1528" t="s">
        <v>3982</v>
      </c>
      <c r="E389" s="1551">
        <v>11646.59</v>
      </c>
      <c r="F389" s="1546"/>
      <c r="G389" s="1546">
        <v>606350</v>
      </c>
      <c r="H389" s="1546" t="str">
        <f t="shared" si="6"/>
        <v>BUEIRO METÁLICO COM CHAPAS MÚLTIPLAS MP 152 GALVANIZADAS - LENTICULAR - VÃO = 3,20 M E ALTURA = 2,10 M - ATERRO RODOVIÁRIO MÍNIMO = 0,60 M E MÁXIMO = 5,60 M - BRITA PRODUZIDA</v>
      </c>
    </row>
    <row r="390" spans="2:8" ht="30">
      <c r="B390" s="1526">
        <v>606441</v>
      </c>
      <c r="C390" s="1523" t="s">
        <v>21859</v>
      </c>
      <c r="D390" s="1526" t="s">
        <v>3982</v>
      </c>
      <c r="E390" s="1552">
        <v>12320.58</v>
      </c>
      <c r="F390" s="1546"/>
      <c r="G390" s="1546">
        <v>606441</v>
      </c>
      <c r="H390" s="1546" t="str">
        <f t="shared" si="6"/>
        <v>BUEIRO METÁLICO COM CHAPAS MÚLTIPLAS MP 152 GALVANIZADAS - LENTICULAR - VÃO = 3,35 M E ALTURA = 2,15 M - ATERRO RODOVIÁRIO MÍNIMO = 0,60 M E MÁXIMO = 5,30 M - BRITA COMERCIAL</v>
      </c>
    </row>
    <row r="391" spans="2:8" ht="30">
      <c r="B391" s="1528">
        <v>606351</v>
      </c>
      <c r="C391" s="1529" t="s">
        <v>21860</v>
      </c>
      <c r="D391" s="1528" t="s">
        <v>3982</v>
      </c>
      <c r="E391" s="1551">
        <v>12202.72</v>
      </c>
      <c r="F391" s="1546"/>
      <c r="G391" s="1546">
        <v>606351</v>
      </c>
      <c r="H391" s="1546" t="str">
        <f t="shared" si="6"/>
        <v>BUEIRO METÁLICO COM CHAPAS MÚLTIPLAS MP 152 GALVANIZADAS - LENTICULAR - VÃO = 3,35 M E ALTURA = 2,15 M - ATERRO RODOVIÁRIO MÍNIMO = 0,60 M E MÁXIMO = 5,30 M - BRITA PRODUZIDA</v>
      </c>
    </row>
    <row r="392" spans="2:8" ht="30">
      <c r="B392" s="1526">
        <v>606442</v>
      </c>
      <c r="C392" s="1523" t="s">
        <v>21861</v>
      </c>
      <c r="D392" s="1526" t="s">
        <v>3982</v>
      </c>
      <c r="E392" s="1552">
        <v>12858.72</v>
      </c>
      <c r="F392" s="1546"/>
      <c r="G392" s="1546">
        <v>606442</v>
      </c>
      <c r="H392" s="1546" t="str">
        <f t="shared" si="6"/>
        <v>BUEIRO METÁLICO COM CHAPAS MÚLTIPLAS MP 152 GALVANIZADAS - LENTICULAR - VÃO = 3,55 M E ALTURA = 2,25 M - ATERRO RODOVIÁRIO MÍNIMO = 0,60 M E MÁXIMO = 5,00 M - BRITA COMERCIAL</v>
      </c>
    </row>
    <row r="393" spans="2:8" ht="30">
      <c r="B393" s="1528">
        <v>606352</v>
      </c>
      <c r="C393" s="1529" t="s">
        <v>21862</v>
      </c>
      <c r="D393" s="1528" t="s">
        <v>3982</v>
      </c>
      <c r="E393" s="1551">
        <v>12736.46</v>
      </c>
      <c r="F393" s="1546"/>
      <c r="G393" s="1546">
        <v>606352</v>
      </c>
      <c r="H393" s="1546" t="str">
        <f t="shared" si="6"/>
        <v>BUEIRO METÁLICO COM CHAPAS MÚLTIPLAS MP 152 GALVANIZADAS - LENTICULAR - VÃO = 3,55 M E ALTURA = 2,25 M - ATERRO RODOVIÁRIO MÍNIMO = 0,60 M E MÁXIMO = 5,00 M - BRITA PRODUZIDA</v>
      </c>
    </row>
    <row r="394" spans="2:8" ht="30">
      <c r="B394" s="1526">
        <v>606443</v>
      </c>
      <c r="C394" s="1523" t="s">
        <v>21863</v>
      </c>
      <c r="D394" s="1526" t="s">
        <v>3982</v>
      </c>
      <c r="E394" s="1552">
        <v>13636.03</v>
      </c>
      <c r="F394" s="1546"/>
      <c r="G394" s="1546">
        <v>606443</v>
      </c>
      <c r="H394" s="1546" t="str">
        <f t="shared" si="6"/>
        <v>BUEIRO METÁLICO COM CHAPAS MÚLTIPLAS MP 152 GALVANIZADAS - LENTICULAR - VÃO = 3,70 M E ALTURA = 2,35 M - ATERRO RODOVIÁRIO MÍNIMO = 0,60 M E MÁXIMO = 4,90 M - BRITA COMERCIAL</v>
      </c>
    </row>
    <row r="395" spans="2:8" ht="30">
      <c r="B395" s="1528">
        <v>606353</v>
      </c>
      <c r="C395" s="1529" t="s">
        <v>21864</v>
      </c>
      <c r="D395" s="1528" t="s">
        <v>3982</v>
      </c>
      <c r="E395" s="1551">
        <v>13510.46</v>
      </c>
      <c r="F395" s="1546"/>
      <c r="G395" s="1546">
        <v>606353</v>
      </c>
      <c r="H395" s="1546" t="str">
        <f t="shared" si="6"/>
        <v>BUEIRO METÁLICO COM CHAPAS MÚLTIPLAS MP 152 GALVANIZADAS - LENTICULAR - VÃO = 3,70 M E ALTURA = 2,35 M - ATERRO RODOVIÁRIO MÍNIMO = 0,60 M E MÁXIMO = 4,90 M - BRITA PRODUZIDA</v>
      </c>
    </row>
    <row r="396" spans="2:8" ht="30">
      <c r="B396" s="1526">
        <v>606444</v>
      </c>
      <c r="C396" s="1523" t="s">
        <v>21865</v>
      </c>
      <c r="D396" s="1526" t="s">
        <v>3982</v>
      </c>
      <c r="E396" s="1552">
        <v>14220.02</v>
      </c>
      <c r="F396" s="1546"/>
      <c r="G396" s="1546">
        <v>606444</v>
      </c>
      <c r="H396" s="1546" t="str">
        <f t="shared" si="6"/>
        <v>BUEIRO METÁLICO COM CHAPAS MÚLTIPLAS MP 152 GALVANIZADAS - LENTICULAR - VÃO = 3,90 M E ALTURA = 2,45 M - ATERRO RODOVIÁRIO MÍNIMO = 0,60 M E MÁXIMO = 4,60 M - BRITA COMERCIAL</v>
      </c>
    </row>
    <row r="397" spans="2:8" ht="30">
      <c r="B397" s="1528">
        <v>606354</v>
      </c>
      <c r="C397" s="1529" t="s">
        <v>21866</v>
      </c>
      <c r="D397" s="1528" t="s">
        <v>3982</v>
      </c>
      <c r="E397" s="1551">
        <v>14090.05</v>
      </c>
      <c r="F397" s="1546"/>
      <c r="G397" s="1546">
        <v>606354</v>
      </c>
      <c r="H397" s="1546" t="str">
        <f t="shared" si="6"/>
        <v>BUEIRO METÁLICO COM CHAPAS MÚLTIPLAS MP 152 GALVANIZADAS - LENTICULAR - VÃO = 3,90 M E ALTURA = 2,45 M - ATERRO RODOVIÁRIO MÍNIMO = 0,60 M E MÁXIMO = 4,60 M - BRITA PRODUZIDA</v>
      </c>
    </row>
    <row r="398" spans="2:8" ht="30">
      <c r="B398" s="1526">
        <v>606445</v>
      </c>
      <c r="C398" s="1523" t="s">
        <v>21867</v>
      </c>
      <c r="D398" s="1526" t="s">
        <v>3982</v>
      </c>
      <c r="E398" s="1552">
        <v>14774.79</v>
      </c>
      <c r="F398" s="1546"/>
      <c r="G398" s="1546">
        <v>606445</v>
      </c>
      <c r="H398" s="1546" t="str">
        <f t="shared" si="6"/>
        <v>BUEIRO METÁLICO COM CHAPAS MÚLTIPLAS MP 152 GALVANIZADAS - LENTICULAR - VÃO = 4,00 M E ALTURA = 2,55 M - ATERRO RODOVIÁRIO MÍNIMO = 0,60 M E MÁXIMO = 4,50 M - BRITA COMERCIAL</v>
      </c>
    </row>
    <row r="399" spans="2:8" ht="30">
      <c r="B399" s="1528">
        <v>606355</v>
      </c>
      <c r="C399" s="1529" t="s">
        <v>21868</v>
      </c>
      <c r="D399" s="1528" t="s">
        <v>3982</v>
      </c>
      <c r="E399" s="1551">
        <v>14642.61</v>
      </c>
      <c r="F399" s="1546"/>
      <c r="G399" s="1546">
        <v>606355</v>
      </c>
      <c r="H399" s="1546" t="str">
        <f t="shared" si="6"/>
        <v>BUEIRO METÁLICO COM CHAPAS MÚLTIPLAS MP 152 GALVANIZADAS - LENTICULAR - VÃO = 4,00 M E ALTURA = 2,55 M - ATERRO RODOVIÁRIO MÍNIMO = 0,60 M E MÁXIMO = 4,50 M - BRITA PRODUZIDA</v>
      </c>
    </row>
    <row r="400" spans="2:8" ht="30">
      <c r="B400" s="1526">
        <v>606446</v>
      </c>
      <c r="C400" s="1523" t="s">
        <v>21869</v>
      </c>
      <c r="D400" s="1526" t="s">
        <v>3982</v>
      </c>
      <c r="E400" s="1552">
        <v>15314.28</v>
      </c>
      <c r="F400" s="1546"/>
      <c r="G400" s="1546">
        <v>606446</v>
      </c>
      <c r="H400" s="1546" t="str">
        <f t="shared" si="6"/>
        <v>BUEIRO METÁLICO COM CHAPAS MÚLTIPLAS MP 152 GALVANIZADAS - LENTICULAR - VÃO = 4,15 M E ALTURA = 2,80 M - ATERRO RODOVIÁRIO MÍNIMO = 0,60 M E MÁXIMO = 6,80 M - BRITA COMERCIAL</v>
      </c>
    </row>
    <row r="401" spans="2:8" ht="30">
      <c r="B401" s="1528">
        <v>606356</v>
      </c>
      <c r="C401" s="1529" t="s">
        <v>21870</v>
      </c>
      <c r="D401" s="1528" t="s">
        <v>3982</v>
      </c>
      <c r="E401" s="1551">
        <v>15178.8</v>
      </c>
      <c r="F401" s="1546"/>
      <c r="G401" s="1546">
        <v>606356</v>
      </c>
      <c r="H401" s="1546" t="str">
        <f t="shared" si="6"/>
        <v>BUEIRO METÁLICO COM CHAPAS MÚLTIPLAS MP 152 GALVANIZADAS - LENTICULAR - VÃO = 4,15 M E ALTURA = 2,80 M - ATERRO RODOVIÁRIO MÍNIMO = 0,60 M E MÁXIMO = 6,80 M - BRITA PRODUZIDA</v>
      </c>
    </row>
    <row r="402" spans="2:8" ht="30">
      <c r="B402" s="1526">
        <v>606447</v>
      </c>
      <c r="C402" s="1523" t="s">
        <v>21871</v>
      </c>
      <c r="D402" s="1526" t="s">
        <v>3982</v>
      </c>
      <c r="E402" s="1552">
        <v>15908.39</v>
      </c>
      <c r="F402" s="1546"/>
      <c r="G402" s="1546">
        <v>606447</v>
      </c>
      <c r="H402" s="1546" t="str">
        <f t="shared" si="6"/>
        <v>BUEIRO METÁLICO COM CHAPAS MÚLTIPLAS MP 152 GALVANIZADAS - LENTICULAR - VÃO = 4,40 M E ALTURA = 2,90 M - ATERRO RODOVIÁRIO MÍNIMO = 0,60 M E MÁXIMO = 6,40 M - BRITA COMERCIAL</v>
      </c>
    </row>
    <row r="403" spans="2:8" ht="30">
      <c r="B403" s="1528">
        <v>606357</v>
      </c>
      <c r="C403" s="1529" t="s">
        <v>21872</v>
      </c>
      <c r="D403" s="1528" t="s">
        <v>3982</v>
      </c>
      <c r="E403" s="1551">
        <v>15743.91</v>
      </c>
      <c r="F403" s="1546"/>
      <c r="G403" s="1546">
        <v>606357</v>
      </c>
      <c r="H403" s="1546" t="str">
        <f t="shared" si="6"/>
        <v>BUEIRO METÁLICO COM CHAPAS MÚLTIPLAS MP 152 GALVANIZADAS - LENTICULAR - VÃO = 4,40 M E ALTURA = 2,90 M - ATERRO RODOVIÁRIO MÍNIMO = 0,60 M E MÁXIMO = 6,40 M - BRITA PRODUZIDA</v>
      </c>
    </row>
    <row r="404" spans="2:8" ht="30">
      <c r="B404" s="1526">
        <v>606448</v>
      </c>
      <c r="C404" s="1523" t="s">
        <v>21873</v>
      </c>
      <c r="D404" s="1526" t="s">
        <v>3982</v>
      </c>
      <c r="E404" s="1552">
        <v>16730.62</v>
      </c>
      <c r="F404" s="1546"/>
      <c r="G404" s="1546">
        <v>606448</v>
      </c>
      <c r="H404" s="1546" t="str">
        <f t="shared" si="6"/>
        <v>BUEIRO METÁLICO COM CHAPAS MÚLTIPLAS MP 152 GALVANIZADAS - LENTICULAR - VÃO = 4,60 M E ALTURA = 3,00 M - ATERRO RODOVIÁRIO MÍNIMO = 0,60 M E MÁXIMO = 6,10 M - BRITA COMERCIAL</v>
      </c>
    </row>
    <row r="405" spans="2:8" ht="30">
      <c r="B405" s="1528">
        <v>606358</v>
      </c>
      <c r="C405" s="1529" t="s">
        <v>21874</v>
      </c>
      <c r="D405" s="1528" t="s">
        <v>3982</v>
      </c>
      <c r="E405" s="1551">
        <v>16561</v>
      </c>
      <c r="F405" s="1546"/>
      <c r="G405" s="1546">
        <v>606358</v>
      </c>
      <c r="H405" s="1546" t="str">
        <f t="shared" si="6"/>
        <v>BUEIRO METÁLICO COM CHAPAS MÚLTIPLAS MP 152 GALVANIZADAS - LENTICULAR - VÃO = 4,60 M E ALTURA = 3,00 M - ATERRO RODOVIÁRIO MÍNIMO = 0,60 M E MÁXIMO = 6,10 M - BRITA PRODUZIDA</v>
      </c>
    </row>
    <row r="406" spans="2:8" ht="30">
      <c r="B406" s="1526">
        <v>606449</v>
      </c>
      <c r="C406" s="1523" t="s">
        <v>21875</v>
      </c>
      <c r="D406" s="1526" t="s">
        <v>3982</v>
      </c>
      <c r="E406" s="1552">
        <v>20650.09</v>
      </c>
      <c r="F406" s="1546"/>
      <c r="G406" s="1546">
        <v>606449</v>
      </c>
      <c r="H406" s="1546" t="str">
        <f t="shared" si="6"/>
        <v>BUEIRO METÁLICO COM CHAPAS MÚLTIPLAS MP 152 GALVANIZADAS - LENTICULAR - VÃO = 4,80 M E ALTURA = 3,05 M - ATERRO RODOVIÁRIO MÍNIMO = 0,60 M E MÁXIMO = 5,80 M - BRITA COMERCIAL</v>
      </c>
    </row>
    <row r="407" spans="2:8" ht="30">
      <c r="B407" s="1528">
        <v>606359</v>
      </c>
      <c r="C407" s="1529" t="s">
        <v>21876</v>
      </c>
      <c r="D407" s="1528" t="s">
        <v>3982</v>
      </c>
      <c r="E407" s="1551">
        <v>20475.330000000002</v>
      </c>
      <c r="F407" s="1546" t="s">
        <v>16700</v>
      </c>
      <c r="G407" s="1546">
        <v>606359</v>
      </c>
      <c r="H407" s="1546" t="str">
        <f t="shared" si="6"/>
        <v>BUEIRO METÁLICO COM CHAPAS MÚLTIPLAS MP 152 GALVANIZADAS - LENTICULAR - VÃO = 4,80 M E ALTURA = 3,05 M - ATERRO RODOVIÁRIO MÍNIMO = 0,60 M E MÁXIMO = 5,80 M - BRITA PRODUZIDA</v>
      </c>
    </row>
    <row r="408" spans="2:8" ht="30">
      <c r="B408" s="1526">
        <v>606450</v>
      </c>
      <c r="C408" s="1523" t="s">
        <v>21877</v>
      </c>
      <c r="D408" s="1526" t="s">
        <v>3982</v>
      </c>
      <c r="E408" s="1552">
        <v>21476.11</v>
      </c>
      <c r="F408" s="1546"/>
      <c r="G408" s="1546">
        <v>606450</v>
      </c>
      <c r="H408" s="1546" t="str">
        <f t="shared" si="6"/>
        <v>BUEIRO METÁLICO COM CHAPAS MÚLTIPLAS MP 152 GALVANIZADAS - LENTICULAR - VÃO = 5,05 M E ALTURA = 3,15 M - ATERRO RODOVIÁRIO MÍNIMO = 0,90 M E MÁXIMO = 5,50 M - BRITA COMERCIAL</v>
      </c>
    </row>
    <row r="409" spans="2:8" ht="30">
      <c r="B409" s="1528">
        <v>606360</v>
      </c>
      <c r="C409" s="1529" t="s">
        <v>21878</v>
      </c>
      <c r="D409" s="1528" t="s">
        <v>3982</v>
      </c>
      <c r="E409" s="1551">
        <v>21294.92</v>
      </c>
      <c r="F409" s="1546"/>
      <c r="G409" s="1546">
        <v>606360</v>
      </c>
      <c r="H409" s="1546" t="str">
        <f t="shared" si="6"/>
        <v>BUEIRO METÁLICO COM CHAPAS MÚLTIPLAS MP 152 GALVANIZADAS - LENTICULAR - VÃO = 5,05 M E ALTURA = 3,15 M - ATERRO RODOVIÁRIO MÍNIMO = 0,90 M E MÁXIMO = 5,50 M - BRITA PRODUZIDA</v>
      </c>
    </row>
    <row r="410" spans="2:8" ht="30">
      <c r="B410" s="1526">
        <v>606451</v>
      </c>
      <c r="C410" s="1523" t="s">
        <v>21879</v>
      </c>
      <c r="D410" s="1526" t="s">
        <v>3982</v>
      </c>
      <c r="E410" s="1552">
        <v>22167.22</v>
      </c>
      <c r="F410" s="1546"/>
      <c r="G410" s="1546">
        <v>606451</v>
      </c>
      <c r="H410" s="1546" t="str">
        <f t="shared" si="6"/>
        <v>BUEIRO METÁLICO COM CHAPAS MÚLTIPLAS MP 152 GALVANIZADAS - LENTICULAR - VÃO = 5,25 M E ALTURA = 3,25 M - ATERRO RODOVIÁRIO MÍNIMO = 0,90 M E MÁXIMO = 5,30 M - BRITA COMERCIAL</v>
      </c>
    </row>
    <row r="411" spans="2:8" ht="30">
      <c r="B411" s="1528">
        <v>606361</v>
      </c>
      <c r="C411" s="1529" t="s">
        <v>21880</v>
      </c>
      <c r="D411" s="1528" t="s">
        <v>3982</v>
      </c>
      <c r="E411" s="1551">
        <v>21980.89</v>
      </c>
      <c r="F411" s="1546"/>
      <c r="G411" s="1546">
        <v>606361</v>
      </c>
      <c r="H411" s="1546" t="str">
        <f t="shared" si="6"/>
        <v>BUEIRO METÁLICO COM CHAPAS MÚLTIPLAS MP 152 GALVANIZADAS - LENTICULAR - VÃO = 5,25 M E ALTURA = 3,25 M - ATERRO RODOVIÁRIO MÍNIMO = 0,90 M E MÁXIMO = 5,30 M - BRITA PRODUZIDA</v>
      </c>
    </row>
    <row r="412" spans="2:8" ht="30">
      <c r="B412" s="1526">
        <v>606452</v>
      </c>
      <c r="C412" s="1523" t="s">
        <v>21881</v>
      </c>
      <c r="D412" s="1526" t="s">
        <v>3982</v>
      </c>
      <c r="E412" s="1552">
        <v>25293.67</v>
      </c>
      <c r="F412" s="1546"/>
      <c r="G412" s="1546">
        <v>606452</v>
      </c>
      <c r="H412" s="1546" t="str">
        <f t="shared" si="6"/>
        <v>BUEIRO METÁLICO COM CHAPAS MÚLTIPLAS MP 152 GALVANIZADAS - LENTICULAR - VÃO = 5,45 M E ALTURA = 3,35 M - ATERRO RODOVIÁRIO MÍNIMO = 0,90 M E MÁXIMO = 5,10 M - BRITA COMERCIAL</v>
      </c>
    </row>
    <row r="413" spans="2:8" ht="30">
      <c r="B413" s="1528">
        <v>606362</v>
      </c>
      <c r="C413" s="1529" t="s">
        <v>21882</v>
      </c>
      <c r="D413" s="1528" t="s">
        <v>3982</v>
      </c>
      <c r="E413" s="1551">
        <v>25102.2</v>
      </c>
      <c r="F413" s="1546"/>
      <c r="G413" s="1546">
        <v>606362</v>
      </c>
      <c r="H413" s="1546" t="str">
        <f t="shared" si="6"/>
        <v>BUEIRO METÁLICO COM CHAPAS MÚLTIPLAS MP 152 GALVANIZADAS - LENTICULAR - VÃO = 5,45 M E ALTURA = 3,35 M - ATERRO RODOVIÁRIO MÍNIMO = 0,90 M E MÁXIMO = 5,10 M - BRITA PRODUZIDA</v>
      </c>
    </row>
    <row r="414" spans="2:8" ht="30">
      <c r="B414" s="1526">
        <v>606453</v>
      </c>
      <c r="C414" s="1523" t="s">
        <v>21883</v>
      </c>
      <c r="D414" s="1526" t="s">
        <v>3982</v>
      </c>
      <c r="E414" s="1552">
        <v>25684.58</v>
      </c>
      <c r="F414" s="1546"/>
      <c r="G414" s="1546">
        <v>606453</v>
      </c>
      <c r="H414" s="1546" t="str">
        <f t="shared" si="6"/>
        <v>BUEIRO METÁLICO COM CHAPAS MÚLTIPLAS MP 152 GALVANIZADAS - LENTICULAR - VÃO = 5,60 M E ALTURA = 3,40 M - ATERRO RODOVIÁRIO MÍNIMO = 0,90 M E MÁXIMO = 4,90 M - BRITA COMERCIAL</v>
      </c>
    </row>
    <row r="415" spans="2:8" ht="30">
      <c r="B415" s="1528">
        <v>606363</v>
      </c>
      <c r="C415" s="1529" t="s">
        <v>21884</v>
      </c>
      <c r="D415" s="1528" t="s">
        <v>3982</v>
      </c>
      <c r="E415" s="1551">
        <v>25489.25</v>
      </c>
      <c r="F415" s="1546"/>
      <c r="G415" s="1546">
        <v>606363</v>
      </c>
      <c r="H415" s="1546" t="str">
        <f t="shared" si="6"/>
        <v>BUEIRO METÁLICO COM CHAPAS MÚLTIPLAS MP 152 GALVANIZADAS - LENTICULAR - VÃO = 5,60 M E ALTURA = 3,40 M - ATERRO RODOVIÁRIO MÍNIMO = 0,90 M E MÁXIMO = 4,90 M - BRITA PRODUZIDA</v>
      </c>
    </row>
    <row r="416" spans="2:8" ht="30">
      <c r="B416" s="1526">
        <v>606454</v>
      </c>
      <c r="C416" s="1523" t="s">
        <v>21885</v>
      </c>
      <c r="D416" s="1526" t="s">
        <v>3982</v>
      </c>
      <c r="E416" s="1552">
        <v>30198.65</v>
      </c>
      <c r="F416" s="1546"/>
      <c r="G416" s="1546">
        <v>606454</v>
      </c>
      <c r="H416" s="1546" t="str">
        <f t="shared" si="6"/>
        <v>BUEIRO METÁLICO COM CHAPAS MÚLTIPLAS MP 152 GALVANIZADAS - LENTICULAR - VÃO = 5,80 M E ALTURA = 3,50 M - ATERRO RODOVIÁRIO MÍNIMO = 0,90 M E MÁXIMO = 4,70 M - BRITA COMERCIAL</v>
      </c>
    </row>
    <row r="417" spans="2:8" ht="30">
      <c r="B417" s="1528">
        <v>606364</v>
      </c>
      <c r="C417" s="1529" t="s">
        <v>21886</v>
      </c>
      <c r="D417" s="1528" t="s">
        <v>3982</v>
      </c>
      <c r="E417" s="1551">
        <v>29998.18</v>
      </c>
      <c r="F417" s="1546"/>
      <c r="G417" s="1546">
        <v>606364</v>
      </c>
      <c r="H417" s="1546" t="str">
        <f t="shared" si="6"/>
        <v>BUEIRO METÁLICO COM CHAPAS MÚLTIPLAS MP 152 GALVANIZADAS - LENTICULAR - VÃO = 5,80 M E ALTURA = 3,50 M - ATERRO RODOVIÁRIO MÍNIMO = 0,90 M E MÁXIMO = 4,70 M - BRITA PRODUZIDA</v>
      </c>
    </row>
    <row r="418" spans="2:8" ht="30">
      <c r="B418" s="1526">
        <v>606455</v>
      </c>
      <c r="C418" s="1523" t="s">
        <v>21887</v>
      </c>
      <c r="D418" s="1526" t="s">
        <v>3982</v>
      </c>
      <c r="E418" s="1552">
        <v>31123.47</v>
      </c>
      <c r="F418" s="1546"/>
      <c r="G418" s="1546">
        <v>606455</v>
      </c>
      <c r="H418" s="1546" t="str">
        <f t="shared" si="6"/>
        <v>BUEIRO METÁLICO COM CHAPAS MÚLTIPLAS MP 152 GALVANIZADAS - LENTICULAR - VÃO = 5,90 M E ALTURA = 3,55 M - ATERRO RODOVIÁRIO MÍNIMO = 0,90 M E MÁXIMO = 4,70 M - BRITA COMERCIAL</v>
      </c>
    </row>
    <row r="419" spans="2:8" ht="30">
      <c r="B419" s="1528">
        <v>606365</v>
      </c>
      <c r="C419" s="1529" t="s">
        <v>21888</v>
      </c>
      <c r="D419" s="1528" t="s">
        <v>3982</v>
      </c>
      <c r="E419" s="1551">
        <v>30920.44</v>
      </c>
      <c r="F419" s="1546"/>
      <c r="G419" s="1546">
        <v>606365</v>
      </c>
      <c r="H419" s="1546" t="str">
        <f t="shared" si="6"/>
        <v>BUEIRO METÁLICO COM CHAPAS MÚLTIPLAS MP 152 GALVANIZADAS - LENTICULAR - VÃO = 5,90 M E ALTURA = 3,55 M - ATERRO RODOVIÁRIO MÍNIMO = 0,90 M E MÁXIMO = 4,70 M - BRITA PRODUZIDA</v>
      </c>
    </row>
    <row r="420" spans="2:8" ht="30">
      <c r="B420" s="1526">
        <v>606456</v>
      </c>
      <c r="C420" s="1523" t="s">
        <v>21889</v>
      </c>
      <c r="D420" s="1526" t="s">
        <v>3982</v>
      </c>
      <c r="E420" s="1552">
        <v>32565.94</v>
      </c>
      <c r="F420" s="1546"/>
      <c r="G420" s="1546">
        <v>606456</v>
      </c>
      <c r="H420" s="1546" t="str">
        <f t="shared" si="6"/>
        <v>BUEIRO METÁLICO COM CHAPAS MÚLTIPLAS MP 152 GALVANIZADAS - LENTICULAR - VÃO = 6,10 M E ALTURA = 3,65 M - ATERRO RODOVIÁRIO MÍNIMO = 0,90 M E MÁXIMO = 4,50 M - BRITA COMERCIAL</v>
      </c>
    </row>
    <row r="421" spans="2:8" ht="30">
      <c r="B421" s="1528">
        <v>606366</v>
      </c>
      <c r="C421" s="1529" t="s">
        <v>21890</v>
      </c>
      <c r="D421" s="1528" t="s">
        <v>3982</v>
      </c>
      <c r="E421" s="1551">
        <v>32357.77</v>
      </c>
      <c r="F421" s="1546"/>
      <c r="G421" s="1546">
        <v>606366</v>
      </c>
      <c r="H421" s="1546" t="str">
        <f t="shared" si="6"/>
        <v>BUEIRO METÁLICO COM CHAPAS MÚLTIPLAS MP 152 GALVANIZADAS - LENTICULAR - VÃO = 6,10 M E ALTURA = 3,65 M - ATERRO RODOVIÁRIO MÍNIMO = 0,90 M E MÁXIMO = 4,50 M - BRITA PRODUZIDA</v>
      </c>
    </row>
    <row r="422" spans="2:8" ht="30">
      <c r="B422" s="1526">
        <v>606457</v>
      </c>
      <c r="C422" s="1523" t="s">
        <v>21891</v>
      </c>
      <c r="D422" s="1526" t="s">
        <v>3982</v>
      </c>
      <c r="E422" s="1552">
        <v>33088.47</v>
      </c>
      <c r="F422" s="1546"/>
      <c r="G422" s="1546">
        <v>606457</v>
      </c>
      <c r="H422" s="1546" t="str">
        <f t="shared" si="6"/>
        <v>BUEIRO METÁLICO COM CHAPAS MÚLTIPLAS MP 152 GALVANIZADAS - LENTICULAR - VÃO = 6,25 M E ALTURA = 3,65 M - ATERRO RODOVIÁRIO MÍNIMO = 0,90 M E MÁXIMO = 4,30 M - BRITA COMERCIAL</v>
      </c>
    </row>
    <row r="423" spans="2:8" ht="30">
      <c r="B423" s="1528">
        <v>606367</v>
      </c>
      <c r="C423" s="1529" t="s">
        <v>21892</v>
      </c>
      <c r="D423" s="1528" t="s">
        <v>3982</v>
      </c>
      <c r="E423" s="1551">
        <v>32876.44</v>
      </c>
      <c r="F423" s="1546"/>
      <c r="G423" s="1546">
        <v>606367</v>
      </c>
      <c r="H423" s="1546" t="str">
        <f t="shared" si="6"/>
        <v>BUEIRO METÁLICO COM CHAPAS MÚLTIPLAS MP 152 GALVANIZADAS - LENTICULAR - VÃO = 6,25 M E ALTURA = 3,65 M - ATERRO RODOVIÁRIO MÍNIMO = 0,90 M E MÁXIMO = 4,30 M - BRITA PRODUZIDA</v>
      </c>
    </row>
    <row r="424" spans="2:8" ht="30">
      <c r="B424" s="1526">
        <v>606458</v>
      </c>
      <c r="C424" s="1523" t="s">
        <v>21893</v>
      </c>
      <c r="D424" s="1526" t="s">
        <v>3982</v>
      </c>
      <c r="E424" s="1552">
        <v>44947.37</v>
      </c>
      <c r="F424" s="1546"/>
      <c r="G424" s="1546">
        <v>606458</v>
      </c>
      <c r="H424" s="1546" t="str">
        <f t="shared" si="6"/>
        <v>BUEIRO METÁLICO COM CHAPAS MÚLTIPLAS MP 152 GALVANIZADAS - LENTICULAR - VÃO = 6,40 M E ALTURA = 3,75 M - ATERRO RODOVIÁRIO MÍNIMO = 0,90 M E MÁXIMO = 4,30 M - BRITA COMERCIAL</v>
      </c>
    </row>
    <row r="425" spans="2:8" ht="30">
      <c r="B425" s="1528">
        <v>606368</v>
      </c>
      <c r="C425" s="1529" t="s">
        <v>21894</v>
      </c>
      <c r="D425" s="1528" t="s">
        <v>3982</v>
      </c>
      <c r="E425" s="1551">
        <v>44731.49</v>
      </c>
      <c r="F425" s="1546"/>
      <c r="G425" s="1546">
        <v>606368</v>
      </c>
      <c r="H425" s="1546" t="str">
        <f t="shared" si="6"/>
        <v>BUEIRO METÁLICO COM CHAPAS MÚLTIPLAS MP 152 GALVANIZADAS - LENTICULAR - VÃO = 6,40 M E ALTURA = 3,75 M - ATERRO RODOVIÁRIO MÍNIMO = 0,90 M E MÁXIMO = 4,30 M - BRITA PRODUZIDA</v>
      </c>
    </row>
    <row r="426" spans="2:8" ht="30">
      <c r="B426" s="1526">
        <v>606459</v>
      </c>
      <c r="C426" s="1523" t="s">
        <v>21895</v>
      </c>
      <c r="D426" s="1526" t="s">
        <v>3982</v>
      </c>
      <c r="E426" s="1552">
        <v>46770.82</v>
      </c>
      <c r="F426" s="1546"/>
      <c r="G426" s="1546">
        <v>606459</v>
      </c>
      <c r="H426" s="1546" t="str">
        <f t="shared" si="6"/>
        <v>BUEIRO METÁLICO COM CHAPAS MÚLTIPLAS MP 152 GALVANIZADAS - LENTICULAR - VÃO = 6,60 M E ALTURA = 3,85 M - ATERRO RODOVIÁRIO MÍNIMO = 0,90 M E MÁXIMO = 4,10 M - BRITA COMERCIAL</v>
      </c>
    </row>
    <row r="427" spans="2:8" ht="30">
      <c r="B427" s="1528">
        <v>606369</v>
      </c>
      <c r="C427" s="1529" t="s">
        <v>21896</v>
      </c>
      <c r="D427" s="1528" t="s">
        <v>3982</v>
      </c>
      <c r="E427" s="1551">
        <v>46549.8</v>
      </c>
      <c r="F427" s="1546"/>
      <c r="G427" s="1546">
        <v>606369</v>
      </c>
      <c r="H427" s="1546" t="str">
        <f t="shared" si="6"/>
        <v>BUEIRO METÁLICO COM CHAPAS MÚLTIPLAS MP 152 GALVANIZADAS - LENTICULAR - VÃO = 6,60 M E ALTURA = 3,85 M - ATERRO RODOVIÁRIO MÍNIMO = 0,90 M E MÁXIMO = 4,10 M - BRITA PRODUZIDA</v>
      </c>
    </row>
    <row r="428" spans="2:8" ht="30">
      <c r="B428" s="1526">
        <v>606479</v>
      </c>
      <c r="C428" s="1523" t="s">
        <v>21897</v>
      </c>
      <c r="D428" s="1526" t="s">
        <v>3982</v>
      </c>
      <c r="E428" s="1552">
        <v>10536.66</v>
      </c>
      <c r="F428" s="1546"/>
      <c r="G428" s="1546">
        <v>606479</v>
      </c>
      <c r="H428" s="1546" t="str">
        <f t="shared" si="6"/>
        <v>BUEIRO METÁLICO COM CHAPAS MÚLTIPLAS MP 152 GALVANIZADAS - PASSAGEM DE GADO - VÃO = 2,20 M E ALTURA = 2,25 M -ATERRO RODOVIÁRIO MÍNIMO = 0,30 M E MÁXIMO = 8,90 M - BRITA COMERCIAL</v>
      </c>
    </row>
    <row r="429" spans="2:8" ht="30">
      <c r="B429" s="1528">
        <v>606460</v>
      </c>
      <c r="C429" s="1529" t="s">
        <v>21898</v>
      </c>
      <c r="D429" s="1528" t="s">
        <v>3982</v>
      </c>
      <c r="E429" s="1551">
        <v>10454.42</v>
      </c>
      <c r="F429" s="1546"/>
      <c r="G429" s="1546">
        <v>606460</v>
      </c>
      <c r="H429" s="1546" t="str">
        <f t="shared" si="6"/>
        <v>BUEIRO METÁLICO COM CHAPAS MÚLTIPLAS MP 152 GALVANIZADAS - PASSAGEM DE GADO - VÃO = 2,20 M E ALTURA = 2,25 M -ATERRO RODOVIÁRIO MÍNIMO = 0,30 M E MÁXIMO = 8,90 M - BRITA PRODUZIDA</v>
      </c>
    </row>
    <row r="430" spans="2:8" ht="30">
      <c r="B430" s="1526">
        <v>606480</v>
      </c>
      <c r="C430" s="1523" t="s">
        <v>21899</v>
      </c>
      <c r="D430" s="1526" t="s">
        <v>3982</v>
      </c>
      <c r="E430" s="1552">
        <v>13749.52</v>
      </c>
      <c r="F430" s="1546"/>
      <c r="G430" s="1546">
        <v>606480</v>
      </c>
      <c r="H430" s="1546" t="str">
        <f t="shared" si="6"/>
        <v>BUEIRO METÁLICO COM CHAPAS MÚLTIPLAS MP 152 GALVANIZADAS - PASSAGEM DE GADO - VÃO = 2,90 M E ALTURA = 3,10 M - ATERRO RODOVIÁRIO MÍNIMO = 0,60 M E MÁXIMO = 11,40 M - BRITA COMERCIAL</v>
      </c>
    </row>
    <row r="431" spans="2:8" ht="30">
      <c r="B431" s="1528">
        <v>606461</v>
      </c>
      <c r="C431" s="1529" t="s">
        <v>21900</v>
      </c>
      <c r="D431" s="1528" t="s">
        <v>3982</v>
      </c>
      <c r="E431" s="1551">
        <v>13649.29</v>
      </c>
      <c r="F431" s="1546"/>
      <c r="G431" s="1546">
        <v>606461</v>
      </c>
      <c r="H431" s="1546" t="str">
        <f t="shared" si="6"/>
        <v>BUEIRO METÁLICO COM CHAPAS MÚLTIPLAS MP 152 GALVANIZADAS - PASSAGEM DE GADO - VÃO = 2,90 M E ALTURA = 3,10 M - ATERRO RODOVIÁRIO MÍNIMO = 0,60 M E MÁXIMO = 11,40 M - BRITA PRODUZIDA</v>
      </c>
    </row>
    <row r="432" spans="2:8" ht="30">
      <c r="B432" s="1526">
        <v>606481</v>
      </c>
      <c r="C432" s="1523" t="s">
        <v>21901</v>
      </c>
      <c r="D432" s="1526" t="s">
        <v>3982</v>
      </c>
      <c r="E432" s="1552">
        <v>16002.46</v>
      </c>
      <c r="F432" s="1546"/>
      <c r="G432" s="1546">
        <v>606481</v>
      </c>
      <c r="H432" s="1546" t="str">
        <f t="shared" si="6"/>
        <v>BUEIRO METÁLICO COM CHAPAS MÚLTIPLAS MP 152 GALVANIZADAS - PASSAGEM INFERIOR - VÃO = 3,70 M E ALTURA = 3,50 M - ATERRO RODOVIÁRIO MÍNIMO = 0,60 M E MÁXIMO = 10,30 M - BRITA COMERCIAL</v>
      </c>
    </row>
    <row r="433" spans="2:8" ht="30">
      <c r="B433" s="1528">
        <v>606462</v>
      </c>
      <c r="C433" s="1529" t="s">
        <v>21902</v>
      </c>
      <c r="D433" s="1528" t="s">
        <v>3982</v>
      </c>
      <c r="E433" s="1551">
        <v>15855.96</v>
      </c>
      <c r="F433" s="1546"/>
      <c r="G433" s="1546">
        <v>606462</v>
      </c>
      <c r="H433" s="1546" t="str">
        <f t="shared" si="6"/>
        <v>BUEIRO METÁLICO COM CHAPAS MÚLTIPLAS MP 152 GALVANIZADAS - PASSAGEM INFERIOR - VÃO = 3,70 M E ALTURA = 3,50 M - ATERRO RODOVIÁRIO MÍNIMO = 0,60 M E MÁXIMO = 10,30 M - BRITA PRODUZIDA</v>
      </c>
    </row>
    <row r="434" spans="2:8" ht="30">
      <c r="B434" s="1526">
        <v>606482</v>
      </c>
      <c r="C434" s="1523" t="s">
        <v>21903</v>
      </c>
      <c r="D434" s="1526" t="s">
        <v>3982</v>
      </c>
      <c r="E434" s="1552">
        <v>16835.32</v>
      </c>
      <c r="F434" s="1546"/>
      <c r="G434" s="1546">
        <v>606482</v>
      </c>
      <c r="H434" s="1546" t="str">
        <f t="shared" si="6"/>
        <v>BUEIRO METÁLICO COM CHAPAS MÚLTIPLAS MP 152 GALVANIZADAS - PASSAGEM INFERIOR - VÃO = 3,90 M E ALTURA = 3,60 M - ATERRO RODOVIÁRIO MÍNIMO = 0,60 M E MÁXIMO = 9,80 M - BRITA COMERCIAL</v>
      </c>
    </row>
    <row r="435" spans="2:8" ht="30">
      <c r="B435" s="1528">
        <v>606463</v>
      </c>
      <c r="C435" s="1529" t="s">
        <v>21904</v>
      </c>
      <c r="D435" s="1528" t="s">
        <v>3982</v>
      </c>
      <c r="E435" s="1551">
        <v>16683.689999999999</v>
      </c>
      <c r="F435" s="1546"/>
      <c r="G435" s="1546">
        <v>606463</v>
      </c>
      <c r="H435" s="1546" t="str">
        <f t="shared" si="6"/>
        <v>BUEIRO METÁLICO COM CHAPAS MÚLTIPLAS MP 152 GALVANIZADAS - PASSAGEM INFERIOR - VÃO = 3,90 M E ALTURA = 3,60 M - ATERRO RODOVIÁRIO MÍNIMO = 0,60 M E MÁXIMO = 9,80 M - BRITA PRODUZIDA</v>
      </c>
    </row>
    <row r="436" spans="2:8" ht="30">
      <c r="B436" s="1526">
        <v>606483</v>
      </c>
      <c r="C436" s="1523" t="s">
        <v>21905</v>
      </c>
      <c r="D436" s="1526" t="s">
        <v>3982</v>
      </c>
      <c r="E436" s="1552">
        <v>17261.98</v>
      </c>
      <c r="F436" s="1546"/>
      <c r="G436" s="1546">
        <v>606483</v>
      </c>
      <c r="H436" s="1546" t="str">
        <f t="shared" si="6"/>
        <v>BUEIRO METÁLICO COM CHAPAS MÚLTIPLAS MP 152 GALVANIZADAS - PASSAGEM INFERIOR - VÃO = 4,00 M E ALTURA = 3,75 M - ATERRO RODOVIÁRIO MÍNIMO = 0,60 M E MÁXIMO = 9,50 M - BRITA COMERCIAL</v>
      </c>
    </row>
    <row r="437" spans="2:8" ht="30">
      <c r="B437" s="1528">
        <v>606464</v>
      </c>
      <c r="C437" s="1529" t="s">
        <v>21906</v>
      </c>
      <c r="D437" s="1528" t="s">
        <v>3982</v>
      </c>
      <c r="E437" s="1551">
        <v>17107.78</v>
      </c>
      <c r="F437" s="1546"/>
      <c r="G437" s="1546">
        <v>606464</v>
      </c>
      <c r="H437" s="1546" t="str">
        <f t="shared" si="6"/>
        <v>BUEIRO METÁLICO COM CHAPAS MÚLTIPLAS MP 152 GALVANIZADAS - PASSAGEM INFERIOR - VÃO = 4,00 M E ALTURA = 3,75 M - ATERRO RODOVIÁRIO MÍNIMO = 0,60 M E MÁXIMO = 9,50 M - BRITA PRODUZIDA</v>
      </c>
    </row>
    <row r="438" spans="2:8" ht="30">
      <c r="B438" s="1526">
        <v>606484</v>
      </c>
      <c r="C438" s="1523" t="s">
        <v>21907</v>
      </c>
      <c r="D438" s="1526" t="s">
        <v>3982</v>
      </c>
      <c r="E438" s="1552">
        <v>17855.060000000001</v>
      </c>
      <c r="F438" s="1546"/>
      <c r="G438" s="1546">
        <v>606484</v>
      </c>
      <c r="H438" s="1546" t="str">
        <f t="shared" si="6"/>
        <v>BUEIRO METÁLICO COM CHAPAS MÚLTIPLAS MP 152 GALVANIZADAS - PASSAGEM INFERIOR - VÃO = 4,20 M E ALTURA = 3,90 M - ATERRO RODOVIÁRIO MÍNIMO = 0,60 M E MÁXIMO = 9,10 M - BRITA COMERCIAL</v>
      </c>
    </row>
    <row r="439" spans="2:8" ht="30">
      <c r="B439" s="1528">
        <v>606465</v>
      </c>
      <c r="C439" s="1529" t="s">
        <v>21908</v>
      </c>
      <c r="D439" s="1528" t="s">
        <v>3982</v>
      </c>
      <c r="E439" s="1551">
        <v>17695.72</v>
      </c>
      <c r="F439" s="1546"/>
      <c r="G439" s="1546">
        <v>606465</v>
      </c>
      <c r="H439" s="1546" t="str">
        <f t="shared" si="6"/>
        <v>BUEIRO METÁLICO COM CHAPAS MÚLTIPLAS MP 152 GALVANIZADAS - PASSAGEM INFERIOR - VÃO = 4,20 M E ALTURA = 3,90 M - ATERRO RODOVIÁRIO MÍNIMO = 0,60 M E MÁXIMO = 9,10 M - BRITA PRODUZIDA</v>
      </c>
    </row>
    <row r="440" spans="2:8" ht="30">
      <c r="B440" s="1526">
        <v>606485</v>
      </c>
      <c r="C440" s="1523" t="s">
        <v>21909</v>
      </c>
      <c r="D440" s="1526" t="s">
        <v>3982</v>
      </c>
      <c r="E440" s="1552">
        <v>18424.91</v>
      </c>
      <c r="F440" s="1546"/>
      <c r="G440" s="1546">
        <v>606485</v>
      </c>
      <c r="H440" s="1546" t="str">
        <f t="shared" si="6"/>
        <v>BUEIRO METÁLICO COM CHAPAS MÚLTIPLAS MP 152 GALVANIZADAS - PASSAGEM INFERIOR - VÃO = 4,25 M E ALTURA = 4,10 M - ATERRO RODOVIÁRIO MÍNIMO = 0,60 M E MÁXIMO = 8,90 M - BRITA COMERCIAL</v>
      </c>
    </row>
    <row r="441" spans="2:8" ht="30">
      <c r="B441" s="1528">
        <v>606466</v>
      </c>
      <c r="C441" s="1529" t="s">
        <v>21910</v>
      </c>
      <c r="D441" s="1528" t="s">
        <v>3982</v>
      </c>
      <c r="E441" s="1551">
        <v>18264.28</v>
      </c>
      <c r="F441" s="1546"/>
      <c r="G441" s="1546">
        <v>606466</v>
      </c>
      <c r="H441" s="1546" t="str">
        <f t="shared" si="6"/>
        <v>BUEIRO METÁLICO COM CHAPAS MÚLTIPLAS MP 152 GALVANIZADAS - PASSAGEM INFERIOR - VÃO = 4,25 M E ALTURA = 4,10 M - ATERRO RODOVIÁRIO MÍNIMO = 0,60 M E MÁXIMO = 8,90 M - BRITA PRODUZIDA</v>
      </c>
    </row>
    <row r="442" spans="2:8" ht="30">
      <c r="B442" s="1526">
        <v>606486</v>
      </c>
      <c r="C442" s="1523" t="s">
        <v>21911</v>
      </c>
      <c r="D442" s="1526" t="s">
        <v>3982</v>
      </c>
      <c r="E442" s="1552">
        <v>19232.16</v>
      </c>
      <c r="F442" s="1546"/>
      <c r="G442" s="1546">
        <v>606486</v>
      </c>
      <c r="H442" s="1546" t="str">
        <f t="shared" si="6"/>
        <v>BUEIRO METÁLICO COM CHAPAS MÚLTIPLAS MP 152 GALVANIZADAS - PASSAGEM INFERIOR - VÃO = 4,40 M E ALTURA = 4,25 M - ATERRO RODOVIÁRIO MÍNIMO = 0,60 M E MÁXIMO = 8,60 M - BRITA COMERCIAL</v>
      </c>
    </row>
    <row r="443" spans="2:8" ht="30">
      <c r="B443" s="1528">
        <v>606467</v>
      </c>
      <c r="C443" s="1529" t="s">
        <v>21912</v>
      </c>
      <c r="D443" s="1528" t="s">
        <v>3982</v>
      </c>
      <c r="E443" s="1551">
        <v>19067.68</v>
      </c>
      <c r="F443" s="1546"/>
      <c r="G443" s="1546">
        <v>606467</v>
      </c>
      <c r="H443" s="1546" t="str">
        <f t="shared" si="6"/>
        <v>BUEIRO METÁLICO COM CHAPAS MÚLTIPLAS MP 152 GALVANIZADAS - PASSAGEM INFERIOR - VÃO = 4,40 M E ALTURA = 4,25 M - ATERRO RODOVIÁRIO MÍNIMO = 0,60 M E MÁXIMO = 8,60 M - BRITA PRODUZIDA</v>
      </c>
    </row>
    <row r="444" spans="2:8" ht="30">
      <c r="B444" s="1526">
        <v>606487</v>
      </c>
      <c r="C444" s="1523" t="s">
        <v>21913</v>
      </c>
      <c r="D444" s="1526" t="s">
        <v>3982</v>
      </c>
      <c r="E444" s="1552">
        <v>19790.7</v>
      </c>
      <c r="F444" s="1546"/>
      <c r="G444" s="1546">
        <v>606487</v>
      </c>
      <c r="H444" s="1546" t="str">
        <f t="shared" si="6"/>
        <v>BUEIRO METÁLICO COM CHAPAS MÚLTIPLAS MP 152 GALVANIZADAS - PASSAGEM INFERIOR - VÃO = 4,50 M E ALTURA = 4,40 M - ATERRO RODOVIÁRIO MÍNIMO = 0,60 M E MÁXIMO = 8,40 M - BRITA COMERCIAL</v>
      </c>
    </row>
    <row r="445" spans="2:8" ht="30">
      <c r="B445" s="1528">
        <v>606468</v>
      </c>
      <c r="C445" s="1529" t="s">
        <v>21914</v>
      </c>
      <c r="D445" s="1528" t="s">
        <v>3982</v>
      </c>
      <c r="E445" s="1551">
        <v>19623.650000000001</v>
      </c>
      <c r="F445" s="1546"/>
      <c r="G445" s="1546">
        <v>606468</v>
      </c>
      <c r="H445" s="1546" t="str">
        <f t="shared" si="6"/>
        <v>BUEIRO METÁLICO COM CHAPAS MÚLTIPLAS MP 152 GALVANIZADAS - PASSAGEM INFERIOR - VÃO = 4,50 M E ALTURA = 4,40 M - ATERRO RODOVIÁRIO MÍNIMO = 0,60 M E MÁXIMO = 8,40 M - BRITA PRODUZIDA</v>
      </c>
    </row>
    <row r="446" spans="2:8" ht="30">
      <c r="B446" s="1526">
        <v>606488</v>
      </c>
      <c r="C446" s="1523" t="s">
        <v>21915</v>
      </c>
      <c r="D446" s="1526" t="s">
        <v>3982</v>
      </c>
      <c r="E446" s="1552">
        <v>24468.959999999999</v>
      </c>
      <c r="F446" s="1546"/>
      <c r="G446" s="1546">
        <v>606488</v>
      </c>
      <c r="H446" s="1546" t="str">
        <f t="shared" si="6"/>
        <v>BUEIRO METÁLICO COM CHAPAS MÚLTIPLAS MP 152 GALVANIZADAS - PASSAGEM INFERIOR - VÃO = 4,70 M E ALTURA = 4,50 M - ATERRO RODOVIÁRIO MÍNIMO = 0,60 M E MÁXIMO = 8,90 M - BRITA COMERCIAL</v>
      </c>
    </row>
    <row r="447" spans="2:8" ht="30">
      <c r="B447" s="1528">
        <v>606469</v>
      </c>
      <c r="C447" s="1529" t="s">
        <v>21916</v>
      </c>
      <c r="D447" s="1528" t="s">
        <v>3982</v>
      </c>
      <c r="E447" s="1551">
        <v>24296.76</v>
      </c>
      <c r="F447" s="1546" t="s">
        <v>16700</v>
      </c>
      <c r="G447" s="1546">
        <v>606469</v>
      </c>
      <c r="H447" s="1546" t="str">
        <f t="shared" si="6"/>
        <v>BUEIRO METÁLICO COM CHAPAS MÚLTIPLAS MP 152 GALVANIZADAS - PASSAGEM INFERIOR - VÃO = 4,70 M E ALTURA = 4,50 M - ATERRO RODOVIÁRIO MÍNIMO = 0,60 M E MÁXIMO = 8,90 M - BRITA PRODUZIDA</v>
      </c>
    </row>
    <row r="448" spans="2:8" ht="30">
      <c r="B448" s="1526">
        <v>606489</v>
      </c>
      <c r="C448" s="1523" t="s">
        <v>21917</v>
      </c>
      <c r="D448" s="1526" t="s">
        <v>3982</v>
      </c>
      <c r="E448" s="1552">
        <v>25782.22</v>
      </c>
      <c r="F448" s="1546"/>
      <c r="G448" s="1546">
        <v>606489</v>
      </c>
      <c r="H448" s="1546" t="str">
        <f t="shared" si="6"/>
        <v>BUEIRO METÁLICO COM CHAPAS MÚLTIPLAS MP 152 GALVANIZADAS - PASSAGEM INFERIOR - VÃO = 4,80 M E ALTURA = 4,75 M - ATERRO RODOVIÁRIO MÍNIMO = 0,90 M E MÁXIMO = 9,00 M - BRITA COMERCIAL</v>
      </c>
    </row>
    <row r="449" spans="2:8" ht="30">
      <c r="B449" s="1528">
        <v>606470</v>
      </c>
      <c r="C449" s="1529" t="s">
        <v>21918</v>
      </c>
      <c r="D449" s="1528" t="s">
        <v>3982</v>
      </c>
      <c r="E449" s="1551">
        <v>25607.45</v>
      </c>
      <c r="F449" s="1546"/>
      <c r="G449" s="1546">
        <v>606470</v>
      </c>
      <c r="H449" s="1546" t="str">
        <f t="shared" si="6"/>
        <v>BUEIRO METÁLICO COM CHAPAS MÚLTIPLAS MP 152 GALVANIZADAS - PASSAGEM INFERIOR - VÃO = 4,80 M E ALTURA = 4,75 M - ATERRO RODOVIÁRIO MÍNIMO = 0,90 M E MÁXIMO = 9,00 M - BRITA PRODUZIDA</v>
      </c>
    </row>
    <row r="450" spans="2:8" ht="30">
      <c r="B450" s="1526">
        <v>606490</v>
      </c>
      <c r="C450" s="1523" t="s">
        <v>21919</v>
      </c>
      <c r="D450" s="1526" t="s">
        <v>3982</v>
      </c>
      <c r="E450" s="1552">
        <v>26532.39</v>
      </c>
      <c r="F450" s="1546"/>
      <c r="G450" s="1546">
        <v>606490</v>
      </c>
      <c r="H450" s="1546" t="str">
        <f t="shared" si="6"/>
        <v>BUEIRO METÁLICO COM CHAPAS MÚLTIPLAS MP 152 GALVANIZADAS - PASSAGEM INFERIOR - VÃO = 5,00 M E ALTURA = 4,85 M - ATERRO RODOVIÁRIO MÍNIMO = 0,90 M E MÁXIMO = 8,60 M - BRITA COMERCIAL</v>
      </c>
    </row>
    <row r="451" spans="2:8" ht="30">
      <c r="B451" s="1528">
        <v>606471</v>
      </c>
      <c r="C451" s="1529" t="s">
        <v>21920</v>
      </c>
      <c r="D451" s="1528" t="s">
        <v>3982</v>
      </c>
      <c r="E451" s="1551">
        <v>26352.49</v>
      </c>
      <c r="F451" s="1546"/>
      <c r="G451" s="1546">
        <v>606471</v>
      </c>
      <c r="H451" s="1546" t="str">
        <f t="shared" ref="H451:H514" si="7">UPPER(C451)</f>
        <v>BUEIRO METÁLICO COM CHAPAS MÚLTIPLAS MP 152 GALVANIZADAS - PASSAGEM INFERIOR - VÃO = 5,00 M E ALTURA = 4,85 M - ATERRO RODOVIÁRIO MÍNIMO = 0,90 M E MÁXIMO = 8,60 M - BRITA PRODUZIDA</v>
      </c>
    </row>
    <row r="452" spans="2:8" ht="30">
      <c r="B452" s="1526">
        <v>606491</v>
      </c>
      <c r="C452" s="1523" t="s">
        <v>21921</v>
      </c>
      <c r="D452" s="1526" t="s">
        <v>3982</v>
      </c>
      <c r="E452" s="1552">
        <v>27238.89</v>
      </c>
      <c r="F452" s="1546"/>
      <c r="G452" s="1546">
        <v>606491</v>
      </c>
      <c r="H452" s="1546" t="str">
        <f t="shared" si="7"/>
        <v>BUEIRO METÁLICO COM CHAPAS MÚLTIPLAS MP 152 GALVANIZADAS - PASSAGEM INFERIOR - VÃO = 5,15 M E ALTURA = 4,90 M - ATERRO RODOVIÁRIO MÍNIMO = 0,90 M E MÁXIMO = 8,50 M - BRITA COMERCIAL</v>
      </c>
    </row>
    <row r="453" spans="2:8" ht="30">
      <c r="B453" s="1528">
        <v>606472</v>
      </c>
      <c r="C453" s="1529" t="s">
        <v>21922</v>
      </c>
      <c r="D453" s="1528" t="s">
        <v>3982</v>
      </c>
      <c r="E453" s="1551">
        <v>27055.13</v>
      </c>
      <c r="F453" s="1546"/>
      <c r="G453" s="1546">
        <v>606472</v>
      </c>
      <c r="H453" s="1546" t="str">
        <f t="shared" si="7"/>
        <v>BUEIRO METÁLICO COM CHAPAS MÚLTIPLAS MP 152 GALVANIZADAS - PASSAGEM INFERIOR - VÃO = 5,15 M E ALTURA = 4,90 M - ATERRO RODOVIÁRIO MÍNIMO = 0,90 M E MÁXIMO = 8,50 M - BRITA PRODUZIDA</v>
      </c>
    </row>
    <row r="454" spans="2:8" ht="30">
      <c r="B454" s="1526">
        <v>606492</v>
      </c>
      <c r="C454" s="1523" t="s">
        <v>21923</v>
      </c>
      <c r="D454" s="1526" t="s">
        <v>3982</v>
      </c>
      <c r="E454" s="1552">
        <v>27806.959999999999</v>
      </c>
      <c r="F454" s="1546"/>
      <c r="G454" s="1546">
        <v>606492</v>
      </c>
      <c r="H454" s="1546" t="str">
        <f t="shared" si="7"/>
        <v>BUEIRO METÁLICO COM CHAPAS MÚLTIPLAS MP 152 GALVANIZADAS - PASSAGEM INFERIOR - VÃO = 5,25 M E ALTURA = 5,00 M - ATERRO RODOVIÁRIO MÍNIMO = 0,90 M E MÁXIMO = 8,40 M - BRITA COMERCIAL</v>
      </c>
    </row>
    <row r="455" spans="2:8" ht="30">
      <c r="B455" s="1528">
        <v>606473</v>
      </c>
      <c r="C455" s="1529" t="s">
        <v>21924</v>
      </c>
      <c r="D455" s="1528" t="s">
        <v>3982</v>
      </c>
      <c r="E455" s="1551">
        <v>27620.63</v>
      </c>
      <c r="F455" s="1546"/>
      <c r="G455" s="1546">
        <v>606473</v>
      </c>
      <c r="H455" s="1546" t="str">
        <f t="shared" si="7"/>
        <v>BUEIRO METÁLICO COM CHAPAS MÚLTIPLAS MP 152 GALVANIZADAS - PASSAGEM INFERIOR - VÃO = 5,25 M E ALTURA = 5,00 M - ATERRO RODOVIÁRIO MÍNIMO = 0,90 M E MÁXIMO = 8,40 M - BRITA PRODUZIDA</v>
      </c>
    </row>
    <row r="456" spans="2:8" ht="30">
      <c r="B456" s="1526">
        <v>606493</v>
      </c>
      <c r="C456" s="1523" t="s">
        <v>21925</v>
      </c>
      <c r="D456" s="1526" t="s">
        <v>3982</v>
      </c>
      <c r="E456" s="1552">
        <v>29313.39</v>
      </c>
      <c r="F456" s="1546"/>
      <c r="G456" s="1546">
        <v>606493</v>
      </c>
      <c r="H456" s="1546" t="str">
        <f t="shared" si="7"/>
        <v>BUEIRO METÁLICO COM CHAPAS MÚLTIPLAS MP 152 GALVANIZADAS - PASSAGEM INFERIOR - VÃO = 5,30 M E ALTURA = 5,30 M - ATERRO RODOVIÁRIO MÍNIMO = 0,90 M E MÁXIMO = 9,60 M - BRITA COMERCIAL</v>
      </c>
    </row>
    <row r="457" spans="2:8" ht="30">
      <c r="B457" s="1528">
        <v>606474</v>
      </c>
      <c r="C457" s="1529" t="s">
        <v>21926</v>
      </c>
      <c r="D457" s="1528" t="s">
        <v>3982</v>
      </c>
      <c r="E457" s="1551">
        <v>29125.77</v>
      </c>
      <c r="F457" s="1546"/>
      <c r="G457" s="1546">
        <v>606474</v>
      </c>
      <c r="H457" s="1546" t="str">
        <f t="shared" si="7"/>
        <v>BUEIRO METÁLICO COM CHAPAS MÚLTIPLAS MP 152 GALVANIZADAS - PASSAGEM INFERIOR - VÃO = 5,30 M E ALTURA = 5,30 M - ATERRO RODOVIÁRIO MÍNIMO = 0,90 M E MÁXIMO = 9,60 M - BRITA PRODUZIDA</v>
      </c>
    </row>
    <row r="458" spans="2:8" ht="30">
      <c r="B458" s="1526">
        <v>606494</v>
      </c>
      <c r="C458" s="1523" t="s">
        <v>21927</v>
      </c>
      <c r="D458" s="1526" t="s">
        <v>3982</v>
      </c>
      <c r="E458" s="1552">
        <v>33892.83</v>
      </c>
      <c r="F458" s="1546"/>
      <c r="G458" s="1546">
        <v>606494</v>
      </c>
      <c r="H458" s="1546" t="str">
        <f t="shared" si="7"/>
        <v>BUEIRO METÁLICO COM CHAPAS MÚLTIPLAS MP 152 GALVANIZADAS - PASSAGEM INFERIOR - VÃO = 5,65 M E ALTURA = 5,25 M - ATERRO RODOVIÁRIO MÍNIMO = 0,90 M E MÁXIMO = 9,00 M - BRITA COMERCIAL</v>
      </c>
    </row>
    <row r="459" spans="2:8" ht="30">
      <c r="B459" s="1528">
        <v>606475</v>
      </c>
      <c r="C459" s="1529" t="s">
        <v>21928</v>
      </c>
      <c r="D459" s="1528" t="s">
        <v>3982</v>
      </c>
      <c r="E459" s="1551">
        <v>33696.22</v>
      </c>
      <c r="F459" s="1546"/>
      <c r="G459" s="1546">
        <v>606475</v>
      </c>
      <c r="H459" s="1546" t="str">
        <f t="shared" si="7"/>
        <v>BUEIRO METÁLICO COM CHAPAS MÚLTIPLAS MP 152 GALVANIZADAS - PASSAGEM INFERIOR - VÃO = 5,65 M E ALTURA = 5,25 M - ATERRO RODOVIÁRIO MÍNIMO = 0,90 M E MÁXIMO = 9,00 M - BRITA PRODUZIDA</v>
      </c>
    </row>
    <row r="460" spans="2:8" ht="30">
      <c r="B460" s="1526">
        <v>606495</v>
      </c>
      <c r="C460" s="1523" t="s">
        <v>21929</v>
      </c>
      <c r="D460" s="1526" t="s">
        <v>3982</v>
      </c>
      <c r="E460" s="1552">
        <v>39942.49</v>
      </c>
      <c r="F460" s="1546"/>
      <c r="G460" s="1546">
        <v>606495</v>
      </c>
      <c r="H460" s="1546" t="str">
        <f t="shared" si="7"/>
        <v>BUEIRO METÁLICO COM CHAPAS MÚLTIPLAS MP 152 GALVANIZADAS - PASSAGEM INFERIOR - VÃO = 5,85 M E ALTURA = 5,30 M - ATERRO RODOVIÁRIO MÍNIMO = 0,90 M E MÁXIMO = 8,40 M - BRITA COMERCIAL</v>
      </c>
    </row>
    <row r="461" spans="2:8" ht="30">
      <c r="B461" s="1528">
        <v>606476</v>
      </c>
      <c r="C461" s="1529" t="s">
        <v>21930</v>
      </c>
      <c r="D461" s="1528" t="s">
        <v>3982</v>
      </c>
      <c r="E461" s="1551">
        <v>39740.74</v>
      </c>
      <c r="F461" s="1546"/>
      <c r="G461" s="1546">
        <v>606476</v>
      </c>
      <c r="H461" s="1546" t="str">
        <f t="shared" si="7"/>
        <v>BUEIRO METÁLICO COM CHAPAS MÚLTIPLAS MP 152 GALVANIZADAS - PASSAGEM INFERIOR - VÃO = 5,85 M E ALTURA = 5,30 M - ATERRO RODOVIÁRIO MÍNIMO = 0,90 M E MÁXIMO = 8,40 M - BRITA PRODUZIDA</v>
      </c>
    </row>
    <row r="462" spans="2:8" ht="30">
      <c r="B462" s="1526">
        <v>606496</v>
      </c>
      <c r="C462" s="1523" t="s">
        <v>21931</v>
      </c>
      <c r="D462" s="1526" t="s">
        <v>3982</v>
      </c>
      <c r="E462" s="1552">
        <v>40918.699999999997</v>
      </c>
      <c r="F462" s="1546"/>
      <c r="G462" s="1546">
        <v>606496</v>
      </c>
      <c r="H462" s="1546" t="str">
        <f t="shared" si="7"/>
        <v>BUEIRO METÁLICO COM CHAPAS MÚLTIPLAS MP 152 GALVANIZADAS - PASSAGEM INFERIOR - VÃO = 6,00 M E ALTURA = 5,45 M - ATERRO RODOVIÁRIO MÍNIMO = 0,90 M E MÁXIMO = 8,30 M - BRITA COMERCIAL</v>
      </c>
    </row>
    <row r="463" spans="2:8" ht="30">
      <c r="B463" s="1528">
        <v>606477</v>
      </c>
      <c r="C463" s="1529" t="s">
        <v>21932</v>
      </c>
      <c r="D463" s="1528" t="s">
        <v>3982</v>
      </c>
      <c r="E463" s="1551">
        <v>40713.1</v>
      </c>
      <c r="F463" s="1546"/>
      <c r="G463" s="1546">
        <v>606477</v>
      </c>
      <c r="H463" s="1546" t="str">
        <f t="shared" si="7"/>
        <v>BUEIRO METÁLICO COM CHAPAS MÚLTIPLAS MP 152 GALVANIZADAS - PASSAGEM INFERIOR - VÃO = 6,00 M E ALTURA = 5,45 M - ATERRO RODOVIÁRIO MÍNIMO = 0,90 M E MÁXIMO = 8,30 M - BRITA PRODUZIDA</v>
      </c>
    </row>
    <row r="464" spans="2:8" ht="30">
      <c r="B464" s="1526">
        <v>606497</v>
      </c>
      <c r="C464" s="1523" t="s">
        <v>21933</v>
      </c>
      <c r="D464" s="1526" t="s">
        <v>3982</v>
      </c>
      <c r="E464" s="1552">
        <v>41986.69</v>
      </c>
      <c r="F464" s="1546"/>
      <c r="G464" s="1546">
        <v>606497</v>
      </c>
      <c r="H464" s="1546" t="str">
        <f t="shared" si="7"/>
        <v>BUEIRO METÁLICO COM CHAPAS MÚLTIPLAS MP 152 GALVANIZADAS - PASSAGEM INFERIOR - VÃO = 6,25 M E ALTURA = 5,50 M - ATERRO RODOVIÁRIO MÍNIMO = 0,90 M E MÁXIMO = 7,90 M - BRITA COMERCIAL</v>
      </c>
    </row>
    <row r="465" spans="2:8" ht="30">
      <c r="B465" s="1528">
        <v>606478</v>
      </c>
      <c r="C465" s="1529" t="s">
        <v>21934</v>
      </c>
      <c r="D465" s="1528" t="s">
        <v>3982</v>
      </c>
      <c r="E465" s="1551">
        <v>41774.660000000003</v>
      </c>
      <c r="F465" s="1546"/>
      <c r="G465" s="1546">
        <v>606478</v>
      </c>
      <c r="H465" s="1546" t="str">
        <f t="shared" si="7"/>
        <v>BUEIRO METÁLICO COM CHAPAS MÚLTIPLAS MP 152 GALVANIZADAS - PASSAGEM INFERIOR - VÃO = 6,25 M E ALTURA = 5,50 M - ATERRO RODOVIÁRIO MÍNIMO = 0,90 M E MÁXIMO = 7,90 M - BRITA PRODUZIDA</v>
      </c>
    </row>
    <row r="466" spans="2:8" ht="30">
      <c r="B466" s="1526">
        <v>605835</v>
      </c>
      <c r="C466" s="1523" t="s">
        <v>21935</v>
      </c>
      <c r="D466" s="1526" t="s">
        <v>3982</v>
      </c>
      <c r="E466" s="1552">
        <v>6036.16</v>
      </c>
      <c r="F466" s="1546"/>
      <c r="G466" s="1546">
        <v>605835</v>
      </c>
      <c r="H466" s="1546" t="str">
        <f t="shared" si="7"/>
        <v>BUEIRO METÁLICO SEM INTERRUPÇÃO DE TRÁFEGO - D = 1,20 M - CHAPA COM EPÓXI - ESCAVADO EM MATERIAL DE 1ª CATEGORIA - ATERRO FERROVIÁRIO MÁXIMO = 12,90 M</v>
      </c>
    </row>
    <row r="467" spans="2:8" ht="30">
      <c r="B467" s="1528">
        <v>605571</v>
      </c>
      <c r="C467" s="1529" t="s">
        <v>21936</v>
      </c>
      <c r="D467" s="1528" t="s">
        <v>3982</v>
      </c>
      <c r="E467" s="1551">
        <v>5333</v>
      </c>
      <c r="F467" s="1546"/>
      <c r="G467" s="1546">
        <v>605571</v>
      </c>
      <c r="H467" s="1546" t="str">
        <f t="shared" si="7"/>
        <v>BUEIRO METÁLICO SEM INTERRUPÇÃO DE TRÁFEGO - D = 1,20 M - CHAPA COM EPÓXI - ESCAVADO EM MATERIAL DE 1ª CATEGORIA - ATERRO RODOVIÁRIO MÁXIMO = 9,00 M</v>
      </c>
    </row>
    <row r="468" spans="2:8" ht="30">
      <c r="B468" s="1526">
        <v>605850</v>
      </c>
      <c r="C468" s="1523" t="s">
        <v>21937</v>
      </c>
      <c r="D468" s="1526" t="s">
        <v>3982</v>
      </c>
      <c r="E468" s="1552">
        <v>6403.37</v>
      </c>
      <c r="F468" s="1546"/>
      <c r="G468" s="1546">
        <v>605850</v>
      </c>
      <c r="H468" s="1546" t="str">
        <f t="shared" si="7"/>
        <v>BUEIRO METÁLICO SEM INTERRUPÇÃO DE TRÁFEGO - D = 1,20 M - CHAPA COM EPÓXI - ESCAVADO EM MATERIAL DE 2ª CATEGORIA - ATERRO FERROVIÁRIO MÁXIMO = 12,90 M</v>
      </c>
    </row>
    <row r="469" spans="2:8" ht="30">
      <c r="B469" s="1528">
        <v>605582</v>
      </c>
      <c r="C469" s="1529" t="s">
        <v>21938</v>
      </c>
      <c r="D469" s="1528" t="s">
        <v>3982</v>
      </c>
      <c r="E469" s="1551">
        <v>5700.21</v>
      </c>
      <c r="F469" s="1546"/>
      <c r="G469" s="1546">
        <v>605582</v>
      </c>
      <c r="H469" s="1546" t="str">
        <f t="shared" si="7"/>
        <v>BUEIRO METÁLICO SEM INTERRUPÇÃO DE TRÁFEGO - D = 1,20 M - CHAPA COM EPÓXI - ESCAVADO EM MATERIAL DE 2ª CATEGORIA - ATERRO RODOVIÁRIO MÁXIMO = 9,00 M</v>
      </c>
    </row>
    <row r="470" spans="2:8" ht="30">
      <c r="B470" s="1526">
        <v>605889</v>
      </c>
      <c r="C470" s="1523" t="s">
        <v>21939</v>
      </c>
      <c r="D470" s="1526" t="s">
        <v>3982</v>
      </c>
      <c r="E470" s="1552">
        <v>7024.65</v>
      </c>
      <c r="F470" s="1546"/>
      <c r="G470" s="1546">
        <v>605889</v>
      </c>
      <c r="H470" s="1546" t="str">
        <f t="shared" si="7"/>
        <v>BUEIRO METÁLICO SEM INTERRUPÇÃO DE TRÁFEGO - D = 1,20 M - CHAPA COM EPÓXI - ESCAVADO EM MATERIAL DE 3ª CATEGORIA - ATERRO FERROVIÁRIO MÁXIMO = 12,90 M</v>
      </c>
    </row>
    <row r="471" spans="2:8" ht="30">
      <c r="B471" s="1528">
        <v>605593</v>
      </c>
      <c r="C471" s="1529" t="s">
        <v>21940</v>
      </c>
      <c r="D471" s="1528" t="s">
        <v>3982</v>
      </c>
      <c r="E471" s="1551">
        <v>6321.5</v>
      </c>
      <c r="F471" s="1546"/>
      <c r="G471" s="1546">
        <v>605593</v>
      </c>
      <c r="H471" s="1546" t="str">
        <f t="shared" si="7"/>
        <v>BUEIRO METÁLICO SEM INTERRUPÇÃO DE TRÁFEGO - D = 1,20 M - CHAPA COM EPÓXI - ESCAVADO EM MATERIAL DE 3ª CATEGORIA - ATERRO RODOVIÁRIO MÁXIMO = 9,00 M</v>
      </c>
    </row>
    <row r="472" spans="2:8" ht="30">
      <c r="B472" s="1526">
        <v>605739</v>
      </c>
      <c r="C472" s="1523" t="s">
        <v>21941</v>
      </c>
      <c r="D472" s="1526" t="s">
        <v>3982</v>
      </c>
      <c r="E472" s="1552">
        <v>5839.48</v>
      </c>
      <c r="F472" s="1546"/>
      <c r="G472" s="1546">
        <v>605739</v>
      </c>
      <c r="H472" s="1546" t="str">
        <f t="shared" si="7"/>
        <v>BUEIRO METÁLICO SEM INTERRUPÇÃO DE TRÁFEGO - D = 1,20 M - CHAPA GALVANIZADA - ESCAVADO EM MATERIAL DE 1ª CATEGORIA - ATERRO FERROVIÁRIO MÁXIMO = 12,90 M</v>
      </c>
    </row>
    <row r="473" spans="2:8" ht="30">
      <c r="B473" s="1528">
        <v>605504</v>
      </c>
      <c r="C473" s="1529" t="s">
        <v>21942</v>
      </c>
      <c r="D473" s="1528" t="s">
        <v>3982</v>
      </c>
      <c r="E473" s="1551">
        <v>5099.07</v>
      </c>
      <c r="F473" s="1546"/>
      <c r="G473" s="1546">
        <v>605504</v>
      </c>
      <c r="H473" s="1546" t="str">
        <f t="shared" si="7"/>
        <v>BUEIRO METÁLICO SEM INTERRUPÇÃO DE TRÁFEGO - D = 1,20 M - CHAPA GALVANIZADA - ESCAVADO EM MATERIAL DE 1ª CATEGORIA - ATERRO RODOVIÁRIO MÁXIMO = 9,00 M</v>
      </c>
    </row>
    <row r="474" spans="2:8" ht="30">
      <c r="B474" s="1526">
        <v>605781</v>
      </c>
      <c r="C474" s="1523" t="s">
        <v>21943</v>
      </c>
      <c r="D474" s="1526" t="s">
        <v>3982</v>
      </c>
      <c r="E474" s="1552">
        <v>6206.69</v>
      </c>
      <c r="F474" s="1546"/>
      <c r="G474" s="1546">
        <v>605781</v>
      </c>
      <c r="H474" s="1546" t="str">
        <f t="shared" si="7"/>
        <v>BUEIRO METÁLICO SEM INTERRUPÇÃO DE TRÁFEGO - D = 1,20 M - CHAPA GALVANIZADA - ESCAVADO EM MATERIAL DE 2ª CATEGORIA - ATERRO FERROVIÁRIO MÁXIMO = 12,90 M</v>
      </c>
    </row>
    <row r="475" spans="2:8" ht="30">
      <c r="B475" s="1528">
        <v>605524</v>
      </c>
      <c r="C475" s="1529" t="s">
        <v>21944</v>
      </c>
      <c r="D475" s="1528" t="s">
        <v>3982</v>
      </c>
      <c r="E475" s="1551">
        <v>5466.28</v>
      </c>
      <c r="F475" s="1546"/>
      <c r="G475" s="1546">
        <v>605524</v>
      </c>
      <c r="H475" s="1546" t="str">
        <f t="shared" si="7"/>
        <v>BUEIRO METÁLICO SEM INTERRUPÇÃO DE TRÁFEGO - D = 1,20 M - CHAPA GALVANIZADA - ESCAVADO EM MATERIAL DE 2ª CATEGORIA - ATERRO RODOVIÁRIO MÁXIMO = 9,00 M</v>
      </c>
    </row>
    <row r="476" spans="2:8" ht="30">
      <c r="B476" s="1526">
        <v>605815</v>
      </c>
      <c r="C476" s="1523" t="s">
        <v>21945</v>
      </c>
      <c r="D476" s="1526" t="s">
        <v>3982</v>
      </c>
      <c r="E476" s="1552">
        <v>6827.97</v>
      </c>
      <c r="F476" s="1546"/>
      <c r="G476" s="1546">
        <v>605815</v>
      </c>
      <c r="H476" s="1546" t="str">
        <f t="shared" si="7"/>
        <v>BUEIRO METÁLICO SEM INTERRUPÇÃO DE TRÁFEGO - D = 1,20 M - CHAPA GALVANIZADA - ESCAVADO EM MATERIAL DE 3ª CATEGORIA - ATERRO FERROVIÁRIO MÁXIMO = 12,90 M</v>
      </c>
    </row>
    <row r="477" spans="2:8" ht="30">
      <c r="B477" s="1528">
        <v>605544</v>
      </c>
      <c r="C477" s="1529" t="s">
        <v>21946</v>
      </c>
      <c r="D477" s="1528" t="s">
        <v>3982</v>
      </c>
      <c r="E477" s="1551">
        <v>6087.56</v>
      </c>
      <c r="F477" s="1546"/>
      <c r="G477" s="1546">
        <v>605544</v>
      </c>
      <c r="H477" s="1546" t="str">
        <f t="shared" si="7"/>
        <v>BUEIRO METÁLICO SEM INTERRUPÇÃO DE TRÁFEGO - D = 1,20 M - CHAPA GALVANIZADA - ESCAVADO EM MATERIAL DE 3ª CATEGORIA - ATERRO RODOVIÁRIO MÁXIMO = 9,00 M</v>
      </c>
    </row>
    <row r="478" spans="2:8" ht="30">
      <c r="B478" s="1526">
        <v>605836</v>
      </c>
      <c r="C478" s="1523" t="s">
        <v>21947</v>
      </c>
      <c r="D478" s="1526" t="s">
        <v>3982</v>
      </c>
      <c r="E478" s="1552">
        <v>6837.81</v>
      </c>
      <c r="F478" s="1546"/>
      <c r="G478" s="1546">
        <v>605836</v>
      </c>
      <c r="H478" s="1546" t="str">
        <f t="shared" si="7"/>
        <v>BUEIRO METÁLICO SEM INTERRUPÇÃO DE TRÁFEGO - D = 1,40 M - CHAPA COM EPÓXI - ESCAVADO EM MATERIAL DE 1ª CATEGORIA - ATERRO FERROVIÁRIO MÁXIMO = 11,00 M</v>
      </c>
    </row>
    <row r="479" spans="2:8" ht="30">
      <c r="B479" s="1528">
        <v>605572</v>
      </c>
      <c r="C479" s="1529" t="s">
        <v>21948</v>
      </c>
      <c r="D479" s="1528" t="s">
        <v>3982</v>
      </c>
      <c r="E479" s="1551">
        <v>6077.44</v>
      </c>
      <c r="F479" s="1546"/>
      <c r="G479" s="1546">
        <v>605572</v>
      </c>
      <c r="H479" s="1546" t="str">
        <f t="shared" si="7"/>
        <v>BUEIRO METÁLICO SEM INTERRUPÇÃO DE TRÁFEGO - D = 1,40 M - CHAPA COM EPÓXI - ESCAVADO EM MATERIAL DE 1ª CATEGORIA - ATERRO RODOVIÁRIO MÁXIMO = 7,70 M</v>
      </c>
    </row>
    <row r="480" spans="2:8" ht="30">
      <c r="B480" s="1526">
        <v>605851</v>
      </c>
      <c r="C480" s="1523" t="s">
        <v>21949</v>
      </c>
      <c r="D480" s="1526" t="s">
        <v>3982</v>
      </c>
      <c r="E480" s="1552">
        <v>7317.43</v>
      </c>
      <c r="F480" s="1546"/>
      <c r="G480" s="1546">
        <v>605851</v>
      </c>
      <c r="H480" s="1546" t="str">
        <f t="shared" si="7"/>
        <v>BUEIRO METÁLICO SEM INTERRUPÇÃO DE TRÁFEGO - D = 1,40 M - CHAPA COM EPÓXI - ESCAVADO EM MATERIAL DE 2ª CATEGORIA - ATERRO FERROVIÁRIO MÁXIMO = 11,00 M</v>
      </c>
    </row>
    <row r="481" spans="2:8" ht="30">
      <c r="B481" s="1528">
        <v>605583</v>
      </c>
      <c r="C481" s="1529" t="s">
        <v>21950</v>
      </c>
      <c r="D481" s="1528" t="s">
        <v>3982</v>
      </c>
      <c r="E481" s="1551">
        <v>6557.07</v>
      </c>
      <c r="F481" s="1546"/>
      <c r="G481" s="1546">
        <v>605583</v>
      </c>
      <c r="H481" s="1546" t="str">
        <f t="shared" si="7"/>
        <v>BUEIRO METÁLICO SEM INTERRUPÇÃO DE TRÁFEGO - D = 1,40 M - CHAPA COM EPÓXI - ESCAVADO EM MATERIAL DE 2ª CATEGORIA - ATERRO RODOVIÁRIO MÁXIMO = 7,70 M</v>
      </c>
    </row>
    <row r="482" spans="2:8" ht="30">
      <c r="B482" s="1526">
        <v>605890</v>
      </c>
      <c r="C482" s="1523" t="s">
        <v>21951</v>
      </c>
      <c r="D482" s="1526" t="s">
        <v>3982</v>
      </c>
      <c r="E482" s="1552">
        <v>8128.9</v>
      </c>
      <c r="F482" s="1546"/>
      <c r="G482" s="1546">
        <v>605890</v>
      </c>
      <c r="H482" s="1546" t="str">
        <f t="shared" si="7"/>
        <v>BUEIRO METÁLICO SEM INTERRUPÇÃO DE TRÁFEGO - D = 1,40 M - CHAPA COM EPÓXI - ESCAVADO EM MATERIAL DE 3ª CATEGORIA - ATERRO FERROVIÁRIO MÁXIMO = 11,00 M</v>
      </c>
    </row>
    <row r="483" spans="2:8" ht="30">
      <c r="B483" s="1528">
        <v>605594</v>
      </c>
      <c r="C483" s="1529" t="s">
        <v>21952</v>
      </c>
      <c r="D483" s="1528" t="s">
        <v>3982</v>
      </c>
      <c r="E483" s="1551">
        <v>7368.54</v>
      </c>
      <c r="F483" s="1546"/>
      <c r="G483" s="1546">
        <v>605594</v>
      </c>
      <c r="H483" s="1546" t="str">
        <f t="shared" si="7"/>
        <v>BUEIRO METÁLICO SEM INTERRUPÇÃO DE TRÁFEGO - D = 1,40 M - CHAPA COM EPÓXI - ESCAVADO EM MATERIAL DE 3ª CATEGORIA - ATERRO RODOVIÁRIO MÁXIMO = 7,70 M</v>
      </c>
    </row>
    <row r="484" spans="2:8" ht="30">
      <c r="B484" s="1526">
        <v>605740</v>
      </c>
      <c r="C484" s="1523" t="s">
        <v>21953</v>
      </c>
      <c r="D484" s="1526" t="s">
        <v>3982</v>
      </c>
      <c r="E484" s="1552">
        <v>6616.13</v>
      </c>
      <c r="F484" s="1546"/>
      <c r="G484" s="1546">
        <v>605740</v>
      </c>
      <c r="H484" s="1546" t="str">
        <f t="shared" si="7"/>
        <v>BUEIRO METÁLICO SEM INTERRUPÇÃO DE TRÁFEGO - D = 1,40 M - CHAPA GALVANIZADA - ESCAVADO EM MATERIAL DE 1ª CATEGORIA - ATERRO FERROVIÁRIO MÁXIMO = 11,00 M</v>
      </c>
    </row>
    <row r="485" spans="2:8" ht="30">
      <c r="B485" s="1528">
        <v>605505</v>
      </c>
      <c r="C485" s="1529" t="s">
        <v>21954</v>
      </c>
      <c r="D485" s="1528" t="s">
        <v>3982</v>
      </c>
      <c r="E485" s="1551">
        <v>5811.85</v>
      </c>
      <c r="F485" s="1546"/>
      <c r="G485" s="1546">
        <v>605505</v>
      </c>
      <c r="H485" s="1546" t="str">
        <f t="shared" si="7"/>
        <v>BUEIRO METÁLICO SEM INTERRUPÇÃO DE TRÁFEGO - D = 1,40 M - CHAPA GALVANIZADA - ESCAVADO EM MATERIAL DE 1ª CATEGORIA - ATERRO RODOVIÁRIO MÁXIMO = 7,70 M</v>
      </c>
    </row>
    <row r="486" spans="2:8" ht="30">
      <c r="B486" s="1526">
        <v>605782</v>
      </c>
      <c r="C486" s="1523" t="s">
        <v>21955</v>
      </c>
      <c r="D486" s="1526" t="s">
        <v>3982</v>
      </c>
      <c r="E486" s="1552">
        <v>7095.75</v>
      </c>
      <c r="F486" s="1546"/>
      <c r="G486" s="1546">
        <v>605782</v>
      </c>
      <c r="H486" s="1546" t="str">
        <f t="shared" si="7"/>
        <v>BUEIRO METÁLICO SEM INTERRUPÇÃO DE TRÁFEGO - D = 1,40 M - CHAPA GALVANIZADA - ESCAVADO EM MATERIAL DE 2ª CATEGORIA - ATERRO FERROVIÁRIO MÁXIMO = 11,00 M</v>
      </c>
    </row>
    <row r="487" spans="2:8" ht="30">
      <c r="B487" s="1528">
        <v>605525</v>
      </c>
      <c r="C487" s="1529" t="s">
        <v>21956</v>
      </c>
      <c r="D487" s="1528" t="s">
        <v>3982</v>
      </c>
      <c r="E487" s="1551">
        <v>6291.47</v>
      </c>
      <c r="F487" s="1546"/>
      <c r="G487" s="1546">
        <v>605525</v>
      </c>
      <c r="H487" s="1546" t="str">
        <f t="shared" si="7"/>
        <v>BUEIRO METÁLICO SEM INTERRUPÇÃO DE TRÁFEGO - D = 1,40 M - CHAPA GALVANIZADA - ESCAVADO EM MATERIAL DE 2ª CATEGORIA - ATERRO RODOVIÁRIO MÁXIMO = 7,70 M</v>
      </c>
    </row>
    <row r="488" spans="2:8" ht="30">
      <c r="B488" s="1526">
        <v>605816</v>
      </c>
      <c r="C488" s="1523" t="s">
        <v>21957</v>
      </c>
      <c r="D488" s="1526" t="s">
        <v>3982</v>
      </c>
      <c r="E488" s="1552">
        <v>7907.22</v>
      </c>
      <c r="F488" s="1546"/>
      <c r="G488" s="1546">
        <v>605816</v>
      </c>
      <c r="H488" s="1546" t="str">
        <f t="shared" si="7"/>
        <v>BUEIRO METÁLICO SEM INTERRUPÇÃO DE TRÁFEGO - D = 1,40 M - CHAPA GALVANIZADA - ESCAVADO EM MATERIAL DE 3ª CATEGORIA - ATERRO FERROVIÁRIO MÁXIMO = 11,00 M</v>
      </c>
    </row>
    <row r="489" spans="2:8" ht="30">
      <c r="B489" s="1528">
        <v>605545</v>
      </c>
      <c r="C489" s="1529" t="s">
        <v>21958</v>
      </c>
      <c r="D489" s="1528" t="s">
        <v>3982</v>
      </c>
      <c r="E489" s="1551">
        <v>7102.94</v>
      </c>
      <c r="F489" s="1546"/>
      <c r="G489" s="1546">
        <v>605545</v>
      </c>
      <c r="H489" s="1546" t="str">
        <f t="shared" si="7"/>
        <v>BUEIRO METÁLICO SEM INTERRUPÇÃO DE TRÁFEGO - D = 1,40 M - CHAPA GALVANIZADA - ESCAVADO EM MATERIAL DE 3ª CATEGORIA - ATERRO RODOVIÁRIO MÁXIMO = 7,70 M</v>
      </c>
    </row>
    <row r="490" spans="2:8" ht="30">
      <c r="B490" s="1526">
        <v>605837</v>
      </c>
      <c r="C490" s="1523" t="s">
        <v>21959</v>
      </c>
      <c r="D490" s="1526" t="s">
        <v>3982</v>
      </c>
      <c r="E490" s="1552">
        <v>8135.55</v>
      </c>
      <c r="F490" s="1546"/>
      <c r="G490" s="1546">
        <v>605837</v>
      </c>
      <c r="H490" s="1546" t="str">
        <f t="shared" si="7"/>
        <v>BUEIRO METÁLICO SEM INTERRUPÇÃO DE TRÁFEGO - D = 1,60 M - CHAPA COM EPÓXI - ESCAVADO EM MATERIAL DE 1ª CATEGORIA - ATERRO FERROVIÁRIO MÁXIMO = 9,60 M</v>
      </c>
    </row>
    <row r="491" spans="2:8" ht="30">
      <c r="B491" s="1528">
        <v>605573</v>
      </c>
      <c r="C491" s="1529" t="s">
        <v>21960</v>
      </c>
      <c r="D491" s="1528" t="s">
        <v>3982</v>
      </c>
      <c r="E491" s="1551">
        <v>7328.96</v>
      </c>
      <c r="F491" s="1546"/>
      <c r="G491" s="1546">
        <v>605573</v>
      </c>
      <c r="H491" s="1546" t="str">
        <f t="shared" si="7"/>
        <v>BUEIRO METÁLICO SEM INTERRUPÇÃO DE TRÁFEGO - D = 1,60 M - CHAPA COM EPÓXI - ESCAVADO EM MATERIAL DE 1ª CATEGORIA - ATERRO RODOVIÁRIO MÁXIMO = 6,70 M</v>
      </c>
    </row>
    <row r="492" spans="2:8" ht="30">
      <c r="B492" s="1526">
        <v>605852</v>
      </c>
      <c r="C492" s="1523" t="s">
        <v>21961</v>
      </c>
      <c r="D492" s="1526" t="s">
        <v>3982</v>
      </c>
      <c r="E492" s="1552">
        <v>8742.57</v>
      </c>
      <c r="F492" s="1546"/>
      <c r="G492" s="1546">
        <v>605852</v>
      </c>
      <c r="H492" s="1546" t="str">
        <f t="shared" si="7"/>
        <v>BUEIRO METÁLICO SEM INTERRUPÇÃO DE TRÁFEGO - D = 1,60 M - CHAPA COM EPÓXI - ESCAVADO EM MATERIAL DE 2ª CATEGORIA - ATERRO FERROVIÁRIO MÁXIMO = 9,60 M</v>
      </c>
    </row>
    <row r="493" spans="2:8" ht="30">
      <c r="B493" s="1528">
        <v>605584</v>
      </c>
      <c r="C493" s="1529" t="s">
        <v>21962</v>
      </c>
      <c r="D493" s="1528" t="s">
        <v>3982</v>
      </c>
      <c r="E493" s="1551">
        <v>7935.98</v>
      </c>
      <c r="F493" s="1546"/>
      <c r="G493" s="1546">
        <v>605584</v>
      </c>
      <c r="H493" s="1546" t="str">
        <f t="shared" si="7"/>
        <v>BUEIRO METÁLICO SEM INTERRUPÇÃO DE TRÁFEGO - D = 1,60 M - CHAPA COM EPÓXI - ESCAVADO EM MATERIAL DE 2ª CATEGORIA - ATERRO RODOVIÁRIO MÁXIMO = 6,70 M</v>
      </c>
    </row>
    <row r="494" spans="2:8" ht="30">
      <c r="B494" s="1526">
        <v>605891</v>
      </c>
      <c r="C494" s="1523" t="s">
        <v>21963</v>
      </c>
      <c r="D494" s="1526" t="s">
        <v>3982</v>
      </c>
      <c r="E494" s="1552">
        <v>9769.59</v>
      </c>
      <c r="F494" s="1546"/>
      <c r="G494" s="1546">
        <v>605891</v>
      </c>
      <c r="H494" s="1546" t="str">
        <f t="shared" si="7"/>
        <v>BUEIRO METÁLICO SEM INTERRUPÇÃO DE TRÁFEGO - D = 1,60 M - CHAPA COM EPÓXI - ESCAVADO EM MATERIAL DE 3ª CATEGORIA - ATERRO FERROVIÁRIO MÁXIMO = 9,60 M</v>
      </c>
    </row>
    <row r="495" spans="2:8" ht="30">
      <c r="B495" s="1528">
        <v>605595</v>
      </c>
      <c r="C495" s="1529" t="s">
        <v>21964</v>
      </c>
      <c r="D495" s="1528" t="s">
        <v>3982</v>
      </c>
      <c r="E495" s="1551">
        <v>8963</v>
      </c>
      <c r="F495" s="1546"/>
      <c r="G495" s="1546">
        <v>605595</v>
      </c>
      <c r="H495" s="1546" t="str">
        <f t="shared" si="7"/>
        <v>BUEIRO METÁLICO SEM INTERRUPÇÃO DE TRÁFEGO - D = 1,60 M - CHAPA COM EPÓXI - ESCAVADO EM MATERIAL DE 3ª CATEGORIA - ATERRO RODOVIÁRIO MÁXIMO = 6,70 M</v>
      </c>
    </row>
    <row r="496" spans="2:8" ht="30">
      <c r="B496" s="1526">
        <v>605741</v>
      </c>
      <c r="C496" s="1523" t="s">
        <v>21965</v>
      </c>
      <c r="D496" s="1526" t="s">
        <v>3982</v>
      </c>
      <c r="E496" s="1552">
        <v>7877.2</v>
      </c>
      <c r="F496" s="1546"/>
      <c r="G496" s="1546">
        <v>605741</v>
      </c>
      <c r="H496" s="1546" t="str">
        <f t="shared" si="7"/>
        <v>BUEIRO METÁLICO SEM INTERRUPÇÃO DE TRÁFEGO - D = 1,60 M - CHAPA GALVANIZADA - ESCAVADO EM MATERIAL DE 1ª CATEGORIA - ATERRO FERROVIÁRIO MÁXIMO = 9,60 M</v>
      </c>
    </row>
    <row r="497" spans="2:8" ht="30">
      <c r="B497" s="1528">
        <v>605506</v>
      </c>
      <c r="C497" s="1529" t="s">
        <v>21966</v>
      </c>
      <c r="D497" s="1528" t="s">
        <v>3982</v>
      </c>
      <c r="E497" s="1551">
        <v>7014.62</v>
      </c>
      <c r="F497" s="1546"/>
      <c r="G497" s="1546">
        <v>605506</v>
      </c>
      <c r="H497" s="1546" t="str">
        <f t="shared" si="7"/>
        <v>BUEIRO METÁLICO SEM INTERRUPÇÃO DE TRÁFEGO - D = 1,60 M - CHAPA GALVANIZADA - ESCAVADO EM MATERIAL DE 1ª CATEGORIA - ATERRO RODOVIÁRIO MÁXIMO = 6,70 M</v>
      </c>
    </row>
    <row r="498" spans="2:8" ht="30">
      <c r="B498" s="1526">
        <v>605783</v>
      </c>
      <c r="C498" s="1523" t="s">
        <v>21967</v>
      </c>
      <c r="D498" s="1526" t="s">
        <v>3982</v>
      </c>
      <c r="E498" s="1552">
        <v>8484.2199999999993</v>
      </c>
      <c r="F498" s="1546"/>
      <c r="G498" s="1546">
        <v>605783</v>
      </c>
      <c r="H498" s="1546" t="str">
        <f t="shared" si="7"/>
        <v>BUEIRO METÁLICO SEM INTERRUPÇÃO DE TRÁFEGO - D = 1,60 M - CHAPA GALVANIZADA - ESCAVADO EM MATERIAL DE 2ª CATEGORIA - ATERRO FERROVIÁRIO MÁXIMO = 9,60 M</v>
      </c>
    </row>
    <row r="499" spans="2:8" ht="30">
      <c r="B499" s="1528">
        <v>605526</v>
      </c>
      <c r="C499" s="1529" t="s">
        <v>21968</v>
      </c>
      <c r="D499" s="1528" t="s">
        <v>3982</v>
      </c>
      <c r="E499" s="1551">
        <v>7621.64</v>
      </c>
      <c r="F499" s="1546"/>
      <c r="G499" s="1546">
        <v>605526</v>
      </c>
      <c r="H499" s="1546" t="str">
        <f t="shared" si="7"/>
        <v>BUEIRO METÁLICO SEM INTERRUPÇÃO DE TRÁFEGO - D = 1,60 M - CHAPA GALVANIZADA - ESCAVADO EM MATERIAL DE 2ª CATEGORIA - ATERRO RODOVIÁRIO MÁXIMO = 6,70 M</v>
      </c>
    </row>
    <row r="500" spans="2:8" ht="30">
      <c r="B500" s="1526">
        <v>605817</v>
      </c>
      <c r="C500" s="1523" t="s">
        <v>21969</v>
      </c>
      <c r="D500" s="1526" t="s">
        <v>3982</v>
      </c>
      <c r="E500" s="1552">
        <v>9511.24</v>
      </c>
      <c r="F500" s="1546"/>
      <c r="G500" s="1546">
        <v>605817</v>
      </c>
      <c r="H500" s="1546" t="str">
        <f t="shared" si="7"/>
        <v>BUEIRO METÁLICO SEM INTERRUPÇÃO DE TRÁFEGO - D = 1,60 M - CHAPA GALVANIZADA - ESCAVADO EM MATERIAL DE 3ª CATEGORIA - ATERRO FERROVIÁRIO MÁXIMO = 9,60 M</v>
      </c>
    </row>
    <row r="501" spans="2:8" ht="30">
      <c r="B501" s="1528">
        <v>605546</v>
      </c>
      <c r="C501" s="1529" t="s">
        <v>21970</v>
      </c>
      <c r="D501" s="1528" t="s">
        <v>3982</v>
      </c>
      <c r="E501" s="1551">
        <v>8648.66</v>
      </c>
      <c r="F501" s="1546"/>
      <c r="G501" s="1546">
        <v>605546</v>
      </c>
      <c r="H501" s="1546" t="str">
        <f t="shared" si="7"/>
        <v>BUEIRO METÁLICO SEM INTERRUPÇÃO DE TRÁFEGO - D = 1,60 M - CHAPA GALVANIZADA - ESCAVADO EM MATERIAL DE 3ª CATEGORIA - ATERRO RODOVIÁRIO MÁXIMO = 6,70 M</v>
      </c>
    </row>
    <row r="502" spans="2:8" ht="30">
      <c r="B502" s="1526">
        <v>605838</v>
      </c>
      <c r="C502" s="1523" t="s">
        <v>21971</v>
      </c>
      <c r="D502" s="1526" t="s">
        <v>3982</v>
      </c>
      <c r="E502" s="1552">
        <v>9261.9599999999991</v>
      </c>
      <c r="F502" s="1546"/>
      <c r="G502" s="1546">
        <v>605838</v>
      </c>
      <c r="H502" s="1546" t="str">
        <f t="shared" si="7"/>
        <v>BUEIRO METÁLICO SEM INTERRUPÇÃO DE TRÁFEGO - D = 1,80 M - CHAPA COM EPÓXI - ESCAVADO EM MATERIAL DE 1ª CATEGORIA - ATERRO FERROVIÁRIO MÁXIMO = 8,00 M</v>
      </c>
    </row>
    <row r="503" spans="2:8" ht="30">
      <c r="B503" s="1528">
        <v>605574</v>
      </c>
      <c r="C503" s="1529" t="s">
        <v>21972</v>
      </c>
      <c r="D503" s="1528" t="s">
        <v>3982</v>
      </c>
      <c r="E503" s="1551">
        <v>8341.02</v>
      </c>
      <c r="F503" s="1546"/>
      <c r="G503" s="1546">
        <v>605574</v>
      </c>
      <c r="H503" s="1546" t="str">
        <f t="shared" si="7"/>
        <v>BUEIRO METÁLICO SEM INTERRUPÇÃO DE TRÁFEGO - D = 1,80 M - CHAPA COM EPÓXI - ESCAVADO EM MATERIAL DE 1ª CATEGORIA - ATERRO RODOVIÁRIO MÁXIMO = 6,00 M</v>
      </c>
    </row>
    <row r="504" spans="2:8" ht="30">
      <c r="B504" s="1526">
        <v>605853</v>
      </c>
      <c r="C504" s="1523" t="s">
        <v>21973</v>
      </c>
      <c r="D504" s="1526" t="s">
        <v>3982</v>
      </c>
      <c r="E504" s="1552">
        <v>10011.370000000001</v>
      </c>
      <c r="F504" s="1546"/>
      <c r="G504" s="1546">
        <v>605853</v>
      </c>
      <c r="H504" s="1546" t="str">
        <f t="shared" si="7"/>
        <v>BUEIRO METÁLICO SEM INTERRUPÇÃO DE TRÁFEGO - D = 1,80 M - CHAPA COM EPÓXI - ESCAVADO EM MATERIAL DE 2ª CATEGORIA - ATERRO FERROVIÁRIO MÁXIMO = 8,00 M</v>
      </c>
    </row>
    <row r="505" spans="2:8" ht="30">
      <c r="B505" s="1528">
        <v>605585</v>
      </c>
      <c r="C505" s="1529" t="s">
        <v>21974</v>
      </c>
      <c r="D505" s="1528" t="s">
        <v>3982</v>
      </c>
      <c r="E505" s="1551">
        <v>9090.43</v>
      </c>
      <c r="F505" s="1546"/>
      <c r="G505" s="1546">
        <v>605585</v>
      </c>
      <c r="H505" s="1546" t="str">
        <f t="shared" si="7"/>
        <v>BUEIRO METÁLICO SEM INTERRUPÇÃO DE TRÁFEGO - D = 1,80 M - CHAPA COM EPÓXI - ESCAVADO EM MATERIAL DE 2ª CATEGORIA - ATERRO RODOVIÁRIO MÁXIMO = 6,00 M</v>
      </c>
    </row>
    <row r="506" spans="2:8" ht="30">
      <c r="B506" s="1526">
        <v>605892</v>
      </c>
      <c r="C506" s="1523" t="s">
        <v>21975</v>
      </c>
      <c r="D506" s="1526" t="s">
        <v>3982</v>
      </c>
      <c r="E506" s="1552">
        <v>11279.29</v>
      </c>
      <c r="F506" s="1546"/>
      <c r="G506" s="1546">
        <v>605892</v>
      </c>
      <c r="H506" s="1546" t="str">
        <f t="shared" si="7"/>
        <v>BUEIRO METÁLICO SEM INTERRUPÇÃO DE TRÁFEGO - D = 1,80 M - CHAPA COM EPÓXI - ESCAVADO EM MATERIAL DE 3ª CATEGORIA - ATERRO FERROVIÁRIO MÁXIMO = 8,00 M</v>
      </c>
    </row>
    <row r="507" spans="2:8" ht="30">
      <c r="B507" s="1528">
        <v>605596</v>
      </c>
      <c r="C507" s="1529" t="s">
        <v>21976</v>
      </c>
      <c r="D507" s="1528" t="s">
        <v>3982</v>
      </c>
      <c r="E507" s="1551">
        <v>10358.35</v>
      </c>
      <c r="F507" s="1546"/>
      <c r="G507" s="1546">
        <v>605596</v>
      </c>
      <c r="H507" s="1546" t="str">
        <f t="shared" si="7"/>
        <v>BUEIRO METÁLICO SEM INTERRUPÇÃO DE TRÁFEGO - D = 1,80 M - CHAPA COM EPÓXI - ESCAVADO EM MATERIAL DE 3ª CATEGORIA - ATERRO RODOVIÁRIO MÁXIMO = 6,00 M</v>
      </c>
    </row>
    <row r="508" spans="2:8" ht="30">
      <c r="B508" s="1526">
        <v>605742</v>
      </c>
      <c r="C508" s="1523" t="s">
        <v>21977</v>
      </c>
      <c r="D508" s="1526" t="s">
        <v>3982</v>
      </c>
      <c r="E508" s="1552">
        <v>8966.94</v>
      </c>
      <c r="F508" s="1546"/>
      <c r="G508" s="1546">
        <v>605742</v>
      </c>
      <c r="H508" s="1546" t="str">
        <f t="shared" si="7"/>
        <v>BUEIRO METÁLICO SEM INTERRUPÇÃO DE TRÁFEGO - D = 1,80 M - CHAPA GALVANIZADA - ESCAVADO EM MATERIAL DE 1ª CATEGORIA - ATERRO FERROVIÁRIO MÁXIMO = 8,00 M</v>
      </c>
    </row>
    <row r="509" spans="2:8" ht="30">
      <c r="B509" s="1528">
        <v>605507</v>
      </c>
      <c r="C509" s="1529" t="s">
        <v>21978</v>
      </c>
      <c r="D509" s="1528" t="s">
        <v>3982</v>
      </c>
      <c r="E509" s="1551">
        <v>7982.81</v>
      </c>
      <c r="F509" s="1546"/>
      <c r="G509" s="1546">
        <v>605507</v>
      </c>
      <c r="H509" s="1546" t="str">
        <f t="shared" si="7"/>
        <v>BUEIRO METÁLICO SEM INTERRUPÇÃO DE TRÁFEGO - D = 1,80 M - CHAPA GALVANIZADA - ESCAVADO EM MATERIAL DE 1ª CATEGORIA - ATERRO RODOVIÁRIO MÁXIMO = 6,00 M</v>
      </c>
    </row>
    <row r="510" spans="2:8" ht="30">
      <c r="B510" s="1526">
        <v>605784</v>
      </c>
      <c r="C510" s="1523" t="s">
        <v>21979</v>
      </c>
      <c r="D510" s="1526" t="s">
        <v>3982</v>
      </c>
      <c r="E510" s="1552">
        <v>9716.35</v>
      </c>
      <c r="F510" s="1546"/>
      <c r="G510" s="1546">
        <v>605784</v>
      </c>
      <c r="H510" s="1546" t="str">
        <f t="shared" si="7"/>
        <v>BUEIRO METÁLICO SEM INTERRUPÇÃO DE TRÁFEGO - D = 1,80 M - CHAPA GALVANIZADA - ESCAVADO EM MATERIAL DE 2ª CATEGORIA - ATERRO FERROVIÁRIO MÁXIMO = 8,00 M</v>
      </c>
    </row>
    <row r="511" spans="2:8" ht="30">
      <c r="B511" s="1528">
        <v>605527</v>
      </c>
      <c r="C511" s="1529" t="s">
        <v>21980</v>
      </c>
      <c r="D511" s="1528" t="s">
        <v>3982</v>
      </c>
      <c r="E511" s="1551">
        <v>8732.2199999999993</v>
      </c>
      <c r="F511" s="1546"/>
      <c r="G511" s="1546">
        <v>605527</v>
      </c>
      <c r="H511" s="1546" t="str">
        <f t="shared" si="7"/>
        <v>BUEIRO METÁLICO SEM INTERRUPÇÃO DE TRÁFEGO - D = 1,80 M - CHAPA GALVANIZADA - ESCAVADO EM MATERIAL DE 2ª CATEGORIA - ATERRO RODOVIÁRIO MÁXIMO = 6,00 M</v>
      </c>
    </row>
    <row r="512" spans="2:8" ht="30">
      <c r="B512" s="1526">
        <v>605818</v>
      </c>
      <c r="C512" s="1523" t="s">
        <v>21981</v>
      </c>
      <c r="D512" s="1526" t="s">
        <v>3982</v>
      </c>
      <c r="E512" s="1552">
        <v>10984.28</v>
      </c>
      <c r="F512" s="1546"/>
      <c r="G512" s="1546">
        <v>605818</v>
      </c>
      <c r="H512" s="1546" t="str">
        <f t="shared" si="7"/>
        <v>BUEIRO METÁLICO SEM INTERRUPÇÃO DE TRÁFEGO - D = 1,80 M - CHAPA GALVANIZADA - ESCAVADO EM MATERIAL DE 3ª CATEGORIA - ATERRO FERROVIÁRIO MÁXIMO = 8,00 M</v>
      </c>
    </row>
    <row r="513" spans="2:8" ht="30">
      <c r="B513" s="1528">
        <v>605547</v>
      </c>
      <c r="C513" s="1529" t="s">
        <v>21982</v>
      </c>
      <c r="D513" s="1528" t="s">
        <v>3982</v>
      </c>
      <c r="E513" s="1551">
        <v>10000.15</v>
      </c>
      <c r="F513" s="1546"/>
      <c r="G513" s="1546">
        <v>605547</v>
      </c>
      <c r="H513" s="1546" t="str">
        <f t="shared" si="7"/>
        <v>BUEIRO METÁLICO SEM INTERRUPÇÃO DE TRÁFEGO - D = 1,80 M - CHAPA GALVANIZADA - ESCAVADO EM MATERIAL DE 3ª CATEGORIA - ATERRO RODOVIÁRIO MÁXIMO = 6,00 M</v>
      </c>
    </row>
    <row r="514" spans="2:8" ht="30">
      <c r="B514" s="1526">
        <v>605839</v>
      </c>
      <c r="C514" s="1523" t="s">
        <v>21983</v>
      </c>
      <c r="D514" s="1526" t="s">
        <v>3982</v>
      </c>
      <c r="E514" s="1552">
        <v>10424.91</v>
      </c>
      <c r="F514" s="1546"/>
      <c r="G514" s="1546">
        <v>605839</v>
      </c>
      <c r="H514" s="1546" t="str">
        <f t="shared" si="7"/>
        <v>BUEIRO METÁLICO SEM INTERRUPÇÃO DE TRÁFEGO - D = 2,00 M - CHAPA COM EPÓXI - ESCAVADO EM MATERIAL DE 1ª CATEGORIA - ATERRO FERROVIÁRIO MÁXIMO = 6,90 M</v>
      </c>
    </row>
    <row r="515" spans="2:8" ht="30">
      <c r="B515" s="1528">
        <v>605575</v>
      </c>
      <c r="C515" s="1529" t="s">
        <v>21984</v>
      </c>
      <c r="D515" s="1528" t="s">
        <v>3982</v>
      </c>
      <c r="E515" s="1551">
        <v>9412.34</v>
      </c>
      <c r="F515" s="1546"/>
      <c r="G515" s="1546">
        <v>605575</v>
      </c>
      <c r="H515" s="1546" t="str">
        <f t="shared" ref="H515:H578" si="8">UPPER(C515)</f>
        <v>BUEIRO METÁLICO SEM INTERRUPÇÃO DE TRÁFEGO - D = 2,00 M - CHAPA COM EPÓXI - ESCAVADO EM MATERIAL DE 1ª CATEGORIA - ATERRO RODOVIÁRIO MÁXIMO = 5,40 M</v>
      </c>
    </row>
    <row r="516" spans="2:8" ht="30">
      <c r="B516" s="1526">
        <v>605854</v>
      </c>
      <c r="C516" s="1523" t="s">
        <v>21985</v>
      </c>
      <c r="D516" s="1526" t="s">
        <v>3982</v>
      </c>
      <c r="E516" s="1552">
        <v>11331.69</v>
      </c>
      <c r="F516" s="1546"/>
      <c r="G516" s="1546">
        <v>605854</v>
      </c>
      <c r="H516" s="1546" t="str">
        <f t="shared" si="8"/>
        <v>BUEIRO METÁLICO SEM INTERRUPÇÃO DE TRÁFEGO - D = 2,00 M - CHAPA COM EPÓXI - ESCAVADO EM MATERIAL DE 2ª CATEGORIA - ATERRO FERROVIÁRIO MÁXIMO = 6,90 M</v>
      </c>
    </row>
    <row r="517" spans="2:8" ht="30">
      <c r="B517" s="1528">
        <v>605586</v>
      </c>
      <c r="C517" s="1529" t="s">
        <v>21986</v>
      </c>
      <c r="D517" s="1528" t="s">
        <v>3982</v>
      </c>
      <c r="E517" s="1551">
        <v>10319.129999999999</v>
      </c>
      <c r="F517" s="1546"/>
      <c r="G517" s="1546">
        <v>605586</v>
      </c>
      <c r="H517" s="1546" t="str">
        <f t="shared" si="8"/>
        <v>BUEIRO METÁLICO SEM INTERRUPÇÃO DE TRÁFEGO - D = 2,00 M - CHAPA COM EPÓXI - ESCAVADO EM MATERIAL DE 2ª CATEGORIA - ATERRO RODOVIÁRIO MÁXIMO = 5,40 M</v>
      </c>
    </row>
    <row r="518" spans="2:8" ht="30">
      <c r="B518" s="1526">
        <v>605893</v>
      </c>
      <c r="C518" s="1523" t="s">
        <v>21987</v>
      </c>
      <c r="D518" s="1526" t="s">
        <v>3982</v>
      </c>
      <c r="E518" s="1552">
        <v>12865.89</v>
      </c>
      <c r="F518" s="1546"/>
      <c r="G518" s="1546">
        <v>605893</v>
      </c>
      <c r="H518" s="1546" t="str">
        <f t="shared" si="8"/>
        <v>BUEIRO METÁLICO SEM INTERRUPÇÃO DE TRÁFEGO - D = 2,00 M - CHAPA COM EPÓXI - ESCAVADO EM MATERIAL DE 3ª CATEGORIA - ATERRO FERROVIÁRIO MÁXIMO = 6,90 M</v>
      </c>
    </row>
    <row r="519" spans="2:8" ht="30">
      <c r="B519" s="1528">
        <v>605597</v>
      </c>
      <c r="C519" s="1529" t="s">
        <v>21988</v>
      </c>
      <c r="D519" s="1528" t="s">
        <v>3982</v>
      </c>
      <c r="E519" s="1551">
        <v>11853.32</v>
      </c>
      <c r="F519" s="1546"/>
      <c r="G519" s="1546">
        <v>605597</v>
      </c>
      <c r="H519" s="1546" t="str">
        <f t="shared" si="8"/>
        <v>BUEIRO METÁLICO SEM INTERRUPÇÃO DE TRÁFEGO - D = 2,00 M - CHAPA COM EPÓXI - ESCAVADO EM MATERIAL DE 3ª CATEGORIA - ATERRO RODOVIÁRIO MÁXIMO = 5,40 M</v>
      </c>
    </row>
    <row r="520" spans="2:8" ht="30">
      <c r="B520" s="1526">
        <v>605743</v>
      </c>
      <c r="C520" s="1523" t="s">
        <v>21989</v>
      </c>
      <c r="D520" s="1526" t="s">
        <v>3982</v>
      </c>
      <c r="E520" s="1552">
        <v>10099.9</v>
      </c>
      <c r="F520" s="1546"/>
      <c r="G520" s="1546">
        <v>605743</v>
      </c>
      <c r="H520" s="1546" t="str">
        <f t="shared" si="8"/>
        <v>BUEIRO METÁLICO SEM INTERRUPÇÃO DE TRÁFEGO - D = 2,00 M - CHAPA GALVANIZADA - ESCAVADO EM MATERIAL DE 1ª CATEGORIA - ATERRO FERROVIÁRIO MÁXIMO = 6,90 M</v>
      </c>
    </row>
    <row r="521" spans="2:8" ht="30">
      <c r="B521" s="1528">
        <v>605508</v>
      </c>
      <c r="C521" s="1529" t="s">
        <v>21990</v>
      </c>
      <c r="D521" s="1528" t="s">
        <v>3982</v>
      </c>
      <c r="E521" s="1551">
        <v>9017.59</v>
      </c>
      <c r="F521" s="1546"/>
      <c r="G521" s="1546">
        <v>605508</v>
      </c>
      <c r="H521" s="1546" t="str">
        <f t="shared" si="8"/>
        <v>BUEIRO METÁLICO SEM INTERRUPÇÃO DE TRÁFEGO - D = 2,00 M - CHAPA GALVANIZADA - ESCAVADO EM MATERIAL DE 1ª CATEGORIA - ATERRO RODOVIÁRIO MÁXIMO = 5,40 M</v>
      </c>
    </row>
    <row r="522" spans="2:8" ht="30">
      <c r="B522" s="1526">
        <v>605785</v>
      </c>
      <c r="C522" s="1523" t="s">
        <v>21991</v>
      </c>
      <c r="D522" s="1526" t="s">
        <v>3982</v>
      </c>
      <c r="E522" s="1552">
        <v>11006.68</v>
      </c>
      <c r="F522" s="1546"/>
      <c r="G522" s="1546">
        <v>605785</v>
      </c>
      <c r="H522" s="1546" t="str">
        <f t="shared" si="8"/>
        <v>BUEIRO METÁLICO SEM INTERRUPÇÃO DE TRÁFEGO - D = 2,00 M - CHAPA GALVANIZADA - ESCAVADO EM MATERIAL DE 2ª CATEGORIA - ATERRO FERROVIÁRIO MÁXIMO = 6,90 M</v>
      </c>
    </row>
    <row r="523" spans="2:8" ht="30">
      <c r="B523" s="1528">
        <v>605528</v>
      </c>
      <c r="C523" s="1529" t="s">
        <v>21992</v>
      </c>
      <c r="D523" s="1528" t="s">
        <v>3982</v>
      </c>
      <c r="E523" s="1551">
        <v>9924.3799999999992</v>
      </c>
      <c r="F523" s="1546"/>
      <c r="G523" s="1546">
        <v>605528</v>
      </c>
      <c r="H523" s="1546" t="str">
        <f t="shared" si="8"/>
        <v>BUEIRO METÁLICO SEM INTERRUPÇÃO DE TRÁFEGO - D = 2,00 M - CHAPA GALVANIZADA - ESCAVADO EM MATERIAL DE 2ª CATEGORIA - ATERRO RODOVIÁRIO MÁXIMO = 5,40 M</v>
      </c>
    </row>
    <row r="524" spans="2:8" ht="30">
      <c r="B524" s="1526">
        <v>605819</v>
      </c>
      <c r="C524" s="1523" t="s">
        <v>21993</v>
      </c>
      <c r="D524" s="1526" t="s">
        <v>3982</v>
      </c>
      <c r="E524" s="1552">
        <v>12540.88</v>
      </c>
      <c r="F524" s="1546"/>
      <c r="G524" s="1546">
        <v>605819</v>
      </c>
      <c r="H524" s="1546" t="str">
        <f t="shared" si="8"/>
        <v>BUEIRO METÁLICO SEM INTERRUPÇÃO DE TRÁFEGO - D = 2,00 M - CHAPA GALVANIZADA - ESCAVADO EM MATERIAL DE 3ª CATEGORIA - ATERRO FERROVIÁRIO MÁXIMO = 6,90 M</v>
      </c>
    </row>
    <row r="525" spans="2:8" ht="30">
      <c r="B525" s="1528">
        <v>605548</v>
      </c>
      <c r="C525" s="1529" t="s">
        <v>21994</v>
      </c>
      <c r="D525" s="1528" t="s">
        <v>3982</v>
      </c>
      <c r="E525" s="1551">
        <v>11458.57</v>
      </c>
      <c r="F525" s="1546"/>
      <c r="G525" s="1546">
        <v>605548</v>
      </c>
      <c r="H525" s="1546" t="str">
        <f t="shared" si="8"/>
        <v>BUEIRO METÁLICO SEM INTERRUPÇÃO DE TRÁFEGO - D = 2,00 M - CHAPA GALVANIZADA - ESCAVADO EM MATERIAL DE 3ª CATEGORIA - ATERRO RODOVIÁRIO MÁXIMO = 5,40 M</v>
      </c>
    </row>
    <row r="526" spans="2:8" ht="30">
      <c r="B526" s="1526">
        <v>605840</v>
      </c>
      <c r="C526" s="1523" t="s">
        <v>21995</v>
      </c>
      <c r="D526" s="1526" t="s">
        <v>3982</v>
      </c>
      <c r="E526" s="1552">
        <v>13514.22</v>
      </c>
      <c r="F526" s="1546"/>
      <c r="G526" s="1546">
        <v>605840</v>
      </c>
      <c r="H526" s="1546" t="str">
        <f t="shared" si="8"/>
        <v>BUEIRO METÁLICO SEM INTERRUPÇÃO DE TRÁFEGO - D = 2,20 M - CHAPA COM EPÓXI - ESCAVADO EM MATERIAL DE 1ª CATEGORIA - ATERRO FERROVIÁRIO MÁXIMO = 7,90 M</v>
      </c>
    </row>
    <row r="527" spans="2:8" ht="30">
      <c r="B527" s="1528">
        <v>605576</v>
      </c>
      <c r="C527" s="1529" t="s">
        <v>21996</v>
      </c>
      <c r="D527" s="1528" t="s">
        <v>3982</v>
      </c>
      <c r="E527" s="1551">
        <v>10619.75</v>
      </c>
      <c r="F527" s="1546"/>
      <c r="G527" s="1546">
        <v>605576</v>
      </c>
      <c r="H527" s="1546" t="str">
        <f t="shared" si="8"/>
        <v>BUEIRO METÁLICO SEM INTERRUPÇÃO DE TRÁFEGO - D = 2,20 M - CHAPA COM EPÓXI - ESCAVADO EM MATERIAL DE 1ª CATEGORIA - ATERRO RODOVIÁRIO MÁXIMO = 4,90 M</v>
      </c>
    </row>
    <row r="528" spans="2:8" ht="30">
      <c r="B528" s="1526">
        <v>605855</v>
      </c>
      <c r="C528" s="1523" t="s">
        <v>21997</v>
      </c>
      <c r="D528" s="1526" t="s">
        <v>3982</v>
      </c>
      <c r="E528" s="1552">
        <v>14593.37</v>
      </c>
      <c r="F528" s="1546"/>
      <c r="G528" s="1546">
        <v>605855</v>
      </c>
      <c r="H528" s="1546" t="str">
        <f t="shared" si="8"/>
        <v>BUEIRO METÁLICO SEM INTERRUPÇÃO DE TRÁFEGO - D = 2,20 M - CHAPA COM EPÓXI - ESCAVADO EM MATERIAL DE 2ª CATEGORIA - ATERRO FERROVIÁRIO MÁXIMO = 7,90 M</v>
      </c>
    </row>
    <row r="529" spans="2:8" ht="30">
      <c r="B529" s="1528">
        <v>605587</v>
      </c>
      <c r="C529" s="1529" t="s">
        <v>21998</v>
      </c>
      <c r="D529" s="1528" t="s">
        <v>3982</v>
      </c>
      <c r="E529" s="1551">
        <v>11698.9</v>
      </c>
      <c r="F529" s="1546"/>
      <c r="G529" s="1546">
        <v>605587</v>
      </c>
      <c r="H529" s="1546" t="str">
        <f t="shared" si="8"/>
        <v>BUEIRO METÁLICO SEM INTERRUPÇÃO DE TRÁFEGO - D = 2,20 M - CHAPA COM EPÓXI - ESCAVADO EM MATERIAL DE 2ª CATEGORIA - ATERRO RODOVIÁRIO MÁXIMO = 4,90 M</v>
      </c>
    </row>
    <row r="530" spans="2:8" ht="30">
      <c r="B530" s="1526">
        <v>605898</v>
      </c>
      <c r="C530" s="1523" t="s">
        <v>21999</v>
      </c>
      <c r="D530" s="1526" t="s">
        <v>3982</v>
      </c>
      <c r="E530" s="1552">
        <v>16419.18</v>
      </c>
      <c r="F530" s="1546"/>
      <c r="G530" s="1546">
        <v>605898</v>
      </c>
      <c r="H530" s="1546" t="str">
        <f t="shared" si="8"/>
        <v>BUEIRO METÁLICO SEM INTERRUPÇÃO DE TRÁFEGO - D = 2,20 M - CHAPA COM EPÓXI - ESCAVADO EM MATERIAL DE 3ª CATEGORIA - ATERRO FERROVIÁRIO MÁXIMO = 7,90 M</v>
      </c>
    </row>
    <row r="531" spans="2:8" ht="30">
      <c r="B531" s="1528">
        <v>605598</v>
      </c>
      <c r="C531" s="1529" t="s">
        <v>22000</v>
      </c>
      <c r="D531" s="1528" t="s">
        <v>3982</v>
      </c>
      <c r="E531" s="1551">
        <v>13524.71</v>
      </c>
      <c r="F531" s="1546"/>
      <c r="G531" s="1546">
        <v>605598</v>
      </c>
      <c r="H531" s="1546" t="str">
        <f t="shared" si="8"/>
        <v>BUEIRO METÁLICO SEM INTERRUPÇÃO DE TRÁFEGO - D = 2,20 M - CHAPA COM EPÓXI - ESCAVADO EM MATERIAL DE 3ª CATEGORIA - ATERRO RODOVIÁRIO MÁXIMO = 4,90 M</v>
      </c>
    </row>
    <row r="532" spans="2:8" ht="30">
      <c r="B532" s="1526">
        <v>605744</v>
      </c>
      <c r="C532" s="1523" t="s">
        <v>22001</v>
      </c>
      <c r="D532" s="1526" t="s">
        <v>3982</v>
      </c>
      <c r="E532" s="1552">
        <v>12825.32</v>
      </c>
      <c r="F532" s="1546"/>
      <c r="G532" s="1546">
        <v>605744</v>
      </c>
      <c r="H532" s="1546" t="str">
        <f t="shared" si="8"/>
        <v>BUEIRO METÁLICO SEM INTERRUPÇÃO DE TRÁFEGO - D = 2,20 M - CHAPA GALVANIZADA - ESCAVADO EM MATERIAL DE 1ª CATEGORIA - ATERRO FERROVIÁRIO MÁXIMO = 7,90 M</v>
      </c>
    </row>
    <row r="533" spans="2:8" ht="30">
      <c r="B533" s="1528">
        <v>605509</v>
      </c>
      <c r="C533" s="1529" t="s">
        <v>22002</v>
      </c>
      <c r="D533" s="1528" t="s">
        <v>3982</v>
      </c>
      <c r="E533" s="1551">
        <v>10182.91</v>
      </c>
      <c r="F533" s="1546"/>
      <c r="G533" s="1546">
        <v>605509</v>
      </c>
      <c r="H533" s="1546" t="str">
        <f t="shared" si="8"/>
        <v>BUEIRO METÁLICO SEM INTERRUPÇÃO DE TRÁFEGO - D = 2,20 M - CHAPA GALVANIZADA - ESCAVADO EM MATERIAL DE 1ª CATEGORIA - ATERRO RODOVIÁRIO MÁXIMO = 4,90 M</v>
      </c>
    </row>
    <row r="534" spans="2:8" ht="30">
      <c r="B534" s="1526">
        <v>605787</v>
      </c>
      <c r="C534" s="1523" t="s">
        <v>22003</v>
      </c>
      <c r="D534" s="1526" t="s">
        <v>3982</v>
      </c>
      <c r="E534" s="1552">
        <v>13904.46</v>
      </c>
      <c r="F534" s="1546"/>
      <c r="G534" s="1546">
        <v>605787</v>
      </c>
      <c r="H534" s="1546" t="str">
        <f t="shared" si="8"/>
        <v>BUEIRO METÁLICO SEM INTERRUPÇÃO DE TRÁFEGO - D = 2,20 M - CHAPA GALVANIZADA - ESCAVADO EM MATERIAL DE 2ª CATEGORIA - ATERRO FERROVIÁRIO MÁXIMO = 7,90 M</v>
      </c>
    </row>
    <row r="535" spans="2:8" ht="30">
      <c r="B535" s="1528">
        <v>605529</v>
      </c>
      <c r="C535" s="1529" t="s">
        <v>22004</v>
      </c>
      <c r="D535" s="1528" t="s">
        <v>3982</v>
      </c>
      <c r="E535" s="1551">
        <v>11262.06</v>
      </c>
      <c r="F535" s="1546"/>
      <c r="G535" s="1546">
        <v>605529</v>
      </c>
      <c r="H535" s="1546" t="str">
        <f t="shared" si="8"/>
        <v>BUEIRO METÁLICO SEM INTERRUPÇÃO DE TRÁFEGO - D = 2,20 M - CHAPA GALVANIZADA - ESCAVADO EM MATERIAL DE 2ª CATEGORIA - ATERRO RODOVIÁRIO MÁXIMO = 4,90 M</v>
      </c>
    </row>
    <row r="536" spans="2:8" ht="30">
      <c r="B536" s="1526">
        <v>605820</v>
      </c>
      <c r="C536" s="1523" t="s">
        <v>22005</v>
      </c>
      <c r="D536" s="1526" t="s">
        <v>3982</v>
      </c>
      <c r="E536" s="1552">
        <v>15730.28</v>
      </c>
      <c r="F536" s="1546"/>
      <c r="G536" s="1546">
        <v>605820</v>
      </c>
      <c r="H536" s="1546" t="str">
        <f t="shared" si="8"/>
        <v>BUEIRO METÁLICO SEM INTERRUPÇÃO DE TRÁFEGO - D = 2,20 M - CHAPA GALVANIZADA - ESCAVADO EM MATERIAL DE 3ª CATEGORIA - ATERRO FERROVIÁRIO MÁXIMO = 7,90 M</v>
      </c>
    </row>
    <row r="537" spans="2:8" ht="30">
      <c r="B537" s="1528">
        <v>605549</v>
      </c>
      <c r="C537" s="1529" t="s">
        <v>22006</v>
      </c>
      <c r="D537" s="1528" t="s">
        <v>3982</v>
      </c>
      <c r="E537" s="1551">
        <v>13087.88</v>
      </c>
      <c r="F537" s="1546"/>
      <c r="G537" s="1546">
        <v>605549</v>
      </c>
      <c r="H537" s="1546" t="str">
        <f t="shared" si="8"/>
        <v>BUEIRO METÁLICO SEM INTERRUPÇÃO DE TRÁFEGO - D = 2,20 M - CHAPA GALVANIZADA - ESCAVADO EM MATERIAL DE 3ª CATEGORIA - ATERRO RODOVIÁRIO MÁXIMO = 4,90 M</v>
      </c>
    </row>
    <row r="538" spans="2:8" ht="30">
      <c r="B538" s="1526">
        <v>605841</v>
      </c>
      <c r="C538" s="1523" t="s">
        <v>22007</v>
      </c>
      <c r="D538" s="1526" t="s">
        <v>3982</v>
      </c>
      <c r="E538" s="1552">
        <v>14764.14</v>
      </c>
      <c r="F538" s="1546"/>
      <c r="G538" s="1546">
        <v>605841</v>
      </c>
      <c r="H538" s="1546" t="str">
        <f t="shared" si="8"/>
        <v>BUEIRO METÁLICO SEM INTERRUPÇÃO DE TRÁFEGO - D = 2,40 M - CHAPA COM EPÓXI - ESCAVADO EM MATERIAL DE 1ª CATEGORIA - ATERRO FERROVIÁRIO MÁXIMO = 7,00 M</v>
      </c>
    </row>
    <row r="539" spans="2:8" ht="30">
      <c r="B539" s="1528">
        <v>605577</v>
      </c>
      <c r="C539" s="1529" t="s">
        <v>22008</v>
      </c>
      <c r="D539" s="1528" t="s">
        <v>3982</v>
      </c>
      <c r="E539" s="1551">
        <v>11584.83</v>
      </c>
      <c r="F539" s="1546"/>
      <c r="G539" s="1546">
        <v>605577</v>
      </c>
      <c r="H539" s="1546" t="str">
        <f t="shared" si="8"/>
        <v>BUEIRO METÁLICO SEM INTERRUPÇÃO DE TRÁFEGO - D = 2,40 M - CHAPA COM EPÓXI - ESCAVADO EM MATERIAL DE 1ª CATEGORIA - ATERRO RODOVIÁRIO MÁXIMO = 4,50 M</v>
      </c>
    </row>
    <row r="540" spans="2:8" ht="30">
      <c r="B540" s="1526">
        <v>605856</v>
      </c>
      <c r="C540" s="1523" t="s">
        <v>22009</v>
      </c>
      <c r="D540" s="1526" t="s">
        <v>3982</v>
      </c>
      <c r="E540" s="1552">
        <v>16030.64</v>
      </c>
      <c r="F540" s="1546"/>
      <c r="G540" s="1546">
        <v>605856</v>
      </c>
      <c r="H540" s="1546" t="str">
        <f t="shared" si="8"/>
        <v>BUEIRO METÁLICO SEM INTERRUPÇÃO DE TRÁFEGO - D = 2,40 M - CHAPA COM EPÓXI - ESCAVADO EM MATERIAL DE 2ª CATEGORIA - ATERRO FERROVIÁRIO MÁXIMO = 7,00 M</v>
      </c>
    </row>
    <row r="541" spans="2:8" ht="30">
      <c r="B541" s="1528">
        <v>605588</v>
      </c>
      <c r="C541" s="1529" t="s">
        <v>22010</v>
      </c>
      <c r="D541" s="1528" t="s">
        <v>3982</v>
      </c>
      <c r="E541" s="1551">
        <v>12851.33</v>
      </c>
      <c r="F541" s="1546"/>
      <c r="G541" s="1546">
        <v>605588</v>
      </c>
      <c r="H541" s="1546" t="str">
        <f t="shared" si="8"/>
        <v>BUEIRO METÁLICO SEM INTERRUPÇÃO DE TRÁFEGO - D = 2,40 M - CHAPA COM EPÓXI - ESCAVADO EM MATERIAL DE 2ª CATEGORIA - ATERRO RODOVIÁRIO MÁXIMO = 4,50 M</v>
      </c>
    </row>
    <row r="542" spans="2:8" ht="30">
      <c r="B542" s="1526">
        <v>605899</v>
      </c>
      <c r="C542" s="1523" t="s">
        <v>22011</v>
      </c>
      <c r="D542" s="1526" t="s">
        <v>3982</v>
      </c>
      <c r="E542" s="1552">
        <v>18173.439999999999</v>
      </c>
      <c r="F542" s="1546"/>
      <c r="G542" s="1546">
        <v>605899</v>
      </c>
      <c r="H542" s="1546" t="str">
        <f t="shared" si="8"/>
        <v>BUEIRO METÁLICO SEM INTERRUPÇÃO DE TRÁFEGO - D = 2,40 M - CHAPA COM EPÓXI - ESCAVADO EM MATERIAL DE 3ª CATEGORIA - ATERRO FERROVIÁRIO MÁXIMO = 7,00 M</v>
      </c>
    </row>
    <row r="543" spans="2:8" ht="30">
      <c r="B543" s="1528">
        <v>605599</v>
      </c>
      <c r="C543" s="1529" t="s">
        <v>22012</v>
      </c>
      <c r="D543" s="1528" t="s">
        <v>3982</v>
      </c>
      <c r="E543" s="1551">
        <v>14994.13</v>
      </c>
      <c r="F543" s="1546"/>
      <c r="G543" s="1546">
        <v>605599</v>
      </c>
      <c r="H543" s="1546" t="str">
        <f t="shared" si="8"/>
        <v>BUEIRO METÁLICO SEM INTERRUPÇÃO DE TRÁFEGO - D = 2,40 M - CHAPA COM EPÓXI - ESCAVADO EM MATERIAL DE 3ª CATEGORIA - ATERRO RODOVIÁRIO MÁXIMO = 4,50 M</v>
      </c>
    </row>
    <row r="544" spans="2:8" ht="30">
      <c r="B544" s="1526">
        <v>605745</v>
      </c>
      <c r="C544" s="1523" t="s">
        <v>22013</v>
      </c>
      <c r="D544" s="1526" t="s">
        <v>3982</v>
      </c>
      <c r="E544" s="1552">
        <v>14002.61</v>
      </c>
      <c r="F544" s="1546"/>
      <c r="G544" s="1546">
        <v>605745</v>
      </c>
      <c r="H544" s="1546" t="str">
        <f t="shared" si="8"/>
        <v>BUEIRO METÁLICO SEM INTERRUPÇÃO DE TRÁFEGO - D = 2,40 M - CHAPA GALVANIZADA - ESCAVADO EM MATERIAL DE 1ª CATEGORIA - ATERRO FERROVIÁRIO MÁXIMO = 7,00 M</v>
      </c>
    </row>
    <row r="545" spans="2:8" ht="30">
      <c r="B545" s="1528">
        <v>605510</v>
      </c>
      <c r="C545" s="1529" t="s">
        <v>22014</v>
      </c>
      <c r="D545" s="1528" t="s">
        <v>3982</v>
      </c>
      <c r="E545" s="1551">
        <v>11114.54</v>
      </c>
      <c r="F545" s="1546"/>
      <c r="G545" s="1546">
        <v>605510</v>
      </c>
      <c r="H545" s="1546" t="str">
        <f t="shared" si="8"/>
        <v>BUEIRO METÁLICO SEM INTERRUPÇÃO DE TRÁFEGO - D = 2,40 M - CHAPA GALVANIZADA - ESCAVADO EM MATERIAL DE 1ª CATEGORIA - ATERRO RODOVIÁRIO MÁXIMO = 4,50 M</v>
      </c>
    </row>
    <row r="546" spans="2:8" ht="30">
      <c r="B546" s="1526">
        <v>605788</v>
      </c>
      <c r="C546" s="1523" t="s">
        <v>22015</v>
      </c>
      <c r="D546" s="1526" t="s">
        <v>3982</v>
      </c>
      <c r="E546" s="1552">
        <v>15269.11</v>
      </c>
      <c r="F546" s="1546"/>
      <c r="G546" s="1546">
        <v>605788</v>
      </c>
      <c r="H546" s="1546" t="str">
        <f t="shared" si="8"/>
        <v>BUEIRO METÁLICO SEM INTERRUPÇÃO DE TRÁFEGO - D = 2,40 M - CHAPA GALVANIZADA - ESCAVADO EM MATERIAL DE 2ª CATEGORIA - ATERRO FERROVIÁRIO MÁXIMO = 7,00 M</v>
      </c>
    </row>
    <row r="547" spans="2:8" ht="30">
      <c r="B547" s="1528">
        <v>605530</v>
      </c>
      <c r="C547" s="1529" t="s">
        <v>22016</v>
      </c>
      <c r="D547" s="1528" t="s">
        <v>3982</v>
      </c>
      <c r="E547" s="1551">
        <v>12381.04</v>
      </c>
      <c r="F547" s="1546"/>
      <c r="G547" s="1546">
        <v>605530</v>
      </c>
      <c r="H547" s="1546" t="str">
        <f t="shared" si="8"/>
        <v>BUEIRO METÁLICO SEM INTERRUPÇÃO DE TRÁFEGO - D = 2,40 M - CHAPA GALVANIZADA - ESCAVADO EM MATERIAL DE 2ª CATEGORIA - ATERRO RODOVIÁRIO MÁXIMO = 4,50 M</v>
      </c>
    </row>
    <row r="548" spans="2:8" ht="30">
      <c r="B548" s="1526">
        <v>605821</v>
      </c>
      <c r="C548" s="1523" t="s">
        <v>22017</v>
      </c>
      <c r="D548" s="1526" t="s">
        <v>3982</v>
      </c>
      <c r="E548" s="1552">
        <v>17411.91</v>
      </c>
      <c r="F548" s="1546"/>
      <c r="G548" s="1546">
        <v>605821</v>
      </c>
      <c r="H548" s="1546" t="str">
        <f t="shared" si="8"/>
        <v>BUEIRO METÁLICO SEM INTERRUPÇÃO DE TRÁFEGO - D = 2,40 M - CHAPA GALVANIZADA - ESCAVADO EM MATERIAL DE 3ª CATEGORIA - ATERRO FERROVIÁRIO MÁXIMO = 7,00 M</v>
      </c>
    </row>
    <row r="549" spans="2:8" ht="30">
      <c r="B549" s="1528">
        <v>605550</v>
      </c>
      <c r="C549" s="1529" t="s">
        <v>22018</v>
      </c>
      <c r="D549" s="1528" t="s">
        <v>3982</v>
      </c>
      <c r="E549" s="1551">
        <v>14523.84</v>
      </c>
      <c r="F549" s="1546"/>
      <c r="G549" s="1546">
        <v>605550</v>
      </c>
      <c r="H549" s="1546" t="str">
        <f t="shared" si="8"/>
        <v>BUEIRO METÁLICO SEM INTERRUPÇÃO DE TRÁFEGO - D = 2,40 M - CHAPA GALVANIZADA - ESCAVADO EM MATERIAL DE 3ª CATEGORIA - ATERRO RODOVIÁRIO MÁXIMO = 4,50 M</v>
      </c>
    </row>
    <row r="550" spans="2:8" ht="30">
      <c r="B550" s="1526">
        <v>605842</v>
      </c>
      <c r="C550" s="1523" t="s">
        <v>22019</v>
      </c>
      <c r="D550" s="1526" t="s">
        <v>3982</v>
      </c>
      <c r="E550" s="1552">
        <v>16309.51</v>
      </c>
      <c r="F550" s="1546"/>
      <c r="G550" s="1546">
        <v>605842</v>
      </c>
      <c r="H550" s="1546" t="str">
        <f t="shared" si="8"/>
        <v>BUEIRO METÁLICO SEM INTERRUPÇÃO DE TRÁFEGO - D = 2,60 M - CHAPA COM EPÓXI - ESCAVADO EM MATERIAL DE 1ª CATEGORIA - ATERRO FERROVIÁRIO MÁXIMO = 6,40 M</v>
      </c>
    </row>
    <row r="551" spans="2:8" ht="30">
      <c r="B551" s="1528">
        <v>605578</v>
      </c>
      <c r="C551" s="1529" t="s">
        <v>22020</v>
      </c>
      <c r="D551" s="1528" t="s">
        <v>3982</v>
      </c>
      <c r="E551" s="1551">
        <v>12828.94</v>
      </c>
      <c r="F551" s="1546"/>
      <c r="G551" s="1546">
        <v>605578</v>
      </c>
      <c r="H551" s="1546" t="str">
        <f t="shared" si="8"/>
        <v>BUEIRO METÁLICO SEM INTERRUPÇÃO DE TRÁFEGO - D = 2,60 M - CHAPA COM EPÓXI - ESCAVADO EM MATERIAL DE 1ª CATEGORIA - ATERRO RODOVIÁRIO MÁXIMO = 4,10 M</v>
      </c>
    </row>
    <row r="552" spans="2:8" ht="30">
      <c r="B552" s="1526">
        <v>605857</v>
      </c>
      <c r="C552" s="1523" t="s">
        <v>22021</v>
      </c>
      <c r="D552" s="1526" t="s">
        <v>3982</v>
      </c>
      <c r="E552" s="1552">
        <v>17778.349999999999</v>
      </c>
      <c r="F552" s="1546"/>
      <c r="G552" s="1546">
        <v>605857</v>
      </c>
      <c r="H552" s="1546" t="str">
        <f t="shared" si="8"/>
        <v>BUEIRO METÁLICO SEM INTERRUPÇÃO DE TRÁFEGO - D = 2,60 M - CHAPA COM EPÓXI - ESCAVADO EM MATERIAL DE 2ª CATEGORIA - ATERRO FERROVIÁRIO MÁXIMO = 6,40 M</v>
      </c>
    </row>
    <row r="553" spans="2:8" ht="30">
      <c r="B553" s="1528">
        <v>605589</v>
      </c>
      <c r="C553" s="1529" t="s">
        <v>22022</v>
      </c>
      <c r="D553" s="1528" t="s">
        <v>3982</v>
      </c>
      <c r="E553" s="1551">
        <v>14297.78</v>
      </c>
      <c r="F553" s="1546"/>
      <c r="G553" s="1546">
        <v>605589</v>
      </c>
      <c r="H553" s="1546" t="str">
        <f t="shared" si="8"/>
        <v>BUEIRO METÁLICO SEM INTERRUPÇÃO DE TRÁFEGO - D = 2,60 M - CHAPA COM EPÓXI - ESCAVADO EM MATERIAL DE 2ª CATEGORIA - ATERRO RODOVIÁRIO MÁXIMO = 4,10 M</v>
      </c>
    </row>
    <row r="554" spans="2:8" ht="30">
      <c r="B554" s="1526">
        <v>605900</v>
      </c>
      <c r="C554" s="1523" t="s">
        <v>22023</v>
      </c>
      <c r="D554" s="1526" t="s">
        <v>3982</v>
      </c>
      <c r="E554" s="1552">
        <v>20263.490000000002</v>
      </c>
      <c r="F554" s="1546"/>
      <c r="G554" s="1546">
        <v>605900</v>
      </c>
      <c r="H554" s="1546" t="str">
        <f t="shared" si="8"/>
        <v>BUEIRO METÁLICO SEM INTERRUPÇÃO DE TRÁFEGO - D = 2,60 M - CHAPA COM EPÓXI - ESCAVADO EM MATERIAL DE 3ª CATEGORIA - ATERRO FERROVIÁRIO MÁXIMO = 6,40 M</v>
      </c>
    </row>
    <row r="555" spans="2:8" ht="30">
      <c r="B555" s="1528">
        <v>605600</v>
      </c>
      <c r="C555" s="1529" t="s">
        <v>22024</v>
      </c>
      <c r="D555" s="1528" t="s">
        <v>3982</v>
      </c>
      <c r="E555" s="1551">
        <v>16782.919999999998</v>
      </c>
      <c r="F555" s="1546"/>
      <c r="G555" s="1546">
        <v>605600</v>
      </c>
      <c r="H555" s="1546" t="str">
        <f t="shared" si="8"/>
        <v>BUEIRO METÁLICO SEM INTERRUPÇÃO DE TRÁFEGO - D = 2,60 M - CHAPA COM EPÓXI - ESCAVADO EM MATERIAL DE 3ª CATEGORIA - ATERRO RODOVIÁRIO MÁXIMO = 4,10 M</v>
      </c>
    </row>
    <row r="556" spans="2:8" ht="30">
      <c r="B556" s="1526">
        <v>605746</v>
      </c>
      <c r="C556" s="1523" t="s">
        <v>22025</v>
      </c>
      <c r="D556" s="1526" t="s">
        <v>3982</v>
      </c>
      <c r="E556" s="1552">
        <v>15479.47</v>
      </c>
      <c r="F556" s="1546"/>
      <c r="G556" s="1546">
        <v>605746</v>
      </c>
      <c r="H556" s="1546" t="str">
        <f t="shared" si="8"/>
        <v>BUEIRO METÁLICO SEM INTERRUPÇÃO DE TRÁFEGO - D = 2,60 M - CHAPA GALVANIZADA - ESCAVADO EM MATERIAL DE 1ª CATEGORIA - ATERRO FERROVIÁRIO MÁXIMO = 6,40 M</v>
      </c>
    </row>
    <row r="557" spans="2:8" ht="30">
      <c r="B557" s="1528">
        <v>605511</v>
      </c>
      <c r="C557" s="1529" t="s">
        <v>22026</v>
      </c>
      <c r="D557" s="1528" t="s">
        <v>3982</v>
      </c>
      <c r="E557" s="1551">
        <v>12317.23</v>
      </c>
      <c r="F557" s="1546"/>
      <c r="G557" s="1546">
        <v>605511</v>
      </c>
      <c r="H557" s="1546" t="str">
        <f t="shared" si="8"/>
        <v>BUEIRO METÁLICO SEM INTERRUPÇÃO DE TRÁFEGO - D = 2,60 M - CHAPA GALVANIZADA - ESCAVADO EM MATERIAL DE 1ª CATEGORIA - ATERRO RODOVIÁRIO MÁXIMO = 4,10 M</v>
      </c>
    </row>
    <row r="558" spans="2:8" ht="30">
      <c r="B558" s="1526">
        <v>605789</v>
      </c>
      <c r="C558" s="1523" t="s">
        <v>22027</v>
      </c>
      <c r="D558" s="1526" t="s">
        <v>3982</v>
      </c>
      <c r="E558" s="1552">
        <v>16948.310000000001</v>
      </c>
      <c r="F558" s="1546"/>
      <c r="G558" s="1546">
        <v>605789</v>
      </c>
      <c r="H558" s="1546" t="str">
        <f t="shared" si="8"/>
        <v>BUEIRO METÁLICO SEM INTERRUPÇÃO DE TRÁFEGO - D = 2,60 M - CHAPA GALVANIZADA - ESCAVADO EM MATERIAL DE 2ª CATEGORIA - ATERRO FERROVIÁRIO MÁXIMO = 6,40 M</v>
      </c>
    </row>
    <row r="559" spans="2:8" ht="30">
      <c r="B559" s="1528">
        <v>605531</v>
      </c>
      <c r="C559" s="1529" t="s">
        <v>22028</v>
      </c>
      <c r="D559" s="1528" t="s">
        <v>3982</v>
      </c>
      <c r="E559" s="1551">
        <v>13786.07</v>
      </c>
      <c r="F559" s="1546"/>
      <c r="G559" s="1546">
        <v>605531</v>
      </c>
      <c r="H559" s="1546" t="str">
        <f t="shared" si="8"/>
        <v>BUEIRO METÁLICO SEM INTERRUPÇÃO DE TRÁFEGO - D = 2,60 M - CHAPA GALVANIZADA - ESCAVADO EM MATERIAL DE 2ª CATEGORIA - ATERRO RODOVIÁRIO MÁXIMO = 4,10 M</v>
      </c>
    </row>
    <row r="560" spans="2:8" ht="30">
      <c r="B560" s="1526">
        <v>605822</v>
      </c>
      <c r="C560" s="1523" t="s">
        <v>22029</v>
      </c>
      <c r="D560" s="1526" t="s">
        <v>3982</v>
      </c>
      <c r="E560" s="1552">
        <v>19433.45</v>
      </c>
      <c r="F560" s="1546"/>
      <c r="G560" s="1546">
        <v>605822</v>
      </c>
      <c r="H560" s="1546" t="str">
        <f t="shared" si="8"/>
        <v>BUEIRO METÁLICO SEM INTERRUPÇÃO DE TRÁFEGO - D = 2,60 M - CHAPA GALVANIZADA - ESCAVADO EM MATERIAL DE 3ª CATEGORIA - ATERRO FERROVIÁRIO MÁXIMO = 6,40 M</v>
      </c>
    </row>
    <row r="561" spans="2:8" ht="30">
      <c r="B561" s="1528">
        <v>605551</v>
      </c>
      <c r="C561" s="1529" t="s">
        <v>22030</v>
      </c>
      <c r="D561" s="1528" t="s">
        <v>3982</v>
      </c>
      <c r="E561" s="1551">
        <v>16271.2</v>
      </c>
      <c r="F561" s="1546"/>
      <c r="G561" s="1546">
        <v>605551</v>
      </c>
      <c r="H561" s="1546" t="str">
        <f t="shared" si="8"/>
        <v>BUEIRO METÁLICO SEM INTERRUPÇÃO DE TRÁFEGO - D = 2,60 M - CHAPA GALVANIZADA - ESCAVADO EM MATERIAL DE 3ª CATEGORIA - ATERRO RODOVIÁRIO MÁXIMO = 4,10 M</v>
      </c>
    </row>
    <row r="562" spans="2:8" ht="30">
      <c r="B562" s="1526">
        <v>605843</v>
      </c>
      <c r="C562" s="1523" t="s">
        <v>22031</v>
      </c>
      <c r="D562" s="1526" t="s">
        <v>3982</v>
      </c>
      <c r="E562" s="1552">
        <v>17549.22</v>
      </c>
      <c r="F562" s="1546"/>
      <c r="G562" s="1546">
        <v>605843</v>
      </c>
      <c r="H562" s="1546" t="str">
        <f t="shared" si="8"/>
        <v>BUEIRO METÁLICO SEM INTERRUPÇÃO DE TRÁFEGO - D = 2,80 M - CHAPA COM EPÓXI - ESCAVADO EM MATERIAL DE 1ª CATEGORIA - ATERRO FERROVIÁRIO MÁXIMO = 5,50 M</v>
      </c>
    </row>
    <row r="563" spans="2:8" ht="30">
      <c r="B563" s="1528">
        <v>605579</v>
      </c>
      <c r="C563" s="1529" t="s">
        <v>22032</v>
      </c>
      <c r="D563" s="1528" t="s">
        <v>3982</v>
      </c>
      <c r="E563" s="1551">
        <v>13838.79</v>
      </c>
      <c r="F563" s="1546"/>
      <c r="G563" s="1546">
        <v>605579</v>
      </c>
      <c r="H563" s="1546" t="str">
        <f t="shared" si="8"/>
        <v>BUEIRO METÁLICO SEM INTERRUPÇÃO DE TRÁFEGO - D = 2,80 M - CHAPA COM EPÓXI - ESCAVADO EM MATERIAL DE 1ª CATEGORIA - ATERRO RODOVIÁRIO MÁXIMO = 3,80 M</v>
      </c>
    </row>
    <row r="564" spans="2:8" ht="30">
      <c r="B564" s="1526">
        <v>605858</v>
      </c>
      <c r="C564" s="1523" t="s">
        <v>22033</v>
      </c>
      <c r="D564" s="1526" t="s">
        <v>3982</v>
      </c>
      <c r="E564" s="1552">
        <v>19235.39</v>
      </c>
      <c r="F564" s="1546"/>
      <c r="G564" s="1546">
        <v>605858</v>
      </c>
      <c r="H564" s="1546" t="str">
        <f t="shared" si="8"/>
        <v>BUEIRO METÁLICO SEM INTERRUPÇÃO DE TRÁFEGO - D = 2,80 M - CHAPA COM EPÓXI - ESCAVADO EM MATERIAL DE 2ª CATEGORIA - ATERRO FERROVIÁRIO MÁXIMO = 5,50 M</v>
      </c>
    </row>
    <row r="565" spans="2:8" ht="30">
      <c r="B565" s="1528">
        <v>605590</v>
      </c>
      <c r="C565" s="1529" t="s">
        <v>22034</v>
      </c>
      <c r="D565" s="1528" t="s">
        <v>3982</v>
      </c>
      <c r="E565" s="1551">
        <v>15524.96</v>
      </c>
      <c r="F565" s="1546"/>
      <c r="G565" s="1546">
        <v>605590</v>
      </c>
      <c r="H565" s="1546" t="str">
        <f t="shared" si="8"/>
        <v>BUEIRO METÁLICO SEM INTERRUPÇÃO DE TRÁFEGO - D = 2,80 M - CHAPA COM EPÓXI - ESCAVADO EM MATERIAL DE 2ª CATEGORIA - ATERRO RODOVIÁRIO MÁXIMO = 3,80 M</v>
      </c>
    </row>
    <row r="566" spans="2:8" ht="30">
      <c r="B566" s="1526">
        <v>605901</v>
      </c>
      <c r="C566" s="1523" t="s">
        <v>22035</v>
      </c>
      <c r="D566" s="1526" t="s">
        <v>3982</v>
      </c>
      <c r="E566" s="1552">
        <v>22088.23</v>
      </c>
      <c r="F566" s="1546"/>
      <c r="G566" s="1546">
        <v>605901</v>
      </c>
      <c r="H566" s="1546" t="str">
        <f t="shared" si="8"/>
        <v>BUEIRO METÁLICO SEM INTERRUPÇÃO DE TRÁFEGO - D = 2,80 M - CHAPA COM EPÓXI - ESCAVADO EM MATERIAL DE 3ª CATEGORIA - ATERRO FERROVIÁRIO MÁXIMO = 5,50 M</v>
      </c>
    </row>
    <row r="567" spans="2:8" ht="30">
      <c r="B567" s="1528">
        <v>605601</v>
      </c>
      <c r="C567" s="1529" t="s">
        <v>22036</v>
      </c>
      <c r="D567" s="1528" t="s">
        <v>3982</v>
      </c>
      <c r="E567" s="1551">
        <v>18377.8</v>
      </c>
      <c r="F567" s="1546"/>
      <c r="G567" s="1546">
        <v>605601</v>
      </c>
      <c r="H567" s="1546" t="str">
        <f t="shared" si="8"/>
        <v>BUEIRO METÁLICO SEM INTERRUPÇÃO DE TRÁFEGO - D = 2,80 M - CHAPA COM EPÓXI - ESCAVADO EM MATERIAL DE 3ª CATEGORIA - ATERRO RODOVIÁRIO MÁXIMO = 3,80 M</v>
      </c>
    </row>
    <row r="568" spans="2:8" ht="30">
      <c r="B568" s="1526">
        <v>605747</v>
      </c>
      <c r="C568" s="1523" t="s">
        <v>22037</v>
      </c>
      <c r="D568" s="1526" t="s">
        <v>3982</v>
      </c>
      <c r="E568" s="1552">
        <v>16661.21</v>
      </c>
      <c r="F568" s="1546"/>
      <c r="G568" s="1546">
        <v>605747</v>
      </c>
      <c r="H568" s="1546" t="str">
        <f t="shared" si="8"/>
        <v>BUEIRO METÁLICO SEM INTERRUPÇÃO DE TRÁFEGO - D = 2,80 M - CHAPA GALVANIZADA - ESCAVADO EM MATERIAL DE 1ª CATEGORIA - ATERRO FERROVIÁRIO MÁXIMO = 5,50 M</v>
      </c>
    </row>
    <row r="569" spans="2:8" ht="30">
      <c r="B569" s="1528">
        <v>605512</v>
      </c>
      <c r="C569" s="1529" t="s">
        <v>22038</v>
      </c>
      <c r="D569" s="1528" t="s">
        <v>3982</v>
      </c>
      <c r="E569" s="1551">
        <v>13290.53</v>
      </c>
      <c r="F569" s="1546"/>
      <c r="G569" s="1546">
        <v>605512</v>
      </c>
      <c r="H569" s="1546" t="str">
        <f t="shared" si="8"/>
        <v>BUEIRO METÁLICO SEM INTERRUPÇÃO DE TRÁFEGO - D = 2,80 M - CHAPA GALVANIZADA - ESCAVADO EM MATERIAL DE 1ª CATEGORIA - ATERRO RODOVIÁRIO MÁXIMO = 3,80 M</v>
      </c>
    </row>
    <row r="570" spans="2:8" ht="30">
      <c r="B570" s="1526">
        <v>605790</v>
      </c>
      <c r="C570" s="1523" t="s">
        <v>22039</v>
      </c>
      <c r="D570" s="1526" t="s">
        <v>3982</v>
      </c>
      <c r="E570" s="1552">
        <v>18347.38</v>
      </c>
      <c r="F570" s="1546"/>
      <c r="G570" s="1546">
        <v>605790</v>
      </c>
      <c r="H570" s="1546" t="str">
        <f t="shared" si="8"/>
        <v>BUEIRO METÁLICO SEM INTERRUPÇÃO DE TRÁFEGO - D = 2,80 M - CHAPA GALVANIZADA - ESCAVADO EM MATERIAL DE 2ª CATEGORIA - ATERRO FERROVIÁRIO MÁXIMO = 5,50 M</v>
      </c>
    </row>
    <row r="571" spans="2:8" ht="30">
      <c r="B571" s="1528">
        <v>605532</v>
      </c>
      <c r="C571" s="1529" t="s">
        <v>22040</v>
      </c>
      <c r="D571" s="1528" t="s">
        <v>3982</v>
      </c>
      <c r="E571" s="1551">
        <v>14976.7</v>
      </c>
      <c r="F571" s="1546"/>
      <c r="G571" s="1546">
        <v>605532</v>
      </c>
      <c r="H571" s="1546" t="str">
        <f t="shared" si="8"/>
        <v>BUEIRO METÁLICO SEM INTERRUPÇÃO DE TRÁFEGO - D = 2,80 M - CHAPA GALVANIZADA - ESCAVADO EM MATERIAL DE 2ª CATEGORIA - ATERRO RODOVIÁRIO MÁXIMO = 3,80 M</v>
      </c>
    </row>
    <row r="572" spans="2:8" ht="30">
      <c r="B572" s="1526">
        <v>605823</v>
      </c>
      <c r="C572" s="1523" t="s">
        <v>22041</v>
      </c>
      <c r="D572" s="1526" t="s">
        <v>3982</v>
      </c>
      <c r="E572" s="1552">
        <v>21200.21</v>
      </c>
      <c r="F572" s="1546"/>
      <c r="G572" s="1546">
        <v>605823</v>
      </c>
      <c r="H572" s="1546" t="str">
        <f t="shared" si="8"/>
        <v>BUEIRO METÁLICO SEM INTERRUPÇÃO DE TRÁFEGO - D = 2,80 M - CHAPA GALVANIZADA - ESCAVADO EM MATERIAL DE 3ª CATEGORIA - ATERRO FERROVIÁRIO MÁXIMO = 5,50 M</v>
      </c>
    </row>
    <row r="573" spans="2:8" ht="30">
      <c r="B573" s="1528">
        <v>605552</v>
      </c>
      <c r="C573" s="1529" t="s">
        <v>22042</v>
      </c>
      <c r="D573" s="1528" t="s">
        <v>3982</v>
      </c>
      <c r="E573" s="1551">
        <v>17829.53</v>
      </c>
      <c r="F573" s="1546"/>
      <c r="G573" s="1546">
        <v>605552</v>
      </c>
      <c r="H573" s="1546" t="str">
        <f t="shared" si="8"/>
        <v>BUEIRO METÁLICO SEM INTERRUPÇÃO DE TRÁFEGO - D = 2,80 M - CHAPA GALVANIZADA - ESCAVADO EM MATERIAL DE 3ª CATEGORIA - ATERRO RODOVIÁRIO MÁXIMO = 3,80 M</v>
      </c>
    </row>
    <row r="574" spans="2:8" ht="30">
      <c r="B574" s="1526">
        <v>605844</v>
      </c>
      <c r="C574" s="1523" t="s">
        <v>22043</v>
      </c>
      <c r="D574" s="1526" t="s">
        <v>3982</v>
      </c>
      <c r="E574" s="1552">
        <v>19144.53</v>
      </c>
      <c r="F574" s="1546"/>
      <c r="G574" s="1546">
        <v>605844</v>
      </c>
      <c r="H574" s="1546" t="str">
        <f t="shared" si="8"/>
        <v>BUEIRO METÁLICO SEM INTERRUPÇÃO DE TRÁFEGO - D = 3,00 M - CHAPA COM EPÓXI - ESCAVADO EM MATERIAL DE 1ª CATEGORIA - ATERRO FERROVIÁRIO MÁXIMO = 4,70 M</v>
      </c>
    </row>
    <row r="575" spans="2:8" ht="30">
      <c r="B575" s="1528">
        <v>605580</v>
      </c>
      <c r="C575" s="1529" t="s">
        <v>22044</v>
      </c>
      <c r="D575" s="1528" t="s">
        <v>3982</v>
      </c>
      <c r="E575" s="1551">
        <v>15173.75</v>
      </c>
      <c r="F575" s="1546"/>
      <c r="G575" s="1546">
        <v>605580</v>
      </c>
      <c r="H575" s="1546" t="str">
        <f t="shared" si="8"/>
        <v>BUEIRO METÁLICO SEM INTERRUPÇÃO DE TRÁFEGO - D = 3,00 M - CHAPA COM EPÓXI - ESCAVADO EM MATERIAL DE 1ª CATEGORIA - ATERRO RODOVIÁRIO MÁXIMO = 3,60 M</v>
      </c>
    </row>
    <row r="576" spans="2:8" ht="30">
      <c r="B576" s="1526">
        <v>605887</v>
      </c>
      <c r="C576" s="1523" t="s">
        <v>22045</v>
      </c>
      <c r="D576" s="1526" t="s">
        <v>3982</v>
      </c>
      <c r="E576" s="1552">
        <v>21063.02</v>
      </c>
      <c r="F576" s="1546"/>
      <c r="G576" s="1546">
        <v>605887</v>
      </c>
      <c r="H576" s="1546" t="str">
        <f t="shared" si="8"/>
        <v>BUEIRO METÁLICO SEM INTERRUPÇÃO DE TRÁFEGO - D = 3,00 M - CHAPA COM EPÓXI - ESCAVADO EM MATERIAL DE 2ª CATEGORIA - ATERRO FERROVIÁRIO MÁXIMO = 4,70 M</v>
      </c>
    </row>
    <row r="577" spans="2:8" ht="30">
      <c r="B577" s="1528">
        <v>605591</v>
      </c>
      <c r="C577" s="1529" t="s">
        <v>22046</v>
      </c>
      <c r="D577" s="1528" t="s">
        <v>3982</v>
      </c>
      <c r="E577" s="1551">
        <v>17092.240000000002</v>
      </c>
      <c r="F577" s="1546"/>
      <c r="G577" s="1546">
        <v>605591</v>
      </c>
      <c r="H577" s="1546" t="str">
        <f t="shared" si="8"/>
        <v>BUEIRO METÁLICO SEM INTERRUPÇÃO DE TRÁFEGO - D = 3,00 M - CHAPA COM EPÓXI - ESCAVADO EM MATERIAL DE 2ª CATEGORIA - ATERRO RODOVIÁRIO MÁXIMO = 3,60 M</v>
      </c>
    </row>
    <row r="578" spans="2:8" ht="30">
      <c r="B578" s="1526">
        <v>605902</v>
      </c>
      <c r="C578" s="1523" t="s">
        <v>22047</v>
      </c>
      <c r="D578" s="1526" t="s">
        <v>3982</v>
      </c>
      <c r="E578" s="1552">
        <v>24308.92</v>
      </c>
      <c r="F578" s="1546"/>
      <c r="G578" s="1546">
        <v>605902</v>
      </c>
      <c r="H578" s="1546" t="str">
        <f t="shared" si="8"/>
        <v>BUEIRO METÁLICO SEM INTERRUPÇÃO DE TRÁFEGO - D = 3,00 M - CHAPA COM EPÓXI - ESCAVADO EM MATERIAL DE 3ª CATEGORIA - ATERRO FERROVIÁRIO MÁXIMO = 4,70 M</v>
      </c>
    </row>
    <row r="579" spans="2:8" ht="30">
      <c r="B579" s="1528">
        <v>605602</v>
      </c>
      <c r="C579" s="1529" t="s">
        <v>22048</v>
      </c>
      <c r="D579" s="1528" t="s">
        <v>3982</v>
      </c>
      <c r="E579" s="1551">
        <v>20338.13</v>
      </c>
      <c r="F579" s="1546"/>
      <c r="G579" s="1546">
        <v>605602</v>
      </c>
      <c r="H579" s="1546" t="str">
        <f t="shared" ref="H579:H642" si="9">UPPER(C579)</f>
        <v>BUEIRO METÁLICO SEM INTERRUPÇÃO DE TRÁFEGO - D = 3,00 M - CHAPA COM EPÓXI - ESCAVADO EM MATERIAL DE 3ª CATEGORIA - ATERRO RODOVIÁRIO MÁXIMO = 3,60 M</v>
      </c>
    </row>
    <row r="580" spans="2:8" ht="30">
      <c r="B580" s="1526">
        <v>605748</v>
      </c>
      <c r="C580" s="1523" t="s">
        <v>22049</v>
      </c>
      <c r="D580" s="1526" t="s">
        <v>3982</v>
      </c>
      <c r="E580" s="1552">
        <v>18187.650000000001</v>
      </c>
      <c r="F580" s="1546"/>
      <c r="G580" s="1546">
        <v>605748</v>
      </c>
      <c r="H580" s="1546" t="str">
        <f t="shared" si="9"/>
        <v>BUEIRO METÁLICO SEM INTERRUPÇÃO DE TRÁFEGO - D = 3,00 M - CHAPA GALVANIZADA - ESCAVADO EM MATERIAL DE 1ª CATEGORIA - ATERRO FERROVIÁRIO MÁXIMO = 4,70 M</v>
      </c>
    </row>
    <row r="581" spans="2:8" ht="30">
      <c r="B581" s="1528">
        <v>605513</v>
      </c>
      <c r="C581" s="1529" t="s">
        <v>22050</v>
      </c>
      <c r="D581" s="1528" t="s">
        <v>3982</v>
      </c>
      <c r="E581" s="1551">
        <v>14581.62</v>
      </c>
      <c r="F581" s="1546"/>
      <c r="G581" s="1546">
        <v>605513</v>
      </c>
      <c r="H581" s="1546" t="str">
        <f t="shared" si="9"/>
        <v>BUEIRO METÁLICO SEM INTERRUPÇÃO DE TRÁFEGO - D = 3,00 M - CHAPA GALVANIZADA - ESCAVADO EM MATERIAL DE 1ª CATEGORIA - ATERRO RODOVIÁRIO MÁXIMO = 3,60 M</v>
      </c>
    </row>
    <row r="582" spans="2:8" ht="30">
      <c r="B582" s="1526">
        <v>605804</v>
      </c>
      <c r="C582" s="1523" t="s">
        <v>22051</v>
      </c>
      <c r="D582" s="1526" t="s">
        <v>3982</v>
      </c>
      <c r="E582" s="1552">
        <v>20106.14</v>
      </c>
      <c r="F582" s="1546"/>
      <c r="G582" s="1546">
        <v>605804</v>
      </c>
      <c r="H582" s="1546" t="str">
        <f t="shared" si="9"/>
        <v>BUEIRO METÁLICO SEM INTERRUPÇÃO DE TRÁFEGO - D = 3,00 M - CHAPA GALVANIZADA - ESCAVADO EM MATERIAL DE 2ª CATEGORIA - ATERRO FERROVIÁRIO MÁXIMO = 4,70 M</v>
      </c>
    </row>
    <row r="583" spans="2:8" ht="30">
      <c r="B583" s="1528">
        <v>605533</v>
      </c>
      <c r="C583" s="1529" t="s">
        <v>22052</v>
      </c>
      <c r="D583" s="1528" t="s">
        <v>3982</v>
      </c>
      <c r="E583" s="1551">
        <v>16500.11</v>
      </c>
      <c r="F583" s="1546"/>
      <c r="G583" s="1546">
        <v>605533</v>
      </c>
      <c r="H583" s="1546" t="str">
        <f t="shared" si="9"/>
        <v>BUEIRO METÁLICO SEM INTERRUPÇÃO DE TRÁFEGO - D = 3,00 M - CHAPA GALVANIZADA - ESCAVADO EM MATERIAL DE 2ª CATEGORIA - ATERRO RODOVIÁRIO MÁXIMO = 3,60 M</v>
      </c>
    </row>
    <row r="584" spans="2:8" ht="30">
      <c r="B584" s="1526">
        <v>605824</v>
      </c>
      <c r="C584" s="1523" t="s">
        <v>22053</v>
      </c>
      <c r="D584" s="1526" t="s">
        <v>3982</v>
      </c>
      <c r="E584" s="1552">
        <v>23352.04</v>
      </c>
      <c r="F584" s="1546"/>
      <c r="G584" s="1546">
        <v>605824</v>
      </c>
      <c r="H584" s="1546" t="str">
        <f t="shared" si="9"/>
        <v>BUEIRO METÁLICO SEM INTERRUPÇÃO DE TRÁFEGO - D = 3,00 M - CHAPA GALVANIZADA - ESCAVADO EM MATERIAL DE 3ª CATEGORIA - ATERRO FERROVIÁRIO MÁXIMO = 4,70 M</v>
      </c>
    </row>
    <row r="585" spans="2:8" ht="30">
      <c r="B585" s="1528">
        <v>605553</v>
      </c>
      <c r="C585" s="1529" t="s">
        <v>22054</v>
      </c>
      <c r="D585" s="1528" t="s">
        <v>3982</v>
      </c>
      <c r="E585" s="1551">
        <v>19746.009999999998</v>
      </c>
      <c r="F585" s="1546"/>
      <c r="G585" s="1546">
        <v>605553</v>
      </c>
      <c r="H585" s="1546" t="str">
        <f t="shared" si="9"/>
        <v>BUEIRO METÁLICO SEM INTERRUPÇÃO DE TRÁFEGO - D = 3,00 M - CHAPA GALVANIZADA - ESCAVADO EM MATERIAL DE 3ª CATEGORIA - ATERRO RODOVIÁRIO MÁXIMO = 3,60 M</v>
      </c>
    </row>
    <row r="586" spans="2:8" ht="30">
      <c r="B586" s="1526">
        <v>605845</v>
      </c>
      <c r="C586" s="1523" t="s">
        <v>22055</v>
      </c>
      <c r="D586" s="1526" t="s">
        <v>3982</v>
      </c>
      <c r="E586" s="1552">
        <v>20750.259999999998</v>
      </c>
      <c r="F586" s="1546"/>
      <c r="G586" s="1546">
        <v>605845</v>
      </c>
      <c r="H586" s="1546" t="str">
        <f t="shared" si="9"/>
        <v>BUEIRO METÁLICO SEM INTERRUPÇÃO DE TRÁFEGO - D = 3,20 M - CHAPA COM EPÓXI - ESCAVADO EM MATERIAL DE 1ª CATEGORIA - ATERRO FERROVIÁRIO MÁXIMO = 4,00 M</v>
      </c>
    </row>
    <row r="587" spans="2:8" ht="30">
      <c r="B587" s="1528">
        <v>605581</v>
      </c>
      <c r="C587" s="1529" t="s">
        <v>22056</v>
      </c>
      <c r="D587" s="1528" t="s">
        <v>3982</v>
      </c>
      <c r="E587" s="1551">
        <v>18179.66</v>
      </c>
      <c r="F587" s="1546"/>
      <c r="G587" s="1546">
        <v>605581</v>
      </c>
      <c r="H587" s="1546" t="str">
        <f t="shared" si="9"/>
        <v>BUEIRO METÁLICO SEM INTERRUPÇÃO DE TRÁFEGO - D = 3,20 M - CHAPA COM EPÓXI - ESCAVADO EM MATERIAL DE 1ª CATEGORIA - ATERRO RODOVIÁRIO MÁXIMO = 4,80 M</v>
      </c>
    </row>
    <row r="588" spans="2:8" ht="30">
      <c r="B588" s="1526">
        <v>605888</v>
      </c>
      <c r="C588" s="1523" t="s">
        <v>22057</v>
      </c>
      <c r="D588" s="1526" t="s">
        <v>3982</v>
      </c>
      <c r="E588" s="1552">
        <v>22916.05</v>
      </c>
      <c r="F588" s="1546"/>
      <c r="G588" s="1546">
        <v>605888</v>
      </c>
      <c r="H588" s="1546" t="str">
        <f t="shared" si="9"/>
        <v>BUEIRO METÁLICO SEM INTERRUPÇÃO DE TRÁFEGO - D = 3,20 M - CHAPA COM EPÓXI - ESCAVADO EM MATERIAL DE 2ª CATEGORIA - ATERRO FERROVIÁRIO MÁXIMO = 4,00 M</v>
      </c>
    </row>
    <row r="589" spans="2:8" ht="30">
      <c r="B589" s="1528">
        <v>605592</v>
      </c>
      <c r="C589" s="1529" t="s">
        <v>22058</v>
      </c>
      <c r="D589" s="1528" t="s">
        <v>3982</v>
      </c>
      <c r="E589" s="1551">
        <v>20345.46</v>
      </c>
      <c r="F589" s="1546"/>
      <c r="G589" s="1546">
        <v>605592</v>
      </c>
      <c r="H589" s="1546" t="str">
        <f t="shared" si="9"/>
        <v>BUEIRO METÁLICO SEM INTERRUPÇÃO DE TRÁFEGO - D = 3,20 M - CHAPA COM EPÓXI - ESCAVADO EM MATERIAL DE 2ª CATEGORIA - ATERRO RODOVIÁRIO MÁXIMO = 4,80 M</v>
      </c>
    </row>
    <row r="590" spans="2:8" ht="30">
      <c r="B590" s="1526">
        <v>605903</v>
      </c>
      <c r="C590" s="1523" t="s">
        <v>22059</v>
      </c>
      <c r="D590" s="1526" t="s">
        <v>3982</v>
      </c>
      <c r="E590" s="1552">
        <v>26580.36</v>
      </c>
      <c r="F590" s="1546"/>
      <c r="G590" s="1546">
        <v>605903</v>
      </c>
      <c r="H590" s="1546" t="str">
        <f t="shared" si="9"/>
        <v>BUEIRO METÁLICO SEM INTERRUPÇÃO DE TRÁFEGO - D = 3,20 M - CHAPA COM EPÓXI - ESCAVADO EM MATERIAL DE 3ª CATEGORIA - ATERRO FERROVIÁRIO MÁXIMO = 4,00 M</v>
      </c>
    </row>
    <row r="591" spans="2:8" ht="30">
      <c r="B591" s="1528">
        <v>605603</v>
      </c>
      <c r="C591" s="1529" t="s">
        <v>22060</v>
      </c>
      <c r="D591" s="1528" t="s">
        <v>3982</v>
      </c>
      <c r="E591" s="1551">
        <v>24009.759999999998</v>
      </c>
      <c r="F591" s="1546"/>
      <c r="G591" s="1546">
        <v>605603</v>
      </c>
      <c r="H591" s="1546" t="str">
        <f t="shared" si="9"/>
        <v>BUEIRO METÁLICO SEM INTERRUPÇÃO DE TRÁFEGO - D = 3,20 M - CHAPA COM EPÓXI - ESCAVADO EM MATERIAL DE 3ª CATEGORIA - ATERRO RODOVIÁRIO MÁXIMO = 4,80 M</v>
      </c>
    </row>
    <row r="592" spans="2:8" ht="30">
      <c r="B592" s="1526">
        <v>605771</v>
      </c>
      <c r="C592" s="1523" t="s">
        <v>22061</v>
      </c>
      <c r="D592" s="1526" t="s">
        <v>3982</v>
      </c>
      <c r="E592" s="1552">
        <v>19735.77</v>
      </c>
      <c r="F592" s="1546"/>
      <c r="G592" s="1546">
        <v>605771</v>
      </c>
      <c r="H592" s="1546" t="str">
        <f t="shared" si="9"/>
        <v>BUEIRO METÁLICO SEM INTERRUPÇÃO DE TRÁFEGO - D = 3,20 M - CHAPA GALVANIZADA - ESCAVADO EM MATERIAL DE 1ª CATEGORIA - ATERRO FERROVIÁRIO MÁXIMO = 4,00 M</v>
      </c>
    </row>
    <row r="593" spans="2:8" ht="30">
      <c r="B593" s="1528">
        <v>605514</v>
      </c>
      <c r="C593" s="1529" t="s">
        <v>22062</v>
      </c>
      <c r="D593" s="1528" t="s">
        <v>3982</v>
      </c>
      <c r="E593" s="1551">
        <v>17661.3</v>
      </c>
      <c r="F593" s="1546"/>
      <c r="G593" s="1546">
        <v>605514</v>
      </c>
      <c r="H593" s="1546" t="str">
        <f t="shared" si="9"/>
        <v>BUEIRO METÁLICO SEM INTERRUPÇÃO DE TRÁFEGO - D = 3,20 M - CHAPA GALVANIZADA - ESCAVADO EM MATERIAL DE 1ª CATEGORIA - ATERRO RODOVIÁRIO MÁXIMO = 4,80 M</v>
      </c>
    </row>
    <row r="594" spans="2:8" ht="30">
      <c r="B594" s="1526">
        <v>605805</v>
      </c>
      <c r="C594" s="1523" t="s">
        <v>22063</v>
      </c>
      <c r="D594" s="1526" t="s">
        <v>3982</v>
      </c>
      <c r="E594" s="1552">
        <v>21901.56</v>
      </c>
      <c r="F594" s="1546"/>
      <c r="G594" s="1546">
        <v>605805</v>
      </c>
      <c r="H594" s="1546" t="str">
        <f t="shared" si="9"/>
        <v>BUEIRO METÁLICO SEM INTERRUPÇÃO DE TRÁFEGO - D = 3,20 M - CHAPA GALVANIZADA - ESCAVADO EM MATERIAL DE 2ª CATEGORIA - ATERRO FERROVIÁRIO MÁXIMO = 4,00 M</v>
      </c>
    </row>
    <row r="595" spans="2:8" ht="30">
      <c r="B595" s="1528">
        <v>605534</v>
      </c>
      <c r="C595" s="1529" t="s">
        <v>22064</v>
      </c>
      <c r="D595" s="1528" t="s">
        <v>3982</v>
      </c>
      <c r="E595" s="1551">
        <v>19827.09</v>
      </c>
      <c r="F595" s="1546"/>
      <c r="G595" s="1546">
        <v>605534</v>
      </c>
      <c r="H595" s="1546" t="str">
        <f t="shared" si="9"/>
        <v>BUEIRO METÁLICO SEM INTERRUPÇÃO DE TRÁFEGO - D = 3,20 M - CHAPA GALVANIZADA - ESCAVADO EM MATERIAL DE 2ª CATEGORIA - ATERRO RODOVIÁRIO MÁXIMO = 4,80 M</v>
      </c>
    </row>
    <row r="596" spans="2:8" ht="30">
      <c r="B596" s="1526">
        <v>605825</v>
      </c>
      <c r="C596" s="1523" t="s">
        <v>22065</v>
      </c>
      <c r="D596" s="1526" t="s">
        <v>3982</v>
      </c>
      <c r="E596" s="1552">
        <v>25565.87</v>
      </c>
      <c r="F596" s="1546"/>
      <c r="G596" s="1546">
        <v>605825</v>
      </c>
      <c r="H596" s="1546" t="str">
        <f t="shared" si="9"/>
        <v>BUEIRO METÁLICO SEM INTERRUPÇÃO DE TRÁFEGO - D = 3,20 M - CHAPA GALVANIZADA - ESCAVADO EM MATERIAL DE 3ª CATEGORIA - ATERRO FERROVIÁRIO MÁXIMO = 4,00 M</v>
      </c>
    </row>
    <row r="597" spans="2:8" ht="30">
      <c r="B597" s="1528">
        <v>605554</v>
      </c>
      <c r="C597" s="1529" t="s">
        <v>22066</v>
      </c>
      <c r="D597" s="1528" t="s">
        <v>3982</v>
      </c>
      <c r="E597" s="1551">
        <v>23491.4</v>
      </c>
      <c r="F597" s="1546"/>
      <c r="G597" s="1546">
        <v>605554</v>
      </c>
      <c r="H597" s="1546" t="str">
        <f t="shared" si="9"/>
        <v>BUEIRO METÁLICO SEM INTERRUPÇÃO DE TRÁFEGO - D = 3,20 M - CHAPA GALVANIZADA - ESCAVADO EM MATERIAL DE 3ª CATEGORIA - ATERRO RODOVIÁRIO MÁXIMO = 4,80 M</v>
      </c>
    </row>
    <row r="598" spans="2:8" ht="30">
      <c r="B598" s="1526">
        <v>605772</v>
      </c>
      <c r="C598" s="1523" t="s">
        <v>22067</v>
      </c>
      <c r="D598" s="1526" t="s">
        <v>3982</v>
      </c>
      <c r="E598" s="1552">
        <v>23081.95</v>
      </c>
      <c r="F598" s="1546"/>
      <c r="G598" s="1546">
        <v>605772</v>
      </c>
      <c r="H598" s="1546" t="str">
        <f t="shared" si="9"/>
        <v>BUEIRO METÁLICO SEM INTERRUPÇÃO DE TRÁFEGO - D = 3,40 M - CHAPA GALVANIZADA - ESCAVADO EM MATERIAL DE 1ª CATEGORIA - ATERRO FERROVIÁRIO MÁXIMO = 7,00 M</v>
      </c>
    </row>
    <row r="599" spans="2:8" ht="30">
      <c r="B599" s="1528">
        <v>605515</v>
      </c>
      <c r="C599" s="1529" t="s">
        <v>22068</v>
      </c>
      <c r="D599" s="1528" t="s">
        <v>3982</v>
      </c>
      <c r="E599" s="1551">
        <v>19188.38</v>
      </c>
      <c r="F599" s="1546"/>
      <c r="G599" s="1546">
        <v>605515</v>
      </c>
      <c r="H599" s="1546" t="str">
        <f t="shared" si="9"/>
        <v>BUEIRO METÁLICO SEM INTERRUPÇÃO DE TRÁFEGO - D = 3,40 M - CHAPA GALVANIZADA - ESCAVADO EM MATERIAL DE 1ª CATEGORIA - ATERRO RODOVIÁRIO MÁXIMO = 4,50 M</v>
      </c>
    </row>
    <row r="600" spans="2:8" ht="30">
      <c r="B600" s="1526">
        <v>605806</v>
      </c>
      <c r="C600" s="1523" t="s">
        <v>22069</v>
      </c>
      <c r="D600" s="1526" t="s">
        <v>3982</v>
      </c>
      <c r="E600" s="1552">
        <v>25510.04</v>
      </c>
      <c r="F600" s="1546"/>
      <c r="G600" s="1546">
        <v>605806</v>
      </c>
      <c r="H600" s="1546" t="str">
        <f t="shared" si="9"/>
        <v>BUEIRO METÁLICO SEM INTERRUPÇÃO DE TRÁFEGO - D = 3,40 M - CHAPA GALVANIZADA - ESCAVADO EM MATERIAL DE 2ª CATEGORIA - ATERRO FERROVIÁRIO MÁXIMO = 7,00 M</v>
      </c>
    </row>
    <row r="601" spans="2:8" ht="30">
      <c r="B601" s="1528">
        <v>605535</v>
      </c>
      <c r="C601" s="1529" t="s">
        <v>22070</v>
      </c>
      <c r="D601" s="1528" t="s">
        <v>3982</v>
      </c>
      <c r="E601" s="1551">
        <v>21616.47</v>
      </c>
      <c r="F601" s="1546"/>
      <c r="G601" s="1546">
        <v>605535</v>
      </c>
      <c r="H601" s="1546" t="str">
        <f t="shared" si="9"/>
        <v>BUEIRO METÁLICO SEM INTERRUPÇÃO DE TRÁFEGO - D = 3,40 M - CHAPA GALVANIZADA - ESCAVADO EM MATERIAL DE 2ª CATEGORIA - ATERRO RODOVIÁRIO MÁXIMO = 4,50 M</v>
      </c>
    </row>
    <row r="602" spans="2:8" ht="30">
      <c r="B602" s="1526">
        <v>605826</v>
      </c>
      <c r="C602" s="1523" t="s">
        <v>22071</v>
      </c>
      <c r="D602" s="1526" t="s">
        <v>3982</v>
      </c>
      <c r="E602" s="1552">
        <v>29618.12</v>
      </c>
      <c r="F602" s="1546"/>
      <c r="G602" s="1546">
        <v>605826</v>
      </c>
      <c r="H602" s="1546" t="str">
        <f t="shared" si="9"/>
        <v>BUEIRO METÁLICO SEM INTERRUPÇÃO DE TRÁFEGO - D = 3,40 M - CHAPA GALVANIZADA - ESCAVADO EM MATERIAL DE 3ª CATEGORIA - ATERRO FERROVIÁRIO MÁXIMO = 7,00 M</v>
      </c>
    </row>
    <row r="603" spans="2:8" ht="30">
      <c r="B603" s="1528">
        <v>605555</v>
      </c>
      <c r="C603" s="1529" t="s">
        <v>22072</v>
      </c>
      <c r="D603" s="1528" t="s">
        <v>3982</v>
      </c>
      <c r="E603" s="1551">
        <v>25724.55</v>
      </c>
      <c r="F603" s="1546"/>
      <c r="G603" s="1546">
        <v>605555</v>
      </c>
      <c r="H603" s="1546" t="str">
        <f t="shared" si="9"/>
        <v>BUEIRO METÁLICO SEM INTERRUPÇÃO DE TRÁFEGO - D = 3,40 M - CHAPA GALVANIZADA - ESCAVADO EM MATERIAL DE 3ª CATEGORIA - ATERRO RODOVIÁRIO MÁXIMO = 4,50 M</v>
      </c>
    </row>
    <row r="604" spans="2:8" ht="30">
      <c r="B604" s="1526">
        <v>605773</v>
      </c>
      <c r="C604" s="1523" t="s">
        <v>22073</v>
      </c>
      <c r="D604" s="1526" t="s">
        <v>3982</v>
      </c>
      <c r="E604" s="1552">
        <v>24474.68</v>
      </c>
      <c r="F604" s="1546"/>
      <c r="G604" s="1546">
        <v>605773</v>
      </c>
      <c r="H604" s="1546" t="str">
        <f t="shared" si="9"/>
        <v>BUEIRO METÁLICO SEM INTERRUPÇÃO DE TRÁFEGO - D = 3,60 M - CHAPA GALVANIZADA - ESCAVADO EM MATERIAL DE 1ª CATEGORIA - ATERRO FERROVIÁRIO MÁXIMO = 6,60 M</v>
      </c>
    </row>
    <row r="605" spans="2:8" ht="30">
      <c r="B605" s="1528">
        <v>605516</v>
      </c>
      <c r="C605" s="1529" t="s">
        <v>22074</v>
      </c>
      <c r="D605" s="1528" t="s">
        <v>3982</v>
      </c>
      <c r="E605" s="1551">
        <v>20322.63</v>
      </c>
      <c r="F605" s="1546"/>
      <c r="G605" s="1546">
        <v>605516</v>
      </c>
      <c r="H605" s="1546" t="str">
        <f t="shared" si="9"/>
        <v>BUEIRO METÁLICO SEM INTERRUPÇÃO DE TRÁFEGO - D = 3,60 M - CHAPA GALVANIZADA - ESCAVADO EM MATERIAL DE 1ª CATEGORIA - ATERRO RODOVIÁRIO MÁXIMO = 4,30 M</v>
      </c>
    </row>
    <row r="606" spans="2:8" ht="30">
      <c r="B606" s="1526">
        <v>605807</v>
      </c>
      <c r="C606" s="1523" t="s">
        <v>22075</v>
      </c>
      <c r="D606" s="1526" t="s">
        <v>3982</v>
      </c>
      <c r="E606" s="1552">
        <v>27180.05</v>
      </c>
      <c r="F606" s="1546"/>
      <c r="G606" s="1546">
        <v>605807</v>
      </c>
      <c r="H606" s="1546" t="str">
        <f t="shared" si="9"/>
        <v>BUEIRO METÁLICO SEM INTERRUPÇÃO DE TRÁFEGO - D = 3,60 M - CHAPA GALVANIZADA - ESCAVADO EM MATERIAL DE 2ª CATEGORIA - ATERRO FERROVIÁRIO MÁXIMO = 6,60 M</v>
      </c>
    </row>
    <row r="607" spans="2:8" ht="30">
      <c r="B607" s="1528">
        <v>605536</v>
      </c>
      <c r="C607" s="1529" t="s">
        <v>22076</v>
      </c>
      <c r="D607" s="1528" t="s">
        <v>3982</v>
      </c>
      <c r="E607" s="1551">
        <v>23028</v>
      </c>
      <c r="F607" s="1546"/>
      <c r="G607" s="1546">
        <v>605536</v>
      </c>
      <c r="H607" s="1546" t="str">
        <f t="shared" si="9"/>
        <v>BUEIRO METÁLICO SEM INTERRUPÇÃO DE TRÁFEGO - D = 3,60 M - CHAPA GALVANIZADA - ESCAVADO EM MATERIAL DE 2ª CATEGORIA - ATERRO RODOVIÁRIO MÁXIMO = 4,30 M</v>
      </c>
    </row>
    <row r="608" spans="2:8" ht="30">
      <c r="B608" s="1526">
        <v>605827</v>
      </c>
      <c r="C608" s="1523" t="s">
        <v>22077</v>
      </c>
      <c r="D608" s="1526" t="s">
        <v>3982</v>
      </c>
      <c r="E608" s="1552">
        <v>31757.26</v>
      </c>
      <c r="F608" s="1546"/>
      <c r="G608" s="1546">
        <v>605827</v>
      </c>
      <c r="H608" s="1546" t="str">
        <f t="shared" si="9"/>
        <v>BUEIRO METÁLICO SEM INTERRUPÇÃO DE TRÁFEGO - D = 3,60 M - CHAPA GALVANIZADA - ESCAVADO EM MATERIAL DE 3ª CATEGORIA - ATERRO FERROVIÁRIO MÁXIMO = 6,60 M</v>
      </c>
    </row>
    <row r="609" spans="2:8" ht="30">
      <c r="B609" s="1528">
        <v>605556</v>
      </c>
      <c r="C609" s="1529" t="s">
        <v>22078</v>
      </c>
      <c r="D609" s="1528" t="s">
        <v>3982</v>
      </c>
      <c r="E609" s="1551">
        <v>27605.22</v>
      </c>
      <c r="F609" s="1546"/>
      <c r="G609" s="1546">
        <v>605556</v>
      </c>
      <c r="H609" s="1546" t="str">
        <f t="shared" si="9"/>
        <v>BUEIRO METÁLICO SEM INTERRUPÇÃO DE TRÁFEGO - D = 3,60 M - CHAPA GALVANIZADA - ESCAVADO EM MATERIAL DE 3ª CATEGORIA - ATERRO RODOVIÁRIO MÁXIMO = 4,30 M</v>
      </c>
    </row>
    <row r="610" spans="2:8" ht="30">
      <c r="B610" s="1526">
        <v>605774</v>
      </c>
      <c r="C610" s="1523" t="s">
        <v>22079</v>
      </c>
      <c r="D610" s="1526" t="s">
        <v>3982</v>
      </c>
      <c r="E610" s="1552">
        <v>26304.2</v>
      </c>
      <c r="F610" s="1546"/>
      <c r="G610" s="1546">
        <v>605774</v>
      </c>
      <c r="H610" s="1546" t="str">
        <f t="shared" si="9"/>
        <v>BUEIRO METÁLICO SEM INTERRUPÇÃO DE TRÁFEGO - D = 3,80 M - CHAPA GALVANIZADA - ESCAVADO EM MATERIAL DE 1ª CATEGORIA - ATERRO FERROVIÁRIO MÁXIMO = 6,20 M</v>
      </c>
    </row>
    <row r="611" spans="2:8" ht="30">
      <c r="B611" s="1528">
        <v>605517</v>
      </c>
      <c r="C611" s="1529" t="s">
        <v>22080</v>
      </c>
      <c r="D611" s="1528" t="s">
        <v>3982</v>
      </c>
      <c r="E611" s="1551">
        <v>21839.31</v>
      </c>
      <c r="F611" s="1546"/>
      <c r="G611" s="1546">
        <v>605517</v>
      </c>
      <c r="H611" s="1546" t="str">
        <f t="shared" si="9"/>
        <v>BUEIRO METÁLICO SEM INTERRUPÇÃO DE TRÁFEGO - D = 3,80 M - CHAPA GALVANIZADA - ESCAVADO EM MATERIAL DE 1ª CATEGORIA - ATERRO RODOVIÁRIO MÁXIMO = 4,00 M</v>
      </c>
    </row>
    <row r="612" spans="2:8" ht="30">
      <c r="B612" s="1526">
        <v>605808</v>
      </c>
      <c r="C612" s="1523" t="s">
        <v>22081</v>
      </c>
      <c r="D612" s="1526" t="s">
        <v>3982</v>
      </c>
      <c r="E612" s="1552">
        <v>29301.84</v>
      </c>
      <c r="F612" s="1546"/>
      <c r="G612" s="1546">
        <v>605808</v>
      </c>
      <c r="H612" s="1546" t="str">
        <f t="shared" si="9"/>
        <v>BUEIRO METÁLICO SEM INTERRUPÇÃO DE TRÁFEGO - D = 3,80 M - CHAPA GALVANIZADA - ESCAVADO EM MATERIAL DE 2ª CATEGORIA - ATERRO FERROVIÁRIO MÁXIMO = 6,20 M</v>
      </c>
    </row>
    <row r="613" spans="2:8" ht="30">
      <c r="B613" s="1528">
        <v>605537</v>
      </c>
      <c r="C613" s="1529" t="s">
        <v>22082</v>
      </c>
      <c r="D613" s="1528" t="s">
        <v>3982</v>
      </c>
      <c r="E613" s="1551">
        <v>24836.95</v>
      </c>
      <c r="F613" s="1546"/>
      <c r="G613" s="1546">
        <v>605537</v>
      </c>
      <c r="H613" s="1546" t="str">
        <f t="shared" si="9"/>
        <v>BUEIRO METÁLICO SEM INTERRUPÇÃO DE TRÁFEGO - D = 3,80 M - CHAPA GALVANIZADA - ESCAVADO EM MATERIAL DE 2ª CATEGORIA - ATERRO RODOVIÁRIO MÁXIMO = 4,00 M</v>
      </c>
    </row>
    <row r="614" spans="2:8" ht="30">
      <c r="B614" s="1526">
        <v>605828</v>
      </c>
      <c r="C614" s="1523" t="s">
        <v>22083</v>
      </c>
      <c r="D614" s="1526" t="s">
        <v>3982</v>
      </c>
      <c r="E614" s="1552">
        <v>34373.54</v>
      </c>
      <c r="F614" s="1546"/>
      <c r="G614" s="1546">
        <v>605828</v>
      </c>
      <c r="H614" s="1546" t="str">
        <f t="shared" si="9"/>
        <v>BUEIRO METÁLICO SEM INTERRUPÇÃO DE TRÁFEGO - D = 3,80 M - CHAPA GALVANIZADA - ESCAVADO EM MATERIAL DE 3ª CATEGORIA - ATERRO FERROVIÁRIO MÁXIMO = 6,20 M</v>
      </c>
    </row>
    <row r="615" spans="2:8" ht="30">
      <c r="B615" s="1528">
        <v>605557</v>
      </c>
      <c r="C615" s="1529" t="s">
        <v>22084</v>
      </c>
      <c r="D615" s="1528" t="s">
        <v>3982</v>
      </c>
      <c r="E615" s="1551">
        <v>29908.66</v>
      </c>
      <c r="F615" s="1546"/>
      <c r="G615" s="1546">
        <v>605557</v>
      </c>
      <c r="H615" s="1546" t="str">
        <f t="shared" si="9"/>
        <v>BUEIRO METÁLICO SEM INTERRUPÇÃO DE TRÁFEGO - D = 3,80 M - CHAPA GALVANIZADA - ESCAVADO EM MATERIAL DE 3ª CATEGORIA - ATERRO RODOVIÁRIO MÁXIMO = 4,00 M</v>
      </c>
    </row>
    <row r="616" spans="2:8" ht="30">
      <c r="B616" s="1526">
        <v>605775</v>
      </c>
      <c r="C616" s="1523" t="s">
        <v>22085</v>
      </c>
      <c r="D616" s="1526" t="s">
        <v>3982</v>
      </c>
      <c r="E616" s="1552">
        <v>27694.37</v>
      </c>
      <c r="F616" s="1546"/>
      <c r="G616" s="1546">
        <v>605775</v>
      </c>
      <c r="H616" s="1546" t="str">
        <f t="shared" si="9"/>
        <v>BUEIRO METÁLICO SEM INTERRUPÇÃO DE TRÁFEGO - D = 4,00 M - CHAPA GALVANIZADA - ESCAVADO EM MATERIAL DE 1ª CATEGORIA - ATERRO FERROVIÁRIO MÁXIMO = 5,10 M</v>
      </c>
    </row>
    <row r="617" spans="2:8" ht="30">
      <c r="B617" s="1528">
        <v>605518</v>
      </c>
      <c r="C617" s="1529" t="s">
        <v>22086</v>
      </c>
      <c r="D617" s="1528" t="s">
        <v>3982</v>
      </c>
      <c r="E617" s="1551">
        <v>23073.33</v>
      </c>
      <c r="F617" s="1546"/>
      <c r="G617" s="1546">
        <v>605518</v>
      </c>
      <c r="H617" s="1546" t="str">
        <f t="shared" si="9"/>
        <v>BUEIRO METÁLICO SEM INTERRUPÇÃO DE TRÁFEGO - D = 4,00 M - CHAPA GALVANIZADA - ESCAVADO EM MATERIAL DE 1ª CATEGORIA - ATERRO RODOVIÁRIO MÁXIMO = 3,10 M</v>
      </c>
    </row>
    <row r="618" spans="2:8" ht="30">
      <c r="B618" s="1526">
        <v>605809</v>
      </c>
      <c r="C618" s="1523" t="s">
        <v>22087</v>
      </c>
      <c r="D618" s="1526" t="s">
        <v>3982</v>
      </c>
      <c r="E618" s="1552">
        <v>30999.26</v>
      </c>
      <c r="F618" s="1546"/>
      <c r="G618" s="1546">
        <v>605809</v>
      </c>
      <c r="H618" s="1546" t="str">
        <f t="shared" si="9"/>
        <v>BUEIRO METÁLICO SEM INTERRUPÇÃO DE TRÁFEGO - D = 4,00 M - CHAPA GALVANIZADA - ESCAVADO EM MATERIAL DE 2ª CATEGORIA - ATERRO FERROVIÁRIO MÁXIMO = 5,10 M</v>
      </c>
    </row>
    <row r="619" spans="2:8" ht="30">
      <c r="B619" s="1528">
        <v>605538</v>
      </c>
      <c r="C619" s="1529" t="s">
        <v>22088</v>
      </c>
      <c r="D619" s="1528" t="s">
        <v>3982</v>
      </c>
      <c r="E619" s="1551">
        <v>26378.23</v>
      </c>
      <c r="F619" s="1546"/>
      <c r="G619" s="1546">
        <v>605538</v>
      </c>
      <c r="H619" s="1546" t="str">
        <f t="shared" si="9"/>
        <v>BUEIRO METÁLICO SEM INTERRUPÇÃO DE TRÁFEGO - D = 4,00 M - CHAPA GALVANIZADA - ESCAVADO EM MATERIAL DE 2ª CATEGORIA - ATERRO RODOVIÁRIO MÁXIMO = 3,10 M</v>
      </c>
    </row>
    <row r="620" spans="2:8" ht="30">
      <c r="B620" s="1526">
        <v>605829</v>
      </c>
      <c r="C620" s="1523" t="s">
        <v>22089</v>
      </c>
      <c r="D620" s="1526" t="s">
        <v>3982</v>
      </c>
      <c r="E620" s="1552">
        <v>36590.82</v>
      </c>
      <c r="F620" s="1546"/>
      <c r="G620" s="1546">
        <v>605829</v>
      </c>
      <c r="H620" s="1546" t="str">
        <f t="shared" si="9"/>
        <v>BUEIRO METÁLICO SEM INTERRUPÇÃO DE TRÁFEGO - D = 4,00 M - CHAPA GALVANIZADA - ESCAVADO EM MATERIAL DE 3ª CATEGORIA - ATERRO FERROVIÁRIO MÁXIMO = 5,10 M</v>
      </c>
    </row>
    <row r="621" spans="2:8" ht="30">
      <c r="B621" s="1528">
        <v>605558</v>
      </c>
      <c r="C621" s="1529" t="s">
        <v>22090</v>
      </c>
      <c r="D621" s="1528" t="s">
        <v>3982</v>
      </c>
      <c r="E621" s="1551">
        <v>31969.78</v>
      </c>
      <c r="F621" s="1546"/>
      <c r="G621" s="1546">
        <v>605558</v>
      </c>
      <c r="H621" s="1546" t="str">
        <f t="shared" si="9"/>
        <v>BUEIRO METÁLICO SEM INTERRUPÇÃO DE TRÁFEGO - D = 4,00 M - CHAPA GALVANIZADA - ESCAVADO EM MATERIAL DE 3ª CATEGORIA - ATERRO RODOVIÁRIO MÁXIMO = 3,10 M</v>
      </c>
    </row>
    <row r="622" spans="2:8" ht="30">
      <c r="B622" s="1526">
        <v>605776</v>
      </c>
      <c r="C622" s="1523" t="s">
        <v>22091</v>
      </c>
      <c r="D622" s="1526" t="s">
        <v>3982</v>
      </c>
      <c r="E622" s="1552">
        <v>29572.89</v>
      </c>
      <c r="F622" s="1546"/>
      <c r="G622" s="1546">
        <v>605776</v>
      </c>
      <c r="H622" s="1546" t="str">
        <f t="shared" si="9"/>
        <v>BUEIRO METÁLICO SEM INTERRUPÇÃO DE TRÁFEGO - D = 4,20 M - CHAPA GALVANIZADA - ESCAVADO EM MATERIAL DE 1ª CATEGORIA - ATERRO FERROVIÁRIO MÁXIMO = 4,80 M</v>
      </c>
    </row>
    <row r="623" spans="2:8" ht="30">
      <c r="B623" s="1528">
        <v>605519</v>
      </c>
      <c r="C623" s="1529" t="s">
        <v>22092</v>
      </c>
      <c r="D623" s="1528" t="s">
        <v>3982</v>
      </c>
      <c r="E623" s="1551">
        <v>27446.32</v>
      </c>
      <c r="F623" s="1546"/>
      <c r="G623" s="1546">
        <v>605519</v>
      </c>
      <c r="H623" s="1546" t="str">
        <f t="shared" si="9"/>
        <v>BUEIRO METÁLICO SEM INTERRUPÇÃO DE TRÁFEGO - D = 4,20 M - CHAPA GALVANIZADA - ESCAVADO EM MATERIAL DE 1ª CATEGORIA - ATERRO RODOVIÁRIO MÁXIMO = 4,40 M</v>
      </c>
    </row>
    <row r="624" spans="2:8" ht="30">
      <c r="B624" s="1526">
        <v>605810</v>
      </c>
      <c r="C624" s="1523" t="s">
        <v>22093</v>
      </c>
      <c r="D624" s="1526" t="s">
        <v>3982</v>
      </c>
      <c r="E624" s="1552">
        <v>33200.03</v>
      </c>
      <c r="F624" s="1546"/>
      <c r="G624" s="1546">
        <v>605810</v>
      </c>
      <c r="H624" s="1546" t="str">
        <f t="shared" si="9"/>
        <v>BUEIRO METÁLICO SEM INTERRUPÇÃO DE TRÁFEGO - D = 4,20 M - CHAPA GALVANIZADA - ESCAVADO EM MATERIAL DE 2ª CATEGORIA - ATERRO FERROVIÁRIO MÁXIMO = 4,80 M</v>
      </c>
    </row>
    <row r="625" spans="2:8" ht="30">
      <c r="B625" s="1528">
        <v>605539</v>
      </c>
      <c r="C625" s="1529" t="s">
        <v>22094</v>
      </c>
      <c r="D625" s="1528" t="s">
        <v>3982</v>
      </c>
      <c r="E625" s="1551">
        <v>31073.46</v>
      </c>
      <c r="F625" s="1546"/>
      <c r="G625" s="1546">
        <v>605539</v>
      </c>
      <c r="H625" s="1546" t="str">
        <f t="shared" si="9"/>
        <v>BUEIRO METÁLICO SEM INTERRUPÇÃO DE TRÁFEGO - D = 4,20 M - CHAPA GALVANIZADA - ESCAVADO EM MATERIAL DE 2ª CATEGORIA - ATERRO RODOVIÁRIO MÁXIMO = 4,40 M</v>
      </c>
    </row>
    <row r="626" spans="2:8" ht="30">
      <c r="B626" s="1526">
        <v>605830</v>
      </c>
      <c r="C626" s="1523" t="s">
        <v>22095</v>
      </c>
      <c r="D626" s="1526" t="s">
        <v>3982</v>
      </c>
      <c r="E626" s="1552">
        <v>39336.800000000003</v>
      </c>
      <c r="F626" s="1546"/>
      <c r="G626" s="1546">
        <v>605830</v>
      </c>
      <c r="H626" s="1546" t="str">
        <f t="shared" si="9"/>
        <v>BUEIRO METÁLICO SEM INTERRUPÇÃO DE TRÁFEGO - D = 4,20 M - CHAPA GALVANIZADA - ESCAVADO EM MATERIAL DE 3ª CATEGORIA - ATERRO FERROVIÁRIO MÁXIMO = 4,80 M</v>
      </c>
    </row>
    <row r="627" spans="2:8" ht="30">
      <c r="B627" s="1528">
        <v>605559</v>
      </c>
      <c r="C627" s="1529" t="s">
        <v>22096</v>
      </c>
      <c r="D627" s="1528" t="s">
        <v>3982</v>
      </c>
      <c r="E627" s="1551">
        <v>37210.230000000003</v>
      </c>
      <c r="F627" s="1546"/>
      <c r="G627" s="1546">
        <v>605559</v>
      </c>
      <c r="H627" s="1546" t="str">
        <f t="shared" si="9"/>
        <v>BUEIRO METÁLICO SEM INTERRUPÇÃO DE TRÁFEGO - D = 4,20 M - CHAPA GALVANIZADA - ESCAVADO EM MATERIAL DE 3ª CATEGORIA - ATERRO RODOVIÁRIO MÁXIMO = 4,40 M</v>
      </c>
    </row>
    <row r="628" spans="2:8" ht="30">
      <c r="B628" s="1526">
        <v>605777</v>
      </c>
      <c r="C628" s="1523" t="s">
        <v>22097</v>
      </c>
      <c r="D628" s="1526" t="s">
        <v>3982</v>
      </c>
      <c r="E628" s="1552">
        <v>31482.7</v>
      </c>
      <c r="F628" s="1546"/>
      <c r="G628" s="1546">
        <v>605777</v>
      </c>
      <c r="H628" s="1546" t="str">
        <f t="shared" si="9"/>
        <v>BUEIRO METÁLICO SEM INTERRUPÇÃO DE TRÁFEGO - D = 4,40 M - CHAPA GALVANIZADA - ESCAVADO EM MATERIAL DE 1ª CATEGORIA - ATERRO FERROVIÁRIO MÁXIMO = 4,20 M</v>
      </c>
    </row>
    <row r="629" spans="2:8" ht="30">
      <c r="B629" s="1528">
        <v>605520</v>
      </c>
      <c r="C629" s="1529" t="s">
        <v>22098</v>
      </c>
      <c r="D629" s="1528" t="s">
        <v>3982</v>
      </c>
      <c r="E629" s="1551">
        <v>29257.09</v>
      </c>
      <c r="F629" s="1546"/>
      <c r="G629" s="1546">
        <v>605520</v>
      </c>
      <c r="H629" s="1546" t="str">
        <f t="shared" si="9"/>
        <v>BUEIRO METÁLICO SEM INTERRUPÇÃO DE TRÁFEGO - D = 4,40 M - CHAPA GALVANIZADA - ESCAVADO EM MATERIAL DE 1ª CATEGORIA - ATERRO RODOVIÁRIO MÁXIMO = 4,20 M</v>
      </c>
    </row>
    <row r="630" spans="2:8" ht="30">
      <c r="B630" s="1526">
        <v>605811</v>
      </c>
      <c r="C630" s="1523" t="s">
        <v>22099</v>
      </c>
      <c r="D630" s="1526" t="s">
        <v>3982</v>
      </c>
      <c r="E630" s="1552">
        <v>35447.07</v>
      </c>
      <c r="F630" s="1546"/>
      <c r="G630" s="1546">
        <v>605811</v>
      </c>
      <c r="H630" s="1546" t="str">
        <f t="shared" si="9"/>
        <v>BUEIRO METÁLICO SEM INTERRUPÇÃO DE TRÁFEGO - D = 4,40 M - CHAPA GALVANIZADA - ESCAVADO EM MATERIAL DE 2ª CATEGORIA - ATERRO FERROVIÁRIO MÁXIMO = 4,20 M</v>
      </c>
    </row>
    <row r="631" spans="2:8" ht="30">
      <c r="B631" s="1528">
        <v>605540</v>
      </c>
      <c r="C631" s="1529" t="s">
        <v>22100</v>
      </c>
      <c r="D631" s="1528" t="s">
        <v>3982</v>
      </c>
      <c r="E631" s="1551">
        <v>33221.46</v>
      </c>
      <c r="F631" s="1546"/>
      <c r="G631" s="1546">
        <v>605540</v>
      </c>
      <c r="H631" s="1546" t="str">
        <f t="shared" si="9"/>
        <v>BUEIRO METÁLICO SEM INTERRUPÇÃO DE TRÁFEGO - D = 4,40 M - CHAPA GALVANIZADA - ESCAVADO EM MATERIAL DE 2ª CATEGORIA - ATERRO RODOVIÁRIO MÁXIMO = 4,20 M</v>
      </c>
    </row>
    <row r="632" spans="2:8" ht="30">
      <c r="B632" s="1526">
        <v>605831</v>
      </c>
      <c r="C632" s="1523" t="s">
        <v>22101</v>
      </c>
      <c r="D632" s="1526" t="s">
        <v>3982</v>
      </c>
      <c r="E632" s="1552">
        <v>42154.41</v>
      </c>
      <c r="F632" s="1546"/>
      <c r="G632" s="1546">
        <v>605831</v>
      </c>
      <c r="H632" s="1546" t="str">
        <f t="shared" si="9"/>
        <v>BUEIRO METÁLICO SEM INTERRUPÇÃO DE TRÁFEGO - D = 4,40 M - CHAPA GALVANIZADA - ESCAVADO EM MATERIAL DE 3ª CATEGORIA - ATERRO FERROVIÁRIO MÁXIMO = 4,20 M</v>
      </c>
    </row>
    <row r="633" spans="2:8" ht="30">
      <c r="B633" s="1528">
        <v>605560</v>
      </c>
      <c r="C633" s="1529" t="s">
        <v>22102</v>
      </c>
      <c r="D633" s="1528" t="s">
        <v>3982</v>
      </c>
      <c r="E633" s="1551">
        <v>39928.800000000003</v>
      </c>
      <c r="F633" s="1546"/>
      <c r="G633" s="1546">
        <v>605560</v>
      </c>
      <c r="H633" s="1546" t="str">
        <f t="shared" si="9"/>
        <v>BUEIRO METÁLICO SEM INTERRUPÇÃO DE TRÁFEGO - D = 4,40 M - CHAPA GALVANIZADA - ESCAVADO EM MATERIAL DE 3ª CATEGORIA - ATERRO RODOVIÁRIO MÁXIMO = 4,20 M</v>
      </c>
    </row>
    <row r="634" spans="2:8" ht="30">
      <c r="B634" s="1526">
        <v>605778</v>
      </c>
      <c r="C634" s="1523" t="s">
        <v>22103</v>
      </c>
      <c r="D634" s="1526" t="s">
        <v>3982</v>
      </c>
      <c r="E634" s="1552">
        <v>33360.47</v>
      </c>
      <c r="F634" s="1546"/>
      <c r="G634" s="1546">
        <v>605778</v>
      </c>
      <c r="H634" s="1546" t="str">
        <f t="shared" si="9"/>
        <v>BUEIRO METÁLICO SEM INTERRUPÇÃO DE TRÁFEGO - D = 4,60 M - CHAPA GALVANIZADA - ESCAVADO EM MATERIAL DE 1ª CATEGORIA - ATERRO FERROVIÁRIO MÁXIMO = 4,00 M</v>
      </c>
    </row>
    <row r="635" spans="2:8" ht="30">
      <c r="B635" s="1528">
        <v>605521</v>
      </c>
      <c r="C635" s="1529" t="s">
        <v>22104</v>
      </c>
      <c r="D635" s="1528" t="s">
        <v>3982</v>
      </c>
      <c r="E635" s="1551">
        <v>31096.1</v>
      </c>
      <c r="F635" s="1546"/>
      <c r="G635" s="1546">
        <v>605521</v>
      </c>
      <c r="H635" s="1546" t="str">
        <f t="shared" si="9"/>
        <v>BUEIRO METÁLICO SEM INTERRUPÇÃO DE TRÁFEGO - D = 4,60 M - CHAPA GALVANIZADA - ESCAVADO EM MATERIAL DE 1ª CATEGORIA - ATERRO RODOVIÁRIO MÁXIMO = 4,00 M</v>
      </c>
    </row>
    <row r="636" spans="2:8" ht="30">
      <c r="B636" s="1526">
        <v>605812</v>
      </c>
      <c r="C636" s="1523" t="s">
        <v>22105</v>
      </c>
      <c r="D636" s="1526" t="s">
        <v>3982</v>
      </c>
      <c r="E636" s="1552">
        <v>37677.06</v>
      </c>
      <c r="F636" s="1546"/>
      <c r="G636" s="1546">
        <v>605812</v>
      </c>
      <c r="H636" s="1546" t="str">
        <f t="shared" si="9"/>
        <v>BUEIRO METÁLICO SEM INTERRUPÇÃO DE TRÁFEGO - D = 4,60 M - CHAPA GALVANIZADA - ESCAVADO EM MATERIAL DE 2ª CATEGORIA - ATERRO FERROVIÁRIO MÁXIMO = 4,00 M</v>
      </c>
    </row>
    <row r="637" spans="2:8" ht="30">
      <c r="B637" s="1528">
        <v>605541</v>
      </c>
      <c r="C637" s="1529" t="s">
        <v>22106</v>
      </c>
      <c r="D637" s="1528" t="s">
        <v>3982</v>
      </c>
      <c r="E637" s="1551">
        <v>35412.699999999997</v>
      </c>
      <c r="F637" s="1546"/>
      <c r="G637" s="1546">
        <v>605541</v>
      </c>
      <c r="H637" s="1546" t="str">
        <f t="shared" si="9"/>
        <v>BUEIRO METÁLICO SEM INTERRUPÇÃO DE TRÁFEGO - D = 4,60 M - CHAPA GALVANIZADA - ESCAVADO EM MATERIAL DE 2ª CATEGORIA - ATERRO RODOVIÁRIO MÁXIMO = 4,00 M</v>
      </c>
    </row>
    <row r="638" spans="2:8" ht="30">
      <c r="B638" s="1526">
        <v>605832</v>
      </c>
      <c r="C638" s="1523" t="s">
        <v>22107</v>
      </c>
      <c r="D638" s="1526" t="s">
        <v>3982</v>
      </c>
      <c r="E638" s="1552">
        <v>44980.32</v>
      </c>
      <c r="F638" s="1546"/>
      <c r="G638" s="1546">
        <v>605832</v>
      </c>
      <c r="H638" s="1546" t="str">
        <f t="shared" si="9"/>
        <v>BUEIRO METÁLICO SEM INTERRUPÇÃO DE TRÁFEGO - D = 4,60 M - CHAPA GALVANIZADA - ESCAVADO EM MATERIAL DE 3ª CATEGORIA - ATERRO FERROVIÁRIO MÁXIMO = 4,00 M</v>
      </c>
    </row>
    <row r="639" spans="2:8" ht="30">
      <c r="B639" s="1528">
        <v>605561</v>
      </c>
      <c r="C639" s="1529" t="s">
        <v>22108</v>
      </c>
      <c r="D639" s="1528" t="s">
        <v>3982</v>
      </c>
      <c r="E639" s="1551">
        <v>42715.96</v>
      </c>
      <c r="F639" s="1546"/>
      <c r="G639" s="1546">
        <v>605561</v>
      </c>
      <c r="H639" s="1546" t="str">
        <f t="shared" si="9"/>
        <v>BUEIRO METÁLICO SEM INTERRUPÇÃO DE TRÁFEGO - D = 4,60 M - CHAPA GALVANIZADA - ESCAVADO EM MATERIAL DE 3ª CATEGORIA - ATERRO RODOVIÁRIO MÁXIMO = 4,00 M</v>
      </c>
    </row>
    <row r="640" spans="2:8" ht="30">
      <c r="B640" s="1526">
        <v>605779</v>
      </c>
      <c r="C640" s="1523" t="s">
        <v>22109</v>
      </c>
      <c r="D640" s="1526" t="s">
        <v>3982</v>
      </c>
      <c r="E640" s="1552">
        <v>36587.17</v>
      </c>
      <c r="F640" s="1546"/>
      <c r="G640" s="1546">
        <v>605779</v>
      </c>
      <c r="H640" s="1546" t="str">
        <f t="shared" si="9"/>
        <v>BUEIRO METÁLICO SEM INTERRUPÇÃO DE TRÁFEGO - D = 4,80 M - CHAPA GALVANIZADA - ESCAVADO EM MATERIAL DE 1ª CATEGORIA - ATERRO FERROVIÁRIO MÁXIMO = 5,10 M</v>
      </c>
    </row>
    <row r="641" spans="2:8" ht="30">
      <c r="B641" s="1528">
        <v>605522</v>
      </c>
      <c r="C641" s="1529" t="s">
        <v>22110</v>
      </c>
      <c r="D641" s="1528" t="s">
        <v>3982</v>
      </c>
      <c r="E641" s="1551">
        <v>36082.379999999997</v>
      </c>
      <c r="F641" s="1546"/>
      <c r="G641" s="1546">
        <v>605522</v>
      </c>
      <c r="H641" s="1546" t="str">
        <f t="shared" si="9"/>
        <v>BUEIRO METÁLICO SEM INTERRUPÇÃO DE TRÁFEGO - D = 4,80 M - CHAPA GALVANIZADA - ESCAVADO EM MATERIAL DE 1ª CATEGORIA - ATERRO RODOVIÁRIO MÁXIMO = 5,50 M</v>
      </c>
    </row>
    <row r="642" spans="2:8" ht="30">
      <c r="B642" s="1526">
        <v>605813</v>
      </c>
      <c r="C642" s="1523" t="s">
        <v>22111</v>
      </c>
      <c r="D642" s="1526" t="s">
        <v>3982</v>
      </c>
      <c r="E642" s="1552">
        <v>41270.980000000003</v>
      </c>
      <c r="F642" s="1546"/>
      <c r="G642" s="1546">
        <v>605813</v>
      </c>
      <c r="H642" s="1546" t="str">
        <f t="shared" si="9"/>
        <v>BUEIRO METÁLICO SEM INTERRUPÇÃO DE TRÁFEGO - D = 4,80 M - CHAPA GALVANIZADA - ESCAVADO EM MATERIAL DE 2ª CATEGORIA - ATERRO FERROVIÁRIO MÁXIMO = 5,10 M</v>
      </c>
    </row>
    <row r="643" spans="2:8" ht="30">
      <c r="B643" s="1528">
        <v>605542</v>
      </c>
      <c r="C643" s="1529" t="s">
        <v>22112</v>
      </c>
      <c r="D643" s="1528" t="s">
        <v>3982</v>
      </c>
      <c r="E643" s="1551">
        <v>40766.19</v>
      </c>
      <c r="F643" s="1546"/>
      <c r="G643" s="1546">
        <v>605542</v>
      </c>
      <c r="H643" s="1546" t="str">
        <f t="shared" ref="H643:H706" si="10">UPPER(C643)</f>
        <v>BUEIRO METÁLICO SEM INTERRUPÇÃO DE TRÁFEGO - D = 4,80 M - CHAPA GALVANIZADA - ESCAVADO EM MATERIAL DE 2ª CATEGORIA - ATERRO RODOVIÁRIO MÁXIMO = 5,50 M</v>
      </c>
    </row>
    <row r="644" spans="2:8" ht="30">
      <c r="B644" s="1526">
        <v>605833</v>
      </c>
      <c r="C644" s="1523" t="s">
        <v>22113</v>
      </c>
      <c r="D644" s="1526" t="s">
        <v>3982</v>
      </c>
      <c r="E644" s="1552">
        <v>49195.519999999997</v>
      </c>
      <c r="F644" s="1546"/>
      <c r="G644" s="1546">
        <v>605833</v>
      </c>
      <c r="H644" s="1546" t="str">
        <f t="shared" si="10"/>
        <v>BUEIRO METÁLICO SEM INTERRUPÇÃO DE TRÁFEGO - D = 4,80 M - CHAPA GALVANIZADA - ESCAVADO EM MATERIAL DE 3ª CATEGORIA - ATERRO FERROVIÁRIO MÁXIMO = 5,10 M</v>
      </c>
    </row>
    <row r="645" spans="2:8" ht="30">
      <c r="B645" s="1528">
        <v>605562</v>
      </c>
      <c r="C645" s="1529" t="s">
        <v>22114</v>
      </c>
      <c r="D645" s="1528" t="s">
        <v>3982</v>
      </c>
      <c r="E645" s="1551">
        <v>48690.73</v>
      </c>
      <c r="F645" s="1546"/>
      <c r="G645" s="1546">
        <v>605562</v>
      </c>
      <c r="H645" s="1546" t="str">
        <f t="shared" si="10"/>
        <v>BUEIRO METÁLICO SEM INTERRUPÇÃO DE TRÁFEGO - D = 4,80 M - CHAPA GALVANIZADA - ESCAVADO EM MATERIAL DE 3ª CATEGORIA - ATERRO RODOVIÁRIO MÁXIMO = 5,50 M</v>
      </c>
    </row>
    <row r="646" spans="2:8" ht="30">
      <c r="B646" s="1526">
        <v>605780</v>
      </c>
      <c r="C646" s="1523" t="s">
        <v>22115</v>
      </c>
      <c r="D646" s="1526" t="s">
        <v>3982</v>
      </c>
      <c r="E646" s="1552">
        <v>40940.53</v>
      </c>
      <c r="F646" s="1546"/>
      <c r="G646" s="1546">
        <v>605780</v>
      </c>
      <c r="H646" s="1546" t="str">
        <f t="shared" si="10"/>
        <v>BUEIRO METÁLICO SEM INTERRUPÇÃO DE TRÁFEGO - D = 5,00 M - CHAPA GALVANIZADA - ESCAVADO EM MATERIAL DE 1ª CATEGORIA - ATERRO FERROVIÁRIO MÁXIMO = 4,80 M</v>
      </c>
    </row>
    <row r="647" spans="2:8" ht="30">
      <c r="B647" s="1528">
        <v>605523</v>
      </c>
      <c r="C647" s="1529" t="s">
        <v>22116</v>
      </c>
      <c r="D647" s="1528" t="s">
        <v>3982</v>
      </c>
      <c r="E647" s="1551">
        <v>38234.67</v>
      </c>
      <c r="F647" s="1546"/>
      <c r="G647" s="1546">
        <v>605523</v>
      </c>
      <c r="H647" s="1546" t="str">
        <f t="shared" si="10"/>
        <v>BUEIRO METÁLICO SEM INTERRUPÇÃO DE TRÁFEGO - D = 5,00 M - CHAPA GALVANIZADA - ESCAVADO EM MATERIAL DE 1ª CATEGORIA - ATERRO RODOVIÁRIO MÁXIMO = 5,30 M</v>
      </c>
    </row>
    <row r="648" spans="2:8" ht="30">
      <c r="B648" s="1526">
        <v>605814</v>
      </c>
      <c r="C648" s="1523" t="s">
        <v>22117</v>
      </c>
      <c r="D648" s="1526" t="s">
        <v>3982</v>
      </c>
      <c r="E648" s="1552">
        <v>46006.54</v>
      </c>
      <c r="F648" s="1546"/>
      <c r="G648" s="1546">
        <v>605814</v>
      </c>
      <c r="H648" s="1546" t="str">
        <f t="shared" si="10"/>
        <v>BUEIRO METÁLICO SEM INTERRUPÇÃO DE TRÁFEGO - D = 5,00 M - CHAPA GALVANIZADA - ESCAVADO EM MATERIAL DE 2ª CATEGORIA - ATERRO FERROVIÁRIO MÁXIMO = 4,80 M</v>
      </c>
    </row>
    <row r="649" spans="2:8" ht="30">
      <c r="B649" s="1528">
        <v>605543</v>
      </c>
      <c r="C649" s="1529" t="s">
        <v>22118</v>
      </c>
      <c r="D649" s="1528" t="s">
        <v>3982</v>
      </c>
      <c r="E649" s="1551">
        <v>43300.68</v>
      </c>
      <c r="F649" s="1546"/>
      <c r="G649" s="1546">
        <v>605543</v>
      </c>
      <c r="H649" s="1546" t="str">
        <f t="shared" si="10"/>
        <v>BUEIRO METÁLICO SEM INTERRUPÇÃO DE TRÁFEGO - D = 5,00 M - CHAPA GALVANIZADA - ESCAVADO EM MATERIAL DE 2ª CATEGORIA - ATERRO RODOVIÁRIO MÁXIMO = 5,30 M</v>
      </c>
    </row>
    <row r="650" spans="2:8" ht="30">
      <c r="B650" s="1526">
        <v>605834</v>
      </c>
      <c r="C650" s="1523" t="s">
        <v>22119</v>
      </c>
      <c r="D650" s="1526" t="s">
        <v>3982</v>
      </c>
      <c r="E650" s="1552">
        <v>54577.73</v>
      </c>
      <c r="F650" s="1546"/>
      <c r="G650" s="1546">
        <v>605834</v>
      </c>
      <c r="H650" s="1546" t="str">
        <f t="shared" si="10"/>
        <v>BUEIRO METÁLICO SEM INTERRUPÇÃO DE TRÁFEGO - D = 5,00 M - CHAPA GALVANIZADA - ESCAVADO EM MATERIAL DE 3ª CATEGORIA - ATERRO FERROVIÁRIO MÁXIMO = 4,80 M</v>
      </c>
    </row>
    <row r="651" spans="2:8" ht="30">
      <c r="B651" s="1528">
        <v>605563</v>
      </c>
      <c r="C651" s="1529" t="s">
        <v>22120</v>
      </c>
      <c r="D651" s="1528" t="s">
        <v>3982</v>
      </c>
      <c r="E651" s="1551">
        <v>51871.87</v>
      </c>
      <c r="F651" s="1546"/>
      <c r="G651" s="1546">
        <v>605563</v>
      </c>
      <c r="H651" s="1546" t="str">
        <f t="shared" si="10"/>
        <v>BUEIRO METÁLICO SEM INTERRUPÇÃO DE TRÁFEGO - D = 5,00 M - CHAPA GALVANIZADA - ESCAVADO EM MATERIAL DE 3ª CATEGORIA - ATERRO RODOVIÁRIO MÁXIMO = 5,30 M</v>
      </c>
    </row>
    <row r="652" spans="2:8">
      <c r="B652" s="1526">
        <v>605606</v>
      </c>
      <c r="C652" s="1523" t="s">
        <v>13323</v>
      </c>
      <c r="D652" s="1526" t="s">
        <v>4013</v>
      </c>
      <c r="E652" s="1542">
        <v>9.3699999999999992</v>
      </c>
      <c r="F652" s="1546"/>
      <c r="G652" s="1546">
        <v>605606</v>
      </c>
      <c r="H652" s="1546" t="str">
        <f t="shared" si="10"/>
        <v>SISTEMA DE ESCORAMENTO TELESCÓPICO REGULÁVEL PARA TUNNEL LINER</v>
      </c>
    </row>
    <row r="653" spans="2:8">
      <c r="B653" s="1528">
        <v>705314</v>
      </c>
      <c r="C653" s="1529" t="s">
        <v>22121</v>
      </c>
      <c r="D653" s="1528" t="s">
        <v>20703</v>
      </c>
      <c r="E653" s="1551">
        <v>12476.81</v>
      </c>
      <c r="F653" s="1546"/>
      <c r="G653" s="1546">
        <v>705314</v>
      </c>
      <c r="H653" s="1546" t="str">
        <f t="shared" si="10"/>
        <v>BOCA DE BDCC 1,50 X 1,50 M - ESCONSIDADE 0° - AREIA E BRITA COMERCIAIS</v>
      </c>
    </row>
    <row r="654" spans="2:8">
      <c r="B654" s="1526">
        <v>705312</v>
      </c>
      <c r="C654" s="1523" t="s">
        <v>22122</v>
      </c>
      <c r="D654" s="1526" t="s">
        <v>20703</v>
      </c>
      <c r="E654" s="1552">
        <v>11586.48</v>
      </c>
      <c r="F654" s="1546"/>
      <c r="G654" s="1546">
        <v>705312</v>
      </c>
      <c r="H654" s="1546" t="str">
        <f t="shared" si="10"/>
        <v>BOCA DE BDCC 1,50 X 1,50 M - ESCONSIDADE 0° - AREIA EXTRAÍDA E BRITA PRODUZIDA</v>
      </c>
    </row>
    <row r="655" spans="2:8">
      <c r="B655" s="1528">
        <v>705316</v>
      </c>
      <c r="C655" s="1529" t="s">
        <v>22123</v>
      </c>
      <c r="D655" s="1528" t="s">
        <v>20703</v>
      </c>
      <c r="E655" s="1551">
        <v>13726.77</v>
      </c>
      <c r="F655" s="1546"/>
      <c r="G655" s="1546">
        <v>705316</v>
      </c>
      <c r="H655" s="1546" t="str">
        <f t="shared" si="10"/>
        <v>BOCA DE BDCC 1,50 X 1,50 M - ESCONSIDADE 15° - AREIA E BRITA COMERCIAIS</v>
      </c>
    </row>
    <row r="656" spans="2:8">
      <c r="B656" s="1526">
        <v>705315</v>
      </c>
      <c r="C656" s="1523" t="s">
        <v>22124</v>
      </c>
      <c r="D656" s="1526" t="s">
        <v>20703</v>
      </c>
      <c r="E656" s="1552">
        <v>12767.12</v>
      </c>
      <c r="F656" s="1546"/>
      <c r="G656" s="1546">
        <v>705315</v>
      </c>
      <c r="H656" s="1546" t="str">
        <f t="shared" si="10"/>
        <v>BOCA DE BDCC 1,50 X 1,50 M - ESCONSIDADE 15° - AREIA EXTRAÍDA E BRITA PRODUZIDA</v>
      </c>
    </row>
    <row r="657" spans="2:8">
      <c r="B657" s="1528">
        <v>705318</v>
      </c>
      <c r="C657" s="1529" t="s">
        <v>22125</v>
      </c>
      <c r="D657" s="1528" t="s">
        <v>20703</v>
      </c>
      <c r="E657" s="1551">
        <v>14530.15</v>
      </c>
      <c r="F657" s="1546"/>
      <c r="G657" s="1546">
        <v>705318</v>
      </c>
      <c r="H657" s="1546" t="str">
        <f t="shared" si="10"/>
        <v>BOCA DE BDCC 1,50 X 1,50 M - ESCONSIDADE 30° - AREIA E BRITA COMERCIAIS</v>
      </c>
    </row>
    <row r="658" spans="2:8">
      <c r="B658" s="1526">
        <v>705317</v>
      </c>
      <c r="C658" s="1523" t="s">
        <v>22126</v>
      </c>
      <c r="D658" s="1526" t="s">
        <v>20703</v>
      </c>
      <c r="E658" s="1552">
        <v>13448.42</v>
      </c>
      <c r="F658" s="1546"/>
      <c r="G658" s="1546">
        <v>705317</v>
      </c>
      <c r="H658" s="1546" t="str">
        <f t="shared" si="10"/>
        <v>BOCA DE BDCC 1,50 X 1,50 M - ESCONSIDADE 30° - AREIA EXTRAÍDA E BRITA PRODUZIDA</v>
      </c>
    </row>
    <row r="659" spans="2:8">
      <c r="B659" s="1528">
        <v>705320</v>
      </c>
      <c r="C659" s="1529" t="s">
        <v>22127</v>
      </c>
      <c r="D659" s="1528" t="s">
        <v>20703</v>
      </c>
      <c r="E659" s="1551">
        <v>18327.27</v>
      </c>
      <c r="F659" s="1546"/>
      <c r="G659" s="1546">
        <v>705320</v>
      </c>
      <c r="H659" s="1546" t="str">
        <f t="shared" si="10"/>
        <v>BOCA DE BDCC 1,50 X 1,50 M - ESCONSIDADE 45° - AREIA E BRITA COMERCIAIS</v>
      </c>
    </row>
    <row r="660" spans="2:8">
      <c r="B660" s="1526">
        <v>705319</v>
      </c>
      <c r="C660" s="1523" t="s">
        <v>22128</v>
      </c>
      <c r="D660" s="1526" t="s">
        <v>20703</v>
      </c>
      <c r="E660" s="1552">
        <v>17003.54</v>
      </c>
      <c r="F660" s="1546"/>
      <c r="G660" s="1546">
        <v>705319</v>
      </c>
      <c r="H660" s="1546" t="str">
        <f t="shared" si="10"/>
        <v>BOCA DE BDCC 1,50 X 1,50 M - ESCONSIDADE 45° - AREIA EXTRAÍDA E BRITA PRODUZIDA</v>
      </c>
    </row>
    <row r="661" spans="2:8">
      <c r="B661" s="1528">
        <v>705322</v>
      </c>
      <c r="C661" s="1529" t="s">
        <v>22129</v>
      </c>
      <c r="D661" s="1528" t="s">
        <v>20703</v>
      </c>
      <c r="E661" s="1551">
        <v>19475.490000000002</v>
      </c>
      <c r="F661" s="1546"/>
      <c r="G661" s="1546">
        <v>705322</v>
      </c>
      <c r="H661" s="1546" t="str">
        <f t="shared" si="10"/>
        <v>BOCA DE BDCC 2,00 X 2,00 M - ESCONSIDADE 0° - AREIA E BRITA COMERCIAIS</v>
      </c>
    </row>
    <row r="662" spans="2:8">
      <c r="B662" s="1526">
        <v>705321</v>
      </c>
      <c r="C662" s="1523" t="s">
        <v>22130</v>
      </c>
      <c r="D662" s="1526" t="s">
        <v>20703</v>
      </c>
      <c r="E662" s="1552">
        <v>17979.27</v>
      </c>
      <c r="F662" s="1546"/>
      <c r="G662" s="1546">
        <v>705321</v>
      </c>
      <c r="H662" s="1546" t="str">
        <f t="shared" si="10"/>
        <v>BOCA DE BDCC 2,00 X 2,00 M - ESCONSIDADE 0° - AREIA EXTRAÍDA E BRITA PRODUZIDA</v>
      </c>
    </row>
    <row r="663" spans="2:8">
      <c r="B663" s="1528">
        <v>705324</v>
      </c>
      <c r="C663" s="1529" t="s">
        <v>22131</v>
      </c>
      <c r="D663" s="1528" t="s">
        <v>20703</v>
      </c>
      <c r="E663" s="1551">
        <v>21422.05</v>
      </c>
      <c r="F663" s="1546"/>
      <c r="G663" s="1546">
        <v>705324</v>
      </c>
      <c r="H663" s="1546" t="str">
        <f t="shared" si="10"/>
        <v>BOCA DE BDCC 2,00 X 2,00 M - ESCONSIDADE 15° - AREIA E BRITA COMERCIAIS</v>
      </c>
    </row>
    <row r="664" spans="2:8">
      <c r="B664" s="1526">
        <v>705323</v>
      </c>
      <c r="C664" s="1523" t="s">
        <v>22132</v>
      </c>
      <c r="D664" s="1526" t="s">
        <v>20703</v>
      </c>
      <c r="E664" s="1552">
        <v>19819.25</v>
      </c>
      <c r="F664" s="1546"/>
      <c r="G664" s="1546">
        <v>705323</v>
      </c>
      <c r="H664" s="1546" t="str">
        <f t="shared" si="10"/>
        <v>BOCA DE BDCC 2,00 X 2,00 M - ESCONSIDADE 15° - AREIA EXTRAÍDA E BRITA PRODUZIDA</v>
      </c>
    </row>
    <row r="665" spans="2:8">
      <c r="B665" s="1528">
        <v>705326</v>
      </c>
      <c r="C665" s="1529" t="s">
        <v>22133</v>
      </c>
      <c r="D665" s="1528" t="s">
        <v>20703</v>
      </c>
      <c r="E665" s="1551">
        <v>22907.119999999999</v>
      </c>
      <c r="F665" s="1546"/>
      <c r="G665" s="1546">
        <v>705326</v>
      </c>
      <c r="H665" s="1546" t="str">
        <f t="shared" si="10"/>
        <v>BOCA DE BDCC 2,00 X 2,00 M - ESCONSIDADE 30° - AREIA E BRITA COMERCIAIS</v>
      </c>
    </row>
    <row r="666" spans="2:8">
      <c r="B666" s="1526">
        <v>705325</v>
      </c>
      <c r="C666" s="1523" t="s">
        <v>22134</v>
      </c>
      <c r="D666" s="1526" t="s">
        <v>20703</v>
      </c>
      <c r="E666" s="1552">
        <v>21152.85</v>
      </c>
      <c r="F666" s="1546"/>
      <c r="G666" s="1546">
        <v>705325</v>
      </c>
      <c r="H666" s="1546" t="str">
        <f t="shared" si="10"/>
        <v>BOCA DE BDCC 2,00 X 2,00 M - ESCONSIDADE 30° - AREIA EXTRAÍDA E BRITA PRODUZIDA</v>
      </c>
    </row>
    <row r="667" spans="2:8">
      <c r="B667" s="1528">
        <v>705328</v>
      </c>
      <c r="C667" s="1529" t="s">
        <v>22135</v>
      </c>
      <c r="D667" s="1528" t="s">
        <v>20703</v>
      </c>
      <c r="E667" s="1551">
        <v>29249.46</v>
      </c>
      <c r="F667" s="1546"/>
      <c r="G667" s="1546">
        <v>705328</v>
      </c>
      <c r="H667" s="1546" t="str">
        <f t="shared" si="10"/>
        <v>BOCA DE BDCC 2,00 X 2,00 M - ESCONSIDADE 45° - AREIA E BRITA COMERCIAIS</v>
      </c>
    </row>
    <row r="668" spans="2:8">
      <c r="B668" s="1526">
        <v>705327</v>
      </c>
      <c r="C668" s="1523" t="s">
        <v>22136</v>
      </c>
      <c r="D668" s="1526" t="s">
        <v>20703</v>
      </c>
      <c r="E668" s="1552">
        <v>27073.09</v>
      </c>
      <c r="F668" s="1546"/>
      <c r="G668" s="1546">
        <v>705327</v>
      </c>
      <c r="H668" s="1546" t="str">
        <f t="shared" si="10"/>
        <v>BOCA DE BDCC 2,00 X 2,00 M - ESCONSIDADE 45° - AREIA EXTRAÍDA E BRITA PRODUZIDA</v>
      </c>
    </row>
    <row r="669" spans="2:8">
      <c r="B669" s="1528">
        <v>705330</v>
      </c>
      <c r="C669" s="1529" t="s">
        <v>22137</v>
      </c>
      <c r="D669" s="1528" t="s">
        <v>20703</v>
      </c>
      <c r="E669" s="1551">
        <v>27324.880000000001</v>
      </c>
      <c r="F669" s="1546"/>
      <c r="G669" s="1546">
        <v>705330</v>
      </c>
      <c r="H669" s="1546" t="str">
        <f t="shared" si="10"/>
        <v>BOCA DE BDCC 2,50 X 2,50 M - ESCONSIDADE 0° - AREIA E BRITA COMERCIAIS</v>
      </c>
    </row>
    <row r="670" spans="2:8">
      <c r="B670" s="1526">
        <v>705329</v>
      </c>
      <c r="C670" s="1523" t="s">
        <v>22138</v>
      </c>
      <c r="D670" s="1526" t="s">
        <v>20703</v>
      </c>
      <c r="E670" s="1552">
        <v>25147.87</v>
      </c>
      <c r="F670" s="1546"/>
      <c r="G670" s="1546">
        <v>705329</v>
      </c>
      <c r="H670" s="1546" t="str">
        <f t="shared" si="10"/>
        <v>BOCA DE BDCC 2,50 X 2,50 M - ESCONSIDADE 0° - AREIA EXTRAÍDA E BRITA PRODUZIDA</v>
      </c>
    </row>
    <row r="671" spans="2:8">
      <c r="B671" s="1528">
        <v>705332</v>
      </c>
      <c r="C671" s="1529" t="s">
        <v>22139</v>
      </c>
      <c r="D671" s="1528" t="s">
        <v>20703</v>
      </c>
      <c r="E671" s="1551">
        <v>29690.63</v>
      </c>
      <c r="F671" s="1546"/>
      <c r="G671" s="1546">
        <v>705332</v>
      </c>
      <c r="H671" s="1546" t="str">
        <f t="shared" si="10"/>
        <v>BOCA DE BDCC 2,50 X 2,50 M - ESCONSIDADE 15° - AREIA E BRITA COMERCIAIS</v>
      </c>
    </row>
    <row r="672" spans="2:8">
      <c r="B672" s="1526">
        <v>705331</v>
      </c>
      <c r="C672" s="1523" t="s">
        <v>22140</v>
      </c>
      <c r="D672" s="1526" t="s">
        <v>20703</v>
      </c>
      <c r="E672" s="1552">
        <v>27472.080000000002</v>
      </c>
      <c r="F672" s="1546"/>
      <c r="G672" s="1546">
        <v>705331</v>
      </c>
      <c r="H672" s="1546" t="str">
        <f t="shared" si="10"/>
        <v>BOCA DE BDCC 2,50 X 2,50 M - ESCONSIDADE 15° - AREIA EXTRAÍDA E BRITA PRODUZIDA</v>
      </c>
    </row>
    <row r="673" spans="2:8">
      <c r="B673" s="1528">
        <v>705334</v>
      </c>
      <c r="C673" s="1529" t="s">
        <v>22141</v>
      </c>
      <c r="D673" s="1528" t="s">
        <v>20703</v>
      </c>
      <c r="E673" s="1551">
        <v>31967.360000000001</v>
      </c>
      <c r="F673" s="1546"/>
      <c r="G673" s="1546">
        <v>705334</v>
      </c>
      <c r="H673" s="1546" t="str">
        <f t="shared" si="10"/>
        <v>BOCA DE BDCC 2,50 X 2,50 M - ESCONSIDADE 30° - AREIA E BRITA COMERCIAIS</v>
      </c>
    </row>
    <row r="674" spans="2:8">
      <c r="B674" s="1526">
        <v>705333</v>
      </c>
      <c r="C674" s="1523" t="s">
        <v>22142</v>
      </c>
      <c r="D674" s="1526" t="s">
        <v>20703</v>
      </c>
      <c r="E674" s="1552">
        <v>29769.46</v>
      </c>
      <c r="F674" s="1546"/>
      <c r="G674" s="1546">
        <v>705333</v>
      </c>
      <c r="H674" s="1546" t="str">
        <f t="shared" si="10"/>
        <v>BOCA DE BDCC 2,50 X 2,50 M - ESCONSIDADE 30° - AREIA EXTRAÍDA E BRITA PRODUZIDA</v>
      </c>
    </row>
    <row r="675" spans="2:8">
      <c r="B675" s="1528">
        <v>705336</v>
      </c>
      <c r="C675" s="1529" t="s">
        <v>22143</v>
      </c>
      <c r="D675" s="1528" t="s">
        <v>20703</v>
      </c>
      <c r="E675" s="1551">
        <v>42832.85</v>
      </c>
      <c r="F675" s="1546"/>
      <c r="G675" s="1546">
        <v>705336</v>
      </c>
      <c r="H675" s="1546" t="str">
        <f t="shared" si="10"/>
        <v>BOCA DE BDCC 2,50 X 2,50 M - ESCONSIDADE 45° - AREIA E BRITA COMERCIAIS</v>
      </c>
    </row>
    <row r="676" spans="2:8">
      <c r="B676" s="1526">
        <v>705335</v>
      </c>
      <c r="C676" s="1523" t="s">
        <v>22144</v>
      </c>
      <c r="D676" s="1526" t="s">
        <v>20703</v>
      </c>
      <c r="E676" s="1552">
        <v>39769.29</v>
      </c>
      <c r="F676" s="1546"/>
      <c r="G676" s="1546">
        <v>705335</v>
      </c>
      <c r="H676" s="1546" t="str">
        <f t="shared" si="10"/>
        <v>BOCA DE BDCC 2,50 X 2,50 M - ESCONSIDADE 45° - AREIA EXTRAÍDA E BRITA PRODUZIDA</v>
      </c>
    </row>
    <row r="677" spans="2:8">
      <c r="B677" s="1528">
        <v>705338</v>
      </c>
      <c r="C677" s="1529" t="s">
        <v>22145</v>
      </c>
      <c r="D677" s="1528" t="s">
        <v>20703</v>
      </c>
      <c r="E677" s="1551">
        <v>39905.72</v>
      </c>
      <c r="F677" s="1546"/>
      <c r="G677" s="1546">
        <v>705338</v>
      </c>
      <c r="H677" s="1546" t="str">
        <f t="shared" si="10"/>
        <v>BOCA DE BDCC 3,00 X 3,00 M - ESCONSIDADE 0° - AREIA E BRITA COMERCIAIS</v>
      </c>
    </row>
    <row r="678" spans="2:8">
      <c r="B678" s="1526">
        <v>705337</v>
      </c>
      <c r="C678" s="1523" t="s">
        <v>22146</v>
      </c>
      <c r="D678" s="1526" t="s">
        <v>20703</v>
      </c>
      <c r="E678" s="1552">
        <v>36732.519999999997</v>
      </c>
      <c r="F678" s="1546"/>
      <c r="G678" s="1546">
        <v>705337</v>
      </c>
      <c r="H678" s="1546" t="str">
        <f t="shared" si="10"/>
        <v>BOCA DE BDCC 3,00 X 3,00 M - ESCONSIDADE 0° - AREIA EXTRAÍDA E BRITA PRODUZIDA</v>
      </c>
    </row>
    <row r="679" spans="2:8">
      <c r="B679" s="1528">
        <v>705340</v>
      </c>
      <c r="C679" s="1529" t="s">
        <v>22147</v>
      </c>
      <c r="D679" s="1528" t="s">
        <v>20703</v>
      </c>
      <c r="E679" s="1551">
        <v>43251.76</v>
      </c>
      <c r="F679" s="1546"/>
      <c r="G679" s="1546">
        <v>705340</v>
      </c>
      <c r="H679" s="1546" t="str">
        <f t="shared" si="10"/>
        <v>BOCA DE BDCC 3,00 X 3,00 M - ESCONSIDADE 15° - AREIA E BRITA COMERCIAIS</v>
      </c>
    </row>
    <row r="680" spans="2:8">
      <c r="B680" s="1526">
        <v>705339</v>
      </c>
      <c r="C680" s="1523" t="s">
        <v>22148</v>
      </c>
      <c r="D680" s="1526" t="s">
        <v>20703</v>
      </c>
      <c r="E680" s="1552">
        <v>40047.71</v>
      </c>
      <c r="F680" s="1546"/>
      <c r="G680" s="1546">
        <v>705339</v>
      </c>
      <c r="H680" s="1546" t="str">
        <f t="shared" si="10"/>
        <v>BOCA DE BDCC 3,00 X 3,00 M - ESCONSIDADE 15° - AREIA EXTRAÍDA E BRITA PRODUZIDA</v>
      </c>
    </row>
    <row r="681" spans="2:8">
      <c r="B681" s="1528">
        <v>705342</v>
      </c>
      <c r="C681" s="1529" t="s">
        <v>22149</v>
      </c>
      <c r="D681" s="1528" t="s">
        <v>20703</v>
      </c>
      <c r="E681" s="1551">
        <v>49245.24</v>
      </c>
      <c r="F681" s="1546"/>
      <c r="G681" s="1546">
        <v>705342</v>
      </c>
      <c r="H681" s="1546" t="str">
        <f t="shared" si="10"/>
        <v>BOCA DE BDCC 3,00 X 3,00 M - ESCONSIDADE 30° - AREIA E BRITA COMERCIAIS</v>
      </c>
    </row>
    <row r="682" spans="2:8">
      <c r="B682" s="1526">
        <v>705341</v>
      </c>
      <c r="C682" s="1523" t="s">
        <v>22150</v>
      </c>
      <c r="D682" s="1526" t="s">
        <v>20703</v>
      </c>
      <c r="E682" s="1552">
        <v>45681.46</v>
      </c>
      <c r="F682" s="1546"/>
      <c r="G682" s="1546">
        <v>705341</v>
      </c>
      <c r="H682" s="1546" t="str">
        <f t="shared" si="10"/>
        <v>BOCA DE BDCC 3,00 X 3,00 M - ESCONSIDADE 30° - AREIA EXTRAÍDA E BRITA PRODUZIDA</v>
      </c>
    </row>
    <row r="683" spans="2:8">
      <c r="B683" s="1528">
        <v>705344</v>
      </c>
      <c r="C683" s="1529" t="s">
        <v>22151</v>
      </c>
      <c r="D683" s="1528" t="s">
        <v>20703</v>
      </c>
      <c r="E683" s="1551">
        <v>62735.03</v>
      </c>
      <c r="F683" s="1546"/>
      <c r="G683" s="1546">
        <v>705344</v>
      </c>
      <c r="H683" s="1546" t="str">
        <f t="shared" si="10"/>
        <v>BOCA DE BDCC 3,00 X 3,00 M - ESCONSIDADE 45° - AREIA E BRITA COMERCIAIS</v>
      </c>
    </row>
    <row r="684" spans="2:8">
      <c r="B684" s="1526">
        <v>705343</v>
      </c>
      <c r="C684" s="1523" t="s">
        <v>22152</v>
      </c>
      <c r="D684" s="1526" t="s">
        <v>20703</v>
      </c>
      <c r="E684" s="1552">
        <v>58369.98</v>
      </c>
      <c r="F684" s="1546"/>
      <c r="G684" s="1546">
        <v>705343</v>
      </c>
      <c r="H684" s="1546" t="str">
        <f t="shared" si="10"/>
        <v>BOCA DE BDCC 3,00 X 3,00 M - ESCONSIDADE 45° - AREIA EXTRAÍDA E BRITA PRODUZIDA</v>
      </c>
    </row>
    <row r="685" spans="2:8">
      <c r="B685" s="1528">
        <v>705225</v>
      </c>
      <c r="C685" s="1529" t="s">
        <v>22153</v>
      </c>
      <c r="D685" s="1528" t="s">
        <v>20703</v>
      </c>
      <c r="E685" s="1551">
        <v>10544.3</v>
      </c>
      <c r="F685" s="1546"/>
      <c r="G685" s="1546">
        <v>705225</v>
      </c>
      <c r="H685" s="1546" t="str">
        <f t="shared" si="10"/>
        <v>BOCA DE BSCC 1,50 X 1,50 M - ESCONSIDADE 0° - AREIA E BRITA COMERCIAIS</v>
      </c>
    </row>
    <row r="686" spans="2:8">
      <c r="B686" s="1526">
        <v>705224</v>
      </c>
      <c r="C686" s="1523" t="s">
        <v>22154</v>
      </c>
      <c r="D686" s="1526" t="s">
        <v>20703</v>
      </c>
      <c r="E686" s="1552">
        <v>9722.68</v>
      </c>
      <c r="F686" s="1546"/>
      <c r="G686" s="1546">
        <v>705224</v>
      </c>
      <c r="H686" s="1546" t="str">
        <f t="shared" si="10"/>
        <v>BOCA DE BSCC 1,50 X 1,50 M - ESCONSIDADE 0° - AREIA EXTRAÍDA E BRITA PRODUZIDA</v>
      </c>
    </row>
    <row r="687" spans="2:8">
      <c r="B687" s="1528">
        <v>705227</v>
      </c>
      <c r="C687" s="1529" t="s">
        <v>22155</v>
      </c>
      <c r="D687" s="1528" t="s">
        <v>20703</v>
      </c>
      <c r="E687" s="1551">
        <v>11016.85</v>
      </c>
      <c r="F687" s="1546"/>
      <c r="G687" s="1546">
        <v>705227</v>
      </c>
      <c r="H687" s="1546" t="str">
        <f t="shared" si="10"/>
        <v>BOCA DE BSCC 1,50 X 1,50 M - ESCONSIDADE 15° - AREIA E BRITA COMERCIAIS</v>
      </c>
    </row>
    <row r="688" spans="2:8">
      <c r="B688" s="1526">
        <v>705226</v>
      </c>
      <c r="C688" s="1523" t="s">
        <v>22156</v>
      </c>
      <c r="D688" s="1526" t="s">
        <v>20703</v>
      </c>
      <c r="E688" s="1552">
        <v>10264.870000000001</v>
      </c>
      <c r="F688" s="1546"/>
      <c r="G688" s="1546">
        <v>705226</v>
      </c>
      <c r="H688" s="1546" t="str">
        <f t="shared" si="10"/>
        <v>BOCA DE BSCC 1,50 X 1,50 M - ESCONSIDADE 15° - AREIA EXTRAÍDA E BRITA PRODUZIDA</v>
      </c>
    </row>
    <row r="689" spans="2:8">
      <c r="B689" s="1528">
        <v>705229</v>
      </c>
      <c r="C689" s="1529" t="s">
        <v>22157</v>
      </c>
      <c r="D689" s="1528" t="s">
        <v>20703</v>
      </c>
      <c r="E689" s="1551">
        <v>11822.19</v>
      </c>
      <c r="F689" s="1546"/>
      <c r="G689" s="1546">
        <v>705229</v>
      </c>
      <c r="H689" s="1546" t="str">
        <f t="shared" si="10"/>
        <v>BOCA DE BSCC 1,50 X 1,50 M - ESCONSIDADE 30° - AREIA E BRITA COMERCIAIS</v>
      </c>
    </row>
    <row r="690" spans="2:8">
      <c r="B690" s="1526">
        <v>705228</v>
      </c>
      <c r="C690" s="1523" t="s">
        <v>22158</v>
      </c>
      <c r="D690" s="1526" t="s">
        <v>20703</v>
      </c>
      <c r="E690" s="1552">
        <v>10953.85</v>
      </c>
      <c r="F690" s="1546"/>
      <c r="G690" s="1546">
        <v>705228</v>
      </c>
      <c r="H690" s="1546" t="str">
        <f t="shared" si="10"/>
        <v>BOCA DE BSCC 1,50 X 1,50 M - ESCONSIDADE 30° - AREIA EXTRAÍDA E BRITA PRODUZIDA</v>
      </c>
    </row>
    <row r="691" spans="2:8">
      <c r="B691" s="1528">
        <v>705231</v>
      </c>
      <c r="C691" s="1529" t="s">
        <v>22159</v>
      </c>
      <c r="D691" s="1528" t="s">
        <v>20703</v>
      </c>
      <c r="E691" s="1551">
        <v>14851.33</v>
      </c>
      <c r="F691" s="1546"/>
      <c r="G691" s="1546">
        <v>705231</v>
      </c>
      <c r="H691" s="1546" t="str">
        <f t="shared" si="10"/>
        <v>BOCA DE BSCC 1,50 X 1,50 M - ESCONSIDADE 45° - AREIA E BRITA COMERCIAIS</v>
      </c>
    </row>
    <row r="692" spans="2:8">
      <c r="B692" s="1526">
        <v>705230</v>
      </c>
      <c r="C692" s="1523" t="s">
        <v>22160</v>
      </c>
      <c r="D692" s="1526" t="s">
        <v>20703</v>
      </c>
      <c r="E692" s="1552">
        <v>13835.17</v>
      </c>
      <c r="F692" s="1546"/>
      <c r="G692" s="1546">
        <v>705230</v>
      </c>
      <c r="H692" s="1546" t="str">
        <f t="shared" si="10"/>
        <v>BOCA DE BSCC 1,50 X 1,50 M - ESCONSIDADE 45° - AREIA EXTRAÍDA E BRITA PRODUZIDA</v>
      </c>
    </row>
    <row r="693" spans="2:8">
      <c r="B693" s="1528">
        <v>705233</v>
      </c>
      <c r="C693" s="1529" t="s">
        <v>22161</v>
      </c>
      <c r="D693" s="1528" t="s">
        <v>20703</v>
      </c>
      <c r="E693" s="1551">
        <v>16638.39</v>
      </c>
      <c r="F693" s="1546"/>
      <c r="G693" s="1546">
        <v>705233</v>
      </c>
      <c r="H693" s="1546" t="str">
        <f t="shared" si="10"/>
        <v>BOCA DE BSCC 2,00 X 2,00 M - ESCONSIDADE 0° - AREIA E BRITA COMERCIAIS</v>
      </c>
    </row>
    <row r="694" spans="2:8">
      <c r="B694" s="1526">
        <v>705232</v>
      </c>
      <c r="C694" s="1523" t="s">
        <v>22162</v>
      </c>
      <c r="D694" s="1526" t="s">
        <v>20703</v>
      </c>
      <c r="E694" s="1552">
        <v>15330.98</v>
      </c>
      <c r="F694" s="1546"/>
      <c r="G694" s="1546">
        <v>705232</v>
      </c>
      <c r="H694" s="1546" t="str">
        <f t="shared" si="10"/>
        <v>BOCA DE BSCC 2,00 X 2,00 M - ESCONSIDADE 0° - AREIA EXTRAÍDA E BRITA PRODUZIDA</v>
      </c>
    </row>
    <row r="695" spans="2:8">
      <c r="B695" s="1528">
        <v>705235</v>
      </c>
      <c r="C695" s="1529" t="s">
        <v>22163</v>
      </c>
      <c r="D695" s="1528" t="s">
        <v>20703</v>
      </c>
      <c r="E695" s="1551">
        <v>17288.900000000001</v>
      </c>
      <c r="F695" s="1546"/>
      <c r="G695" s="1546">
        <v>705235</v>
      </c>
      <c r="H695" s="1546" t="str">
        <f t="shared" si="10"/>
        <v>BOCA DE BSCC 2,00 X 2,00 M - ESCONSIDADE 15° - AREIA E BRITA COMERCIAIS</v>
      </c>
    </row>
    <row r="696" spans="2:8">
      <c r="B696" s="1526">
        <v>705234</v>
      </c>
      <c r="C696" s="1523" t="s">
        <v>22164</v>
      </c>
      <c r="D696" s="1526" t="s">
        <v>20703</v>
      </c>
      <c r="E696" s="1552">
        <v>16071.19</v>
      </c>
      <c r="F696" s="1546"/>
      <c r="G696" s="1546">
        <v>705234</v>
      </c>
      <c r="H696" s="1546" t="str">
        <f t="shared" si="10"/>
        <v>BOCA DE BSCC 2,00 X 2,00 M - ESCONSIDADE 15° - AREIA EXTRAÍDA E BRITA PRODUZIDA</v>
      </c>
    </row>
    <row r="697" spans="2:8">
      <c r="B697" s="1528">
        <v>705237</v>
      </c>
      <c r="C697" s="1529" t="s">
        <v>22165</v>
      </c>
      <c r="D697" s="1528" t="s">
        <v>20703</v>
      </c>
      <c r="E697" s="1551">
        <v>18615.61</v>
      </c>
      <c r="F697" s="1546"/>
      <c r="G697" s="1546">
        <v>705237</v>
      </c>
      <c r="H697" s="1546" t="str">
        <f t="shared" si="10"/>
        <v>BOCA DE BSCC 2,00 X 2,00 M - ESCONSIDADE 30° - AREIA E BRITA COMERCIAIS</v>
      </c>
    </row>
    <row r="698" spans="2:8">
      <c r="B698" s="1526">
        <v>705236</v>
      </c>
      <c r="C698" s="1523" t="s">
        <v>22166</v>
      </c>
      <c r="D698" s="1526" t="s">
        <v>20703</v>
      </c>
      <c r="E698" s="1552">
        <v>17248.82</v>
      </c>
      <c r="F698" s="1546"/>
      <c r="G698" s="1546">
        <v>705236</v>
      </c>
      <c r="H698" s="1546" t="str">
        <f t="shared" si="10"/>
        <v>BOCA DE BSCC 2,00 X 2,00 M - ESCONSIDADE 30° - AREIA EXTRAÍDA E BRITA PRODUZIDA</v>
      </c>
    </row>
    <row r="699" spans="2:8">
      <c r="B699" s="1528">
        <v>705239</v>
      </c>
      <c r="C699" s="1529" t="s">
        <v>22167</v>
      </c>
      <c r="D699" s="1528" t="s">
        <v>20703</v>
      </c>
      <c r="E699" s="1551">
        <v>23920.66</v>
      </c>
      <c r="F699" s="1546"/>
      <c r="G699" s="1546">
        <v>705239</v>
      </c>
      <c r="H699" s="1546" t="str">
        <f t="shared" si="10"/>
        <v>BOCA DE BSCC 2,00 X 2,00 M - ESCONSIDADE 45° - AREIA E BRITA COMERCIAIS</v>
      </c>
    </row>
    <row r="700" spans="2:8">
      <c r="B700" s="1526">
        <v>705238</v>
      </c>
      <c r="C700" s="1523" t="s">
        <v>22168</v>
      </c>
      <c r="D700" s="1526" t="s">
        <v>20703</v>
      </c>
      <c r="E700" s="1552">
        <v>22211.86</v>
      </c>
      <c r="F700" s="1546"/>
      <c r="G700" s="1546">
        <v>705238</v>
      </c>
      <c r="H700" s="1546" t="str">
        <f t="shared" si="10"/>
        <v>BOCA DE BSCC 2,00 X 2,00 M - ESCONSIDADE 45° - AREIA EXTRAÍDA E BRITA PRODUZIDA</v>
      </c>
    </row>
    <row r="701" spans="2:8">
      <c r="B701" s="1528">
        <v>705241</v>
      </c>
      <c r="C701" s="1529" t="s">
        <v>22169</v>
      </c>
      <c r="D701" s="1528" t="s">
        <v>20703</v>
      </c>
      <c r="E701" s="1551">
        <v>22577.66</v>
      </c>
      <c r="F701" s="1546"/>
      <c r="G701" s="1546">
        <v>705241</v>
      </c>
      <c r="H701" s="1546" t="str">
        <f t="shared" si="10"/>
        <v>BOCA DE BSCC 2,50 X 2,50 M - ESCONSIDADE 0° - AREIA E BRITA COMERCIAIS</v>
      </c>
    </row>
    <row r="702" spans="2:8">
      <c r="B702" s="1526">
        <v>705240</v>
      </c>
      <c r="C702" s="1523" t="s">
        <v>22170</v>
      </c>
      <c r="D702" s="1526" t="s">
        <v>20703</v>
      </c>
      <c r="E702" s="1552">
        <v>20782.72</v>
      </c>
      <c r="F702" s="1546"/>
      <c r="G702" s="1546">
        <v>705240</v>
      </c>
      <c r="H702" s="1546" t="str">
        <f t="shared" si="10"/>
        <v>BOCA DE BSCC 2,50 X 2,50 M - ESCONSIDADE 0° - AREIA EXTRAÍDA E BRITA PRODUZIDA</v>
      </c>
    </row>
    <row r="703" spans="2:8">
      <c r="B703" s="1528">
        <v>705243</v>
      </c>
      <c r="C703" s="1529" t="s">
        <v>22171</v>
      </c>
      <c r="D703" s="1528" t="s">
        <v>20703</v>
      </c>
      <c r="E703" s="1551">
        <v>24153.58</v>
      </c>
      <c r="F703" s="1546"/>
      <c r="G703" s="1546">
        <v>705243</v>
      </c>
      <c r="H703" s="1546" t="str">
        <f t="shared" si="10"/>
        <v>BOCA DE BSCC 2,50 X 2,50 M - ESCONSIDADE 15° - AREIA E BRITA COMERCIAIS</v>
      </c>
    </row>
    <row r="704" spans="2:8">
      <c r="B704" s="1526">
        <v>705242</v>
      </c>
      <c r="C704" s="1523" t="s">
        <v>22172</v>
      </c>
      <c r="D704" s="1526" t="s">
        <v>20703</v>
      </c>
      <c r="E704" s="1552">
        <v>22356.09</v>
      </c>
      <c r="F704" s="1546"/>
      <c r="G704" s="1546">
        <v>705242</v>
      </c>
      <c r="H704" s="1546" t="str">
        <f t="shared" si="10"/>
        <v>BOCA DE BSCC 2,50 X 2,50 M - ESCONSIDADE 15° - AREIA EXTRAÍDA E BRITA PRODUZIDA</v>
      </c>
    </row>
    <row r="705" spans="2:8">
      <c r="B705" s="1528">
        <v>705245</v>
      </c>
      <c r="C705" s="1529" t="s">
        <v>22173</v>
      </c>
      <c r="D705" s="1528" t="s">
        <v>20703</v>
      </c>
      <c r="E705" s="1551">
        <v>26873.61</v>
      </c>
      <c r="F705" s="1546"/>
      <c r="G705" s="1546">
        <v>705245</v>
      </c>
      <c r="H705" s="1546" t="str">
        <f t="shared" si="10"/>
        <v>BOCA DE BSCC 2,50 X 2,50 M - ESCONSIDADE 30° - AREIA E BRITA COMERCIAIS</v>
      </c>
    </row>
    <row r="706" spans="2:8">
      <c r="B706" s="1526">
        <v>705244</v>
      </c>
      <c r="C706" s="1523" t="s">
        <v>22174</v>
      </c>
      <c r="D706" s="1526" t="s">
        <v>20703</v>
      </c>
      <c r="E706" s="1552">
        <v>24956.49</v>
      </c>
      <c r="F706" s="1546"/>
      <c r="G706" s="1546">
        <v>705244</v>
      </c>
      <c r="H706" s="1546" t="str">
        <f t="shared" si="10"/>
        <v>BOCA DE BSCC 2,50 X 2,50 M - ESCONSIDADE 30° - AREIA EXTRAÍDA E BRITA PRODUZIDA</v>
      </c>
    </row>
    <row r="707" spans="2:8">
      <c r="B707" s="1528">
        <v>705247</v>
      </c>
      <c r="C707" s="1529" t="s">
        <v>22175</v>
      </c>
      <c r="D707" s="1528" t="s">
        <v>20703</v>
      </c>
      <c r="E707" s="1551">
        <v>34334.25</v>
      </c>
      <c r="F707" s="1546"/>
      <c r="G707" s="1546">
        <v>705247</v>
      </c>
      <c r="H707" s="1546" t="str">
        <f t="shared" ref="H707:H770" si="11">UPPER(C707)</f>
        <v>BOCA DE BSCC 2,50 X 2,50 M - ESCONSIDADE 45° - AREIA E BRITA COMERCIAIS</v>
      </c>
    </row>
    <row r="708" spans="2:8">
      <c r="B708" s="1526">
        <v>705246</v>
      </c>
      <c r="C708" s="1523" t="s">
        <v>22176</v>
      </c>
      <c r="D708" s="1526" t="s">
        <v>20703</v>
      </c>
      <c r="E708" s="1552">
        <v>31985.89</v>
      </c>
      <c r="F708" s="1546"/>
      <c r="G708" s="1546">
        <v>705246</v>
      </c>
      <c r="H708" s="1546" t="str">
        <f t="shared" si="11"/>
        <v>BOCA DE BSCC 2,50 X 2,50 M - ESCONSIDADE 45° - AREIA EXTRAÍDA E BRITA PRODUZIDA</v>
      </c>
    </row>
    <row r="709" spans="2:8">
      <c r="B709" s="1528">
        <v>705249</v>
      </c>
      <c r="C709" s="1529" t="s">
        <v>22177</v>
      </c>
      <c r="D709" s="1528" t="s">
        <v>20703</v>
      </c>
      <c r="E709" s="1551">
        <v>32350.400000000001</v>
      </c>
      <c r="F709" s="1546"/>
      <c r="G709" s="1546">
        <v>705249</v>
      </c>
      <c r="H709" s="1546" t="str">
        <f t="shared" si="11"/>
        <v>BOCA DE BSCC 3,00 X 3,00 M - ESCONSIDADE 0° - AREIA E BRITA COMERCIAIS</v>
      </c>
    </row>
    <row r="710" spans="2:8">
      <c r="B710" s="1526">
        <v>705248</v>
      </c>
      <c r="C710" s="1523" t="s">
        <v>22178</v>
      </c>
      <c r="D710" s="1526" t="s">
        <v>20703</v>
      </c>
      <c r="E710" s="1552">
        <v>29745.17</v>
      </c>
      <c r="F710" s="1546"/>
      <c r="G710" s="1546">
        <v>705248</v>
      </c>
      <c r="H710" s="1546" t="str">
        <f t="shared" si="11"/>
        <v>BOCA DE BSCC 3,00 X 3,00 M - ESCONSIDADE 0° - AREIA EXTRAÍDA E BRITA PRODUZIDA</v>
      </c>
    </row>
    <row r="711" spans="2:8">
      <c r="B711" s="1528">
        <v>705251</v>
      </c>
      <c r="C711" s="1529" t="s">
        <v>22179</v>
      </c>
      <c r="D711" s="1528" t="s">
        <v>20703</v>
      </c>
      <c r="E711" s="1551">
        <v>34543.32</v>
      </c>
      <c r="F711" s="1546"/>
      <c r="G711" s="1546">
        <v>705251</v>
      </c>
      <c r="H711" s="1546" t="str">
        <f t="shared" si="11"/>
        <v>BOCA DE BSCC 3,00 X 3,00 M - ESCONSIDADE 15° - AREIA E BRITA COMERCIAIS</v>
      </c>
    </row>
    <row r="712" spans="2:8">
      <c r="B712" s="1526">
        <v>705250</v>
      </c>
      <c r="C712" s="1523" t="s">
        <v>22180</v>
      </c>
      <c r="D712" s="1526" t="s">
        <v>20703</v>
      </c>
      <c r="E712" s="1552">
        <v>31934.85</v>
      </c>
      <c r="F712" s="1546"/>
      <c r="G712" s="1546">
        <v>705250</v>
      </c>
      <c r="H712" s="1546" t="str">
        <f t="shared" si="11"/>
        <v>BOCA DE BSCC 3,00 X 3,00 M - ESCONSIDADE 15° - AREIA EXTRAÍDA E BRITA PRODUZIDA</v>
      </c>
    </row>
    <row r="713" spans="2:8">
      <c r="B713" s="1528">
        <v>705253</v>
      </c>
      <c r="C713" s="1529" t="s">
        <v>22181</v>
      </c>
      <c r="D713" s="1528" t="s">
        <v>20703</v>
      </c>
      <c r="E713" s="1551">
        <v>37771.69</v>
      </c>
      <c r="F713" s="1546"/>
      <c r="G713" s="1546">
        <v>705253</v>
      </c>
      <c r="H713" s="1546" t="str">
        <f t="shared" si="11"/>
        <v>BOCA DE BSCC 3,00 X 3,00 M - ESCONSIDADE 30° - AREIA E BRITA COMERCIAIS</v>
      </c>
    </row>
    <row r="714" spans="2:8">
      <c r="B714" s="1526">
        <v>705252</v>
      </c>
      <c r="C714" s="1523" t="s">
        <v>22182</v>
      </c>
      <c r="D714" s="1526" t="s">
        <v>20703</v>
      </c>
      <c r="E714" s="1552">
        <v>34935.03</v>
      </c>
      <c r="F714" s="1546"/>
      <c r="G714" s="1546">
        <v>705252</v>
      </c>
      <c r="H714" s="1546" t="str">
        <f t="shared" si="11"/>
        <v>BOCA DE BSCC 3,00 X 3,00 M - ESCONSIDADE 30° - AREIA EXTRAÍDA E BRITA PRODUZIDA</v>
      </c>
    </row>
    <row r="715" spans="2:8">
      <c r="B715" s="1528">
        <v>705255</v>
      </c>
      <c r="C715" s="1529" t="s">
        <v>22183</v>
      </c>
      <c r="D715" s="1528" t="s">
        <v>20703</v>
      </c>
      <c r="E715" s="1551">
        <v>48180.12</v>
      </c>
      <c r="F715" s="1546"/>
      <c r="G715" s="1546">
        <v>705255</v>
      </c>
      <c r="H715" s="1546" t="str">
        <f t="shared" si="11"/>
        <v>BOCA DE BSCC 3,00 X 3,00 M - ESCONSIDADE 45° - AREIA E BRITA COMERCIAIS</v>
      </c>
    </row>
    <row r="716" spans="2:8">
      <c r="B716" s="1526">
        <v>705254</v>
      </c>
      <c r="C716" s="1523" t="s">
        <v>22184</v>
      </c>
      <c r="D716" s="1526" t="s">
        <v>20703</v>
      </c>
      <c r="E716" s="1552">
        <v>44751.21</v>
      </c>
      <c r="F716" s="1546"/>
      <c r="G716" s="1546">
        <v>705254</v>
      </c>
      <c r="H716" s="1546" t="str">
        <f t="shared" si="11"/>
        <v>BOCA DE BSCC 3,00 X 3,00 M - ESCONSIDADE 45° - AREIA EXTRAÍDA E BRITA PRODUZIDA</v>
      </c>
    </row>
    <row r="717" spans="2:8">
      <c r="B717" s="1528">
        <v>705403</v>
      </c>
      <c r="C717" s="1529" t="s">
        <v>22185</v>
      </c>
      <c r="D717" s="1528" t="s">
        <v>20703</v>
      </c>
      <c r="E717" s="1551">
        <v>15671.28</v>
      </c>
      <c r="F717" s="1546"/>
      <c r="G717" s="1546">
        <v>705403</v>
      </c>
      <c r="H717" s="1546" t="str">
        <f t="shared" si="11"/>
        <v>BOCA DE BTCC 1,50 X 1,50 M - ESCONSIDADE 0° - AREIA E BRITA COMERCIAIS</v>
      </c>
    </row>
    <row r="718" spans="2:8">
      <c r="B718" s="1526">
        <v>705402</v>
      </c>
      <c r="C718" s="1523" t="s">
        <v>22186</v>
      </c>
      <c r="D718" s="1526" t="s">
        <v>20703</v>
      </c>
      <c r="E718" s="1552">
        <v>14478.92</v>
      </c>
      <c r="F718" s="1546"/>
      <c r="G718" s="1546">
        <v>705402</v>
      </c>
      <c r="H718" s="1546" t="str">
        <f t="shared" si="11"/>
        <v>BOCA DE BTCC 1,50 X 1,50 M - ESCONSIDADE 0° - AREIA EXTRAÍDA E BRITA PRODUZIDA</v>
      </c>
    </row>
    <row r="719" spans="2:8">
      <c r="B719" s="1528">
        <v>705405</v>
      </c>
      <c r="C719" s="1529" t="s">
        <v>22187</v>
      </c>
      <c r="D719" s="1528" t="s">
        <v>20703</v>
      </c>
      <c r="E719" s="1551">
        <v>17027.18</v>
      </c>
      <c r="F719" s="1546"/>
      <c r="G719" s="1546">
        <v>705405</v>
      </c>
      <c r="H719" s="1546" t="str">
        <f t="shared" si="11"/>
        <v>BOCA DE BTCC 1,50 X 1,50 M - ESCONSIDADE 15° - AREIA E BRITA COMERCIAIS</v>
      </c>
    </row>
    <row r="720" spans="2:8">
      <c r="B720" s="1526">
        <v>705404</v>
      </c>
      <c r="C720" s="1523" t="s">
        <v>22188</v>
      </c>
      <c r="D720" s="1526" t="s">
        <v>20703</v>
      </c>
      <c r="E720" s="1552">
        <v>15821.78</v>
      </c>
      <c r="F720" s="1546"/>
      <c r="G720" s="1546">
        <v>705404</v>
      </c>
      <c r="H720" s="1546" t="str">
        <f t="shared" si="11"/>
        <v>BOCA DE BTCC 1,50 X 1,50 M - ESCONSIDADE 15° - AREIA EXTRAÍDA E BRITA PRODUZIDA</v>
      </c>
    </row>
    <row r="721" spans="2:8">
      <c r="B721" s="1528">
        <v>705407</v>
      </c>
      <c r="C721" s="1529" t="s">
        <v>22189</v>
      </c>
      <c r="D721" s="1528" t="s">
        <v>20703</v>
      </c>
      <c r="E721" s="1551">
        <v>17640.12</v>
      </c>
      <c r="F721" s="1546"/>
      <c r="G721" s="1546">
        <v>705407</v>
      </c>
      <c r="H721" s="1546" t="str">
        <f t="shared" si="11"/>
        <v>BOCA DE BTCC 1,50 X 1,50 M - ESCONSIDADE 30° - AREIA E BRITA COMERCIAIS</v>
      </c>
    </row>
    <row r="722" spans="2:8">
      <c r="B722" s="1526">
        <v>705406</v>
      </c>
      <c r="C722" s="1523" t="s">
        <v>22190</v>
      </c>
      <c r="D722" s="1526" t="s">
        <v>20703</v>
      </c>
      <c r="E722" s="1552">
        <v>16297.45</v>
      </c>
      <c r="F722" s="1546"/>
      <c r="G722" s="1546">
        <v>705406</v>
      </c>
      <c r="H722" s="1546" t="str">
        <f t="shared" si="11"/>
        <v>BOCA DE BTCC 1,50 X 1,50 M - ESCONSIDADE 30° - AREIA EXTRAÍDA E BRITA PRODUZIDA</v>
      </c>
    </row>
    <row r="723" spans="2:8">
      <c r="B723" s="1528">
        <v>705409</v>
      </c>
      <c r="C723" s="1529" t="s">
        <v>22191</v>
      </c>
      <c r="D723" s="1528" t="s">
        <v>20703</v>
      </c>
      <c r="E723" s="1551">
        <v>22336.82</v>
      </c>
      <c r="F723" s="1546"/>
      <c r="G723" s="1546">
        <v>705409</v>
      </c>
      <c r="H723" s="1546" t="str">
        <f t="shared" si="11"/>
        <v>BOCA DE BTCC 1,50 X 1,50 M - ESCONSIDADE 45° - AREIA E BRITA COMERCIAIS</v>
      </c>
    </row>
    <row r="724" spans="2:8">
      <c r="B724" s="1526">
        <v>705408</v>
      </c>
      <c r="C724" s="1523" t="s">
        <v>22192</v>
      </c>
      <c r="D724" s="1526" t="s">
        <v>20703</v>
      </c>
      <c r="E724" s="1552">
        <v>20682.849999999999</v>
      </c>
      <c r="F724" s="1546"/>
      <c r="G724" s="1546">
        <v>705408</v>
      </c>
      <c r="H724" s="1546" t="str">
        <f t="shared" si="11"/>
        <v>BOCA DE BTCC 1,50 X 1,50 M - ESCONSIDADE 45° - AREIA EXTRAÍDA E BRITA PRODUZIDA</v>
      </c>
    </row>
    <row r="725" spans="2:8">
      <c r="B725" s="1528">
        <v>705411</v>
      </c>
      <c r="C725" s="1529" t="s">
        <v>22193</v>
      </c>
      <c r="D725" s="1528" t="s">
        <v>20703</v>
      </c>
      <c r="E725" s="1551">
        <v>23949.15</v>
      </c>
      <c r="F725" s="1546"/>
      <c r="G725" s="1546">
        <v>705411</v>
      </c>
      <c r="H725" s="1546" t="str">
        <f t="shared" si="11"/>
        <v>BOCA DE BTCC 2,00 X 2,00 M - ESCONSIDADE 0° - AREIA E BRITA COMERCIAIS</v>
      </c>
    </row>
    <row r="726" spans="2:8">
      <c r="B726" s="1526">
        <v>705410</v>
      </c>
      <c r="C726" s="1523" t="s">
        <v>22194</v>
      </c>
      <c r="D726" s="1526" t="s">
        <v>20703</v>
      </c>
      <c r="E726" s="1552">
        <v>22027.26</v>
      </c>
      <c r="F726" s="1546"/>
      <c r="G726" s="1546">
        <v>705410</v>
      </c>
      <c r="H726" s="1546" t="str">
        <f t="shared" si="11"/>
        <v>BOCA DE BTCC 2,00 X 2,00 M - ESCONSIDADE 0° - AREIA EXTRAÍDA E BRITA PRODUZIDA</v>
      </c>
    </row>
    <row r="727" spans="2:8">
      <c r="B727" s="1528">
        <v>705413</v>
      </c>
      <c r="C727" s="1529" t="s">
        <v>22195</v>
      </c>
      <c r="D727" s="1528" t="s">
        <v>20703</v>
      </c>
      <c r="E727" s="1551">
        <v>25866.32</v>
      </c>
      <c r="F727" s="1546"/>
      <c r="G727" s="1546">
        <v>705413</v>
      </c>
      <c r="H727" s="1546" t="str">
        <f t="shared" si="11"/>
        <v>BOCA DE BTCC 2,00 X 2,00 M - ESCONSIDADE 15° - AREIA E BRITA COMERCIAIS</v>
      </c>
    </row>
    <row r="728" spans="2:8">
      <c r="B728" s="1526">
        <v>705412</v>
      </c>
      <c r="C728" s="1523" t="s">
        <v>22196</v>
      </c>
      <c r="D728" s="1526" t="s">
        <v>20703</v>
      </c>
      <c r="E728" s="1552">
        <v>23942.91</v>
      </c>
      <c r="F728" s="1546"/>
      <c r="G728" s="1546">
        <v>705412</v>
      </c>
      <c r="H728" s="1546" t="str">
        <f t="shared" si="11"/>
        <v>BOCA DE BTCC 2,00 X 2,00 M - ESCONSIDADE 15° - AREIA EXTRAÍDA E BRITA PRODUZIDA</v>
      </c>
    </row>
    <row r="729" spans="2:8">
      <c r="B729" s="1528">
        <v>705415</v>
      </c>
      <c r="C729" s="1529" t="s">
        <v>22197</v>
      </c>
      <c r="D729" s="1528" t="s">
        <v>20703</v>
      </c>
      <c r="E729" s="1551">
        <v>28410</v>
      </c>
      <c r="F729" s="1546"/>
      <c r="G729" s="1546">
        <v>705415</v>
      </c>
      <c r="H729" s="1546" t="str">
        <f t="shared" si="11"/>
        <v>BOCA DE BTCC 2,00 X 2,00 M - ESCONSIDADE 30° - AREIA E BRITA COMERCIAIS</v>
      </c>
    </row>
    <row r="730" spans="2:8">
      <c r="B730" s="1526">
        <v>705414</v>
      </c>
      <c r="C730" s="1523" t="s">
        <v>22198</v>
      </c>
      <c r="D730" s="1526" t="s">
        <v>20703</v>
      </c>
      <c r="E730" s="1552">
        <v>26242.53</v>
      </c>
      <c r="F730" s="1546"/>
      <c r="G730" s="1546">
        <v>705414</v>
      </c>
      <c r="H730" s="1546" t="str">
        <f t="shared" si="11"/>
        <v>BOCA DE BTCC 2,00 X 2,00 M - ESCONSIDADE 30° - AREIA EXTRAÍDA E BRITA PRODUZIDA</v>
      </c>
    </row>
    <row r="731" spans="2:8">
      <c r="B731" s="1528">
        <v>705417</v>
      </c>
      <c r="C731" s="1529" t="s">
        <v>22199</v>
      </c>
      <c r="D731" s="1528" t="s">
        <v>20703</v>
      </c>
      <c r="E731" s="1551">
        <v>36199.43</v>
      </c>
      <c r="F731" s="1546"/>
      <c r="G731" s="1546">
        <v>705417</v>
      </c>
      <c r="H731" s="1546" t="str">
        <f t="shared" si="11"/>
        <v>BOCA DE BTCC 2,00 X 2,00 M - ESCONSIDADE 45° - AREIA E BRITA COMERCIAIS</v>
      </c>
    </row>
    <row r="732" spans="2:8">
      <c r="B732" s="1526">
        <v>705416</v>
      </c>
      <c r="C732" s="1523" t="s">
        <v>22200</v>
      </c>
      <c r="D732" s="1526" t="s">
        <v>20703</v>
      </c>
      <c r="E732" s="1552">
        <v>33531.9</v>
      </c>
      <c r="F732" s="1546"/>
      <c r="G732" s="1546">
        <v>705416</v>
      </c>
      <c r="H732" s="1546" t="str">
        <f t="shared" si="11"/>
        <v>BOCA DE BTCC 2,00 X 2,00 M - ESCONSIDADE 45° - AREIA EXTRAÍDA E BRITA PRODUZIDA</v>
      </c>
    </row>
    <row r="733" spans="2:8">
      <c r="B733" s="1528">
        <v>705419</v>
      </c>
      <c r="C733" s="1529" t="s">
        <v>22201</v>
      </c>
      <c r="D733" s="1528" t="s">
        <v>20703</v>
      </c>
      <c r="E733" s="1551">
        <v>34221.800000000003</v>
      </c>
      <c r="F733" s="1546"/>
      <c r="G733" s="1546">
        <v>705419</v>
      </c>
      <c r="H733" s="1546" t="str">
        <f t="shared" si="11"/>
        <v>BOCA DE BTCC 2,50 X 2,50 M - ESCONSIDADE 0° - AREIA E BRITA COMERCIAIS</v>
      </c>
    </row>
    <row r="734" spans="2:8">
      <c r="B734" s="1526">
        <v>705418</v>
      </c>
      <c r="C734" s="1523" t="s">
        <v>22202</v>
      </c>
      <c r="D734" s="1526" t="s">
        <v>20703</v>
      </c>
      <c r="E734" s="1552">
        <v>31537.41</v>
      </c>
      <c r="F734" s="1546"/>
      <c r="G734" s="1546">
        <v>705418</v>
      </c>
      <c r="H734" s="1546" t="str">
        <f t="shared" si="11"/>
        <v>BOCA DE BTCC 2,50 X 2,50 M - ESCONSIDADE 0° - AREIA EXTRAÍDA E BRITA PRODUZIDA</v>
      </c>
    </row>
    <row r="735" spans="2:8">
      <c r="B735" s="1528">
        <v>705421</v>
      </c>
      <c r="C735" s="1529" t="s">
        <v>22203</v>
      </c>
      <c r="D735" s="1528" t="s">
        <v>20703</v>
      </c>
      <c r="E735" s="1551">
        <v>36967.65</v>
      </c>
      <c r="F735" s="1546"/>
      <c r="G735" s="1546">
        <v>705421</v>
      </c>
      <c r="H735" s="1546" t="str">
        <f t="shared" si="11"/>
        <v>BOCA DE BTCC 2,50 X 2,50 M - ESCONSIDADE 15° - AREIA E BRITA COMERCIAIS</v>
      </c>
    </row>
    <row r="736" spans="2:8">
      <c r="B736" s="1526">
        <v>705420</v>
      </c>
      <c r="C736" s="1523" t="s">
        <v>22204</v>
      </c>
      <c r="D736" s="1526" t="s">
        <v>20703</v>
      </c>
      <c r="E736" s="1552">
        <v>34270.82</v>
      </c>
      <c r="F736" s="1546"/>
      <c r="G736" s="1546">
        <v>705420</v>
      </c>
      <c r="H736" s="1546" t="str">
        <f t="shared" si="11"/>
        <v>BOCA DE BTCC 2,50 X 2,50 M - ESCONSIDADE 15° - AREIA EXTRAÍDA E BRITA PRODUZIDA</v>
      </c>
    </row>
    <row r="737" spans="2:8">
      <c r="B737" s="1528">
        <v>705423</v>
      </c>
      <c r="C737" s="1529" t="s">
        <v>22205</v>
      </c>
      <c r="D737" s="1528" t="s">
        <v>20703</v>
      </c>
      <c r="E737" s="1551">
        <v>42220.2</v>
      </c>
      <c r="F737" s="1546"/>
      <c r="G737" s="1546">
        <v>705423</v>
      </c>
      <c r="H737" s="1546" t="str">
        <f t="shared" si="11"/>
        <v>BOCA DE BTCC 2,50 X 2,50 M - ESCONSIDADE 30° - AREIA E BRITA COMERCIAIS</v>
      </c>
    </row>
    <row r="738" spans="2:8">
      <c r="B738" s="1526">
        <v>705422</v>
      </c>
      <c r="C738" s="1523" t="s">
        <v>22206</v>
      </c>
      <c r="D738" s="1526" t="s">
        <v>20703</v>
      </c>
      <c r="E738" s="1552">
        <v>39202.629999999997</v>
      </c>
      <c r="F738" s="1546"/>
      <c r="G738" s="1546">
        <v>705422</v>
      </c>
      <c r="H738" s="1546" t="str">
        <f t="shared" si="11"/>
        <v>BOCA DE BTCC 2,50 X 2,50 M - ESCONSIDADE 30° - AREIA EXTRAÍDA E BRITA PRODUZIDA</v>
      </c>
    </row>
    <row r="739" spans="2:8">
      <c r="B739" s="1528">
        <v>705425</v>
      </c>
      <c r="C739" s="1529" t="s">
        <v>22207</v>
      </c>
      <c r="D739" s="1528" t="s">
        <v>20703</v>
      </c>
      <c r="E739" s="1551">
        <v>53737.9</v>
      </c>
      <c r="F739" s="1546"/>
      <c r="G739" s="1546">
        <v>705425</v>
      </c>
      <c r="H739" s="1546" t="str">
        <f t="shared" si="11"/>
        <v>BOCA DE BTCC 2,50 X 2,50 M - ESCONSIDADE 45° - AREIA E BRITA COMERCIAIS</v>
      </c>
    </row>
    <row r="740" spans="2:8">
      <c r="B740" s="1526">
        <v>705424</v>
      </c>
      <c r="C740" s="1523" t="s">
        <v>22208</v>
      </c>
      <c r="D740" s="1526" t="s">
        <v>20703</v>
      </c>
      <c r="E740" s="1552">
        <v>50035.44</v>
      </c>
      <c r="F740" s="1546"/>
      <c r="G740" s="1546">
        <v>705424</v>
      </c>
      <c r="H740" s="1546" t="str">
        <f t="shared" si="11"/>
        <v>BOCA DE BTCC 2,50 X 2,50 M - ESCONSIDADE 45° - AREIA EXTRAÍDA E BRITA PRODUZIDA</v>
      </c>
    </row>
    <row r="741" spans="2:8">
      <c r="B741" s="1528">
        <v>705427</v>
      </c>
      <c r="C741" s="1529" t="s">
        <v>22209</v>
      </c>
      <c r="D741" s="1528" t="s">
        <v>20703</v>
      </c>
      <c r="E741" s="1551">
        <v>48672.94</v>
      </c>
      <c r="F741" s="1546"/>
      <c r="G741" s="1546">
        <v>705427</v>
      </c>
      <c r="H741" s="1546" t="str">
        <f t="shared" si="11"/>
        <v>BOCA DE BTCC 3,00 X 3,00 M - ESCONSIDADE 0° - AREIA E BRITA COMERCIAIS</v>
      </c>
    </row>
    <row r="742" spans="2:8">
      <c r="B742" s="1526">
        <v>705426</v>
      </c>
      <c r="C742" s="1523" t="s">
        <v>22210</v>
      </c>
      <c r="D742" s="1526" t="s">
        <v>20703</v>
      </c>
      <c r="E742" s="1552">
        <v>44789.279999999999</v>
      </c>
      <c r="F742" s="1546"/>
      <c r="G742" s="1546">
        <v>705426</v>
      </c>
      <c r="H742" s="1546" t="str">
        <f t="shared" si="11"/>
        <v>BOCA DE BTCC 3,00 X 3,00 M - ESCONSIDADE 0° - AREIA EXTRAÍDA E BRITA PRODUZIDA</v>
      </c>
    </row>
    <row r="743" spans="2:8">
      <c r="B743" s="1528">
        <v>705429</v>
      </c>
      <c r="C743" s="1529" t="s">
        <v>22211</v>
      </c>
      <c r="D743" s="1528" t="s">
        <v>20703</v>
      </c>
      <c r="E743" s="1551">
        <v>50400.94</v>
      </c>
      <c r="F743" s="1546"/>
      <c r="G743" s="1546">
        <v>705429</v>
      </c>
      <c r="H743" s="1546" t="str">
        <f t="shared" si="11"/>
        <v>BOCA DE BTCC 3,00 X 3,00 M - ESCONSIDADE 15° - AREIA E BRITA COMERCIAIS</v>
      </c>
    </row>
    <row r="744" spans="2:8">
      <c r="B744" s="1526">
        <v>705428</v>
      </c>
      <c r="C744" s="1523" t="s">
        <v>22212</v>
      </c>
      <c r="D744" s="1526" t="s">
        <v>20703</v>
      </c>
      <c r="E744" s="1552">
        <v>46580.7</v>
      </c>
      <c r="F744" s="1546"/>
      <c r="G744" s="1546">
        <v>705428</v>
      </c>
      <c r="H744" s="1546" t="str">
        <f t="shared" si="11"/>
        <v>BOCA DE BTCC 3,00 X 3,00 M - ESCONSIDADE 15° - AREIA EXTRAÍDA E BRITA PRODUZIDA</v>
      </c>
    </row>
    <row r="745" spans="2:8">
      <c r="B745" s="1528">
        <v>705431</v>
      </c>
      <c r="C745" s="1529" t="s">
        <v>22213</v>
      </c>
      <c r="D745" s="1528" t="s">
        <v>20703</v>
      </c>
      <c r="E745" s="1551">
        <v>61418.05</v>
      </c>
      <c r="F745" s="1546"/>
      <c r="G745" s="1546">
        <v>705431</v>
      </c>
      <c r="H745" s="1546" t="str">
        <f t="shared" si="11"/>
        <v>BOCA DE BTCC 3,00 X 3,00 M - ESCONSIDADE 30° - AREIA E BRITA COMERCIAIS</v>
      </c>
    </row>
    <row r="746" spans="2:8">
      <c r="B746" s="1526">
        <v>705430</v>
      </c>
      <c r="C746" s="1523" t="s">
        <v>22214</v>
      </c>
      <c r="D746" s="1526" t="s">
        <v>20703</v>
      </c>
      <c r="E746" s="1552">
        <v>57154.79</v>
      </c>
      <c r="F746" s="1546"/>
      <c r="G746" s="1546">
        <v>705430</v>
      </c>
      <c r="H746" s="1546" t="str">
        <f t="shared" si="11"/>
        <v>BOCA DE BTCC 3,00 X 3,00 M - ESCONSIDADE 30° - AREIA EXTRAÍDA E BRITA PRODUZIDA</v>
      </c>
    </row>
    <row r="747" spans="2:8">
      <c r="B747" s="1528">
        <v>705433</v>
      </c>
      <c r="C747" s="1529" t="s">
        <v>22215</v>
      </c>
      <c r="D747" s="1528" t="s">
        <v>20703</v>
      </c>
      <c r="E747" s="1551">
        <v>78203.710000000006</v>
      </c>
      <c r="F747" s="1546"/>
      <c r="G747" s="1546">
        <v>705433</v>
      </c>
      <c r="H747" s="1546" t="str">
        <f t="shared" si="11"/>
        <v>BOCA DE BTCC 3,00 X 3,00 M - ESCONSIDADE 45° - AREIA E BRITA COMERCIAIS</v>
      </c>
    </row>
    <row r="748" spans="2:8">
      <c r="B748" s="1526">
        <v>705432</v>
      </c>
      <c r="C748" s="1523" t="s">
        <v>22216</v>
      </c>
      <c r="D748" s="1526" t="s">
        <v>20703</v>
      </c>
      <c r="E748" s="1552">
        <v>72923.25</v>
      </c>
      <c r="F748" s="1546"/>
      <c r="G748" s="1546">
        <v>705432</v>
      </c>
      <c r="H748" s="1546" t="str">
        <f t="shared" si="11"/>
        <v>BOCA DE BTCC 3,00 X 3,00 M - ESCONSIDADE 45° - AREIA EXTRAÍDA E BRITA PRODUZIDA</v>
      </c>
    </row>
    <row r="749" spans="2:8">
      <c r="B749" s="1528">
        <v>705257</v>
      </c>
      <c r="C749" s="1529" t="s">
        <v>22217</v>
      </c>
      <c r="D749" s="1528" t="s">
        <v>3982</v>
      </c>
      <c r="E749" s="1551">
        <v>3743.16</v>
      </c>
      <c r="F749" s="1546"/>
      <c r="G749" s="1546">
        <v>705257</v>
      </c>
      <c r="H749" s="1546" t="str">
        <f t="shared" si="11"/>
        <v>CORPO DE BDCC 1,50 X 1,50 M - MOLDADO NO LOCAL - ALTURA DO ATERRO 0,00 A 1,00 M - AREIA E BRITA COMERCIAIS</v>
      </c>
    </row>
    <row r="750" spans="2:8">
      <c r="B750" s="1526">
        <v>705256</v>
      </c>
      <c r="C750" s="1523" t="s">
        <v>22218</v>
      </c>
      <c r="D750" s="1526" t="s">
        <v>3982</v>
      </c>
      <c r="E750" s="1552">
        <v>3501.31</v>
      </c>
      <c r="F750" s="1546"/>
      <c r="G750" s="1546">
        <v>705256</v>
      </c>
      <c r="H750" s="1546" t="str">
        <f t="shared" si="11"/>
        <v>CORPO DE BDCC 1,50 X 1,50 M - MOLDADO NO LOCAL - ALTURA DO ATERRO 0,00 A 1,00 M - AREIA EXTRAÍDA E BRITA PRODUZIDA</v>
      </c>
    </row>
    <row r="751" spans="2:8">
      <c r="B751" s="1528">
        <v>705259</v>
      </c>
      <c r="C751" s="1529" t="s">
        <v>22219</v>
      </c>
      <c r="D751" s="1528" t="s">
        <v>3982</v>
      </c>
      <c r="E751" s="1551">
        <v>3176.72</v>
      </c>
      <c r="F751" s="1546"/>
      <c r="G751" s="1546">
        <v>705259</v>
      </c>
      <c r="H751" s="1546" t="str">
        <f t="shared" si="11"/>
        <v>CORPO DE BDCC 1,50 X 1,50 M - MOLDADO NO LOCAL - ALTURA DO ATERRO 1,00 A 2,50 M - AREIA E BRITA COMERCIAIS</v>
      </c>
    </row>
    <row r="752" spans="2:8">
      <c r="B752" s="1526">
        <v>705258</v>
      </c>
      <c r="C752" s="1523" t="s">
        <v>22220</v>
      </c>
      <c r="D752" s="1526" t="s">
        <v>3982</v>
      </c>
      <c r="E752" s="1552">
        <v>2934.87</v>
      </c>
      <c r="F752" s="1546"/>
      <c r="G752" s="1546">
        <v>705258</v>
      </c>
      <c r="H752" s="1546" t="str">
        <f t="shared" si="11"/>
        <v>CORPO DE BDCC 1,50 X 1,50 M - MOLDADO NO LOCAL - ALTURA DO ATERRO 1,00 A 2,50 M - AREIA EXTRAÍDA E BRITA PRODUZIDA</v>
      </c>
    </row>
    <row r="753" spans="2:8">
      <c r="B753" s="1528">
        <v>705267</v>
      </c>
      <c r="C753" s="1529" t="s">
        <v>22221</v>
      </c>
      <c r="D753" s="1528" t="s">
        <v>3982</v>
      </c>
      <c r="E753" s="1551">
        <v>4775.49</v>
      </c>
      <c r="F753" s="1546"/>
      <c r="G753" s="1546">
        <v>705267</v>
      </c>
      <c r="H753" s="1546" t="str">
        <f t="shared" si="11"/>
        <v>CORPO DE BDCC 1,50 X 1,50 M - MOLDADO NO LOCAL - ALTURA DO ATERRO 10,00 A 12,50 M - AREIA E BRITA COMERCIAIS</v>
      </c>
    </row>
    <row r="754" spans="2:8">
      <c r="B754" s="1526">
        <v>705266</v>
      </c>
      <c r="C754" s="1523" t="s">
        <v>22222</v>
      </c>
      <c r="D754" s="1526" t="s">
        <v>3982</v>
      </c>
      <c r="E754" s="1552">
        <v>4454.8</v>
      </c>
      <c r="F754" s="1546"/>
      <c r="G754" s="1546">
        <v>705266</v>
      </c>
      <c r="H754" s="1546" t="str">
        <f t="shared" si="11"/>
        <v>CORPO DE BDCC 1,50 X 1,50 M - MOLDADO NO LOCAL - ALTURA DO ATERRO 10,00 A 12,50 M - AREIA EXTRAÍDA E BRITA PRODUZIDA</v>
      </c>
    </row>
    <row r="755" spans="2:8">
      <c r="B755" s="1528">
        <v>705269</v>
      </c>
      <c r="C755" s="1529" t="s">
        <v>22223</v>
      </c>
      <c r="D755" s="1528" t="s">
        <v>3982</v>
      </c>
      <c r="E755" s="1551">
        <v>5052.34</v>
      </c>
      <c r="F755" s="1546"/>
      <c r="G755" s="1546">
        <v>705269</v>
      </c>
      <c r="H755" s="1546" t="str">
        <f t="shared" si="11"/>
        <v>CORPO DE BDCC 1,50 X 1,50 M - MOLDADO NO LOCAL - ALTURA DO ATERRO 12,50 A 15,00 M - AREIA E BRITA COMERCIAIS</v>
      </c>
    </row>
    <row r="756" spans="2:8">
      <c r="B756" s="1526">
        <v>705268</v>
      </c>
      <c r="C756" s="1523" t="s">
        <v>22224</v>
      </c>
      <c r="D756" s="1526" t="s">
        <v>3982</v>
      </c>
      <c r="E756" s="1552">
        <v>4731.6499999999996</v>
      </c>
      <c r="F756" s="1546"/>
      <c r="G756" s="1546">
        <v>705268</v>
      </c>
      <c r="H756" s="1546" t="str">
        <f t="shared" si="11"/>
        <v>CORPO DE BDCC 1,50 X 1,50 M - MOLDADO NO LOCAL - ALTURA DO ATERRO 12,50 A 15,00 M - AREIA EXTRAÍDA E BRITA PRODUZIDA</v>
      </c>
    </row>
    <row r="757" spans="2:8">
      <c r="B757" s="1528">
        <v>705261</v>
      </c>
      <c r="C757" s="1529" t="s">
        <v>22225</v>
      </c>
      <c r="D757" s="1528" t="s">
        <v>3982</v>
      </c>
      <c r="E757" s="1551">
        <v>3440.15</v>
      </c>
      <c r="F757" s="1546"/>
      <c r="G757" s="1546">
        <v>705261</v>
      </c>
      <c r="H757" s="1546" t="str">
        <f t="shared" si="11"/>
        <v>CORPO DE BDCC 1,50 X 1,50 M - MOLDADO NO LOCAL - ALTURA DO ATERRO 2,50 A 5,00 M - AREIA E BRITA COMERCIAIS</v>
      </c>
    </row>
    <row r="758" spans="2:8">
      <c r="B758" s="1526">
        <v>705260</v>
      </c>
      <c r="C758" s="1523" t="s">
        <v>22226</v>
      </c>
      <c r="D758" s="1526" t="s">
        <v>3982</v>
      </c>
      <c r="E758" s="1552">
        <v>3198.3</v>
      </c>
      <c r="F758" s="1546"/>
      <c r="G758" s="1546">
        <v>705260</v>
      </c>
      <c r="H758" s="1546" t="str">
        <f t="shared" si="11"/>
        <v>CORPO DE BDCC 1,50 X 1,50 M - MOLDADO NO LOCAL - ALTURA DO ATERRO 2,50 A 5,00 M - AREIA EXTRAÍDA E BRITA PRODUZIDA</v>
      </c>
    </row>
    <row r="759" spans="2:8">
      <c r="B759" s="1528">
        <v>705263</v>
      </c>
      <c r="C759" s="1529" t="s">
        <v>22227</v>
      </c>
      <c r="D759" s="1528" t="s">
        <v>3982</v>
      </c>
      <c r="E759" s="1551">
        <v>3960.79</v>
      </c>
      <c r="F759" s="1546"/>
      <c r="G759" s="1546">
        <v>705263</v>
      </c>
      <c r="H759" s="1546" t="str">
        <f t="shared" si="11"/>
        <v>CORPO DE BDCC 1,50 X 1,50 M - MOLDADO NO LOCAL - ALTURA DO ATERRO 5,00 A 7,50 M - AREIA E BRITA COMERCIAIS</v>
      </c>
    </row>
    <row r="760" spans="2:8">
      <c r="B760" s="1526">
        <v>705262</v>
      </c>
      <c r="C760" s="1523" t="s">
        <v>22228</v>
      </c>
      <c r="D760" s="1526" t="s">
        <v>3982</v>
      </c>
      <c r="E760" s="1552">
        <v>3718.94</v>
      </c>
      <c r="F760" s="1546"/>
      <c r="G760" s="1546">
        <v>705262</v>
      </c>
      <c r="H760" s="1546" t="str">
        <f t="shared" si="11"/>
        <v>CORPO DE BDCC 1,50 X 1,50 M - MOLDADO NO LOCAL - ALTURA DO ATERRO 5,00 A 7,50 M - AREIA EXTRAÍDA E BRITA PRODUZIDA</v>
      </c>
    </row>
    <row r="761" spans="2:8">
      <c r="B761" s="1528">
        <v>705265</v>
      </c>
      <c r="C761" s="1529" t="s">
        <v>22229</v>
      </c>
      <c r="D761" s="1528" t="s">
        <v>3982</v>
      </c>
      <c r="E761" s="1551">
        <v>4408.28</v>
      </c>
      <c r="F761" s="1546"/>
      <c r="G761" s="1546">
        <v>705265</v>
      </c>
      <c r="H761" s="1546" t="str">
        <f t="shared" si="11"/>
        <v>CORPO DE BDCC 1,50 X 1,50 M - MOLDADO NO LOCAL - ALTURA DO ATERRO 7,50 A 10,00 M - AREIA E BRITA COMERCIAIS</v>
      </c>
    </row>
    <row r="762" spans="2:8">
      <c r="B762" s="1526">
        <v>705264</v>
      </c>
      <c r="C762" s="1523" t="s">
        <v>22230</v>
      </c>
      <c r="D762" s="1526" t="s">
        <v>3982</v>
      </c>
      <c r="E762" s="1552">
        <v>4166.43</v>
      </c>
      <c r="F762" s="1546"/>
      <c r="G762" s="1546">
        <v>705264</v>
      </c>
      <c r="H762" s="1546" t="str">
        <f t="shared" si="11"/>
        <v>CORPO DE BDCC 1,50 X 1,50 M - MOLDADO NO LOCAL - ALTURA DO ATERRO 7,50 A 10,00 M - AREIA EXTRAÍDA E BRITA PRODUZIDA</v>
      </c>
    </row>
    <row r="763" spans="2:8">
      <c r="B763" s="1528">
        <v>705271</v>
      </c>
      <c r="C763" s="1529" t="s">
        <v>22231</v>
      </c>
      <c r="D763" s="1528" t="s">
        <v>3982</v>
      </c>
      <c r="E763" s="1551">
        <v>5417.29</v>
      </c>
      <c r="F763" s="1546"/>
      <c r="G763" s="1546">
        <v>705271</v>
      </c>
      <c r="H763" s="1546" t="str">
        <f t="shared" si="11"/>
        <v>CORPO DE BDCC 2,00 X 2,00 M - MOLDADO NO LOCAL - ALTURA DO ATERRO 0,00 A 1,00 M - AREIA E BRITA COMERCIAIS</v>
      </c>
    </row>
    <row r="764" spans="2:8">
      <c r="B764" s="1526">
        <v>705270</v>
      </c>
      <c r="C764" s="1523" t="s">
        <v>22232</v>
      </c>
      <c r="D764" s="1526" t="s">
        <v>3982</v>
      </c>
      <c r="E764" s="1552">
        <v>5104.63</v>
      </c>
      <c r="F764" s="1546"/>
      <c r="G764" s="1546">
        <v>705270</v>
      </c>
      <c r="H764" s="1546" t="str">
        <f t="shared" si="11"/>
        <v>CORPO DE BDCC 2,00 X 2,00 M - MOLDADO NO LOCAL - ALTURA DO ATERRO 0,00 A 1,00 M - AREIA EXTRAÍDA E BRITA PRODUZIDA</v>
      </c>
    </row>
    <row r="765" spans="2:8">
      <c r="B765" s="1528">
        <v>705273</v>
      </c>
      <c r="C765" s="1529" t="s">
        <v>22233</v>
      </c>
      <c r="D765" s="1528" t="s">
        <v>3982</v>
      </c>
      <c r="E765" s="1551">
        <v>4723.8599999999997</v>
      </c>
      <c r="F765" s="1546"/>
      <c r="G765" s="1546">
        <v>705273</v>
      </c>
      <c r="H765" s="1546" t="str">
        <f t="shared" si="11"/>
        <v>CORPO DE BDCC 2,00 X 2,00 M - MOLDADO NO LOCAL - ALTURA DO ATERRO 1,00 A 2,50 M - AREIA E BRITA COMERCIAIS</v>
      </c>
    </row>
    <row r="766" spans="2:8">
      <c r="B766" s="1526">
        <v>705272</v>
      </c>
      <c r="C766" s="1523" t="s">
        <v>22234</v>
      </c>
      <c r="D766" s="1526" t="s">
        <v>3982</v>
      </c>
      <c r="E766" s="1552">
        <v>4411.2</v>
      </c>
      <c r="F766" s="1546"/>
      <c r="G766" s="1546">
        <v>705272</v>
      </c>
      <c r="H766" s="1546" t="str">
        <f t="shared" si="11"/>
        <v>CORPO DE BDCC 2,00 X 2,00 M - MOLDADO NO LOCAL - ALTURA DO ATERRO 1,00 A 2,50 M - AREIA EXTRAÍDA E BRITA PRODUZIDA</v>
      </c>
    </row>
    <row r="767" spans="2:8">
      <c r="B767" s="1528">
        <v>705281</v>
      </c>
      <c r="C767" s="1529" t="s">
        <v>22235</v>
      </c>
      <c r="D767" s="1528" t="s">
        <v>3982</v>
      </c>
      <c r="E767" s="1551">
        <v>7542.49</v>
      </c>
      <c r="F767" s="1546"/>
      <c r="G767" s="1546">
        <v>705281</v>
      </c>
      <c r="H767" s="1546" t="str">
        <f t="shared" si="11"/>
        <v>CORPO DE BDCC 2,00 X 2,00 M - MOLDADO NO LOCAL - ALTURA DO ATERRO 10,00 A 12,50 M - AREIA E BRITA COMERCIAIS</v>
      </c>
    </row>
    <row r="768" spans="2:8">
      <c r="B768" s="1526">
        <v>705280</v>
      </c>
      <c r="C768" s="1523" t="s">
        <v>22236</v>
      </c>
      <c r="D768" s="1526" t="s">
        <v>3982</v>
      </c>
      <c r="E768" s="1552">
        <v>7037.03</v>
      </c>
      <c r="F768" s="1546"/>
      <c r="G768" s="1546">
        <v>705280</v>
      </c>
      <c r="H768" s="1546" t="str">
        <f t="shared" si="11"/>
        <v>CORPO DE BDCC 2,00 X 2,00 M - MOLDADO NO LOCAL - ALTURA DO ATERRO 10,00 A 12,50 M - AREIA EXTRAÍDA E BRITA PRODUZIDA</v>
      </c>
    </row>
    <row r="769" spans="2:8">
      <c r="B769" s="1528">
        <v>705283</v>
      </c>
      <c r="C769" s="1529" t="s">
        <v>22237</v>
      </c>
      <c r="D769" s="1528" t="s">
        <v>3982</v>
      </c>
      <c r="E769" s="1551">
        <v>7759.47</v>
      </c>
      <c r="F769" s="1546"/>
      <c r="G769" s="1546">
        <v>705283</v>
      </c>
      <c r="H769" s="1546" t="str">
        <f t="shared" si="11"/>
        <v>CORPO DE BDCC 2,00 X 2,00 M - MOLDADO NO LOCAL - ALTURA DO ATERRO 12,50 A 15,00 M - AREIA E BRITA COMERCIAIS</v>
      </c>
    </row>
    <row r="770" spans="2:8">
      <c r="B770" s="1526">
        <v>705282</v>
      </c>
      <c r="C770" s="1523" t="s">
        <v>22238</v>
      </c>
      <c r="D770" s="1526" t="s">
        <v>3982</v>
      </c>
      <c r="E770" s="1552">
        <v>7254</v>
      </c>
      <c r="F770" s="1546"/>
      <c r="G770" s="1546">
        <v>705282</v>
      </c>
      <c r="H770" s="1546" t="str">
        <f t="shared" si="11"/>
        <v>CORPO DE BDCC 2,00 X 2,00 M - MOLDADO NO LOCAL - ALTURA DO ATERRO 12,50 A 15,00 M - AREIA EXTRAÍDA E BRITA PRODUZIDA</v>
      </c>
    </row>
    <row r="771" spans="2:8">
      <c r="B771" s="1528">
        <v>705275</v>
      </c>
      <c r="C771" s="1529" t="s">
        <v>22239</v>
      </c>
      <c r="D771" s="1528" t="s">
        <v>3982</v>
      </c>
      <c r="E771" s="1551">
        <v>5405.67</v>
      </c>
      <c r="F771" s="1546"/>
      <c r="G771" s="1546">
        <v>705275</v>
      </c>
      <c r="H771" s="1546" t="str">
        <f t="shared" ref="H771:H834" si="12">UPPER(C771)</f>
        <v>CORPO DE BDCC 2,00 X 2,00 M - MOLDADO NO LOCAL - ALTURA DO ATERRO 2,50 A 5,00 M - AREIA E BRITA COMERCIAIS</v>
      </c>
    </row>
    <row r="772" spans="2:8">
      <c r="B772" s="1526">
        <v>705274</v>
      </c>
      <c r="C772" s="1523" t="s">
        <v>22240</v>
      </c>
      <c r="D772" s="1526" t="s">
        <v>3982</v>
      </c>
      <c r="E772" s="1552">
        <v>5093.01</v>
      </c>
      <c r="F772" s="1546"/>
      <c r="G772" s="1546">
        <v>705274</v>
      </c>
      <c r="H772" s="1546" t="str">
        <f t="shared" si="12"/>
        <v>CORPO DE BDCC 2,00 X 2,00 M - MOLDADO NO LOCAL - ALTURA DO ATERRO 2,50 A 5,00 M - AREIA EXTRAÍDA E BRITA PRODUZIDA</v>
      </c>
    </row>
    <row r="773" spans="2:8">
      <c r="B773" s="1528">
        <v>705277</v>
      </c>
      <c r="C773" s="1529" t="s">
        <v>22241</v>
      </c>
      <c r="D773" s="1528" t="s">
        <v>3982</v>
      </c>
      <c r="E773" s="1551">
        <v>6082.55</v>
      </c>
      <c r="F773" s="1546"/>
      <c r="G773" s="1546">
        <v>705277</v>
      </c>
      <c r="H773" s="1546" t="str">
        <f t="shared" si="12"/>
        <v>CORPO DE BDCC 2,00 X 2,00 M - MOLDADO NO LOCAL - ALTURA DO ATERRO 5,00 A 7,50 M - AREIA E BRITA COMERCIAIS</v>
      </c>
    </row>
    <row r="774" spans="2:8">
      <c r="B774" s="1526">
        <v>705276</v>
      </c>
      <c r="C774" s="1523" t="s">
        <v>22242</v>
      </c>
      <c r="D774" s="1526" t="s">
        <v>3982</v>
      </c>
      <c r="E774" s="1552">
        <v>5672.93</v>
      </c>
      <c r="F774" s="1546"/>
      <c r="G774" s="1546">
        <v>705276</v>
      </c>
      <c r="H774" s="1546" t="str">
        <f t="shared" si="12"/>
        <v>CORPO DE BDCC 2,00 X 2,00 M - MOLDADO NO LOCAL - ALTURA DO ATERRO 5,00 A 7,50 M - AREIA EXTRAÍDA E BRITA PRODUZIDA</v>
      </c>
    </row>
    <row r="775" spans="2:8">
      <c r="B775" s="1528">
        <v>705279</v>
      </c>
      <c r="C775" s="1529" t="s">
        <v>22243</v>
      </c>
      <c r="D775" s="1528" t="s">
        <v>3982</v>
      </c>
      <c r="E775" s="1551">
        <v>7037.02</v>
      </c>
      <c r="F775" s="1546"/>
      <c r="G775" s="1546">
        <v>705279</v>
      </c>
      <c r="H775" s="1546" t="str">
        <f t="shared" si="12"/>
        <v>CORPO DE BDCC 2,00 X 2,00 M - MOLDADO NO LOCAL - ALTURA DO ATERRO 7,50 A 10,00 M - AREIA E BRITA COMERCIAIS</v>
      </c>
    </row>
    <row r="776" spans="2:8">
      <c r="B776" s="1526">
        <v>705278</v>
      </c>
      <c r="C776" s="1523" t="s">
        <v>22244</v>
      </c>
      <c r="D776" s="1526" t="s">
        <v>3982</v>
      </c>
      <c r="E776" s="1552">
        <v>6627.4</v>
      </c>
      <c r="F776" s="1546"/>
      <c r="G776" s="1546">
        <v>705278</v>
      </c>
      <c r="H776" s="1546" t="str">
        <f t="shared" si="12"/>
        <v>CORPO DE BDCC 2,00 X 2,00 M - MOLDADO NO LOCAL - ALTURA DO ATERRO 7,50 A 10,00 M - AREIA EXTRAÍDA E BRITA PRODUZIDA</v>
      </c>
    </row>
    <row r="777" spans="2:8">
      <c r="B777" s="1528">
        <v>705285</v>
      </c>
      <c r="C777" s="1529" t="s">
        <v>22245</v>
      </c>
      <c r="D777" s="1528" t="s">
        <v>3982</v>
      </c>
      <c r="E777" s="1551">
        <v>6978.1</v>
      </c>
      <c r="F777" s="1546"/>
      <c r="G777" s="1546">
        <v>705285</v>
      </c>
      <c r="H777" s="1546" t="str">
        <f t="shared" si="12"/>
        <v>CORPO DE BDCC 2,50 X 2,50 M - MOLDADO NO LOCAL - ALTURA DO ATERRO 0,00 A 1,00 M - AREIA E BRITA COMERCIAIS</v>
      </c>
    </row>
    <row r="778" spans="2:8">
      <c r="B778" s="1526">
        <v>705284</v>
      </c>
      <c r="C778" s="1523" t="s">
        <v>22246</v>
      </c>
      <c r="D778" s="1526" t="s">
        <v>3982</v>
      </c>
      <c r="E778" s="1552">
        <v>6585.03</v>
      </c>
      <c r="F778" s="1546"/>
      <c r="G778" s="1546">
        <v>705284</v>
      </c>
      <c r="H778" s="1546" t="str">
        <f t="shared" si="12"/>
        <v>CORPO DE BDCC 2,50 X 2,50 M - MOLDADO NO LOCAL - ALTURA DO ATERRO 0,00 A 1,00 M - AREIA EXTRAÍDA E BRITA PRODUZIDA</v>
      </c>
    </row>
    <row r="779" spans="2:8">
      <c r="B779" s="1528">
        <v>705287</v>
      </c>
      <c r="C779" s="1529" t="s">
        <v>22247</v>
      </c>
      <c r="D779" s="1528" t="s">
        <v>3982</v>
      </c>
      <c r="E779" s="1551">
        <v>6292.58</v>
      </c>
      <c r="F779" s="1546"/>
      <c r="G779" s="1546">
        <v>705287</v>
      </c>
      <c r="H779" s="1546" t="str">
        <f t="shared" si="12"/>
        <v>CORPO DE BDCC 2,50 X 2,50 M - MOLDADO NO LOCAL - ALTURA DO ATERRO 1,00 A 2,50 M - AREIA E BRITA COMERCIAIS</v>
      </c>
    </row>
    <row r="780" spans="2:8">
      <c r="B780" s="1526">
        <v>705286</v>
      </c>
      <c r="C780" s="1523" t="s">
        <v>22248</v>
      </c>
      <c r="D780" s="1526" t="s">
        <v>3982</v>
      </c>
      <c r="E780" s="1552">
        <v>5899.51</v>
      </c>
      <c r="F780" s="1546"/>
      <c r="G780" s="1546">
        <v>705286</v>
      </c>
      <c r="H780" s="1546" t="str">
        <f t="shared" si="12"/>
        <v>CORPO DE BDCC 2,50 X 2,50 M - MOLDADO NO LOCAL - ALTURA DO ATERRO 1,00 A 2,50 M - AREIA EXTRAÍDA E BRITA PRODUZIDA</v>
      </c>
    </row>
    <row r="781" spans="2:8">
      <c r="B781" s="1528">
        <v>705295</v>
      </c>
      <c r="C781" s="1529" t="s">
        <v>22249</v>
      </c>
      <c r="D781" s="1528" t="s">
        <v>3982</v>
      </c>
      <c r="E781" s="1551">
        <v>9941.3799999999992</v>
      </c>
      <c r="F781" s="1546"/>
      <c r="G781" s="1546">
        <v>705295</v>
      </c>
      <c r="H781" s="1546" t="str">
        <f t="shared" si="12"/>
        <v>CORPO DE BDCC 2,50 X 2,50 M - MOLDADO NO LOCAL - ALTURA DO ATERRO 10,00 A 12,50 M - AREIA E BRITA COMERCIAIS</v>
      </c>
    </row>
    <row r="782" spans="2:8">
      <c r="B782" s="1526">
        <v>705294</v>
      </c>
      <c r="C782" s="1523" t="s">
        <v>22250</v>
      </c>
      <c r="D782" s="1526" t="s">
        <v>3982</v>
      </c>
      <c r="E782" s="1552">
        <v>9333.1299999999992</v>
      </c>
      <c r="F782" s="1546"/>
      <c r="G782" s="1546">
        <v>705294</v>
      </c>
      <c r="H782" s="1546" t="str">
        <f t="shared" si="12"/>
        <v>CORPO DE BDCC 2,50 X 2,50 M - MOLDADO NO LOCAL - ALTURA DO ATERRO 10,00 A 12,50 M - AREIA EXTRAÍDA E BRITA PRODUZIDA</v>
      </c>
    </row>
    <row r="783" spans="2:8">
      <c r="B783" s="1528">
        <v>705297</v>
      </c>
      <c r="C783" s="1529" t="s">
        <v>22251</v>
      </c>
      <c r="D783" s="1528" t="s">
        <v>3982</v>
      </c>
      <c r="E783" s="1551">
        <v>10839.23</v>
      </c>
      <c r="F783" s="1546"/>
      <c r="G783" s="1546">
        <v>705297</v>
      </c>
      <c r="H783" s="1546" t="str">
        <f t="shared" si="12"/>
        <v>CORPO DE BDCC 2,50 X 2,50 M - MOLDADO NO LOCAL - ALTURA DO ATERRO 12,50 A 15,00 M - AREIA E BRITA COMERCIAIS</v>
      </c>
    </row>
    <row r="784" spans="2:8">
      <c r="B784" s="1526">
        <v>705296</v>
      </c>
      <c r="C784" s="1523" t="s">
        <v>22252</v>
      </c>
      <c r="D784" s="1526" t="s">
        <v>3982</v>
      </c>
      <c r="E784" s="1552">
        <v>10230.98</v>
      </c>
      <c r="F784" s="1546"/>
      <c r="G784" s="1546">
        <v>705296</v>
      </c>
      <c r="H784" s="1546" t="str">
        <f t="shared" si="12"/>
        <v>CORPO DE BDCC 2,50 X 2,50 M - MOLDADO NO LOCAL - ALTURA DO ATERRO 12,50 A 15,00 M - AREIA EXTRAÍDA E BRITA PRODUZIDA</v>
      </c>
    </row>
    <row r="785" spans="2:8">
      <c r="B785" s="1528">
        <v>705289</v>
      </c>
      <c r="C785" s="1529" t="s">
        <v>22253</v>
      </c>
      <c r="D785" s="1528" t="s">
        <v>3982</v>
      </c>
      <c r="E785" s="1551">
        <v>7119.64</v>
      </c>
      <c r="F785" s="1546"/>
      <c r="G785" s="1546">
        <v>705289</v>
      </c>
      <c r="H785" s="1546" t="str">
        <f t="shared" si="12"/>
        <v>CORPO DE BDCC 2,50 X 2,50 M - MOLDADO NO LOCAL - ALTURA DO ATERRO 2,50 A 5,00 M - AREIA E BRITA COMERCIAIS</v>
      </c>
    </row>
    <row r="786" spans="2:8">
      <c r="B786" s="1526">
        <v>705288</v>
      </c>
      <c r="C786" s="1523" t="s">
        <v>22254</v>
      </c>
      <c r="D786" s="1526" t="s">
        <v>3982</v>
      </c>
      <c r="E786" s="1552">
        <v>6621.08</v>
      </c>
      <c r="F786" s="1546"/>
      <c r="G786" s="1546">
        <v>705288</v>
      </c>
      <c r="H786" s="1546" t="str">
        <f t="shared" si="12"/>
        <v>CORPO DE BDCC 2,50 X 2,50 M - MOLDADO NO LOCAL - ALTURA DO ATERRO 2,50 A 5,00 M - AREIA EXTRAÍDA E BRITA PRODUZIDA</v>
      </c>
    </row>
    <row r="787" spans="2:8">
      <c r="B787" s="1528">
        <v>705291</v>
      </c>
      <c r="C787" s="1529" t="s">
        <v>22255</v>
      </c>
      <c r="D787" s="1528" t="s">
        <v>3982</v>
      </c>
      <c r="E787" s="1551">
        <v>8268.5499999999993</v>
      </c>
      <c r="F787" s="1546"/>
      <c r="G787" s="1546">
        <v>705291</v>
      </c>
      <c r="H787" s="1546" t="str">
        <f t="shared" si="12"/>
        <v>CORPO DE BDCC 2,50 X 2,50 M - MOLDADO NO LOCAL - ALTURA DO ATERRO 5,00 A 7,50 M - AREIA E BRITA COMERCIAIS</v>
      </c>
    </row>
    <row r="788" spans="2:8">
      <c r="B788" s="1526">
        <v>705290</v>
      </c>
      <c r="C788" s="1523" t="s">
        <v>22256</v>
      </c>
      <c r="D788" s="1526" t="s">
        <v>3982</v>
      </c>
      <c r="E788" s="1552">
        <v>7769.99</v>
      </c>
      <c r="F788" s="1546"/>
      <c r="G788" s="1546">
        <v>705290</v>
      </c>
      <c r="H788" s="1546" t="str">
        <f t="shared" si="12"/>
        <v>CORPO DE BDCC 2,50 X 2,50 M - MOLDADO NO LOCAL - ALTURA DO ATERRO 5,00 A 7,50 M - AREIA EXTRAÍDA E BRITA PRODUZIDA</v>
      </c>
    </row>
    <row r="789" spans="2:8">
      <c r="B789" s="1528">
        <v>705293</v>
      </c>
      <c r="C789" s="1529" t="s">
        <v>22257</v>
      </c>
      <c r="D789" s="1528" t="s">
        <v>3982</v>
      </c>
      <c r="E789" s="1551">
        <v>8885.49</v>
      </c>
      <c r="F789" s="1546"/>
      <c r="G789" s="1546">
        <v>705293</v>
      </c>
      <c r="H789" s="1546" t="str">
        <f t="shared" si="12"/>
        <v>CORPO DE BDCC 2,50 X 2,50 M - MOLDADO NO LOCAL - ALTURA DO ATERRO 7,50 A 10,00 M - AREIA E BRITA COMERCIAIS</v>
      </c>
    </row>
    <row r="790" spans="2:8">
      <c r="B790" s="1526">
        <v>705292</v>
      </c>
      <c r="C790" s="1523" t="s">
        <v>22258</v>
      </c>
      <c r="D790" s="1526" t="s">
        <v>3982</v>
      </c>
      <c r="E790" s="1552">
        <v>8277.24</v>
      </c>
      <c r="F790" s="1546"/>
      <c r="G790" s="1546">
        <v>705292</v>
      </c>
      <c r="H790" s="1546" t="str">
        <f t="shared" si="12"/>
        <v>CORPO DE BDCC 2,50 X 2,50 M - MOLDADO NO LOCAL - ALTURA DO ATERRO 7,50 A 10,00 M - AREIA EXTRAÍDA E BRITA PRODUZIDA</v>
      </c>
    </row>
    <row r="791" spans="2:8">
      <c r="B791" s="1528">
        <v>705299</v>
      </c>
      <c r="C791" s="1529" t="s">
        <v>22259</v>
      </c>
      <c r="D791" s="1528" t="s">
        <v>3982</v>
      </c>
      <c r="E791" s="1551">
        <v>8885.94</v>
      </c>
      <c r="F791" s="1546"/>
      <c r="G791" s="1546">
        <v>705299</v>
      </c>
      <c r="H791" s="1546" t="str">
        <f t="shared" si="12"/>
        <v>CORPO DE BDCC 3,00 X 3,00 M - MOLDADO NO LOCAL - ALTURA DO ATERRO 0,00 A 1,00 M - AREIA E BRITA COMERCIAIS</v>
      </c>
    </row>
    <row r="792" spans="2:8">
      <c r="B792" s="1526">
        <v>705298</v>
      </c>
      <c r="C792" s="1523" t="s">
        <v>22260</v>
      </c>
      <c r="D792" s="1526" t="s">
        <v>3982</v>
      </c>
      <c r="E792" s="1552">
        <v>8298.4500000000007</v>
      </c>
      <c r="F792" s="1546"/>
      <c r="G792" s="1546">
        <v>705298</v>
      </c>
      <c r="H792" s="1546" t="str">
        <f t="shared" si="12"/>
        <v>CORPO DE BDCC 3,00 X 3,00 M - MOLDADO NO LOCAL - ALTURA DO ATERRO 0,00 A 1,00 M - AREIA EXTRAÍDA E BRITA PRODUZIDA</v>
      </c>
    </row>
    <row r="793" spans="2:8">
      <c r="B793" s="1528">
        <v>705301</v>
      </c>
      <c r="C793" s="1529" t="s">
        <v>22261</v>
      </c>
      <c r="D793" s="1528" t="s">
        <v>3982</v>
      </c>
      <c r="E793" s="1551">
        <v>8232.89</v>
      </c>
      <c r="F793" s="1546"/>
      <c r="G793" s="1546">
        <v>705301</v>
      </c>
      <c r="H793" s="1546" t="str">
        <f t="shared" si="12"/>
        <v>CORPO DE BDCC 3,00 X 3,00 M - MOLDADO NO LOCAL - ALTURA DO ATERRO 1,00 A 2,50 M - AREIA E BRITA COMERCIAIS</v>
      </c>
    </row>
    <row r="794" spans="2:8">
      <c r="B794" s="1526">
        <v>705300</v>
      </c>
      <c r="C794" s="1523" t="s">
        <v>22262</v>
      </c>
      <c r="D794" s="1526" t="s">
        <v>3982</v>
      </c>
      <c r="E794" s="1552">
        <v>7645.41</v>
      </c>
      <c r="F794" s="1546"/>
      <c r="G794" s="1546">
        <v>705300</v>
      </c>
      <c r="H794" s="1546" t="str">
        <f t="shared" si="12"/>
        <v>CORPO DE BDCC 3,00 X 3,00 M - MOLDADO NO LOCAL - ALTURA DO ATERRO 1,00 A 2,50 M - AREIA EXTRAÍDA E BRITA PRODUZIDA</v>
      </c>
    </row>
    <row r="795" spans="2:8">
      <c r="B795" s="1528">
        <v>705309</v>
      </c>
      <c r="C795" s="1529" t="s">
        <v>22263</v>
      </c>
      <c r="D795" s="1528" t="s">
        <v>3982</v>
      </c>
      <c r="E795" s="1551">
        <v>13839.17</v>
      </c>
      <c r="F795" s="1546"/>
      <c r="G795" s="1546">
        <v>705309</v>
      </c>
      <c r="H795" s="1546" t="str">
        <f t="shared" si="12"/>
        <v>CORPO DE BDCC 3,00 X 3,00 M - MOLDADO NO LOCAL - ALTURA DO ATERRO 10,00 A 12,50 M - AREIA E BRITA COMERCIAIS</v>
      </c>
    </row>
    <row r="796" spans="2:8">
      <c r="B796" s="1526">
        <v>705308</v>
      </c>
      <c r="C796" s="1523" t="s">
        <v>22264</v>
      </c>
      <c r="D796" s="1526" t="s">
        <v>3982</v>
      </c>
      <c r="E796" s="1552">
        <v>12958.67</v>
      </c>
      <c r="F796" s="1546"/>
      <c r="G796" s="1546">
        <v>705308</v>
      </c>
      <c r="H796" s="1546" t="str">
        <f t="shared" si="12"/>
        <v>CORPO DE BDCC 3,00 X 3,00 M - MOLDADO NO LOCAL - ALTURA DO ATERRO 10,00 A 12,50 M - AREIA EXTRAÍDA E BRITA PRODUZIDA</v>
      </c>
    </row>
    <row r="797" spans="2:8">
      <c r="B797" s="1528">
        <v>705311</v>
      </c>
      <c r="C797" s="1529" t="s">
        <v>22265</v>
      </c>
      <c r="D797" s="1528" t="s">
        <v>3982</v>
      </c>
      <c r="E797" s="1551">
        <v>13736.57</v>
      </c>
      <c r="F797" s="1546"/>
      <c r="G797" s="1546">
        <v>705311</v>
      </c>
      <c r="H797" s="1546" t="str">
        <f t="shared" si="12"/>
        <v>CORPO DE BDCC 3,00 X 3,00 M - MOLDADO NO LOCAL - ALTURA DO ATERRO 12,50 A 15,00 M - AREIA E BRITA COMERCIAIS</v>
      </c>
    </row>
    <row r="798" spans="2:8">
      <c r="B798" s="1526">
        <v>705310</v>
      </c>
      <c r="C798" s="1523" t="s">
        <v>22266</v>
      </c>
      <c r="D798" s="1526" t="s">
        <v>3982</v>
      </c>
      <c r="E798" s="1552">
        <v>12856.07</v>
      </c>
      <c r="F798" s="1546"/>
      <c r="G798" s="1546">
        <v>705310</v>
      </c>
      <c r="H798" s="1546" t="str">
        <f t="shared" si="12"/>
        <v>CORPO DE BDCC 3,00 X 3,00 M - MOLDADO NO LOCAL - ALTURA DO ATERRO 12,50 A 15,00 M - AREIA EXTRAÍDA E BRITA PRODUZIDA</v>
      </c>
    </row>
    <row r="799" spans="2:8">
      <c r="B799" s="1528">
        <v>705303</v>
      </c>
      <c r="C799" s="1529" t="s">
        <v>22267</v>
      </c>
      <c r="D799" s="1528" t="s">
        <v>3982</v>
      </c>
      <c r="E799" s="1551">
        <v>8816.6200000000008</v>
      </c>
      <c r="F799" s="1546"/>
      <c r="G799" s="1546">
        <v>705303</v>
      </c>
      <c r="H799" s="1546" t="str">
        <f t="shared" si="12"/>
        <v>CORPO DE BDCC 3,00 X 3,00 M - MOLDADO NO LOCAL - ALTURA DO ATERRO 2,50 A 5,00 M - AREIA E BRITA COMERCIAIS</v>
      </c>
    </row>
    <row r="800" spans="2:8">
      <c r="B800" s="1526">
        <v>705302</v>
      </c>
      <c r="C800" s="1523" t="s">
        <v>22268</v>
      </c>
      <c r="D800" s="1526" t="s">
        <v>3982</v>
      </c>
      <c r="E800" s="1552">
        <v>8100.24</v>
      </c>
      <c r="F800" s="1546"/>
      <c r="G800" s="1546">
        <v>705302</v>
      </c>
      <c r="H800" s="1546" t="str">
        <f t="shared" si="12"/>
        <v>CORPO DE BDCC 3,00 X 3,00 M - MOLDADO NO LOCAL - ALTURA DO ATERRO 2,50 A 5,00 M - AREIA EXTRAÍDA E BRITA PRODUZIDA</v>
      </c>
    </row>
    <row r="801" spans="2:8">
      <c r="B801" s="1528">
        <v>705305</v>
      </c>
      <c r="C801" s="1529" t="s">
        <v>22269</v>
      </c>
      <c r="D801" s="1528" t="s">
        <v>3982</v>
      </c>
      <c r="E801" s="1551">
        <v>11081.21</v>
      </c>
      <c r="F801" s="1546"/>
      <c r="G801" s="1546">
        <v>705305</v>
      </c>
      <c r="H801" s="1546" t="str">
        <f t="shared" si="12"/>
        <v>CORPO DE BDCC 3,00 X 3,00 M - MOLDADO NO LOCAL - ALTURA DO ATERRO 5,00 A 7,50 M - AREIA E BRITA COMERCIAIS</v>
      </c>
    </row>
    <row r="802" spans="2:8">
      <c r="B802" s="1526">
        <v>705304</v>
      </c>
      <c r="C802" s="1523" t="s">
        <v>22270</v>
      </c>
      <c r="D802" s="1526" t="s">
        <v>3982</v>
      </c>
      <c r="E802" s="1552">
        <v>10364.83</v>
      </c>
      <c r="F802" s="1546"/>
      <c r="G802" s="1546">
        <v>705304</v>
      </c>
      <c r="H802" s="1546" t="str">
        <f t="shared" si="12"/>
        <v>CORPO DE BDCC 3,00 X 3,00 M - MOLDADO NO LOCAL - ALTURA DO ATERRO 5,00 A 7,50 M - AREIA EXTRAÍDA E BRITA PRODUZIDA</v>
      </c>
    </row>
    <row r="803" spans="2:8">
      <c r="B803" s="1528">
        <v>705307</v>
      </c>
      <c r="C803" s="1529" t="s">
        <v>22271</v>
      </c>
      <c r="D803" s="1528" t="s">
        <v>3982</v>
      </c>
      <c r="E803" s="1551">
        <v>12207.96</v>
      </c>
      <c r="F803" s="1546"/>
      <c r="G803" s="1546">
        <v>705307</v>
      </c>
      <c r="H803" s="1546" t="str">
        <f t="shared" si="12"/>
        <v>CORPO DE BDCC 3,00 X 3,00 M - MOLDADO NO LOCAL - ALTURA DO ATERRO 7,50 A 10,00 M - AREIA E BRITA COMERCIAIS</v>
      </c>
    </row>
    <row r="804" spans="2:8">
      <c r="B804" s="1526">
        <v>705306</v>
      </c>
      <c r="C804" s="1523" t="s">
        <v>22272</v>
      </c>
      <c r="D804" s="1526" t="s">
        <v>3982</v>
      </c>
      <c r="E804" s="1552">
        <v>11327.45</v>
      </c>
      <c r="F804" s="1546"/>
      <c r="G804" s="1546">
        <v>705306</v>
      </c>
      <c r="H804" s="1546" t="str">
        <f t="shared" si="12"/>
        <v>CORPO DE BDCC 3,00 X 3,00 M - MOLDADO NO LOCAL - ALTURA DO ATERRO 7,50 A 10,00 M - AREIA EXTRAÍDA E BRITA PRODUZIDA</v>
      </c>
    </row>
    <row r="805" spans="2:8">
      <c r="B805" s="1528">
        <v>705169</v>
      </c>
      <c r="C805" s="1529" t="s">
        <v>22273</v>
      </c>
      <c r="D805" s="1528" t="s">
        <v>3982</v>
      </c>
      <c r="E805" s="1551">
        <v>2243.8000000000002</v>
      </c>
      <c r="F805" s="1546"/>
      <c r="G805" s="1546">
        <v>705169</v>
      </c>
      <c r="H805" s="1546" t="str">
        <f t="shared" si="12"/>
        <v>CORPO DE BSCC 1,50 X 1,50 M - MOLDADO NO LOCAL - ALTURA DO ATERRO 0,00 A 1,00 M - AREIA E BRITA COMERCIAIS</v>
      </c>
    </row>
    <row r="806" spans="2:8">
      <c r="B806" s="1526">
        <v>705168</v>
      </c>
      <c r="C806" s="1523" t="s">
        <v>22274</v>
      </c>
      <c r="D806" s="1526" t="s">
        <v>3982</v>
      </c>
      <c r="E806" s="1552">
        <v>2108.17</v>
      </c>
      <c r="F806" s="1546"/>
      <c r="G806" s="1546">
        <v>705168</v>
      </c>
      <c r="H806" s="1546" t="str">
        <f t="shared" si="12"/>
        <v>CORPO DE BSCC 1,50 X 1,50 M - MOLDADO NO LOCAL - ALTURA DO ATERRO 0,00 A 1,00 M - AREIA EXTRAÍDA E BRITA PRODUZIDA</v>
      </c>
    </row>
    <row r="807" spans="2:8">
      <c r="B807" s="1528">
        <v>705171</v>
      </c>
      <c r="C807" s="1529" t="s">
        <v>22275</v>
      </c>
      <c r="D807" s="1528" t="s">
        <v>3982</v>
      </c>
      <c r="E807" s="1551">
        <v>1942.83</v>
      </c>
      <c r="F807" s="1546"/>
      <c r="G807" s="1546">
        <v>705171</v>
      </c>
      <c r="H807" s="1546" t="str">
        <f t="shared" si="12"/>
        <v>CORPO DE BSCC 1,50 X 1,50 M - MOLDADO NO LOCAL - ALTURA DO ATERRO 1,00 A 2,50 M - AREIA E BRITA COMERCIAIS</v>
      </c>
    </row>
    <row r="808" spans="2:8">
      <c r="B808" s="1526">
        <v>705170</v>
      </c>
      <c r="C808" s="1523" t="s">
        <v>22276</v>
      </c>
      <c r="D808" s="1526" t="s">
        <v>3982</v>
      </c>
      <c r="E808" s="1552">
        <v>1807.2</v>
      </c>
      <c r="F808" s="1546"/>
      <c r="G808" s="1546">
        <v>705170</v>
      </c>
      <c r="H808" s="1546" t="str">
        <f t="shared" si="12"/>
        <v>CORPO DE BSCC 1,50 X 1,50 M - MOLDADO NO LOCAL - ALTURA DO ATERRO 1,00 A 2,50 M - AREIA EXTRAÍDA E BRITA PRODUZIDA</v>
      </c>
    </row>
    <row r="809" spans="2:8">
      <c r="B809" s="1528">
        <v>705179</v>
      </c>
      <c r="C809" s="1529" t="s">
        <v>22277</v>
      </c>
      <c r="D809" s="1528" t="s">
        <v>3982</v>
      </c>
      <c r="E809" s="1551">
        <v>2863.8</v>
      </c>
      <c r="F809" s="1546"/>
      <c r="G809" s="1546">
        <v>705179</v>
      </c>
      <c r="H809" s="1546" t="str">
        <f t="shared" si="12"/>
        <v>CORPO DE BSCC 1,50 X 1,50 M - MOLDADO NO LOCAL - ALTURA DO ATERRO 10,00 A 12,50 M - AREIA E BRITA COMERCIAIS</v>
      </c>
    </row>
    <row r="810" spans="2:8">
      <c r="B810" s="1526">
        <v>705178</v>
      </c>
      <c r="C810" s="1523" t="s">
        <v>22278</v>
      </c>
      <c r="D810" s="1526" t="s">
        <v>3982</v>
      </c>
      <c r="E810" s="1552">
        <v>2684.52</v>
      </c>
      <c r="F810" s="1546"/>
      <c r="G810" s="1546">
        <v>705178</v>
      </c>
      <c r="H810" s="1546" t="str">
        <f t="shared" si="12"/>
        <v>CORPO DE BSCC 1,50 X 1,50 M - MOLDADO NO LOCAL - ALTURA DO ATERRO 10,00 A 12,50 M - AREIA EXTRAÍDA E BRITA PRODUZIDA</v>
      </c>
    </row>
    <row r="811" spans="2:8">
      <c r="B811" s="1528">
        <v>705181</v>
      </c>
      <c r="C811" s="1529" t="s">
        <v>22279</v>
      </c>
      <c r="D811" s="1528" t="s">
        <v>3982</v>
      </c>
      <c r="E811" s="1551">
        <v>3011.53</v>
      </c>
      <c r="F811" s="1546"/>
      <c r="G811" s="1546">
        <v>705181</v>
      </c>
      <c r="H811" s="1546" t="str">
        <f t="shared" si="12"/>
        <v>CORPO DE BSCC 1,50 X 1,50 M - MOLDADO NO LOCAL - ALTURA DO ATERRO 12,50 A 15,00 M - AREIA E BRITA COMERCIAIS</v>
      </c>
    </row>
    <row r="812" spans="2:8">
      <c r="B812" s="1526">
        <v>705180</v>
      </c>
      <c r="C812" s="1523" t="s">
        <v>22280</v>
      </c>
      <c r="D812" s="1526" t="s">
        <v>3982</v>
      </c>
      <c r="E812" s="1552">
        <v>2832.25</v>
      </c>
      <c r="F812" s="1546"/>
      <c r="G812" s="1546">
        <v>705180</v>
      </c>
      <c r="H812" s="1546" t="str">
        <f t="shared" si="12"/>
        <v>CORPO DE BSCC 1,50 X 1,50 M - MOLDADO NO LOCAL - ALTURA DO ATERRO 12,50 A 15,00 M - AREIA EXTRAÍDA E BRITA PRODUZIDA</v>
      </c>
    </row>
    <row r="813" spans="2:8">
      <c r="B813" s="1528">
        <v>705173</v>
      </c>
      <c r="C813" s="1529" t="s">
        <v>22281</v>
      </c>
      <c r="D813" s="1528" t="s">
        <v>3982</v>
      </c>
      <c r="E813" s="1551">
        <v>2152.7399999999998</v>
      </c>
      <c r="F813" s="1546"/>
      <c r="G813" s="1546">
        <v>705173</v>
      </c>
      <c r="H813" s="1546" t="str">
        <f t="shared" si="12"/>
        <v>CORPO DE BSCC 1,50 X 1,50 M - MOLDADO NO LOCAL - ALTURA DO ATERRO 2,50 A 5,00 M - AREIA E BRITA COMERCIAIS</v>
      </c>
    </row>
    <row r="814" spans="2:8">
      <c r="B814" s="1526">
        <v>705172</v>
      </c>
      <c r="C814" s="1523" t="s">
        <v>22282</v>
      </c>
      <c r="D814" s="1526" t="s">
        <v>3982</v>
      </c>
      <c r="E814" s="1552">
        <v>2017.11</v>
      </c>
      <c r="F814" s="1546"/>
      <c r="G814" s="1546">
        <v>705172</v>
      </c>
      <c r="H814" s="1546" t="str">
        <f t="shared" si="12"/>
        <v>CORPO DE BSCC 1,50 X 1,50 M - MOLDADO NO LOCAL - ALTURA DO ATERRO 2,50 A 5,00 M - AREIA EXTRAÍDA E BRITA PRODUZIDA</v>
      </c>
    </row>
    <row r="815" spans="2:8">
      <c r="B815" s="1528">
        <v>705175</v>
      </c>
      <c r="C815" s="1529" t="s">
        <v>22283</v>
      </c>
      <c r="D815" s="1528" t="s">
        <v>3982</v>
      </c>
      <c r="E815" s="1551">
        <v>2441.88</v>
      </c>
      <c r="F815" s="1546"/>
      <c r="G815" s="1546">
        <v>705175</v>
      </c>
      <c r="H815" s="1546" t="str">
        <f t="shared" si="12"/>
        <v>CORPO DE BSCC 1,50 X 1,50 M - MOLDADO NO LOCAL - ALTURA DO ATERRO 5,00 A 7,50 M - AREIA E BRITA COMERCIAIS</v>
      </c>
    </row>
    <row r="816" spans="2:8">
      <c r="B816" s="1526">
        <v>705174</v>
      </c>
      <c r="C816" s="1523" t="s">
        <v>22284</v>
      </c>
      <c r="D816" s="1526" t="s">
        <v>3982</v>
      </c>
      <c r="E816" s="1552">
        <v>2306.2600000000002</v>
      </c>
      <c r="F816" s="1546"/>
      <c r="G816" s="1546">
        <v>705174</v>
      </c>
      <c r="H816" s="1546" t="str">
        <f t="shared" si="12"/>
        <v>CORPO DE BSCC 1,50 X 1,50 M - MOLDADO NO LOCAL - ALTURA DO ATERRO 5,00 A 7,50 M - AREIA EXTRAÍDA E BRITA PRODUZIDA</v>
      </c>
    </row>
    <row r="817" spans="2:8">
      <c r="B817" s="1528">
        <v>705177</v>
      </c>
      <c r="C817" s="1529" t="s">
        <v>22285</v>
      </c>
      <c r="D817" s="1528" t="s">
        <v>3982</v>
      </c>
      <c r="E817" s="1551">
        <v>2741.32</v>
      </c>
      <c r="F817" s="1546"/>
      <c r="G817" s="1546">
        <v>705177</v>
      </c>
      <c r="H817" s="1546" t="str">
        <f t="shared" si="12"/>
        <v>CORPO DE BSCC 1,50 X 1,50 M - MOLDADO NO LOCAL - ALTURA DO ATERRO 7,50 A 10,00 M - AREIA E BRITA COMERCIAIS</v>
      </c>
    </row>
    <row r="818" spans="2:8">
      <c r="B818" s="1526">
        <v>705176</v>
      </c>
      <c r="C818" s="1523" t="s">
        <v>22286</v>
      </c>
      <c r="D818" s="1526" t="s">
        <v>3982</v>
      </c>
      <c r="E818" s="1552">
        <v>2562.0300000000002</v>
      </c>
      <c r="F818" s="1546"/>
      <c r="G818" s="1546">
        <v>705176</v>
      </c>
      <c r="H818" s="1546" t="str">
        <f t="shared" si="12"/>
        <v>CORPO DE BSCC 1,50 X 1,50 M - MOLDADO NO LOCAL - ALTURA DO ATERRO 7,50 A 10,00 M - AREIA EXTRAÍDA E BRITA PRODUZIDA</v>
      </c>
    </row>
    <row r="819" spans="2:8">
      <c r="B819" s="1528">
        <v>705183</v>
      </c>
      <c r="C819" s="1529" t="s">
        <v>22287</v>
      </c>
      <c r="D819" s="1528" t="s">
        <v>3982</v>
      </c>
      <c r="E819" s="1551">
        <v>3155.68</v>
      </c>
      <c r="F819" s="1546"/>
      <c r="G819" s="1546">
        <v>705183</v>
      </c>
      <c r="H819" s="1546" t="str">
        <f t="shared" si="12"/>
        <v>CORPO DE BSCC 2,00 X 2,00 M - MOLDADO NO LOCAL - ALTURA DO ATERRO 0,00 A 1,00 M - AREIA E BRITA COMERCIAIS</v>
      </c>
    </row>
    <row r="820" spans="2:8">
      <c r="B820" s="1526">
        <v>705182</v>
      </c>
      <c r="C820" s="1523" t="s">
        <v>22288</v>
      </c>
      <c r="D820" s="1526" t="s">
        <v>3982</v>
      </c>
      <c r="E820" s="1552">
        <v>2981.33</v>
      </c>
      <c r="F820" s="1546"/>
      <c r="G820" s="1546">
        <v>705182</v>
      </c>
      <c r="H820" s="1546" t="str">
        <f t="shared" si="12"/>
        <v>CORPO DE BSCC 2,00 X 2,00 M - MOLDADO NO LOCAL - ALTURA DO ATERRO 0,00 A 1,00 M - AREIA EXTRAÍDA E BRITA PRODUZIDA</v>
      </c>
    </row>
    <row r="821" spans="2:8">
      <c r="B821" s="1528">
        <v>705185</v>
      </c>
      <c r="C821" s="1529" t="s">
        <v>22289</v>
      </c>
      <c r="D821" s="1528" t="s">
        <v>3982</v>
      </c>
      <c r="E821" s="1551">
        <v>2806.83</v>
      </c>
      <c r="F821" s="1546"/>
      <c r="G821" s="1546">
        <v>705185</v>
      </c>
      <c r="H821" s="1546" t="str">
        <f t="shared" si="12"/>
        <v>CORPO DE BSCC 2,00 X 2,00 M - MOLDADO NO LOCAL - ALTURA DO ATERRO 1,00 A 2,50 M - AREIA E BRITA COMERCIAIS</v>
      </c>
    </row>
    <row r="822" spans="2:8">
      <c r="B822" s="1526">
        <v>705184</v>
      </c>
      <c r="C822" s="1523" t="s">
        <v>22290</v>
      </c>
      <c r="D822" s="1526" t="s">
        <v>3982</v>
      </c>
      <c r="E822" s="1552">
        <v>2632.48</v>
      </c>
      <c r="F822" s="1546"/>
      <c r="G822" s="1546">
        <v>705184</v>
      </c>
      <c r="H822" s="1546" t="str">
        <f t="shared" si="12"/>
        <v>CORPO DE BSCC 2,00 X 2,00 M - MOLDADO NO LOCAL - ALTURA DO ATERRO 1,00 A 2,50 M - AREIA EXTRAÍDA E BRITA PRODUZIDA</v>
      </c>
    </row>
    <row r="823" spans="2:8">
      <c r="B823" s="1528">
        <v>705193</v>
      </c>
      <c r="C823" s="1529" t="s">
        <v>22291</v>
      </c>
      <c r="D823" s="1528" t="s">
        <v>3982</v>
      </c>
      <c r="E823" s="1551">
        <v>4384.96</v>
      </c>
      <c r="F823" s="1546"/>
      <c r="G823" s="1546">
        <v>705193</v>
      </c>
      <c r="H823" s="1546" t="str">
        <f t="shared" si="12"/>
        <v>CORPO DE BSCC 2,00 X 2,00 M - MOLDADO NO LOCAL - ALTURA DO ATERRO 10,00 A 12,50 M - AREIA E BRITA COMERCIAIS</v>
      </c>
    </row>
    <row r="824" spans="2:8">
      <c r="B824" s="1526">
        <v>705192</v>
      </c>
      <c r="C824" s="1523" t="s">
        <v>22292</v>
      </c>
      <c r="D824" s="1526" t="s">
        <v>3982</v>
      </c>
      <c r="E824" s="1552">
        <v>4103.05</v>
      </c>
      <c r="F824" s="1546"/>
      <c r="G824" s="1546">
        <v>705192</v>
      </c>
      <c r="H824" s="1546" t="str">
        <f t="shared" si="12"/>
        <v>CORPO DE BSCC 2,00 X 2,00 M - MOLDADO NO LOCAL - ALTURA DO ATERRO 10,00 A 12,50 M - AREIA EXTRAÍDA E BRITA PRODUZIDA</v>
      </c>
    </row>
    <row r="825" spans="2:8">
      <c r="B825" s="1528">
        <v>705195</v>
      </c>
      <c r="C825" s="1529" t="s">
        <v>22293</v>
      </c>
      <c r="D825" s="1528" t="s">
        <v>3982</v>
      </c>
      <c r="E825" s="1551">
        <v>4739.08</v>
      </c>
      <c r="F825" s="1546"/>
      <c r="G825" s="1546">
        <v>705195</v>
      </c>
      <c r="H825" s="1546" t="str">
        <f t="shared" si="12"/>
        <v>CORPO DE BSCC 2,00 X 2,00 M - MOLDADO NO LOCAL - ALTURA DO ATERRO 12,50 A 15,00 M - AREIA E BRITA COMERCIAIS</v>
      </c>
    </row>
    <row r="826" spans="2:8">
      <c r="B826" s="1526">
        <v>705194</v>
      </c>
      <c r="C826" s="1523" t="s">
        <v>22294</v>
      </c>
      <c r="D826" s="1526" t="s">
        <v>3982</v>
      </c>
      <c r="E826" s="1552">
        <v>4457.16</v>
      </c>
      <c r="F826" s="1546"/>
      <c r="G826" s="1546">
        <v>705194</v>
      </c>
      <c r="H826" s="1546" t="str">
        <f t="shared" si="12"/>
        <v>CORPO DE BSCC 2,00 X 2,00 M - MOLDADO NO LOCAL - ALTURA DO ATERRO 12,50 A 15,00 M - AREIA EXTRAÍDA E BRITA PRODUZIDA</v>
      </c>
    </row>
    <row r="827" spans="2:8">
      <c r="B827" s="1528">
        <v>705187</v>
      </c>
      <c r="C827" s="1529" t="s">
        <v>22295</v>
      </c>
      <c r="D827" s="1528" t="s">
        <v>3982</v>
      </c>
      <c r="E827" s="1551">
        <v>3184.99</v>
      </c>
      <c r="F827" s="1546"/>
      <c r="G827" s="1546">
        <v>705187</v>
      </c>
      <c r="H827" s="1546" t="str">
        <f t="shared" si="12"/>
        <v>CORPO DE BSCC 2,00 X 2,00 M - MOLDADO NO LOCAL - ALTURA DO ATERRO 2,50 A 5,00 M - AREIA E BRITA COMERCIAIS</v>
      </c>
    </row>
    <row r="828" spans="2:8">
      <c r="B828" s="1526">
        <v>705186</v>
      </c>
      <c r="C828" s="1523" t="s">
        <v>22296</v>
      </c>
      <c r="D828" s="1526" t="s">
        <v>3982</v>
      </c>
      <c r="E828" s="1552">
        <v>2956.33</v>
      </c>
      <c r="F828" s="1546"/>
      <c r="G828" s="1546">
        <v>705186</v>
      </c>
      <c r="H828" s="1546" t="str">
        <f t="shared" si="12"/>
        <v>CORPO DE BSCC 2,00 X 2,00 M - MOLDADO NO LOCAL - ALTURA DO ATERRO 2,50 A 5,00 M - AREIA EXTRAÍDA E BRITA PRODUZIDA</v>
      </c>
    </row>
    <row r="829" spans="2:8">
      <c r="B829" s="1528">
        <v>705189</v>
      </c>
      <c r="C829" s="1529" t="s">
        <v>22297</v>
      </c>
      <c r="D829" s="1528" t="s">
        <v>3982</v>
      </c>
      <c r="E829" s="1551">
        <v>3645.08</v>
      </c>
      <c r="F829" s="1546"/>
      <c r="G829" s="1546">
        <v>705189</v>
      </c>
      <c r="H829" s="1546" t="str">
        <f t="shared" si="12"/>
        <v>CORPO DE BSCC 2,00 X 2,00 M - MOLDADO NO LOCAL - ALTURA DO ATERRO 5,00 A 7,50 M - AREIA E BRITA COMERCIAIS</v>
      </c>
    </row>
    <row r="830" spans="2:8">
      <c r="B830" s="1526">
        <v>705188</v>
      </c>
      <c r="C830" s="1523" t="s">
        <v>22298</v>
      </c>
      <c r="D830" s="1526" t="s">
        <v>3982</v>
      </c>
      <c r="E830" s="1552">
        <v>3416.42</v>
      </c>
      <c r="F830" s="1546"/>
      <c r="G830" s="1546">
        <v>705188</v>
      </c>
      <c r="H830" s="1546" t="str">
        <f t="shared" si="12"/>
        <v>CORPO DE BSCC 2,00 X 2,00 M - MOLDADO NO LOCAL - ALTURA DO ATERRO 5,00 A 7,50 M - AREIA EXTRAÍDA E BRITA PRODUZIDA</v>
      </c>
    </row>
    <row r="831" spans="2:8">
      <c r="B831" s="1528">
        <v>705191</v>
      </c>
      <c r="C831" s="1529" t="s">
        <v>22299</v>
      </c>
      <c r="D831" s="1528" t="s">
        <v>3982</v>
      </c>
      <c r="E831" s="1551">
        <v>3983.49</v>
      </c>
      <c r="F831" s="1546"/>
      <c r="G831" s="1546">
        <v>705191</v>
      </c>
      <c r="H831" s="1546" t="str">
        <f t="shared" si="12"/>
        <v>CORPO DE BSCC 2,00 X 2,00 M - MOLDADO NO LOCAL - ALTURA DO ATERRO 7,50 A 10,00 M - AREIA E BRITA COMERCIAIS</v>
      </c>
    </row>
    <row r="832" spans="2:8">
      <c r="B832" s="1526">
        <v>705190</v>
      </c>
      <c r="C832" s="1523" t="s">
        <v>22300</v>
      </c>
      <c r="D832" s="1526" t="s">
        <v>3982</v>
      </c>
      <c r="E832" s="1552">
        <v>3701.57</v>
      </c>
      <c r="F832" s="1546"/>
      <c r="G832" s="1546">
        <v>705190</v>
      </c>
      <c r="H832" s="1546" t="str">
        <f t="shared" si="12"/>
        <v>CORPO DE BSCC 2,00 X 2,00 M - MOLDADO NO LOCAL - ALTURA DO ATERRO 7,50 A 10,00 M - AREIA EXTRAÍDA E BRITA PRODUZIDA</v>
      </c>
    </row>
    <row r="833" spans="2:8">
      <c r="B833" s="1528">
        <v>705197</v>
      </c>
      <c r="C833" s="1529" t="s">
        <v>22301</v>
      </c>
      <c r="D833" s="1528" t="s">
        <v>3982</v>
      </c>
      <c r="E833" s="1551">
        <v>4274.0200000000004</v>
      </c>
      <c r="F833" s="1546"/>
      <c r="G833" s="1546">
        <v>705197</v>
      </c>
      <c r="H833" s="1546" t="str">
        <f t="shared" si="12"/>
        <v>CORPO DE BSCC 2,50 X 2,50 M - MOLDADO NO LOCAL - ALTURA DO ATERRO 0,00 A 1,00 M - AREIA E BRITA COMERCIAIS</v>
      </c>
    </row>
    <row r="834" spans="2:8">
      <c r="B834" s="1526">
        <v>705196</v>
      </c>
      <c r="C834" s="1523" t="s">
        <v>22302</v>
      </c>
      <c r="D834" s="1526" t="s">
        <v>3982</v>
      </c>
      <c r="E834" s="1552">
        <v>3995.14</v>
      </c>
      <c r="F834" s="1546"/>
      <c r="G834" s="1546">
        <v>705196</v>
      </c>
      <c r="H834" s="1546" t="str">
        <f t="shared" si="12"/>
        <v>CORPO DE BSCC 2,50 X 2,50 M - MOLDADO NO LOCAL - ALTURA DO ATERRO 0,00 A 1,00 M - AREIA EXTRAÍDA E BRITA PRODUZIDA</v>
      </c>
    </row>
    <row r="835" spans="2:8">
      <c r="B835" s="1528">
        <v>705199</v>
      </c>
      <c r="C835" s="1529" t="s">
        <v>22303</v>
      </c>
      <c r="D835" s="1528" t="s">
        <v>3982</v>
      </c>
      <c r="E835" s="1551">
        <v>4010.11</v>
      </c>
      <c r="F835" s="1546"/>
      <c r="G835" s="1546">
        <v>705199</v>
      </c>
      <c r="H835" s="1546" t="str">
        <f t="shared" ref="H835:H898" si="13">UPPER(C835)</f>
        <v>CORPO DE BSCC 2,50 X 2,50 M - MOLDADO NO LOCAL - ALTURA DO ATERRO 1,00 A 2,50 M - AREIA E BRITA COMERCIAIS</v>
      </c>
    </row>
    <row r="836" spans="2:8">
      <c r="B836" s="1526">
        <v>705198</v>
      </c>
      <c r="C836" s="1523" t="s">
        <v>22304</v>
      </c>
      <c r="D836" s="1526" t="s">
        <v>3982</v>
      </c>
      <c r="E836" s="1552">
        <v>3731.23</v>
      </c>
      <c r="F836" s="1546"/>
      <c r="G836" s="1546">
        <v>705198</v>
      </c>
      <c r="H836" s="1546" t="str">
        <f t="shared" si="13"/>
        <v>CORPO DE BSCC 2,50 X 2,50 M - MOLDADO NO LOCAL - ALTURA DO ATERRO 1,00 A 2,50 M - AREIA EXTRAÍDA E BRITA PRODUZIDA</v>
      </c>
    </row>
    <row r="837" spans="2:8">
      <c r="B837" s="1528">
        <v>705207</v>
      </c>
      <c r="C837" s="1529" t="s">
        <v>22305</v>
      </c>
      <c r="D837" s="1528" t="s">
        <v>3982</v>
      </c>
      <c r="E837" s="1551">
        <v>6216.23</v>
      </c>
      <c r="F837" s="1546"/>
      <c r="G837" s="1546">
        <v>705207</v>
      </c>
      <c r="H837" s="1546" t="str">
        <f t="shared" si="13"/>
        <v>CORPO DE BSCC 2,50 X 2,50 M - MOLDADO NO LOCAL - ALTURA DO ATERRO 10,00 A 12,50 M - AREIA E BRITA COMERCIAIS</v>
      </c>
    </row>
    <row r="838" spans="2:8">
      <c r="B838" s="1526">
        <v>705206</v>
      </c>
      <c r="C838" s="1523" t="s">
        <v>22306</v>
      </c>
      <c r="D838" s="1526" t="s">
        <v>3982</v>
      </c>
      <c r="E838" s="1552">
        <v>5799.93</v>
      </c>
      <c r="F838" s="1546"/>
      <c r="G838" s="1546">
        <v>705206</v>
      </c>
      <c r="H838" s="1546" t="str">
        <f t="shared" si="13"/>
        <v>CORPO DE BSCC 2,50 X 2,50 M - MOLDADO NO LOCAL - ALTURA DO ATERRO 10,00 A 12,50 M - AREIA EXTRAÍDA E BRITA PRODUZIDA</v>
      </c>
    </row>
    <row r="839" spans="2:8">
      <c r="B839" s="1528">
        <v>705209</v>
      </c>
      <c r="C839" s="1529" t="s">
        <v>22307</v>
      </c>
      <c r="D839" s="1528" t="s">
        <v>3982</v>
      </c>
      <c r="E839" s="1551">
        <v>7084.42</v>
      </c>
      <c r="F839" s="1546"/>
      <c r="G839" s="1546">
        <v>705209</v>
      </c>
      <c r="H839" s="1546" t="str">
        <f t="shared" si="13"/>
        <v>CORPO DE BSCC 2,50 X 2,50 M - MOLDADO NO LOCAL - ALTURA DO ATERRO 12,50 A 15,00 M - AREIA E BRITA COMERCIAIS</v>
      </c>
    </row>
    <row r="840" spans="2:8">
      <c r="B840" s="1526">
        <v>705208</v>
      </c>
      <c r="C840" s="1523" t="s">
        <v>22308</v>
      </c>
      <c r="D840" s="1526" t="s">
        <v>3982</v>
      </c>
      <c r="E840" s="1552">
        <v>6598.88</v>
      </c>
      <c r="F840" s="1546"/>
      <c r="G840" s="1546">
        <v>705208</v>
      </c>
      <c r="H840" s="1546" t="str">
        <f t="shared" si="13"/>
        <v>CORPO DE BSCC 2,50 X 2,50 M - MOLDADO NO LOCAL - ALTURA DO ATERRO 12,50 A 15,00 M - AREIA EXTRAÍDA E BRITA PRODUZIDA</v>
      </c>
    </row>
    <row r="841" spans="2:8">
      <c r="B841" s="1528">
        <v>705201</v>
      </c>
      <c r="C841" s="1529" t="s">
        <v>22309</v>
      </c>
      <c r="D841" s="1528" t="s">
        <v>3982</v>
      </c>
      <c r="E841" s="1551">
        <v>4703.7299999999996</v>
      </c>
      <c r="F841" s="1546"/>
      <c r="G841" s="1546">
        <v>705201</v>
      </c>
      <c r="H841" s="1546" t="str">
        <f t="shared" si="13"/>
        <v>CORPO DE BSCC 2,50 X 2,50 M - MOLDADO NO LOCAL - ALTURA DO ATERRO 2,50 A 5,00 M - AREIA E BRITA COMERCIAIS</v>
      </c>
    </row>
    <row r="842" spans="2:8">
      <c r="B842" s="1526">
        <v>705200</v>
      </c>
      <c r="C842" s="1523" t="s">
        <v>22310</v>
      </c>
      <c r="D842" s="1526" t="s">
        <v>3982</v>
      </c>
      <c r="E842" s="1552">
        <v>4424.8500000000004</v>
      </c>
      <c r="F842" s="1546"/>
      <c r="G842" s="1546">
        <v>705200</v>
      </c>
      <c r="H842" s="1546" t="str">
        <f t="shared" si="13"/>
        <v>CORPO DE BSCC 2,50 X 2,50 M - MOLDADO NO LOCAL - ALTURA DO ATERRO 2,50 A 5,00 M - AREIA EXTRAÍDA E BRITA PRODUZIDA</v>
      </c>
    </row>
    <row r="843" spans="2:8">
      <c r="B843" s="1528">
        <v>705203</v>
      </c>
      <c r="C843" s="1529" t="s">
        <v>22311</v>
      </c>
      <c r="D843" s="1528" t="s">
        <v>3982</v>
      </c>
      <c r="E843" s="1551">
        <v>5160.03</v>
      </c>
      <c r="F843" s="1546"/>
      <c r="G843" s="1546">
        <v>705203</v>
      </c>
      <c r="H843" s="1546" t="str">
        <f t="shared" si="13"/>
        <v>CORPO DE BSCC 2,50 X 2,50 M - MOLDADO NO LOCAL - ALTURA DO ATERRO 5,00 A 7,50 M - AREIA E BRITA COMERCIAIS</v>
      </c>
    </row>
    <row r="844" spans="2:8">
      <c r="B844" s="1526">
        <v>705202</v>
      </c>
      <c r="C844" s="1523" t="s">
        <v>22312</v>
      </c>
      <c r="D844" s="1526" t="s">
        <v>3982</v>
      </c>
      <c r="E844" s="1552">
        <v>4817.24</v>
      </c>
      <c r="F844" s="1546"/>
      <c r="G844" s="1546">
        <v>705202</v>
      </c>
      <c r="H844" s="1546" t="str">
        <f t="shared" si="13"/>
        <v>CORPO DE BSCC 2,50 X 2,50 M - MOLDADO NO LOCAL - ALTURA DO ATERRO 5,00 A 7,50 M - AREIA EXTRAÍDA E BRITA PRODUZIDA</v>
      </c>
    </row>
    <row r="845" spans="2:8">
      <c r="B845" s="1528">
        <v>705205</v>
      </c>
      <c r="C845" s="1529" t="s">
        <v>22313</v>
      </c>
      <c r="D845" s="1528" t="s">
        <v>3982</v>
      </c>
      <c r="E845" s="1551">
        <v>5715.92</v>
      </c>
      <c r="F845" s="1546"/>
      <c r="G845" s="1546">
        <v>705205</v>
      </c>
      <c r="H845" s="1546" t="str">
        <f t="shared" si="13"/>
        <v>CORPO DE BSCC 2,50 X 2,50 M - MOLDADO NO LOCAL - ALTURA DO ATERRO 7,50 A 10,00 M - AREIA E BRITA COMERCIAIS</v>
      </c>
    </row>
    <row r="846" spans="2:8">
      <c r="B846" s="1526">
        <v>705204</v>
      </c>
      <c r="C846" s="1523" t="s">
        <v>22314</v>
      </c>
      <c r="D846" s="1526" t="s">
        <v>3982</v>
      </c>
      <c r="E846" s="1552">
        <v>5373.13</v>
      </c>
      <c r="F846" s="1546"/>
      <c r="G846" s="1546">
        <v>705204</v>
      </c>
      <c r="H846" s="1546" t="str">
        <f t="shared" si="13"/>
        <v>CORPO DE BSCC 2,50 X 2,50 M - MOLDADO NO LOCAL - ALTURA DO ATERRO 7,50 A 10,00 M - AREIA EXTRAÍDA E BRITA PRODUZIDA</v>
      </c>
    </row>
    <row r="847" spans="2:8">
      <c r="B847" s="1528">
        <v>705211</v>
      </c>
      <c r="C847" s="1529" t="s">
        <v>22315</v>
      </c>
      <c r="D847" s="1528" t="s">
        <v>3982</v>
      </c>
      <c r="E847" s="1551">
        <v>5412.19</v>
      </c>
      <c r="F847" s="1546"/>
      <c r="G847" s="1546">
        <v>705211</v>
      </c>
      <c r="H847" s="1546" t="str">
        <f t="shared" si="13"/>
        <v>CORPO DE BSCC 3,00 X 3,00 M - MOLDADO NO LOCAL - ALTURA DO ATERRO 0,00 A 1,00 M - AREIA E BRITA COMERCIAIS</v>
      </c>
    </row>
    <row r="848" spans="2:8">
      <c r="B848" s="1526">
        <v>705210</v>
      </c>
      <c r="C848" s="1523" t="s">
        <v>22316</v>
      </c>
      <c r="D848" s="1526" t="s">
        <v>3982</v>
      </c>
      <c r="E848" s="1552">
        <v>5009.3599999999997</v>
      </c>
      <c r="F848" s="1546"/>
      <c r="G848" s="1546">
        <v>705210</v>
      </c>
      <c r="H848" s="1546" t="str">
        <f t="shared" si="13"/>
        <v>CORPO DE BSCC 3,00 X 3,00 M - MOLDADO NO LOCAL - ALTURA DO ATERRO 0,00 A 1,00 M - AREIA EXTRAÍDA E BRITA PRODUZIDA</v>
      </c>
    </row>
    <row r="849" spans="2:8">
      <c r="B849" s="1528">
        <v>705213</v>
      </c>
      <c r="C849" s="1529" t="s">
        <v>22317</v>
      </c>
      <c r="D849" s="1528" t="s">
        <v>3982</v>
      </c>
      <c r="E849" s="1551">
        <v>5332.8</v>
      </c>
      <c r="F849" s="1546"/>
      <c r="G849" s="1546">
        <v>705213</v>
      </c>
      <c r="H849" s="1546" t="str">
        <f t="shared" si="13"/>
        <v>CORPO DE BSCC 3,00 X 3,00 M - MOLDADO NO LOCAL - ALTURA DO ATERRO 1,00 A 2,50 M - AREIA E BRITA COMERCIAIS</v>
      </c>
    </row>
    <row r="850" spans="2:8">
      <c r="B850" s="1526">
        <v>705212</v>
      </c>
      <c r="C850" s="1523" t="s">
        <v>22318</v>
      </c>
      <c r="D850" s="1526" t="s">
        <v>3982</v>
      </c>
      <c r="E850" s="1552">
        <v>4929.97</v>
      </c>
      <c r="F850" s="1546"/>
      <c r="G850" s="1546">
        <v>705212</v>
      </c>
      <c r="H850" s="1546" t="str">
        <f t="shared" si="13"/>
        <v>CORPO DE BSCC 3,00 X 3,00 M - MOLDADO NO LOCAL - ALTURA DO ATERRO 1,00 A 2,50 M - AREIA EXTRAÍDA E BRITA PRODUZIDA</v>
      </c>
    </row>
    <row r="851" spans="2:8">
      <c r="B851" s="1528">
        <v>705221</v>
      </c>
      <c r="C851" s="1529" t="s">
        <v>22319</v>
      </c>
      <c r="D851" s="1528" t="s">
        <v>3982</v>
      </c>
      <c r="E851" s="1551">
        <v>8618.76</v>
      </c>
      <c r="F851" s="1546"/>
      <c r="G851" s="1546">
        <v>705221</v>
      </c>
      <c r="H851" s="1546" t="str">
        <f t="shared" si="13"/>
        <v>CORPO DE BSCC 3,00 X 3,00 M - MOLDADO NO LOCAL - ALTURA DO ATERRO 10,00 A 12,50 M - AREIA E BRITA COMERCIAIS</v>
      </c>
    </row>
    <row r="852" spans="2:8">
      <c r="B852" s="1526">
        <v>705220</v>
      </c>
      <c r="C852" s="1523" t="s">
        <v>22320</v>
      </c>
      <c r="D852" s="1526" t="s">
        <v>3982</v>
      </c>
      <c r="E852" s="1552">
        <v>8051.86</v>
      </c>
      <c r="F852" s="1546"/>
      <c r="G852" s="1546">
        <v>705220</v>
      </c>
      <c r="H852" s="1546" t="str">
        <f t="shared" si="13"/>
        <v>CORPO DE BSCC 3,00 X 3,00 M - MOLDADO NO LOCAL - ALTURA DO ATERRO 10,00 A 12,50 M - AREIA EXTRAÍDA E BRITA PRODUZIDA</v>
      </c>
    </row>
    <row r="853" spans="2:8">
      <c r="B853" s="1528">
        <v>705223</v>
      </c>
      <c r="C853" s="1529" t="s">
        <v>22321</v>
      </c>
      <c r="D853" s="1528" t="s">
        <v>3982</v>
      </c>
      <c r="E853" s="1551">
        <v>9282.07</v>
      </c>
      <c r="F853" s="1546"/>
      <c r="G853" s="1546">
        <v>705223</v>
      </c>
      <c r="H853" s="1546" t="str">
        <f t="shared" si="13"/>
        <v>CORPO DE BSCC 3,00 X 3,00 M - MOLDADO NO LOCAL - ALTURA DO ATERRO 12,50 A 15,00 M - AREIA E BRITA COMERCIAIS</v>
      </c>
    </row>
    <row r="854" spans="2:8">
      <c r="B854" s="1526">
        <v>705222</v>
      </c>
      <c r="C854" s="1523" t="s">
        <v>22322</v>
      </c>
      <c r="D854" s="1526" t="s">
        <v>3982</v>
      </c>
      <c r="E854" s="1552">
        <v>8628.86</v>
      </c>
      <c r="F854" s="1546"/>
      <c r="G854" s="1546">
        <v>705222</v>
      </c>
      <c r="H854" s="1546" t="str">
        <f t="shared" si="13"/>
        <v>CORPO DE BSCC 3,00 X 3,00 M - MOLDADO NO LOCAL - ALTURA DO ATERRO 12,50 A 15,00 M - AREIA EXTRAÍDA E BRITA PRODUZIDA</v>
      </c>
    </row>
    <row r="855" spans="2:8">
      <c r="B855" s="1528">
        <v>705215</v>
      </c>
      <c r="C855" s="1529" t="s">
        <v>22323</v>
      </c>
      <c r="D855" s="1528" t="s">
        <v>3982</v>
      </c>
      <c r="E855" s="1551">
        <v>6384.99</v>
      </c>
      <c r="F855" s="1546"/>
      <c r="G855" s="1546">
        <v>705215</v>
      </c>
      <c r="H855" s="1546" t="str">
        <f t="shared" si="13"/>
        <v>CORPO DE BSCC 3,00 X 3,00 M - MOLDADO NO LOCAL - ALTURA DO ATERRO 2,50 A 5,00 M - AREIA E BRITA COMERCIAIS</v>
      </c>
    </row>
    <row r="856" spans="2:8">
      <c r="B856" s="1526">
        <v>705214</v>
      </c>
      <c r="C856" s="1523" t="s">
        <v>22324</v>
      </c>
      <c r="D856" s="1526" t="s">
        <v>3982</v>
      </c>
      <c r="E856" s="1552">
        <v>5896.92</v>
      </c>
      <c r="F856" s="1546"/>
      <c r="G856" s="1546">
        <v>705214</v>
      </c>
      <c r="H856" s="1546" t="str">
        <f t="shared" si="13"/>
        <v>CORPO DE BSCC 3,00 X 3,00 M - MOLDADO NO LOCAL - ALTURA DO ATERRO 2,50 A 5,00 M - AREIA EXTRAÍDA E BRITA PRODUZIDA</v>
      </c>
    </row>
    <row r="857" spans="2:8">
      <c r="B857" s="1528">
        <v>705217</v>
      </c>
      <c r="C857" s="1529" t="s">
        <v>22325</v>
      </c>
      <c r="D857" s="1528" t="s">
        <v>3982</v>
      </c>
      <c r="E857" s="1551">
        <v>7205.67</v>
      </c>
      <c r="F857" s="1546"/>
      <c r="G857" s="1546">
        <v>705217</v>
      </c>
      <c r="H857" s="1546" t="str">
        <f t="shared" si="13"/>
        <v>CORPO DE BSCC 3,00 X 3,00 M - MOLDADO NO LOCAL - ALTURA DO ATERRO 5,00 A 7,50 M - AREIA E BRITA COMERCIAIS</v>
      </c>
    </row>
    <row r="858" spans="2:8">
      <c r="B858" s="1526">
        <v>705216</v>
      </c>
      <c r="C858" s="1523" t="s">
        <v>22326</v>
      </c>
      <c r="D858" s="1526" t="s">
        <v>3982</v>
      </c>
      <c r="E858" s="1552">
        <v>6717.61</v>
      </c>
      <c r="F858" s="1546"/>
      <c r="G858" s="1546">
        <v>705216</v>
      </c>
      <c r="H858" s="1546" t="str">
        <f t="shared" si="13"/>
        <v>CORPO DE BSCC 3,00 X 3,00 M - MOLDADO NO LOCAL - ALTURA DO ATERRO 5,00 A 7,50 M - AREIA EXTRAÍDA E BRITA PRODUZIDA</v>
      </c>
    </row>
    <row r="859" spans="2:8">
      <c r="B859" s="1528">
        <v>705219</v>
      </c>
      <c r="C859" s="1529" t="s">
        <v>22327</v>
      </c>
      <c r="D859" s="1528" t="s">
        <v>3982</v>
      </c>
      <c r="E859" s="1551">
        <v>7842.81</v>
      </c>
      <c r="F859" s="1546"/>
      <c r="G859" s="1546">
        <v>705219</v>
      </c>
      <c r="H859" s="1546" t="str">
        <f t="shared" si="13"/>
        <v>CORPO DE BSCC 3,00 X 3,00 M - MOLDADO NO LOCAL - ALTURA DO ATERRO 7,50 A 10,00 M - AREIA E BRITA COMERCIAIS</v>
      </c>
    </row>
    <row r="860" spans="2:8">
      <c r="B860" s="1526">
        <v>705218</v>
      </c>
      <c r="C860" s="1523" t="s">
        <v>22328</v>
      </c>
      <c r="D860" s="1526" t="s">
        <v>3982</v>
      </c>
      <c r="E860" s="1552">
        <v>7275.9</v>
      </c>
      <c r="F860" s="1546"/>
      <c r="G860" s="1546">
        <v>705218</v>
      </c>
      <c r="H860" s="1546" t="str">
        <f t="shared" si="13"/>
        <v>CORPO DE BSCC 3,00 X 3,00 M - MOLDADO NO LOCAL - ALTURA DO ATERRO 7,50 A 10,00 M - AREIA EXTRAÍDA E BRITA PRODUZIDA</v>
      </c>
    </row>
    <row r="861" spans="2:8">
      <c r="B861" s="1528">
        <v>705346</v>
      </c>
      <c r="C861" s="1529" t="s">
        <v>22329</v>
      </c>
      <c r="D861" s="1528" t="s">
        <v>3982</v>
      </c>
      <c r="E861" s="1551">
        <v>5126.34</v>
      </c>
      <c r="F861" s="1546"/>
      <c r="G861" s="1546">
        <v>705346</v>
      </c>
      <c r="H861" s="1546" t="str">
        <f t="shared" si="13"/>
        <v>CORPO DE BTCC 1,50 X 1,50 M - MOLDADO NO LOCAL - ALTURA DO ATERRO 0,00 A 1,00 M - AREIA E BRITA COMERCIAIS</v>
      </c>
    </row>
    <row r="862" spans="2:8">
      <c r="B862" s="1526">
        <v>705345</v>
      </c>
      <c r="C862" s="1523" t="s">
        <v>22330</v>
      </c>
      <c r="D862" s="1526" t="s">
        <v>3982</v>
      </c>
      <c r="E862" s="1552">
        <v>4778.45</v>
      </c>
      <c r="F862" s="1546"/>
      <c r="G862" s="1546">
        <v>705345</v>
      </c>
      <c r="H862" s="1546" t="str">
        <f t="shared" si="13"/>
        <v>CORPO DE BTCC 1,50 X 1,50 M - MOLDADO NO LOCAL - ALTURA DO ATERRO 0,00 A 1,00 M - AREIA EXTRAÍDA E BRITA PRODUZIDA</v>
      </c>
    </row>
    <row r="863" spans="2:8">
      <c r="B863" s="1528">
        <v>705348</v>
      </c>
      <c r="C863" s="1529" t="s">
        <v>22331</v>
      </c>
      <c r="D863" s="1528" t="s">
        <v>3982</v>
      </c>
      <c r="E863" s="1551">
        <v>4516.2700000000004</v>
      </c>
      <c r="F863" s="1546"/>
      <c r="G863" s="1546">
        <v>705348</v>
      </c>
      <c r="H863" s="1546" t="str">
        <f t="shared" si="13"/>
        <v>CORPO DE BTCC 1,50 X 1,50 M - MOLDADO NO LOCAL - ALTURA DO ATERRO 1,00 A 2,50 M - AREIA E BRITA COMERCIAIS</v>
      </c>
    </row>
    <row r="864" spans="2:8">
      <c r="B864" s="1526">
        <v>705347</v>
      </c>
      <c r="C864" s="1523" t="s">
        <v>22332</v>
      </c>
      <c r="D864" s="1526" t="s">
        <v>3982</v>
      </c>
      <c r="E864" s="1552">
        <v>4168.37</v>
      </c>
      <c r="F864" s="1546"/>
      <c r="G864" s="1546">
        <v>705347</v>
      </c>
      <c r="H864" s="1546" t="str">
        <f t="shared" si="13"/>
        <v>CORPO DE BTCC 1,50 X 1,50 M - MOLDADO NO LOCAL - ALTURA DO ATERRO 1,00 A 2,50 M - AREIA EXTRAÍDA E BRITA PRODUZIDA</v>
      </c>
    </row>
    <row r="865" spans="2:8">
      <c r="B865" s="1528">
        <v>705356</v>
      </c>
      <c r="C865" s="1529" t="s">
        <v>22333</v>
      </c>
      <c r="D865" s="1528" t="s">
        <v>3982</v>
      </c>
      <c r="E865" s="1551">
        <v>6985.2</v>
      </c>
      <c r="F865" s="1546"/>
      <c r="G865" s="1546">
        <v>705356</v>
      </c>
      <c r="H865" s="1546" t="str">
        <f t="shared" si="13"/>
        <v>CORPO DE BTCC 1,50 X 1,50 M - MOLDADO NO LOCAL - ALTURA DO ATERRO 10,00 A 12,50 M - AREIA E BRITA COMERCIAIS</v>
      </c>
    </row>
    <row r="866" spans="2:8">
      <c r="B866" s="1526">
        <v>705355</v>
      </c>
      <c r="C866" s="1523" t="s">
        <v>22334</v>
      </c>
      <c r="D866" s="1526" t="s">
        <v>3982</v>
      </c>
      <c r="E866" s="1552">
        <v>6521.21</v>
      </c>
      <c r="F866" s="1546"/>
      <c r="G866" s="1546">
        <v>705355</v>
      </c>
      <c r="H866" s="1546" t="str">
        <f t="shared" si="13"/>
        <v>CORPO DE BTCC 1,50 X 1,50 M - MOLDADO NO LOCAL - ALTURA DO ATERRO 10,00 A 12,50 M - AREIA EXTRAÍDA E BRITA PRODUZIDA</v>
      </c>
    </row>
    <row r="867" spans="2:8">
      <c r="B867" s="1528">
        <v>705358</v>
      </c>
      <c r="C867" s="1529" t="s">
        <v>22335</v>
      </c>
      <c r="D867" s="1528" t="s">
        <v>3982</v>
      </c>
      <c r="E867" s="1551">
        <v>7108.88</v>
      </c>
      <c r="F867" s="1546"/>
      <c r="G867" s="1546">
        <v>705358</v>
      </c>
      <c r="H867" s="1546" t="str">
        <f t="shared" si="13"/>
        <v>CORPO DE BTCC 1,50 X 1,50 M - MOLDADO NO LOCAL - ALTURA DO ATERRO 12,50 A 15,00 M - AREIA E BRITA COMERCIAIS</v>
      </c>
    </row>
    <row r="868" spans="2:8">
      <c r="B868" s="1526">
        <v>705357</v>
      </c>
      <c r="C868" s="1523" t="s">
        <v>22336</v>
      </c>
      <c r="D868" s="1526" t="s">
        <v>3982</v>
      </c>
      <c r="E868" s="1552">
        <v>6644.89</v>
      </c>
      <c r="F868" s="1546"/>
      <c r="G868" s="1546">
        <v>705357</v>
      </c>
      <c r="H868" s="1546" t="str">
        <f t="shared" si="13"/>
        <v>CORPO DE BTCC 1,50 X 1,50 M - MOLDADO NO LOCAL - ALTURA DO ATERRO 12,50 A 15,00 M - AREIA EXTRAÍDA E BRITA PRODUZIDA</v>
      </c>
    </row>
    <row r="869" spans="2:8">
      <c r="B869" s="1528">
        <v>705350</v>
      </c>
      <c r="C869" s="1529" t="s">
        <v>22337</v>
      </c>
      <c r="D869" s="1528" t="s">
        <v>3982</v>
      </c>
      <c r="E869" s="1551">
        <v>5014.8999999999996</v>
      </c>
      <c r="F869" s="1546"/>
      <c r="G869" s="1546">
        <v>705350</v>
      </c>
      <c r="H869" s="1546" t="str">
        <f t="shared" si="13"/>
        <v>CORPO DE BTCC 1,50 X 1,50 M - MOLDADO NO LOCAL - ALTURA DO ATERRO 2,50 A 5,00 M - AREIA E BRITA COMERCIAIS</v>
      </c>
    </row>
    <row r="870" spans="2:8">
      <c r="B870" s="1526">
        <v>705349</v>
      </c>
      <c r="C870" s="1523" t="s">
        <v>22338</v>
      </c>
      <c r="D870" s="1526" t="s">
        <v>3982</v>
      </c>
      <c r="E870" s="1552">
        <v>4667</v>
      </c>
      <c r="F870" s="1546"/>
      <c r="G870" s="1546">
        <v>705349</v>
      </c>
      <c r="H870" s="1546" t="str">
        <f t="shared" si="13"/>
        <v>CORPO DE BTCC 1,50 X 1,50 M - MOLDADO NO LOCAL - ALTURA DO ATERRO 2,50 A 5,00 M - AREIA EXTRAÍDA E BRITA PRODUZIDA</v>
      </c>
    </row>
    <row r="871" spans="2:8">
      <c r="B871" s="1528">
        <v>705352</v>
      </c>
      <c r="C871" s="1529" t="s">
        <v>22339</v>
      </c>
      <c r="D871" s="1528" t="s">
        <v>3982</v>
      </c>
      <c r="E871" s="1551">
        <v>5440.78</v>
      </c>
      <c r="F871" s="1546"/>
      <c r="G871" s="1546">
        <v>705352</v>
      </c>
      <c r="H871" s="1546" t="str">
        <f t="shared" si="13"/>
        <v>CORPO DE BTCC 1,50 X 1,50 M - MOLDADO NO LOCAL - ALTURA DO ATERRO 5,00 A 7,50 M - AREIA E BRITA COMERCIAIS</v>
      </c>
    </row>
    <row r="872" spans="2:8">
      <c r="B872" s="1526">
        <v>705351</v>
      </c>
      <c r="C872" s="1523" t="s">
        <v>22340</v>
      </c>
      <c r="D872" s="1526" t="s">
        <v>3982</v>
      </c>
      <c r="E872" s="1552">
        <v>5092.88</v>
      </c>
      <c r="F872" s="1546"/>
      <c r="G872" s="1546">
        <v>705351</v>
      </c>
      <c r="H872" s="1546" t="str">
        <f t="shared" si="13"/>
        <v>CORPO DE BTCC 1,50 X 1,50 M - MOLDADO NO LOCAL - ALTURA DO ATERRO 5,00 A 7,50 M - AREIA EXTRAÍDA E BRITA PRODUZIDA</v>
      </c>
    </row>
    <row r="873" spans="2:8">
      <c r="B873" s="1528">
        <v>705354</v>
      </c>
      <c r="C873" s="1529" t="s">
        <v>22341</v>
      </c>
      <c r="D873" s="1528" t="s">
        <v>3982</v>
      </c>
      <c r="E873" s="1551">
        <v>6084.55</v>
      </c>
      <c r="F873" s="1546"/>
      <c r="G873" s="1546">
        <v>705354</v>
      </c>
      <c r="H873" s="1546" t="str">
        <f t="shared" si="13"/>
        <v>CORPO DE BTCC 1,50 X 1,50 M - MOLDADO NO LOCAL - ALTURA DO ATERRO 7,50 A 10,00 M - AREIA E BRITA COMERCIAIS</v>
      </c>
    </row>
    <row r="874" spans="2:8">
      <c r="B874" s="1526">
        <v>705353</v>
      </c>
      <c r="C874" s="1523" t="s">
        <v>22342</v>
      </c>
      <c r="D874" s="1526" t="s">
        <v>3982</v>
      </c>
      <c r="E874" s="1552">
        <v>5736.66</v>
      </c>
      <c r="F874" s="1546"/>
      <c r="G874" s="1546">
        <v>705353</v>
      </c>
      <c r="H874" s="1546" t="str">
        <f t="shared" si="13"/>
        <v>CORPO DE BTCC 1,50 X 1,50 M - MOLDADO NO LOCAL - ALTURA DO ATERRO 7,50 A 10,00 M - AREIA EXTRAÍDA E BRITA PRODUZIDA</v>
      </c>
    </row>
    <row r="875" spans="2:8">
      <c r="B875" s="1528">
        <v>705360</v>
      </c>
      <c r="C875" s="1529" t="s">
        <v>22343</v>
      </c>
      <c r="D875" s="1528" t="s">
        <v>3982</v>
      </c>
      <c r="E875" s="1551">
        <v>7436.82</v>
      </c>
      <c r="F875" s="1546"/>
      <c r="G875" s="1546">
        <v>705360</v>
      </c>
      <c r="H875" s="1546" t="str">
        <f t="shared" si="13"/>
        <v>CORPO DE BTCC 2,00 X 2,00 M - MOLDADO NO LOCAL - ALTURA DO ATERRO 0,00 A 1,00 M - AREIA E BRITA COMERCIAIS</v>
      </c>
    </row>
    <row r="876" spans="2:8">
      <c r="B876" s="1526">
        <v>705359</v>
      </c>
      <c r="C876" s="1523" t="s">
        <v>22344</v>
      </c>
      <c r="D876" s="1526" t="s">
        <v>3982</v>
      </c>
      <c r="E876" s="1552">
        <v>6987.93</v>
      </c>
      <c r="F876" s="1546"/>
      <c r="G876" s="1546">
        <v>705359</v>
      </c>
      <c r="H876" s="1546" t="str">
        <f t="shared" si="13"/>
        <v>CORPO DE BTCC 2,00 X 2,00 M - MOLDADO NO LOCAL - ALTURA DO ATERRO 0,00 A 1,00 M - AREIA EXTRAÍDA E BRITA PRODUZIDA</v>
      </c>
    </row>
    <row r="877" spans="2:8">
      <c r="B877" s="1528">
        <v>705362</v>
      </c>
      <c r="C877" s="1529" t="s">
        <v>22345</v>
      </c>
      <c r="D877" s="1528" t="s">
        <v>3982</v>
      </c>
      <c r="E877" s="1551">
        <v>6649.58</v>
      </c>
      <c r="F877" s="1546"/>
      <c r="G877" s="1546">
        <v>705362</v>
      </c>
      <c r="H877" s="1546" t="str">
        <f t="shared" si="13"/>
        <v>CORPO DE BTCC 2,00 X 2,00 M - MOLDADO NO LOCAL - ALTURA DO ATERRO 1,00 A 2,50 M - AREIA E BRITA COMERCIAIS</v>
      </c>
    </row>
    <row r="878" spans="2:8">
      <c r="B878" s="1526">
        <v>705361</v>
      </c>
      <c r="C878" s="1523" t="s">
        <v>22346</v>
      </c>
      <c r="D878" s="1526" t="s">
        <v>3982</v>
      </c>
      <c r="E878" s="1552">
        <v>6200.69</v>
      </c>
      <c r="F878" s="1546"/>
      <c r="G878" s="1546">
        <v>705361</v>
      </c>
      <c r="H878" s="1546" t="str">
        <f t="shared" si="13"/>
        <v>CORPO DE BTCC 2,00 X 2,00 M - MOLDADO NO LOCAL - ALTURA DO ATERRO 1,00 A 2,50 M - AREIA EXTRAÍDA E BRITA PRODUZIDA</v>
      </c>
    </row>
    <row r="879" spans="2:8">
      <c r="B879" s="1528">
        <v>705370</v>
      </c>
      <c r="C879" s="1529" t="s">
        <v>22347</v>
      </c>
      <c r="D879" s="1528" t="s">
        <v>3982</v>
      </c>
      <c r="E879" s="1551">
        <v>10221.950000000001</v>
      </c>
      <c r="F879" s="1546"/>
      <c r="G879" s="1546">
        <v>705370</v>
      </c>
      <c r="H879" s="1546" t="str">
        <f t="shared" si="13"/>
        <v>CORPO DE BTCC 2,00 X 2,00 M - MOLDADO NO LOCAL - ALTURA DO ATERRO 10,00 A 12,50 M - AREIA E BRITA COMERCIAIS</v>
      </c>
    </row>
    <row r="880" spans="2:8">
      <c r="B880" s="1526">
        <v>705369</v>
      </c>
      <c r="C880" s="1523" t="s">
        <v>22348</v>
      </c>
      <c r="D880" s="1526" t="s">
        <v>3982</v>
      </c>
      <c r="E880" s="1552">
        <v>9502.48</v>
      </c>
      <c r="F880" s="1546"/>
      <c r="G880" s="1546">
        <v>705369</v>
      </c>
      <c r="H880" s="1546" t="str">
        <f t="shared" si="13"/>
        <v>CORPO DE BTCC 2,00 X 2,00 M - MOLDADO NO LOCAL - ALTURA DO ATERRO 10,00 A 12,50 M - AREIA EXTRAÍDA E BRITA PRODUZIDA</v>
      </c>
    </row>
    <row r="881" spans="2:8">
      <c r="B881" s="1528">
        <v>705372</v>
      </c>
      <c r="C881" s="1529" t="s">
        <v>22349</v>
      </c>
      <c r="D881" s="1528" t="s">
        <v>3982</v>
      </c>
      <c r="E881" s="1551">
        <v>10992.87</v>
      </c>
      <c r="F881" s="1546"/>
      <c r="G881" s="1546">
        <v>705372</v>
      </c>
      <c r="H881" s="1546" t="str">
        <f t="shared" si="13"/>
        <v>CORPO DE BTCC 2,00 X 2,00 M - MOLDADO NO LOCAL - ALTURA DO ATERRO 12,50 A 15,00 M - AREIA E BRITA COMERCIAIS</v>
      </c>
    </row>
    <row r="882" spans="2:8">
      <c r="B882" s="1526">
        <v>705371</v>
      </c>
      <c r="C882" s="1523" t="s">
        <v>22350</v>
      </c>
      <c r="D882" s="1526" t="s">
        <v>3982</v>
      </c>
      <c r="E882" s="1552">
        <v>10273.4</v>
      </c>
      <c r="F882" s="1546"/>
      <c r="G882" s="1546">
        <v>705371</v>
      </c>
      <c r="H882" s="1546" t="str">
        <f t="shared" si="13"/>
        <v>CORPO DE BTCC 2,00 X 2,00 M - MOLDADO NO LOCAL - ALTURA DO ATERRO 12,50 A 15,00 M - AREIA EXTRAÍDA E BRITA PRODUZIDA</v>
      </c>
    </row>
    <row r="883" spans="2:8">
      <c r="B883" s="1528">
        <v>705364</v>
      </c>
      <c r="C883" s="1529" t="s">
        <v>22351</v>
      </c>
      <c r="D883" s="1528" t="s">
        <v>3982</v>
      </c>
      <c r="E883" s="1551">
        <v>7702.56</v>
      </c>
      <c r="F883" s="1546"/>
      <c r="G883" s="1546">
        <v>705364</v>
      </c>
      <c r="H883" s="1546" t="str">
        <f t="shared" si="13"/>
        <v>CORPO DE BTCC 2,00 X 2,00 M - MOLDADO NO LOCAL - ALTURA DO ATERRO 2,50 A 5,00 M - AREIA E BRITA COMERCIAIS</v>
      </c>
    </row>
    <row r="884" spans="2:8">
      <c r="B884" s="1526">
        <v>705363</v>
      </c>
      <c r="C884" s="1523" t="s">
        <v>22352</v>
      </c>
      <c r="D884" s="1526" t="s">
        <v>3982</v>
      </c>
      <c r="E884" s="1552">
        <v>7253.66</v>
      </c>
      <c r="F884" s="1546"/>
      <c r="G884" s="1546">
        <v>705363</v>
      </c>
      <c r="H884" s="1546" t="str">
        <f t="shared" si="13"/>
        <v>CORPO DE BTCC 2,00 X 2,00 M - MOLDADO NO LOCAL - ALTURA DO ATERRO 2,50 A 5,00 M - AREIA EXTRAÍDA E BRITA PRODUZIDA</v>
      </c>
    </row>
    <row r="885" spans="2:8">
      <c r="B885" s="1528">
        <v>705366</v>
      </c>
      <c r="C885" s="1529" t="s">
        <v>22353</v>
      </c>
      <c r="D885" s="1528" t="s">
        <v>3982</v>
      </c>
      <c r="E885" s="1551">
        <v>8359.9599999999991</v>
      </c>
      <c r="F885" s="1546"/>
      <c r="G885" s="1546">
        <v>705366</v>
      </c>
      <c r="H885" s="1546" t="str">
        <f t="shared" si="13"/>
        <v>CORPO DE BTCC 2,00 X 2,00 M - MOLDADO NO LOCAL - ALTURA DO ATERRO 5,00 A 7,50 M - AREIA E BRITA COMERCIAIS</v>
      </c>
    </row>
    <row r="886" spans="2:8">
      <c r="B886" s="1526">
        <v>705365</v>
      </c>
      <c r="C886" s="1523" t="s">
        <v>22354</v>
      </c>
      <c r="D886" s="1526" t="s">
        <v>3982</v>
      </c>
      <c r="E886" s="1552">
        <v>7768.31</v>
      </c>
      <c r="F886" s="1546"/>
      <c r="G886" s="1546">
        <v>705365</v>
      </c>
      <c r="H886" s="1546" t="str">
        <f t="shared" si="13"/>
        <v>CORPO DE BTCC 2,00 X 2,00 M - MOLDADO NO LOCAL - ALTURA DO ATERRO 5,00 A 7,50 M - AREIA EXTRAÍDA E BRITA PRODUZIDA</v>
      </c>
    </row>
    <row r="887" spans="2:8">
      <c r="B887" s="1528">
        <v>705368</v>
      </c>
      <c r="C887" s="1529" t="s">
        <v>22355</v>
      </c>
      <c r="D887" s="1528" t="s">
        <v>3982</v>
      </c>
      <c r="E887" s="1551">
        <v>9550.9</v>
      </c>
      <c r="F887" s="1546"/>
      <c r="G887" s="1546">
        <v>705368</v>
      </c>
      <c r="H887" s="1546" t="str">
        <f t="shared" si="13"/>
        <v>CORPO DE BTCC 2,00 X 2,00 M - MOLDADO NO LOCAL - ALTURA DO ATERRO 7,50 A 10,00 M - AREIA E BRITA COMERCIAIS</v>
      </c>
    </row>
    <row r="888" spans="2:8">
      <c r="B888" s="1526">
        <v>705367</v>
      </c>
      <c r="C888" s="1523" t="s">
        <v>22356</v>
      </c>
      <c r="D888" s="1526" t="s">
        <v>3982</v>
      </c>
      <c r="E888" s="1552">
        <v>8959.26</v>
      </c>
      <c r="F888" s="1546"/>
      <c r="G888" s="1546">
        <v>705367</v>
      </c>
      <c r="H888" s="1546" t="str">
        <f t="shared" si="13"/>
        <v>CORPO DE BTCC 2,00 X 2,00 M - MOLDADO NO LOCAL - ALTURA DO ATERRO 7,50 A 10,00 M - AREIA EXTRAÍDA E BRITA PRODUZIDA</v>
      </c>
    </row>
    <row r="889" spans="2:8">
      <c r="B889" s="1528">
        <v>705374</v>
      </c>
      <c r="C889" s="1529" t="s">
        <v>22357</v>
      </c>
      <c r="D889" s="1528" t="s">
        <v>3982</v>
      </c>
      <c r="E889" s="1551">
        <v>9855.44</v>
      </c>
      <c r="F889" s="1546"/>
      <c r="G889" s="1546">
        <v>705374</v>
      </c>
      <c r="H889" s="1546" t="str">
        <f t="shared" si="13"/>
        <v>CORPO DE BTCC 2,50 X 2,50 M - MOLDADO NO LOCAL - ALTURA DO ATERRO 0,00 A 1,00 M - AREIA E BRITA COMERCIAIS</v>
      </c>
    </row>
    <row r="890" spans="2:8">
      <c r="B890" s="1526">
        <v>705373</v>
      </c>
      <c r="C890" s="1523" t="s">
        <v>22358</v>
      </c>
      <c r="D890" s="1526" t="s">
        <v>3982</v>
      </c>
      <c r="E890" s="1552">
        <v>9285.52</v>
      </c>
      <c r="F890" s="1546"/>
      <c r="G890" s="1546">
        <v>705373</v>
      </c>
      <c r="H890" s="1546" t="str">
        <f t="shared" si="13"/>
        <v>CORPO DE BTCC 2,50 X 2,50 M - MOLDADO NO LOCAL - ALTURA DO ATERRO 0,00 A 1,00 M - AREIA EXTRAÍDA E BRITA PRODUZIDA</v>
      </c>
    </row>
    <row r="891" spans="2:8">
      <c r="B891" s="1528">
        <v>705376</v>
      </c>
      <c r="C891" s="1529" t="s">
        <v>22359</v>
      </c>
      <c r="D891" s="1528" t="s">
        <v>3982</v>
      </c>
      <c r="E891" s="1551">
        <v>8659.68</v>
      </c>
      <c r="F891" s="1546"/>
      <c r="G891" s="1546">
        <v>705376</v>
      </c>
      <c r="H891" s="1546" t="str">
        <f t="shared" si="13"/>
        <v>CORPO DE BTCC 2,50 X 2,50 M - MOLDADO NO LOCAL - ALTURA DO ATERRO 1,00 A 2,50 M - AREIA E BRITA COMERCIAIS</v>
      </c>
    </row>
    <row r="892" spans="2:8">
      <c r="B892" s="1526">
        <v>705375</v>
      </c>
      <c r="C892" s="1523" t="s">
        <v>22360</v>
      </c>
      <c r="D892" s="1526" t="s">
        <v>3982</v>
      </c>
      <c r="E892" s="1552">
        <v>8089.77</v>
      </c>
      <c r="F892" s="1546"/>
      <c r="G892" s="1546">
        <v>705375</v>
      </c>
      <c r="H892" s="1546" t="str">
        <f t="shared" si="13"/>
        <v>CORPO DE BTCC 2,50 X 2,50 M - MOLDADO NO LOCAL - ALTURA DO ATERRO 1,00 A 2,50 M - AREIA EXTRAÍDA E BRITA PRODUZIDA</v>
      </c>
    </row>
    <row r="893" spans="2:8">
      <c r="B893" s="1528">
        <v>705384</v>
      </c>
      <c r="C893" s="1529" t="s">
        <v>22361</v>
      </c>
      <c r="D893" s="1528" t="s">
        <v>3982</v>
      </c>
      <c r="E893" s="1551">
        <v>13627.35</v>
      </c>
      <c r="F893" s="1546"/>
      <c r="G893" s="1546">
        <v>705384</v>
      </c>
      <c r="H893" s="1546" t="str">
        <f t="shared" si="13"/>
        <v>CORPO DE BTCC 2,50 X 2,50 M - MOLDADO NO LOCAL - ALTURA DO ATERRO 10,00 A 12,50 M - AREIA E BRITA COMERCIAIS</v>
      </c>
    </row>
    <row r="894" spans="2:8">
      <c r="B894" s="1526">
        <v>705383</v>
      </c>
      <c r="C894" s="1523" t="s">
        <v>22362</v>
      </c>
      <c r="D894" s="1526" t="s">
        <v>3982</v>
      </c>
      <c r="E894" s="1552">
        <v>12752.74</v>
      </c>
      <c r="F894" s="1546"/>
      <c r="G894" s="1546">
        <v>705383</v>
      </c>
      <c r="H894" s="1546" t="str">
        <f t="shared" si="13"/>
        <v>CORPO DE BTCC 2,50 X 2,50 M - MOLDADO NO LOCAL - ALTURA DO ATERRO 10,00 A 12,50 M - AREIA EXTRAÍDA E BRITA PRODUZIDA</v>
      </c>
    </row>
    <row r="895" spans="2:8">
      <c r="B895" s="1528">
        <v>705386</v>
      </c>
      <c r="C895" s="1529" t="s">
        <v>22363</v>
      </c>
      <c r="D895" s="1528" t="s">
        <v>3982</v>
      </c>
      <c r="E895" s="1551">
        <v>14851.37</v>
      </c>
      <c r="F895" s="1546"/>
      <c r="G895" s="1546">
        <v>705386</v>
      </c>
      <c r="H895" s="1546" t="str">
        <f t="shared" si="13"/>
        <v>CORPO DE BTCC 2,50 X 2,50 M - MOLDADO NO LOCAL - ALTURA DO ATERRO 12,50 A 15,00 M - AREIA E BRITA COMERCIAIS</v>
      </c>
    </row>
    <row r="896" spans="2:8">
      <c r="B896" s="1526">
        <v>705385</v>
      </c>
      <c r="C896" s="1523" t="s">
        <v>22364</v>
      </c>
      <c r="D896" s="1526" t="s">
        <v>3982</v>
      </c>
      <c r="E896" s="1552">
        <v>13976.77</v>
      </c>
      <c r="F896" s="1546"/>
      <c r="G896" s="1546">
        <v>705385</v>
      </c>
      <c r="H896" s="1546" t="str">
        <f t="shared" si="13"/>
        <v>CORPO DE BTCC 2,50 X 2,50 M - MOLDADO NO LOCAL - ALTURA DO ATERRO 12,50 A 15,00 M - AREIA EXTRAÍDA E BRITA PRODUZIDA</v>
      </c>
    </row>
    <row r="897" spans="2:8">
      <c r="B897" s="1528">
        <v>705378</v>
      </c>
      <c r="C897" s="1529" t="s">
        <v>22365</v>
      </c>
      <c r="D897" s="1528" t="s">
        <v>3982</v>
      </c>
      <c r="E897" s="1551">
        <v>9875.57</v>
      </c>
      <c r="F897" s="1546"/>
      <c r="G897" s="1546">
        <v>705378</v>
      </c>
      <c r="H897" s="1546" t="str">
        <f t="shared" si="13"/>
        <v>CORPO DE BTCC 2,50 X 2,50 M - MOLDADO NO LOCAL - ALTURA DO ATERRO 2,50 A 5,00 M - AREIA E BRITA COMERCIAIS</v>
      </c>
    </row>
    <row r="898" spans="2:8">
      <c r="B898" s="1526">
        <v>705377</v>
      </c>
      <c r="C898" s="1523" t="s">
        <v>22366</v>
      </c>
      <c r="D898" s="1526" t="s">
        <v>3982</v>
      </c>
      <c r="E898" s="1552">
        <v>9155.44</v>
      </c>
      <c r="F898" s="1546"/>
      <c r="G898" s="1546">
        <v>705377</v>
      </c>
      <c r="H898" s="1546" t="str">
        <f t="shared" si="13"/>
        <v>CORPO DE BTCC 2,50 X 2,50 M - MOLDADO NO LOCAL - ALTURA DO ATERRO 2,50 A 5,00 M - AREIA EXTRAÍDA E BRITA PRODUZIDA</v>
      </c>
    </row>
    <row r="899" spans="2:8">
      <c r="B899" s="1528">
        <v>705380</v>
      </c>
      <c r="C899" s="1529" t="s">
        <v>22367</v>
      </c>
      <c r="D899" s="1528" t="s">
        <v>3982</v>
      </c>
      <c r="E899" s="1551">
        <v>11454.44</v>
      </c>
      <c r="F899" s="1546"/>
      <c r="G899" s="1546">
        <v>705380</v>
      </c>
      <c r="H899" s="1546" t="str">
        <f t="shared" ref="H899:H962" si="14">UPPER(C899)</f>
        <v>CORPO DE BTCC 2,50 X 2,50 M - MOLDADO NO LOCAL - ALTURA DO ATERRO 5,00 A 7,50 M - AREIA E BRITA COMERCIAIS</v>
      </c>
    </row>
    <row r="900" spans="2:8">
      <c r="B900" s="1526">
        <v>705379</v>
      </c>
      <c r="C900" s="1523" t="s">
        <v>22368</v>
      </c>
      <c r="D900" s="1526" t="s">
        <v>3982</v>
      </c>
      <c r="E900" s="1552">
        <v>10734.31</v>
      </c>
      <c r="F900" s="1546"/>
      <c r="G900" s="1546">
        <v>705379</v>
      </c>
      <c r="H900" s="1546" t="str">
        <f t="shared" si="14"/>
        <v>CORPO DE BTCC 2,50 X 2,50 M - MOLDADO NO LOCAL - ALTURA DO ATERRO 5,00 A 7,50 M - AREIA EXTRAÍDA E BRITA PRODUZIDA</v>
      </c>
    </row>
    <row r="901" spans="2:8">
      <c r="B901" s="1528">
        <v>705382</v>
      </c>
      <c r="C901" s="1529" t="s">
        <v>22369</v>
      </c>
      <c r="D901" s="1528" t="s">
        <v>3982</v>
      </c>
      <c r="E901" s="1551">
        <v>12608.82</v>
      </c>
      <c r="F901" s="1546"/>
      <c r="G901" s="1546">
        <v>705382</v>
      </c>
      <c r="H901" s="1546" t="str">
        <f t="shared" si="14"/>
        <v>CORPO DE BTCC 2,50 X 2,50 M - MOLDADO NO LOCAL - ALTURA DO ATERRO 7,50 A 10,00 M - AREIA E BRITA COMERCIAIS</v>
      </c>
    </row>
    <row r="902" spans="2:8">
      <c r="B902" s="1526">
        <v>705381</v>
      </c>
      <c r="C902" s="1523" t="s">
        <v>22370</v>
      </c>
      <c r="D902" s="1526" t="s">
        <v>3982</v>
      </c>
      <c r="E902" s="1552">
        <v>11734.22</v>
      </c>
      <c r="F902" s="1546"/>
      <c r="G902" s="1546">
        <v>705381</v>
      </c>
      <c r="H902" s="1546" t="str">
        <f t="shared" si="14"/>
        <v>CORPO DE BTCC 2,50 X 2,50 M - MOLDADO NO LOCAL - ALTURA DO ATERRO 7,50 A 10,00 M - AREIA EXTRAÍDA E BRITA PRODUZIDA</v>
      </c>
    </row>
    <row r="903" spans="2:8">
      <c r="B903" s="1528">
        <v>705388</v>
      </c>
      <c r="C903" s="1529" t="s">
        <v>22371</v>
      </c>
      <c r="D903" s="1528" t="s">
        <v>3982</v>
      </c>
      <c r="E903" s="1551">
        <v>12204.66</v>
      </c>
      <c r="F903" s="1546"/>
      <c r="G903" s="1546">
        <v>705388</v>
      </c>
      <c r="H903" s="1546" t="str">
        <f t="shared" si="14"/>
        <v>CORPO DE BTCC 3,00 X 3,00 M - MOLDADO NO LOCAL - ALTURA DO ATERRO 0,00 A 1,00 M - AREIA E BRITA COMERCIAIS</v>
      </c>
    </row>
    <row r="904" spans="2:8">
      <c r="B904" s="1526">
        <v>705387</v>
      </c>
      <c r="C904" s="1523" t="s">
        <v>22372</v>
      </c>
      <c r="D904" s="1526" t="s">
        <v>3982</v>
      </c>
      <c r="E904" s="1552">
        <v>11356.88</v>
      </c>
      <c r="F904" s="1546"/>
      <c r="G904" s="1546">
        <v>705387</v>
      </c>
      <c r="H904" s="1546" t="str">
        <f t="shared" si="14"/>
        <v>CORPO DE BTCC 3,00 X 3,00 M - MOLDADO NO LOCAL - ALTURA DO ATERRO 0,00 A 1,00 M - AREIA EXTRAÍDA E BRITA PRODUZIDA</v>
      </c>
    </row>
    <row r="905" spans="2:8">
      <c r="B905" s="1528">
        <v>705389</v>
      </c>
      <c r="C905" s="1529" t="s">
        <v>22373</v>
      </c>
      <c r="D905" s="1528" t="s">
        <v>3982</v>
      </c>
      <c r="E905" s="1551">
        <v>10510.98</v>
      </c>
      <c r="F905" s="1546"/>
      <c r="G905" s="1546">
        <v>705389</v>
      </c>
      <c r="H905" s="1546" t="str">
        <f t="shared" si="14"/>
        <v>CORPO DE BTCC 3,00 X 3,00 M - MOLDADO NO LOCAL - ALTURA DO ATERRO 1,00 A 2,50 M - AREIA EXTRAÍDA E BRITA PRODUZIDA</v>
      </c>
    </row>
    <row r="906" spans="2:8">
      <c r="B906" s="1526">
        <v>705390</v>
      </c>
      <c r="C906" s="1523" t="s">
        <v>22374</v>
      </c>
      <c r="D906" s="1526" t="s">
        <v>3982</v>
      </c>
      <c r="E906" s="1552">
        <v>11358.76</v>
      </c>
      <c r="F906" s="1546"/>
      <c r="G906" s="1546">
        <v>705390</v>
      </c>
      <c r="H906" s="1546" t="str">
        <f t="shared" si="14"/>
        <v>CORPO DE BTCC 3,00 X 3,00 M - MOLDADO NO LOCAL - ALTURA DO ATERRO 1,00 A 2,50 MM - AREIA E BRITA COMERCIAIS</v>
      </c>
    </row>
    <row r="907" spans="2:8">
      <c r="B907" s="1528">
        <v>705399</v>
      </c>
      <c r="C907" s="1529" t="s">
        <v>22375</v>
      </c>
      <c r="D907" s="1528" t="s">
        <v>3982</v>
      </c>
      <c r="E907" s="1551">
        <v>18225.07</v>
      </c>
      <c r="F907" s="1546"/>
      <c r="G907" s="1546">
        <v>705399</v>
      </c>
      <c r="H907" s="1546" t="str">
        <f t="shared" si="14"/>
        <v>CORPO DE BTCC 3,00 X 3,00 M - MOLDADO NO LOCAL - ALTURA DO ATERRO 10,00 A 12,50 M - AREIA E BRITA COMERCIAIS</v>
      </c>
    </row>
    <row r="908" spans="2:8">
      <c r="B908" s="1526">
        <v>705398</v>
      </c>
      <c r="C908" s="1523" t="s">
        <v>22376</v>
      </c>
      <c r="D908" s="1526" t="s">
        <v>3982</v>
      </c>
      <c r="E908" s="1552">
        <v>16951.060000000001</v>
      </c>
      <c r="F908" s="1546"/>
      <c r="G908" s="1546">
        <v>705398</v>
      </c>
      <c r="H908" s="1546" t="str">
        <f t="shared" si="14"/>
        <v>CORPO DE BTCC 3,00 X 3,00 M - MOLDADO NO LOCAL - ALTURA DO ATERRO 10,00 A 12,50 M - AREIA EXTRAÍDA E BRITA PRODUZIDA</v>
      </c>
    </row>
    <row r="909" spans="2:8">
      <c r="B909" s="1528">
        <v>705401</v>
      </c>
      <c r="C909" s="1529" t="s">
        <v>22377</v>
      </c>
      <c r="D909" s="1528" t="s">
        <v>3982</v>
      </c>
      <c r="E909" s="1551">
        <v>19882.740000000002</v>
      </c>
      <c r="F909" s="1546"/>
      <c r="G909" s="1546">
        <v>705401</v>
      </c>
      <c r="H909" s="1546" t="str">
        <f t="shared" si="14"/>
        <v>CORPO DE BTCC 3,00 X 3,00 M - MOLDADO NO LOCAL - ALTURA DO ATERRO 12,50 A 15,00 M - AREIA E BRITA COMERCIAIS</v>
      </c>
    </row>
    <row r="910" spans="2:8">
      <c r="B910" s="1526">
        <v>705400</v>
      </c>
      <c r="C910" s="1523" t="s">
        <v>22378</v>
      </c>
      <c r="D910" s="1526" t="s">
        <v>3982</v>
      </c>
      <c r="E910" s="1552">
        <v>18608.73</v>
      </c>
      <c r="F910" s="1546"/>
      <c r="G910" s="1546">
        <v>705400</v>
      </c>
      <c r="H910" s="1546" t="str">
        <f t="shared" si="14"/>
        <v>CORPO DE BTCC 3,00 X 3,00 M - MOLDADO NO LOCAL - ALTURA DO ATERRO 12,50 A 15,00 M - AREIA EXTRAÍDA E BRITA PRODUZIDA</v>
      </c>
    </row>
    <row r="911" spans="2:8">
      <c r="B911" s="1528">
        <v>705392</v>
      </c>
      <c r="C911" s="1529" t="s">
        <v>22379</v>
      </c>
      <c r="D911" s="1528" t="s">
        <v>3982</v>
      </c>
      <c r="E911" s="1551">
        <v>13043.53</v>
      </c>
      <c r="F911" s="1546"/>
      <c r="G911" s="1546">
        <v>705392</v>
      </c>
      <c r="H911" s="1546" t="str">
        <f t="shared" si="14"/>
        <v>CORPO DE BTCC 3,00 X 3,00 M - MOLDADO NO LOCAL - ALTURA DO ATERRO 2,50 A 5,00 M - AREIA E BRITA COMERCIAIS</v>
      </c>
    </row>
    <row r="912" spans="2:8">
      <c r="B912" s="1526">
        <v>705391</v>
      </c>
      <c r="C912" s="1523" t="s">
        <v>22380</v>
      </c>
      <c r="D912" s="1526" t="s">
        <v>3982</v>
      </c>
      <c r="E912" s="1552">
        <v>12014.62</v>
      </c>
      <c r="F912" s="1546"/>
      <c r="G912" s="1546">
        <v>705391</v>
      </c>
      <c r="H912" s="1546" t="str">
        <f t="shared" si="14"/>
        <v>CORPO DE BTCC 3,00 X 3,00 M - MOLDADO NO LOCAL - ALTURA DO ATERRO 2,50 A 5,00 M - AREIA EXTRAÍDA E BRITA PRODUZIDA</v>
      </c>
    </row>
    <row r="913" spans="2:8">
      <c r="B913" s="1528">
        <v>705395</v>
      </c>
      <c r="C913" s="1529" t="s">
        <v>22381</v>
      </c>
      <c r="D913" s="1528" t="s">
        <v>3982</v>
      </c>
      <c r="E913" s="1551">
        <v>15242.6</v>
      </c>
      <c r="F913" s="1546"/>
      <c r="G913" s="1546">
        <v>705395</v>
      </c>
      <c r="H913" s="1546" t="str">
        <f t="shared" si="14"/>
        <v>CORPO DE BTCC 3,00 X 3,00 M - MOLDADO NO LOCAL - ALTURA DO ATERRO 5,00 A 7,50 M - AREIA E BRITA COMERCIAIS</v>
      </c>
    </row>
    <row r="914" spans="2:8">
      <c r="B914" s="1526">
        <v>705394</v>
      </c>
      <c r="C914" s="1523" t="s">
        <v>22382</v>
      </c>
      <c r="D914" s="1526" t="s">
        <v>3982</v>
      </c>
      <c r="E914" s="1552">
        <v>14213.69</v>
      </c>
      <c r="F914" s="1546"/>
      <c r="G914" s="1546">
        <v>705394</v>
      </c>
      <c r="H914" s="1546" t="str">
        <f t="shared" si="14"/>
        <v>CORPO DE BTCC 3,00 X 3,00 M - MOLDADO NO LOCAL - ALTURA DO ATERRO 5,00 A 7,50 M - AREIA EXTRAÍDA E BRITA PRODUZIDA</v>
      </c>
    </row>
    <row r="915" spans="2:8">
      <c r="B915" s="1528">
        <v>705397</v>
      </c>
      <c r="C915" s="1529" t="s">
        <v>22383</v>
      </c>
      <c r="D915" s="1528" t="s">
        <v>3982</v>
      </c>
      <c r="E915" s="1551">
        <v>16642.53</v>
      </c>
      <c r="F915" s="1546"/>
      <c r="G915" s="1546">
        <v>705397</v>
      </c>
      <c r="H915" s="1546" t="str">
        <f t="shared" si="14"/>
        <v>CORPO DE BTCC 3,00 X 3,00 M - MOLDADO NO LOCAL - ALTURA DO ATERRO 7,50 A 10,00 M - AREIA E BRITA COMERCIAIS</v>
      </c>
    </row>
    <row r="916" spans="2:8">
      <c r="B916" s="1526">
        <v>705396</v>
      </c>
      <c r="C916" s="1523" t="s">
        <v>22384</v>
      </c>
      <c r="D916" s="1526" t="s">
        <v>3982</v>
      </c>
      <c r="E916" s="1552">
        <v>15368.52</v>
      </c>
      <c r="F916" s="1546"/>
      <c r="G916" s="1546">
        <v>705396</v>
      </c>
      <c r="H916" s="1546" t="str">
        <f t="shared" si="14"/>
        <v>CORPO DE BTCC 3,00 X 3,00 M - MOLDADO NO LOCAL - ALTURA DO ATERRO 7,50 A 10,00 M - AREIA EXTRAÍDA E BRITA PRODUZIDA</v>
      </c>
    </row>
    <row r="917" spans="2:8">
      <c r="B917" s="1528">
        <v>804213</v>
      </c>
      <c r="C917" s="1529" t="s">
        <v>22385</v>
      </c>
      <c r="D917" s="1528" t="s">
        <v>20703</v>
      </c>
      <c r="E917" s="1551">
        <v>1197.94</v>
      </c>
      <c r="F917" s="1546"/>
      <c r="G917" s="1546">
        <v>804213</v>
      </c>
      <c r="H917" s="1546" t="str">
        <f t="shared" si="14"/>
        <v>BOCA DE BDTC D = 0,80 M - ESCONSIDADE 0° - AREIA E BRITA COMERCIAIS - ALAS RETAS</v>
      </c>
    </row>
    <row r="918" spans="2:8">
      <c r="B918" s="1526">
        <v>804212</v>
      </c>
      <c r="C918" s="1523" t="s">
        <v>22386</v>
      </c>
      <c r="D918" s="1526" t="s">
        <v>20703</v>
      </c>
      <c r="E918" s="1542">
        <v>989.3</v>
      </c>
      <c r="F918" s="1546"/>
      <c r="G918" s="1546">
        <v>804212</v>
      </c>
      <c r="H918" s="1546" t="str">
        <f t="shared" si="14"/>
        <v>BOCA DE BDTC D = 0,80 M - ESCONSIDADE 0° - AREIA EXTRAÍDA E BRITA PRODUZIDA - ALAS RETAS</v>
      </c>
    </row>
    <row r="919" spans="2:8">
      <c r="B919" s="1528">
        <v>804217</v>
      </c>
      <c r="C919" s="1529" t="s">
        <v>22387</v>
      </c>
      <c r="D919" s="1528" t="s">
        <v>20703</v>
      </c>
      <c r="E919" s="1551">
        <v>1204.49</v>
      </c>
      <c r="F919" s="1546"/>
      <c r="G919" s="1546">
        <v>804217</v>
      </c>
      <c r="H919" s="1546" t="str">
        <f t="shared" si="14"/>
        <v>BOCA DE BDTC D = 0,80 M - ESCONSIDADE 10° - AREIA E BRITA COMERCIAIS - ALAS RETAS</v>
      </c>
    </row>
    <row r="920" spans="2:8">
      <c r="B920" s="1526">
        <v>804216</v>
      </c>
      <c r="C920" s="1523" t="s">
        <v>22388</v>
      </c>
      <c r="D920" s="1526" t="s">
        <v>20703</v>
      </c>
      <c r="E920" s="1542">
        <v>995.43</v>
      </c>
      <c r="F920" s="1546"/>
      <c r="G920" s="1546">
        <v>804216</v>
      </c>
      <c r="H920" s="1546" t="str">
        <f t="shared" si="14"/>
        <v>BOCA DE BDTC D = 0,80 M - ESCONSIDADE 10° - AREIA EXTRAÍDA E BRITA PRODUZIDA - ALAS RETAS</v>
      </c>
    </row>
    <row r="921" spans="2:8">
      <c r="B921" s="1528">
        <v>804219</v>
      </c>
      <c r="C921" s="1529" t="s">
        <v>22389</v>
      </c>
      <c r="D921" s="1528" t="s">
        <v>20703</v>
      </c>
      <c r="E921" s="1551">
        <v>1212.73</v>
      </c>
      <c r="F921" s="1546"/>
      <c r="G921" s="1546">
        <v>804219</v>
      </c>
      <c r="H921" s="1546" t="str">
        <f t="shared" si="14"/>
        <v>BOCA DE BDTC D = 0,80 M - ESCONSIDADE 15° - AREIA E BRITA COMERCIAIS - ALAS RETAS</v>
      </c>
    </row>
    <row r="922" spans="2:8">
      <c r="B922" s="1526">
        <v>804218</v>
      </c>
      <c r="C922" s="1523" t="s">
        <v>22390</v>
      </c>
      <c r="D922" s="1526" t="s">
        <v>20703</v>
      </c>
      <c r="E922" s="1542">
        <v>1003.24</v>
      </c>
      <c r="F922" s="1546"/>
      <c r="G922" s="1546">
        <v>804218</v>
      </c>
      <c r="H922" s="1546" t="str">
        <f t="shared" si="14"/>
        <v>BOCA DE BDTC D = 0,80 M - ESCONSIDADE 15° - AREIA EXTRAÍDA E BRITA PRODUZIDA - ALAS RETAS</v>
      </c>
    </row>
    <row r="923" spans="2:8">
      <c r="B923" s="1528">
        <v>804221</v>
      </c>
      <c r="C923" s="1529" t="s">
        <v>22391</v>
      </c>
      <c r="D923" s="1528" t="s">
        <v>20703</v>
      </c>
      <c r="E923" s="1551">
        <v>1226.02</v>
      </c>
      <c r="F923" s="1546"/>
      <c r="G923" s="1546">
        <v>804221</v>
      </c>
      <c r="H923" s="1546" t="str">
        <f t="shared" si="14"/>
        <v>BOCA DE BDTC D = 0,80 M - ESCONSIDADE 20° - AREIA E BRITA COMERCIAIS - ALAS RETAS</v>
      </c>
    </row>
    <row r="924" spans="2:8">
      <c r="B924" s="1526">
        <v>804220</v>
      </c>
      <c r="C924" s="1523" t="s">
        <v>22392</v>
      </c>
      <c r="D924" s="1526" t="s">
        <v>20703</v>
      </c>
      <c r="E924" s="1552">
        <v>1015.78</v>
      </c>
      <c r="F924" s="1546"/>
      <c r="G924" s="1546">
        <v>804220</v>
      </c>
      <c r="H924" s="1546" t="str">
        <f t="shared" si="14"/>
        <v>BOCA DE BDTC D = 0,80 M - ESCONSIDADE 20° - AREIA EXTRAÍDA E BRITA PRODUZIDA - ALAS RETAS</v>
      </c>
    </row>
    <row r="925" spans="2:8">
      <c r="B925" s="1528">
        <v>804223</v>
      </c>
      <c r="C925" s="1529" t="s">
        <v>22393</v>
      </c>
      <c r="D925" s="1528" t="s">
        <v>20703</v>
      </c>
      <c r="E925" s="1551">
        <v>1243.42</v>
      </c>
      <c r="F925" s="1546"/>
      <c r="G925" s="1546">
        <v>804223</v>
      </c>
      <c r="H925" s="1546" t="str">
        <f t="shared" si="14"/>
        <v>BOCA DE BDTC D = 0,80 M - ESCONSIDADE 25° - AREIA E BRITA COMERCIAIS - ALAS RETAS</v>
      </c>
    </row>
    <row r="926" spans="2:8">
      <c r="B926" s="1526">
        <v>804222</v>
      </c>
      <c r="C926" s="1523" t="s">
        <v>22394</v>
      </c>
      <c r="D926" s="1526" t="s">
        <v>20703</v>
      </c>
      <c r="E926" s="1552">
        <v>1032.23</v>
      </c>
      <c r="F926" s="1546"/>
      <c r="G926" s="1546">
        <v>804222</v>
      </c>
      <c r="H926" s="1546" t="str">
        <f t="shared" si="14"/>
        <v>BOCA DE BDTC D = 0,80 M - ESCONSIDADE 25° - AREIA EXTRAÍDA E BRITA PRODUZIDA - ALAS RETAS</v>
      </c>
    </row>
    <row r="927" spans="2:8">
      <c r="B927" s="1528">
        <v>804225</v>
      </c>
      <c r="C927" s="1529" t="s">
        <v>22395</v>
      </c>
      <c r="D927" s="1528" t="s">
        <v>20703</v>
      </c>
      <c r="E927" s="1551">
        <v>1266.26</v>
      </c>
      <c r="F927" s="1546"/>
      <c r="G927" s="1546">
        <v>804225</v>
      </c>
      <c r="H927" s="1546" t="str">
        <f t="shared" si="14"/>
        <v>BOCA DE BDTC D = 0,80 M - ESCONSIDADE 30° - AREIA E BRITA COMERCIAIS - ALAS RETAS</v>
      </c>
    </row>
    <row r="928" spans="2:8">
      <c r="B928" s="1526">
        <v>804224</v>
      </c>
      <c r="C928" s="1523" t="s">
        <v>22396</v>
      </c>
      <c r="D928" s="1526" t="s">
        <v>20703</v>
      </c>
      <c r="E928" s="1552">
        <v>1054</v>
      </c>
      <c r="F928" s="1546"/>
      <c r="G928" s="1546">
        <v>804224</v>
      </c>
      <c r="H928" s="1546" t="str">
        <f t="shared" si="14"/>
        <v>BOCA DE BDTC D = 0,80 M - ESCONSIDADE 30° - AREIA EXTRAÍDA E BRITA PRODUZIDA - ALAS RETAS</v>
      </c>
    </row>
    <row r="929" spans="2:8">
      <c r="B929" s="1528">
        <v>804227</v>
      </c>
      <c r="C929" s="1529" t="s">
        <v>22397</v>
      </c>
      <c r="D929" s="1528" t="s">
        <v>20703</v>
      </c>
      <c r="E929" s="1551">
        <v>1297.1300000000001</v>
      </c>
      <c r="F929" s="1546"/>
      <c r="G929" s="1546">
        <v>804227</v>
      </c>
      <c r="H929" s="1546" t="str">
        <f t="shared" si="14"/>
        <v>BOCA DE BDTC D = 0,80 M - ESCONSIDADE 35° - AREIA E BRITA COMERCIAIS - ALAS RETAS</v>
      </c>
    </row>
    <row r="930" spans="2:8">
      <c r="B930" s="1526">
        <v>804226</v>
      </c>
      <c r="C930" s="1523" t="s">
        <v>22398</v>
      </c>
      <c r="D930" s="1526" t="s">
        <v>20703</v>
      </c>
      <c r="E930" s="1552">
        <v>1083.5999999999999</v>
      </c>
      <c r="F930" s="1546"/>
      <c r="G930" s="1546">
        <v>804226</v>
      </c>
      <c r="H930" s="1546" t="str">
        <f t="shared" si="14"/>
        <v>BOCA DE BDTC D = 0,80 M - ESCONSIDADE 35° - AREIA EXTRAÍDA E BRITA PRODUZIDA - ALAS RETAS</v>
      </c>
    </row>
    <row r="931" spans="2:8">
      <c r="B931" s="1528">
        <v>804229</v>
      </c>
      <c r="C931" s="1529" t="s">
        <v>22399</v>
      </c>
      <c r="D931" s="1528" t="s">
        <v>20703</v>
      </c>
      <c r="E931" s="1551">
        <v>1337.37</v>
      </c>
      <c r="F931" s="1546"/>
      <c r="G931" s="1546">
        <v>804229</v>
      </c>
      <c r="H931" s="1546" t="str">
        <f t="shared" si="14"/>
        <v>BOCA DE BDTC D = 0,80 M - ESCONSIDADE 40° - AREIA E BRITA COMERCIAIS - ALAS RETAS</v>
      </c>
    </row>
    <row r="932" spans="2:8">
      <c r="B932" s="1526">
        <v>804228</v>
      </c>
      <c r="C932" s="1523" t="s">
        <v>22400</v>
      </c>
      <c r="D932" s="1526" t="s">
        <v>20703</v>
      </c>
      <c r="E932" s="1552">
        <v>1122.44</v>
      </c>
      <c r="F932" s="1546"/>
      <c r="G932" s="1546">
        <v>804228</v>
      </c>
      <c r="H932" s="1546" t="str">
        <f t="shared" si="14"/>
        <v>BOCA DE BDTC D = 0,80 M - ESCONSIDADE 40° - AREIA EXTRAÍDA E BRITA PRODUZIDA - ALAS RETAS</v>
      </c>
    </row>
    <row r="933" spans="2:8">
      <c r="B933" s="1528">
        <v>804231</v>
      </c>
      <c r="C933" s="1529" t="s">
        <v>22401</v>
      </c>
      <c r="D933" s="1528" t="s">
        <v>20703</v>
      </c>
      <c r="E933" s="1551">
        <v>1392.38</v>
      </c>
      <c r="F933" s="1546"/>
      <c r="G933" s="1546">
        <v>804231</v>
      </c>
      <c r="H933" s="1546" t="str">
        <f t="shared" si="14"/>
        <v>BOCA DE BDTC D = 0,80 M - ESCONSIDADE 45° - AREIA E BRITA COMERCIAIS - ALAS RETAS</v>
      </c>
    </row>
    <row r="934" spans="2:8">
      <c r="B934" s="1526">
        <v>804230</v>
      </c>
      <c r="C934" s="1523" t="s">
        <v>22402</v>
      </c>
      <c r="D934" s="1526" t="s">
        <v>20703</v>
      </c>
      <c r="E934" s="1552">
        <v>1175.8499999999999</v>
      </c>
      <c r="F934" s="1546"/>
      <c r="G934" s="1546">
        <v>804230</v>
      </c>
      <c r="H934" s="1546" t="str">
        <f t="shared" si="14"/>
        <v>BOCA DE BDTC D = 0,80 M - ESCONSIDADE 45° - AREIA EXTRAÍDA E BRITA PRODUZIDA - ALAS RETAS</v>
      </c>
    </row>
    <row r="935" spans="2:8">
      <c r="B935" s="1528">
        <v>804215</v>
      </c>
      <c r="C935" s="1529" t="s">
        <v>22403</v>
      </c>
      <c r="D935" s="1528" t="s">
        <v>20703</v>
      </c>
      <c r="E935" s="1551">
        <v>1199.43</v>
      </c>
      <c r="F935" s="1546"/>
      <c r="G935" s="1546">
        <v>804215</v>
      </c>
      <c r="H935" s="1546" t="str">
        <f t="shared" si="14"/>
        <v>BOCA DE BDTC D = 0,80 M - ESCONSIDADE 5° - AREIA E BRITA COMERCIAIS - ALAS RETAS</v>
      </c>
    </row>
    <row r="936" spans="2:8">
      <c r="B936" s="1526">
        <v>804214</v>
      </c>
      <c r="C936" s="1523" t="s">
        <v>22404</v>
      </c>
      <c r="D936" s="1526" t="s">
        <v>20703</v>
      </c>
      <c r="E936" s="1542">
        <v>990.69</v>
      </c>
      <c r="F936" s="1546"/>
      <c r="G936" s="1546">
        <v>804214</v>
      </c>
      <c r="H936" s="1546" t="str">
        <f t="shared" si="14"/>
        <v>BOCA DE BDTC D = 0,80 M - ESCONSIDADE 5° - AREIA EXTRAÍDA E BRITA PRODUZIDA - ALAS RETAS</v>
      </c>
    </row>
    <row r="937" spans="2:8">
      <c r="B937" s="1528">
        <v>804417</v>
      </c>
      <c r="C937" s="1529" t="s">
        <v>22405</v>
      </c>
      <c r="D937" s="1528" t="s">
        <v>20703</v>
      </c>
      <c r="E937" s="1551">
        <v>3100.56</v>
      </c>
      <c r="F937" s="1546"/>
      <c r="G937" s="1546">
        <v>804417</v>
      </c>
      <c r="H937" s="1546" t="str">
        <f t="shared" si="14"/>
        <v>BOCA DE BDTC D = 1,00 M - ESCONSIDADE 0° - AREIA E BRITA COMERCIAIS - ALAS ESCONSAS</v>
      </c>
    </row>
    <row r="938" spans="2:8">
      <c r="B938" s="1526">
        <v>804233</v>
      </c>
      <c r="C938" s="1523" t="s">
        <v>22406</v>
      </c>
      <c r="D938" s="1526" t="s">
        <v>20703</v>
      </c>
      <c r="E938" s="1552">
        <v>1786.49</v>
      </c>
      <c r="F938" s="1546"/>
      <c r="G938" s="1546">
        <v>804233</v>
      </c>
      <c r="H938" s="1546" t="str">
        <f t="shared" si="14"/>
        <v>BOCA DE BDTC D = 1,00 M - ESCONSIDADE 0° - AREIA E BRITA COMERCIAIS - ALAS RETAS</v>
      </c>
    </row>
    <row r="939" spans="2:8">
      <c r="B939" s="1528">
        <v>804416</v>
      </c>
      <c r="C939" s="1529" t="s">
        <v>22407</v>
      </c>
      <c r="D939" s="1528" t="s">
        <v>20703</v>
      </c>
      <c r="E939" s="1551">
        <v>2556.21</v>
      </c>
      <c r="F939" s="1546"/>
      <c r="G939" s="1546">
        <v>804416</v>
      </c>
      <c r="H939" s="1546" t="str">
        <f t="shared" si="14"/>
        <v>BOCA DE BDTC D = 1,00 M - ESCONSIDADE 0° - AREIA EXTRAÍDA E BRITA PRODUZIDA - ALAS ESCONSAS</v>
      </c>
    </row>
    <row r="940" spans="2:8">
      <c r="B940" s="1526">
        <v>804232</v>
      </c>
      <c r="C940" s="1523" t="s">
        <v>22408</v>
      </c>
      <c r="D940" s="1526" t="s">
        <v>20703</v>
      </c>
      <c r="E940" s="1552">
        <v>1462.72</v>
      </c>
      <c r="F940" s="1546"/>
      <c r="G940" s="1546">
        <v>804232</v>
      </c>
      <c r="H940" s="1546" t="str">
        <f t="shared" si="14"/>
        <v>BOCA DE BDTC D = 1,00 M - ESCONSIDADE 0° - AREIA EXTRAÍDA E BRITA PRODUZIDA - ALAS RETAS</v>
      </c>
    </row>
    <row r="941" spans="2:8">
      <c r="B941" s="1528">
        <v>804237</v>
      </c>
      <c r="C941" s="1529" t="s">
        <v>22409</v>
      </c>
      <c r="D941" s="1528" t="s">
        <v>20703</v>
      </c>
      <c r="E941" s="1551">
        <v>1796.42</v>
      </c>
      <c r="F941" s="1546"/>
      <c r="G941" s="1546">
        <v>804237</v>
      </c>
      <c r="H941" s="1546" t="str">
        <f t="shared" si="14"/>
        <v>BOCA DE BDTC D = 1,00 M - ESCONSIDADE 10° - AREIA E BRITA COMERCIAIS - ALAS RETAS</v>
      </c>
    </row>
    <row r="942" spans="2:8">
      <c r="B942" s="1526">
        <v>804236</v>
      </c>
      <c r="C942" s="1523" t="s">
        <v>22410</v>
      </c>
      <c r="D942" s="1526" t="s">
        <v>20703</v>
      </c>
      <c r="E942" s="1552">
        <v>1471.9</v>
      </c>
      <c r="F942" s="1546"/>
      <c r="G942" s="1546">
        <v>804236</v>
      </c>
      <c r="H942" s="1546" t="str">
        <f t="shared" si="14"/>
        <v>BOCA DE BDTC D = 1,00 M - ESCONSIDADE 10° - AREIA EXTRAÍDA E BRITA PRODUZIDA - ALAS RETAS</v>
      </c>
    </row>
    <row r="943" spans="2:8">
      <c r="B943" s="1528">
        <v>804419</v>
      </c>
      <c r="C943" s="1529" t="s">
        <v>22411</v>
      </c>
      <c r="D943" s="1528" t="s">
        <v>20703</v>
      </c>
      <c r="E943" s="1551">
        <v>3243.83</v>
      </c>
      <c r="F943" s="1546"/>
      <c r="G943" s="1546">
        <v>804419</v>
      </c>
      <c r="H943" s="1546" t="str">
        <f t="shared" si="14"/>
        <v>BOCA DE BDTC D = 1,00 M - ESCONSIDADE 15° - AREIA E BRITA COMERCIAIS - ALAS ESCONSAS</v>
      </c>
    </row>
    <row r="944" spans="2:8">
      <c r="B944" s="1526">
        <v>804239</v>
      </c>
      <c r="C944" s="1523" t="s">
        <v>22412</v>
      </c>
      <c r="D944" s="1526" t="s">
        <v>20703</v>
      </c>
      <c r="E944" s="1552">
        <v>1809.34</v>
      </c>
      <c r="F944" s="1546"/>
      <c r="G944" s="1546">
        <v>804239</v>
      </c>
      <c r="H944" s="1546" t="str">
        <f t="shared" si="14"/>
        <v>BOCA DE BDTC D = 1,00 M - ESCONSIDADE 15° - AREIA E BRITA COMERCIAIS - ALAS RETAS</v>
      </c>
    </row>
    <row r="945" spans="2:8">
      <c r="B945" s="1528">
        <v>804418</v>
      </c>
      <c r="C945" s="1529" t="s">
        <v>22413</v>
      </c>
      <c r="D945" s="1528" t="s">
        <v>20703</v>
      </c>
      <c r="E945" s="1551">
        <v>2673.46</v>
      </c>
      <c r="F945" s="1546"/>
      <c r="G945" s="1546">
        <v>804418</v>
      </c>
      <c r="H945" s="1546" t="str">
        <f t="shared" si="14"/>
        <v>BOCA DE BDTC D = 1,00 M - ESCONSIDADE 15° - AREIA EXTRAÍDA E BRITA PRODUZIDA - ALAS ESCONSAS</v>
      </c>
    </row>
    <row r="946" spans="2:8">
      <c r="B946" s="1526">
        <v>804238</v>
      </c>
      <c r="C946" s="1523" t="s">
        <v>22414</v>
      </c>
      <c r="D946" s="1526" t="s">
        <v>20703</v>
      </c>
      <c r="E946" s="1552">
        <v>1483.86</v>
      </c>
      <c r="F946" s="1546"/>
      <c r="G946" s="1546">
        <v>804238</v>
      </c>
      <c r="H946" s="1546" t="str">
        <f t="shared" si="14"/>
        <v>BOCA DE BDTC D = 1,00 M - ESCONSIDADE 15° - AREIA EXTRAÍDA E BRITA PRODUZIDA - ALAS RETAS</v>
      </c>
    </row>
    <row r="947" spans="2:8">
      <c r="B947" s="1528">
        <v>804241</v>
      </c>
      <c r="C947" s="1529" t="s">
        <v>22415</v>
      </c>
      <c r="D947" s="1528" t="s">
        <v>20703</v>
      </c>
      <c r="E947" s="1551">
        <v>1827.87</v>
      </c>
      <c r="F947" s="1546"/>
      <c r="G947" s="1546">
        <v>804241</v>
      </c>
      <c r="H947" s="1546" t="str">
        <f t="shared" si="14"/>
        <v>BOCA DE BDTC D = 1,00 M - ESCONSIDADE 20° - AREIA E BRITA COMERCIAIS - ALAS RETAS</v>
      </c>
    </row>
    <row r="948" spans="2:8">
      <c r="B948" s="1526">
        <v>804240</v>
      </c>
      <c r="C948" s="1523" t="s">
        <v>22416</v>
      </c>
      <c r="D948" s="1526" t="s">
        <v>20703</v>
      </c>
      <c r="E948" s="1552">
        <v>1501.11</v>
      </c>
      <c r="F948" s="1546"/>
      <c r="G948" s="1546">
        <v>804240</v>
      </c>
      <c r="H948" s="1546" t="str">
        <f t="shared" si="14"/>
        <v>BOCA DE BDTC D = 1,00 M - ESCONSIDADE 20° - AREIA EXTRAÍDA E BRITA PRODUZIDA - ALAS RETAS</v>
      </c>
    </row>
    <row r="949" spans="2:8">
      <c r="B949" s="1528">
        <v>804243</v>
      </c>
      <c r="C949" s="1529" t="s">
        <v>22417</v>
      </c>
      <c r="D949" s="1528" t="s">
        <v>20703</v>
      </c>
      <c r="E949" s="1551">
        <v>1853.14</v>
      </c>
      <c r="F949" s="1546"/>
      <c r="G949" s="1546">
        <v>804243</v>
      </c>
      <c r="H949" s="1546" t="str">
        <f t="shared" si="14"/>
        <v>BOCA DE BDTC D = 1,00 M - ESCONSIDADE 25° - AREIA E BRITA COMERCIAIS - ALAS RETAS</v>
      </c>
    </row>
    <row r="950" spans="2:8">
      <c r="B950" s="1526">
        <v>804242</v>
      </c>
      <c r="C950" s="1523" t="s">
        <v>22418</v>
      </c>
      <c r="D950" s="1526" t="s">
        <v>20703</v>
      </c>
      <c r="E950" s="1552">
        <v>1524.78</v>
      </c>
      <c r="F950" s="1546"/>
      <c r="G950" s="1546">
        <v>804242</v>
      </c>
      <c r="H950" s="1546" t="str">
        <f t="shared" si="14"/>
        <v>BOCA DE BDTC D = 1,00 M - ESCONSIDADE 25° - AREIA EXTRAÍDA E BRITA PRODUZIDA - ALAS RETAS</v>
      </c>
    </row>
    <row r="951" spans="2:8">
      <c r="B951" s="1528">
        <v>804421</v>
      </c>
      <c r="C951" s="1529" t="s">
        <v>22419</v>
      </c>
      <c r="D951" s="1528" t="s">
        <v>20703</v>
      </c>
      <c r="E951" s="1551">
        <v>3620.55</v>
      </c>
      <c r="F951" s="1546"/>
      <c r="G951" s="1546">
        <v>804421</v>
      </c>
      <c r="H951" s="1546" t="str">
        <f t="shared" si="14"/>
        <v>BOCA DE BDTC D = 1,00 M - ESCONSIDADE 30° - AREIA E BRITA COMERCIAIS - ALAS ESCONSAS</v>
      </c>
    </row>
    <row r="952" spans="2:8">
      <c r="B952" s="1526">
        <v>804245</v>
      </c>
      <c r="C952" s="1523" t="s">
        <v>22420</v>
      </c>
      <c r="D952" s="1526" t="s">
        <v>20703</v>
      </c>
      <c r="E952" s="1552">
        <v>1887.21</v>
      </c>
      <c r="F952" s="1546"/>
      <c r="G952" s="1546">
        <v>804245</v>
      </c>
      <c r="H952" s="1546" t="str">
        <f t="shared" si="14"/>
        <v>BOCA DE BDTC D = 1,00 M - ESCONSIDADE 30° - AREIA E BRITA COMERCIAIS - ALAS RETAS</v>
      </c>
    </row>
    <row r="953" spans="2:8">
      <c r="B953" s="1528">
        <v>804420</v>
      </c>
      <c r="C953" s="1529" t="s">
        <v>22421</v>
      </c>
      <c r="D953" s="1528" t="s">
        <v>20703</v>
      </c>
      <c r="E953" s="1551">
        <v>2982.27</v>
      </c>
      <c r="F953" s="1546"/>
      <c r="G953" s="1546">
        <v>804420</v>
      </c>
      <c r="H953" s="1546" t="str">
        <f t="shared" si="14"/>
        <v>BOCA DE BDTC D = 1,00 M - ESCONSIDADE 30° - AREIA EXTRAÍDA E BRITA PRODUZIDA - ALAS ESCONSAS</v>
      </c>
    </row>
    <row r="954" spans="2:8">
      <c r="B954" s="1526">
        <v>804244</v>
      </c>
      <c r="C954" s="1523" t="s">
        <v>22422</v>
      </c>
      <c r="D954" s="1526" t="s">
        <v>20703</v>
      </c>
      <c r="E954" s="1552">
        <v>1556.83</v>
      </c>
      <c r="F954" s="1546"/>
      <c r="G954" s="1546">
        <v>804244</v>
      </c>
      <c r="H954" s="1546" t="str">
        <f t="shared" si="14"/>
        <v>BOCA DE BDTC D = 1,00 M - ESCONSIDADE 30° - AREIA EXTRAÍDA E BRITA PRODUZIDA - ALAS RETAS</v>
      </c>
    </row>
    <row r="955" spans="2:8">
      <c r="B955" s="1528">
        <v>804247</v>
      </c>
      <c r="C955" s="1529" t="s">
        <v>22423</v>
      </c>
      <c r="D955" s="1528" t="s">
        <v>20703</v>
      </c>
      <c r="E955" s="1551">
        <v>1931.57</v>
      </c>
      <c r="F955" s="1546"/>
      <c r="G955" s="1546">
        <v>804247</v>
      </c>
      <c r="H955" s="1546" t="str">
        <f t="shared" si="14"/>
        <v>BOCA DE BDTC D = 1,00 M - ESCONSIDADE 35° - AREIA E BRITA COMERCIAIS - ALAS RETAS</v>
      </c>
    </row>
    <row r="956" spans="2:8">
      <c r="B956" s="1526">
        <v>804246</v>
      </c>
      <c r="C956" s="1523" t="s">
        <v>22424</v>
      </c>
      <c r="D956" s="1526" t="s">
        <v>20703</v>
      </c>
      <c r="E956" s="1552">
        <v>1598.95</v>
      </c>
      <c r="F956" s="1546"/>
      <c r="G956" s="1546">
        <v>804246</v>
      </c>
      <c r="H956" s="1546" t="str">
        <f t="shared" si="14"/>
        <v>BOCA DE BDTC D = 1,00 M - ESCONSIDADE 35° - AREIA EXTRAÍDA E BRITA PRODUZIDA - ALAS RETAS</v>
      </c>
    </row>
    <row r="957" spans="2:8">
      <c r="B957" s="1528">
        <v>804249</v>
      </c>
      <c r="C957" s="1529" t="s">
        <v>22425</v>
      </c>
      <c r="D957" s="1528" t="s">
        <v>20703</v>
      </c>
      <c r="E957" s="1551">
        <v>1990.9</v>
      </c>
      <c r="F957" s="1546"/>
      <c r="G957" s="1546">
        <v>804249</v>
      </c>
      <c r="H957" s="1546" t="str">
        <f t="shared" si="14"/>
        <v>BOCA DE BDTC D = 1,00 M - ESCONSIDADE 40° - AREIA E BRITA COMERCIAIS - ALAS RETAS</v>
      </c>
    </row>
    <row r="958" spans="2:8">
      <c r="B958" s="1526">
        <v>804248</v>
      </c>
      <c r="C958" s="1523" t="s">
        <v>22426</v>
      </c>
      <c r="D958" s="1526" t="s">
        <v>20703</v>
      </c>
      <c r="E958" s="1552">
        <v>1655.61</v>
      </c>
      <c r="F958" s="1546"/>
      <c r="G958" s="1546">
        <v>804248</v>
      </c>
      <c r="H958" s="1546" t="str">
        <f t="shared" si="14"/>
        <v>BOCA DE BDTC D = 1,00 M - ESCONSIDADE 40° - AREIA EXTRAÍDA E BRITA PRODUZIDA - ALAS RETAS</v>
      </c>
    </row>
    <row r="959" spans="2:8">
      <c r="B959" s="1528">
        <v>804423</v>
      </c>
      <c r="C959" s="1529" t="s">
        <v>22427</v>
      </c>
      <c r="D959" s="1528" t="s">
        <v>20703</v>
      </c>
      <c r="E959" s="1551">
        <v>4485.59</v>
      </c>
      <c r="F959" s="1546"/>
      <c r="G959" s="1546">
        <v>804423</v>
      </c>
      <c r="H959" s="1546" t="str">
        <f t="shared" si="14"/>
        <v>BOCA DE BDTC D = 1,00 M - ESCONSIDADE 45° - AREIA E BRITA COMERCIAIS - ALAS ESCONSAS</v>
      </c>
    </row>
    <row r="960" spans="2:8">
      <c r="B960" s="1526">
        <v>804251</v>
      </c>
      <c r="C960" s="1523" t="s">
        <v>22428</v>
      </c>
      <c r="D960" s="1526" t="s">
        <v>20703</v>
      </c>
      <c r="E960" s="1552">
        <v>2069.6799999999998</v>
      </c>
      <c r="F960" s="1546"/>
      <c r="G960" s="1546">
        <v>804251</v>
      </c>
      <c r="H960" s="1546" t="str">
        <f t="shared" si="14"/>
        <v>BOCA DE BDTC D = 1,00 M - ESCONSIDADE 45° - AREIA E BRITA COMERCIAIS - ALAS RETAS</v>
      </c>
    </row>
    <row r="961" spans="2:8">
      <c r="B961" s="1528">
        <v>804422</v>
      </c>
      <c r="C961" s="1529" t="s">
        <v>22429</v>
      </c>
      <c r="D961" s="1528" t="s">
        <v>20703</v>
      </c>
      <c r="E961" s="1551">
        <v>3689.21</v>
      </c>
      <c r="F961" s="1546"/>
      <c r="G961" s="1546">
        <v>804422</v>
      </c>
      <c r="H961" s="1546" t="str">
        <f t="shared" si="14"/>
        <v>BOCA DE BDTC D = 1,00 M - ESCONSIDADE 45° - AREIA EXTRAÍDA E BRITA PRODUZIDA - ALAS ESCONSAS</v>
      </c>
    </row>
    <row r="962" spans="2:8">
      <c r="B962" s="1526">
        <v>804250</v>
      </c>
      <c r="C962" s="1523" t="s">
        <v>22430</v>
      </c>
      <c r="D962" s="1526" t="s">
        <v>20703</v>
      </c>
      <c r="E962" s="1552">
        <v>1731.62</v>
      </c>
      <c r="F962" s="1546"/>
      <c r="G962" s="1546">
        <v>804250</v>
      </c>
      <c r="H962" s="1546" t="str">
        <f t="shared" si="14"/>
        <v>BOCA DE BDTC D = 1,00 M - ESCONSIDADE 45° - AREIA EXTRAÍDA E BRITA PRODUZIDA - ALAS RETAS</v>
      </c>
    </row>
    <row r="963" spans="2:8">
      <c r="B963" s="1528">
        <v>804235</v>
      </c>
      <c r="C963" s="1529" t="s">
        <v>22431</v>
      </c>
      <c r="D963" s="1528" t="s">
        <v>20703</v>
      </c>
      <c r="E963" s="1551">
        <v>1788.93</v>
      </c>
      <c r="F963" s="1546"/>
      <c r="G963" s="1546">
        <v>804235</v>
      </c>
      <c r="H963" s="1546" t="str">
        <f t="shared" ref="H963:H1026" si="15">UPPER(C963)</f>
        <v>BOCA DE BDTC D = 1,00 M - ESCONSIDADE 5° - AREIA E BRITA COMERCIAIS - ALAS RETAS</v>
      </c>
    </row>
    <row r="964" spans="2:8">
      <c r="B964" s="1526">
        <v>804234</v>
      </c>
      <c r="C964" s="1523" t="s">
        <v>22432</v>
      </c>
      <c r="D964" s="1526" t="s">
        <v>20703</v>
      </c>
      <c r="E964" s="1552">
        <v>1464.94</v>
      </c>
      <c r="F964" s="1546"/>
      <c r="G964" s="1546">
        <v>804234</v>
      </c>
      <c r="H964" s="1546" t="str">
        <f t="shared" si="15"/>
        <v>BOCA DE BDTC D = 1,00 M - ESCONSIDADE 5° - AREIA EXTRAÍDA E BRITA PRODUZIDA - ALAS RETAS</v>
      </c>
    </row>
    <row r="965" spans="2:8">
      <c r="B965" s="1528">
        <v>804425</v>
      </c>
      <c r="C965" s="1529" t="s">
        <v>22433</v>
      </c>
      <c r="D965" s="1528" t="s">
        <v>20703</v>
      </c>
      <c r="E965" s="1551">
        <v>4520.08</v>
      </c>
      <c r="F965" s="1546"/>
      <c r="G965" s="1546">
        <v>804425</v>
      </c>
      <c r="H965" s="1546" t="str">
        <f t="shared" si="15"/>
        <v>BOCA DE BDTC D = 1,20 M - ESCONSIDADE 0° - AREIA E BRITA COMERCIAIS - ALAS ESCONSAS</v>
      </c>
    </row>
    <row r="966" spans="2:8">
      <c r="B966" s="1526">
        <v>804253</v>
      </c>
      <c r="C966" s="1523" t="s">
        <v>22434</v>
      </c>
      <c r="D966" s="1526" t="s">
        <v>20703</v>
      </c>
      <c r="E966" s="1552">
        <v>2492.7600000000002</v>
      </c>
      <c r="F966" s="1546"/>
      <c r="G966" s="1546">
        <v>804253</v>
      </c>
      <c r="H966" s="1546" t="str">
        <f t="shared" si="15"/>
        <v>BOCA DE BDTC D = 1,20 M - ESCONSIDADE 0° - AREIA E BRITA COMERCIAIS - ALAS RETAS</v>
      </c>
    </row>
    <row r="967" spans="2:8">
      <c r="B967" s="1528">
        <v>804424</v>
      </c>
      <c r="C967" s="1529" t="s">
        <v>22435</v>
      </c>
      <c r="D967" s="1528" t="s">
        <v>20703</v>
      </c>
      <c r="E967" s="1551">
        <v>3679.04</v>
      </c>
      <c r="F967" s="1546"/>
      <c r="G967" s="1546">
        <v>804424</v>
      </c>
      <c r="H967" s="1546" t="str">
        <f t="shared" si="15"/>
        <v>BOCA DE BDTC D = 1,20 M - ESCONSIDADE 0° - AREIA EXTRAÍDA E BRITA PRODUZIDA - ALAS ESCONSAS</v>
      </c>
    </row>
    <row r="968" spans="2:8">
      <c r="B968" s="1526">
        <v>804252</v>
      </c>
      <c r="C968" s="1523" t="s">
        <v>22436</v>
      </c>
      <c r="D968" s="1526" t="s">
        <v>20703</v>
      </c>
      <c r="E968" s="1552">
        <v>2022.83</v>
      </c>
      <c r="F968" s="1546"/>
      <c r="G968" s="1546">
        <v>804252</v>
      </c>
      <c r="H968" s="1546" t="str">
        <f t="shared" si="15"/>
        <v>BOCA DE BDTC D = 1,20 M - ESCONSIDADE 0° - AREIA EXTRAÍDA E BRITA PRODUZIDA - ALAS RETAS</v>
      </c>
    </row>
    <row r="969" spans="2:8">
      <c r="B969" s="1528">
        <v>804257</v>
      </c>
      <c r="C969" s="1529" t="s">
        <v>22437</v>
      </c>
      <c r="D969" s="1528" t="s">
        <v>20703</v>
      </c>
      <c r="E969" s="1551">
        <v>2507.56</v>
      </c>
      <c r="F969" s="1546"/>
      <c r="G969" s="1546">
        <v>804257</v>
      </c>
      <c r="H969" s="1546" t="str">
        <f t="shared" si="15"/>
        <v>BOCA DE BDTC D = 1,20 M - ESCONSIDADE 10° - AREIA E BRITA COMERCIAIS - ALAS RETAS</v>
      </c>
    </row>
    <row r="970" spans="2:8">
      <c r="B970" s="1526">
        <v>804256</v>
      </c>
      <c r="C970" s="1523" t="s">
        <v>22438</v>
      </c>
      <c r="D970" s="1526" t="s">
        <v>20703</v>
      </c>
      <c r="E970" s="1552">
        <v>2036.13</v>
      </c>
      <c r="F970" s="1546"/>
      <c r="G970" s="1546">
        <v>804256</v>
      </c>
      <c r="H970" s="1546" t="str">
        <f t="shared" si="15"/>
        <v>BOCA DE BDTC D = 1,20 M - ESCONSIDADE 10° - AREIA EXTRAÍDA E BRITA PRODUZIDA - ALAS RETAS</v>
      </c>
    </row>
    <row r="971" spans="2:8">
      <c r="B971" s="1528">
        <v>804427</v>
      </c>
      <c r="C971" s="1529" t="s">
        <v>22439</v>
      </c>
      <c r="D971" s="1528" t="s">
        <v>20703</v>
      </c>
      <c r="E971" s="1551">
        <v>4739.8900000000003</v>
      </c>
      <c r="F971" s="1546"/>
      <c r="G971" s="1546">
        <v>804427</v>
      </c>
      <c r="H971" s="1546" t="str">
        <f t="shared" si="15"/>
        <v>BOCA DE BDTC D = 1,20 M - ESCONSIDADE 15° - AREIA E BRITA COMERCIAIS - ALAS ESCONSAS</v>
      </c>
    </row>
    <row r="972" spans="2:8">
      <c r="B972" s="1526">
        <v>804259</v>
      </c>
      <c r="C972" s="1523" t="s">
        <v>22440</v>
      </c>
      <c r="D972" s="1526" t="s">
        <v>20703</v>
      </c>
      <c r="E972" s="1552">
        <v>2526.29</v>
      </c>
      <c r="F972" s="1546"/>
      <c r="G972" s="1546">
        <v>804259</v>
      </c>
      <c r="H972" s="1546" t="str">
        <f t="shared" si="15"/>
        <v>BOCA DE BDTC D = 1,20 M - ESCONSIDADE 15° - AREIA E BRITA COMERCIAIS - ALAS RETAS</v>
      </c>
    </row>
    <row r="973" spans="2:8">
      <c r="B973" s="1528">
        <v>804426</v>
      </c>
      <c r="C973" s="1529" t="s">
        <v>22441</v>
      </c>
      <c r="D973" s="1528" t="s">
        <v>20703</v>
      </c>
      <c r="E973" s="1551">
        <v>3856.2</v>
      </c>
      <c r="F973" s="1546"/>
      <c r="G973" s="1546">
        <v>804426</v>
      </c>
      <c r="H973" s="1546" t="str">
        <f t="shared" si="15"/>
        <v>BOCA DE BDTC D = 1,20 M - ESCONSIDADE 15° - AREIA EXTRAÍDA E BRITA PRODUZIDA - ALAS ESCONSAS</v>
      </c>
    </row>
    <row r="974" spans="2:8">
      <c r="B974" s="1526">
        <v>804258</v>
      </c>
      <c r="C974" s="1523" t="s">
        <v>22442</v>
      </c>
      <c r="D974" s="1526" t="s">
        <v>20703</v>
      </c>
      <c r="E974" s="1552">
        <v>2053.0500000000002</v>
      </c>
      <c r="F974" s="1546"/>
      <c r="G974" s="1546">
        <v>804258</v>
      </c>
      <c r="H974" s="1546" t="str">
        <f t="shared" si="15"/>
        <v>BOCA DE BDTC D = 1,20 M - ESCONSIDADE 15° - AREIA EXTRAÍDA E BRITA PRODUZIDA - ALAS RETAS</v>
      </c>
    </row>
    <row r="975" spans="2:8">
      <c r="B975" s="1528">
        <v>804261</v>
      </c>
      <c r="C975" s="1529" t="s">
        <v>22443</v>
      </c>
      <c r="D975" s="1528" t="s">
        <v>20703</v>
      </c>
      <c r="E975" s="1551">
        <v>2553.8200000000002</v>
      </c>
      <c r="F975" s="1546"/>
      <c r="G975" s="1546">
        <v>804261</v>
      </c>
      <c r="H975" s="1546" t="str">
        <f t="shared" si="15"/>
        <v>BOCA DE BDTC D = 1,20 M - ESCONSIDADE 20° - AREIA E BRITA COMERCIAIS - ALAS RETAS</v>
      </c>
    </row>
    <row r="976" spans="2:8">
      <c r="B976" s="1526">
        <v>804260</v>
      </c>
      <c r="C976" s="1523" t="s">
        <v>22444</v>
      </c>
      <c r="D976" s="1526" t="s">
        <v>20703</v>
      </c>
      <c r="E976" s="1552">
        <v>2078.02</v>
      </c>
      <c r="F976" s="1546"/>
      <c r="G976" s="1546">
        <v>804260</v>
      </c>
      <c r="H976" s="1546" t="str">
        <f t="shared" si="15"/>
        <v>BOCA DE BDTC D = 1,20 M - ESCONSIDADE 20° - AREIA EXTRAÍDA E BRITA PRODUZIDA - ALAS RETAS</v>
      </c>
    </row>
    <row r="977" spans="2:8">
      <c r="B977" s="1528">
        <v>804263</v>
      </c>
      <c r="C977" s="1529" t="s">
        <v>22445</v>
      </c>
      <c r="D977" s="1528" t="s">
        <v>20703</v>
      </c>
      <c r="E977" s="1551">
        <v>2591.27</v>
      </c>
      <c r="F977" s="1546"/>
      <c r="G977" s="1546">
        <v>804263</v>
      </c>
      <c r="H977" s="1546" t="str">
        <f t="shared" si="15"/>
        <v>BOCA DE BDTC D = 1,20 M - ESCONSIDADE 25° - AREIA E BRITA COMERCIAIS - ALAS RETAS</v>
      </c>
    </row>
    <row r="978" spans="2:8">
      <c r="B978" s="1526">
        <v>804262</v>
      </c>
      <c r="C978" s="1523" t="s">
        <v>22446</v>
      </c>
      <c r="D978" s="1526" t="s">
        <v>20703</v>
      </c>
      <c r="E978" s="1552">
        <v>2112.17</v>
      </c>
      <c r="F978" s="1546"/>
      <c r="G978" s="1546">
        <v>804262</v>
      </c>
      <c r="H978" s="1546" t="str">
        <f t="shared" si="15"/>
        <v>BOCA DE BDTC D = 1,20 M - ESCONSIDADE 25° - AREIA EXTRAÍDA E BRITA PRODUZIDA - ALAS RETAS</v>
      </c>
    </row>
    <row r="979" spans="2:8">
      <c r="B979" s="1528">
        <v>804429</v>
      </c>
      <c r="C979" s="1529" t="s">
        <v>22447</v>
      </c>
      <c r="D979" s="1528" t="s">
        <v>20703</v>
      </c>
      <c r="E979" s="1551">
        <v>5292.41</v>
      </c>
      <c r="F979" s="1546"/>
      <c r="G979" s="1546">
        <v>804429</v>
      </c>
      <c r="H979" s="1546" t="str">
        <f t="shared" si="15"/>
        <v>BOCA DE BDTC D = 1,20 M - ESCONSIDADE 30° - AREIA E BRITA COMERCIAIS - ALAS ESCONSAS</v>
      </c>
    </row>
    <row r="980" spans="2:8">
      <c r="B980" s="1526">
        <v>804265</v>
      </c>
      <c r="C980" s="1523" t="s">
        <v>22448</v>
      </c>
      <c r="D980" s="1526" t="s">
        <v>20703</v>
      </c>
      <c r="E980" s="1552">
        <v>2641.08</v>
      </c>
      <c r="F980" s="1546"/>
      <c r="G980" s="1546">
        <v>804265</v>
      </c>
      <c r="H980" s="1546" t="str">
        <f t="shared" si="15"/>
        <v>BOCA DE BDTC D = 1,20 M - ESCONSIDADE 30° - AREIA E BRITA COMERCIAIS - ALAS RETAS</v>
      </c>
    </row>
    <row r="981" spans="2:8">
      <c r="B981" s="1528">
        <v>804428</v>
      </c>
      <c r="C981" s="1529" t="s">
        <v>22449</v>
      </c>
      <c r="D981" s="1528" t="s">
        <v>20703</v>
      </c>
      <c r="E981" s="1551">
        <v>4302.54</v>
      </c>
      <c r="F981" s="1546"/>
      <c r="G981" s="1546">
        <v>804428</v>
      </c>
      <c r="H981" s="1546" t="str">
        <f t="shared" si="15"/>
        <v>BOCA DE BDTC D = 1,20 M - ESCONSIDADE 30° - AREIA EXTRAÍDA E BRITA PRODUZIDA - ALAS ESCONSAS</v>
      </c>
    </row>
    <row r="982" spans="2:8">
      <c r="B982" s="1526">
        <v>804264</v>
      </c>
      <c r="C982" s="1523" t="s">
        <v>22450</v>
      </c>
      <c r="D982" s="1526" t="s">
        <v>20703</v>
      </c>
      <c r="E982" s="1552">
        <v>2158.0300000000002</v>
      </c>
      <c r="F982" s="1546"/>
      <c r="G982" s="1546">
        <v>804264</v>
      </c>
      <c r="H982" s="1546" t="str">
        <f t="shared" si="15"/>
        <v>BOCA DE BDTC D = 1,20 M - ESCONSIDADE 30° - AREIA EXTRAÍDA E BRITA PRODUZIDA - ALAS RETAS</v>
      </c>
    </row>
    <row r="983" spans="2:8">
      <c r="B983" s="1528">
        <v>804267</v>
      </c>
      <c r="C983" s="1529" t="s">
        <v>22451</v>
      </c>
      <c r="D983" s="1528" t="s">
        <v>20703</v>
      </c>
      <c r="E983" s="1551">
        <v>2704.55</v>
      </c>
      <c r="F983" s="1546"/>
      <c r="G983" s="1546">
        <v>804267</v>
      </c>
      <c r="H983" s="1546" t="str">
        <f t="shared" si="15"/>
        <v>BOCA DE BDTC D = 1,20 M - ESCONSIDADE 35° - AREIA E BRITA COMERCIAIS - ALAS RETAS</v>
      </c>
    </row>
    <row r="984" spans="2:8">
      <c r="B984" s="1526">
        <v>804266</v>
      </c>
      <c r="C984" s="1523" t="s">
        <v>22452</v>
      </c>
      <c r="D984" s="1526" t="s">
        <v>20703</v>
      </c>
      <c r="E984" s="1552">
        <v>2217.02</v>
      </c>
      <c r="F984" s="1546"/>
      <c r="G984" s="1546">
        <v>804266</v>
      </c>
      <c r="H984" s="1546" t="str">
        <f t="shared" si="15"/>
        <v>BOCA DE BDTC D = 1,20 M - ESCONSIDADE 35° - AREIA EXTRAÍDA E BRITA PRODUZIDA - ALAS RETAS</v>
      </c>
    </row>
    <row r="985" spans="2:8">
      <c r="B985" s="1528">
        <v>804269</v>
      </c>
      <c r="C985" s="1529" t="s">
        <v>22453</v>
      </c>
      <c r="D985" s="1528" t="s">
        <v>20703</v>
      </c>
      <c r="E985" s="1551">
        <v>2788.6</v>
      </c>
      <c r="F985" s="1546"/>
      <c r="G985" s="1546">
        <v>804269</v>
      </c>
      <c r="H985" s="1546" t="str">
        <f t="shared" si="15"/>
        <v>BOCA DE BDTC D = 1,20 M - ESCONSIDADE 40° - AREIA E BRITA COMERCIAIS - ALAS RETAS</v>
      </c>
    </row>
    <row r="986" spans="2:8">
      <c r="B986" s="1526">
        <v>804268</v>
      </c>
      <c r="C986" s="1523" t="s">
        <v>22454</v>
      </c>
      <c r="D986" s="1526" t="s">
        <v>20703</v>
      </c>
      <c r="E986" s="1552">
        <v>2295.85</v>
      </c>
      <c r="F986" s="1546"/>
      <c r="G986" s="1546">
        <v>804268</v>
      </c>
      <c r="H986" s="1546" t="str">
        <f t="shared" si="15"/>
        <v>BOCA DE BDTC D = 1,20 M - ESCONSIDADE 40° - AREIA EXTRAÍDA E BRITA PRODUZIDA - ALAS RETAS</v>
      </c>
    </row>
    <row r="987" spans="2:8">
      <c r="B987" s="1528">
        <v>804431</v>
      </c>
      <c r="C987" s="1529" t="s">
        <v>22455</v>
      </c>
      <c r="D987" s="1528" t="s">
        <v>20703</v>
      </c>
      <c r="E987" s="1551">
        <v>6567.4</v>
      </c>
      <c r="F987" s="1546"/>
      <c r="G987" s="1546">
        <v>804431</v>
      </c>
      <c r="H987" s="1546" t="str">
        <f t="shared" si="15"/>
        <v>BOCA DE BDTC D = 1,20 M - ESCONSIDADE 45° - AREIA E BRITA COMERCIAIS - ALAS ESCONSAS</v>
      </c>
    </row>
    <row r="988" spans="2:8">
      <c r="B988" s="1526">
        <v>804271</v>
      </c>
      <c r="C988" s="1523" t="s">
        <v>22456</v>
      </c>
      <c r="D988" s="1526" t="s">
        <v>20703</v>
      </c>
      <c r="E988" s="1552">
        <v>2900.34</v>
      </c>
      <c r="F988" s="1546"/>
      <c r="G988" s="1546">
        <v>804271</v>
      </c>
      <c r="H988" s="1546" t="str">
        <f t="shared" si="15"/>
        <v>BOCA DE BDTC D = 1,20 M - ESCONSIDADE 45° - AREIA E BRITA COMERCIAIS - ALAS RETAS</v>
      </c>
    </row>
    <row r="989" spans="2:8">
      <c r="B989" s="1528">
        <v>804430</v>
      </c>
      <c r="C989" s="1529" t="s">
        <v>22457</v>
      </c>
      <c r="D989" s="1528" t="s">
        <v>20703</v>
      </c>
      <c r="E989" s="1551">
        <v>5329.98</v>
      </c>
      <c r="F989" s="1546"/>
      <c r="G989" s="1546">
        <v>804430</v>
      </c>
      <c r="H989" s="1546" t="str">
        <f t="shared" si="15"/>
        <v>BOCA DE BDTC D = 1,20 M - ESCONSIDADE 45° - AREIA EXTRAÍDA E BRITA PRODUZIDA - ALAS ESCONSAS</v>
      </c>
    </row>
    <row r="990" spans="2:8">
      <c r="B990" s="1526">
        <v>804270</v>
      </c>
      <c r="C990" s="1523" t="s">
        <v>22458</v>
      </c>
      <c r="D990" s="1526" t="s">
        <v>20703</v>
      </c>
      <c r="E990" s="1552">
        <v>2401.83</v>
      </c>
      <c r="F990" s="1546"/>
      <c r="G990" s="1546">
        <v>804270</v>
      </c>
      <c r="H990" s="1546" t="str">
        <f t="shared" si="15"/>
        <v>BOCA DE BDTC D = 1,20 M - ESCONSIDADE 45° - AREIA EXTRAÍDA E BRITA PRODUZIDA - ALAS RETAS</v>
      </c>
    </row>
    <row r="991" spans="2:8">
      <c r="B991" s="1528">
        <v>804255</v>
      </c>
      <c r="C991" s="1529" t="s">
        <v>22459</v>
      </c>
      <c r="D991" s="1528" t="s">
        <v>20703</v>
      </c>
      <c r="E991" s="1551">
        <v>2496.5100000000002</v>
      </c>
      <c r="F991" s="1546"/>
      <c r="G991" s="1546">
        <v>804255</v>
      </c>
      <c r="H991" s="1546" t="str">
        <f t="shared" si="15"/>
        <v>BOCA DE BDTC D = 1,20 M - ESCONSIDADE 5° - AREIA E BRITA COMERCIAIS - ALAS RETAS</v>
      </c>
    </row>
    <row r="992" spans="2:8">
      <c r="B992" s="1526">
        <v>804254</v>
      </c>
      <c r="C992" s="1523" t="s">
        <v>22460</v>
      </c>
      <c r="D992" s="1526" t="s">
        <v>20703</v>
      </c>
      <c r="E992" s="1552">
        <v>2026.15</v>
      </c>
      <c r="F992" s="1546"/>
      <c r="G992" s="1546">
        <v>804254</v>
      </c>
      <c r="H992" s="1546" t="str">
        <f t="shared" si="15"/>
        <v>BOCA DE BDTC D = 1,20 M - ESCONSIDADE 5° - AREIA EXTRAÍDA E BRITA PRODUZIDA - ALAS RETAS</v>
      </c>
    </row>
    <row r="993" spans="2:8">
      <c r="B993" s="1528">
        <v>804433</v>
      </c>
      <c r="C993" s="1529" t="s">
        <v>22461</v>
      </c>
      <c r="D993" s="1528" t="s">
        <v>20703</v>
      </c>
      <c r="E993" s="1551">
        <v>8050.16</v>
      </c>
      <c r="F993" s="1546"/>
      <c r="G993" s="1546">
        <v>804433</v>
      </c>
      <c r="H993" s="1546" t="str">
        <f t="shared" si="15"/>
        <v>BOCA DE BDTC D = 1,50 M - ESCONSIDADE 0° - AREIA E BRITA COMERCIAIS - ALAS ESCONSAS</v>
      </c>
    </row>
    <row r="994" spans="2:8">
      <c r="B994" s="1526">
        <v>804273</v>
      </c>
      <c r="C994" s="1523" t="s">
        <v>22462</v>
      </c>
      <c r="D994" s="1526" t="s">
        <v>20703</v>
      </c>
      <c r="E994" s="1552">
        <v>4294.7</v>
      </c>
      <c r="F994" s="1546"/>
      <c r="G994" s="1546">
        <v>804273</v>
      </c>
      <c r="H994" s="1546" t="str">
        <f t="shared" si="15"/>
        <v>BOCA DE BDTC D = 1,50 M - ESCONSIDADE 0° - AREIA E BRITA COMERCIAIS - ALAS RETAS</v>
      </c>
    </row>
    <row r="995" spans="2:8">
      <c r="B995" s="1528">
        <v>804432</v>
      </c>
      <c r="C995" s="1529" t="s">
        <v>22463</v>
      </c>
      <c r="D995" s="1528" t="s">
        <v>20703</v>
      </c>
      <c r="E995" s="1551">
        <v>6436.29</v>
      </c>
      <c r="F995" s="1546"/>
      <c r="G995" s="1546">
        <v>804432</v>
      </c>
      <c r="H995" s="1546" t="str">
        <f t="shared" si="15"/>
        <v>BOCA DE BDTC D = 1,50 M - ESCONSIDADE 0° - AREIA EXTRAÍDA E BRITA PRODUZIDA - ALAS ESCONSAS</v>
      </c>
    </row>
    <row r="996" spans="2:8">
      <c r="B996" s="1526">
        <v>804272</v>
      </c>
      <c r="C996" s="1523" t="s">
        <v>22464</v>
      </c>
      <c r="D996" s="1526" t="s">
        <v>20703</v>
      </c>
      <c r="E996" s="1552">
        <v>3454.08</v>
      </c>
      <c r="F996" s="1546"/>
      <c r="G996" s="1546">
        <v>804272</v>
      </c>
      <c r="H996" s="1546" t="str">
        <f t="shared" si="15"/>
        <v>BOCA DE BDTC D = 1,50 M - ESCONSIDADE 0° - AREIA EXTRAÍDA E BRITA PRODUZIDA - ALAS RETAS</v>
      </c>
    </row>
    <row r="997" spans="2:8">
      <c r="B997" s="1528">
        <v>804277</v>
      </c>
      <c r="C997" s="1529" t="s">
        <v>22465</v>
      </c>
      <c r="D997" s="1528" t="s">
        <v>20703</v>
      </c>
      <c r="E997" s="1551">
        <v>4317.18</v>
      </c>
      <c r="F997" s="1546"/>
      <c r="G997" s="1546">
        <v>804277</v>
      </c>
      <c r="H997" s="1546" t="str">
        <f t="shared" si="15"/>
        <v>BOCA DE BDTC D = 1,50 M - ESCONSIDADE 10° - AREIA E BRITA COMERCIAIS - ALAS RETAS</v>
      </c>
    </row>
    <row r="998" spans="2:8">
      <c r="B998" s="1526">
        <v>804276</v>
      </c>
      <c r="C998" s="1523" t="s">
        <v>22466</v>
      </c>
      <c r="D998" s="1526" t="s">
        <v>20703</v>
      </c>
      <c r="E998" s="1552">
        <v>3474</v>
      </c>
      <c r="F998" s="1546"/>
      <c r="G998" s="1546">
        <v>804276</v>
      </c>
      <c r="H998" s="1546" t="str">
        <f t="shared" si="15"/>
        <v>BOCA DE BDTC D = 1,50 M - ESCONSIDADE 10° - AREIA EXTRAÍDA E BRITA PRODUZIDA - ALAS RETAS</v>
      </c>
    </row>
    <row r="999" spans="2:8">
      <c r="B999" s="1528">
        <v>804435</v>
      </c>
      <c r="C999" s="1529" t="s">
        <v>22467</v>
      </c>
      <c r="D999" s="1528" t="s">
        <v>20703</v>
      </c>
      <c r="E999" s="1551">
        <v>8450.2800000000007</v>
      </c>
      <c r="F999" s="1546"/>
      <c r="G999" s="1546">
        <v>804435</v>
      </c>
      <c r="H999" s="1546" t="str">
        <f t="shared" si="15"/>
        <v>BOCA DE BDTC D = 1,50 M - ESCONSIDADE 15° - AREIA E BRITA COMERCIAIS - ALAS ESCONSAS</v>
      </c>
    </row>
    <row r="1000" spans="2:8">
      <c r="B1000" s="1526">
        <v>804279</v>
      </c>
      <c r="C1000" s="1523" t="s">
        <v>22468</v>
      </c>
      <c r="D1000" s="1526" t="s">
        <v>20703</v>
      </c>
      <c r="E1000" s="1552">
        <v>4345.28</v>
      </c>
      <c r="F1000" s="1546"/>
      <c r="G1000" s="1546">
        <v>804279</v>
      </c>
      <c r="H1000" s="1546" t="str">
        <f t="shared" si="15"/>
        <v>BOCA DE BDTC D = 1,50 M - ESCONSIDADE 15° - AREIA E BRITA COMERCIAIS - ALAS RETAS</v>
      </c>
    </row>
    <row r="1001" spans="2:8">
      <c r="B1001" s="1528">
        <v>804434</v>
      </c>
      <c r="C1001" s="1529" t="s">
        <v>22469</v>
      </c>
      <c r="D1001" s="1528" t="s">
        <v>20703</v>
      </c>
      <c r="E1001" s="1551">
        <v>6753.9</v>
      </c>
      <c r="F1001" s="1546"/>
      <c r="G1001" s="1546">
        <v>804434</v>
      </c>
      <c r="H1001" s="1546" t="str">
        <f t="shared" si="15"/>
        <v>BOCA DE BDTC D = 1,50 M - ESCONSIDADE 15° - AREIA EXTRAÍDA E BRITA PRODUZIDA - ALAS ESCONSAS</v>
      </c>
    </row>
    <row r="1002" spans="2:8">
      <c r="B1002" s="1526">
        <v>804278</v>
      </c>
      <c r="C1002" s="1523" t="s">
        <v>22470</v>
      </c>
      <c r="D1002" s="1526" t="s">
        <v>20703</v>
      </c>
      <c r="E1002" s="1552">
        <v>3498.91</v>
      </c>
      <c r="F1002" s="1546"/>
      <c r="G1002" s="1546">
        <v>804278</v>
      </c>
      <c r="H1002" s="1546" t="str">
        <f t="shared" si="15"/>
        <v>BOCA DE BDTC D = 1,50 M - ESCONSIDADE 15° - AREIA EXTRAÍDA E BRITA PRODUZIDA - ALAS RETAS</v>
      </c>
    </row>
    <row r="1003" spans="2:8">
      <c r="B1003" s="1528">
        <v>804281</v>
      </c>
      <c r="C1003" s="1529" t="s">
        <v>22471</v>
      </c>
      <c r="D1003" s="1528" t="s">
        <v>20703</v>
      </c>
      <c r="E1003" s="1551">
        <v>4386.49</v>
      </c>
      <c r="F1003" s="1546"/>
      <c r="G1003" s="1546">
        <v>804281</v>
      </c>
      <c r="H1003" s="1546" t="str">
        <f t="shared" si="15"/>
        <v>BOCA DE BDTC D = 1,50 M - ESCONSIDADE 20° - AREIA E BRITA COMERCIAIS - ALAS RETAS</v>
      </c>
    </row>
    <row r="1004" spans="2:8">
      <c r="B1004" s="1526">
        <v>804280</v>
      </c>
      <c r="C1004" s="1523" t="s">
        <v>22472</v>
      </c>
      <c r="D1004" s="1526" t="s">
        <v>20703</v>
      </c>
      <c r="E1004" s="1552">
        <v>3535.74</v>
      </c>
      <c r="F1004" s="1546"/>
      <c r="G1004" s="1546">
        <v>804280</v>
      </c>
      <c r="H1004" s="1546" t="str">
        <f t="shared" si="15"/>
        <v>BOCA DE BDTC D = 1,50 M - ESCONSIDADE 20° - AREIA EXTRAÍDA E BRITA PRODUZIDA - ALAS RETAS</v>
      </c>
    </row>
    <row r="1005" spans="2:8">
      <c r="B1005" s="1528">
        <v>804283</v>
      </c>
      <c r="C1005" s="1529" t="s">
        <v>22473</v>
      </c>
      <c r="D1005" s="1528" t="s">
        <v>20703</v>
      </c>
      <c r="E1005" s="1551">
        <v>4442.49</v>
      </c>
      <c r="F1005" s="1546"/>
      <c r="G1005" s="1546">
        <v>804283</v>
      </c>
      <c r="H1005" s="1546" t="str">
        <f t="shared" si="15"/>
        <v>BOCA DE BDTC D = 1,50 M - ESCONSIDADE 25° - AREIA E BRITA COMERCIAIS - ALAS RETAS</v>
      </c>
    </row>
    <row r="1006" spans="2:8">
      <c r="B1006" s="1526">
        <v>804282</v>
      </c>
      <c r="C1006" s="1523" t="s">
        <v>22474</v>
      </c>
      <c r="D1006" s="1526" t="s">
        <v>20703</v>
      </c>
      <c r="E1006" s="1552">
        <v>3586.2</v>
      </c>
      <c r="F1006" s="1546"/>
      <c r="G1006" s="1546">
        <v>804282</v>
      </c>
      <c r="H1006" s="1546" t="str">
        <f t="shared" si="15"/>
        <v>BOCA DE BDTC D = 1,50 M - ESCONSIDADE 25° - AREIA EXTRAÍDA E BRITA PRODUZIDA - ALAS RETAS</v>
      </c>
    </row>
    <row r="1007" spans="2:8">
      <c r="B1007" s="1528">
        <v>804437</v>
      </c>
      <c r="C1007" s="1529" t="s">
        <v>22475</v>
      </c>
      <c r="D1007" s="1528" t="s">
        <v>20703</v>
      </c>
      <c r="E1007" s="1551">
        <v>9466.7999999999993</v>
      </c>
      <c r="F1007" s="1546"/>
      <c r="G1007" s="1546">
        <v>804437</v>
      </c>
      <c r="H1007" s="1546" t="str">
        <f t="shared" si="15"/>
        <v>BOCA DE BDTC D = 1,50 M - ESCONSIDADE 30° - AREIA E BRITA COMERCIAIS - ALAS ESCONSAS</v>
      </c>
    </row>
    <row r="1008" spans="2:8">
      <c r="B1008" s="1526">
        <v>804285</v>
      </c>
      <c r="C1008" s="1523" t="s">
        <v>22476</v>
      </c>
      <c r="D1008" s="1526" t="s">
        <v>20703</v>
      </c>
      <c r="E1008" s="1552">
        <v>4515.91</v>
      </c>
      <c r="F1008" s="1546"/>
      <c r="G1008" s="1546">
        <v>804285</v>
      </c>
      <c r="H1008" s="1546" t="str">
        <f t="shared" si="15"/>
        <v>BOCA DE BDTC D = 1,50 M - ESCONSIDADE 30° - AREIA E BRITA COMERCIAIS - ALAS RETAS</v>
      </c>
    </row>
    <row r="1009" spans="2:8">
      <c r="B1009" s="1528">
        <v>804436</v>
      </c>
      <c r="C1009" s="1529" t="s">
        <v>22477</v>
      </c>
      <c r="D1009" s="1528" t="s">
        <v>20703</v>
      </c>
      <c r="E1009" s="1551">
        <v>7561.04</v>
      </c>
      <c r="F1009" s="1546"/>
      <c r="G1009" s="1546">
        <v>804436</v>
      </c>
      <c r="H1009" s="1546" t="str">
        <f t="shared" si="15"/>
        <v>BOCA DE BDTC D = 1,50 M - ESCONSIDADE 30° - AREIA EXTRAÍDA E BRITA PRODUZIDA - ALAS ESCONSAS</v>
      </c>
    </row>
    <row r="1010" spans="2:8">
      <c r="B1010" s="1526">
        <v>804284</v>
      </c>
      <c r="C1010" s="1523" t="s">
        <v>22478</v>
      </c>
      <c r="D1010" s="1526" t="s">
        <v>20703</v>
      </c>
      <c r="E1010" s="1552">
        <v>3652.79</v>
      </c>
      <c r="F1010" s="1546"/>
      <c r="G1010" s="1546">
        <v>804284</v>
      </c>
      <c r="H1010" s="1546" t="str">
        <f t="shared" si="15"/>
        <v>BOCA DE BDTC D = 1,50 M - ESCONSIDADE 30° - AREIA EXTRAÍDA E BRITA PRODUZIDA - ALAS RETAS</v>
      </c>
    </row>
    <row r="1011" spans="2:8">
      <c r="B1011" s="1528">
        <v>804287</v>
      </c>
      <c r="C1011" s="1529" t="s">
        <v>22479</v>
      </c>
      <c r="D1011" s="1528" t="s">
        <v>20703</v>
      </c>
      <c r="E1011" s="1551">
        <v>4610.66</v>
      </c>
      <c r="F1011" s="1546"/>
      <c r="G1011" s="1546">
        <v>804287</v>
      </c>
      <c r="H1011" s="1546" t="str">
        <f t="shared" si="15"/>
        <v>BOCA DE BDTC D = 1,50 M - ESCONSIDADE 35° - AREIA E BRITA COMERCIAIS - ALAS RETAS</v>
      </c>
    </row>
    <row r="1012" spans="2:8">
      <c r="B1012" s="1526">
        <v>804286</v>
      </c>
      <c r="C1012" s="1523" t="s">
        <v>22480</v>
      </c>
      <c r="D1012" s="1526" t="s">
        <v>20703</v>
      </c>
      <c r="E1012" s="1552">
        <v>3739.76</v>
      </c>
      <c r="F1012" s="1546"/>
      <c r="G1012" s="1546">
        <v>804286</v>
      </c>
      <c r="H1012" s="1546" t="str">
        <f t="shared" si="15"/>
        <v>BOCA DE BDTC D = 1,50 M - ESCONSIDADE 35° - AREIA EXTRAÍDA E BRITA PRODUZIDA - ALAS RETAS</v>
      </c>
    </row>
    <row r="1013" spans="2:8">
      <c r="B1013" s="1528">
        <v>804289</v>
      </c>
      <c r="C1013" s="1529" t="s">
        <v>22481</v>
      </c>
      <c r="D1013" s="1528" t="s">
        <v>20703</v>
      </c>
      <c r="E1013" s="1551">
        <v>4734.2299999999996</v>
      </c>
      <c r="F1013" s="1546"/>
      <c r="G1013" s="1546">
        <v>804289</v>
      </c>
      <c r="H1013" s="1546" t="str">
        <f t="shared" si="15"/>
        <v>BOCA DE BDTC D = 1,50 M - ESCONSIDADE 40° - AREIA E BRITA COMERCIAIS - ALAS RETAS</v>
      </c>
    </row>
    <row r="1014" spans="2:8">
      <c r="B1014" s="1526">
        <v>804288</v>
      </c>
      <c r="C1014" s="1523" t="s">
        <v>22482</v>
      </c>
      <c r="D1014" s="1526" t="s">
        <v>20703</v>
      </c>
      <c r="E1014" s="1552">
        <v>3854.38</v>
      </c>
      <c r="F1014" s="1546"/>
      <c r="G1014" s="1546">
        <v>804288</v>
      </c>
      <c r="H1014" s="1546" t="str">
        <f t="shared" si="15"/>
        <v>BOCA DE BDTC D = 1,50 M - ESCONSIDADE 40° - AREIA EXTRAÍDA E BRITA PRODUZIDA - ALAS RETAS</v>
      </c>
    </row>
    <row r="1015" spans="2:8">
      <c r="B1015" s="1528">
        <v>804439</v>
      </c>
      <c r="C1015" s="1529" t="s">
        <v>22483</v>
      </c>
      <c r="D1015" s="1528" t="s">
        <v>20703</v>
      </c>
      <c r="E1015" s="1551">
        <v>11798.18</v>
      </c>
      <c r="F1015" s="1546"/>
      <c r="G1015" s="1546">
        <v>804439</v>
      </c>
      <c r="H1015" s="1546" t="str">
        <f t="shared" si="15"/>
        <v>BOCA DE BDTC D = 1,50 M - ESCONSIDADE 45° - AREIA E BRITA COMERCIAIS - ALAS ESCONSAS</v>
      </c>
    </row>
    <row r="1016" spans="2:8">
      <c r="B1016" s="1526">
        <v>804291</v>
      </c>
      <c r="C1016" s="1523" t="s">
        <v>22484</v>
      </c>
      <c r="D1016" s="1526" t="s">
        <v>20703</v>
      </c>
      <c r="E1016" s="1552">
        <v>4896.71</v>
      </c>
      <c r="F1016" s="1546"/>
      <c r="G1016" s="1546">
        <v>804291</v>
      </c>
      <c r="H1016" s="1546" t="str">
        <f t="shared" si="15"/>
        <v>BOCA DE BDTC D = 1,50 M - ESCONSIDADE 45° - AREIA E BRITA COMERCIAIS - ALAS RETAS</v>
      </c>
    </row>
    <row r="1017" spans="2:8">
      <c r="B1017" s="1528">
        <v>804438</v>
      </c>
      <c r="C1017" s="1529" t="s">
        <v>22485</v>
      </c>
      <c r="D1017" s="1528" t="s">
        <v>20703</v>
      </c>
      <c r="E1017" s="1551">
        <v>9407.77</v>
      </c>
      <c r="F1017" s="1546"/>
      <c r="G1017" s="1546">
        <v>804438</v>
      </c>
      <c r="H1017" s="1546" t="str">
        <f t="shared" si="15"/>
        <v>BOCA DE BDTC D = 1,50 M - ESCONSIDADE 45° - AREIA EXTRAÍDA E BRITA PRODUZIDA - ALAS ESCONSAS</v>
      </c>
    </row>
    <row r="1018" spans="2:8">
      <c r="B1018" s="1526">
        <v>804290</v>
      </c>
      <c r="C1018" s="1523" t="s">
        <v>22486</v>
      </c>
      <c r="D1018" s="1526" t="s">
        <v>20703</v>
      </c>
      <c r="E1018" s="1552">
        <v>4007.05</v>
      </c>
      <c r="F1018" s="1546"/>
      <c r="G1018" s="1546">
        <v>804290</v>
      </c>
      <c r="H1018" s="1546" t="str">
        <f t="shared" si="15"/>
        <v>BOCA DE BDTC D = 1,50 M - ESCONSIDADE 45° - AREIA EXTRAÍDA E BRITA PRODUZIDA - ALAS RETAS</v>
      </c>
    </row>
    <row r="1019" spans="2:8">
      <c r="B1019" s="1528">
        <v>804275</v>
      </c>
      <c r="C1019" s="1529" t="s">
        <v>22487</v>
      </c>
      <c r="D1019" s="1528" t="s">
        <v>20703</v>
      </c>
      <c r="E1019" s="1551">
        <v>4300.32</v>
      </c>
      <c r="F1019" s="1546"/>
      <c r="G1019" s="1546">
        <v>804275</v>
      </c>
      <c r="H1019" s="1546" t="str">
        <f t="shared" si="15"/>
        <v>BOCA DE BDTC D = 1,50 M - ESCONSIDADE 5° - AREIA E BRITA COMERCIAIS - ALAS RETAS</v>
      </c>
    </row>
    <row r="1020" spans="2:8">
      <c r="B1020" s="1526">
        <v>804274</v>
      </c>
      <c r="C1020" s="1523" t="s">
        <v>22488</v>
      </c>
      <c r="D1020" s="1526" t="s">
        <v>20703</v>
      </c>
      <c r="E1020" s="1552">
        <v>3459.06</v>
      </c>
      <c r="F1020" s="1546"/>
      <c r="G1020" s="1546">
        <v>804274</v>
      </c>
      <c r="H1020" s="1546" t="str">
        <f t="shared" si="15"/>
        <v>BOCA DE BDTC D = 1,50 M - ESCONSIDADE 5° - AREIA EXTRAÍDA E BRITA PRODUZIDA - ALAS RETAS</v>
      </c>
    </row>
    <row r="1021" spans="2:8">
      <c r="B1021" s="1528">
        <v>804061</v>
      </c>
      <c r="C1021" s="1529" t="s">
        <v>22489</v>
      </c>
      <c r="D1021" s="1528" t="s">
        <v>20703</v>
      </c>
      <c r="E1021" s="1543">
        <v>287.37</v>
      </c>
      <c r="F1021" s="1546"/>
      <c r="G1021" s="1546">
        <v>804061</v>
      </c>
      <c r="H1021" s="1546" t="str">
        <f t="shared" si="15"/>
        <v>BOCA DE BSTC D = 0,40 M - ESCONSIDADE 0° - AREIA E BRITA COMERCIAIS - ALAS RETAS</v>
      </c>
    </row>
    <row r="1022" spans="2:8">
      <c r="B1022" s="1526">
        <v>804060</v>
      </c>
      <c r="C1022" s="1523" t="s">
        <v>22490</v>
      </c>
      <c r="D1022" s="1526" t="s">
        <v>20703</v>
      </c>
      <c r="E1022" s="1542">
        <v>242.27</v>
      </c>
      <c r="F1022" s="1546"/>
      <c r="G1022" s="1546">
        <v>804060</v>
      </c>
      <c r="H1022" s="1546" t="str">
        <f t="shared" si="15"/>
        <v>BOCA DE BSTC D = 0,40 M - ESCONSIDADE 0° - AREIA EXTRAÍDA E BRITA PRODUZIDA - ALAS RETAS</v>
      </c>
    </row>
    <row r="1023" spans="2:8">
      <c r="B1023" s="1528">
        <v>804065</v>
      </c>
      <c r="C1023" s="1529" t="s">
        <v>22491</v>
      </c>
      <c r="D1023" s="1528" t="s">
        <v>20703</v>
      </c>
      <c r="E1023" s="1543">
        <v>288.49</v>
      </c>
      <c r="F1023" s="1546"/>
      <c r="G1023" s="1546">
        <v>804065</v>
      </c>
      <c r="H1023" s="1546" t="str">
        <f t="shared" si="15"/>
        <v>BOCA DE BSTC D = 0,40 M - ESCONSIDADE 10° - AREIA E BRITA COMERCIAIS - ALAS RETAS</v>
      </c>
    </row>
    <row r="1024" spans="2:8">
      <c r="B1024" s="1526">
        <v>804064</v>
      </c>
      <c r="C1024" s="1523" t="s">
        <v>22492</v>
      </c>
      <c r="D1024" s="1526" t="s">
        <v>20703</v>
      </c>
      <c r="E1024" s="1542">
        <v>243.39</v>
      </c>
      <c r="F1024" s="1546"/>
      <c r="G1024" s="1546">
        <v>804064</v>
      </c>
      <c r="H1024" s="1546" t="str">
        <f t="shared" si="15"/>
        <v>BOCA DE BSTC D = 0,40 M - ESCONSIDADE 10° - AREIA EXTRAÍDA E BRITA PRODUZIDA - ALAS RETAS</v>
      </c>
    </row>
    <row r="1025" spans="2:8">
      <c r="B1025" s="1528">
        <v>804067</v>
      </c>
      <c r="C1025" s="1529" t="s">
        <v>22493</v>
      </c>
      <c r="D1025" s="1528" t="s">
        <v>20703</v>
      </c>
      <c r="E1025" s="1543">
        <v>289.61</v>
      </c>
      <c r="F1025" s="1546"/>
      <c r="G1025" s="1546">
        <v>804067</v>
      </c>
      <c r="H1025" s="1546" t="str">
        <f t="shared" si="15"/>
        <v>BOCA DE BSTC D = 0,40 M - ESCONSIDADE 15° - AREIA E BRITA COMERCIAIS - ALAS RETAS</v>
      </c>
    </row>
    <row r="1026" spans="2:8">
      <c r="B1026" s="1526">
        <v>804066</v>
      </c>
      <c r="C1026" s="1523" t="s">
        <v>22494</v>
      </c>
      <c r="D1026" s="1526" t="s">
        <v>20703</v>
      </c>
      <c r="E1026" s="1542">
        <v>244.51</v>
      </c>
      <c r="F1026" s="1546"/>
      <c r="G1026" s="1546">
        <v>804066</v>
      </c>
      <c r="H1026" s="1546" t="str">
        <f t="shared" si="15"/>
        <v>BOCA DE BSTC D = 0,40 M - ESCONSIDADE 15° - AREIA EXTRAÍDA E BRITA PRODUZIDA - ALAS RETAS</v>
      </c>
    </row>
    <row r="1027" spans="2:8">
      <c r="B1027" s="1528">
        <v>804069</v>
      </c>
      <c r="C1027" s="1529" t="s">
        <v>22495</v>
      </c>
      <c r="D1027" s="1528" t="s">
        <v>20703</v>
      </c>
      <c r="E1027" s="1543">
        <v>291.67</v>
      </c>
      <c r="F1027" s="1546"/>
      <c r="G1027" s="1546">
        <v>804069</v>
      </c>
      <c r="H1027" s="1546" t="str">
        <f t="shared" ref="H1027:H1090" si="16">UPPER(C1027)</f>
        <v>BOCA DE BSTC D = 0,40 M - ESCONSIDADE 20° - AREIA E BRITA COMERCIAIS - ALAS RETAS</v>
      </c>
    </row>
    <row r="1028" spans="2:8">
      <c r="B1028" s="1526">
        <v>804068</v>
      </c>
      <c r="C1028" s="1523" t="s">
        <v>22496</v>
      </c>
      <c r="D1028" s="1526" t="s">
        <v>20703</v>
      </c>
      <c r="E1028" s="1542">
        <v>246.47</v>
      </c>
      <c r="F1028" s="1546"/>
      <c r="G1028" s="1546">
        <v>804068</v>
      </c>
      <c r="H1028" s="1546" t="str">
        <f t="shared" si="16"/>
        <v>BOCA DE BSTC D = 0,40 M - ESCONSIDADE 20° - AREIA EXTRAÍDA E BRITA PRODUZIDA - ALAS RETAS</v>
      </c>
    </row>
    <row r="1029" spans="2:8">
      <c r="B1029" s="1528">
        <v>804071</v>
      </c>
      <c r="C1029" s="1529" t="s">
        <v>22497</v>
      </c>
      <c r="D1029" s="1528" t="s">
        <v>20703</v>
      </c>
      <c r="E1029" s="1543">
        <v>294.48</v>
      </c>
      <c r="F1029" s="1546"/>
      <c r="G1029" s="1546">
        <v>804071</v>
      </c>
      <c r="H1029" s="1546" t="str">
        <f t="shared" si="16"/>
        <v>BOCA DE BSTC D = 0,40 M - ESCONSIDADE 25° - AREIA E BRITA COMERCIAIS - ALAS RETAS</v>
      </c>
    </row>
    <row r="1030" spans="2:8">
      <c r="B1030" s="1526">
        <v>804070</v>
      </c>
      <c r="C1030" s="1523" t="s">
        <v>22498</v>
      </c>
      <c r="D1030" s="1526" t="s">
        <v>20703</v>
      </c>
      <c r="E1030" s="1542">
        <v>249.27</v>
      </c>
      <c r="F1030" s="1546"/>
      <c r="G1030" s="1546">
        <v>804070</v>
      </c>
      <c r="H1030" s="1546" t="str">
        <f t="shared" si="16"/>
        <v>BOCA DE BSTC D = 0,40 M - ESCONSIDADE 25° - AREIA EXTRAÍDA E BRITA PRODUZIDA - ALAS RETAS</v>
      </c>
    </row>
    <row r="1031" spans="2:8">
      <c r="B1031" s="1528">
        <v>804073</v>
      </c>
      <c r="C1031" s="1529" t="s">
        <v>22499</v>
      </c>
      <c r="D1031" s="1528" t="s">
        <v>20703</v>
      </c>
      <c r="E1031" s="1543">
        <v>298.22000000000003</v>
      </c>
      <c r="F1031" s="1546"/>
      <c r="G1031" s="1546">
        <v>804073</v>
      </c>
      <c r="H1031" s="1546" t="str">
        <f t="shared" si="16"/>
        <v>BOCA DE BSTC D = 0,40 M - ESCONSIDADE 30° - AREIA E BRITA COMERCIAIS - ALAS RETAS</v>
      </c>
    </row>
    <row r="1032" spans="2:8">
      <c r="B1032" s="1526">
        <v>804072</v>
      </c>
      <c r="C1032" s="1523" t="s">
        <v>22500</v>
      </c>
      <c r="D1032" s="1526" t="s">
        <v>20703</v>
      </c>
      <c r="E1032" s="1542">
        <v>252.91</v>
      </c>
      <c r="F1032" s="1546"/>
      <c r="G1032" s="1546">
        <v>804072</v>
      </c>
      <c r="H1032" s="1546" t="str">
        <f t="shared" si="16"/>
        <v>BOCA DE BSTC D = 0,40 M - ESCONSIDADE 30° - AREIA EXTRAÍDA E BRITA PRODUZIDA - ALAS RETAS</v>
      </c>
    </row>
    <row r="1033" spans="2:8">
      <c r="B1033" s="1528">
        <v>804075</v>
      </c>
      <c r="C1033" s="1529" t="s">
        <v>22501</v>
      </c>
      <c r="D1033" s="1528" t="s">
        <v>20703</v>
      </c>
      <c r="E1033" s="1543">
        <v>303.27</v>
      </c>
      <c r="F1033" s="1546"/>
      <c r="G1033" s="1546">
        <v>804075</v>
      </c>
      <c r="H1033" s="1546" t="str">
        <f t="shared" si="16"/>
        <v>BOCA DE BSTC D = 0,40 M - ESCONSIDADE 35° - AREIA E BRITA COMERCIAIS - ALAS RETAS</v>
      </c>
    </row>
    <row r="1034" spans="2:8">
      <c r="B1034" s="1526">
        <v>804074</v>
      </c>
      <c r="C1034" s="1523" t="s">
        <v>22502</v>
      </c>
      <c r="D1034" s="1526" t="s">
        <v>20703</v>
      </c>
      <c r="E1034" s="1542">
        <v>257.95999999999998</v>
      </c>
      <c r="F1034" s="1546"/>
      <c r="G1034" s="1546">
        <v>804074</v>
      </c>
      <c r="H1034" s="1546" t="str">
        <f t="shared" si="16"/>
        <v>BOCA DE BSTC D = 0,40 M - ESCONSIDADE 35° - AREIA EXTRAÍDA E BRITA PRODUZIDA - ALAS RETAS</v>
      </c>
    </row>
    <row r="1035" spans="2:8">
      <c r="B1035" s="1528">
        <v>804077</v>
      </c>
      <c r="C1035" s="1529" t="s">
        <v>22503</v>
      </c>
      <c r="D1035" s="1528" t="s">
        <v>20703</v>
      </c>
      <c r="E1035" s="1543">
        <v>309.82</v>
      </c>
      <c r="F1035" s="1546"/>
      <c r="G1035" s="1546">
        <v>804077</v>
      </c>
      <c r="H1035" s="1546" t="str">
        <f t="shared" si="16"/>
        <v>BOCA DE BSTC D = 0,40 M - ESCONSIDADE 40° - AREIA E BRITA COMERCIAIS - ALAS RETAS</v>
      </c>
    </row>
    <row r="1036" spans="2:8">
      <c r="B1036" s="1526">
        <v>804076</v>
      </c>
      <c r="C1036" s="1523" t="s">
        <v>22504</v>
      </c>
      <c r="D1036" s="1526" t="s">
        <v>20703</v>
      </c>
      <c r="E1036" s="1542">
        <v>264.39999999999998</v>
      </c>
      <c r="F1036" s="1546"/>
      <c r="G1036" s="1546">
        <v>804076</v>
      </c>
      <c r="H1036" s="1546" t="str">
        <f t="shared" si="16"/>
        <v>BOCA DE BSTC D = 0,40 M - ESCONSIDADE 40° - AREIA EXTRAÍDA E BRITA PRODUZIDA - ALAS RETAS</v>
      </c>
    </row>
    <row r="1037" spans="2:8">
      <c r="B1037" s="1528">
        <v>804079</v>
      </c>
      <c r="C1037" s="1529" t="s">
        <v>22505</v>
      </c>
      <c r="D1037" s="1528" t="s">
        <v>20703</v>
      </c>
      <c r="E1037" s="1543">
        <v>319.73</v>
      </c>
      <c r="F1037" s="1546"/>
      <c r="G1037" s="1546">
        <v>804079</v>
      </c>
      <c r="H1037" s="1546" t="str">
        <f t="shared" si="16"/>
        <v>BOCA DE BSTC D = 0,40 M - ESCONSIDADE 45° - AREIA E BRITA COMERCIAIS - ALAS RETAS</v>
      </c>
    </row>
    <row r="1038" spans="2:8">
      <c r="B1038" s="1526">
        <v>804078</v>
      </c>
      <c r="C1038" s="1523" t="s">
        <v>22506</v>
      </c>
      <c r="D1038" s="1526" t="s">
        <v>20703</v>
      </c>
      <c r="E1038" s="1542">
        <v>274.20999999999998</v>
      </c>
      <c r="F1038" s="1546"/>
      <c r="G1038" s="1546">
        <v>804078</v>
      </c>
      <c r="H1038" s="1546" t="str">
        <f t="shared" si="16"/>
        <v>BOCA DE BSTC D = 0,40 M - ESCONSIDADE 45° - AREIA EXTRAÍDA E BRITA PRODUZIDA - ALAS RETAS</v>
      </c>
    </row>
    <row r="1039" spans="2:8">
      <c r="B1039" s="1528">
        <v>804063</v>
      </c>
      <c r="C1039" s="1529" t="s">
        <v>22507</v>
      </c>
      <c r="D1039" s="1528" t="s">
        <v>20703</v>
      </c>
      <c r="E1039" s="1543">
        <v>287.93</v>
      </c>
      <c r="F1039" s="1546"/>
      <c r="G1039" s="1546">
        <v>804063</v>
      </c>
      <c r="H1039" s="1546" t="str">
        <f t="shared" si="16"/>
        <v>BOCA DE BSTC D = 0,40 M - ESCONSIDADE 5° - AREIA E BRITA COMERCIAIS - ALAS RETAS</v>
      </c>
    </row>
    <row r="1040" spans="2:8">
      <c r="B1040" s="1526">
        <v>804062</v>
      </c>
      <c r="C1040" s="1523" t="s">
        <v>22508</v>
      </c>
      <c r="D1040" s="1526" t="s">
        <v>20703</v>
      </c>
      <c r="E1040" s="1542">
        <v>242.83</v>
      </c>
      <c r="F1040" s="1546"/>
      <c r="G1040" s="1546">
        <v>804062</v>
      </c>
      <c r="H1040" s="1546" t="str">
        <f t="shared" si="16"/>
        <v>BOCA DE BSTC D = 0,40 M - ESCONSIDADE 5° - AREIA EXTRAÍDA E BRITA PRODUZIDA - ALAS RETAS</v>
      </c>
    </row>
    <row r="1041" spans="2:8">
      <c r="B1041" s="1528">
        <v>804377</v>
      </c>
      <c r="C1041" s="1529" t="s">
        <v>22509</v>
      </c>
      <c r="D1041" s="1528" t="s">
        <v>20703</v>
      </c>
      <c r="E1041" s="1543">
        <v>851.07</v>
      </c>
      <c r="F1041" s="1546"/>
      <c r="G1041" s="1546">
        <v>804377</v>
      </c>
      <c r="H1041" s="1546" t="str">
        <f t="shared" si="16"/>
        <v>BOCA DE BSTC D = 0,60 M - ESCONSIDADE 0° - AREIA E BRITA COMERCIAIS - ALAS ESCONSAS</v>
      </c>
    </row>
    <row r="1042" spans="2:8">
      <c r="B1042" s="1526">
        <v>804081</v>
      </c>
      <c r="C1042" s="1523" t="s">
        <v>22510</v>
      </c>
      <c r="D1042" s="1526" t="s">
        <v>20703</v>
      </c>
      <c r="E1042" s="1542">
        <v>584.03</v>
      </c>
      <c r="F1042" s="1546"/>
      <c r="G1042" s="1546">
        <v>804081</v>
      </c>
      <c r="H1042" s="1546" t="str">
        <f t="shared" si="16"/>
        <v>BOCA DE BSTC D = 0,60 M - ESCONSIDADE 0° - AREIA E BRITA COMERCIAIS - ALAS RETAS</v>
      </c>
    </row>
    <row r="1043" spans="2:8">
      <c r="B1043" s="1528">
        <v>804376</v>
      </c>
      <c r="C1043" s="1529" t="s">
        <v>22511</v>
      </c>
      <c r="D1043" s="1528" t="s">
        <v>20703</v>
      </c>
      <c r="E1043" s="1543">
        <v>728.15</v>
      </c>
      <c r="F1043" s="1546"/>
      <c r="G1043" s="1546">
        <v>804376</v>
      </c>
      <c r="H1043" s="1546" t="str">
        <f t="shared" si="16"/>
        <v>BOCA DE BSTC D = 0,60 M - ESCONSIDADE 0° - AREIA EXTRAÍDA E BRITA PRODUZIDA - ALAS ESCONSAS</v>
      </c>
    </row>
    <row r="1044" spans="2:8">
      <c r="B1044" s="1526">
        <v>804080</v>
      </c>
      <c r="C1044" s="1523" t="s">
        <v>22512</v>
      </c>
      <c r="D1044" s="1526" t="s">
        <v>20703</v>
      </c>
      <c r="E1044" s="1542">
        <v>484.67</v>
      </c>
      <c r="F1044" s="1546"/>
      <c r="G1044" s="1546">
        <v>804080</v>
      </c>
      <c r="H1044" s="1546" t="str">
        <f t="shared" si="16"/>
        <v>BOCA DE BSTC D = 0,60 M - ESCONSIDADE 0° - AREIA EXTRAÍDA E BRITA PRODUZIDA - ALAS RETAS</v>
      </c>
    </row>
    <row r="1045" spans="2:8">
      <c r="B1045" s="1528">
        <v>804085</v>
      </c>
      <c r="C1045" s="1529" t="s">
        <v>22513</v>
      </c>
      <c r="D1045" s="1528" t="s">
        <v>20703</v>
      </c>
      <c r="E1045" s="1543">
        <v>586.09</v>
      </c>
      <c r="F1045" s="1546"/>
      <c r="G1045" s="1546">
        <v>804085</v>
      </c>
      <c r="H1045" s="1546" t="str">
        <f t="shared" si="16"/>
        <v>BOCA DE BSTC D = 0,60 M - ESCONSIDADE 10° - AREIA E BRITA COMERCIAIS - ALAS RETAS</v>
      </c>
    </row>
    <row r="1046" spans="2:8">
      <c r="B1046" s="1526">
        <v>804084</v>
      </c>
      <c r="C1046" s="1523" t="s">
        <v>22514</v>
      </c>
      <c r="D1046" s="1526" t="s">
        <v>20703</v>
      </c>
      <c r="E1046" s="1542">
        <v>486.62</v>
      </c>
      <c r="F1046" s="1546"/>
      <c r="G1046" s="1546">
        <v>804084</v>
      </c>
      <c r="H1046" s="1546" t="str">
        <f t="shared" si="16"/>
        <v>BOCA DE BSTC D = 0,60 M - ESCONSIDADE 10° - AREIA EXTRAÍDA E BRITA PRODUZIDA - ALAS RETAS</v>
      </c>
    </row>
    <row r="1047" spans="2:8">
      <c r="B1047" s="1528">
        <v>804379</v>
      </c>
      <c r="C1047" s="1529" t="s">
        <v>22515</v>
      </c>
      <c r="D1047" s="1528" t="s">
        <v>20703</v>
      </c>
      <c r="E1047" s="1543">
        <v>727.92</v>
      </c>
      <c r="F1047" s="1546"/>
      <c r="G1047" s="1546">
        <v>804379</v>
      </c>
      <c r="H1047" s="1546" t="str">
        <f t="shared" si="16"/>
        <v>BOCA DE BSTC D = 0,60 M - ESCONSIDADE 15° - AREIA E BRITA COMERCIAIS - ALAS ESCONSAS</v>
      </c>
    </row>
    <row r="1048" spans="2:8">
      <c r="B1048" s="1526">
        <v>804087</v>
      </c>
      <c r="C1048" s="1523" t="s">
        <v>22516</v>
      </c>
      <c r="D1048" s="1526" t="s">
        <v>20703</v>
      </c>
      <c r="E1048" s="1542">
        <v>588.33000000000004</v>
      </c>
      <c r="F1048" s="1546"/>
      <c r="G1048" s="1546">
        <v>804087</v>
      </c>
      <c r="H1048" s="1546" t="str">
        <f t="shared" si="16"/>
        <v>BOCA DE BSTC D = 0,60 M - ESCONSIDADE 15° - AREIA E BRITA COMERCIAIS - ALAS RETAS</v>
      </c>
    </row>
    <row r="1049" spans="2:8">
      <c r="B1049" s="1528">
        <v>804378</v>
      </c>
      <c r="C1049" s="1529" t="s">
        <v>22517</v>
      </c>
      <c r="D1049" s="1528" t="s">
        <v>20703</v>
      </c>
      <c r="E1049" s="1543">
        <v>598.07000000000005</v>
      </c>
      <c r="F1049" s="1546"/>
      <c r="G1049" s="1546">
        <v>804378</v>
      </c>
      <c r="H1049" s="1546" t="str">
        <f t="shared" si="16"/>
        <v>BOCA DE BSTC D = 0,60 M - ESCONSIDADE 15° - AREIA EXTRAÍDA E BRITA PRODUZIDA - ALAS ESCONSAS</v>
      </c>
    </row>
    <row r="1050" spans="2:8">
      <c r="B1050" s="1526">
        <v>804086</v>
      </c>
      <c r="C1050" s="1523" t="s">
        <v>22518</v>
      </c>
      <c r="D1050" s="1526" t="s">
        <v>20703</v>
      </c>
      <c r="E1050" s="1542">
        <v>488.86</v>
      </c>
      <c r="F1050" s="1546"/>
      <c r="G1050" s="1546">
        <v>804086</v>
      </c>
      <c r="H1050" s="1546" t="str">
        <f t="shared" si="16"/>
        <v>BOCA DE BSTC D = 0,60 M - ESCONSIDADE 15° - AREIA EXTRAÍDA E BRITA PRODUZIDA - ALAS RETAS</v>
      </c>
    </row>
    <row r="1051" spans="2:8">
      <c r="B1051" s="1528">
        <v>804089</v>
      </c>
      <c r="C1051" s="1529" t="s">
        <v>22519</v>
      </c>
      <c r="D1051" s="1528" t="s">
        <v>20703</v>
      </c>
      <c r="E1051" s="1543">
        <v>592.07000000000005</v>
      </c>
      <c r="F1051" s="1546"/>
      <c r="G1051" s="1546">
        <v>804089</v>
      </c>
      <c r="H1051" s="1546" t="str">
        <f t="shared" si="16"/>
        <v>BOCA DE BSTC D = 0,60 M - ESCONSIDADE 20° - AREIA E BRITA COMERCIAIS - ALAS RETAS</v>
      </c>
    </row>
    <row r="1052" spans="2:8">
      <c r="B1052" s="1526">
        <v>804088</v>
      </c>
      <c r="C1052" s="1523" t="s">
        <v>22520</v>
      </c>
      <c r="D1052" s="1526" t="s">
        <v>20703</v>
      </c>
      <c r="E1052" s="1542">
        <v>492.5</v>
      </c>
      <c r="F1052" s="1546"/>
      <c r="G1052" s="1546">
        <v>804088</v>
      </c>
      <c r="H1052" s="1546" t="str">
        <f t="shared" si="16"/>
        <v>BOCA DE BSTC D = 0,60 M - ESCONSIDADE 20° - AREIA EXTRAÍDA E BRITA PRODUZIDA - ALAS RETAS</v>
      </c>
    </row>
    <row r="1053" spans="2:8">
      <c r="B1053" s="1528">
        <v>804091</v>
      </c>
      <c r="C1053" s="1529" t="s">
        <v>22521</v>
      </c>
      <c r="D1053" s="1528" t="s">
        <v>20703</v>
      </c>
      <c r="E1053" s="1543">
        <v>596.94000000000005</v>
      </c>
      <c r="F1053" s="1546"/>
      <c r="G1053" s="1546">
        <v>804091</v>
      </c>
      <c r="H1053" s="1546" t="str">
        <f t="shared" si="16"/>
        <v>BOCA DE BSTC D = 0,60 M - ESCONSIDADE 25° - AREIA E BRITA COMERCIAIS - ALAS RETAS</v>
      </c>
    </row>
    <row r="1054" spans="2:8">
      <c r="B1054" s="1526">
        <v>804090</v>
      </c>
      <c r="C1054" s="1523" t="s">
        <v>22522</v>
      </c>
      <c r="D1054" s="1526" t="s">
        <v>20703</v>
      </c>
      <c r="E1054" s="1542">
        <v>497.26</v>
      </c>
      <c r="F1054" s="1546"/>
      <c r="G1054" s="1546">
        <v>804090</v>
      </c>
      <c r="H1054" s="1546" t="str">
        <f t="shared" si="16"/>
        <v>BOCA DE BSTC D = 0,60 M - ESCONSIDADE 25° - AREIA EXTRAÍDA E BRITA PRODUZIDA - ALAS RETAS</v>
      </c>
    </row>
    <row r="1055" spans="2:8">
      <c r="B1055" s="1528">
        <v>804381</v>
      </c>
      <c r="C1055" s="1529" t="s">
        <v>22523</v>
      </c>
      <c r="D1055" s="1528" t="s">
        <v>20703</v>
      </c>
      <c r="E1055" s="1543">
        <v>1007.03</v>
      </c>
      <c r="F1055" s="1546"/>
      <c r="G1055" s="1546">
        <v>804381</v>
      </c>
      <c r="H1055" s="1546" t="str">
        <f t="shared" si="16"/>
        <v>BOCA DE BSTC D = 0,60 M - ESCONSIDADE 30° - AREIA E BRITA COMERCIAIS - ALAS ESCONSAS</v>
      </c>
    </row>
    <row r="1056" spans="2:8">
      <c r="B1056" s="1526">
        <v>804093</v>
      </c>
      <c r="C1056" s="1523" t="s">
        <v>22524</v>
      </c>
      <c r="D1056" s="1526" t="s">
        <v>20703</v>
      </c>
      <c r="E1056" s="1542">
        <v>603.86</v>
      </c>
      <c r="F1056" s="1546"/>
      <c r="G1056" s="1546">
        <v>804093</v>
      </c>
      <c r="H1056" s="1546" t="str">
        <f t="shared" si="16"/>
        <v>BOCA DE BSTC D = 0,60 M - ESCONSIDADE 30° - AREIA E BRITA COMERCIAIS - ALAS RETAS</v>
      </c>
    </row>
    <row r="1057" spans="2:8">
      <c r="B1057" s="1528">
        <v>804380</v>
      </c>
      <c r="C1057" s="1529" t="s">
        <v>22525</v>
      </c>
      <c r="D1057" s="1528" t="s">
        <v>20703</v>
      </c>
      <c r="E1057" s="1543">
        <v>859.91</v>
      </c>
      <c r="F1057" s="1546"/>
      <c r="G1057" s="1546">
        <v>804380</v>
      </c>
      <c r="H1057" s="1546" t="str">
        <f t="shared" si="16"/>
        <v>BOCA DE BSTC D = 0,60 M - ESCONSIDADE 30° - AREIA EXTRAÍDA E BRITA PRODUZIDA - ALAS ESCONSAS</v>
      </c>
    </row>
    <row r="1058" spans="2:8">
      <c r="B1058" s="1526">
        <v>804092</v>
      </c>
      <c r="C1058" s="1523" t="s">
        <v>22526</v>
      </c>
      <c r="D1058" s="1526" t="s">
        <v>20703</v>
      </c>
      <c r="E1058" s="1542">
        <v>503.97</v>
      </c>
      <c r="F1058" s="1546"/>
      <c r="G1058" s="1546">
        <v>804092</v>
      </c>
      <c r="H1058" s="1546" t="str">
        <f t="shared" si="16"/>
        <v>BOCA DE BSTC D = 0,60 M - ESCONSIDADE 30° - AREIA EXTRAÍDA E BRITA PRODUZIDA - ALAS RETAS</v>
      </c>
    </row>
    <row r="1059" spans="2:8">
      <c r="B1059" s="1528">
        <v>804095</v>
      </c>
      <c r="C1059" s="1529" t="s">
        <v>22527</v>
      </c>
      <c r="D1059" s="1528" t="s">
        <v>20703</v>
      </c>
      <c r="E1059" s="1543">
        <v>613.21</v>
      </c>
      <c r="F1059" s="1546"/>
      <c r="G1059" s="1546">
        <v>804095</v>
      </c>
      <c r="H1059" s="1546" t="str">
        <f t="shared" si="16"/>
        <v>BOCA DE BSTC D = 0,60 M - ESCONSIDADE 35° - AREIA E BRITA COMERCIAIS - ALAS RETAS</v>
      </c>
    </row>
    <row r="1060" spans="2:8">
      <c r="B1060" s="1526">
        <v>804094</v>
      </c>
      <c r="C1060" s="1523" t="s">
        <v>22528</v>
      </c>
      <c r="D1060" s="1526" t="s">
        <v>20703</v>
      </c>
      <c r="E1060" s="1542">
        <v>513.21</v>
      </c>
      <c r="F1060" s="1546"/>
      <c r="G1060" s="1546">
        <v>804094</v>
      </c>
      <c r="H1060" s="1546" t="str">
        <f t="shared" si="16"/>
        <v>BOCA DE BSTC D = 0,60 M - ESCONSIDADE 35° - AREIA EXTRAÍDA E BRITA PRODUZIDA - ALAS RETAS</v>
      </c>
    </row>
    <row r="1061" spans="2:8">
      <c r="B1061" s="1528">
        <v>804097</v>
      </c>
      <c r="C1061" s="1529" t="s">
        <v>22529</v>
      </c>
      <c r="D1061" s="1528" t="s">
        <v>20703</v>
      </c>
      <c r="E1061" s="1543">
        <v>625.19000000000005</v>
      </c>
      <c r="F1061" s="1546"/>
      <c r="G1061" s="1546">
        <v>804097</v>
      </c>
      <c r="H1061" s="1546" t="str">
        <f t="shared" si="16"/>
        <v>BOCA DE BSTC D = 0,60 M - ESCONSIDADE 40° - AREIA E BRITA COMERCIAIS - ALAS RETAS</v>
      </c>
    </row>
    <row r="1062" spans="2:8">
      <c r="B1062" s="1526">
        <v>804096</v>
      </c>
      <c r="C1062" s="1523" t="s">
        <v>22530</v>
      </c>
      <c r="D1062" s="1526" t="s">
        <v>20703</v>
      </c>
      <c r="E1062" s="1542">
        <v>524.97</v>
      </c>
      <c r="F1062" s="1546"/>
      <c r="G1062" s="1546">
        <v>804096</v>
      </c>
      <c r="H1062" s="1546" t="str">
        <f t="shared" si="16"/>
        <v>BOCA DE BSTC D = 0,60 M - ESCONSIDADE 40° - AREIA EXTRAÍDA E BRITA PRODUZIDA - ALAS RETAS</v>
      </c>
    </row>
    <row r="1063" spans="2:8">
      <c r="B1063" s="1528">
        <v>804383</v>
      </c>
      <c r="C1063" s="1529" t="s">
        <v>22531</v>
      </c>
      <c r="D1063" s="1528" t="s">
        <v>20703</v>
      </c>
      <c r="E1063" s="1551">
        <v>1246.02</v>
      </c>
      <c r="F1063" s="1546"/>
      <c r="G1063" s="1546">
        <v>804383</v>
      </c>
      <c r="H1063" s="1546" t="str">
        <f t="shared" si="16"/>
        <v>BOCA DE BSTC D = 0,60 M - ESCONSIDADE 45° - AREIA E BRITA COMERCIAIS - ALAS ESCONSAS</v>
      </c>
    </row>
    <row r="1064" spans="2:8">
      <c r="B1064" s="1526">
        <v>804099</v>
      </c>
      <c r="C1064" s="1523" t="s">
        <v>22532</v>
      </c>
      <c r="D1064" s="1526" t="s">
        <v>20703</v>
      </c>
      <c r="E1064" s="1542">
        <v>642.21</v>
      </c>
      <c r="F1064" s="1546"/>
      <c r="G1064" s="1546">
        <v>804099</v>
      </c>
      <c r="H1064" s="1546" t="str">
        <f t="shared" si="16"/>
        <v>BOCA DE BSTC D = 0,60 M - ESCONSIDADE 45° - AREIA E BRITA COMERCIAIS - ALAS RETAS</v>
      </c>
    </row>
    <row r="1065" spans="2:8">
      <c r="B1065" s="1528">
        <v>804382</v>
      </c>
      <c r="C1065" s="1529" t="s">
        <v>22533</v>
      </c>
      <c r="D1065" s="1528" t="s">
        <v>20703</v>
      </c>
      <c r="E1065" s="1551">
        <v>1062.44</v>
      </c>
      <c r="F1065" s="1546"/>
      <c r="G1065" s="1546">
        <v>804382</v>
      </c>
      <c r="H1065" s="1546" t="str">
        <f t="shared" si="16"/>
        <v>BOCA DE BSTC D = 0,60 M - ESCONSIDADE 45° - AREIA EXTRAÍDA E BRITA PRODUZIDA - ALAS ESCONSAS</v>
      </c>
    </row>
    <row r="1066" spans="2:8">
      <c r="B1066" s="1526">
        <v>804098</v>
      </c>
      <c r="C1066" s="1523" t="s">
        <v>22534</v>
      </c>
      <c r="D1066" s="1526" t="s">
        <v>20703</v>
      </c>
      <c r="E1066" s="1542">
        <v>541.78</v>
      </c>
      <c r="F1066" s="1546"/>
      <c r="G1066" s="1546">
        <v>804098</v>
      </c>
      <c r="H1066" s="1546" t="str">
        <f t="shared" si="16"/>
        <v>BOCA DE BSTC D = 0,60 M - ESCONSIDADE 45° - AREIA EXTRAÍDA E BRITA PRODUZIDA - ALAS RETAS</v>
      </c>
    </row>
    <row r="1067" spans="2:8">
      <c r="B1067" s="1528">
        <v>804083</v>
      </c>
      <c r="C1067" s="1529" t="s">
        <v>22535</v>
      </c>
      <c r="D1067" s="1528" t="s">
        <v>20703</v>
      </c>
      <c r="E1067" s="1543">
        <v>584.59</v>
      </c>
      <c r="F1067" s="1546"/>
      <c r="G1067" s="1546">
        <v>804083</v>
      </c>
      <c r="H1067" s="1546" t="str">
        <f t="shared" si="16"/>
        <v>BOCA DE BSTC D = 0,60 M - ESCONSIDADE 5° - AREIA E BRITA COMERCIAIS - ALAS RETAS</v>
      </c>
    </row>
    <row r="1068" spans="2:8">
      <c r="B1068" s="1526">
        <v>804082</v>
      </c>
      <c r="C1068" s="1523" t="s">
        <v>22536</v>
      </c>
      <c r="D1068" s="1526" t="s">
        <v>20703</v>
      </c>
      <c r="E1068" s="1542">
        <v>485.23</v>
      </c>
      <c r="F1068" s="1546"/>
      <c r="G1068" s="1546">
        <v>804082</v>
      </c>
      <c r="H1068" s="1546" t="str">
        <f t="shared" si="16"/>
        <v>BOCA DE BSTC D = 0,60 M - ESCONSIDADE 5° - AREIA EXTRAÍDA E BRITA PRODUZIDA - ALAS RETAS</v>
      </c>
    </row>
    <row r="1069" spans="2:8">
      <c r="B1069" s="1528">
        <v>804385</v>
      </c>
      <c r="C1069" s="1529" t="s">
        <v>22537</v>
      </c>
      <c r="D1069" s="1528" t="s">
        <v>20703</v>
      </c>
      <c r="E1069" s="1551">
        <v>1430.51</v>
      </c>
      <c r="F1069" s="1546"/>
      <c r="G1069" s="1546">
        <v>804385</v>
      </c>
      <c r="H1069" s="1546" t="str">
        <f t="shared" si="16"/>
        <v>BOCA DE BSTC D = 0,80 M - ESCONSIDADE 0° - AREIA E BRITA COMERCIAIS - ALAS ESCONSAS</v>
      </c>
    </row>
    <row r="1070" spans="2:8">
      <c r="B1070" s="1526">
        <v>804101</v>
      </c>
      <c r="C1070" s="1523" t="s">
        <v>22538</v>
      </c>
      <c r="D1070" s="1526" t="s">
        <v>20703</v>
      </c>
      <c r="E1070" s="1542">
        <v>991.31</v>
      </c>
      <c r="F1070" s="1546"/>
      <c r="G1070" s="1546">
        <v>804101</v>
      </c>
      <c r="H1070" s="1546" t="str">
        <f t="shared" si="16"/>
        <v>BOCA DE BSTC D = 0,80 M - ESCONSIDADE 0° - AREIA E BRITA COMERCIAIS - ALAS RETAS</v>
      </c>
    </row>
    <row r="1071" spans="2:8">
      <c r="B1071" s="1528">
        <v>804384</v>
      </c>
      <c r="C1071" s="1529" t="s">
        <v>22539</v>
      </c>
      <c r="D1071" s="1528" t="s">
        <v>20703</v>
      </c>
      <c r="E1071" s="1551">
        <v>1202.3699999999999</v>
      </c>
      <c r="F1071" s="1546"/>
      <c r="G1071" s="1546">
        <v>804384</v>
      </c>
      <c r="H1071" s="1546" t="str">
        <f t="shared" si="16"/>
        <v>BOCA DE BSTC D = 0,80 M - ESCONSIDADE 0° - AREIA EXTRAÍDA E BRITA PRODUZIDA - ALAS ESCONSAS</v>
      </c>
    </row>
    <row r="1072" spans="2:8">
      <c r="B1072" s="1526">
        <v>804100</v>
      </c>
      <c r="C1072" s="1523" t="s">
        <v>22540</v>
      </c>
      <c r="D1072" s="1526" t="s">
        <v>20703</v>
      </c>
      <c r="E1072" s="1542">
        <v>818.71</v>
      </c>
      <c r="F1072" s="1546"/>
      <c r="G1072" s="1546">
        <v>804100</v>
      </c>
      <c r="H1072" s="1546" t="str">
        <f t="shared" si="16"/>
        <v>BOCA DE BSTC D = 0,80 M - ESCONSIDADE 0° - AREIA EXTRAÍDA E BRITA PRODUZIDA - ALAS RETAS</v>
      </c>
    </row>
    <row r="1073" spans="2:8">
      <c r="B1073" s="1528">
        <v>804105</v>
      </c>
      <c r="C1073" s="1529" t="s">
        <v>22541</v>
      </c>
      <c r="D1073" s="1528" t="s">
        <v>20703</v>
      </c>
      <c r="E1073" s="1543">
        <v>994.49</v>
      </c>
      <c r="F1073" s="1546"/>
      <c r="G1073" s="1546">
        <v>804105</v>
      </c>
      <c r="H1073" s="1546" t="str">
        <f t="shared" si="16"/>
        <v>BOCA DE BSTC D = 0,80 M - ESCONSIDADE 10° - AREIA E BRITA COMERCIAIS - ALAS RETAS</v>
      </c>
    </row>
    <row r="1074" spans="2:8">
      <c r="B1074" s="1526">
        <v>804104</v>
      </c>
      <c r="C1074" s="1523" t="s">
        <v>22542</v>
      </c>
      <c r="D1074" s="1526" t="s">
        <v>20703</v>
      </c>
      <c r="E1074" s="1542">
        <v>821.78</v>
      </c>
      <c r="F1074" s="1546"/>
      <c r="G1074" s="1546">
        <v>804104</v>
      </c>
      <c r="H1074" s="1546" t="str">
        <f t="shared" si="16"/>
        <v>BOCA DE BSTC D = 0,80 M - ESCONSIDADE 10° - AREIA EXTRAÍDA E BRITA PRODUZIDA - ALAS RETAS</v>
      </c>
    </row>
    <row r="1075" spans="2:8">
      <c r="B1075" s="1528">
        <v>804387</v>
      </c>
      <c r="C1075" s="1529" t="s">
        <v>22543</v>
      </c>
      <c r="D1075" s="1528" t="s">
        <v>20703</v>
      </c>
      <c r="E1075" s="1551">
        <v>1507.75</v>
      </c>
      <c r="F1075" s="1546"/>
      <c r="G1075" s="1546">
        <v>804387</v>
      </c>
      <c r="H1075" s="1546" t="str">
        <f t="shared" si="16"/>
        <v>BOCA DE BSTC D = 0,80 M - ESCONSIDADE 15° - AREIA E BRITA COMERCIAIS - ALAS ESCONSAS</v>
      </c>
    </row>
    <row r="1076" spans="2:8">
      <c r="B1076" s="1526">
        <v>804107</v>
      </c>
      <c r="C1076" s="1523" t="s">
        <v>22544</v>
      </c>
      <c r="D1076" s="1526" t="s">
        <v>20703</v>
      </c>
      <c r="E1076" s="1542">
        <v>998.8</v>
      </c>
      <c r="F1076" s="1546"/>
      <c r="G1076" s="1546">
        <v>804107</v>
      </c>
      <c r="H1076" s="1546" t="str">
        <f t="shared" si="16"/>
        <v>BOCA DE BSTC D = 0,80 M - ESCONSIDADE 15° - AREIA E BRITA COMERCIAIS - ALAS RETAS</v>
      </c>
    </row>
    <row r="1077" spans="2:8">
      <c r="B1077" s="1528">
        <v>804386</v>
      </c>
      <c r="C1077" s="1529" t="s">
        <v>22545</v>
      </c>
      <c r="D1077" s="1528" t="s">
        <v>20703</v>
      </c>
      <c r="E1077" s="1551">
        <v>1266.5999999999999</v>
      </c>
      <c r="F1077" s="1546"/>
      <c r="G1077" s="1546">
        <v>804386</v>
      </c>
      <c r="H1077" s="1546" t="str">
        <f t="shared" si="16"/>
        <v>BOCA DE BSTC D = 0,80 M - ESCONSIDADE 15° - AREIA EXTRAÍDA E BRITA PRODUZIDA - ALAS ESCONSAS</v>
      </c>
    </row>
    <row r="1078" spans="2:8">
      <c r="B1078" s="1526">
        <v>804106</v>
      </c>
      <c r="C1078" s="1523" t="s">
        <v>22546</v>
      </c>
      <c r="D1078" s="1526" t="s">
        <v>20703</v>
      </c>
      <c r="E1078" s="1542">
        <v>825.98</v>
      </c>
      <c r="F1078" s="1546"/>
      <c r="G1078" s="1546">
        <v>804106</v>
      </c>
      <c r="H1078" s="1546" t="str">
        <f t="shared" si="16"/>
        <v>BOCA DE BSTC D = 0,80 M - ESCONSIDADE 15° - AREIA EXTRAÍDA E BRITA PRODUZIDA - ALAS RETAS</v>
      </c>
    </row>
    <row r="1079" spans="2:8">
      <c r="B1079" s="1528">
        <v>804109</v>
      </c>
      <c r="C1079" s="1529" t="s">
        <v>22547</v>
      </c>
      <c r="D1079" s="1528" t="s">
        <v>20703</v>
      </c>
      <c r="E1079" s="1543">
        <v>1005.34</v>
      </c>
      <c r="F1079" s="1546"/>
      <c r="G1079" s="1546">
        <v>804109</v>
      </c>
      <c r="H1079" s="1546" t="str">
        <f t="shared" si="16"/>
        <v>BOCA DE BSTC D = 0,80 M - ESCONSIDADE 20° - AREIA E BRITA COMERCIAIS - ALAS RETAS</v>
      </c>
    </row>
    <row r="1080" spans="2:8">
      <c r="B1080" s="1526">
        <v>804108</v>
      </c>
      <c r="C1080" s="1523" t="s">
        <v>22548</v>
      </c>
      <c r="D1080" s="1526" t="s">
        <v>20703</v>
      </c>
      <c r="E1080" s="1542">
        <v>832.42</v>
      </c>
      <c r="F1080" s="1546"/>
      <c r="G1080" s="1546">
        <v>804108</v>
      </c>
      <c r="H1080" s="1546" t="str">
        <f t="shared" si="16"/>
        <v>BOCA DE BSTC D = 0,80 M - ESCONSIDADE 20° - AREIA EXTRAÍDA E BRITA PRODUZIDA - ALAS RETAS</v>
      </c>
    </row>
    <row r="1081" spans="2:8">
      <c r="B1081" s="1528">
        <v>804111</v>
      </c>
      <c r="C1081" s="1529" t="s">
        <v>22549</v>
      </c>
      <c r="D1081" s="1528" t="s">
        <v>20703</v>
      </c>
      <c r="E1081" s="1543">
        <v>1013.95</v>
      </c>
      <c r="F1081" s="1546"/>
      <c r="G1081" s="1546">
        <v>804111</v>
      </c>
      <c r="H1081" s="1546" t="str">
        <f t="shared" si="16"/>
        <v>BOCA DE BSTC D = 0,80 M - ESCONSIDADE 25° - AREIA E BRITA COMERCIAIS - ALAS RETAS</v>
      </c>
    </row>
    <row r="1082" spans="2:8">
      <c r="B1082" s="1526">
        <v>804110</v>
      </c>
      <c r="C1082" s="1523" t="s">
        <v>22550</v>
      </c>
      <c r="D1082" s="1526" t="s">
        <v>20703</v>
      </c>
      <c r="E1082" s="1542">
        <v>840.82</v>
      </c>
      <c r="F1082" s="1546"/>
      <c r="G1082" s="1546">
        <v>804110</v>
      </c>
      <c r="H1082" s="1546" t="str">
        <f t="shared" si="16"/>
        <v>BOCA DE BSTC D = 0,80 M - ESCONSIDADE 25° - AREIA EXTRAÍDA E BRITA PRODUZIDA - ALAS RETAS</v>
      </c>
    </row>
    <row r="1083" spans="2:8">
      <c r="B1083" s="1528">
        <v>804389</v>
      </c>
      <c r="C1083" s="1529" t="s">
        <v>22551</v>
      </c>
      <c r="D1083" s="1528" t="s">
        <v>20703</v>
      </c>
      <c r="E1083" s="1551">
        <v>1684.74</v>
      </c>
      <c r="F1083" s="1546"/>
      <c r="G1083" s="1546">
        <v>804389</v>
      </c>
      <c r="H1083" s="1546" t="str">
        <f t="shared" si="16"/>
        <v>BOCA DE BSTC D = 0,80 M - ESCONSIDADE 30° - AREIA E BRITA COMERCIAIS - ALAS ESCONSAS</v>
      </c>
    </row>
    <row r="1084" spans="2:8">
      <c r="B1084" s="1526">
        <v>804113</v>
      </c>
      <c r="C1084" s="1523" t="s">
        <v>22552</v>
      </c>
      <c r="D1084" s="1526" t="s">
        <v>20703</v>
      </c>
      <c r="E1084" s="1552">
        <v>1025.74</v>
      </c>
      <c r="F1084" s="1546"/>
      <c r="G1084" s="1546">
        <v>804113</v>
      </c>
      <c r="H1084" s="1546" t="str">
        <f t="shared" si="16"/>
        <v>BOCA DE BSTC D = 0,80 M - ESCONSIDADE 30° - AREIA E BRITA COMERCIAIS - ALAS RETAS</v>
      </c>
    </row>
    <row r="1085" spans="2:8">
      <c r="B1085" s="1528">
        <v>804388</v>
      </c>
      <c r="C1085" s="1529" t="s">
        <v>22553</v>
      </c>
      <c r="D1085" s="1528" t="s">
        <v>20703</v>
      </c>
      <c r="E1085" s="1551">
        <v>1414.05</v>
      </c>
      <c r="F1085" s="1546"/>
      <c r="G1085" s="1546">
        <v>804388</v>
      </c>
      <c r="H1085" s="1546" t="str">
        <f t="shared" si="16"/>
        <v>BOCA DE BSTC D = 0,80 M - ESCONSIDADE 30° - AREIA EXTRAÍDA E BRITA PRODUZIDA - ALAS ESCONSAS</v>
      </c>
    </row>
    <row r="1086" spans="2:8">
      <c r="B1086" s="1526">
        <v>804112</v>
      </c>
      <c r="C1086" s="1523" t="s">
        <v>22554</v>
      </c>
      <c r="D1086" s="1526" t="s">
        <v>20703</v>
      </c>
      <c r="E1086" s="1542">
        <v>852.28</v>
      </c>
      <c r="F1086" s="1546"/>
      <c r="G1086" s="1546">
        <v>804112</v>
      </c>
      <c r="H1086" s="1546" t="str">
        <f t="shared" si="16"/>
        <v>BOCA DE BSTC D = 0,80 M - ESCONSIDADE 30° - AREIA EXTRAÍDA E BRITA PRODUZIDA - ALAS RETAS</v>
      </c>
    </row>
    <row r="1087" spans="2:8">
      <c r="B1087" s="1528">
        <v>804115</v>
      </c>
      <c r="C1087" s="1529" t="s">
        <v>22555</v>
      </c>
      <c r="D1087" s="1528" t="s">
        <v>20703</v>
      </c>
      <c r="E1087" s="1551">
        <v>1042.01</v>
      </c>
      <c r="F1087" s="1546"/>
      <c r="G1087" s="1546">
        <v>804115</v>
      </c>
      <c r="H1087" s="1546" t="str">
        <f t="shared" si="16"/>
        <v>BOCA DE BSTC D = 0,80 M - ESCONSIDADE 35° - AREIA E BRITA COMERCIAIS - ALAS RETAS</v>
      </c>
    </row>
    <row r="1088" spans="2:8">
      <c r="B1088" s="1526">
        <v>804114</v>
      </c>
      <c r="C1088" s="1523" t="s">
        <v>22556</v>
      </c>
      <c r="D1088" s="1526" t="s">
        <v>20703</v>
      </c>
      <c r="E1088" s="1542">
        <v>868.24</v>
      </c>
      <c r="F1088" s="1546"/>
      <c r="G1088" s="1546">
        <v>804114</v>
      </c>
      <c r="H1088" s="1546" t="str">
        <f t="shared" si="16"/>
        <v>BOCA DE BSTC D = 0,80 M - ESCONSIDADE 35° - AREIA EXTRAÍDA E BRITA PRODUZIDA - ALAS RETAS</v>
      </c>
    </row>
    <row r="1089" spans="2:8">
      <c r="B1089" s="1528">
        <v>804117</v>
      </c>
      <c r="C1089" s="1529" t="s">
        <v>22557</v>
      </c>
      <c r="D1089" s="1528" t="s">
        <v>20703</v>
      </c>
      <c r="E1089" s="1551">
        <v>1063.3399999999999</v>
      </c>
      <c r="F1089" s="1546"/>
      <c r="G1089" s="1546">
        <v>804117</v>
      </c>
      <c r="H1089" s="1546" t="str">
        <f t="shared" si="16"/>
        <v>BOCA DE BSTC D = 0,80 M - ESCONSIDADE 40° - AREIA E BRITA COMERCIAIS - ALAS RETAS</v>
      </c>
    </row>
    <row r="1090" spans="2:8">
      <c r="B1090" s="1526">
        <v>804116</v>
      </c>
      <c r="C1090" s="1523" t="s">
        <v>22558</v>
      </c>
      <c r="D1090" s="1526" t="s">
        <v>20703</v>
      </c>
      <c r="E1090" s="1542">
        <v>889.25</v>
      </c>
      <c r="F1090" s="1546"/>
      <c r="G1090" s="1546">
        <v>804116</v>
      </c>
      <c r="H1090" s="1546" t="str">
        <f t="shared" si="16"/>
        <v>BOCA DE BSTC D = 0,80 M - ESCONSIDADE 40° - AREIA EXTRAÍDA E BRITA PRODUZIDA - ALAS RETAS</v>
      </c>
    </row>
    <row r="1091" spans="2:8">
      <c r="B1091" s="1528">
        <v>804391</v>
      </c>
      <c r="C1091" s="1529" t="s">
        <v>22559</v>
      </c>
      <c r="D1091" s="1528" t="s">
        <v>20703</v>
      </c>
      <c r="E1091" s="1551">
        <v>2093.46</v>
      </c>
      <c r="F1091" s="1546"/>
      <c r="G1091" s="1546">
        <v>804391</v>
      </c>
      <c r="H1091" s="1546" t="str">
        <f t="shared" ref="H1091:H1154" si="17">UPPER(C1091)</f>
        <v>BOCA DE BSTC D = 0,80 M - ESCONSIDADE 45° - AREIA E BRITA COMERCIAIS - ALAS ESCONSAS</v>
      </c>
    </row>
    <row r="1092" spans="2:8">
      <c r="B1092" s="1526">
        <v>804119</v>
      </c>
      <c r="C1092" s="1523" t="s">
        <v>22560</v>
      </c>
      <c r="D1092" s="1526" t="s">
        <v>20703</v>
      </c>
      <c r="E1092" s="1552">
        <v>1092.52</v>
      </c>
      <c r="F1092" s="1546"/>
      <c r="G1092" s="1546">
        <v>804119</v>
      </c>
      <c r="H1092" s="1546" t="str">
        <f t="shared" si="17"/>
        <v>BOCA DE BSTC D = 0,80 M - ESCONSIDADE 45° - AREIA E BRITA COMERCIAIS - ALAS RETAS</v>
      </c>
    </row>
    <row r="1093" spans="2:8">
      <c r="B1093" s="1528">
        <v>804390</v>
      </c>
      <c r="C1093" s="1529" t="s">
        <v>22561</v>
      </c>
      <c r="D1093" s="1528" t="s">
        <v>20703</v>
      </c>
      <c r="E1093" s="1551">
        <v>1753.58</v>
      </c>
      <c r="F1093" s="1546"/>
      <c r="G1093" s="1546">
        <v>804390</v>
      </c>
      <c r="H1093" s="1546" t="str">
        <f t="shared" si="17"/>
        <v>BOCA DE BSTC D = 0,80 M - ESCONSIDADE 45° - AREIA EXTRAÍDA E BRITA PRODUZIDA - ALAS ESCONSAS</v>
      </c>
    </row>
    <row r="1094" spans="2:8">
      <c r="B1094" s="1526">
        <v>804118</v>
      </c>
      <c r="C1094" s="1523" t="s">
        <v>22562</v>
      </c>
      <c r="D1094" s="1526" t="s">
        <v>20703</v>
      </c>
      <c r="E1094" s="1542">
        <v>918.11</v>
      </c>
      <c r="F1094" s="1546"/>
      <c r="G1094" s="1546">
        <v>804118</v>
      </c>
      <c r="H1094" s="1546" t="str">
        <f t="shared" si="17"/>
        <v>BOCA DE BSTC D = 0,80 M - ESCONSIDADE 45° - AREIA EXTRAÍDA E BRITA PRODUZIDA - ALAS RETAS</v>
      </c>
    </row>
    <row r="1095" spans="2:8">
      <c r="B1095" s="1528">
        <v>804103</v>
      </c>
      <c r="C1095" s="1529" t="s">
        <v>22563</v>
      </c>
      <c r="D1095" s="1528" t="s">
        <v>20703</v>
      </c>
      <c r="E1095" s="1543">
        <v>992.43</v>
      </c>
      <c r="F1095" s="1546"/>
      <c r="G1095" s="1546">
        <v>804103</v>
      </c>
      <c r="H1095" s="1546" t="str">
        <f t="shared" si="17"/>
        <v>BOCA DE BSTC D = 0,80 M - ESCONSIDADE 5° - AREIA E BRITA COMERCIAIS - ALAS RETAS</v>
      </c>
    </row>
    <row r="1096" spans="2:8">
      <c r="B1096" s="1526">
        <v>804102</v>
      </c>
      <c r="C1096" s="1523" t="s">
        <v>22564</v>
      </c>
      <c r="D1096" s="1526" t="s">
        <v>20703</v>
      </c>
      <c r="E1096" s="1542">
        <v>819.83</v>
      </c>
      <c r="F1096" s="1546"/>
      <c r="G1096" s="1546">
        <v>804102</v>
      </c>
      <c r="H1096" s="1546" t="str">
        <f t="shared" si="17"/>
        <v>BOCA DE BSTC D = 0,80 M - ESCONSIDADE 5° - AREIA EXTRAÍDA E BRITA PRODUZIDA - ALAS RETAS</v>
      </c>
    </row>
    <row r="1097" spans="2:8">
      <c r="B1097" s="1528">
        <v>804393</v>
      </c>
      <c r="C1097" s="1529" t="s">
        <v>22565</v>
      </c>
      <c r="D1097" s="1528" t="s">
        <v>20703</v>
      </c>
      <c r="E1097" s="1551">
        <v>2219.5300000000002</v>
      </c>
      <c r="F1097" s="1546"/>
      <c r="G1097" s="1546">
        <v>804393</v>
      </c>
      <c r="H1097" s="1546" t="str">
        <f t="shared" si="17"/>
        <v>BOCA DE BSTC D = 1,00 M - ESCONSIDADE 0° - AREIA E BRITA COMERCIAIS - ALAS ESCONSAS</v>
      </c>
    </row>
    <row r="1098" spans="2:8">
      <c r="B1098" s="1526">
        <v>804121</v>
      </c>
      <c r="C1098" s="1523" t="s">
        <v>22566</v>
      </c>
      <c r="D1098" s="1526" t="s">
        <v>20703</v>
      </c>
      <c r="E1098" s="1552">
        <v>1487.38</v>
      </c>
      <c r="F1098" s="1546"/>
      <c r="G1098" s="1546">
        <v>804121</v>
      </c>
      <c r="H1098" s="1546" t="str">
        <f t="shared" si="17"/>
        <v>BOCA DE BSTC D = 1,00 M - ESCONSIDADE 0° - AREIA E BRITA COMERCIAIS - ALAS RETAS</v>
      </c>
    </row>
    <row r="1099" spans="2:8">
      <c r="B1099" s="1528">
        <v>804392</v>
      </c>
      <c r="C1099" s="1529" t="s">
        <v>22567</v>
      </c>
      <c r="D1099" s="1528" t="s">
        <v>20703</v>
      </c>
      <c r="E1099" s="1551">
        <v>1839.26</v>
      </c>
      <c r="F1099" s="1546"/>
      <c r="G1099" s="1546">
        <v>804392</v>
      </c>
      <c r="H1099" s="1546" t="str">
        <f t="shared" si="17"/>
        <v>BOCA DE BSTC D = 1,00 M - ESCONSIDADE 0° - AREIA EXTRAÍDA E BRITA PRODUZIDA - ALAS ESCONSAS</v>
      </c>
    </row>
    <row r="1100" spans="2:8">
      <c r="B1100" s="1526">
        <v>804120</v>
      </c>
      <c r="C1100" s="1523" t="s">
        <v>22568</v>
      </c>
      <c r="D1100" s="1526" t="s">
        <v>20703</v>
      </c>
      <c r="E1100" s="1552">
        <v>1219.3599999999999</v>
      </c>
      <c r="F1100" s="1546"/>
      <c r="G1100" s="1546">
        <v>804120</v>
      </c>
      <c r="H1100" s="1546" t="str">
        <f t="shared" si="17"/>
        <v>BOCA DE BSTC D = 1,00 M - ESCONSIDADE 0° - AREIA EXTRAÍDA E BRITA PRODUZIDA - ALAS RETAS</v>
      </c>
    </row>
    <row r="1101" spans="2:8">
      <c r="B1101" s="1528">
        <v>804125</v>
      </c>
      <c r="C1101" s="1529" t="s">
        <v>22569</v>
      </c>
      <c r="D1101" s="1528" t="s">
        <v>20703</v>
      </c>
      <c r="E1101" s="1551">
        <v>1491.68</v>
      </c>
      <c r="F1101" s="1546"/>
      <c r="G1101" s="1546">
        <v>804125</v>
      </c>
      <c r="H1101" s="1546" t="str">
        <f t="shared" si="17"/>
        <v>BOCA DE BSTC D = 1,00 M - ESCONSIDADE 10° - AREIA E BRITA COMERCIAIS - ALAS RETAS</v>
      </c>
    </row>
    <row r="1102" spans="2:8">
      <c r="B1102" s="1526">
        <v>804124</v>
      </c>
      <c r="C1102" s="1523" t="s">
        <v>22570</v>
      </c>
      <c r="D1102" s="1526" t="s">
        <v>20703</v>
      </c>
      <c r="E1102" s="1552">
        <v>1223.56</v>
      </c>
      <c r="F1102" s="1546"/>
      <c r="G1102" s="1546">
        <v>804124</v>
      </c>
      <c r="H1102" s="1546" t="str">
        <f t="shared" si="17"/>
        <v>BOCA DE BSTC D = 1,00 M - ESCONSIDADE 10° - AREIA EXTRAÍDA E BRITA PRODUZIDA - ALAS RETAS</v>
      </c>
    </row>
    <row r="1103" spans="2:8">
      <c r="B1103" s="1528">
        <v>804395</v>
      </c>
      <c r="C1103" s="1529" t="s">
        <v>22571</v>
      </c>
      <c r="D1103" s="1528" t="s">
        <v>20703</v>
      </c>
      <c r="E1103" s="1551">
        <v>2331.86</v>
      </c>
      <c r="F1103" s="1546"/>
      <c r="G1103" s="1546">
        <v>804395</v>
      </c>
      <c r="H1103" s="1546" t="str">
        <f t="shared" si="17"/>
        <v>BOCA DE BSTC D = 1,00 M - ESCONSIDADE 15° - AREIA E BRITA COMERCIAIS - ALAS ESCONSAS</v>
      </c>
    </row>
    <row r="1104" spans="2:8">
      <c r="B1104" s="1526">
        <v>804127</v>
      </c>
      <c r="C1104" s="1523" t="s">
        <v>22572</v>
      </c>
      <c r="D1104" s="1526" t="s">
        <v>20703</v>
      </c>
      <c r="E1104" s="1552">
        <v>1498.04</v>
      </c>
      <c r="F1104" s="1546"/>
      <c r="G1104" s="1546">
        <v>804127</v>
      </c>
      <c r="H1104" s="1546" t="str">
        <f t="shared" si="17"/>
        <v>BOCA DE BSTC D = 1,00 M - ESCONSIDADE 15° - AREIA E BRITA COMERCIAIS - ALAS RETAS</v>
      </c>
    </row>
    <row r="1105" spans="2:8">
      <c r="B1105" s="1528">
        <v>804394</v>
      </c>
      <c r="C1105" s="1529" t="s">
        <v>22573</v>
      </c>
      <c r="D1105" s="1528" t="s">
        <v>20703</v>
      </c>
      <c r="E1105" s="1551">
        <v>1931.32</v>
      </c>
      <c r="F1105" s="1546"/>
      <c r="G1105" s="1546">
        <v>804394</v>
      </c>
      <c r="H1105" s="1546" t="str">
        <f t="shared" si="17"/>
        <v>BOCA DE BSTC D = 1,00 M - ESCONSIDADE 15° - AREIA EXTRAÍDA E BRITA PRODUZIDA - ALAS ESCONSAS</v>
      </c>
    </row>
    <row r="1106" spans="2:8">
      <c r="B1106" s="1526">
        <v>804126</v>
      </c>
      <c r="C1106" s="1523" t="s">
        <v>22574</v>
      </c>
      <c r="D1106" s="1526" t="s">
        <v>20703</v>
      </c>
      <c r="E1106" s="1552">
        <v>1229.71</v>
      </c>
      <c r="F1106" s="1546"/>
      <c r="G1106" s="1546">
        <v>804126</v>
      </c>
      <c r="H1106" s="1546" t="str">
        <f t="shared" si="17"/>
        <v>BOCA DE BSTC D = 1,00 M - ESCONSIDADE 15° - AREIA EXTRAÍDA E BRITA PRODUZIDA - ALAS RETAS</v>
      </c>
    </row>
    <row r="1107" spans="2:8">
      <c r="B1107" s="1528">
        <v>804129</v>
      </c>
      <c r="C1107" s="1529" t="s">
        <v>22575</v>
      </c>
      <c r="D1107" s="1528" t="s">
        <v>20703</v>
      </c>
      <c r="E1107" s="1551">
        <v>1507.03</v>
      </c>
      <c r="F1107" s="1546"/>
      <c r="G1107" s="1546">
        <v>804129</v>
      </c>
      <c r="H1107" s="1546" t="str">
        <f t="shared" si="17"/>
        <v>BOCA DE BSTC D = 1,00 M - ESCONSIDADE 20° - AREIA E BRITA COMERCIAIS - ALAS RETAS</v>
      </c>
    </row>
    <row r="1108" spans="2:8">
      <c r="B1108" s="1526">
        <v>804128</v>
      </c>
      <c r="C1108" s="1523" t="s">
        <v>22576</v>
      </c>
      <c r="D1108" s="1526" t="s">
        <v>20703</v>
      </c>
      <c r="E1108" s="1552">
        <v>1238.3699999999999</v>
      </c>
      <c r="F1108" s="1546"/>
      <c r="G1108" s="1546">
        <v>804128</v>
      </c>
      <c r="H1108" s="1546" t="str">
        <f t="shared" si="17"/>
        <v>BOCA DE BSTC D = 1,00 M - ESCONSIDADE 20° - AREIA EXTRAÍDA E BRITA PRODUZIDA - ALAS RETAS</v>
      </c>
    </row>
    <row r="1109" spans="2:8">
      <c r="B1109" s="1528">
        <v>804131</v>
      </c>
      <c r="C1109" s="1529" t="s">
        <v>22577</v>
      </c>
      <c r="D1109" s="1528" t="s">
        <v>20703</v>
      </c>
      <c r="E1109" s="1551">
        <v>1519.37</v>
      </c>
      <c r="F1109" s="1546"/>
      <c r="G1109" s="1546">
        <v>804131</v>
      </c>
      <c r="H1109" s="1546" t="str">
        <f t="shared" si="17"/>
        <v>BOCA DE BSTC D = 1,00 M - ESCONSIDADE 25° - AREIA E BRITA COMERCIAIS - ALAS RETAS</v>
      </c>
    </row>
    <row r="1110" spans="2:8">
      <c r="B1110" s="1526">
        <v>804130</v>
      </c>
      <c r="C1110" s="1523" t="s">
        <v>22578</v>
      </c>
      <c r="D1110" s="1526" t="s">
        <v>20703</v>
      </c>
      <c r="E1110" s="1552">
        <v>1250.4000000000001</v>
      </c>
      <c r="F1110" s="1546"/>
      <c r="G1110" s="1546">
        <v>804130</v>
      </c>
      <c r="H1110" s="1546" t="str">
        <f t="shared" si="17"/>
        <v>BOCA DE BSTC D = 1,00 M - ESCONSIDADE 25° - AREIA EXTRAÍDA E BRITA PRODUZIDA - ALAS RETAS</v>
      </c>
    </row>
    <row r="1111" spans="2:8">
      <c r="B1111" s="1528">
        <v>804397</v>
      </c>
      <c r="C1111" s="1529" t="s">
        <v>22579</v>
      </c>
      <c r="D1111" s="1528" t="s">
        <v>20703</v>
      </c>
      <c r="E1111" s="1551">
        <v>2600</v>
      </c>
      <c r="F1111" s="1546"/>
      <c r="G1111" s="1546">
        <v>804397</v>
      </c>
      <c r="H1111" s="1546" t="str">
        <f t="shared" si="17"/>
        <v>BOCA DE BSTC D = 1,00 M - ESCONSIDADE 30° - AREIA E BRITA COMERCIAIS - ALAS ESCONSAS</v>
      </c>
    </row>
    <row r="1112" spans="2:8">
      <c r="B1112" s="1526">
        <v>804133</v>
      </c>
      <c r="C1112" s="1523" t="s">
        <v>22580</v>
      </c>
      <c r="D1112" s="1526" t="s">
        <v>20703</v>
      </c>
      <c r="E1112" s="1552">
        <v>1536.59</v>
      </c>
      <c r="F1112" s="1546"/>
      <c r="G1112" s="1546">
        <v>804133</v>
      </c>
      <c r="H1112" s="1546" t="str">
        <f t="shared" si="17"/>
        <v>BOCA DE BSTC D = 1,00 M - ESCONSIDADE 30° - AREIA E BRITA COMERCIAIS - ALAS RETAS</v>
      </c>
    </row>
    <row r="1113" spans="2:8">
      <c r="B1113" s="1528">
        <v>804396</v>
      </c>
      <c r="C1113" s="1529" t="s">
        <v>22581</v>
      </c>
      <c r="D1113" s="1528" t="s">
        <v>20703</v>
      </c>
      <c r="E1113" s="1551">
        <v>2151.6999999999998</v>
      </c>
      <c r="F1113" s="1546"/>
      <c r="G1113" s="1546">
        <v>804396</v>
      </c>
      <c r="H1113" s="1546" t="str">
        <f t="shared" si="17"/>
        <v>BOCA DE BSTC D = 1,00 M - ESCONSIDADE 30° - AREIA EXTRAÍDA E BRITA PRODUZIDA - ALAS ESCONSAS</v>
      </c>
    </row>
    <row r="1114" spans="2:8">
      <c r="B1114" s="1526">
        <v>804132</v>
      </c>
      <c r="C1114" s="1523" t="s">
        <v>22582</v>
      </c>
      <c r="D1114" s="1526" t="s">
        <v>20703</v>
      </c>
      <c r="E1114" s="1552">
        <v>1267.18</v>
      </c>
      <c r="F1114" s="1546"/>
      <c r="G1114" s="1546">
        <v>804132</v>
      </c>
      <c r="H1114" s="1546" t="str">
        <f t="shared" si="17"/>
        <v>BOCA DE BSTC D = 1,00 M - ESCONSIDADE 30° - AREIA EXTRAÍDA E BRITA PRODUZIDA - ALAS RETAS</v>
      </c>
    </row>
    <row r="1115" spans="2:8">
      <c r="B1115" s="1528">
        <v>804135</v>
      </c>
      <c r="C1115" s="1529" t="s">
        <v>22583</v>
      </c>
      <c r="D1115" s="1528" t="s">
        <v>20703</v>
      </c>
      <c r="E1115" s="1551">
        <v>1558.85</v>
      </c>
      <c r="F1115" s="1546"/>
      <c r="G1115" s="1546">
        <v>804135</v>
      </c>
      <c r="H1115" s="1546" t="str">
        <f t="shared" si="17"/>
        <v>BOCA DE BSTC D = 1,00 M - ESCONSIDADE 35° - AREIA E BRITA COMERCIAIS - ALAS RETAS</v>
      </c>
    </row>
    <row r="1116" spans="2:8">
      <c r="B1116" s="1526">
        <v>804134</v>
      </c>
      <c r="C1116" s="1523" t="s">
        <v>22584</v>
      </c>
      <c r="D1116" s="1526" t="s">
        <v>20703</v>
      </c>
      <c r="E1116" s="1552">
        <v>1289.02</v>
      </c>
      <c r="F1116" s="1546"/>
      <c r="G1116" s="1546">
        <v>804134</v>
      </c>
      <c r="H1116" s="1546" t="str">
        <f t="shared" si="17"/>
        <v>BOCA DE BSTC D = 1,00 M - ESCONSIDADE 35° - AREIA EXTRAÍDA E BRITA PRODUZIDA - ALAS RETAS</v>
      </c>
    </row>
    <row r="1117" spans="2:8">
      <c r="B1117" s="1528">
        <v>804137</v>
      </c>
      <c r="C1117" s="1529" t="s">
        <v>22585</v>
      </c>
      <c r="D1117" s="1528" t="s">
        <v>20703</v>
      </c>
      <c r="E1117" s="1551">
        <v>1533.8</v>
      </c>
      <c r="F1117" s="1546"/>
      <c r="G1117" s="1546">
        <v>804137</v>
      </c>
      <c r="H1117" s="1546" t="str">
        <f t="shared" si="17"/>
        <v>BOCA DE BSTC D = 1,00 M - ESCONSIDADE 40° - AREIA E BRITA COMERCIAIS - ALAS RETAS</v>
      </c>
    </row>
    <row r="1118" spans="2:8">
      <c r="B1118" s="1526">
        <v>804136</v>
      </c>
      <c r="C1118" s="1523" t="s">
        <v>22586</v>
      </c>
      <c r="D1118" s="1526" t="s">
        <v>20703</v>
      </c>
      <c r="E1118" s="1552">
        <v>1263.43</v>
      </c>
      <c r="F1118" s="1546"/>
      <c r="G1118" s="1546">
        <v>804136</v>
      </c>
      <c r="H1118" s="1546" t="str">
        <f t="shared" si="17"/>
        <v>BOCA DE BSTC D = 1,00 M - ESCONSIDADE 40° - AREIA EXTRAÍDA E BRITA PRODUZIDA - ALAS RETAS</v>
      </c>
    </row>
    <row r="1119" spans="2:8">
      <c r="B1119" s="1528">
        <v>804399</v>
      </c>
      <c r="C1119" s="1529" t="s">
        <v>22587</v>
      </c>
      <c r="D1119" s="1528" t="s">
        <v>20703</v>
      </c>
      <c r="E1119" s="1551">
        <v>3239.25</v>
      </c>
      <c r="F1119" s="1546"/>
      <c r="G1119" s="1546">
        <v>804399</v>
      </c>
      <c r="H1119" s="1546" t="str">
        <f t="shared" si="17"/>
        <v>BOCA DE BSTC D = 1,00 M - ESCONSIDADE 45° - AREIA E BRITA COMERCIAIS - ALAS ESCONSAS</v>
      </c>
    </row>
    <row r="1120" spans="2:8">
      <c r="B1120" s="1526">
        <v>804139</v>
      </c>
      <c r="C1120" s="1523" t="s">
        <v>22588</v>
      </c>
      <c r="D1120" s="1526" t="s">
        <v>20703</v>
      </c>
      <c r="E1120" s="1552">
        <v>1632</v>
      </c>
      <c r="F1120" s="1546"/>
      <c r="G1120" s="1546">
        <v>804139</v>
      </c>
      <c r="H1120" s="1546" t="str">
        <f t="shared" si="17"/>
        <v>BOCA DE BSTC D = 1,00 M - ESCONSIDADE 45° - AREIA E BRITA COMERCIAIS - ALAS RETAS</v>
      </c>
    </row>
    <row r="1121" spans="2:8">
      <c r="B1121" s="1528">
        <v>804398</v>
      </c>
      <c r="C1121" s="1529" t="s">
        <v>22589</v>
      </c>
      <c r="D1121" s="1528" t="s">
        <v>20703</v>
      </c>
      <c r="E1121" s="1551">
        <v>2674.96</v>
      </c>
      <c r="F1121" s="1546"/>
      <c r="G1121" s="1546">
        <v>804398</v>
      </c>
      <c r="H1121" s="1546" t="str">
        <f t="shared" si="17"/>
        <v>BOCA DE BSTC D = 1,00 M - ESCONSIDADE 45° - AREIA EXTRAÍDA E BRITA PRODUZIDA - ALAS ESCONSAS</v>
      </c>
    </row>
    <row r="1122" spans="2:8">
      <c r="B1122" s="1526">
        <v>804138</v>
      </c>
      <c r="C1122" s="1523" t="s">
        <v>22590</v>
      </c>
      <c r="D1122" s="1526" t="s">
        <v>20703</v>
      </c>
      <c r="E1122" s="1552">
        <v>1360.99</v>
      </c>
      <c r="F1122" s="1546"/>
      <c r="G1122" s="1546">
        <v>804138</v>
      </c>
      <c r="H1122" s="1546" t="str">
        <f t="shared" si="17"/>
        <v>BOCA DE BSTC D = 1,00 M - ESCONSIDADE 45° - AREIA EXTRAÍDA E BRITA PRODUZIDA - ALAS RETAS</v>
      </c>
    </row>
    <row r="1123" spans="2:8">
      <c r="B1123" s="1528">
        <v>804123</v>
      </c>
      <c r="C1123" s="1529" t="s">
        <v>22591</v>
      </c>
      <c r="D1123" s="1528" t="s">
        <v>20703</v>
      </c>
      <c r="E1123" s="1551">
        <v>1487.94</v>
      </c>
      <c r="F1123" s="1546"/>
      <c r="G1123" s="1546">
        <v>804123</v>
      </c>
      <c r="H1123" s="1546" t="str">
        <f t="shared" si="17"/>
        <v>BOCA DE BSTC D = 1,00 M - ESCONSIDADE 5° - AREIA E BRITA COMERCIAIS - ALAS RETAS</v>
      </c>
    </row>
    <row r="1124" spans="2:8">
      <c r="B1124" s="1526">
        <v>804122</v>
      </c>
      <c r="C1124" s="1523" t="s">
        <v>22592</v>
      </c>
      <c r="D1124" s="1526" t="s">
        <v>20703</v>
      </c>
      <c r="E1124" s="1552">
        <v>1219.92</v>
      </c>
      <c r="F1124" s="1546"/>
      <c r="G1124" s="1546">
        <v>804122</v>
      </c>
      <c r="H1124" s="1546" t="str">
        <f t="shared" si="17"/>
        <v>BOCA DE BSTC D = 1,00 M - ESCONSIDADE 5° - AREIA EXTRAÍDA E BRITA PRODUZIDA - ALAS RETAS</v>
      </c>
    </row>
    <row r="1125" spans="2:8">
      <c r="B1125" s="1528">
        <v>804401</v>
      </c>
      <c r="C1125" s="1529" t="s">
        <v>22593</v>
      </c>
      <c r="D1125" s="1528" t="s">
        <v>20703</v>
      </c>
      <c r="E1125" s="1551">
        <v>3226.67</v>
      </c>
      <c r="F1125" s="1546"/>
      <c r="G1125" s="1546">
        <v>804401</v>
      </c>
      <c r="H1125" s="1546" t="str">
        <f t="shared" si="17"/>
        <v>BOCA DE BSTC D = 1,20 M - ESCONSIDADE 0° - AREIA E BRITA COMERCIAIS - ALAS ESCONSAS</v>
      </c>
    </row>
    <row r="1126" spans="2:8">
      <c r="B1126" s="1526">
        <v>804141</v>
      </c>
      <c r="C1126" s="1523" t="s">
        <v>22594</v>
      </c>
      <c r="D1126" s="1526" t="s">
        <v>20703</v>
      </c>
      <c r="E1126" s="1552">
        <v>2073.94</v>
      </c>
      <c r="F1126" s="1546"/>
      <c r="G1126" s="1546">
        <v>804141</v>
      </c>
      <c r="H1126" s="1546" t="str">
        <f t="shared" si="17"/>
        <v>BOCA DE BSTC D = 1,20 M - ESCONSIDADE 0° - AREIA E BRITA COMERCIAIS - ALAS RETAS</v>
      </c>
    </row>
    <row r="1127" spans="2:8">
      <c r="B1127" s="1528">
        <v>804400</v>
      </c>
      <c r="C1127" s="1529" t="s">
        <v>22595</v>
      </c>
      <c r="D1127" s="1528" t="s">
        <v>20703</v>
      </c>
      <c r="E1127" s="1551">
        <v>2639.68</v>
      </c>
      <c r="F1127" s="1546"/>
      <c r="G1127" s="1546">
        <v>804400</v>
      </c>
      <c r="H1127" s="1546" t="str">
        <f t="shared" si="17"/>
        <v>BOCA DE BSTC D = 1,20 M - ESCONSIDADE 0° - AREIA EXTRAÍDA E BRITA PRODUZIDA - ALAS ESCONSAS</v>
      </c>
    </row>
    <row r="1128" spans="2:8">
      <c r="B1128" s="1526">
        <v>804140</v>
      </c>
      <c r="C1128" s="1523" t="s">
        <v>22596</v>
      </c>
      <c r="D1128" s="1526" t="s">
        <v>20703</v>
      </c>
      <c r="E1128" s="1552">
        <v>1686.1</v>
      </c>
      <c r="F1128" s="1546"/>
      <c r="G1128" s="1546">
        <v>804140</v>
      </c>
      <c r="H1128" s="1546" t="str">
        <f t="shared" si="17"/>
        <v>BOCA DE BSTC D = 1,20 M - ESCONSIDADE 0° - AREIA EXTRAÍDA E BRITA PRODUZIDA - ALAS RETAS</v>
      </c>
    </row>
    <row r="1129" spans="2:8">
      <c r="B1129" s="1528">
        <v>804145</v>
      </c>
      <c r="C1129" s="1529" t="s">
        <v>22597</v>
      </c>
      <c r="D1129" s="1528" t="s">
        <v>20703</v>
      </c>
      <c r="E1129" s="1551">
        <v>2081.06</v>
      </c>
      <c r="F1129" s="1546"/>
      <c r="G1129" s="1546">
        <v>804145</v>
      </c>
      <c r="H1129" s="1546" t="str">
        <f t="shared" si="17"/>
        <v>BOCA DE BSTC D = 1,20 M - ESCONSIDADE 10° - AREIA E BRITA COMERCIAIS - ALAS RETAS</v>
      </c>
    </row>
    <row r="1130" spans="2:8">
      <c r="B1130" s="1526">
        <v>804144</v>
      </c>
      <c r="C1130" s="1523" t="s">
        <v>22598</v>
      </c>
      <c r="D1130" s="1526" t="s">
        <v>20703</v>
      </c>
      <c r="E1130" s="1552">
        <v>1692.78</v>
      </c>
      <c r="F1130" s="1546"/>
      <c r="G1130" s="1546">
        <v>804144</v>
      </c>
      <c r="H1130" s="1546" t="str">
        <f t="shared" si="17"/>
        <v>BOCA DE BSTC D = 1,20 M - ESCONSIDADE 10° - AREIA EXTRAÍDA E BRITA PRODUZIDA - ALAS RETAS</v>
      </c>
    </row>
    <row r="1131" spans="2:8">
      <c r="B1131" s="1528">
        <v>804403</v>
      </c>
      <c r="C1131" s="1529" t="s">
        <v>22599</v>
      </c>
      <c r="D1131" s="1528" t="s">
        <v>20703</v>
      </c>
      <c r="E1131" s="1551">
        <v>3399.22</v>
      </c>
      <c r="F1131" s="1546"/>
      <c r="G1131" s="1546">
        <v>804403</v>
      </c>
      <c r="H1131" s="1546" t="str">
        <f t="shared" si="17"/>
        <v>BOCA DE BSTC D = 1,20 M - ESCONSIDADE 15° - AREIA E BRITA COMERCIAIS - ALAS ESCONSAS</v>
      </c>
    </row>
    <row r="1132" spans="2:8">
      <c r="B1132" s="1526">
        <v>804147</v>
      </c>
      <c r="C1132" s="1523" t="s">
        <v>22600</v>
      </c>
      <c r="D1132" s="1526" t="s">
        <v>20703</v>
      </c>
      <c r="E1132" s="1552">
        <v>2089.85</v>
      </c>
      <c r="F1132" s="1546"/>
      <c r="G1132" s="1546">
        <v>804147</v>
      </c>
      <c r="H1132" s="1546" t="str">
        <f t="shared" si="17"/>
        <v>BOCA DE BSTC D = 1,20 M - ESCONSIDADE 15° - AREIA E BRITA COMERCIAIS - ALAS RETAS</v>
      </c>
    </row>
    <row r="1133" spans="2:8">
      <c r="B1133" s="1528">
        <v>804402</v>
      </c>
      <c r="C1133" s="1529" t="s">
        <v>22601</v>
      </c>
      <c r="D1133" s="1528" t="s">
        <v>20703</v>
      </c>
      <c r="E1133" s="1551">
        <v>2778.85</v>
      </c>
      <c r="F1133" s="1546"/>
      <c r="G1133" s="1546">
        <v>804402</v>
      </c>
      <c r="H1133" s="1546" t="str">
        <f t="shared" si="17"/>
        <v>BOCA DE BSTC D = 1,20 M - ESCONSIDADE 15° - AREIA EXTRAÍDA E BRITA PRODUZIDA - ALAS ESCONSAS</v>
      </c>
    </row>
    <row r="1134" spans="2:8">
      <c r="B1134" s="1526">
        <v>804146</v>
      </c>
      <c r="C1134" s="1523" t="s">
        <v>22602</v>
      </c>
      <c r="D1134" s="1526" t="s">
        <v>20703</v>
      </c>
      <c r="E1134" s="1552">
        <v>1701.15</v>
      </c>
      <c r="F1134" s="1546"/>
      <c r="G1134" s="1546">
        <v>804146</v>
      </c>
      <c r="H1134" s="1546" t="str">
        <f t="shared" si="17"/>
        <v>BOCA DE BSTC D = 1,20 M - ESCONSIDADE 15° - AREIA EXTRAÍDA E BRITA PRODUZIDA - ALAS RETAS</v>
      </c>
    </row>
    <row r="1135" spans="2:8">
      <c r="B1135" s="1528">
        <v>804149</v>
      </c>
      <c r="C1135" s="1529" t="s">
        <v>22603</v>
      </c>
      <c r="D1135" s="1528" t="s">
        <v>20703</v>
      </c>
      <c r="E1135" s="1551">
        <v>2103.14</v>
      </c>
      <c r="F1135" s="1546"/>
      <c r="G1135" s="1546">
        <v>804149</v>
      </c>
      <c r="H1135" s="1546" t="str">
        <f t="shared" si="17"/>
        <v>BOCA DE BSTC D = 1,20 M - ESCONSIDADE 20° - AREIA E BRITA COMERCIAIS - ALAS RETAS</v>
      </c>
    </row>
    <row r="1136" spans="2:8">
      <c r="B1136" s="1526">
        <v>804148</v>
      </c>
      <c r="C1136" s="1523" t="s">
        <v>22604</v>
      </c>
      <c r="D1136" s="1526" t="s">
        <v>20703</v>
      </c>
      <c r="E1136" s="1552">
        <v>1713.7</v>
      </c>
      <c r="F1136" s="1546"/>
      <c r="G1136" s="1546">
        <v>804148</v>
      </c>
      <c r="H1136" s="1546" t="str">
        <f t="shared" si="17"/>
        <v>BOCA DE BSTC D = 1,20 M - ESCONSIDADE 20° - AREIA EXTRAÍDA E BRITA PRODUZIDA - ALAS RETAS</v>
      </c>
    </row>
    <row r="1137" spans="2:8">
      <c r="B1137" s="1528">
        <v>804151</v>
      </c>
      <c r="C1137" s="1529" t="s">
        <v>22605</v>
      </c>
      <c r="D1137" s="1528" t="s">
        <v>20703</v>
      </c>
      <c r="E1137" s="1551">
        <v>2121.3000000000002</v>
      </c>
      <c r="F1137" s="1546"/>
      <c r="G1137" s="1546">
        <v>804151</v>
      </c>
      <c r="H1137" s="1546" t="str">
        <f t="shared" si="17"/>
        <v>BOCA DE BSTC D = 1,20 M - ESCONSIDADE 25° - AREIA E BRITA COMERCIAIS - ALAS RETAS</v>
      </c>
    </row>
    <row r="1138" spans="2:8">
      <c r="B1138" s="1526">
        <v>804150</v>
      </c>
      <c r="C1138" s="1523" t="s">
        <v>22606</v>
      </c>
      <c r="D1138" s="1526" t="s">
        <v>20703</v>
      </c>
      <c r="E1138" s="1552">
        <v>1731</v>
      </c>
      <c r="F1138" s="1546"/>
      <c r="G1138" s="1546">
        <v>804150</v>
      </c>
      <c r="H1138" s="1546" t="str">
        <f t="shared" si="17"/>
        <v>BOCA DE BSTC D = 1,20 M - ESCONSIDADE 25° - AREIA EXTRAÍDA E BRITA PRODUZIDA - ALAS RETAS</v>
      </c>
    </row>
    <row r="1139" spans="2:8">
      <c r="B1139" s="1528">
        <v>804405</v>
      </c>
      <c r="C1139" s="1529" t="s">
        <v>22607</v>
      </c>
      <c r="D1139" s="1528" t="s">
        <v>20703</v>
      </c>
      <c r="E1139" s="1551">
        <v>3801.5</v>
      </c>
      <c r="F1139" s="1546"/>
      <c r="G1139" s="1546">
        <v>804405</v>
      </c>
      <c r="H1139" s="1546" t="str">
        <f t="shared" si="17"/>
        <v>BOCA DE BSTC D = 1,20 M - ESCONSIDADE 30° - AREIA E BRITA COMERCIAIS - ALAS ESCONSAS</v>
      </c>
    </row>
    <row r="1140" spans="2:8">
      <c r="B1140" s="1526">
        <v>804153</v>
      </c>
      <c r="C1140" s="1523" t="s">
        <v>22608</v>
      </c>
      <c r="D1140" s="1526" t="s">
        <v>20703</v>
      </c>
      <c r="E1140" s="1552">
        <v>2145.81</v>
      </c>
      <c r="F1140" s="1546"/>
      <c r="G1140" s="1546">
        <v>804153</v>
      </c>
      <c r="H1140" s="1546" t="str">
        <f t="shared" si="17"/>
        <v>BOCA DE BSTC D = 1,20 M - ESCONSIDADE 30° - AREIA E BRITA COMERCIAIS - ALAS RETAS</v>
      </c>
    </row>
    <row r="1141" spans="2:8">
      <c r="B1141" s="1528">
        <v>804404</v>
      </c>
      <c r="C1141" s="1529" t="s">
        <v>22609</v>
      </c>
      <c r="D1141" s="1528" t="s">
        <v>20703</v>
      </c>
      <c r="E1141" s="1551">
        <v>3104.69</v>
      </c>
      <c r="F1141" s="1546"/>
      <c r="G1141" s="1546">
        <v>804404</v>
      </c>
      <c r="H1141" s="1546" t="str">
        <f t="shared" si="17"/>
        <v>BOCA DE BSTC D = 1,20 M - ESCONSIDADE 30° - AREIA EXTRAÍDA E BRITA PRODUZIDA - ALAS ESCONSAS</v>
      </c>
    </row>
    <row r="1142" spans="2:8">
      <c r="B1142" s="1526">
        <v>804152</v>
      </c>
      <c r="C1142" s="1523" t="s">
        <v>22610</v>
      </c>
      <c r="D1142" s="1526" t="s">
        <v>20703</v>
      </c>
      <c r="E1142" s="1552">
        <v>1754.45</v>
      </c>
      <c r="F1142" s="1546"/>
      <c r="G1142" s="1546">
        <v>804152</v>
      </c>
      <c r="H1142" s="1546" t="str">
        <f t="shared" si="17"/>
        <v>BOCA DE BSTC D = 1,20 M - ESCONSIDADE 30° - AREIA EXTRAÍDA E BRITA PRODUZIDA - ALAS RETAS</v>
      </c>
    </row>
    <row r="1143" spans="2:8">
      <c r="B1143" s="1528">
        <v>804155</v>
      </c>
      <c r="C1143" s="1529" t="s">
        <v>22611</v>
      </c>
      <c r="D1143" s="1528" t="s">
        <v>20703</v>
      </c>
      <c r="E1143" s="1551">
        <v>2177.44</v>
      </c>
      <c r="F1143" s="1546"/>
      <c r="G1143" s="1546">
        <v>804155</v>
      </c>
      <c r="H1143" s="1546" t="str">
        <f t="shared" si="17"/>
        <v>BOCA DE BSTC D = 1,20 M - ESCONSIDADE 35° - AREIA E BRITA COMERCIAIS - ALAS RETAS</v>
      </c>
    </row>
    <row r="1144" spans="2:8">
      <c r="B1144" s="1526">
        <v>804154</v>
      </c>
      <c r="C1144" s="1523" t="s">
        <v>22612</v>
      </c>
      <c r="D1144" s="1526" t="s">
        <v>20703</v>
      </c>
      <c r="E1144" s="1552">
        <v>1784.9</v>
      </c>
      <c r="F1144" s="1546"/>
      <c r="G1144" s="1546">
        <v>804154</v>
      </c>
      <c r="H1144" s="1546" t="str">
        <f t="shared" si="17"/>
        <v>BOCA DE BSTC D = 1,20 M - ESCONSIDADE 35° - AREIA EXTRAÍDA E BRITA PRODUZIDA - ALAS RETAS</v>
      </c>
    </row>
    <row r="1145" spans="2:8">
      <c r="B1145" s="1528">
        <v>804157</v>
      </c>
      <c r="C1145" s="1529" t="s">
        <v>22613</v>
      </c>
      <c r="D1145" s="1528" t="s">
        <v>20703</v>
      </c>
      <c r="E1145" s="1551">
        <v>2221.04</v>
      </c>
      <c r="F1145" s="1546"/>
      <c r="G1145" s="1546">
        <v>804157</v>
      </c>
      <c r="H1145" s="1546" t="str">
        <f t="shared" si="17"/>
        <v>BOCA DE BSTC D = 1,20 M - ESCONSIDADE 40° - AREIA E BRITA COMERCIAIS - ALAS RETAS</v>
      </c>
    </row>
    <row r="1146" spans="2:8">
      <c r="B1146" s="1526">
        <v>804156</v>
      </c>
      <c r="C1146" s="1523" t="s">
        <v>22614</v>
      </c>
      <c r="D1146" s="1526" t="s">
        <v>20703</v>
      </c>
      <c r="E1146" s="1552">
        <v>1827.11</v>
      </c>
      <c r="F1146" s="1546"/>
      <c r="G1146" s="1546">
        <v>804156</v>
      </c>
      <c r="H1146" s="1546" t="str">
        <f t="shared" si="17"/>
        <v>BOCA DE BSTC D = 1,20 M - ESCONSIDADE 40° - AREIA EXTRAÍDA E BRITA PRODUZIDA - ALAS RETAS</v>
      </c>
    </row>
    <row r="1147" spans="2:8">
      <c r="B1147" s="1528">
        <v>804407</v>
      </c>
      <c r="C1147" s="1529" t="s">
        <v>22615</v>
      </c>
      <c r="D1147" s="1528" t="s">
        <v>20703</v>
      </c>
      <c r="E1147" s="1551">
        <v>4742.26</v>
      </c>
      <c r="F1147" s="1546"/>
      <c r="G1147" s="1546">
        <v>804407</v>
      </c>
      <c r="H1147" s="1546" t="str">
        <f t="shared" si="17"/>
        <v>BOCA DE BSTC D = 1,20 M - ESCONSIDADE 45° - AREIA E BRITA COMERCIAIS - ALAS ESCONSAS</v>
      </c>
    </row>
    <row r="1148" spans="2:8">
      <c r="B1148" s="1526">
        <v>804159</v>
      </c>
      <c r="C1148" s="1523" t="s">
        <v>22616</v>
      </c>
      <c r="D1148" s="1526" t="s">
        <v>20703</v>
      </c>
      <c r="E1148" s="1552">
        <v>2279.04</v>
      </c>
      <c r="F1148" s="1546"/>
      <c r="G1148" s="1546">
        <v>804159</v>
      </c>
      <c r="H1148" s="1546" t="str">
        <f t="shared" si="17"/>
        <v>BOCA DE BSTC D = 1,20 M - ESCONSIDADE 45° - AREIA E BRITA COMERCIAIS - ALAS RETAS</v>
      </c>
    </row>
    <row r="1149" spans="2:8">
      <c r="B1149" s="1528">
        <v>804406</v>
      </c>
      <c r="C1149" s="1529" t="s">
        <v>22617</v>
      </c>
      <c r="D1149" s="1528" t="s">
        <v>20703</v>
      </c>
      <c r="E1149" s="1551">
        <v>3863.47</v>
      </c>
      <c r="F1149" s="1546"/>
      <c r="G1149" s="1546">
        <v>804406</v>
      </c>
      <c r="H1149" s="1546" t="str">
        <f t="shared" si="17"/>
        <v>BOCA DE BSTC D = 1,20 M - ESCONSIDADE 45° - AREIA EXTRAÍDA E BRITA PRODUZIDA - ALAS ESCONSAS</v>
      </c>
    </row>
    <row r="1150" spans="2:8">
      <c r="B1150" s="1526">
        <v>804158</v>
      </c>
      <c r="C1150" s="1523" t="s">
        <v>22618</v>
      </c>
      <c r="D1150" s="1526" t="s">
        <v>20703</v>
      </c>
      <c r="E1150" s="1552">
        <v>1883.62</v>
      </c>
      <c r="F1150" s="1546"/>
      <c r="G1150" s="1546">
        <v>804158</v>
      </c>
      <c r="H1150" s="1546" t="str">
        <f t="shared" si="17"/>
        <v>BOCA DE BSTC D = 1,20 M - ESCONSIDADE 45° - AREIA EXTRAÍDA E BRITA PRODUZIDA - ALAS RETAS</v>
      </c>
    </row>
    <row r="1151" spans="2:8">
      <c r="B1151" s="1528">
        <v>804143</v>
      </c>
      <c r="C1151" s="1529" t="s">
        <v>22619</v>
      </c>
      <c r="D1151" s="1528" t="s">
        <v>20703</v>
      </c>
      <c r="E1151" s="1551">
        <v>2076</v>
      </c>
      <c r="F1151" s="1546"/>
      <c r="G1151" s="1546">
        <v>804143</v>
      </c>
      <c r="H1151" s="1546" t="str">
        <f t="shared" si="17"/>
        <v>BOCA DE BSTC D = 1,20 M - ESCONSIDADE 5° - AREIA E BRITA COMERCIAIS - ALAS RETAS</v>
      </c>
    </row>
    <row r="1152" spans="2:8">
      <c r="B1152" s="1526">
        <v>804142</v>
      </c>
      <c r="C1152" s="1523" t="s">
        <v>22620</v>
      </c>
      <c r="D1152" s="1526" t="s">
        <v>20703</v>
      </c>
      <c r="E1152" s="1552">
        <v>1688.05</v>
      </c>
      <c r="F1152" s="1546"/>
      <c r="G1152" s="1546">
        <v>804142</v>
      </c>
      <c r="H1152" s="1546" t="str">
        <f t="shared" si="17"/>
        <v>BOCA DE BSTC D = 1,20 M - ESCONSIDADE 5° - AREIA EXTRAÍDA E BRITA PRODUZIDA - ALAS RETAS</v>
      </c>
    </row>
    <row r="1153" spans="2:8">
      <c r="B1153" s="1528">
        <v>804409</v>
      </c>
      <c r="C1153" s="1529" t="s">
        <v>22621</v>
      </c>
      <c r="D1153" s="1528" t="s">
        <v>20703</v>
      </c>
      <c r="E1153" s="1551">
        <v>5885.95</v>
      </c>
      <c r="F1153" s="1546"/>
      <c r="G1153" s="1546">
        <v>804409</v>
      </c>
      <c r="H1153" s="1546" t="str">
        <f t="shared" si="17"/>
        <v>BOCA DE BSTC D = 1,50 M - ESCONSIDADE 0° - AREIA E BRITA COMERCIAIS - ALAS ESCONSAS</v>
      </c>
    </row>
    <row r="1154" spans="2:8">
      <c r="B1154" s="1526">
        <v>804161</v>
      </c>
      <c r="C1154" s="1523" t="s">
        <v>22622</v>
      </c>
      <c r="D1154" s="1526" t="s">
        <v>20703</v>
      </c>
      <c r="E1154" s="1552">
        <v>3580.54</v>
      </c>
      <c r="F1154" s="1546"/>
      <c r="G1154" s="1546">
        <v>804161</v>
      </c>
      <c r="H1154" s="1546" t="str">
        <f t="shared" si="17"/>
        <v>BOCA DE BSTC D = 1,50 M - ESCONSIDADE 0° - AREIA E BRITA COMERCIAIS - ALAS RETAS</v>
      </c>
    </row>
    <row r="1155" spans="2:8">
      <c r="B1155" s="1528">
        <v>804408</v>
      </c>
      <c r="C1155" s="1529" t="s">
        <v>22623</v>
      </c>
      <c r="D1155" s="1528" t="s">
        <v>20703</v>
      </c>
      <c r="E1155" s="1551">
        <v>4733.49</v>
      </c>
      <c r="F1155" s="1546"/>
      <c r="G1155" s="1546">
        <v>804408</v>
      </c>
      <c r="H1155" s="1546" t="str">
        <f t="shared" ref="H1155:H1218" si="18">UPPER(C1155)</f>
        <v>BOCA DE BSTC D = 1,50 M - ESCONSIDADE 0° - AREIA EXTRAÍDA E BRITA PRODUZIDA - ALAS ESCONSAS</v>
      </c>
    </row>
    <row r="1156" spans="2:8">
      <c r="B1156" s="1526">
        <v>804160</v>
      </c>
      <c r="C1156" s="1523" t="s">
        <v>22624</v>
      </c>
      <c r="D1156" s="1526" t="s">
        <v>20703</v>
      </c>
      <c r="E1156" s="1552">
        <v>2888.96</v>
      </c>
      <c r="F1156" s="1546"/>
      <c r="G1156" s="1546">
        <v>804160</v>
      </c>
      <c r="H1156" s="1546" t="str">
        <f t="shared" si="18"/>
        <v>BOCA DE BSTC D = 1,50 M - ESCONSIDADE 0° - AREIA EXTRAÍDA E BRITA PRODUZIDA - ALAS RETAS</v>
      </c>
    </row>
    <row r="1157" spans="2:8">
      <c r="B1157" s="1528">
        <v>804165</v>
      </c>
      <c r="C1157" s="1529" t="s">
        <v>22625</v>
      </c>
      <c r="D1157" s="1528" t="s">
        <v>20703</v>
      </c>
      <c r="E1157" s="1551">
        <v>3590.27</v>
      </c>
      <c r="F1157" s="1546"/>
      <c r="G1157" s="1546">
        <v>804165</v>
      </c>
      <c r="H1157" s="1546" t="str">
        <f t="shared" si="18"/>
        <v>BOCA DE BSTC D = 1,50 M - ESCONSIDADE 10° - AREIA E BRITA COMERCIAIS - ALAS RETAS</v>
      </c>
    </row>
    <row r="1158" spans="2:8">
      <c r="B1158" s="1526">
        <v>804164</v>
      </c>
      <c r="C1158" s="1523" t="s">
        <v>22626</v>
      </c>
      <c r="D1158" s="1526" t="s">
        <v>20703</v>
      </c>
      <c r="E1158" s="1552">
        <v>2898.16</v>
      </c>
      <c r="F1158" s="1546"/>
      <c r="G1158" s="1546">
        <v>804164</v>
      </c>
      <c r="H1158" s="1546" t="str">
        <f t="shared" si="18"/>
        <v>BOCA DE BSTC D = 1,50 M - ESCONSIDADE 10° - AREIA EXTRAÍDA E BRITA PRODUZIDA - ALAS RETAS</v>
      </c>
    </row>
    <row r="1159" spans="2:8">
      <c r="B1159" s="1528">
        <v>804411</v>
      </c>
      <c r="C1159" s="1529" t="s">
        <v>22627</v>
      </c>
      <c r="D1159" s="1528" t="s">
        <v>20703</v>
      </c>
      <c r="E1159" s="1551">
        <v>6209.53</v>
      </c>
      <c r="F1159" s="1546"/>
      <c r="G1159" s="1546">
        <v>804411</v>
      </c>
      <c r="H1159" s="1546" t="str">
        <f t="shared" si="18"/>
        <v>BOCA DE BSTC D = 1,50 M - ESCONSIDADE 15° - AREIA E BRITA COMERCIAIS - ALAS ESCONSAS</v>
      </c>
    </row>
    <row r="1160" spans="2:8">
      <c r="B1160" s="1526">
        <v>804167</v>
      </c>
      <c r="C1160" s="1523" t="s">
        <v>22628</v>
      </c>
      <c r="D1160" s="1526" t="s">
        <v>20703</v>
      </c>
      <c r="E1160" s="1552">
        <v>3603</v>
      </c>
      <c r="F1160" s="1546"/>
      <c r="G1160" s="1546">
        <v>804167</v>
      </c>
      <c r="H1160" s="1546" t="str">
        <f t="shared" si="18"/>
        <v>BOCA DE BSTC D = 1,50 M - ESCONSIDADE 15° - AREIA E BRITA COMERCIAIS - ALAS RETAS</v>
      </c>
    </row>
    <row r="1161" spans="2:8">
      <c r="B1161" s="1528">
        <v>804410</v>
      </c>
      <c r="C1161" s="1529" t="s">
        <v>22629</v>
      </c>
      <c r="D1161" s="1528" t="s">
        <v>20703</v>
      </c>
      <c r="E1161" s="1551">
        <v>4990.87</v>
      </c>
      <c r="F1161" s="1546"/>
      <c r="G1161" s="1546">
        <v>804410</v>
      </c>
      <c r="H1161" s="1546" t="str">
        <f t="shared" si="18"/>
        <v>BOCA DE BSTC D = 1,50 M - ESCONSIDADE 15° - AREIA EXTRAÍDA E BRITA PRODUZIDA - ALAS ESCONSAS</v>
      </c>
    </row>
    <row r="1162" spans="2:8">
      <c r="B1162" s="1526">
        <v>804166</v>
      </c>
      <c r="C1162" s="1523" t="s">
        <v>22630</v>
      </c>
      <c r="D1162" s="1526" t="s">
        <v>20703</v>
      </c>
      <c r="E1162" s="1552">
        <v>2910.14</v>
      </c>
      <c r="F1162" s="1546"/>
      <c r="G1162" s="1546">
        <v>804166</v>
      </c>
      <c r="H1162" s="1546" t="str">
        <f t="shared" si="18"/>
        <v>BOCA DE BSTC D = 1,50 M - ESCONSIDADE 15° - AREIA EXTRAÍDA E BRITA PRODUZIDA - ALAS RETAS</v>
      </c>
    </row>
    <row r="1163" spans="2:8">
      <c r="B1163" s="1528">
        <v>804169</v>
      </c>
      <c r="C1163" s="1529" t="s">
        <v>22631</v>
      </c>
      <c r="D1163" s="1528" t="s">
        <v>20703</v>
      </c>
      <c r="E1163" s="1551">
        <v>3621.53</v>
      </c>
      <c r="F1163" s="1546"/>
      <c r="G1163" s="1546">
        <v>804169</v>
      </c>
      <c r="H1163" s="1546" t="str">
        <f t="shared" si="18"/>
        <v>BOCA DE BSTC D = 1,50 M - ESCONSIDADE 20° - AREIA E BRITA COMERCIAIS - ALAS RETAS</v>
      </c>
    </row>
    <row r="1164" spans="2:8">
      <c r="B1164" s="1526">
        <v>804168</v>
      </c>
      <c r="C1164" s="1523" t="s">
        <v>22632</v>
      </c>
      <c r="D1164" s="1526" t="s">
        <v>20703</v>
      </c>
      <c r="E1164" s="1552">
        <v>2927.71</v>
      </c>
      <c r="F1164" s="1546"/>
      <c r="G1164" s="1546">
        <v>804168</v>
      </c>
      <c r="H1164" s="1546" t="str">
        <f t="shared" si="18"/>
        <v>BOCA DE BSTC D = 1,50 M - ESCONSIDADE 20° - AREIA EXTRAÍDA E BRITA PRODUZIDA - ALAS RETAS</v>
      </c>
    </row>
    <row r="1165" spans="2:8">
      <c r="B1165" s="1528">
        <v>804171</v>
      </c>
      <c r="C1165" s="1529" t="s">
        <v>22633</v>
      </c>
      <c r="D1165" s="1528" t="s">
        <v>20703</v>
      </c>
      <c r="E1165" s="1551">
        <v>3646.8</v>
      </c>
      <c r="F1165" s="1546"/>
      <c r="G1165" s="1546">
        <v>804171</v>
      </c>
      <c r="H1165" s="1546" t="str">
        <f t="shared" si="18"/>
        <v>BOCA DE BSTC D = 1,50 M - ESCONSIDADE 25° - AREIA E BRITA COMERCIAIS - ALAS RETAS</v>
      </c>
    </row>
    <row r="1166" spans="2:8">
      <c r="B1166" s="1526">
        <v>804170</v>
      </c>
      <c r="C1166" s="1523" t="s">
        <v>22634</v>
      </c>
      <c r="D1166" s="1526" t="s">
        <v>20703</v>
      </c>
      <c r="E1166" s="1552">
        <v>2951.7</v>
      </c>
      <c r="F1166" s="1546"/>
      <c r="G1166" s="1546">
        <v>804170</v>
      </c>
      <c r="H1166" s="1546" t="str">
        <f t="shared" si="18"/>
        <v>BOCA DE BSTC D = 1,50 M - ESCONSIDADE 25° - AREIA EXTRAÍDA E BRITA PRODUZIDA - ALAS RETAS</v>
      </c>
    </row>
    <row r="1167" spans="2:8">
      <c r="B1167" s="1528">
        <v>804413</v>
      </c>
      <c r="C1167" s="1529" t="s">
        <v>22635</v>
      </c>
      <c r="D1167" s="1528" t="s">
        <v>20703</v>
      </c>
      <c r="E1167" s="1551">
        <v>6962.47</v>
      </c>
      <c r="F1167" s="1546"/>
      <c r="G1167" s="1546">
        <v>804413</v>
      </c>
      <c r="H1167" s="1546" t="str">
        <f t="shared" si="18"/>
        <v>BOCA DE BSTC D = 1,50 M - ESCONSIDADE 30° - AREIA E BRITA COMERCIAIS - ALAS ESCONSAS</v>
      </c>
    </row>
    <row r="1168" spans="2:8">
      <c r="B1168" s="1526">
        <v>804173</v>
      </c>
      <c r="C1168" s="1523" t="s">
        <v>22636</v>
      </c>
      <c r="D1168" s="1526" t="s">
        <v>20703</v>
      </c>
      <c r="E1168" s="1552">
        <v>3680.67</v>
      </c>
      <c r="F1168" s="1546"/>
      <c r="G1168" s="1546">
        <v>804173</v>
      </c>
      <c r="H1168" s="1546" t="str">
        <f t="shared" si="18"/>
        <v>BOCA DE BSTC D = 1,50 M - ESCONSIDADE 30° - AREIA E BRITA COMERCIAIS - ALAS RETAS</v>
      </c>
    </row>
    <row r="1169" spans="2:8">
      <c r="B1169" s="1528">
        <v>804412</v>
      </c>
      <c r="C1169" s="1529" t="s">
        <v>22637</v>
      </c>
      <c r="D1169" s="1528" t="s">
        <v>20703</v>
      </c>
      <c r="E1169" s="1551">
        <v>5590.61</v>
      </c>
      <c r="F1169" s="1546"/>
      <c r="G1169" s="1546">
        <v>804412</v>
      </c>
      <c r="H1169" s="1546" t="str">
        <f t="shared" si="18"/>
        <v>BOCA DE BSTC D = 1,50 M - ESCONSIDADE 30° - AREIA EXTRAÍDA E BRITA PRODUZIDA - ALAS ESCONSAS</v>
      </c>
    </row>
    <row r="1170" spans="2:8">
      <c r="B1170" s="1526">
        <v>804172</v>
      </c>
      <c r="C1170" s="1523" t="s">
        <v>22638</v>
      </c>
      <c r="D1170" s="1526" t="s">
        <v>20703</v>
      </c>
      <c r="E1170" s="1552">
        <v>2984.08</v>
      </c>
      <c r="F1170" s="1546"/>
      <c r="G1170" s="1546">
        <v>804172</v>
      </c>
      <c r="H1170" s="1546" t="str">
        <f t="shared" si="18"/>
        <v>BOCA DE BSTC D = 1,50 M - ESCONSIDADE 30° - AREIA EXTRAÍDA E BRITA PRODUZIDA - ALAS RETAS</v>
      </c>
    </row>
    <row r="1171" spans="2:8">
      <c r="B1171" s="1528">
        <v>804175</v>
      </c>
      <c r="C1171" s="1529" t="s">
        <v>22639</v>
      </c>
      <c r="D1171" s="1528" t="s">
        <v>20703</v>
      </c>
      <c r="E1171" s="1551">
        <v>3725.96</v>
      </c>
      <c r="F1171" s="1546"/>
      <c r="G1171" s="1546">
        <v>804175</v>
      </c>
      <c r="H1171" s="1546" t="str">
        <f t="shared" si="18"/>
        <v>BOCA DE BSTC D = 1,50 M - ESCONSIDADE 35° - AREIA E BRITA COMERCIAIS - ALAS RETAS</v>
      </c>
    </row>
    <row r="1172" spans="2:8">
      <c r="B1172" s="1526">
        <v>804174</v>
      </c>
      <c r="C1172" s="1523" t="s">
        <v>22640</v>
      </c>
      <c r="D1172" s="1526" t="s">
        <v>20703</v>
      </c>
      <c r="E1172" s="1552">
        <v>3027.66</v>
      </c>
      <c r="F1172" s="1546"/>
      <c r="G1172" s="1546">
        <v>804174</v>
      </c>
      <c r="H1172" s="1546" t="str">
        <f t="shared" si="18"/>
        <v>BOCA DE BSTC D = 1,50 M - ESCONSIDADE 35° - AREIA EXTRAÍDA E BRITA PRODUZIDA - ALAS RETAS</v>
      </c>
    </row>
    <row r="1173" spans="2:8">
      <c r="B1173" s="1528">
        <v>804177</v>
      </c>
      <c r="C1173" s="1529" t="s">
        <v>22641</v>
      </c>
      <c r="D1173" s="1528" t="s">
        <v>20703</v>
      </c>
      <c r="E1173" s="1551">
        <v>3786.4</v>
      </c>
      <c r="F1173" s="1546"/>
      <c r="G1173" s="1546">
        <v>804177</v>
      </c>
      <c r="H1173" s="1546" t="str">
        <f t="shared" si="18"/>
        <v>BOCA DE BSTC D = 1,50 M - ESCONSIDADE 40° - AREIA E BRITA COMERCIAIS - ALAS RETAS</v>
      </c>
    </row>
    <row r="1174" spans="2:8">
      <c r="B1174" s="1526">
        <v>804176</v>
      </c>
      <c r="C1174" s="1523" t="s">
        <v>22642</v>
      </c>
      <c r="D1174" s="1526" t="s">
        <v>20703</v>
      </c>
      <c r="E1174" s="1552">
        <v>3086.08</v>
      </c>
      <c r="F1174" s="1546"/>
      <c r="G1174" s="1546">
        <v>804176</v>
      </c>
      <c r="H1174" s="1546" t="str">
        <f t="shared" si="18"/>
        <v>BOCA DE BSTC D = 1,50 M - ESCONSIDADE 40° - AREIA EXTRAÍDA E BRITA PRODUZIDA - ALAS RETAS</v>
      </c>
    </row>
    <row r="1175" spans="2:8">
      <c r="B1175" s="1528">
        <v>804415</v>
      </c>
      <c r="C1175" s="1529" t="s">
        <v>22643</v>
      </c>
      <c r="D1175" s="1528" t="s">
        <v>20703</v>
      </c>
      <c r="E1175" s="1551">
        <v>8737.9699999999993</v>
      </c>
      <c r="F1175" s="1546"/>
      <c r="G1175" s="1546">
        <v>804415</v>
      </c>
      <c r="H1175" s="1546" t="str">
        <f t="shared" si="18"/>
        <v>BOCA DE BSTC D = 1,50 M - ESCONSIDADE 45° - AREIA E BRITA COMERCIAIS - ALAS ESCONSAS</v>
      </c>
    </row>
    <row r="1176" spans="2:8">
      <c r="B1176" s="1526">
        <v>804179</v>
      </c>
      <c r="C1176" s="1523" t="s">
        <v>22644</v>
      </c>
      <c r="D1176" s="1526" t="s">
        <v>20703</v>
      </c>
      <c r="E1176" s="1552">
        <v>3868.91</v>
      </c>
      <c r="F1176" s="1546"/>
      <c r="G1176" s="1546">
        <v>804179</v>
      </c>
      <c r="H1176" s="1546" t="str">
        <f t="shared" si="18"/>
        <v>BOCA DE BSTC D = 1,50 M - ESCONSIDADE 45° - AREIA E BRITA COMERCIAIS - ALAS RETAS</v>
      </c>
    </row>
    <row r="1177" spans="2:8">
      <c r="B1177" s="1528">
        <v>804414</v>
      </c>
      <c r="C1177" s="1529" t="s">
        <v>22645</v>
      </c>
      <c r="D1177" s="1528" t="s">
        <v>20703</v>
      </c>
      <c r="E1177" s="1551">
        <v>6999.91</v>
      </c>
      <c r="F1177" s="1546"/>
      <c r="G1177" s="1546">
        <v>804414</v>
      </c>
      <c r="H1177" s="1546" t="str">
        <f t="shared" si="18"/>
        <v>BOCA DE BSTC D = 1,50 M - ESCONSIDADE 45° - AREIA EXTRAÍDA E BRITA PRODUZIDA - ALAS ESCONSAS</v>
      </c>
    </row>
    <row r="1178" spans="2:8">
      <c r="B1178" s="1526">
        <v>804178</v>
      </c>
      <c r="C1178" s="1523" t="s">
        <v>22646</v>
      </c>
      <c r="D1178" s="1526" t="s">
        <v>20703</v>
      </c>
      <c r="E1178" s="1552">
        <v>3166.35</v>
      </c>
      <c r="F1178" s="1546"/>
      <c r="G1178" s="1546">
        <v>804178</v>
      </c>
      <c r="H1178" s="1546" t="str">
        <f t="shared" si="18"/>
        <v>BOCA DE BSTC D = 1,50 M - ESCONSIDADE 45° - AREIA EXTRAÍDA E BRITA PRODUZIDA - ALAS RETAS</v>
      </c>
    </row>
    <row r="1179" spans="2:8">
      <c r="B1179" s="1528">
        <v>804163</v>
      </c>
      <c r="C1179" s="1529" t="s">
        <v>22647</v>
      </c>
      <c r="D1179" s="1528" t="s">
        <v>20703</v>
      </c>
      <c r="E1179" s="1551">
        <v>3583.16</v>
      </c>
      <c r="F1179" s="1546"/>
      <c r="G1179" s="1546">
        <v>804163</v>
      </c>
      <c r="H1179" s="1546" t="str">
        <f t="shared" si="18"/>
        <v>BOCA DE BSTC D = 1,50 M - ESCONSIDADE 5° - AREIA E BRITA COMERCIAIS - ALAS RETAS</v>
      </c>
    </row>
    <row r="1180" spans="2:8">
      <c r="B1180" s="1526">
        <v>804162</v>
      </c>
      <c r="C1180" s="1523" t="s">
        <v>22648</v>
      </c>
      <c r="D1180" s="1526" t="s">
        <v>20703</v>
      </c>
      <c r="E1180" s="1552">
        <v>2891.47</v>
      </c>
      <c r="F1180" s="1546"/>
      <c r="G1180" s="1546">
        <v>804162</v>
      </c>
      <c r="H1180" s="1546" t="str">
        <f t="shared" si="18"/>
        <v>BOCA DE BSTC D = 1,50 M - ESCONSIDADE 5° - AREIA EXTRAÍDA E BRITA PRODUZIDA - ALAS RETAS</v>
      </c>
    </row>
    <row r="1181" spans="2:8">
      <c r="B1181" s="1528">
        <v>804441</v>
      </c>
      <c r="C1181" s="1529" t="s">
        <v>22649</v>
      </c>
      <c r="D1181" s="1528" t="s">
        <v>20703</v>
      </c>
      <c r="E1181" s="1551">
        <v>3981.59</v>
      </c>
      <c r="F1181" s="1546"/>
      <c r="G1181" s="1546">
        <v>804441</v>
      </c>
      <c r="H1181" s="1546" t="str">
        <f t="shared" si="18"/>
        <v>BOCA DE BTTC D = 1,00 M - ESCONSIDADE 0° - AREIA E BRITA COMERCIAIS - ALAS ESCONSAS</v>
      </c>
    </row>
    <row r="1182" spans="2:8">
      <c r="B1182" s="1526">
        <v>804317</v>
      </c>
      <c r="C1182" s="1523" t="s">
        <v>22650</v>
      </c>
      <c r="D1182" s="1526" t="s">
        <v>20703</v>
      </c>
      <c r="E1182" s="1552">
        <v>2179.88</v>
      </c>
      <c r="F1182" s="1546"/>
      <c r="G1182" s="1546">
        <v>804317</v>
      </c>
      <c r="H1182" s="1546" t="str">
        <f t="shared" si="18"/>
        <v>BOCA DE BTTC D = 1,00 M - ESCONSIDADE 0° - AREIA E BRITA COMERCIAIS - ALAS RETAS</v>
      </c>
    </row>
    <row r="1183" spans="2:8">
      <c r="B1183" s="1528">
        <v>804440</v>
      </c>
      <c r="C1183" s="1529" t="s">
        <v>22651</v>
      </c>
      <c r="D1183" s="1528" t="s">
        <v>20703</v>
      </c>
      <c r="E1183" s="1551">
        <v>3273.16</v>
      </c>
      <c r="F1183" s="1546"/>
      <c r="G1183" s="1546">
        <v>804440</v>
      </c>
      <c r="H1183" s="1546" t="str">
        <f t="shared" si="18"/>
        <v>BOCA DE BTTC D = 1,00 M - ESCONSIDADE 0° - AREIA EXTRAÍDA E BRITA PRODUZIDA - ALAS ESCONSAS</v>
      </c>
    </row>
    <row r="1184" spans="2:8">
      <c r="B1184" s="1526">
        <v>804316</v>
      </c>
      <c r="C1184" s="1523" t="s">
        <v>22652</v>
      </c>
      <c r="D1184" s="1526" t="s">
        <v>20703</v>
      </c>
      <c r="E1184" s="1552">
        <v>1773.59</v>
      </c>
      <c r="F1184" s="1546"/>
      <c r="G1184" s="1546">
        <v>804316</v>
      </c>
      <c r="H1184" s="1546" t="str">
        <f t="shared" si="18"/>
        <v>BOCA DE BTTC D = 1,00 M - ESCONSIDADE 0° - AREIA EXTRAÍDA E BRITA PRODUZIDA - ALAS RETAS</v>
      </c>
    </row>
    <row r="1185" spans="2:8">
      <c r="B1185" s="1528">
        <v>804321</v>
      </c>
      <c r="C1185" s="1529" t="s">
        <v>22653</v>
      </c>
      <c r="D1185" s="1528" t="s">
        <v>20703</v>
      </c>
      <c r="E1185" s="1551">
        <v>2194.4899999999998</v>
      </c>
      <c r="F1185" s="1546"/>
      <c r="G1185" s="1546">
        <v>804321</v>
      </c>
      <c r="H1185" s="1546" t="str">
        <f t="shared" si="18"/>
        <v>BOCA DE BTTC D = 1,00 M - ESCONSIDADE 10° - AREIA E BRITA COMERCIAIS - ALAS RETAS</v>
      </c>
    </row>
    <row r="1186" spans="2:8">
      <c r="B1186" s="1526">
        <v>804320</v>
      </c>
      <c r="C1186" s="1523" t="s">
        <v>22654</v>
      </c>
      <c r="D1186" s="1526" t="s">
        <v>20703</v>
      </c>
      <c r="E1186" s="1552">
        <v>1786.92</v>
      </c>
      <c r="F1186" s="1546"/>
      <c r="G1186" s="1546">
        <v>804320</v>
      </c>
      <c r="H1186" s="1546" t="str">
        <f t="shared" si="18"/>
        <v>BOCA DE BTTC D = 1,00 M - ESCONSIDADE 10° - AREIA EXTRAÍDA E BRITA PRODUZIDA - ALAS RETAS</v>
      </c>
    </row>
    <row r="1187" spans="2:8">
      <c r="B1187" s="1528">
        <v>804443</v>
      </c>
      <c r="C1187" s="1529" t="s">
        <v>22655</v>
      </c>
      <c r="D1187" s="1528" t="s">
        <v>20703</v>
      </c>
      <c r="E1187" s="1551">
        <v>4155.42</v>
      </c>
      <c r="F1187" s="1546"/>
      <c r="G1187" s="1546">
        <v>804443</v>
      </c>
      <c r="H1187" s="1546" t="str">
        <f t="shared" si="18"/>
        <v>BOCA DE BTTC D = 1,00 M - ESCONSIDADE 15° - AREIA E BRITA COMERCIAIS - ALAS ESCONSAS</v>
      </c>
    </row>
    <row r="1188" spans="2:8">
      <c r="B1188" s="1526">
        <v>804323</v>
      </c>
      <c r="C1188" s="1523" t="s">
        <v>22656</v>
      </c>
      <c r="D1188" s="1526" t="s">
        <v>20703</v>
      </c>
      <c r="E1188" s="1552">
        <v>2213.96</v>
      </c>
      <c r="F1188" s="1546"/>
      <c r="G1188" s="1546">
        <v>804323</v>
      </c>
      <c r="H1188" s="1546" t="str">
        <f t="shared" si="18"/>
        <v>BOCA DE BTTC D = 1,00 M - ESCONSIDADE 15° - AREIA E BRITA COMERCIAIS - ALAS RETAS</v>
      </c>
    </row>
    <row r="1189" spans="2:8">
      <c r="B1189" s="1528">
        <v>804442</v>
      </c>
      <c r="C1189" s="1529" t="s">
        <v>22657</v>
      </c>
      <c r="D1189" s="1528" t="s">
        <v>20703</v>
      </c>
      <c r="E1189" s="1551">
        <v>3415.33</v>
      </c>
      <c r="F1189" s="1546"/>
      <c r="G1189" s="1546">
        <v>804442</v>
      </c>
      <c r="H1189" s="1546" t="str">
        <f t="shared" si="18"/>
        <v>BOCA DE BTTC D = 1,00 M - ESCONSIDADE 15° - AREIA EXTRAÍDA E BRITA PRODUZIDA - ALAS ESCONSAS</v>
      </c>
    </row>
    <row r="1190" spans="2:8">
      <c r="B1190" s="1526">
        <v>804322</v>
      </c>
      <c r="C1190" s="1523" t="s">
        <v>22658</v>
      </c>
      <c r="D1190" s="1526" t="s">
        <v>20703</v>
      </c>
      <c r="E1190" s="1552">
        <v>1804.69</v>
      </c>
      <c r="F1190" s="1546"/>
      <c r="G1190" s="1546">
        <v>804322</v>
      </c>
      <c r="H1190" s="1546" t="str">
        <f t="shared" si="18"/>
        <v>BOCA DE BTTC D = 1,00 M - ESCONSIDADE 15° - AREIA EXTRAÍDA E BRITA PRODUZIDA - ALAS RETAS</v>
      </c>
    </row>
    <row r="1191" spans="2:8">
      <c r="B1191" s="1528">
        <v>804325</v>
      </c>
      <c r="C1191" s="1529" t="s">
        <v>22659</v>
      </c>
      <c r="D1191" s="1528" t="s">
        <v>20703</v>
      </c>
      <c r="E1191" s="1551">
        <v>2242.0500000000002</v>
      </c>
      <c r="F1191" s="1546"/>
      <c r="G1191" s="1546">
        <v>804325</v>
      </c>
      <c r="H1191" s="1546" t="str">
        <f t="shared" si="18"/>
        <v>BOCA DE BTTC D = 1,00 M - ESCONSIDADE 20° - AREIA E BRITA COMERCIAIS - ALAS RETAS</v>
      </c>
    </row>
    <row r="1192" spans="2:8">
      <c r="B1192" s="1526">
        <v>804324</v>
      </c>
      <c r="C1192" s="1523" t="s">
        <v>22660</v>
      </c>
      <c r="D1192" s="1526" t="s">
        <v>20703</v>
      </c>
      <c r="E1192" s="1552">
        <v>1830.54</v>
      </c>
      <c r="F1192" s="1546"/>
      <c r="G1192" s="1546">
        <v>804324</v>
      </c>
      <c r="H1192" s="1546" t="str">
        <f t="shared" si="18"/>
        <v>BOCA DE BTTC D = 1,00 M - ESCONSIDADE 20° - AREIA EXTRAÍDA E BRITA PRODUZIDA - ALAS RETAS</v>
      </c>
    </row>
    <row r="1193" spans="2:8">
      <c r="B1193" s="1528">
        <v>804327</v>
      </c>
      <c r="C1193" s="1529" t="s">
        <v>22661</v>
      </c>
      <c r="D1193" s="1528" t="s">
        <v>20703</v>
      </c>
      <c r="E1193" s="1551">
        <v>2280.62</v>
      </c>
      <c r="F1193" s="1546"/>
      <c r="G1193" s="1546">
        <v>804327</v>
      </c>
      <c r="H1193" s="1546" t="str">
        <f t="shared" si="18"/>
        <v>BOCA DE BTTC D = 1,00 M - ESCONSIDADE 25° - AREIA E BRITA COMERCIAIS - ALAS RETAS</v>
      </c>
    </row>
    <row r="1194" spans="2:8">
      <c r="B1194" s="1526">
        <v>804326</v>
      </c>
      <c r="C1194" s="1523" t="s">
        <v>22662</v>
      </c>
      <c r="D1194" s="1526" t="s">
        <v>20703</v>
      </c>
      <c r="E1194" s="1552">
        <v>1866.12</v>
      </c>
      <c r="F1194" s="1546"/>
      <c r="G1194" s="1546">
        <v>804326</v>
      </c>
      <c r="H1194" s="1546" t="str">
        <f t="shared" si="18"/>
        <v>BOCA DE BTTC D = 1,00 M - ESCONSIDADE 25° - AREIA EXTRAÍDA E BRITA PRODUZIDA - ALAS RETAS</v>
      </c>
    </row>
    <row r="1195" spans="2:8">
      <c r="B1195" s="1528">
        <v>804445</v>
      </c>
      <c r="C1195" s="1529" t="s">
        <v>22663</v>
      </c>
      <c r="D1195" s="1528" t="s">
        <v>20703</v>
      </c>
      <c r="E1195" s="1551">
        <v>4638.29</v>
      </c>
      <c r="F1195" s="1546"/>
      <c r="G1195" s="1546">
        <v>804445</v>
      </c>
      <c r="H1195" s="1546" t="str">
        <f t="shared" si="18"/>
        <v>BOCA DE BTTC D = 1,00 M - ESCONSIDADE 30° - AREIA E BRITA COMERCIAIS - ALAS ESCONSAS</v>
      </c>
    </row>
    <row r="1196" spans="2:8">
      <c r="B1196" s="1526">
        <v>804329</v>
      </c>
      <c r="C1196" s="1523" t="s">
        <v>22664</v>
      </c>
      <c r="D1196" s="1526" t="s">
        <v>20703</v>
      </c>
      <c r="E1196" s="1552">
        <v>2331.73</v>
      </c>
      <c r="F1196" s="1546"/>
      <c r="G1196" s="1546">
        <v>804329</v>
      </c>
      <c r="H1196" s="1546" t="str">
        <f t="shared" si="18"/>
        <v>BOCA DE BTTC D = 1,00 M - ESCONSIDADE 30° - AREIA E BRITA COMERCIAIS - ALAS RETAS</v>
      </c>
    </row>
    <row r="1197" spans="2:8">
      <c r="B1197" s="1528">
        <v>804444</v>
      </c>
      <c r="C1197" s="1529" t="s">
        <v>22665</v>
      </c>
      <c r="D1197" s="1528" t="s">
        <v>20703</v>
      </c>
      <c r="E1197" s="1551">
        <v>3810.35</v>
      </c>
      <c r="F1197" s="1546"/>
      <c r="G1197" s="1546">
        <v>804444</v>
      </c>
      <c r="H1197" s="1546" t="str">
        <f t="shared" si="18"/>
        <v>BOCA DE BTTC D = 1,00 M - ESCONSIDADE 30° - AREIA EXTRAÍDA E BRITA PRODUZIDA - ALAS ESCONSAS</v>
      </c>
    </row>
    <row r="1198" spans="2:8">
      <c r="B1198" s="1526">
        <v>804328</v>
      </c>
      <c r="C1198" s="1523" t="s">
        <v>22666</v>
      </c>
      <c r="D1198" s="1526" t="s">
        <v>20703</v>
      </c>
      <c r="E1198" s="1552">
        <v>1913.71</v>
      </c>
      <c r="F1198" s="1546"/>
      <c r="G1198" s="1546">
        <v>804328</v>
      </c>
      <c r="H1198" s="1546" t="str">
        <f t="shared" si="18"/>
        <v>BOCA DE BTTC D = 1,00 M - ESCONSIDADE 30° - AREIA EXTRAÍDA E BRITA PRODUZIDA - ALAS RETAS</v>
      </c>
    </row>
    <row r="1199" spans="2:8">
      <c r="B1199" s="1528">
        <v>804331</v>
      </c>
      <c r="C1199" s="1529" t="s">
        <v>22667</v>
      </c>
      <c r="D1199" s="1528" t="s">
        <v>20703</v>
      </c>
      <c r="E1199" s="1551">
        <v>2397.63</v>
      </c>
      <c r="F1199" s="1546"/>
      <c r="G1199" s="1546">
        <v>804331</v>
      </c>
      <c r="H1199" s="1546" t="str">
        <f t="shared" si="18"/>
        <v>BOCA DE BTTC D = 1,00 M - ESCONSIDADE 35° - AREIA E BRITA COMERCIAIS - ALAS RETAS</v>
      </c>
    </row>
    <row r="1200" spans="2:8">
      <c r="B1200" s="1526">
        <v>804330</v>
      </c>
      <c r="C1200" s="1523" t="s">
        <v>22668</v>
      </c>
      <c r="D1200" s="1526" t="s">
        <v>20703</v>
      </c>
      <c r="E1200" s="1552">
        <v>1975.56</v>
      </c>
      <c r="F1200" s="1546"/>
      <c r="G1200" s="1546">
        <v>804330</v>
      </c>
      <c r="H1200" s="1546" t="str">
        <f t="shared" si="18"/>
        <v>BOCA DE BTTC D = 1,00 M - ESCONSIDADE 35° - AREIA EXTRAÍDA E BRITA PRODUZIDA - ALAS RETAS</v>
      </c>
    </row>
    <row r="1201" spans="2:8">
      <c r="B1201" s="1528">
        <v>804333</v>
      </c>
      <c r="C1201" s="1529" t="s">
        <v>22669</v>
      </c>
      <c r="D1201" s="1528" t="s">
        <v>20703</v>
      </c>
      <c r="E1201" s="1551">
        <v>2485.41</v>
      </c>
      <c r="F1201" s="1546"/>
      <c r="G1201" s="1546">
        <v>804333</v>
      </c>
      <c r="H1201" s="1546" t="str">
        <f t="shared" si="18"/>
        <v>BOCA DE BTTC D = 1,00 M - ESCONSIDADE 40° - AREIA E BRITA COMERCIAIS - ALAS RETAS</v>
      </c>
    </row>
    <row r="1202" spans="2:8">
      <c r="B1202" s="1526">
        <v>804332</v>
      </c>
      <c r="C1202" s="1523" t="s">
        <v>22670</v>
      </c>
      <c r="D1202" s="1526" t="s">
        <v>20703</v>
      </c>
      <c r="E1202" s="1552">
        <v>2058.65</v>
      </c>
      <c r="F1202" s="1546"/>
      <c r="G1202" s="1546">
        <v>804332</v>
      </c>
      <c r="H1202" s="1546" t="str">
        <f t="shared" si="18"/>
        <v>BOCA DE BTTC D = 1,00 M - ESCONSIDADE 40° - AREIA EXTRAÍDA E BRITA PRODUZIDA - ALAS RETAS</v>
      </c>
    </row>
    <row r="1203" spans="2:8">
      <c r="B1203" s="1528">
        <v>804447</v>
      </c>
      <c r="C1203" s="1529" t="s">
        <v>22671</v>
      </c>
      <c r="D1203" s="1528" t="s">
        <v>20703</v>
      </c>
      <c r="E1203" s="1551">
        <v>5740.36</v>
      </c>
      <c r="F1203" s="1546"/>
      <c r="G1203" s="1546">
        <v>804447</v>
      </c>
      <c r="H1203" s="1546" t="str">
        <f t="shared" si="18"/>
        <v>BOCA DE BTTC D = 1,00 M - ESCONSIDADE 45° - AREIA E BRITA COMERCIAIS - ALAS ESCONSAS</v>
      </c>
    </row>
    <row r="1204" spans="2:8">
      <c r="B1204" s="1526">
        <v>804335</v>
      </c>
      <c r="C1204" s="1523" t="s">
        <v>22672</v>
      </c>
      <c r="D1204" s="1526" t="s">
        <v>20703</v>
      </c>
      <c r="E1204" s="1552">
        <v>2601.0700000000002</v>
      </c>
      <c r="F1204" s="1546"/>
      <c r="G1204" s="1546">
        <v>804335</v>
      </c>
      <c r="H1204" s="1546" t="str">
        <f t="shared" si="18"/>
        <v>BOCA DE BTTC D = 1,00 M - ESCONSIDADE 45° - AREIA E BRITA COMERCIAIS - ALAS RETAS</v>
      </c>
    </row>
    <row r="1205" spans="2:8">
      <c r="B1205" s="1528">
        <v>804446</v>
      </c>
      <c r="C1205" s="1529" t="s">
        <v>22673</v>
      </c>
      <c r="D1205" s="1528" t="s">
        <v>20703</v>
      </c>
      <c r="E1205" s="1551">
        <v>4711.25</v>
      </c>
      <c r="F1205" s="1546"/>
      <c r="G1205" s="1546">
        <v>804446</v>
      </c>
      <c r="H1205" s="1546" t="str">
        <f t="shared" si="18"/>
        <v>BOCA DE BTTC D = 1,00 M - ESCONSIDADE 45° - AREIA EXTRAÍDA E BRITA PRODUZIDA - ALAS ESCONSAS</v>
      </c>
    </row>
    <row r="1206" spans="2:8">
      <c r="B1206" s="1526">
        <v>804334</v>
      </c>
      <c r="C1206" s="1523" t="s">
        <v>22674</v>
      </c>
      <c r="D1206" s="1526" t="s">
        <v>20703</v>
      </c>
      <c r="E1206" s="1552">
        <v>2169.19</v>
      </c>
      <c r="F1206" s="1546"/>
      <c r="G1206" s="1546">
        <v>804334</v>
      </c>
      <c r="H1206" s="1546" t="str">
        <f t="shared" si="18"/>
        <v>BOCA DE BTTC D = 1,00 M - ESCONSIDADE 45° - AREIA EXTRAÍDA E BRITA PRODUZIDA - ALAS RETAS</v>
      </c>
    </row>
    <row r="1207" spans="2:8">
      <c r="B1207" s="1528">
        <v>804319</v>
      </c>
      <c r="C1207" s="1529" t="s">
        <v>22675</v>
      </c>
      <c r="D1207" s="1528" t="s">
        <v>20703</v>
      </c>
      <c r="E1207" s="1551">
        <v>2183.25</v>
      </c>
      <c r="F1207" s="1546"/>
      <c r="G1207" s="1546">
        <v>804319</v>
      </c>
      <c r="H1207" s="1546" t="str">
        <f t="shared" si="18"/>
        <v>BOCA DE BTTC D = 1,00 M - ESCONSIDADE 5° - AREIA E BRITA COMERCIAIS - ALAS RETAS</v>
      </c>
    </row>
    <row r="1208" spans="2:8">
      <c r="B1208" s="1526">
        <v>804318</v>
      </c>
      <c r="C1208" s="1523" t="s">
        <v>22676</v>
      </c>
      <c r="D1208" s="1526" t="s">
        <v>20703</v>
      </c>
      <c r="E1208" s="1552">
        <v>1776.64</v>
      </c>
      <c r="F1208" s="1546"/>
      <c r="G1208" s="1546">
        <v>804318</v>
      </c>
      <c r="H1208" s="1546" t="str">
        <f t="shared" si="18"/>
        <v>BOCA DE BTTC D = 1,00 M - ESCONSIDADE 5° - AREIA EXTRAÍDA E BRITA PRODUZIDA - ALAS RETAS</v>
      </c>
    </row>
    <row r="1209" spans="2:8">
      <c r="B1209" s="1528">
        <v>804449</v>
      </c>
      <c r="C1209" s="1529" t="s">
        <v>22677</v>
      </c>
      <c r="D1209" s="1528" t="s">
        <v>20703</v>
      </c>
      <c r="E1209" s="1551">
        <v>5812.93</v>
      </c>
      <c r="F1209" s="1546"/>
      <c r="G1209" s="1546">
        <v>804449</v>
      </c>
      <c r="H1209" s="1546" t="str">
        <f t="shared" si="18"/>
        <v>BOCA DE BTTC D = 1,20 M - ESCONSIDADE 0° - AREIA E BRITA COMERCIAIS - ALAS ESCONSAS</v>
      </c>
    </row>
    <row r="1210" spans="2:8">
      <c r="B1210" s="1526">
        <v>804337</v>
      </c>
      <c r="C1210" s="1523" t="s">
        <v>22678</v>
      </c>
      <c r="D1210" s="1526" t="s">
        <v>20703</v>
      </c>
      <c r="E1210" s="1552">
        <v>2999.41</v>
      </c>
      <c r="F1210" s="1546"/>
      <c r="G1210" s="1546">
        <v>804337</v>
      </c>
      <c r="H1210" s="1546" t="str">
        <f t="shared" si="18"/>
        <v>BOCA DE BTTC D = 1,20 M - ESCONSIDADE 0° - AREIA E BRITA COMERCIAIS - ALAS RETAS</v>
      </c>
    </row>
    <row r="1211" spans="2:8">
      <c r="B1211" s="1528">
        <v>804448</v>
      </c>
      <c r="C1211" s="1529" t="s">
        <v>22679</v>
      </c>
      <c r="D1211" s="1528" t="s">
        <v>20703</v>
      </c>
      <c r="E1211" s="1551">
        <v>4717.84</v>
      </c>
      <c r="F1211" s="1546"/>
      <c r="G1211" s="1546">
        <v>804448</v>
      </c>
      <c r="H1211" s="1546" t="str">
        <f t="shared" si="18"/>
        <v>BOCA DE BTTC D = 1,20 M - ESCONSIDADE 0° - AREIA EXTRAÍDA E BRITA PRODUZIDA - ALAS ESCONSAS</v>
      </c>
    </row>
    <row r="1212" spans="2:8">
      <c r="B1212" s="1526">
        <v>804336</v>
      </c>
      <c r="C1212" s="1523" t="s">
        <v>22680</v>
      </c>
      <c r="D1212" s="1526" t="s">
        <v>20703</v>
      </c>
      <c r="E1212" s="1552">
        <v>2413.38</v>
      </c>
      <c r="F1212" s="1546"/>
      <c r="G1212" s="1546">
        <v>804336</v>
      </c>
      <c r="H1212" s="1546" t="str">
        <f t="shared" si="18"/>
        <v>BOCA DE BTTC D = 1,20 M - ESCONSIDADE 0° - AREIA EXTRAÍDA E BRITA PRODUZIDA - ALAS RETAS</v>
      </c>
    </row>
    <row r="1213" spans="2:8">
      <c r="B1213" s="1528">
        <v>804341</v>
      </c>
      <c r="C1213" s="1529" t="s">
        <v>22681</v>
      </c>
      <c r="D1213" s="1528" t="s">
        <v>20703</v>
      </c>
      <c r="E1213" s="1551">
        <v>3021.89</v>
      </c>
      <c r="F1213" s="1546"/>
      <c r="G1213" s="1546">
        <v>804341</v>
      </c>
      <c r="H1213" s="1546" t="str">
        <f t="shared" si="18"/>
        <v>BOCA DE BTTC D = 1,20 M - ESCONSIDADE 10° - AREIA E BRITA COMERCIAIS - ALAS RETAS</v>
      </c>
    </row>
    <row r="1214" spans="2:8">
      <c r="B1214" s="1526">
        <v>804340</v>
      </c>
      <c r="C1214" s="1523" t="s">
        <v>22682</v>
      </c>
      <c r="D1214" s="1526" t="s">
        <v>20703</v>
      </c>
      <c r="E1214" s="1552">
        <v>2433.3000000000002</v>
      </c>
      <c r="F1214" s="1546"/>
      <c r="G1214" s="1546">
        <v>804340</v>
      </c>
      <c r="H1214" s="1546" t="str">
        <f t="shared" si="18"/>
        <v>BOCA DE BTTC D = 1,20 M - ESCONSIDADE 10° - AREIA EXTRAÍDA E BRITA PRODUZIDA - ALAS RETAS</v>
      </c>
    </row>
    <row r="1215" spans="2:8">
      <c r="B1215" s="1528">
        <v>804451</v>
      </c>
      <c r="C1215" s="1529" t="s">
        <v>22683</v>
      </c>
      <c r="D1215" s="1528" t="s">
        <v>20703</v>
      </c>
      <c r="E1215" s="1551">
        <v>6080.57</v>
      </c>
      <c r="F1215" s="1546"/>
      <c r="G1215" s="1546">
        <v>804451</v>
      </c>
      <c r="H1215" s="1546" t="str">
        <f t="shared" si="18"/>
        <v>BOCA DE BTTC D = 1,20 M - ESCONSIDADE 15° - AREIA E BRITA COMERCIAIS - ALAS ESCONSAS</v>
      </c>
    </row>
    <row r="1216" spans="2:8">
      <c r="B1216" s="1526">
        <v>804343</v>
      </c>
      <c r="C1216" s="1523" t="s">
        <v>22684</v>
      </c>
      <c r="D1216" s="1526" t="s">
        <v>20703</v>
      </c>
      <c r="E1216" s="1552">
        <v>3050.55</v>
      </c>
      <c r="F1216" s="1546"/>
      <c r="G1216" s="1546">
        <v>804343</v>
      </c>
      <c r="H1216" s="1546" t="str">
        <f t="shared" si="18"/>
        <v>BOCA DE BTTC D = 1,20 M - ESCONSIDADE 15° - AREIA E BRITA COMERCIAIS - ALAS RETAS</v>
      </c>
    </row>
    <row r="1217" spans="2:8">
      <c r="B1217" s="1528">
        <v>804450</v>
      </c>
      <c r="C1217" s="1529" t="s">
        <v>22685</v>
      </c>
      <c r="D1217" s="1528" t="s">
        <v>20703</v>
      </c>
      <c r="E1217" s="1551">
        <v>4933.55</v>
      </c>
      <c r="F1217" s="1546"/>
      <c r="G1217" s="1546">
        <v>804450</v>
      </c>
      <c r="H1217" s="1546" t="str">
        <f t="shared" si="18"/>
        <v>BOCA DE BTTC D = 1,20 M - ESCONSIDADE 15° - AREIA EXTRAÍDA E BRITA PRODUZIDA - ALAS ESCONSAS</v>
      </c>
    </row>
    <row r="1218" spans="2:8">
      <c r="B1218" s="1526">
        <v>804342</v>
      </c>
      <c r="C1218" s="1523" t="s">
        <v>22686</v>
      </c>
      <c r="D1218" s="1526" t="s">
        <v>20703</v>
      </c>
      <c r="E1218" s="1552">
        <v>2458.7600000000002</v>
      </c>
      <c r="F1218" s="1546"/>
      <c r="G1218" s="1546">
        <v>804342</v>
      </c>
      <c r="H1218" s="1546" t="str">
        <f t="shared" si="18"/>
        <v>BOCA DE BTTC D = 1,20 M - ESCONSIDADE 15° - AREIA EXTRAÍDA E BRITA PRODUZIDA - ALAS RETAS</v>
      </c>
    </row>
    <row r="1219" spans="2:8">
      <c r="B1219" s="1528">
        <v>804345</v>
      </c>
      <c r="C1219" s="1529" t="s">
        <v>22687</v>
      </c>
      <c r="D1219" s="1528" t="s">
        <v>20703</v>
      </c>
      <c r="E1219" s="1551">
        <v>3092.32</v>
      </c>
      <c r="F1219" s="1546"/>
      <c r="G1219" s="1546">
        <v>804345</v>
      </c>
      <c r="H1219" s="1546" t="str">
        <f t="shared" ref="H1219:H1282" si="19">UPPER(C1219)</f>
        <v>BOCA DE BTTC D = 1,20 M - ESCONSIDADE 20° - AREIA E BRITA COMERCIAIS - ALAS RETAS</v>
      </c>
    </row>
    <row r="1220" spans="2:8">
      <c r="B1220" s="1526">
        <v>804344</v>
      </c>
      <c r="C1220" s="1523" t="s">
        <v>22688</v>
      </c>
      <c r="D1220" s="1526" t="s">
        <v>20703</v>
      </c>
      <c r="E1220" s="1552">
        <v>2496.16</v>
      </c>
      <c r="F1220" s="1546"/>
      <c r="G1220" s="1546">
        <v>804344</v>
      </c>
      <c r="H1220" s="1546" t="str">
        <f t="shared" si="19"/>
        <v>BOCA DE BTTC D = 1,20 M - ESCONSIDADE 20° - AREIA EXTRAÍDA E BRITA PRODUZIDA - ALAS RETAS</v>
      </c>
    </row>
    <row r="1221" spans="2:8">
      <c r="B1221" s="1528">
        <v>804347</v>
      </c>
      <c r="C1221" s="1529" t="s">
        <v>22689</v>
      </c>
      <c r="D1221" s="1528" t="s">
        <v>20703</v>
      </c>
      <c r="E1221" s="1551">
        <v>3149.26</v>
      </c>
      <c r="F1221" s="1546"/>
      <c r="G1221" s="1546">
        <v>804347</v>
      </c>
      <c r="H1221" s="1546" t="str">
        <f t="shared" si="19"/>
        <v>BOCA DE BTTC D = 1,20 M - ESCONSIDADE 25° - AREIA E BRITA COMERCIAIS - ALAS RETAS</v>
      </c>
    </row>
    <row r="1222" spans="2:8">
      <c r="B1222" s="1526">
        <v>804346</v>
      </c>
      <c r="C1222" s="1523" t="s">
        <v>22690</v>
      </c>
      <c r="D1222" s="1526" t="s">
        <v>20703</v>
      </c>
      <c r="E1222" s="1552">
        <v>2547.4499999999998</v>
      </c>
      <c r="F1222" s="1546"/>
      <c r="G1222" s="1546">
        <v>804346</v>
      </c>
      <c r="H1222" s="1546" t="str">
        <f t="shared" si="19"/>
        <v>BOCA DE BTTC D = 1,20 M - ESCONSIDADE 25° - AREIA EXTRAÍDA E BRITA PRODUZIDA - ALAS RETAS</v>
      </c>
    </row>
    <row r="1223" spans="2:8">
      <c r="B1223" s="1528">
        <v>804453</v>
      </c>
      <c r="C1223" s="1529" t="s">
        <v>22691</v>
      </c>
      <c r="D1223" s="1528" t="s">
        <v>20703</v>
      </c>
      <c r="E1223" s="1551">
        <v>6781.28</v>
      </c>
      <c r="F1223" s="1546"/>
      <c r="G1223" s="1546">
        <v>804453</v>
      </c>
      <c r="H1223" s="1546" t="str">
        <f t="shared" si="19"/>
        <v>BOCA DE BTTC D = 1,20 M - ESCONSIDADE 30° - AREIA E BRITA COMERCIAIS - ALAS ESCONSAS</v>
      </c>
    </row>
    <row r="1224" spans="2:8">
      <c r="B1224" s="1526">
        <v>804349</v>
      </c>
      <c r="C1224" s="1523" t="s">
        <v>22692</v>
      </c>
      <c r="D1224" s="1526" t="s">
        <v>20703</v>
      </c>
      <c r="E1224" s="1552">
        <v>3223.8</v>
      </c>
      <c r="F1224" s="1546"/>
      <c r="G1224" s="1546">
        <v>804349</v>
      </c>
      <c r="H1224" s="1546" t="str">
        <f t="shared" si="19"/>
        <v>BOCA DE BTTC D = 1,20 M - ESCONSIDADE 30° - AREIA E BRITA COMERCIAIS - ALAS RETAS</v>
      </c>
    </row>
    <row r="1225" spans="2:8">
      <c r="B1225" s="1528">
        <v>804452</v>
      </c>
      <c r="C1225" s="1529" t="s">
        <v>22693</v>
      </c>
      <c r="D1225" s="1528" t="s">
        <v>20703</v>
      </c>
      <c r="E1225" s="1551">
        <v>5497.8</v>
      </c>
      <c r="F1225" s="1546"/>
      <c r="G1225" s="1546">
        <v>804452</v>
      </c>
      <c r="H1225" s="1546" t="str">
        <f t="shared" si="19"/>
        <v>BOCA DE BTTC D = 1,20 M - ESCONSIDADE 30° - AREIA EXTRAÍDA E BRITA PRODUZIDA - ALAS ESCONSAS</v>
      </c>
    </row>
    <row r="1226" spans="2:8">
      <c r="B1226" s="1526">
        <v>804348</v>
      </c>
      <c r="C1226" s="1523" t="s">
        <v>22694</v>
      </c>
      <c r="D1226" s="1526" t="s">
        <v>20703</v>
      </c>
      <c r="E1226" s="1552">
        <v>2615.16</v>
      </c>
      <c r="F1226" s="1546"/>
      <c r="G1226" s="1546">
        <v>804348</v>
      </c>
      <c r="H1226" s="1546" t="str">
        <f t="shared" si="19"/>
        <v>BOCA DE BTTC D = 1,20 M - ESCONSIDADE 30° - AREIA EXTRAÍDA E BRITA PRODUZIDA - ALAS RETAS</v>
      </c>
    </row>
    <row r="1227" spans="2:8">
      <c r="B1227" s="1528">
        <v>804351</v>
      </c>
      <c r="C1227" s="1529" t="s">
        <v>22695</v>
      </c>
      <c r="D1227" s="1528" t="s">
        <v>20703</v>
      </c>
      <c r="E1227" s="1551">
        <v>3319.49</v>
      </c>
      <c r="F1227" s="1546"/>
      <c r="G1227" s="1546">
        <v>804351</v>
      </c>
      <c r="H1227" s="1546" t="str">
        <f t="shared" si="19"/>
        <v>BOCA DE BTTC D = 1,20 M - ESCONSIDADE 35° - AREIA E BRITA COMERCIAIS - ALAS RETAS</v>
      </c>
    </row>
    <row r="1228" spans="2:8">
      <c r="B1228" s="1526">
        <v>804350</v>
      </c>
      <c r="C1228" s="1523" t="s">
        <v>22696</v>
      </c>
      <c r="D1228" s="1526" t="s">
        <v>20703</v>
      </c>
      <c r="E1228" s="1552">
        <v>2702.96</v>
      </c>
      <c r="F1228" s="1546"/>
      <c r="G1228" s="1546">
        <v>804350</v>
      </c>
      <c r="H1228" s="1546" t="str">
        <f t="shared" si="19"/>
        <v>BOCA DE BTTC D = 1,20 M - ESCONSIDADE 35° - AREIA EXTRAÍDA E BRITA PRODUZIDA - ALAS RETAS</v>
      </c>
    </row>
    <row r="1229" spans="2:8">
      <c r="B1229" s="1528">
        <v>804353</v>
      </c>
      <c r="C1229" s="1529" t="s">
        <v>22697</v>
      </c>
      <c r="D1229" s="1528" t="s">
        <v>20703</v>
      </c>
      <c r="E1229" s="1551">
        <v>3444.74</v>
      </c>
      <c r="F1229" s="1546"/>
      <c r="G1229" s="1546">
        <v>804353</v>
      </c>
      <c r="H1229" s="1546" t="str">
        <f t="shared" si="19"/>
        <v>BOCA DE BTTC D = 1,20 M - ESCONSIDADE 40° - AREIA E BRITA COMERCIAIS - ALAS RETAS</v>
      </c>
    </row>
    <row r="1230" spans="2:8">
      <c r="B1230" s="1526">
        <v>804352</v>
      </c>
      <c r="C1230" s="1523" t="s">
        <v>22698</v>
      </c>
      <c r="D1230" s="1526" t="s">
        <v>20703</v>
      </c>
      <c r="E1230" s="1552">
        <v>2819.26</v>
      </c>
      <c r="F1230" s="1546"/>
      <c r="G1230" s="1546">
        <v>804352</v>
      </c>
      <c r="H1230" s="1546" t="str">
        <f t="shared" si="19"/>
        <v>BOCA DE BTTC D = 1,20 M - ESCONSIDADE 40° - AREIA EXTRAÍDA E BRITA PRODUZIDA - ALAS RETAS</v>
      </c>
    </row>
    <row r="1231" spans="2:8">
      <c r="B1231" s="1528">
        <v>804455</v>
      </c>
      <c r="C1231" s="1529" t="s">
        <v>22699</v>
      </c>
      <c r="D1231" s="1528" t="s">
        <v>20703</v>
      </c>
      <c r="E1231" s="1551">
        <v>8398.74</v>
      </c>
      <c r="F1231" s="1546"/>
      <c r="G1231" s="1546">
        <v>804455</v>
      </c>
      <c r="H1231" s="1546" t="str">
        <f t="shared" si="19"/>
        <v>BOCA DE BTTC D = 1,20 M - ESCONSIDADE 45° - AREIA E BRITA COMERCIAIS - ALAS ESCONSAS</v>
      </c>
    </row>
    <row r="1232" spans="2:8">
      <c r="B1232" s="1526">
        <v>804355</v>
      </c>
      <c r="C1232" s="1523" t="s">
        <v>22700</v>
      </c>
      <c r="D1232" s="1526" t="s">
        <v>20703</v>
      </c>
      <c r="E1232" s="1552">
        <v>3609.1</v>
      </c>
      <c r="F1232" s="1546"/>
      <c r="G1232" s="1546">
        <v>804355</v>
      </c>
      <c r="H1232" s="1546" t="str">
        <f t="shared" si="19"/>
        <v>BOCA DE BTTC D = 1,20 M - ESCONSIDADE 45° - AREIA E BRITA COMERCIAIS - ALAS RETAS</v>
      </c>
    </row>
    <row r="1233" spans="2:8">
      <c r="B1233" s="1528">
        <v>804454</v>
      </c>
      <c r="C1233" s="1529" t="s">
        <v>22701</v>
      </c>
      <c r="D1233" s="1528" t="s">
        <v>20703</v>
      </c>
      <c r="E1233" s="1551">
        <v>6801.4</v>
      </c>
      <c r="F1233" s="1546"/>
      <c r="G1233" s="1546">
        <v>804454</v>
      </c>
      <c r="H1233" s="1546" t="str">
        <f t="shared" si="19"/>
        <v>BOCA DE BTTC D = 1,20 M - ESCONSIDADE 45° - AREIA EXTRAÍDA E BRITA PRODUZIDA - ALAS ESCONSAS</v>
      </c>
    </row>
    <row r="1234" spans="2:8">
      <c r="B1234" s="1526">
        <v>804354</v>
      </c>
      <c r="C1234" s="1523" t="s">
        <v>22702</v>
      </c>
      <c r="D1234" s="1526" t="s">
        <v>20703</v>
      </c>
      <c r="E1234" s="1552">
        <v>2973.6</v>
      </c>
      <c r="F1234" s="1546"/>
      <c r="G1234" s="1546">
        <v>804354</v>
      </c>
      <c r="H1234" s="1546" t="str">
        <f t="shared" si="19"/>
        <v>BOCA DE BTTC D = 1,20 M - ESCONSIDADE 45° - AREIA EXTRAÍDA E BRITA PRODUZIDA - ALAS RETAS</v>
      </c>
    </row>
    <row r="1235" spans="2:8">
      <c r="B1235" s="1528">
        <v>804339</v>
      </c>
      <c r="C1235" s="1529" t="s">
        <v>22703</v>
      </c>
      <c r="D1235" s="1528" t="s">
        <v>20703</v>
      </c>
      <c r="E1235" s="1551">
        <v>3005.03</v>
      </c>
      <c r="F1235" s="1546"/>
      <c r="G1235" s="1546">
        <v>804339</v>
      </c>
      <c r="H1235" s="1546" t="str">
        <f t="shared" si="19"/>
        <v>BOCA DE BTTC D = 1,20 M - ESCONSIDADE 5° - AREIA E BRITA COMERCIAIS - ALAS RETAS</v>
      </c>
    </row>
    <row r="1236" spans="2:8">
      <c r="B1236" s="1526">
        <v>804338</v>
      </c>
      <c r="C1236" s="1523" t="s">
        <v>22704</v>
      </c>
      <c r="D1236" s="1526" t="s">
        <v>20703</v>
      </c>
      <c r="E1236" s="1552">
        <v>2418.36</v>
      </c>
      <c r="F1236" s="1546"/>
      <c r="G1236" s="1546">
        <v>804338</v>
      </c>
      <c r="H1236" s="1546" t="str">
        <f t="shared" si="19"/>
        <v>BOCA DE BTTC D = 1,20 M - ESCONSIDADE 5° - AREIA EXTRAÍDA E BRITA PRODUZIDA - ALAS RETAS</v>
      </c>
    </row>
    <row r="1237" spans="2:8">
      <c r="B1237" s="1528">
        <v>804457</v>
      </c>
      <c r="C1237" s="1529" t="s">
        <v>22705</v>
      </c>
      <c r="D1237" s="1528" t="s">
        <v>20703</v>
      </c>
      <c r="E1237" s="1551">
        <v>10251.66</v>
      </c>
      <c r="F1237" s="1546"/>
      <c r="G1237" s="1546">
        <v>804457</v>
      </c>
      <c r="H1237" s="1546" t="str">
        <f t="shared" si="19"/>
        <v>BOCA DE BTTC D = 1,50 M - ESCONSIDADE 0° - AREIA E BRITA COMERCIAIS - ALAS ESCONSAS</v>
      </c>
    </row>
    <row r="1238" spans="2:8">
      <c r="B1238" s="1526">
        <v>804357</v>
      </c>
      <c r="C1238" s="1523" t="s">
        <v>22706</v>
      </c>
      <c r="D1238" s="1526" t="s">
        <v>20703</v>
      </c>
      <c r="E1238" s="1552">
        <v>5083.0600000000004</v>
      </c>
      <c r="F1238" s="1546"/>
      <c r="G1238" s="1546">
        <v>804357</v>
      </c>
      <c r="H1238" s="1546" t="str">
        <f t="shared" si="19"/>
        <v>BOCA DE BTTC D = 1,50 M - ESCONSIDADE 0° - AREIA E BRITA COMERCIAIS - ALAS RETAS</v>
      </c>
    </row>
    <row r="1239" spans="2:8">
      <c r="B1239" s="1528">
        <v>804456</v>
      </c>
      <c r="C1239" s="1529" t="s">
        <v>22707</v>
      </c>
      <c r="D1239" s="1528" t="s">
        <v>20703</v>
      </c>
      <c r="E1239" s="1551">
        <v>8171.06</v>
      </c>
      <c r="F1239" s="1546"/>
      <c r="G1239" s="1546">
        <v>804456</v>
      </c>
      <c r="H1239" s="1546" t="str">
        <f t="shared" si="19"/>
        <v>BOCA DE BTTC D = 1,50 M - ESCONSIDADE 0° - AREIA EXTRAÍDA E BRITA PRODUZIDA - ALAS ESCONSAS</v>
      </c>
    </row>
    <row r="1240" spans="2:8">
      <c r="B1240" s="1526">
        <v>804356</v>
      </c>
      <c r="C1240" s="1523" t="s">
        <v>22708</v>
      </c>
      <c r="D1240" s="1526" t="s">
        <v>20703</v>
      </c>
      <c r="E1240" s="1552">
        <v>4045.42</v>
      </c>
      <c r="F1240" s="1546"/>
      <c r="G1240" s="1546">
        <v>804356</v>
      </c>
      <c r="H1240" s="1546" t="str">
        <f t="shared" si="19"/>
        <v>BOCA DE BTTC D = 1,50 M - ESCONSIDADE 0° - AREIA EXTRAÍDA E BRITA PRODUZIDA - ALAS RETAS</v>
      </c>
    </row>
    <row r="1241" spans="2:8">
      <c r="B1241" s="1528">
        <v>804361</v>
      </c>
      <c r="C1241" s="1529" t="s">
        <v>22709</v>
      </c>
      <c r="D1241" s="1528" t="s">
        <v>20703</v>
      </c>
      <c r="E1241" s="1551">
        <v>5117.91</v>
      </c>
      <c r="F1241" s="1546"/>
      <c r="G1241" s="1546">
        <v>804361</v>
      </c>
      <c r="H1241" s="1546" t="str">
        <f t="shared" si="19"/>
        <v>BOCA DE BTTC D = 1,50 M - ESCONSIDADE 10° - AREIA E BRITA COMERCIAIS - ALAS RETAS</v>
      </c>
    </row>
    <row r="1242" spans="2:8">
      <c r="B1242" s="1526">
        <v>804360</v>
      </c>
      <c r="C1242" s="1523" t="s">
        <v>22710</v>
      </c>
      <c r="D1242" s="1526" t="s">
        <v>20703</v>
      </c>
      <c r="E1242" s="1552">
        <v>4075.8</v>
      </c>
      <c r="F1242" s="1546"/>
      <c r="G1242" s="1546">
        <v>804360</v>
      </c>
      <c r="H1242" s="1546" t="str">
        <f t="shared" si="19"/>
        <v>BOCA DE BTTC D = 1,50 M - ESCONSIDADE 10° - AREIA EXTRAÍDA E BRITA PRODUZIDA - ALAS RETAS</v>
      </c>
    </row>
    <row r="1243" spans="2:8">
      <c r="B1243" s="1528">
        <v>804459</v>
      </c>
      <c r="C1243" s="1529" t="s">
        <v>22711</v>
      </c>
      <c r="D1243" s="1528" t="s">
        <v>20703</v>
      </c>
      <c r="E1243" s="1551">
        <v>10730.01</v>
      </c>
      <c r="F1243" s="1546"/>
      <c r="G1243" s="1546">
        <v>804459</v>
      </c>
      <c r="H1243" s="1546" t="str">
        <f t="shared" si="19"/>
        <v>BOCA DE BTTC D = 1,50 M - ESCONSIDADE 15° - AREIA E BRITA COMERCIAIS - ALAS ESCONSAS</v>
      </c>
    </row>
    <row r="1244" spans="2:8">
      <c r="B1244" s="1526">
        <v>804363</v>
      </c>
      <c r="C1244" s="1523" t="s">
        <v>22712</v>
      </c>
      <c r="D1244" s="1526" t="s">
        <v>20703</v>
      </c>
      <c r="E1244" s="1552">
        <v>5162.5</v>
      </c>
      <c r="F1244" s="1546"/>
      <c r="G1244" s="1546">
        <v>804363</v>
      </c>
      <c r="H1244" s="1546" t="str">
        <f t="shared" si="19"/>
        <v>BOCA DE BTTC D = 1,50 M - ESCONSIDADE 15° - AREIA E BRITA COMERCIAIS - ALAS RETAS</v>
      </c>
    </row>
    <row r="1245" spans="2:8">
      <c r="B1245" s="1528">
        <v>804458</v>
      </c>
      <c r="C1245" s="1529" t="s">
        <v>22713</v>
      </c>
      <c r="D1245" s="1528" t="s">
        <v>20703</v>
      </c>
      <c r="E1245" s="1551">
        <v>8550.27</v>
      </c>
      <c r="F1245" s="1546"/>
      <c r="G1245" s="1546">
        <v>804458</v>
      </c>
      <c r="H1245" s="1546" t="str">
        <f t="shared" si="19"/>
        <v>BOCA DE BTTC D = 1,50 M - ESCONSIDADE 15° - AREIA EXTRAÍDA E BRITA PRODUZIDA - ALAS ESCONSAS</v>
      </c>
    </row>
    <row r="1246" spans="2:8">
      <c r="B1246" s="1526">
        <v>804362</v>
      </c>
      <c r="C1246" s="1523" t="s">
        <v>22714</v>
      </c>
      <c r="D1246" s="1526" t="s">
        <v>20703</v>
      </c>
      <c r="E1246" s="1552">
        <v>4114.74</v>
      </c>
      <c r="F1246" s="1546"/>
      <c r="G1246" s="1546">
        <v>804362</v>
      </c>
      <c r="H1246" s="1546" t="str">
        <f t="shared" si="19"/>
        <v>BOCA DE BTTC D = 1,50 M - ESCONSIDADE 15° - AREIA EXTRAÍDA E BRITA PRODUZIDA - ALAS RETAS</v>
      </c>
    </row>
    <row r="1247" spans="2:8">
      <c r="B1247" s="1528">
        <v>804365</v>
      </c>
      <c r="C1247" s="1529" t="s">
        <v>22715</v>
      </c>
      <c r="D1247" s="1528" t="s">
        <v>20703</v>
      </c>
      <c r="E1247" s="1551">
        <v>5226.7700000000004</v>
      </c>
      <c r="F1247" s="1546"/>
      <c r="G1247" s="1546">
        <v>804365</v>
      </c>
      <c r="H1247" s="1546" t="str">
        <f t="shared" si="19"/>
        <v>BOCA DE BTTC D = 1,50 M - ESCONSIDADE 20° - AREIA E BRITA COMERCIAIS - ALAS RETAS</v>
      </c>
    </row>
    <row r="1248" spans="2:8">
      <c r="B1248" s="1526">
        <v>804364</v>
      </c>
      <c r="C1248" s="1523" t="s">
        <v>22716</v>
      </c>
      <c r="D1248" s="1526" t="s">
        <v>20703</v>
      </c>
      <c r="E1248" s="1552">
        <v>4171.12</v>
      </c>
      <c r="F1248" s="1546"/>
      <c r="G1248" s="1546">
        <v>804364</v>
      </c>
      <c r="H1248" s="1546" t="str">
        <f t="shared" si="19"/>
        <v>BOCA DE BTTC D = 1,50 M - ESCONSIDADE 20° - AREIA EXTRAÍDA E BRITA PRODUZIDA - ALAS RETAS</v>
      </c>
    </row>
    <row r="1249" spans="2:8">
      <c r="B1249" s="1528">
        <v>804367</v>
      </c>
      <c r="C1249" s="1529" t="s">
        <v>22717</v>
      </c>
      <c r="D1249" s="1528" t="s">
        <v>20703</v>
      </c>
      <c r="E1249" s="1551">
        <v>5313.69</v>
      </c>
      <c r="F1249" s="1546"/>
      <c r="G1249" s="1546">
        <v>804367</v>
      </c>
      <c r="H1249" s="1546" t="str">
        <f t="shared" si="19"/>
        <v>BOCA DE BTTC D = 1,50 M - ESCONSIDADE 25° - AREIA E BRITA COMERCIAIS - ALAS RETAS</v>
      </c>
    </row>
    <row r="1250" spans="2:8">
      <c r="B1250" s="1526">
        <v>804366</v>
      </c>
      <c r="C1250" s="1523" t="s">
        <v>22718</v>
      </c>
      <c r="D1250" s="1526" t="s">
        <v>20703</v>
      </c>
      <c r="E1250" s="1552">
        <v>4248.0200000000004</v>
      </c>
      <c r="F1250" s="1546"/>
      <c r="G1250" s="1546">
        <v>804366</v>
      </c>
      <c r="H1250" s="1546" t="str">
        <f t="shared" si="19"/>
        <v>BOCA DE BTTC D = 1,50 M - ESCONSIDADE 25° - AREIA EXTRAÍDA E BRITA PRODUZIDA - ALAS RETAS</v>
      </c>
    </row>
    <row r="1251" spans="2:8">
      <c r="B1251" s="1528">
        <v>804461</v>
      </c>
      <c r="C1251" s="1529" t="s">
        <v>22719</v>
      </c>
      <c r="D1251" s="1528" t="s">
        <v>20703</v>
      </c>
      <c r="E1251" s="1551">
        <v>12000.18</v>
      </c>
      <c r="F1251" s="1546"/>
      <c r="G1251" s="1546">
        <v>804461</v>
      </c>
      <c r="H1251" s="1546" t="str">
        <f t="shared" si="19"/>
        <v>BOCA DE BTTC D = 1,50 M - ESCONSIDADE 30° - AREIA E BRITA COMERCIAIS - ALAS ESCONSAS</v>
      </c>
    </row>
    <row r="1252" spans="2:8">
      <c r="B1252" s="1526">
        <v>804369</v>
      </c>
      <c r="C1252" s="1523" t="s">
        <v>22720</v>
      </c>
      <c r="D1252" s="1526" t="s">
        <v>20703</v>
      </c>
      <c r="E1252" s="1552">
        <v>5426.65</v>
      </c>
      <c r="F1252" s="1546"/>
      <c r="G1252" s="1546">
        <v>804369</v>
      </c>
      <c r="H1252" s="1546" t="str">
        <f t="shared" si="19"/>
        <v>BOCA DE BTTC D = 1,50 M - ESCONSIDADE 30° - AREIA E BRITA COMERCIAIS - ALAS RETAS</v>
      </c>
    </row>
    <row r="1253" spans="2:8">
      <c r="B1253" s="1528">
        <v>804460</v>
      </c>
      <c r="C1253" s="1529" t="s">
        <v>22721</v>
      </c>
      <c r="D1253" s="1528" t="s">
        <v>20703</v>
      </c>
      <c r="E1253" s="1551">
        <v>9557.2099999999991</v>
      </c>
      <c r="F1253" s="1546"/>
      <c r="G1253" s="1546">
        <v>804460</v>
      </c>
      <c r="H1253" s="1546" t="str">
        <f t="shared" si="19"/>
        <v>BOCA DE BTTC D = 1,50 M - ESCONSIDADE 30° - AREIA EXTRAÍDA E BRITA PRODUZIDA - ALAS ESCONSAS</v>
      </c>
    </row>
    <row r="1254" spans="2:8">
      <c r="B1254" s="1526">
        <v>804371</v>
      </c>
      <c r="C1254" s="1523" t="s">
        <v>22722</v>
      </c>
      <c r="D1254" s="1526" t="s">
        <v>20703</v>
      </c>
      <c r="E1254" s="1552">
        <v>5571.61</v>
      </c>
      <c r="F1254" s="1546"/>
      <c r="G1254" s="1546">
        <v>804371</v>
      </c>
      <c r="H1254" s="1546" t="str">
        <f t="shared" si="19"/>
        <v>BOCA DE BTTC D = 1,50 M - ESCONSIDADE 35° - AREIA E BRITA COMERCIAIS - ALAS RETAS</v>
      </c>
    </row>
    <row r="1255" spans="2:8">
      <c r="B1255" s="1528">
        <v>804370</v>
      </c>
      <c r="C1255" s="1529" t="s">
        <v>22723</v>
      </c>
      <c r="D1255" s="1528" t="s">
        <v>20703</v>
      </c>
      <c r="E1255" s="1551">
        <v>4479.71</v>
      </c>
      <c r="F1255" s="1546"/>
      <c r="G1255" s="1546">
        <v>804370</v>
      </c>
      <c r="H1255" s="1546" t="str">
        <f t="shared" si="19"/>
        <v>BOCA DE BTTC D = 1,50 M - ESCONSIDADE 35° - AREIA EXTRAÍDA E BRITA PRODUZIDA - ALAS RETAS</v>
      </c>
    </row>
    <row r="1256" spans="2:8">
      <c r="B1256" s="1526">
        <v>804373</v>
      </c>
      <c r="C1256" s="1523" t="s">
        <v>22724</v>
      </c>
      <c r="D1256" s="1526" t="s">
        <v>20703</v>
      </c>
      <c r="E1256" s="1552">
        <v>5757.75</v>
      </c>
      <c r="F1256" s="1546"/>
      <c r="G1256" s="1546">
        <v>804373</v>
      </c>
      <c r="H1256" s="1546" t="str">
        <f t="shared" si="19"/>
        <v>BOCA DE BTTC D = 1,50 M - ESCONSIDADE 40° - AREIA E BRITA COMERCIAIS - ALAS RETAS</v>
      </c>
    </row>
    <row r="1257" spans="2:8">
      <c r="B1257" s="1528">
        <v>804372</v>
      </c>
      <c r="C1257" s="1529" t="s">
        <v>22725</v>
      </c>
      <c r="D1257" s="1528" t="s">
        <v>20703</v>
      </c>
      <c r="E1257" s="1551">
        <v>4649.97</v>
      </c>
      <c r="F1257" s="1546"/>
      <c r="G1257" s="1546">
        <v>804372</v>
      </c>
      <c r="H1257" s="1546" t="str">
        <f t="shared" si="19"/>
        <v>BOCA DE BTTC D = 1,50 M - ESCONSIDADE 40° - AREIA EXTRAÍDA E BRITA PRODUZIDA - ALAS RETAS</v>
      </c>
    </row>
    <row r="1258" spans="2:8">
      <c r="B1258" s="1526">
        <v>804463</v>
      </c>
      <c r="C1258" s="1523" t="s">
        <v>22726</v>
      </c>
      <c r="D1258" s="1526" t="s">
        <v>20703</v>
      </c>
      <c r="E1258" s="1552">
        <v>14912.37</v>
      </c>
      <c r="F1258" s="1546"/>
      <c r="G1258" s="1546">
        <v>804463</v>
      </c>
      <c r="H1258" s="1546" t="str">
        <f t="shared" si="19"/>
        <v>BOCA DE BTTC D = 1,50 M - ESCONSIDADE 45° - AREIA E BRITA COMERCIAIS - ALAS ESCONSAS</v>
      </c>
    </row>
    <row r="1259" spans="2:8">
      <c r="B1259" s="1528">
        <v>804375</v>
      </c>
      <c r="C1259" s="1529" t="s">
        <v>22727</v>
      </c>
      <c r="D1259" s="1528" t="s">
        <v>20703</v>
      </c>
      <c r="E1259" s="1551">
        <v>6001.34</v>
      </c>
      <c r="F1259" s="1546"/>
      <c r="G1259" s="1546">
        <v>804375</v>
      </c>
      <c r="H1259" s="1546" t="str">
        <f t="shared" si="19"/>
        <v>BOCA DE BTTC D = 1,50 M - ESCONSIDADE 45° - AREIA E BRITA COMERCIAIS - ALAS RETAS</v>
      </c>
    </row>
    <row r="1260" spans="2:8">
      <c r="B1260" s="1526">
        <v>804462</v>
      </c>
      <c r="C1260" s="1523" t="s">
        <v>22728</v>
      </c>
      <c r="D1260" s="1526" t="s">
        <v>20703</v>
      </c>
      <c r="E1260" s="1552">
        <v>11861.62</v>
      </c>
      <c r="F1260" s="1546"/>
      <c r="G1260" s="1546">
        <v>804462</v>
      </c>
      <c r="H1260" s="1546" t="str">
        <f t="shared" si="19"/>
        <v>BOCA DE BTTC D = 1,50 M - ESCONSIDADE 45° - AREIA EXTRAÍDA E BRITA PRODUZIDA - ALAS ESCONSAS</v>
      </c>
    </row>
    <row r="1261" spans="2:8">
      <c r="B1261" s="1528">
        <v>804374</v>
      </c>
      <c r="C1261" s="1529" t="s">
        <v>22729</v>
      </c>
      <c r="D1261" s="1528" t="s">
        <v>20703</v>
      </c>
      <c r="E1261" s="1551">
        <v>4875.8500000000004</v>
      </c>
      <c r="F1261" s="1546"/>
      <c r="G1261" s="1546">
        <v>804374</v>
      </c>
      <c r="H1261" s="1546" t="str">
        <f t="shared" si="19"/>
        <v>BOCA DE BTTC D = 1,50 M - ESCONSIDADE 45° - AREIA EXTRAÍDA E BRITA PRODUZIDA - ALAS RETAS</v>
      </c>
    </row>
    <row r="1262" spans="2:8">
      <c r="B1262" s="1526">
        <v>804359</v>
      </c>
      <c r="C1262" s="1523" t="s">
        <v>22730</v>
      </c>
      <c r="D1262" s="1526" t="s">
        <v>20703</v>
      </c>
      <c r="E1262" s="1552">
        <v>5091.8599999999997</v>
      </c>
      <c r="F1262" s="1546"/>
      <c r="G1262" s="1546">
        <v>804359</v>
      </c>
      <c r="H1262" s="1546" t="str">
        <f t="shared" si="19"/>
        <v>BOCA DE BTTC D = 1,50 M - ESCONSIDADE 5° - AREIA E BRITA COMERCIAIS - ALAS RETAS</v>
      </c>
    </row>
    <row r="1263" spans="2:8">
      <c r="B1263" s="1528">
        <v>804358</v>
      </c>
      <c r="C1263" s="1529" t="s">
        <v>22731</v>
      </c>
      <c r="D1263" s="1528" t="s">
        <v>20703</v>
      </c>
      <c r="E1263" s="1551">
        <v>4053.16</v>
      </c>
      <c r="F1263" s="1546"/>
      <c r="G1263" s="1546">
        <v>804358</v>
      </c>
      <c r="H1263" s="1546" t="str">
        <f t="shared" si="19"/>
        <v>BOCA DE BTTC D = 1,50 M - ESCONSIDADE 5° - AREIA EXTRAÍDA E BRITA PRODUZIDA - ALAS RETAS</v>
      </c>
    </row>
    <row r="1264" spans="2:8">
      <c r="B1264" s="1526">
        <v>804368</v>
      </c>
      <c r="C1264" s="1523" t="s">
        <v>22732</v>
      </c>
      <c r="D1264" s="1526" t="s">
        <v>20703</v>
      </c>
      <c r="E1264" s="1552">
        <v>4348.82</v>
      </c>
      <c r="F1264" s="1546"/>
      <c r="G1264" s="1546">
        <v>804368</v>
      </c>
      <c r="H1264" s="1546" t="str">
        <f t="shared" si="19"/>
        <v>BOCA DE BTTC D = 1,50 M ESCONSIDADE 30° - AREIA EXTRAÍDA E BRITA PRODUZIDA - ALAS RETAS</v>
      </c>
    </row>
    <row r="1265" spans="2:8">
      <c r="B1265" s="1528">
        <v>804465</v>
      </c>
      <c r="C1265" s="1529" t="s">
        <v>22733</v>
      </c>
      <c r="D1265" s="1528" t="s">
        <v>3982</v>
      </c>
      <c r="E1265" s="1543">
        <v>120.06</v>
      </c>
      <c r="F1265" s="1546"/>
      <c r="G1265" s="1546">
        <v>804465</v>
      </c>
      <c r="H1265" s="1546" t="str">
        <f t="shared" si="19"/>
        <v>CONFECÇÃO DE TUBOS DE CONCRETO ARMADO D = 0,60 M PA1 - AREIA E BRITA COMERCIAIS</v>
      </c>
    </row>
    <row r="1266" spans="2:8">
      <c r="B1266" s="1526">
        <v>804464</v>
      </c>
      <c r="C1266" s="1523" t="s">
        <v>22734</v>
      </c>
      <c r="D1266" s="1526" t="s">
        <v>3982</v>
      </c>
      <c r="E1266" s="1542">
        <v>105.67</v>
      </c>
      <c r="F1266" s="1546"/>
      <c r="G1266" s="1546">
        <v>804464</v>
      </c>
      <c r="H1266" s="1546" t="str">
        <f t="shared" si="19"/>
        <v>CONFECÇÃO DE TUBOS DE CONCRETO ARMADO D = 0,60 M PA1 - AREIA EXTRAÍDA E BRITA PRODUZIDA</v>
      </c>
    </row>
    <row r="1267" spans="2:8">
      <c r="B1267" s="1528">
        <v>804475</v>
      </c>
      <c r="C1267" s="1529" t="s">
        <v>22735</v>
      </c>
      <c r="D1267" s="1528" t="s">
        <v>3982</v>
      </c>
      <c r="E1267" s="1543">
        <v>134.91</v>
      </c>
      <c r="F1267" s="1546"/>
      <c r="G1267" s="1546">
        <v>804475</v>
      </c>
      <c r="H1267" s="1546" t="str">
        <f t="shared" si="19"/>
        <v>CONFECÇÃO DE TUBOS DE CONCRETO ARMADO D = 0,60 M PA2 - AREIA E BRITA COMERCIAIS</v>
      </c>
    </row>
    <row r="1268" spans="2:8">
      <c r="B1268" s="1526">
        <v>804474</v>
      </c>
      <c r="C1268" s="1523" t="s">
        <v>22736</v>
      </c>
      <c r="D1268" s="1526" t="s">
        <v>3982</v>
      </c>
      <c r="E1268" s="1542">
        <v>120.54</v>
      </c>
      <c r="F1268" s="1546"/>
      <c r="G1268" s="1546">
        <v>804474</v>
      </c>
      <c r="H1268" s="1546" t="str">
        <f t="shared" si="19"/>
        <v>CONFECÇÃO DE TUBOS DE CONCRETO ARMADO D = 0,60 M PA2 - AREIA EXTRAÍDA E BRITA PRODUZIDA</v>
      </c>
    </row>
    <row r="1269" spans="2:8">
      <c r="B1269" s="1528">
        <v>804485</v>
      </c>
      <c r="C1269" s="1529" t="s">
        <v>22737</v>
      </c>
      <c r="D1269" s="1528" t="s">
        <v>3982</v>
      </c>
      <c r="E1269" s="1543">
        <v>209.17</v>
      </c>
      <c r="F1269" s="1546"/>
      <c r="G1269" s="1546">
        <v>804485</v>
      </c>
      <c r="H1269" s="1546" t="str">
        <f t="shared" si="19"/>
        <v>CONFECÇÃO DE TUBOS DE CONCRETO ARMADO D = 0,60 M PA3 - AREIA E BRITA COMERCIAIS</v>
      </c>
    </row>
    <row r="1270" spans="2:8">
      <c r="B1270" s="1526">
        <v>804484</v>
      </c>
      <c r="C1270" s="1523" t="s">
        <v>22738</v>
      </c>
      <c r="D1270" s="1526" t="s">
        <v>3982</v>
      </c>
      <c r="E1270" s="1542">
        <v>194.87</v>
      </c>
      <c r="F1270" s="1546"/>
      <c r="G1270" s="1546">
        <v>804484</v>
      </c>
      <c r="H1270" s="1546" t="str">
        <f t="shared" si="19"/>
        <v>CONFECÇÃO DE TUBOS DE CONCRETO ARMADO D = 0,60 M PA3 - AREIA EXTRAÍDA E BRITA PRODUZIDA</v>
      </c>
    </row>
    <row r="1271" spans="2:8">
      <c r="B1271" s="1528">
        <v>804495</v>
      </c>
      <c r="C1271" s="1529" t="s">
        <v>22739</v>
      </c>
      <c r="D1271" s="1528" t="s">
        <v>3982</v>
      </c>
      <c r="E1271" s="1543">
        <v>263.22000000000003</v>
      </c>
      <c r="F1271" s="1546"/>
      <c r="G1271" s="1546">
        <v>804495</v>
      </c>
      <c r="H1271" s="1546" t="str">
        <f t="shared" si="19"/>
        <v>CONFECÇÃO DE TUBOS DE CONCRETO ARMADO D = 0,60 M PA4 - AREIA E BRITA COMERCIAIS</v>
      </c>
    </row>
    <row r="1272" spans="2:8">
      <c r="B1272" s="1526">
        <v>804494</v>
      </c>
      <c r="C1272" s="1523" t="s">
        <v>22740</v>
      </c>
      <c r="D1272" s="1526" t="s">
        <v>3982</v>
      </c>
      <c r="E1272" s="1542">
        <v>246.26</v>
      </c>
      <c r="F1272" s="1546"/>
      <c r="G1272" s="1546">
        <v>804494</v>
      </c>
      <c r="H1272" s="1546" t="str">
        <f t="shared" si="19"/>
        <v>CONFECÇÃO DE TUBOS DE CONCRETO ARMADO D = 0,60 M PA4 - AREIA EXTRAÍDA E BRITA PRODUZIDA</v>
      </c>
    </row>
    <row r="1273" spans="2:8">
      <c r="B1273" s="1528">
        <v>804467</v>
      </c>
      <c r="C1273" s="1529" t="s">
        <v>22741</v>
      </c>
      <c r="D1273" s="1528" t="s">
        <v>3982</v>
      </c>
      <c r="E1273" s="1543">
        <v>182.03</v>
      </c>
      <c r="F1273" s="1546"/>
      <c r="G1273" s="1546">
        <v>804467</v>
      </c>
      <c r="H1273" s="1546" t="str">
        <f t="shared" si="19"/>
        <v>CONFECÇÃO DE TUBOS DE CONCRETO ARMADO D = 0,80 M PA1 - AREIA E BRITA COMERCIAIS</v>
      </c>
    </row>
    <row r="1274" spans="2:8">
      <c r="B1274" s="1526">
        <v>804466</v>
      </c>
      <c r="C1274" s="1523" t="s">
        <v>22742</v>
      </c>
      <c r="D1274" s="1526" t="s">
        <v>3982</v>
      </c>
      <c r="E1274" s="1542">
        <v>159.13</v>
      </c>
      <c r="F1274" s="1546"/>
      <c r="G1274" s="1546">
        <v>804466</v>
      </c>
      <c r="H1274" s="1546" t="str">
        <f t="shared" si="19"/>
        <v>CONFECÇÃO DE TUBOS DE CONCRETO ARMADO D = 0,80 M PA1 - AREIA EXTRAÍDA E BRITA PRODUZIDA</v>
      </c>
    </row>
    <row r="1275" spans="2:8">
      <c r="B1275" s="1528">
        <v>804477</v>
      </c>
      <c r="C1275" s="1529" t="s">
        <v>22743</v>
      </c>
      <c r="D1275" s="1528" t="s">
        <v>3982</v>
      </c>
      <c r="E1275" s="1543">
        <v>241.44</v>
      </c>
      <c r="F1275" s="1546"/>
      <c r="G1275" s="1546">
        <v>804477</v>
      </c>
      <c r="H1275" s="1546" t="str">
        <f t="shared" si="19"/>
        <v>CONFECÇÃO DE TUBOS DE CONCRETO ARMADO D = 0,80 M PA2 - AREIA E BRITA COMERCIAIS</v>
      </c>
    </row>
    <row r="1276" spans="2:8">
      <c r="B1276" s="1526">
        <v>804476</v>
      </c>
      <c r="C1276" s="1523" t="s">
        <v>22744</v>
      </c>
      <c r="D1276" s="1526" t="s">
        <v>3982</v>
      </c>
      <c r="E1276" s="1542">
        <v>218.59</v>
      </c>
      <c r="F1276" s="1546"/>
      <c r="G1276" s="1546">
        <v>804476</v>
      </c>
      <c r="H1276" s="1546" t="str">
        <f t="shared" si="19"/>
        <v>CONFECÇÃO DE TUBOS DE CONCRETO ARMADO D = 0,80 M PA2 - AREIA EXTRAÍDA E BRITA PRODUZIDA</v>
      </c>
    </row>
    <row r="1277" spans="2:8">
      <c r="B1277" s="1528">
        <v>804487</v>
      </c>
      <c r="C1277" s="1529" t="s">
        <v>22745</v>
      </c>
      <c r="D1277" s="1528" t="s">
        <v>3982</v>
      </c>
      <c r="E1277" s="1543">
        <v>355.34</v>
      </c>
      <c r="F1277" s="1546"/>
      <c r="G1277" s="1546">
        <v>804487</v>
      </c>
      <c r="H1277" s="1546" t="str">
        <f t="shared" si="19"/>
        <v>CONFECÇÃO DE TUBOS DE CONCRETO ARMADO D = 0,80 M PA3 - AREIA E BRITA COMERCIAIS</v>
      </c>
    </row>
    <row r="1278" spans="2:8">
      <c r="B1278" s="1526">
        <v>804486</v>
      </c>
      <c r="C1278" s="1523" t="s">
        <v>22746</v>
      </c>
      <c r="D1278" s="1526" t="s">
        <v>3982</v>
      </c>
      <c r="E1278" s="1542">
        <v>329.76</v>
      </c>
      <c r="F1278" s="1546"/>
      <c r="G1278" s="1546">
        <v>804486</v>
      </c>
      <c r="H1278" s="1546" t="str">
        <f t="shared" si="19"/>
        <v>CONFECÇÃO DE TUBOS DE CONCRETO ARMADO D = 0,80 M PA3 - AREIA EXTRAÍDA E BRITA PRODUZIDA</v>
      </c>
    </row>
    <row r="1279" spans="2:8">
      <c r="B1279" s="1528">
        <v>804497</v>
      </c>
      <c r="C1279" s="1529" t="s">
        <v>22747</v>
      </c>
      <c r="D1279" s="1528" t="s">
        <v>3982</v>
      </c>
      <c r="E1279" s="1543">
        <v>419.03</v>
      </c>
      <c r="F1279" s="1546"/>
      <c r="G1279" s="1546">
        <v>804497</v>
      </c>
      <c r="H1279" s="1546" t="str">
        <f t="shared" si="19"/>
        <v>CONFECÇÃO DE TUBOS DE CONCRETO ARMADO D = 0,80 M PA4 - AREIA E BRITA COMERCIAIS</v>
      </c>
    </row>
    <row r="1280" spans="2:8">
      <c r="B1280" s="1526">
        <v>804496</v>
      </c>
      <c r="C1280" s="1523" t="s">
        <v>22748</v>
      </c>
      <c r="D1280" s="1526" t="s">
        <v>3982</v>
      </c>
      <c r="E1280" s="1542">
        <v>388.06</v>
      </c>
      <c r="F1280" s="1546"/>
      <c r="G1280" s="1546">
        <v>804496</v>
      </c>
      <c r="H1280" s="1546" t="str">
        <f t="shared" si="19"/>
        <v>CONFECÇÃO DE TUBOS DE CONCRETO ARMADO D = 0,80 M PA4 - AREIA EXTRAÍDA E BRITA PRODUZIDA</v>
      </c>
    </row>
    <row r="1281" spans="2:8">
      <c r="B1281" s="1528">
        <v>804469</v>
      </c>
      <c r="C1281" s="1529" t="s">
        <v>22749</v>
      </c>
      <c r="D1281" s="1528" t="s">
        <v>3982</v>
      </c>
      <c r="E1281" s="1543">
        <v>334.43</v>
      </c>
      <c r="F1281" s="1546"/>
      <c r="G1281" s="1546">
        <v>804469</v>
      </c>
      <c r="H1281" s="1546" t="str">
        <f t="shared" si="19"/>
        <v>CONFECÇÃO DE TUBOS DE CONCRETO ARMADO D = 1,00 M PA1 - AREIA E BRITA COMERCIAIS</v>
      </c>
    </row>
    <row r="1282" spans="2:8">
      <c r="B1282" s="1526">
        <v>804468</v>
      </c>
      <c r="C1282" s="1523" t="s">
        <v>22750</v>
      </c>
      <c r="D1282" s="1526" t="s">
        <v>3982</v>
      </c>
      <c r="E1282" s="1542">
        <v>303.02999999999997</v>
      </c>
      <c r="F1282" s="1546"/>
      <c r="G1282" s="1546">
        <v>804468</v>
      </c>
      <c r="H1282" s="1546" t="str">
        <f t="shared" si="19"/>
        <v>CONFECÇÃO DE TUBOS DE CONCRETO ARMADO D = 1,00 M PA1 - AREIA EXTRAÍDA E BRITA PRODUZIDA</v>
      </c>
    </row>
    <row r="1283" spans="2:8">
      <c r="B1283" s="1528">
        <v>804479</v>
      </c>
      <c r="C1283" s="1529" t="s">
        <v>22751</v>
      </c>
      <c r="D1283" s="1528" t="s">
        <v>3982</v>
      </c>
      <c r="E1283" s="1543">
        <v>393.84</v>
      </c>
      <c r="F1283" s="1546"/>
      <c r="G1283" s="1546">
        <v>804479</v>
      </c>
      <c r="H1283" s="1546" t="str">
        <f t="shared" ref="H1283:H1346" si="20">UPPER(C1283)</f>
        <v>CONFECÇÃO DE TUBOS DE CONCRETO ARMADO D = 1,00 M PA2 - AREIA E BRITA COMERCIAIS</v>
      </c>
    </row>
    <row r="1284" spans="2:8">
      <c r="B1284" s="1526">
        <v>804478</v>
      </c>
      <c r="C1284" s="1523" t="s">
        <v>22752</v>
      </c>
      <c r="D1284" s="1526" t="s">
        <v>3982</v>
      </c>
      <c r="E1284" s="1542">
        <v>362.49</v>
      </c>
      <c r="F1284" s="1546"/>
      <c r="G1284" s="1546">
        <v>804478</v>
      </c>
      <c r="H1284" s="1546" t="str">
        <f t="shared" si="20"/>
        <v>CONFECÇÃO DE TUBOS DE CONCRETO ARMADO D = 1,00 M PA2 - AREIA EXTRAÍDA E BRITA PRODUZIDA</v>
      </c>
    </row>
    <row r="1285" spans="2:8">
      <c r="B1285" s="1528">
        <v>804489</v>
      </c>
      <c r="C1285" s="1529" t="s">
        <v>22753</v>
      </c>
      <c r="D1285" s="1528" t="s">
        <v>3982</v>
      </c>
      <c r="E1285" s="1543">
        <v>498.86</v>
      </c>
      <c r="F1285" s="1546"/>
      <c r="G1285" s="1546">
        <v>804489</v>
      </c>
      <c r="H1285" s="1546" t="str">
        <f t="shared" si="20"/>
        <v>CONFECÇÃO DE TUBOS DE CONCRETO ARMADO D = 1,00 M PA3 - AREIA E BRITA COMERCIAIS</v>
      </c>
    </row>
    <row r="1286" spans="2:8">
      <c r="B1286" s="1526">
        <v>804488</v>
      </c>
      <c r="C1286" s="1523" t="s">
        <v>22754</v>
      </c>
      <c r="D1286" s="1526" t="s">
        <v>3982</v>
      </c>
      <c r="E1286" s="1542">
        <v>458.85</v>
      </c>
      <c r="F1286" s="1546"/>
      <c r="G1286" s="1546">
        <v>804488</v>
      </c>
      <c r="H1286" s="1546" t="str">
        <f t="shared" si="20"/>
        <v>CONFECÇÃO DE TUBOS DE CONCRETO ARMADO D = 1,00 M PA3 - AREIA EXTRAÍDA E BRITA PRODUZIDA</v>
      </c>
    </row>
    <row r="1287" spans="2:8">
      <c r="B1287" s="1528">
        <v>804499</v>
      </c>
      <c r="C1287" s="1529" t="s">
        <v>22755</v>
      </c>
      <c r="D1287" s="1528" t="s">
        <v>3982</v>
      </c>
      <c r="E1287" s="1543">
        <v>641.51</v>
      </c>
      <c r="F1287" s="1546"/>
      <c r="G1287" s="1546">
        <v>804499</v>
      </c>
      <c r="H1287" s="1546" t="str">
        <f t="shared" si="20"/>
        <v>CONFECÇÃO DE TUBOS DE CONCRETO ARMADO D = 1,00 M PA4 - AREIA E BRITA COMERCIAIS</v>
      </c>
    </row>
    <row r="1288" spans="2:8">
      <c r="B1288" s="1526">
        <v>804498</v>
      </c>
      <c r="C1288" s="1523" t="s">
        <v>22756</v>
      </c>
      <c r="D1288" s="1526" t="s">
        <v>3982</v>
      </c>
      <c r="E1288" s="1542">
        <v>594.84</v>
      </c>
      <c r="F1288" s="1546"/>
      <c r="G1288" s="1546">
        <v>804498</v>
      </c>
      <c r="H1288" s="1546" t="str">
        <f t="shared" si="20"/>
        <v>CONFECÇÃO DE TUBOS DE CONCRETO ARMADO D = 1,00 M PA4 - AREIA EXTRAÍDA E BRITA PRODUZIDA</v>
      </c>
    </row>
    <row r="1289" spans="2:8">
      <c r="B1289" s="1528">
        <v>804471</v>
      </c>
      <c r="C1289" s="1529" t="s">
        <v>22757</v>
      </c>
      <c r="D1289" s="1528" t="s">
        <v>3982</v>
      </c>
      <c r="E1289" s="1543">
        <v>449.66</v>
      </c>
      <c r="F1289" s="1546"/>
      <c r="G1289" s="1546">
        <v>804471</v>
      </c>
      <c r="H1289" s="1546" t="str">
        <f t="shared" si="20"/>
        <v>CONFECÇÃO DE TUBOS DE CONCRETO ARMADO D = 1,20 M PA1 - AREIA E BRITA COMERCIAIS</v>
      </c>
    </row>
    <row r="1290" spans="2:8">
      <c r="B1290" s="1526">
        <v>804470</v>
      </c>
      <c r="C1290" s="1523" t="s">
        <v>22758</v>
      </c>
      <c r="D1290" s="1526" t="s">
        <v>3982</v>
      </c>
      <c r="E1290" s="1542">
        <v>403.93</v>
      </c>
      <c r="F1290" s="1546"/>
      <c r="G1290" s="1546">
        <v>804470</v>
      </c>
      <c r="H1290" s="1546" t="str">
        <f t="shared" si="20"/>
        <v>CONFECÇÃO DE TUBOS DE CONCRETO ARMADO D = 1,20 M PA1 - AREIA EXTRAÍDA E BRITA PRODUZIDA</v>
      </c>
    </row>
    <row r="1291" spans="2:8">
      <c r="B1291" s="1528">
        <v>804481</v>
      </c>
      <c r="C1291" s="1529" t="s">
        <v>22759</v>
      </c>
      <c r="D1291" s="1528" t="s">
        <v>3982</v>
      </c>
      <c r="E1291" s="1543">
        <v>583.33000000000004</v>
      </c>
      <c r="F1291" s="1546"/>
      <c r="G1291" s="1546">
        <v>804481</v>
      </c>
      <c r="H1291" s="1546" t="str">
        <f t="shared" si="20"/>
        <v>CONFECÇÃO DE TUBOS DE CONCRETO ARMADO D = 1,20 M PA2 - AREIA E BRITA COMERCIAIS</v>
      </c>
    </row>
    <row r="1292" spans="2:8">
      <c r="B1292" s="1526">
        <v>804480</v>
      </c>
      <c r="C1292" s="1523" t="s">
        <v>22760</v>
      </c>
      <c r="D1292" s="1526" t="s">
        <v>3982</v>
      </c>
      <c r="E1292" s="1542">
        <v>537.72</v>
      </c>
      <c r="F1292" s="1546"/>
      <c r="G1292" s="1546">
        <v>804480</v>
      </c>
      <c r="H1292" s="1546" t="str">
        <f t="shared" si="20"/>
        <v>CONFECÇÃO DE TUBOS DE CONCRETO ARMADO D = 1,20 M PA2 - AREIA EXTRAÍDA E BRITA PRODUZIDA</v>
      </c>
    </row>
    <row r="1293" spans="2:8">
      <c r="B1293" s="1528">
        <v>804491</v>
      </c>
      <c r="C1293" s="1529" t="s">
        <v>22761</v>
      </c>
      <c r="D1293" s="1528" t="s">
        <v>3982</v>
      </c>
      <c r="E1293" s="1543">
        <v>771.37</v>
      </c>
      <c r="F1293" s="1546"/>
      <c r="G1293" s="1546">
        <v>804491</v>
      </c>
      <c r="H1293" s="1546" t="str">
        <f t="shared" si="20"/>
        <v>CONFECÇÃO DE TUBOS DE CONCRETO ARMADO D = 1,20 M PA3 - AREIA E BRITA COMERCIAIS</v>
      </c>
    </row>
    <row r="1294" spans="2:8">
      <c r="B1294" s="1526">
        <v>804490</v>
      </c>
      <c r="C1294" s="1523" t="s">
        <v>22762</v>
      </c>
      <c r="D1294" s="1526" t="s">
        <v>3982</v>
      </c>
      <c r="E1294" s="1542">
        <v>710.45</v>
      </c>
      <c r="F1294" s="1546"/>
      <c r="G1294" s="1546">
        <v>804490</v>
      </c>
      <c r="H1294" s="1546" t="str">
        <f t="shared" si="20"/>
        <v>CONFECÇÃO DE TUBOS DE CONCRETO ARMADO D = 1,20 M PA3 - AREIA EXTRAÍDA E BRITA PRODUZIDA</v>
      </c>
    </row>
    <row r="1295" spans="2:8">
      <c r="B1295" s="1528">
        <v>804501</v>
      </c>
      <c r="C1295" s="1529" t="s">
        <v>22763</v>
      </c>
      <c r="D1295" s="1528" t="s">
        <v>3982</v>
      </c>
      <c r="E1295" s="1543">
        <v>934.14</v>
      </c>
      <c r="F1295" s="1546"/>
      <c r="G1295" s="1546">
        <v>804501</v>
      </c>
      <c r="H1295" s="1546" t="str">
        <f t="shared" si="20"/>
        <v>CONFECÇÃO DE TUBOS DE CONCRETO ARMADO D = 1,20 M PA4 - AREIA E BRITA COMERCIAIS</v>
      </c>
    </row>
    <row r="1296" spans="2:8">
      <c r="B1296" s="1526">
        <v>804500</v>
      </c>
      <c r="C1296" s="1523" t="s">
        <v>22764</v>
      </c>
      <c r="D1296" s="1526" t="s">
        <v>3982</v>
      </c>
      <c r="E1296" s="1542">
        <v>865.09</v>
      </c>
      <c r="F1296" s="1546"/>
      <c r="G1296" s="1546">
        <v>804500</v>
      </c>
      <c r="H1296" s="1546" t="str">
        <f t="shared" si="20"/>
        <v>CONFECÇÃO DE TUBOS DE CONCRETO ARMADO D = 1,20 M PA4 - AREIA EXTRAÍDA E BRITA PRODUZIDA</v>
      </c>
    </row>
    <row r="1297" spans="2:8">
      <c r="B1297" s="1528">
        <v>804473</v>
      </c>
      <c r="C1297" s="1529" t="s">
        <v>22765</v>
      </c>
      <c r="D1297" s="1528" t="s">
        <v>3982</v>
      </c>
      <c r="E1297" s="1543">
        <v>729.36</v>
      </c>
      <c r="F1297" s="1546"/>
      <c r="G1297" s="1546">
        <v>804473</v>
      </c>
      <c r="H1297" s="1546" t="str">
        <f t="shared" si="20"/>
        <v>CONFECÇÃO DE TUBOS DE CONCRETO ARMADO D = 1,50 M PA1 - AREIA E BRITA COMERCIAIS</v>
      </c>
    </row>
    <row r="1298" spans="2:8">
      <c r="B1298" s="1526">
        <v>804472</v>
      </c>
      <c r="C1298" s="1523" t="s">
        <v>22766</v>
      </c>
      <c r="D1298" s="1526" t="s">
        <v>3982</v>
      </c>
      <c r="E1298" s="1542">
        <v>657.93</v>
      </c>
      <c r="F1298" s="1546"/>
      <c r="G1298" s="1546">
        <v>804472</v>
      </c>
      <c r="H1298" s="1546" t="str">
        <f t="shared" si="20"/>
        <v>CONFECÇÃO DE TUBOS DE CONCRETO ARMADO D = 1,50 M PA1 - AREIA EXTRAÍDA E BRITA PRODUZIDA</v>
      </c>
    </row>
    <row r="1299" spans="2:8">
      <c r="B1299" s="1528">
        <v>804483</v>
      </c>
      <c r="C1299" s="1529" t="s">
        <v>22767</v>
      </c>
      <c r="D1299" s="1528" t="s">
        <v>3982</v>
      </c>
      <c r="E1299" s="1543">
        <v>937.29</v>
      </c>
      <c r="F1299" s="1546"/>
      <c r="G1299" s="1546">
        <v>804483</v>
      </c>
      <c r="H1299" s="1546" t="str">
        <f t="shared" si="20"/>
        <v>CONFECÇÃO DE TUBOS DE CONCRETO ARMADO D = 1,50 M PA2 - AREIA E BRITA COMERCIAIS</v>
      </c>
    </row>
    <row r="1300" spans="2:8">
      <c r="B1300" s="1526">
        <v>804482</v>
      </c>
      <c r="C1300" s="1523" t="s">
        <v>22768</v>
      </c>
      <c r="D1300" s="1526" t="s">
        <v>3982</v>
      </c>
      <c r="E1300" s="1542">
        <v>866.05</v>
      </c>
      <c r="F1300" s="1546"/>
      <c r="G1300" s="1546">
        <v>804482</v>
      </c>
      <c r="H1300" s="1546" t="str">
        <f t="shared" si="20"/>
        <v>CONFECÇÃO DE TUBOS DE CONCRETO ARMADO D = 1,50 M PA2 - AREIA EXTRAÍDA E BRITA PRODUZIDA</v>
      </c>
    </row>
    <row r="1301" spans="2:8">
      <c r="B1301" s="1528">
        <v>804493</v>
      </c>
      <c r="C1301" s="1529" t="s">
        <v>22769</v>
      </c>
      <c r="D1301" s="1528" t="s">
        <v>3982</v>
      </c>
      <c r="E1301" s="1551">
        <v>1242.02</v>
      </c>
      <c r="F1301" s="1546"/>
      <c r="G1301" s="1546">
        <v>804493</v>
      </c>
      <c r="H1301" s="1546" t="str">
        <f t="shared" si="20"/>
        <v>CONFECÇÃO DE TUBOS DE CONCRETO ARMADO D = 1,50 M PA3 - AREIA E BRITA COMERCIAIS</v>
      </c>
    </row>
    <row r="1302" spans="2:8">
      <c r="B1302" s="1526">
        <v>804492</v>
      </c>
      <c r="C1302" s="1523" t="s">
        <v>22770</v>
      </c>
      <c r="D1302" s="1526" t="s">
        <v>3982</v>
      </c>
      <c r="E1302" s="1552">
        <v>1147.72</v>
      </c>
      <c r="F1302" s="1546"/>
      <c r="G1302" s="1546">
        <v>804492</v>
      </c>
      <c r="H1302" s="1546" t="str">
        <f t="shared" si="20"/>
        <v>CONFECÇÃO DE TUBOS DE CONCRETO ARMADO D = 1,50 M PA3 - AREIA EXTRAÍDA E BRITA PRODUZIDA</v>
      </c>
    </row>
    <row r="1303" spans="2:8">
      <c r="B1303" s="1528">
        <v>804503</v>
      </c>
      <c r="C1303" s="1529" t="s">
        <v>22771</v>
      </c>
      <c r="D1303" s="1528" t="s">
        <v>3982</v>
      </c>
      <c r="E1303" s="1551">
        <v>1506.51</v>
      </c>
      <c r="F1303" s="1546"/>
      <c r="G1303" s="1546">
        <v>804503</v>
      </c>
      <c r="H1303" s="1546" t="str">
        <f t="shared" si="20"/>
        <v>CONFECÇÃO DE TUBOS DE CONCRETO ARMADO D = 1,50 M PA4 - AREIA E BRITA COMERCIAIS</v>
      </c>
    </row>
    <row r="1304" spans="2:8">
      <c r="B1304" s="1526">
        <v>804502</v>
      </c>
      <c r="C1304" s="1523" t="s">
        <v>22772</v>
      </c>
      <c r="D1304" s="1526" t="s">
        <v>3982</v>
      </c>
      <c r="E1304" s="1552">
        <v>1409.04</v>
      </c>
      <c r="F1304" s="1546"/>
      <c r="G1304" s="1546">
        <v>804502</v>
      </c>
      <c r="H1304" s="1546" t="str">
        <f t="shared" si="20"/>
        <v>CONFECÇÃO DE TUBOS DE CONCRETO ARMADO D = 1,50 M PA4 - AREIA EXTRAÍDA E BRITA PRODUZIDA</v>
      </c>
    </row>
    <row r="1305" spans="2:8">
      <c r="B1305" s="1528">
        <v>804180</v>
      </c>
      <c r="C1305" s="1529" t="s">
        <v>22773</v>
      </c>
      <c r="D1305" s="1528" t="s">
        <v>3982</v>
      </c>
      <c r="E1305" s="1543">
        <v>744.64</v>
      </c>
      <c r="F1305" s="1546"/>
      <c r="G1305" s="1546">
        <v>804180</v>
      </c>
      <c r="H1305" s="1546" t="str">
        <f t="shared" si="20"/>
        <v>CORPO DE BDTC D = 0,80 M PA1 - AREIA EXTRAÍDA E BRITA E PEDRA DE MÃO PRODUZIDAS</v>
      </c>
    </row>
    <row r="1306" spans="2:8">
      <c r="B1306" s="1526">
        <v>804181</v>
      </c>
      <c r="C1306" s="1523" t="s">
        <v>22774</v>
      </c>
      <c r="D1306" s="1526" t="s">
        <v>3982</v>
      </c>
      <c r="E1306" s="1542">
        <v>814.75</v>
      </c>
      <c r="F1306" s="1546"/>
      <c r="G1306" s="1546">
        <v>804181</v>
      </c>
      <c r="H1306" s="1546" t="str">
        <f t="shared" si="20"/>
        <v>CORPO DE BDTC D = 0,80 M PA1 - AREIA, BRITA E PEDRA DE MÃO COMERCIAIS</v>
      </c>
    </row>
    <row r="1307" spans="2:8">
      <c r="B1307" s="1528">
        <v>804182</v>
      </c>
      <c r="C1307" s="1529" t="s">
        <v>22775</v>
      </c>
      <c r="D1307" s="1528" t="s">
        <v>3982</v>
      </c>
      <c r="E1307" s="1543">
        <v>855.57</v>
      </c>
      <c r="F1307" s="1546"/>
      <c r="G1307" s="1546">
        <v>804182</v>
      </c>
      <c r="H1307" s="1546" t="str">
        <f t="shared" si="20"/>
        <v>CORPO DE BDTC D = 0,80 M PA2 - AREIA EXTRAÍDA E BRITA E PEDRA DE MÃO PRODUZIDAS</v>
      </c>
    </row>
    <row r="1308" spans="2:8">
      <c r="B1308" s="1526">
        <v>804183</v>
      </c>
      <c r="C1308" s="1523" t="s">
        <v>22776</v>
      </c>
      <c r="D1308" s="1526" t="s">
        <v>3982</v>
      </c>
      <c r="E1308" s="1542">
        <v>925.68</v>
      </c>
      <c r="F1308" s="1546"/>
      <c r="G1308" s="1546">
        <v>804183</v>
      </c>
      <c r="H1308" s="1546" t="str">
        <f t="shared" si="20"/>
        <v>CORPO DE BDTC D = 0,80 M PA2 - AREIA, BRITA E PEDRA DE MÃO COMERCIAIS</v>
      </c>
    </row>
    <row r="1309" spans="2:8">
      <c r="B1309" s="1528">
        <v>804184</v>
      </c>
      <c r="C1309" s="1529" t="s">
        <v>22777</v>
      </c>
      <c r="D1309" s="1528" t="s">
        <v>3982</v>
      </c>
      <c r="E1309" s="1543">
        <v>959.59</v>
      </c>
      <c r="F1309" s="1546"/>
      <c r="G1309" s="1546">
        <v>804184</v>
      </c>
      <c r="H1309" s="1546" t="str">
        <f t="shared" si="20"/>
        <v>CORPO DE BDTC D = 0,80 M PA3 - AREIA EXTRAÍDA E BRITA E PEDRA DE MÃO PRODUZIDAS</v>
      </c>
    </row>
    <row r="1310" spans="2:8">
      <c r="B1310" s="1526">
        <v>804185</v>
      </c>
      <c r="C1310" s="1523" t="s">
        <v>22778</v>
      </c>
      <c r="D1310" s="1526" t="s">
        <v>3982</v>
      </c>
      <c r="E1310" s="1542">
        <v>1029.69</v>
      </c>
      <c r="F1310" s="1546"/>
      <c r="G1310" s="1546">
        <v>804185</v>
      </c>
      <c r="H1310" s="1546" t="str">
        <f t="shared" si="20"/>
        <v>CORPO DE BDTC D = 0,80 M PA3 - AREIA, BRITA E PEDRA DE MÃO COMERCIAIS</v>
      </c>
    </row>
    <row r="1311" spans="2:8">
      <c r="B1311" s="1528">
        <v>804186</v>
      </c>
      <c r="C1311" s="1529" t="s">
        <v>22779</v>
      </c>
      <c r="D1311" s="1528" t="s">
        <v>3982</v>
      </c>
      <c r="E1311" s="1551">
        <v>1042.31</v>
      </c>
      <c r="F1311" s="1546"/>
      <c r="G1311" s="1546">
        <v>804186</v>
      </c>
      <c r="H1311" s="1546" t="str">
        <f t="shared" si="20"/>
        <v>CORPO DE BDTC D = 0,80 M PA4 - AREIA EXTRAÍDA E BRITA E PEDRA DE MÃO PRODUZIDAS</v>
      </c>
    </row>
    <row r="1312" spans="2:8">
      <c r="B1312" s="1526">
        <v>804187</v>
      </c>
      <c r="C1312" s="1523" t="s">
        <v>22780</v>
      </c>
      <c r="D1312" s="1526" t="s">
        <v>3982</v>
      </c>
      <c r="E1312" s="1552">
        <v>1112.42</v>
      </c>
      <c r="F1312" s="1546"/>
      <c r="G1312" s="1546">
        <v>804187</v>
      </c>
      <c r="H1312" s="1546" t="str">
        <f t="shared" si="20"/>
        <v>CORPO DE BDTC D = 0,80 M PA4 - AREIA, BRITA E PEDRA DE MÃO COMERCIAIS</v>
      </c>
    </row>
    <row r="1313" spans="2:8">
      <c r="B1313" s="1528">
        <v>804188</v>
      </c>
      <c r="C1313" s="1529" t="s">
        <v>22781</v>
      </c>
      <c r="D1313" s="1528" t="s">
        <v>3982</v>
      </c>
      <c r="E1313" s="1551">
        <v>1169.93</v>
      </c>
      <c r="F1313" s="1546"/>
      <c r="G1313" s="1546">
        <v>804188</v>
      </c>
      <c r="H1313" s="1546" t="str">
        <f t="shared" si="20"/>
        <v>CORPO DE BDTC D = 1,00 M PA1 - AREIA EXTRAÍDA E BRITA E PEDRA DE MÃO PRODUZIDAS</v>
      </c>
    </row>
    <row r="1314" spans="2:8">
      <c r="B1314" s="1526">
        <v>804189</v>
      </c>
      <c r="C1314" s="1523" t="s">
        <v>22782</v>
      </c>
      <c r="D1314" s="1526" t="s">
        <v>3982</v>
      </c>
      <c r="E1314" s="1552">
        <v>1263.71</v>
      </c>
      <c r="F1314" s="1546"/>
      <c r="G1314" s="1546">
        <v>804189</v>
      </c>
      <c r="H1314" s="1546" t="str">
        <f t="shared" si="20"/>
        <v>CORPO DE BDTC D = 1,00 M PA1 - AREIA, BRITA E PEDRA DE MÃO COMERCIAIS</v>
      </c>
    </row>
    <row r="1315" spans="2:8">
      <c r="B1315" s="1528">
        <v>804190</v>
      </c>
      <c r="C1315" s="1529" t="s">
        <v>22783</v>
      </c>
      <c r="D1315" s="1528" t="s">
        <v>3982</v>
      </c>
      <c r="E1315" s="1551">
        <v>1227.22</v>
      </c>
      <c r="F1315" s="1546"/>
      <c r="G1315" s="1546">
        <v>804190</v>
      </c>
      <c r="H1315" s="1546" t="str">
        <f t="shared" si="20"/>
        <v>CORPO DE BDTC D = 1,00 M PA2 - AREIA EXTRAÍDA E BRITA E PEDRA DE MÃO PRODUZIDAS</v>
      </c>
    </row>
    <row r="1316" spans="2:8">
      <c r="B1316" s="1526">
        <v>804191</v>
      </c>
      <c r="C1316" s="1523" t="s">
        <v>22784</v>
      </c>
      <c r="D1316" s="1526" t="s">
        <v>3982</v>
      </c>
      <c r="E1316" s="1552">
        <v>1321</v>
      </c>
      <c r="F1316" s="1546"/>
      <c r="G1316" s="1546">
        <v>804191</v>
      </c>
      <c r="H1316" s="1546" t="str">
        <f t="shared" si="20"/>
        <v>CORPO DE BDTC D = 1,00 M PA2 - AREIA, BRITA E PEDRA DE MÃO COMERCIAIS</v>
      </c>
    </row>
    <row r="1317" spans="2:8">
      <c r="B1317" s="1528">
        <v>804192</v>
      </c>
      <c r="C1317" s="1529" t="s">
        <v>22785</v>
      </c>
      <c r="D1317" s="1528" t="s">
        <v>3982</v>
      </c>
      <c r="E1317" s="1551">
        <v>1321.59</v>
      </c>
      <c r="F1317" s="1546"/>
      <c r="G1317" s="1546">
        <v>804192</v>
      </c>
      <c r="H1317" s="1546" t="str">
        <f t="shared" si="20"/>
        <v>CORPO DE BDTC D = 1,00 M PA3 - AREIA EXTRAÍDA E BRITA E PEDRA DE MÃO PRODUZIDAS</v>
      </c>
    </row>
    <row r="1318" spans="2:8">
      <c r="B1318" s="1526">
        <v>804193</v>
      </c>
      <c r="C1318" s="1523" t="s">
        <v>22786</v>
      </c>
      <c r="D1318" s="1526" t="s">
        <v>3982</v>
      </c>
      <c r="E1318" s="1552">
        <v>1415.37</v>
      </c>
      <c r="F1318" s="1546"/>
      <c r="G1318" s="1546">
        <v>804193</v>
      </c>
      <c r="H1318" s="1546" t="str">
        <f t="shared" si="20"/>
        <v>CORPO DE BDTC D = 1,00 M PA3 - AREIA, BRITA E PEDRA DE MÃO COMERCIAIS</v>
      </c>
    </row>
    <row r="1319" spans="2:8">
      <c r="B1319" s="1528">
        <v>804194</v>
      </c>
      <c r="C1319" s="1529" t="s">
        <v>22787</v>
      </c>
      <c r="D1319" s="1528" t="s">
        <v>3982</v>
      </c>
      <c r="E1319" s="1551">
        <v>1453</v>
      </c>
      <c r="F1319" s="1546"/>
      <c r="G1319" s="1546">
        <v>804194</v>
      </c>
      <c r="H1319" s="1546" t="str">
        <f t="shared" si="20"/>
        <v>CORPO DE BDTC D = 1,00 M PA4 - AREIA EXTRAÍDA E BRITA E PEDRA DE MÃO PRODUZIDAS</v>
      </c>
    </row>
    <row r="1320" spans="2:8">
      <c r="B1320" s="1526">
        <v>804195</v>
      </c>
      <c r="C1320" s="1523" t="s">
        <v>22788</v>
      </c>
      <c r="D1320" s="1526" t="s">
        <v>3982</v>
      </c>
      <c r="E1320" s="1552">
        <v>1546.78</v>
      </c>
      <c r="F1320" s="1546"/>
      <c r="G1320" s="1546">
        <v>804195</v>
      </c>
      <c r="H1320" s="1546" t="str">
        <f t="shared" si="20"/>
        <v>CORPO DE BDTC D = 1,00 M PA4 - AREIA, BRITA E PEDRA DE MÃO COMERCIAIS</v>
      </c>
    </row>
    <row r="1321" spans="2:8">
      <c r="B1321" s="1528">
        <v>804196</v>
      </c>
      <c r="C1321" s="1529" t="s">
        <v>22789</v>
      </c>
      <c r="D1321" s="1528" t="s">
        <v>3982</v>
      </c>
      <c r="E1321" s="1551">
        <v>1368.75</v>
      </c>
      <c r="F1321" s="1546"/>
      <c r="G1321" s="1546">
        <v>804196</v>
      </c>
      <c r="H1321" s="1546" t="str">
        <f t="shared" si="20"/>
        <v>CORPO DE BDTC D = 1,20 M PA1 - AREIA EXTRAÍDA E BRITA E PEDRA DE MÃO PRODUZIDAS</v>
      </c>
    </row>
    <row r="1322" spans="2:8">
      <c r="B1322" s="1526">
        <v>804197</v>
      </c>
      <c r="C1322" s="1523" t="s">
        <v>22790</v>
      </c>
      <c r="D1322" s="1526" t="s">
        <v>3982</v>
      </c>
      <c r="E1322" s="1552">
        <v>1488.15</v>
      </c>
      <c r="F1322" s="1546"/>
      <c r="G1322" s="1546">
        <v>804197</v>
      </c>
      <c r="H1322" s="1546" t="str">
        <f t="shared" si="20"/>
        <v>CORPO DE BDTC D = 1,20 M PA1 - AREIA, BRITA E PEDRA DE MÃO COMERCIAIS</v>
      </c>
    </row>
    <row r="1323" spans="2:8">
      <c r="B1323" s="1528">
        <v>804198</v>
      </c>
      <c r="C1323" s="1529" t="s">
        <v>22791</v>
      </c>
      <c r="D1323" s="1528" t="s">
        <v>3982</v>
      </c>
      <c r="E1323" s="1551">
        <v>1456.98</v>
      </c>
      <c r="F1323" s="1546"/>
      <c r="G1323" s="1546">
        <v>804198</v>
      </c>
      <c r="H1323" s="1546" t="str">
        <f t="shared" si="20"/>
        <v>CORPO DE BDTC D = 1,20 M PA2 - AREIA EXTRAÍDA E BRITA E PEDRA DE MÃO PRODUZIDAS</v>
      </c>
    </row>
    <row r="1324" spans="2:8">
      <c r="B1324" s="1526">
        <v>804199</v>
      </c>
      <c r="C1324" s="1523" t="s">
        <v>22792</v>
      </c>
      <c r="D1324" s="1526" t="s">
        <v>3982</v>
      </c>
      <c r="E1324" s="1552">
        <v>1576.38</v>
      </c>
      <c r="F1324" s="1546"/>
      <c r="G1324" s="1546">
        <v>804199</v>
      </c>
      <c r="H1324" s="1546" t="str">
        <f t="shared" si="20"/>
        <v>CORPO DE BDTC D = 1,20 M PA2 - AREIA, BRITA E PEDRA DE MÃO COMERCIAIS</v>
      </c>
    </row>
    <row r="1325" spans="2:8">
      <c r="B1325" s="1528">
        <v>804200</v>
      </c>
      <c r="C1325" s="1529" t="s">
        <v>22793</v>
      </c>
      <c r="D1325" s="1528" t="s">
        <v>3982</v>
      </c>
      <c r="E1325" s="1551">
        <v>1770.87</v>
      </c>
      <c r="F1325" s="1546"/>
      <c r="G1325" s="1546">
        <v>804200</v>
      </c>
      <c r="H1325" s="1546" t="str">
        <f t="shared" si="20"/>
        <v>CORPO DE BDTC D = 1,20 M PA3 - AREIA EXTRAÍDA E BRITA E PEDRA DE MÃO PRODUZIDAS</v>
      </c>
    </row>
    <row r="1326" spans="2:8">
      <c r="B1326" s="1526">
        <v>804201</v>
      </c>
      <c r="C1326" s="1523" t="s">
        <v>22794</v>
      </c>
      <c r="D1326" s="1526" t="s">
        <v>3982</v>
      </c>
      <c r="E1326" s="1552">
        <v>1890.27</v>
      </c>
      <c r="F1326" s="1546"/>
      <c r="G1326" s="1546">
        <v>804201</v>
      </c>
      <c r="H1326" s="1546" t="str">
        <f t="shared" si="20"/>
        <v>CORPO DE BDTC D = 1,20 M PA3 - AREIA, BRITA E PEDRA DE MÃO COMERCIAIS</v>
      </c>
    </row>
    <row r="1327" spans="2:8">
      <c r="B1327" s="1528">
        <v>804202</v>
      </c>
      <c r="C1327" s="1529" t="s">
        <v>22795</v>
      </c>
      <c r="D1327" s="1528" t="s">
        <v>3982</v>
      </c>
      <c r="E1327" s="1551">
        <v>1902.25</v>
      </c>
      <c r="F1327" s="1546"/>
      <c r="G1327" s="1546">
        <v>804202</v>
      </c>
      <c r="H1327" s="1546" t="str">
        <f t="shared" si="20"/>
        <v>CORPO DE BDTC D = 1,20 M PA4 - AREIA EXTRAÍDA E BRITA E PEDRA DE MÃO PRODUZIDAS</v>
      </c>
    </row>
    <row r="1328" spans="2:8">
      <c r="B1328" s="1526">
        <v>804203</v>
      </c>
      <c r="C1328" s="1523" t="s">
        <v>22796</v>
      </c>
      <c r="D1328" s="1526" t="s">
        <v>3982</v>
      </c>
      <c r="E1328" s="1552">
        <v>2021.65</v>
      </c>
      <c r="F1328" s="1546"/>
      <c r="G1328" s="1546">
        <v>804203</v>
      </c>
      <c r="H1328" s="1546" t="str">
        <f t="shared" si="20"/>
        <v>CORPO DE BDTC D = 1,20 M PA4 - AREIA, BRITA E PEDRA DE MÃO COMERCIAIS</v>
      </c>
    </row>
    <row r="1329" spans="2:8">
      <c r="B1329" s="1528">
        <v>804204</v>
      </c>
      <c r="C1329" s="1529" t="s">
        <v>22797</v>
      </c>
      <c r="D1329" s="1528" t="s">
        <v>3982</v>
      </c>
      <c r="E1329" s="1551">
        <v>1988.03</v>
      </c>
      <c r="F1329" s="1546"/>
      <c r="G1329" s="1546">
        <v>804204</v>
      </c>
      <c r="H1329" s="1546" t="str">
        <f t="shared" si="20"/>
        <v>CORPO DE BDTC D = 1,50 M PA1 - AREIA EXTRAÍDA E BRITA E PEDRA DE MÃO PRODUZIDAS</v>
      </c>
    </row>
    <row r="1330" spans="2:8">
      <c r="B1330" s="1526">
        <v>804205</v>
      </c>
      <c r="C1330" s="1523" t="s">
        <v>22798</v>
      </c>
      <c r="D1330" s="1526" t="s">
        <v>3982</v>
      </c>
      <c r="E1330" s="1552">
        <v>2142</v>
      </c>
      <c r="F1330" s="1546"/>
      <c r="G1330" s="1546">
        <v>804205</v>
      </c>
      <c r="H1330" s="1546" t="str">
        <f t="shared" si="20"/>
        <v>CORPO DE BDTC D = 1,50 M PA1 - AREIA, BRITA E PEDRA DE MÃO COMERCIAIS</v>
      </c>
    </row>
    <row r="1331" spans="2:8">
      <c r="B1331" s="1528">
        <v>804206</v>
      </c>
      <c r="C1331" s="1529" t="s">
        <v>22799</v>
      </c>
      <c r="D1331" s="1528" t="s">
        <v>3982</v>
      </c>
      <c r="E1331" s="1551">
        <v>2117.3200000000002</v>
      </c>
      <c r="F1331" s="1546"/>
      <c r="G1331" s="1546">
        <v>804206</v>
      </c>
      <c r="H1331" s="1546" t="str">
        <f t="shared" si="20"/>
        <v>CORPO DE BDTC D = 1,50 M PA2 - AREIA EXTRAÍDA E BRITA E PEDRA DE MÃO PRODUZIDAS</v>
      </c>
    </row>
    <row r="1332" spans="2:8">
      <c r="B1332" s="1526">
        <v>804207</v>
      </c>
      <c r="C1332" s="1523" t="s">
        <v>22800</v>
      </c>
      <c r="D1332" s="1526" t="s">
        <v>3982</v>
      </c>
      <c r="E1332" s="1552">
        <v>2271.2800000000002</v>
      </c>
      <c r="F1332" s="1546"/>
      <c r="G1332" s="1546">
        <v>804207</v>
      </c>
      <c r="H1332" s="1546" t="str">
        <f t="shared" si="20"/>
        <v>CORPO DE BDTC D = 1,50 M PA2 - AREIA, BRITA E PEDRA DE MÃO COMERCIAIS</v>
      </c>
    </row>
    <row r="1333" spans="2:8">
      <c r="B1333" s="1528">
        <v>804208</v>
      </c>
      <c r="C1333" s="1529" t="s">
        <v>22801</v>
      </c>
      <c r="D1333" s="1528" t="s">
        <v>3982</v>
      </c>
      <c r="E1333" s="1551">
        <v>2487.1799999999998</v>
      </c>
      <c r="F1333" s="1546"/>
      <c r="G1333" s="1546">
        <v>804208</v>
      </c>
      <c r="H1333" s="1546" t="str">
        <f t="shared" si="20"/>
        <v>CORPO DE BDTC D = 1,50 M PA3 - AREIA EXTRAÍDA E BRITA E PEDRA DE MÃO PRODUZIDAS</v>
      </c>
    </row>
    <row r="1334" spans="2:8">
      <c r="B1334" s="1526">
        <v>804209</v>
      </c>
      <c r="C1334" s="1523" t="s">
        <v>22802</v>
      </c>
      <c r="D1334" s="1526" t="s">
        <v>3982</v>
      </c>
      <c r="E1334" s="1552">
        <v>2641.14</v>
      </c>
      <c r="F1334" s="1546"/>
      <c r="G1334" s="1546">
        <v>804209</v>
      </c>
      <c r="H1334" s="1546" t="str">
        <f t="shared" si="20"/>
        <v>CORPO DE BDTC D = 1,50 M PA3 - AREIA, BRITA E PEDRA DE MÃO COMERCIAIS</v>
      </c>
    </row>
    <row r="1335" spans="2:8">
      <c r="B1335" s="1528">
        <v>804210</v>
      </c>
      <c r="C1335" s="1529" t="s">
        <v>22803</v>
      </c>
      <c r="D1335" s="1528" t="s">
        <v>3982</v>
      </c>
      <c r="E1335" s="1551">
        <v>2651.92</v>
      </c>
      <c r="F1335" s="1546"/>
      <c r="G1335" s="1546">
        <v>804210</v>
      </c>
      <c r="H1335" s="1546" t="str">
        <f t="shared" si="20"/>
        <v>CORPO DE BDTC D = 1,50 M PA4 - AREIA EXTRAÍDA E BRITA E PEDRA DE MÃO PRODUZIDAS</v>
      </c>
    </row>
    <row r="1336" spans="2:8">
      <c r="B1336" s="1526">
        <v>804211</v>
      </c>
      <c r="C1336" s="1523" t="s">
        <v>22804</v>
      </c>
      <c r="D1336" s="1526" t="s">
        <v>3982</v>
      </c>
      <c r="E1336" s="1552">
        <v>2805.88</v>
      </c>
      <c r="F1336" s="1546"/>
      <c r="G1336" s="1546">
        <v>804211</v>
      </c>
      <c r="H1336" s="1546" t="str">
        <f t="shared" si="20"/>
        <v>CORPO DE BDTC D = 1,50 M PA4 - AREIA, BRITA E PEDRA DE MÃO COMERCIAIS</v>
      </c>
    </row>
    <row r="1337" spans="2:8">
      <c r="B1337" s="1528">
        <v>804012</v>
      </c>
      <c r="C1337" s="1529" t="s">
        <v>22805</v>
      </c>
      <c r="D1337" s="1528" t="s">
        <v>3982</v>
      </c>
      <c r="E1337" s="1543">
        <v>171.73</v>
      </c>
      <c r="F1337" s="1546"/>
      <c r="G1337" s="1546">
        <v>804012</v>
      </c>
      <c r="H1337" s="1546" t="str">
        <f t="shared" si="20"/>
        <v>CORPO DE BSTC D = 0,40 M PA1 - AREIA EXTRAÍDA E BRITA E PEDRA DE MÃO PRODUZIDAS</v>
      </c>
    </row>
    <row r="1338" spans="2:8">
      <c r="B1338" s="1526">
        <v>804013</v>
      </c>
      <c r="C1338" s="1523" t="s">
        <v>22806</v>
      </c>
      <c r="D1338" s="1526" t="s">
        <v>3982</v>
      </c>
      <c r="E1338" s="1542">
        <v>188.81</v>
      </c>
      <c r="F1338" s="1546"/>
      <c r="G1338" s="1546">
        <v>804013</v>
      </c>
      <c r="H1338" s="1546" t="str">
        <f t="shared" si="20"/>
        <v>CORPO DE BSTC D = 0,40 M PA1 - AREIA, BRITA E PEDRA DE MÃO COMERCIAIS</v>
      </c>
    </row>
    <row r="1339" spans="2:8">
      <c r="B1339" s="1528">
        <v>804014</v>
      </c>
      <c r="C1339" s="1529" t="s">
        <v>22807</v>
      </c>
      <c r="D1339" s="1528" t="s">
        <v>3982</v>
      </c>
      <c r="E1339" s="1543">
        <v>183.5</v>
      </c>
      <c r="F1339" s="1546"/>
      <c r="G1339" s="1546">
        <v>804014</v>
      </c>
      <c r="H1339" s="1546" t="str">
        <f t="shared" si="20"/>
        <v>CORPO DE BSTC D = 0,40 M PA2 - AREIA EXTRAÍDA E BRITA E PEDRA DE MÃO PRODUZIDAS</v>
      </c>
    </row>
    <row r="1340" spans="2:8">
      <c r="B1340" s="1526">
        <v>804015</v>
      </c>
      <c r="C1340" s="1523" t="s">
        <v>22808</v>
      </c>
      <c r="D1340" s="1526" t="s">
        <v>3982</v>
      </c>
      <c r="E1340" s="1542">
        <v>200.59</v>
      </c>
      <c r="F1340" s="1546"/>
      <c r="G1340" s="1546">
        <v>804015</v>
      </c>
      <c r="H1340" s="1546" t="str">
        <f t="shared" si="20"/>
        <v>CORPO DE BSTC D = 0,40 M PA2 - AREIA, BRITA E PEDRA DE MÃO COMERCIAIS</v>
      </c>
    </row>
    <row r="1341" spans="2:8">
      <c r="B1341" s="1528">
        <v>804016</v>
      </c>
      <c r="C1341" s="1529" t="s">
        <v>22809</v>
      </c>
      <c r="D1341" s="1528" t="s">
        <v>3982</v>
      </c>
      <c r="E1341" s="1543">
        <v>209.34</v>
      </c>
      <c r="F1341" s="1546"/>
      <c r="G1341" s="1546">
        <v>804016</v>
      </c>
      <c r="H1341" s="1546" t="str">
        <f t="shared" si="20"/>
        <v>CORPO DE BSTC D = 0,40 M PA3 - AREIA EXTRAÍDA E BRITA E PEDRA DE MÃO PRODUZIDAS</v>
      </c>
    </row>
    <row r="1342" spans="2:8">
      <c r="B1342" s="1526">
        <v>804017</v>
      </c>
      <c r="C1342" s="1523" t="s">
        <v>22810</v>
      </c>
      <c r="D1342" s="1526" t="s">
        <v>3982</v>
      </c>
      <c r="E1342" s="1542">
        <v>226.43</v>
      </c>
      <c r="F1342" s="1546"/>
      <c r="G1342" s="1546">
        <v>804017</v>
      </c>
      <c r="H1342" s="1546" t="str">
        <f t="shared" si="20"/>
        <v>CORPO DE BSTC D = 0,40 M PA3 - AREIA, BRITA E PEDRA DE MÃO COMERCIAIS</v>
      </c>
    </row>
    <row r="1343" spans="2:8">
      <c r="B1343" s="1528">
        <v>804018</v>
      </c>
      <c r="C1343" s="1529" t="s">
        <v>22811</v>
      </c>
      <c r="D1343" s="1528" t="s">
        <v>3982</v>
      </c>
      <c r="E1343" s="1543">
        <v>245.04</v>
      </c>
      <c r="F1343" s="1546"/>
      <c r="G1343" s="1546">
        <v>804018</v>
      </c>
      <c r="H1343" s="1546" t="str">
        <f t="shared" si="20"/>
        <v>CORPO DE BSTC D = 0,40 M PA4 - AREIA EXTRAÍDA E BRITA E PEDRA DE MÃO PRODUZIDAS</v>
      </c>
    </row>
    <row r="1344" spans="2:8">
      <c r="B1344" s="1526">
        <v>804019</v>
      </c>
      <c r="C1344" s="1523" t="s">
        <v>22812</v>
      </c>
      <c r="D1344" s="1526" t="s">
        <v>3982</v>
      </c>
      <c r="E1344" s="1542">
        <v>262.13</v>
      </c>
      <c r="F1344" s="1546"/>
      <c r="G1344" s="1546">
        <v>804019</v>
      </c>
      <c r="H1344" s="1546" t="str">
        <f t="shared" si="20"/>
        <v>CORPO DE BSTC D = 0,40 M PA4 - AREIA, BRITA E PEDRA DE MÃO COMERCIAIS</v>
      </c>
    </row>
    <row r="1345" spans="2:8">
      <c r="B1345" s="1528">
        <v>804020</v>
      </c>
      <c r="C1345" s="1529" t="s">
        <v>22813</v>
      </c>
      <c r="D1345" s="1528" t="s">
        <v>3982</v>
      </c>
      <c r="E1345" s="1543">
        <v>270.37</v>
      </c>
      <c r="F1345" s="1546"/>
      <c r="G1345" s="1546">
        <v>804020</v>
      </c>
      <c r="H1345" s="1546" t="str">
        <f t="shared" si="20"/>
        <v>CORPO DE BSTC D = 0,60 M PA1 - AREIA EXTRAÍDA E BRITA E PEDRA DE MÃO PRODUZIDAS</v>
      </c>
    </row>
    <row r="1346" spans="2:8">
      <c r="B1346" s="1526">
        <v>804021</v>
      </c>
      <c r="C1346" s="1523" t="s">
        <v>22814</v>
      </c>
      <c r="D1346" s="1526" t="s">
        <v>3982</v>
      </c>
      <c r="E1346" s="1542">
        <v>296</v>
      </c>
      <c r="F1346" s="1546"/>
      <c r="G1346" s="1546">
        <v>804021</v>
      </c>
      <c r="H1346" s="1546" t="str">
        <f t="shared" si="20"/>
        <v>CORPO DE BSTC D = 0,60 M PA1 - AREIA, BRITA E PEDRA DE MÃO COMERCIAIS</v>
      </c>
    </row>
    <row r="1347" spans="2:8">
      <c r="B1347" s="1528">
        <v>804022</v>
      </c>
      <c r="C1347" s="1529" t="s">
        <v>22815</v>
      </c>
      <c r="D1347" s="1528" t="s">
        <v>3982</v>
      </c>
      <c r="E1347" s="1543">
        <v>300.02999999999997</v>
      </c>
      <c r="F1347" s="1546"/>
      <c r="G1347" s="1546">
        <v>804022</v>
      </c>
      <c r="H1347" s="1546" t="str">
        <f t="shared" ref="H1347:H1410" si="21">UPPER(C1347)</f>
        <v>CORPO DE BSTC D = 0,60 M PA2 - AREIA EXTRAÍDA E BRITA E PEDRA DE MÃO PRODUZIDAS</v>
      </c>
    </row>
    <row r="1348" spans="2:8">
      <c r="B1348" s="1526">
        <v>804023</v>
      </c>
      <c r="C1348" s="1523" t="s">
        <v>22816</v>
      </c>
      <c r="D1348" s="1526" t="s">
        <v>3982</v>
      </c>
      <c r="E1348" s="1542">
        <v>325.66000000000003</v>
      </c>
      <c r="F1348" s="1546"/>
      <c r="G1348" s="1546">
        <v>804023</v>
      </c>
      <c r="H1348" s="1546" t="str">
        <f t="shared" si="21"/>
        <v>CORPO DE BSTC D = 0,60 M PA2 - AREIA, BRITA E PEDRA DE MÃO COMERCIAIS</v>
      </c>
    </row>
    <row r="1349" spans="2:8">
      <c r="B1349" s="1528">
        <v>804024</v>
      </c>
      <c r="C1349" s="1529" t="s">
        <v>22817</v>
      </c>
      <c r="D1349" s="1528" t="s">
        <v>3982</v>
      </c>
      <c r="E1349" s="1543">
        <v>327.16000000000003</v>
      </c>
      <c r="F1349" s="1546"/>
      <c r="G1349" s="1546">
        <v>804024</v>
      </c>
      <c r="H1349" s="1546" t="str">
        <f t="shared" si="21"/>
        <v>CORPO DE BSTC D = 0,60 M PA3 - AREIA EXTRAÍDA E BRITA E PEDRA DE MÃO PRODUZIDAS</v>
      </c>
    </row>
    <row r="1350" spans="2:8">
      <c r="B1350" s="1526">
        <v>804025</v>
      </c>
      <c r="C1350" s="1523" t="s">
        <v>22818</v>
      </c>
      <c r="D1350" s="1526" t="s">
        <v>3982</v>
      </c>
      <c r="E1350" s="1542">
        <v>352.79</v>
      </c>
      <c r="F1350" s="1546"/>
      <c r="G1350" s="1546">
        <v>804025</v>
      </c>
      <c r="H1350" s="1546" t="str">
        <f t="shared" si="21"/>
        <v>CORPO DE BSTC D = 0,60 M PA3 - AREIA, BRITA E PEDRA DE MÃO COMERCIAIS</v>
      </c>
    </row>
    <row r="1351" spans="2:8">
      <c r="B1351" s="1528">
        <v>804026</v>
      </c>
      <c r="C1351" s="1529" t="s">
        <v>22819</v>
      </c>
      <c r="D1351" s="1528" t="s">
        <v>3982</v>
      </c>
      <c r="E1351" s="1543">
        <v>416.87</v>
      </c>
      <c r="F1351" s="1546"/>
      <c r="G1351" s="1546">
        <v>804026</v>
      </c>
      <c r="H1351" s="1546" t="str">
        <f t="shared" si="21"/>
        <v>CORPO DE BSTC D = 0,60 M PA4 - AREIA EXTRAÍDA E BRITA E PEDRA DE MÃO PRODUZIDAS</v>
      </c>
    </row>
    <row r="1352" spans="2:8">
      <c r="B1352" s="1526">
        <v>804027</v>
      </c>
      <c r="C1352" s="1523" t="s">
        <v>22820</v>
      </c>
      <c r="D1352" s="1526" t="s">
        <v>3982</v>
      </c>
      <c r="E1352" s="1542">
        <v>442.5</v>
      </c>
      <c r="F1352" s="1546"/>
      <c r="G1352" s="1546">
        <v>804027</v>
      </c>
      <c r="H1352" s="1546" t="str">
        <f t="shared" si="21"/>
        <v>CORPO DE BSTC D = 0,60 M PA4 - AREIA, BRITA E PEDRA DE MÃO COMERCIAIS</v>
      </c>
    </row>
    <row r="1353" spans="2:8">
      <c r="B1353" s="1528">
        <v>804028</v>
      </c>
      <c r="C1353" s="1529" t="s">
        <v>22821</v>
      </c>
      <c r="D1353" s="1528" t="s">
        <v>3982</v>
      </c>
      <c r="E1353" s="1543">
        <v>391.96</v>
      </c>
      <c r="F1353" s="1546"/>
      <c r="G1353" s="1546">
        <v>804028</v>
      </c>
      <c r="H1353" s="1546" t="str">
        <f t="shared" si="21"/>
        <v>CORPO DE BSTC D = 0,80 M PA1 - AREIA EXTRAÍDA E BRITA E PEDRA DE MÃO PRODUZIDAS</v>
      </c>
    </row>
    <row r="1354" spans="2:8">
      <c r="B1354" s="1526">
        <v>804029</v>
      </c>
      <c r="C1354" s="1523" t="s">
        <v>22822</v>
      </c>
      <c r="D1354" s="1526" t="s">
        <v>3982</v>
      </c>
      <c r="E1354" s="1542">
        <v>427.01</v>
      </c>
      <c r="F1354" s="1546"/>
      <c r="G1354" s="1546">
        <v>804029</v>
      </c>
      <c r="H1354" s="1546" t="str">
        <f t="shared" si="21"/>
        <v>CORPO DE BSTC D = 0,80 M PA1 - AREIA, BRITA E PEDRA DE MÃO COMERCIAIS</v>
      </c>
    </row>
    <row r="1355" spans="2:8">
      <c r="B1355" s="1528">
        <v>804030</v>
      </c>
      <c r="C1355" s="1529" t="s">
        <v>22823</v>
      </c>
      <c r="D1355" s="1528" t="s">
        <v>3982</v>
      </c>
      <c r="E1355" s="1543">
        <v>447.42</v>
      </c>
      <c r="F1355" s="1546"/>
      <c r="G1355" s="1546">
        <v>804030</v>
      </c>
      <c r="H1355" s="1546" t="str">
        <f t="shared" si="21"/>
        <v>CORPO DE BSTC D = 0,80 M PA2 - AREIA EXTRAÍDA E BRITA E PEDRA DE MÃO PRODUZIDAS</v>
      </c>
    </row>
    <row r="1356" spans="2:8">
      <c r="B1356" s="1526">
        <v>804031</v>
      </c>
      <c r="C1356" s="1523" t="s">
        <v>22824</v>
      </c>
      <c r="D1356" s="1526" t="s">
        <v>3982</v>
      </c>
      <c r="E1356" s="1542">
        <v>482.48</v>
      </c>
      <c r="F1356" s="1546"/>
      <c r="G1356" s="1546">
        <v>804031</v>
      </c>
      <c r="H1356" s="1546" t="str">
        <f t="shared" si="21"/>
        <v>CORPO DE BSTC D = 0,80 M PA2 - AREIA, BRITA E PEDRA DE MÃO COMERCIAIS</v>
      </c>
    </row>
    <row r="1357" spans="2:8">
      <c r="B1357" s="1528">
        <v>804032</v>
      </c>
      <c r="C1357" s="1529" t="s">
        <v>22825</v>
      </c>
      <c r="D1357" s="1528" t="s">
        <v>3982</v>
      </c>
      <c r="E1357" s="1543">
        <v>499.43</v>
      </c>
      <c r="F1357" s="1546"/>
      <c r="G1357" s="1546">
        <v>804032</v>
      </c>
      <c r="H1357" s="1546" t="str">
        <f t="shared" si="21"/>
        <v>CORPO DE BSTC D = 0,80 M PA3 - AREIA EXTRAÍDA E BRITA E PEDRA DE MÃO PRODUZIDAS</v>
      </c>
    </row>
    <row r="1358" spans="2:8">
      <c r="B1358" s="1526">
        <v>804033</v>
      </c>
      <c r="C1358" s="1523" t="s">
        <v>22826</v>
      </c>
      <c r="D1358" s="1526" t="s">
        <v>3982</v>
      </c>
      <c r="E1358" s="1542">
        <v>534.48</v>
      </c>
      <c r="F1358" s="1546"/>
      <c r="G1358" s="1546">
        <v>804033</v>
      </c>
      <c r="H1358" s="1546" t="str">
        <f t="shared" si="21"/>
        <v>CORPO DE BSTC D = 0,80 M PA3 - AREIA, BRITA E PEDRA DE MÃO COMERCIAIS</v>
      </c>
    </row>
    <row r="1359" spans="2:8">
      <c r="B1359" s="1528">
        <v>804034</v>
      </c>
      <c r="C1359" s="1529" t="s">
        <v>22827</v>
      </c>
      <c r="D1359" s="1528" t="s">
        <v>3982</v>
      </c>
      <c r="E1359" s="1543">
        <v>540.79</v>
      </c>
      <c r="F1359" s="1546"/>
      <c r="G1359" s="1546">
        <v>804034</v>
      </c>
      <c r="H1359" s="1546" t="str">
        <f t="shared" si="21"/>
        <v>CORPO DE BSTC D = 0,80 M PA4 - AREIA EXTRAÍDA E BRITA E PEDRA DE MÃO PRODUZIDAS</v>
      </c>
    </row>
    <row r="1360" spans="2:8">
      <c r="B1360" s="1526">
        <v>804035</v>
      </c>
      <c r="C1360" s="1523" t="s">
        <v>22828</v>
      </c>
      <c r="D1360" s="1526" t="s">
        <v>3982</v>
      </c>
      <c r="E1360" s="1542">
        <v>575.85</v>
      </c>
      <c r="F1360" s="1546"/>
      <c r="G1360" s="1546">
        <v>804035</v>
      </c>
      <c r="H1360" s="1546" t="str">
        <f t="shared" si="21"/>
        <v>CORPO DE BSTC D = 0,80 M PA4 - AREIA, BRITA E PEDRA DE MÃO COMERCIAIS</v>
      </c>
    </row>
    <row r="1361" spans="2:8">
      <c r="B1361" s="1528">
        <v>804036</v>
      </c>
      <c r="C1361" s="1529" t="s">
        <v>22829</v>
      </c>
      <c r="D1361" s="1528" t="s">
        <v>3982</v>
      </c>
      <c r="E1361" s="1543">
        <v>605.26</v>
      </c>
      <c r="F1361" s="1546"/>
      <c r="G1361" s="1546">
        <v>804036</v>
      </c>
      <c r="H1361" s="1546" t="str">
        <f t="shared" si="21"/>
        <v>CORPO DE BSTC D = 1,00 M PA1 - AREIA EXTRAÍDA E BRITA E PEDRA DE MÃO PRODUZIDAS</v>
      </c>
    </row>
    <row r="1362" spans="2:8">
      <c r="B1362" s="1526">
        <v>804037</v>
      </c>
      <c r="C1362" s="1523" t="s">
        <v>22830</v>
      </c>
      <c r="D1362" s="1526" t="s">
        <v>3982</v>
      </c>
      <c r="E1362" s="1542">
        <v>651.03</v>
      </c>
      <c r="F1362" s="1546"/>
      <c r="G1362" s="1546">
        <v>804037</v>
      </c>
      <c r="H1362" s="1546" t="str">
        <f t="shared" si="21"/>
        <v>CORPO DE BSTC D = 1,00 M PA1 - AREIA, BRITA E PEDRA DE MÃO COMERCIAIS</v>
      </c>
    </row>
    <row r="1363" spans="2:8">
      <c r="B1363" s="1528">
        <v>804038</v>
      </c>
      <c r="C1363" s="1529" t="s">
        <v>22831</v>
      </c>
      <c r="D1363" s="1528" t="s">
        <v>3982</v>
      </c>
      <c r="E1363" s="1543">
        <v>633.9</v>
      </c>
      <c r="F1363" s="1546"/>
      <c r="G1363" s="1546">
        <v>804038</v>
      </c>
      <c r="H1363" s="1546" t="str">
        <f t="shared" si="21"/>
        <v>CORPO DE BSTC D = 1,00 M PA2 - AREIA EXTRAÍDA E BRITA E PEDRA DE MÃO PRODUZIDAS</v>
      </c>
    </row>
    <row r="1364" spans="2:8">
      <c r="B1364" s="1526">
        <v>804039</v>
      </c>
      <c r="C1364" s="1523" t="s">
        <v>22832</v>
      </c>
      <c r="D1364" s="1526" t="s">
        <v>3982</v>
      </c>
      <c r="E1364" s="1542">
        <v>679.67</v>
      </c>
      <c r="F1364" s="1546"/>
      <c r="G1364" s="1546">
        <v>804039</v>
      </c>
      <c r="H1364" s="1546" t="str">
        <f t="shared" si="21"/>
        <v>CORPO DE BSTC D = 1,00 M PA2 - AREIA, BRITA E PEDRA DE MÃO COMERCIAIS</v>
      </c>
    </row>
    <row r="1365" spans="2:8">
      <c r="B1365" s="1528">
        <v>804040</v>
      </c>
      <c r="C1365" s="1529" t="s">
        <v>22833</v>
      </c>
      <c r="D1365" s="1528" t="s">
        <v>3982</v>
      </c>
      <c r="E1365" s="1543">
        <v>681.09</v>
      </c>
      <c r="F1365" s="1546"/>
      <c r="G1365" s="1546">
        <v>804040</v>
      </c>
      <c r="H1365" s="1546" t="str">
        <f t="shared" si="21"/>
        <v>CORPO DE BSTC D = 1,00 M PA3 - AREIA EXTRAÍDA E BRITA E PEDRA DE MÃO PRODUZIDAS</v>
      </c>
    </row>
    <row r="1366" spans="2:8">
      <c r="B1366" s="1526">
        <v>804041</v>
      </c>
      <c r="C1366" s="1523" t="s">
        <v>22834</v>
      </c>
      <c r="D1366" s="1526" t="s">
        <v>3982</v>
      </c>
      <c r="E1366" s="1542">
        <v>726.86</v>
      </c>
      <c r="F1366" s="1546"/>
      <c r="G1366" s="1546">
        <v>804041</v>
      </c>
      <c r="H1366" s="1546" t="str">
        <f t="shared" si="21"/>
        <v>CORPO DE BSTC D = 1,00 M PA3 - AREIA, BRITA E PEDRA DE MÃO COMERCIAIS</v>
      </c>
    </row>
    <row r="1367" spans="2:8">
      <c r="B1367" s="1528">
        <v>804042</v>
      </c>
      <c r="C1367" s="1529" t="s">
        <v>22835</v>
      </c>
      <c r="D1367" s="1528" t="s">
        <v>3982</v>
      </c>
      <c r="E1367" s="1543">
        <v>746.8</v>
      </c>
      <c r="F1367" s="1546"/>
      <c r="G1367" s="1546">
        <v>804042</v>
      </c>
      <c r="H1367" s="1546" t="str">
        <f t="shared" si="21"/>
        <v>CORPO DE BSTC D = 1,00 M PA4 - AREIA EXTRAÍDA E BRITA E PEDRA DE MÃO PRODUZIDAS</v>
      </c>
    </row>
    <row r="1368" spans="2:8">
      <c r="B1368" s="1526">
        <v>804043</v>
      </c>
      <c r="C1368" s="1523" t="s">
        <v>22836</v>
      </c>
      <c r="D1368" s="1526" t="s">
        <v>3982</v>
      </c>
      <c r="E1368" s="1542">
        <v>792.56</v>
      </c>
      <c r="F1368" s="1546"/>
      <c r="G1368" s="1546">
        <v>804043</v>
      </c>
      <c r="H1368" s="1546" t="str">
        <f t="shared" si="21"/>
        <v>CORPO DE BSTC D = 1,00 M PA4 - AREIA, BRITA E PEDRA DE MÃO COMERCIAIS</v>
      </c>
    </row>
    <row r="1369" spans="2:8">
      <c r="B1369" s="1528">
        <v>804044</v>
      </c>
      <c r="C1369" s="1529" t="s">
        <v>22837</v>
      </c>
      <c r="D1369" s="1528" t="s">
        <v>3982</v>
      </c>
      <c r="E1369" s="1543">
        <v>704.68</v>
      </c>
      <c r="F1369" s="1546"/>
      <c r="G1369" s="1546">
        <v>804044</v>
      </c>
      <c r="H1369" s="1546" t="str">
        <f t="shared" si="21"/>
        <v>CORPO DE BSTC D = 1,20 M PA1 - AREIA EXTRAÍDA E BRITA E PEDRA DE MÃO PRODUZIDAS</v>
      </c>
    </row>
    <row r="1370" spans="2:8">
      <c r="B1370" s="1526">
        <v>804045</v>
      </c>
      <c r="C1370" s="1523" t="s">
        <v>22838</v>
      </c>
      <c r="D1370" s="1526" t="s">
        <v>3982</v>
      </c>
      <c r="E1370" s="1542">
        <v>761.8</v>
      </c>
      <c r="F1370" s="1546"/>
      <c r="G1370" s="1546">
        <v>804045</v>
      </c>
      <c r="H1370" s="1546" t="str">
        <f t="shared" si="21"/>
        <v>CORPO DE BSTC D = 1,20 M PA1 - AREIA, BRITA E PEDRA DE MÃO COMERCIAIS</v>
      </c>
    </row>
    <row r="1371" spans="2:8">
      <c r="B1371" s="1528">
        <v>804046</v>
      </c>
      <c r="C1371" s="1529" t="s">
        <v>22839</v>
      </c>
      <c r="D1371" s="1528" t="s">
        <v>3982</v>
      </c>
      <c r="E1371" s="1543">
        <v>748.79</v>
      </c>
      <c r="F1371" s="1546"/>
      <c r="G1371" s="1546">
        <v>804046</v>
      </c>
      <c r="H1371" s="1546" t="str">
        <f t="shared" si="21"/>
        <v>CORPO DE BSTC D = 1,20 M PA2 - AREIA EXTRAÍDA E BRITA E PEDRA DE MÃO PRODUZIDAS</v>
      </c>
    </row>
    <row r="1372" spans="2:8">
      <c r="B1372" s="1526">
        <v>804047</v>
      </c>
      <c r="C1372" s="1523" t="s">
        <v>22840</v>
      </c>
      <c r="D1372" s="1526" t="s">
        <v>3982</v>
      </c>
      <c r="E1372" s="1542">
        <v>805.91</v>
      </c>
      <c r="F1372" s="1546"/>
      <c r="G1372" s="1546">
        <v>804047</v>
      </c>
      <c r="H1372" s="1546" t="str">
        <f t="shared" si="21"/>
        <v>CORPO DE BSTC D = 1,20 M PA2 - AREIA, BRITA E PEDRA DE MÃO COMERCIAIS</v>
      </c>
    </row>
    <row r="1373" spans="2:8">
      <c r="B1373" s="1528">
        <v>804048</v>
      </c>
      <c r="C1373" s="1529" t="s">
        <v>22841</v>
      </c>
      <c r="D1373" s="1528" t="s">
        <v>3982</v>
      </c>
      <c r="E1373" s="1543">
        <v>905.74</v>
      </c>
      <c r="F1373" s="1546"/>
      <c r="G1373" s="1546">
        <v>804048</v>
      </c>
      <c r="H1373" s="1546" t="str">
        <f t="shared" si="21"/>
        <v>CORPO DE BSTC D = 1,20 M PA3 - AREIA EXTRAÍDA E BRITA E PEDRA DE MÃO PRODUZIDAS</v>
      </c>
    </row>
    <row r="1374" spans="2:8">
      <c r="B1374" s="1526">
        <v>804049</v>
      </c>
      <c r="C1374" s="1523" t="s">
        <v>22842</v>
      </c>
      <c r="D1374" s="1526" t="s">
        <v>3982</v>
      </c>
      <c r="E1374" s="1542">
        <v>962.86</v>
      </c>
      <c r="F1374" s="1546"/>
      <c r="G1374" s="1546">
        <v>804049</v>
      </c>
      <c r="H1374" s="1546" t="str">
        <f t="shared" si="21"/>
        <v>CORPO DE BSTC D = 1,20 M PA3 - AREIA, BRITA E PEDRA DE MÃO COMERCIAIS</v>
      </c>
    </row>
    <row r="1375" spans="2:8">
      <c r="B1375" s="1528">
        <v>804050</v>
      </c>
      <c r="C1375" s="1529" t="s">
        <v>22843</v>
      </c>
      <c r="D1375" s="1528" t="s">
        <v>3982</v>
      </c>
      <c r="E1375" s="1543">
        <v>971.43</v>
      </c>
      <c r="F1375" s="1546"/>
      <c r="G1375" s="1546">
        <v>804050</v>
      </c>
      <c r="H1375" s="1546" t="str">
        <f t="shared" si="21"/>
        <v>CORPO DE BSTC D = 1,20 M PA4 - AREIA EXTRAÍDA E BRITA E PEDRA DE MÃO PRODUZIDAS</v>
      </c>
    </row>
    <row r="1376" spans="2:8">
      <c r="B1376" s="1526">
        <v>804051</v>
      </c>
      <c r="C1376" s="1523" t="s">
        <v>22844</v>
      </c>
      <c r="D1376" s="1526" t="s">
        <v>3982</v>
      </c>
      <c r="E1376" s="1542">
        <v>1028.55</v>
      </c>
      <c r="F1376" s="1546"/>
      <c r="G1376" s="1546">
        <v>804051</v>
      </c>
      <c r="H1376" s="1546" t="str">
        <f t="shared" si="21"/>
        <v>CORPO DE BSTC D = 1,20 M PA4 - AREIA, BRITA E PEDRA DE MÃO COMERCIAIS</v>
      </c>
    </row>
    <row r="1377" spans="2:8">
      <c r="B1377" s="1528">
        <v>804052</v>
      </c>
      <c r="C1377" s="1529" t="s">
        <v>22845</v>
      </c>
      <c r="D1377" s="1528" t="s">
        <v>3982</v>
      </c>
      <c r="E1377" s="1543">
        <v>1016.69</v>
      </c>
      <c r="F1377" s="1546"/>
      <c r="G1377" s="1546">
        <v>804052</v>
      </c>
      <c r="H1377" s="1546" t="str">
        <f t="shared" si="21"/>
        <v>CORPO DE BSTC D = 1,50 M PA1 - AREIA EXTRAÍDA E BRITA E PEDRA DE MÃO PRODUZIDAS</v>
      </c>
    </row>
    <row r="1378" spans="2:8">
      <c r="B1378" s="1526">
        <v>804053</v>
      </c>
      <c r="C1378" s="1523" t="s">
        <v>22846</v>
      </c>
      <c r="D1378" s="1526" t="s">
        <v>3982</v>
      </c>
      <c r="E1378" s="1552">
        <v>1090.8699999999999</v>
      </c>
      <c r="F1378" s="1546"/>
      <c r="G1378" s="1546">
        <v>804053</v>
      </c>
      <c r="H1378" s="1546" t="str">
        <f t="shared" si="21"/>
        <v>CORPO DE BSTC D = 1,50 M PA1 - AREIA, BRITA E PEDRA DE MÃO COMERCIAIS</v>
      </c>
    </row>
    <row r="1379" spans="2:8">
      <c r="B1379" s="1528">
        <v>804054</v>
      </c>
      <c r="C1379" s="1529" t="s">
        <v>22847</v>
      </c>
      <c r="D1379" s="1528" t="s">
        <v>3982</v>
      </c>
      <c r="E1379" s="1551">
        <v>1081.33</v>
      </c>
      <c r="F1379" s="1546"/>
      <c r="G1379" s="1546">
        <v>804054</v>
      </c>
      <c r="H1379" s="1546" t="str">
        <f t="shared" si="21"/>
        <v>CORPO DE BSTC D = 1,50 M PA2 - AREIA EXTRAÍDA E BRITA E PEDRA DE MÃO PRODUZIDAS</v>
      </c>
    </row>
    <row r="1380" spans="2:8">
      <c r="B1380" s="1526">
        <v>804055</v>
      </c>
      <c r="C1380" s="1523" t="s">
        <v>22848</v>
      </c>
      <c r="D1380" s="1526" t="s">
        <v>3982</v>
      </c>
      <c r="E1380" s="1552">
        <v>1155.51</v>
      </c>
      <c r="F1380" s="1546"/>
      <c r="G1380" s="1546">
        <v>804055</v>
      </c>
      <c r="H1380" s="1546" t="str">
        <f t="shared" si="21"/>
        <v>CORPO DE BSTC D = 1,50 M PA2 - AREIA, BRITA E PEDRA DE MÃO COMERCIAIS</v>
      </c>
    </row>
    <row r="1381" spans="2:8">
      <c r="B1381" s="1528">
        <v>804056</v>
      </c>
      <c r="C1381" s="1529" t="s">
        <v>22849</v>
      </c>
      <c r="D1381" s="1528" t="s">
        <v>3982</v>
      </c>
      <c r="E1381" s="1551">
        <v>1266.26</v>
      </c>
      <c r="F1381" s="1546"/>
      <c r="G1381" s="1546">
        <v>804056</v>
      </c>
      <c r="H1381" s="1546" t="str">
        <f t="shared" si="21"/>
        <v>CORPO DE BSTC D = 1,50 M PA3 - AREIA EXTRAÍDA E BRITA E PEDRA DE MÃO PRODUZIDAS</v>
      </c>
    </row>
    <row r="1382" spans="2:8">
      <c r="B1382" s="1526">
        <v>804057</v>
      </c>
      <c r="C1382" s="1523" t="s">
        <v>22850</v>
      </c>
      <c r="D1382" s="1526" t="s">
        <v>3982</v>
      </c>
      <c r="E1382" s="1552">
        <v>1340.44</v>
      </c>
      <c r="F1382" s="1546"/>
      <c r="G1382" s="1546">
        <v>804057</v>
      </c>
      <c r="H1382" s="1546" t="str">
        <f t="shared" si="21"/>
        <v>CORPO DE BSTC D = 1,50 M PA3 - AREIA, BRITA E PEDRA DE MÃO COMERCIAIS</v>
      </c>
    </row>
    <row r="1383" spans="2:8">
      <c r="B1383" s="1528">
        <v>804058</v>
      </c>
      <c r="C1383" s="1529" t="s">
        <v>22851</v>
      </c>
      <c r="D1383" s="1528" t="s">
        <v>3982</v>
      </c>
      <c r="E1383" s="1551">
        <v>1348.63</v>
      </c>
      <c r="F1383" s="1546"/>
      <c r="G1383" s="1546">
        <v>804058</v>
      </c>
      <c r="H1383" s="1546" t="str">
        <f t="shared" si="21"/>
        <v>CORPO DE BSTC D = 1,50 M PA4 - AREIA EXTRAÍDA E BRITA E PEDRA DE MÃO PRODUZIDAS</v>
      </c>
    </row>
    <row r="1384" spans="2:8">
      <c r="B1384" s="1526">
        <v>804059</v>
      </c>
      <c r="C1384" s="1523" t="s">
        <v>22852</v>
      </c>
      <c r="D1384" s="1526" t="s">
        <v>3982</v>
      </c>
      <c r="E1384" s="1552">
        <v>1422.81</v>
      </c>
      <c r="F1384" s="1546"/>
      <c r="G1384" s="1546">
        <v>804059</v>
      </c>
      <c r="H1384" s="1546" t="str">
        <f t="shared" si="21"/>
        <v>CORPO DE BSTC D = 1,50 M PA4 - AREIA, BRITA E PEDRA DE MÃO COMERCIAIS</v>
      </c>
    </row>
    <row r="1385" spans="2:8">
      <c r="B1385" s="1528">
        <v>804292</v>
      </c>
      <c r="C1385" s="1529" t="s">
        <v>22853</v>
      </c>
      <c r="D1385" s="1528" t="s">
        <v>3982</v>
      </c>
      <c r="E1385" s="1551">
        <v>1734.61</v>
      </c>
      <c r="F1385" s="1546"/>
      <c r="G1385" s="1546">
        <v>804292</v>
      </c>
      <c r="H1385" s="1546" t="str">
        <f t="shared" si="21"/>
        <v>CORPO DE BTTC D = 1,00 M PA1 - AREIA EXTRAÍDA E BRITA E PEDRA DE MÃO PRODUZIDAS</v>
      </c>
    </row>
    <row r="1386" spans="2:8">
      <c r="B1386" s="1526">
        <v>804293</v>
      </c>
      <c r="C1386" s="1523" t="s">
        <v>22854</v>
      </c>
      <c r="D1386" s="1526" t="s">
        <v>3982</v>
      </c>
      <c r="E1386" s="1552">
        <v>1876.39</v>
      </c>
      <c r="F1386" s="1546"/>
      <c r="G1386" s="1546">
        <v>804293</v>
      </c>
      <c r="H1386" s="1546" t="str">
        <f t="shared" si="21"/>
        <v>CORPO DE BTTC D = 1,00 M PA1 - AREIA, BRITA E PEDRA DE MÃO COMERCIAIS</v>
      </c>
    </row>
    <row r="1387" spans="2:8">
      <c r="B1387" s="1528">
        <v>804294</v>
      </c>
      <c r="C1387" s="1529" t="s">
        <v>22855</v>
      </c>
      <c r="D1387" s="1528" t="s">
        <v>3982</v>
      </c>
      <c r="E1387" s="1551">
        <v>1820.54</v>
      </c>
      <c r="F1387" s="1546"/>
      <c r="G1387" s="1546">
        <v>804294</v>
      </c>
      <c r="H1387" s="1546" t="str">
        <f t="shared" si="21"/>
        <v>CORPO DE BTTC D = 1,00 M PA2 - AREIA EXTRAÍDA E BRITA E PEDRA DE MÃO PRODUZIDAS</v>
      </c>
    </row>
    <row r="1388" spans="2:8">
      <c r="B1388" s="1526">
        <v>804295</v>
      </c>
      <c r="C1388" s="1523" t="s">
        <v>22856</v>
      </c>
      <c r="D1388" s="1526" t="s">
        <v>3982</v>
      </c>
      <c r="E1388" s="1552">
        <v>1962.32</v>
      </c>
      <c r="F1388" s="1546"/>
      <c r="G1388" s="1546">
        <v>804295</v>
      </c>
      <c r="H1388" s="1546" t="str">
        <f t="shared" si="21"/>
        <v>CORPO DE BTTC D = 1,00 M PA2 - AREIA, BRITA E PEDRA DE MÃO COMERCIAIS</v>
      </c>
    </row>
    <row r="1389" spans="2:8">
      <c r="B1389" s="1528">
        <v>804296</v>
      </c>
      <c r="C1389" s="1529" t="s">
        <v>22857</v>
      </c>
      <c r="D1389" s="1528" t="s">
        <v>3982</v>
      </c>
      <c r="E1389" s="1551">
        <v>1962.1</v>
      </c>
      <c r="F1389" s="1546"/>
      <c r="G1389" s="1546">
        <v>804296</v>
      </c>
      <c r="H1389" s="1546" t="str">
        <f t="shared" si="21"/>
        <v>CORPO DE BTTC D = 1,00 M PA3 - AREIA EXTRAÍDA E BRITA E PEDRA DE MÃO PRODUZIDAS</v>
      </c>
    </row>
    <row r="1390" spans="2:8">
      <c r="B1390" s="1526">
        <v>804297</v>
      </c>
      <c r="C1390" s="1523" t="s">
        <v>22858</v>
      </c>
      <c r="D1390" s="1526" t="s">
        <v>3982</v>
      </c>
      <c r="E1390" s="1552">
        <v>2103.88</v>
      </c>
      <c r="F1390" s="1546"/>
      <c r="G1390" s="1546">
        <v>804297</v>
      </c>
      <c r="H1390" s="1546" t="str">
        <f t="shared" si="21"/>
        <v>CORPO DE BTTC D = 1,00 M PA3 - AREIA, BRITA E PEDRA DE MÃO COMERCIAIS</v>
      </c>
    </row>
    <row r="1391" spans="2:8">
      <c r="B1391" s="1528">
        <v>804298</v>
      </c>
      <c r="C1391" s="1529" t="s">
        <v>22859</v>
      </c>
      <c r="D1391" s="1528" t="s">
        <v>3982</v>
      </c>
      <c r="E1391" s="1551">
        <v>2159.2199999999998</v>
      </c>
      <c r="F1391" s="1546"/>
      <c r="G1391" s="1546">
        <v>804298</v>
      </c>
      <c r="H1391" s="1546" t="str">
        <f t="shared" si="21"/>
        <v>CORPO DE BTTC D = 1,00 M PA4 - AREIA EXTRAÍDA E BRITA E PEDRA DE MÃO PRODUZIDAS</v>
      </c>
    </row>
    <row r="1392" spans="2:8">
      <c r="B1392" s="1526">
        <v>804299</v>
      </c>
      <c r="C1392" s="1523" t="s">
        <v>22860</v>
      </c>
      <c r="D1392" s="1526" t="s">
        <v>3982</v>
      </c>
      <c r="E1392" s="1552">
        <v>2301</v>
      </c>
      <c r="F1392" s="1546"/>
      <c r="G1392" s="1546">
        <v>804299</v>
      </c>
      <c r="H1392" s="1546" t="str">
        <f t="shared" si="21"/>
        <v>CORPO DE BTTC D = 1,00 M PA4 - AREIA, BRITA E PEDRA DE MÃO COMERCIAIS</v>
      </c>
    </row>
    <row r="1393" spans="2:8">
      <c r="B1393" s="1528">
        <v>804300</v>
      </c>
      <c r="C1393" s="1529" t="s">
        <v>22861</v>
      </c>
      <c r="D1393" s="1528" t="s">
        <v>3982</v>
      </c>
      <c r="E1393" s="1551">
        <v>2032.61</v>
      </c>
      <c r="F1393" s="1546"/>
      <c r="G1393" s="1546">
        <v>804300</v>
      </c>
      <c r="H1393" s="1546" t="str">
        <f t="shared" si="21"/>
        <v>CORPO DE BTTC D = 1,20 M PA1 - AREIA EXTRAÍDA E BRITA E PEDRA DE MÃO PRODUZIDAS</v>
      </c>
    </row>
    <row r="1394" spans="2:8">
      <c r="B1394" s="1526">
        <v>804301</v>
      </c>
      <c r="C1394" s="1523" t="s">
        <v>22862</v>
      </c>
      <c r="D1394" s="1526" t="s">
        <v>3982</v>
      </c>
      <c r="E1394" s="1552">
        <v>2214.1799999999998</v>
      </c>
      <c r="F1394" s="1546"/>
      <c r="G1394" s="1546">
        <v>804301</v>
      </c>
      <c r="H1394" s="1546" t="str">
        <f t="shared" si="21"/>
        <v>CORPO DE BTTC D = 1,20 M PA1 - AREIA, BRITA E PEDRA DE MÃO COMERCIAIS</v>
      </c>
    </row>
    <row r="1395" spans="2:8">
      <c r="B1395" s="1528">
        <v>804302</v>
      </c>
      <c r="C1395" s="1529" t="s">
        <v>22863</v>
      </c>
      <c r="D1395" s="1528" t="s">
        <v>3982</v>
      </c>
      <c r="E1395" s="1551">
        <v>2164.9499999999998</v>
      </c>
      <c r="F1395" s="1546"/>
      <c r="G1395" s="1546">
        <v>804302</v>
      </c>
      <c r="H1395" s="1546" t="str">
        <f t="shared" si="21"/>
        <v>CORPO DE BTTC D = 1,20 M PA2 - AREIA EXTRAÍDA E BRITA E PEDRA DE MÃO PRODUZIDAS</v>
      </c>
    </row>
    <row r="1396" spans="2:8">
      <c r="B1396" s="1526">
        <v>804303</v>
      </c>
      <c r="C1396" s="1523" t="s">
        <v>22864</v>
      </c>
      <c r="D1396" s="1526" t="s">
        <v>3982</v>
      </c>
      <c r="E1396" s="1552">
        <v>2346.52</v>
      </c>
      <c r="F1396" s="1546"/>
      <c r="G1396" s="1546">
        <v>804303</v>
      </c>
      <c r="H1396" s="1546" t="str">
        <f t="shared" si="21"/>
        <v>CORPO DE BTTC D = 1,20 M PA2 - AREIA, BRITA E PEDRA DE MÃO COMERCIAIS</v>
      </c>
    </row>
    <row r="1397" spans="2:8">
      <c r="B1397" s="1528">
        <v>804304</v>
      </c>
      <c r="C1397" s="1529" t="s">
        <v>22865</v>
      </c>
      <c r="D1397" s="1528" t="s">
        <v>3982</v>
      </c>
      <c r="E1397" s="1551">
        <v>2635.79</v>
      </c>
      <c r="F1397" s="1546"/>
      <c r="G1397" s="1546">
        <v>804304</v>
      </c>
      <c r="H1397" s="1546" t="str">
        <f t="shared" si="21"/>
        <v>CORPO DE BTTC D = 1,20 M PA3 - AREIA EXTRAÍDA E BRITA E PEDRA DE MÃO PRODUZIDAS</v>
      </c>
    </row>
    <row r="1398" spans="2:8">
      <c r="B1398" s="1526">
        <v>804305</v>
      </c>
      <c r="C1398" s="1523" t="s">
        <v>22866</v>
      </c>
      <c r="D1398" s="1526" t="s">
        <v>3982</v>
      </c>
      <c r="E1398" s="1552">
        <v>2817.36</v>
      </c>
      <c r="F1398" s="1546"/>
      <c r="G1398" s="1546">
        <v>804305</v>
      </c>
      <c r="H1398" s="1546" t="str">
        <f t="shared" si="21"/>
        <v>CORPO DE BTTC D = 1,20 M PA3 - AREIA, BRITA E PEDRA DE MÃO COMERCIAIS</v>
      </c>
    </row>
    <row r="1399" spans="2:8">
      <c r="B1399" s="1528">
        <v>804306</v>
      </c>
      <c r="C1399" s="1529" t="s">
        <v>22867</v>
      </c>
      <c r="D1399" s="1528" t="s">
        <v>3982</v>
      </c>
      <c r="E1399" s="1551">
        <v>2832.87</v>
      </c>
      <c r="F1399" s="1546"/>
      <c r="G1399" s="1546">
        <v>804306</v>
      </c>
      <c r="H1399" s="1546" t="str">
        <f t="shared" si="21"/>
        <v>CORPO DE BTTC D = 1,20 M PA4 - AREIA EXTRAÍDA E BRITA E PEDRA DE MÃO PRODUZIDAS</v>
      </c>
    </row>
    <row r="1400" spans="2:8">
      <c r="B1400" s="1526">
        <v>804307</v>
      </c>
      <c r="C1400" s="1523" t="s">
        <v>22868</v>
      </c>
      <c r="D1400" s="1526" t="s">
        <v>3982</v>
      </c>
      <c r="E1400" s="1552">
        <v>3014.43</v>
      </c>
      <c r="F1400" s="1546"/>
      <c r="G1400" s="1546">
        <v>804307</v>
      </c>
      <c r="H1400" s="1546" t="str">
        <f t="shared" si="21"/>
        <v>CORPO DE BTTC D = 1,20 M PA4 - AREIA, BRITA E PEDRA DE MÃO COMERCIAIS</v>
      </c>
    </row>
    <row r="1401" spans="2:8">
      <c r="B1401" s="1528">
        <v>804308</v>
      </c>
      <c r="C1401" s="1529" t="s">
        <v>22869</v>
      </c>
      <c r="D1401" s="1528" t="s">
        <v>3982</v>
      </c>
      <c r="E1401" s="1551">
        <v>2959.59</v>
      </c>
      <c r="F1401" s="1546"/>
      <c r="G1401" s="1546">
        <v>804308</v>
      </c>
      <c r="H1401" s="1546" t="str">
        <f t="shared" si="21"/>
        <v>CORPO DE BTTC D = 1,50 M PA1 - AREIA EXTRAÍDA E BRITA E PEDRA DE MÃO PRODUZIDAS</v>
      </c>
    </row>
    <row r="1402" spans="2:8">
      <c r="B1402" s="1526">
        <v>804309</v>
      </c>
      <c r="C1402" s="1523" t="s">
        <v>22870</v>
      </c>
      <c r="D1402" s="1526" t="s">
        <v>3982</v>
      </c>
      <c r="E1402" s="1552">
        <v>3193.45</v>
      </c>
      <c r="F1402" s="1546"/>
      <c r="G1402" s="1546">
        <v>804309</v>
      </c>
      <c r="H1402" s="1546" t="str">
        <f t="shared" si="21"/>
        <v>CORPO DE BTTC D = 1,50 M PA1 - AREIA, BRITA E PEDRA DE MÃO COMERCIAIS</v>
      </c>
    </row>
    <row r="1403" spans="2:8">
      <c r="B1403" s="1528">
        <v>804310</v>
      </c>
      <c r="C1403" s="1529" t="s">
        <v>22871</v>
      </c>
      <c r="D1403" s="1528" t="s">
        <v>3982</v>
      </c>
      <c r="E1403" s="1551">
        <v>3153.52</v>
      </c>
      <c r="F1403" s="1546"/>
      <c r="G1403" s="1546">
        <v>804310</v>
      </c>
      <c r="H1403" s="1546" t="str">
        <f t="shared" si="21"/>
        <v>CORPO DE BTTC D = 1,50 M PA2 - AREIA EXTRAÍDA E BRITA E PEDRA DE MÃO PRODUZIDAS</v>
      </c>
    </row>
    <row r="1404" spans="2:8">
      <c r="B1404" s="1526">
        <v>804311</v>
      </c>
      <c r="C1404" s="1523" t="s">
        <v>22872</v>
      </c>
      <c r="D1404" s="1526" t="s">
        <v>3982</v>
      </c>
      <c r="E1404" s="1552">
        <v>3387.38</v>
      </c>
      <c r="F1404" s="1546"/>
      <c r="G1404" s="1546">
        <v>804311</v>
      </c>
      <c r="H1404" s="1546" t="str">
        <f t="shared" si="21"/>
        <v>CORPO DE BTTC D = 1,50 M PA2 - AREIA, BRITA E PEDRA DE MÃO COMERCIAIS</v>
      </c>
    </row>
    <row r="1405" spans="2:8">
      <c r="B1405" s="1528">
        <v>804312</v>
      </c>
      <c r="C1405" s="1529" t="s">
        <v>22873</v>
      </c>
      <c r="D1405" s="1528" t="s">
        <v>3982</v>
      </c>
      <c r="E1405" s="1551">
        <v>3708.3</v>
      </c>
      <c r="F1405" s="1546"/>
      <c r="G1405" s="1546">
        <v>804312</v>
      </c>
      <c r="H1405" s="1546" t="str">
        <f t="shared" si="21"/>
        <v>CORPO DE BTTC D = 1,50 M PA3 - AREIA EXTRAÍDA E BRITA E PEDRA DE MÃO PRODUZIDAS</v>
      </c>
    </row>
    <row r="1406" spans="2:8">
      <c r="B1406" s="1526">
        <v>804313</v>
      </c>
      <c r="C1406" s="1523" t="s">
        <v>22874</v>
      </c>
      <c r="D1406" s="1526" t="s">
        <v>3982</v>
      </c>
      <c r="E1406" s="1552">
        <v>3942.17</v>
      </c>
      <c r="F1406" s="1546"/>
      <c r="G1406" s="1546">
        <v>804313</v>
      </c>
      <c r="H1406" s="1546" t="str">
        <f t="shared" si="21"/>
        <v>CORPO DE BTTC D = 1,50 M PA3 - AREIA, BRITA E PEDRA DE MÃO COMERCIAIS</v>
      </c>
    </row>
    <row r="1407" spans="2:8">
      <c r="B1407" s="1528">
        <v>804314</v>
      </c>
      <c r="C1407" s="1529" t="s">
        <v>22875</v>
      </c>
      <c r="D1407" s="1528" t="s">
        <v>3982</v>
      </c>
      <c r="E1407" s="1551">
        <v>3955.42</v>
      </c>
      <c r="F1407" s="1546"/>
      <c r="G1407" s="1546">
        <v>804314</v>
      </c>
      <c r="H1407" s="1546" t="str">
        <f t="shared" si="21"/>
        <v>CORPO DE BTTC D = 1,50 M PA4 - AREIA EXTRAÍDA E BRITA E PEDRA DE MÃO PRODUZIDAS</v>
      </c>
    </row>
    <row r="1408" spans="2:8">
      <c r="B1408" s="1526">
        <v>804315</v>
      </c>
      <c r="C1408" s="1523" t="s">
        <v>22876</v>
      </c>
      <c r="D1408" s="1526" t="s">
        <v>3982</v>
      </c>
      <c r="E1408" s="1552">
        <v>4189.28</v>
      </c>
      <c r="F1408" s="1546"/>
      <c r="G1408" s="1546">
        <v>804315</v>
      </c>
      <c r="H1408" s="1546" t="str">
        <f t="shared" si="21"/>
        <v>CORPO DE BTTC D = 1,50 M PA4 - AREIA, BRITA E PEDRA DE MÃO COMERCIAIS</v>
      </c>
    </row>
    <row r="1409" spans="2:8">
      <c r="B1409" s="1528">
        <v>805446</v>
      </c>
      <c r="C1409" s="1529" t="s">
        <v>13324</v>
      </c>
      <c r="D1409" s="1528" t="s">
        <v>20703</v>
      </c>
      <c r="E1409" s="1543">
        <v>37.85</v>
      </c>
      <c r="F1409" s="1546"/>
      <c r="G1409" s="1546">
        <v>805446</v>
      </c>
      <c r="H1409" s="1546" t="str">
        <f t="shared" si="21"/>
        <v>DENTES PARA BUEIROS DUPLOS D = 0,80 M - AREIA EXTRAÍDA E BRITA E PEDRA DE MÃO PRODUZIDAS</v>
      </c>
    </row>
    <row r="1410" spans="2:8">
      <c r="B1410" s="1526">
        <v>805447</v>
      </c>
      <c r="C1410" s="1523" t="s">
        <v>13325</v>
      </c>
      <c r="D1410" s="1526" t="s">
        <v>20703</v>
      </c>
      <c r="E1410" s="1542">
        <v>48.62</v>
      </c>
      <c r="F1410" s="1546"/>
      <c r="G1410" s="1546">
        <v>805447</v>
      </c>
      <c r="H1410" s="1546" t="str">
        <f t="shared" si="21"/>
        <v>DENTES PARA BUEIROS DUPLOS D = 0,80 M - AREIA, BRITA E PEDRA DE MÃO COMERCIAIS</v>
      </c>
    </row>
    <row r="1411" spans="2:8">
      <c r="B1411" s="1528">
        <v>805448</v>
      </c>
      <c r="C1411" s="1529" t="s">
        <v>13326</v>
      </c>
      <c r="D1411" s="1528" t="s">
        <v>20703</v>
      </c>
      <c r="E1411" s="1543">
        <v>45.38</v>
      </c>
      <c r="F1411" s="1546"/>
      <c r="G1411" s="1546">
        <v>805448</v>
      </c>
      <c r="H1411" s="1546" t="str">
        <f t="shared" ref="H1411:H1474" si="22">UPPER(C1411)</f>
        <v>DENTES PARA BUEIROS DUPLOS D = 1,00 M - AREIA EXTRAÍDA E BRITA E PEDRA DE MÃO PRODUZIDAS</v>
      </c>
    </row>
    <row r="1412" spans="2:8">
      <c r="B1412" s="1526">
        <v>805449</v>
      </c>
      <c r="C1412" s="1523" t="s">
        <v>13327</v>
      </c>
      <c r="D1412" s="1526" t="s">
        <v>20703</v>
      </c>
      <c r="E1412" s="1542">
        <v>58.28</v>
      </c>
      <c r="F1412" s="1546"/>
      <c r="G1412" s="1546">
        <v>805449</v>
      </c>
      <c r="H1412" s="1546" t="str">
        <f t="shared" si="22"/>
        <v>DENTES PARA BUEIROS DUPLOS D = 1,00 M - AREIA, BRITA E PEDRA DE MÃO COMERCIAIS</v>
      </c>
    </row>
    <row r="1413" spans="2:8">
      <c r="B1413" s="1528">
        <v>805450</v>
      </c>
      <c r="C1413" s="1529" t="s">
        <v>13328</v>
      </c>
      <c r="D1413" s="1528" t="s">
        <v>20703</v>
      </c>
      <c r="E1413" s="1543">
        <v>52.69</v>
      </c>
      <c r="F1413" s="1546"/>
      <c r="G1413" s="1546">
        <v>805450</v>
      </c>
      <c r="H1413" s="1546" t="str">
        <f t="shared" si="22"/>
        <v>DENTES PARA BUEIROS DUPLOS D = 1,20 M - AREIA EXTRAÍDA E BRITA E PEDRA DE MÃO PRODUZIDAS</v>
      </c>
    </row>
    <row r="1414" spans="2:8">
      <c r="B1414" s="1526">
        <v>805451</v>
      </c>
      <c r="C1414" s="1523" t="s">
        <v>13329</v>
      </c>
      <c r="D1414" s="1526" t="s">
        <v>20703</v>
      </c>
      <c r="E1414" s="1542">
        <v>67.61</v>
      </c>
      <c r="F1414" s="1546"/>
      <c r="G1414" s="1546">
        <v>805451</v>
      </c>
      <c r="H1414" s="1546" t="str">
        <f t="shared" si="22"/>
        <v>DENTES PARA BUEIROS DUPLOS D = 1,20 M - AREIA, BRITA E PEDRA DE MÃO COMERCIAIS</v>
      </c>
    </row>
    <row r="1415" spans="2:8">
      <c r="B1415" s="1528">
        <v>805452</v>
      </c>
      <c r="C1415" s="1529" t="s">
        <v>13330</v>
      </c>
      <c r="D1415" s="1528" t="s">
        <v>20703</v>
      </c>
      <c r="E1415" s="1543">
        <v>61.51</v>
      </c>
      <c r="F1415" s="1546"/>
      <c r="G1415" s="1546">
        <v>805452</v>
      </c>
      <c r="H1415" s="1546" t="str">
        <f t="shared" si="22"/>
        <v>DENTES PARA BUEIROS DUPLOS D = 1,50 M - AREIA EXTRAÍDA E BRITA E PEDRA DE MÃO PRODUZIDAS</v>
      </c>
    </row>
    <row r="1416" spans="2:8">
      <c r="B1416" s="1526">
        <v>805453</v>
      </c>
      <c r="C1416" s="1523" t="s">
        <v>13331</v>
      </c>
      <c r="D1416" s="1526" t="s">
        <v>20703</v>
      </c>
      <c r="E1416" s="1542">
        <v>79.23</v>
      </c>
      <c r="F1416" s="1546"/>
      <c r="G1416" s="1546">
        <v>805453</v>
      </c>
      <c r="H1416" s="1546" t="str">
        <f t="shared" si="22"/>
        <v>DENTES PARA BUEIROS DUPLOS D = 1,50 M - AREIA, BRITA E PEDRA DE MÃO COMERCIAIS</v>
      </c>
    </row>
    <row r="1417" spans="2:8">
      <c r="B1417" s="1528">
        <v>805434</v>
      </c>
      <c r="C1417" s="1529" t="s">
        <v>13332</v>
      </c>
      <c r="D1417" s="1528" t="s">
        <v>20703</v>
      </c>
      <c r="E1417" s="1543">
        <v>13.12</v>
      </c>
      <c r="F1417" s="1546"/>
      <c r="G1417" s="1546">
        <v>805434</v>
      </c>
      <c r="H1417" s="1546" t="str">
        <f t="shared" si="22"/>
        <v>DENTES PARA BUEIROS SIMPLES D = 0,40 M - AREIA EXTRAÍDA E BRITA E PEDRA DE MÃO PRODUZIDAS</v>
      </c>
    </row>
    <row r="1418" spans="2:8">
      <c r="B1418" s="1526">
        <v>805435</v>
      </c>
      <c r="C1418" s="1523" t="s">
        <v>13333</v>
      </c>
      <c r="D1418" s="1526" t="s">
        <v>20703</v>
      </c>
      <c r="E1418" s="1542">
        <v>16.37</v>
      </c>
      <c r="F1418" s="1546"/>
      <c r="G1418" s="1546">
        <v>805435</v>
      </c>
      <c r="H1418" s="1546" t="str">
        <f t="shared" si="22"/>
        <v>DENTES PARA BUEIROS SIMPLES D = 0,40 M - AREIA, BRITA E PEDRA DE MÃO COMERCIAIS</v>
      </c>
    </row>
    <row r="1419" spans="2:8">
      <c r="B1419" s="1528">
        <v>805436</v>
      </c>
      <c r="C1419" s="1529" t="s">
        <v>13334</v>
      </c>
      <c r="D1419" s="1528" t="s">
        <v>20703</v>
      </c>
      <c r="E1419" s="1543">
        <v>15.05</v>
      </c>
      <c r="F1419" s="1546"/>
      <c r="G1419" s="1546">
        <v>805436</v>
      </c>
      <c r="H1419" s="1546" t="str">
        <f t="shared" si="22"/>
        <v>DENTES PARA BUEIROS SIMPLES D = 0,60 M - AREIA EXTRAÍDA E BRITA E PEDRA DE MÃO PRODUZIDAS</v>
      </c>
    </row>
    <row r="1420" spans="2:8">
      <c r="B1420" s="1526">
        <v>805437</v>
      </c>
      <c r="C1420" s="1523" t="s">
        <v>13335</v>
      </c>
      <c r="D1420" s="1526" t="s">
        <v>20703</v>
      </c>
      <c r="E1420" s="1542">
        <v>19.32</v>
      </c>
      <c r="F1420" s="1546"/>
      <c r="G1420" s="1546">
        <v>805437</v>
      </c>
      <c r="H1420" s="1546" t="str">
        <f t="shared" si="22"/>
        <v>DENTES PARA BUEIROS SIMPLES D = 0,60 M - AREIA, BRITA E PEDRA DE MÃO COMERCIAIS</v>
      </c>
    </row>
    <row r="1421" spans="2:8">
      <c r="B1421" s="1528">
        <v>805438</v>
      </c>
      <c r="C1421" s="1529" t="s">
        <v>13336</v>
      </c>
      <c r="D1421" s="1528" t="s">
        <v>20703</v>
      </c>
      <c r="E1421" s="1543">
        <v>20.64</v>
      </c>
      <c r="F1421" s="1546"/>
      <c r="G1421" s="1546">
        <v>805438</v>
      </c>
      <c r="H1421" s="1546" t="str">
        <f t="shared" si="22"/>
        <v>DENTES PARA BUEIROS SIMPLES D = 0,80 M - AREIA EXTRAÍDA E BRITA E PEDRA DE MÃO PRODUZIDAS</v>
      </c>
    </row>
    <row r="1422" spans="2:8">
      <c r="B1422" s="1526">
        <v>805439</v>
      </c>
      <c r="C1422" s="1523" t="s">
        <v>13337</v>
      </c>
      <c r="D1422" s="1526" t="s">
        <v>20703</v>
      </c>
      <c r="E1422" s="1542">
        <v>26.03</v>
      </c>
      <c r="F1422" s="1546"/>
      <c r="G1422" s="1546">
        <v>805439</v>
      </c>
      <c r="H1422" s="1546" t="str">
        <f t="shared" si="22"/>
        <v>DENTES PARA BUEIROS SIMPLES D = 0,80 M - AREIA, BRITA E PEDRA DE MÃO COMERCIAIS</v>
      </c>
    </row>
    <row r="1423" spans="2:8">
      <c r="B1423" s="1528">
        <v>805440</v>
      </c>
      <c r="C1423" s="1529" t="s">
        <v>13338</v>
      </c>
      <c r="D1423" s="1528" t="s">
        <v>20703</v>
      </c>
      <c r="E1423" s="1543">
        <v>22.8</v>
      </c>
      <c r="F1423" s="1546"/>
      <c r="G1423" s="1546">
        <v>805440</v>
      </c>
      <c r="H1423" s="1546" t="str">
        <f t="shared" si="22"/>
        <v>DENTES PARA BUEIROS SIMPLES D = 1,00 M - AREIA EXTRAÍDA E BRITA E PEDRA DE MÃO PRODUZIDAS</v>
      </c>
    </row>
    <row r="1424" spans="2:8">
      <c r="B1424" s="1526">
        <v>805441</v>
      </c>
      <c r="C1424" s="1523" t="s">
        <v>13339</v>
      </c>
      <c r="D1424" s="1526" t="s">
        <v>20703</v>
      </c>
      <c r="E1424" s="1542">
        <v>29.3</v>
      </c>
      <c r="F1424" s="1546"/>
      <c r="G1424" s="1546">
        <v>805441</v>
      </c>
      <c r="H1424" s="1546" t="str">
        <f t="shared" si="22"/>
        <v>DENTES PARA BUEIROS SIMPLES D = 1,00 M - AREIA, BRITA E PEDRA DE MÃO COMERCIAIS</v>
      </c>
    </row>
    <row r="1425" spans="2:8">
      <c r="B1425" s="1528">
        <v>805442</v>
      </c>
      <c r="C1425" s="1529" t="s">
        <v>13340</v>
      </c>
      <c r="D1425" s="1528" t="s">
        <v>20703</v>
      </c>
      <c r="E1425" s="1543">
        <v>27.96</v>
      </c>
      <c r="F1425" s="1546"/>
      <c r="G1425" s="1546">
        <v>805442</v>
      </c>
      <c r="H1425" s="1546" t="str">
        <f t="shared" si="22"/>
        <v>DENTES PARA BUEIROS SIMPLES D = 1,20 M - AREIA EXTRAÍDA E BRITA E PEDRA DE MÃO PRODUZIDAS</v>
      </c>
    </row>
    <row r="1426" spans="2:8">
      <c r="B1426" s="1526">
        <v>805443</v>
      </c>
      <c r="C1426" s="1523" t="s">
        <v>13341</v>
      </c>
      <c r="D1426" s="1526" t="s">
        <v>20703</v>
      </c>
      <c r="E1426" s="1542">
        <v>35.36</v>
      </c>
      <c r="F1426" s="1546"/>
      <c r="G1426" s="1546">
        <v>805443</v>
      </c>
      <c r="H1426" s="1546" t="str">
        <f t="shared" si="22"/>
        <v>DENTES PARA BUEIROS SIMPLES D = 1,20 M - AREIA, BRITA E PEDRA DE MÃO COMERCIAIS</v>
      </c>
    </row>
    <row r="1427" spans="2:8">
      <c r="B1427" s="1528">
        <v>805444</v>
      </c>
      <c r="C1427" s="1529" t="s">
        <v>13342</v>
      </c>
      <c r="D1427" s="1528" t="s">
        <v>20703</v>
      </c>
      <c r="E1427" s="1543">
        <v>30.75</v>
      </c>
      <c r="F1427" s="1546"/>
      <c r="G1427" s="1546">
        <v>805444</v>
      </c>
      <c r="H1427" s="1546" t="str">
        <f t="shared" si="22"/>
        <v>DENTES PARA BUEIROS SIMPLES D = 1,50 M - AREIA EXTRAÍDA E BRITA E PEDRA DE MÃO PRODUZIDAS</v>
      </c>
    </row>
    <row r="1428" spans="2:8">
      <c r="B1428" s="1526">
        <v>805445</v>
      </c>
      <c r="C1428" s="1523" t="s">
        <v>13343</v>
      </c>
      <c r="D1428" s="1526" t="s">
        <v>20703</v>
      </c>
      <c r="E1428" s="1542">
        <v>39.61</v>
      </c>
      <c r="F1428" s="1546"/>
      <c r="G1428" s="1546">
        <v>805445</v>
      </c>
      <c r="H1428" s="1546" t="str">
        <f t="shared" si="22"/>
        <v>DENTES PARA BUEIROS SIMPLES D = 1,50 M - AREIA, BRITA E PEDRA DE MÃO COMERCIAIS</v>
      </c>
    </row>
    <row r="1429" spans="2:8">
      <c r="B1429" s="1528">
        <v>805454</v>
      </c>
      <c r="C1429" s="1529" t="s">
        <v>13344</v>
      </c>
      <c r="D1429" s="1528" t="s">
        <v>20703</v>
      </c>
      <c r="E1429" s="1543">
        <v>68.17</v>
      </c>
      <c r="F1429" s="1546"/>
      <c r="G1429" s="1546">
        <v>805454</v>
      </c>
      <c r="H1429" s="1546" t="str">
        <f t="shared" si="22"/>
        <v>DENTES PARA BUEIROS TRIPLOS D = 1,00 M - AREIA EXTRAÍDA E BRITA E PEDRA DE MÃO PRODUZIDAS</v>
      </c>
    </row>
    <row r="1430" spans="2:8">
      <c r="B1430" s="1526">
        <v>805455</v>
      </c>
      <c r="C1430" s="1523" t="s">
        <v>13345</v>
      </c>
      <c r="D1430" s="1526" t="s">
        <v>20703</v>
      </c>
      <c r="E1430" s="1542">
        <v>87.58</v>
      </c>
      <c r="F1430" s="1546"/>
      <c r="G1430" s="1546">
        <v>805455</v>
      </c>
      <c r="H1430" s="1546" t="str">
        <f t="shared" si="22"/>
        <v>DENTES PARA BUEIROS TRIPLOS D = 1,00 M - AREIA, BRITA E PEDRA DE MÃO COMERCIAIS</v>
      </c>
    </row>
    <row r="1431" spans="2:8">
      <c r="B1431" s="1528">
        <v>805456</v>
      </c>
      <c r="C1431" s="1529" t="s">
        <v>13346</v>
      </c>
      <c r="D1431" s="1528" t="s">
        <v>20703</v>
      </c>
      <c r="E1431" s="1543">
        <v>77.209999999999994</v>
      </c>
      <c r="F1431" s="1546"/>
      <c r="G1431" s="1546">
        <v>805456</v>
      </c>
      <c r="H1431" s="1546" t="str">
        <f t="shared" si="22"/>
        <v>DENTES PARA BUEIROS TRIPLOS D = 1,20 M - AREIA EXTRAÍDA E BRITA E PEDRA DE MÃO PRODUZIDAS</v>
      </c>
    </row>
    <row r="1432" spans="2:8">
      <c r="B1432" s="1526">
        <v>805457</v>
      </c>
      <c r="C1432" s="1523" t="s">
        <v>13347</v>
      </c>
      <c r="D1432" s="1526" t="s">
        <v>20703</v>
      </c>
      <c r="E1432" s="1542">
        <v>99.53</v>
      </c>
      <c r="F1432" s="1546"/>
      <c r="G1432" s="1546">
        <v>805457</v>
      </c>
      <c r="H1432" s="1546" t="str">
        <f t="shared" si="22"/>
        <v>DENTES PARA BUEIROS TRIPLOS D = 1,20 M - AREIA, BRITA E PEDRA DE MÃO COMERCIAIS</v>
      </c>
    </row>
    <row r="1433" spans="2:8">
      <c r="B1433" s="1528">
        <v>805458</v>
      </c>
      <c r="C1433" s="1529" t="s">
        <v>13348</v>
      </c>
      <c r="D1433" s="1528" t="s">
        <v>20703</v>
      </c>
      <c r="E1433" s="1543">
        <v>92.47</v>
      </c>
      <c r="F1433" s="1546"/>
      <c r="G1433" s="1546">
        <v>805458</v>
      </c>
      <c r="H1433" s="1546" t="str">
        <f t="shared" si="22"/>
        <v>DENTES PARA BUEIROS TRIPLOS D = 1,50 M - AREIA EXTRAÍDA E BRITA E PEDRA DE MÃO PRODUZIDAS</v>
      </c>
    </row>
    <row r="1434" spans="2:8">
      <c r="B1434" s="1526">
        <v>805459</v>
      </c>
      <c r="C1434" s="1523" t="s">
        <v>13349</v>
      </c>
      <c r="D1434" s="1526" t="s">
        <v>20703</v>
      </c>
      <c r="E1434" s="1542">
        <v>119.17</v>
      </c>
      <c r="F1434" s="1546"/>
      <c r="G1434" s="1546">
        <v>805459</v>
      </c>
      <c r="H1434" s="1546" t="str">
        <f t="shared" si="22"/>
        <v>DENTES PARA BUEIROS TRIPLOS D = 1,50 M - AREIA, BRITA E PEDRA DE MÃO COMERCIAIS</v>
      </c>
    </row>
    <row r="1435" spans="2:8" ht="30">
      <c r="B1435" s="1528">
        <v>909620</v>
      </c>
      <c r="C1435" s="1529" t="s">
        <v>13350</v>
      </c>
      <c r="D1435" s="1528" t="s">
        <v>22</v>
      </c>
      <c r="E1435" s="1543">
        <v>97.87</v>
      </c>
      <c r="F1435" s="1546"/>
      <c r="G1435" s="1546">
        <v>909620</v>
      </c>
      <c r="H1435" s="1546" t="str">
        <f t="shared" si="22"/>
        <v>ALVENARIA DE BLOCOS DE CONCRETO 19 X 19 X 39 CM COM ESPESSURA DE 20 CM COM ARGAMASSA TRAÇO 1:0,5:3,5 - AREIA COMERCIAL</v>
      </c>
    </row>
    <row r="1436" spans="2:8" ht="30">
      <c r="B1436" s="1526">
        <v>909621</v>
      </c>
      <c r="C1436" s="1523" t="s">
        <v>13351</v>
      </c>
      <c r="D1436" s="1526" t="s">
        <v>22</v>
      </c>
      <c r="E1436" s="1542">
        <v>96.85</v>
      </c>
      <c r="F1436" s="1546"/>
      <c r="G1436" s="1546">
        <v>909621</v>
      </c>
      <c r="H1436" s="1546" t="str">
        <f t="shared" si="22"/>
        <v>ALVENARIA DE BLOCOS DE CONCRETO 19 X 19 X 39 CM COM ESPESSURA DE 20 CM COM ARGAMASSA TRAÇO 1:0,5:3,5 - AREIA EXTRAÍDA</v>
      </c>
    </row>
    <row r="1437" spans="2:8">
      <c r="B1437" s="1528">
        <v>903860</v>
      </c>
      <c r="C1437" s="1529" t="s">
        <v>13352</v>
      </c>
      <c r="D1437" s="1528" t="s">
        <v>22</v>
      </c>
      <c r="E1437" s="1543">
        <v>2.37</v>
      </c>
      <c r="F1437" s="1546"/>
      <c r="G1437" s="1546">
        <v>903860</v>
      </c>
      <c r="H1437" s="1546" t="str">
        <f t="shared" si="22"/>
        <v>APLICAÇÃO DE FUNDO SELADOR ACRÍLICO EM PAREDES, UMA DEMÃO</v>
      </c>
    </row>
    <row r="1438" spans="2:8">
      <c r="B1438" s="1526">
        <v>903818</v>
      </c>
      <c r="C1438" s="1523" t="s">
        <v>13353</v>
      </c>
      <c r="D1438" s="1526" t="s">
        <v>22</v>
      </c>
      <c r="E1438" s="1542">
        <v>12.34</v>
      </c>
      <c r="F1438" s="1546"/>
      <c r="G1438" s="1546">
        <v>903818</v>
      </c>
      <c r="H1438" s="1546" t="str">
        <f t="shared" si="22"/>
        <v>APLICAÇÃO MANUAL DE TINTA LÁTEX EM PAREDES, DUAS DEMÃOS</v>
      </c>
    </row>
    <row r="1439" spans="2:8">
      <c r="B1439" s="1528">
        <v>903802</v>
      </c>
      <c r="C1439" s="1529" t="s">
        <v>13354</v>
      </c>
      <c r="D1439" s="1528" t="s">
        <v>20703</v>
      </c>
      <c r="E1439" s="1551">
        <v>11878.28</v>
      </c>
      <c r="F1439" s="1546"/>
      <c r="G1439" s="1546">
        <v>903802</v>
      </c>
      <c r="H1439" s="1546" t="str">
        <f t="shared" si="22"/>
        <v>BACIA DE CONTENÇÃO PARA TANQUE DE EMULSÃO DE 30000 L, SEM COBERTURA, INCLUSIVE DEMOLIÇÕES</v>
      </c>
    </row>
    <row r="1440" spans="2:8">
      <c r="B1440" s="1526">
        <v>919113</v>
      </c>
      <c r="C1440" s="1523" t="s">
        <v>13355</v>
      </c>
      <c r="D1440" s="1526" t="s">
        <v>3982</v>
      </c>
      <c r="E1440" s="1542">
        <v>60.69</v>
      </c>
      <c r="F1440" s="1546"/>
      <c r="G1440" s="1546">
        <v>919113</v>
      </c>
      <c r="H1440" s="1546" t="str">
        <f t="shared" si="22"/>
        <v>CANALETA PERFIL CARTOLA 50 X 50 X 3 MM - ABA 25 MM</v>
      </c>
    </row>
    <row r="1441" spans="2:8">
      <c r="B1441" s="1528">
        <v>903788</v>
      </c>
      <c r="C1441" s="1529" t="s">
        <v>13356</v>
      </c>
      <c r="D1441" s="1528" t="s">
        <v>22</v>
      </c>
      <c r="E1441" s="1543">
        <v>3.38</v>
      </c>
      <c r="F1441" s="1546"/>
      <c r="G1441" s="1546">
        <v>903788</v>
      </c>
      <c r="H1441" s="1546" t="str">
        <f t="shared" si="22"/>
        <v>CHAPISCO APLICADO EM ALVENARIAS E ESTRUTURAS DE CONCRETO, COM COLHER DE PEDREIRO</v>
      </c>
    </row>
    <row r="1442" spans="2:8">
      <c r="B1442" s="1526">
        <v>919247</v>
      </c>
      <c r="C1442" s="1523" t="s">
        <v>13357</v>
      </c>
      <c r="D1442" s="1526" t="s">
        <v>22</v>
      </c>
      <c r="E1442" s="1542">
        <v>32.04</v>
      </c>
      <c r="F1442" s="1546"/>
      <c r="G1442" s="1546">
        <v>919247</v>
      </c>
      <c r="H1442" s="1546" t="str">
        <f t="shared" si="22"/>
        <v>COBERTURA EM CHAPAS ZINCADAS COM ESPESSURA DE 0,43MM - UTILIZAÇÃO 2 VEZES</v>
      </c>
    </row>
    <row r="1443" spans="2:8">
      <c r="B1443" s="1528">
        <v>919016</v>
      </c>
      <c r="C1443" s="1529" t="s">
        <v>13358</v>
      </c>
      <c r="D1443" s="1528" t="s">
        <v>20703</v>
      </c>
      <c r="E1443" s="1551">
        <v>7134.44</v>
      </c>
      <c r="F1443" s="1546"/>
      <c r="G1443" s="1546">
        <v>919016</v>
      </c>
      <c r="H1443" s="1546" t="str">
        <f t="shared" si="22"/>
        <v>DEPÓSITO DE ÓLEO ENTERRADO PARA OFICINA, INCLUSIVE DEMOLIÇÃO</v>
      </c>
    </row>
    <row r="1444" spans="2:8">
      <c r="B1444" s="1526">
        <v>919079</v>
      </c>
      <c r="C1444" s="1523" t="s">
        <v>13359</v>
      </c>
      <c r="D1444" s="1526" t="s">
        <v>22</v>
      </c>
      <c r="E1444" s="1542">
        <v>90.91</v>
      </c>
      <c r="F1444" s="1546"/>
      <c r="G1444" s="1546">
        <v>919079</v>
      </c>
      <c r="H1444" s="1546" t="str">
        <f t="shared" si="22"/>
        <v>DIQUE DE CONTENÇÃO PARA USINA DE ASFALTO A QUENTE - INCLUSIVE DEMOLIÇÃO</v>
      </c>
    </row>
    <row r="1445" spans="2:8">
      <c r="B1445" s="1528">
        <v>919250</v>
      </c>
      <c r="C1445" s="1529" t="s">
        <v>13360</v>
      </c>
      <c r="D1445" s="1528" t="s">
        <v>20703</v>
      </c>
      <c r="E1445" s="1543">
        <v>441.11</v>
      </c>
      <c r="F1445" s="1546"/>
      <c r="G1445" s="1546">
        <v>919250</v>
      </c>
      <c r="H1445" s="1546" t="str">
        <f t="shared" si="22"/>
        <v>FORNECIMENTO E INSTALAÇÃO DE EXTINTOR DE ESPUMA 10 L</v>
      </c>
    </row>
    <row r="1446" spans="2:8">
      <c r="B1446" s="1526">
        <v>903807</v>
      </c>
      <c r="C1446" s="1523" t="s">
        <v>13361</v>
      </c>
      <c r="D1446" s="1526" t="s">
        <v>20703</v>
      </c>
      <c r="E1446" s="1552">
        <v>87395.98</v>
      </c>
      <c r="F1446" s="1546"/>
      <c r="G1446" s="1546">
        <v>903807</v>
      </c>
      <c r="H1446" s="1546" t="str">
        <f t="shared" si="22"/>
        <v>INSTALAÇÃO DA CENTRAL DE BRITAGEM COM CAPACIDADE DE 80M³/H</v>
      </c>
    </row>
    <row r="1447" spans="2:8">
      <c r="B1447" s="1528">
        <v>903806</v>
      </c>
      <c r="C1447" s="1529" t="s">
        <v>13362</v>
      </c>
      <c r="D1447" s="1528" t="s">
        <v>20703</v>
      </c>
      <c r="E1447" s="1551">
        <v>150688.76</v>
      </c>
      <c r="F1447" s="1546"/>
      <c r="G1447" s="1546">
        <v>903806</v>
      </c>
      <c r="H1447" s="1546" t="str">
        <f t="shared" si="22"/>
        <v>INSTALAÇÃO DA CENTRAL DE CONCRETO COM CAPACIDADE DE 150M³/H</v>
      </c>
    </row>
    <row r="1448" spans="2:8">
      <c r="B1448" s="1526">
        <v>903804</v>
      </c>
      <c r="C1448" s="1523" t="s">
        <v>13363</v>
      </c>
      <c r="D1448" s="1526" t="s">
        <v>20703</v>
      </c>
      <c r="E1448" s="1552">
        <v>53788.59</v>
      </c>
      <c r="F1448" s="1546"/>
      <c r="G1448" s="1546">
        <v>903804</v>
      </c>
      <c r="H1448" s="1546" t="str">
        <f t="shared" si="22"/>
        <v>INSTALAÇÃO DA CENTRAL DE CONCRETO COM CAPACIDADE DE 30M³/H</v>
      </c>
    </row>
    <row r="1449" spans="2:8">
      <c r="B1449" s="1528">
        <v>903805</v>
      </c>
      <c r="C1449" s="1529" t="s">
        <v>13364</v>
      </c>
      <c r="D1449" s="1528" t="s">
        <v>20703</v>
      </c>
      <c r="E1449" s="1551">
        <v>64221.61</v>
      </c>
      <c r="F1449" s="1546"/>
      <c r="G1449" s="1546">
        <v>903805</v>
      </c>
      <c r="H1449" s="1546" t="str">
        <f t="shared" si="22"/>
        <v>INSTALAÇÃO DA CENTRAL DE CONCRETO COM CAPACIDADE DE 40M³/H</v>
      </c>
    </row>
    <row r="1450" spans="2:8">
      <c r="B1450" s="1526">
        <v>903810</v>
      </c>
      <c r="C1450" s="1523" t="s">
        <v>13365</v>
      </c>
      <c r="D1450" s="1526" t="s">
        <v>20703</v>
      </c>
      <c r="E1450" s="1552">
        <v>157513.91</v>
      </c>
      <c r="F1450" s="1546"/>
      <c r="G1450" s="1546">
        <v>903810</v>
      </c>
      <c r="H1450" s="1546" t="str">
        <f t="shared" si="22"/>
        <v>INSTALAÇÃO DA USINA DE ASFALTO A QUENTE CAPACIDADE DE 120 T/H</v>
      </c>
    </row>
    <row r="1451" spans="2:8">
      <c r="B1451" s="1528">
        <v>903809</v>
      </c>
      <c r="C1451" s="1529" t="s">
        <v>13366</v>
      </c>
      <c r="D1451" s="1528" t="s">
        <v>20703</v>
      </c>
      <c r="E1451" s="1551">
        <v>102198.69</v>
      </c>
      <c r="F1451" s="1546"/>
      <c r="G1451" s="1546">
        <v>903809</v>
      </c>
      <c r="H1451" s="1546" t="str">
        <f t="shared" si="22"/>
        <v>INSTALAÇÃO DA USINA DE PRÉ-MISTURADO A FRIO COM CAPACIDADE DE 60T/H</v>
      </c>
    </row>
    <row r="1452" spans="2:8">
      <c r="B1452" s="1526">
        <v>903808</v>
      </c>
      <c r="C1452" s="1523" t="s">
        <v>13367</v>
      </c>
      <c r="D1452" s="1526" t="s">
        <v>20703</v>
      </c>
      <c r="E1452" s="1552">
        <v>90408.09</v>
      </c>
      <c r="F1452" s="1546"/>
      <c r="G1452" s="1546">
        <v>903808</v>
      </c>
      <c r="H1452" s="1546" t="str">
        <f t="shared" si="22"/>
        <v>INSTALAÇÃO DA USINA MISTURADORA DE SOLOS COM CAPACIDADE DE 300 T/H</v>
      </c>
    </row>
    <row r="1453" spans="2:8">
      <c r="B1453" s="1528">
        <v>903845</v>
      </c>
      <c r="C1453" s="1529" t="s">
        <v>13368</v>
      </c>
      <c r="D1453" s="1528" t="s">
        <v>4013</v>
      </c>
      <c r="E1453" s="1543">
        <v>121.66</v>
      </c>
      <c r="F1453" s="1546"/>
      <c r="G1453" s="1546">
        <v>903845</v>
      </c>
      <c r="H1453" s="1546" t="str">
        <f t="shared" si="22"/>
        <v>LASTRO DE BRITA COMERCIAL - ESPALHAMENTO MECÂNICO</v>
      </c>
    </row>
    <row r="1454" spans="2:8">
      <c r="B1454" s="1526">
        <v>903789</v>
      </c>
      <c r="C1454" s="1523" t="s">
        <v>13369</v>
      </c>
      <c r="D1454" s="1526" t="s">
        <v>22</v>
      </c>
      <c r="E1454" s="1542">
        <v>24.09</v>
      </c>
      <c r="F1454" s="1546"/>
      <c r="G1454" s="1546">
        <v>903789</v>
      </c>
      <c r="H1454" s="1546" t="str">
        <f t="shared" si="22"/>
        <v>MASSA ÚNICA, PARA RECEBIMENTO DE PINTURA, EM ARGAMASSA TRAÇO 1:2:8, ESPESSURA DE 20MM</v>
      </c>
    </row>
    <row r="1455" spans="2:8" ht="30">
      <c r="B1455" s="1528">
        <v>919009</v>
      </c>
      <c r="C1455" s="1529" t="s">
        <v>13370</v>
      </c>
      <c r="D1455" s="1528" t="s">
        <v>20703</v>
      </c>
      <c r="E1455" s="1551">
        <v>55015.39</v>
      </c>
      <c r="F1455" s="1546"/>
      <c r="G1455" s="1546">
        <v>919009</v>
      </c>
      <c r="H1455" s="1546" t="str">
        <f t="shared" si="22"/>
        <v>MONTAGEM E DESMONTAGEM DA CENTRAL DE BRITAGEM COM CAPACIDADE DE 80 M³/H - INCLUSIVE CONSTRUÇÃO DE ATERRO, CONSTRUÇÃO E DEMOLIÇÃO DE RAMPA E BASES</v>
      </c>
    </row>
    <row r="1456" spans="2:8" ht="30">
      <c r="B1456" s="1526">
        <v>919007</v>
      </c>
      <c r="C1456" s="1523" t="s">
        <v>13371</v>
      </c>
      <c r="D1456" s="1526" t="s">
        <v>20703</v>
      </c>
      <c r="E1456" s="1552">
        <v>104977.62</v>
      </c>
      <c r="F1456" s="1546"/>
      <c r="G1456" s="1546">
        <v>919007</v>
      </c>
      <c r="H1456" s="1546" t="str">
        <f t="shared" si="22"/>
        <v>MONTAGEM E DESMONTAGEM DA CENTRAL DE CONCRETO COM CAPACIDADE DE 150 M³/H - INCLUSIVE CONSTRUÇÃO E DEMOLIÇÃO DE BASES, RAMPAS E DEPÓSITOS DE AGREGADOS</v>
      </c>
    </row>
    <row r="1457" spans="2:8" ht="30">
      <c r="B1457" s="1528">
        <v>919011</v>
      </c>
      <c r="C1457" s="1529" t="s">
        <v>13372</v>
      </c>
      <c r="D1457" s="1528" t="s">
        <v>20703</v>
      </c>
      <c r="E1457" s="1551">
        <v>28859.67</v>
      </c>
      <c r="F1457" s="1546"/>
      <c r="G1457" s="1546">
        <v>919011</v>
      </c>
      <c r="H1457" s="1546" t="str">
        <f t="shared" si="22"/>
        <v>MONTAGEM E DESMONTAGEM DA CENTRAL DE CONCRETO COM CAPACIDADE DE 30 M³/H - INCLUSIVE CONSTRUÇÃO E DEMOLIÇÃO DE BASES, RAMPAS E DEPÓSITOS DE AGREGADOS</v>
      </c>
    </row>
    <row r="1458" spans="2:8" ht="30">
      <c r="B1458" s="1526">
        <v>919246</v>
      </c>
      <c r="C1458" s="1523" t="s">
        <v>13373</v>
      </c>
      <c r="D1458" s="1526" t="s">
        <v>20703</v>
      </c>
      <c r="E1458" s="1552">
        <v>40696.04</v>
      </c>
      <c r="F1458" s="1546"/>
      <c r="G1458" s="1546">
        <v>919246</v>
      </c>
      <c r="H1458" s="1546" t="str">
        <f t="shared" si="22"/>
        <v>MONTAGEM E DESMONTAGEM DA CENTRAL DE CONCRETO COM CAPACIDADE DE 40 M³/H - INCLUSIVE CONSTRUÇÃO E DEMOLIÇÃO DE BASES, RAMPAS E DEPÓSITOS DE AGREGADOS</v>
      </c>
    </row>
    <row r="1459" spans="2:8" ht="30">
      <c r="B1459" s="1528">
        <v>919013</v>
      </c>
      <c r="C1459" s="1529" t="s">
        <v>13374</v>
      </c>
      <c r="D1459" s="1528" t="s">
        <v>20703</v>
      </c>
      <c r="E1459" s="1551">
        <v>111228.11</v>
      </c>
      <c r="F1459" s="1546"/>
      <c r="G1459" s="1546">
        <v>919013</v>
      </c>
      <c r="H1459" s="1546" t="str">
        <f t="shared" si="22"/>
        <v>MONTAGEM E DESMONTAGEM DA USINA DE ASFALTO A QUENTE COM CAPACIDADE DE 120 T/H - INCLUSIVE CONSTRUÇÃO E DEMOLIÇÃO DE BASES, RAMPAS, DEPÓSITOS DE AGREGADOS E DIQUE DE CONTENÇÃO</v>
      </c>
    </row>
    <row r="1460" spans="2:8" ht="30">
      <c r="B1460" s="1526">
        <v>919008</v>
      </c>
      <c r="C1460" s="1523" t="s">
        <v>13375</v>
      </c>
      <c r="D1460" s="1526" t="s">
        <v>20703</v>
      </c>
      <c r="E1460" s="1552">
        <v>80202.179999999993</v>
      </c>
      <c r="F1460" s="1546"/>
      <c r="G1460" s="1546">
        <v>919008</v>
      </c>
      <c r="H1460" s="1546" t="str">
        <f t="shared" si="22"/>
        <v>MONTAGEM E DESMONTAGEM DA USINA DE PRÉ-MISTURADO A FRIO COM CAPACIDADE DE 60 T/H - INCLUSIVE CONSTRUÇÃO E DEMOLIÇÃO DE BASES, RAMPAS, DEPÓSITOS DE AGREGADOS E BACIA DE CONTENÇÃO</v>
      </c>
    </row>
    <row r="1461" spans="2:8" ht="30">
      <c r="B1461" s="1528">
        <v>919012</v>
      </c>
      <c r="C1461" s="1529" t="s">
        <v>13376</v>
      </c>
      <c r="D1461" s="1528" t="s">
        <v>20703</v>
      </c>
      <c r="E1461" s="1551">
        <v>51493.58</v>
      </c>
      <c r="F1461" s="1546"/>
      <c r="G1461" s="1546">
        <v>919012</v>
      </c>
      <c r="H1461" s="1546" t="str">
        <f t="shared" si="22"/>
        <v>MONTAGEM E DESMONTAGEM DA USINA MISTURADORA DE SOLOS COM CAPACIDADE DE 300 T/H - INCLUSIVE CONSTRUÇÃO E DEMOLIÇÃO DE BASES, RAMPAS E DEPÓSITOS DE AGREGADOS</v>
      </c>
    </row>
    <row r="1462" spans="2:8">
      <c r="B1462" s="1526">
        <v>903848</v>
      </c>
      <c r="C1462" s="1523" t="s">
        <v>13377</v>
      </c>
      <c r="D1462" s="1526" t="s">
        <v>3982</v>
      </c>
      <c r="E1462" s="1542">
        <v>134.02000000000001</v>
      </c>
      <c r="F1462" s="1546"/>
      <c r="G1462" s="1546">
        <v>903848</v>
      </c>
      <c r="H1462" s="1546" t="str">
        <f t="shared" si="22"/>
        <v>MURO EM ALVENARIA DE BLOCOS DE CONCRETO COM ESPESSURA DE 0,20 M H=1,0M</v>
      </c>
    </row>
    <row r="1463" spans="2:8">
      <c r="B1463" s="1528">
        <v>919002</v>
      </c>
      <c r="C1463" s="1529" t="s">
        <v>13378</v>
      </c>
      <c r="D1463" s="1528" t="s">
        <v>20703</v>
      </c>
      <c r="E1463" s="1551">
        <v>34994.76</v>
      </c>
      <c r="F1463" s="1546"/>
      <c r="G1463" s="1546">
        <v>919002</v>
      </c>
      <c r="H1463" s="1546" t="str">
        <f t="shared" si="22"/>
        <v>POSTO DE COMBUSTIVEL - COM REAPROVEITAMENTO DE 2 VEZES DO TANQUE/BOMBA/COBERTURA - INCLUSIVE DEMOLIÇÃO</v>
      </c>
    </row>
    <row r="1464" spans="2:8">
      <c r="B1464" s="1526">
        <v>919210</v>
      </c>
      <c r="C1464" s="1523" t="s">
        <v>13379</v>
      </c>
      <c r="D1464" s="1526" t="s">
        <v>20703</v>
      </c>
      <c r="E1464" s="1552">
        <v>16249.02</v>
      </c>
      <c r="F1464" s="1546"/>
      <c r="G1464" s="1546">
        <v>919210</v>
      </c>
      <c r="H1464" s="1546" t="str">
        <f t="shared" si="22"/>
        <v>RAMPA DE LAVAGEM - INCLUSIVE DEMOLIÇÃO</v>
      </c>
    </row>
    <row r="1465" spans="2:8">
      <c r="B1465" s="1528">
        <v>909612</v>
      </c>
      <c r="C1465" s="1529" t="s">
        <v>13380</v>
      </c>
      <c r="D1465" s="1528" t="s">
        <v>20703</v>
      </c>
      <c r="E1465" s="1551">
        <v>11756.6</v>
      </c>
      <c r="F1465" s="1546"/>
      <c r="G1465" s="1546">
        <v>909612</v>
      </c>
      <c r="H1465" s="1546" t="str">
        <f t="shared" si="22"/>
        <v>RAMPA PARA ACESSO DO MISTURADOR DE AGREGADOS PARA CENTRAIS DE 30M³ E 40M³ - INCLUSIVE DEMOLIÇÃO</v>
      </c>
    </row>
    <row r="1466" spans="2:8">
      <c r="B1466" s="1526">
        <v>909613</v>
      </c>
      <c r="C1466" s="1523" t="s">
        <v>13381</v>
      </c>
      <c r="D1466" s="1526" t="s">
        <v>20703</v>
      </c>
      <c r="E1466" s="1552">
        <v>19318.07</v>
      </c>
      <c r="F1466" s="1546"/>
      <c r="G1466" s="1546">
        <v>909613</v>
      </c>
      <c r="H1466" s="1546" t="str">
        <f t="shared" si="22"/>
        <v>RAMPA PARA ACESSO DO MISTURADOR DE AGREGADOS PARA CENTRAL DE 150M³ - INCLUSIVE DEMOLIÇÃO</v>
      </c>
    </row>
    <row r="1467" spans="2:8">
      <c r="B1467" s="1528">
        <v>909614</v>
      </c>
      <c r="C1467" s="1529" t="s">
        <v>13382</v>
      </c>
      <c r="D1467" s="1528" t="s">
        <v>20703</v>
      </c>
      <c r="E1467" s="1551">
        <v>40375.33</v>
      </c>
      <c r="F1467" s="1546"/>
      <c r="G1467" s="1546">
        <v>909614</v>
      </c>
      <c r="H1467" s="1546" t="str">
        <f t="shared" si="22"/>
        <v>RAMPA PARA ACESSO DO MISTURADOR DE AGREGADOS PARA CENTRAL DE BRITAGEM - INCLUSIVE DEMOLIÇÃO</v>
      </c>
    </row>
    <row r="1468" spans="2:8">
      <c r="B1468" s="1526">
        <v>909616</v>
      </c>
      <c r="C1468" s="1523" t="s">
        <v>13383</v>
      </c>
      <c r="D1468" s="1526" t="s">
        <v>20703</v>
      </c>
      <c r="E1468" s="1552">
        <v>34050.47</v>
      </c>
      <c r="F1468" s="1546"/>
      <c r="G1468" s="1546">
        <v>909616</v>
      </c>
      <c r="H1468" s="1546" t="str">
        <f t="shared" si="22"/>
        <v>RAMPA PARA ACESSO DO MISTURADOR DE AGREGADOS PARA PMF - INCLUSIVE DEMOLIÇÃO</v>
      </c>
    </row>
    <row r="1469" spans="2:8">
      <c r="B1469" s="1528">
        <v>909617</v>
      </c>
      <c r="C1469" s="1529" t="s">
        <v>13384</v>
      </c>
      <c r="D1469" s="1528" t="s">
        <v>20703</v>
      </c>
      <c r="E1469" s="1551">
        <v>20069.43</v>
      </c>
      <c r="F1469" s="1546"/>
      <c r="G1469" s="1546">
        <v>909617</v>
      </c>
      <c r="H1469" s="1546" t="str">
        <f t="shared" si="22"/>
        <v>RAMPA PARA ACESSO DO MISTURADOR DE AGREGADOS PARA USINA DE ASFALTO A QUENTE - INCLUSIVE DEMOLIÇÃO</v>
      </c>
    </row>
    <row r="1470" spans="2:8">
      <c r="B1470" s="1526">
        <v>909615</v>
      </c>
      <c r="C1470" s="1523" t="s">
        <v>13385</v>
      </c>
      <c r="D1470" s="1526" t="s">
        <v>20703</v>
      </c>
      <c r="E1470" s="1552">
        <v>15306.32</v>
      </c>
      <c r="F1470" s="1546"/>
      <c r="G1470" s="1546">
        <v>909615</v>
      </c>
      <c r="H1470" s="1546" t="str">
        <f t="shared" si="22"/>
        <v>RAMPA PARA ACESSO DO MISTURADOR DE AGREGADOS PARA USINA DE SOLOS - INCLUSIVE DEMOLIÇÃO</v>
      </c>
    </row>
    <row r="1471" spans="2:8">
      <c r="B1471" s="1528">
        <v>919101</v>
      </c>
      <c r="C1471" s="1529" t="s">
        <v>13386</v>
      </c>
      <c r="D1471" s="1528" t="s">
        <v>20703</v>
      </c>
      <c r="E1471" s="1551">
        <v>1665.68</v>
      </c>
      <c r="F1471" s="1546"/>
      <c r="G1471" s="1546">
        <v>919101</v>
      </c>
      <c r="H1471" s="1546" t="str">
        <f t="shared" si="22"/>
        <v>SISTEMA SEPARADOR ÁGUA E ÓLEO, INCLUSIVE DEMOLIÇÃO</v>
      </c>
    </row>
    <row r="1472" spans="2:8">
      <c r="B1472" s="1526">
        <v>1100657</v>
      </c>
      <c r="C1472" s="1523" t="s">
        <v>13387</v>
      </c>
      <c r="D1472" s="1526" t="s">
        <v>4013</v>
      </c>
      <c r="E1472" s="1542">
        <v>2.92</v>
      </c>
      <c r="F1472" s="1546"/>
      <c r="G1472" s="1546">
        <v>1100657</v>
      </c>
      <c r="H1472" s="1546" t="str">
        <f t="shared" si="22"/>
        <v>ADENSAMENTO DE CONCRETO POR VIBRADOR DE IMERSÃO</v>
      </c>
    </row>
    <row r="1473" spans="2:8">
      <c r="B1473" s="1528">
        <v>1108055</v>
      </c>
      <c r="C1473" s="1529" t="s">
        <v>13388</v>
      </c>
      <c r="D1473" s="1528" t="s">
        <v>4013</v>
      </c>
      <c r="E1473" s="1551">
        <v>2757.85</v>
      </c>
      <c r="F1473" s="1546"/>
      <c r="G1473" s="1546">
        <v>1108055</v>
      </c>
      <c r="H1473" s="1546" t="str">
        <f t="shared" si="22"/>
        <v>ARGAMASSA AUTOADENSÁVEL PARA REPAROS E GRAUTEAMENTO - CONFECÇÃO EM MISTURADOR E LANÇAMENTO MANUAL</v>
      </c>
    </row>
    <row r="1474" spans="2:8">
      <c r="B1474" s="1526">
        <v>1109665</v>
      </c>
      <c r="C1474" s="1523" t="s">
        <v>13389</v>
      </c>
      <c r="D1474" s="1526" t="s">
        <v>4013</v>
      </c>
      <c r="E1474" s="1542">
        <v>661.75</v>
      </c>
      <c r="F1474" s="1546"/>
      <c r="G1474" s="1546">
        <v>1109665</v>
      </c>
      <c r="H1474" s="1546" t="str">
        <f t="shared" si="22"/>
        <v>ARGAMASSA DE CIMENTO E AREIA 1:1 - CONFECÇÃO EM BETONEIRA E LANÇAMENTO MANUAL - AREIA COMERCIAL</v>
      </c>
    </row>
    <row r="1475" spans="2:8">
      <c r="B1475" s="1528">
        <v>1109664</v>
      </c>
      <c r="C1475" s="1529" t="s">
        <v>13390</v>
      </c>
      <c r="D1475" s="1528" t="s">
        <v>4013</v>
      </c>
      <c r="E1475" s="1543">
        <v>621.55999999999995</v>
      </c>
      <c r="F1475" s="1546"/>
      <c r="G1475" s="1546">
        <v>1109664</v>
      </c>
      <c r="H1475" s="1546" t="str">
        <f t="shared" ref="H1475:H1538" si="23">UPPER(C1475)</f>
        <v>ARGAMASSA DE CIMENTO E AREIA 1:1 - CONFECÇÃO EM BETONEIRA E LANÇAMENTO MANUAL - AREIA EXTRAÍDA</v>
      </c>
    </row>
    <row r="1476" spans="2:8">
      <c r="B1476" s="1526">
        <v>1109667</v>
      </c>
      <c r="C1476" s="1523" t="s">
        <v>13391</v>
      </c>
      <c r="D1476" s="1526" t="s">
        <v>4013</v>
      </c>
      <c r="E1476" s="1542">
        <v>494.46</v>
      </c>
      <c r="F1476" s="1546"/>
      <c r="G1476" s="1546">
        <v>1109667</v>
      </c>
      <c r="H1476" s="1546" t="str">
        <f t="shared" si="23"/>
        <v>ARGAMASSA DE CIMENTO E AREIA 1:2 - CONFECÇÃO EM BETONEIRA E LANÇAMENTO MANUAL - AREIA COMERCIAL</v>
      </c>
    </row>
    <row r="1477" spans="2:8">
      <c r="B1477" s="1528">
        <v>1109666</v>
      </c>
      <c r="C1477" s="1529" t="s">
        <v>13392</v>
      </c>
      <c r="D1477" s="1528" t="s">
        <v>4013</v>
      </c>
      <c r="E1477" s="1543">
        <v>424.81</v>
      </c>
      <c r="F1477" s="1546"/>
      <c r="G1477" s="1546">
        <v>1109666</v>
      </c>
      <c r="H1477" s="1546" t="str">
        <f t="shared" si="23"/>
        <v>ARGAMASSA DE CIMENTO E AREIA 1:2 - CONFECÇÃO EM BETONEIRA E LANÇAMENTO MANUAL - AREIA EXTRAÍDA</v>
      </c>
    </row>
    <row r="1478" spans="2:8">
      <c r="B1478" s="1526">
        <v>1109669</v>
      </c>
      <c r="C1478" s="1523" t="s">
        <v>13393</v>
      </c>
      <c r="D1478" s="1526" t="s">
        <v>4013</v>
      </c>
      <c r="E1478" s="1542">
        <v>412.44</v>
      </c>
      <c r="F1478" s="1546"/>
      <c r="G1478" s="1546">
        <v>1109669</v>
      </c>
      <c r="H1478" s="1546" t="str">
        <f t="shared" si="23"/>
        <v>ARGAMASSA DE CIMENTO E AREIA 1:3 - CONFECÇÃO EM BETONEIRA E LANÇAMENTO MANUAL - AREIA COMERCIAL</v>
      </c>
    </row>
    <row r="1479" spans="2:8">
      <c r="B1479" s="1528">
        <v>1109668</v>
      </c>
      <c r="C1479" s="1529" t="s">
        <v>13394</v>
      </c>
      <c r="D1479" s="1528" t="s">
        <v>4013</v>
      </c>
      <c r="E1479" s="1543">
        <v>328.89</v>
      </c>
      <c r="F1479" s="1546"/>
      <c r="G1479" s="1546">
        <v>1109668</v>
      </c>
      <c r="H1479" s="1546" t="str">
        <f t="shared" si="23"/>
        <v>ARGAMASSA DE CIMENTO E AREIA 1:3 - CONFECÇÃO EM BETONEIRA E LANÇAMENTO MANUAL - AREIA EXTRAÍDA</v>
      </c>
    </row>
    <row r="1480" spans="2:8" ht="30">
      <c r="B1480" s="1526">
        <v>1108060</v>
      </c>
      <c r="C1480" s="1523" t="s">
        <v>13395</v>
      </c>
      <c r="D1480" s="1526" t="s">
        <v>4013</v>
      </c>
      <c r="E1480" s="1542">
        <v>500.81</v>
      </c>
      <c r="F1480" s="1546"/>
      <c r="G1480" s="1546">
        <v>1108060</v>
      </c>
      <c r="H1480" s="1546" t="str">
        <f t="shared" si="23"/>
        <v>ARGAMASSA DE CIMENTO E AREIA 1:3 COM 8% DE MICROSSÍLICA - CONFECÇÃO EM BETONEIRA E LANÇAMENTO MANUAL - AREIA COMERCIAL</v>
      </c>
    </row>
    <row r="1481" spans="2:8" ht="30">
      <c r="B1481" s="1528">
        <v>1109626</v>
      </c>
      <c r="C1481" s="1529" t="s">
        <v>13396</v>
      </c>
      <c r="D1481" s="1528" t="s">
        <v>4013</v>
      </c>
      <c r="E1481" s="1543">
        <v>401.35</v>
      </c>
      <c r="F1481" s="1546"/>
      <c r="G1481" s="1546">
        <v>1109626</v>
      </c>
      <c r="H1481" s="1546" t="str">
        <f t="shared" si="23"/>
        <v>ARGAMASSA DE CIMENTO E AREIA 1:3 COM 8% DE MICROSSÍLICA - CONFECÇÃO EM BETONEIRA E LANÇAMENTO MANUAL - AREIA EXTRAÍDA</v>
      </c>
    </row>
    <row r="1482" spans="2:8">
      <c r="B1482" s="1526">
        <v>1109671</v>
      </c>
      <c r="C1482" s="1523" t="s">
        <v>13397</v>
      </c>
      <c r="D1482" s="1526" t="s">
        <v>4013</v>
      </c>
      <c r="E1482" s="1542">
        <v>370.68</v>
      </c>
      <c r="F1482" s="1546"/>
      <c r="G1482" s="1546">
        <v>1109671</v>
      </c>
      <c r="H1482" s="1546" t="str">
        <f t="shared" si="23"/>
        <v>ARGAMASSA DE CIMENTO E AREIA 1:4 - CONFECÇÃO EM BETONEIRA E LANÇAMENTO MANUAL - AREIA COMERCIAL</v>
      </c>
    </row>
    <row r="1483" spans="2:8">
      <c r="B1483" s="1528">
        <v>1109670</v>
      </c>
      <c r="C1483" s="1529" t="s">
        <v>13398</v>
      </c>
      <c r="D1483" s="1528" t="s">
        <v>4013</v>
      </c>
      <c r="E1483" s="1543">
        <v>279.04000000000002</v>
      </c>
      <c r="F1483" s="1546"/>
      <c r="G1483" s="1546">
        <v>1109670</v>
      </c>
      <c r="H1483" s="1546" t="str">
        <f t="shared" si="23"/>
        <v>ARGAMASSA DE CIMENTO E AREIA 1:4 - CONFECÇÃO EM BETONEIRA E LANÇAMENTO MANUAL - AREIA EXTRAÍDA</v>
      </c>
    </row>
    <row r="1484" spans="2:8" ht="30">
      <c r="B1484" s="1526">
        <v>1109672</v>
      </c>
      <c r="C1484" s="1523" t="s">
        <v>13399</v>
      </c>
      <c r="D1484" s="1526" t="s">
        <v>4013</v>
      </c>
      <c r="E1484" s="1542">
        <v>290.35000000000002</v>
      </c>
      <c r="F1484" s="1546"/>
      <c r="G1484" s="1546">
        <v>1109672</v>
      </c>
      <c r="H1484" s="1546" t="str">
        <f t="shared" si="23"/>
        <v>ARGAMASSA DE CIMENTO E AREIA COM ADITIVO AGLUTINANTE 1:8 - CONFECÇÃO EM BETONEIRA E LANÇAMENTO MANUAL - AREIA COMERCIAL</v>
      </c>
    </row>
    <row r="1485" spans="2:8" ht="30">
      <c r="B1485" s="1528">
        <v>1109624</v>
      </c>
      <c r="C1485" s="1529" t="s">
        <v>13400</v>
      </c>
      <c r="D1485" s="1528" t="s">
        <v>4013</v>
      </c>
      <c r="E1485" s="1543">
        <v>184.76</v>
      </c>
      <c r="F1485" s="1546"/>
      <c r="G1485" s="1546">
        <v>1109624</v>
      </c>
      <c r="H1485" s="1546" t="str">
        <f t="shared" si="23"/>
        <v>ARGAMASSA DE CIMENTO E AREIA COM ADITIVO AGLUTINANTE 1:8 - CONFECÇÃO EM BETONEIRA E LANÇAMENTO MANUAL - AREIA EXTRAÍDA</v>
      </c>
    </row>
    <row r="1486" spans="2:8" ht="30">
      <c r="B1486" s="1526">
        <v>1109681</v>
      </c>
      <c r="C1486" s="1523" t="s">
        <v>22877</v>
      </c>
      <c r="D1486" s="1526" t="s">
        <v>4013</v>
      </c>
      <c r="E1486" s="1542">
        <v>428.52</v>
      </c>
      <c r="F1486" s="1546"/>
      <c r="G1486" s="1546">
        <v>1109681</v>
      </c>
      <c r="H1486" s="1546" t="str">
        <f t="shared" si="23"/>
        <v>ARGAMASSA DE CIMENTO E AREIA COM SILICATO DE ALUMÍNIO 1:3 - CONFECÇÃO EM BETONEIRA E LANÇAMENTO MANUAL - AREIA COMERCIAL</v>
      </c>
    </row>
    <row r="1487" spans="2:8" ht="30">
      <c r="B1487" s="1528">
        <v>1109682</v>
      </c>
      <c r="C1487" s="1529" t="s">
        <v>22878</v>
      </c>
      <c r="D1487" s="1528" t="s">
        <v>4013</v>
      </c>
      <c r="E1487" s="1543">
        <v>344.97</v>
      </c>
      <c r="F1487" s="1546"/>
      <c r="G1487" s="1546">
        <v>1109682</v>
      </c>
      <c r="H1487" s="1546" t="str">
        <f t="shared" si="23"/>
        <v>ARGAMASSA DE CIMENTO E AREIA COM SILICATO DE ALUMÍNIO 1:3 - CONFECÇÃO EM BETONEIRA E LANÇAMENTO MANUAL - AREIA EXTRAÍDA</v>
      </c>
    </row>
    <row r="1488" spans="2:8" ht="30">
      <c r="B1488" s="1526">
        <v>1109622</v>
      </c>
      <c r="C1488" s="1523" t="s">
        <v>13401</v>
      </c>
      <c r="D1488" s="1526" t="s">
        <v>4013</v>
      </c>
      <c r="E1488" s="1542">
        <v>362.33</v>
      </c>
      <c r="F1488" s="1546"/>
      <c r="G1488" s="1546">
        <v>1109622</v>
      </c>
      <c r="H1488" s="1546" t="str">
        <f t="shared" si="23"/>
        <v>ARGAMASSA DE CIMENTO, CAL HIDRATADA E AREIA 1:0,5:3,5 - CONFECÇÃO EM BETONEIRA E LANÇAMENTO MANUAL - AREIA COMERCIAL</v>
      </c>
    </row>
    <row r="1489" spans="2:8" ht="30">
      <c r="B1489" s="1528">
        <v>1109623</v>
      </c>
      <c r="C1489" s="1529" t="s">
        <v>13402</v>
      </c>
      <c r="D1489" s="1528" t="s">
        <v>4013</v>
      </c>
      <c r="E1489" s="1543">
        <v>294.06</v>
      </c>
      <c r="F1489" s="1546"/>
      <c r="G1489" s="1546">
        <v>1109623</v>
      </c>
      <c r="H1489" s="1546" t="str">
        <f t="shared" si="23"/>
        <v>ARGAMASSA DE CIMENTO, CAL HIDRATADA E AREIA 1:0,5:3,5 - CONFECÇÃO EM BETONEIRA E LANÇAMENTO MANUAL - AREIA EXTRAÍDA</v>
      </c>
    </row>
    <row r="1490" spans="2:8" ht="30">
      <c r="B1490" s="1526">
        <v>1109697</v>
      </c>
      <c r="C1490" s="1523" t="s">
        <v>13403</v>
      </c>
      <c r="D1490" s="1526" t="s">
        <v>4013</v>
      </c>
      <c r="E1490" s="1542">
        <v>265.76</v>
      </c>
      <c r="F1490" s="1546"/>
      <c r="G1490" s="1546">
        <v>1109697</v>
      </c>
      <c r="H1490" s="1546" t="str">
        <f t="shared" si="23"/>
        <v>ARGAMASSA DE CIMENTO, CAL HIDRATADA E AREIA 1:0,5:8 - CONFECÇÃO EM BETONEIRA E LANÇAMENTO MANUAL - AREIA COMERCIAL</v>
      </c>
    </row>
    <row r="1491" spans="2:8">
      <c r="B1491" s="1528">
        <v>1109698</v>
      </c>
      <c r="C1491" s="1529" t="s">
        <v>13404</v>
      </c>
      <c r="D1491" s="1528" t="s">
        <v>4013</v>
      </c>
      <c r="E1491" s="1543">
        <v>179.29</v>
      </c>
      <c r="F1491" s="1546"/>
      <c r="G1491" s="1546">
        <v>1109698</v>
      </c>
      <c r="H1491" s="1546" t="str">
        <f t="shared" si="23"/>
        <v>ARGAMASSA DE CIMENTO, CAL HIDRATADA E AREIA 1:0,5:8 - CONFECÇÃO EM BETONEIRA E LANÇAMENTO MANUAL - AREIA EXTRAÍDA</v>
      </c>
    </row>
    <row r="1492" spans="2:8">
      <c r="B1492" s="1526">
        <v>1109679</v>
      </c>
      <c r="C1492" s="1523" t="s">
        <v>13405</v>
      </c>
      <c r="D1492" s="1526" t="s">
        <v>4013</v>
      </c>
      <c r="E1492" s="1542">
        <v>303.35000000000002</v>
      </c>
      <c r="F1492" s="1546"/>
      <c r="G1492" s="1546">
        <v>1109679</v>
      </c>
      <c r="H1492" s="1546" t="str">
        <f t="shared" si="23"/>
        <v>ARGAMASSA DE CIMENTO, CAL HIDRATADA E AREIA 1:1:6 - CONFECÇÃO EM BETONEIRA E LANÇAMENTO MANUAL - AREIA COMERCIAL</v>
      </c>
    </row>
    <row r="1493" spans="2:8">
      <c r="B1493" s="1528">
        <v>1109625</v>
      </c>
      <c r="C1493" s="1529" t="s">
        <v>13406</v>
      </c>
      <c r="D1493" s="1528" t="s">
        <v>4013</v>
      </c>
      <c r="E1493" s="1543">
        <v>224.92</v>
      </c>
      <c r="F1493" s="1546"/>
      <c r="G1493" s="1546">
        <v>1109625</v>
      </c>
      <c r="H1493" s="1546" t="str">
        <f t="shared" si="23"/>
        <v>ARGAMASSA DE CIMENTO, CAL HIDRATADA E AREIA 1:1:6 - CONFECÇÃO EM BETONEIRA E LANÇAMENTO MANUAL - AREIA EXTRAÍDA</v>
      </c>
    </row>
    <row r="1494" spans="2:8" ht="30">
      <c r="B1494" s="1526">
        <v>1109678</v>
      </c>
      <c r="C1494" s="1523" t="s">
        <v>13407</v>
      </c>
      <c r="D1494" s="1526" t="s">
        <v>4013</v>
      </c>
      <c r="E1494" s="1542">
        <v>269.10000000000002</v>
      </c>
      <c r="F1494" s="1546"/>
      <c r="G1494" s="1546">
        <v>1109678</v>
      </c>
      <c r="H1494" s="1546" t="str">
        <f t="shared" si="23"/>
        <v>ARGAMASSA DE CIMENTO, CAL HIDRATADA E AREIA 1:2:10 - CONFECÇÃO EM BETONEIRA E LANÇAMENTO MANUAL - AREIA COMERCIAL</v>
      </c>
    </row>
    <row r="1495" spans="2:8">
      <c r="B1495" s="1528">
        <v>1109694</v>
      </c>
      <c r="C1495" s="1529" t="s">
        <v>13408</v>
      </c>
      <c r="D1495" s="1528" t="s">
        <v>4013</v>
      </c>
      <c r="E1495" s="1543">
        <v>185.01</v>
      </c>
      <c r="F1495" s="1546"/>
      <c r="G1495" s="1546">
        <v>1109694</v>
      </c>
      <c r="H1495" s="1546" t="str">
        <f t="shared" si="23"/>
        <v>ARGAMASSA DE CIMENTO, CAL HIDRATADA E AREIA 1:2:10 - CONFECÇÃO EM BETONEIRA E LANÇAMENTO MANUAL - AREIA EXTRAÍDA</v>
      </c>
    </row>
    <row r="1496" spans="2:8">
      <c r="B1496" s="1526">
        <v>1109673</v>
      </c>
      <c r="C1496" s="1523" t="s">
        <v>13409</v>
      </c>
      <c r="D1496" s="1526" t="s">
        <v>4013</v>
      </c>
      <c r="E1496" s="1542">
        <v>321.87</v>
      </c>
      <c r="F1496" s="1546"/>
      <c r="G1496" s="1546">
        <v>1109673</v>
      </c>
      <c r="H1496" s="1546" t="str">
        <f t="shared" si="23"/>
        <v>ARGAMASSA DE CIMENTO, CAL HIDRATADA E AREIA 1:2:6 - CONFECÇÃO EM BETONEIRA E LANÇAMENTO MANUAL - AREIA COMERCIAL</v>
      </c>
    </row>
    <row r="1497" spans="2:8">
      <c r="B1497" s="1528">
        <v>1109690</v>
      </c>
      <c r="C1497" s="1529" t="s">
        <v>13410</v>
      </c>
      <c r="D1497" s="1528" t="s">
        <v>4013</v>
      </c>
      <c r="E1497" s="1543">
        <v>248.63</v>
      </c>
      <c r="F1497" s="1546"/>
      <c r="G1497" s="1546">
        <v>1109690</v>
      </c>
      <c r="H1497" s="1546" t="str">
        <f t="shared" si="23"/>
        <v>ARGAMASSA DE CIMENTO, CAL HIDRATADA E AREIA 1:2:6 - CONFECÇÃO EM BETONEIRA E LANÇAMENTO MANUAL - AREIA EXTRAÍDA</v>
      </c>
    </row>
    <row r="1498" spans="2:8">
      <c r="B1498" s="1526">
        <v>1109674</v>
      </c>
      <c r="C1498" s="1523" t="s">
        <v>13411</v>
      </c>
      <c r="D1498" s="1526" t="s">
        <v>4013</v>
      </c>
      <c r="E1498" s="1542">
        <v>304.10000000000002</v>
      </c>
      <c r="F1498" s="1546"/>
      <c r="G1498" s="1546">
        <v>1109674</v>
      </c>
      <c r="H1498" s="1546" t="str">
        <f t="shared" si="23"/>
        <v>ARGAMASSA DE CIMENTO, CAL HIDRATADA E AREIA 1:2:7 - CONFECÇÃO EM BETONEIRA E LANÇAMENTO MANUAL - AREIA COMERCIAL</v>
      </c>
    </row>
    <row r="1499" spans="2:8">
      <c r="B1499" s="1528">
        <v>1109691</v>
      </c>
      <c r="C1499" s="1529" t="s">
        <v>13412</v>
      </c>
      <c r="D1499" s="1528" t="s">
        <v>4013</v>
      </c>
      <c r="E1499" s="1543">
        <v>227.22</v>
      </c>
      <c r="F1499" s="1546"/>
      <c r="G1499" s="1546">
        <v>1109691</v>
      </c>
      <c r="H1499" s="1546" t="str">
        <f t="shared" si="23"/>
        <v>ARGAMASSA DE CIMENTO, CAL HIDRATADA E AREIA 1:2:7 - CONFECÇÃO EM BETONEIRA E LANÇAMENTO MANUAL - AREIA EXTRAÍDA</v>
      </c>
    </row>
    <row r="1500" spans="2:8">
      <c r="B1500" s="1526">
        <v>1109675</v>
      </c>
      <c r="C1500" s="1523" t="s">
        <v>13413</v>
      </c>
      <c r="D1500" s="1526" t="s">
        <v>4013</v>
      </c>
      <c r="E1500" s="1542">
        <v>289.93</v>
      </c>
      <c r="F1500" s="1546"/>
      <c r="G1500" s="1546">
        <v>1109675</v>
      </c>
      <c r="H1500" s="1546" t="str">
        <f t="shared" si="23"/>
        <v>ARGAMASSA DE CIMENTO, CAL HIDRATADA E AREIA 1:2:8 - CONFECÇÃO EM BETONEIRA E LANÇAMENTO MANUAL - AREIA COMERCIAL</v>
      </c>
    </row>
    <row r="1501" spans="2:8">
      <c r="B1501" s="1528">
        <v>1109692</v>
      </c>
      <c r="C1501" s="1529" t="s">
        <v>13414</v>
      </c>
      <c r="D1501" s="1528" t="s">
        <v>4013</v>
      </c>
      <c r="E1501" s="1543">
        <v>210.15</v>
      </c>
      <c r="F1501" s="1546"/>
      <c r="G1501" s="1546">
        <v>1109692</v>
      </c>
      <c r="H1501" s="1546" t="str">
        <f t="shared" si="23"/>
        <v>ARGAMASSA DE CIMENTO, CAL HIDRATADA E AREIA 1:2:8 - CONFECÇÃO EM BETONEIRA E LANÇAMENTO MANUAL - AREIA EXTRAÍDA</v>
      </c>
    </row>
    <row r="1502" spans="2:8">
      <c r="B1502" s="1526">
        <v>1109676</v>
      </c>
      <c r="C1502" s="1523" t="s">
        <v>22879</v>
      </c>
      <c r="D1502" s="1526" t="s">
        <v>4013</v>
      </c>
      <c r="E1502" s="1542">
        <v>278.48</v>
      </c>
      <c r="F1502" s="1546"/>
      <c r="G1502" s="1546">
        <v>1109676</v>
      </c>
      <c r="H1502" s="1546" t="str">
        <f t="shared" si="23"/>
        <v>ARGAMASSA DE CIMENTO, CAL HIDRATADA E AREIA 1:2:9 - CONFECÇÃO EM BETONEIRA E LANÇAMENTO MANUAL - AREIA COMERCIAL</v>
      </c>
    </row>
    <row r="1503" spans="2:8">
      <c r="B1503" s="1528">
        <v>1109693</v>
      </c>
      <c r="C1503" s="1529" t="s">
        <v>13415</v>
      </c>
      <c r="D1503" s="1528" t="s">
        <v>4013</v>
      </c>
      <c r="E1503" s="1543">
        <v>196.34</v>
      </c>
      <c r="F1503" s="1546"/>
      <c r="G1503" s="1546">
        <v>1109693</v>
      </c>
      <c r="H1503" s="1546" t="str">
        <f t="shared" si="23"/>
        <v>ARGAMASSA DE CIMENTO, CAL HIDRATADA E AREIA 1:2:9 - CONFECÇÃO EM BETONEIRA E LANÇAMENTO MANUAL - AREIA EXTRAÍDA</v>
      </c>
    </row>
    <row r="1504" spans="2:8">
      <c r="B1504" s="1526">
        <v>1109680</v>
      </c>
      <c r="C1504" s="1523" t="s">
        <v>13416</v>
      </c>
      <c r="D1504" s="1526" t="s">
        <v>4013</v>
      </c>
      <c r="E1504" s="1552">
        <v>3014.42</v>
      </c>
      <c r="F1504" s="1546"/>
      <c r="G1504" s="1546">
        <v>1109680</v>
      </c>
      <c r="H1504" s="1546" t="str">
        <f t="shared" si="23"/>
        <v>ARGAMASSA PARA REPAROS E GRAUTEAMENTO - CONFECÇÃO EM MISTURADOR E LANÇAMENTO MANUAL</v>
      </c>
    </row>
    <row r="1505" spans="2:8" ht="30">
      <c r="B1505" s="1528">
        <v>1107748</v>
      </c>
      <c r="C1505" s="1529" t="s">
        <v>13417</v>
      </c>
      <c r="D1505" s="1528" t="s">
        <v>4013</v>
      </c>
      <c r="E1505" s="1551">
        <v>9453.67</v>
      </c>
      <c r="F1505" s="1546"/>
      <c r="G1505" s="1546">
        <v>1107748</v>
      </c>
      <c r="H1505" s="1546" t="str">
        <f t="shared" si="23"/>
        <v>ARGAMASSA POLIMÉRICA DE ALTO DESEMPENHO PROJETADA PARA REPAROS SUPERFICIAIS E REFORÇOS ESTRUTURAIS - CONFECÇÃO EM MISTURADOR E LANÇAMENTO PROJETADO</v>
      </c>
    </row>
    <row r="1506" spans="2:8">
      <c r="B1506" s="1526">
        <v>1110000</v>
      </c>
      <c r="C1506" s="1523" t="s">
        <v>12126</v>
      </c>
      <c r="D1506" s="1526" t="s">
        <v>4013</v>
      </c>
      <c r="E1506" s="1542">
        <v>0</v>
      </c>
      <c r="F1506" s="1546"/>
      <c r="G1506" s="1546">
        <v>1110000</v>
      </c>
      <c r="H1506" s="1546" t="str">
        <f t="shared" si="23"/>
        <v>CONCRETO</v>
      </c>
    </row>
    <row r="1507" spans="2:8" ht="30">
      <c r="B1507" s="1528">
        <v>1106059</v>
      </c>
      <c r="C1507" s="1529" t="s">
        <v>13418</v>
      </c>
      <c r="D1507" s="1528" t="s">
        <v>4013</v>
      </c>
      <c r="E1507" s="1543">
        <v>486.95</v>
      </c>
      <c r="F1507" s="1546"/>
      <c r="G1507" s="1546">
        <v>1106059</v>
      </c>
      <c r="H1507" s="1546" t="str">
        <f t="shared" si="23"/>
        <v>CONCRETO AUTOADENSÁVEL COM SILICATO DE ALUMÍNIO FCK = 20 MPA - CONFECÇÃO EM BETONEIRA E LANÇAMENTO MANUAL - AREIA E BRITA COMERCIAIS</v>
      </c>
    </row>
    <row r="1508" spans="2:8" ht="30">
      <c r="B1508" s="1526">
        <v>1106060</v>
      </c>
      <c r="C1508" s="1523" t="s">
        <v>13419</v>
      </c>
      <c r="D1508" s="1526" t="s">
        <v>4013</v>
      </c>
      <c r="E1508" s="1542">
        <v>375.9</v>
      </c>
      <c r="F1508" s="1546"/>
      <c r="G1508" s="1546">
        <v>1106060</v>
      </c>
      <c r="H1508" s="1546" t="str">
        <f t="shared" si="23"/>
        <v>CONCRETO AUTOADENSÁVEL COM SILICATO DE ALUMÍNIO FCK = 20 MPA - CONFECÇÃO EM BETONEIRA E LANÇAMENTO MANUAL - AREIA EXTRAÍDA E BRITA PRODUZIDA</v>
      </c>
    </row>
    <row r="1509" spans="2:8" ht="30">
      <c r="B1509" s="1528">
        <v>1100658</v>
      </c>
      <c r="C1509" s="1529" t="s">
        <v>13420</v>
      </c>
      <c r="D1509" s="1528" t="s">
        <v>4013</v>
      </c>
      <c r="E1509" s="1543">
        <v>416.33</v>
      </c>
      <c r="F1509" s="1546"/>
      <c r="G1509" s="1546">
        <v>1100658</v>
      </c>
      <c r="H1509" s="1546" t="str">
        <f t="shared" si="23"/>
        <v>CONCRETO AUTOADENSÁVEL COM SILICATO DE ALUMÍNIO FCK = 20 MPA - CONFECÇÃO EM CENTRAL DOSADORA DE 30 M³/H - AREIA E BRITA COMERCIAIS</v>
      </c>
    </row>
    <row r="1510" spans="2:8" ht="30">
      <c r="B1510" s="1526">
        <v>1106159</v>
      </c>
      <c r="C1510" s="1523" t="s">
        <v>13421</v>
      </c>
      <c r="D1510" s="1526" t="s">
        <v>4013</v>
      </c>
      <c r="E1510" s="1542">
        <v>444.53</v>
      </c>
      <c r="F1510" s="1546"/>
      <c r="G1510" s="1546">
        <v>1106159</v>
      </c>
      <c r="H1510" s="1546" t="str">
        <f t="shared" si="23"/>
        <v>CONCRETO AUTOADENSÁVEL COM SILICATO DE ALUMÍNIO FCK = 25 MPA - CONFECÇÃO EM CENTRAL DOSADORA DE 30 M³/H - AREIA E BRITA COMERCIAIS</v>
      </c>
    </row>
    <row r="1511" spans="2:8" ht="30">
      <c r="B1511" s="1528">
        <v>1107902</v>
      </c>
      <c r="C1511" s="1529" t="s">
        <v>13422</v>
      </c>
      <c r="D1511" s="1528" t="s">
        <v>4013</v>
      </c>
      <c r="E1511" s="1543">
        <v>476.02</v>
      </c>
      <c r="F1511" s="1546"/>
      <c r="G1511" s="1546">
        <v>1107902</v>
      </c>
      <c r="H1511" s="1546" t="str">
        <f t="shared" si="23"/>
        <v>CONCRETO AUTOADENSÁVEL COM SILICATO DE ALUMÍNIO FCK = 30 MPA - CONFECÇÃO EM CENTRAL DOSADORA DE 30 M³/H - AREIA E BRITA COMERCIAIS</v>
      </c>
    </row>
    <row r="1512" spans="2:8" ht="30">
      <c r="B1512" s="1526">
        <v>1107906</v>
      </c>
      <c r="C1512" s="1523" t="s">
        <v>13423</v>
      </c>
      <c r="D1512" s="1526" t="s">
        <v>4013</v>
      </c>
      <c r="E1512" s="1542">
        <v>511.22</v>
      </c>
      <c r="F1512" s="1546"/>
      <c r="G1512" s="1546">
        <v>1107906</v>
      </c>
      <c r="H1512" s="1546" t="str">
        <f t="shared" si="23"/>
        <v>CONCRETO AUTOADENSÁVEL COM SILICATO DE ALUMÍNIO FCK = 35 MPA - CONFECÇÃO EM CENTRAL DOSADORA DE 30 M³/H - AREIA E BRITA COMERCIAIS</v>
      </c>
    </row>
    <row r="1513" spans="2:8" ht="30">
      <c r="B1513" s="1528">
        <v>1107910</v>
      </c>
      <c r="C1513" s="1529" t="s">
        <v>13424</v>
      </c>
      <c r="D1513" s="1528" t="s">
        <v>4013</v>
      </c>
      <c r="E1513" s="1543">
        <v>550.54999999999995</v>
      </c>
      <c r="F1513" s="1546"/>
      <c r="G1513" s="1546">
        <v>1107910</v>
      </c>
      <c r="H1513" s="1546" t="str">
        <f t="shared" si="23"/>
        <v>CONCRETO AUTOADENSÁVEL COM SILICATO DE ALUMÍNIO FCK = 40 MPA - CONFECÇÃO EM CENTRAL DOSADORA DE 30 M³/H - AREIA E BRITA COMERCIAIS</v>
      </c>
    </row>
    <row r="1514" spans="2:8" ht="30">
      <c r="B1514" s="1526">
        <v>1107911</v>
      </c>
      <c r="C1514" s="1523" t="s">
        <v>13425</v>
      </c>
      <c r="D1514" s="1526" t="s">
        <v>4013</v>
      </c>
      <c r="E1514" s="1542">
        <v>594.51</v>
      </c>
      <c r="F1514" s="1546"/>
      <c r="G1514" s="1546">
        <v>1107911</v>
      </c>
      <c r="H1514" s="1546" t="str">
        <f t="shared" si="23"/>
        <v>CONCRETO AUTOADENSÁVEL COM SILICATO DE ALUMÍNIO FCK = 45 MPA - CONFECÇÃO EM CENTRAL DOSADORA DE 30 M³/H - AREIA E BRITA COMERCIAIS</v>
      </c>
    </row>
    <row r="1515" spans="2:8" ht="30">
      <c r="B1515" s="1528">
        <v>1107912</v>
      </c>
      <c r="C1515" s="1529" t="s">
        <v>13426</v>
      </c>
      <c r="D1515" s="1528" t="s">
        <v>4013</v>
      </c>
      <c r="E1515" s="1543">
        <v>653.22</v>
      </c>
      <c r="F1515" s="1546"/>
      <c r="G1515" s="1546">
        <v>1107912</v>
      </c>
      <c r="H1515" s="1546" t="str">
        <f t="shared" si="23"/>
        <v>CONCRETO AUTOADENSÁVEL COM SILICATO DE ALUMÍNIO FCK = 50 MPA - CONFECÇÃO EM CENTRAL DOSADORA DE 30 M³/H - AREIA E BRITA COMERCIAIS</v>
      </c>
    </row>
    <row r="1516" spans="2:8" ht="30">
      <c r="B1516" s="1526">
        <v>1106164</v>
      </c>
      <c r="C1516" s="1523" t="s">
        <v>13427</v>
      </c>
      <c r="D1516" s="1526" t="s">
        <v>4013</v>
      </c>
      <c r="E1516" s="1542">
        <v>215.23</v>
      </c>
      <c r="F1516" s="1546"/>
      <c r="G1516" s="1546">
        <v>1106164</v>
      </c>
      <c r="H1516" s="1546" t="str">
        <f t="shared" si="23"/>
        <v>CONCRETO CICLÓPICO FCK = 20 MPA - CONFECÇÃO EM BETONEIRA E LANÇAMENTO MANUAL - AREIA EXTRAÍDA, BRITA E PEDRA DE MÃO PRODUZIDAS</v>
      </c>
    </row>
    <row r="1517" spans="2:8" ht="30">
      <c r="B1517" s="1528">
        <v>1106165</v>
      </c>
      <c r="C1517" s="1529" t="s">
        <v>13428</v>
      </c>
      <c r="D1517" s="1528" t="s">
        <v>4013</v>
      </c>
      <c r="E1517" s="1543">
        <v>327.39999999999998</v>
      </c>
      <c r="F1517" s="1546"/>
      <c r="G1517" s="1546">
        <v>1106165</v>
      </c>
      <c r="H1517" s="1546" t="str">
        <f t="shared" si="23"/>
        <v>CONCRETO CICLÓPICO FCK = 20 MPA - CONFECÇÃO EM BETONEIRA E LANÇAMENTO MANUAL - AREIA, BRITA E PEDRA DE MÃO COMERCIAIS</v>
      </c>
    </row>
    <row r="1518" spans="2:8" ht="30">
      <c r="B1518" s="1526">
        <v>1106156</v>
      </c>
      <c r="C1518" s="1523" t="s">
        <v>13429</v>
      </c>
      <c r="D1518" s="1526" t="s">
        <v>4013</v>
      </c>
      <c r="E1518" s="1542">
        <v>461.96</v>
      </c>
      <c r="F1518" s="1546"/>
      <c r="G1518" s="1546">
        <v>1106156</v>
      </c>
      <c r="H1518" s="1546" t="str">
        <f t="shared" si="23"/>
        <v>CONCRETO COM 10% DE MICROSSÍLICA FCK = 45 MPA - CONFECÇÃO EM CENTRAL DOSADORA DE 30 M³/H - AREIA E BRITA COMERCIAIS</v>
      </c>
    </row>
    <row r="1519" spans="2:8" ht="30">
      <c r="B1519" s="1528">
        <v>1107932</v>
      </c>
      <c r="C1519" s="1529" t="s">
        <v>13430</v>
      </c>
      <c r="D1519" s="1528" t="s">
        <v>4013</v>
      </c>
      <c r="E1519" s="1543">
        <v>495.63</v>
      </c>
      <c r="F1519" s="1546"/>
      <c r="G1519" s="1546">
        <v>1107932</v>
      </c>
      <c r="H1519" s="1546" t="str">
        <f t="shared" si="23"/>
        <v>CONCRETO COM 10% DE MICROSSÍLICA FCK = 50 MPA - CONFECÇÃO EM CENTRAL DOSADORA DE 30 M³/H - AREIA E BRITA COMERCIAIS</v>
      </c>
    </row>
    <row r="1520" spans="2:8">
      <c r="B1520" s="1526">
        <v>1108111</v>
      </c>
      <c r="C1520" s="1523" t="s">
        <v>13431</v>
      </c>
      <c r="D1520" s="1526" t="s">
        <v>4013</v>
      </c>
      <c r="E1520" s="1542">
        <v>367.22</v>
      </c>
      <c r="F1520" s="1546"/>
      <c r="G1520" s="1546">
        <v>1108111</v>
      </c>
      <c r="H1520" s="1546" t="str">
        <f t="shared" si="23"/>
        <v>CONCRETO COM 8% DE MICROSSÍLICA FCK = 25 MPA - CONFECÇÃO EM CENTRAL DOSADORA DE 30 M³/H - AREIA E BRITA COMERCIAIS</v>
      </c>
    </row>
    <row r="1521" spans="2:8">
      <c r="B1521" s="1528">
        <v>1108112</v>
      </c>
      <c r="C1521" s="1529" t="s">
        <v>13432</v>
      </c>
      <c r="D1521" s="1528" t="s">
        <v>4013</v>
      </c>
      <c r="E1521" s="1543">
        <v>376.07</v>
      </c>
      <c r="F1521" s="1546"/>
      <c r="G1521" s="1546">
        <v>1108112</v>
      </c>
      <c r="H1521" s="1546" t="str">
        <f t="shared" si="23"/>
        <v>CONCRETO COM 8% DE MICROSSÍLICA FCK = 30 MPA - CONFECÇÃO EM CENTRAL DOSADORA DE 30 M³/H - AREIA E BRITA COMERCIAIS</v>
      </c>
    </row>
    <row r="1522" spans="2:8">
      <c r="B1522" s="1526">
        <v>1108113</v>
      </c>
      <c r="C1522" s="1523" t="s">
        <v>13433</v>
      </c>
      <c r="D1522" s="1526" t="s">
        <v>4013</v>
      </c>
      <c r="E1522" s="1542">
        <v>399.64</v>
      </c>
      <c r="F1522" s="1546"/>
      <c r="G1522" s="1546">
        <v>1108113</v>
      </c>
      <c r="H1522" s="1546" t="str">
        <f t="shared" si="23"/>
        <v>CONCRETO COM 8% DE MICROSSÍLICA FCK = 35 MPA - CONFECÇÃO EM CENTRAL DOSADORA DE 30 M³/H - AREIA E BRITA COMERCIAIS</v>
      </c>
    </row>
    <row r="1523" spans="2:8">
      <c r="B1523" s="1528">
        <v>1108114</v>
      </c>
      <c r="C1523" s="1529" t="s">
        <v>13434</v>
      </c>
      <c r="D1523" s="1528" t="s">
        <v>4013</v>
      </c>
      <c r="E1523" s="1543">
        <v>425.94</v>
      </c>
      <c r="F1523" s="1546"/>
      <c r="G1523" s="1546">
        <v>1108114</v>
      </c>
      <c r="H1523" s="1546" t="str">
        <f t="shared" si="23"/>
        <v>CONCRETO COM 8% DE MICROSSÍLICA FCK = 40 MPA - CONFECÇÃO EM CENTRAL DOSADORA DE 30 M³/H - AREIA E BRITA COMERCIAIS</v>
      </c>
    </row>
    <row r="1524" spans="2:8">
      <c r="B1524" s="1526">
        <v>1108061</v>
      </c>
      <c r="C1524" s="1523" t="s">
        <v>13435</v>
      </c>
      <c r="D1524" s="1526" t="s">
        <v>4013</v>
      </c>
      <c r="E1524" s="1542">
        <v>760.34</v>
      </c>
      <c r="F1524" s="1546"/>
      <c r="G1524" s="1546">
        <v>1108061</v>
      </c>
      <c r="H1524" s="1546" t="str">
        <f t="shared" si="23"/>
        <v>CONCRETO COM LÁTEX SBR FCK = 25 MPA - CONFECÇÃO EM BETONEIRA E LANÇAMENTO MANUAL - AREIA E BRITA COMERCIAIS</v>
      </c>
    </row>
    <row r="1525" spans="2:8">
      <c r="B1525" s="1528">
        <v>1108064</v>
      </c>
      <c r="C1525" s="1529" t="s">
        <v>13436</v>
      </c>
      <c r="D1525" s="1528" t="s">
        <v>4013</v>
      </c>
      <c r="E1525" s="1543">
        <v>824.11</v>
      </c>
      <c r="F1525" s="1546"/>
      <c r="G1525" s="1546">
        <v>1108064</v>
      </c>
      <c r="H1525" s="1546" t="str">
        <f t="shared" si="23"/>
        <v>CONCRETO COM LÁTEX SBR FCK = 30 MPA - CONFECÇÃO EM BETONEIRA E LANÇAMENTO MANUAL - AREIA E BRITA COMERCIAIS</v>
      </c>
    </row>
    <row r="1526" spans="2:8">
      <c r="B1526" s="1526">
        <v>1107888</v>
      </c>
      <c r="C1526" s="1523" t="s">
        <v>13437</v>
      </c>
      <c r="D1526" s="1526" t="s">
        <v>4013</v>
      </c>
      <c r="E1526" s="1542">
        <v>358.97</v>
      </c>
      <c r="F1526" s="1546"/>
      <c r="G1526" s="1546">
        <v>1107888</v>
      </c>
      <c r="H1526" s="1546" t="str">
        <f t="shared" si="23"/>
        <v>CONCRETO FCK = 15 MPA - CONFECÇÃO EM BETONEIRA E LANÇAMENTO MANUAL - AREIA E BRITA COMERCIAIS</v>
      </c>
    </row>
    <row r="1527" spans="2:8">
      <c r="B1527" s="1528">
        <v>1107889</v>
      </c>
      <c r="C1527" s="1529" t="s">
        <v>13438</v>
      </c>
      <c r="D1527" s="1528" t="s">
        <v>4013</v>
      </c>
      <c r="E1527" s="1543">
        <v>250.97</v>
      </c>
      <c r="F1527" s="1546"/>
      <c r="G1527" s="1546">
        <v>1107889</v>
      </c>
      <c r="H1527" s="1546" t="str">
        <f t="shared" si="23"/>
        <v>CONCRETO FCK = 15 MPA - CONFECÇÃO EM BETONEIRA E LANÇAMENTO MANUAL - AREIA EXTRAÍDA E BRITA PRODUZIDA</v>
      </c>
    </row>
    <row r="1528" spans="2:8">
      <c r="B1528" s="1526">
        <v>1107892</v>
      </c>
      <c r="C1528" s="1523" t="s">
        <v>13439</v>
      </c>
      <c r="D1528" s="1526" t="s">
        <v>4013</v>
      </c>
      <c r="E1528" s="1542">
        <v>375.59</v>
      </c>
      <c r="F1528" s="1546"/>
      <c r="G1528" s="1546">
        <v>1107892</v>
      </c>
      <c r="H1528" s="1546" t="str">
        <f t="shared" si="23"/>
        <v>CONCRETO FCK = 20 MPA - CONFECÇÃO EM BETONEIRA E LANÇAMENTO MANUAL - AREIA E BRITA COMERCIAIS</v>
      </c>
    </row>
    <row r="1529" spans="2:8">
      <c r="B1529" s="1528">
        <v>1107891</v>
      </c>
      <c r="C1529" s="1529" t="s">
        <v>13440</v>
      </c>
      <c r="D1529" s="1528" t="s">
        <v>4013</v>
      </c>
      <c r="E1529" s="1543">
        <v>268.98</v>
      </c>
      <c r="F1529" s="1546"/>
      <c r="G1529" s="1546">
        <v>1107891</v>
      </c>
      <c r="H1529" s="1546" t="str">
        <f t="shared" si="23"/>
        <v>CONCRETO FCK = 20 MPA - CONFECÇÃO EM BETONEIRA E LANÇAMENTO MANUAL - AREIA EXTRAÍDA E BRITA PRODUZIDA</v>
      </c>
    </row>
    <row r="1530" spans="2:8">
      <c r="B1530" s="1526">
        <v>1107928</v>
      </c>
      <c r="C1530" s="1523" t="s">
        <v>13441</v>
      </c>
      <c r="D1530" s="1526" t="s">
        <v>4013</v>
      </c>
      <c r="E1530" s="1542">
        <v>321.73</v>
      </c>
      <c r="F1530" s="1546"/>
      <c r="G1530" s="1546">
        <v>1107928</v>
      </c>
      <c r="H1530" s="1546" t="str">
        <f t="shared" si="23"/>
        <v>CONCRETO FCK = 20 MPA - CONFECÇÃO EM CENTRAL DOSADORA DE 30 M³/H - AREIA E BRITA COMERCIAIS</v>
      </c>
    </row>
    <row r="1531" spans="2:8">
      <c r="B1531" s="1528">
        <v>1107929</v>
      </c>
      <c r="C1531" s="1529" t="s">
        <v>13442</v>
      </c>
      <c r="D1531" s="1528" t="s">
        <v>4013</v>
      </c>
      <c r="E1531" s="1543">
        <v>214.77</v>
      </c>
      <c r="F1531" s="1546"/>
      <c r="G1531" s="1546">
        <v>1107929</v>
      </c>
      <c r="H1531" s="1546" t="str">
        <f t="shared" si="23"/>
        <v>CONCRETO FCK = 20 MPA - CONFECÇÃO EM CENTRAL DOSADORA DE 30 M³/H - AREIA EXTRAÍDA E BRITA PRODUZIDA</v>
      </c>
    </row>
    <row r="1532" spans="2:8">
      <c r="B1532" s="1526">
        <v>1106109</v>
      </c>
      <c r="C1532" s="1523" t="s">
        <v>13443</v>
      </c>
      <c r="D1532" s="1526" t="s">
        <v>4013</v>
      </c>
      <c r="E1532" s="1542">
        <v>290.61</v>
      </c>
      <c r="F1532" s="1546"/>
      <c r="G1532" s="1546">
        <v>1106109</v>
      </c>
      <c r="H1532" s="1546" t="str">
        <f t="shared" si="23"/>
        <v>CONCRETO FCK = 20 MPA - CONFECÇÃO EM CENTRAL DOSADORA DE 40 M³/H - AREIA E BRITA COMERCIAIS</v>
      </c>
    </row>
    <row r="1533" spans="2:8">
      <c r="B1533" s="1528">
        <v>1106117</v>
      </c>
      <c r="C1533" s="1529" t="s">
        <v>13444</v>
      </c>
      <c r="D1533" s="1528" t="s">
        <v>4013</v>
      </c>
      <c r="E1533" s="1543">
        <v>183.65</v>
      </c>
      <c r="F1533" s="1546"/>
      <c r="G1533" s="1546">
        <v>1106117</v>
      </c>
      <c r="H1533" s="1546" t="str">
        <f t="shared" si="23"/>
        <v>CONCRETO FCK = 20 MPA - CONFECÇÃO EM CENTRAL DOSADORA DE 40 M³/H - AREIA EXTRAÍDA E BRITA PRODUZIDA</v>
      </c>
    </row>
    <row r="1534" spans="2:8">
      <c r="B1534" s="1526">
        <v>1107896</v>
      </c>
      <c r="C1534" s="1523" t="s">
        <v>13445</v>
      </c>
      <c r="D1534" s="1526" t="s">
        <v>4013</v>
      </c>
      <c r="E1534" s="1542">
        <v>394.22</v>
      </c>
      <c r="F1534" s="1546"/>
      <c r="G1534" s="1546">
        <v>1107896</v>
      </c>
      <c r="H1534" s="1546" t="str">
        <f t="shared" si="23"/>
        <v>CONCRETO FCK = 25 MPA - CONFECÇÃO EM BETONEIRA E LANÇAMENTO MANUAL - AREIA E BRITA COMERCIAIS</v>
      </c>
    </row>
    <row r="1535" spans="2:8">
      <c r="B1535" s="1528">
        <v>1107895</v>
      </c>
      <c r="C1535" s="1529" t="s">
        <v>13446</v>
      </c>
      <c r="D1535" s="1528" t="s">
        <v>4013</v>
      </c>
      <c r="E1535" s="1543">
        <v>289.17</v>
      </c>
      <c r="F1535" s="1546"/>
      <c r="G1535" s="1546">
        <v>1107895</v>
      </c>
      <c r="H1535" s="1546" t="str">
        <f t="shared" si="23"/>
        <v>CONCRETO FCK = 25 MPA - CONFECÇÃO EM BETONEIRA E LANÇAMENTO MANUAL - AREIA EXTRAÍDA E BRITA PRODUZIDA</v>
      </c>
    </row>
    <row r="1536" spans="2:8">
      <c r="B1536" s="1526">
        <v>1119528</v>
      </c>
      <c r="C1536" s="1523" t="s">
        <v>13447</v>
      </c>
      <c r="D1536" s="1526" t="s">
        <v>4013</v>
      </c>
      <c r="E1536" s="1542">
        <v>334.19</v>
      </c>
      <c r="F1536" s="1546"/>
      <c r="G1536" s="1546">
        <v>1119528</v>
      </c>
      <c r="H1536" s="1546" t="str">
        <f t="shared" si="23"/>
        <v>CONCRETO FCK = 25 MPA - CONFECÇÃO EM CENTRAL DOSADORA DE 30 M³/H - AREIA E BRITA COMERCIAIS</v>
      </c>
    </row>
    <row r="1537" spans="2:8">
      <c r="B1537" s="1528">
        <v>1106135</v>
      </c>
      <c r="C1537" s="1529" t="s">
        <v>13448</v>
      </c>
      <c r="D1537" s="1528" t="s">
        <v>4013</v>
      </c>
      <c r="E1537" s="1543">
        <v>228.31</v>
      </c>
      <c r="F1537" s="1546"/>
      <c r="G1537" s="1546">
        <v>1106135</v>
      </c>
      <c r="H1537" s="1546" t="str">
        <f t="shared" si="23"/>
        <v>CONCRETO FCK = 25 MPA - CONFECÇÃO EM CENTRAL DOSADORA DE 30 M³/H - AREIA EXTRAÍDA E BRITA PRODUZIDA</v>
      </c>
    </row>
    <row r="1538" spans="2:8">
      <c r="B1538" s="1526">
        <v>1106136</v>
      </c>
      <c r="C1538" s="1523" t="s">
        <v>13449</v>
      </c>
      <c r="D1538" s="1526" t="s">
        <v>4013</v>
      </c>
      <c r="E1538" s="1542">
        <v>300.48</v>
      </c>
      <c r="F1538" s="1546"/>
      <c r="G1538" s="1546">
        <v>1106136</v>
      </c>
      <c r="H1538" s="1546" t="str">
        <f t="shared" si="23"/>
        <v>CONCRETO FCK = 25 MPA - CONFECÇÃO EM CENTRAL DOSADORA DE 40 M³/H - AREIA E BRITA COMERCIAIS</v>
      </c>
    </row>
    <row r="1539" spans="2:8">
      <c r="B1539" s="1528">
        <v>1106137</v>
      </c>
      <c r="C1539" s="1529" t="s">
        <v>13450</v>
      </c>
      <c r="D1539" s="1528" t="s">
        <v>4013</v>
      </c>
      <c r="E1539" s="1543">
        <v>194.59</v>
      </c>
      <c r="F1539" s="1546"/>
      <c r="G1539" s="1546">
        <v>1106137</v>
      </c>
      <c r="H1539" s="1546" t="str">
        <f t="shared" ref="H1539:H1602" si="24">UPPER(C1539)</f>
        <v>CONCRETO FCK = 25 MPA - CONFECÇÃO EM CENTRAL DOSADORA DE 40 M³/H - AREIA EXTRAÍDA E BRITA PRODUZIDA</v>
      </c>
    </row>
    <row r="1540" spans="2:8" ht="30">
      <c r="B1540" s="1526">
        <v>1116127</v>
      </c>
      <c r="C1540" s="1523" t="s">
        <v>13451</v>
      </c>
      <c r="D1540" s="1526" t="s">
        <v>4013</v>
      </c>
      <c r="E1540" s="1542">
        <v>413.42</v>
      </c>
      <c r="F1540" s="1546"/>
      <c r="G1540" s="1546">
        <v>1116127</v>
      </c>
      <c r="H1540" s="1546" t="str">
        <f t="shared" si="24"/>
        <v>CONCRETO FCK = 25 MPA PARA PRÉ-MOLDADOS (MOURÕES) - CONFECÇÃO EM BETONEIRA E LANÇAMENTO MANUAL - AREIA E BRITA COMERCIAIS</v>
      </c>
    </row>
    <row r="1541" spans="2:8" ht="30">
      <c r="B1541" s="1528">
        <v>1116126</v>
      </c>
      <c r="C1541" s="1529" t="s">
        <v>13452</v>
      </c>
      <c r="D1541" s="1528" t="s">
        <v>4013</v>
      </c>
      <c r="E1541" s="1543">
        <v>312.25</v>
      </c>
      <c r="F1541" s="1546"/>
      <c r="G1541" s="1546">
        <v>1116126</v>
      </c>
      <c r="H1541" s="1546" t="str">
        <f t="shared" si="24"/>
        <v>CONCRETO FCK = 25 MPA PARA PRÉ-MOLDADOS (MOURÕES) - CONFECÇÃO EM BETONEIRA E LANÇAMENTO MANUAL - AREIA EXTRAÍDA E BRITA PRODUZIDA</v>
      </c>
    </row>
    <row r="1542" spans="2:8">
      <c r="B1542" s="1526">
        <v>1107900</v>
      </c>
      <c r="C1542" s="1523" t="s">
        <v>13453</v>
      </c>
      <c r="D1542" s="1526" t="s">
        <v>4013</v>
      </c>
      <c r="E1542" s="1542">
        <v>414.97</v>
      </c>
      <c r="F1542" s="1546"/>
      <c r="G1542" s="1546">
        <v>1107900</v>
      </c>
      <c r="H1542" s="1546" t="str">
        <f t="shared" si="24"/>
        <v>CONCRETO FCK = 30 MPA - CONFECÇÃO EM BETONEIRA E LANÇAMENTO MANUAL - AREIA E BRITA COMERCIAIS</v>
      </c>
    </row>
    <row r="1543" spans="2:8">
      <c r="B1543" s="1528">
        <v>1107899</v>
      </c>
      <c r="C1543" s="1529" t="s">
        <v>13454</v>
      </c>
      <c r="D1543" s="1528" t="s">
        <v>4013</v>
      </c>
      <c r="E1543" s="1543">
        <v>311.67</v>
      </c>
      <c r="F1543" s="1546"/>
      <c r="G1543" s="1546">
        <v>1107899</v>
      </c>
      <c r="H1543" s="1546" t="str">
        <f t="shared" si="24"/>
        <v>CONCRETO FCK = 30 MPA - CONFECÇÃO EM BETONEIRA E LANÇAMENTO MANUAL - AREIA EXTRAÍDA E BRITA PRODUZIDA</v>
      </c>
    </row>
    <row r="1544" spans="2:8">
      <c r="B1544" s="1526">
        <v>1107890</v>
      </c>
      <c r="C1544" s="1523" t="s">
        <v>13455</v>
      </c>
      <c r="D1544" s="1526" t="s">
        <v>4013</v>
      </c>
      <c r="E1544" s="1542">
        <v>350.46</v>
      </c>
      <c r="F1544" s="1546"/>
      <c r="G1544" s="1546">
        <v>1107890</v>
      </c>
      <c r="H1544" s="1546" t="str">
        <f t="shared" si="24"/>
        <v>CONCRETO FCK = 30 MPA - CONFECÇÃO EM CENTRAL DOSADORA DE 30 M³/H - AREIA E BRITA COMERCIAIS</v>
      </c>
    </row>
    <row r="1545" spans="2:8">
      <c r="B1545" s="1528">
        <v>1106138</v>
      </c>
      <c r="C1545" s="1529" t="s">
        <v>13456</v>
      </c>
      <c r="D1545" s="1528" t="s">
        <v>4013</v>
      </c>
      <c r="E1545" s="1543">
        <v>245.98</v>
      </c>
      <c r="F1545" s="1546"/>
      <c r="G1545" s="1546">
        <v>1106138</v>
      </c>
      <c r="H1545" s="1546" t="str">
        <f t="shared" si="24"/>
        <v>CONCRETO FCK = 30 MPA - CONFECÇÃO EM CENTRAL DOSADORA DE 30 M³/H - AREIA EXTRAÍDA E BRITA PRODUZIDA</v>
      </c>
    </row>
    <row r="1546" spans="2:8">
      <c r="B1546" s="1526">
        <v>1106139</v>
      </c>
      <c r="C1546" s="1523" t="s">
        <v>13457</v>
      </c>
      <c r="D1546" s="1526" t="s">
        <v>4013</v>
      </c>
      <c r="E1546" s="1542">
        <v>313.41000000000003</v>
      </c>
      <c r="F1546" s="1546"/>
      <c r="G1546" s="1546">
        <v>1106139</v>
      </c>
      <c r="H1546" s="1546" t="str">
        <f t="shared" si="24"/>
        <v>CONCRETO FCK = 30 MPA - CONFECÇÃO EM CENTRAL DOSADORA DE 40 M³/H - AREIA E BRITA COMERCIAIS</v>
      </c>
    </row>
    <row r="1547" spans="2:8">
      <c r="B1547" s="1528">
        <v>1106140</v>
      </c>
      <c r="C1547" s="1529" t="s">
        <v>13458</v>
      </c>
      <c r="D1547" s="1528" t="s">
        <v>4013</v>
      </c>
      <c r="E1547" s="1543">
        <v>208.93</v>
      </c>
      <c r="F1547" s="1546"/>
      <c r="G1547" s="1546">
        <v>1106140</v>
      </c>
      <c r="H1547" s="1546" t="str">
        <f t="shared" si="24"/>
        <v>CONCRETO FCK = 30 MPA - CONFECÇÃO EM CENTRAL DOSADORA DE 40 M³/H - AREIA EXTRAÍDA E BRITA PRODUZIDA</v>
      </c>
    </row>
    <row r="1548" spans="2:8">
      <c r="B1548" s="1526">
        <v>1107904</v>
      </c>
      <c r="C1548" s="1523" t="s">
        <v>13459</v>
      </c>
      <c r="D1548" s="1526" t="s">
        <v>4013</v>
      </c>
      <c r="E1548" s="1542">
        <v>438.21</v>
      </c>
      <c r="F1548" s="1546"/>
      <c r="G1548" s="1546">
        <v>1107904</v>
      </c>
      <c r="H1548" s="1546" t="str">
        <f t="shared" si="24"/>
        <v>CONCRETO FCK = 35 MPA - CONFECÇÃO EM BETONEIRA E LANÇAMENTO MANUAL - AREIA E BRITA COMERCIAIS</v>
      </c>
    </row>
    <row r="1549" spans="2:8">
      <c r="B1549" s="1528">
        <v>1107903</v>
      </c>
      <c r="C1549" s="1529" t="s">
        <v>13460</v>
      </c>
      <c r="D1549" s="1528" t="s">
        <v>4013</v>
      </c>
      <c r="E1549" s="1543">
        <v>336.85</v>
      </c>
      <c r="F1549" s="1546"/>
      <c r="G1549" s="1546">
        <v>1107903</v>
      </c>
      <c r="H1549" s="1546" t="str">
        <f t="shared" si="24"/>
        <v>CONCRETO FCK = 35 MPA - CONFECÇÃO EM BETONEIRA E LANÇAMENTO MANUAL - AREIA EXTRAÍDA E BRITA PRODUZIDA</v>
      </c>
    </row>
    <row r="1550" spans="2:8">
      <c r="B1550" s="1526">
        <v>1107908</v>
      </c>
      <c r="C1550" s="1523" t="s">
        <v>13461</v>
      </c>
      <c r="D1550" s="1526" t="s">
        <v>4013</v>
      </c>
      <c r="E1550" s="1542">
        <v>464.1</v>
      </c>
      <c r="F1550" s="1546"/>
      <c r="G1550" s="1546">
        <v>1107908</v>
      </c>
      <c r="H1550" s="1546" t="str">
        <f t="shared" si="24"/>
        <v>CONCRETO FCK = 40 MPA - CONFECÇÃO EM BETONEIRA E LANÇAMENTO MANUAL - AREIA E BRITA COMERCIAIS</v>
      </c>
    </row>
    <row r="1551" spans="2:8">
      <c r="B1551" s="1528">
        <v>1107907</v>
      </c>
      <c r="C1551" s="1529" t="s">
        <v>13462</v>
      </c>
      <c r="D1551" s="1528" t="s">
        <v>4013</v>
      </c>
      <c r="E1551" s="1543">
        <v>364.92</v>
      </c>
      <c r="F1551" s="1546"/>
      <c r="G1551" s="1546">
        <v>1107907</v>
      </c>
      <c r="H1551" s="1546" t="str">
        <f t="shared" si="24"/>
        <v>CONCRETO FCK = 40 MPA - CONFECÇÃO EM BETONEIRA E LANÇAMENTO MANUAL - AREIA EXTRAÍDA E BRITA PRODUZIDA</v>
      </c>
    </row>
    <row r="1552" spans="2:8">
      <c r="B1552" s="1526">
        <v>1107871</v>
      </c>
      <c r="C1552" s="1523" t="s">
        <v>13463</v>
      </c>
      <c r="D1552" s="1526" t="s">
        <v>4013</v>
      </c>
      <c r="E1552" s="1542">
        <v>380.69</v>
      </c>
      <c r="F1552" s="1546"/>
      <c r="G1552" s="1546">
        <v>1107871</v>
      </c>
      <c r="H1552" s="1546" t="str">
        <f t="shared" si="24"/>
        <v>CONCRETO FCTM,K = 4,5 MPA - CONFECÇÃO EM CENTRAL DOSADORA DE 30 M³/H - AREIA E BRITA COMERCIAIS</v>
      </c>
    </row>
    <row r="1553" spans="2:8">
      <c r="B1553" s="1528">
        <v>1107870</v>
      </c>
      <c r="C1553" s="1529" t="s">
        <v>13464</v>
      </c>
      <c r="D1553" s="1528" t="s">
        <v>4013</v>
      </c>
      <c r="E1553" s="1543">
        <v>277.26</v>
      </c>
      <c r="F1553" s="1546"/>
      <c r="G1553" s="1546">
        <v>1107870</v>
      </c>
      <c r="H1553" s="1546" t="str">
        <f t="shared" si="24"/>
        <v>CONCRETO FCTM,K = 4,5 MPA - CONFECÇÃO EM CENTRAL DOSADORA DE 30 M³/H - AREIA EXTRAÍDA E BRITA PRODUZIDA</v>
      </c>
    </row>
    <row r="1554" spans="2:8">
      <c r="B1554" s="1526">
        <v>1106057</v>
      </c>
      <c r="C1554" s="1523" t="s">
        <v>13465</v>
      </c>
      <c r="D1554" s="1526" t="s">
        <v>4013</v>
      </c>
      <c r="E1554" s="1542">
        <v>362.87</v>
      </c>
      <c r="F1554" s="1546"/>
      <c r="G1554" s="1546">
        <v>1106057</v>
      </c>
      <c r="H1554" s="1546" t="str">
        <f t="shared" si="24"/>
        <v>CONCRETO MAGRO - CONFECÇÃO EM BETONEIRA E LANÇAMENTO MANUAL - AREIA E BRITA COMERCIAIS</v>
      </c>
    </row>
    <row r="1555" spans="2:8">
      <c r="B1555" s="1528">
        <v>1106058</v>
      </c>
      <c r="C1555" s="1529" t="s">
        <v>13466</v>
      </c>
      <c r="D1555" s="1528" t="s">
        <v>4013</v>
      </c>
      <c r="E1555" s="1543">
        <v>261.58999999999997</v>
      </c>
      <c r="F1555" s="1546"/>
      <c r="G1555" s="1546">
        <v>1106058</v>
      </c>
      <c r="H1555" s="1546" t="str">
        <f t="shared" si="24"/>
        <v>CONCRETO MAGRO - CONFECÇÃO EM BETONEIRA E LANÇAMENTO MANUAL - AREIA EXTRAÍDA E BRITA PRODUZIDA</v>
      </c>
    </row>
    <row r="1556" spans="2:8">
      <c r="B1556" s="1526">
        <v>1106380</v>
      </c>
      <c r="C1556" s="1523" t="s">
        <v>13467</v>
      </c>
      <c r="D1556" s="1526" t="s">
        <v>4013</v>
      </c>
      <c r="E1556" s="1542">
        <v>358.95</v>
      </c>
      <c r="F1556" s="1546"/>
      <c r="G1556" s="1546">
        <v>1106380</v>
      </c>
      <c r="H1556" s="1546" t="str">
        <f t="shared" si="24"/>
        <v>CONCRETO PARA BOMBEAMENTO FCK = 25 MPA - CONFECÇÃO EM CENTRAL DOSADORA DE 30 M³/H - AREIA E BRITA COMERCIAIS</v>
      </c>
    </row>
    <row r="1557" spans="2:8" ht="30">
      <c r="B1557" s="1528">
        <v>1106378</v>
      </c>
      <c r="C1557" s="1529" t="s">
        <v>13468</v>
      </c>
      <c r="D1557" s="1528" t="s">
        <v>4013</v>
      </c>
      <c r="E1557" s="1543">
        <v>256.81</v>
      </c>
      <c r="F1557" s="1546"/>
      <c r="G1557" s="1546">
        <v>1106378</v>
      </c>
      <c r="H1557" s="1546" t="str">
        <f t="shared" si="24"/>
        <v>CONCRETO PARA BOMBEAMENTO FCK = 25 MPA - CONFECÇÃO EM CENTRAL DOSADORA DE 30 M³/H - AREIA EXTRAÍDA E BRITA PRODUZIDA</v>
      </c>
    </row>
    <row r="1558" spans="2:8">
      <c r="B1558" s="1526">
        <v>1116263</v>
      </c>
      <c r="C1558" s="1523" t="s">
        <v>13469</v>
      </c>
      <c r="D1558" s="1526" t="s">
        <v>4013</v>
      </c>
      <c r="E1558" s="1542">
        <v>319.75</v>
      </c>
      <c r="F1558" s="1546"/>
      <c r="G1558" s="1546">
        <v>1116263</v>
      </c>
      <c r="H1558" s="1546" t="str">
        <f t="shared" si="24"/>
        <v>CONCRETO PARA BOMBEAMENTO FCK = 25 MPA - CONFECÇÃO EM CENTRAL DOSADORA DE 40 M³/H - AREIA E BRITA COMERCIAIS</v>
      </c>
    </row>
    <row r="1559" spans="2:8" ht="30">
      <c r="B1559" s="1528">
        <v>1116267</v>
      </c>
      <c r="C1559" s="1529" t="s">
        <v>13470</v>
      </c>
      <c r="D1559" s="1528" t="s">
        <v>4013</v>
      </c>
      <c r="E1559" s="1543">
        <v>217.61</v>
      </c>
      <c r="F1559" s="1546"/>
      <c r="G1559" s="1546">
        <v>1116267</v>
      </c>
      <c r="H1559" s="1546" t="str">
        <f t="shared" si="24"/>
        <v>CONCRETO PARA BOMBEAMENTO FCK = 25 MPA - CONFECÇÃO EM CENTRAL DOSADORA DE 40 M³/H - AREIA EXTRAÍDA E BRITA PRODUZIDA</v>
      </c>
    </row>
    <row r="1560" spans="2:8">
      <c r="B1560" s="1526">
        <v>1106280</v>
      </c>
      <c r="C1560" s="1523" t="s">
        <v>13471</v>
      </c>
      <c r="D1560" s="1526" t="s">
        <v>4013</v>
      </c>
      <c r="E1560" s="1542">
        <v>378.08</v>
      </c>
      <c r="F1560" s="1546"/>
      <c r="G1560" s="1546">
        <v>1106280</v>
      </c>
      <c r="H1560" s="1546" t="str">
        <f t="shared" si="24"/>
        <v>CONCRETO PARA BOMBEAMENTO FCK = 30 MPA - CONFECÇÃO EM CENTRAL DOSADORA DE 30 M³/H - AREIA E BRITA COMERCIAIS</v>
      </c>
    </row>
    <row r="1561" spans="2:8" ht="30">
      <c r="B1561" s="1528">
        <v>1106289</v>
      </c>
      <c r="C1561" s="1529" t="s">
        <v>13472</v>
      </c>
      <c r="D1561" s="1528" t="s">
        <v>4013</v>
      </c>
      <c r="E1561" s="1543">
        <v>277.57</v>
      </c>
      <c r="F1561" s="1546"/>
      <c r="G1561" s="1546">
        <v>1106289</v>
      </c>
      <c r="H1561" s="1546" t="str">
        <f t="shared" si="24"/>
        <v>CONCRETO PARA BOMBEAMENTO FCK = 30 MPA - CONFECÇÃO EM CENTRAL DOSADORA DE 30 M³/H - AREIA EXTRAÍDA E BRITA PRODUZIDA</v>
      </c>
    </row>
    <row r="1562" spans="2:8">
      <c r="B1562" s="1526">
        <v>1116264</v>
      </c>
      <c r="C1562" s="1523" t="s">
        <v>13473</v>
      </c>
      <c r="D1562" s="1526" t="s">
        <v>4013</v>
      </c>
      <c r="E1562" s="1542">
        <v>334.99</v>
      </c>
      <c r="F1562" s="1546"/>
      <c r="G1562" s="1546">
        <v>1116264</v>
      </c>
      <c r="H1562" s="1546" t="str">
        <f t="shared" si="24"/>
        <v>CONCRETO PARA BOMBEAMENTO FCK = 30 MPA - CONFECÇÃO EM CENTRAL DOSADORA DE 40 M³/H - AREIA E BRITA COMERCIAIS</v>
      </c>
    </row>
    <row r="1563" spans="2:8" ht="30">
      <c r="B1563" s="1528">
        <v>1116268</v>
      </c>
      <c r="C1563" s="1529" t="s">
        <v>13474</v>
      </c>
      <c r="D1563" s="1528" t="s">
        <v>4013</v>
      </c>
      <c r="E1563" s="1543">
        <v>234.48</v>
      </c>
      <c r="F1563" s="1546"/>
      <c r="G1563" s="1546">
        <v>1116268</v>
      </c>
      <c r="H1563" s="1546" t="str">
        <f t="shared" si="24"/>
        <v>CONCRETO PARA BOMBEAMENTO FCK = 30 MPA - CONFECÇÃO EM CENTRAL DOSADORA DE 40 M³/H - AREIA EXTRAÍDA E BRITA PRODUZIDA</v>
      </c>
    </row>
    <row r="1564" spans="2:8">
      <c r="B1564" s="1526">
        <v>1106281</v>
      </c>
      <c r="C1564" s="1523" t="s">
        <v>13475</v>
      </c>
      <c r="D1564" s="1526" t="s">
        <v>4013</v>
      </c>
      <c r="E1564" s="1542">
        <v>402.71</v>
      </c>
      <c r="F1564" s="1546"/>
      <c r="G1564" s="1546">
        <v>1106281</v>
      </c>
      <c r="H1564" s="1546" t="str">
        <f t="shared" si="24"/>
        <v>CONCRETO PARA BOMBEAMENTO FCK = 35 MPA - CONFECÇÃO EM CENTRAL DOSADORA DE 30 M³/H - AREIA E BRITA COMERCIAIS</v>
      </c>
    </row>
    <row r="1565" spans="2:8" ht="30">
      <c r="B1565" s="1528">
        <v>1106382</v>
      </c>
      <c r="C1565" s="1529" t="s">
        <v>13476</v>
      </c>
      <c r="D1565" s="1528" t="s">
        <v>4013</v>
      </c>
      <c r="E1565" s="1543">
        <v>304.31</v>
      </c>
      <c r="F1565" s="1546"/>
      <c r="G1565" s="1546">
        <v>1106382</v>
      </c>
      <c r="H1565" s="1546" t="str">
        <f t="shared" si="24"/>
        <v>CONCRETO PARA BOMBEAMENTO FCK = 35 MPA - CONFECÇÃO EM CENTRAL DOSADORA DE 30 M³/H - AREIA EXTRAÍDA E BRITA PRODUZIDA</v>
      </c>
    </row>
    <row r="1566" spans="2:8">
      <c r="B1566" s="1526">
        <v>1116265</v>
      </c>
      <c r="C1566" s="1523" t="s">
        <v>13477</v>
      </c>
      <c r="D1566" s="1526" t="s">
        <v>4013</v>
      </c>
      <c r="E1566" s="1542">
        <v>354.56</v>
      </c>
      <c r="F1566" s="1546"/>
      <c r="G1566" s="1546">
        <v>1116265</v>
      </c>
      <c r="H1566" s="1546" t="str">
        <f t="shared" si="24"/>
        <v>CONCRETO PARA BOMBEAMENTO FCK = 35 MPA - CONFECÇÃO EM CENTRAL DOSADORA DE 40 M³/H - AREIA E BRITA COMERCIAIS</v>
      </c>
    </row>
    <row r="1567" spans="2:8" ht="30">
      <c r="B1567" s="1528">
        <v>1116269</v>
      </c>
      <c r="C1567" s="1529" t="s">
        <v>13478</v>
      </c>
      <c r="D1567" s="1528" t="s">
        <v>4013</v>
      </c>
      <c r="E1567" s="1543">
        <v>256.16000000000003</v>
      </c>
      <c r="F1567" s="1546"/>
      <c r="G1567" s="1546">
        <v>1116269</v>
      </c>
      <c r="H1567" s="1546" t="str">
        <f t="shared" si="24"/>
        <v>CONCRETO PARA BOMBEAMENTO FCK = 35 MPA - CONFECÇÃO EM CENTRAL DOSADORA DE 40 M³/H - AREIA EXTRAÍDA E BRITA PRODUZIDA</v>
      </c>
    </row>
    <row r="1568" spans="2:8">
      <c r="B1568" s="1526">
        <v>1106282</v>
      </c>
      <c r="C1568" s="1523" t="s">
        <v>13479</v>
      </c>
      <c r="D1568" s="1526" t="s">
        <v>4013</v>
      </c>
      <c r="E1568" s="1542">
        <v>430.2</v>
      </c>
      <c r="F1568" s="1546"/>
      <c r="G1568" s="1546">
        <v>1106282</v>
      </c>
      <c r="H1568" s="1546" t="str">
        <f t="shared" si="24"/>
        <v>CONCRETO PARA BOMBEAMENTO FCK = 40 MPA - CONFECÇÃO EM CENTRAL DOSADORA DE 30 M³/H - AREIA E BRITA COMERCIAIS</v>
      </c>
    </row>
    <row r="1569" spans="2:8" ht="30">
      <c r="B1569" s="1528">
        <v>1106384</v>
      </c>
      <c r="C1569" s="1529" t="s">
        <v>13480</v>
      </c>
      <c r="D1569" s="1528" t="s">
        <v>4013</v>
      </c>
      <c r="E1569" s="1543">
        <v>334.16</v>
      </c>
      <c r="F1569" s="1546"/>
      <c r="G1569" s="1546">
        <v>1106384</v>
      </c>
      <c r="H1569" s="1546" t="str">
        <f t="shared" si="24"/>
        <v>CONCRETO PARA BOMBEAMENTO FCK = 40 MPA - CONFECÇÃO EM CENTRAL DOSADORA DE 30 M³/H - AREIA EXTRAÍDA E BRITA PRODUZIDA</v>
      </c>
    </row>
    <row r="1570" spans="2:8">
      <c r="B1570" s="1526">
        <v>1116266</v>
      </c>
      <c r="C1570" s="1523" t="s">
        <v>13481</v>
      </c>
      <c r="D1570" s="1526" t="s">
        <v>4013</v>
      </c>
      <c r="E1570" s="1542">
        <v>376.44</v>
      </c>
      <c r="F1570" s="1546"/>
      <c r="G1570" s="1546">
        <v>1116266</v>
      </c>
      <c r="H1570" s="1546" t="str">
        <f t="shared" si="24"/>
        <v>CONCRETO PARA BOMBEAMENTO FCK = 40 MPA - CONFECÇÃO EM CENTRAL DOSADORA DE 40 M³/H - AREIA E BRITA COMERCIAIS</v>
      </c>
    </row>
    <row r="1571" spans="2:8" ht="30">
      <c r="B1571" s="1528">
        <v>1116270</v>
      </c>
      <c r="C1571" s="1529" t="s">
        <v>13482</v>
      </c>
      <c r="D1571" s="1528" t="s">
        <v>4013</v>
      </c>
      <c r="E1571" s="1543">
        <v>280.39</v>
      </c>
      <c r="F1571" s="1546"/>
      <c r="G1571" s="1546">
        <v>1116270</v>
      </c>
      <c r="H1571" s="1546" t="str">
        <f t="shared" si="24"/>
        <v>CONCRETO PARA BOMBEAMENTO FCK = 40 MPA - CONFECÇÃO EM CENTRAL DOSADORA DE 40 M³/H - AREIA EXTRAÍDA E BRITA PRODUZIDA</v>
      </c>
    </row>
    <row r="1572" spans="2:8" ht="30">
      <c r="B1572" s="1526">
        <v>1107868</v>
      </c>
      <c r="C1572" s="1523" t="s">
        <v>13483</v>
      </c>
      <c r="D1572" s="1526" t="s">
        <v>4013</v>
      </c>
      <c r="E1572" s="1542">
        <v>280.36</v>
      </c>
      <c r="F1572" s="1546"/>
      <c r="G1572" s="1546">
        <v>1107868</v>
      </c>
      <c r="H1572" s="1546" t="str">
        <f t="shared" si="24"/>
        <v>CONCRETO PARA SUB-BASE ADENSADO POR VIBRAÇÃO FCK = 7,5 MPA - CONFECÇÃO EM CENTRAL DOSADORA DE 30 M³/H - AREIA E BRITA COMERCIAIS</v>
      </c>
    </row>
    <row r="1573" spans="2:8" ht="30">
      <c r="B1573" s="1528">
        <v>1107869</v>
      </c>
      <c r="C1573" s="1529" t="s">
        <v>13484</v>
      </c>
      <c r="D1573" s="1528" t="s">
        <v>4013</v>
      </c>
      <c r="E1573" s="1543">
        <v>169.83</v>
      </c>
      <c r="F1573" s="1546"/>
      <c r="G1573" s="1546">
        <v>1107869</v>
      </c>
      <c r="H1573" s="1546" t="str">
        <f t="shared" si="24"/>
        <v>CONCRETO PARA SUB-BASE ADENSADO POR VIBRAÇÃO FCK = 7,5 MPA - CONFECÇÃO EM CENTRAL DOSADORA DE 30 M³/H - AREIA EXTRAÍDA E BRITA PRODUZIDA</v>
      </c>
    </row>
    <row r="1574" spans="2:8" ht="30">
      <c r="B1574" s="1526">
        <v>1103853</v>
      </c>
      <c r="C1574" s="1523" t="s">
        <v>19282</v>
      </c>
      <c r="D1574" s="1526" t="s">
        <v>4013</v>
      </c>
      <c r="E1574" s="1542">
        <v>387.14</v>
      </c>
      <c r="F1574" s="1546"/>
      <c r="G1574" s="1546">
        <v>1103853</v>
      </c>
      <c r="H1574" s="1546" t="str">
        <f t="shared" si="24"/>
        <v>CONCRETO POROSO PARA TUBOS DE DRENAGEM FCK = 25 MPA - CONFECÇÃO EM BETONEIRA E LANÇAMENTO MANUAL - AREIA E BRITA COMERCIAIS</v>
      </c>
    </row>
    <row r="1575" spans="2:8" ht="30">
      <c r="B1575" s="1528">
        <v>1103852</v>
      </c>
      <c r="C1575" s="1529" t="s">
        <v>19283</v>
      </c>
      <c r="D1575" s="1528" t="s">
        <v>4013</v>
      </c>
      <c r="E1575" s="1543">
        <v>298.97000000000003</v>
      </c>
      <c r="F1575" s="1546"/>
      <c r="G1575" s="1546">
        <v>1103852</v>
      </c>
      <c r="H1575" s="1546" t="str">
        <f t="shared" si="24"/>
        <v>CONCRETO POROSO PARA TUBOS DE DRENAGEM FCK = 25 MPA - CONFECÇÃO EM BETONEIRA E LANÇAMENTO MANUAL - AREIA EXTRAÍDA E BRITA PRODUZIDA</v>
      </c>
    </row>
    <row r="1576" spans="2:8">
      <c r="B1576" s="1526">
        <v>1106284</v>
      </c>
      <c r="C1576" s="1523" t="s">
        <v>13485</v>
      </c>
      <c r="D1576" s="1526" t="s">
        <v>4013</v>
      </c>
      <c r="E1576" s="1542">
        <v>383.01</v>
      </c>
      <c r="F1576" s="1546"/>
      <c r="G1576" s="1546">
        <v>1106284</v>
      </c>
      <c r="H1576" s="1546" t="str">
        <f t="shared" si="24"/>
        <v>CONCRETO SUBMERSO FCK = 20 MPA - CONFECÇÃO EM CENTRAL DOSADORA DE 30 M³/H - AREIA E BRITA COMERCIAIS</v>
      </c>
    </row>
    <row r="1577" spans="2:8">
      <c r="B1577" s="1528">
        <v>1108116</v>
      </c>
      <c r="C1577" s="1529" t="s">
        <v>13486</v>
      </c>
      <c r="D1577" s="1528" t="s">
        <v>4013</v>
      </c>
      <c r="E1577" s="1543">
        <v>386.55</v>
      </c>
      <c r="F1577" s="1546"/>
      <c r="G1577" s="1546">
        <v>1108116</v>
      </c>
      <c r="H1577" s="1546" t="str">
        <f t="shared" si="24"/>
        <v>CONCRETO SUBMERSO FCK = 25 MPA - CONFECÇÃO EM CENTRAL DOSADORA DE 30 M³/H - AREIA E BRITA COMERCIAIS</v>
      </c>
    </row>
    <row r="1578" spans="2:8">
      <c r="B1578" s="1526">
        <v>1108118</v>
      </c>
      <c r="C1578" s="1523" t="s">
        <v>13487</v>
      </c>
      <c r="D1578" s="1526" t="s">
        <v>4013</v>
      </c>
      <c r="E1578" s="1542">
        <v>404.5</v>
      </c>
      <c r="F1578" s="1546"/>
      <c r="G1578" s="1546">
        <v>1108118</v>
      </c>
      <c r="H1578" s="1546" t="str">
        <f t="shared" si="24"/>
        <v>CONCRETO SUBMERSO FCK = 30 MPA - CONFECÇÃO EM CENTRAL DOSADORA DE 30 M³/H - AREIA E BRITA COMERCIAIS</v>
      </c>
    </row>
    <row r="1579" spans="2:8">
      <c r="B1579" s="1528">
        <v>1106158</v>
      </c>
      <c r="C1579" s="1529" t="s">
        <v>13488</v>
      </c>
      <c r="D1579" s="1528" t="s">
        <v>4013</v>
      </c>
      <c r="E1579" s="1543">
        <v>432.01</v>
      </c>
      <c r="F1579" s="1546"/>
      <c r="G1579" s="1546">
        <v>1106158</v>
      </c>
      <c r="H1579" s="1546" t="str">
        <f t="shared" si="24"/>
        <v>CONCRETO SUBMERSO FCK = 35 MPA - CONFECÇÃO EM CENTRAL DOSADORA DE 30 M³/H - AREIA E BRITA COMERCIAIS</v>
      </c>
    </row>
    <row r="1580" spans="2:8">
      <c r="B1580" s="1526">
        <v>1108120</v>
      </c>
      <c r="C1580" s="1523" t="s">
        <v>13489</v>
      </c>
      <c r="D1580" s="1526" t="s">
        <v>4013</v>
      </c>
      <c r="E1580" s="1542">
        <v>462.75</v>
      </c>
      <c r="F1580" s="1546"/>
      <c r="G1580" s="1546">
        <v>1108120</v>
      </c>
      <c r="H1580" s="1546" t="str">
        <f t="shared" si="24"/>
        <v>CONCRETO SUBMERSO FCK = 40 MPA - CONFECÇÃO EM CENTRAL DOSADORA DE 30 M³/H - AREIA E BRITA COMERCIAIS</v>
      </c>
    </row>
    <row r="1581" spans="2:8" ht="30">
      <c r="B1581" s="1528">
        <v>1106050</v>
      </c>
      <c r="C1581" s="1529" t="s">
        <v>13490</v>
      </c>
      <c r="D1581" s="1528" t="s">
        <v>4013</v>
      </c>
      <c r="E1581" s="1543">
        <v>37.89</v>
      </c>
      <c r="F1581" s="1546"/>
      <c r="G1581" s="1546">
        <v>1106050</v>
      </c>
      <c r="H1581" s="1546" t="str">
        <f t="shared" si="24"/>
        <v>LANÇAMENTO LIVRE DE CONCRETO USINADO POR MEIO DE CAMINHÃO BETONEIRA - CONFECÇÃO EM CENTRAL DOSADORA DE 30 M³/H</v>
      </c>
    </row>
    <row r="1582" spans="2:8" ht="30">
      <c r="B1582" s="1526">
        <v>1106051</v>
      </c>
      <c r="C1582" s="1523" t="s">
        <v>13491</v>
      </c>
      <c r="D1582" s="1526" t="s">
        <v>4013</v>
      </c>
      <c r="E1582" s="1542">
        <v>31.73</v>
      </c>
      <c r="F1582" s="1546"/>
      <c r="G1582" s="1546">
        <v>1106051</v>
      </c>
      <c r="H1582" s="1546" t="str">
        <f t="shared" si="24"/>
        <v>LANÇAMENTO LIVRE DE CONCRETO USINADO POR MEIO DE CAMINHÃO BETONEIRA - CONFECÇÃO EM CENTRAL DOSADORA DE 40 M³/H</v>
      </c>
    </row>
    <row r="1583" spans="2:8">
      <c r="B1583" s="1528">
        <v>1106061</v>
      </c>
      <c r="C1583" s="1529" t="s">
        <v>13492</v>
      </c>
      <c r="D1583" s="1528" t="s">
        <v>4013</v>
      </c>
      <c r="E1583" s="1543">
        <v>43.78</v>
      </c>
      <c r="F1583" s="1546"/>
      <c r="G1583" s="1546">
        <v>1106061</v>
      </c>
      <c r="H1583" s="1546" t="str">
        <f t="shared" si="24"/>
        <v>LANÇAMENTO MANUAL DE CONCRETO USINADO - CONFECÇÃO EM CENTRAL DOSADORA DE 30 M³/H</v>
      </c>
    </row>
    <row r="1584" spans="2:8">
      <c r="B1584" s="1526">
        <v>1106087</v>
      </c>
      <c r="C1584" s="1523" t="s">
        <v>13493</v>
      </c>
      <c r="D1584" s="1526" t="s">
        <v>4013</v>
      </c>
      <c r="E1584" s="1542">
        <v>37.799999999999997</v>
      </c>
      <c r="F1584" s="1546"/>
      <c r="G1584" s="1546">
        <v>1106087</v>
      </c>
      <c r="H1584" s="1546" t="str">
        <f t="shared" si="24"/>
        <v>LANÇAMENTO MANUAL DE CONCRETO USINADO - CONFECÇÃO EM CENTRAL DOSADORA DE 40 M³/H</v>
      </c>
    </row>
    <row r="1585" spans="2:8" ht="30">
      <c r="B1585" s="1528">
        <v>1107860</v>
      </c>
      <c r="C1585" s="1529" t="s">
        <v>13494</v>
      </c>
      <c r="D1585" s="1528" t="s">
        <v>4013</v>
      </c>
      <c r="E1585" s="1543">
        <v>45.23</v>
      </c>
      <c r="F1585" s="1546"/>
      <c r="G1585" s="1546">
        <v>1107860</v>
      </c>
      <c r="H1585" s="1546" t="str">
        <f t="shared" si="24"/>
        <v>LANÇAMENTO MECÂNICO DE CONCRETO COM BOMBA LANÇA SOBRE CHASSI COM CAPACIDADE DE 50 M³/H - CONFECÇÃO EM CENTRAL DOSADORA DE 40 M³/H</v>
      </c>
    </row>
    <row r="1586" spans="2:8" ht="30">
      <c r="B1586" s="1526">
        <v>1106088</v>
      </c>
      <c r="C1586" s="1523" t="s">
        <v>13495</v>
      </c>
      <c r="D1586" s="1526" t="s">
        <v>4013</v>
      </c>
      <c r="E1586" s="1542">
        <v>47</v>
      </c>
      <c r="F1586" s="1546"/>
      <c r="G1586" s="1546">
        <v>1106088</v>
      </c>
      <c r="H1586" s="1546" t="str">
        <f t="shared" si="24"/>
        <v>LANÇAMENTO MECÂNICO DE CONCRETO COM BOMBA REBOCÁVEL COM CAPACIDADE DE 30 M³/H - CONFECÇÃO EM CENTRAL DOSADORA DE 30 M³/H</v>
      </c>
    </row>
    <row r="1587" spans="2:8" ht="30">
      <c r="B1587" s="1528">
        <v>1106128</v>
      </c>
      <c r="C1587" s="1529" t="s">
        <v>13496</v>
      </c>
      <c r="D1587" s="1528" t="s">
        <v>4013</v>
      </c>
      <c r="E1587" s="1543">
        <v>38.99</v>
      </c>
      <c r="F1587" s="1546"/>
      <c r="G1587" s="1546">
        <v>1106128</v>
      </c>
      <c r="H1587" s="1546" t="str">
        <f t="shared" si="24"/>
        <v>LANÇAMENTO MECÂNICO DE CONCRETO COM BOMBA REBOCÁVEL COM CAPACIDADE DE 41 M³/H - CONFECÇÃO EM CENTRAL DOSADORA DE 40 M³/H</v>
      </c>
    </row>
    <row r="1588" spans="2:8">
      <c r="B1588" s="1526">
        <v>1108056</v>
      </c>
      <c r="C1588" s="1523" t="s">
        <v>22880</v>
      </c>
      <c r="D1588" s="1526" t="s">
        <v>4013</v>
      </c>
      <c r="E1588" s="1552">
        <v>2396.92</v>
      </c>
      <c r="F1588" s="1546"/>
      <c r="G1588" s="1546">
        <v>1108056</v>
      </c>
      <c r="H1588" s="1546" t="str">
        <f t="shared" si="24"/>
        <v>MICROCONCRETO AUTOADENSÁVEL PARA REPAROS E GRAUTEAMENTO - CONFECÇÃO EM MISTURADOR E LANÇAMENTO MANUAL</v>
      </c>
    </row>
    <row r="1589" spans="2:8">
      <c r="B1589" s="1528">
        <v>1108059</v>
      </c>
      <c r="C1589" s="1529" t="s">
        <v>22881</v>
      </c>
      <c r="D1589" s="1528" t="s">
        <v>4013</v>
      </c>
      <c r="E1589" s="1551">
        <v>2732.21</v>
      </c>
      <c r="F1589" s="1546"/>
      <c r="G1589" s="1546">
        <v>1108059</v>
      </c>
      <c r="H1589" s="1546" t="str">
        <f t="shared" si="24"/>
        <v>MICROCONCRETO PARA REPAROS E GRAUTEAMENTO - CONFECÇÃO EM MISTURADOR E LANÇAMENTO MANUAL</v>
      </c>
    </row>
    <row r="1590" spans="2:8">
      <c r="B1590" s="1526">
        <v>1207700</v>
      </c>
      <c r="C1590" s="1523" t="s">
        <v>13497</v>
      </c>
      <c r="D1590" s="1526" t="s">
        <v>4013</v>
      </c>
      <c r="E1590" s="1542">
        <v>465.17</v>
      </c>
      <c r="F1590" s="1546"/>
      <c r="G1590" s="1546">
        <v>1207700</v>
      </c>
      <c r="H1590" s="1546" t="str">
        <f t="shared" si="24"/>
        <v>CONCRETO FCK = 20 MPA PARA PROJEÇÃO VIA SECA - CONFECÇÃO EM BETONEIRA - AREIA E BRITA COMERCIAIS</v>
      </c>
    </row>
    <row r="1591" spans="2:8">
      <c r="B1591" s="1528">
        <v>1207701</v>
      </c>
      <c r="C1591" s="1529" t="s">
        <v>13498</v>
      </c>
      <c r="D1591" s="1528" t="s">
        <v>4013</v>
      </c>
      <c r="E1591" s="1543">
        <v>494.59</v>
      </c>
      <c r="F1591" s="1546"/>
      <c r="G1591" s="1546">
        <v>1207701</v>
      </c>
      <c r="H1591" s="1546" t="str">
        <f t="shared" si="24"/>
        <v>CONCRETO FCK = 25 MPA PARA PROJEÇÃO VIA SECA - CONFECÇÃO EM BETONEIRA - AREIA E BRITA COMERCIAIS</v>
      </c>
    </row>
    <row r="1592" spans="2:8">
      <c r="B1592" s="1526">
        <v>1207702</v>
      </c>
      <c r="C1592" s="1523" t="s">
        <v>13499</v>
      </c>
      <c r="D1592" s="1526" t="s">
        <v>4013</v>
      </c>
      <c r="E1592" s="1542">
        <v>527.51</v>
      </c>
      <c r="F1592" s="1546"/>
      <c r="G1592" s="1546">
        <v>1207702</v>
      </c>
      <c r="H1592" s="1546" t="str">
        <f t="shared" si="24"/>
        <v>CONCRETO FCK = 30 MPA PARA PROJEÇÃO VIA SECA - CONFECÇÃO EM BETONEIRA - AREIA E BRITA COMERCIAIS</v>
      </c>
    </row>
    <row r="1593" spans="2:8" ht="30">
      <c r="B1593" s="1528">
        <v>1207708</v>
      </c>
      <c r="C1593" s="1529" t="s">
        <v>13500</v>
      </c>
      <c r="D1593" s="1528" t="s">
        <v>4013</v>
      </c>
      <c r="E1593" s="1543">
        <v>474.38</v>
      </c>
      <c r="F1593" s="1546"/>
      <c r="G1593" s="1546">
        <v>1207708</v>
      </c>
      <c r="H1593" s="1546" t="str">
        <f t="shared" si="24"/>
        <v>CONCRETO FCK = 30 MPA PARA PROJEÇÃO VIA ÚMIDA - CONFECÇÃO EM CENTRAL DOSADORA DE 30 M³/H - AREIA E BRITA COMERCIAIS</v>
      </c>
    </row>
    <row r="1594" spans="2:8">
      <c r="B1594" s="1526">
        <v>1207703</v>
      </c>
      <c r="C1594" s="1523" t="s">
        <v>13501</v>
      </c>
      <c r="D1594" s="1526" t="s">
        <v>4013</v>
      </c>
      <c r="E1594" s="1542">
        <v>605.5</v>
      </c>
      <c r="F1594" s="1546"/>
      <c r="G1594" s="1546">
        <v>1207703</v>
      </c>
      <c r="H1594" s="1546" t="str">
        <f t="shared" si="24"/>
        <v>CONCRETO FCK = 40 MPA PARA PROJEÇÃO VIA SECA - CONFECÇÃO EM BETONEIRA - AREIA E BRITA COMERCIAIS</v>
      </c>
    </row>
    <row r="1595" spans="2:8" ht="30">
      <c r="B1595" s="1528">
        <v>1207709</v>
      </c>
      <c r="C1595" s="1529" t="s">
        <v>13502</v>
      </c>
      <c r="D1595" s="1528" t="s">
        <v>4013</v>
      </c>
      <c r="E1595" s="1543">
        <v>545.89</v>
      </c>
      <c r="F1595" s="1546"/>
      <c r="G1595" s="1546">
        <v>1207709</v>
      </c>
      <c r="H1595" s="1546" t="str">
        <f t="shared" si="24"/>
        <v>CONCRETO FCK = 40 MPA PARA PROJEÇÃO VIA ÚMIDA - CONFECÇÃO EM CENTRAL DOSADORA DE 30 M³/H - AREIA E BRITA COMERCIAIS</v>
      </c>
    </row>
    <row r="1596" spans="2:8">
      <c r="B1596" s="1526">
        <v>1207710</v>
      </c>
      <c r="C1596" s="1523" t="s">
        <v>13503</v>
      </c>
      <c r="D1596" s="1526" t="s">
        <v>4013</v>
      </c>
      <c r="E1596" s="1542">
        <v>704.27</v>
      </c>
      <c r="F1596" s="1546"/>
      <c r="G1596" s="1546">
        <v>1207710</v>
      </c>
      <c r="H1596" s="1546" t="str">
        <f t="shared" si="24"/>
        <v>CONCRETO PROJETADO VIA SECA FCK = 20 MPA APLICADO EM PISOS</v>
      </c>
    </row>
    <row r="1597" spans="2:8">
      <c r="B1597" s="1528">
        <v>1207711</v>
      </c>
      <c r="C1597" s="1529" t="s">
        <v>13504</v>
      </c>
      <c r="D1597" s="1528" t="s">
        <v>4013</v>
      </c>
      <c r="E1597" s="1543">
        <v>879.38</v>
      </c>
      <c r="F1597" s="1546"/>
      <c r="G1597" s="1546">
        <v>1207711</v>
      </c>
      <c r="H1597" s="1546" t="str">
        <f t="shared" si="24"/>
        <v>CONCRETO PROJETADO VIA SECA FCK = 20 MPA APLICADO EM SUPERFÍCIES INCLINADAS E VERTICAIS</v>
      </c>
    </row>
    <row r="1598" spans="2:8">
      <c r="B1598" s="1526">
        <v>1207713</v>
      </c>
      <c r="C1598" s="1523" t="s">
        <v>13505</v>
      </c>
      <c r="D1598" s="1526" t="s">
        <v>4013</v>
      </c>
      <c r="E1598" s="1552">
        <v>1335.26</v>
      </c>
      <c r="F1598" s="1546"/>
      <c r="G1598" s="1546">
        <v>1207713</v>
      </c>
      <c r="H1598" s="1546" t="str">
        <f t="shared" si="24"/>
        <v>CONCRETO PROJETADO VIA SECA FCK = 20 MPA APLICADO EM TETO</v>
      </c>
    </row>
    <row r="1599" spans="2:8">
      <c r="B1599" s="1528">
        <v>1207714</v>
      </c>
      <c r="C1599" s="1529" t="s">
        <v>13506</v>
      </c>
      <c r="D1599" s="1528" t="s">
        <v>4013</v>
      </c>
      <c r="E1599" s="1543">
        <v>738.88</v>
      </c>
      <c r="F1599" s="1546"/>
      <c r="G1599" s="1546">
        <v>1207714</v>
      </c>
      <c r="H1599" s="1546" t="str">
        <f t="shared" si="24"/>
        <v>CONCRETO PROJETADO VIA SECA FCK = 25 MPA APLICADO EM PISOS</v>
      </c>
    </row>
    <row r="1600" spans="2:8">
      <c r="B1600" s="1526">
        <v>1207715</v>
      </c>
      <c r="C1600" s="1523" t="s">
        <v>13507</v>
      </c>
      <c r="D1600" s="1526" t="s">
        <v>4013</v>
      </c>
      <c r="E1600" s="1542">
        <v>921.41</v>
      </c>
      <c r="F1600" s="1546"/>
      <c r="G1600" s="1546">
        <v>1207715</v>
      </c>
      <c r="H1600" s="1546" t="str">
        <f t="shared" si="24"/>
        <v>CONCRETO PROJETADO VIA SECA FCK = 25 MPA APLICADO EM SUPERFÍCIES INCLINADAS E VERTICAIS</v>
      </c>
    </row>
    <row r="1601" spans="2:8">
      <c r="B1601" s="1528">
        <v>1207717</v>
      </c>
      <c r="C1601" s="1529" t="s">
        <v>13508</v>
      </c>
      <c r="D1601" s="1528" t="s">
        <v>4013</v>
      </c>
      <c r="E1601" s="1551">
        <v>1394.1</v>
      </c>
      <c r="F1601" s="1546"/>
      <c r="G1601" s="1546">
        <v>1207717</v>
      </c>
      <c r="H1601" s="1546" t="str">
        <f t="shared" si="24"/>
        <v>CONCRETO PROJETADO VIA SECA FCK = 25 MPA APLICADO EM TETO</v>
      </c>
    </row>
    <row r="1602" spans="2:8">
      <c r="B1602" s="1526">
        <v>1207718</v>
      </c>
      <c r="C1602" s="1523" t="s">
        <v>13509</v>
      </c>
      <c r="D1602" s="1526" t="s">
        <v>4013</v>
      </c>
      <c r="E1602" s="1542">
        <v>777.61</v>
      </c>
      <c r="F1602" s="1546"/>
      <c r="G1602" s="1546">
        <v>1207718</v>
      </c>
      <c r="H1602" s="1546" t="str">
        <f t="shared" si="24"/>
        <v>CONCRETO PROJETADO VIA SECA FCK = 30 MPA APLICADO EM PISOS</v>
      </c>
    </row>
    <row r="1603" spans="2:8">
      <c r="B1603" s="1528">
        <v>1207719</v>
      </c>
      <c r="C1603" s="1529" t="s">
        <v>13510</v>
      </c>
      <c r="D1603" s="1528" t="s">
        <v>4013</v>
      </c>
      <c r="E1603" s="1543">
        <v>968.44</v>
      </c>
      <c r="F1603" s="1546"/>
      <c r="G1603" s="1546">
        <v>1207719</v>
      </c>
      <c r="H1603" s="1546" t="str">
        <f t="shared" ref="H1603:H1666" si="25">UPPER(C1603)</f>
        <v>CONCRETO PROJETADO VIA SECA FCK = 30 MPA APLICADO EM SUPERFÍCIES INCLINADAS E VERTICAIS</v>
      </c>
    </row>
    <row r="1604" spans="2:8">
      <c r="B1604" s="1526">
        <v>1207721</v>
      </c>
      <c r="C1604" s="1523" t="s">
        <v>13511</v>
      </c>
      <c r="D1604" s="1526" t="s">
        <v>4013</v>
      </c>
      <c r="E1604" s="1552">
        <v>1459.94</v>
      </c>
      <c r="F1604" s="1546"/>
      <c r="G1604" s="1546">
        <v>1207721</v>
      </c>
      <c r="H1604" s="1546" t="str">
        <f t="shared" si="25"/>
        <v>CONCRETO PROJETADO VIA SECA FCK = 30 MPA APLICADO EM TETO</v>
      </c>
    </row>
    <row r="1605" spans="2:8">
      <c r="B1605" s="1528">
        <v>1207722</v>
      </c>
      <c r="C1605" s="1529" t="s">
        <v>13512</v>
      </c>
      <c r="D1605" s="1528" t="s">
        <v>4013</v>
      </c>
      <c r="E1605" s="1543">
        <v>869.36</v>
      </c>
      <c r="F1605" s="1546"/>
      <c r="G1605" s="1546">
        <v>1207722</v>
      </c>
      <c r="H1605" s="1546" t="str">
        <f t="shared" si="25"/>
        <v>CONCRETO PROJETADO VIA SECA FCK = 40 MPA APLICADO EM PISOS</v>
      </c>
    </row>
    <row r="1606" spans="2:8">
      <c r="B1606" s="1526">
        <v>1207723</v>
      </c>
      <c r="C1606" s="1523" t="s">
        <v>13513</v>
      </c>
      <c r="D1606" s="1526" t="s">
        <v>4013</v>
      </c>
      <c r="E1606" s="1552">
        <v>1079.8499999999999</v>
      </c>
      <c r="F1606" s="1546"/>
      <c r="G1606" s="1546">
        <v>1207723</v>
      </c>
      <c r="H1606" s="1546" t="str">
        <f t="shared" si="25"/>
        <v>CONCRETO PROJETADO VIA SECA FCK = 40 MPA APLICADO EM SUPERFÍCIES INCLINADAS E VERTICAIS</v>
      </c>
    </row>
    <row r="1607" spans="2:8">
      <c r="B1607" s="1528">
        <v>1207725</v>
      </c>
      <c r="C1607" s="1529" t="s">
        <v>13514</v>
      </c>
      <c r="D1607" s="1528" t="s">
        <v>4013</v>
      </c>
      <c r="E1607" s="1551">
        <v>1615.92</v>
      </c>
      <c r="F1607" s="1546"/>
      <c r="G1607" s="1546">
        <v>1207725</v>
      </c>
      <c r="H1607" s="1546" t="str">
        <f t="shared" si="25"/>
        <v>CONCRETO PROJETADO VIA SECA FCK = 40 MPA VIA SECA APLICADO EM TETO</v>
      </c>
    </row>
    <row r="1608" spans="2:8">
      <c r="B1608" s="1526">
        <v>1207728</v>
      </c>
      <c r="C1608" s="1523" t="s">
        <v>22882</v>
      </c>
      <c r="D1608" s="1526" t="s">
        <v>4013</v>
      </c>
      <c r="E1608" s="1542">
        <v>727.28</v>
      </c>
      <c r="F1608" s="1546"/>
      <c r="G1608" s="1546">
        <v>1207728</v>
      </c>
      <c r="H1608" s="1546" t="str">
        <f t="shared" si="25"/>
        <v>CONCRETO PROJETADO VIA ÚMIDA FCK = 30 MPA APLICADO EM TÚNEIS CLASSE I COM SEÇÃO DE 20 A 40 M²</v>
      </c>
    </row>
    <row r="1609" spans="2:8">
      <c r="B1609" s="1528">
        <v>1207727</v>
      </c>
      <c r="C1609" s="1529" t="s">
        <v>22883</v>
      </c>
      <c r="D1609" s="1528" t="s">
        <v>4013</v>
      </c>
      <c r="E1609" s="1543">
        <v>707.11</v>
      </c>
      <c r="F1609" s="1546"/>
      <c r="G1609" s="1546">
        <v>1207727</v>
      </c>
      <c r="H1609" s="1546" t="str">
        <f t="shared" si="25"/>
        <v>CONCRETO PROJETADO VIA ÚMIDA FCK = 30 MPA APLICADO EM TÚNEIS CLASSE I COM SEÇÃO DE 40 A 60 M²</v>
      </c>
    </row>
    <row r="1610" spans="2:8">
      <c r="B1610" s="1526">
        <v>1207726</v>
      </c>
      <c r="C1610" s="1523" t="s">
        <v>22884</v>
      </c>
      <c r="D1610" s="1526" t="s">
        <v>4013</v>
      </c>
      <c r="E1610" s="1542">
        <v>690.97</v>
      </c>
      <c r="F1610" s="1546"/>
      <c r="G1610" s="1546">
        <v>1207726</v>
      </c>
      <c r="H1610" s="1546" t="str">
        <f t="shared" si="25"/>
        <v>CONCRETO PROJETADO VIA ÚMIDA FCK = 30 MPA APLICADO EM TÚNEIS CLASSE I COM SEÇÃO DE 60 A 90 M²</v>
      </c>
    </row>
    <row r="1611" spans="2:8">
      <c r="B1611" s="1528">
        <v>1208329</v>
      </c>
      <c r="C1611" s="1529" t="s">
        <v>22885</v>
      </c>
      <c r="D1611" s="1528" t="s">
        <v>4013</v>
      </c>
      <c r="E1611" s="1543">
        <v>672.39</v>
      </c>
      <c r="F1611" s="1546"/>
      <c r="G1611" s="1546">
        <v>1208329</v>
      </c>
      <c r="H1611" s="1546" t="str">
        <f t="shared" si="25"/>
        <v>CONCRETO PROJETADO VIA ÚMIDA FCK = 30 MPA APLICADO EM TÚNEIS CLASSE I COM SEÇÃO SUPERIOR A 90 M²</v>
      </c>
    </row>
    <row r="1612" spans="2:8">
      <c r="B1612" s="1526">
        <v>1207685</v>
      </c>
      <c r="C1612" s="1523" t="s">
        <v>22886</v>
      </c>
      <c r="D1612" s="1526" t="s">
        <v>4013</v>
      </c>
      <c r="E1612" s="1542">
        <v>768.19</v>
      </c>
      <c r="F1612" s="1546"/>
      <c r="G1612" s="1546">
        <v>1207685</v>
      </c>
      <c r="H1612" s="1546" t="str">
        <f t="shared" si="25"/>
        <v>CONCRETO PROJETADO VIA ÚMIDA FCK = 30 MPA APLICADO EM TÚNEIS CLASSE II COM SEÇÃO DE 20 A 40 M²</v>
      </c>
    </row>
    <row r="1613" spans="2:8">
      <c r="B1613" s="1528">
        <v>1207684</v>
      </c>
      <c r="C1613" s="1529" t="s">
        <v>22887</v>
      </c>
      <c r="D1613" s="1528" t="s">
        <v>4013</v>
      </c>
      <c r="E1613" s="1543">
        <v>741.53</v>
      </c>
      <c r="F1613" s="1546"/>
      <c r="G1613" s="1546">
        <v>1207684</v>
      </c>
      <c r="H1613" s="1546" t="str">
        <f t="shared" si="25"/>
        <v>CONCRETO PROJETADO VIA ÚMIDA FCK = 30 MPA APLICADO EM TÚNEIS CLASSE II COM SEÇÃO DE 40 A 60 M²</v>
      </c>
    </row>
    <row r="1614" spans="2:8">
      <c r="B1614" s="1526">
        <v>1207683</v>
      </c>
      <c r="C1614" s="1523" t="s">
        <v>22888</v>
      </c>
      <c r="D1614" s="1526" t="s">
        <v>4013</v>
      </c>
      <c r="E1614" s="1542">
        <v>721.22</v>
      </c>
      <c r="F1614" s="1546"/>
      <c r="G1614" s="1546">
        <v>1207683</v>
      </c>
      <c r="H1614" s="1546" t="str">
        <f t="shared" si="25"/>
        <v>CONCRETO PROJETADO VIA ÚMIDA FCK = 30 MPA APLICADO EM TÚNEIS CLASSE II COM SEÇÃO DE 60 A 90 M²</v>
      </c>
    </row>
    <row r="1615" spans="2:8">
      <c r="B1615" s="1528">
        <v>1208337</v>
      </c>
      <c r="C1615" s="1529" t="s">
        <v>22889</v>
      </c>
      <c r="D1615" s="1528" t="s">
        <v>4013</v>
      </c>
      <c r="E1615" s="1543">
        <v>699.62</v>
      </c>
      <c r="F1615" s="1546"/>
      <c r="G1615" s="1546">
        <v>1208337</v>
      </c>
      <c r="H1615" s="1546" t="str">
        <f t="shared" si="25"/>
        <v>CONCRETO PROJETADO VIA ÚMIDA FCK = 30 MPA APLICADO EM TÚNEIS CLASSE II COM SEÇÃO SUPERIOR A 90 M²</v>
      </c>
    </row>
    <row r="1616" spans="2:8">
      <c r="B1616" s="1526">
        <v>1207691</v>
      </c>
      <c r="C1616" s="1523" t="s">
        <v>22890</v>
      </c>
      <c r="D1616" s="1526" t="s">
        <v>4013</v>
      </c>
      <c r="E1616" s="1542">
        <v>818.11</v>
      </c>
      <c r="F1616" s="1546"/>
      <c r="G1616" s="1546">
        <v>1207691</v>
      </c>
      <c r="H1616" s="1546" t="str">
        <f t="shared" si="25"/>
        <v>CONCRETO PROJETADO VIA ÚMIDA FCK = 30 MPA APLICADO EM TÚNEIS CLASSE III COM SEÇÃO DE 20 A 40 M²</v>
      </c>
    </row>
    <row r="1617" spans="2:8">
      <c r="B1617" s="1528">
        <v>1207690</v>
      </c>
      <c r="C1617" s="1529" t="s">
        <v>22891</v>
      </c>
      <c r="D1617" s="1528" t="s">
        <v>4013</v>
      </c>
      <c r="E1617" s="1543">
        <v>781.82</v>
      </c>
      <c r="F1617" s="1546"/>
      <c r="G1617" s="1546">
        <v>1207690</v>
      </c>
      <c r="H1617" s="1546" t="str">
        <f t="shared" si="25"/>
        <v>CONCRETO PROJETADO VIA ÚMIDA FCK = 30 MPA APLICADO EM TÚNEIS CLASSE III COM SEÇÃO DE 40 A 60 M²</v>
      </c>
    </row>
    <row r="1618" spans="2:8">
      <c r="B1618" s="1526">
        <v>1207689</v>
      </c>
      <c r="C1618" s="1523" t="s">
        <v>22892</v>
      </c>
      <c r="D1618" s="1526" t="s">
        <v>4013</v>
      </c>
      <c r="E1618" s="1542">
        <v>751.31</v>
      </c>
      <c r="F1618" s="1546"/>
      <c r="G1618" s="1546">
        <v>1207689</v>
      </c>
      <c r="H1618" s="1546" t="str">
        <f t="shared" si="25"/>
        <v>CONCRETO PROJETADO VIA ÚMIDA FCK = 30 MPA APLICADO EM TÚNEIS CLASSE III COM SEÇÃO DE 60 A 90 M²</v>
      </c>
    </row>
    <row r="1619" spans="2:8">
      <c r="B1619" s="1528">
        <v>1208345</v>
      </c>
      <c r="C1619" s="1529" t="s">
        <v>22893</v>
      </c>
      <c r="D1619" s="1528" t="s">
        <v>4013</v>
      </c>
      <c r="E1619" s="1543">
        <v>726.15</v>
      </c>
      <c r="F1619" s="1546"/>
      <c r="G1619" s="1546">
        <v>1208345</v>
      </c>
      <c r="H1619" s="1546" t="str">
        <f t="shared" si="25"/>
        <v>CONCRETO PROJETADO VIA ÚMIDA FCK = 30 MPA APLICADO EM TÚNEIS CLASSE III COM SEÇÃO SUPERIOR A 90 M²</v>
      </c>
    </row>
    <row r="1620" spans="2:8">
      <c r="B1620" s="1526">
        <v>1207697</v>
      </c>
      <c r="C1620" s="1523" t="s">
        <v>22894</v>
      </c>
      <c r="D1620" s="1526" t="s">
        <v>4013</v>
      </c>
      <c r="E1620" s="1542">
        <v>881.97</v>
      </c>
      <c r="F1620" s="1546"/>
      <c r="G1620" s="1546">
        <v>1207697</v>
      </c>
      <c r="H1620" s="1546" t="str">
        <f t="shared" si="25"/>
        <v>CONCRETO PROJETADO VIA ÚMIDA FCK = 30 MPA APLICADO EM TÚNEIS CLASSE IV COM SEÇÃO DE 20 A 40 M²</v>
      </c>
    </row>
    <row r="1621" spans="2:8">
      <c r="B1621" s="1528">
        <v>1207696</v>
      </c>
      <c r="C1621" s="1529" t="s">
        <v>22895</v>
      </c>
      <c r="D1621" s="1528" t="s">
        <v>4013</v>
      </c>
      <c r="E1621" s="1543">
        <v>830.1</v>
      </c>
      <c r="F1621" s="1546"/>
      <c r="G1621" s="1546">
        <v>1207696</v>
      </c>
      <c r="H1621" s="1546" t="str">
        <f t="shared" si="25"/>
        <v>CONCRETO PROJETADO VIA ÚMIDA FCK = 30 MPA APLICADO EM TÚNEIS CLASSE IV COM SEÇÃO DE 40 A 60 M²</v>
      </c>
    </row>
    <row r="1622" spans="2:8">
      <c r="B1622" s="1526">
        <v>1207695</v>
      </c>
      <c r="C1622" s="1523" t="s">
        <v>22896</v>
      </c>
      <c r="D1622" s="1526" t="s">
        <v>4013</v>
      </c>
      <c r="E1622" s="1542">
        <v>794.81</v>
      </c>
      <c r="F1622" s="1546"/>
      <c r="G1622" s="1546">
        <v>1207695</v>
      </c>
      <c r="H1622" s="1546" t="str">
        <f t="shared" si="25"/>
        <v>CONCRETO PROJETADO VIA ÚMIDA FCK = 30 MPA APLICADO EM TÚNEIS CLASSE IV COM SEÇÃO DE 60 A 90 M²</v>
      </c>
    </row>
    <row r="1623" spans="2:8">
      <c r="B1623" s="1528">
        <v>1208353</v>
      </c>
      <c r="C1623" s="1529" t="s">
        <v>22897</v>
      </c>
      <c r="D1623" s="1528" t="s">
        <v>4013</v>
      </c>
      <c r="E1623" s="1543">
        <v>759.33</v>
      </c>
      <c r="F1623" s="1546"/>
      <c r="G1623" s="1546">
        <v>1208353</v>
      </c>
      <c r="H1623" s="1546" t="str">
        <f t="shared" si="25"/>
        <v>CONCRETO PROJETADO VIA ÚMIDA FCK = 30 MPA APLICADO EM TÚNEIS CLASSE IV COM SEÇÃO SUPERIOR A 90 M²</v>
      </c>
    </row>
    <row r="1624" spans="2:8">
      <c r="B1624" s="1526">
        <v>1207663</v>
      </c>
      <c r="C1624" s="1523" t="s">
        <v>22898</v>
      </c>
      <c r="D1624" s="1526" t="s">
        <v>4013</v>
      </c>
      <c r="E1624" s="1542">
        <v>932.46</v>
      </c>
      <c r="F1624" s="1546"/>
      <c r="G1624" s="1546">
        <v>1207663</v>
      </c>
      <c r="H1624" s="1546" t="str">
        <f t="shared" si="25"/>
        <v>CONCRETO PROJETADO VIA ÚMIDA FCK = 30 MPA APLICADO EM TÚNEIS CLASSE V COM SEÇÃO DE 20 A 40 M²</v>
      </c>
    </row>
    <row r="1625" spans="2:8">
      <c r="B1625" s="1528">
        <v>1207662</v>
      </c>
      <c r="C1625" s="1529" t="s">
        <v>22899</v>
      </c>
      <c r="D1625" s="1528" t="s">
        <v>4013</v>
      </c>
      <c r="E1625" s="1543">
        <v>908.67</v>
      </c>
      <c r="F1625" s="1546"/>
      <c r="G1625" s="1546">
        <v>1207662</v>
      </c>
      <c r="H1625" s="1546" t="str">
        <f t="shared" si="25"/>
        <v>CONCRETO PROJETADO VIA ÚMIDA FCK = 30 MPA APLICADO EM TÚNEIS CLASSE V COM SEÇÃO DE 40 A 60 M²</v>
      </c>
    </row>
    <row r="1626" spans="2:8">
      <c r="B1626" s="1526">
        <v>1207661</v>
      </c>
      <c r="C1626" s="1523" t="s">
        <v>22900</v>
      </c>
      <c r="D1626" s="1526" t="s">
        <v>4013</v>
      </c>
      <c r="E1626" s="1542">
        <v>889.64</v>
      </c>
      <c r="F1626" s="1546"/>
      <c r="G1626" s="1546">
        <v>1207661</v>
      </c>
      <c r="H1626" s="1546" t="str">
        <f t="shared" si="25"/>
        <v>CONCRETO PROJETADO VIA ÚMIDA FCK = 30 MPA APLICADO EM TÚNEIS CLASSE V COM SEÇÃO DE 60 A 90 M²</v>
      </c>
    </row>
    <row r="1627" spans="2:8">
      <c r="B1627" s="1528">
        <v>1208361</v>
      </c>
      <c r="C1627" s="1529" t="s">
        <v>22901</v>
      </c>
      <c r="D1627" s="1528" t="s">
        <v>4013</v>
      </c>
      <c r="E1627" s="1543">
        <v>861.08</v>
      </c>
      <c r="F1627" s="1546"/>
      <c r="G1627" s="1546">
        <v>1208361</v>
      </c>
      <c r="H1627" s="1546" t="str">
        <f t="shared" si="25"/>
        <v>CONCRETO PROJETADO VIA ÚMIDA FCK = 30 MPA APLICADO EM TÚNEIS CLASSE V COM SEÇÃO SUPERIOR A 90 M²</v>
      </c>
    </row>
    <row r="1628" spans="2:8">
      <c r="B1628" s="1526">
        <v>1207669</v>
      </c>
      <c r="C1628" s="1523" t="s">
        <v>22902</v>
      </c>
      <c r="D1628" s="1526" t="s">
        <v>4013</v>
      </c>
      <c r="E1628" s="1552">
        <v>1038.46</v>
      </c>
      <c r="F1628" s="1546"/>
      <c r="G1628" s="1546">
        <v>1207669</v>
      </c>
      <c r="H1628" s="1546" t="str">
        <f t="shared" si="25"/>
        <v>CONCRETO PROJETADO VIA ÚMIDA FCK = 30 MPA APLICADO EM TÚNEIS CLASSE VI COM SEÇÃO DE 20 A 40 M²</v>
      </c>
    </row>
    <row r="1629" spans="2:8">
      <c r="B1629" s="1528">
        <v>1207668</v>
      </c>
      <c r="C1629" s="1529" t="s">
        <v>22903</v>
      </c>
      <c r="D1629" s="1528" t="s">
        <v>4013</v>
      </c>
      <c r="E1629" s="1543">
        <v>1008.93</v>
      </c>
      <c r="F1629" s="1546"/>
      <c r="G1629" s="1546">
        <v>1207668</v>
      </c>
      <c r="H1629" s="1546" t="str">
        <f t="shared" si="25"/>
        <v>CONCRETO PROJETADO VIA ÚMIDA FCK = 30 MPA APLICADO EM TÚNEIS CLASSE VI COM SEÇÃO DE 40 A 60 M²</v>
      </c>
    </row>
    <row r="1630" spans="2:8">
      <c r="B1630" s="1526">
        <v>1207667</v>
      </c>
      <c r="C1630" s="1523" t="s">
        <v>22904</v>
      </c>
      <c r="D1630" s="1526" t="s">
        <v>4013</v>
      </c>
      <c r="E1630" s="1542">
        <v>964.62</v>
      </c>
      <c r="F1630" s="1546"/>
      <c r="G1630" s="1546">
        <v>1207667</v>
      </c>
      <c r="H1630" s="1546" t="str">
        <f t="shared" si="25"/>
        <v>CONCRETO PROJETADO VIA ÚMIDA FCK = 30 MPA APLICADO EM TÚNEIS CLASSE VI COM SEÇÃO DE 60 A 90 M²</v>
      </c>
    </row>
    <row r="1631" spans="2:8">
      <c r="B1631" s="1528">
        <v>1208369</v>
      </c>
      <c r="C1631" s="1529" t="s">
        <v>22905</v>
      </c>
      <c r="D1631" s="1528" t="s">
        <v>4013</v>
      </c>
      <c r="E1631" s="1543">
        <v>920.31</v>
      </c>
      <c r="F1631" s="1546"/>
      <c r="G1631" s="1546">
        <v>1208369</v>
      </c>
      <c r="H1631" s="1546" t="str">
        <f t="shared" si="25"/>
        <v>CONCRETO PROJETADO VIA ÚMIDA FCK = 30 MPA APLICADO EM TÚNEIS CLASSE VI COM SEÇÃO SUPERIOR A 90 M²</v>
      </c>
    </row>
    <row r="1632" spans="2:8">
      <c r="B1632" s="1526">
        <v>1207682</v>
      </c>
      <c r="C1632" s="1523" t="s">
        <v>22906</v>
      </c>
      <c r="D1632" s="1526" t="s">
        <v>4013</v>
      </c>
      <c r="E1632" s="1542">
        <v>811.41</v>
      </c>
      <c r="F1632" s="1546"/>
      <c r="G1632" s="1546">
        <v>1207682</v>
      </c>
      <c r="H1632" s="1546" t="str">
        <f t="shared" si="25"/>
        <v>CONCRETO PROJETADO VIA ÚMIDA FCK = 40 MPA APLICADO EM TÚNEIS CLASSE I COM SEÇÃO DE 20 A 40 M²</v>
      </c>
    </row>
    <row r="1633" spans="2:8">
      <c r="B1633" s="1528">
        <v>1207681</v>
      </c>
      <c r="C1633" s="1529" t="s">
        <v>22907</v>
      </c>
      <c r="D1633" s="1528" t="s">
        <v>4013</v>
      </c>
      <c r="E1633" s="1543">
        <v>791.23</v>
      </c>
      <c r="F1633" s="1546"/>
      <c r="G1633" s="1546">
        <v>1207681</v>
      </c>
      <c r="H1633" s="1546" t="str">
        <f t="shared" si="25"/>
        <v>CONCRETO PROJETADO VIA ÚMIDA FCK = 40 MPA APLICADO EM TÚNEIS CLASSE I COM SEÇÃO DE 40 A 60 M²</v>
      </c>
    </row>
    <row r="1634" spans="2:8">
      <c r="B1634" s="1526">
        <v>1207729</v>
      </c>
      <c r="C1634" s="1523" t="s">
        <v>22908</v>
      </c>
      <c r="D1634" s="1526" t="s">
        <v>4013</v>
      </c>
      <c r="E1634" s="1542">
        <v>775.1</v>
      </c>
      <c r="F1634" s="1546"/>
      <c r="G1634" s="1546">
        <v>1207729</v>
      </c>
      <c r="H1634" s="1546" t="str">
        <f t="shared" si="25"/>
        <v>CONCRETO PROJETADO VIA ÚMIDA FCK = 40 MPA APLICADO EM TÚNEIS CLASSE I COM SEÇÃO DE 60 A 90 M²</v>
      </c>
    </row>
    <row r="1635" spans="2:8">
      <c r="B1635" s="1528">
        <v>1208333</v>
      </c>
      <c r="C1635" s="1529" t="s">
        <v>22909</v>
      </c>
      <c r="D1635" s="1528" t="s">
        <v>4013</v>
      </c>
      <c r="E1635" s="1543">
        <v>756.52</v>
      </c>
      <c r="F1635" s="1546"/>
      <c r="G1635" s="1546">
        <v>1208333</v>
      </c>
      <c r="H1635" s="1546" t="str">
        <f t="shared" si="25"/>
        <v>CONCRETO PROJETADO VIA ÚMIDA FCK = 40 MPA APLICADO EM TÚNEIS CLASSE I COM SEÇÃO SUPERIOR A 90 M²</v>
      </c>
    </row>
    <row r="1636" spans="2:8">
      <c r="B1636" s="1526">
        <v>1207688</v>
      </c>
      <c r="C1636" s="1523" t="s">
        <v>22910</v>
      </c>
      <c r="D1636" s="1526" t="s">
        <v>4013</v>
      </c>
      <c r="E1636" s="1542">
        <v>854.86</v>
      </c>
      <c r="F1636" s="1546"/>
      <c r="G1636" s="1546">
        <v>1207688</v>
      </c>
      <c r="H1636" s="1546" t="str">
        <f t="shared" si="25"/>
        <v>CONCRETO PROJETADO VIA ÚMIDA FCK = 40 MPA APLICADO EM TÚNEIS CLASSE II COM SEÇÃO DE 20 A 40 M²</v>
      </c>
    </row>
    <row r="1637" spans="2:8">
      <c r="B1637" s="1528">
        <v>1207687</v>
      </c>
      <c r="C1637" s="1529" t="s">
        <v>22911</v>
      </c>
      <c r="D1637" s="1528" t="s">
        <v>4013</v>
      </c>
      <c r="E1637" s="1543">
        <v>828.21</v>
      </c>
      <c r="F1637" s="1546"/>
      <c r="G1637" s="1546">
        <v>1207687</v>
      </c>
      <c r="H1637" s="1546" t="str">
        <f t="shared" si="25"/>
        <v>CONCRETO PROJETADO VIA ÚMIDA FCK = 40 MPA APLICADO EM TÚNEIS CLASSE II COM SEÇÃO DE 40 A 60 M²</v>
      </c>
    </row>
    <row r="1638" spans="2:8">
      <c r="B1638" s="1526">
        <v>1207686</v>
      </c>
      <c r="C1638" s="1523" t="s">
        <v>22912</v>
      </c>
      <c r="D1638" s="1526" t="s">
        <v>4013</v>
      </c>
      <c r="E1638" s="1542">
        <v>807.89</v>
      </c>
      <c r="F1638" s="1546"/>
      <c r="G1638" s="1546">
        <v>1207686</v>
      </c>
      <c r="H1638" s="1546" t="str">
        <f t="shared" si="25"/>
        <v>CONCRETO PROJETADO VIA ÚMIDA FCK = 40 MPA APLICADO EM TÚNEIS CLASSE II COM SEÇÃO DE 60 A 90 M²</v>
      </c>
    </row>
    <row r="1639" spans="2:8">
      <c r="B1639" s="1528">
        <v>1208341</v>
      </c>
      <c r="C1639" s="1529" t="s">
        <v>22913</v>
      </c>
      <c r="D1639" s="1528" t="s">
        <v>4013</v>
      </c>
      <c r="E1639" s="1543">
        <v>786.3</v>
      </c>
      <c r="F1639" s="1546"/>
      <c r="G1639" s="1546">
        <v>1208341</v>
      </c>
      <c r="H1639" s="1546" t="str">
        <f t="shared" si="25"/>
        <v>CONCRETO PROJETADO VIA ÚMIDA FCK = 40 MPA APLICADO EM TÚNEIS CLASSE II COM SEÇÃO SUPERIOR A 90 M²</v>
      </c>
    </row>
    <row r="1640" spans="2:8">
      <c r="B1640" s="1526">
        <v>1207694</v>
      </c>
      <c r="C1640" s="1523" t="s">
        <v>22914</v>
      </c>
      <c r="D1640" s="1526" t="s">
        <v>4013</v>
      </c>
      <c r="E1640" s="1542">
        <v>907.5</v>
      </c>
      <c r="F1640" s="1546"/>
      <c r="G1640" s="1546">
        <v>1207694</v>
      </c>
      <c r="H1640" s="1546" t="str">
        <f t="shared" si="25"/>
        <v>CONCRETO PROJETADO VIA ÚMIDA FCK = 40 MPA APLICADO EM TÚNEIS CLASSE III COM SEÇÃO DE 20 A 40 M²</v>
      </c>
    </row>
    <row r="1641" spans="2:8">
      <c r="B1641" s="1528">
        <v>1207693</v>
      </c>
      <c r="C1641" s="1529" t="s">
        <v>22915</v>
      </c>
      <c r="D1641" s="1528" t="s">
        <v>4013</v>
      </c>
      <c r="E1641" s="1543">
        <v>871.21</v>
      </c>
      <c r="F1641" s="1546"/>
      <c r="G1641" s="1546">
        <v>1207693</v>
      </c>
      <c r="H1641" s="1546" t="str">
        <f t="shared" si="25"/>
        <v>CONCRETO PROJETADO VIA ÚMIDA FCK = 40 MPA APLICADO EM TÚNEIS CLASSE III COM SEÇÃO DE 40 A 60 M²</v>
      </c>
    </row>
    <row r="1642" spans="2:8">
      <c r="B1642" s="1526">
        <v>1207692</v>
      </c>
      <c r="C1642" s="1523" t="s">
        <v>22916</v>
      </c>
      <c r="D1642" s="1526" t="s">
        <v>4013</v>
      </c>
      <c r="E1642" s="1542">
        <v>840.69</v>
      </c>
      <c r="F1642" s="1546"/>
      <c r="G1642" s="1546">
        <v>1207692</v>
      </c>
      <c r="H1642" s="1546" t="str">
        <f t="shared" si="25"/>
        <v>CONCRETO PROJETADO VIA ÚMIDA FCK = 40 MPA APLICADO EM TÚNEIS CLASSE III COM SEÇÃO DE 60 A 90 M²</v>
      </c>
    </row>
    <row r="1643" spans="2:8">
      <c r="B1643" s="1528">
        <v>1208349</v>
      </c>
      <c r="C1643" s="1529" t="s">
        <v>22917</v>
      </c>
      <c r="D1643" s="1528" t="s">
        <v>4013</v>
      </c>
      <c r="E1643" s="1543">
        <v>815.54</v>
      </c>
      <c r="F1643" s="1546"/>
      <c r="G1643" s="1546">
        <v>1208349</v>
      </c>
      <c r="H1643" s="1546" t="str">
        <f t="shared" si="25"/>
        <v>CONCRETO PROJETADO VIA ÚMIDA FCK = 40 MPA APLICADO EM TÚNEIS CLASSE III COM SEÇÃO SUPERIOR A 90 M²</v>
      </c>
    </row>
    <row r="1644" spans="2:8">
      <c r="B1644" s="1526">
        <v>1207660</v>
      </c>
      <c r="C1644" s="1523" t="s">
        <v>22918</v>
      </c>
      <c r="D1644" s="1526" t="s">
        <v>4013</v>
      </c>
      <c r="E1644" s="1542">
        <v>974.24</v>
      </c>
      <c r="F1644" s="1546"/>
      <c r="G1644" s="1546">
        <v>1207660</v>
      </c>
      <c r="H1644" s="1546" t="str">
        <f t="shared" si="25"/>
        <v>CONCRETO PROJETADO VIA ÚMIDA FCK = 40 MPA APLICADO EM TÚNEIS CLASSE IV COM SEÇÃO DE 20 A 40 M²</v>
      </c>
    </row>
    <row r="1645" spans="2:8">
      <c r="B1645" s="1528">
        <v>1207699</v>
      </c>
      <c r="C1645" s="1529" t="s">
        <v>22919</v>
      </c>
      <c r="D1645" s="1528" t="s">
        <v>4013</v>
      </c>
      <c r="E1645" s="1543">
        <v>922.37</v>
      </c>
      <c r="F1645" s="1546"/>
      <c r="G1645" s="1546">
        <v>1207699</v>
      </c>
      <c r="H1645" s="1546" t="str">
        <f t="shared" si="25"/>
        <v>CONCRETO PROJETADO VIA ÚMIDA FCK = 40 MPA APLICADO EM TÚNEIS CLASSE IV COM SEÇÃO DE 40 A 60 M²</v>
      </c>
    </row>
    <row r="1646" spans="2:8">
      <c r="B1646" s="1526">
        <v>1207698</v>
      </c>
      <c r="C1646" s="1523" t="s">
        <v>22920</v>
      </c>
      <c r="D1646" s="1526" t="s">
        <v>4013</v>
      </c>
      <c r="E1646" s="1542">
        <v>887.08</v>
      </c>
      <c r="F1646" s="1546"/>
      <c r="G1646" s="1546">
        <v>1207698</v>
      </c>
      <c r="H1646" s="1546" t="str">
        <f t="shared" si="25"/>
        <v>CONCRETO PROJETADO VIA ÚMIDA FCK = 40 MPA APLICADO EM TÚNEIS CLASSE IV COM SEÇÃO DE 60 A 90 M²</v>
      </c>
    </row>
    <row r="1647" spans="2:8">
      <c r="B1647" s="1528">
        <v>1208357</v>
      </c>
      <c r="C1647" s="1529" t="s">
        <v>22921</v>
      </c>
      <c r="D1647" s="1528" t="s">
        <v>4013</v>
      </c>
      <c r="E1647" s="1543">
        <v>851.6</v>
      </c>
      <c r="F1647" s="1546"/>
      <c r="G1647" s="1546">
        <v>1208357</v>
      </c>
      <c r="H1647" s="1546" t="str">
        <f t="shared" si="25"/>
        <v>CONCRETO PROJETADO VIA ÚMIDA FCK = 40 MPA APLICADO EM TÚNEIS CLASSE IV COM SEÇÃO SUPERIOR A 90 M²</v>
      </c>
    </row>
    <row r="1648" spans="2:8">
      <c r="B1648" s="1526">
        <v>1207666</v>
      </c>
      <c r="C1648" s="1523" t="s">
        <v>22922</v>
      </c>
      <c r="D1648" s="1526" t="s">
        <v>4013</v>
      </c>
      <c r="E1648" s="1552">
        <v>1027.81</v>
      </c>
      <c r="F1648" s="1546"/>
      <c r="G1648" s="1546">
        <v>1207666</v>
      </c>
      <c r="H1648" s="1546" t="str">
        <f t="shared" si="25"/>
        <v>CONCRETO PROJETADO VIA ÚMIDA FCK = 40 MPA APLICADO EM TÚNEIS CLASSE V COM SEÇÃO DE 20 A 40 M²</v>
      </c>
    </row>
    <row r="1649" spans="2:8">
      <c r="B1649" s="1528">
        <v>1207665</v>
      </c>
      <c r="C1649" s="1529" t="s">
        <v>22923</v>
      </c>
      <c r="D1649" s="1528" t="s">
        <v>4013</v>
      </c>
      <c r="E1649" s="1543">
        <v>1004.02</v>
      </c>
      <c r="F1649" s="1546"/>
      <c r="G1649" s="1546">
        <v>1207665</v>
      </c>
      <c r="H1649" s="1546" t="str">
        <f t="shared" si="25"/>
        <v>CONCRETO PROJETADO VIA ÚMIDA FCK = 40 MPA APLICADO EM TÚNEIS CLASSE V COM SEÇÃO DE 40 A 60 M²</v>
      </c>
    </row>
    <row r="1650" spans="2:8">
      <c r="B1650" s="1526">
        <v>1207664</v>
      </c>
      <c r="C1650" s="1523" t="s">
        <v>22924</v>
      </c>
      <c r="D1650" s="1526" t="s">
        <v>4013</v>
      </c>
      <c r="E1650" s="1542">
        <v>984.98</v>
      </c>
      <c r="F1650" s="1546"/>
      <c r="G1650" s="1546">
        <v>1207664</v>
      </c>
      <c r="H1650" s="1546" t="str">
        <f t="shared" si="25"/>
        <v>CONCRETO PROJETADO VIA ÚMIDA FCK = 40 MPA APLICADO EM TÚNEIS CLASSE V COM SEÇÃO DE 60 A 90 M²</v>
      </c>
    </row>
    <row r="1651" spans="2:8">
      <c r="B1651" s="1528">
        <v>1208365</v>
      </c>
      <c r="C1651" s="1529" t="s">
        <v>22925</v>
      </c>
      <c r="D1651" s="1528" t="s">
        <v>4013</v>
      </c>
      <c r="E1651" s="1543">
        <v>956.43</v>
      </c>
      <c r="F1651" s="1546"/>
      <c r="G1651" s="1546">
        <v>1208365</v>
      </c>
      <c r="H1651" s="1546" t="str">
        <f t="shared" si="25"/>
        <v>CONCRETO PROJETADO VIA ÚMIDA FCK = 40 MPA APLICADO EM TÚNEIS CLASSE V COM SEÇÃO SUPERIOR A 90 M²</v>
      </c>
    </row>
    <row r="1652" spans="2:8">
      <c r="B1652" s="1526">
        <v>1207672</v>
      </c>
      <c r="C1652" s="1523" t="s">
        <v>22926</v>
      </c>
      <c r="D1652" s="1526" t="s">
        <v>4013</v>
      </c>
      <c r="E1652" s="1552">
        <v>1137.0999999999999</v>
      </c>
      <c r="F1652" s="1546"/>
      <c r="G1652" s="1546">
        <v>1207672</v>
      </c>
      <c r="H1652" s="1546" t="str">
        <f t="shared" si="25"/>
        <v>CONCRETO PROJETADO VIA ÚMIDA FCK = 40 MPA APLICADO EM TÚNEIS CLASSE VI COM SEÇÃO DE 20 A 40 M²</v>
      </c>
    </row>
    <row r="1653" spans="2:8">
      <c r="B1653" s="1528">
        <v>1207671</v>
      </c>
      <c r="C1653" s="1529" t="s">
        <v>22927</v>
      </c>
      <c r="D1653" s="1528" t="s">
        <v>4013</v>
      </c>
      <c r="E1653" s="1551">
        <v>1107.56</v>
      </c>
      <c r="F1653" s="1546"/>
      <c r="G1653" s="1546">
        <v>1207671</v>
      </c>
      <c r="H1653" s="1546" t="str">
        <f t="shared" si="25"/>
        <v>CONCRETO PROJETADO VIA ÚMIDA FCK = 40 MPA APLICADO EM TÚNEIS CLASSE VI COM SEÇÃO DE 40 A 60 M²</v>
      </c>
    </row>
    <row r="1654" spans="2:8">
      <c r="B1654" s="1526">
        <v>1207670</v>
      </c>
      <c r="C1654" s="1523" t="s">
        <v>22928</v>
      </c>
      <c r="D1654" s="1526" t="s">
        <v>4013</v>
      </c>
      <c r="E1654" s="1552">
        <v>1063.25</v>
      </c>
      <c r="F1654" s="1546"/>
      <c r="G1654" s="1546">
        <v>1207670</v>
      </c>
      <c r="H1654" s="1546" t="str">
        <f t="shared" si="25"/>
        <v>CONCRETO PROJETADO VIA ÚMIDA FCK = 40 MPA APLICADO EM TÚNEIS CLASSE VI COM SEÇÃO DE 60 A 90 M²</v>
      </c>
    </row>
    <row r="1655" spans="2:8">
      <c r="B1655" s="1528">
        <v>1208373</v>
      </c>
      <c r="C1655" s="1529" t="s">
        <v>22929</v>
      </c>
      <c r="D1655" s="1528" t="s">
        <v>4013</v>
      </c>
      <c r="E1655" s="1543">
        <v>1018.95</v>
      </c>
      <c r="F1655" s="1546"/>
      <c r="G1655" s="1546">
        <v>1208373</v>
      </c>
      <c r="H1655" s="1546" t="str">
        <f t="shared" si="25"/>
        <v>CONCRETO PROJETADO VIA ÚMIDA FCK = 40 MPA APLICADO EM TÚNEIS CLASSE VI COM SEÇÃO SUPERIOR A 90 M²</v>
      </c>
    </row>
    <row r="1656" spans="2:8">
      <c r="B1656" s="1526">
        <v>1407751</v>
      </c>
      <c r="C1656" s="1523" t="s">
        <v>13515</v>
      </c>
      <c r="D1656" s="1526" t="s">
        <v>3982</v>
      </c>
      <c r="E1656" s="1542">
        <v>5.16</v>
      </c>
      <c r="F1656" s="1546"/>
      <c r="G1656" s="1546">
        <v>1407751</v>
      </c>
      <c r="H1656" s="1546" t="str">
        <f t="shared" si="25"/>
        <v>ABERTURA DE RASGOS EM SUPERFÍCIE DE CONCRETO MEDINDO 10 X 10 MM PARA FIXAÇÃO DE BARRAS DE AÇO DE 8 MM</v>
      </c>
    </row>
    <row r="1657" spans="2:8">
      <c r="B1657" s="1528">
        <v>1407752</v>
      </c>
      <c r="C1657" s="1529" t="s">
        <v>13516</v>
      </c>
      <c r="D1657" s="1528" t="s">
        <v>3982</v>
      </c>
      <c r="E1657" s="1543">
        <v>6.75</v>
      </c>
      <c r="F1657" s="1546"/>
      <c r="G1657" s="1546">
        <v>1407752</v>
      </c>
      <c r="H1657" s="1546" t="str">
        <f t="shared" si="25"/>
        <v>ABERTURA DE RASGOS EM SUPERFÍCIE DE CONCRETO MEDINDO 12 X 12 MM PARA FIXAÇÃO DE BARRAS DE AÇO DE 10 MM</v>
      </c>
    </row>
    <row r="1658" spans="2:8">
      <c r="B1658" s="1526">
        <v>1407753</v>
      </c>
      <c r="C1658" s="1523" t="s">
        <v>22930</v>
      </c>
      <c r="D1658" s="1526" t="s">
        <v>3982</v>
      </c>
      <c r="E1658" s="1542">
        <v>9.75</v>
      </c>
      <c r="F1658" s="1546"/>
      <c r="G1658" s="1546">
        <v>1407753</v>
      </c>
      <c r="H1658" s="1546" t="str">
        <f t="shared" si="25"/>
        <v>ABERTURA DE RASGOS EM SUPERFÍCIE DE CONCRETO MEDINDO 15 X 15 MM PARA FIXAÇÃO DE BARRAS DE AÇO DE 12,5 MM</v>
      </c>
    </row>
    <row r="1659" spans="2:8">
      <c r="B1659" s="1528">
        <v>1407750</v>
      </c>
      <c r="C1659" s="1529" t="s">
        <v>13517</v>
      </c>
      <c r="D1659" s="1528" t="s">
        <v>3982</v>
      </c>
      <c r="E1659" s="1543">
        <v>3.94</v>
      </c>
      <c r="F1659" s="1546"/>
      <c r="G1659" s="1546">
        <v>1407750</v>
      </c>
      <c r="H1659" s="1546" t="str">
        <f t="shared" si="25"/>
        <v>ABERTURA DE RASGOS EM SUPERFÍCIE DE CONCRETO MEDINDO 8 X 8 MM PARA FIXAÇÃO DE BARRAS DE AÇO DE 6,3 MM</v>
      </c>
    </row>
    <row r="1660" spans="2:8">
      <c r="B1660" s="1526">
        <v>1400965</v>
      </c>
      <c r="C1660" s="1523" t="s">
        <v>13518</v>
      </c>
      <c r="D1660" s="1526" t="s">
        <v>4013</v>
      </c>
      <c r="E1660" s="1542">
        <v>78.17</v>
      </c>
      <c r="F1660" s="1546"/>
      <c r="G1660" s="1546">
        <v>1400965</v>
      </c>
      <c r="H1660" s="1546" t="str">
        <f t="shared" si="25"/>
        <v>ABERTURA EM MURO DE ALVENARIA DE PEDRA ARGAMASSADA COM MARTELETE</v>
      </c>
    </row>
    <row r="1661" spans="2:8">
      <c r="B1661" s="1528">
        <v>1400976</v>
      </c>
      <c r="C1661" s="1529" t="s">
        <v>13519</v>
      </c>
      <c r="D1661" s="1528" t="s">
        <v>3982</v>
      </c>
      <c r="E1661" s="1543">
        <v>3.75</v>
      </c>
      <c r="F1661" s="1546"/>
      <c r="G1661" s="1546">
        <v>1400976</v>
      </c>
      <c r="H1661" s="1546" t="str">
        <f t="shared" si="25"/>
        <v>CORTE A PLASMA CNC EM CHAPA COM ESPESSURA DE 6,3 A 10 MM</v>
      </c>
    </row>
    <row r="1662" spans="2:8">
      <c r="B1662" s="1526">
        <v>1400970</v>
      </c>
      <c r="C1662" s="1523" t="s">
        <v>22931</v>
      </c>
      <c r="D1662" s="1526" t="s">
        <v>3982</v>
      </c>
      <c r="E1662" s="1542">
        <v>1.83</v>
      </c>
      <c r="F1662" s="1546"/>
      <c r="G1662" s="1546">
        <v>1400970</v>
      </c>
      <c r="H1662" s="1546" t="str">
        <f t="shared" si="25"/>
        <v>CORTE A PLASMA MANUAL EM CHAPA DE AÇO-CARBONO COM ESPESSURA DE 4 A 8 MM</v>
      </c>
    </row>
    <row r="1663" spans="2:8">
      <c r="B1663" s="1528">
        <v>1400971</v>
      </c>
      <c r="C1663" s="1529" t="s">
        <v>22932</v>
      </c>
      <c r="D1663" s="1528" t="s">
        <v>3982</v>
      </c>
      <c r="E1663" s="1543">
        <v>8</v>
      </c>
      <c r="F1663" s="1546"/>
      <c r="G1663" s="1546">
        <v>1400971</v>
      </c>
      <c r="H1663" s="1546" t="str">
        <f t="shared" si="25"/>
        <v>CORTE A PLASMA MANUAL EM CHAPA DE AÇO-CARBONO COM ESPESSURA DE 9 A 25 MM</v>
      </c>
    </row>
    <row r="1664" spans="2:8">
      <c r="B1664" s="1526">
        <v>1400972</v>
      </c>
      <c r="C1664" s="1523" t="s">
        <v>13520</v>
      </c>
      <c r="D1664" s="1526" t="s">
        <v>3982</v>
      </c>
      <c r="E1664" s="1542">
        <v>1.44</v>
      </c>
      <c r="F1664" s="1546"/>
      <c r="G1664" s="1546">
        <v>1400972</v>
      </c>
      <c r="H1664" s="1546" t="str">
        <f t="shared" si="25"/>
        <v>CORTE A PLASMA MANUAL EM CHAPA DE ALUMÍNIO COM ESPESSURA DE 1,5 MM</v>
      </c>
    </row>
    <row r="1665" spans="2:8">
      <c r="B1665" s="1528">
        <v>1416201</v>
      </c>
      <c r="C1665" s="1529" t="s">
        <v>13521</v>
      </c>
      <c r="D1665" s="1528" t="s">
        <v>22933</v>
      </c>
      <c r="E1665" s="1543">
        <v>0.14000000000000001</v>
      </c>
      <c r="F1665" s="1546"/>
      <c r="G1665" s="1546">
        <v>1416201</v>
      </c>
      <c r="H1665" s="1546" t="str">
        <f t="shared" si="25"/>
        <v>CORTE DE BARRAS DE AÇO CA-50 COM MAÇARICO OXIACETILENO</v>
      </c>
    </row>
    <row r="1666" spans="2:8">
      <c r="B1666" s="1526">
        <v>1400969</v>
      </c>
      <c r="C1666" s="1523" t="s">
        <v>13522</v>
      </c>
      <c r="D1666" s="1526" t="s">
        <v>20703</v>
      </c>
      <c r="E1666" s="1542">
        <v>0.1</v>
      </c>
      <c r="F1666" s="1546"/>
      <c r="G1666" s="1546">
        <v>1400969</v>
      </c>
      <c r="H1666" s="1546" t="str">
        <f t="shared" si="25"/>
        <v>CORTE DE CANTONEIRA DE ALUMÍNIO</v>
      </c>
    </row>
    <row r="1667" spans="2:8">
      <c r="B1667" s="1528">
        <v>1400975</v>
      </c>
      <c r="C1667" s="1529" t="s">
        <v>13523</v>
      </c>
      <c r="D1667" s="1528" t="s">
        <v>3982</v>
      </c>
      <c r="E1667" s="1543">
        <v>2.94</v>
      </c>
      <c r="F1667" s="1546"/>
      <c r="G1667" s="1546">
        <v>1400975</v>
      </c>
      <c r="H1667" s="1546" t="str">
        <f t="shared" ref="H1667:H1730" si="26">UPPER(C1667)</f>
        <v>CORTE DE CHAPA DE AÇO COM GUILHOTINA HIDRÁULICA</v>
      </c>
    </row>
    <row r="1668" spans="2:8">
      <c r="B1668" s="1526">
        <v>1416141</v>
      </c>
      <c r="C1668" s="1523" t="s">
        <v>22934</v>
      </c>
      <c r="D1668" s="1526" t="s">
        <v>3982</v>
      </c>
      <c r="E1668" s="1542">
        <v>2.37</v>
      </c>
      <c r="F1668" s="1546"/>
      <c r="G1668" s="1546">
        <v>1416141</v>
      </c>
      <c r="H1668" s="1546" t="str">
        <f t="shared" si="26"/>
        <v>CORTE DE CHAPAS DE AÇO COM ESPESSURA DE 12,5 MM COM MAÇARICO OXIACETILENO</v>
      </c>
    </row>
    <row r="1669" spans="2:8">
      <c r="B1669" s="1528">
        <v>1416142</v>
      </c>
      <c r="C1669" s="1529" t="s">
        <v>22935</v>
      </c>
      <c r="D1669" s="1528" t="s">
        <v>3982</v>
      </c>
      <c r="E1669" s="1543">
        <v>3.61</v>
      </c>
      <c r="F1669" s="1546"/>
      <c r="G1669" s="1546">
        <v>1416142</v>
      </c>
      <c r="H1669" s="1546" t="str">
        <f t="shared" si="26"/>
        <v>CORTE DE CHAPAS DE AÇO COM ESPESSURA DE 16 MM COM MAÇARICO OXIACETILENO</v>
      </c>
    </row>
    <row r="1670" spans="2:8">
      <c r="B1670" s="1526">
        <v>1400973</v>
      </c>
      <c r="C1670" s="1523" t="s">
        <v>22936</v>
      </c>
      <c r="D1670" s="1526" t="s">
        <v>3982</v>
      </c>
      <c r="E1670" s="1542">
        <v>1.06</v>
      </c>
      <c r="F1670" s="1546"/>
      <c r="G1670" s="1546">
        <v>1400973</v>
      </c>
      <c r="H1670" s="1546" t="str">
        <f t="shared" si="26"/>
        <v>CORTE DE CHAPAS DE AÇO COM ESPESSURA DE 3 MM COM MAÇARICO OXIACETILENO</v>
      </c>
    </row>
    <row r="1671" spans="2:8">
      <c r="B1671" s="1528">
        <v>1400974</v>
      </c>
      <c r="C1671" s="1529" t="s">
        <v>22937</v>
      </c>
      <c r="D1671" s="1528" t="s">
        <v>3982</v>
      </c>
      <c r="E1671" s="1543">
        <v>1.23</v>
      </c>
      <c r="F1671" s="1546"/>
      <c r="G1671" s="1546">
        <v>1400974</v>
      </c>
      <c r="H1671" s="1546" t="str">
        <f t="shared" si="26"/>
        <v>CORTE DE CHAPAS DE AÇO COM ESPESSURA DE 5 MM COM MAÇARICO OXIACETILENO</v>
      </c>
    </row>
    <row r="1672" spans="2:8">
      <c r="B1672" s="1526">
        <v>1416139</v>
      </c>
      <c r="C1672" s="1523" t="s">
        <v>22938</v>
      </c>
      <c r="D1672" s="1526" t="s">
        <v>3982</v>
      </c>
      <c r="E1672" s="1542">
        <v>1.36</v>
      </c>
      <c r="F1672" s="1546"/>
      <c r="G1672" s="1546">
        <v>1416139</v>
      </c>
      <c r="H1672" s="1546" t="str">
        <f t="shared" si="26"/>
        <v>CORTE DE CHAPAS DE AÇO COM ESPESSURA DE 6,3 MM COM MAÇARICO OXIACETILENO</v>
      </c>
    </row>
    <row r="1673" spans="2:8">
      <c r="B1673" s="1528">
        <v>1416202</v>
      </c>
      <c r="C1673" s="1529" t="s">
        <v>22939</v>
      </c>
      <c r="D1673" s="1528" t="s">
        <v>3982</v>
      </c>
      <c r="E1673" s="1543">
        <v>1.56</v>
      </c>
      <c r="F1673" s="1546"/>
      <c r="G1673" s="1546">
        <v>1416202</v>
      </c>
      <c r="H1673" s="1546" t="str">
        <f t="shared" si="26"/>
        <v>CORTE DE CHAPAS DE AÇO COM ESPESSURA DE 8 MM COM MAÇARICO OXIACETILENO</v>
      </c>
    </row>
    <row r="1674" spans="2:8">
      <c r="B1674" s="1526">
        <v>1416140</v>
      </c>
      <c r="C1674" s="1523" t="s">
        <v>22940</v>
      </c>
      <c r="D1674" s="1526" t="s">
        <v>3982</v>
      </c>
      <c r="E1674" s="1542">
        <v>1.78</v>
      </c>
      <c r="F1674" s="1546"/>
      <c r="G1674" s="1546">
        <v>1416140</v>
      </c>
      <c r="H1674" s="1546" t="str">
        <f t="shared" si="26"/>
        <v>CORTE DE CHAPAS DE AÇO COM ESPESSURA DE 9,5 MM COM MAÇARICO OXIACETILENO</v>
      </c>
    </row>
    <row r="1675" spans="2:8">
      <c r="B1675" s="1528">
        <v>1419543</v>
      </c>
      <c r="C1675" s="1529" t="s">
        <v>13524</v>
      </c>
      <c r="D1675" s="1528" t="s">
        <v>20703</v>
      </c>
      <c r="E1675" s="1543">
        <v>0.14000000000000001</v>
      </c>
      <c r="F1675" s="1546"/>
      <c r="G1675" s="1546">
        <v>1419543</v>
      </c>
      <c r="H1675" s="1546" t="str">
        <f t="shared" si="26"/>
        <v>CORTE DE PERFIL METÁLICO COM MÁQUINA POLICORTE COM ESPESSURA DE ATÉ 1/8"</v>
      </c>
    </row>
    <row r="1676" spans="2:8">
      <c r="B1676" s="1526">
        <v>1408173</v>
      </c>
      <c r="C1676" s="1523" t="s">
        <v>22941</v>
      </c>
      <c r="D1676" s="1526" t="s">
        <v>22933</v>
      </c>
      <c r="E1676" s="1542">
        <v>0.04</v>
      </c>
      <c r="F1676" s="1546"/>
      <c r="G1676" s="1546">
        <v>1408173</v>
      </c>
      <c r="H1676" s="1546" t="str">
        <f t="shared" si="26"/>
        <v>CORTE DE PERFIS METÁLICOS COM MAÇARICO OXIACETILENO</v>
      </c>
    </row>
    <row r="1677" spans="2:8">
      <c r="B1677" s="1528">
        <v>1407063</v>
      </c>
      <c r="C1677" s="1529" t="s">
        <v>22942</v>
      </c>
      <c r="D1677" s="1528" t="s">
        <v>20703</v>
      </c>
      <c r="E1677" s="1543">
        <v>6.59</v>
      </c>
      <c r="F1677" s="1546"/>
      <c r="G1677" s="1546">
        <v>1407063</v>
      </c>
      <c r="H1677" s="1546" t="str">
        <f t="shared" si="26"/>
        <v>CORTE DE TRILHO TR45 COM UTILIZAÇÃO DE EQUIPAMENTO LEVE</v>
      </c>
    </row>
    <row r="1678" spans="2:8">
      <c r="B1678" s="1526">
        <v>1407064</v>
      </c>
      <c r="C1678" s="1523" t="s">
        <v>22943</v>
      </c>
      <c r="D1678" s="1526" t="s">
        <v>20703</v>
      </c>
      <c r="E1678" s="1542">
        <v>6.81</v>
      </c>
      <c r="F1678" s="1546"/>
      <c r="G1678" s="1546">
        <v>1407064</v>
      </c>
      <c r="H1678" s="1546" t="str">
        <f t="shared" si="26"/>
        <v>CORTE DE TRILHO TR57 COM UTILIZAÇÃO DE EQUIPAMENTO LEVE</v>
      </c>
    </row>
    <row r="1679" spans="2:8">
      <c r="B1679" s="1528">
        <v>1407065</v>
      </c>
      <c r="C1679" s="1529" t="s">
        <v>22944</v>
      </c>
      <c r="D1679" s="1528" t="s">
        <v>20703</v>
      </c>
      <c r="E1679" s="1543">
        <v>6.97</v>
      </c>
      <c r="F1679" s="1546"/>
      <c r="G1679" s="1546">
        <v>1407065</v>
      </c>
      <c r="H1679" s="1546" t="str">
        <f t="shared" si="26"/>
        <v>CORTE DE TRILHO TR68 COM UTILIZAÇÃO DE EQUIPAMENTO LEVE</v>
      </c>
    </row>
    <row r="1680" spans="2:8">
      <c r="B1680" s="1526">
        <v>1407066</v>
      </c>
      <c r="C1680" s="1523" t="s">
        <v>22945</v>
      </c>
      <c r="D1680" s="1526" t="s">
        <v>20703</v>
      </c>
      <c r="E1680" s="1542">
        <v>6.85</v>
      </c>
      <c r="F1680" s="1546"/>
      <c r="G1680" s="1546">
        <v>1407066</v>
      </c>
      <c r="H1680" s="1546" t="str">
        <f t="shared" si="26"/>
        <v>CORTE DE TRILHO UIC60 COM UTILIZAÇÃO DE EQUIPAMENTO LEVE</v>
      </c>
    </row>
    <row r="1681" spans="2:8">
      <c r="B1681" s="1528">
        <v>1400977</v>
      </c>
      <c r="C1681" s="1529" t="s">
        <v>13525</v>
      </c>
      <c r="D1681" s="1528" t="s">
        <v>3982</v>
      </c>
      <c r="E1681" s="1543">
        <v>2.11</v>
      </c>
      <c r="F1681" s="1546"/>
      <c r="G1681" s="1546">
        <v>1400977</v>
      </c>
      <c r="H1681" s="1546" t="str">
        <f t="shared" si="26"/>
        <v>DOBRAMENTO DE CHAPAS METÁLICAS COM ESPESSURAS DE 6,3 A 10 MM</v>
      </c>
    </row>
    <row r="1682" spans="2:8">
      <c r="B1682" s="1526">
        <v>1407067</v>
      </c>
      <c r="C1682" s="1523" t="s">
        <v>22946</v>
      </c>
      <c r="D1682" s="1526" t="s">
        <v>20703</v>
      </c>
      <c r="E1682" s="1542">
        <v>2.25</v>
      </c>
      <c r="F1682" s="1546"/>
      <c r="G1682" s="1546">
        <v>1407067</v>
      </c>
      <c r="H1682" s="1546" t="str">
        <f t="shared" si="26"/>
        <v>FURAÇÃO DE TRILHO TR45 COM UTILIZAÇÃO DE EQUIPAMENTO LEVE</v>
      </c>
    </row>
    <row r="1683" spans="2:8">
      <c r="B1683" s="1528">
        <v>1407068</v>
      </c>
      <c r="C1683" s="1529" t="s">
        <v>22947</v>
      </c>
      <c r="D1683" s="1528" t="s">
        <v>20703</v>
      </c>
      <c r="E1683" s="1543">
        <v>2.5299999999999998</v>
      </c>
      <c r="F1683" s="1546"/>
      <c r="G1683" s="1546">
        <v>1407068</v>
      </c>
      <c r="H1683" s="1546" t="str">
        <f t="shared" si="26"/>
        <v>FURAÇÃO DE TRILHO TR57 COM UTILIZAÇÃO DE EQUIPAMENTO LEVE</v>
      </c>
    </row>
    <row r="1684" spans="2:8">
      <c r="B1684" s="1526">
        <v>1407069</v>
      </c>
      <c r="C1684" s="1523" t="s">
        <v>22948</v>
      </c>
      <c r="D1684" s="1526" t="s">
        <v>20703</v>
      </c>
      <c r="E1684" s="1542">
        <v>2.75</v>
      </c>
      <c r="F1684" s="1546"/>
      <c r="G1684" s="1546">
        <v>1407069</v>
      </c>
      <c r="H1684" s="1546" t="str">
        <f t="shared" si="26"/>
        <v>FURAÇÃO DE TRILHO TR68 COM UTILIZAÇÃO DE EQUIPAMENTO LEVE</v>
      </c>
    </row>
    <row r="1685" spans="2:8">
      <c r="B1685" s="1528">
        <v>1407070</v>
      </c>
      <c r="C1685" s="1529" t="s">
        <v>22949</v>
      </c>
      <c r="D1685" s="1528" t="s">
        <v>20703</v>
      </c>
      <c r="E1685" s="1543">
        <v>2.62</v>
      </c>
      <c r="F1685" s="1546"/>
      <c r="G1685" s="1546">
        <v>1407070</v>
      </c>
      <c r="H1685" s="1546" t="str">
        <f t="shared" si="26"/>
        <v>FURAÇÃO DE TRILHO UIC60 COM UTILIZAÇÃO DE EQUIPAMENTO LEVE</v>
      </c>
    </row>
    <row r="1686" spans="2:8">
      <c r="B1686" s="1526">
        <v>1408148</v>
      </c>
      <c r="C1686" s="1523" t="s">
        <v>13526</v>
      </c>
      <c r="D1686" s="1526" t="s">
        <v>3982</v>
      </c>
      <c r="E1686" s="1542">
        <v>423.31</v>
      </c>
      <c r="F1686" s="1546"/>
      <c r="G1686" s="1546">
        <v>1408148</v>
      </c>
      <c r="H1686" s="1546" t="str">
        <f t="shared" si="26"/>
        <v>PERFURAÇÃO EM CONCRETO COM COROA DIAMANTADA - D = 100 MM</v>
      </c>
    </row>
    <row r="1687" spans="2:8">
      <c r="B1687" s="1528">
        <v>1408021</v>
      </c>
      <c r="C1687" s="1529" t="s">
        <v>13527</v>
      </c>
      <c r="D1687" s="1528" t="s">
        <v>3982</v>
      </c>
      <c r="E1687" s="1543">
        <v>128.30000000000001</v>
      </c>
      <c r="F1687" s="1546"/>
      <c r="G1687" s="1546">
        <v>1408021</v>
      </c>
      <c r="H1687" s="1546" t="str">
        <f t="shared" si="26"/>
        <v>PERFURAÇÃO EM CONCRETO COM COROA DIAMANTADA - D = 16 MM</v>
      </c>
    </row>
    <row r="1688" spans="2:8">
      <c r="B1688" s="1526">
        <v>1408024</v>
      </c>
      <c r="C1688" s="1523" t="s">
        <v>13528</v>
      </c>
      <c r="D1688" s="1526" t="s">
        <v>3982</v>
      </c>
      <c r="E1688" s="1542">
        <v>132.05000000000001</v>
      </c>
      <c r="F1688" s="1546"/>
      <c r="G1688" s="1546">
        <v>1408024</v>
      </c>
      <c r="H1688" s="1546" t="str">
        <f t="shared" si="26"/>
        <v>PERFURAÇÃO EM CONCRETO COM COROA DIAMANTADA - D = 20 MM</v>
      </c>
    </row>
    <row r="1689" spans="2:8">
      <c r="B1689" s="1528">
        <v>1408026</v>
      </c>
      <c r="C1689" s="1529" t="s">
        <v>13529</v>
      </c>
      <c r="D1689" s="1528" t="s">
        <v>3982</v>
      </c>
      <c r="E1689" s="1543">
        <v>164</v>
      </c>
      <c r="F1689" s="1546"/>
      <c r="G1689" s="1546">
        <v>1408026</v>
      </c>
      <c r="H1689" s="1546" t="str">
        <f t="shared" si="26"/>
        <v>PERFURAÇÃO EM CONCRETO COM COROA DIAMANTADA - D = 25 MM</v>
      </c>
    </row>
    <row r="1690" spans="2:8">
      <c r="B1690" s="1526">
        <v>1408142</v>
      </c>
      <c r="C1690" s="1523" t="s">
        <v>13530</v>
      </c>
      <c r="D1690" s="1526" t="s">
        <v>3982</v>
      </c>
      <c r="E1690" s="1542">
        <v>204.96</v>
      </c>
      <c r="F1690" s="1546"/>
      <c r="G1690" s="1546">
        <v>1408142</v>
      </c>
      <c r="H1690" s="1546" t="str">
        <f t="shared" si="26"/>
        <v>PERFURAÇÃO EM CONCRETO COM COROA DIAMANTADA - D = 32 MM</v>
      </c>
    </row>
    <row r="1691" spans="2:8">
      <c r="B1691" s="1528">
        <v>1408143</v>
      </c>
      <c r="C1691" s="1529" t="s">
        <v>13531</v>
      </c>
      <c r="D1691" s="1528" t="s">
        <v>3982</v>
      </c>
      <c r="E1691" s="1543">
        <v>208.18</v>
      </c>
      <c r="F1691" s="1546"/>
      <c r="G1691" s="1546">
        <v>1408143</v>
      </c>
      <c r="H1691" s="1546" t="str">
        <f t="shared" si="26"/>
        <v>PERFURAÇÃO EM CONCRETO COM COROA DIAMANTADA - D = 38 MM</v>
      </c>
    </row>
    <row r="1692" spans="2:8">
      <c r="B1692" s="1526">
        <v>1408144</v>
      </c>
      <c r="C1692" s="1523" t="s">
        <v>13532</v>
      </c>
      <c r="D1692" s="1526" t="s">
        <v>3982</v>
      </c>
      <c r="E1692" s="1542">
        <v>215.48</v>
      </c>
      <c r="F1692" s="1546"/>
      <c r="G1692" s="1546">
        <v>1408144</v>
      </c>
      <c r="H1692" s="1546" t="str">
        <f t="shared" si="26"/>
        <v>PERFURAÇÃO EM CONCRETO COM COROA DIAMANTADA - D = 44 MM</v>
      </c>
    </row>
    <row r="1693" spans="2:8">
      <c r="B1693" s="1528">
        <v>1408145</v>
      </c>
      <c r="C1693" s="1529" t="s">
        <v>13533</v>
      </c>
      <c r="D1693" s="1528" t="s">
        <v>3982</v>
      </c>
      <c r="E1693" s="1543">
        <v>230.46</v>
      </c>
      <c r="F1693" s="1546"/>
      <c r="G1693" s="1546">
        <v>1408145</v>
      </c>
      <c r="H1693" s="1546" t="str">
        <f t="shared" si="26"/>
        <v>PERFURAÇÃO EM CONCRETO COM COROA DIAMANTADA - D = 50 MM</v>
      </c>
    </row>
    <row r="1694" spans="2:8">
      <c r="B1694" s="1526">
        <v>1408146</v>
      </c>
      <c r="C1694" s="1523" t="s">
        <v>13534</v>
      </c>
      <c r="D1694" s="1526" t="s">
        <v>3982</v>
      </c>
      <c r="E1694" s="1542">
        <v>248.92</v>
      </c>
      <c r="F1694" s="1546"/>
      <c r="G1694" s="1546">
        <v>1408146</v>
      </c>
      <c r="H1694" s="1546" t="str">
        <f t="shared" si="26"/>
        <v>PERFURAÇÃO EM CONCRETO COM COROA DIAMANTADA - D = 63 MM</v>
      </c>
    </row>
    <row r="1695" spans="2:8">
      <c r="B1695" s="1528">
        <v>1408147</v>
      </c>
      <c r="C1695" s="1529" t="s">
        <v>13535</v>
      </c>
      <c r="D1695" s="1528" t="s">
        <v>3982</v>
      </c>
      <c r="E1695" s="1543">
        <v>351.88</v>
      </c>
      <c r="F1695" s="1546"/>
      <c r="G1695" s="1546">
        <v>1408147</v>
      </c>
      <c r="H1695" s="1546" t="str">
        <f t="shared" si="26"/>
        <v>PERFURAÇÃO EM CONCRETO COM COROA DIAMANTADA - D = 75 MM</v>
      </c>
    </row>
    <row r="1696" spans="2:8">
      <c r="B1696" s="1526">
        <v>1408019</v>
      </c>
      <c r="C1696" s="1523" t="s">
        <v>13536</v>
      </c>
      <c r="D1696" s="1526" t="s">
        <v>3982</v>
      </c>
      <c r="E1696" s="1542">
        <v>15.22</v>
      </c>
      <c r="F1696" s="1546"/>
      <c r="G1696" s="1546">
        <v>1408019</v>
      </c>
      <c r="H1696" s="1546" t="str">
        <f t="shared" si="26"/>
        <v>PERFURAÇÃO EM CONCRETO COM MARTELETE ELÉTRICO - D = 10 MM</v>
      </c>
    </row>
    <row r="1697" spans="2:8">
      <c r="B1697" s="1528">
        <v>1408020</v>
      </c>
      <c r="C1697" s="1529" t="s">
        <v>22950</v>
      </c>
      <c r="D1697" s="1528" t="s">
        <v>3982</v>
      </c>
      <c r="E1697" s="1543">
        <v>20.23</v>
      </c>
      <c r="F1697" s="1546"/>
      <c r="G1697" s="1546">
        <v>1408020</v>
      </c>
      <c r="H1697" s="1546" t="str">
        <f t="shared" si="26"/>
        <v>PERFURAÇÃO EM CONCRETO COM MARTELETE ELÉTRICO - D = 13,0 MM</v>
      </c>
    </row>
    <row r="1698" spans="2:8">
      <c r="B1698" s="1526">
        <v>1408025</v>
      </c>
      <c r="C1698" s="1523" t="s">
        <v>19284</v>
      </c>
      <c r="D1698" s="1526" t="s">
        <v>3982</v>
      </c>
      <c r="E1698" s="1542">
        <v>24.8</v>
      </c>
      <c r="F1698" s="1546"/>
      <c r="G1698" s="1546">
        <v>1408025</v>
      </c>
      <c r="H1698" s="1546" t="str">
        <f t="shared" si="26"/>
        <v>PERFURAÇÃO EM CONCRETO COM MARTELETE ELÉTRICO - D = 14 MM</v>
      </c>
    </row>
    <row r="1699" spans="2:8">
      <c r="B1699" s="1528">
        <v>1416257</v>
      </c>
      <c r="C1699" s="1529" t="s">
        <v>13537</v>
      </c>
      <c r="D1699" s="1528" t="s">
        <v>3982</v>
      </c>
      <c r="E1699" s="1543">
        <v>160.57</v>
      </c>
      <c r="F1699" s="1546"/>
      <c r="G1699" s="1546">
        <v>1416257</v>
      </c>
      <c r="H1699" s="1546" t="str">
        <f t="shared" si="26"/>
        <v>SOLDA COM MAÇARICO OXIACETILENO DE CHAPAS DE AÇO DE 12,5 MM</v>
      </c>
    </row>
    <row r="1700" spans="2:8">
      <c r="B1700" s="1526">
        <v>1416253</v>
      </c>
      <c r="C1700" s="1523" t="s">
        <v>19285</v>
      </c>
      <c r="D1700" s="1526" t="s">
        <v>3982</v>
      </c>
      <c r="E1700" s="1542">
        <v>353.45</v>
      </c>
      <c r="F1700" s="1546"/>
      <c r="G1700" s="1546">
        <v>1416253</v>
      </c>
      <c r="H1700" s="1546" t="str">
        <f t="shared" si="26"/>
        <v>SOLDA COM MAÇARICO OXIACETILENO DE CHAPAS DE AÇO DE 16 MM</v>
      </c>
    </row>
    <row r="1701" spans="2:8">
      <c r="B1701" s="1528">
        <v>1416254</v>
      </c>
      <c r="C1701" s="1529" t="s">
        <v>13538</v>
      </c>
      <c r="D1701" s="1528" t="s">
        <v>3982</v>
      </c>
      <c r="E1701" s="1543">
        <v>32.78</v>
      </c>
      <c r="F1701" s="1546"/>
      <c r="G1701" s="1546">
        <v>1416254</v>
      </c>
      <c r="H1701" s="1546" t="str">
        <f t="shared" si="26"/>
        <v>SOLDA COM MAÇARICO OXIACETILENO DE CHAPAS DE AÇO DE 6,3 MM</v>
      </c>
    </row>
    <row r="1702" spans="2:8">
      <c r="B1702" s="1526">
        <v>1416255</v>
      </c>
      <c r="C1702" s="1523" t="s">
        <v>13539</v>
      </c>
      <c r="D1702" s="1526" t="s">
        <v>3982</v>
      </c>
      <c r="E1702" s="1542">
        <v>56.11</v>
      </c>
      <c r="F1702" s="1546"/>
      <c r="G1702" s="1546">
        <v>1416255</v>
      </c>
      <c r="H1702" s="1546" t="str">
        <f t="shared" si="26"/>
        <v>SOLDA COM MAÇARICO OXIACETILENO DE CHAPAS DE AÇO DE 8 MM</v>
      </c>
    </row>
    <row r="1703" spans="2:8">
      <c r="B1703" s="1528">
        <v>1416256</v>
      </c>
      <c r="C1703" s="1529" t="s">
        <v>13540</v>
      </c>
      <c r="D1703" s="1528" t="s">
        <v>3982</v>
      </c>
      <c r="E1703" s="1543">
        <v>84.98</v>
      </c>
      <c r="F1703" s="1546"/>
      <c r="G1703" s="1546">
        <v>1416256</v>
      </c>
      <c r="H1703" s="1546" t="str">
        <f t="shared" si="26"/>
        <v>SOLDA COM MAÇARICO OXIACETILENO DE CHAPAS DE AÇO DE 9,5 MM</v>
      </c>
    </row>
    <row r="1704" spans="2:8">
      <c r="B1704" s="1526">
        <v>1408028</v>
      </c>
      <c r="C1704" s="1523" t="s">
        <v>22951</v>
      </c>
      <c r="D1704" s="1526" t="s">
        <v>4279</v>
      </c>
      <c r="E1704" s="1542">
        <v>156.05000000000001</v>
      </c>
      <c r="F1704" s="1546"/>
      <c r="G1704" s="1546">
        <v>1408028</v>
      </c>
      <c r="H1704" s="1546" t="str">
        <f t="shared" si="26"/>
        <v>SOLDA ELÉTRICA MANUAL DE PERFIS METÁLICOS E CHAPAS DE AÇO COM ELETRODO E70XX PARA BENEFICIAMENTO DE AÇO NAVAL</v>
      </c>
    </row>
    <row r="1705" spans="2:8">
      <c r="B1705" s="1528">
        <v>1408027</v>
      </c>
      <c r="C1705" s="1529" t="s">
        <v>22952</v>
      </c>
      <c r="D1705" s="1528" t="s">
        <v>4279</v>
      </c>
      <c r="E1705" s="1543">
        <v>97.33</v>
      </c>
      <c r="F1705" s="1546"/>
      <c r="G1705" s="1546">
        <v>1408027</v>
      </c>
      <c r="H1705" s="1546" t="str">
        <f t="shared" si="26"/>
        <v>SOLDA TIPO MIG/MAG AUTOMATIZADA</v>
      </c>
    </row>
    <row r="1706" spans="2:8">
      <c r="B1706" s="1526">
        <v>1400978</v>
      </c>
      <c r="C1706" s="1523" t="s">
        <v>22953</v>
      </c>
      <c r="D1706" s="1526" t="s">
        <v>4279</v>
      </c>
      <c r="E1706" s="1542">
        <v>155.09</v>
      </c>
      <c r="F1706" s="1546"/>
      <c r="G1706" s="1546">
        <v>1400978</v>
      </c>
      <c r="H1706" s="1546" t="str">
        <f t="shared" si="26"/>
        <v>SOLDA TIPO MIG/MAG MANUAL</v>
      </c>
    </row>
    <row r="1707" spans="2:8">
      <c r="B1707" s="1528">
        <v>1513941</v>
      </c>
      <c r="C1707" s="1529" t="s">
        <v>13541</v>
      </c>
      <c r="D1707" s="1528" t="s">
        <v>4013</v>
      </c>
      <c r="E1707" s="1543">
        <v>366.66</v>
      </c>
      <c r="F1707" s="1546"/>
      <c r="G1707" s="1546">
        <v>1513941</v>
      </c>
      <c r="H1707" s="1546" t="str">
        <f t="shared" si="26"/>
        <v>CONTENÇÃO EM AREIA-CIMENTO ENSACADA COM MISTURA DE AREIA COM 8% DE CIMENTO - CONFECÇÃO E ASSENTAMENTO</v>
      </c>
    </row>
    <row r="1708" spans="2:8" ht="30">
      <c r="B1708" s="1526">
        <v>1513940</v>
      </c>
      <c r="C1708" s="1523" t="s">
        <v>13542</v>
      </c>
      <c r="D1708" s="1526" t="s">
        <v>4013</v>
      </c>
      <c r="E1708" s="1542">
        <v>280.92</v>
      </c>
      <c r="F1708" s="1546"/>
      <c r="G1708" s="1546">
        <v>1513940</v>
      </c>
      <c r="H1708" s="1546" t="str">
        <f t="shared" si="26"/>
        <v>CONTENÇÃO EM SOLO-CIMENTO ENSACADO COM MISTURA DE SOLO DE JAZIDA COM 8% DE CIMENTO - CONFECÇÃO E ASSENTAMENTO</v>
      </c>
    </row>
    <row r="1709" spans="2:8">
      <c r="B1709" s="1528">
        <v>1505879</v>
      </c>
      <c r="C1709" s="1529" t="s">
        <v>13543</v>
      </c>
      <c r="D1709" s="1528" t="s">
        <v>4013</v>
      </c>
      <c r="E1709" s="1543">
        <v>223.82</v>
      </c>
      <c r="F1709" s="1546"/>
      <c r="G1709" s="1546">
        <v>1505879</v>
      </c>
      <c r="H1709" s="1546" t="str">
        <f t="shared" si="26"/>
        <v>ENROCAMENTO DE PEDRA ARRUMADA MANUALMENTE - PEDRA DE MÃO COMERCIAL - FORNECIMENTO E ASSENTAMENTO</v>
      </c>
    </row>
    <row r="1710" spans="2:8">
      <c r="B1710" s="1526">
        <v>1505878</v>
      </c>
      <c r="C1710" s="1523" t="s">
        <v>13544</v>
      </c>
      <c r="D1710" s="1526" t="s">
        <v>4013</v>
      </c>
      <c r="E1710" s="1542">
        <v>138.16999999999999</v>
      </c>
      <c r="F1710" s="1546"/>
      <c r="G1710" s="1546">
        <v>1505878</v>
      </c>
      <c r="H1710" s="1546" t="str">
        <f t="shared" si="26"/>
        <v>ENROCAMENTO DE PEDRA ARRUMADA MANUALMENTE - PEDRA DE MÃO PRODUZIDA - CONFECÇÃO E ASSENTAMENTO</v>
      </c>
    </row>
    <row r="1711" spans="2:8" ht="30">
      <c r="B1711" s="1528">
        <v>1505877</v>
      </c>
      <c r="C1711" s="1529" t="s">
        <v>22954</v>
      </c>
      <c r="D1711" s="1528" t="s">
        <v>4013</v>
      </c>
      <c r="E1711" s="1543">
        <v>141.63999999999999</v>
      </c>
      <c r="F1711" s="1546"/>
      <c r="G1711" s="1546">
        <v>1505877</v>
      </c>
      <c r="H1711" s="1546" t="str">
        <f t="shared" si="26"/>
        <v>ENROCAMENTO DE PEDRA ESPALHADA E COMPACTADA MECANICAMENTE - PEDRA DE MÃO COMERCIAL - FORNECIMENTO E ASSENTAMENTO</v>
      </c>
    </row>
    <row r="1712" spans="2:8">
      <c r="B1712" s="1526">
        <v>1505860</v>
      </c>
      <c r="C1712" s="1523" t="s">
        <v>13545</v>
      </c>
      <c r="D1712" s="1526" t="s">
        <v>4013</v>
      </c>
      <c r="E1712" s="1542">
        <v>145.74</v>
      </c>
      <c r="F1712" s="1546"/>
      <c r="G1712" s="1546">
        <v>1505860</v>
      </c>
      <c r="H1712" s="1546" t="str">
        <f t="shared" si="26"/>
        <v>ENROCAMENTO DE PEDRA JOGADA - PEDRA DE MÃO COMERCIAL - FORNECIMENTO E ASSENTAMENTO</v>
      </c>
    </row>
    <row r="1713" spans="2:8">
      <c r="B1713" s="1528">
        <v>1505859</v>
      </c>
      <c r="C1713" s="1529" t="s">
        <v>13546</v>
      </c>
      <c r="D1713" s="1528" t="s">
        <v>4013</v>
      </c>
      <c r="E1713" s="1543">
        <v>74.37</v>
      </c>
      <c r="F1713" s="1546"/>
      <c r="G1713" s="1546">
        <v>1505859</v>
      </c>
      <c r="H1713" s="1546" t="str">
        <f t="shared" si="26"/>
        <v>ENROCAMENTO DE PEDRA JOGADA - PEDRA DE MÃO PRODUZIDA - CONFECÇÃO E ASSENTAMENTO</v>
      </c>
    </row>
    <row r="1714" spans="2:8">
      <c r="B1714" s="1526">
        <v>1516204</v>
      </c>
      <c r="C1714" s="1523" t="s">
        <v>22955</v>
      </c>
      <c r="D1714" s="1526" t="s">
        <v>20703</v>
      </c>
      <c r="E1714" s="1542">
        <v>4.55</v>
      </c>
      <c r="F1714" s="1546"/>
      <c r="G1714" s="1546">
        <v>1516204</v>
      </c>
      <c r="H1714" s="1546" t="str">
        <f t="shared" si="26"/>
        <v>FABRICAÇÃO DE BLOCOS SEGMENTAIS DE FACE PRÉ-MOLDADOS - C = 40 CM, L = 40 CM E H = 20 CM - MASSA DE 25 KG</v>
      </c>
    </row>
    <row r="1715" spans="2:8" ht="30">
      <c r="B1715" s="1528">
        <v>1516312</v>
      </c>
      <c r="C1715" s="1529" t="s">
        <v>22956</v>
      </c>
      <c r="D1715" s="1528" t="s">
        <v>22</v>
      </c>
      <c r="E1715" s="1543">
        <v>41.45</v>
      </c>
      <c r="F1715" s="1546"/>
      <c r="G1715" s="1546">
        <v>1516312</v>
      </c>
      <c r="H1715" s="1546" t="str">
        <f t="shared" si="26"/>
        <v>GEOCÉLULA EM PEAD, PAREDES PERFURADAS, SOLDADAS - ALTURA DE 100 MM E 1.206 CM² DE ÁREA DE CÉLULA - FORNECIMENTO E INSTALAÇÃO</v>
      </c>
    </row>
    <row r="1716" spans="2:8" ht="30">
      <c r="B1716" s="1526">
        <v>1516304</v>
      </c>
      <c r="C1716" s="1523" t="s">
        <v>22957</v>
      </c>
      <c r="D1716" s="1526" t="s">
        <v>22</v>
      </c>
      <c r="E1716" s="1542">
        <v>53.1</v>
      </c>
      <c r="F1716" s="1546"/>
      <c r="G1716" s="1546">
        <v>1516304</v>
      </c>
      <c r="H1716" s="1546" t="str">
        <f t="shared" si="26"/>
        <v>GEOCÉLULA EM PEAD, PAREDES PERFURADAS, SOLDADAS - ALTURA DE 100 MM E 289 CM² DE ÁREA DE CÉLULA - FORNECIMENTO E INSTALAÇÃO</v>
      </c>
    </row>
    <row r="1717" spans="2:8" ht="30">
      <c r="B1717" s="1528">
        <v>1516308</v>
      </c>
      <c r="C1717" s="1529" t="s">
        <v>22958</v>
      </c>
      <c r="D1717" s="1528" t="s">
        <v>22</v>
      </c>
      <c r="E1717" s="1543">
        <v>43.83</v>
      </c>
      <c r="F1717" s="1546"/>
      <c r="G1717" s="1546">
        <v>1516308</v>
      </c>
      <c r="H1717" s="1546" t="str">
        <f t="shared" si="26"/>
        <v>GEOCÉLULA EM PEAD, PAREDES PERFURADAS, SOLDADAS - ALTURA DE 100 MM E 460 CM² DE ÁREA DE CÉLULA - FORNECIMENTO E INSTALAÇÃO</v>
      </c>
    </row>
    <row r="1718" spans="2:8" ht="30">
      <c r="B1718" s="1526">
        <v>1516313</v>
      </c>
      <c r="C1718" s="1523" t="s">
        <v>22959</v>
      </c>
      <c r="D1718" s="1526" t="s">
        <v>22</v>
      </c>
      <c r="E1718" s="1542">
        <v>49.45</v>
      </c>
      <c r="F1718" s="1546"/>
      <c r="G1718" s="1546">
        <v>1516313</v>
      </c>
      <c r="H1718" s="1546" t="str">
        <f t="shared" si="26"/>
        <v>GEOCÉLULA EM PEAD, PAREDES PERFURADAS, SOLDADAS - ALTURA DE 150 MM E 1.206 CM² DE ÁREA DE CÉLULA - FORNECIMENTO E INSTALAÇÃO</v>
      </c>
    </row>
    <row r="1719" spans="2:8" ht="30">
      <c r="B1719" s="1528">
        <v>1516305</v>
      </c>
      <c r="C1719" s="1529" t="s">
        <v>22960</v>
      </c>
      <c r="D1719" s="1528" t="s">
        <v>22</v>
      </c>
      <c r="E1719" s="1543">
        <v>63.92</v>
      </c>
      <c r="F1719" s="1546"/>
      <c r="G1719" s="1546">
        <v>1516305</v>
      </c>
      <c r="H1719" s="1546" t="str">
        <f t="shared" si="26"/>
        <v>GEOCÉLULA EM PEAD, PAREDES PERFURADAS, SOLDADAS - ALTURA DE 150 MM E 289 CM² DE ÁREA DE CÉLULA - FORNECIMENTO E INSTALAÇÃO</v>
      </c>
    </row>
    <row r="1720" spans="2:8" ht="30">
      <c r="B1720" s="1526">
        <v>1516309</v>
      </c>
      <c r="C1720" s="1523" t="s">
        <v>22961</v>
      </c>
      <c r="D1720" s="1526" t="s">
        <v>22</v>
      </c>
      <c r="E1720" s="1542">
        <v>52.37</v>
      </c>
      <c r="F1720" s="1546"/>
      <c r="G1720" s="1546">
        <v>1516309</v>
      </c>
      <c r="H1720" s="1546" t="str">
        <f t="shared" si="26"/>
        <v>GEOCÉLULA EM PEAD, PAREDES PERFURADAS, SOLDADAS - ALTURA DE 150 MM E 460 CM² DE ÁREA DE CÉLULA - FORNECIMENTO E INSTALAÇÃO</v>
      </c>
    </row>
    <row r="1721" spans="2:8" ht="30">
      <c r="B1721" s="1528">
        <v>1516314</v>
      </c>
      <c r="C1721" s="1529" t="s">
        <v>22962</v>
      </c>
      <c r="D1721" s="1528" t="s">
        <v>22</v>
      </c>
      <c r="E1721" s="1543">
        <v>57.75</v>
      </c>
      <c r="F1721" s="1546"/>
      <c r="G1721" s="1546">
        <v>1516314</v>
      </c>
      <c r="H1721" s="1546" t="str">
        <f t="shared" si="26"/>
        <v>GEOCÉLULA EM PEAD, PAREDES PERFURADAS, SOLDADAS - ALTURA DE 200 MM E 1.206 CM² DE ÁREA DE CÉLULA - FORNECIMENTO E INSTALAÇÃO</v>
      </c>
    </row>
    <row r="1722" spans="2:8" ht="30">
      <c r="B1722" s="1526">
        <v>1516306</v>
      </c>
      <c r="C1722" s="1523" t="s">
        <v>22963</v>
      </c>
      <c r="D1722" s="1526" t="s">
        <v>22</v>
      </c>
      <c r="E1722" s="1542">
        <v>75.319999999999993</v>
      </c>
      <c r="F1722" s="1546"/>
      <c r="G1722" s="1546">
        <v>1516306</v>
      </c>
      <c r="H1722" s="1546" t="str">
        <f t="shared" si="26"/>
        <v>GEOCÉLULA EM PEAD, PAREDES PERFURADAS, SOLDADAS - ALTURA DE 200 MM E 289 CM² DE ÁREA DE CÉLULA - FORNECIMENTO E INSTALAÇÃO</v>
      </c>
    </row>
    <row r="1723" spans="2:8" ht="30">
      <c r="B1723" s="1528">
        <v>1516310</v>
      </c>
      <c r="C1723" s="1529" t="s">
        <v>22964</v>
      </c>
      <c r="D1723" s="1528" t="s">
        <v>22</v>
      </c>
      <c r="E1723" s="1543">
        <v>61.4</v>
      </c>
      <c r="F1723" s="1546"/>
      <c r="G1723" s="1546">
        <v>1516310</v>
      </c>
      <c r="H1723" s="1546" t="str">
        <f t="shared" si="26"/>
        <v>GEOCÉLULA EM PEAD, PAREDES PERFURADAS, SOLDADAS - ALTURA DE 200 MM E 460 CM² DE ÁREA DE CÉLULA - FORNECIMENTO E INSTALAÇÃO</v>
      </c>
    </row>
    <row r="1724" spans="2:8" ht="30">
      <c r="B1724" s="1526">
        <v>1516311</v>
      </c>
      <c r="C1724" s="1523" t="s">
        <v>22965</v>
      </c>
      <c r="D1724" s="1526" t="s">
        <v>22</v>
      </c>
      <c r="E1724" s="1542">
        <v>31.8</v>
      </c>
      <c r="F1724" s="1546"/>
      <c r="G1724" s="1546">
        <v>1516311</v>
      </c>
      <c r="H1724" s="1546" t="str">
        <f t="shared" si="26"/>
        <v>GEOCÉLULA EM PEAD, PAREDES PERFURADAS, SOLDADAS - ALTURA DE 75 MM E 1.206 CM² DE ÁREA DE CÉLULA - FORNECIMENTO E INSTALAÇÃO</v>
      </c>
    </row>
    <row r="1725" spans="2:8" ht="30">
      <c r="B1725" s="1528">
        <v>1516303</v>
      </c>
      <c r="C1725" s="1529" t="s">
        <v>22966</v>
      </c>
      <c r="D1725" s="1528" t="s">
        <v>22</v>
      </c>
      <c r="E1725" s="1543">
        <v>42.38</v>
      </c>
      <c r="F1725" s="1546"/>
      <c r="G1725" s="1546">
        <v>1516303</v>
      </c>
      <c r="H1725" s="1546" t="str">
        <f t="shared" si="26"/>
        <v>GEOCÉLULA EM PEAD, PAREDES PERFURADAS, SOLDADAS - ALTURA DE 75 MM E 289 CM² DE ÁREA DE CÉLULA - FORNECIMENTO E INSTALAÇÃO</v>
      </c>
    </row>
    <row r="1726" spans="2:8" ht="30">
      <c r="B1726" s="1526">
        <v>1516307</v>
      </c>
      <c r="C1726" s="1523" t="s">
        <v>22967</v>
      </c>
      <c r="D1726" s="1526" t="s">
        <v>22</v>
      </c>
      <c r="E1726" s="1542">
        <v>35.130000000000003</v>
      </c>
      <c r="F1726" s="1546"/>
      <c r="G1726" s="1546">
        <v>1516307</v>
      </c>
      <c r="H1726" s="1546" t="str">
        <f t="shared" si="26"/>
        <v>GEOCÉLULA EM PEAD, PAREDES PERFURADAS, SOLDADAS - ALTURA DE 75 MM E 460 CM² DE ÁREA DE CÉLULA - FORNECIMENTO E INSTALAÇÃO</v>
      </c>
    </row>
    <row r="1727" spans="2:8">
      <c r="B1727" s="1528">
        <v>1516298</v>
      </c>
      <c r="C1727" s="1529" t="s">
        <v>22968</v>
      </c>
      <c r="D1727" s="1528" t="s">
        <v>22</v>
      </c>
      <c r="E1727" s="1543">
        <v>27.96</v>
      </c>
      <c r="F1727" s="1546"/>
      <c r="G1727" s="1546">
        <v>1516298</v>
      </c>
      <c r="H1727" s="1546" t="str">
        <f t="shared" si="26"/>
        <v>GEOGRELHA UNIDIRECIONAL COM RESISTÊNCIA À TRAÇÃO DE 100 KN/M - FORNECIMENTO E INSTALAÇÃO</v>
      </c>
    </row>
    <row r="1728" spans="2:8">
      <c r="B1728" s="1526">
        <v>1516299</v>
      </c>
      <c r="C1728" s="1523" t="s">
        <v>22969</v>
      </c>
      <c r="D1728" s="1526" t="s">
        <v>22</v>
      </c>
      <c r="E1728" s="1542">
        <v>35.07</v>
      </c>
      <c r="F1728" s="1546"/>
      <c r="G1728" s="1546">
        <v>1516299</v>
      </c>
      <c r="H1728" s="1546" t="str">
        <f t="shared" si="26"/>
        <v>GEOGRELHA UNIDIRECIONAL COM RESISTÊNCIA À TRAÇÃO DE 150 KN/M - FORNECIMENTO E INSTALAÇÃO</v>
      </c>
    </row>
    <row r="1729" spans="2:8">
      <c r="B1729" s="1528">
        <v>1516300</v>
      </c>
      <c r="C1729" s="1529" t="s">
        <v>22970</v>
      </c>
      <c r="D1729" s="1528" t="s">
        <v>22</v>
      </c>
      <c r="E1729" s="1543">
        <v>45.04</v>
      </c>
      <c r="F1729" s="1546"/>
      <c r="G1729" s="1546">
        <v>1516300</v>
      </c>
      <c r="H1729" s="1546" t="str">
        <f t="shared" si="26"/>
        <v>GEOGRELHA UNIDIRECIONAL COM RESISTÊNCIA À TRAÇÃO DE 200 KN/M - FORNECIMENTO E INSTALAÇÃO</v>
      </c>
    </row>
    <row r="1730" spans="2:8">
      <c r="B1730" s="1526">
        <v>1516301</v>
      </c>
      <c r="C1730" s="1523" t="s">
        <v>22971</v>
      </c>
      <c r="D1730" s="1526" t="s">
        <v>22</v>
      </c>
      <c r="E1730" s="1542">
        <v>65.06</v>
      </c>
      <c r="F1730" s="1546"/>
      <c r="G1730" s="1546">
        <v>1516301</v>
      </c>
      <c r="H1730" s="1546" t="str">
        <f t="shared" si="26"/>
        <v>GEOGRELHA UNIDIRECIONAL COM RESISTÊNCIA À TRAÇÃO DE 300 KN/M - FORNECIMENTO E INSTALAÇÃO</v>
      </c>
    </row>
    <row r="1731" spans="2:8">
      <c r="B1731" s="1528">
        <v>1516302</v>
      </c>
      <c r="C1731" s="1529" t="s">
        <v>22972</v>
      </c>
      <c r="D1731" s="1528" t="s">
        <v>22</v>
      </c>
      <c r="E1731" s="1543">
        <v>84.98</v>
      </c>
      <c r="F1731" s="1546"/>
      <c r="G1731" s="1546">
        <v>1516302</v>
      </c>
      <c r="H1731" s="1546" t="str">
        <f t="shared" ref="H1731:H1794" si="27">UPPER(C1731)</f>
        <v>GEOGRELHA UNIDIRECIONAL COM RESISTÊNCIA À TRAÇÃO DE 400 KN/M - FORNECIMENTO E INSTALAÇÃO</v>
      </c>
    </row>
    <row r="1732" spans="2:8">
      <c r="B1732" s="1526">
        <v>1516296</v>
      </c>
      <c r="C1732" s="1523" t="s">
        <v>22973</v>
      </c>
      <c r="D1732" s="1526" t="s">
        <v>22</v>
      </c>
      <c r="E1732" s="1542">
        <v>20.58</v>
      </c>
      <c r="F1732" s="1546"/>
      <c r="G1732" s="1546">
        <v>1516296</v>
      </c>
      <c r="H1732" s="1546" t="str">
        <f t="shared" si="27"/>
        <v>GEOGRELHA UNIDIRECIONAL COM RESISTÊNCIA À TRAÇÃO DE 50 KN/M - FORNECIMENTO E INSTALAÇÃO</v>
      </c>
    </row>
    <row r="1733" spans="2:8">
      <c r="B1733" s="1528">
        <v>1516297</v>
      </c>
      <c r="C1733" s="1529" t="s">
        <v>22974</v>
      </c>
      <c r="D1733" s="1528" t="s">
        <v>22</v>
      </c>
      <c r="E1733" s="1543">
        <v>27.22</v>
      </c>
      <c r="F1733" s="1546"/>
      <c r="G1733" s="1546">
        <v>1516297</v>
      </c>
      <c r="H1733" s="1546" t="str">
        <f t="shared" si="27"/>
        <v>GEOGRELHA UNIDIRECIONAL COM RESISTÊNCIA À TRAÇÃO DE 90 KN/M - FORNECIMENTO E INSTALAÇÃO</v>
      </c>
    </row>
    <row r="1734" spans="2:8" ht="30">
      <c r="B1734" s="1526">
        <v>1516318</v>
      </c>
      <c r="C1734" s="1523" t="s">
        <v>22975</v>
      </c>
      <c r="D1734" s="1526" t="s">
        <v>22</v>
      </c>
      <c r="E1734" s="1542">
        <v>383.13</v>
      </c>
      <c r="F1734" s="1546"/>
      <c r="G1734" s="1546">
        <v>1516318</v>
      </c>
      <c r="H1734" s="1546" t="str">
        <f t="shared" si="27"/>
        <v>MURO DE FACE EM TELA METÁLICA DOBRADA EM L PARA SOLO REFORÇADO - C = 2,0 M, L = 0,4 M E H = 0,4 M - FORNECIMENTO E INSTALAÇÃO</v>
      </c>
    </row>
    <row r="1735" spans="2:8" ht="30">
      <c r="B1735" s="1528">
        <v>1516317</v>
      </c>
      <c r="C1735" s="1529" t="s">
        <v>22976</v>
      </c>
      <c r="D1735" s="1528" t="s">
        <v>22</v>
      </c>
      <c r="E1735" s="1543">
        <v>567.24</v>
      </c>
      <c r="F1735" s="1546"/>
      <c r="G1735" s="1546">
        <v>1516317</v>
      </c>
      <c r="H1735" s="1546" t="str">
        <f t="shared" si="27"/>
        <v>MURO DE FACE EM TELA METÁLICA DOBRADA EM L PARA SOLO REFORÇADO - C = 2,0 M, L = 0,5 M E H = 0,5 M - FORNECIMENTO E INSTALAÇÃO</v>
      </c>
    </row>
    <row r="1736" spans="2:8" ht="30">
      <c r="B1736" s="1526">
        <v>1505847</v>
      </c>
      <c r="C1736" s="1523" t="s">
        <v>22977</v>
      </c>
      <c r="D1736" s="1526" t="s">
        <v>22</v>
      </c>
      <c r="E1736" s="1542">
        <v>144.11000000000001</v>
      </c>
      <c r="F1736" s="1546"/>
      <c r="G1736" s="1546">
        <v>1505847</v>
      </c>
      <c r="H1736" s="1546" t="str">
        <f t="shared" si="27"/>
        <v>MURO EM BLOCOS SEGMENTAIS DE FACE PRÉ-MOLDADOS - C = 40 CM, L = 40 CM, E H = 20 CM COM ALTURA DE 4 A 6 M - CONFECÇÃO E ASSENTAMENTO</v>
      </c>
    </row>
    <row r="1737" spans="2:8" ht="30">
      <c r="B1737" s="1528">
        <v>1505848</v>
      </c>
      <c r="C1737" s="1529" t="s">
        <v>22978</v>
      </c>
      <c r="D1737" s="1528" t="s">
        <v>22</v>
      </c>
      <c r="E1737" s="1543">
        <v>140.55000000000001</v>
      </c>
      <c r="F1737" s="1546"/>
      <c r="G1737" s="1546">
        <v>1505848</v>
      </c>
      <c r="H1737" s="1546" t="str">
        <f t="shared" si="27"/>
        <v>MURO EM BLOCOS SEGMENTAIS DE FACE PRÉ-MOLDADOS - C = 40 CM, L = 40 CM, E H = 20 CM COM ALTURA DE 6 A 8 M - CONFECÇÃO E ASSENTAMENTO</v>
      </c>
    </row>
    <row r="1738" spans="2:8" ht="30">
      <c r="B1738" s="1526">
        <v>1505849</v>
      </c>
      <c r="C1738" s="1523" t="s">
        <v>22979</v>
      </c>
      <c r="D1738" s="1526" t="s">
        <v>22</v>
      </c>
      <c r="E1738" s="1542">
        <v>138.57</v>
      </c>
      <c r="F1738" s="1546"/>
      <c r="G1738" s="1546">
        <v>1505849</v>
      </c>
      <c r="H1738" s="1546" t="str">
        <f t="shared" si="27"/>
        <v>MURO EM BLOCOS SEGMENTAIS DE FACE PRÉ-MOLDADOS - C = 40 CM, L = 40 CM, E H = 20 CM COM ALTURA DE 8 A 10 M - CONFECÇÃO E ASSENTAMENTO</v>
      </c>
    </row>
    <row r="1739" spans="2:8" ht="30">
      <c r="B1739" s="1528">
        <v>1505930</v>
      </c>
      <c r="C1739" s="1529" t="s">
        <v>22980</v>
      </c>
      <c r="D1739" s="1528" t="s">
        <v>22</v>
      </c>
      <c r="E1739" s="1543">
        <v>162.81</v>
      </c>
      <c r="F1739" s="1546"/>
      <c r="G1739" s="1546">
        <v>1505930</v>
      </c>
      <c r="H1739" s="1546" t="str">
        <f t="shared" si="27"/>
        <v>MURO EM BLOCOS SEGMENTAIS DE FACE PRÉ-MOLDADOS - C = 40 CM, L = 40 CM, E H = 20 CM COM ALTURA DE ATÉ 4 M - CONFECÇÃO E ASSENTAMENTO</v>
      </c>
    </row>
    <row r="1740" spans="2:8">
      <c r="B1740" s="1526">
        <v>1506055</v>
      </c>
      <c r="C1740" s="1523" t="s">
        <v>13547</v>
      </c>
      <c r="D1740" s="1526" t="s">
        <v>4013</v>
      </c>
      <c r="E1740" s="1542">
        <v>347.75</v>
      </c>
      <c r="F1740" s="1546"/>
      <c r="G1740" s="1546">
        <v>1506055</v>
      </c>
      <c r="H1740" s="1546" t="str">
        <f t="shared" si="27"/>
        <v>PEDRA ARGAMASSADA COM CIMENTO E AREIA 1:3 - AREIA E PEDRA DE MÃO COMERCIAL - FORNECIMENTO E ASSENTAMENTO</v>
      </c>
    </row>
    <row r="1741" spans="2:8">
      <c r="B1741" s="1528">
        <v>1506056</v>
      </c>
      <c r="C1741" s="1529" t="s">
        <v>13548</v>
      </c>
      <c r="D1741" s="1528" t="s">
        <v>4013</v>
      </c>
      <c r="E1741" s="1543">
        <v>235.74</v>
      </c>
      <c r="F1741" s="1546"/>
      <c r="G1741" s="1546">
        <v>1506056</v>
      </c>
      <c r="H1741" s="1546" t="str">
        <f t="shared" si="27"/>
        <v>PEDRA ARGAMASSADA COM CIMENTO E AREIA 1:3 - AREIA EXTRAÍDA E PEDRA DE MÃO PRODUZIDA - CONFECÇÃO E ASSENTAMENTO</v>
      </c>
    </row>
    <row r="1742" spans="2:8" ht="30">
      <c r="B1742" s="1526">
        <v>1513945</v>
      </c>
      <c r="C1742" s="1523" t="s">
        <v>13549</v>
      </c>
      <c r="D1742" s="1526" t="s">
        <v>22</v>
      </c>
      <c r="E1742" s="1542">
        <v>90.42</v>
      </c>
      <c r="F1742" s="1546"/>
      <c r="G1742" s="1546">
        <v>1513945</v>
      </c>
      <c r="H1742" s="1546" t="str">
        <f t="shared" si="27"/>
        <v>PROTEÇÃO DE TALUDES ROCHOSOS COM TELAS METÁLICAS DE DUPLA TORÇÃO COM LIGA EM 95% ZN E 5% AL - MALHA DE 8 X 10 CM - FORNECIMENTO E INSTALAÇÃO</v>
      </c>
    </row>
    <row r="1743" spans="2:8">
      <c r="B1743" s="1528">
        <v>1600408</v>
      </c>
      <c r="C1743" s="1529" t="s">
        <v>13550</v>
      </c>
      <c r="D1743" s="1528" t="s">
        <v>22</v>
      </c>
      <c r="E1743" s="1543">
        <v>14.68</v>
      </c>
      <c r="F1743" s="1546"/>
      <c r="G1743" s="1546">
        <v>1600408</v>
      </c>
      <c r="H1743" s="1546" t="str">
        <f t="shared" si="27"/>
        <v>APICOAMENTO MANUAL DE CONCRETO</v>
      </c>
    </row>
    <row r="1744" spans="2:8">
      <c r="B1744" s="1526">
        <v>1600438</v>
      </c>
      <c r="C1744" s="1523" t="s">
        <v>13551</v>
      </c>
      <c r="D1744" s="1526" t="s">
        <v>4013</v>
      </c>
      <c r="E1744" s="1542">
        <v>467.74</v>
      </c>
      <c r="F1744" s="1546"/>
      <c r="G1744" s="1546">
        <v>1600438</v>
      </c>
      <c r="H1744" s="1546" t="str">
        <f t="shared" si="27"/>
        <v>DEMOLIÇÃO DE CONCRETO ARMADO</v>
      </c>
    </row>
    <row r="1745" spans="2:8">
      <c r="B1745" s="1528">
        <v>1600990</v>
      </c>
      <c r="C1745" s="1529" t="s">
        <v>13552</v>
      </c>
      <c r="D1745" s="1528" t="s">
        <v>4013</v>
      </c>
      <c r="E1745" s="1543">
        <v>556.38</v>
      </c>
      <c r="F1745" s="1546"/>
      <c r="G1745" s="1546">
        <v>1600990</v>
      </c>
      <c r="H1745" s="1546" t="str">
        <f t="shared" si="27"/>
        <v>DEMOLIÇÃO DE CONCRETO ARMADO COM MARTELETE E CORTE OXIACETILENO</v>
      </c>
    </row>
    <row r="1746" spans="2:8">
      <c r="B1746" s="1526">
        <v>1600436</v>
      </c>
      <c r="C1746" s="1523" t="s">
        <v>13553</v>
      </c>
      <c r="D1746" s="1526" t="s">
        <v>4013</v>
      </c>
      <c r="E1746" s="1542">
        <v>320.54000000000002</v>
      </c>
      <c r="F1746" s="1546"/>
      <c r="G1746" s="1546">
        <v>1600436</v>
      </c>
      <c r="H1746" s="1546" t="str">
        <f t="shared" si="27"/>
        <v>DEMOLIÇÃO DE CONCRETO SIMPLES</v>
      </c>
    </row>
    <row r="1747" spans="2:8">
      <c r="B1747" s="1528">
        <v>1600989</v>
      </c>
      <c r="C1747" s="1529" t="s">
        <v>13554</v>
      </c>
      <c r="D1747" s="1528" t="s">
        <v>4013</v>
      </c>
      <c r="E1747" s="1543">
        <v>300.68</v>
      </c>
      <c r="F1747" s="1546"/>
      <c r="G1747" s="1546">
        <v>1600989</v>
      </c>
      <c r="H1747" s="1546" t="str">
        <f t="shared" si="27"/>
        <v>DEMOLIÇÃO DE CONCRETO SIMPLES COM MARTELETE</v>
      </c>
    </row>
    <row r="1748" spans="2:8">
      <c r="B1748" s="1526">
        <v>1600895</v>
      </c>
      <c r="C1748" s="1523" t="s">
        <v>13555</v>
      </c>
      <c r="D1748" s="1526" t="s">
        <v>22</v>
      </c>
      <c r="E1748" s="1542">
        <v>11.25</v>
      </c>
      <c r="F1748" s="1546"/>
      <c r="G1748" s="1546">
        <v>1600895</v>
      </c>
      <c r="H1748" s="1546" t="str">
        <f t="shared" si="27"/>
        <v>DEMOLIÇÃO MANUAL DE CONSTRUÇÕES PROVISÓRIAS DE MADEIRA - SEM REAPROVEITAMENTO</v>
      </c>
    </row>
    <row r="1749" spans="2:8">
      <c r="B1749" s="1528">
        <v>1600897</v>
      </c>
      <c r="C1749" s="1529" t="s">
        <v>13556</v>
      </c>
      <c r="D1749" s="1528" t="s">
        <v>22</v>
      </c>
      <c r="E1749" s="1543">
        <v>3.02</v>
      </c>
      <c r="F1749" s="1546"/>
      <c r="G1749" s="1546">
        <v>1600897</v>
      </c>
      <c r="H1749" s="1546" t="str">
        <f t="shared" si="27"/>
        <v>DEMOLIÇÃO MANUAL DE CONSTRUÇÕES PROVISÓRIAS DE MADEIRA, SEM FECHAMENTO LATERAL E SEM PAVIMENTAÇÃO</v>
      </c>
    </row>
    <row r="1750" spans="2:8">
      <c r="B1750" s="1526">
        <v>1619004</v>
      </c>
      <c r="C1750" s="1523" t="s">
        <v>13557</v>
      </c>
      <c r="D1750" s="1526" t="s">
        <v>4013</v>
      </c>
      <c r="E1750" s="1542">
        <v>5.81</v>
      </c>
      <c r="F1750" s="1546"/>
      <c r="G1750" s="1546">
        <v>1619004</v>
      </c>
      <c r="H1750" s="1546" t="str">
        <f t="shared" si="27"/>
        <v>DEMOLIÇÃO MECÂNICA DE ALVENARIA, COM CARREGADEIRA DE PNEUS - SEM REAPROVEITAMENTO</v>
      </c>
    </row>
    <row r="1751" spans="2:8" ht="30">
      <c r="B1751" s="1528">
        <v>1619003</v>
      </c>
      <c r="C1751" s="1529" t="s">
        <v>13558</v>
      </c>
      <c r="D1751" s="1528" t="s">
        <v>4013</v>
      </c>
      <c r="E1751" s="1543">
        <v>55.33</v>
      </c>
      <c r="F1751" s="1546"/>
      <c r="G1751" s="1546">
        <v>1619003</v>
      </c>
      <c r="H1751" s="1546" t="str">
        <f t="shared" si="27"/>
        <v>DEMOLIÇÃO MECÂNICA DE CONCRETO ARMADO, COM ESCAVADEIRA HIDRÁULICA COM MARTELO HIDRÁULICO - SEM REAPROVEITAMENTO</v>
      </c>
    </row>
    <row r="1752" spans="2:8" ht="30">
      <c r="B1752" s="1526">
        <v>1600896</v>
      </c>
      <c r="C1752" s="1523" t="s">
        <v>13559</v>
      </c>
      <c r="D1752" s="1526" t="s">
        <v>22</v>
      </c>
      <c r="E1752" s="1542">
        <v>13.11</v>
      </c>
      <c r="F1752" s="1546"/>
      <c r="G1752" s="1546">
        <v>1600896</v>
      </c>
      <c r="H1752" s="1546" t="str">
        <f t="shared" si="27"/>
        <v>DEMOLIÇÃO MECÂNICA DE CONSTRUÇÕES PROVISÓRIAS EM ALVENARIA COM ESCAVADEIRA HIDRÁULICA - SEM REAPROVEITAMENTO</v>
      </c>
    </row>
    <row r="1753" spans="2:8">
      <c r="B1753" s="1528">
        <v>1600414</v>
      </c>
      <c r="C1753" s="1529" t="s">
        <v>13560</v>
      </c>
      <c r="D1753" s="1528" t="s">
        <v>22</v>
      </c>
      <c r="E1753" s="1543">
        <v>1.01</v>
      </c>
      <c r="F1753" s="1546"/>
      <c r="G1753" s="1546">
        <v>1600414</v>
      </c>
      <c r="H1753" s="1546" t="str">
        <f t="shared" si="27"/>
        <v>FRESAGEM DE PISO DE CONCRETO</v>
      </c>
    </row>
    <row r="1754" spans="2:8">
      <c r="B1754" s="1526">
        <v>1600400</v>
      </c>
      <c r="C1754" s="1523" t="s">
        <v>22981</v>
      </c>
      <c r="D1754" s="1526" t="s">
        <v>22</v>
      </c>
      <c r="E1754" s="1542">
        <v>4.13</v>
      </c>
      <c r="F1754" s="1546"/>
      <c r="G1754" s="1546">
        <v>1600400</v>
      </c>
      <c r="H1754" s="1546" t="str">
        <f t="shared" si="27"/>
        <v>PREPARO E REGULARIZAÇÃO DE TERRENO EM DESNÍVEL</v>
      </c>
    </row>
    <row r="1755" spans="2:8">
      <c r="B1755" s="1528">
        <v>1600412</v>
      </c>
      <c r="C1755" s="1529" t="s">
        <v>22982</v>
      </c>
      <c r="D1755" s="1528" t="s">
        <v>22</v>
      </c>
      <c r="E1755" s="1543">
        <v>3.55</v>
      </c>
      <c r="F1755" s="1546"/>
      <c r="G1755" s="1546">
        <v>1600412</v>
      </c>
      <c r="H1755" s="1546" t="str">
        <f t="shared" si="27"/>
        <v>RASPAGEM E LIMPEZA DE TERRENO PLANO</v>
      </c>
    </row>
    <row r="1756" spans="2:8">
      <c r="B1756" s="1526">
        <v>1600966</v>
      </c>
      <c r="C1756" s="1523" t="s">
        <v>13561</v>
      </c>
      <c r="D1756" s="1526" t="s">
        <v>3982</v>
      </c>
      <c r="E1756" s="1542">
        <v>0.6</v>
      </c>
      <c r="F1756" s="1546"/>
      <c r="G1756" s="1546">
        <v>1600966</v>
      </c>
      <c r="H1756" s="1546" t="str">
        <f t="shared" si="27"/>
        <v>REMOÇÃO DE CERCA COM MOURÕES DE CONCRETO</v>
      </c>
    </row>
    <row r="1757" spans="2:8">
      <c r="B1757" s="1528">
        <v>1600898</v>
      </c>
      <c r="C1757" s="1529" t="s">
        <v>13562</v>
      </c>
      <c r="D1757" s="1528" t="s">
        <v>22</v>
      </c>
      <c r="E1757" s="1543">
        <v>9.67</v>
      </c>
      <c r="F1757" s="1546"/>
      <c r="G1757" s="1546">
        <v>1600898</v>
      </c>
      <c r="H1757" s="1546" t="str">
        <f t="shared" si="27"/>
        <v>REMOÇÃO DE PAINEL PUBLICITÁRIO, TIPO OUTDOOR, COM ESTRUTURA E SUPORTES EM MADEIRA</v>
      </c>
    </row>
    <row r="1758" spans="2:8">
      <c r="B1758" s="1526">
        <v>1600441</v>
      </c>
      <c r="C1758" s="1523" t="s">
        <v>13563</v>
      </c>
      <c r="D1758" s="1526" t="s">
        <v>22</v>
      </c>
      <c r="E1758" s="1542">
        <v>3.18</v>
      </c>
      <c r="F1758" s="1546"/>
      <c r="G1758" s="1546">
        <v>1600441</v>
      </c>
      <c r="H1758" s="1546" t="str">
        <f t="shared" si="27"/>
        <v>REMOÇÃO DE PARALELEPÍPEDOS</v>
      </c>
    </row>
    <row r="1759" spans="2:8">
      <c r="B1759" s="1528">
        <v>1600404</v>
      </c>
      <c r="C1759" s="1529" t="s">
        <v>22983</v>
      </c>
      <c r="D1759" s="1528" t="s">
        <v>3982</v>
      </c>
      <c r="E1759" s="1543">
        <v>7.93</v>
      </c>
      <c r="F1759" s="1546"/>
      <c r="G1759" s="1546">
        <v>1600404</v>
      </c>
      <c r="H1759" s="1546" t="str">
        <f t="shared" si="27"/>
        <v>REMOÇÃO DE TUBOS DE CONCRETO COM DIÂMETRO DE 0,40 M A 1,00 M EM VALAS E BUEIROS</v>
      </c>
    </row>
    <row r="1760" spans="2:8">
      <c r="B1760" s="1526">
        <v>1600405</v>
      </c>
      <c r="C1760" s="1523" t="s">
        <v>22984</v>
      </c>
      <c r="D1760" s="1526" t="s">
        <v>3982</v>
      </c>
      <c r="E1760" s="1542">
        <v>8.81</v>
      </c>
      <c r="F1760" s="1546"/>
      <c r="G1760" s="1546">
        <v>1600405</v>
      </c>
      <c r="H1760" s="1546" t="str">
        <f t="shared" si="27"/>
        <v>REMOÇÃO DE TUBOS DE CONCRETO COM DIÂMETRO DE 1,20 M A 1,50 M EM VALAS E BUEIROS</v>
      </c>
    </row>
    <row r="1761" spans="2:8" ht="30">
      <c r="B1761" s="1528">
        <v>1716605</v>
      </c>
      <c r="C1761" s="1529" t="s">
        <v>13564</v>
      </c>
      <c r="D1761" s="1528" t="s">
        <v>4013</v>
      </c>
      <c r="E1761" s="1543">
        <v>99.46</v>
      </c>
      <c r="F1761" s="1546"/>
      <c r="G1761" s="1546">
        <v>1716605</v>
      </c>
      <c r="H1761" s="1546" t="str">
        <f t="shared" si="27"/>
        <v>DERROCAGEM SUBAQUÁTICA DE MATERIAL DE 3ª CATEGORIA - CARGA E LIMPEZA - PLATAFORMA COM CLAMSHELL - FLUTUANTE E BATELÃO REBOCADO DE 100 T MONTADO NA OBRA - DMT ATÉ 200 M</v>
      </c>
    </row>
    <row r="1762" spans="2:8" ht="30">
      <c r="B1762" s="1526">
        <v>1716610</v>
      </c>
      <c r="C1762" s="1523" t="s">
        <v>13565</v>
      </c>
      <c r="D1762" s="1526" t="s">
        <v>4013</v>
      </c>
      <c r="E1762" s="1542">
        <v>103.29</v>
      </c>
      <c r="F1762" s="1546"/>
      <c r="G1762" s="1546">
        <v>1716610</v>
      </c>
      <c r="H1762" s="1546" t="str">
        <f t="shared" si="27"/>
        <v>DERROCAGEM SUBAQUÁTICA DE MATERIAL DE 3ª CATEGORIA - CARGA E LIMPEZA - PLATAFORMA COM CLAMSHELL - FLUTUANTE E BATELÃO REBOCADO DE 100 T MONTADO NA OBRA - DMT DE 1.000 A 1200 M</v>
      </c>
    </row>
    <row r="1763" spans="2:8" ht="30">
      <c r="B1763" s="1528">
        <v>1716611</v>
      </c>
      <c r="C1763" s="1529" t="s">
        <v>13566</v>
      </c>
      <c r="D1763" s="1528" t="s">
        <v>4013</v>
      </c>
      <c r="E1763" s="1543">
        <v>103.76</v>
      </c>
      <c r="F1763" s="1546"/>
      <c r="G1763" s="1546">
        <v>1716611</v>
      </c>
      <c r="H1763" s="1546" t="str">
        <f t="shared" si="27"/>
        <v>DERROCAGEM SUBAQUÁTICA DE MATERIAL DE 3ª CATEGORIA - CARGA E LIMPEZA - PLATAFORMA COM CLAMSHELL - FLUTUANTE E BATELÃO REBOCADO DE 100 T MONTADO NA OBRA - DMT DE 1.200 A 1.400 M</v>
      </c>
    </row>
    <row r="1764" spans="2:8" ht="30">
      <c r="B1764" s="1526">
        <v>1716612</v>
      </c>
      <c r="C1764" s="1523" t="s">
        <v>13567</v>
      </c>
      <c r="D1764" s="1526" t="s">
        <v>4013</v>
      </c>
      <c r="E1764" s="1542">
        <v>104.24</v>
      </c>
      <c r="F1764" s="1546"/>
      <c r="G1764" s="1546">
        <v>1716612</v>
      </c>
      <c r="H1764" s="1546" t="str">
        <f t="shared" si="27"/>
        <v>DERROCAGEM SUBAQUÁTICA DE MATERIAL DE 3ª CATEGORIA - CARGA E LIMPEZA - PLATAFORMA COM CLAMSHELL - FLUTUANTE E BATELÃO REBOCADO DE 100 T MONTADO NA OBRA - DMT DE 1.400 A 1.600 M</v>
      </c>
    </row>
    <row r="1765" spans="2:8" ht="30">
      <c r="B1765" s="1528">
        <v>1716613</v>
      </c>
      <c r="C1765" s="1529" t="s">
        <v>13568</v>
      </c>
      <c r="D1765" s="1528" t="s">
        <v>4013</v>
      </c>
      <c r="E1765" s="1543">
        <v>104.72</v>
      </c>
      <c r="F1765" s="1546"/>
      <c r="G1765" s="1546">
        <v>1716613</v>
      </c>
      <c r="H1765" s="1546" t="str">
        <f t="shared" si="27"/>
        <v>DERROCAGEM SUBAQUÁTICA DE MATERIAL DE 3ª CATEGORIA - CARGA E LIMPEZA - PLATAFORMA COM CLAMSHELL - FLUTUANTE E BATELÃO REBOCADO DE 100 T MONTADO NA OBRA - DMT DE 1.600 A 1.800 M</v>
      </c>
    </row>
    <row r="1766" spans="2:8" ht="30">
      <c r="B1766" s="1526">
        <v>1716614</v>
      </c>
      <c r="C1766" s="1523" t="s">
        <v>13569</v>
      </c>
      <c r="D1766" s="1526" t="s">
        <v>4013</v>
      </c>
      <c r="E1766" s="1542">
        <v>105.67</v>
      </c>
      <c r="F1766" s="1546"/>
      <c r="G1766" s="1546">
        <v>1716614</v>
      </c>
      <c r="H1766" s="1546" t="str">
        <f t="shared" si="27"/>
        <v>DERROCAGEM SUBAQUÁTICA DE MATERIAL DE 3ª CATEGORIA - CARGA E LIMPEZA - PLATAFORMA COM CLAMSHELL - FLUTUANTE E BATELÃO REBOCADO DE 100 T MONTADO NA OBRA - DMT DE 1.800 A 2.000 M</v>
      </c>
    </row>
    <row r="1767" spans="2:8" ht="30">
      <c r="B1767" s="1528">
        <v>1716615</v>
      </c>
      <c r="C1767" s="1529" t="s">
        <v>13570</v>
      </c>
      <c r="D1767" s="1528" t="s">
        <v>4013</v>
      </c>
      <c r="E1767" s="1543">
        <v>106.63</v>
      </c>
      <c r="F1767" s="1546"/>
      <c r="G1767" s="1546">
        <v>1716615</v>
      </c>
      <c r="H1767" s="1546" t="str">
        <f t="shared" si="27"/>
        <v>DERROCAGEM SUBAQUÁTICA DE MATERIAL DE 3ª CATEGORIA - CARGA E LIMPEZA - PLATAFORMA COM CLAMSHELL - FLUTUANTE E BATELÃO REBOCADO DE 100 T MONTADO NA OBRA - DMT DE 2.000 A 2.500 M</v>
      </c>
    </row>
    <row r="1768" spans="2:8" ht="30">
      <c r="B1768" s="1526">
        <v>1716616</v>
      </c>
      <c r="C1768" s="1523" t="s">
        <v>13571</v>
      </c>
      <c r="D1768" s="1526" t="s">
        <v>4013</v>
      </c>
      <c r="E1768" s="1542">
        <v>108.06</v>
      </c>
      <c r="F1768" s="1546"/>
      <c r="G1768" s="1546">
        <v>1716616</v>
      </c>
      <c r="H1768" s="1546" t="str">
        <f t="shared" si="27"/>
        <v>DERROCAGEM SUBAQUÁTICA DE MATERIAL DE 3ª CATEGORIA - CARGA E LIMPEZA - PLATAFORMA COM CLAMSHELL - FLUTUANTE E BATELÃO REBOCADO DE 100 T MONTADO NA OBRA - DMT DE 2.500 A 3.000 M</v>
      </c>
    </row>
    <row r="1769" spans="2:8" ht="30">
      <c r="B1769" s="1528">
        <v>1716606</v>
      </c>
      <c r="C1769" s="1529" t="s">
        <v>22985</v>
      </c>
      <c r="D1769" s="1528" t="s">
        <v>4013</v>
      </c>
      <c r="E1769" s="1543">
        <v>100.9</v>
      </c>
      <c r="F1769" s="1546"/>
      <c r="G1769" s="1546">
        <v>1716606</v>
      </c>
      <c r="H1769" s="1546" t="str">
        <f t="shared" si="27"/>
        <v>DERROCAGEM SUBAQUÁTICA DE MATERIAL DE 3ª CATEGORIA - CARGA E LIMPEZA - PLATAFORMA COM CLAMSHELL - FLUTUANTE E BATELÃO REBOCADO DE 100 T MONTADO NA OBRA - DMT DE 200 A 400 M</v>
      </c>
    </row>
    <row r="1770" spans="2:8" ht="30">
      <c r="B1770" s="1526">
        <v>1716617</v>
      </c>
      <c r="C1770" s="1523" t="s">
        <v>13572</v>
      </c>
      <c r="D1770" s="1526" t="s">
        <v>4013</v>
      </c>
      <c r="E1770" s="1542">
        <v>109.02</v>
      </c>
      <c r="F1770" s="1546"/>
      <c r="G1770" s="1546">
        <v>1716617</v>
      </c>
      <c r="H1770" s="1546" t="str">
        <f t="shared" si="27"/>
        <v>DERROCAGEM SUBAQUÁTICA DE MATERIAL DE 3ª CATEGORIA - CARGA E LIMPEZA - PLATAFORMA COM CLAMSHELL - FLUTUANTE E BATELÃO REBOCADO DE 100 T MONTADO NA OBRA - DMT DE 3.000 M</v>
      </c>
    </row>
    <row r="1771" spans="2:8" ht="30">
      <c r="B1771" s="1528">
        <v>1716607</v>
      </c>
      <c r="C1771" s="1529" t="s">
        <v>13573</v>
      </c>
      <c r="D1771" s="1528" t="s">
        <v>4013</v>
      </c>
      <c r="E1771" s="1543">
        <v>101.37</v>
      </c>
      <c r="F1771" s="1546"/>
      <c r="G1771" s="1546">
        <v>1716607</v>
      </c>
      <c r="H1771" s="1546" t="str">
        <f t="shared" si="27"/>
        <v>DERROCAGEM SUBAQUÁTICA DE MATERIAL DE 3ª CATEGORIA - CARGA E LIMPEZA - PLATAFORMA COM CLAMSHELL - FLUTUANTE E BATELÃO REBOCADO DE 100 T MONTADO NA OBRA - DMT DE 400 A 600 M</v>
      </c>
    </row>
    <row r="1772" spans="2:8" ht="30">
      <c r="B1772" s="1526">
        <v>1716608</v>
      </c>
      <c r="C1772" s="1523" t="s">
        <v>13574</v>
      </c>
      <c r="D1772" s="1526" t="s">
        <v>4013</v>
      </c>
      <c r="E1772" s="1542">
        <v>102.33</v>
      </c>
      <c r="F1772" s="1546"/>
      <c r="G1772" s="1546">
        <v>1716608</v>
      </c>
      <c r="H1772" s="1546" t="str">
        <f t="shared" si="27"/>
        <v>DERROCAGEM SUBAQUÁTICA DE MATERIAL DE 3ª CATEGORIA - CARGA E LIMPEZA - PLATAFORMA COM CLAMSHELL - FLUTUANTE E BATELÃO REBOCADO DE 100 T MONTADO NA OBRA - DMT DE 600 A 800 M</v>
      </c>
    </row>
    <row r="1773" spans="2:8" ht="30">
      <c r="B1773" s="1528">
        <v>1716609</v>
      </c>
      <c r="C1773" s="1529" t="s">
        <v>13575</v>
      </c>
      <c r="D1773" s="1528" t="s">
        <v>4013</v>
      </c>
      <c r="E1773" s="1543">
        <v>102.81</v>
      </c>
      <c r="F1773" s="1546"/>
      <c r="G1773" s="1546">
        <v>1716609</v>
      </c>
      <c r="H1773" s="1546" t="str">
        <f t="shared" si="27"/>
        <v>DERROCAGEM SUBAQUÁTICA DE MATERIAL DE 3ª CATEGORIA - CARGA E LIMPEZA - PLATAFORMA COM CLAMSHELL - FLUTUANTE E BATELÃO REBOCADO DE 100 T MONTADO NA OBRA - DMT DE 800 A 1.000 M</v>
      </c>
    </row>
    <row r="1774" spans="2:8" ht="30">
      <c r="B1774" s="1526">
        <v>1716604</v>
      </c>
      <c r="C1774" s="1523" t="s">
        <v>13576</v>
      </c>
      <c r="D1774" s="1526" t="s">
        <v>4013</v>
      </c>
      <c r="E1774" s="1542">
        <v>56.89</v>
      </c>
      <c r="F1774" s="1546"/>
      <c r="G1774" s="1546">
        <v>1716604</v>
      </c>
      <c r="H1774" s="1546" t="str">
        <f t="shared" si="27"/>
        <v>DERROCAGEM SUBAQUÁTICA DE MATERIAL DE 3ª CATEGORIA - CARGA E LIMPEZA - PLATAFORMA COM CLAMSHELL - FLUTUANTE MONTADO NA OBRA - SEM TRANSPORTE</v>
      </c>
    </row>
    <row r="1775" spans="2:8" ht="30">
      <c r="B1775" s="1528">
        <v>1716623</v>
      </c>
      <c r="C1775" s="1529" t="s">
        <v>13577</v>
      </c>
      <c r="D1775" s="1528" t="s">
        <v>4013</v>
      </c>
      <c r="E1775" s="1543">
        <v>55.87</v>
      </c>
      <c r="F1775" s="1546"/>
      <c r="G1775" s="1546">
        <v>1716623</v>
      </c>
      <c r="H1775" s="1546" t="str">
        <f t="shared" si="27"/>
        <v>DERROCAGEM SUBAQUÁTICA DE MATERIAL DE 3ª CATEGORIA - CARGA E LIMPEZA - PLATAFORMA FLUTUANTE COM CLAMSHELL - SEM TRANSPORTE</v>
      </c>
    </row>
    <row r="1776" spans="2:8" ht="30">
      <c r="B1776" s="1526">
        <v>1716624</v>
      </c>
      <c r="C1776" s="1523" t="s">
        <v>13578</v>
      </c>
      <c r="D1776" s="1526" t="s">
        <v>4013</v>
      </c>
      <c r="E1776" s="1542">
        <v>98.44</v>
      </c>
      <c r="F1776" s="1546"/>
      <c r="G1776" s="1546">
        <v>1716624</v>
      </c>
      <c r="H1776" s="1546" t="str">
        <f t="shared" si="27"/>
        <v>DERROCAGEM SUBAQUÁTICA DE MATERIAL DE 3ª CATEGORIA - CARGA E LIMPEZA - PLATAFORMA FLUTUANTE COM CLAMSHELL E BATELÃO REBOCADO DE 100 T - DMT ATÉ 200 M</v>
      </c>
    </row>
    <row r="1777" spans="2:8" ht="30">
      <c r="B1777" s="1528">
        <v>1716629</v>
      </c>
      <c r="C1777" s="1529" t="s">
        <v>13579</v>
      </c>
      <c r="D1777" s="1528" t="s">
        <v>4013</v>
      </c>
      <c r="E1777" s="1543">
        <v>102.27</v>
      </c>
      <c r="F1777" s="1546"/>
      <c r="G1777" s="1546">
        <v>1716629</v>
      </c>
      <c r="H1777" s="1546" t="str">
        <f t="shared" si="27"/>
        <v>DERROCAGEM SUBAQUÁTICA DE MATERIAL DE 3ª CATEGORIA - CARGA E LIMPEZA - PLATAFORMA FLUTUANTE COM CLAMSHELL E BATELÃO REBOCADO DE 100 T - DMT DE 1.000 A 1.200 M</v>
      </c>
    </row>
    <row r="1778" spans="2:8" ht="30">
      <c r="B1778" s="1526">
        <v>1716630</v>
      </c>
      <c r="C1778" s="1523" t="s">
        <v>13580</v>
      </c>
      <c r="D1778" s="1526" t="s">
        <v>4013</v>
      </c>
      <c r="E1778" s="1542">
        <v>102.74</v>
      </c>
      <c r="F1778" s="1546"/>
      <c r="G1778" s="1546">
        <v>1716630</v>
      </c>
      <c r="H1778" s="1546" t="str">
        <f t="shared" si="27"/>
        <v>DERROCAGEM SUBAQUÁTICA DE MATERIAL DE 3ª CATEGORIA - CARGA E LIMPEZA - PLATAFORMA FLUTUANTE COM CLAMSHELL E BATELÃO REBOCADO DE 100 T - DMT DE 1.200 A 1.400 M</v>
      </c>
    </row>
    <row r="1779" spans="2:8" ht="30">
      <c r="B1779" s="1528">
        <v>1716631</v>
      </c>
      <c r="C1779" s="1529" t="s">
        <v>13581</v>
      </c>
      <c r="D1779" s="1528" t="s">
        <v>4013</v>
      </c>
      <c r="E1779" s="1543">
        <v>103.22</v>
      </c>
      <c r="F1779" s="1546"/>
      <c r="G1779" s="1546">
        <v>1716631</v>
      </c>
      <c r="H1779" s="1546" t="str">
        <f t="shared" si="27"/>
        <v>DERROCAGEM SUBAQUÁTICA DE MATERIAL DE 3ª CATEGORIA - CARGA E LIMPEZA - PLATAFORMA FLUTUANTE COM CLAMSHELL E BATELÃO REBOCADO DE 100 T - DMT DE 1.400 A 1.600 M</v>
      </c>
    </row>
    <row r="1780" spans="2:8" ht="30">
      <c r="B1780" s="1526">
        <v>1716632</v>
      </c>
      <c r="C1780" s="1523" t="s">
        <v>13582</v>
      </c>
      <c r="D1780" s="1526" t="s">
        <v>4013</v>
      </c>
      <c r="E1780" s="1542">
        <v>103.7</v>
      </c>
      <c r="F1780" s="1546"/>
      <c r="G1780" s="1546">
        <v>1716632</v>
      </c>
      <c r="H1780" s="1546" t="str">
        <f t="shared" si="27"/>
        <v>DERROCAGEM SUBAQUÁTICA DE MATERIAL DE 3ª CATEGORIA - CARGA E LIMPEZA - PLATAFORMA FLUTUANTE COM CLAMSHELL E BATELÃO REBOCADO DE 100 T - DMT DE 1.600 A 1.800 M</v>
      </c>
    </row>
    <row r="1781" spans="2:8" ht="30">
      <c r="B1781" s="1528">
        <v>1716633</v>
      </c>
      <c r="C1781" s="1529" t="s">
        <v>13583</v>
      </c>
      <c r="D1781" s="1528" t="s">
        <v>4013</v>
      </c>
      <c r="E1781" s="1543">
        <v>104.65</v>
      </c>
      <c r="F1781" s="1546"/>
      <c r="G1781" s="1546">
        <v>1716633</v>
      </c>
      <c r="H1781" s="1546" t="str">
        <f t="shared" si="27"/>
        <v>DERROCAGEM SUBAQUÁTICA DE MATERIAL DE 3ª CATEGORIA - CARGA E LIMPEZA - PLATAFORMA FLUTUANTE COM CLAMSHELL E BATELÃO REBOCADO DE 100 T - DMT DE 1.800 A 2.000 M</v>
      </c>
    </row>
    <row r="1782" spans="2:8" ht="30">
      <c r="B1782" s="1526">
        <v>1716634</v>
      </c>
      <c r="C1782" s="1523" t="s">
        <v>13584</v>
      </c>
      <c r="D1782" s="1526" t="s">
        <v>4013</v>
      </c>
      <c r="E1782" s="1542">
        <v>105.61</v>
      </c>
      <c r="F1782" s="1546"/>
      <c r="G1782" s="1546">
        <v>1716634</v>
      </c>
      <c r="H1782" s="1546" t="str">
        <f t="shared" si="27"/>
        <v>DERROCAGEM SUBAQUÁTICA DE MATERIAL DE 3ª CATEGORIA - CARGA E LIMPEZA - PLATAFORMA FLUTUANTE COM CLAMSHELL E BATELÃO REBOCADO DE 100 T - DMT DE 2.000 A 2.500 M</v>
      </c>
    </row>
    <row r="1783" spans="2:8" ht="30">
      <c r="B1783" s="1528">
        <v>1716635</v>
      </c>
      <c r="C1783" s="1529" t="s">
        <v>13585</v>
      </c>
      <c r="D1783" s="1528" t="s">
        <v>4013</v>
      </c>
      <c r="E1783" s="1543">
        <v>107.04</v>
      </c>
      <c r="F1783" s="1546"/>
      <c r="G1783" s="1546">
        <v>1716635</v>
      </c>
      <c r="H1783" s="1546" t="str">
        <f t="shared" si="27"/>
        <v>DERROCAGEM SUBAQUÁTICA DE MATERIAL DE 3ª CATEGORIA - CARGA E LIMPEZA - PLATAFORMA FLUTUANTE COM CLAMSHELL E BATELÃO REBOCADO DE 100 T - DMT DE 2.500 A 3.000 M</v>
      </c>
    </row>
    <row r="1784" spans="2:8" ht="30">
      <c r="B1784" s="1526">
        <v>1716625</v>
      </c>
      <c r="C1784" s="1523" t="s">
        <v>13586</v>
      </c>
      <c r="D1784" s="1526" t="s">
        <v>4013</v>
      </c>
      <c r="E1784" s="1542">
        <v>99.88</v>
      </c>
      <c r="F1784" s="1546"/>
      <c r="G1784" s="1546">
        <v>1716625</v>
      </c>
      <c r="H1784" s="1546" t="str">
        <f t="shared" si="27"/>
        <v>DERROCAGEM SUBAQUÁTICA DE MATERIAL DE 3ª CATEGORIA - CARGA E LIMPEZA - PLATAFORMA FLUTUANTE COM CLAMSHELL E BATELÃO REBOCADO DE 100 T - DMT DE 200 A 400 M</v>
      </c>
    </row>
    <row r="1785" spans="2:8" ht="30">
      <c r="B1785" s="1528">
        <v>1716636</v>
      </c>
      <c r="C1785" s="1529" t="s">
        <v>13587</v>
      </c>
      <c r="D1785" s="1528" t="s">
        <v>4013</v>
      </c>
      <c r="E1785" s="1543">
        <v>108</v>
      </c>
      <c r="F1785" s="1546"/>
      <c r="G1785" s="1546">
        <v>1716636</v>
      </c>
      <c r="H1785" s="1546" t="str">
        <f t="shared" si="27"/>
        <v>DERROCAGEM SUBAQUÁTICA DE MATERIAL DE 3ª CATEGORIA - CARGA E LIMPEZA - PLATAFORMA FLUTUANTE COM CLAMSHELL E BATELÃO REBOCADO DE 100 T - DMT DE 3.000 M</v>
      </c>
    </row>
    <row r="1786" spans="2:8" ht="30">
      <c r="B1786" s="1526">
        <v>1716626</v>
      </c>
      <c r="C1786" s="1523" t="s">
        <v>13588</v>
      </c>
      <c r="D1786" s="1526" t="s">
        <v>4013</v>
      </c>
      <c r="E1786" s="1542">
        <v>100.36</v>
      </c>
      <c r="F1786" s="1546"/>
      <c r="G1786" s="1546">
        <v>1716626</v>
      </c>
      <c r="H1786" s="1546" t="str">
        <f t="shared" si="27"/>
        <v>DERROCAGEM SUBAQUÁTICA DE MATERIAL DE 3ª CATEGORIA - CARGA E LIMPEZA - PLATAFORMA FLUTUANTE COM CLAMSHELL E BATELÃO REBOCADO DE 100 T - DMT DE 400 A 600 M</v>
      </c>
    </row>
    <row r="1787" spans="2:8" ht="30">
      <c r="B1787" s="1528">
        <v>1716627</v>
      </c>
      <c r="C1787" s="1529" t="s">
        <v>13589</v>
      </c>
      <c r="D1787" s="1528" t="s">
        <v>4013</v>
      </c>
      <c r="E1787" s="1543">
        <v>101.31</v>
      </c>
      <c r="F1787" s="1546"/>
      <c r="G1787" s="1546">
        <v>1716627</v>
      </c>
      <c r="H1787" s="1546" t="str">
        <f t="shared" si="27"/>
        <v>DERROCAGEM SUBAQUÁTICA DE MATERIAL DE 3ª CATEGORIA - CARGA E LIMPEZA - PLATAFORMA FLUTUANTE COM CLAMSHELL E BATELÃO REBOCADO DE 100 T - DMT DE 600 A 800 M</v>
      </c>
    </row>
    <row r="1788" spans="2:8" ht="30">
      <c r="B1788" s="1526">
        <v>1716628</v>
      </c>
      <c r="C1788" s="1523" t="s">
        <v>13590</v>
      </c>
      <c r="D1788" s="1526" t="s">
        <v>4013</v>
      </c>
      <c r="E1788" s="1542">
        <v>101.79</v>
      </c>
      <c r="F1788" s="1546"/>
      <c r="G1788" s="1546">
        <v>1716628</v>
      </c>
      <c r="H1788" s="1546" t="str">
        <f t="shared" si="27"/>
        <v>DERROCAGEM SUBAQUÁTICA DE MATERIAL DE 3ª CATEGORIA - CARGA E LIMPEZA - PLATAFORMA FLUTUANTE COM CLAMSHELL E BATELÃO REBOCADO DE 100 T - DMT DE 800 A 1.000 M</v>
      </c>
    </row>
    <row r="1789" spans="2:8">
      <c r="B1789" s="1528">
        <v>1716640</v>
      </c>
      <c r="C1789" s="1529" t="s">
        <v>13591</v>
      </c>
      <c r="D1789" s="1528" t="s">
        <v>4013</v>
      </c>
      <c r="E1789" s="1543">
        <v>32.159999999999997</v>
      </c>
      <c r="F1789" s="1546"/>
      <c r="G1789" s="1546">
        <v>1716640</v>
      </c>
      <c r="H1789" s="1546" t="str">
        <f t="shared" si="27"/>
        <v>DERROCAGEM SUBAQUÁTICA DE MATERIAL DE 3ª CATEGORIA - CARGA E LIMPEZA COM DRAGA BACKHOE DE 7 M³ - SEM TRANSPORTE</v>
      </c>
    </row>
    <row r="1790" spans="2:8" ht="30">
      <c r="B1790" s="1526">
        <v>1716641</v>
      </c>
      <c r="C1790" s="1523" t="s">
        <v>13592</v>
      </c>
      <c r="D1790" s="1526" t="s">
        <v>4013</v>
      </c>
      <c r="E1790" s="1542">
        <v>41.26</v>
      </c>
      <c r="F1790" s="1546"/>
      <c r="G1790" s="1546">
        <v>1716641</v>
      </c>
      <c r="H1790" s="1546" t="str">
        <f t="shared" si="27"/>
        <v>DERROCAGEM SUBAQUÁTICA DE MATERIAL DE 3ª CATEGORIA - CARGA E LIMPEZA COM DRAGA BACKHOE DE 7 M³ - TRANSPORTE COM BATELÃO AUTOPROPELIDO DE 300 M³ - DMT ATÉ 200 M</v>
      </c>
    </row>
    <row r="1791" spans="2:8" ht="30">
      <c r="B1791" s="1528">
        <v>1716646</v>
      </c>
      <c r="C1791" s="1529" t="s">
        <v>13593</v>
      </c>
      <c r="D1791" s="1528" t="s">
        <v>4013</v>
      </c>
      <c r="E1791" s="1543">
        <v>41.84</v>
      </c>
      <c r="F1791" s="1546"/>
      <c r="G1791" s="1546">
        <v>1716646</v>
      </c>
      <c r="H1791" s="1546" t="str">
        <f t="shared" si="27"/>
        <v>DERROCAGEM SUBAQUÁTICA DE MATERIAL DE 3ª CATEGORIA - CARGA E LIMPEZA COM DRAGA BACKHOE DE 7 M³ - TRANSPORTE COM BATELÃO AUTOPROPELIDO DE 300 M³ - DMT DE 1.000 A 1.200 M</v>
      </c>
    </row>
    <row r="1792" spans="2:8" ht="30">
      <c r="B1792" s="1526">
        <v>1716647</v>
      </c>
      <c r="C1792" s="1523" t="s">
        <v>13594</v>
      </c>
      <c r="D1792" s="1526" t="s">
        <v>4013</v>
      </c>
      <c r="E1792" s="1542">
        <v>41.9</v>
      </c>
      <c r="F1792" s="1546"/>
      <c r="G1792" s="1546">
        <v>1716647</v>
      </c>
      <c r="H1792" s="1546" t="str">
        <f t="shared" si="27"/>
        <v>DERROCAGEM SUBAQUÁTICA DE MATERIAL DE 3ª CATEGORIA - CARGA E LIMPEZA COM DRAGA BACKHOE DE 7 M³ - TRANSPORTE COM BATELÃO AUTOPROPELIDO DE 300 M³ - DMT DE 1.200 A 1.400 M</v>
      </c>
    </row>
    <row r="1793" spans="2:8" ht="30">
      <c r="B1793" s="1528">
        <v>1716648</v>
      </c>
      <c r="C1793" s="1529" t="s">
        <v>13595</v>
      </c>
      <c r="D1793" s="1528" t="s">
        <v>4013</v>
      </c>
      <c r="E1793" s="1543">
        <v>42.02</v>
      </c>
      <c r="F1793" s="1546"/>
      <c r="G1793" s="1546">
        <v>1716648</v>
      </c>
      <c r="H1793" s="1546" t="str">
        <f t="shared" si="27"/>
        <v>DERROCAGEM SUBAQUÁTICA DE MATERIAL DE 3ª CATEGORIA - CARGA E LIMPEZA COM DRAGA BACKHOE DE 7 M³ - TRANSPORTE COM BATELÃO AUTOPROPELIDO DE 300 M³ - DMT DE 1.400 A 1.600 M</v>
      </c>
    </row>
    <row r="1794" spans="2:8" ht="30">
      <c r="B1794" s="1526">
        <v>1716649</v>
      </c>
      <c r="C1794" s="1523" t="s">
        <v>13596</v>
      </c>
      <c r="D1794" s="1526" t="s">
        <v>4013</v>
      </c>
      <c r="E1794" s="1542">
        <v>42.07</v>
      </c>
      <c r="F1794" s="1546"/>
      <c r="G1794" s="1546">
        <v>1716649</v>
      </c>
      <c r="H1794" s="1546" t="str">
        <f t="shared" si="27"/>
        <v>DERROCAGEM SUBAQUÁTICA DE MATERIAL DE 3ª CATEGORIA - CARGA E LIMPEZA COM DRAGA BACKHOE DE 7 M³ - TRANSPORTE COM BATELÃO AUTOPROPELIDO DE 300 M³ - DMT DE 1.600 A 1.800 M</v>
      </c>
    </row>
    <row r="1795" spans="2:8" ht="30">
      <c r="B1795" s="1528">
        <v>1716650</v>
      </c>
      <c r="C1795" s="1529" t="s">
        <v>13597</v>
      </c>
      <c r="D1795" s="1528" t="s">
        <v>4013</v>
      </c>
      <c r="E1795" s="1543">
        <v>42.19</v>
      </c>
      <c r="F1795" s="1546"/>
      <c r="G1795" s="1546">
        <v>1716650</v>
      </c>
      <c r="H1795" s="1546" t="str">
        <f t="shared" ref="H1795:H1858" si="28">UPPER(C1795)</f>
        <v>DERROCAGEM SUBAQUÁTICA DE MATERIAL DE 3ª CATEGORIA - CARGA E LIMPEZA COM DRAGA BACKHOE DE 7 M³ - TRANSPORTE COM BATELÃO AUTOPROPELIDO DE 300 M³ - DMT DE 1.800 A 2.000 M</v>
      </c>
    </row>
    <row r="1796" spans="2:8" ht="30">
      <c r="B1796" s="1526">
        <v>1716651</v>
      </c>
      <c r="C1796" s="1523" t="s">
        <v>13598</v>
      </c>
      <c r="D1796" s="1526" t="s">
        <v>4013</v>
      </c>
      <c r="E1796" s="1542">
        <v>42.3</v>
      </c>
      <c r="F1796" s="1546"/>
      <c r="G1796" s="1546">
        <v>1716651</v>
      </c>
      <c r="H1796" s="1546" t="str">
        <f t="shared" si="28"/>
        <v>DERROCAGEM SUBAQUÁTICA DE MATERIAL DE 3ª CATEGORIA - CARGA E LIMPEZA COM DRAGA BACKHOE DE 7 M³ - TRANSPORTE COM BATELÃO AUTOPROPELIDO DE 300 M³ - DMT DE 2.000 A 2.500 M</v>
      </c>
    </row>
    <row r="1797" spans="2:8" ht="30">
      <c r="B1797" s="1528">
        <v>1716652</v>
      </c>
      <c r="C1797" s="1529" t="s">
        <v>13599</v>
      </c>
      <c r="D1797" s="1528" t="s">
        <v>4013</v>
      </c>
      <c r="E1797" s="1543">
        <v>42.54</v>
      </c>
      <c r="F1797" s="1546"/>
      <c r="G1797" s="1546">
        <v>1716652</v>
      </c>
      <c r="H1797" s="1546" t="str">
        <f t="shared" si="28"/>
        <v>DERROCAGEM SUBAQUÁTICA DE MATERIAL DE 3ª CATEGORIA - CARGA E LIMPEZA COM DRAGA BACKHOE DE 7 M³ - TRANSPORTE COM BATELÃO AUTOPROPELIDO DE 300 M³ - DMT DE 2.500 A 3.000 M</v>
      </c>
    </row>
    <row r="1798" spans="2:8" ht="30">
      <c r="B1798" s="1526">
        <v>1716642</v>
      </c>
      <c r="C1798" s="1523" t="s">
        <v>13600</v>
      </c>
      <c r="D1798" s="1526" t="s">
        <v>4013</v>
      </c>
      <c r="E1798" s="1542">
        <v>41.44</v>
      </c>
      <c r="F1798" s="1546"/>
      <c r="G1798" s="1546">
        <v>1716642</v>
      </c>
      <c r="H1798" s="1546" t="str">
        <f t="shared" si="28"/>
        <v>DERROCAGEM SUBAQUÁTICA DE MATERIAL DE 3ª CATEGORIA - CARGA E LIMPEZA COM DRAGA BACKHOE DE 7 M³ - TRANSPORTE COM BATELÃO AUTOPROPELIDO DE 300 M³ - DMT DE 200 A 400 M</v>
      </c>
    </row>
    <row r="1799" spans="2:8" ht="30">
      <c r="B1799" s="1528">
        <v>1716653</v>
      </c>
      <c r="C1799" s="1529" t="s">
        <v>13601</v>
      </c>
      <c r="D1799" s="1528" t="s">
        <v>4013</v>
      </c>
      <c r="E1799" s="1543">
        <v>42.71</v>
      </c>
      <c r="F1799" s="1546"/>
      <c r="G1799" s="1546">
        <v>1716653</v>
      </c>
      <c r="H1799" s="1546" t="str">
        <f t="shared" si="28"/>
        <v>DERROCAGEM SUBAQUÁTICA DE MATERIAL DE 3ª CATEGORIA - CARGA E LIMPEZA COM DRAGA BACKHOE DE 7 M³ - TRANSPORTE COM BATELÃO AUTOPROPELIDO DE 300 M³ - DMT DE 3.000 M</v>
      </c>
    </row>
    <row r="1800" spans="2:8" ht="30">
      <c r="B1800" s="1526">
        <v>1716643</v>
      </c>
      <c r="C1800" s="1523" t="s">
        <v>13602</v>
      </c>
      <c r="D1800" s="1526" t="s">
        <v>4013</v>
      </c>
      <c r="E1800" s="1542">
        <v>41.55</v>
      </c>
      <c r="F1800" s="1546"/>
      <c r="G1800" s="1546">
        <v>1716643</v>
      </c>
      <c r="H1800" s="1546" t="str">
        <f t="shared" si="28"/>
        <v>DERROCAGEM SUBAQUÁTICA DE MATERIAL DE 3ª CATEGORIA - CARGA E LIMPEZA COM DRAGA BACKHOE DE 7 M³ - TRANSPORTE COM BATELÃO AUTOPROPELIDO DE 300 M³ - DMT DE 400 A 600 M</v>
      </c>
    </row>
    <row r="1801" spans="2:8" ht="30">
      <c r="B1801" s="1528">
        <v>1716644</v>
      </c>
      <c r="C1801" s="1529" t="s">
        <v>13603</v>
      </c>
      <c r="D1801" s="1528" t="s">
        <v>4013</v>
      </c>
      <c r="E1801" s="1543">
        <v>41.67</v>
      </c>
      <c r="F1801" s="1546"/>
      <c r="G1801" s="1546">
        <v>1716644</v>
      </c>
      <c r="H1801" s="1546" t="str">
        <f t="shared" si="28"/>
        <v>DERROCAGEM SUBAQUÁTICA DE MATERIAL DE 3ª CATEGORIA - CARGA E LIMPEZA COM DRAGA BACKHOE DE 7 M³ - TRANSPORTE COM BATELÃO AUTOPROPELIDO DE 300 M³ - DMT DE 600 A 800 M</v>
      </c>
    </row>
    <row r="1802" spans="2:8" ht="30">
      <c r="B1802" s="1526">
        <v>1716645</v>
      </c>
      <c r="C1802" s="1523" t="s">
        <v>13604</v>
      </c>
      <c r="D1802" s="1526" t="s">
        <v>4013</v>
      </c>
      <c r="E1802" s="1542">
        <v>41.73</v>
      </c>
      <c r="F1802" s="1546"/>
      <c r="G1802" s="1546">
        <v>1716645</v>
      </c>
      <c r="H1802" s="1546" t="str">
        <f t="shared" si="28"/>
        <v>DERROCAGEM SUBAQUÁTICA DE MATERIAL DE 3ª CATEGORIA - CARGA E LIMPEZA COM DRAGA BACKHOE DE 7 M³ - TRANSPORTE COM BATELÃO AUTOPROPELIDO DE 300 M³ - DMT DE 800 A 1.000 M</v>
      </c>
    </row>
    <row r="1803" spans="2:8" ht="30">
      <c r="B1803" s="1528">
        <v>1716622</v>
      </c>
      <c r="C1803" s="1529" t="s">
        <v>22986</v>
      </c>
      <c r="D1803" s="1528" t="s">
        <v>4013</v>
      </c>
      <c r="E1803" s="1543">
        <v>69.069999999999993</v>
      </c>
      <c r="F1803" s="1546"/>
      <c r="G1803" s="1546">
        <v>1716622</v>
      </c>
      <c r="H1803" s="1546" t="str">
        <f t="shared" si="28"/>
        <v>DERROCAGEM SUBAQUÁTICA DE MATERIAL DE 3ª CATEGORIA - MALHA DE 1,5 M² - PERFURAÇÃO E DETONAÇÃO - PLATAFORMA AUTOELEVATRIZ COM TRÊS TORRES DE PERFURAÇÃO</v>
      </c>
    </row>
    <row r="1804" spans="2:8" ht="30">
      <c r="B1804" s="1526">
        <v>1716603</v>
      </c>
      <c r="C1804" s="1523" t="s">
        <v>22987</v>
      </c>
      <c r="D1804" s="1526" t="s">
        <v>4013</v>
      </c>
      <c r="E1804" s="1542">
        <v>69.069999999999993</v>
      </c>
      <c r="F1804" s="1546"/>
      <c r="G1804" s="1546">
        <v>1716603</v>
      </c>
      <c r="H1804" s="1546" t="str">
        <f t="shared" si="28"/>
        <v>DERROCAGEM SUBAQUÁTICA DE MATERIAL DE 3ª CATEGORIA - MALHA DE 1,5 M² - PERFURAÇÃO E DETONAÇÃO - PLATAFORMA AUTOELEVATRIZ MONTADA NA OBRA COM TRÊS TORRES DE PERFURAÇÃO</v>
      </c>
    </row>
    <row r="1805" spans="2:8" ht="30">
      <c r="B1805" s="1528">
        <v>1716620</v>
      </c>
      <c r="C1805" s="1529" t="s">
        <v>22988</v>
      </c>
      <c r="D1805" s="1528" t="s">
        <v>4013</v>
      </c>
      <c r="E1805" s="1543">
        <v>87.73</v>
      </c>
      <c r="F1805" s="1546"/>
      <c r="G1805" s="1546">
        <v>1716620</v>
      </c>
      <c r="H1805" s="1546" t="str">
        <f t="shared" si="28"/>
        <v>DERROCAGEM SUBAQUÁTICA DE MATERIAL DE 3ª CATEGORIA - MALHA DE 1,5 M² - PERFURAÇÃO E DETONAÇÃO - PLATAFORMA FLUTUANTE COM DUAS TORRES DE PERFURAÇÃO</v>
      </c>
    </row>
    <row r="1806" spans="2:8" ht="30">
      <c r="B1806" s="1526">
        <v>1716621</v>
      </c>
      <c r="C1806" s="1523" t="s">
        <v>22989</v>
      </c>
      <c r="D1806" s="1526" t="s">
        <v>4013</v>
      </c>
      <c r="E1806" s="1542">
        <v>69.61</v>
      </c>
      <c r="F1806" s="1546"/>
      <c r="G1806" s="1546">
        <v>1716621</v>
      </c>
      <c r="H1806" s="1546" t="str">
        <f t="shared" si="28"/>
        <v>DERROCAGEM SUBAQUÁTICA DE MATERIAL DE 3ª CATEGORIA - MALHA DE 1,5 M² - PERFURAÇÃO E DETONAÇÃO - PLATAFORMA FLUTUANTE COM TRÊS TORRES DE PERFURAÇÃO</v>
      </c>
    </row>
    <row r="1807" spans="2:8" ht="30">
      <c r="B1807" s="1528">
        <v>1716619</v>
      </c>
      <c r="C1807" s="1529" t="s">
        <v>22990</v>
      </c>
      <c r="D1807" s="1528" t="s">
        <v>4013</v>
      </c>
      <c r="E1807" s="1543">
        <v>142.13</v>
      </c>
      <c r="F1807" s="1546"/>
      <c r="G1807" s="1546">
        <v>1716619</v>
      </c>
      <c r="H1807" s="1546" t="str">
        <f t="shared" si="28"/>
        <v>DERROCAGEM SUBAQUÁTICA DE MATERIAL DE 3ª CATEGORIA - MALHA DE 1,5 M² - PERFURAÇÃO E DETONAÇÃO - PLATAFORMA FLUTUANTE COM UMA TORRE DE PERFURAÇÃO</v>
      </c>
    </row>
    <row r="1808" spans="2:8" ht="30">
      <c r="B1808" s="1526">
        <v>1716601</v>
      </c>
      <c r="C1808" s="1523" t="s">
        <v>22991</v>
      </c>
      <c r="D1808" s="1526" t="s">
        <v>4013</v>
      </c>
      <c r="E1808" s="1542">
        <v>89.09</v>
      </c>
      <c r="F1808" s="1546"/>
      <c r="G1808" s="1546">
        <v>1716601</v>
      </c>
      <c r="H1808" s="1546" t="str">
        <f t="shared" si="28"/>
        <v>DERROCAGEM SUBAQUÁTICA DE MATERIAL DE 3ª CATEGORIA - MALHA DE 1,5 M² - PERFURAÇÃO E DETONAÇÃO - PLATAFORMA MONTADA NA OBRA COM DUAS TORRES DE PERFURAÇÃO</v>
      </c>
    </row>
    <row r="1809" spans="2:8" ht="30">
      <c r="B1809" s="1528">
        <v>1716602</v>
      </c>
      <c r="C1809" s="1529" t="s">
        <v>22992</v>
      </c>
      <c r="D1809" s="1528" t="s">
        <v>4013</v>
      </c>
      <c r="E1809" s="1543">
        <v>70.52</v>
      </c>
      <c r="F1809" s="1546"/>
      <c r="G1809" s="1546">
        <v>1716602</v>
      </c>
      <c r="H1809" s="1546" t="str">
        <f t="shared" si="28"/>
        <v>DERROCAGEM SUBAQUÁTICA DE MATERIAL DE 3ª CATEGORIA - MALHA DE 1,5 M² - PERFURAÇÃO E DETONAÇÃO - PLATAFORMA MONTADA NA OBRA COM TRÊS TORRES DE PERFURAÇÃO</v>
      </c>
    </row>
    <row r="1810" spans="2:8" ht="30">
      <c r="B1810" s="1526">
        <v>1716600</v>
      </c>
      <c r="C1810" s="1523" t="s">
        <v>22993</v>
      </c>
      <c r="D1810" s="1526" t="s">
        <v>4013</v>
      </c>
      <c r="E1810" s="1542">
        <v>144.86000000000001</v>
      </c>
      <c r="F1810" s="1546"/>
      <c r="G1810" s="1546">
        <v>1716600</v>
      </c>
      <c r="H1810" s="1546" t="str">
        <f t="shared" si="28"/>
        <v>DERROCAGEM SUBAQUÁTICA DE MATERIAL DE 3ª CATEGORIA - MALHA DE 1,5 M² - PERFURAÇÃO E DETONAÇÃO - PLATAFORMA MONTADA NA OBRA COM UMA TORRE DE PERFURAÇÃO</v>
      </c>
    </row>
    <row r="1811" spans="2:8" ht="30">
      <c r="B1811" s="1528">
        <v>1716655</v>
      </c>
      <c r="C1811" s="1529" t="s">
        <v>22994</v>
      </c>
      <c r="D1811" s="1528" t="s">
        <v>4013</v>
      </c>
      <c r="E1811" s="1543">
        <v>51.51</v>
      </c>
      <c r="F1811" s="1546"/>
      <c r="G1811" s="1546">
        <v>1716655</v>
      </c>
      <c r="H1811" s="1546" t="str">
        <f t="shared" si="28"/>
        <v>DERROCAGEM SUBAQUÁTICA DE MATERIAL DE 3ª CATEGORIA - MALHA DE 2,5 M² - PERFURAÇÃO E DETONAÇÃO - PLATAFORMA COM DUAS TORRES DE PERFURAÇÃO</v>
      </c>
    </row>
    <row r="1812" spans="2:8" ht="30">
      <c r="B1812" s="1526">
        <v>1716639</v>
      </c>
      <c r="C1812" s="1523" t="s">
        <v>22995</v>
      </c>
      <c r="D1812" s="1526" t="s">
        <v>4013</v>
      </c>
      <c r="E1812" s="1542">
        <v>35.99</v>
      </c>
      <c r="F1812" s="1546"/>
      <c r="G1812" s="1546">
        <v>1716639</v>
      </c>
      <c r="H1812" s="1546" t="str">
        <f t="shared" si="28"/>
        <v>DERROCAGEM SUBAQUÁTICA DE MATERIAL DE 3ª CATEGORIA - MALHA DE 4,0 M² - PERFURAÇÃO E DETONAÇÃO - PLATAFORMA COM DUAS TORRES DE PERFURAÇÃO</v>
      </c>
    </row>
    <row r="1813" spans="2:8">
      <c r="B1813" s="1528">
        <v>1801636</v>
      </c>
      <c r="C1813" s="1529" t="s">
        <v>13605</v>
      </c>
      <c r="D1813" s="1528" t="s">
        <v>22996</v>
      </c>
      <c r="E1813" s="1543">
        <v>17.079999999999998</v>
      </c>
      <c r="F1813" s="1546"/>
      <c r="G1813" s="1546">
        <v>1801636</v>
      </c>
      <c r="H1813" s="1546" t="str">
        <f t="shared" si="28"/>
        <v>LEVANTAMENTO BATIMÉTRICO MONOFEIXE LONGITUDINAL</v>
      </c>
    </row>
    <row r="1814" spans="2:8">
      <c r="B1814" s="1526">
        <v>1801637</v>
      </c>
      <c r="C1814" s="1523" t="s">
        <v>13606</v>
      </c>
      <c r="D1814" s="1526" t="s">
        <v>22996</v>
      </c>
      <c r="E1814" s="1542">
        <v>22.77</v>
      </c>
      <c r="F1814" s="1546"/>
      <c r="G1814" s="1546">
        <v>1801637</v>
      </c>
      <c r="H1814" s="1546" t="str">
        <f t="shared" si="28"/>
        <v>LEVANTAMENTO BATIMÉTRICO MONOFEIXE TRANSVERSAL</v>
      </c>
    </row>
    <row r="1815" spans="2:8">
      <c r="B1815" s="1528">
        <v>1817720</v>
      </c>
      <c r="C1815" s="1529" t="s">
        <v>13607</v>
      </c>
      <c r="D1815" s="1528" t="s">
        <v>22996</v>
      </c>
      <c r="E1815" s="1543">
        <v>90.09</v>
      </c>
      <c r="F1815" s="1546"/>
      <c r="G1815" s="1546">
        <v>1817720</v>
      </c>
      <c r="H1815" s="1546" t="str">
        <f t="shared" si="28"/>
        <v>LEVANTAMENTO BATIMÉTRICO MULTIFEIXE</v>
      </c>
    </row>
    <row r="1816" spans="2:8">
      <c r="B1816" s="1526">
        <v>1817723</v>
      </c>
      <c r="C1816" s="1523" t="s">
        <v>13608</v>
      </c>
      <c r="D1816" s="1526" t="s">
        <v>22996</v>
      </c>
      <c r="E1816" s="1542">
        <v>40.01</v>
      </c>
      <c r="F1816" s="1546"/>
      <c r="G1816" s="1546">
        <v>1817723</v>
      </c>
      <c r="H1816" s="1546" t="str">
        <f t="shared" si="28"/>
        <v>LEVANTAMENTO HIDROMÉTRICO COM ADCP EM RIOS COM VELOCIDADE DE CORRENTE ACIMA DE 1,5 M/S</v>
      </c>
    </row>
    <row r="1817" spans="2:8">
      <c r="B1817" s="1528">
        <v>1817721</v>
      </c>
      <c r="C1817" s="1529" t="s">
        <v>13609</v>
      </c>
      <c r="D1817" s="1528" t="s">
        <v>22996</v>
      </c>
      <c r="E1817" s="1543">
        <v>120.03</v>
      </c>
      <c r="F1817" s="1546"/>
      <c r="G1817" s="1546">
        <v>1817721</v>
      </c>
      <c r="H1817" s="1546" t="str">
        <f t="shared" si="28"/>
        <v>LEVANTAMENTO HIDROMÉTRICO COM ADCP EM RIOS COM VELOCIDADE DE CORRENTE DE 0,5 A 1,0 M/S</v>
      </c>
    </row>
    <row r="1818" spans="2:8">
      <c r="B1818" s="1526">
        <v>1817722</v>
      </c>
      <c r="C1818" s="1523" t="s">
        <v>13610</v>
      </c>
      <c r="D1818" s="1526" t="s">
        <v>22996</v>
      </c>
      <c r="E1818" s="1542">
        <v>60.02</v>
      </c>
      <c r="F1818" s="1546"/>
      <c r="G1818" s="1546">
        <v>1817722</v>
      </c>
      <c r="H1818" s="1546" t="str">
        <f t="shared" si="28"/>
        <v>LEVANTAMENTO HIDROMÉTRICO COM ADCP EM RIOS COM VELOCIDADE DE CORRENTE DE 1,0 A 1,5 M/S</v>
      </c>
    </row>
    <row r="1819" spans="2:8" ht="30">
      <c r="B1819" s="1528">
        <v>1917483</v>
      </c>
      <c r="C1819" s="1529" t="s">
        <v>13611</v>
      </c>
      <c r="D1819" s="1528" t="s">
        <v>4013</v>
      </c>
      <c r="E1819" s="1543">
        <v>4.54</v>
      </c>
      <c r="F1819" s="1546"/>
      <c r="G1819" s="1546">
        <v>1917483</v>
      </c>
      <c r="H1819" s="1546" t="str">
        <f t="shared" si="28"/>
        <v>DRAGAGEM DE AREIA FINA COM DRAGA DE SUCÇÃO E RECALQUE - BOMBA DE 1.350 KW E CORTADOR DE 170 KW - DISTÂNCIA DE RECALQUE DE 1.100 A 1.300 M</v>
      </c>
    </row>
    <row r="1820" spans="2:8" ht="30">
      <c r="B1820" s="1526">
        <v>1917484</v>
      </c>
      <c r="C1820" s="1523" t="s">
        <v>13612</v>
      </c>
      <c r="D1820" s="1526" t="s">
        <v>4013</v>
      </c>
      <c r="E1820" s="1542">
        <v>4.7300000000000004</v>
      </c>
      <c r="F1820" s="1546"/>
      <c r="G1820" s="1546">
        <v>1917484</v>
      </c>
      <c r="H1820" s="1546" t="str">
        <f t="shared" si="28"/>
        <v>DRAGAGEM DE AREIA FINA COM DRAGA DE SUCÇÃO E RECALQUE - BOMBA DE 1.350 KW E CORTADOR DE 170 KW - DISTÂNCIA DE RECALQUE DE 1.300 A 1.500 M</v>
      </c>
    </row>
    <row r="1821" spans="2:8" ht="30">
      <c r="B1821" s="1528">
        <v>1917485</v>
      </c>
      <c r="C1821" s="1529" t="s">
        <v>13613</v>
      </c>
      <c r="D1821" s="1528" t="s">
        <v>4013</v>
      </c>
      <c r="E1821" s="1543">
        <v>5.19</v>
      </c>
      <c r="F1821" s="1546"/>
      <c r="G1821" s="1546">
        <v>1917485</v>
      </c>
      <c r="H1821" s="1546" t="str">
        <f t="shared" si="28"/>
        <v>DRAGAGEM DE AREIA FINA COM DRAGA DE SUCÇÃO E RECALQUE - BOMBA DE 1.350 KW E CORTADOR DE 170 KW - DISTÂNCIA DE RECALQUE DE 1.500 A 1.700 M</v>
      </c>
    </row>
    <row r="1822" spans="2:8" ht="30">
      <c r="B1822" s="1526">
        <v>1917486</v>
      </c>
      <c r="C1822" s="1523" t="s">
        <v>13614</v>
      </c>
      <c r="D1822" s="1526" t="s">
        <v>4013</v>
      </c>
      <c r="E1822" s="1542">
        <v>5.41</v>
      </c>
      <c r="F1822" s="1546"/>
      <c r="G1822" s="1546">
        <v>1917486</v>
      </c>
      <c r="H1822" s="1546" t="str">
        <f t="shared" si="28"/>
        <v>DRAGAGEM DE AREIA FINA COM DRAGA DE SUCÇÃO E RECALQUE - BOMBA DE 1.350 KW E CORTADOR DE 170 KW - DISTÂNCIA DE RECALQUE DE 1.700 A 1.900 M</v>
      </c>
    </row>
    <row r="1823" spans="2:8" ht="30">
      <c r="B1823" s="1528">
        <v>1917487</v>
      </c>
      <c r="C1823" s="1529" t="s">
        <v>13615</v>
      </c>
      <c r="D1823" s="1528" t="s">
        <v>4013</v>
      </c>
      <c r="E1823" s="1543">
        <v>5.69</v>
      </c>
      <c r="F1823" s="1546"/>
      <c r="G1823" s="1546">
        <v>1917487</v>
      </c>
      <c r="H1823" s="1546" t="str">
        <f t="shared" si="28"/>
        <v>DRAGAGEM DE AREIA FINA COM DRAGA DE SUCÇÃO E RECALQUE - BOMBA DE 1.350 KW E CORTADOR DE 170 KW - DISTÂNCIA DE RECALQUE DE 1.900 A 2.100 M</v>
      </c>
    </row>
    <row r="1824" spans="2:8" ht="30">
      <c r="B1824" s="1526">
        <v>1917528</v>
      </c>
      <c r="C1824" s="1523" t="s">
        <v>13616</v>
      </c>
      <c r="D1824" s="1526" t="s">
        <v>4013</v>
      </c>
      <c r="E1824" s="1542">
        <v>28.6</v>
      </c>
      <c r="F1824" s="1546"/>
      <c r="G1824" s="1546">
        <v>1917528</v>
      </c>
      <c r="H1824" s="1546" t="str">
        <f t="shared" si="28"/>
        <v>DRAGAGEM DE AREIA FINA COM DRAGA DE SUCÇÃO E RECALQUE - BOMBA DE 1.350 KW E CORTADOR DE 170 KW - DISTÂNCIA DE RECALQUE DE 10.100 A 10.300 M</v>
      </c>
    </row>
    <row r="1825" spans="2:8" ht="30">
      <c r="B1825" s="1528">
        <v>1917529</v>
      </c>
      <c r="C1825" s="1529" t="s">
        <v>13617</v>
      </c>
      <c r="D1825" s="1528" t="s">
        <v>4013</v>
      </c>
      <c r="E1825" s="1543">
        <v>29.54</v>
      </c>
      <c r="F1825" s="1546"/>
      <c r="G1825" s="1546">
        <v>1917529</v>
      </c>
      <c r="H1825" s="1546" t="str">
        <f t="shared" si="28"/>
        <v>DRAGAGEM DE AREIA FINA COM DRAGA DE SUCÇÃO E RECALQUE - BOMBA DE 1.350 KW E CORTADOR DE 170 KW - DISTÂNCIA DE RECALQUE DE 10.300 A 10.500 M</v>
      </c>
    </row>
    <row r="1826" spans="2:8" ht="30">
      <c r="B1826" s="1526">
        <v>1917530</v>
      </c>
      <c r="C1826" s="1523" t="s">
        <v>13618</v>
      </c>
      <c r="D1826" s="1526" t="s">
        <v>4013</v>
      </c>
      <c r="E1826" s="1542">
        <v>31</v>
      </c>
      <c r="F1826" s="1546"/>
      <c r="G1826" s="1546">
        <v>1917530</v>
      </c>
      <c r="H1826" s="1546" t="str">
        <f t="shared" si="28"/>
        <v>DRAGAGEM DE AREIA FINA COM DRAGA DE SUCÇÃO E RECALQUE - BOMBA DE 1.350 KW E CORTADOR DE 170 KW - DISTÂNCIA DE RECALQUE DE 10.500 A 10.700 M</v>
      </c>
    </row>
    <row r="1827" spans="2:8" ht="30">
      <c r="B1827" s="1528">
        <v>1917531</v>
      </c>
      <c r="C1827" s="1529" t="s">
        <v>13619</v>
      </c>
      <c r="D1827" s="1528" t="s">
        <v>4013</v>
      </c>
      <c r="E1827" s="1543">
        <v>32.58</v>
      </c>
      <c r="F1827" s="1546"/>
      <c r="G1827" s="1546">
        <v>1917531</v>
      </c>
      <c r="H1827" s="1546" t="str">
        <f t="shared" si="28"/>
        <v>DRAGAGEM DE AREIA FINA COM DRAGA DE SUCÇÃO E RECALQUE - BOMBA DE 1.350 KW E CORTADOR DE 170 KW - DISTÂNCIA DE RECALQUE DE 10.700 A 10.900 M</v>
      </c>
    </row>
    <row r="1828" spans="2:8" ht="30">
      <c r="B1828" s="1526">
        <v>1917532</v>
      </c>
      <c r="C1828" s="1523" t="s">
        <v>13620</v>
      </c>
      <c r="D1828" s="1526" t="s">
        <v>4013</v>
      </c>
      <c r="E1828" s="1542">
        <v>34.35</v>
      </c>
      <c r="F1828" s="1546"/>
      <c r="G1828" s="1546">
        <v>1917532</v>
      </c>
      <c r="H1828" s="1546" t="str">
        <f t="shared" si="28"/>
        <v>DRAGAGEM DE AREIA FINA COM DRAGA DE SUCÇÃO E RECALQUE - BOMBA DE 1.350 KW E CORTADOR DE 170 KW - DISTÂNCIA DE RECALQUE DE 10.900 A 11.100 M</v>
      </c>
    </row>
    <row r="1829" spans="2:8" ht="30">
      <c r="B1829" s="1528">
        <v>1917533</v>
      </c>
      <c r="C1829" s="1529" t="s">
        <v>13621</v>
      </c>
      <c r="D1829" s="1528" t="s">
        <v>4013</v>
      </c>
      <c r="E1829" s="1543">
        <v>35.299999999999997</v>
      </c>
      <c r="F1829" s="1546"/>
      <c r="G1829" s="1546">
        <v>1917533</v>
      </c>
      <c r="H1829" s="1546" t="str">
        <f t="shared" si="28"/>
        <v>DRAGAGEM DE AREIA FINA COM DRAGA DE SUCÇÃO E RECALQUE - BOMBA DE 1.350 KW E CORTADOR DE 170 KW - DISTÂNCIA DE RECALQUE DE 11.100 A 11.300 M</v>
      </c>
    </row>
    <row r="1830" spans="2:8" ht="30">
      <c r="B1830" s="1526">
        <v>1917534</v>
      </c>
      <c r="C1830" s="1523" t="s">
        <v>13622</v>
      </c>
      <c r="D1830" s="1526" t="s">
        <v>4013</v>
      </c>
      <c r="E1830" s="1542">
        <v>36.29</v>
      </c>
      <c r="F1830" s="1546"/>
      <c r="G1830" s="1546">
        <v>1917534</v>
      </c>
      <c r="H1830" s="1546" t="str">
        <f t="shared" si="28"/>
        <v>DRAGAGEM DE AREIA FINA COM DRAGA DE SUCÇÃO E RECALQUE - BOMBA DE 1.350 KW E CORTADOR DE 170 KW - DISTÂNCIA DE RECALQUE DE 11.300 A 11.500 M</v>
      </c>
    </row>
    <row r="1831" spans="2:8" ht="30">
      <c r="B1831" s="1528">
        <v>1917535</v>
      </c>
      <c r="C1831" s="1529" t="s">
        <v>13623</v>
      </c>
      <c r="D1831" s="1528" t="s">
        <v>4013</v>
      </c>
      <c r="E1831" s="1543">
        <v>37.56</v>
      </c>
      <c r="F1831" s="1546"/>
      <c r="G1831" s="1546">
        <v>1917535</v>
      </c>
      <c r="H1831" s="1546" t="str">
        <f t="shared" si="28"/>
        <v>DRAGAGEM DE AREIA FINA COM DRAGA DE SUCÇÃO E RECALQUE - BOMBA DE 1.350 KW E CORTADOR DE 170 KW - DISTÂNCIA DE RECALQUE DE 11.500 A 11.700 M</v>
      </c>
    </row>
    <row r="1832" spans="2:8" ht="30">
      <c r="B1832" s="1526">
        <v>1917536</v>
      </c>
      <c r="C1832" s="1523" t="s">
        <v>13624</v>
      </c>
      <c r="D1832" s="1526" t="s">
        <v>4013</v>
      </c>
      <c r="E1832" s="1542">
        <v>38.67</v>
      </c>
      <c r="F1832" s="1546"/>
      <c r="G1832" s="1546">
        <v>1917536</v>
      </c>
      <c r="H1832" s="1546" t="str">
        <f t="shared" si="28"/>
        <v>DRAGAGEM DE AREIA FINA COM DRAGA DE SUCÇÃO E RECALQUE - BOMBA DE 1.350 KW E CORTADOR DE 170 KW - DISTÂNCIA DE RECALQUE DE 11.700 A 11.900 M</v>
      </c>
    </row>
    <row r="1833" spans="2:8" ht="30">
      <c r="B1833" s="1528">
        <v>1917537</v>
      </c>
      <c r="C1833" s="1529" t="s">
        <v>13625</v>
      </c>
      <c r="D1833" s="1528" t="s">
        <v>4013</v>
      </c>
      <c r="E1833" s="1543">
        <v>39.83</v>
      </c>
      <c r="F1833" s="1546"/>
      <c r="G1833" s="1546">
        <v>1917537</v>
      </c>
      <c r="H1833" s="1546" t="str">
        <f t="shared" si="28"/>
        <v>DRAGAGEM DE AREIA FINA COM DRAGA DE SUCÇÃO E RECALQUE - BOMBA DE 1.350 KW E CORTADOR DE 170 KW - DISTÂNCIA DE RECALQUE DE 11.900 A 12.100 M</v>
      </c>
    </row>
    <row r="1834" spans="2:8" ht="30">
      <c r="B1834" s="1526">
        <v>1917488</v>
      </c>
      <c r="C1834" s="1523" t="s">
        <v>13626</v>
      </c>
      <c r="D1834" s="1526" t="s">
        <v>4013</v>
      </c>
      <c r="E1834" s="1542">
        <v>5.92</v>
      </c>
      <c r="F1834" s="1546"/>
      <c r="G1834" s="1546">
        <v>1917488</v>
      </c>
      <c r="H1834" s="1546" t="str">
        <f t="shared" si="28"/>
        <v>DRAGAGEM DE AREIA FINA COM DRAGA DE SUCÇÃO E RECALQUE - BOMBA DE 1.350 KW E CORTADOR DE 170 KW - DISTÂNCIA DE RECALQUE DE 2.100 A 2.300 M</v>
      </c>
    </row>
    <row r="1835" spans="2:8" ht="30">
      <c r="B1835" s="1528">
        <v>1917489</v>
      </c>
      <c r="C1835" s="1529" t="s">
        <v>13627</v>
      </c>
      <c r="D1835" s="1528" t="s">
        <v>4013</v>
      </c>
      <c r="E1835" s="1543">
        <v>6.2</v>
      </c>
      <c r="F1835" s="1546"/>
      <c r="G1835" s="1546">
        <v>1917489</v>
      </c>
      <c r="H1835" s="1546" t="str">
        <f t="shared" si="28"/>
        <v>DRAGAGEM DE AREIA FINA COM DRAGA DE SUCÇÃO E RECALQUE - BOMBA DE 1.350 KW E CORTADOR DE 170 KW - DISTÂNCIA DE RECALQUE DE 2.300 A 2.500 M</v>
      </c>
    </row>
    <row r="1836" spans="2:8" ht="30">
      <c r="B1836" s="1526">
        <v>1917490</v>
      </c>
      <c r="C1836" s="1523" t="s">
        <v>13628</v>
      </c>
      <c r="D1836" s="1526" t="s">
        <v>4013</v>
      </c>
      <c r="E1836" s="1542">
        <v>6.63</v>
      </c>
      <c r="F1836" s="1546"/>
      <c r="G1836" s="1546">
        <v>1917490</v>
      </c>
      <c r="H1836" s="1546" t="str">
        <f t="shared" si="28"/>
        <v>DRAGAGEM DE AREIA FINA COM DRAGA DE SUCÇÃO E RECALQUE - BOMBA DE 1.350 KW E CORTADOR DE 170 KW - DISTÂNCIA DE RECALQUE DE 2.500 A 2.700 M</v>
      </c>
    </row>
    <row r="1837" spans="2:8" ht="30">
      <c r="B1837" s="1528">
        <v>1917491</v>
      </c>
      <c r="C1837" s="1529" t="s">
        <v>13629</v>
      </c>
      <c r="D1837" s="1528" t="s">
        <v>4013</v>
      </c>
      <c r="E1837" s="1543">
        <v>6.93</v>
      </c>
      <c r="F1837" s="1546"/>
      <c r="G1837" s="1546">
        <v>1917491</v>
      </c>
      <c r="H1837" s="1546" t="str">
        <f t="shared" si="28"/>
        <v>DRAGAGEM DE AREIA FINA COM DRAGA DE SUCÇÃO E RECALQUE - BOMBA DE 1.350 KW E CORTADOR DE 170 KW - DISTÂNCIA DE RECALQUE DE 2.700 A 2.900 M</v>
      </c>
    </row>
    <row r="1838" spans="2:8" ht="30">
      <c r="B1838" s="1526">
        <v>1917492</v>
      </c>
      <c r="C1838" s="1523" t="s">
        <v>13630</v>
      </c>
      <c r="D1838" s="1526" t="s">
        <v>4013</v>
      </c>
      <c r="E1838" s="1542">
        <v>7.18</v>
      </c>
      <c r="F1838" s="1546"/>
      <c r="G1838" s="1546">
        <v>1917492</v>
      </c>
      <c r="H1838" s="1546" t="str">
        <f t="shared" si="28"/>
        <v>DRAGAGEM DE AREIA FINA COM DRAGA DE SUCÇÃO E RECALQUE - BOMBA DE 1.350 KW E CORTADOR DE 170 KW - DISTÂNCIA DE RECALQUE DE 2.900 A 3.100 M</v>
      </c>
    </row>
    <row r="1839" spans="2:8" ht="30">
      <c r="B1839" s="1528">
        <v>1917493</v>
      </c>
      <c r="C1839" s="1529" t="s">
        <v>13631</v>
      </c>
      <c r="D1839" s="1528" t="s">
        <v>4013</v>
      </c>
      <c r="E1839" s="1543">
        <v>7.49</v>
      </c>
      <c r="F1839" s="1546"/>
      <c r="G1839" s="1546">
        <v>1917493</v>
      </c>
      <c r="H1839" s="1546" t="str">
        <f t="shared" si="28"/>
        <v>DRAGAGEM DE AREIA FINA COM DRAGA DE SUCÇÃO E RECALQUE - BOMBA DE 1.350 KW E CORTADOR DE 170 KW - DISTÂNCIA DE RECALQUE DE 3.100 A 3.300 M</v>
      </c>
    </row>
    <row r="1840" spans="2:8" ht="30">
      <c r="B1840" s="1526">
        <v>1917494</v>
      </c>
      <c r="C1840" s="1523" t="s">
        <v>13632</v>
      </c>
      <c r="D1840" s="1526" t="s">
        <v>4013</v>
      </c>
      <c r="E1840" s="1542">
        <v>7.82</v>
      </c>
      <c r="F1840" s="1546"/>
      <c r="G1840" s="1546">
        <v>1917494</v>
      </c>
      <c r="H1840" s="1546" t="str">
        <f t="shared" si="28"/>
        <v>DRAGAGEM DE AREIA FINA COM DRAGA DE SUCÇÃO E RECALQUE - BOMBA DE 1.350 KW E CORTADOR DE 170 KW - DISTÂNCIA DE RECALQUE DE 3.300 A 3.500 M</v>
      </c>
    </row>
    <row r="1841" spans="2:8" ht="30">
      <c r="B1841" s="1528">
        <v>1917495</v>
      </c>
      <c r="C1841" s="1529" t="s">
        <v>13633</v>
      </c>
      <c r="D1841" s="1528" t="s">
        <v>4013</v>
      </c>
      <c r="E1841" s="1543">
        <v>8.3000000000000007</v>
      </c>
      <c r="F1841" s="1546"/>
      <c r="G1841" s="1546">
        <v>1917495</v>
      </c>
      <c r="H1841" s="1546" t="str">
        <f t="shared" si="28"/>
        <v>DRAGAGEM DE AREIA FINA COM DRAGA DE SUCÇÃO E RECALQUE - BOMBA DE 1.350 KW E CORTADOR DE 170 KW - DISTÂNCIA DE RECALQUE DE 3.500 A 3.700 M</v>
      </c>
    </row>
    <row r="1842" spans="2:8" ht="30">
      <c r="B1842" s="1526">
        <v>1917496</v>
      </c>
      <c r="C1842" s="1523" t="s">
        <v>13634</v>
      </c>
      <c r="D1842" s="1526" t="s">
        <v>4013</v>
      </c>
      <c r="E1842" s="1542">
        <v>8.61</v>
      </c>
      <c r="F1842" s="1546"/>
      <c r="G1842" s="1546">
        <v>1917496</v>
      </c>
      <c r="H1842" s="1546" t="str">
        <f t="shared" si="28"/>
        <v>DRAGAGEM DE AREIA FINA COM DRAGA DE SUCÇÃO E RECALQUE - BOMBA DE 1.350 KW E CORTADOR DE 170 KW - DISTÂNCIA DE RECALQUE DE 3.700 A 3.900 M</v>
      </c>
    </row>
    <row r="1843" spans="2:8" ht="30">
      <c r="B1843" s="1528">
        <v>1917497</v>
      </c>
      <c r="C1843" s="1529" t="s">
        <v>13635</v>
      </c>
      <c r="D1843" s="1528" t="s">
        <v>4013</v>
      </c>
      <c r="E1843" s="1543">
        <v>8.92</v>
      </c>
      <c r="F1843" s="1546"/>
      <c r="G1843" s="1546">
        <v>1917497</v>
      </c>
      <c r="H1843" s="1546" t="str">
        <f t="shared" si="28"/>
        <v>DRAGAGEM DE AREIA FINA COM DRAGA DE SUCÇÃO E RECALQUE - BOMBA DE 1.350 KW E CORTADOR DE 170 KW - DISTÂNCIA DE RECALQUE DE 3.900 A 4.100 M</v>
      </c>
    </row>
    <row r="1844" spans="2:8" ht="30">
      <c r="B1844" s="1526">
        <v>1917498</v>
      </c>
      <c r="C1844" s="1523" t="s">
        <v>13636</v>
      </c>
      <c r="D1844" s="1526" t="s">
        <v>4013</v>
      </c>
      <c r="E1844" s="1542">
        <v>9.24</v>
      </c>
      <c r="F1844" s="1546"/>
      <c r="G1844" s="1546">
        <v>1917498</v>
      </c>
      <c r="H1844" s="1546" t="str">
        <f t="shared" si="28"/>
        <v>DRAGAGEM DE AREIA FINA COM DRAGA DE SUCÇÃO E RECALQUE - BOMBA DE 1.350 KW E CORTADOR DE 170 KW - DISTÂNCIA DE RECALQUE DE 4.100 A 4.300 M</v>
      </c>
    </row>
    <row r="1845" spans="2:8" ht="30">
      <c r="B1845" s="1528">
        <v>1917499</v>
      </c>
      <c r="C1845" s="1529" t="s">
        <v>13637</v>
      </c>
      <c r="D1845" s="1528" t="s">
        <v>4013</v>
      </c>
      <c r="E1845" s="1543">
        <v>9.51</v>
      </c>
      <c r="F1845" s="1546"/>
      <c r="G1845" s="1546">
        <v>1917499</v>
      </c>
      <c r="H1845" s="1546" t="str">
        <f t="shared" si="28"/>
        <v>DRAGAGEM DE AREIA FINA COM DRAGA DE SUCÇÃO E RECALQUE - BOMBA DE 1.350 KW E CORTADOR DE 170 KW - DISTÂNCIA DE RECALQUE DE 4.300 A 4.500 M</v>
      </c>
    </row>
    <row r="1846" spans="2:8" ht="30">
      <c r="B1846" s="1526">
        <v>1917500</v>
      </c>
      <c r="C1846" s="1523" t="s">
        <v>13638</v>
      </c>
      <c r="D1846" s="1526" t="s">
        <v>4013</v>
      </c>
      <c r="E1846" s="1542">
        <v>10.029999999999999</v>
      </c>
      <c r="F1846" s="1546"/>
      <c r="G1846" s="1546">
        <v>1917500</v>
      </c>
      <c r="H1846" s="1546" t="str">
        <f t="shared" si="28"/>
        <v>DRAGAGEM DE AREIA FINA COM DRAGA DE SUCÇÃO E RECALQUE - BOMBA DE 1.350 KW E CORTADOR DE 170 KW - DISTÂNCIA DE RECALQUE DE 4.500 A 4.700 M</v>
      </c>
    </row>
    <row r="1847" spans="2:8" ht="30">
      <c r="B1847" s="1528">
        <v>1917501</v>
      </c>
      <c r="C1847" s="1529" t="s">
        <v>13639</v>
      </c>
      <c r="D1847" s="1528" t="s">
        <v>4013</v>
      </c>
      <c r="E1847" s="1543">
        <v>10.36</v>
      </c>
      <c r="F1847" s="1546"/>
      <c r="G1847" s="1546">
        <v>1917501</v>
      </c>
      <c r="H1847" s="1546" t="str">
        <f t="shared" si="28"/>
        <v>DRAGAGEM DE AREIA FINA COM DRAGA DE SUCÇÃO E RECALQUE - BOMBA DE 1.350 KW E CORTADOR DE 170 KW - DISTÂNCIA DE RECALQUE DE 4.700 A 4.900 M</v>
      </c>
    </row>
    <row r="1848" spans="2:8" ht="30">
      <c r="B1848" s="1526">
        <v>1917502</v>
      </c>
      <c r="C1848" s="1523" t="s">
        <v>13640</v>
      </c>
      <c r="D1848" s="1526" t="s">
        <v>4013</v>
      </c>
      <c r="E1848" s="1542">
        <v>10.68</v>
      </c>
      <c r="F1848" s="1546"/>
      <c r="G1848" s="1546">
        <v>1917502</v>
      </c>
      <c r="H1848" s="1546" t="str">
        <f t="shared" si="28"/>
        <v>DRAGAGEM DE AREIA FINA COM DRAGA DE SUCÇÃO E RECALQUE - BOMBA DE 1.350 KW E CORTADOR DE 170 KW - DISTÂNCIA DE RECALQUE DE 4.900 A 5.100 M</v>
      </c>
    </row>
    <row r="1849" spans="2:8" ht="30">
      <c r="B1849" s="1528">
        <v>1917503</v>
      </c>
      <c r="C1849" s="1529" t="s">
        <v>13641</v>
      </c>
      <c r="D1849" s="1528" t="s">
        <v>4013</v>
      </c>
      <c r="E1849" s="1543">
        <v>11.01</v>
      </c>
      <c r="F1849" s="1546"/>
      <c r="G1849" s="1546">
        <v>1917503</v>
      </c>
      <c r="H1849" s="1546" t="str">
        <f t="shared" si="28"/>
        <v>DRAGAGEM DE AREIA FINA COM DRAGA DE SUCÇÃO E RECALQUE - BOMBA DE 1.350 KW E CORTADOR DE 170 KW - DISTÂNCIA DE RECALQUE DE 5.100 A 5.300 M</v>
      </c>
    </row>
    <row r="1850" spans="2:8" ht="30">
      <c r="B1850" s="1526">
        <v>1917504</v>
      </c>
      <c r="C1850" s="1523" t="s">
        <v>13642</v>
      </c>
      <c r="D1850" s="1526" t="s">
        <v>4013</v>
      </c>
      <c r="E1850" s="1542">
        <v>11.36</v>
      </c>
      <c r="F1850" s="1546"/>
      <c r="G1850" s="1546">
        <v>1917504</v>
      </c>
      <c r="H1850" s="1546" t="str">
        <f t="shared" si="28"/>
        <v>DRAGAGEM DE AREIA FINA COM DRAGA DE SUCÇÃO E RECALQUE - BOMBA DE 1.350 KW E CORTADOR DE 170 KW - DISTÂNCIA DE RECALQUE DE 5.300 A 5.500 M</v>
      </c>
    </row>
    <row r="1851" spans="2:8" ht="30">
      <c r="B1851" s="1528">
        <v>1917505</v>
      </c>
      <c r="C1851" s="1529" t="s">
        <v>13643</v>
      </c>
      <c r="D1851" s="1528" t="s">
        <v>4013</v>
      </c>
      <c r="E1851" s="1543">
        <v>11.9</v>
      </c>
      <c r="F1851" s="1546"/>
      <c r="G1851" s="1546">
        <v>1917505</v>
      </c>
      <c r="H1851" s="1546" t="str">
        <f t="shared" si="28"/>
        <v>DRAGAGEM DE AREIA FINA COM DRAGA DE SUCÇÃO E RECALQUE - BOMBA DE 1.350 KW E CORTADOR DE 170 KW - DISTÂNCIA DE RECALQUE DE 5.500 A 5.700 M</v>
      </c>
    </row>
    <row r="1852" spans="2:8" ht="30">
      <c r="B1852" s="1526">
        <v>1917506</v>
      </c>
      <c r="C1852" s="1523" t="s">
        <v>13644</v>
      </c>
      <c r="D1852" s="1526" t="s">
        <v>4013</v>
      </c>
      <c r="E1852" s="1542">
        <v>12.23</v>
      </c>
      <c r="F1852" s="1546"/>
      <c r="G1852" s="1546">
        <v>1917506</v>
      </c>
      <c r="H1852" s="1546" t="str">
        <f t="shared" si="28"/>
        <v>DRAGAGEM DE AREIA FINA COM DRAGA DE SUCÇÃO E RECALQUE - BOMBA DE 1.350 KW E CORTADOR DE 170 KW - DISTÂNCIA DE RECALQUE DE 5.700 A 5.900 M</v>
      </c>
    </row>
    <row r="1853" spans="2:8" ht="30">
      <c r="B1853" s="1528">
        <v>1917507</v>
      </c>
      <c r="C1853" s="1529" t="s">
        <v>13645</v>
      </c>
      <c r="D1853" s="1528" t="s">
        <v>4013</v>
      </c>
      <c r="E1853" s="1543">
        <v>12.58</v>
      </c>
      <c r="F1853" s="1546"/>
      <c r="G1853" s="1546">
        <v>1917507</v>
      </c>
      <c r="H1853" s="1546" t="str">
        <f t="shared" si="28"/>
        <v>DRAGAGEM DE AREIA FINA COM DRAGA DE SUCÇÃO E RECALQUE - BOMBA DE 1.350 KW E CORTADOR DE 170 KW - DISTÂNCIA DE RECALQUE DE 5.900 A 6.100 M</v>
      </c>
    </row>
    <row r="1854" spans="2:8" ht="30">
      <c r="B1854" s="1526">
        <v>1917480</v>
      </c>
      <c r="C1854" s="1523" t="s">
        <v>13646</v>
      </c>
      <c r="D1854" s="1526" t="s">
        <v>4013</v>
      </c>
      <c r="E1854" s="1542">
        <v>3.93</v>
      </c>
      <c r="F1854" s="1546"/>
      <c r="G1854" s="1546">
        <v>1917480</v>
      </c>
      <c r="H1854" s="1546" t="str">
        <f t="shared" si="28"/>
        <v>DRAGAGEM DE AREIA FINA COM DRAGA DE SUCÇÃO E RECALQUE - BOMBA DE 1.350 KW E CORTADOR DE 170 KW - DISTÂNCIA DE RECALQUE DE 500 A 700 M</v>
      </c>
    </row>
    <row r="1855" spans="2:8" ht="30">
      <c r="B1855" s="1528">
        <v>1917508</v>
      </c>
      <c r="C1855" s="1529" t="s">
        <v>13647</v>
      </c>
      <c r="D1855" s="1528" t="s">
        <v>4013</v>
      </c>
      <c r="E1855" s="1543">
        <v>12.93</v>
      </c>
      <c r="F1855" s="1546"/>
      <c r="G1855" s="1546">
        <v>1917508</v>
      </c>
      <c r="H1855" s="1546" t="str">
        <f t="shared" si="28"/>
        <v>DRAGAGEM DE AREIA FINA COM DRAGA DE SUCÇÃO E RECALQUE - BOMBA DE 1.350 KW E CORTADOR DE 170 KW - DISTÂNCIA DE RECALQUE DE 6.100 A 6.300 M</v>
      </c>
    </row>
    <row r="1856" spans="2:8" ht="30">
      <c r="B1856" s="1526">
        <v>1917509</v>
      </c>
      <c r="C1856" s="1523" t="s">
        <v>13648</v>
      </c>
      <c r="D1856" s="1526" t="s">
        <v>4013</v>
      </c>
      <c r="E1856" s="1542">
        <v>13.35</v>
      </c>
      <c r="F1856" s="1546"/>
      <c r="G1856" s="1546">
        <v>1917509</v>
      </c>
      <c r="H1856" s="1546" t="str">
        <f t="shared" si="28"/>
        <v>DRAGAGEM DE AREIA FINA COM DRAGA DE SUCÇÃO E RECALQUE - BOMBA DE 1.350 KW E CORTADOR DE 170 KW - DISTÂNCIA DE RECALQUE DE 6.300 A 6.500 M</v>
      </c>
    </row>
    <row r="1857" spans="2:8" ht="30">
      <c r="B1857" s="1528">
        <v>1917510</v>
      </c>
      <c r="C1857" s="1529" t="s">
        <v>13649</v>
      </c>
      <c r="D1857" s="1528" t="s">
        <v>4013</v>
      </c>
      <c r="E1857" s="1543">
        <v>13.93</v>
      </c>
      <c r="F1857" s="1546"/>
      <c r="G1857" s="1546">
        <v>1917510</v>
      </c>
      <c r="H1857" s="1546" t="str">
        <f t="shared" si="28"/>
        <v>DRAGAGEM DE AREIA FINA COM DRAGA DE SUCÇÃO E RECALQUE - BOMBA DE 1.350 KW E CORTADOR DE 170 KW - DISTÂNCIA DE RECALQUE DE 6.500 A 6.700 M</v>
      </c>
    </row>
    <row r="1858" spans="2:8" ht="30">
      <c r="B1858" s="1526">
        <v>1917511</v>
      </c>
      <c r="C1858" s="1523" t="s">
        <v>13650</v>
      </c>
      <c r="D1858" s="1526" t="s">
        <v>4013</v>
      </c>
      <c r="E1858" s="1542">
        <v>14.32</v>
      </c>
      <c r="F1858" s="1546"/>
      <c r="G1858" s="1546">
        <v>1917511</v>
      </c>
      <c r="H1858" s="1546" t="str">
        <f t="shared" si="28"/>
        <v>DRAGAGEM DE AREIA FINA COM DRAGA DE SUCÇÃO E RECALQUE - BOMBA DE 1.350 KW E CORTADOR DE 170 KW - DISTÂNCIA DE RECALQUE DE 6.700 A 6.900 M</v>
      </c>
    </row>
    <row r="1859" spans="2:8" ht="30">
      <c r="B1859" s="1528">
        <v>1917512</v>
      </c>
      <c r="C1859" s="1529" t="s">
        <v>13651</v>
      </c>
      <c r="D1859" s="1528" t="s">
        <v>4013</v>
      </c>
      <c r="E1859" s="1543">
        <v>14.77</v>
      </c>
      <c r="F1859" s="1546"/>
      <c r="G1859" s="1546">
        <v>1917512</v>
      </c>
      <c r="H1859" s="1546" t="str">
        <f t="shared" ref="H1859:H1922" si="29">UPPER(C1859)</f>
        <v>DRAGAGEM DE AREIA FINA COM DRAGA DE SUCÇÃO E RECALQUE - BOMBA DE 1.350 KW E CORTADOR DE 170 KW - DISTÂNCIA DE RECALQUE DE 6.900 A 7.100 M</v>
      </c>
    </row>
    <row r="1860" spans="2:8" ht="30">
      <c r="B1860" s="1526">
        <v>1917513</v>
      </c>
      <c r="C1860" s="1523" t="s">
        <v>13652</v>
      </c>
      <c r="D1860" s="1526" t="s">
        <v>4013</v>
      </c>
      <c r="E1860" s="1542">
        <v>15.2</v>
      </c>
      <c r="F1860" s="1546"/>
      <c r="G1860" s="1546">
        <v>1917513</v>
      </c>
      <c r="H1860" s="1546" t="str">
        <f t="shared" si="29"/>
        <v>DRAGAGEM DE AREIA FINA COM DRAGA DE SUCÇÃO E RECALQUE - BOMBA DE 1.350 KW E CORTADOR DE 170 KW - DISTÂNCIA DE RECALQUE DE 7.100 A 7.300 M</v>
      </c>
    </row>
    <row r="1861" spans="2:8" ht="30">
      <c r="B1861" s="1528">
        <v>1917514</v>
      </c>
      <c r="C1861" s="1529" t="s">
        <v>13653</v>
      </c>
      <c r="D1861" s="1528" t="s">
        <v>4013</v>
      </c>
      <c r="E1861" s="1543">
        <v>15.7</v>
      </c>
      <c r="F1861" s="1546"/>
      <c r="G1861" s="1546">
        <v>1917514</v>
      </c>
      <c r="H1861" s="1546" t="str">
        <f t="shared" si="29"/>
        <v>DRAGAGEM DE AREIA FINA COM DRAGA DE SUCÇÃO E RECALQUE - BOMBA DE 1.350 KW E CORTADOR DE 170 KW - DISTÂNCIA DE RECALQUE DE 7.300 A 7.500 M</v>
      </c>
    </row>
    <row r="1862" spans="2:8" ht="30">
      <c r="B1862" s="1526">
        <v>1917515</v>
      </c>
      <c r="C1862" s="1523" t="s">
        <v>13654</v>
      </c>
      <c r="D1862" s="1526" t="s">
        <v>4013</v>
      </c>
      <c r="E1862" s="1542">
        <v>16.420000000000002</v>
      </c>
      <c r="F1862" s="1546"/>
      <c r="G1862" s="1546">
        <v>1917515</v>
      </c>
      <c r="H1862" s="1546" t="str">
        <f t="shared" si="29"/>
        <v>DRAGAGEM DE AREIA FINA COM DRAGA DE SUCÇÃO E RECALQUE - BOMBA DE 1.350 KW E CORTADOR DE 170 KW - DISTÂNCIA DE RECALQUE DE 7.500 A 7.700 M</v>
      </c>
    </row>
    <row r="1863" spans="2:8" ht="30">
      <c r="B1863" s="1528">
        <v>1917516</v>
      </c>
      <c r="C1863" s="1529" t="s">
        <v>13655</v>
      </c>
      <c r="D1863" s="1528" t="s">
        <v>4013</v>
      </c>
      <c r="E1863" s="1543">
        <v>16.97</v>
      </c>
      <c r="F1863" s="1546"/>
      <c r="G1863" s="1546">
        <v>1917516</v>
      </c>
      <c r="H1863" s="1546" t="str">
        <f t="shared" si="29"/>
        <v>DRAGAGEM DE AREIA FINA COM DRAGA DE SUCÇÃO E RECALQUE - BOMBA DE 1.350 KW E CORTADOR DE 170 KW - DISTÂNCIA DE RECALQUE DE 7.700 A 7.900 M</v>
      </c>
    </row>
    <row r="1864" spans="2:8" ht="30">
      <c r="B1864" s="1526">
        <v>1917517</v>
      </c>
      <c r="C1864" s="1523" t="s">
        <v>13656</v>
      </c>
      <c r="D1864" s="1526" t="s">
        <v>4013</v>
      </c>
      <c r="E1864" s="1542">
        <v>17.71</v>
      </c>
      <c r="F1864" s="1546"/>
      <c r="G1864" s="1546">
        <v>1917517</v>
      </c>
      <c r="H1864" s="1546" t="str">
        <f t="shared" si="29"/>
        <v>DRAGAGEM DE AREIA FINA COM DRAGA DE SUCÇÃO E RECALQUE - BOMBA DE 1.350 KW E CORTADOR DE 170 KW - DISTÂNCIA DE RECALQUE DE 7.900 A 8.100 M</v>
      </c>
    </row>
    <row r="1865" spans="2:8" ht="30">
      <c r="B1865" s="1528">
        <v>1917481</v>
      </c>
      <c r="C1865" s="1529" t="s">
        <v>13657</v>
      </c>
      <c r="D1865" s="1528" t="s">
        <v>4013</v>
      </c>
      <c r="E1865" s="1543">
        <v>4.12</v>
      </c>
      <c r="F1865" s="1546"/>
      <c r="G1865" s="1546">
        <v>1917481</v>
      </c>
      <c r="H1865" s="1546" t="str">
        <f t="shared" si="29"/>
        <v>DRAGAGEM DE AREIA FINA COM DRAGA DE SUCÇÃO E RECALQUE - BOMBA DE 1.350 KW E CORTADOR DE 170 KW - DISTÂNCIA DE RECALQUE DE 700 A 900 M</v>
      </c>
    </row>
    <row r="1866" spans="2:8" ht="30">
      <c r="B1866" s="1526">
        <v>1917518</v>
      </c>
      <c r="C1866" s="1523" t="s">
        <v>13658</v>
      </c>
      <c r="D1866" s="1526" t="s">
        <v>4013</v>
      </c>
      <c r="E1866" s="1542">
        <v>18.440000000000001</v>
      </c>
      <c r="F1866" s="1546"/>
      <c r="G1866" s="1546">
        <v>1917518</v>
      </c>
      <c r="H1866" s="1546" t="str">
        <f t="shared" si="29"/>
        <v>DRAGAGEM DE AREIA FINA COM DRAGA DE SUCÇÃO E RECALQUE - BOMBA DE 1.350 KW E CORTADOR DE 170 KW - DISTÂNCIA DE RECALQUE DE 8.100 A 8.300 M</v>
      </c>
    </row>
    <row r="1867" spans="2:8" ht="30">
      <c r="B1867" s="1528">
        <v>1917519</v>
      </c>
      <c r="C1867" s="1529" t="s">
        <v>13659</v>
      </c>
      <c r="D1867" s="1528" t="s">
        <v>4013</v>
      </c>
      <c r="E1867" s="1543">
        <v>19.34</v>
      </c>
      <c r="F1867" s="1546"/>
      <c r="G1867" s="1546">
        <v>1917519</v>
      </c>
      <c r="H1867" s="1546" t="str">
        <f t="shared" si="29"/>
        <v>DRAGAGEM DE AREIA FINA COM DRAGA DE SUCÇÃO E RECALQUE - BOMBA DE 1.350 KW E CORTADOR DE 170 KW - DISTÂNCIA DE RECALQUE DE 8.300 A 8.500 M</v>
      </c>
    </row>
    <row r="1868" spans="2:8" ht="30">
      <c r="B1868" s="1526">
        <v>1917520</v>
      </c>
      <c r="C1868" s="1523" t="s">
        <v>13660</v>
      </c>
      <c r="D1868" s="1526" t="s">
        <v>4013</v>
      </c>
      <c r="E1868" s="1542">
        <v>20.350000000000001</v>
      </c>
      <c r="F1868" s="1546"/>
      <c r="G1868" s="1546">
        <v>1917520</v>
      </c>
      <c r="H1868" s="1546" t="str">
        <f t="shared" si="29"/>
        <v>DRAGAGEM DE AREIA FINA COM DRAGA DE SUCÇÃO E RECALQUE - BOMBA DE 1.350 KW E CORTADOR DE 170 KW - DISTÂNCIA DE RECALQUE DE 8.500 A 8.700 M</v>
      </c>
    </row>
    <row r="1869" spans="2:8" ht="30">
      <c r="B1869" s="1528">
        <v>1917521</v>
      </c>
      <c r="C1869" s="1529" t="s">
        <v>13661</v>
      </c>
      <c r="D1869" s="1528" t="s">
        <v>4013</v>
      </c>
      <c r="E1869" s="1543">
        <v>21.22</v>
      </c>
      <c r="F1869" s="1546"/>
      <c r="G1869" s="1546">
        <v>1917521</v>
      </c>
      <c r="H1869" s="1546" t="str">
        <f t="shared" si="29"/>
        <v>DRAGAGEM DE AREIA FINA COM DRAGA DE SUCÇÃO E RECALQUE - BOMBA DE 1.350 KW E CORTADOR DE 170 KW - DISTÂNCIA DE RECALQUE DE 8.700 A 8.900 M</v>
      </c>
    </row>
    <row r="1870" spans="2:8" ht="30">
      <c r="B1870" s="1526">
        <v>1917522</v>
      </c>
      <c r="C1870" s="1523" t="s">
        <v>13662</v>
      </c>
      <c r="D1870" s="1526" t="s">
        <v>4013</v>
      </c>
      <c r="E1870" s="1542">
        <v>22.17</v>
      </c>
      <c r="F1870" s="1546"/>
      <c r="G1870" s="1546">
        <v>1917522</v>
      </c>
      <c r="H1870" s="1546" t="str">
        <f t="shared" si="29"/>
        <v>DRAGAGEM DE AREIA FINA COM DRAGA DE SUCÇÃO E RECALQUE - BOMBA DE 1.350 KW E CORTADOR DE 170 KW - DISTÂNCIA DE RECALQUE DE 8.900 A 9.100 M</v>
      </c>
    </row>
    <row r="1871" spans="2:8" ht="30">
      <c r="B1871" s="1528">
        <v>1917523</v>
      </c>
      <c r="C1871" s="1529" t="s">
        <v>13663</v>
      </c>
      <c r="D1871" s="1528" t="s">
        <v>4013</v>
      </c>
      <c r="E1871" s="1543">
        <v>23.15</v>
      </c>
      <c r="F1871" s="1546"/>
      <c r="G1871" s="1546">
        <v>1917523</v>
      </c>
      <c r="H1871" s="1546" t="str">
        <f t="shared" si="29"/>
        <v>DRAGAGEM DE AREIA FINA COM DRAGA DE SUCÇÃO E RECALQUE - BOMBA DE 1.350 KW E CORTADOR DE 170 KW - DISTÂNCIA DE RECALQUE DE 9.100 A 9.300 M</v>
      </c>
    </row>
    <row r="1872" spans="2:8" ht="30">
      <c r="B1872" s="1526">
        <v>1917524</v>
      </c>
      <c r="C1872" s="1523" t="s">
        <v>13664</v>
      </c>
      <c r="D1872" s="1526" t="s">
        <v>4013</v>
      </c>
      <c r="E1872" s="1542">
        <v>24.19</v>
      </c>
      <c r="F1872" s="1546"/>
      <c r="G1872" s="1546">
        <v>1917524</v>
      </c>
      <c r="H1872" s="1546" t="str">
        <f t="shared" si="29"/>
        <v>DRAGAGEM DE AREIA FINA COM DRAGA DE SUCÇÃO E RECALQUE - BOMBA DE 1.350 KW E CORTADOR DE 170 KW - DISTÂNCIA DE RECALQUE DE 9.300 A 9.500 M</v>
      </c>
    </row>
    <row r="1873" spans="2:8" ht="30">
      <c r="B1873" s="1528">
        <v>1917525</v>
      </c>
      <c r="C1873" s="1529" t="s">
        <v>13665</v>
      </c>
      <c r="D1873" s="1528" t="s">
        <v>4013</v>
      </c>
      <c r="E1873" s="1543">
        <v>25.42</v>
      </c>
      <c r="F1873" s="1546"/>
      <c r="G1873" s="1546">
        <v>1917525</v>
      </c>
      <c r="H1873" s="1546" t="str">
        <f t="shared" si="29"/>
        <v>DRAGAGEM DE AREIA FINA COM DRAGA DE SUCÇÃO E RECALQUE - BOMBA DE 1.350 KW E CORTADOR DE 170 KW - DISTÂNCIA DE RECALQUE DE 9.500 A 9.700 M</v>
      </c>
    </row>
    <row r="1874" spans="2:8" ht="30">
      <c r="B1874" s="1526">
        <v>1917526</v>
      </c>
      <c r="C1874" s="1523" t="s">
        <v>13666</v>
      </c>
      <c r="D1874" s="1526" t="s">
        <v>4013</v>
      </c>
      <c r="E1874" s="1542">
        <v>26.38</v>
      </c>
      <c r="F1874" s="1546"/>
      <c r="G1874" s="1546">
        <v>1917526</v>
      </c>
      <c r="H1874" s="1546" t="str">
        <f t="shared" si="29"/>
        <v>DRAGAGEM DE AREIA FINA COM DRAGA DE SUCÇÃO E RECALQUE - BOMBA DE 1.350 KW E CORTADOR DE 170 KW - DISTÂNCIA DE RECALQUE DE 9.700 A 9.900 M</v>
      </c>
    </row>
    <row r="1875" spans="2:8" ht="30">
      <c r="B1875" s="1528">
        <v>1917527</v>
      </c>
      <c r="C1875" s="1529" t="s">
        <v>13667</v>
      </c>
      <c r="D1875" s="1528" t="s">
        <v>4013</v>
      </c>
      <c r="E1875" s="1543">
        <v>27.34</v>
      </c>
      <c r="F1875" s="1546"/>
      <c r="G1875" s="1546">
        <v>1917527</v>
      </c>
      <c r="H1875" s="1546" t="str">
        <f t="shared" si="29"/>
        <v>DRAGAGEM DE AREIA FINA COM DRAGA DE SUCÇÃO E RECALQUE - BOMBA DE 1.350 KW E CORTADOR DE 170 KW - DISTÂNCIA DE RECALQUE DE 9.900 A 10.100 M</v>
      </c>
    </row>
    <row r="1876" spans="2:8" ht="30">
      <c r="B1876" s="1526">
        <v>1917482</v>
      </c>
      <c r="C1876" s="1523" t="s">
        <v>13668</v>
      </c>
      <c r="D1876" s="1526" t="s">
        <v>4013</v>
      </c>
      <c r="E1876" s="1542">
        <v>4.3</v>
      </c>
      <c r="F1876" s="1546"/>
      <c r="G1876" s="1546">
        <v>1917482</v>
      </c>
      <c r="H1876" s="1546" t="str">
        <f t="shared" si="29"/>
        <v>DRAGAGEM DE AREIA FINA COM DRAGA DE SUCÇÃO E RECALQUE - BOMBA DE 1.350 KW E CORTADOR DE 170 KW - DISTÂNCIA DE RECALQUE DE 900 A 1.100 M</v>
      </c>
    </row>
    <row r="1877" spans="2:8" ht="30">
      <c r="B1877" s="1528">
        <v>1917737</v>
      </c>
      <c r="C1877" s="1529" t="s">
        <v>13669</v>
      </c>
      <c r="D1877" s="1528" t="s">
        <v>4013</v>
      </c>
      <c r="E1877" s="1543">
        <v>3.9</v>
      </c>
      <c r="F1877" s="1546"/>
      <c r="G1877" s="1546">
        <v>1917737</v>
      </c>
      <c r="H1877" s="1546" t="str">
        <f t="shared" si="29"/>
        <v>DRAGAGEM DE AREIA FINA COM DRAGA DE SUCÇÃO E RECALQUE - BOMBA DE 1.350 KW E CORTADOR DE 170 KW - DISTÂNCIA DE RECALQUE DE ATÉ 500 M</v>
      </c>
    </row>
    <row r="1878" spans="2:8" ht="30">
      <c r="B1878" s="1526">
        <v>1917220</v>
      </c>
      <c r="C1878" s="1523" t="s">
        <v>22997</v>
      </c>
      <c r="D1878" s="1526" t="s">
        <v>4013</v>
      </c>
      <c r="E1878" s="1542">
        <v>7.21</v>
      </c>
      <c r="F1878" s="1546"/>
      <c r="G1878" s="1546">
        <v>1917220</v>
      </c>
      <c r="H1878" s="1546" t="str">
        <f t="shared" si="29"/>
        <v>DRAGAGEM DE AREIA FINA COM DRAGA DE SUCÇÃO E RECALQUE - BOMBA DE 294 KW E CORTADOR DE 30 KW - DISTÂNCIA DE RECALQUE DE 1.100 A 1.300 M</v>
      </c>
    </row>
    <row r="1879" spans="2:8" ht="30">
      <c r="B1879" s="1528">
        <v>1917221</v>
      </c>
      <c r="C1879" s="1529" t="s">
        <v>22998</v>
      </c>
      <c r="D1879" s="1528" t="s">
        <v>4013</v>
      </c>
      <c r="E1879" s="1543">
        <v>7.7</v>
      </c>
      <c r="F1879" s="1546"/>
      <c r="G1879" s="1546">
        <v>1917221</v>
      </c>
      <c r="H1879" s="1546" t="str">
        <f t="shared" si="29"/>
        <v>DRAGAGEM DE AREIA FINA COM DRAGA DE SUCÇÃO E RECALQUE - BOMBA DE 294 KW E CORTADOR DE 30 KW - DISTÂNCIA DE RECALQUE DE 1.300 A 1.500 M</v>
      </c>
    </row>
    <row r="1880" spans="2:8" ht="30">
      <c r="B1880" s="1526">
        <v>1917222</v>
      </c>
      <c r="C1880" s="1523" t="s">
        <v>22999</v>
      </c>
      <c r="D1880" s="1526" t="s">
        <v>4013</v>
      </c>
      <c r="E1880" s="1542">
        <v>8.24</v>
      </c>
      <c r="F1880" s="1546"/>
      <c r="G1880" s="1546">
        <v>1917222</v>
      </c>
      <c r="H1880" s="1546" t="str">
        <f t="shared" si="29"/>
        <v>DRAGAGEM DE AREIA FINA COM DRAGA DE SUCÇÃO E RECALQUE - BOMBA DE 294 KW E CORTADOR DE 30 KW - DISTÂNCIA DE RECALQUE DE 1.500 A 1.700 M</v>
      </c>
    </row>
    <row r="1881" spans="2:8" ht="30">
      <c r="B1881" s="1528">
        <v>1917223</v>
      </c>
      <c r="C1881" s="1529" t="s">
        <v>23000</v>
      </c>
      <c r="D1881" s="1528" t="s">
        <v>4013</v>
      </c>
      <c r="E1881" s="1543">
        <v>8.61</v>
      </c>
      <c r="F1881" s="1546"/>
      <c r="G1881" s="1546">
        <v>1917223</v>
      </c>
      <c r="H1881" s="1546" t="str">
        <f t="shared" si="29"/>
        <v>DRAGAGEM DE AREIA FINA COM DRAGA DE SUCÇÃO E RECALQUE - BOMBA DE 294 KW E CORTADOR DE 30 KW - DISTÂNCIA DE RECALQUE DE 1.700 A 1.900 M</v>
      </c>
    </row>
    <row r="1882" spans="2:8" ht="30">
      <c r="B1882" s="1526">
        <v>1917224</v>
      </c>
      <c r="C1882" s="1523" t="s">
        <v>23001</v>
      </c>
      <c r="D1882" s="1526" t="s">
        <v>4013</v>
      </c>
      <c r="E1882" s="1542">
        <v>8.98</v>
      </c>
      <c r="F1882" s="1546"/>
      <c r="G1882" s="1546">
        <v>1917224</v>
      </c>
      <c r="H1882" s="1546" t="str">
        <f t="shared" si="29"/>
        <v>DRAGAGEM DE AREIA FINA COM DRAGA DE SUCÇÃO E RECALQUE - BOMBA DE 294 KW E CORTADOR DE 30 KW - DISTÂNCIA DE RECALQUE DE 1.900 A 2.100 M</v>
      </c>
    </row>
    <row r="1883" spans="2:8" ht="30">
      <c r="B1883" s="1528">
        <v>1917225</v>
      </c>
      <c r="C1883" s="1529" t="s">
        <v>23002</v>
      </c>
      <c r="D1883" s="1528" t="s">
        <v>4013</v>
      </c>
      <c r="E1883" s="1543">
        <v>9.43</v>
      </c>
      <c r="F1883" s="1546"/>
      <c r="G1883" s="1546">
        <v>1917225</v>
      </c>
      <c r="H1883" s="1546" t="str">
        <f t="shared" si="29"/>
        <v>DRAGAGEM DE AREIA FINA COM DRAGA DE SUCÇÃO E RECALQUE - BOMBA DE 294 KW E CORTADOR DE 30 KW - DISTÂNCIA DE RECALQUE DE 2.100 A 2.300 M</v>
      </c>
    </row>
    <row r="1884" spans="2:8" ht="30">
      <c r="B1884" s="1526">
        <v>1917226</v>
      </c>
      <c r="C1884" s="1523" t="s">
        <v>23003</v>
      </c>
      <c r="D1884" s="1526" t="s">
        <v>4013</v>
      </c>
      <c r="E1884" s="1542">
        <v>9.85</v>
      </c>
      <c r="F1884" s="1546"/>
      <c r="G1884" s="1546">
        <v>1917226</v>
      </c>
      <c r="H1884" s="1546" t="str">
        <f t="shared" si="29"/>
        <v>DRAGAGEM DE AREIA FINA COM DRAGA DE SUCÇÃO E RECALQUE - BOMBA DE 294 KW E CORTADOR DE 30 KW - DISTÂNCIA DE RECALQUE DE 2.300 A 2.500 M</v>
      </c>
    </row>
    <row r="1885" spans="2:8" ht="30">
      <c r="B1885" s="1528">
        <v>1917227</v>
      </c>
      <c r="C1885" s="1529" t="s">
        <v>23004</v>
      </c>
      <c r="D1885" s="1528" t="s">
        <v>4013</v>
      </c>
      <c r="E1885" s="1543">
        <v>10.42</v>
      </c>
      <c r="F1885" s="1546"/>
      <c r="G1885" s="1546">
        <v>1917227</v>
      </c>
      <c r="H1885" s="1546" t="str">
        <f t="shared" si="29"/>
        <v>DRAGAGEM DE AREIA FINA COM DRAGA DE SUCÇÃO E RECALQUE - BOMBA DE 294 KW E CORTADOR DE 30 KW - DISTÂNCIA DE RECALQUE DE 2.500 A 2.700 M</v>
      </c>
    </row>
    <row r="1886" spans="2:8" ht="30">
      <c r="B1886" s="1526">
        <v>1917228</v>
      </c>
      <c r="C1886" s="1523" t="s">
        <v>23005</v>
      </c>
      <c r="D1886" s="1526" t="s">
        <v>4013</v>
      </c>
      <c r="E1886" s="1542">
        <v>10.93</v>
      </c>
      <c r="F1886" s="1546"/>
      <c r="G1886" s="1546">
        <v>1917228</v>
      </c>
      <c r="H1886" s="1546" t="str">
        <f t="shared" si="29"/>
        <v>DRAGAGEM DE AREIA FINA COM DRAGA DE SUCÇÃO E RECALQUE - BOMBA DE 294 KW E CORTADOR DE 30 KW - DISTÂNCIA DE RECALQUE DE 2.700 A 2.900 M</v>
      </c>
    </row>
    <row r="1887" spans="2:8" ht="30">
      <c r="B1887" s="1528">
        <v>1917229</v>
      </c>
      <c r="C1887" s="1529" t="s">
        <v>23006</v>
      </c>
      <c r="D1887" s="1528" t="s">
        <v>4013</v>
      </c>
      <c r="E1887" s="1543">
        <v>11.36</v>
      </c>
      <c r="F1887" s="1546"/>
      <c r="G1887" s="1546">
        <v>1917229</v>
      </c>
      <c r="H1887" s="1546" t="str">
        <f t="shared" si="29"/>
        <v>DRAGAGEM DE AREIA FINA COM DRAGA DE SUCÇÃO E RECALQUE - BOMBA DE 294 KW E CORTADOR DE 30 KW - DISTÂNCIA DE RECALQUE DE 2.900 A 3.100 M</v>
      </c>
    </row>
    <row r="1888" spans="2:8" ht="30">
      <c r="B1888" s="1526">
        <v>1917230</v>
      </c>
      <c r="C1888" s="1523" t="s">
        <v>23007</v>
      </c>
      <c r="D1888" s="1526" t="s">
        <v>4013</v>
      </c>
      <c r="E1888" s="1542">
        <v>11.85</v>
      </c>
      <c r="F1888" s="1546"/>
      <c r="G1888" s="1546">
        <v>1917230</v>
      </c>
      <c r="H1888" s="1546" t="str">
        <f t="shared" si="29"/>
        <v>DRAGAGEM DE AREIA FINA COM DRAGA DE SUCÇÃO E RECALQUE - BOMBA DE 294 KW E CORTADOR DE 30 KW - DISTÂNCIA DE RECALQUE DE 3.100 A 3.300 M</v>
      </c>
    </row>
    <row r="1889" spans="2:8" ht="30">
      <c r="B1889" s="1528">
        <v>1917231</v>
      </c>
      <c r="C1889" s="1529" t="s">
        <v>23008</v>
      </c>
      <c r="D1889" s="1528" t="s">
        <v>4013</v>
      </c>
      <c r="E1889" s="1543">
        <v>12.36</v>
      </c>
      <c r="F1889" s="1546"/>
      <c r="G1889" s="1546">
        <v>1917231</v>
      </c>
      <c r="H1889" s="1546" t="str">
        <f t="shared" si="29"/>
        <v>DRAGAGEM DE AREIA FINA COM DRAGA DE SUCÇÃO E RECALQUE - BOMBA DE 294 KW E CORTADOR DE 30 KW - DISTÂNCIA DE RECALQUE DE 3.300 A 3.500 M</v>
      </c>
    </row>
    <row r="1890" spans="2:8" ht="30">
      <c r="B1890" s="1526">
        <v>1917232</v>
      </c>
      <c r="C1890" s="1523" t="s">
        <v>23009</v>
      </c>
      <c r="D1890" s="1526" t="s">
        <v>4013</v>
      </c>
      <c r="E1890" s="1542">
        <v>13.04</v>
      </c>
      <c r="F1890" s="1546"/>
      <c r="G1890" s="1546">
        <v>1917232</v>
      </c>
      <c r="H1890" s="1546" t="str">
        <f t="shared" si="29"/>
        <v>DRAGAGEM DE AREIA FINA COM DRAGA DE SUCÇÃO E RECALQUE - BOMBA DE 294 KW E CORTADOR DE 30 KW - DISTÂNCIA DE RECALQUE DE 3.500 A 3.700 M</v>
      </c>
    </row>
    <row r="1891" spans="2:8" ht="30">
      <c r="B1891" s="1528">
        <v>1917233</v>
      </c>
      <c r="C1891" s="1529" t="s">
        <v>23010</v>
      </c>
      <c r="D1891" s="1528" t="s">
        <v>4013</v>
      </c>
      <c r="E1891" s="1543">
        <v>13.55</v>
      </c>
      <c r="F1891" s="1546"/>
      <c r="G1891" s="1546">
        <v>1917233</v>
      </c>
      <c r="H1891" s="1546" t="str">
        <f t="shared" si="29"/>
        <v>DRAGAGEM DE AREIA FINA COM DRAGA DE SUCÇÃO E RECALQUE - BOMBA DE 294 KW E CORTADOR DE 30 KW - DISTÂNCIA DE RECALQUE DE 3.700 A 3.900 M</v>
      </c>
    </row>
    <row r="1892" spans="2:8" ht="30">
      <c r="B1892" s="1526">
        <v>1917234</v>
      </c>
      <c r="C1892" s="1523" t="s">
        <v>23011</v>
      </c>
      <c r="D1892" s="1526" t="s">
        <v>4013</v>
      </c>
      <c r="E1892" s="1542">
        <v>14.19</v>
      </c>
      <c r="F1892" s="1546"/>
      <c r="G1892" s="1546">
        <v>1917234</v>
      </c>
      <c r="H1892" s="1546" t="str">
        <f t="shared" si="29"/>
        <v>DRAGAGEM DE AREIA FINA COM DRAGA DE SUCÇÃO E RECALQUE - BOMBA DE 294 KW E CORTADOR DE 30 KW - DISTÂNCIA DE RECALQUE DE 3.900 A 4.100 M</v>
      </c>
    </row>
    <row r="1893" spans="2:8" ht="30">
      <c r="B1893" s="1528">
        <v>1917217</v>
      </c>
      <c r="C1893" s="1529" t="s">
        <v>23012</v>
      </c>
      <c r="D1893" s="1528" t="s">
        <v>4013</v>
      </c>
      <c r="E1893" s="1543">
        <v>5.94</v>
      </c>
      <c r="F1893" s="1546"/>
      <c r="G1893" s="1546">
        <v>1917217</v>
      </c>
      <c r="H1893" s="1546" t="str">
        <f t="shared" si="29"/>
        <v>DRAGAGEM DE AREIA FINA COM DRAGA DE SUCÇÃO E RECALQUE - BOMBA DE 294 KW E CORTADOR DE 30 KW - DISTÂNCIA DE RECALQUE DE 500 A 700 M</v>
      </c>
    </row>
    <row r="1894" spans="2:8" ht="30">
      <c r="B1894" s="1526">
        <v>1917218</v>
      </c>
      <c r="C1894" s="1523" t="s">
        <v>23013</v>
      </c>
      <c r="D1894" s="1526" t="s">
        <v>4013</v>
      </c>
      <c r="E1894" s="1542">
        <v>6.16</v>
      </c>
      <c r="F1894" s="1546"/>
      <c r="G1894" s="1546">
        <v>1917218</v>
      </c>
      <c r="H1894" s="1546" t="str">
        <f t="shared" si="29"/>
        <v>DRAGAGEM DE AREIA FINA COM DRAGA DE SUCÇÃO E RECALQUE - BOMBA DE 294 KW E CORTADOR DE 30 KW - DISTÂNCIA DE RECALQUE DE 700 A 900 M</v>
      </c>
    </row>
    <row r="1895" spans="2:8" ht="30">
      <c r="B1895" s="1528">
        <v>1917219</v>
      </c>
      <c r="C1895" s="1529" t="s">
        <v>23014</v>
      </c>
      <c r="D1895" s="1528" t="s">
        <v>4013</v>
      </c>
      <c r="E1895" s="1543">
        <v>6.62</v>
      </c>
      <c r="F1895" s="1546"/>
      <c r="G1895" s="1546">
        <v>1917219</v>
      </c>
      <c r="H1895" s="1546" t="str">
        <f t="shared" si="29"/>
        <v>DRAGAGEM DE AREIA FINA COM DRAGA DE SUCÇÃO E RECALQUE - BOMBA DE 294 KW E CORTADOR DE 30 KW - DISTÂNCIA DE RECALQUE DE 900 A 1.100 M</v>
      </c>
    </row>
    <row r="1896" spans="2:8" ht="30">
      <c r="B1896" s="1526">
        <v>1917724</v>
      </c>
      <c r="C1896" s="1523" t="s">
        <v>23015</v>
      </c>
      <c r="D1896" s="1526" t="s">
        <v>4013</v>
      </c>
      <c r="E1896" s="1542">
        <v>5.82</v>
      </c>
      <c r="F1896" s="1546"/>
      <c r="G1896" s="1546">
        <v>1917724</v>
      </c>
      <c r="H1896" s="1546" t="str">
        <f t="shared" si="29"/>
        <v>DRAGAGEM DE AREIA FINA COM DRAGA DE SUCÇÃO E RECALQUE - BOMBA DE 294 KW E CORTADOR DE 30 KW - DISTÂNCIA DE RECALQUE DE ATÉ 500 M</v>
      </c>
    </row>
    <row r="1897" spans="2:8" ht="30">
      <c r="B1897" s="1528">
        <v>1917274</v>
      </c>
      <c r="C1897" s="1529" t="s">
        <v>23016</v>
      </c>
      <c r="D1897" s="1528" t="s">
        <v>4013</v>
      </c>
      <c r="E1897" s="1543">
        <v>4.8499999999999996</v>
      </c>
      <c r="F1897" s="1546"/>
      <c r="G1897" s="1546">
        <v>1917274</v>
      </c>
      <c r="H1897" s="1546" t="str">
        <f t="shared" si="29"/>
        <v>DRAGAGEM DE AREIA FINA COM DRAGA DE SUCÇÃO E RECALQUE - BOMBA DE 483 KW E CORTADOR DE 55 KW - DISTÂNCIA DE RECALQUE DE 1.100 A 1.300 M</v>
      </c>
    </row>
    <row r="1898" spans="2:8" ht="30">
      <c r="B1898" s="1526">
        <v>1917275</v>
      </c>
      <c r="C1898" s="1523" t="s">
        <v>23017</v>
      </c>
      <c r="D1898" s="1526" t="s">
        <v>4013</v>
      </c>
      <c r="E1898" s="1542">
        <v>5.15</v>
      </c>
      <c r="F1898" s="1546"/>
      <c r="G1898" s="1546">
        <v>1917275</v>
      </c>
      <c r="H1898" s="1546" t="str">
        <f t="shared" si="29"/>
        <v>DRAGAGEM DE AREIA FINA COM DRAGA DE SUCÇÃO E RECALQUE - BOMBA DE 483 KW E CORTADOR DE 55 KW - DISTÂNCIA DE RECALQUE DE 1.300 A 1.500 M</v>
      </c>
    </row>
    <row r="1899" spans="2:8" ht="30">
      <c r="B1899" s="1528">
        <v>1917276</v>
      </c>
      <c r="C1899" s="1529" t="s">
        <v>23018</v>
      </c>
      <c r="D1899" s="1528" t="s">
        <v>4013</v>
      </c>
      <c r="E1899" s="1543">
        <v>5.61</v>
      </c>
      <c r="F1899" s="1546"/>
      <c r="G1899" s="1546">
        <v>1917276</v>
      </c>
      <c r="H1899" s="1546" t="str">
        <f t="shared" si="29"/>
        <v>DRAGAGEM DE AREIA FINA COM DRAGA DE SUCÇÃO E RECALQUE - BOMBA DE 483 KW E CORTADOR DE 55 KW - DISTÂNCIA DE RECALQUE DE 1.500 A 1.700 M</v>
      </c>
    </row>
    <row r="1900" spans="2:8" ht="30">
      <c r="B1900" s="1526">
        <v>1917277</v>
      </c>
      <c r="C1900" s="1523" t="s">
        <v>23019</v>
      </c>
      <c r="D1900" s="1526" t="s">
        <v>4013</v>
      </c>
      <c r="E1900" s="1542">
        <v>6.01</v>
      </c>
      <c r="F1900" s="1546"/>
      <c r="G1900" s="1546">
        <v>1917277</v>
      </c>
      <c r="H1900" s="1546" t="str">
        <f t="shared" si="29"/>
        <v>DRAGAGEM DE AREIA FINA COM DRAGA DE SUCÇÃO E RECALQUE - BOMBA DE 483 KW E CORTADOR DE 55 KW - DISTÂNCIA DE RECALQUE DE 1.700 A 1.900 M</v>
      </c>
    </row>
    <row r="1901" spans="2:8" ht="30">
      <c r="B1901" s="1528">
        <v>1917278</v>
      </c>
      <c r="C1901" s="1529" t="s">
        <v>23020</v>
      </c>
      <c r="D1901" s="1528" t="s">
        <v>4013</v>
      </c>
      <c r="E1901" s="1543">
        <v>6.19</v>
      </c>
      <c r="F1901" s="1546"/>
      <c r="G1901" s="1546">
        <v>1917278</v>
      </c>
      <c r="H1901" s="1546" t="str">
        <f t="shared" si="29"/>
        <v>DRAGAGEM DE AREIA FINA COM DRAGA DE SUCÇÃO E RECALQUE - BOMBA DE 483 KW E CORTADOR DE 55 KW - DISTÂNCIA DE RECALQUE DE 1.900 A 2.100 M</v>
      </c>
    </row>
    <row r="1902" spans="2:8" ht="30">
      <c r="B1902" s="1526">
        <v>1917279</v>
      </c>
      <c r="C1902" s="1523" t="s">
        <v>23021</v>
      </c>
      <c r="D1902" s="1526" t="s">
        <v>4013</v>
      </c>
      <c r="E1902" s="1542">
        <v>6.6</v>
      </c>
      <c r="F1902" s="1546"/>
      <c r="G1902" s="1546">
        <v>1917279</v>
      </c>
      <c r="H1902" s="1546" t="str">
        <f t="shared" si="29"/>
        <v>DRAGAGEM DE AREIA FINA COM DRAGA DE SUCÇÃO E RECALQUE - BOMBA DE 483 KW E CORTADOR DE 55 KW - DISTÂNCIA DE RECALQUE DE 2.100 A 2.300 M</v>
      </c>
    </row>
    <row r="1903" spans="2:8" ht="30">
      <c r="B1903" s="1528">
        <v>1917280</v>
      </c>
      <c r="C1903" s="1529" t="s">
        <v>23022</v>
      </c>
      <c r="D1903" s="1528" t="s">
        <v>4013</v>
      </c>
      <c r="E1903" s="1543">
        <v>6.96</v>
      </c>
      <c r="F1903" s="1546"/>
      <c r="G1903" s="1546">
        <v>1917280</v>
      </c>
      <c r="H1903" s="1546" t="str">
        <f t="shared" si="29"/>
        <v>DRAGAGEM DE AREIA FINA COM DRAGA DE SUCÇÃO E RECALQUE - BOMBA DE 483 KW E CORTADOR DE 55 KW - DISTÂNCIA DE RECALQUE DE 2.300 A 2.500 M</v>
      </c>
    </row>
    <row r="1904" spans="2:8" ht="30">
      <c r="B1904" s="1526">
        <v>1917281</v>
      </c>
      <c r="C1904" s="1523" t="s">
        <v>23023</v>
      </c>
      <c r="D1904" s="1526" t="s">
        <v>4013</v>
      </c>
      <c r="E1904" s="1542">
        <v>7.44</v>
      </c>
      <c r="F1904" s="1546"/>
      <c r="G1904" s="1546">
        <v>1917281</v>
      </c>
      <c r="H1904" s="1546" t="str">
        <f t="shared" si="29"/>
        <v>DRAGAGEM DE AREIA FINA COM DRAGA DE SUCÇÃO E RECALQUE - BOMBA DE 483 KW E CORTADOR DE 55 KW - DISTÂNCIA DE RECALQUE DE 2.500 A 2.700 M</v>
      </c>
    </row>
    <row r="1905" spans="2:8" ht="30">
      <c r="B1905" s="1528">
        <v>1917282</v>
      </c>
      <c r="C1905" s="1529" t="s">
        <v>23024</v>
      </c>
      <c r="D1905" s="1528" t="s">
        <v>4013</v>
      </c>
      <c r="E1905" s="1543">
        <v>7.81</v>
      </c>
      <c r="F1905" s="1546"/>
      <c r="G1905" s="1546">
        <v>1917282</v>
      </c>
      <c r="H1905" s="1546" t="str">
        <f t="shared" si="29"/>
        <v>DRAGAGEM DE AREIA FINA COM DRAGA DE SUCÇÃO E RECALQUE - BOMBA DE 483 KW E CORTADOR DE 55 KW - DISTÂNCIA DE RECALQUE DE 2.700 A 2.900 M</v>
      </c>
    </row>
    <row r="1906" spans="2:8" ht="30">
      <c r="B1906" s="1526">
        <v>1917283</v>
      </c>
      <c r="C1906" s="1523" t="s">
        <v>23025</v>
      </c>
      <c r="D1906" s="1526" t="s">
        <v>4013</v>
      </c>
      <c r="E1906" s="1542">
        <v>8.19</v>
      </c>
      <c r="F1906" s="1546"/>
      <c r="G1906" s="1546">
        <v>1917283</v>
      </c>
      <c r="H1906" s="1546" t="str">
        <f t="shared" si="29"/>
        <v>DRAGAGEM DE AREIA FINA COM DRAGA DE SUCÇÃO E RECALQUE - BOMBA DE 483 KW E CORTADOR DE 55 KW - DISTÂNCIA DE RECALQUE DE 2.900 A 3.100 M</v>
      </c>
    </row>
    <row r="1907" spans="2:8" ht="30">
      <c r="B1907" s="1528">
        <v>1917284</v>
      </c>
      <c r="C1907" s="1529" t="s">
        <v>23026</v>
      </c>
      <c r="D1907" s="1528" t="s">
        <v>4013</v>
      </c>
      <c r="E1907" s="1543">
        <v>8.5399999999999991</v>
      </c>
      <c r="F1907" s="1546"/>
      <c r="G1907" s="1546">
        <v>1917284</v>
      </c>
      <c r="H1907" s="1546" t="str">
        <f t="shared" si="29"/>
        <v>DRAGAGEM DE AREIA FINA COM DRAGA DE SUCÇÃO E RECALQUE - BOMBA DE 483 KW E CORTADOR DE 55 KW - DISTÂNCIA DE RECALQUE DE 3.100 A 3.300 M</v>
      </c>
    </row>
    <row r="1908" spans="2:8" ht="30">
      <c r="B1908" s="1526">
        <v>1917285</v>
      </c>
      <c r="C1908" s="1523" t="s">
        <v>23027</v>
      </c>
      <c r="D1908" s="1526" t="s">
        <v>4013</v>
      </c>
      <c r="E1908" s="1542">
        <v>8.92</v>
      </c>
      <c r="F1908" s="1546"/>
      <c r="G1908" s="1546">
        <v>1917285</v>
      </c>
      <c r="H1908" s="1546" t="str">
        <f t="shared" si="29"/>
        <v>DRAGAGEM DE AREIA FINA COM DRAGA DE SUCÇÃO E RECALQUE - BOMBA DE 483 KW E CORTADOR DE 55 KW - DISTÂNCIA DE RECALQUE DE 3.300 A 3.500 M</v>
      </c>
    </row>
    <row r="1909" spans="2:8" ht="30">
      <c r="B1909" s="1528">
        <v>1917286</v>
      </c>
      <c r="C1909" s="1529" t="s">
        <v>23028</v>
      </c>
      <c r="D1909" s="1528" t="s">
        <v>4013</v>
      </c>
      <c r="E1909" s="1543">
        <v>9.52</v>
      </c>
      <c r="F1909" s="1546"/>
      <c r="G1909" s="1546">
        <v>1917286</v>
      </c>
      <c r="H1909" s="1546" t="str">
        <f t="shared" si="29"/>
        <v>DRAGAGEM DE AREIA FINA COM DRAGA DE SUCÇÃO E RECALQUE - BOMBA DE 483 KW E CORTADOR DE 55 KW - DISTÂNCIA DE RECALQUE DE 3.500 A 3.700 M</v>
      </c>
    </row>
    <row r="1910" spans="2:8" ht="30">
      <c r="B1910" s="1526">
        <v>1917287</v>
      </c>
      <c r="C1910" s="1523" t="s">
        <v>23029</v>
      </c>
      <c r="D1910" s="1526" t="s">
        <v>4013</v>
      </c>
      <c r="E1910" s="1542">
        <v>9.94</v>
      </c>
      <c r="F1910" s="1546"/>
      <c r="G1910" s="1546">
        <v>1917287</v>
      </c>
      <c r="H1910" s="1546" t="str">
        <f t="shared" si="29"/>
        <v>DRAGAGEM DE AREIA FINA COM DRAGA DE SUCÇÃO E RECALQUE - BOMBA DE 483 KW E CORTADOR DE 55 KW - DISTÂNCIA DE RECALQUE DE 3.700 A 3.900 M</v>
      </c>
    </row>
    <row r="1911" spans="2:8" ht="30">
      <c r="B1911" s="1528">
        <v>1917288</v>
      </c>
      <c r="C1911" s="1529" t="s">
        <v>23030</v>
      </c>
      <c r="D1911" s="1528" t="s">
        <v>4013</v>
      </c>
      <c r="E1911" s="1543">
        <v>10.38</v>
      </c>
      <c r="F1911" s="1546"/>
      <c r="G1911" s="1546">
        <v>1917288</v>
      </c>
      <c r="H1911" s="1546" t="str">
        <f t="shared" si="29"/>
        <v>DRAGAGEM DE AREIA FINA COM DRAGA DE SUCÇÃO E RECALQUE - BOMBA DE 483 KW E CORTADOR DE 55 KW - DISTÂNCIA DE RECALQUE DE 3.900 A 4.100 M</v>
      </c>
    </row>
    <row r="1912" spans="2:8" ht="30">
      <c r="B1912" s="1526">
        <v>1917289</v>
      </c>
      <c r="C1912" s="1523" t="s">
        <v>23031</v>
      </c>
      <c r="D1912" s="1526" t="s">
        <v>4013</v>
      </c>
      <c r="E1912" s="1542">
        <v>10.87</v>
      </c>
      <c r="F1912" s="1546"/>
      <c r="G1912" s="1546">
        <v>1917289</v>
      </c>
      <c r="H1912" s="1546" t="str">
        <f t="shared" si="29"/>
        <v>DRAGAGEM DE AREIA FINA COM DRAGA DE SUCÇÃO E RECALQUE - BOMBA DE 483 KW E CORTADOR DE 55 KW - DISTÂNCIA DE RECALQUE DE 4.100 A 4.300 M</v>
      </c>
    </row>
    <row r="1913" spans="2:8" ht="30">
      <c r="B1913" s="1528">
        <v>1917290</v>
      </c>
      <c r="C1913" s="1529" t="s">
        <v>23032</v>
      </c>
      <c r="D1913" s="1528" t="s">
        <v>4013</v>
      </c>
      <c r="E1913" s="1543">
        <v>11.37</v>
      </c>
      <c r="F1913" s="1546"/>
      <c r="G1913" s="1546">
        <v>1917290</v>
      </c>
      <c r="H1913" s="1546" t="str">
        <f t="shared" si="29"/>
        <v>DRAGAGEM DE AREIA FINA COM DRAGA DE SUCÇÃO E RECALQUE - BOMBA DE 483 KW E CORTADOR DE 55 KW - DISTÂNCIA DE RECALQUE DE 4.300 A 4.500 M</v>
      </c>
    </row>
    <row r="1914" spans="2:8" ht="30">
      <c r="B1914" s="1526">
        <v>1917291</v>
      </c>
      <c r="C1914" s="1523" t="s">
        <v>23033</v>
      </c>
      <c r="D1914" s="1526" t="s">
        <v>4013</v>
      </c>
      <c r="E1914" s="1542">
        <v>12.03</v>
      </c>
      <c r="F1914" s="1546"/>
      <c r="G1914" s="1546">
        <v>1917291</v>
      </c>
      <c r="H1914" s="1546" t="str">
        <f t="shared" si="29"/>
        <v>DRAGAGEM DE AREIA FINA COM DRAGA DE SUCÇÃO E RECALQUE - BOMBA DE 483 KW E CORTADOR DE 55 KW - DISTÂNCIA DE RECALQUE DE 4.500 A 4.700 M</v>
      </c>
    </row>
    <row r="1915" spans="2:8" ht="30">
      <c r="B1915" s="1528">
        <v>1917292</v>
      </c>
      <c r="C1915" s="1529" t="s">
        <v>23034</v>
      </c>
      <c r="D1915" s="1528" t="s">
        <v>4013</v>
      </c>
      <c r="E1915" s="1543">
        <v>12.58</v>
      </c>
      <c r="F1915" s="1546"/>
      <c r="G1915" s="1546">
        <v>1917292</v>
      </c>
      <c r="H1915" s="1546" t="str">
        <f t="shared" si="29"/>
        <v>DRAGAGEM DE AREIA FINA COM DRAGA DE SUCÇÃO E RECALQUE - BOMBA DE 483 KW E CORTADOR DE 55 KW - DISTÂNCIA DE RECALQUE DE 4.700 A 4.900 M</v>
      </c>
    </row>
    <row r="1916" spans="2:8" ht="30">
      <c r="B1916" s="1526">
        <v>1917293</v>
      </c>
      <c r="C1916" s="1523" t="s">
        <v>23035</v>
      </c>
      <c r="D1916" s="1526" t="s">
        <v>4013</v>
      </c>
      <c r="E1916" s="1542">
        <v>13.17</v>
      </c>
      <c r="F1916" s="1546"/>
      <c r="G1916" s="1546">
        <v>1917293</v>
      </c>
      <c r="H1916" s="1546" t="str">
        <f t="shared" si="29"/>
        <v>DRAGAGEM DE AREIA FINA COM DRAGA DE SUCÇÃO E RECALQUE - BOMBA DE 483 KW E CORTADOR DE 55 KW - DISTÂNCIA DE RECALQUE DE 4.900 A 5.100 M</v>
      </c>
    </row>
    <row r="1917" spans="2:8" ht="30">
      <c r="B1917" s="1528">
        <v>1917294</v>
      </c>
      <c r="C1917" s="1529" t="s">
        <v>23036</v>
      </c>
      <c r="D1917" s="1528" t="s">
        <v>4013</v>
      </c>
      <c r="E1917" s="1543">
        <v>13.92</v>
      </c>
      <c r="F1917" s="1546"/>
      <c r="G1917" s="1546">
        <v>1917294</v>
      </c>
      <c r="H1917" s="1546" t="str">
        <f t="shared" si="29"/>
        <v>DRAGAGEM DE AREIA FINA COM DRAGA DE SUCÇÃO E RECALQUE - BOMBA DE 483 KW E CORTADOR DE 55 KW - DISTÂNCIA DE RECALQUE DE 5.100 A 5.300 M</v>
      </c>
    </row>
    <row r="1918" spans="2:8" ht="30">
      <c r="B1918" s="1526">
        <v>1917295</v>
      </c>
      <c r="C1918" s="1523" t="s">
        <v>23037</v>
      </c>
      <c r="D1918" s="1526" t="s">
        <v>4013</v>
      </c>
      <c r="E1918" s="1542">
        <v>14.67</v>
      </c>
      <c r="F1918" s="1546"/>
      <c r="G1918" s="1546">
        <v>1917295</v>
      </c>
      <c r="H1918" s="1546" t="str">
        <f t="shared" si="29"/>
        <v>DRAGAGEM DE AREIA FINA COM DRAGA DE SUCÇÃO E RECALQUE - BOMBA DE 483 KW E CORTADOR DE 55 KW - DISTÂNCIA DE RECALQUE DE 5.300 A 5.500 M</v>
      </c>
    </row>
    <row r="1919" spans="2:8" ht="30">
      <c r="B1919" s="1528">
        <v>1917296</v>
      </c>
      <c r="C1919" s="1529" t="s">
        <v>23038</v>
      </c>
      <c r="D1919" s="1528" t="s">
        <v>4013</v>
      </c>
      <c r="E1919" s="1543">
        <v>15.67</v>
      </c>
      <c r="F1919" s="1546"/>
      <c r="G1919" s="1546">
        <v>1917296</v>
      </c>
      <c r="H1919" s="1546" t="str">
        <f t="shared" si="29"/>
        <v>DRAGAGEM DE AREIA FINA COM DRAGA DE SUCÇÃO E RECALQUE - BOMBA DE 483 KW E CORTADOR DE 55 KW - DISTÂNCIA DE RECALQUE DE 5.500 A 5.700 M</v>
      </c>
    </row>
    <row r="1920" spans="2:8" ht="30">
      <c r="B1920" s="1526">
        <v>1917297</v>
      </c>
      <c r="C1920" s="1523" t="s">
        <v>23039</v>
      </c>
      <c r="D1920" s="1526" t="s">
        <v>4013</v>
      </c>
      <c r="E1920" s="1542">
        <v>16.64</v>
      </c>
      <c r="F1920" s="1546"/>
      <c r="G1920" s="1546">
        <v>1917297</v>
      </c>
      <c r="H1920" s="1546" t="str">
        <f t="shared" si="29"/>
        <v>DRAGAGEM DE AREIA FINA COM DRAGA DE SUCÇÃO E RECALQUE - BOMBA DE 483 KW E CORTADOR DE 55 KW - DISTÂNCIA DE RECALQUE DE 5.700 A 5.900 M</v>
      </c>
    </row>
    <row r="1921" spans="2:8" ht="30">
      <c r="B1921" s="1528">
        <v>1917298</v>
      </c>
      <c r="C1921" s="1529" t="s">
        <v>23040</v>
      </c>
      <c r="D1921" s="1528" t="s">
        <v>4013</v>
      </c>
      <c r="E1921" s="1543">
        <v>17.690000000000001</v>
      </c>
      <c r="F1921" s="1546"/>
      <c r="G1921" s="1546">
        <v>1917298</v>
      </c>
      <c r="H1921" s="1546" t="str">
        <f t="shared" si="29"/>
        <v>DRAGAGEM DE AREIA FINA COM DRAGA DE SUCÇÃO E RECALQUE - BOMBA DE 483 KW E CORTADOR DE 55 KW - DISTÂNCIA DE RECALQUE DE 5.900 A 6.100 M</v>
      </c>
    </row>
    <row r="1922" spans="2:8" ht="30">
      <c r="B1922" s="1526">
        <v>1917271</v>
      </c>
      <c r="C1922" s="1523" t="s">
        <v>23041</v>
      </c>
      <c r="D1922" s="1526" t="s">
        <v>4013</v>
      </c>
      <c r="E1922" s="1542">
        <v>4.08</v>
      </c>
      <c r="F1922" s="1546"/>
      <c r="G1922" s="1546">
        <v>1917271</v>
      </c>
      <c r="H1922" s="1546" t="str">
        <f t="shared" si="29"/>
        <v>DRAGAGEM DE AREIA FINA COM DRAGA DE SUCÇÃO E RECALQUE - BOMBA DE 483 KW E CORTADOR DE 55 KW - DISTÂNCIA DE RECALQUE DE 500 A 700 M</v>
      </c>
    </row>
    <row r="1923" spans="2:8" ht="30">
      <c r="B1923" s="1528">
        <v>1917299</v>
      </c>
      <c r="C1923" s="1529" t="s">
        <v>23042</v>
      </c>
      <c r="D1923" s="1528" t="s">
        <v>4013</v>
      </c>
      <c r="E1923" s="1543">
        <v>18.93</v>
      </c>
      <c r="F1923" s="1546"/>
      <c r="G1923" s="1546">
        <v>1917299</v>
      </c>
      <c r="H1923" s="1546" t="str">
        <f t="shared" ref="H1923:H1986" si="30">UPPER(C1923)</f>
        <v>DRAGAGEM DE AREIA FINA COM DRAGA DE SUCÇÃO E RECALQUE - BOMBA DE 483 KW E CORTADOR DE 55 KW - DISTÂNCIA DE RECALQUE DE 6.100 A 6.300 M</v>
      </c>
    </row>
    <row r="1924" spans="2:8" ht="30">
      <c r="B1924" s="1526">
        <v>1917300</v>
      </c>
      <c r="C1924" s="1523" t="s">
        <v>23043</v>
      </c>
      <c r="D1924" s="1526" t="s">
        <v>4013</v>
      </c>
      <c r="E1924" s="1542">
        <v>20.3</v>
      </c>
      <c r="F1924" s="1546"/>
      <c r="G1924" s="1546">
        <v>1917300</v>
      </c>
      <c r="H1924" s="1546" t="str">
        <f t="shared" si="30"/>
        <v>DRAGAGEM DE AREIA FINA COM DRAGA DE SUCÇÃO E RECALQUE - BOMBA DE 483 KW E CORTADOR DE 55 KW - DISTÂNCIA DE RECALQUE DE 6.300 A 6.500 M</v>
      </c>
    </row>
    <row r="1925" spans="2:8" ht="30">
      <c r="B1925" s="1528">
        <v>1917301</v>
      </c>
      <c r="C1925" s="1529" t="s">
        <v>23044</v>
      </c>
      <c r="D1925" s="1528" t="s">
        <v>4013</v>
      </c>
      <c r="E1925" s="1543">
        <v>22.05</v>
      </c>
      <c r="F1925" s="1546"/>
      <c r="G1925" s="1546">
        <v>1917301</v>
      </c>
      <c r="H1925" s="1546" t="str">
        <f t="shared" si="30"/>
        <v>DRAGAGEM DE AREIA FINA COM DRAGA DE SUCÇÃO E RECALQUE - BOMBA DE 483 KW E CORTADOR DE 55 KW - DISTÂNCIA DE RECALQUE DE 6.500 A 6.700 M</v>
      </c>
    </row>
    <row r="1926" spans="2:8" ht="30">
      <c r="B1926" s="1526">
        <v>1917302</v>
      </c>
      <c r="C1926" s="1523" t="s">
        <v>23045</v>
      </c>
      <c r="D1926" s="1526" t="s">
        <v>4013</v>
      </c>
      <c r="E1926" s="1542">
        <v>23.76</v>
      </c>
      <c r="F1926" s="1546"/>
      <c r="G1926" s="1546">
        <v>1917302</v>
      </c>
      <c r="H1926" s="1546" t="str">
        <f t="shared" si="30"/>
        <v>DRAGAGEM DE AREIA FINA COM DRAGA DE SUCÇÃO E RECALQUE - BOMBA DE 483 KW E CORTADOR DE 55 KW - DISTÂNCIA DE RECALQUE DE 6.700 A 6.900 M</v>
      </c>
    </row>
    <row r="1927" spans="2:8" ht="30">
      <c r="B1927" s="1528">
        <v>1917303</v>
      </c>
      <c r="C1927" s="1529" t="s">
        <v>23046</v>
      </c>
      <c r="D1927" s="1528" t="s">
        <v>4013</v>
      </c>
      <c r="E1927" s="1543">
        <v>25.35</v>
      </c>
      <c r="F1927" s="1546"/>
      <c r="G1927" s="1546">
        <v>1917303</v>
      </c>
      <c r="H1927" s="1546" t="str">
        <f t="shared" si="30"/>
        <v>DRAGAGEM DE AREIA FINA COM DRAGA DE SUCÇÃO E RECALQUE - BOMBA DE 483 KW E CORTADOR DE 55 KW - DISTÂNCIA DE RECALQUE DE 6.900 A 7.100 M</v>
      </c>
    </row>
    <row r="1928" spans="2:8" ht="30">
      <c r="B1928" s="1526">
        <v>1917304</v>
      </c>
      <c r="C1928" s="1523" t="s">
        <v>23047</v>
      </c>
      <c r="D1928" s="1526" t="s">
        <v>4013</v>
      </c>
      <c r="E1928" s="1542">
        <v>26.91</v>
      </c>
      <c r="F1928" s="1546"/>
      <c r="G1928" s="1546">
        <v>1917304</v>
      </c>
      <c r="H1928" s="1546" t="str">
        <f t="shared" si="30"/>
        <v>DRAGAGEM DE AREIA FINA COM DRAGA DE SUCÇÃO E RECALQUE - BOMBA DE 483 KW E CORTADOR DE 55 KW - DISTÂNCIA DE RECALQUE DE 7.100 A 7.300 M</v>
      </c>
    </row>
    <row r="1929" spans="2:8" ht="30">
      <c r="B1929" s="1528">
        <v>1917305</v>
      </c>
      <c r="C1929" s="1529" t="s">
        <v>23048</v>
      </c>
      <c r="D1929" s="1528" t="s">
        <v>4013</v>
      </c>
      <c r="E1929" s="1543">
        <v>28.65</v>
      </c>
      <c r="F1929" s="1546"/>
      <c r="G1929" s="1546">
        <v>1917305</v>
      </c>
      <c r="H1929" s="1546" t="str">
        <f t="shared" si="30"/>
        <v>DRAGAGEM DE AREIA FINA COM DRAGA DE SUCÇÃO E RECALQUE - BOMBA DE 483 KW E CORTADOR DE 55 KW - DISTÂNCIA DE RECALQUE DE 7.300 A 7.500 M</v>
      </c>
    </row>
    <row r="1930" spans="2:8" ht="30">
      <c r="B1930" s="1526">
        <v>1917306</v>
      </c>
      <c r="C1930" s="1523" t="s">
        <v>23049</v>
      </c>
      <c r="D1930" s="1526" t="s">
        <v>4013</v>
      </c>
      <c r="E1930" s="1542">
        <v>30.73</v>
      </c>
      <c r="F1930" s="1546"/>
      <c r="G1930" s="1546">
        <v>1917306</v>
      </c>
      <c r="H1930" s="1546" t="str">
        <f t="shared" si="30"/>
        <v>DRAGAGEM DE AREIA FINA COM DRAGA DE SUCÇÃO E RECALQUE - BOMBA DE 483 KW E CORTADOR DE 55 KW - DISTÂNCIA DE RECALQUE DE 7.500 A 7.700 M</v>
      </c>
    </row>
    <row r="1931" spans="2:8" ht="30">
      <c r="B1931" s="1528">
        <v>1917307</v>
      </c>
      <c r="C1931" s="1529" t="s">
        <v>23050</v>
      </c>
      <c r="D1931" s="1528" t="s">
        <v>4013</v>
      </c>
      <c r="E1931" s="1543">
        <v>32.299999999999997</v>
      </c>
      <c r="F1931" s="1546"/>
      <c r="G1931" s="1546">
        <v>1917307</v>
      </c>
      <c r="H1931" s="1546" t="str">
        <f t="shared" si="30"/>
        <v>DRAGAGEM DE AREIA FINA COM DRAGA DE SUCÇÃO E RECALQUE - BOMBA DE 483 KW E CORTADOR DE 55 KW - DISTÂNCIA DE RECALQUE DE 7.700 A 7.900 M</v>
      </c>
    </row>
    <row r="1932" spans="2:8" ht="30">
      <c r="B1932" s="1526">
        <v>1917272</v>
      </c>
      <c r="C1932" s="1523" t="s">
        <v>23051</v>
      </c>
      <c r="D1932" s="1526" t="s">
        <v>4013</v>
      </c>
      <c r="E1932" s="1542">
        <v>4.28</v>
      </c>
      <c r="F1932" s="1546"/>
      <c r="G1932" s="1546">
        <v>1917272</v>
      </c>
      <c r="H1932" s="1546" t="str">
        <f t="shared" si="30"/>
        <v>DRAGAGEM DE AREIA FINA COM DRAGA DE SUCÇÃO E RECALQUE - BOMBA DE 483 KW E CORTADOR DE 55 KW - DISTÂNCIA DE RECALQUE DE 700 A 900 M</v>
      </c>
    </row>
    <row r="1933" spans="2:8" ht="30">
      <c r="B1933" s="1528">
        <v>1917273</v>
      </c>
      <c r="C1933" s="1529" t="s">
        <v>23052</v>
      </c>
      <c r="D1933" s="1528" t="s">
        <v>4013</v>
      </c>
      <c r="E1933" s="1543">
        <v>4.5</v>
      </c>
      <c r="F1933" s="1546"/>
      <c r="G1933" s="1546">
        <v>1917273</v>
      </c>
      <c r="H1933" s="1546" t="str">
        <f t="shared" si="30"/>
        <v>DRAGAGEM DE AREIA FINA COM DRAGA DE SUCÇÃO E RECALQUE - BOMBA DE 483 KW E CORTADOR DE 55 KW - DISTÂNCIA DE RECALQUE DE 900 A 1.100 M</v>
      </c>
    </row>
    <row r="1934" spans="2:8" ht="30">
      <c r="B1934" s="1526">
        <v>1917729</v>
      </c>
      <c r="C1934" s="1523" t="s">
        <v>23053</v>
      </c>
      <c r="D1934" s="1526" t="s">
        <v>4013</v>
      </c>
      <c r="E1934" s="1542">
        <v>4.0199999999999996</v>
      </c>
      <c r="F1934" s="1546"/>
      <c r="G1934" s="1546">
        <v>1917729</v>
      </c>
      <c r="H1934" s="1546" t="str">
        <f t="shared" si="30"/>
        <v>DRAGAGEM DE AREIA FINA COM DRAGA DE SUCÇÃO E RECALQUE - BOMBA DE 483 KW E CORTADOR DE 55 KW - DISTÂNCIA DE RECALQUE DE ATÉ 500 M</v>
      </c>
    </row>
    <row r="1935" spans="2:8" ht="30">
      <c r="B1935" s="1528">
        <v>1917367</v>
      </c>
      <c r="C1935" s="1529" t="s">
        <v>13670</v>
      </c>
      <c r="D1935" s="1528" t="s">
        <v>4013</v>
      </c>
      <c r="E1935" s="1543">
        <v>4.53</v>
      </c>
      <c r="F1935" s="1546"/>
      <c r="G1935" s="1546">
        <v>1917367</v>
      </c>
      <c r="H1935" s="1546" t="str">
        <f t="shared" si="30"/>
        <v>DRAGAGEM DE AREIA FINA COM DRAGA DE SUCÇÃO E RECALQUE - BOMBA DE 746 KW E CORTADOR DE 110 KW - DISTÂNCIA DE RECALQUE DE 1.100 A 1.300 M</v>
      </c>
    </row>
    <row r="1936" spans="2:8" ht="30">
      <c r="B1936" s="1526">
        <v>1917368</v>
      </c>
      <c r="C1936" s="1523" t="s">
        <v>13671</v>
      </c>
      <c r="D1936" s="1526" t="s">
        <v>4013</v>
      </c>
      <c r="E1936" s="1542">
        <v>4.84</v>
      </c>
      <c r="F1936" s="1546"/>
      <c r="G1936" s="1546">
        <v>1917368</v>
      </c>
      <c r="H1936" s="1546" t="str">
        <f t="shared" si="30"/>
        <v>DRAGAGEM DE AREIA FINA COM DRAGA DE SUCÇÃO E RECALQUE - BOMBA DE 746 KW E CORTADOR DE 110 KW - DISTÂNCIA DE RECALQUE DE 1.300 A 1.500 M</v>
      </c>
    </row>
    <row r="1937" spans="2:8" ht="30">
      <c r="B1937" s="1528">
        <v>1917369</v>
      </c>
      <c r="C1937" s="1529" t="s">
        <v>13672</v>
      </c>
      <c r="D1937" s="1528" t="s">
        <v>4013</v>
      </c>
      <c r="E1937" s="1543">
        <v>5.25</v>
      </c>
      <c r="F1937" s="1546"/>
      <c r="G1937" s="1546">
        <v>1917369</v>
      </c>
      <c r="H1937" s="1546" t="str">
        <f t="shared" si="30"/>
        <v>DRAGAGEM DE AREIA FINA COM DRAGA DE SUCÇÃO E RECALQUE - BOMBA DE 746 KW E CORTADOR DE 110 KW - DISTÂNCIA DE RECALQUE DE 1.500 A 1.700 M</v>
      </c>
    </row>
    <row r="1938" spans="2:8" ht="30">
      <c r="B1938" s="1526">
        <v>1917370</v>
      </c>
      <c r="C1938" s="1523" t="s">
        <v>13673</v>
      </c>
      <c r="D1938" s="1526" t="s">
        <v>4013</v>
      </c>
      <c r="E1938" s="1542">
        <v>5.54</v>
      </c>
      <c r="F1938" s="1546"/>
      <c r="G1938" s="1546">
        <v>1917370</v>
      </c>
      <c r="H1938" s="1546" t="str">
        <f t="shared" si="30"/>
        <v>DRAGAGEM DE AREIA FINA COM DRAGA DE SUCÇÃO E RECALQUE - BOMBA DE 746 KW E CORTADOR DE 110 KW - DISTÂNCIA DE RECALQUE DE 1.700 A 1.900 M</v>
      </c>
    </row>
    <row r="1939" spans="2:8" ht="30">
      <c r="B1939" s="1528">
        <v>1917371</v>
      </c>
      <c r="C1939" s="1529" t="s">
        <v>13674</v>
      </c>
      <c r="D1939" s="1528" t="s">
        <v>4013</v>
      </c>
      <c r="E1939" s="1543">
        <v>5.8</v>
      </c>
      <c r="F1939" s="1546"/>
      <c r="G1939" s="1546">
        <v>1917371</v>
      </c>
      <c r="H1939" s="1546" t="str">
        <f t="shared" si="30"/>
        <v>DRAGAGEM DE AREIA FINA COM DRAGA DE SUCÇÃO E RECALQUE - BOMBA DE 746 KW E CORTADOR DE 110 KW - DISTÂNCIA DE RECALQUE DE 1.900 A 2.100 M</v>
      </c>
    </row>
    <row r="1940" spans="2:8" ht="30">
      <c r="B1940" s="1526">
        <v>1917372</v>
      </c>
      <c r="C1940" s="1523" t="s">
        <v>13675</v>
      </c>
      <c r="D1940" s="1526" t="s">
        <v>4013</v>
      </c>
      <c r="E1940" s="1542">
        <v>6.07</v>
      </c>
      <c r="F1940" s="1546"/>
      <c r="G1940" s="1546">
        <v>1917372</v>
      </c>
      <c r="H1940" s="1546" t="str">
        <f t="shared" si="30"/>
        <v>DRAGAGEM DE AREIA FINA COM DRAGA DE SUCÇÃO E RECALQUE - BOMBA DE 746 KW E CORTADOR DE 110 KW - DISTÂNCIA DE RECALQUE DE 2.100 A 2.300 M</v>
      </c>
    </row>
    <row r="1941" spans="2:8" ht="30">
      <c r="B1941" s="1528">
        <v>1917373</v>
      </c>
      <c r="C1941" s="1529" t="s">
        <v>13676</v>
      </c>
      <c r="D1941" s="1528" t="s">
        <v>4013</v>
      </c>
      <c r="E1941" s="1543">
        <v>6.3</v>
      </c>
      <c r="F1941" s="1546"/>
      <c r="G1941" s="1546">
        <v>1917373</v>
      </c>
      <c r="H1941" s="1546" t="str">
        <f t="shared" si="30"/>
        <v>DRAGAGEM DE AREIA FINA COM DRAGA DE SUCÇÃO E RECALQUE - BOMBA DE 746 KW E CORTADOR DE 110 KW - DISTÂNCIA DE RECALQUE DE 2.300 A 2.500 M</v>
      </c>
    </row>
    <row r="1942" spans="2:8" ht="30">
      <c r="B1942" s="1526">
        <v>1917374</v>
      </c>
      <c r="C1942" s="1523" t="s">
        <v>13677</v>
      </c>
      <c r="D1942" s="1526" t="s">
        <v>4013</v>
      </c>
      <c r="E1942" s="1542">
        <v>6.76</v>
      </c>
      <c r="F1942" s="1546"/>
      <c r="G1942" s="1546">
        <v>1917374</v>
      </c>
      <c r="H1942" s="1546" t="str">
        <f t="shared" si="30"/>
        <v>DRAGAGEM DE AREIA FINA COM DRAGA DE SUCÇÃO E RECALQUE - BOMBA DE 746 KW E CORTADOR DE 110 KW - DISTÂNCIA DE RECALQUE DE 2.500 A 2.700 M</v>
      </c>
    </row>
    <row r="1943" spans="2:8" ht="30">
      <c r="B1943" s="1528">
        <v>1917375</v>
      </c>
      <c r="C1943" s="1529" t="s">
        <v>13678</v>
      </c>
      <c r="D1943" s="1528" t="s">
        <v>4013</v>
      </c>
      <c r="E1943" s="1543">
        <v>7.01</v>
      </c>
      <c r="F1943" s="1546"/>
      <c r="G1943" s="1546">
        <v>1917375</v>
      </c>
      <c r="H1943" s="1546" t="str">
        <f t="shared" si="30"/>
        <v>DRAGAGEM DE AREIA FINA COM DRAGA DE SUCÇÃO E RECALQUE - BOMBA DE 746 KW E CORTADOR DE 110 KW - DISTÂNCIA DE RECALQUE DE 2.700 A 2.900 M</v>
      </c>
    </row>
    <row r="1944" spans="2:8" ht="30">
      <c r="B1944" s="1526">
        <v>1917376</v>
      </c>
      <c r="C1944" s="1523" t="s">
        <v>13679</v>
      </c>
      <c r="D1944" s="1526" t="s">
        <v>4013</v>
      </c>
      <c r="E1944" s="1542">
        <v>7.26</v>
      </c>
      <c r="F1944" s="1546"/>
      <c r="G1944" s="1546">
        <v>1917376</v>
      </c>
      <c r="H1944" s="1546" t="str">
        <f t="shared" si="30"/>
        <v>DRAGAGEM DE AREIA FINA COM DRAGA DE SUCÇÃO E RECALQUE - BOMBA DE 746 KW E CORTADOR DE 110 KW - DISTÂNCIA DE RECALQUE DE 2.900 A 3.100 M</v>
      </c>
    </row>
    <row r="1945" spans="2:8" ht="30">
      <c r="B1945" s="1528">
        <v>1917377</v>
      </c>
      <c r="C1945" s="1529" t="s">
        <v>13680</v>
      </c>
      <c r="D1945" s="1528" t="s">
        <v>4013</v>
      </c>
      <c r="E1945" s="1543">
        <v>7.52</v>
      </c>
      <c r="F1945" s="1546"/>
      <c r="G1945" s="1546">
        <v>1917377</v>
      </c>
      <c r="H1945" s="1546" t="str">
        <f t="shared" si="30"/>
        <v>DRAGAGEM DE AREIA FINA COM DRAGA DE SUCÇÃO E RECALQUE - BOMBA DE 746 KW E CORTADOR DE 110 KW - DISTÂNCIA DE RECALQUE DE 3.100 A 3.300 M</v>
      </c>
    </row>
    <row r="1946" spans="2:8" ht="30">
      <c r="B1946" s="1526">
        <v>1917378</v>
      </c>
      <c r="C1946" s="1523" t="s">
        <v>13681</v>
      </c>
      <c r="D1946" s="1526" t="s">
        <v>4013</v>
      </c>
      <c r="E1946" s="1542">
        <v>7.79</v>
      </c>
      <c r="F1946" s="1546"/>
      <c r="G1946" s="1546">
        <v>1917378</v>
      </c>
      <c r="H1946" s="1546" t="str">
        <f t="shared" si="30"/>
        <v>DRAGAGEM DE AREIA FINA COM DRAGA DE SUCÇÃO E RECALQUE - BOMBA DE 746 KW E CORTADOR DE 110 KW - DISTÂNCIA DE RECALQUE DE 3.300 A 3.500 M</v>
      </c>
    </row>
    <row r="1947" spans="2:8" ht="30">
      <c r="B1947" s="1528">
        <v>1917379</v>
      </c>
      <c r="C1947" s="1529" t="s">
        <v>13682</v>
      </c>
      <c r="D1947" s="1528" t="s">
        <v>4013</v>
      </c>
      <c r="E1947" s="1543">
        <v>8.27</v>
      </c>
      <c r="F1947" s="1546"/>
      <c r="G1947" s="1546">
        <v>1917379</v>
      </c>
      <c r="H1947" s="1546" t="str">
        <f t="shared" si="30"/>
        <v>DRAGAGEM DE AREIA FINA COM DRAGA DE SUCÇÃO E RECALQUE - BOMBA DE 746 KW E CORTADOR DE 110 KW - DISTÂNCIA DE RECALQUE DE 3.500 A 3.700 M</v>
      </c>
    </row>
    <row r="1948" spans="2:8" ht="30">
      <c r="B1948" s="1526">
        <v>1917380</v>
      </c>
      <c r="C1948" s="1523" t="s">
        <v>13683</v>
      </c>
      <c r="D1948" s="1526" t="s">
        <v>4013</v>
      </c>
      <c r="E1948" s="1542">
        <v>8.58</v>
      </c>
      <c r="F1948" s="1546"/>
      <c r="G1948" s="1546">
        <v>1917380</v>
      </c>
      <c r="H1948" s="1546" t="str">
        <f t="shared" si="30"/>
        <v>DRAGAGEM DE AREIA FINA COM DRAGA DE SUCÇÃO E RECALQUE - BOMBA DE 746 KW E CORTADOR DE 110 KW - DISTÂNCIA DE RECALQUE DE 3.700 A 3.900 M</v>
      </c>
    </row>
    <row r="1949" spans="2:8" ht="30">
      <c r="B1949" s="1528">
        <v>1917381</v>
      </c>
      <c r="C1949" s="1529" t="s">
        <v>13684</v>
      </c>
      <c r="D1949" s="1528" t="s">
        <v>4013</v>
      </c>
      <c r="E1949" s="1543">
        <v>8.91</v>
      </c>
      <c r="F1949" s="1546"/>
      <c r="G1949" s="1546">
        <v>1917381</v>
      </c>
      <c r="H1949" s="1546" t="str">
        <f t="shared" si="30"/>
        <v>DRAGAGEM DE AREIA FINA COM DRAGA DE SUCÇÃO E RECALQUE - BOMBA DE 746 KW E CORTADOR DE 110 KW - DISTÂNCIA DE RECALQUE DE 3.900 A 4.100 M</v>
      </c>
    </row>
    <row r="1950" spans="2:8" ht="30">
      <c r="B1950" s="1526">
        <v>1917382</v>
      </c>
      <c r="C1950" s="1523" t="s">
        <v>13685</v>
      </c>
      <c r="D1950" s="1526" t="s">
        <v>4013</v>
      </c>
      <c r="E1950" s="1542">
        <v>9.3000000000000007</v>
      </c>
      <c r="F1950" s="1546"/>
      <c r="G1950" s="1546">
        <v>1917382</v>
      </c>
      <c r="H1950" s="1546" t="str">
        <f t="shared" si="30"/>
        <v>DRAGAGEM DE AREIA FINA COM DRAGA DE SUCÇÃO E RECALQUE - BOMBA DE 746 KW E CORTADOR DE 110 KW - DISTÂNCIA DE RECALQUE DE 4.100 A 4.300 M</v>
      </c>
    </row>
    <row r="1951" spans="2:8" ht="30">
      <c r="B1951" s="1528">
        <v>1917383</v>
      </c>
      <c r="C1951" s="1529" t="s">
        <v>13686</v>
      </c>
      <c r="D1951" s="1528" t="s">
        <v>4013</v>
      </c>
      <c r="E1951" s="1543">
        <v>9.66</v>
      </c>
      <c r="F1951" s="1546"/>
      <c r="G1951" s="1546">
        <v>1917383</v>
      </c>
      <c r="H1951" s="1546" t="str">
        <f t="shared" si="30"/>
        <v>DRAGAGEM DE AREIA FINA COM DRAGA DE SUCÇÃO E RECALQUE - BOMBA DE 746 KW E CORTADOR DE 110 KW - DISTÂNCIA DE RECALQUE DE 4.300 A 4.500 M</v>
      </c>
    </row>
    <row r="1952" spans="2:8" ht="30">
      <c r="B1952" s="1526">
        <v>1917384</v>
      </c>
      <c r="C1952" s="1523" t="s">
        <v>13687</v>
      </c>
      <c r="D1952" s="1526" t="s">
        <v>4013</v>
      </c>
      <c r="E1952" s="1542">
        <v>10.199999999999999</v>
      </c>
      <c r="F1952" s="1546"/>
      <c r="G1952" s="1546">
        <v>1917384</v>
      </c>
      <c r="H1952" s="1546" t="str">
        <f t="shared" si="30"/>
        <v>DRAGAGEM DE AREIA FINA COM DRAGA DE SUCÇÃO E RECALQUE - BOMBA DE 746 KW E CORTADOR DE 110 KW - DISTÂNCIA DE RECALQUE DE 4.500 A 4.700 M</v>
      </c>
    </row>
    <row r="1953" spans="2:8" ht="30">
      <c r="B1953" s="1528">
        <v>1917385</v>
      </c>
      <c r="C1953" s="1529" t="s">
        <v>13688</v>
      </c>
      <c r="D1953" s="1528" t="s">
        <v>4013</v>
      </c>
      <c r="E1953" s="1543">
        <v>10.63</v>
      </c>
      <c r="F1953" s="1546"/>
      <c r="G1953" s="1546">
        <v>1917385</v>
      </c>
      <c r="H1953" s="1546" t="str">
        <f t="shared" si="30"/>
        <v>DRAGAGEM DE AREIA FINA COM DRAGA DE SUCÇÃO E RECALQUE - BOMBA DE 746 KW E CORTADOR DE 110 KW - DISTÂNCIA DE RECALQUE DE 4.700 A 4.900 M</v>
      </c>
    </row>
    <row r="1954" spans="2:8" ht="30">
      <c r="B1954" s="1526">
        <v>1917386</v>
      </c>
      <c r="C1954" s="1523" t="s">
        <v>13689</v>
      </c>
      <c r="D1954" s="1526" t="s">
        <v>4013</v>
      </c>
      <c r="E1954" s="1542">
        <v>11.08</v>
      </c>
      <c r="F1954" s="1546"/>
      <c r="G1954" s="1546">
        <v>1917386</v>
      </c>
      <c r="H1954" s="1546" t="str">
        <f t="shared" si="30"/>
        <v>DRAGAGEM DE AREIA FINA COM DRAGA DE SUCÇÃO E RECALQUE - BOMBA DE 746 KW E CORTADOR DE 110 KW - DISTÂNCIA DE RECALQUE DE 4.900 A 5.100 M</v>
      </c>
    </row>
    <row r="1955" spans="2:8" ht="30">
      <c r="B1955" s="1528">
        <v>1917387</v>
      </c>
      <c r="C1955" s="1529" t="s">
        <v>13690</v>
      </c>
      <c r="D1955" s="1528" t="s">
        <v>4013</v>
      </c>
      <c r="E1955" s="1543">
        <v>11.55</v>
      </c>
      <c r="F1955" s="1546"/>
      <c r="G1955" s="1546">
        <v>1917387</v>
      </c>
      <c r="H1955" s="1546" t="str">
        <f t="shared" si="30"/>
        <v>DRAGAGEM DE AREIA FINA COM DRAGA DE SUCÇÃO E RECALQUE - BOMBA DE 746 KW E CORTADOR DE 110 KW - DISTÂNCIA DE RECALQUE DE 5.100 A 5.300 M</v>
      </c>
    </row>
    <row r="1956" spans="2:8" ht="30">
      <c r="B1956" s="1526">
        <v>1917388</v>
      </c>
      <c r="C1956" s="1523" t="s">
        <v>13691</v>
      </c>
      <c r="D1956" s="1526" t="s">
        <v>4013</v>
      </c>
      <c r="E1956" s="1542">
        <v>12.04</v>
      </c>
      <c r="F1956" s="1546"/>
      <c r="G1956" s="1546">
        <v>1917388</v>
      </c>
      <c r="H1956" s="1546" t="str">
        <f t="shared" si="30"/>
        <v>DRAGAGEM DE AREIA FINA COM DRAGA DE SUCÇÃO E RECALQUE - BOMBA DE 746 KW E CORTADOR DE 110 KW - DISTÂNCIA DE RECALQUE DE 5.300 A 5.500 M</v>
      </c>
    </row>
    <row r="1957" spans="2:8" ht="30">
      <c r="B1957" s="1528">
        <v>1917389</v>
      </c>
      <c r="C1957" s="1529" t="s">
        <v>13692</v>
      </c>
      <c r="D1957" s="1528" t="s">
        <v>4013</v>
      </c>
      <c r="E1957" s="1543">
        <v>12.73</v>
      </c>
      <c r="F1957" s="1546"/>
      <c r="G1957" s="1546">
        <v>1917389</v>
      </c>
      <c r="H1957" s="1546" t="str">
        <f t="shared" si="30"/>
        <v>DRAGAGEM DE AREIA FINA COM DRAGA DE SUCÇÃO E RECALQUE - BOMBA DE 746 KW E CORTADOR DE 110 KW - DISTÂNCIA DE RECALQUE DE 5.500 A 5.700 M</v>
      </c>
    </row>
    <row r="1958" spans="2:8" ht="30">
      <c r="B1958" s="1526">
        <v>1917390</v>
      </c>
      <c r="C1958" s="1523" t="s">
        <v>13693</v>
      </c>
      <c r="D1958" s="1526" t="s">
        <v>4013</v>
      </c>
      <c r="E1958" s="1542">
        <v>13.4</v>
      </c>
      <c r="F1958" s="1546"/>
      <c r="G1958" s="1546">
        <v>1917390</v>
      </c>
      <c r="H1958" s="1546" t="str">
        <f t="shared" si="30"/>
        <v>DRAGAGEM DE AREIA FINA COM DRAGA DE SUCÇÃO E RECALQUE - BOMBA DE 746 KW E CORTADOR DE 110 KW - DISTÂNCIA DE RECALQUE DE 5.700 A 5.900 M</v>
      </c>
    </row>
    <row r="1959" spans="2:8" ht="30">
      <c r="B1959" s="1528">
        <v>1917391</v>
      </c>
      <c r="C1959" s="1529" t="s">
        <v>13694</v>
      </c>
      <c r="D1959" s="1528" t="s">
        <v>4013</v>
      </c>
      <c r="E1959" s="1543">
        <v>14.12</v>
      </c>
      <c r="F1959" s="1546"/>
      <c r="G1959" s="1546">
        <v>1917391</v>
      </c>
      <c r="H1959" s="1546" t="str">
        <f t="shared" si="30"/>
        <v>DRAGAGEM DE AREIA FINA COM DRAGA DE SUCÇÃO E RECALQUE - BOMBA DE 746 KW E CORTADOR DE 110 KW - DISTÂNCIA DE RECALQUE DE 5.900 A 6.100 M</v>
      </c>
    </row>
    <row r="1960" spans="2:8" ht="30">
      <c r="B1960" s="1526">
        <v>1917364</v>
      </c>
      <c r="C1960" s="1523" t="s">
        <v>13695</v>
      </c>
      <c r="D1960" s="1526" t="s">
        <v>4013</v>
      </c>
      <c r="E1960" s="1542">
        <v>3.61</v>
      </c>
      <c r="F1960" s="1546"/>
      <c r="G1960" s="1546">
        <v>1917364</v>
      </c>
      <c r="H1960" s="1546" t="str">
        <f t="shared" si="30"/>
        <v>DRAGAGEM DE AREIA FINA COM DRAGA DE SUCÇÃO E RECALQUE - BOMBA DE 746 KW E CORTADOR DE 110 KW - DISTÂNCIA DE RECALQUE DE 500 A 700 M</v>
      </c>
    </row>
    <row r="1961" spans="2:8" ht="30">
      <c r="B1961" s="1528">
        <v>1917392</v>
      </c>
      <c r="C1961" s="1529" t="s">
        <v>13696</v>
      </c>
      <c r="D1961" s="1528" t="s">
        <v>4013</v>
      </c>
      <c r="E1961" s="1543">
        <v>15.01</v>
      </c>
      <c r="F1961" s="1546"/>
      <c r="G1961" s="1546">
        <v>1917392</v>
      </c>
      <c r="H1961" s="1546" t="str">
        <f t="shared" si="30"/>
        <v>DRAGAGEM DE AREIA FINA COM DRAGA DE SUCÇÃO E RECALQUE - BOMBA DE 746 KW E CORTADOR DE 110 KW - DISTÂNCIA DE RECALQUE DE 6.100 A 6.300 M</v>
      </c>
    </row>
    <row r="1962" spans="2:8" ht="30">
      <c r="B1962" s="1526">
        <v>1917393</v>
      </c>
      <c r="C1962" s="1523" t="s">
        <v>13697</v>
      </c>
      <c r="D1962" s="1526" t="s">
        <v>4013</v>
      </c>
      <c r="E1962" s="1542">
        <v>15.96</v>
      </c>
      <c r="F1962" s="1546"/>
      <c r="G1962" s="1546">
        <v>1917393</v>
      </c>
      <c r="H1962" s="1546" t="str">
        <f t="shared" si="30"/>
        <v>DRAGAGEM DE AREIA FINA COM DRAGA DE SUCÇÃO E RECALQUE - BOMBA DE 746 KW E CORTADOR DE 110 KW - DISTÂNCIA DE RECALQUE DE 6.300 A 6.500 M</v>
      </c>
    </row>
    <row r="1963" spans="2:8" ht="30">
      <c r="B1963" s="1528">
        <v>1917394</v>
      </c>
      <c r="C1963" s="1529" t="s">
        <v>13698</v>
      </c>
      <c r="D1963" s="1528" t="s">
        <v>4013</v>
      </c>
      <c r="E1963" s="1543">
        <v>17.22</v>
      </c>
      <c r="F1963" s="1546"/>
      <c r="G1963" s="1546">
        <v>1917394</v>
      </c>
      <c r="H1963" s="1546" t="str">
        <f t="shared" si="30"/>
        <v>DRAGAGEM DE AREIA FINA COM DRAGA DE SUCÇÃO E RECALQUE - BOMBA DE 746 KW E CORTADOR DE 110 KW - DISTÂNCIA DE RECALQUE DE 6.500 A 6.700 M</v>
      </c>
    </row>
    <row r="1964" spans="2:8" ht="30">
      <c r="B1964" s="1526">
        <v>1917395</v>
      </c>
      <c r="C1964" s="1523" t="s">
        <v>13699</v>
      </c>
      <c r="D1964" s="1526" t="s">
        <v>4013</v>
      </c>
      <c r="E1964" s="1542">
        <v>18.149999999999999</v>
      </c>
      <c r="F1964" s="1546"/>
      <c r="G1964" s="1546">
        <v>1917395</v>
      </c>
      <c r="H1964" s="1546" t="str">
        <f t="shared" si="30"/>
        <v>DRAGAGEM DE AREIA FINA COM DRAGA DE SUCÇÃO E RECALQUE - BOMBA DE 746 KW E CORTADOR DE 110 KW - DISTÂNCIA DE RECALQUE DE 6.700 A 6.900 M</v>
      </c>
    </row>
    <row r="1965" spans="2:8" ht="30">
      <c r="B1965" s="1528">
        <v>1917396</v>
      </c>
      <c r="C1965" s="1529" t="s">
        <v>13700</v>
      </c>
      <c r="D1965" s="1528" t="s">
        <v>4013</v>
      </c>
      <c r="E1965" s="1543">
        <v>19.21</v>
      </c>
      <c r="F1965" s="1546"/>
      <c r="G1965" s="1546">
        <v>1917396</v>
      </c>
      <c r="H1965" s="1546" t="str">
        <f t="shared" si="30"/>
        <v>DRAGAGEM DE AREIA FINA COM DRAGA DE SUCÇÃO E RECALQUE - BOMBA DE 746 KW E CORTADOR DE 110 KW - DISTÂNCIA DE RECALQUE DE 6.900 A 7.100 M</v>
      </c>
    </row>
    <row r="1966" spans="2:8" ht="30">
      <c r="B1966" s="1526">
        <v>1917397</v>
      </c>
      <c r="C1966" s="1523" t="s">
        <v>13701</v>
      </c>
      <c r="D1966" s="1526" t="s">
        <v>4013</v>
      </c>
      <c r="E1966" s="1542">
        <v>20.420000000000002</v>
      </c>
      <c r="F1966" s="1546"/>
      <c r="G1966" s="1546">
        <v>1917397</v>
      </c>
      <c r="H1966" s="1546" t="str">
        <f t="shared" si="30"/>
        <v>DRAGAGEM DE AREIA FINA COM DRAGA DE SUCÇÃO E RECALQUE - BOMBA DE 746 KW E CORTADOR DE 110 KW - DISTÂNCIA DE RECALQUE DE 7.100 A 7.300 M</v>
      </c>
    </row>
    <row r="1967" spans="2:8" ht="30">
      <c r="B1967" s="1528">
        <v>1917398</v>
      </c>
      <c r="C1967" s="1529" t="s">
        <v>13702</v>
      </c>
      <c r="D1967" s="1528" t="s">
        <v>4013</v>
      </c>
      <c r="E1967" s="1543">
        <v>21.49</v>
      </c>
      <c r="F1967" s="1546"/>
      <c r="G1967" s="1546">
        <v>1917398</v>
      </c>
      <c r="H1967" s="1546" t="str">
        <f t="shared" si="30"/>
        <v>DRAGAGEM DE AREIA FINA COM DRAGA DE SUCÇÃO E RECALQUE - BOMBA DE 746 KW E CORTADOR DE 110 KW - DISTÂNCIA DE RECALQUE DE 7.300 A 7.500 M</v>
      </c>
    </row>
    <row r="1968" spans="2:8" ht="30">
      <c r="B1968" s="1526">
        <v>1917399</v>
      </c>
      <c r="C1968" s="1523" t="s">
        <v>13703</v>
      </c>
      <c r="D1968" s="1526" t="s">
        <v>4013</v>
      </c>
      <c r="E1968" s="1542">
        <v>22.93</v>
      </c>
      <c r="F1968" s="1546"/>
      <c r="G1968" s="1546">
        <v>1917399</v>
      </c>
      <c r="H1968" s="1546" t="str">
        <f t="shared" si="30"/>
        <v>DRAGAGEM DE AREIA FINA COM DRAGA DE SUCÇÃO E RECALQUE - BOMBA DE 746 KW E CORTADOR DE 110 KW - DISTÂNCIA DE RECALQUE DE 7.500 A 7.700 M</v>
      </c>
    </row>
    <row r="1969" spans="2:8" ht="30">
      <c r="B1969" s="1528">
        <v>1917400</v>
      </c>
      <c r="C1969" s="1529" t="s">
        <v>13704</v>
      </c>
      <c r="D1969" s="1528" t="s">
        <v>4013</v>
      </c>
      <c r="E1969" s="1543">
        <v>24.3</v>
      </c>
      <c r="F1969" s="1546"/>
      <c r="G1969" s="1546">
        <v>1917400</v>
      </c>
      <c r="H1969" s="1546" t="str">
        <f t="shared" si="30"/>
        <v>DRAGAGEM DE AREIA FINA COM DRAGA DE SUCÇÃO E RECALQUE - BOMBA DE 746 KW E CORTADOR DE 110 KW - DISTÂNCIA DE RECALQUE DE 7.700 A 7.900 M</v>
      </c>
    </row>
    <row r="1970" spans="2:8" ht="30">
      <c r="B1970" s="1526">
        <v>1917401</v>
      </c>
      <c r="C1970" s="1523" t="s">
        <v>13705</v>
      </c>
      <c r="D1970" s="1526" t="s">
        <v>4013</v>
      </c>
      <c r="E1970" s="1542">
        <v>25.54</v>
      </c>
      <c r="F1970" s="1546"/>
      <c r="G1970" s="1546">
        <v>1917401</v>
      </c>
      <c r="H1970" s="1546" t="str">
        <f t="shared" si="30"/>
        <v>DRAGAGEM DE AREIA FINA COM DRAGA DE SUCÇÃO E RECALQUE - BOMBA DE 746 KW E CORTADOR DE 110 KW - DISTÂNCIA DE RECALQUE DE 7.900 A 8.100 M</v>
      </c>
    </row>
    <row r="1971" spans="2:8" ht="30">
      <c r="B1971" s="1528">
        <v>1917365</v>
      </c>
      <c r="C1971" s="1529" t="s">
        <v>13706</v>
      </c>
      <c r="D1971" s="1528" t="s">
        <v>4013</v>
      </c>
      <c r="E1971" s="1543">
        <v>3.96</v>
      </c>
      <c r="F1971" s="1546"/>
      <c r="G1971" s="1546">
        <v>1917365</v>
      </c>
      <c r="H1971" s="1546" t="str">
        <f t="shared" si="30"/>
        <v>DRAGAGEM DE AREIA FINA COM DRAGA DE SUCÇÃO E RECALQUE - BOMBA DE 746 KW E CORTADOR DE 110 KW - DISTÂNCIA DE RECALQUE DE 700 A 900 M</v>
      </c>
    </row>
    <row r="1972" spans="2:8" ht="30">
      <c r="B1972" s="1526">
        <v>1917402</v>
      </c>
      <c r="C1972" s="1523" t="s">
        <v>13707</v>
      </c>
      <c r="D1972" s="1526" t="s">
        <v>4013</v>
      </c>
      <c r="E1972" s="1542">
        <v>26.99</v>
      </c>
      <c r="F1972" s="1546"/>
      <c r="G1972" s="1546">
        <v>1917402</v>
      </c>
      <c r="H1972" s="1546" t="str">
        <f t="shared" si="30"/>
        <v>DRAGAGEM DE AREIA FINA COM DRAGA DE SUCÇÃO E RECALQUE - BOMBA DE 746 KW E CORTADOR DE 110 KW - DISTÂNCIA DE RECALQUE DE 8.100 A 8.300 M</v>
      </c>
    </row>
    <row r="1973" spans="2:8" ht="30">
      <c r="B1973" s="1528">
        <v>1917403</v>
      </c>
      <c r="C1973" s="1529" t="s">
        <v>13708</v>
      </c>
      <c r="D1973" s="1528" t="s">
        <v>4013</v>
      </c>
      <c r="E1973" s="1543">
        <v>28.61</v>
      </c>
      <c r="F1973" s="1546"/>
      <c r="G1973" s="1546">
        <v>1917403</v>
      </c>
      <c r="H1973" s="1546" t="str">
        <f t="shared" si="30"/>
        <v>DRAGAGEM DE AREIA FINA COM DRAGA DE SUCÇÃO E RECALQUE - BOMBA DE 746 KW E CORTADOR DE 110 KW - DISTÂNCIA DE RECALQUE DE 8.300 A 8.500 M</v>
      </c>
    </row>
    <row r="1974" spans="2:8" ht="30">
      <c r="B1974" s="1526">
        <v>1917404</v>
      </c>
      <c r="C1974" s="1523" t="s">
        <v>13709</v>
      </c>
      <c r="D1974" s="1526" t="s">
        <v>4013</v>
      </c>
      <c r="E1974" s="1542">
        <v>30.22</v>
      </c>
      <c r="F1974" s="1546"/>
      <c r="G1974" s="1546">
        <v>1917404</v>
      </c>
      <c r="H1974" s="1546" t="str">
        <f t="shared" si="30"/>
        <v>DRAGAGEM DE AREIA FINA COM DRAGA DE SUCÇÃO E RECALQUE - BOMBA DE 746 KW E CORTADOR DE 110 KW - DISTÂNCIA DE RECALQUE DE 8.500 A 8.700 M</v>
      </c>
    </row>
    <row r="1975" spans="2:8" ht="30">
      <c r="B1975" s="1528">
        <v>1917405</v>
      </c>
      <c r="C1975" s="1529" t="s">
        <v>13710</v>
      </c>
      <c r="D1975" s="1528" t="s">
        <v>4013</v>
      </c>
      <c r="E1975" s="1543">
        <v>31.81</v>
      </c>
      <c r="F1975" s="1546"/>
      <c r="G1975" s="1546">
        <v>1917405</v>
      </c>
      <c r="H1975" s="1546" t="str">
        <f t="shared" si="30"/>
        <v>DRAGAGEM DE AREIA FINA COM DRAGA DE SUCÇÃO E RECALQUE - BOMBA DE 746 KW E CORTADOR DE 110 KW - DISTÂNCIA DE RECALQUE DE 8.700 A 8.900 M</v>
      </c>
    </row>
    <row r="1976" spans="2:8" ht="30">
      <c r="B1976" s="1526">
        <v>1917406</v>
      </c>
      <c r="C1976" s="1523" t="s">
        <v>13711</v>
      </c>
      <c r="D1976" s="1526" t="s">
        <v>4013</v>
      </c>
      <c r="E1976" s="1542">
        <v>33.58</v>
      </c>
      <c r="F1976" s="1546"/>
      <c r="G1976" s="1546">
        <v>1917406</v>
      </c>
      <c r="H1976" s="1546" t="str">
        <f t="shared" si="30"/>
        <v>DRAGAGEM DE AREIA FINA COM DRAGA DE SUCÇÃO E RECALQUE - BOMBA DE 746 KW E CORTADOR DE 110 KW - DISTÂNCIA DE RECALQUE DE 8.900 A 9.100 M</v>
      </c>
    </row>
    <row r="1977" spans="2:8" ht="30">
      <c r="B1977" s="1528">
        <v>1917407</v>
      </c>
      <c r="C1977" s="1529" t="s">
        <v>13712</v>
      </c>
      <c r="D1977" s="1528" t="s">
        <v>4013</v>
      </c>
      <c r="E1977" s="1543">
        <v>35.58</v>
      </c>
      <c r="F1977" s="1546"/>
      <c r="G1977" s="1546">
        <v>1917407</v>
      </c>
      <c r="H1977" s="1546" t="str">
        <f t="shared" si="30"/>
        <v>DRAGAGEM DE AREIA FINA COM DRAGA DE SUCÇÃO E RECALQUE - BOMBA DE 746 KW E CORTADOR DE 110 KW - DISTÂNCIA DE RECALQUE DE 9.100 A 9.300 M</v>
      </c>
    </row>
    <row r="1978" spans="2:8" ht="30">
      <c r="B1978" s="1526">
        <v>1917408</v>
      </c>
      <c r="C1978" s="1523" t="s">
        <v>13713</v>
      </c>
      <c r="D1978" s="1526" t="s">
        <v>4013</v>
      </c>
      <c r="E1978" s="1542">
        <v>37.82</v>
      </c>
      <c r="F1978" s="1546"/>
      <c r="G1978" s="1546">
        <v>1917408</v>
      </c>
      <c r="H1978" s="1546" t="str">
        <f t="shared" si="30"/>
        <v>DRAGAGEM DE AREIA FINA COM DRAGA DE SUCÇÃO E RECALQUE - BOMBA DE 746 KW E CORTADOR DE 110 KW - DISTÂNCIA DE RECALQUE DE 9.300 A 9.500 M</v>
      </c>
    </row>
    <row r="1979" spans="2:8" ht="30">
      <c r="B1979" s="1528">
        <v>1917409</v>
      </c>
      <c r="C1979" s="1529" t="s">
        <v>23054</v>
      </c>
      <c r="D1979" s="1528" t="s">
        <v>4013</v>
      </c>
      <c r="E1979" s="1543">
        <v>39.53</v>
      </c>
      <c r="F1979" s="1546"/>
      <c r="G1979" s="1546">
        <v>1917409</v>
      </c>
      <c r="H1979" s="1546" t="str">
        <f t="shared" si="30"/>
        <v>DRAGAGEM DE AREIA FINA COM DRAGA DE SUCÇÃO E RECALQUE - BOMBA DE 746 KW E CORTADOR DE 110 KW - DISTÂNCIA DE RECALQUE DE 9.500 A 9.700 M</v>
      </c>
    </row>
    <row r="1980" spans="2:8" ht="30">
      <c r="B1980" s="1526">
        <v>1917410</v>
      </c>
      <c r="C1980" s="1523" t="s">
        <v>23055</v>
      </c>
      <c r="D1980" s="1526" t="s">
        <v>4013</v>
      </c>
      <c r="E1980" s="1542">
        <v>41.16</v>
      </c>
      <c r="F1980" s="1546"/>
      <c r="G1980" s="1546">
        <v>1917410</v>
      </c>
      <c r="H1980" s="1546" t="str">
        <f t="shared" si="30"/>
        <v>DRAGAGEM DE AREIA FINA COM DRAGA DE SUCÇÃO E RECALQUE - BOMBA DE 746 KW E CORTADOR DE 110 KW - DISTÂNCIA DE RECALQUE DE 9.700 A 9.900 M</v>
      </c>
    </row>
    <row r="1981" spans="2:8" ht="30">
      <c r="B1981" s="1528">
        <v>1917411</v>
      </c>
      <c r="C1981" s="1529" t="s">
        <v>23056</v>
      </c>
      <c r="D1981" s="1528" t="s">
        <v>4013</v>
      </c>
      <c r="E1981" s="1543">
        <v>42.97</v>
      </c>
      <c r="F1981" s="1546"/>
      <c r="G1981" s="1546">
        <v>1917411</v>
      </c>
      <c r="H1981" s="1546" t="str">
        <f t="shared" si="30"/>
        <v>DRAGAGEM DE AREIA FINA COM DRAGA DE SUCÇÃO E RECALQUE - BOMBA DE 746 KW E CORTADOR DE 110 KW - DISTÂNCIA DE RECALQUE DE 9.900 A 10.100 M</v>
      </c>
    </row>
    <row r="1982" spans="2:8" ht="30">
      <c r="B1982" s="1526">
        <v>1917366</v>
      </c>
      <c r="C1982" s="1523" t="s">
        <v>23057</v>
      </c>
      <c r="D1982" s="1526" t="s">
        <v>4013</v>
      </c>
      <c r="E1982" s="1542">
        <v>4.22</v>
      </c>
      <c r="F1982" s="1546"/>
      <c r="G1982" s="1546">
        <v>1917366</v>
      </c>
      <c r="H1982" s="1546" t="str">
        <f t="shared" si="30"/>
        <v>DRAGAGEM DE AREIA FINA COM DRAGA DE SUCÇÃO E RECALQUE - BOMBA DE 746 KW E CORTADOR DE 110 KW - DISTÂNCIA DE RECALQUE DE 900 A 1.100 M</v>
      </c>
    </row>
    <row r="1983" spans="2:8" ht="30">
      <c r="B1983" s="1528">
        <v>1917732</v>
      </c>
      <c r="C1983" s="1529" t="s">
        <v>23058</v>
      </c>
      <c r="D1983" s="1528" t="s">
        <v>4013</v>
      </c>
      <c r="E1983" s="1543">
        <v>3.37</v>
      </c>
      <c r="F1983" s="1546"/>
      <c r="G1983" s="1546">
        <v>1917732</v>
      </c>
      <c r="H1983" s="1546" t="str">
        <f t="shared" si="30"/>
        <v>DRAGAGEM DE AREIA FINA COM DRAGA DE SUCÇÃO E RECALQUE - BOMBA DE 746 KW E CORTADOR DE 110 KW - DISTÂNCIA DE RECALQUE DE ATÉ 500 M</v>
      </c>
    </row>
    <row r="1984" spans="2:8">
      <c r="B1984" s="1526">
        <v>1917043</v>
      </c>
      <c r="C1984" s="1523" t="s">
        <v>17562</v>
      </c>
      <c r="D1984" s="1526" t="s">
        <v>4013</v>
      </c>
      <c r="E1984" s="1542">
        <v>11.57</v>
      </c>
      <c r="F1984" s="1546"/>
      <c r="G1984" s="1546">
        <v>1917043</v>
      </c>
      <c r="H1984" s="1546" t="str">
        <f t="shared" si="30"/>
        <v>DRAGAGEM DE AREIA FINA COM DRAGA HOPPER - CAPACIDADE DA CISTERNA DE 1.000 M³ - DMT DE 1.500 A 1.800 M</v>
      </c>
    </row>
    <row r="1985" spans="2:8">
      <c r="B1985" s="1528">
        <v>1917044</v>
      </c>
      <c r="C1985" s="1529" t="s">
        <v>17563</v>
      </c>
      <c r="D1985" s="1528" t="s">
        <v>4013</v>
      </c>
      <c r="E1985" s="1543">
        <v>11.77</v>
      </c>
      <c r="F1985" s="1546"/>
      <c r="G1985" s="1546">
        <v>1917044</v>
      </c>
      <c r="H1985" s="1546" t="str">
        <f t="shared" si="30"/>
        <v>DRAGAGEM DE AREIA FINA COM DRAGA HOPPER - CAPACIDADE DA CISTERNA DE 1.000 M³ - DMT DE 1.800 A 2.100 M</v>
      </c>
    </row>
    <row r="1986" spans="2:8">
      <c r="B1986" s="1526">
        <v>1917045</v>
      </c>
      <c r="C1986" s="1523" t="s">
        <v>17564</v>
      </c>
      <c r="D1986" s="1526" t="s">
        <v>4013</v>
      </c>
      <c r="E1986" s="1542">
        <v>11.97</v>
      </c>
      <c r="F1986" s="1546"/>
      <c r="G1986" s="1546">
        <v>1917045</v>
      </c>
      <c r="H1986" s="1546" t="str">
        <f t="shared" si="30"/>
        <v>DRAGAGEM DE AREIA FINA COM DRAGA HOPPER - CAPACIDADE DA CISTERNA DE 1.000 M³ - DMT DE 2.100 A 2.400 M</v>
      </c>
    </row>
    <row r="1987" spans="2:8">
      <c r="B1987" s="1528">
        <v>1917046</v>
      </c>
      <c r="C1987" s="1529" t="s">
        <v>17565</v>
      </c>
      <c r="D1987" s="1528" t="s">
        <v>4013</v>
      </c>
      <c r="E1987" s="1543">
        <v>12.19</v>
      </c>
      <c r="F1987" s="1546"/>
      <c r="G1987" s="1546">
        <v>1917046</v>
      </c>
      <c r="H1987" s="1546" t="str">
        <f t="shared" ref="H1987:H2050" si="31">UPPER(C1987)</f>
        <v>DRAGAGEM DE AREIA FINA COM DRAGA HOPPER - CAPACIDADE DA CISTERNA DE 1.000 M³ - DMT DE 2.400 A 2.700 M</v>
      </c>
    </row>
    <row r="1988" spans="2:8">
      <c r="B1988" s="1526">
        <v>1917047</v>
      </c>
      <c r="C1988" s="1523" t="s">
        <v>17566</v>
      </c>
      <c r="D1988" s="1526" t="s">
        <v>4013</v>
      </c>
      <c r="E1988" s="1542">
        <v>12.42</v>
      </c>
      <c r="F1988" s="1546"/>
      <c r="G1988" s="1546">
        <v>1917047</v>
      </c>
      <c r="H1988" s="1546" t="str">
        <f t="shared" si="31"/>
        <v>DRAGAGEM DE AREIA FINA COM DRAGA HOPPER - CAPACIDADE DA CISTERNA DE 1.000 M³ - DMT DE 2.700 A 3.000 M</v>
      </c>
    </row>
    <row r="1989" spans="2:8">
      <c r="B1989" s="1528">
        <v>1917048</v>
      </c>
      <c r="C1989" s="1529" t="s">
        <v>17567</v>
      </c>
      <c r="D1989" s="1528" t="s">
        <v>4013</v>
      </c>
      <c r="E1989" s="1543">
        <v>12.54</v>
      </c>
      <c r="F1989" s="1546"/>
      <c r="G1989" s="1546">
        <v>1917048</v>
      </c>
      <c r="H1989" s="1546" t="str">
        <f t="shared" si="31"/>
        <v>DRAGAGEM DE AREIA FINA COM DRAGA HOPPER - CAPACIDADE DA CISTERNA DE 1.000 M³ - DMT DE 3.000 M</v>
      </c>
    </row>
    <row r="1990" spans="2:8">
      <c r="B1990" s="1526">
        <v>1901518</v>
      </c>
      <c r="C1990" s="1523" t="s">
        <v>17568</v>
      </c>
      <c r="D1990" s="1526" t="s">
        <v>4013</v>
      </c>
      <c r="E1990" s="1542">
        <v>9.44</v>
      </c>
      <c r="F1990" s="1546"/>
      <c r="G1990" s="1546">
        <v>1901518</v>
      </c>
      <c r="H1990" s="1546" t="str">
        <f t="shared" si="31"/>
        <v>DRAGAGEM DE AREIA FINA COM DRAGA HOPPER - CAPACIDADE DA CISTERNA DE 10.000 M³ - DMT DE 1.500 A 1.800 M</v>
      </c>
    </row>
    <row r="1991" spans="2:8">
      <c r="B1991" s="1528">
        <v>1901519</v>
      </c>
      <c r="C1991" s="1529" t="s">
        <v>17569</v>
      </c>
      <c r="D1991" s="1528" t="s">
        <v>4013</v>
      </c>
      <c r="E1991" s="1543">
        <v>9.51</v>
      </c>
      <c r="F1991" s="1546"/>
      <c r="G1991" s="1546">
        <v>1901519</v>
      </c>
      <c r="H1991" s="1546" t="str">
        <f t="shared" si="31"/>
        <v>DRAGAGEM DE AREIA FINA COM DRAGA HOPPER - CAPACIDADE DA CISTERNA DE 10.000 M³ - DMT DE 1.800 A 2.100 M</v>
      </c>
    </row>
    <row r="1992" spans="2:8">
      <c r="B1992" s="1526">
        <v>1901520</v>
      </c>
      <c r="C1992" s="1523" t="s">
        <v>17570</v>
      </c>
      <c r="D1992" s="1526" t="s">
        <v>4013</v>
      </c>
      <c r="E1992" s="1542">
        <v>9.58</v>
      </c>
      <c r="F1992" s="1546"/>
      <c r="G1992" s="1546">
        <v>1901520</v>
      </c>
      <c r="H1992" s="1546" t="str">
        <f t="shared" si="31"/>
        <v>DRAGAGEM DE AREIA FINA COM DRAGA HOPPER - CAPACIDADE DA CISTERNA DE 10.000 M³ - DMT DE 2.100 A 2.400 M</v>
      </c>
    </row>
    <row r="1993" spans="2:8">
      <c r="B1993" s="1528">
        <v>1901521</v>
      </c>
      <c r="C1993" s="1529" t="s">
        <v>17571</v>
      </c>
      <c r="D1993" s="1528" t="s">
        <v>4013</v>
      </c>
      <c r="E1993" s="1543">
        <v>9.66</v>
      </c>
      <c r="F1993" s="1546"/>
      <c r="G1993" s="1546">
        <v>1901521</v>
      </c>
      <c r="H1993" s="1546" t="str">
        <f t="shared" si="31"/>
        <v>DRAGAGEM DE AREIA FINA COM DRAGA HOPPER - CAPACIDADE DA CISTERNA DE 10.000 M³ - DMT DE 2.400 A 2.700 M</v>
      </c>
    </row>
    <row r="1994" spans="2:8">
      <c r="B1994" s="1526">
        <v>1901522</v>
      </c>
      <c r="C1994" s="1523" t="s">
        <v>17572</v>
      </c>
      <c r="D1994" s="1526" t="s">
        <v>4013</v>
      </c>
      <c r="E1994" s="1542">
        <v>9.74</v>
      </c>
      <c r="F1994" s="1546"/>
      <c r="G1994" s="1546">
        <v>1901522</v>
      </c>
      <c r="H1994" s="1546" t="str">
        <f t="shared" si="31"/>
        <v>DRAGAGEM DE AREIA FINA COM DRAGA HOPPER - CAPACIDADE DA CISTERNA DE 10.000 M³ - DMT DE 2.700 A 3.000 M</v>
      </c>
    </row>
    <row r="1995" spans="2:8">
      <c r="B1995" s="1528">
        <v>1901517</v>
      </c>
      <c r="C1995" s="1529" t="s">
        <v>17573</v>
      </c>
      <c r="D1995" s="1528" t="s">
        <v>4013</v>
      </c>
      <c r="E1995" s="1543">
        <v>9.7799999999999994</v>
      </c>
      <c r="F1995" s="1546"/>
      <c r="G1995" s="1546">
        <v>1901517</v>
      </c>
      <c r="H1995" s="1546" t="str">
        <f t="shared" si="31"/>
        <v>DRAGAGEM DE AREIA FINA COM DRAGA HOPPER - CAPACIDADE DA CISTERNA DE 10.000 M³ - DMT DE 3.000 M</v>
      </c>
    </row>
    <row r="1996" spans="2:8">
      <c r="B1996" s="1526">
        <v>1901523</v>
      </c>
      <c r="C1996" s="1523" t="s">
        <v>17574</v>
      </c>
      <c r="D1996" s="1526" t="s">
        <v>4013</v>
      </c>
      <c r="E1996" s="1542">
        <v>12.71</v>
      </c>
      <c r="F1996" s="1546"/>
      <c r="G1996" s="1546">
        <v>1901523</v>
      </c>
      <c r="H1996" s="1546" t="str">
        <f t="shared" si="31"/>
        <v>DRAGAGEM DE AREIA FINA COM DRAGA HOPPER - CAPACIDADE DA CISTERNA DE 15.000 M³ - DMT DE 1.500 A 1.800 M</v>
      </c>
    </row>
    <row r="1997" spans="2:8">
      <c r="B1997" s="1528">
        <v>1901524</v>
      </c>
      <c r="C1997" s="1529" t="s">
        <v>17575</v>
      </c>
      <c r="D1997" s="1528" t="s">
        <v>4013</v>
      </c>
      <c r="E1997" s="1543">
        <v>12.78</v>
      </c>
      <c r="F1997" s="1546"/>
      <c r="G1997" s="1546">
        <v>1901524</v>
      </c>
      <c r="H1997" s="1546" t="str">
        <f t="shared" si="31"/>
        <v>DRAGAGEM DE AREIA FINA COM DRAGA HOPPER - CAPACIDADE DA CISTERNA DE 15.000 M³ - DMT DE 1.800 A 2.100 M</v>
      </c>
    </row>
    <row r="1998" spans="2:8">
      <c r="B1998" s="1526">
        <v>1901525</v>
      </c>
      <c r="C1998" s="1523" t="s">
        <v>17576</v>
      </c>
      <c r="D1998" s="1526" t="s">
        <v>4013</v>
      </c>
      <c r="E1998" s="1542">
        <v>12.85</v>
      </c>
      <c r="F1998" s="1546"/>
      <c r="G1998" s="1546">
        <v>1901525</v>
      </c>
      <c r="H1998" s="1546" t="str">
        <f t="shared" si="31"/>
        <v>DRAGAGEM DE AREIA FINA COM DRAGA HOPPER - CAPACIDADE DA CISTERNA DE 15.000 M³ - DMT DE 2.100 A 2.400 M</v>
      </c>
    </row>
    <row r="1999" spans="2:8">
      <c r="B1999" s="1528">
        <v>1901526</v>
      </c>
      <c r="C1999" s="1529" t="s">
        <v>17577</v>
      </c>
      <c r="D1999" s="1528" t="s">
        <v>4013</v>
      </c>
      <c r="E1999" s="1543">
        <v>12.92</v>
      </c>
      <c r="F1999" s="1546"/>
      <c r="G1999" s="1546">
        <v>1901526</v>
      </c>
      <c r="H1999" s="1546" t="str">
        <f t="shared" si="31"/>
        <v>DRAGAGEM DE AREIA FINA COM DRAGA HOPPER - CAPACIDADE DA CISTERNA DE 15.000 M³ - DMT DE 2.400 A 2.700 M</v>
      </c>
    </row>
    <row r="2000" spans="2:8">
      <c r="B2000" s="1526">
        <v>1901527</v>
      </c>
      <c r="C2000" s="1523" t="s">
        <v>17578</v>
      </c>
      <c r="D2000" s="1526" t="s">
        <v>4013</v>
      </c>
      <c r="E2000" s="1542">
        <v>13</v>
      </c>
      <c r="F2000" s="1546"/>
      <c r="G2000" s="1546">
        <v>1901527</v>
      </c>
      <c r="H2000" s="1546" t="str">
        <f t="shared" si="31"/>
        <v>DRAGAGEM DE AREIA FINA COM DRAGA HOPPER - CAPACIDADE DA CISTERNA DE 15.000 M³ - DMT DE 2.700 A 3.000 M</v>
      </c>
    </row>
    <row r="2001" spans="2:8">
      <c r="B2001" s="1528">
        <v>1901528</v>
      </c>
      <c r="C2001" s="1529" t="s">
        <v>17579</v>
      </c>
      <c r="D2001" s="1528" t="s">
        <v>4013</v>
      </c>
      <c r="E2001" s="1543">
        <v>13.05</v>
      </c>
      <c r="F2001" s="1546"/>
      <c r="G2001" s="1546">
        <v>1901528</v>
      </c>
      <c r="H2001" s="1546" t="str">
        <f t="shared" si="31"/>
        <v>DRAGAGEM DE AREIA FINA COM DRAGA HOPPER - CAPACIDADE DA CISTERNA DE 15.000 M³ - DMT DE 3.000 M</v>
      </c>
    </row>
    <row r="2002" spans="2:8">
      <c r="B2002" s="1526">
        <v>1917079</v>
      </c>
      <c r="C2002" s="1523" t="s">
        <v>17580</v>
      </c>
      <c r="D2002" s="1526" t="s">
        <v>4013</v>
      </c>
      <c r="E2002" s="1542">
        <v>14.14</v>
      </c>
      <c r="F2002" s="1546"/>
      <c r="G2002" s="1546">
        <v>1917079</v>
      </c>
      <c r="H2002" s="1546" t="str">
        <f t="shared" si="31"/>
        <v>DRAGAGEM DE AREIA FINA COM DRAGA HOPPER - CAPACIDADE DA CISTERNA DE 2.000 M³ - DMT DE 1.500 A 1.800 M</v>
      </c>
    </row>
    <row r="2003" spans="2:8">
      <c r="B2003" s="1528">
        <v>1917080</v>
      </c>
      <c r="C2003" s="1529" t="s">
        <v>17581</v>
      </c>
      <c r="D2003" s="1528" t="s">
        <v>4013</v>
      </c>
      <c r="E2003" s="1543">
        <v>14.31</v>
      </c>
      <c r="F2003" s="1546"/>
      <c r="G2003" s="1546">
        <v>1917080</v>
      </c>
      <c r="H2003" s="1546" t="str">
        <f t="shared" si="31"/>
        <v>DRAGAGEM DE AREIA FINA COM DRAGA HOPPER - CAPACIDADE DA CISTERNA DE 2.000 M³ - DMT DE 1.800 A 2.100 M</v>
      </c>
    </row>
    <row r="2004" spans="2:8">
      <c r="B2004" s="1526">
        <v>1917081</v>
      </c>
      <c r="C2004" s="1523" t="s">
        <v>17582</v>
      </c>
      <c r="D2004" s="1526" t="s">
        <v>4013</v>
      </c>
      <c r="E2004" s="1542">
        <v>14.49</v>
      </c>
      <c r="F2004" s="1546"/>
      <c r="G2004" s="1546">
        <v>1917081</v>
      </c>
      <c r="H2004" s="1546" t="str">
        <f t="shared" si="31"/>
        <v>DRAGAGEM DE AREIA FINA COM DRAGA HOPPER - CAPACIDADE DA CISTERNA DE 2.000 M³ - DMT DE 2.100 A 2.400 M</v>
      </c>
    </row>
    <row r="2005" spans="2:8">
      <c r="B2005" s="1528">
        <v>1917082</v>
      </c>
      <c r="C2005" s="1529" t="s">
        <v>17583</v>
      </c>
      <c r="D2005" s="1528" t="s">
        <v>4013</v>
      </c>
      <c r="E2005" s="1543">
        <v>14.68</v>
      </c>
      <c r="F2005" s="1546"/>
      <c r="G2005" s="1546">
        <v>1917082</v>
      </c>
      <c r="H2005" s="1546" t="str">
        <f t="shared" si="31"/>
        <v>DRAGAGEM DE AREIA FINA COM DRAGA HOPPER - CAPACIDADE DA CISTERNA DE 2.000 M³ - DMT DE 2.400 A 2.700 M</v>
      </c>
    </row>
    <row r="2006" spans="2:8">
      <c r="B2006" s="1526">
        <v>1917083</v>
      </c>
      <c r="C2006" s="1523" t="s">
        <v>17584</v>
      </c>
      <c r="D2006" s="1526" t="s">
        <v>4013</v>
      </c>
      <c r="E2006" s="1542">
        <v>14.88</v>
      </c>
      <c r="F2006" s="1546"/>
      <c r="G2006" s="1546">
        <v>1917083</v>
      </c>
      <c r="H2006" s="1546" t="str">
        <f t="shared" si="31"/>
        <v>DRAGAGEM DE AREIA FINA COM DRAGA HOPPER - CAPACIDADE DA CISTERNA DE 2.000 M³ - DMT DE 2.700 A 3.000 M</v>
      </c>
    </row>
    <row r="2007" spans="2:8">
      <c r="B2007" s="1528">
        <v>1917084</v>
      </c>
      <c r="C2007" s="1529" t="s">
        <v>17585</v>
      </c>
      <c r="D2007" s="1528" t="s">
        <v>4013</v>
      </c>
      <c r="E2007" s="1543">
        <v>14.98</v>
      </c>
      <c r="F2007" s="1546"/>
      <c r="G2007" s="1546">
        <v>1917084</v>
      </c>
      <c r="H2007" s="1546" t="str">
        <f t="shared" si="31"/>
        <v>DRAGAGEM DE AREIA FINA COM DRAGA HOPPER - CAPACIDADE DA CISTERNA DE 2.000 M³ - DMT DE 3.000 M</v>
      </c>
    </row>
    <row r="2008" spans="2:8">
      <c r="B2008" s="1526">
        <v>1901529</v>
      </c>
      <c r="C2008" s="1523" t="s">
        <v>17586</v>
      </c>
      <c r="D2008" s="1526" t="s">
        <v>4013</v>
      </c>
      <c r="E2008" s="1542">
        <v>16.04</v>
      </c>
      <c r="F2008" s="1546"/>
      <c r="G2008" s="1546">
        <v>1901529</v>
      </c>
      <c r="H2008" s="1546" t="str">
        <f t="shared" si="31"/>
        <v>DRAGAGEM DE AREIA FINA COM DRAGA HOPPER - CAPACIDADE DA CISTERNA DE 20.000 M³ - DMT DE 1.500 A 1.800 M</v>
      </c>
    </row>
    <row r="2009" spans="2:8">
      <c r="B2009" s="1528">
        <v>1901530</v>
      </c>
      <c r="C2009" s="1529" t="s">
        <v>17587</v>
      </c>
      <c r="D2009" s="1528" t="s">
        <v>4013</v>
      </c>
      <c r="E2009" s="1543">
        <v>16.11</v>
      </c>
      <c r="F2009" s="1546"/>
      <c r="G2009" s="1546">
        <v>1901530</v>
      </c>
      <c r="H2009" s="1546" t="str">
        <f t="shared" si="31"/>
        <v>DRAGAGEM DE AREIA FINA COM DRAGA HOPPER - CAPACIDADE DA CISTERNA DE 20.000 M³ - DMT DE 1.800 A 2.100 M</v>
      </c>
    </row>
    <row r="2010" spans="2:8">
      <c r="B2010" s="1526">
        <v>1901531</v>
      </c>
      <c r="C2010" s="1523" t="s">
        <v>17588</v>
      </c>
      <c r="D2010" s="1526" t="s">
        <v>4013</v>
      </c>
      <c r="E2010" s="1542">
        <v>16.18</v>
      </c>
      <c r="F2010" s="1546"/>
      <c r="G2010" s="1546">
        <v>1901531</v>
      </c>
      <c r="H2010" s="1546" t="str">
        <f t="shared" si="31"/>
        <v>DRAGAGEM DE AREIA FINA COM DRAGA HOPPER - CAPACIDADE DA CISTERNA DE 20.000 M³ - DMT DE 2.100 A 2.400 M</v>
      </c>
    </row>
    <row r="2011" spans="2:8">
      <c r="B2011" s="1528">
        <v>1901532</v>
      </c>
      <c r="C2011" s="1529" t="s">
        <v>17589</v>
      </c>
      <c r="D2011" s="1528" t="s">
        <v>4013</v>
      </c>
      <c r="E2011" s="1543">
        <v>16.25</v>
      </c>
      <c r="F2011" s="1546"/>
      <c r="G2011" s="1546">
        <v>1901532</v>
      </c>
      <c r="H2011" s="1546" t="str">
        <f t="shared" si="31"/>
        <v>DRAGAGEM DE AREIA FINA COM DRAGA HOPPER - CAPACIDADE DA CISTERNA DE 20.000 M³ - DMT DE 2.400 A 2.700 M</v>
      </c>
    </row>
    <row r="2012" spans="2:8">
      <c r="B2012" s="1526">
        <v>1901533</v>
      </c>
      <c r="C2012" s="1523" t="s">
        <v>17590</v>
      </c>
      <c r="D2012" s="1526" t="s">
        <v>4013</v>
      </c>
      <c r="E2012" s="1542">
        <v>16.329999999999998</v>
      </c>
      <c r="F2012" s="1546"/>
      <c r="G2012" s="1546">
        <v>1901533</v>
      </c>
      <c r="H2012" s="1546" t="str">
        <f t="shared" si="31"/>
        <v>DRAGAGEM DE AREIA FINA COM DRAGA HOPPER - CAPACIDADE DA CISTERNA DE 20.000 M³ - DMT DE 2.700 A 3.000 M</v>
      </c>
    </row>
    <row r="2013" spans="2:8">
      <c r="B2013" s="1528">
        <v>1901534</v>
      </c>
      <c r="C2013" s="1529" t="s">
        <v>17591</v>
      </c>
      <c r="D2013" s="1528" t="s">
        <v>4013</v>
      </c>
      <c r="E2013" s="1543">
        <v>16.37</v>
      </c>
      <c r="F2013" s="1546"/>
      <c r="G2013" s="1546">
        <v>1901534</v>
      </c>
      <c r="H2013" s="1546" t="str">
        <f t="shared" si="31"/>
        <v>DRAGAGEM DE AREIA FINA COM DRAGA HOPPER - CAPACIDADE DA CISTERNA DE 20.000 M³ - DMT DE 3.000 M</v>
      </c>
    </row>
    <row r="2014" spans="2:8">
      <c r="B2014" s="1526">
        <v>1917115</v>
      </c>
      <c r="C2014" s="1523" t="s">
        <v>17592</v>
      </c>
      <c r="D2014" s="1526" t="s">
        <v>4013</v>
      </c>
      <c r="E2014" s="1542">
        <v>13.28</v>
      </c>
      <c r="F2014" s="1546"/>
      <c r="G2014" s="1546">
        <v>1917115</v>
      </c>
      <c r="H2014" s="1546" t="str">
        <f t="shared" si="31"/>
        <v>DRAGAGEM DE AREIA FINA COM DRAGA HOPPER - CAPACIDADE DA CISTERNA DE 3.000 M³ - DMT DE 1.500 A 1.800 M</v>
      </c>
    </row>
    <row r="2015" spans="2:8">
      <c r="B2015" s="1528">
        <v>1917116</v>
      </c>
      <c r="C2015" s="1529" t="s">
        <v>17593</v>
      </c>
      <c r="D2015" s="1528" t="s">
        <v>4013</v>
      </c>
      <c r="E2015" s="1543">
        <v>13.42</v>
      </c>
      <c r="F2015" s="1546"/>
      <c r="G2015" s="1546">
        <v>1917116</v>
      </c>
      <c r="H2015" s="1546" t="str">
        <f t="shared" si="31"/>
        <v>DRAGAGEM DE AREIA FINA COM DRAGA HOPPER - CAPACIDADE DA CISTERNA DE 3.000 M³ - DMT DE 1.800 A 2.100 M</v>
      </c>
    </row>
    <row r="2016" spans="2:8">
      <c r="B2016" s="1526">
        <v>1917117</v>
      </c>
      <c r="C2016" s="1523" t="s">
        <v>17594</v>
      </c>
      <c r="D2016" s="1526" t="s">
        <v>4013</v>
      </c>
      <c r="E2016" s="1542">
        <v>13.56</v>
      </c>
      <c r="F2016" s="1546"/>
      <c r="G2016" s="1546">
        <v>1917117</v>
      </c>
      <c r="H2016" s="1546" t="str">
        <f t="shared" si="31"/>
        <v>DRAGAGEM DE AREIA FINA COM DRAGA HOPPER - CAPACIDADE DA CISTERNA DE 3.000 M³ - DMT DE 2.100 A 2.400 M</v>
      </c>
    </row>
    <row r="2017" spans="2:8">
      <c r="B2017" s="1528">
        <v>1917118</v>
      </c>
      <c r="C2017" s="1529" t="s">
        <v>17595</v>
      </c>
      <c r="D2017" s="1528" t="s">
        <v>4013</v>
      </c>
      <c r="E2017" s="1543">
        <v>13.72</v>
      </c>
      <c r="F2017" s="1546"/>
      <c r="G2017" s="1546">
        <v>1917118</v>
      </c>
      <c r="H2017" s="1546" t="str">
        <f t="shared" si="31"/>
        <v>DRAGAGEM DE AREIA FINA COM DRAGA HOPPER - CAPACIDADE DA CISTERNA DE 3.000 M³ - DMT DE 2.400 A 2.700 M</v>
      </c>
    </row>
    <row r="2018" spans="2:8">
      <c r="B2018" s="1526">
        <v>1917119</v>
      </c>
      <c r="C2018" s="1523" t="s">
        <v>17596</v>
      </c>
      <c r="D2018" s="1526" t="s">
        <v>4013</v>
      </c>
      <c r="E2018" s="1542">
        <v>13.88</v>
      </c>
      <c r="F2018" s="1546"/>
      <c r="G2018" s="1546">
        <v>1917119</v>
      </c>
      <c r="H2018" s="1546" t="str">
        <f t="shared" si="31"/>
        <v>DRAGAGEM DE AREIA FINA COM DRAGA HOPPER - CAPACIDADE DA CISTERNA DE 3.000 M³ - DMT DE 2.700 A 3.000 M</v>
      </c>
    </row>
    <row r="2019" spans="2:8">
      <c r="B2019" s="1528">
        <v>1917120</v>
      </c>
      <c r="C2019" s="1529" t="s">
        <v>17597</v>
      </c>
      <c r="D2019" s="1528" t="s">
        <v>4013</v>
      </c>
      <c r="E2019" s="1543">
        <v>13.96</v>
      </c>
      <c r="F2019" s="1546"/>
      <c r="G2019" s="1546">
        <v>1917120</v>
      </c>
      <c r="H2019" s="1546" t="str">
        <f t="shared" si="31"/>
        <v>DRAGAGEM DE AREIA FINA COM DRAGA HOPPER - CAPACIDADE DA CISTERNA DE 3.000 M³ - DMT DE 3.000 M</v>
      </c>
    </row>
    <row r="2020" spans="2:8">
      <c r="B2020" s="1526">
        <v>1917151</v>
      </c>
      <c r="C2020" s="1523" t="s">
        <v>17598</v>
      </c>
      <c r="D2020" s="1526" t="s">
        <v>4013</v>
      </c>
      <c r="E2020" s="1542">
        <v>11.6</v>
      </c>
      <c r="F2020" s="1546"/>
      <c r="G2020" s="1546">
        <v>1917151</v>
      </c>
      <c r="H2020" s="1546" t="str">
        <f t="shared" si="31"/>
        <v>DRAGAGEM DE AREIA FINA COM DRAGA HOPPER - CAPACIDADE DA CISTERNA DE 4.000 M³ - DMT DE 1.500 A 1.800 M</v>
      </c>
    </row>
    <row r="2021" spans="2:8">
      <c r="B2021" s="1528">
        <v>1917152</v>
      </c>
      <c r="C2021" s="1529" t="s">
        <v>17599</v>
      </c>
      <c r="D2021" s="1528" t="s">
        <v>4013</v>
      </c>
      <c r="E2021" s="1543">
        <v>11.72</v>
      </c>
      <c r="F2021" s="1546"/>
      <c r="G2021" s="1546">
        <v>1917152</v>
      </c>
      <c r="H2021" s="1546" t="str">
        <f t="shared" si="31"/>
        <v>DRAGAGEM DE AREIA FINA COM DRAGA HOPPER - CAPACIDADE DA CISTERNA DE 4.000 M³ - DMT DE 1.800 A 2.100 M</v>
      </c>
    </row>
    <row r="2022" spans="2:8">
      <c r="B2022" s="1526">
        <v>1917153</v>
      </c>
      <c r="C2022" s="1523" t="s">
        <v>17600</v>
      </c>
      <c r="D2022" s="1526" t="s">
        <v>4013</v>
      </c>
      <c r="E2022" s="1542">
        <v>11.84</v>
      </c>
      <c r="F2022" s="1546"/>
      <c r="G2022" s="1546">
        <v>1917153</v>
      </c>
      <c r="H2022" s="1546" t="str">
        <f t="shared" si="31"/>
        <v>DRAGAGEM DE AREIA FINA COM DRAGA HOPPER - CAPACIDADE DA CISTERNA DE 4.000 M³ - DMT DE 2.100 A 2.400 M</v>
      </c>
    </row>
    <row r="2023" spans="2:8">
      <c r="B2023" s="1528">
        <v>1917154</v>
      </c>
      <c r="C2023" s="1529" t="s">
        <v>17601</v>
      </c>
      <c r="D2023" s="1528" t="s">
        <v>4013</v>
      </c>
      <c r="E2023" s="1543">
        <v>11.96</v>
      </c>
      <c r="F2023" s="1546"/>
      <c r="G2023" s="1546">
        <v>1917154</v>
      </c>
      <c r="H2023" s="1546" t="str">
        <f t="shared" si="31"/>
        <v>DRAGAGEM DE AREIA FINA COM DRAGA HOPPER - CAPACIDADE DA CISTERNA DE 4.000 M³ - DMT DE 2.400 A 2.700 M</v>
      </c>
    </row>
    <row r="2024" spans="2:8">
      <c r="B2024" s="1526">
        <v>1917155</v>
      </c>
      <c r="C2024" s="1523" t="s">
        <v>17602</v>
      </c>
      <c r="D2024" s="1526" t="s">
        <v>4013</v>
      </c>
      <c r="E2024" s="1542">
        <v>12.1</v>
      </c>
      <c r="F2024" s="1546"/>
      <c r="G2024" s="1546">
        <v>1917155</v>
      </c>
      <c r="H2024" s="1546" t="str">
        <f t="shared" si="31"/>
        <v>DRAGAGEM DE AREIA FINA COM DRAGA HOPPER - CAPACIDADE DA CISTERNA DE 4.000 M³ - DMT DE 2.700 A 3.000 M</v>
      </c>
    </row>
    <row r="2025" spans="2:8">
      <c r="B2025" s="1528">
        <v>1917156</v>
      </c>
      <c r="C2025" s="1529" t="s">
        <v>17603</v>
      </c>
      <c r="D2025" s="1528" t="s">
        <v>4013</v>
      </c>
      <c r="E2025" s="1543">
        <v>12.17</v>
      </c>
      <c r="F2025" s="1546"/>
      <c r="G2025" s="1546">
        <v>1917156</v>
      </c>
      <c r="H2025" s="1546" t="str">
        <f t="shared" si="31"/>
        <v>DRAGAGEM DE AREIA FINA COM DRAGA HOPPER - CAPACIDADE DA CISTERNA DE 4.000 M³ - DMT DE 3.000 M</v>
      </c>
    </row>
    <row r="2026" spans="2:8">
      <c r="B2026" s="1526">
        <v>1917187</v>
      </c>
      <c r="C2026" s="1523" t="s">
        <v>17604</v>
      </c>
      <c r="D2026" s="1526" t="s">
        <v>4013</v>
      </c>
      <c r="E2026" s="1542">
        <v>10.92</v>
      </c>
      <c r="F2026" s="1546"/>
      <c r="G2026" s="1546">
        <v>1917187</v>
      </c>
      <c r="H2026" s="1546" t="str">
        <f t="shared" si="31"/>
        <v>DRAGAGEM DE AREIA FINA COM DRAGA HOPPER - CAPACIDADE DA CISTERNA DE 5.000 M³ - DMT DE 1.500 A 1.800 M</v>
      </c>
    </row>
    <row r="2027" spans="2:8">
      <c r="B2027" s="1528">
        <v>1917188</v>
      </c>
      <c r="C2027" s="1529" t="s">
        <v>17605</v>
      </c>
      <c r="D2027" s="1528" t="s">
        <v>4013</v>
      </c>
      <c r="E2027" s="1543">
        <v>11.03</v>
      </c>
      <c r="F2027" s="1546"/>
      <c r="G2027" s="1546">
        <v>1917188</v>
      </c>
      <c r="H2027" s="1546" t="str">
        <f t="shared" si="31"/>
        <v>DRAGAGEM DE AREIA FINA COM DRAGA HOPPER - CAPACIDADE DA CISTERNA DE 5.000 M³ - DMT DE 1.800 A 2.100 M</v>
      </c>
    </row>
    <row r="2028" spans="2:8">
      <c r="B2028" s="1526">
        <v>1917189</v>
      </c>
      <c r="C2028" s="1523" t="s">
        <v>17606</v>
      </c>
      <c r="D2028" s="1526" t="s">
        <v>4013</v>
      </c>
      <c r="E2028" s="1542">
        <v>11.13</v>
      </c>
      <c r="F2028" s="1546"/>
      <c r="G2028" s="1546">
        <v>1917189</v>
      </c>
      <c r="H2028" s="1546" t="str">
        <f t="shared" si="31"/>
        <v>DRAGAGEM DE AREIA FINA COM DRAGA HOPPER - CAPACIDADE DA CISTERNA DE 5.000 M³ - DMT DE 2.100 A 2.400 M</v>
      </c>
    </row>
    <row r="2029" spans="2:8">
      <c r="B2029" s="1528">
        <v>1917190</v>
      </c>
      <c r="C2029" s="1529" t="s">
        <v>17607</v>
      </c>
      <c r="D2029" s="1528" t="s">
        <v>4013</v>
      </c>
      <c r="E2029" s="1543">
        <v>11.25</v>
      </c>
      <c r="F2029" s="1546"/>
      <c r="G2029" s="1546">
        <v>1917190</v>
      </c>
      <c r="H2029" s="1546" t="str">
        <f t="shared" si="31"/>
        <v>DRAGAGEM DE AREIA FINA COM DRAGA HOPPER - CAPACIDADE DA CISTERNA DE 5.000 M³ - DMT DE 2.400 A 2.700 M</v>
      </c>
    </row>
    <row r="2030" spans="2:8">
      <c r="B2030" s="1526">
        <v>1917191</v>
      </c>
      <c r="C2030" s="1523" t="s">
        <v>17608</v>
      </c>
      <c r="D2030" s="1526" t="s">
        <v>4013</v>
      </c>
      <c r="E2030" s="1542">
        <v>11.37</v>
      </c>
      <c r="F2030" s="1546"/>
      <c r="G2030" s="1546">
        <v>1917191</v>
      </c>
      <c r="H2030" s="1546" t="str">
        <f t="shared" si="31"/>
        <v>DRAGAGEM DE AREIA FINA COM DRAGA HOPPER - CAPACIDADE DA CISTERNA DE 5.000 M³ - DMT DE 2.700 A 3.000 M</v>
      </c>
    </row>
    <row r="2031" spans="2:8">
      <c r="B2031" s="1528">
        <v>1917192</v>
      </c>
      <c r="C2031" s="1529" t="s">
        <v>17609</v>
      </c>
      <c r="D2031" s="1528" t="s">
        <v>4013</v>
      </c>
      <c r="E2031" s="1543">
        <v>11.43</v>
      </c>
      <c r="F2031" s="1546"/>
      <c r="G2031" s="1546">
        <v>1917192</v>
      </c>
      <c r="H2031" s="1546" t="str">
        <f t="shared" si="31"/>
        <v>DRAGAGEM DE AREIA FINA COM DRAGA HOPPER - CAPACIDADE DA CISTERNA DE 5.000 M³ - DMT DE 3.000 M</v>
      </c>
    </row>
    <row r="2032" spans="2:8">
      <c r="B2032" s="1526">
        <v>1917007</v>
      </c>
      <c r="C2032" s="1523" t="s">
        <v>17610</v>
      </c>
      <c r="D2032" s="1526" t="s">
        <v>4013</v>
      </c>
      <c r="E2032" s="1542">
        <v>14.8</v>
      </c>
      <c r="F2032" s="1546"/>
      <c r="G2032" s="1546">
        <v>1917007</v>
      </c>
      <c r="H2032" s="1546" t="str">
        <f t="shared" si="31"/>
        <v>DRAGAGEM DE AREIA FINA COM DRAGA HOPPER - CAPACIDADE DA CISTERNA DE 750 M³ - DMT DE 1.500 A 1.800 M</v>
      </c>
    </row>
    <row r="2033" spans="2:8">
      <c r="B2033" s="1528">
        <v>1917008</v>
      </c>
      <c r="C2033" s="1529" t="s">
        <v>17611</v>
      </c>
      <c r="D2033" s="1528" t="s">
        <v>4013</v>
      </c>
      <c r="E2033" s="1543">
        <v>15.07</v>
      </c>
      <c r="F2033" s="1546"/>
      <c r="G2033" s="1546">
        <v>1917008</v>
      </c>
      <c r="H2033" s="1546" t="str">
        <f t="shared" si="31"/>
        <v>DRAGAGEM DE AREIA FINA COM DRAGA HOPPER - CAPACIDADE DA CISTERNA DE 750 M³ - DMT DE 1.800 A 2.100 M</v>
      </c>
    </row>
    <row r="2034" spans="2:8">
      <c r="B2034" s="1526">
        <v>1917009</v>
      </c>
      <c r="C2034" s="1523" t="s">
        <v>17612</v>
      </c>
      <c r="D2034" s="1526" t="s">
        <v>4013</v>
      </c>
      <c r="E2034" s="1542">
        <v>15.34</v>
      </c>
      <c r="F2034" s="1546"/>
      <c r="G2034" s="1546">
        <v>1917009</v>
      </c>
      <c r="H2034" s="1546" t="str">
        <f t="shared" si="31"/>
        <v>DRAGAGEM DE AREIA FINA COM DRAGA HOPPER - CAPACIDADE DA CISTERNA DE 750 M³ - DMT DE 2.100 A 2.400 M</v>
      </c>
    </row>
    <row r="2035" spans="2:8">
      <c r="B2035" s="1528">
        <v>1917010</v>
      </c>
      <c r="C2035" s="1529" t="s">
        <v>17613</v>
      </c>
      <c r="D2035" s="1528" t="s">
        <v>4013</v>
      </c>
      <c r="E2035" s="1543">
        <v>15.64</v>
      </c>
      <c r="F2035" s="1546"/>
      <c r="G2035" s="1546">
        <v>1917010</v>
      </c>
      <c r="H2035" s="1546" t="str">
        <f t="shared" si="31"/>
        <v>DRAGAGEM DE AREIA FINA COM DRAGA HOPPER - CAPACIDADE DA CISTERNA DE 750 M³ - DMT DE 2.400 A 2.700 M</v>
      </c>
    </row>
    <row r="2036" spans="2:8">
      <c r="B2036" s="1526">
        <v>1917011</v>
      </c>
      <c r="C2036" s="1523" t="s">
        <v>17614</v>
      </c>
      <c r="D2036" s="1526" t="s">
        <v>4013</v>
      </c>
      <c r="E2036" s="1542">
        <v>15.94</v>
      </c>
      <c r="F2036" s="1546"/>
      <c r="G2036" s="1546">
        <v>1917011</v>
      </c>
      <c r="H2036" s="1546" t="str">
        <f t="shared" si="31"/>
        <v>DRAGAGEM DE AREIA FINA COM DRAGA HOPPER - CAPACIDADE DA CISTERNA DE 750 M³ - DMT DE 2.700 A 3.000 M</v>
      </c>
    </row>
    <row r="2037" spans="2:8">
      <c r="B2037" s="1528">
        <v>1917012</v>
      </c>
      <c r="C2037" s="1529" t="s">
        <v>17615</v>
      </c>
      <c r="D2037" s="1528" t="s">
        <v>4013</v>
      </c>
      <c r="E2037" s="1543">
        <v>16.11</v>
      </c>
      <c r="F2037" s="1546"/>
      <c r="G2037" s="1546">
        <v>1917012</v>
      </c>
      <c r="H2037" s="1546" t="str">
        <f t="shared" si="31"/>
        <v>DRAGAGEM DE AREIA FINA COM DRAGA HOPPER - CAPACIDADE DA CISTERNA DE 750 M³ - DMT DE 3.000 M</v>
      </c>
    </row>
    <row r="2038" spans="2:8" ht="30">
      <c r="B2038" s="1526">
        <v>1917578</v>
      </c>
      <c r="C2038" s="1523" t="s">
        <v>23059</v>
      </c>
      <c r="D2038" s="1526" t="s">
        <v>4013</v>
      </c>
      <c r="E2038" s="1542">
        <v>6.42</v>
      </c>
      <c r="F2038" s="1546"/>
      <c r="G2038" s="1546">
        <v>1917578</v>
      </c>
      <c r="H2038" s="1546" t="str">
        <f t="shared" si="31"/>
        <v>DRAGAGEM DE AREIA GROSSA COM DRAGA DE SUCÇÃO E RECALQUE - BOMBA DE 1.350 KW E CORTADOR DE 170 KW - DISTÂNCIA DE RECALQUE DE 1.100 A 1.300 M</v>
      </c>
    </row>
    <row r="2039" spans="2:8" ht="30">
      <c r="B2039" s="1528">
        <v>1917579</v>
      </c>
      <c r="C2039" s="1529" t="s">
        <v>23060</v>
      </c>
      <c r="D2039" s="1528" t="s">
        <v>4013</v>
      </c>
      <c r="E2039" s="1543">
        <v>6.89</v>
      </c>
      <c r="F2039" s="1546"/>
      <c r="G2039" s="1546">
        <v>1917579</v>
      </c>
      <c r="H2039" s="1546" t="str">
        <f t="shared" si="31"/>
        <v>DRAGAGEM DE AREIA GROSSA COM DRAGA DE SUCÇÃO E RECALQUE - BOMBA DE 1.350 KW E CORTADOR DE 170 KW - DISTÂNCIA DE RECALQUE DE 1.300 A 1.500 M</v>
      </c>
    </row>
    <row r="2040" spans="2:8" ht="30">
      <c r="B2040" s="1526">
        <v>1917580</v>
      </c>
      <c r="C2040" s="1523" t="s">
        <v>23061</v>
      </c>
      <c r="D2040" s="1526" t="s">
        <v>4013</v>
      </c>
      <c r="E2040" s="1542">
        <v>7.29</v>
      </c>
      <c r="F2040" s="1546"/>
      <c r="G2040" s="1546">
        <v>1917580</v>
      </c>
      <c r="H2040" s="1546" t="str">
        <f t="shared" si="31"/>
        <v>DRAGAGEM DE AREIA GROSSA COM DRAGA DE SUCÇÃO E RECALQUE - BOMBA DE 1.350 KW E CORTADOR DE 170 KW - DISTÂNCIA DE RECALQUE DE 1.500 A 1.700 M</v>
      </c>
    </row>
    <row r="2041" spans="2:8" ht="30">
      <c r="B2041" s="1528">
        <v>1917581</v>
      </c>
      <c r="C2041" s="1529" t="s">
        <v>23062</v>
      </c>
      <c r="D2041" s="1528" t="s">
        <v>4013</v>
      </c>
      <c r="E2041" s="1543">
        <v>7.74</v>
      </c>
      <c r="F2041" s="1546"/>
      <c r="G2041" s="1546">
        <v>1917581</v>
      </c>
      <c r="H2041" s="1546" t="str">
        <f t="shared" si="31"/>
        <v>DRAGAGEM DE AREIA GROSSA COM DRAGA DE SUCÇÃO E RECALQUE - BOMBA DE 1.350 KW E CORTADOR DE 170 KW - DISTÂNCIA DE RECALQUE DE 1.700 A 1.900 M</v>
      </c>
    </row>
    <row r="2042" spans="2:8" ht="30">
      <c r="B2042" s="1526">
        <v>1917582</v>
      </c>
      <c r="C2042" s="1523" t="s">
        <v>23063</v>
      </c>
      <c r="D2042" s="1526" t="s">
        <v>4013</v>
      </c>
      <c r="E2042" s="1542">
        <v>8.33</v>
      </c>
      <c r="F2042" s="1546"/>
      <c r="G2042" s="1546">
        <v>1917582</v>
      </c>
      <c r="H2042" s="1546" t="str">
        <f t="shared" si="31"/>
        <v>DRAGAGEM DE AREIA GROSSA COM DRAGA DE SUCÇÃO E RECALQUE - BOMBA DE 1.350 KW E CORTADOR DE 170 KW - DISTÂNCIA DE RECALQUE DE 1.900 A 2.100 M</v>
      </c>
    </row>
    <row r="2043" spans="2:8" ht="30">
      <c r="B2043" s="1528">
        <v>1917583</v>
      </c>
      <c r="C2043" s="1529" t="s">
        <v>13714</v>
      </c>
      <c r="D2043" s="1528" t="s">
        <v>4013</v>
      </c>
      <c r="E2043" s="1543">
        <v>8.83</v>
      </c>
      <c r="F2043" s="1546"/>
      <c r="G2043" s="1546">
        <v>1917583</v>
      </c>
      <c r="H2043" s="1546" t="str">
        <f t="shared" si="31"/>
        <v>DRAGAGEM DE AREIA GROSSA COM DRAGA DE SUCÇÃO E RECALQUE - BOMBA DE 1.350 KW E CORTADOR DE 170 KW - DISTÂNCIA DE RECALQUE DE 2.100 A 2.300 M</v>
      </c>
    </row>
    <row r="2044" spans="2:8" ht="30">
      <c r="B2044" s="1526">
        <v>1917584</v>
      </c>
      <c r="C2044" s="1523" t="s">
        <v>13715</v>
      </c>
      <c r="D2044" s="1526" t="s">
        <v>4013</v>
      </c>
      <c r="E2044" s="1542">
        <v>9.2799999999999994</v>
      </c>
      <c r="F2044" s="1546"/>
      <c r="G2044" s="1546">
        <v>1917584</v>
      </c>
      <c r="H2044" s="1546" t="str">
        <f t="shared" si="31"/>
        <v>DRAGAGEM DE AREIA GROSSA COM DRAGA DE SUCÇÃO E RECALQUE - BOMBA DE 1.350 KW E CORTADOR DE 170 KW - DISTÂNCIA DE RECALQUE DE 2.300 A 2.500 M</v>
      </c>
    </row>
    <row r="2045" spans="2:8" ht="30">
      <c r="B2045" s="1528">
        <v>1917585</v>
      </c>
      <c r="C2045" s="1529" t="s">
        <v>13716</v>
      </c>
      <c r="D2045" s="1528" t="s">
        <v>4013</v>
      </c>
      <c r="E2045" s="1543">
        <v>9.91</v>
      </c>
      <c r="F2045" s="1546"/>
      <c r="G2045" s="1546">
        <v>1917585</v>
      </c>
      <c r="H2045" s="1546" t="str">
        <f t="shared" si="31"/>
        <v>DRAGAGEM DE AREIA GROSSA COM DRAGA DE SUCÇÃO E RECALQUE - BOMBA DE 1.350 KW E CORTADOR DE 170 KW - DISTÂNCIA DE RECALQUE DE 2.500 A 2.700 M</v>
      </c>
    </row>
    <row r="2046" spans="2:8" ht="30">
      <c r="B2046" s="1526">
        <v>1917586</v>
      </c>
      <c r="C2046" s="1523" t="s">
        <v>13717</v>
      </c>
      <c r="D2046" s="1526" t="s">
        <v>4013</v>
      </c>
      <c r="E2046" s="1542">
        <v>10.79</v>
      </c>
      <c r="F2046" s="1546"/>
      <c r="G2046" s="1546">
        <v>1917586</v>
      </c>
      <c r="H2046" s="1546" t="str">
        <f t="shared" si="31"/>
        <v>DRAGAGEM DE AREIA GROSSA COM DRAGA DE SUCÇÃO E RECALQUE - BOMBA DE 1.350 KW E CORTADOR DE 170 KW - DISTÂNCIA DE RECALQUE DE 2.700 A 2.900 M</v>
      </c>
    </row>
    <row r="2047" spans="2:8" ht="30">
      <c r="B2047" s="1528">
        <v>1917587</v>
      </c>
      <c r="C2047" s="1529" t="s">
        <v>13718</v>
      </c>
      <c r="D2047" s="1528" t="s">
        <v>4013</v>
      </c>
      <c r="E2047" s="1543">
        <v>11.5</v>
      </c>
      <c r="F2047" s="1546"/>
      <c r="G2047" s="1546">
        <v>1917587</v>
      </c>
      <c r="H2047" s="1546" t="str">
        <f t="shared" si="31"/>
        <v>DRAGAGEM DE AREIA GROSSA COM DRAGA DE SUCÇÃO E RECALQUE - BOMBA DE 1.350 KW E CORTADOR DE 170 KW - DISTÂNCIA DE RECALQUE DE 2.900 A 3.100 M</v>
      </c>
    </row>
    <row r="2048" spans="2:8" ht="30">
      <c r="B2048" s="1526">
        <v>1917588</v>
      </c>
      <c r="C2048" s="1523" t="s">
        <v>13719</v>
      </c>
      <c r="D2048" s="1526" t="s">
        <v>4013</v>
      </c>
      <c r="E2048" s="1542">
        <v>12.3</v>
      </c>
      <c r="F2048" s="1546"/>
      <c r="G2048" s="1546">
        <v>1917588</v>
      </c>
      <c r="H2048" s="1546" t="str">
        <f t="shared" si="31"/>
        <v>DRAGAGEM DE AREIA GROSSA COM DRAGA DE SUCÇÃO E RECALQUE - BOMBA DE 1.350 KW E CORTADOR DE 170 KW - DISTÂNCIA DE RECALQUE DE 3.100 A 3.300 M</v>
      </c>
    </row>
    <row r="2049" spans="2:8" ht="30">
      <c r="B2049" s="1528">
        <v>1917589</v>
      </c>
      <c r="C2049" s="1529" t="s">
        <v>13720</v>
      </c>
      <c r="D2049" s="1528" t="s">
        <v>4013</v>
      </c>
      <c r="E2049" s="1543">
        <v>13.84</v>
      </c>
      <c r="F2049" s="1546"/>
      <c r="G2049" s="1546">
        <v>1917589</v>
      </c>
      <c r="H2049" s="1546" t="str">
        <f t="shared" si="31"/>
        <v>DRAGAGEM DE AREIA GROSSA COM DRAGA DE SUCÇÃO E RECALQUE - BOMBA DE 1.350 KW E CORTADOR DE 170 KW - DISTÂNCIA DE RECALQUE DE 3.300 A 3.500 M</v>
      </c>
    </row>
    <row r="2050" spans="2:8" ht="30">
      <c r="B2050" s="1526">
        <v>1917590</v>
      </c>
      <c r="C2050" s="1523" t="s">
        <v>13721</v>
      </c>
      <c r="D2050" s="1526" t="s">
        <v>4013</v>
      </c>
      <c r="E2050" s="1542">
        <v>15.94</v>
      </c>
      <c r="F2050" s="1546"/>
      <c r="G2050" s="1546">
        <v>1917590</v>
      </c>
      <c r="H2050" s="1546" t="str">
        <f t="shared" si="31"/>
        <v>DRAGAGEM DE AREIA GROSSA COM DRAGA DE SUCÇÃO E RECALQUE - BOMBA DE 1.350 KW E CORTADOR DE 170 KW - DISTÂNCIA DE RECALQUE DE 3.500 A 3.700 M</v>
      </c>
    </row>
    <row r="2051" spans="2:8" ht="30">
      <c r="B2051" s="1528">
        <v>1917591</v>
      </c>
      <c r="C2051" s="1529" t="s">
        <v>13722</v>
      </c>
      <c r="D2051" s="1528" t="s">
        <v>4013</v>
      </c>
      <c r="E2051" s="1543">
        <v>17.87</v>
      </c>
      <c r="F2051" s="1546"/>
      <c r="G2051" s="1546">
        <v>1917591</v>
      </c>
      <c r="H2051" s="1546" t="str">
        <f t="shared" ref="H2051:H2114" si="32">UPPER(C2051)</f>
        <v>DRAGAGEM DE AREIA GROSSA COM DRAGA DE SUCÇÃO E RECALQUE - BOMBA DE 1.350 KW E CORTADOR DE 170 KW - DISTÂNCIA DE RECALQUE DE 3.700 A 3.900 M</v>
      </c>
    </row>
    <row r="2052" spans="2:8" ht="30">
      <c r="B2052" s="1526">
        <v>1917592</v>
      </c>
      <c r="C2052" s="1523" t="s">
        <v>13723</v>
      </c>
      <c r="D2052" s="1526" t="s">
        <v>4013</v>
      </c>
      <c r="E2052" s="1542">
        <v>20.29</v>
      </c>
      <c r="F2052" s="1546"/>
      <c r="G2052" s="1546">
        <v>1917592</v>
      </c>
      <c r="H2052" s="1546" t="str">
        <f t="shared" si="32"/>
        <v>DRAGAGEM DE AREIA GROSSA COM DRAGA DE SUCÇÃO E RECALQUE - BOMBA DE 1.350 KW E CORTADOR DE 170 KW - DISTÂNCIA DE RECALQUE DE 3.900 A 4.100 M</v>
      </c>
    </row>
    <row r="2053" spans="2:8" ht="30">
      <c r="B2053" s="1528">
        <v>1917593</v>
      </c>
      <c r="C2053" s="1529" t="s">
        <v>13724</v>
      </c>
      <c r="D2053" s="1528" t="s">
        <v>4013</v>
      </c>
      <c r="E2053" s="1543">
        <v>22.8</v>
      </c>
      <c r="F2053" s="1546"/>
      <c r="G2053" s="1546">
        <v>1917593</v>
      </c>
      <c r="H2053" s="1546" t="str">
        <f t="shared" si="32"/>
        <v>DRAGAGEM DE AREIA GROSSA COM DRAGA DE SUCÇÃO E RECALQUE - BOMBA DE 1.350 KW E CORTADOR DE 170 KW - DISTÂNCIA DE RECALQUE DE 4.100 A 4.300 M</v>
      </c>
    </row>
    <row r="2054" spans="2:8" ht="30">
      <c r="B2054" s="1526">
        <v>1917594</v>
      </c>
      <c r="C2054" s="1523" t="s">
        <v>13725</v>
      </c>
      <c r="D2054" s="1526" t="s">
        <v>4013</v>
      </c>
      <c r="E2054" s="1542">
        <v>25.79</v>
      </c>
      <c r="F2054" s="1546"/>
      <c r="G2054" s="1546">
        <v>1917594</v>
      </c>
      <c r="H2054" s="1546" t="str">
        <f t="shared" si="32"/>
        <v>DRAGAGEM DE AREIA GROSSA COM DRAGA DE SUCÇÃO E RECALQUE - BOMBA DE 1.350 KW E CORTADOR DE 170 KW - DISTÂNCIA DE RECALQUE DE 4.300 A 4.500 M</v>
      </c>
    </row>
    <row r="2055" spans="2:8" ht="30">
      <c r="B2055" s="1528">
        <v>1917595</v>
      </c>
      <c r="C2055" s="1529" t="s">
        <v>13726</v>
      </c>
      <c r="D2055" s="1528" t="s">
        <v>4013</v>
      </c>
      <c r="E2055" s="1543">
        <v>29.05</v>
      </c>
      <c r="F2055" s="1546"/>
      <c r="G2055" s="1546">
        <v>1917595</v>
      </c>
      <c r="H2055" s="1546" t="str">
        <f t="shared" si="32"/>
        <v>DRAGAGEM DE AREIA GROSSA COM DRAGA DE SUCÇÃO E RECALQUE - BOMBA DE 1.350 KW E CORTADOR DE 170 KW - DISTÂNCIA DE RECALQUE DE 4.500 A 4.700 M</v>
      </c>
    </row>
    <row r="2056" spans="2:8" ht="30">
      <c r="B2056" s="1526">
        <v>1917596</v>
      </c>
      <c r="C2056" s="1523" t="s">
        <v>13727</v>
      </c>
      <c r="D2056" s="1526" t="s">
        <v>4013</v>
      </c>
      <c r="E2056" s="1542">
        <v>31.99</v>
      </c>
      <c r="F2056" s="1546"/>
      <c r="G2056" s="1546">
        <v>1917596</v>
      </c>
      <c r="H2056" s="1546" t="str">
        <f t="shared" si="32"/>
        <v>DRAGAGEM DE AREIA GROSSA COM DRAGA DE SUCÇÃO E RECALQUE - BOMBA DE 1.350 KW E CORTADOR DE 170 KW - DISTÂNCIA DE RECALQUE DE 4.700 A 4.900 M</v>
      </c>
    </row>
    <row r="2057" spans="2:8" ht="30">
      <c r="B2057" s="1528">
        <v>1917597</v>
      </c>
      <c r="C2057" s="1529" t="s">
        <v>13728</v>
      </c>
      <c r="D2057" s="1528" t="s">
        <v>4013</v>
      </c>
      <c r="E2057" s="1543">
        <v>36.049999999999997</v>
      </c>
      <c r="F2057" s="1546"/>
      <c r="G2057" s="1546">
        <v>1917597</v>
      </c>
      <c r="H2057" s="1546" t="str">
        <f t="shared" si="32"/>
        <v>DRAGAGEM DE AREIA GROSSA COM DRAGA DE SUCÇÃO E RECALQUE - BOMBA DE 1.350 KW E CORTADOR DE 170 KW - DISTÂNCIA DE RECALQUE DE 4.900 A 5.100 M</v>
      </c>
    </row>
    <row r="2058" spans="2:8" ht="30">
      <c r="B2058" s="1526">
        <v>1917598</v>
      </c>
      <c r="C2058" s="1523" t="s">
        <v>13729</v>
      </c>
      <c r="D2058" s="1526" t="s">
        <v>4013</v>
      </c>
      <c r="E2058" s="1542">
        <v>39.729999999999997</v>
      </c>
      <c r="F2058" s="1546"/>
      <c r="G2058" s="1546">
        <v>1917598</v>
      </c>
      <c r="H2058" s="1546" t="str">
        <f t="shared" si="32"/>
        <v>DRAGAGEM DE AREIA GROSSA COM DRAGA DE SUCÇÃO E RECALQUE - BOMBA DE 1.350 KW E CORTADOR DE 170 KW - DISTÂNCIA DE RECALQUE DE 5.100 A 5.300 M</v>
      </c>
    </row>
    <row r="2059" spans="2:8" ht="30">
      <c r="B2059" s="1528">
        <v>1917599</v>
      </c>
      <c r="C2059" s="1529" t="s">
        <v>13730</v>
      </c>
      <c r="D2059" s="1528" t="s">
        <v>4013</v>
      </c>
      <c r="E2059" s="1543">
        <v>43.98</v>
      </c>
      <c r="F2059" s="1546"/>
      <c r="G2059" s="1546">
        <v>1917599</v>
      </c>
      <c r="H2059" s="1546" t="str">
        <f t="shared" si="32"/>
        <v>DRAGAGEM DE AREIA GROSSA COM DRAGA DE SUCÇÃO E RECALQUE - BOMBA DE 1.350 KW E CORTADOR DE 170 KW - DISTÂNCIA DE RECALQUE DE 5.300 A 5.500 M</v>
      </c>
    </row>
    <row r="2060" spans="2:8" ht="30">
      <c r="B2060" s="1526">
        <v>1917600</v>
      </c>
      <c r="C2060" s="1523" t="s">
        <v>13731</v>
      </c>
      <c r="D2060" s="1526" t="s">
        <v>4013</v>
      </c>
      <c r="E2060" s="1542">
        <v>49.41</v>
      </c>
      <c r="F2060" s="1546"/>
      <c r="G2060" s="1546">
        <v>1917600</v>
      </c>
      <c r="H2060" s="1546" t="str">
        <f t="shared" si="32"/>
        <v>DRAGAGEM DE AREIA GROSSA COM DRAGA DE SUCÇÃO E RECALQUE - BOMBA DE 1.350 KW E CORTADOR DE 170 KW - DISTÂNCIA DE RECALQUE DE 5.500 A 5.700 M</v>
      </c>
    </row>
    <row r="2061" spans="2:8" ht="30">
      <c r="B2061" s="1528">
        <v>1917601</v>
      </c>
      <c r="C2061" s="1529" t="s">
        <v>13732</v>
      </c>
      <c r="D2061" s="1528" t="s">
        <v>4013</v>
      </c>
      <c r="E2061" s="1543">
        <v>51.87</v>
      </c>
      <c r="F2061" s="1546"/>
      <c r="G2061" s="1546">
        <v>1917601</v>
      </c>
      <c r="H2061" s="1546" t="str">
        <f t="shared" si="32"/>
        <v>DRAGAGEM DE AREIA GROSSA COM DRAGA DE SUCÇÃO E RECALQUE - BOMBA DE 1.350 KW E CORTADOR DE 170 KW - DISTÂNCIA DE RECALQUE DE 5.700 A 5.900 M</v>
      </c>
    </row>
    <row r="2062" spans="2:8" ht="30">
      <c r="B2062" s="1526">
        <v>1917575</v>
      </c>
      <c r="C2062" s="1523" t="s">
        <v>13733</v>
      </c>
      <c r="D2062" s="1526" t="s">
        <v>4013</v>
      </c>
      <c r="E2062" s="1542">
        <v>4.99</v>
      </c>
      <c r="F2062" s="1546"/>
      <c r="G2062" s="1546">
        <v>1917575</v>
      </c>
      <c r="H2062" s="1546" t="str">
        <f t="shared" si="32"/>
        <v>DRAGAGEM DE AREIA GROSSA COM DRAGA DE SUCÇÃO E RECALQUE - BOMBA DE 1.350 KW E CORTADOR DE 170 KW - DISTÂNCIA DE RECALQUE DE 500 A 700 M</v>
      </c>
    </row>
    <row r="2063" spans="2:8" ht="30">
      <c r="B2063" s="1528">
        <v>1917576</v>
      </c>
      <c r="C2063" s="1529" t="s">
        <v>13734</v>
      </c>
      <c r="D2063" s="1528" t="s">
        <v>4013</v>
      </c>
      <c r="E2063" s="1543">
        <v>5.37</v>
      </c>
      <c r="F2063" s="1546"/>
      <c r="G2063" s="1546">
        <v>1917576</v>
      </c>
      <c r="H2063" s="1546" t="str">
        <f t="shared" si="32"/>
        <v>DRAGAGEM DE AREIA GROSSA COM DRAGA DE SUCÇÃO E RECALQUE - BOMBA DE 1.350 KW E CORTADOR DE 170 KW - DISTÂNCIA DE RECALQUE DE 700 A 900 M</v>
      </c>
    </row>
    <row r="2064" spans="2:8" ht="30">
      <c r="B2064" s="1526">
        <v>1917577</v>
      </c>
      <c r="C2064" s="1523" t="s">
        <v>13735</v>
      </c>
      <c r="D2064" s="1526" t="s">
        <v>4013</v>
      </c>
      <c r="E2064" s="1542">
        <v>5.82</v>
      </c>
      <c r="F2064" s="1546"/>
      <c r="G2064" s="1546">
        <v>1917577</v>
      </c>
      <c r="H2064" s="1546" t="str">
        <f t="shared" si="32"/>
        <v>DRAGAGEM DE AREIA GROSSA COM DRAGA DE SUCÇÃO E RECALQUE - BOMBA DE 1.350 KW E CORTADOR DE 170 KW - DISTÂNCIA DE RECALQUE DE 900 A 1.100 M</v>
      </c>
    </row>
    <row r="2065" spans="2:8" ht="30">
      <c r="B2065" s="1528">
        <v>1917739</v>
      </c>
      <c r="C2065" s="1529" t="s">
        <v>13736</v>
      </c>
      <c r="D2065" s="1528" t="s">
        <v>4013</v>
      </c>
      <c r="E2065" s="1543">
        <v>4.91</v>
      </c>
      <c r="F2065" s="1546"/>
      <c r="G2065" s="1546">
        <v>1917739</v>
      </c>
      <c r="H2065" s="1546" t="str">
        <f t="shared" si="32"/>
        <v>DRAGAGEM DE AREIA GROSSA COM DRAGA DE SUCÇÃO E RECALQUE - BOMBA DE 1.350 KW E CORTADOR DE 170 KW - DISTÂNCIA DE RECALQUE DE ATÉ 500 M</v>
      </c>
    </row>
    <row r="2066" spans="2:8" ht="30">
      <c r="B2066" s="1526">
        <v>1917253</v>
      </c>
      <c r="C2066" s="1523" t="s">
        <v>23064</v>
      </c>
      <c r="D2066" s="1526" t="s">
        <v>4013</v>
      </c>
      <c r="E2066" s="1542">
        <v>8.57</v>
      </c>
      <c r="F2066" s="1546"/>
      <c r="G2066" s="1546">
        <v>1917253</v>
      </c>
      <c r="H2066" s="1546" t="str">
        <f t="shared" si="32"/>
        <v>DRAGAGEM DE AREIA GROSSA COM DRAGA DE SUCÇÃO E RECALQUE - BOMBA DE 294 KW E CORTADOR DE 30 KW - DISTÂNCIA DE RECALQUE DE 1.100 A 1.300 M</v>
      </c>
    </row>
    <row r="2067" spans="2:8" ht="30">
      <c r="B2067" s="1528">
        <v>1917254</v>
      </c>
      <c r="C2067" s="1529" t="s">
        <v>23065</v>
      </c>
      <c r="D2067" s="1528" t="s">
        <v>4013</v>
      </c>
      <c r="E2067" s="1543">
        <v>9.17</v>
      </c>
      <c r="F2067" s="1546"/>
      <c r="G2067" s="1546">
        <v>1917254</v>
      </c>
      <c r="H2067" s="1546" t="str">
        <f t="shared" si="32"/>
        <v>DRAGAGEM DE AREIA GROSSA COM DRAGA DE SUCÇÃO E RECALQUE - BOMBA DE 294 KW E CORTADOR DE 30 KW - DISTÂNCIA DE RECALQUE DE 1.300 A 1.500 M</v>
      </c>
    </row>
    <row r="2068" spans="2:8" ht="30">
      <c r="B2068" s="1526">
        <v>1917255</v>
      </c>
      <c r="C2068" s="1523" t="s">
        <v>23066</v>
      </c>
      <c r="D2068" s="1526" t="s">
        <v>4013</v>
      </c>
      <c r="E2068" s="1542">
        <v>9.91</v>
      </c>
      <c r="F2068" s="1546"/>
      <c r="G2068" s="1546">
        <v>1917255</v>
      </c>
      <c r="H2068" s="1546" t="str">
        <f t="shared" si="32"/>
        <v>DRAGAGEM DE AREIA GROSSA COM DRAGA DE SUCÇÃO E RECALQUE - BOMBA DE 294 KW E CORTADOR DE 30 KW - DISTÂNCIA DE RECALQUE DE 1.500 A 1.700 M</v>
      </c>
    </row>
    <row r="2069" spans="2:8" ht="30">
      <c r="B2069" s="1528">
        <v>1917256</v>
      </c>
      <c r="C2069" s="1529" t="s">
        <v>23067</v>
      </c>
      <c r="D2069" s="1528" t="s">
        <v>4013</v>
      </c>
      <c r="E2069" s="1543">
        <v>10.71</v>
      </c>
      <c r="F2069" s="1546"/>
      <c r="G2069" s="1546">
        <v>1917256</v>
      </c>
      <c r="H2069" s="1546" t="str">
        <f t="shared" si="32"/>
        <v>DRAGAGEM DE AREIA GROSSA COM DRAGA DE SUCÇÃO E RECALQUE - BOMBA DE 294 KW E CORTADOR DE 30 KW - DISTÂNCIA DE RECALQUE DE 1.700 A 1.900 M</v>
      </c>
    </row>
    <row r="2070" spans="2:8" ht="30">
      <c r="B2070" s="1526">
        <v>1917257</v>
      </c>
      <c r="C2070" s="1523" t="s">
        <v>23068</v>
      </c>
      <c r="D2070" s="1526" t="s">
        <v>4013</v>
      </c>
      <c r="E2070" s="1542">
        <v>11.73</v>
      </c>
      <c r="F2070" s="1546"/>
      <c r="G2070" s="1546">
        <v>1917257</v>
      </c>
      <c r="H2070" s="1546" t="str">
        <f t="shared" si="32"/>
        <v>DRAGAGEM DE AREIA GROSSA COM DRAGA DE SUCÇÃO E RECALQUE - BOMBA DE 294 KW E CORTADOR DE 30 KW - DISTÂNCIA DE RECALQUE DE 1.900 A 2.100 M</v>
      </c>
    </row>
    <row r="2071" spans="2:8" ht="30">
      <c r="B2071" s="1528">
        <v>1917258</v>
      </c>
      <c r="C2071" s="1529" t="s">
        <v>23069</v>
      </c>
      <c r="D2071" s="1528" t="s">
        <v>4013</v>
      </c>
      <c r="E2071" s="1543">
        <v>12.82</v>
      </c>
      <c r="F2071" s="1546"/>
      <c r="G2071" s="1546">
        <v>1917258</v>
      </c>
      <c r="H2071" s="1546" t="str">
        <f t="shared" si="32"/>
        <v>DRAGAGEM DE AREIA GROSSA COM DRAGA DE SUCÇÃO E RECALQUE - BOMBA DE 294 KW E CORTADOR DE 30 KW - DISTÂNCIA DE RECALQUE DE 2.100 A 2.300 M</v>
      </c>
    </row>
    <row r="2072" spans="2:8" ht="30">
      <c r="B2072" s="1526">
        <v>1917259</v>
      </c>
      <c r="C2072" s="1523" t="s">
        <v>23070</v>
      </c>
      <c r="D2072" s="1526" t="s">
        <v>4013</v>
      </c>
      <c r="E2072" s="1542">
        <v>15.97</v>
      </c>
      <c r="F2072" s="1546"/>
      <c r="G2072" s="1546">
        <v>1917259</v>
      </c>
      <c r="H2072" s="1546" t="str">
        <f t="shared" si="32"/>
        <v>DRAGAGEM DE AREIA GROSSA COM DRAGA DE SUCÇÃO E RECALQUE - BOMBA DE 294 KW E CORTADOR DE 30 KW - DISTÂNCIA DE RECALQUE DE 2.300 A 2.500 M</v>
      </c>
    </row>
    <row r="2073" spans="2:8" ht="30">
      <c r="B2073" s="1528">
        <v>1917250</v>
      </c>
      <c r="C2073" s="1529" t="s">
        <v>23071</v>
      </c>
      <c r="D2073" s="1528" t="s">
        <v>4013</v>
      </c>
      <c r="E2073" s="1543">
        <v>6.5</v>
      </c>
      <c r="F2073" s="1546"/>
      <c r="G2073" s="1546">
        <v>1917250</v>
      </c>
      <c r="H2073" s="1546" t="str">
        <f t="shared" si="32"/>
        <v>DRAGAGEM DE AREIA GROSSA COM DRAGA DE SUCÇÃO E RECALQUE - BOMBA DE 294 KW E CORTADOR DE 30 KW - DISTÂNCIA DE RECALQUE DE 500 A 700 M</v>
      </c>
    </row>
    <row r="2074" spans="2:8" ht="30">
      <c r="B2074" s="1526">
        <v>1917251</v>
      </c>
      <c r="C2074" s="1523" t="s">
        <v>23072</v>
      </c>
      <c r="D2074" s="1526" t="s">
        <v>4013</v>
      </c>
      <c r="E2074" s="1542">
        <v>6.88</v>
      </c>
      <c r="F2074" s="1546"/>
      <c r="G2074" s="1546">
        <v>1917251</v>
      </c>
      <c r="H2074" s="1546" t="str">
        <f t="shared" si="32"/>
        <v>DRAGAGEM DE AREIA GROSSA COM DRAGA DE SUCÇÃO E RECALQUE - BOMBA DE 294 KW E CORTADOR DE 30 KW - DISTÂNCIA DE RECALQUE DE 700 A 900 M</v>
      </c>
    </row>
    <row r="2075" spans="2:8" ht="30">
      <c r="B2075" s="1528">
        <v>1917252</v>
      </c>
      <c r="C2075" s="1529" t="s">
        <v>23073</v>
      </c>
      <c r="D2075" s="1528" t="s">
        <v>4013</v>
      </c>
      <c r="E2075" s="1543">
        <v>7.67</v>
      </c>
      <c r="F2075" s="1546"/>
      <c r="G2075" s="1546">
        <v>1917252</v>
      </c>
      <c r="H2075" s="1546" t="str">
        <f t="shared" si="32"/>
        <v>DRAGAGEM DE AREIA GROSSA COM DRAGA DE SUCÇÃO E RECALQUE - BOMBA DE 294 KW E CORTADOR DE 30 KW - DISTÂNCIA DE RECALQUE DE 900 A 1.100 M</v>
      </c>
    </row>
    <row r="2076" spans="2:8" ht="30">
      <c r="B2076" s="1526">
        <v>1917726</v>
      </c>
      <c r="C2076" s="1523" t="s">
        <v>23074</v>
      </c>
      <c r="D2076" s="1526" t="s">
        <v>4013</v>
      </c>
      <c r="E2076" s="1542">
        <v>6.37</v>
      </c>
      <c r="F2076" s="1546"/>
      <c r="G2076" s="1546">
        <v>1917726</v>
      </c>
      <c r="H2076" s="1546" t="str">
        <f t="shared" si="32"/>
        <v>DRAGAGEM DE AREIA GROSSA COM DRAGA DE SUCÇÃO E RECALQUE - BOMBA DE 294 KW E CORTADOR DE 30 KW - DISTÂNCIA DE RECALQUE DE ATÉ 500 M</v>
      </c>
    </row>
    <row r="2077" spans="2:8" ht="30">
      <c r="B2077" s="1528">
        <v>1917335</v>
      </c>
      <c r="C2077" s="1529" t="s">
        <v>23075</v>
      </c>
      <c r="D2077" s="1528" t="s">
        <v>4013</v>
      </c>
      <c r="E2077" s="1543">
        <v>5.81</v>
      </c>
      <c r="F2077" s="1546"/>
      <c r="G2077" s="1546">
        <v>1917335</v>
      </c>
      <c r="H2077" s="1546" t="str">
        <f t="shared" si="32"/>
        <v>DRAGAGEM DE AREIA GROSSA COM DRAGA DE SUCÇÃO E RECALQUE - BOMBA DE 483 KW E CORTADOR DE 55 KW - DISTÂNCIA DE RECALQUE DE 1.100 A 1.300 M</v>
      </c>
    </row>
    <row r="2078" spans="2:8" ht="30">
      <c r="B2078" s="1526">
        <v>1917336</v>
      </c>
      <c r="C2078" s="1523" t="s">
        <v>23076</v>
      </c>
      <c r="D2078" s="1526" t="s">
        <v>4013</v>
      </c>
      <c r="E2078" s="1542">
        <v>6.53</v>
      </c>
      <c r="F2078" s="1546"/>
      <c r="G2078" s="1546">
        <v>1917336</v>
      </c>
      <c r="H2078" s="1546" t="str">
        <f t="shared" si="32"/>
        <v>DRAGAGEM DE AREIA GROSSA COM DRAGA DE SUCÇÃO E RECALQUE - BOMBA DE 483 KW E CORTADOR DE 55 KW - DISTÂNCIA DE RECALQUE DE 1.300 A 1.500 M</v>
      </c>
    </row>
    <row r="2079" spans="2:8" ht="30">
      <c r="B2079" s="1528">
        <v>1917337</v>
      </c>
      <c r="C2079" s="1529" t="s">
        <v>23077</v>
      </c>
      <c r="D2079" s="1528" t="s">
        <v>4013</v>
      </c>
      <c r="E2079" s="1543">
        <v>7.13</v>
      </c>
      <c r="F2079" s="1546"/>
      <c r="G2079" s="1546">
        <v>1917337</v>
      </c>
      <c r="H2079" s="1546" t="str">
        <f t="shared" si="32"/>
        <v>DRAGAGEM DE AREIA GROSSA COM DRAGA DE SUCÇÃO E RECALQUE - BOMBA DE 483 KW E CORTADOR DE 55 KW - DISTÂNCIA DE RECALQUE DE 1.500 A 1.700 M</v>
      </c>
    </row>
    <row r="2080" spans="2:8" ht="30">
      <c r="B2080" s="1526">
        <v>1917338</v>
      </c>
      <c r="C2080" s="1523" t="s">
        <v>23078</v>
      </c>
      <c r="D2080" s="1526" t="s">
        <v>4013</v>
      </c>
      <c r="E2080" s="1542">
        <v>7.89</v>
      </c>
      <c r="F2080" s="1546"/>
      <c r="G2080" s="1546">
        <v>1917338</v>
      </c>
      <c r="H2080" s="1546" t="str">
        <f t="shared" si="32"/>
        <v>DRAGAGEM DE AREIA GROSSA COM DRAGA DE SUCÇÃO E RECALQUE - BOMBA DE 483 KW E CORTADOR DE 55 KW - DISTÂNCIA DE RECALQUE DE 1.700 A 1.900 M</v>
      </c>
    </row>
    <row r="2081" spans="2:8" ht="30">
      <c r="B2081" s="1528">
        <v>1917339</v>
      </c>
      <c r="C2081" s="1529" t="s">
        <v>23079</v>
      </c>
      <c r="D2081" s="1528" t="s">
        <v>4013</v>
      </c>
      <c r="E2081" s="1543">
        <v>8.8000000000000007</v>
      </c>
      <c r="F2081" s="1546"/>
      <c r="G2081" s="1546">
        <v>1917339</v>
      </c>
      <c r="H2081" s="1546" t="str">
        <f t="shared" si="32"/>
        <v>DRAGAGEM DE AREIA GROSSA COM DRAGA DE SUCÇÃO E RECALQUE - BOMBA DE 483 KW E CORTADOR DE 55 KW - DISTÂNCIA DE RECALQUE DE 1.900 A 2.100 M</v>
      </c>
    </row>
    <row r="2082" spans="2:8" ht="30">
      <c r="B2082" s="1526">
        <v>1917340</v>
      </c>
      <c r="C2082" s="1523" t="s">
        <v>23080</v>
      </c>
      <c r="D2082" s="1526" t="s">
        <v>4013</v>
      </c>
      <c r="E2082" s="1542">
        <v>10.23</v>
      </c>
      <c r="F2082" s="1546"/>
      <c r="G2082" s="1546">
        <v>1917340</v>
      </c>
      <c r="H2082" s="1546" t="str">
        <f t="shared" si="32"/>
        <v>DRAGAGEM DE AREIA GROSSA COM DRAGA DE SUCÇÃO E RECALQUE - BOMBA DE 483 KW E CORTADOR DE 55 KW - DISTÂNCIA DE RECALQUE DE 2.100 A 2.300 M</v>
      </c>
    </row>
    <row r="2083" spans="2:8" ht="30">
      <c r="B2083" s="1528">
        <v>1917341</v>
      </c>
      <c r="C2083" s="1529" t="s">
        <v>23081</v>
      </c>
      <c r="D2083" s="1528" t="s">
        <v>4013</v>
      </c>
      <c r="E2083" s="1543">
        <v>12.94</v>
      </c>
      <c r="F2083" s="1546"/>
      <c r="G2083" s="1546">
        <v>1917341</v>
      </c>
      <c r="H2083" s="1546" t="str">
        <f t="shared" si="32"/>
        <v>DRAGAGEM DE AREIA GROSSA COM DRAGA DE SUCÇÃO E RECALQUE - BOMBA DE 483 KW E CORTADOR DE 55 KW - DISTÂNCIA DE RECALQUE DE 2.300 A 2.500 M</v>
      </c>
    </row>
    <row r="2084" spans="2:8" ht="30">
      <c r="B2084" s="1526">
        <v>1917342</v>
      </c>
      <c r="C2084" s="1523" t="s">
        <v>23082</v>
      </c>
      <c r="D2084" s="1526" t="s">
        <v>4013</v>
      </c>
      <c r="E2084" s="1542">
        <v>16.07</v>
      </c>
      <c r="F2084" s="1546"/>
      <c r="G2084" s="1546">
        <v>1917342</v>
      </c>
      <c r="H2084" s="1546" t="str">
        <f t="shared" si="32"/>
        <v>DRAGAGEM DE AREIA GROSSA COM DRAGA DE SUCÇÃO E RECALQUE - BOMBA DE 483 KW E CORTADOR DE 55 KW - DISTÂNCIA DE RECALQUE DE 2.500 A 2.700 M</v>
      </c>
    </row>
    <row r="2085" spans="2:8" ht="30">
      <c r="B2085" s="1528">
        <v>1917343</v>
      </c>
      <c r="C2085" s="1529" t="s">
        <v>23083</v>
      </c>
      <c r="D2085" s="1528" t="s">
        <v>4013</v>
      </c>
      <c r="E2085" s="1543">
        <v>20.04</v>
      </c>
      <c r="F2085" s="1546"/>
      <c r="G2085" s="1546">
        <v>1917343</v>
      </c>
      <c r="H2085" s="1546" t="str">
        <f t="shared" si="32"/>
        <v>DRAGAGEM DE AREIA GROSSA COM DRAGA DE SUCÇÃO E RECALQUE - BOMBA DE 483 KW E CORTADOR DE 55 KW - DISTÂNCIA DE RECALQUE DE 2.700 A 2.900 M</v>
      </c>
    </row>
    <row r="2086" spans="2:8" ht="30">
      <c r="B2086" s="1526">
        <v>1917344</v>
      </c>
      <c r="C2086" s="1523" t="s">
        <v>23084</v>
      </c>
      <c r="D2086" s="1526" t="s">
        <v>4013</v>
      </c>
      <c r="E2086" s="1542">
        <v>24.23</v>
      </c>
      <c r="F2086" s="1546"/>
      <c r="G2086" s="1546">
        <v>1917344</v>
      </c>
      <c r="H2086" s="1546" t="str">
        <f t="shared" si="32"/>
        <v>DRAGAGEM DE AREIA GROSSA COM DRAGA DE SUCÇÃO E RECALQUE - BOMBA DE 483 KW E CORTADOR DE 55 KW - DISTÂNCIA DE RECALQUE DE 2.900 A 3.100 M</v>
      </c>
    </row>
    <row r="2087" spans="2:8" ht="30">
      <c r="B2087" s="1528">
        <v>1917345</v>
      </c>
      <c r="C2087" s="1529" t="s">
        <v>23085</v>
      </c>
      <c r="D2087" s="1528" t="s">
        <v>4013</v>
      </c>
      <c r="E2087" s="1543">
        <v>30.04</v>
      </c>
      <c r="F2087" s="1546"/>
      <c r="G2087" s="1546">
        <v>1917345</v>
      </c>
      <c r="H2087" s="1546" t="str">
        <f t="shared" si="32"/>
        <v>DRAGAGEM DE AREIA GROSSA COM DRAGA DE SUCÇÃO E RECALQUE - BOMBA DE 483 KW E CORTADOR DE 55 KW - DISTÂNCIA DE RECALQUE DE 3.100 A 3.300 M</v>
      </c>
    </row>
    <row r="2088" spans="2:8" ht="30">
      <c r="B2088" s="1526">
        <v>1917346</v>
      </c>
      <c r="C2088" s="1523" t="s">
        <v>23086</v>
      </c>
      <c r="D2088" s="1526" t="s">
        <v>4013</v>
      </c>
      <c r="E2088" s="1542">
        <v>35.81</v>
      </c>
      <c r="F2088" s="1546"/>
      <c r="G2088" s="1546">
        <v>1917346</v>
      </c>
      <c r="H2088" s="1546" t="str">
        <f t="shared" si="32"/>
        <v>DRAGAGEM DE AREIA GROSSA COM DRAGA DE SUCÇÃO E RECALQUE - BOMBA DE 483 KW E CORTADOR DE 55 KW - DISTÂNCIA DE RECALQUE DE 3.300 A 3.500 M</v>
      </c>
    </row>
    <row r="2089" spans="2:8" ht="30">
      <c r="B2089" s="1528">
        <v>1917347</v>
      </c>
      <c r="C2089" s="1529" t="s">
        <v>23087</v>
      </c>
      <c r="D2089" s="1528" t="s">
        <v>4013</v>
      </c>
      <c r="E2089" s="1543">
        <v>44.37</v>
      </c>
      <c r="F2089" s="1546"/>
      <c r="G2089" s="1546">
        <v>1917347</v>
      </c>
      <c r="H2089" s="1546" t="str">
        <f t="shared" si="32"/>
        <v>DRAGAGEM DE AREIA GROSSA COM DRAGA DE SUCÇÃO E RECALQUE - BOMBA DE 483 KW E CORTADOR DE 55 KW - DISTÂNCIA DE RECALQUE DE 3.500 A 3.700 M</v>
      </c>
    </row>
    <row r="2090" spans="2:8" ht="30">
      <c r="B2090" s="1526">
        <v>1917332</v>
      </c>
      <c r="C2090" s="1523" t="s">
        <v>23088</v>
      </c>
      <c r="D2090" s="1526" t="s">
        <v>4013</v>
      </c>
      <c r="E2090" s="1542">
        <v>4.74</v>
      </c>
      <c r="F2090" s="1546"/>
      <c r="G2090" s="1546">
        <v>1917332</v>
      </c>
      <c r="H2090" s="1546" t="str">
        <f t="shared" si="32"/>
        <v>DRAGAGEM DE AREIA GROSSA COM DRAGA DE SUCÇÃO E RECALQUE - BOMBA DE 483 KW E CORTADOR DE 55 KW - DISTÂNCIA DE RECALQUE DE 500 A 700 M</v>
      </c>
    </row>
    <row r="2091" spans="2:8" ht="30">
      <c r="B2091" s="1528">
        <v>1917333</v>
      </c>
      <c r="C2091" s="1529" t="s">
        <v>23089</v>
      </c>
      <c r="D2091" s="1528" t="s">
        <v>4013</v>
      </c>
      <c r="E2091" s="1543">
        <v>5.05</v>
      </c>
      <c r="F2091" s="1546"/>
      <c r="G2091" s="1546">
        <v>1917333</v>
      </c>
      <c r="H2091" s="1546" t="str">
        <f t="shared" si="32"/>
        <v>DRAGAGEM DE AREIA GROSSA COM DRAGA DE SUCÇÃO E RECALQUE - BOMBA DE 483 KW E CORTADOR DE 55 KW - DISTÂNCIA DE RECALQUE DE 700 A 900 M</v>
      </c>
    </row>
    <row r="2092" spans="2:8" ht="30">
      <c r="B2092" s="1526">
        <v>1917334</v>
      </c>
      <c r="C2092" s="1523" t="s">
        <v>23090</v>
      </c>
      <c r="D2092" s="1526" t="s">
        <v>4013</v>
      </c>
      <c r="E2092" s="1542">
        <v>5.37</v>
      </c>
      <c r="F2092" s="1546"/>
      <c r="G2092" s="1546">
        <v>1917334</v>
      </c>
      <c r="H2092" s="1546" t="str">
        <f t="shared" si="32"/>
        <v>DRAGAGEM DE AREIA GROSSA COM DRAGA DE SUCÇÃO E RECALQUE - BOMBA DE 483 KW E CORTADOR DE 55 KW - DISTÂNCIA DE RECALQUE DE 900 A 1.100 M</v>
      </c>
    </row>
    <row r="2093" spans="2:8" ht="30">
      <c r="B2093" s="1528">
        <v>1917331</v>
      </c>
      <c r="C2093" s="1529" t="s">
        <v>23091</v>
      </c>
      <c r="D2093" s="1528" t="s">
        <v>4013</v>
      </c>
      <c r="E2093" s="1543">
        <v>4.3</v>
      </c>
      <c r="F2093" s="1546"/>
      <c r="G2093" s="1546">
        <v>1917331</v>
      </c>
      <c r="H2093" s="1546" t="str">
        <f t="shared" si="32"/>
        <v>DRAGAGEM DE AREIA GROSSA COM DRAGA DE SUCÇÃO E RECALQUE - BOMBA DE 483 KW E CORTADOR DE 55 KW - DISTÂNCIA DE RECALQUE DE ATÉ 500 M</v>
      </c>
    </row>
    <row r="2094" spans="2:8" ht="30">
      <c r="B2094" s="1526">
        <v>1917443</v>
      </c>
      <c r="C2094" s="1523" t="s">
        <v>13737</v>
      </c>
      <c r="D2094" s="1526" t="s">
        <v>4013</v>
      </c>
      <c r="E2094" s="1542">
        <v>6.35</v>
      </c>
      <c r="F2094" s="1546"/>
      <c r="G2094" s="1546">
        <v>1917443</v>
      </c>
      <c r="H2094" s="1546" t="str">
        <f t="shared" si="32"/>
        <v>DRAGAGEM DE AREIA GROSSA COM DRAGA DE SUCÇÃO E RECALQUE - BOMBA DE 746 KW E CORTADOR DE 110 KW - DISTÂNCIA DE RECALQUE DE 1.100 A 1.300 M</v>
      </c>
    </row>
    <row r="2095" spans="2:8" ht="30">
      <c r="B2095" s="1528">
        <v>1917444</v>
      </c>
      <c r="C2095" s="1529" t="s">
        <v>13738</v>
      </c>
      <c r="D2095" s="1528" t="s">
        <v>4013</v>
      </c>
      <c r="E2095" s="1543">
        <v>6.89</v>
      </c>
      <c r="F2095" s="1546"/>
      <c r="G2095" s="1546">
        <v>1917444</v>
      </c>
      <c r="H2095" s="1546" t="str">
        <f t="shared" si="32"/>
        <v>DRAGAGEM DE AREIA GROSSA COM DRAGA DE SUCÇÃO E RECALQUE - BOMBA DE 746 KW E CORTADOR DE 110 KW - DISTÂNCIA DE RECALQUE DE 1.300 A 1.500 M</v>
      </c>
    </row>
    <row r="2096" spans="2:8" ht="30">
      <c r="B2096" s="1526">
        <v>1917445</v>
      </c>
      <c r="C2096" s="1523" t="s">
        <v>13739</v>
      </c>
      <c r="D2096" s="1526" t="s">
        <v>4013</v>
      </c>
      <c r="E2096" s="1542">
        <v>7.47</v>
      </c>
      <c r="F2096" s="1546"/>
      <c r="G2096" s="1546">
        <v>1917445</v>
      </c>
      <c r="H2096" s="1546" t="str">
        <f t="shared" si="32"/>
        <v>DRAGAGEM DE AREIA GROSSA COM DRAGA DE SUCÇÃO E RECALQUE - BOMBA DE 746 KW E CORTADOR DE 110 KW - DISTÂNCIA DE RECALQUE DE 1.500 A 1.700 M</v>
      </c>
    </row>
    <row r="2097" spans="2:8" ht="30">
      <c r="B2097" s="1528">
        <v>1917446</v>
      </c>
      <c r="C2097" s="1529" t="s">
        <v>13740</v>
      </c>
      <c r="D2097" s="1528" t="s">
        <v>4013</v>
      </c>
      <c r="E2097" s="1543">
        <v>8.06</v>
      </c>
      <c r="F2097" s="1546"/>
      <c r="G2097" s="1546">
        <v>1917446</v>
      </c>
      <c r="H2097" s="1546" t="str">
        <f t="shared" si="32"/>
        <v>DRAGAGEM DE AREIA GROSSA COM DRAGA DE SUCÇÃO E RECALQUE - BOMBA DE 746 KW E CORTADOR DE 110 KW - DISTÂNCIA DE RECALQUE DE 1.700 A 1.900 M</v>
      </c>
    </row>
    <row r="2098" spans="2:8" ht="30">
      <c r="B2098" s="1526">
        <v>1917447</v>
      </c>
      <c r="C2098" s="1523" t="s">
        <v>13741</v>
      </c>
      <c r="D2098" s="1526" t="s">
        <v>4013</v>
      </c>
      <c r="E2098" s="1542">
        <v>8.89</v>
      </c>
      <c r="F2098" s="1546"/>
      <c r="G2098" s="1546">
        <v>1917447</v>
      </c>
      <c r="H2098" s="1546" t="str">
        <f t="shared" si="32"/>
        <v>DRAGAGEM DE AREIA GROSSA COM DRAGA DE SUCÇÃO E RECALQUE - BOMBA DE 746 KW E CORTADOR DE 110 KW - DISTÂNCIA DE RECALQUE DE 1.900 A 2.100 M</v>
      </c>
    </row>
    <row r="2099" spans="2:8" ht="30">
      <c r="B2099" s="1528">
        <v>1917448</v>
      </c>
      <c r="C2099" s="1529" t="s">
        <v>13742</v>
      </c>
      <c r="D2099" s="1528" t="s">
        <v>4013</v>
      </c>
      <c r="E2099" s="1543">
        <v>9.66</v>
      </c>
      <c r="F2099" s="1546"/>
      <c r="G2099" s="1546">
        <v>1917448</v>
      </c>
      <c r="H2099" s="1546" t="str">
        <f t="shared" si="32"/>
        <v>DRAGAGEM DE AREIA GROSSA COM DRAGA DE SUCÇÃO E RECALQUE - BOMBA DE 746 KW E CORTADOR DE 110 KW - DISTÂNCIA DE RECALQUE DE 2.100 A 2.300 M</v>
      </c>
    </row>
    <row r="2100" spans="2:8" ht="30">
      <c r="B2100" s="1526">
        <v>1917449</v>
      </c>
      <c r="C2100" s="1523" t="s">
        <v>13743</v>
      </c>
      <c r="D2100" s="1526" t="s">
        <v>4013</v>
      </c>
      <c r="E2100" s="1542">
        <v>10.65</v>
      </c>
      <c r="F2100" s="1546"/>
      <c r="G2100" s="1546">
        <v>1917449</v>
      </c>
      <c r="H2100" s="1546" t="str">
        <f t="shared" si="32"/>
        <v>DRAGAGEM DE AREIA GROSSA COM DRAGA DE SUCÇÃO E RECALQUE - BOMBA DE 746 KW E CORTADOR DE 110 KW - DISTÂNCIA DE RECALQUE DE 2.300 A 2.500 M</v>
      </c>
    </row>
    <row r="2101" spans="2:8" ht="30">
      <c r="B2101" s="1528">
        <v>1917450</v>
      </c>
      <c r="C2101" s="1529" t="s">
        <v>13744</v>
      </c>
      <c r="D2101" s="1528" t="s">
        <v>4013</v>
      </c>
      <c r="E2101" s="1543">
        <v>11.84</v>
      </c>
      <c r="F2101" s="1546"/>
      <c r="G2101" s="1546">
        <v>1917450</v>
      </c>
      <c r="H2101" s="1546" t="str">
        <f t="shared" si="32"/>
        <v>DRAGAGEM DE AREIA GROSSA COM DRAGA DE SUCÇÃO E RECALQUE - BOMBA DE 746 KW E CORTADOR DE 110 KW - DISTÂNCIA DE RECALQUE DE 2.500 A 2.700 M</v>
      </c>
    </row>
    <row r="2102" spans="2:8" ht="30">
      <c r="B2102" s="1526">
        <v>1917451</v>
      </c>
      <c r="C2102" s="1523" t="s">
        <v>13745</v>
      </c>
      <c r="D2102" s="1526" t="s">
        <v>4013</v>
      </c>
      <c r="E2102" s="1542">
        <v>14.38</v>
      </c>
      <c r="F2102" s="1546"/>
      <c r="G2102" s="1546">
        <v>1917451</v>
      </c>
      <c r="H2102" s="1546" t="str">
        <f t="shared" si="32"/>
        <v>DRAGAGEM DE AREIA GROSSA COM DRAGA DE SUCÇÃO E RECALQUE - BOMBA DE 746 KW E CORTADOR DE 110 KW - DISTÂNCIA DE RECALQUE DE 2.700 A 2.900 M</v>
      </c>
    </row>
    <row r="2103" spans="2:8" ht="30">
      <c r="B2103" s="1528">
        <v>1917452</v>
      </c>
      <c r="C2103" s="1529" t="s">
        <v>13746</v>
      </c>
      <c r="D2103" s="1528" t="s">
        <v>4013</v>
      </c>
      <c r="E2103" s="1543">
        <v>16.920000000000002</v>
      </c>
      <c r="F2103" s="1546"/>
      <c r="G2103" s="1546">
        <v>1917452</v>
      </c>
      <c r="H2103" s="1546" t="str">
        <f t="shared" si="32"/>
        <v>DRAGAGEM DE AREIA GROSSA COM DRAGA DE SUCÇÃO E RECALQUE - BOMBA DE 746 KW E CORTADOR DE 110 KW - DISTÂNCIA DE RECALQUE DE 2.900 A 3.100 M</v>
      </c>
    </row>
    <row r="2104" spans="2:8" ht="30">
      <c r="B2104" s="1526">
        <v>1917453</v>
      </c>
      <c r="C2104" s="1523" t="s">
        <v>13747</v>
      </c>
      <c r="D2104" s="1526" t="s">
        <v>4013</v>
      </c>
      <c r="E2104" s="1542">
        <v>19.98</v>
      </c>
      <c r="F2104" s="1546"/>
      <c r="G2104" s="1546">
        <v>1917453</v>
      </c>
      <c r="H2104" s="1546" t="str">
        <f t="shared" si="32"/>
        <v>DRAGAGEM DE AREIA GROSSA COM DRAGA DE SUCÇÃO E RECALQUE - BOMBA DE 746 KW E CORTADOR DE 110 KW - DISTÂNCIA DE RECALQUE DE 3.100 A 3.300 M</v>
      </c>
    </row>
    <row r="2105" spans="2:8" ht="30">
      <c r="B2105" s="1528">
        <v>1917454</v>
      </c>
      <c r="C2105" s="1529" t="s">
        <v>13748</v>
      </c>
      <c r="D2105" s="1528" t="s">
        <v>4013</v>
      </c>
      <c r="E2105" s="1543">
        <v>23.34</v>
      </c>
      <c r="F2105" s="1546"/>
      <c r="G2105" s="1546">
        <v>1917454</v>
      </c>
      <c r="H2105" s="1546" t="str">
        <f t="shared" si="32"/>
        <v>DRAGAGEM DE AREIA GROSSA COM DRAGA DE SUCÇÃO E RECALQUE - BOMBA DE 746 KW E CORTADOR DE 110 KW - DISTÂNCIA DE RECALQUE DE 3.300 A 3.500 M</v>
      </c>
    </row>
    <row r="2106" spans="2:8" ht="30">
      <c r="B2106" s="1526">
        <v>1917455</v>
      </c>
      <c r="C2106" s="1523" t="s">
        <v>13749</v>
      </c>
      <c r="D2106" s="1526" t="s">
        <v>4013</v>
      </c>
      <c r="E2106" s="1542">
        <v>27.55</v>
      </c>
      <c r="F2106" s="1546"/>
      <c r="G2106" s="1546">
        <v>1917455</v>
      </c>
      <c r="H2106" s="1546" t="str">
        <f t="shared" si="32"/>
        <v>DRAGAGEM DE AREIA GROSSA COM DRAGA DE SUCÇÃO E RECALQUE - BOMBA DE 746 KW E CORTADOR DE 110 KW - DISTÂNCIA DE RECALQUE DE 3.500 A 3.700 M</v>
      </c>
    </row>
    <row r="2107" spans="2:8" ht="30">
      <c r="B2107" s="1528">
        <v>1917456</v>
      </c>
      <c r="C2107" s="1529" t="s">
        <v>13750</v>
      </c>
      <c r="D2107" s="1528" t="s">
        <v>4013</v>
      </c>
      <c r="E2107" s="1543">
        <v>32.159999999999997</v>
      </c>
      <c r="F2107" s="1546"/>
      <c r="G2107" s="1546">
        <v>1917456</v>
      </c>
      <c r="H2107" s="1546" t="str">
        <f t="shared" si="32"/>
        <v>DRAGAGEM DE AREIA GROSSA COM DRAGA DE SUCÇÃO E RECALQUE - BOMBA DE 746 KW E CORTADOR DE 110 KW - DISTÂNCIA DE RECALQUE DE 3.700 A 3.900 M</v>
      </c>
    </row>
    <row r="2108" spans="2:8" ht="30">
      <c r="B2108" s="1526">
        <v>1917457</v>
      </c>
      <c r="C2108" s="1523" t="s">
        <v>13751</v>
      </c>
      <c r="D2108" s="1526" t="s">
        <v>4013</v>
      </c>
      <c r="E2108" s="1542">
        <v>36.28</v>
      </c>
      <c r="F2108" s="1546"/>
      <c r="G2108" s="1546">
        <v>1917457</v>
      </c>
      <c r="H2108" s="1546" t="str">
        <f t="shared" si="32"/>
        <v>DRAGAGEM DE AREIA GROSSA COM DRAGA DE SUCÇÃO E RECALQUE - BOMBA DE 746 KW E CORTADOR DE 110 KW - DISTÂNCIA DE RECALQUE DE 3.900 A 4.100 M</v>
      </c>
    </row>
    <row r="2109" spans="2:8" ht="30">
      <c r="B2109" s="1528">
        <v>1917458</v>
      </c>
      <c r="C2109" s="1529" t="s">
        <v>13752</v>
      </c>
      <c r="D2109" s="1528" t="s">
        <v>4013</v>
      </c>
      <c r="E2109" s="1543">
        <v>41.73</v>
      </c>
      <c r="F2109" s="1546"/>
      <c r="G2109" s="1546">
        <v>1917458</v>
      </c>
      <c r="H2109" s="1546" t="str">
        <f t="shared" si="32"/>
        <v>DRAGAGEM DE AREIA GROSSA COM DRAGA DE SUCÇÃO E RECALQUE - BOMBA DE 746 KW E CORTADOR DE 110 KW - DISTÂNCIA DE RECALQUE DE 4.100 A 4.300 M</v>
      </c>
    </row>
    <row r="2110" spans="2:8" ht="30">
      <c r="B2110" s="1526">
        <v>1917459</v>
      </c>
      <c r="C2110" s="1523" t="s">
        <v>13753</v>
      </c>
      <c r="D2110" s="1526" t="s">
        <v>4013</v>
      </c>
      <c r="E2110" s="1542">
        <v>43.84</v>
      </c>
      <c r="F2110" s="1546"/>
      <c r="G2110" s="1546">
        <v>1917459</v>
      </c>
      <c r="H2110" s="1546" t="str">
        <f t="shared" si="32"/>
        <v>DRAGAGEM DE AREIA GROSSA COM DRAGA DE SUCÇÃO E RECALQUE - BOMBA DE 746 KW E CORTADOR DE 110 KW - DISTÂNCIA DE RECALQUE DE 4.300 A 4.500 M</v>
      </c>
    </row>
    <row r="2111" spans="2:8" ht="30">
      <c r="B2111" s="1528">
        <v>1917440</v>
      </c>
      <c r="C2111" s="1529" t="s">
        <v>13754</v>
      </c>
      <c r="D2111" s="1528" t="s">
        <v>4013</v>
      </c>
      <c r="E2111" s="1543">
        <v>4.45</v>
      </c>
      <c r="F2111" s="1546"/>
      <c r="G2111" s="1546">
        <v>1917440</v>
      </c>
      <c r="H2111" s="1546" t="str">
        <f t="shared" si="32"/>
        <v>DRAGAGEM DE AREIA GROSSA COM DRAGA DE SUCÇÃO E RECALQUE - BOMBA DE 746 KW E CORTADOR DE 110 KW - DISTÂNCIA DE RECALQUE DE 500 A 700 M</v>
      </c>
    </row>
    <row r="2112" spans="2:8" ht="30">
      <c r="B2112" s="1526">
        <v>1917441</v>
      </c>
      <c r="C2112" s="1523" t="s">
        <v>13755</v>
      </c>
      <c r="D2112" s="1526" t="s">
        <v>4013</v>
      </c>
      <c r="E2112" s="1542">
        <v>5.03</v>
      </c>
      <c r="F2112" s="1546"/>
      <c r="G2112" s="1546">
        <v>1917441</v>
      </c>
      <c r="H2112" s="1546" t="str">
        <f t="shared" si="32"/>
        <v>DRAGAGEM DE AREIA GROSSA COM DRAGA DE SUCÇÃO E RECALQUE - BOMBA DE 746 KW E CORTADOR DE 110 KW - DISTÂNCIA DE RECALQUE DE 700 A 900 M</v>
      </c>
    </row>
    <row r="2113" spans="2:8" ht="30">
      <c r="B2113" s="1528">
        <v>1917442</v>
      </c>
      <c r="C2113" s="1529" t="s">
        <v>13756</v>
      </c>
      <c r="D2113" s="1528" t="s">
        <v>4013</v>
      </c>
      <c r="E2113" s="1543">
        <v>5.61</v>
      </c>
      <c r="F2113" s="1546"/>
      <c r="G2113" s="1546">
        <v>1917442</v>
      </c>
      <c r="H2113" s="1546" t="str">
        <f t="shared" si="32"/>
        <v>DRAGAGEM DE AREIA GROSSA COM DRAGA DE SUCÇÃO E RECALQUE - BOMBA DE 746 KW E CORTADOR DE 110 KW - DISTÂNCIA DE RECALQUE DE 900 A 1.100 M</v>
      </c>
    </row>
    <row r="2114" spans="2:8" ht="30">
      <c r="B2114" s="1526">
        <v>1917734</v>
      </c>
      <c r="C2114" s="1523" t="s">
        <v>13757</v>
      </c>
      <c r="D2114" s="1526" t="s">
        <v>4013</v>
      </c>
      <c r="E2114" s="1542">
        <v>4.12</v>
      </c>
      <c r="F2114" s="1546"/>
      <c r="G2114" s="1546">
        <v>1917734</v>
      </c>
      <c r="H2114" s="1546" t="str">
        <f t="shared" si="32"/>
        <v>DRAGAGEM DE AREIA GROSSA COM DRAGA DE SUCÇÃO E RECALQUE - BOMBA DE 746 KW E CORTADOR DE 110 KW - DISTÂNCIA DE RECALQUE DE ATÉ 500 M</v>
      </c>
    </row>
    <row r="2115" spans="2:8">
      <c r="B2115" s="1528">
        <v>1917055</v>
      </c>
      <c r="C2115" s="1529" t="s">
        <v>17616</v>
      </c>
      <c r="D2115" s="1528" t="s">
        <v>4013</v>
      </c>
      <c r="E2115" s="1543">
        <v>10.54</v>
      </c>
      <c r="F2115" s="1546"/>
      <c r="G2115" s="1546">
        <v>1917055</v>
      </c>
      <c r="H2115" s="1546" t="str">
        <f t="shared" ref="H2115:H2178" si="33">UPPER(C2115)</f>
        <v>DRAGAGEM DE AREIA GROSSA COM DRAGA HOPPER - CAPACIDADE DA CISTERNA DE 1.000 M³ - DMT DE 1.500 A 1.800 M</v>
      </c>
    </row>
    <row r="2116" spans="2:8">
      <c r="B2116" s="1526">
        <v>1917056</v>
      </c>
      <c r="C2116" s="1523" t="s">
        <v>17617</v>
      </c>
      <c r="D2116" s="1526" t="s">
        <v>4013</v>
      </c>
      <c r="E2116" s="1542">
        <v>10.73</v>
      </c>
      <c r="F2116" s="1546"/>
      <c r="G2116" s="1546">
        <v>1917056</v>
      </c>
      <c r="H2116" s="1546" t="str">
        <f t="shared" si="33"/>
        <v>DRAGAGEM DE AREIA GROSSA COM DRAGA HOPPER - CAPACIDADE DA CISTERNA DE 1.000 M³ - DMT DE 1.800 A 2.100 M</v>
      </c>
    </row>
    <row r="2117" spans="2:8">
      <c r="B2117" s="1528">
        <v>1917057</v>
      </c>
      <c r="C2117" s="1529" t="s">
        <v>17618</v>
      </c>
      <c r="D2117" s="1528" t="s">
        <v>4013</v>
      </c>
      <c r="E2117" s="1543">
        <v>10.94</v>
      </c>
      <c r="F2117" s="1546"/>
      <c r="G2117" s="1546">
        <v>1917057</v>
      </c>
      <c r="H2117" s="1546" t="str">
        <f t="shared" si="33"/>
        <v>DRAGAGEM DE AREIA GROSSA COM DRAGA HOPPER - CAPACIDADE DA CISTERNA DE 1.000 M³ - DMT DE 2.100 A 2.400 M</v>
      </c>
    </row>
    <row r="2118" spans="2:8">
      <c r="B2118" s="1526">
        <v>1917058</v>
      </c>
      <c r="C2118" s="1523" t="s">
        <v>17619</v>
      </c>
      <c r="D2118" s="1526" t="s">
        <v>4013</v>
      </c>
      <c r="E2118" s="1542">
        <v>11.15</v>
      </c>
      <c r="F2118" s="1546"/>
      <c r="G2118" s="1546">
        <v>1917058</v>
      </c>
      <c r="H2118" s="1546" t="str">
        <f t="shared" si="33"/>
        <v>DRAGAGEM DE AREIA GROSSA COM DRAGA HOPPER - CAPACIDADE DA CISTERNA DE 1.000 M³ - DMT DE 2.400 A 2.700 M</v>
      </c>
    </row>
    <row r="2119" spans="2:8">
      <c r="B2119" s="1528">
        <v>1917059</v>
      </c>
      <c r="C2119" s="1529" t="s">
        <v>17620</v>
      </c>
      <c r="D2119" s="1528" t="s">
        <v>4013</v>
      </c>
      <c r="E2119" s="1543">
        <v>11.37</v>
      </c>
      <c r="F2119" s="1546"/>
      <c r="G2119" s="1546">
        <v>1917059</v>
      </c>
      <c r="H2119" s="1546" t="str">
        <f t="shared" si="33"/>
        <v>DRAGAGEM DE AREIA GROSSA COM DRAGA HOPPER - CAPACIDADE DA CISTERNA DE 1.000 M³ - DMT DE 2.700 A 3.000 M</v>
      </c>
    </row>
    <row r="2120" spans="2:8">
      <c r="B2120" s="1526">
        <v>1917060</v>
      </c>
      <c r="C2120" s="1523" t="s">
        <v>17621</v>
      </c>
      <c r="D2120" s="1526" t="s">
        <v>4013</v>
      </c>
      <c r="E2120" s="1542">
        <v>11.49</v>
      </c>
      <c r="F2120" s="1546"/>
      <c r="G2120" s="1546">
        <v>1917060</v>
      </c>
      <c r="H2120" s="1546" t="str">
        <f t="shared" si="33"/>
        <v>DRAGAGEM DE AREIA GROSSA COM DRAGA HOPPER - CAPACIDADE DA CISTERNA DE 1.000 M³ - DMT DE 3.000 M</v>
      </c>
    </row>
    <row r="2121" spans="2:8">
      <c r="B2121" s="1528">
        <v>1901536</v>
      </c>
      <c r="C2121" s="1529" t="s">
        <v>17622</v>
      </c>
      <c r="D2121" s="1528" t="s">
        <v>4013</v>
      </c>
      <c r="E2121" s="1543">
        <v>8.48</v>
      </c>
      <c r="F2121" s="1546"/>
      <c r="G2121" s="1546">
        <v>1901536</v>
      </c>
      <c r="H2121" s="1546" t="str">
        <f t="shared" si="33"/>
        <v>DRAGAGEM DE AREIA GROSSA COM DRAGA HOPPER - CAPACIDADE DA CISTERNA DE 10.000 M³ - DMT DE 1.500 A 1.800 M</v>
      </c>
    </row>
    <row r="2122" spans="2:8">
      <c r="B2122" s="1526">
        <v>1901537</v>
      </c>
      <c r="C2122" s="1523" t="s">
        <v>17623</v>
      </c>
      <c r="D2122" s="1526" t="s">
        <v>4013</v>
      </c>
      <c r="E2122" s="1542">
        <v>8.5500000000000007</v>
      </c>
      <c r="F2122" s="1546"/>
      <c r="G2122" s="1546">
        <v>1901537</v>
      </c>
      <c r="H2122" s="1546" t="str">
        <f t="shared" si="33"/>
        <v>DRAGAGEM DE AREIA GROSSA COM DRAGA HOPPER - CAPACIDADE DA CISTERNA DE 10.000 M³ - DMT DE 1.800 A 2.100 M</v>
      </c>
    </row>
    <row r="2123" spans="2:8">
      <c r="B2123" s="1528">
        <v>1901538</v>
      </c>
      <c r="C2123" s="1529" t="s">
        <v>17624</v>
      </c>
      <c r="D2123" s="1528" t="s">
        <v>4013</v>
      </c>
      <c r="E2123" s="1543">
        <v>8.6199999999999992</v>
      </c>
      <c r="F2123" s="1546"/>
      <c r="G2123" s="1546">
        <v>1901538</v>
      </c>
      <c r="H2123" s="1546" t="str">
        <f t="shared" si="33"/>
        <v>DRAGAGEM DE AREIA GROSSA COM DRAGA HOPPER - CAPACIDADE DA CISTERNA DE 10.000 M³ - DMT DE 2.100 A 2.400 M</v>
      </c>
    </row>
    <row r="2124" spans="2:8">
      <c r="B2124" s="1526">
        <v>1901539</v>
      </c>
      <c r="C2124" s="1523" t="s">
        <v>17625</v>
      </c>
      <c r="D2124" s="1526" t="s">
        <v>4013</v>
      </c>
      <c r="E2124" s="1542">
        <v>8.69</v>
      </c>
      <c r="F2124" s="1546"/>
      <c r="G2124" s="1546">
        <v>1901539</v>
      </c>
      <c r="H2124" s="1546" t="str">
        <f t="shared" si="33"/>
        <v>DRAGAGEM DE AREIA GROSSA COM DRAGA HOPPER - CAPACIDADE DA CISTERNA DE 10.000 M³ - DMT DE 2.400 A 2.700 M</v>
      </c>
    </row>
    <row r="2125" spans="2:8">
      <c r="B2125" s="1528">
        <v>1901540</v>
      </c>
      <c r="C2125" s="1529" t="s">
        <v>17626</v>
      </c>
      <c r="D2125" s="1528" t="s">
        <v>4013</v>
      </c>
      <c r="E2125" s="1543">
        <v>8.77</v>
      </c>
      <c r="F2125" s="1546"/>
      <c r="G2125" s="1546">
        <v>1901540</v>
      </c>
      <c r="H2125" s="1546" t="str">
        <f t="shared" si="33"/>
        <v>DRAGAGEM DE AREIA GROSSA COM DRAGA HOPPER - CAPACIDADE DA CISTERNA DE 10.000 M³ - DMT DE 2.700 A 3.000 M</v>
      </c>
    </row>
    <row r="2126" spans="2:8">
      <c r="B2126" s="1526">
        <v>1901535</v>
      </c>
      <c r="C2126" s="1523" t="s">
        <v>17627</v>
      </c>
      <c r="D2126" s="1526" t="s">
        <v>4013</v>
      </c>
      <c r="E2126" s="1542">
        <v>8.82</v>
      </c>
      <c r="F2126" s="1546"/>
      <c r="G2126" s="1546">
        <v>1901535</v>
      </c>
      <c r="H2126" s="1546" t="str">
        <f t="shared" si="33"/>
        <v>DRAGAGEM DE AREIA GROSSA COM DRAGA HOPPER - CAPACIDADE DA CISTERNA DE 10.000 M³ - DMT DE 3.000 M</v>
      </c>
    </row>
    <row r="2127" spans="2:8">
      <c r="B2127" s="1528">
        <v>1901542</v>
      </c>
      <c r="C2127" s="1529" t="s">
        <v>17628</v>
      </c>
      <c r="D2127" s="1528" t="s">
        <v>4013</v>
      </c>
      <c r="E2127" s="1543">
        <v>11.35</v>
      </c>
      <c r="F2127" s="1546"/>
      <c r="G2127" s="1546">
        <v>1901542</v>
      </c>
      <c r="H2127" s="1546" t="str">
        <f t="shared" si="33"/>
        <v>DRAGAGEM DE AREIA GROSSA COM DRAGA HOPPER - CAPACIDADE DA CISTERNA DE 15.000 M³ - DMT DE 1.500 A 1.800 M</v>
      </c>
    </row>
    <row r="2128" spans="2:8">
      <c r="B2128" s="1526">
        <v>1901543</v>
      </c>
      <c r="C2128" s="1523" t="s">
        <v>17629</v>
      </c>
      <c r="D2128" s="1526" t="s">
        <v>4013</v>
      </c>
      <c r="E2128" s="1542">
        <v>11.42</v>
      </c>
      <c r="F2128" s="1546"/>
      <c r="G2128" s="1546">
        <v>1901543</v>
      </c>
      <c r="H2128" s="1546" t="str">
        <f t="shared" si="33"/>
        <v>DRAGAGEM DE AREIA GROSSA COM DRAGA HOPPER - CAPACIDADE DA CISTERNA DE 15.000 M³ - DMT DE 1.800 A 2.100 M</v>
      </c>
    </row>
    <row r="2129" spans="2:8">
      <c r="B2129" s="1528">
        <v>1901544</v>
      </c>
      <c r="C2129" s="1529" t="s">
        <v>17630</v>
      </c>
      <c r="D2129" s="1528" t="s">
        <v>4013</v>
      </c>
      <c r="E2129" s="1543">
        <v>11.49</v>
      </c>
      <c r="F2129" s="1546"/>
      <c r="G2129" s="1546">
        <v>1901544</v>
      </c>
      <c r="H2129" s="1546" t="str">
        <f t="shared" si="33"/>
        <v>DRAGAGEM DE AREIA GROSSA COM DRAGA HOPPER - CAPACIDADE DA CISTERNA DE 15.000 M³ - DMT DE 2.100 A 2.400 M</v>
      </c>
    </row>
    <row r="2130" spans="2:8">
      <c r="B2130" s="1526">
        <v>1901545</v>
      </c>
      <c r="C2130" s="1523" t="s">
        <v>17631</v>
      </c>
      <c r="D2130" s="1526" t="s">
        <v>4013</v>
      </c>
      <c r="E2130" s="1542">
        <v>11.56</v>
      </c>
      <c r="F2130" s="1546"/>
      <c r="G2130" s="1546">
        <v>1901545</v>
      </c>
      <c r="H2130" s="1546" t="str">
        <f t="shared" si="33"/>
        <v>DRAGAGEM DE AREIA GROSSA COM DRAGA HOPPER - CAPACIDADE DA CISTERNA DE 15.000 M³ - DMT DE 2.400 A 2.700 M</v>
      </c>
    </row>
    <row r="2131" spans="2:8">
      <c r="B2131" s="1528">
        <v>1901546</v>
      </c>
      <c r="C2131" s="1529" t="s">
        <v>17632</v>
      </c>
      <c r="D2131" s="1528" t="s">
        <v>4013</v>
      </c>
      <c r="E2131" s="1543">
        <v>11.64</v>
      </c>
      <c r="F2131" s="1546"/>
      <c r="G2131" s="1546">
        <v>1901546</v>
      </c>
      <c r="H2131" s="1546" t="str">
        <f t="shared" si="33"/>
        <v>DRAGAGEM DE AREIA GROSSA COM DRAGA HOPPER - CAPACIDADE DA CISTERNA DE 15.000 M³ - DMT DE 2.700 A 3.000 M</v>
      </c>
    </row>
    <row r="2132" spans="2:8">
      <c r="B2132" s="1526">
        <v>1901541</v>
      </c>
      <c r="C2132" s="1523" t="s">
        <v>17633</v>
      </c>
      <c r="D2132" s="1526" t="s">
        <v>4013</v>
      </c>
      <c r="E2132" s="1542">
        <v>11.68</v>
      </c>
      <c r="F2132" s="1546"/>
      <c r="G2132" s="1546">
        <v>1901541</v>
      </c>
      <c r="H2132" s="1546" t="str">
        <f t="shared" si="33"/>
        <v>DRAGAGEM DE AREIA GROSSA COM DRAGA HOPPER - CAPACIDADE DA CISTERNA DE 15.000 M³ - DMT DE 3.000 M</v>
      </c>
    </row>
    <row r="2133" spans="2:8">
      <c r="B2133" s="1528">
        <v>1917091</v>
      </c>
      <c r="C2133" s="1529" t="s">
        <v>17634</v>
      </c>
      <c r="D2133" s="1528" t="s">
        <v>4013</v>
      </c>
      <c r="E2133" s="1543">
        <v>12.78</v>
      </c>
      <c r="F2133" s="1546"/>
      <c r="G2133" s="1546">
        <v>1917091</v>
      </c>
      <c r="H2133" s="1546" t="str">
        <f t="shared" si="33"/>
        <v>DRAGAGEM DE AREIA GROSSA COM DRAGA HOPPER - CAPACIDADE DA CISTERNA DE 2.000 M³ - DMT DE 1.500 A 1.800 M</v>
      </c>
    </row>
    <row r="2134" spans="2:8">
      <c r="B2134" s="1526">
        <v>1917092</v>
      </c>
      <c r="C2134" s="1523" t="s">
        <v>17635</v>
      </c>
      <c r="D2134" s="1526" t="s">
        <v>4013</v>
      </c>
      <c r="E2134" s="1542">
        <v>12.95</v>
      </c>
      <c r="F2134" s="1546"/>
      <c r="G2134" s="1546">
        <v>1917092</v>
      </c>
      <c r="H2134" s="1546" t="str">
        <f t="shared" si="33"/>
        <v>DRAGAGEM DE AREIA GROSSA COM DRAGA HOPPER - CAPACIDADE DA CISTERNA DE 2.000 M³ - DMT DE 1.800 A 2.100 M</v>
      </c>
    </row>
    <row r="2135" spans="2:8">
      <c r="B2135" s="1528">
        <v>1917093</v>
      </c>
      <c r="C2135" s="1529" t="s">
        <v>17636</v>
      </c>
      <c r="D2135" s="1528" t="s">
        <v>4013</v>
      </c>
      <c r="E2135" s="1543">
        <v>13.12</v>
      </c>
      <c r="F2135" s="1546"/>
      <c r="G2135" s="1546">
        <v>1917093</v>
      </c>
      <c r="H2135" s="1546" t="str">
        <f t="shared" si="33"/>
        <v>DRAGAGEM DE AREIA GROSSA COM DRAGA HOPPER - CAPACIDADE DA CISTERNA DE 2.000 M³ - DMT DE 2.100 A 2.400 M</v>
      </c>
    </row>
    <row r="2136" spans="2:8">
      <c r="B2136" s="1526">
        <v>1917094</v>
      </c>
      <c r="C2136" s="1523" t="s">
        <v>17637</v>
      </c>
      <c r="D2136" s="1526" t="s">
        <v>4013</v>
      </c>
      <c r="E2136" s="1542">
        <v>13.3</v>
      </c>
      <c r="F2136" s="1546"/>
      <c r="G2136" s="1546">
        <v>1917094</v>
      </c>
      <c r="H2136" s="1546" t="str">
        <f t="shared" si="33"/>
        <v>DRAGAGEM DE AREIA GROSSA COM DRAGA HOPPER - CAPACIDADE DA CISTERNA DE 2.000 M³ - DMT DE 2.400 A 2.700 M</v>
      </c>
    </row>
    <row r="2137" spans="2:8">
      <c r="B2137" s="1528">
        <v>1917095</v>
      </c>
      <c r="C2137" s="1529" t="s">
        <v>17638</v>
      </c>
      <c r="D2137" s="1528" t="s">
        <v>4013</v>
      </c>
      <c r="E2137" s="1543">
        <v>13.5</v>
      </c>
      <c r="F2137" s="1546"/>
      <c r="G2137" s="1546">
        <v>1917095</v>
      </c>
      <c r="H2137" s="1546" t="str">
        <f t="shared" si="33"/>
        <v>DRAGAGEM DE AREIA GROSSA COM DRAGA HOPPER - CAPACIDADE DA CISTERNA DE 2.000 M³ - DMT DE 2.700 A 3.000 M</v>
      </c>
    </row>
    <row r="2138" spans="2:8">
      <c r="B2138" s="1526">
        <v>1917096</v>
      </c>
      <c r="C2138" s="1523" t="s">
        <v>17639</v>
      </c>
      <c r="D2138" s="1526" t="s">
        <v>4013</v>
      </c>
      <c r="E2138" s="1542">
        <v>13.6</v>
      </c>
      <c r="F2138" s="1546"/>
      <c r="G2138" s="1546">
        <v>1917096</v>
      </c>
      <c r="H2138" s="1546" t="str">
        <f t="shared" si="33"/>
        <v>DRAGAGEM DE AREIA GROSSA COM DRAGA HOPPER - CAPACIDADE DA CISTERNA DE 2.000 M³ - DMT DE 3.000 M</v>
      </c>
    </row>
    <row r="2139" spans="2:8">
      <c r="B2139" s="1528">
        <v>1901548</v>
      </c>
      <c r="C2139" s="1529" t="s">
        <v>17640</v>
      </c>
      <c r="D2139" s="1528" t="s">
        <v>4013</v>
      </c>
      <c r="E2139" s="1543">
        <v>14.28</v>
      </c>
      <c r="F2139" s="1546"/>
      <c r="G2139" s="1546">
        <v>1901548</v>
      </c>
      <c r="H2139" s="1546" t="str">
        <f t="shared" si="33"/>
        <v>DRAGAGEM DE AREIA GROSSA COM DRAGA HOPPER - CAPACIDADE DA CISTERNA DE 20.000 M³ - DMT DE 1.500 A 1.800 M</v>
      </c>
    </row>
    <row r="2140" spans="2:8">
      <c r="B2140" s="1526">
        <v>1901549</v>
      </c>
      <c r="C2140" s="1523" t="s">
        <v>17641</v>
      </c>
      <c r="D2140" s="1526" t="s">
        <v>4013</v>
      </c>
      <c r="E2140" s="1542">
        <v>14.35</v>
      </c>
      <c r="F2140" s="1546"/>
      <c r="G2140" s="1546">
        <v>1901549</v>
      </c>
      <c r="H2140" s="1546" t="str">
        <f t="shared" si="33"/>
        <v>DRAGAGEM DE AREIA GROSSA COM DRAGA HOPPER - CAPACIDADE DA CISTERNA DE 20.000 M³ - DMT DE 1.800 A 2.100 M</v>
      </c>
    </row>
    <row r="2141" spans="2:8">
      <c r="B2141" s="1528">
        <v>1901550</v>
      </c>
      <c r="C2141" s="1529" t="s">
        <v>17642</v>
      </c>
      <c r="D2141" s="1528" t="s">
        <v>4013</v>
      </c>
      <c r="E2141" s="1543">
        <v>14.42</v>
      </c>
      <c r="F2141" s="1546"/>
      <c r="G2141" s="1546">
        <v>1901550</v>
      </c>
      <c r="H2141" s="1546" t="str">
        <f t="shared" si="33"/>
        <v>DRAGAGEM DE AREIA GROSSA COM DRAGA HOPPER - CAPACIDADE DA CISTERNA DE 20.000 M³ - DMT DE 2.100 A 2.400 M</v>
      </c>
    </row>
    <row r="2142" spans="2:8">
      <c r="B2142" s="1526">
        <v>1901551</v>
      </c>
      <c r="C2142" s="1523" t="s">
        <v>17643</v>
      </c>
      <c r="D2142" s="1526" t="s">
        <v>4013</v>
      </c>
      <c r="E2142" s="1542">
        <v>14.49</v>
      </c>
      <c r="F2142" s="1546"/>
      <c r="G2142" s="1546">
        <v>1901551</v>
      </c>
      <c r="H2142" s="1546" t="str">
        <f t="shared" si="33"/>
        <v>DRAGAGEM DE AREIA GROSSA COM DRAGA HOPPER - CAPACIDADE DA CISTERNA DE 20.000 M³ - DMT DE 2.400 A 2.700 M</v>
      </c>
    </row>
    <row r="2143" spans="2:8">
      <c r="B2143" s="1528">
        <v>1901552</v>
      </c>
      <c r="C2143" s="1529" t="s">
        <v>17644</v>
      </c>
      <c r="D2143" s="1528" t="s">
        <v>4013</v>
      </c>
      <c r="E2143" s="1543">
        <v>14.56</v>
      </c>
      <c r="F2143" s="1546"/>
      <c r="G2143" s="1546">
        <v>1901552</v>
      </c>
      <c r="H2143" s="1546" t="str">
        <f t="shared" si="33"/>
        <v>DRAGAGEM DE AREIA GROSSA COM DRAGA HOPPER - CAPACIDADE DA CISTERNA DE 20.000 M³ - DMT DE 2.700 A 3.000 M</v>
      </c>
    </row>
    <row r="2144" spans="2:8">
      <c r="B2144" s="1526">
        <v>1901547</v>
      </c>
      <c r="C2144" s="1523" t="s">
        <v>17645</v>
      </c>
      <c r="D2144" s="1526" t="s">
        <v>4013</v>
      </c>
      <c r="E2144" s="1542">
        <v>14.6</v>
      </c>
      <c r="F2144" s="1546"/>
      <c r="G2144" s="1546">
        <v>1901547</v>
      </c>
      <c r="H2144" s="1546" t="str">
        <f t="shared" si="33"/>
        <v>DRAGAGEM DE AREIA GROSSA COM DRAGA HOPPER - CAPACIDADE DA CISTERNA DE 20.000 M³ - DMT DE 3.000 M</v>
      </c>
    </row>
    <row r="2145" spans="2:8">
      <c r="B2145" s="1528">
        <v>1917127</v>
      </c>
      <c r="C2145" s="1529" t="s">
        <v>17646</v>
      </c>
      <c r="D2145" s="1528" t="s">
        <v>4013</v>
      </c>
      <c r="E2145" s="1543">
        <v>11.97</v>
      </c>
      <c r="F2145" s="1546"/>
      <c r="G2145" s="1546">
        <v>1917127</v>
      </c>
      <c r="H2145" s="1546" t="str">
        <f t="shared" si="33"/>
        <v>DRAGAGEM DE AREIA GROSSA COM DRAGA HOPPER - CAPACIDADE DA CISTERNA DE 3.000 M³ - DMT DE 1.500 A 1.800 M</v>
      </c>
    </row>
    <row r="2146" spans="2:8">
      <c r="B2146" s="1526">
        <v>1917128</v>
      </c>
      <c r="C2146" s="1523" t="s">
        <v>17647</v>
      </c>
      <c r="D2146" s="1526" t="s">
        <v>4013</v>
      </c>
      <c r="E2146" s="1542">
        <v>12.11</v>
      </c>
      <c r="F2146" s="1546"/>
      <c r="G2146" s="1546">
        <v>1917128</v>
      </c>
      <c r="H2146" s="1546" t="str">
        <f t="shared" si="33"/>
        <v>DRAGAGEM DE AREIA GROSSA COM DRAGA HOPPER - CAPACIDADE DA CISTERNA DE 3.000 M³ - DMT DE 1.800 A 2.100 M</v>
      </c>
    </row>
    <row r="2147" spans="2:8">
      <c r="B2147" s="1528">
        <v>1917129</v>
      </c>
      <c r="C2147" s="1529" t="s">
        <v>17648</v>
      </c>
      <c r="D2147" s="1528" t="s">
        <v>4013</v>
      </c>
      <c r="E2147" s="1543">
        <v>12.25</v>
      </c>
      <c r="F2147" s="1546"/>
      <c r="G2147" s="1546">
        <v>1917129</v>
      </c>
      <c r="H2147" s="1546" t="str">
        <f t="shared" si="33"/>
        <v>DRAGAGEM DE AREIA GROSSA COM DRAGA HOPPER - CAPACIDADE DA CISTERNA DE 3.000 M³ - DMT DE 2.100 A 2.400 M</v>
      </c>
    </row>
    <row r="2148" spans="2:8">
      <c r="B2148" s="1526">
        <v>1917130</v>
      </c>
      <c r="C2148" s="1523" t="s">
        <v>17649</v>
      </c>
      <c r="D2148" s="1526" t="s">
        <v>4013</v>
      </c>
      <c r="E2148" s="1542">
        <v>12.4</v>
      </c>
      <c r="F2148" s="1546"/>
      <c r="G2148" s="1546">
        <v>1917130</v>
      </c>
      <c r="H2148" s="1546" t="str">
        <f t="shared" si="33"/>
        <v>DRAGAGEM DE AREIA GROSSA COM DRAGA HOPPER - CAPACIDADE DA CISTERNA DE 3.000 M³ - DMT DE 2.400 A 2.700 M</v>
      </c>
    </row>
    <row r="2149" spans="2:8">
      <c r="B2149" s="1528">
        <v>1917131</v>
      </c>
      <c r="C2149" s="1529" t="s">
        <v>17650</v>
      </c>
      <c r="D2149" s="1528" t="s">
        <v>4013</v>
      </c>
      <c r="E2149" s="1543">
        <v>12.56</v>
      </c>
      <c r="F2149" s="1546"/>
      <c r="G2149" s="1546">
        <v>1917131</v>
      </c>
      <c r="H2149" s="1546" t="str">
        <f t="shared" si="33"/>
        <v>DRAGAGEM DE AREIA GROSSA COM DRAGA HOPPER - CAPACIDADE DA CISTERNA DE 3.000 M³ - DMT DE 2.700 A 3.000 M</v>
      </c>
    </row>
    <row r="2150" spans="2:8">
      <c r="B2150" s="1526">
        <v>1917132</v>
      </c>
      <c r="C2150" s="1523" t="s">
        <v>17651</v>
      </c>
      <c r="D2150" s="1526" t="s">
        <v>4013</v>
      </c>
      <c r="E2150" s="1542">
        <v>12.64</v>
      </c>
      <c r="F2150" s="1546"/>
      <c r="G2150" s="1546">
        <v>1917132</v>
      </c>
      <c r="H2150" s="1546" t="str">
        <f t="shared" si="33"/>
        <v>DRAGAGEM DE AREIA GROSSA COM DRAGA HOPPER - CAPACIDADE DA CISTERNA DE 3.000 M³ - DMT DE 3.000 M</v>
      </c>
    </row>
    <row r="2151" spans="2:8">
      <c r="B2151" s="1528">
        <v>1917163</v>
      </c>
      <c r="C2151" s="1529" t="s">
        <v>17652</v>
      </c>
      <c r="D2151" s="1528" t="s">
        <v>4013</v>
      </c>
      <c r="E2151" s="1543">
        <v>10.45</v>
      </c>
      <c r="F2151" s="1546"/>
      <c r="G2151" s="1546">
        <v>1917163</v>
      </c>
      <c r="H2151" s="1546" t="str">
        <f t="shared" si="33"/>
        <v>DRAGAGEM DE AREIA GROSSA COM DRAGA HOPPER - CAPACIDADE DA CISTERNA DE 4.000 M³ - DMT DE 1.500 A 1.800 M</v>
      </c>
    </row>
    <row r="2152" spans="2:8">
      <c r="B2152" s="1526">
        <v>1917164</v>
      </c>
      <c r="C2152" s="1523" t="s">
        <v>17653</v>
      </c>
      <c r="D2152" s="1526" t="s">
        <v>4013</v>
      </c>
      <c r="E2152" s="1542">
        <v>10.57</v>
      </c>
      <c r="F2152" s="1546"/>
      <c r="G2152" s="1546">
        <v>1917164</v>
      </c>
      <c r="H2152" s="1546" t="str">
        <f t="shared" si="33"/>
        <v>DRAGAGEM DE AREIA GROSSA COM DRAGA HOPPER - CAPACIDADE DA CISTERNA DE 4.000 M³ - DMT DE 1.800 A 2.100 M</v>
      </c>
    </row>
    <row r="2153" spans="2:8">
      <c r="B2153" s="1528">
        <v>1917165</v>
      </c>
      <c r="C2153" s="1529" t="s">
        <v>17654</v>
      </c>
      <c r="D2153" s="1528" t="s">
        <v>4013</v>
      </c>
      <c r="E2153" s="1543">
        <v>10.69</v>
      </c>
      <c r="F2153" s="1546"/>
      <c r="G2153" s="1546">
        <v>1917165</v>
      </c>
      <c r="H2153" s="1546" t="str">
        <f t="shared" si="33"/>
        <v>DRAGAGEM DE AREIA GROSSA COM DRAGA HOPPER - CAPACIDADE DA CISTERNA DE 4.000 M³ - DMT DE 2.100 A 2.400 M</v>
      </c>
    </row>
    <row r="2154" spans="2:8">
      <c r="B2154" s="1526">
        <v>1917166</v>
      </c>
      <c r="C2154" s="1523" t="s">
        <v>17655</v>
      </c>
      <c r="D2154" s="1526" t="s">
        <v>4013</v>
      </c>
      <c r="E2154" s="1542">
        <v>10.81</v>
      </c>
      <c r="F2154" s="1546"/>
      <c r="G2154" s="1546">
        <v>1917166</v>
      </c>
      <c r="H2154" s="1546" t="str">
        <f t="shared" si="33"/>
        <v>DRAGAGEM DE AREIA GROSSA COM DRAGA HOPPER - CAPACIDADE DA CISTERNA DE 4.000 M³ - DMT DE 2.400 A 2.700 M</v>
      </c>
    </row>
    <row r="2155" spans="2:8">
      <c r="B2155" s="1528">
        <v>1917167</v>
      </c>
      <c r="C2155" s="1529" t="s">
        <v>17656</v>
      </c>
      <c r="D2155" s="1528" t="s">
        <v>4013</v>
      </c>
      <c r="E2155" s="1543">
        <v>10.94</v>
      </c>
      <c r="F2155" s="1546"/>
      <c r="G2155" s="1546">
        <v>1917167</v>
      </c>
      <c r="H2155" s="1546" t="str">
        <f t="shared" si="33"/>
        <v>DRAGAGEM DE AREIA GROSSA COM DRAGA HOPPER - CAPACIDADE DA CISTERNA DE 4.000 M³ - DMT DE 2.700 A 3.000 M</v>
      </c>
    </row>
    <row r="2156" spans="2:8">
      <c r="B2156" s="1526">
        <v>1917168</v>
      </c>
      <c r="C2156" s="1523" t="s">
        <v>17657</v>
      </c>
      <c r="D2156" s="1526" t="s">
        <v>4013</v>
      </c>
      <c r="E2156" s="1542">
        <v>11.01</v>
      </c>
      <c r="F2156" s="1546"/>
      <c r="G2156" s="1546">
        <v>1917168</v>
      </c>
      <c r="H2156" s="1546" t="str">
        <f t="shared" si="33"/>
        <v>DRAGAGEM DE AREIA GROSSA COM DRAGA HOPPER - CAPACIDADE DA CISTERNA DE 4.000 M³ - DMT DE 3.000 M</v>
      </c>
    </row>
    <row r="2157" spans="2:8">
      <c r="B2157" s="1528">
        <v>1917199</v>
      </c>
      <c r="C2157" s="1529" t="s">
        <v>17658</v>
      </c>
      <c r="D2157" s="1528" t="s">
        <v>4013</v>
      </c>
      <c r="E2157" s="1543">
        <v>9.84</v>
      </c>
      <c r="F2157" s="1546"/>
      <c r="G2157" s="1546">
        <v>1917199</v>
      </c>
      <c r="H2157" s="1546" t="str">
        <f t="shared" si="33"/>
        <v>DRAGAGEM DE AREIA GROSSA COM DRAGA HOPPER - CAPACIDADE DA CISTERNA DE 5.000 M³ - DMT DE 1.500 A 1.800 M</v>
      </c>
    </row>
    <row r="2158" spans="2:8">
      <c r="B2158" s="1526">
        <v>1917200</v>
      </c>
      <c r="C2158" s="1523" t="s">
        <v>17659</v>
      </c>
      <c r="D2158" s="1526" t="s">
        <v>4013</v>
      </c>
      <c r="E2158" s="1542">
        <v>9.94</v>
      </c>
      <c r="F2158" s="1546"/>
      <c r="G2158" s="1546">
        <v>1917200</v>
      </c>
      <c r="H2158" s="1546" t="str">
        <f t="shared" si="33"/>
        <v>DRAGAGEM DE AREIA GROSSA COM DRAGA HOPPER - CAPACIDADE DA CISTERNA DE 5.000 M³ - DMT DE 1.800 A 2.100 M</v>
      </c>
    </row>
    <row r="2159" spans="2:8">
      <c r="B2159" s="1528">
        <v>1917201</v>
      </c>
      <c r="C2159" s="1529" t="s">
        <v>17660</v>
      </c>
      <c r="D2159" s="1528" t="s">
        <v>4013</v>
      </c>
      <c r="E2159" s="1543">
        <v>10.050000000000001</v>
      </c>
      <c r="F2159" s="1546"/>
      <c r="G2159" s="1546">
        <v>1917201</v>
      </c>
      <c r="H2159" s="1546" t="str">
        <f t="shared" si="33"/>
        <v>DRAGAGEM DE AREIA GROSSA COM DRAGA HOPPER - CAPACIDADE DA CISTERNA DE 5.000 M³ - DMT DE 2.100 A 2.400 M</v>
      </c>
    </row>
    <row r="2160" spans="2:8">
      <c r="B2160" s="1526">
        <v>1917202</v>
      </c>
      <c r="C2160" s="1523" t="s">
        <v>17661</v>
      </c>
      <c r="D2160" s="1526" t="s">
        <v>4013</v>
      </c>
      <c r="E2160" s="1542">
        <v>10.16</v>
      </c>
      <c r="F2160" s="1546"/>
      <c r="G2160" s="1546">
        <v>1917202</v>
      </c>
      <c r="H2160" s="1546" t="str">
        <f t="shared" si="33"/>
        <v>DRAGAGEM DE AREIA GROSSA COM DRAGA HOPPER - CAPACIDADE DA CISTERNA DE 5.000 M³ - DMT DE 2.400 A 2.700 M</v>
      </c>
    </row>
    <row r="2161" spans="2:8">
      <c r="B2161" s="1528">
        <v>1917203</v>
      </c>
      <c r="C2161" s="1529" t="s">
        <v>17662</v>
      </c>
      <c r="D2161" s="1528" t="s">
        <v>4013</v>
      </c>
      <c r="E2161" s="1543">
        <v>10.28</v>
      </c>
      <c r="F2161" s="1546"/>
      <c r="G2161" s="1546">
        <v>1917203</v>
      </c>
      <c r="H2161" s="1546" t="str">
        <f t="shared" si="33"/>
        <v>DRAGAGEM DE AREIA GROSSA COM DRAGA HOPPER - CAPACIDADE DA CISTERNA DE 5.000 M³ - DMT DE 2.700 A 3.000 M</v>
      </c>
    </row>
    <row r="2162" spans="2:8">
      <c r="B2162" s="1526">
        <v>1917204</v>
      </c>
      <c r="C2162" s="1523" t="s">
        <v>17663</v>
      </c>
      <c r="D2162" s="1526" t="s">
        <v>4013</v>
      </c>
      <c r="E2162" s="1542">
        <v>10.34</v>
      </c>
      <c r="F2162" s="1546"/>
      <c r="G2162" s="1546">
        <v>1917204</v>
      </c>
      <c r="H2162" s="1546" t="str">
        <f t="shared" si="33"/>
        <v>DRAGAGEM DE AREIA GROSSA COM DRAGA HOPPER - CAPACIDADE DA CISTERNA DE 5.000 M³ - DMT DE 3.000 M</v>
      </c>
    </row>
    <row r="2163" spans="2:8">
      <c r="B2163" s="1528">
        <v>1917019</v>
      </c>
      <c r="C2163" s="1529" t="s">
        <v>17664</v>
      </c>
      <c r="D2163" s="1528" t="s">
        <v>4013</v>
      </c>
      <c r="E2163" s="1543">
        <v>13.45</v>
      </c>
      <c r="F2163" s="1546"/>
      <c r="G2163" s="1546">
        <v>1917019</v>
      </c>
      <c r="H2163" s="1546" t="str">
        <f t="shared" si="33"/>
        <v>DRAGAGEM DE AREIA GROSSA COM DRAGA HOPPER - CAPACIDADE DA CISTERNA DE 750 M³ - DMT DE 1.500 A 1.800 M</v>
      </c>
    </row>
    <row r="2164" spans="2:8">
      <c r="B2164" s="1526">
        <v>1917020</v>
      </c>
      <c r="C2164" s="1523" t="s">
        <v>17665</v>
      </c>
      <c r="D2164" s="1526" t="s">
        <v>4013</v>
      </c>
      <c r="E2164" s="1542">
        <v>13.72</v>
      </c>
      <c r="F2164" s="1546"/>
      <c r="G2164" s="1546">
        <v>1917020</v>
      </c>
      <c r="H2164" s="1546" t="str">
        <f t="shared" si="33"/>
        <v>DRAGAGEM DE AREIA GROSSA COM DRAGA HOPPER - CAPACIDADE DA CISTERNA DE 750 M³ - DMT DE 1.800 A 2.100 M</v>
      </c>
    </row>
    <row r="2165" spans="2:8">
      <c r="B2165" s="1528">
        <v>1917021</v>
      </c>
      <c r="C2165" s="1529" t="s">
        <v>17666</v>
      </c>
      <c r="D2165" s="1528" t="s">
        <v>4013</v>
      </c>
      <c r="E2165" s="1543">
        <v>13.99</v>
      </c>
      <c r="F2165" s="1546"/>
      <c r="G2165" s="1546">
        <v>1917021</v>
      </c>
      <c r="H2165" s="1546" t="str">
        <f t="shared" si="33"/>
        <v>DRAGAGEM DE AREIA GROSSA COM DRAGA HOPPER - CAPACIDADE DA CISTERNA DE 750 M³ - DMT DE 2.100 A 2.400 M</v>
      </c>
    </row>
    <row r="2166" spans="2:8">
      <c r="B2166" s="1526">
        <v>1917022</v>
      </c>
      <c r="C2166" s="1523" t="s">
        <v>17667</v>
      </c>
      <c r="D2166" s="1526" t="s">
        <v>4013</v>
      </c>
      <c r="E2166" s="1542">
        <v>14.27</v>
      </c>
      <c r="F2166" s="1546"/>
      <c r="G2166" s="1546">
        <v>1917022</v>
      </c>
      <c r="H2166" s="1546" t="str">
        <f t="shared" si="33"/>
        <v>DRAGAGEM DE AREIA GROSSA COM DRAGA HOPPER - CAPACIDADE DA CISTERNA DE 750 M³ - DMT DE 2.400 A 2.700 M</v>
      </c>
    </row>
    <row r="2167" spans="2:8">
      <c r="B2167" s="1528">
        <v>1917023</v>
      </c>
      <c r="C2167" s="1529" t="s">
        <v>17668</v>
      </c>
      <c r="D2167" s="1528" t="s">
        <v>4013</v>
      </c>
      <c r="E2167" s="1543">
        <v>14.57</v>
      </c>
      <c r="F2167" s="1546"/>
      <c r="G2167" s="1546">
        <v>1917023</v>
      </c>
      <c r="H2167" s="1546" t="str">
        <f t="shared" si="33"/>
        <v>DRAGAGEM DE AREIA GROSSA COM DRAGA HOPPER - CAPACIDADE DA CISTERNA DE 750 M³ - DMT DE 2.700 A 3.000 M</v>
      </c>
    </row>
    <row r="2168" spans="2:8">
      <c r="B2168" s="1526">
        <v>1917024</v>
      </c>
      <c r="C2168" s="1523" t="s">
        <v>17669</v>
      </c>
      <c r="D2168" s="1526" t="s">
        <v>4013</v>
      </c>
      <c r="E2168" s="1542">
        <v>14.73</v>
      </c>
      <c r="F2168" s="1546"/>
      <c r="G2168" s="1546">
        <v>1917024</v>
      </c>
      <c r="H2168" s="1546" t="str">
        <f t="shared" si="33"/>
        <v>DRAGAGEM DE AREIA GROSSA COM DRAGA HOPPER - CAPACIDADE DA CISTERNA DE 750 M³ - DMT DE 3.000 M</v>
      </c>
    </row>
    <row r="2169" spans="2:8" ht="30">
      <c r="B2169" s="1528">
        <v>1917541</v>
      </c>
      <c r="C2169" s="1529" t="s">
        <v>23092</v>
      </c>
      <c r="D2169" s="1528" t="s">
        <v>4013</v>
      </c>
      <c r="E2169" s="1543">
        <v>5.49</v>
      </c>
      <c r="F2169" s="1546"/>
      <c r="G2169" s="1546">
        <v>1917541</v>
      </c>
      <c r="H2169" s="1546" t="str">
        <f t="shared" si="33"/>
        <v>DRAGAGEM DE AREIA MÉDIA COM DRAGA DE SUCÇÃO E RECALQUE - BOMBA DE 1.350 KW E CORTADOR DE 170 KW - DISTÂNCIA DE RECALQUE DE 1.100 A 1.300 M</v>
      </c>
    </row>
    <row r="2170" spans="2:8" ht="30">
      <c r="B2170" s="1526">
        <v>1917542</v>
      </c>
      <c r="C2170" s="1523" t="s">
        <v>23093</v>
      </c>
      <c r="D2170" s="1526" t="s">
        <v>4013</v>
      </c>
      <c r="E2170" s="1542">
        <v>6.07</v>
      </c>
      <c r="F2170" s="1546"/>
      <c r="G2170" s="1546">
        <v>1917542</v>
      </c>
      <c r="H2170" s="1546" t="str">
        <f t="shared" si="33"/>
        <v>DRAGAGEM DE AREIA MÉDIA COM DRAGA DE SUCÇÃO E RECALQUE - BOMBA DE 1.350 KW E CORTADOR DE 170 KW - DISTÂNCIA DE RECALQUE DE 1.300 A 1.500 M</v>
      </c>
    </row>
    <row r="2171" spans="2:8" ht="30">
      <c r="B2171" s="1528">
        <v>1917543</v>
      </c>
      <c r="C2171" s="1529" t="s">
        <v>23094</v>
      </c>
      <c r="D2171" s="1528" t="s">
        <v>4013</v>
      </c>
      <c r="E2171" s="1543">
        <v>6.4</v>
      </c>
      <c r="F2171" s="1546"/>
      <c r="G2171" s="1546">
        <v>1917543</v>
      </c>
      <c r="H2171" s="1546" t="str">
        <f t="shared" si="33"/>
        <v>DRAGAGEM DE AREIA MÉDIA COM DRAGA DE SUCÇÃO E RECALQUE - BOMBA DE 1.350 KW E CORTADOR DE 170 KW - DISTÂNCIA DE RECALQUE DE 1.500 A 1.700 M</v>
      </c>
    </row>
    <row r="2172" spans="2:8" ht="30">
      <c r="B2172" s="1526">
        <v>1917544</v>
      </c>
      <c r="C2172" s="1523" t="s">
        <v>23095</v>
      </c>
      <c r="D2172" s="1526" t="s">
        <v>4013</v>
      </c>
      <c r="E2172" s="1542">
        <v>6.72</v>
      </c>
      <c r="F2172" s="1546"/>
      <c r="G2172" s="1546">
        <v>1917544</v>
      </c>
      <c r="H2172" s="1546" t="str">
        <f t="shared" si="33"/>
        <v>DRAGAGEM DE AREIA MÉDIA COM DRAGA DE SUCÇÃO E RECALQUE - BOMBA DE 1.350 KW E CORTADOR DE 170 KW - DISTÂNCIA DE RECALQUE DE 1.700 A 1.900 M</v>
      </c>
    </row>
    <row r="2173" spans="2:8" ht="30">
      <c r="B2173" s="1528">
        <v>1917545</v>
      </c>
      <c r="C2173" s="1529" t="s">
        <v>23096</v>
      </c>
      <c r="D2173" s="1528" t="s">
        <v>4013</v>
      </c>
      <c r="E2173" s="1543">
        <v>7.13</v>
      </c>
      <c r="F2173" s="1546"/>
      <c r="G2173" s="1546">
        <v>1917545</v>
      </c>
      <c r="H2173" s="1546" t="str">
        <f t="shared" si="33"/>
        <v>DRAGAGEM DE AREIA MÉDIA COM DRAGA DE SUCÇÃO E RECALQUE - BOMBA DE 1.350 KW E CORTADOR DE 170 KW - DISTÂNCIA DE RECALQUE DE 1.900 A 2.100 M</v>
      </c>
    </row>
    <row r="2174" spans="2:8" ht="30">
      <c r="B2174" s="1526">
        <v>1917546</v>
      </c>
      <c r="C2174" s="1523" t="s">
        <v>23097</v>
      </c>
      <c r="D2174" s="1526" t="s">
        <v>4013</v>
      </c>
      <c r="E2174" s="1542">
        <v>7.48</v>
      </c>
      <c r="F2174" s="1546"/>
      <c r="G2174" s="1546">
        <v>1917546</v>
      </c>
      <c r="H2174" s="1546" t="str">
        <f t="shared" si="33"/>
        <v>DRAGAGEM DE AREIA MÉDIA COM DRAGA DE SUCÇÃO E RECALQUE - BOMBA DE 1.350 KW E CORTADOR DE 170 KW - DISTÂNCIA DE RECALQUE DE 2.100 A 2.300 M</v>
      </c>
    </row>
    <row r="2175" spans="2:8" ht="30">
      <c r="B2175" s="1528">
        <v>1917547</v>
      </c>
      <c r="C2175" s="1529" t="s">
        <v>23098</v>
      </c>
      <c r="D2175" s="1528" t="s">
        <v>4013</v>
      </c>
      <c r="E2175" s="1543">
        <v>8.09</v>
      </c>
      <c r="F2175" s="1546"/>
      <c r="G2175" s="1546">
        <v>1917547</v>
      </c>
      <c r="H2175" s="1546" t="str">
        <f t="shared" si="33"/>
        <v>DRAGAGEM DE AREIA MÉDIA COM DRAGA DE SUCÇÃO E RECALQUE - BOMBA DE 1.350 KW E CORTADOR DE 170 KW - DISTÂNCIA DE RECALQUE DE 2.300 A 2.500 M</v>
      </c>
    </row>
    <row r="2176" spans="2:8" ht="30">
      <c r="B2176" s="1526">
        <v>1917548</v>
      </c>
      <c r="C2176" s="1523" t="s">
        <v>23099</v>
      </c>
      <c r="D2176" s="1526" t="s">
        <v>4013</v>
      </c>
      <c r="E2176" s="1542">
        <v>8.52</v>
      </c>
      <c r="F2176" s="1546"/>
      <c r="G2176" s="1546">
        <v>1917548</v>
      </c>
      <c r="H2176" s="1546" t="str">
        <f t="shared" si="33"/>
        <v>DRAGAGEM DE AREIA MÉDIA COM DRAGA DE SUCÇÃO E RECALQUE - BOMBA DE 1.350 KW E CORTADOR DE 170 KW - DISTÂNCIA DE RECALQUE DE 2.500 A 2.700 M</v>
      </c>
    </row>
    <row r="2177" spans="2:8" ht="30">
      <c r="B2177" s="1528">
        <v>1917549</v>
      </c>
      <c r="C2177" s="1529" t="s">
        <v>23100</v>
      </c>
      <c r="D2177" s="1528" t="s">
        <v>4013</v>
      </c>
      <c r="E2177" s="1543">
        <v>8.9700000000000006</v>
      </c>
      <c r="F2177" s="1546"/>
      <c r="G2177" s="1546">
        <v>1917549</v>
      </c>
      <c r="H2177" s="1546" t="str">
        <f t="shared" si="33"/>
        <v>DRAGAGEM DE AREIA MÉDIA COM DRAGA DE SUCÇÃO E RECALQUE - BOMBA DE 1.350 KW E CORTADOR DE 170 KW - DISTÂNCIA DE RECALQUE DE 2.700 A 2.900 M</v>
      </c>
    </row>
    <row r="2178" spans="2:8" ht="30">
      <c r="B2178" s="1526">
        <v>1917550</v>
      </c>
      <c r="C2178" s="1523" t="s">
        <v>23101</v>
      </c>
      <c r="D2178" s="1526" t="s">
        <v>4013</v>
      </c>
      <c r="E2178" s="1542">
        <v>9.44</v>
      </c>
      <c r="F2178" s="1546"/>
      <c r="G2178" s="1546">
        <v>1917550</v>
      </c>
      <c r="H2178" s="1546" t="str">
        <f t="shared" si="33"/>
        <v>DRAGAGEM DE AREIA MÉDIA COM DRAGA DE SUCÇÃO E RECALQUE - BOMBA DE 1.350 KW E CORTADOR DE 170 KW - DISTÂNCIA DE RECALQUE DE 2.900 A 3.100 M</v>
      </c>
    </row>
    <row r="2179" spans="2:8" ht="30">
      <c r="B2179" s="1528">
        <v>1917551</v>
      </c>
      <c r="C2179" s="1529" t="s">
        <v>23102</v>
      </c>
      <c r="D2179" s="1528" t="s">
        <v>4013</v>
      </c>
      <c r="E2179" s="1543">
        <v>10.14</v>
      </c>
      <c r="F2179" s="1546"/>
      <c r="G2179" s="1546">
        <v>1917551</v>
      </c>
      <c r="H2179" s="1546" t="str">
        <f t="shared" ref="H2179:H2242" si="34">UPPER(C2179)</f>
        <v>DRAGAGEM DE AREIA MÉDIA COM DRAGA DE SUCÇÃO E RECALQUE - BOMBA DE 1.350 KW E CORTADOR DE 170 KW - DISTÂNCIA DE RECALQUE DE 3.100 A 3.300 M</v>
      </c>
    </row>
    <row r="2180" spans="2:8" ht="30">
      <c r="B2180" s="1526">
        <v>1917552</v>
      </c>
      <c r="C2180" s="1523" t="s">
        <v>23103</v>
      </c>
      <c r="D2180" s="1526" t="s">
        <v>4013</v>
      </c>
      <c r="E2180" s="1542">
        <v>10.65</v>
      </c>
      <c r="F2180" s="1546"/>
      <c r="G2180" s="1546">
        <v>1917552</v>
      </c>
      <c r="H2180" s="1546" t="str">
        <f t="shared" si="34"/>
        <v>DRAGAGEM DE AREIA MÉDIA COM DRAGA DE SUCÇÃO E RECALQUE - BOMBA DE 1.350 KW E CORTADOR DE 170 KW - DISTÂNCIA DE RECALQUE DE 3.300 A 3.500 M</v>
      </c>
    </row>
    <row r="2181" spans="2:8" ht="30">
      <c r="B2181" s="1528">
        <v>1917553</v>
      </c>
      <c r="C2181" s="1529" t="s">
        <v>23104</v>
      </c>
      <c r="D2181" s="1528" t="s">
        <v>4013</v>
      </c>
      <c r="E2181" s="1543">
        <v>10.67</v>
      </c>
      <c r="F2181" s="1546"/>
      <c r="G2181" s="1546">
        <v>1917553</v>
      </c>
      <c r="H2181" s="1546" t="str">
        <f t="shared" si="34"/>
        <v>DRAGAGEM DE AREIA MÉDIA COM DRAGA DE SUCÇÃO E RECALQUE - BOMBA DE 1.350 KW E CORTADOR DE 170 KW - DISTÂNCIA DE RECALQUE DE 3.500 A 3.700 M</v>
      </c>
    </row>
    <row r="2182" spans="2:8" ht="30">
      <c r="B2182" s="1526">
        <v>1917554</v>
      </c>
      <c r="C2182" s="1523" t="s">
        <v>13758</v>
      </c>
      <c r="D2182" s="1526" t="s">
        <v>4013</v>
      </c>
      <c r="E2182" s="1542">
        <v>11.64</v>
      </c>
      <c r="F2182" s="1546"/>
      <c r="G2182" s="1546">
        <v>1917554</v>
      </c>
      <c r="H2182" s="1546" t="str">
        <f t="shared" si="34"/>
        <v>DRAGAGEM DE AREIA MÉDIA COM DRAGA DE SUCÇÃO E RECALQUE - BOMBA DE 1.350 KW E CORTADOR DE 170 KW - DISTÂNCIA DE RECALQUE DE 3.700 A 3.900 M</v>
      </c>
    </row>
    <row r="2183" spans="2:8" ht="30">
      <c r="B2183" s="1528">
        <v>1917555</v>
      </c>
      <c r="C2183" s="1529" t="s">
        <v>13759</v>
      </c>
      <c r="D2183" s="1528" t="s">
        <v>4013</v>
      </c>
      <c r="E2183" s="1543">
        <v>12.19</v>
      </c>
      <c r="F2183" s="1546"/>
      <c r="G2183" s="1546">
        <v>1917555</v>
      </c>
      <c r="H2183" s="1546" t="str">
        <f t="shared" si="34"/>
        <v>DRAGAGEM DE AREIA MÉDIA COM DRAGA DE SUCÇÃO E RECALQUE - BOMBA DE 1.350 KW E CORTADOR DE 170 KW - DISTÂNCIA DE RECALQUE DE 3.900 A 4.100 M</v>
      </c>
    </row>
    <row r="2184" spans="2:8" ht="30">
      <c r="B2184" s="1526">
        <v>1917556</v>
      </c>
      <c r="C2184" s="1523" t="s">
        <v>13760</v>
      </c>
      <c r="D2184" s="1526" t="s">
        <v>4013</v>
      </c>
      <c r="E2184" s="1542">
        <v>13.02</v>
      </c>
      <c r="F2184" s="1546"/>
      <c r="G2184" s="1546">
        <v>1917556</v>
      </c>
      <c r="H2184" s="1546" t="str">
        <f t="shared" si="34"/>
        <v>DRAGAGEM DE AREIA MÉDIA COM DRAGA DE SUCÇÃO E RECALQUE - BOMBA DE 1.350 KW E CORTADOR DE 170 KW - DISTÂNCIA DE RECALQUE DE 4.100 A 4.300 M</v>
      </c>
    </row>
    <row r="2185" spans="2:8" ht="30">
      <c r="B2185" s="1528">
        <v>1917557</v>
      </c>
      <c r="C2185" s="1529" t="s">
        <v>13761</v>
      </c>
      <c r="D2185" s="1528" t="s">
        <v>4013</v>
      </c>
      <c r="E2185" s="1543">
        <v>13.62</v>
      </c>
      <c r="F2185" s="1546"/>
      <c r="G2185" s="1546">
        <v>1917557</v>
      </c>
      <c r="H2185" s="1546" t="str">
        <f t="shared" si="34"/>
        <v>DRAGAGEM DE AREIA MÉDIA COM DRAGA DE SUCÇÃO E RECALQUE - BOMBA DE 1.350 KW E CORTADOR DE 170 KW - DISTÂNCIA DE RECALQUE DE 4.300 A 4.500 M</v>
      </c>
    </row>
    <row r="2186" spans="2:8" ht="30">
      <c r="B2186" s="1526">
        <v>1917558</v>
      </c>
      <c r="C2186" s="1523" t="s">
        <v>13762</v>
      </c>
      <c r="D2186" s="1526" t="s">
        <v>4013</v>
      </c>
      <c r="E2186" s="1542">
        <v>14.47</v>
      </c>
      <c r="F2186" s="1546"/>
      <c r="G2186" s="1546">
        <v>1917558</v>
      </c>
      <c r="H2186" s="1546" t="str">
        <f t="shared" si="34"/>
        <v>DRAGAGEM DE AREIA MÉDIA COM DRAGA DE SUCÇÃO E RECALQUE - BOMBA DE 1.350 KW E CORTADOR DE 170 KW - DISTÂNCIA DE RECALQUE DE 4.500 A 4.700 M</v>
      </c>
    </row>
    <row r="2187" spans="2:8" ht="30">
      <c r="B2187" s="1528">
        <v>1917559</v>
      </c>
      <c r="C2187" s="1529" t="s">
        <v>13763</v>
      </c>
      <c r="D2187" s="1528" t="s">
        <v>4013</v>
      </c>
      <c r="E2187" s="1543">
        <v>15.89</v>
      </c>
      <c r="F2187" s="1546"/>
      <c r="G2187" s="1546">
        <v>1917559</v>
      </c>
      <c r="H2187" s="1546" t="str">
        <f t="shared" si="34"/>
        <v>DRAGAGEM DE AREIA MÉDIA COM DRAGA DE SUCÇÃO E RECALQUE - BOMBA DE 1.350 KW E CORTADOR DE 170 KW - DISTÂNCIA DE RECALQUE DE 4.700 A 4.900 M</v>
      </c>
    </row>
    <row r="2188" spans="2:8" ht="30">
      <c r="B2188" s="1526">
        <v>1917560</v>
      </c>
      <c r="C2188" s="1523" t="s">
        <v>13764</v>
      </c>
      <c r="D2188" s="1526" t="s">
        <v>4013</v>
      </c>
      <c r="E2188" s="1542">
        <v>17.64</v>
      </c>
      <c r="F2188" s="1546"/>
      <c r="G2188" s="1546">
        <v>1917560</v>
      </c>
      <c r="H2188" s="1546" t="str">
        <f t="shared" si="34"/>
        <v>DRAGAGEM DE AREIA MÉDIA COM DRAGA DE SUCÇÃO E RECALQUE - BOMBA DE 1.350 KW E CORTADOR DE 170 KW - DISTÂNCIA DE RECALQUE DE 4.900 A 5.100 M</v>
      </c>
    </row>
    <row r="2189" spans="2:8" ht="30">
      <c r="B2189" s="1528">
        <v>1917561</v>
      </c>
      <c r="C2189" s="1529" t="s">
        <v>13765</v>
      </c>
      <c r="D2189" s="1528" t="s">
        <v>4013</v>
      </c>
      <c r="E2189" s="1543">
        <v>19.41</v>
      </c>
      <c r="F2189" s="1546"/>
      <c r="G2189" s="1546">
        <v>1917561</v>
      </c>
      <c r="H2189" s="1546" t="str">
        <f t="shared" si="34"/>
        <v>DRAGAGEM DE AREIA MÉDIA COM DRAGA DE SUCÇÃO E RECALQUE - BOMBA DE 1.350 KW E CORTADOR DE 170 KW - DISTÂNCIA DE RECALQUE DE 5.100 A 5.300 M</v>
      </c>
    </row>
    <row r="2190" spans="2:8" ht="30">
      <c r="B2190" s="1526">
        <v>1917562</v>
      </c>
      <c r="C2190" s="1523" t="s">
        <v>13766</v>
      </c>
      <c r="D2190" s="1526" t="s">
        <v>4013</v>
      </c>
      <c r="E2190" s="1542">
        <v>21.42</v>
      </c>
      <c r="F2190" s="1546"/>
      <c r="G2190" s="1546">
        <v>1917562</v>
      </c>
      <c r="H2190" s="1546" t="str">
        <f t="shared" si="34"/>
        <v>DRAGAGEM DE AREIA MÉDIA COM DRAGA DE SUCÇÃO E RECALQUE - BOMBA DE 1.350 KW E CORTADOR DE 170 KW - DISTÂNCIA DE RECALQUE DE 5.300 A 5.500 M</v>
      </c>
    </row>
    <row r="2191" spans="2:8" ht="30">
      <c r="B2191" s="1528">
        <v>1917563</v>
      </c>
      <c r="C2191" s="1529" t="s">
        <v>13767</v>
      </c>
      <c r="D2191" s="1528" t="s">
        <v>4013</v>
      </c>
      <c r="E2191" s="1543">
        <v>23.25</v>
      </c>
      <c r="F2191" s="1546"/>
      <c r="G2191" s="1546">
        <v>1917563</v>
      </c>
      <c r="H2191" s="1546" t="str">
        <f t="shared" si="34"/>
        <v>DRAGAGEM DE AREIA MÉDIA COM DRAGA DE SUCÇÃO E RECALQUE - BOMBA DE 1.350 KW E CORTADOR DE 170 KW - DISTÂNCIA DE RECALQUE DE 5.500 A 5.700 M</v>
      </c>
    </row>
    <row r="2192" spans="2:8" ht="30">
      <c r="B2192" s="1526">
        <v>1917564</v>
      </c>
      <c r="C2192" s="1523" t="s">
        <v>13768</v>
      </c>
      <c r="D2192" s="1526" t="s">
        <v>4013</v>
      </c>
      <c r="E2192" s="1542">
        <v>25.23</v>
      </c>
      <c r="F2192" s="1546"/>
      <c r="G2192" s="1546">
        <v>1917564</v>
      </c>
      <c r="H2192" s="1546" t="str">
        <f t="shared" si="34"/>
        <v>DRAGAGEM DE AREIA MÉDIA COM DRAGA DE SUCÇÃO E RECALQUE - BOMBA DE 1.350 KW E CORTADOR DE 170 KW - DISTÂNCIA DE RECALQUE DE 5.700 A 5.900 M</v>
      </c>
    </row>
    <row r="2193" spans="2:8" ht="30">
      <c r="B2193" s="1528">
        <v>1917565</v>
      </c>
      <c r="C2193" s="1529" t="s">
        <v>13769</v>
      </c>
      <c r="D2193" s="1528" t="s">
        <v>4013</v>
      </c>
      <c r="E2193" s="1543">
        <v>27.81</v>
      </c>
      <c r="F2193" s="1546"/>
      <c r="G2193" s="1546">
        <v>1917565</v>
      </c>
      <c r="H2193" s="1546" t="str">
        <f t="shared" si="34"/>
        <v>DRAGAGEM DE AREIA MÉDIA COM DRAGA DE SUCÇÃO E RECALQUE - BOMBA DE 1.350 KW E CORTADOR DE 170 KW - DISTÂNCIA DE RECALQUE DE 5.900 A 6.100 M</v>
      </c>
    </row>
    <row r="2194" spans="2:8" ht="30">
      <c r="B2194" s="1526">
        <v>1917538</v>
      </c>
      <c r="C2194" s="1523" t="s">
        <v>13770</v>
      </c>
      <c r="D2194" s="1526" t="s">
        <v>4013</v>
      </c>
      <c r="E2194" s="1542">
        <v>4.51</v>
      </c>
      <c r="F2194" s="1546"/>
      <c r="G2194" s="1546">
        <v>1917538</v>
      </c>
      <c r="H2194" s="1546" t="str">
        <f t="shared" si="34"/>
        <v>DRAGAGEM DE AREIA MÉDIA COM DRAGA DE SUCÇÃO E RECALQUE - BOMBA DE 1.350 KW E CORTADOR DE 170 KW - DISTÂNCIA DE RECALQUE DE 500 A 700 M</v>
      </c>
    </row>
    <row r="2195" spans="2:8" ht="30">
      <c r="B2195" s="1528">
        <v>1917566</v>
      </c>
      <c r="C2195" s="1529" t="s">
        <v>13771</v>
      </c>
      <c r="D2195" s="1528" t="s">
        <v>4013</v>
      </c>
      <c r="E2195" s="1543">
        <v>30.47</v>
      </c>
      <c r="F2195" s="1546"/>
      <c r="G2195" s="1546">
        <v>1917566</v>
      </c>
      <c r="H2195" s="1546" t="str">
        <f t="shared" si="34"/>
        <v>DRAGAGEM DE AREIA MÉDIA COM DRAGA DE SUCÇÃO E RECALQUE - BOMBA DE 1.350 KW E CORTADOR DE 170 KW - DISTÂNCIA DE RECALQUE DE 6.100 A 6.300 M</v>
      </c>
    </row>
    <row r="2196" spans="2:8" ht="30">
      <c r="B2196" s="1526">
        <v>1917567</v>
      </c>
      <c r="C2196" s="1523" t="s">
        <v>13772</v>
      </c>
      <c r="D2196" s="1526" t="s">
        <v>4013</v>
      </c>
      <c r="E2196" s="1542">
        <v>33.270000000000003</v>
      </c>
      <c r="F2196" s="1546"/>
      <c r="G2196" s="1546">
        <v>1917567</v>
      </c>
      <c r="H2196" s="1546" t="str">
        <f t="shared" si="34"/>
        <v>DRAGAGEM DE AREIA MÉDIA COM DRAGA DE SUCÇÃO E RECALQUE - BOMBA DE 1.350 KW E CORTADOR DE 170 KW - DISTÂNCIA DE RECALQUE DE 6.300 A 6.500 M</v>
      </c>
    </row>
    <row r="2197" spans="2:8" ht="30">
      <c r="B2197" s="1528">
        <v>1917568</v>
      </c>
      <c r="C2197" s="1529" t="s">
        <v>13773</v>
      </c>
      <c r="D2197" s="1528" t="s">
        <v>4013</v>
      </c>
      <c r="E2197" s="1543">
        <v>35.94</v>
      </c>
      <c r="F2197" s="1546"/>
      <c r="G2197" s="1546">
        <v>1917568</v>
      </c>
      <c r="H2197" s="1546" t="str">
        <f t="shared" si="34"/>
        <v>DRAGAGEM DE AREIA MÉDIA COM DRAGA DE SUCÇÃO E RECALQUE - BOMBA DE 1.350 KW E CORTADOR DE 170 KW - DISTÂNCIA DE RECALQUE DE 6.500 A 6.700 M</v>
      </c>
    </row>
    <row r="2198" spans="2:8" ht="30">
      <c r="B2198" s="1526">
        <v>1917569</v>
      </c>
      <c r="C2198" s="1523" t="s">
        <v>13774</v>
      </c>
      <c r="D2198" s="1526" t="s">
        <v>4013</v>
      </c>
      <c r="E2198" s="1542">
        <v>39.22</v>
      </c>
      <c r="F2198" s="1546"/>
      <c r="G2198" s="1546">
        <v>1917569</v>
      </c>
      <c r="H2198" s="1546" t="str">
        <f t="shared" si="34"/>
        <v>DRAGAGEM DE AREIA MÉDIA COM DRAGA DE SUCÇÃO E RECALQUE - BOMBA DE 1.350 KW E CORTADOR DE 170 KW - DISTÂNCIA DE RECALQUE DE 6.700 A 6.900 M</v>
      </c>
    </row>
    <row r="2199" spans="2:8" ht="30">
      <c r="B2199" s="1528">
        <v>1917570</v>
      </c>
      <c r="C2199" s="1529" t="s">
        <v>13775</v>
      </c>
      <c r="D2199" s="1528" t="s">
        <v>4013</v>
      </c>
      <c r="E2199" s="1543">
        <v>42.26</v>
      </c>
      <c r="F2199" s="1546"/>
      <c r="G2199" s="1546">
        <v>1917570</v>
      </c>
      <c r="H2199" s="1546" t="str">
        <f t="shared" si="34"/>
        <v>DRAGAGEM DE AREIA MÉDIA COM DRAGA DE SUCÇÃO E RECALQUE - BOMBA DE 1.350 KW E CORTADOR DE 170 KW - DISTÂNCIA DE RECALQUE DE 6.900 A 7.100 M</v>
      </c>
    </row>
    <row r="2200" spans="2:8" ht="30">
      <c r="B2200" s="1526">
        <v>1917571</v>
      </c>
      <c r="C2200" s="1523" t="s">
        <v>13776</v>
      </c>
      <c r="D2200" s="1526" t="s">
        <v>4013</v>
      </c>
      <c r="E2200" s="1542">
        <v>45.86</v>
      </c>
      <c r="F2200" s="1546"/>
      <c r="G2200" s="1546">
        <v>1917571</v>
      </c>
      <c r="H2200" s="1546" t="str">
        <f t="shared" si="34"/>
        <v>DRAGAGEM DE AREIA MÉDIA COM DRAGA DE SUCÇÃO E RECALQUE - BOMBA DE 1.350 KW E CORTADOR DE 170 KW - DISTÂNCIA DE RECALQUE DE 7.100 A 7.300 M</v>
      </c>
    </row>
    <row r="2201" spans="2:8" ht="30">
      <c r="B2201" s="1528">
        <v>1917572</v>
      </c>
      <c r="C2201" s="1529" t="s">
        <v>13777</v>
      </c>
      <c r="D2201" s="1528" t="s">
        <v>4013</v>
      </c>
      <c r="E2201" s="1543">
        <v>49.86</v>
      </c>
      <c r="F2201" s="1546"/>
      <c r="G2201" s="1546">
        <v>1917572</v>
      </c>
      <c r="H2201" s="1546" t="str">
        <f t="shared" si="34"/>
        <v>DRAGAGEM DE AREIA MÉDIA COM DRAGA DE SUCÇÃO E RECALQUE - BOMBA DE 1.350 KW E CORTADOR DE 170 KW - DISTÂNCIA DE RECALQUE DE 7.300 A 7.500 M</v>
      </c>
    </row>
    <row r="2202" spans="2:8" ht="30">
      <c r="B2202" s="1526">
        <v>1917573</v>
      </c>
      <c r="C2202" s="1523" t="s">
        <v>13778</v>
      </c>
      <c r="D2202" s="1526" t="s">
        <v>4013</v>
      </c>
      <c r="E2202" s="1542">
        <v>54.21</v>
      </c>
      <c r="F2202" s="1546"/>
      <c r="G2202" s="1546">
        <v>1917573</v>
      </c>
      <c r="H2202" s="1546" t="str">
        <f t="shared" si="34"/>
        <v>DRAGAGEM DE AREIA MÉDIA COM DRAGA DE SUCÇÃO E RECALQUE - BOMBA DE 1.350 KW E CORTADOR DE 170 KW - DISTÂNCIA DE RECALQUE DE 7.500 A 7.700 M</v>
      </c>
    </row>
    <row r="2203" spans="2:8" ht="30">
      <c r="B2203" s="1528">
        <v>1917574</v>
      </c>
      <c r="C2203" s="1529" t="s">
        <v>13779</v>
      </c>
      <c r="D2203" s="1528" t="s">
        <v>4013</v>
      </c>
      <c r="E2203" s="1543">
        <v>58.14</v>
      </c>
      <c r="F2203" s="1546"/>
      <c r="G2203" s="1546">
        <v>1917574</v>
      </c>
      <c r="H2203" s="1546" t="str">
        <f t="shared" si="34"/>
        <v>DRAGAGEM DE AREIA MÉDIA COM DRAGA DE SUCÇÃO E RECALQUE - BOMBA DE 1.350 KW E CORTADOR DE 170 KW - DISTÂNCIA DE RECALQUE DE 7.700 A 7.900 M</v>
      </c>
    </row>
    <row r="2204" spans="2:8" ht="30">
      <c r="B2204" s="1526">
        <v>1917539</v>
      </c>
      <c r="C2204" s="1523" t="s">
        <v>13780</v>
      </c>
      <c r="D2204" s="1526" t="s">
        <v>4013</v>
      </c>
      <c r="E2204" s="1542">
        <v>4.8099999999999996</v>
      </c>
      <c r="F2204" s="1546"/>
      <c r="G2204" s="1546">
        <v>1917539</v>
      </c>
      <c r="H2204" s="1546" t="str">
        <f t="shared" si="34"/>
        <v>DRAGAGEM DE AREIA MÉDIA COM DRAGA DE SUCÇÃO E RECALQUE - BOMBA DE 1.350 KW E CORTADOR DE 170 KW - DISTÂNCIA DE RECALQUE DE 700 A 900 M</v>
      </c>
    </row>
    <row r="2205" spans="2:8" ht="30">
      <c r="B2205" s="1528">
        <v>1917540</v>
      </c>
      <c r="C2205" s="1529" t="s">
        <v>13781</v>
      </c>
      <c r="D2205" s="1528" t="s">
        <v>4013</v>
      </c>
      <c r="E2205" s="1543">
        <v>5.18</v>
      </c>
      <c r="F2205" s="1546"/>
      <c r="G2205" s="1546">
        <v>1917540</v>
      </c>
      <c r="H2205" s="1546" t="str">
        <f t="shared" si="34"/>
        <v>DRAGAGEM DE AREIA MÉDIA COM DRAGA DE SUCÇÃO E RECALQUE - BOMBA DE 1.350 KW E CORTADOR DE 170 KW - DISTÂNCIA DE RECALQUE DE 900 A 1.100 M</v>
      </c>
    </row>
    <row r="2206" spans="2:8" ht="30">
      <c r="B2206" s="1526">
        <v>1917738</v>
      </c>
      <c r="C2206" s="1523" t="s">
        <v>13782</v>
      </c>
      <c r="D2206" s="1526" t="s">
        <v>4013</v>
      </c>
      <c r="E2206" s="1542">
        <v>4.4400000000000004</v>
      </c>
      <c r="F2206" s="1546"/>
      <c r="G2206" s="1546">
        <v>1917738</v>
      </c>
      <c r="H2206" s="1546" t="str">
        <f t="shared" si="34"/>
        <v>DRAGAGEM DE AREIA MÉDIA COM DRAGA DE SUCÇÃO E RECALQUE - BOMBA DE 1.350 KW E CORTADOR DE 170 KW - DISTÂNCIA DE RECALQUE DE ATÉ 500 M</v>
      </c>
    </row>
    <row r="2207" spans="2:8" ht="30">
      <c r="B2207" s="1528">
        <v>1917238</v>
      </c>
      <c r="C2207" s="1529" t="s">
        <v>23105</v>
      </c>
      <c r="D2207" s="1528" t="s">
        <v>4013</v>
      </c>
      <c r="E2207" s="1543">
        <v>7.66</v>
      </c>
      <c r="F2207" s="1546"/>
      <c r="G2207" s="1546">
        <v>1917238</v>
      </c>
      <c r="H2207" s="1546" t="str">
        <f t="shared" si="34"/>
        <v>DRAGAGEM DE AREIA MÉDIA COM DRAGA DE SUCÇÃO E RECALQUE - BOMBA DE 294 KW E CORTADOR DE 30 KW - DISTÂNCIA DE RECALQUE DE 1.100 A 1.300 M</v>
      </c>
    </row>
    <row r="2208" spans="2:8" ht="30">
      <c r="B2208" s="1526">
        <v>1917239</v>
      </c>
      <c r="C2208" s="1523" t="s">
        <v>23106</v>
      </c>
      <c r="D2208" s="1526" t="s">
        <v>4013</v>
      </c>
      <c r="E2208" s="1542">
        <v>8.34</v>
      </c>
      <c r="F2208" s="1546"/>
      <c r="G2208" s="1546">
        <v>1917239</v>
      </c>
      <c r="H2208" s="1546" t="str">
        <f t="shared" si="34"/>
        <v>DRAGAGEM DE AREIA MÉDIA COM DRAGA DE SUCÇÃO E RECALQUE - BOMBA DE 294 KW E CORTADOR DE 30 KW - DISTÂNCIA DE RECALQUE DE 1.300 A 1.500 M</v>
      </c>
    </row>
    <row r="2209" spans="2:8" ht="30">
      <c r="B2209" s="1528">
        <v>1917240</v>
      </c>
      <c r="C2209" s="1529" t="s">
        <v>23107</v>
      </c>
      <c r="D2209" s="1528" t="s">
        <v>4013</v>
      </c>
      <c r="E2209" s="1543">
        <v>8.89</v>
      </c>
      <c r="F2209" s="1546"/>
      <c r="G2209" s="1546">
        <v>1917240</v>
      </c>
      <c r="H2209" s="1546" t="str">
        <f t="shared" si="34"/>
        <v>DRAGAGEM DE AREIA MÉDIA COM DRAGA DE SUCÇÃO E RECALQUE - BOMBA DE 294 KW E CORTADOR DE 30 KW - DISTÂNCIA DE RECALQUE DE 1.500 A 1.700 M</v>
      </c>
    </row>
    <row r="2210" spans="2:8" ht="30">
      <c r="B2210" s="1526">
        <v>1917241</v>
      </c>
      <c r="C2210" s="1523" t="s">
        <v>23108</v>
      </c>
      <c r="D2210" s="1526" t="s">
        <v>4013</v>
      </c>
      <c r="E2210" s="1542">
        <v>9.39</v>
      </c>
      <c r="F2210" s="1546"/>
      <c r="G2210" s="1546">
        <v>1917241</v>
      </c>
      <c r="H2210" s="1546" t="str">
        <f t="shared" si="34"/>
        <v>DRAGAGEM DE AREIA MÉDIA COM DRAGA DE SUCÇÃO E RECALQUE - BOMBA DE 294 KW E CORTADOR DE 30 KW - DISTÂNCIA DE RECALQUE DE 1.700 A 1.900 M</v>
      </c>
    </row>
    <row r="2211" spans="2:8" ht="30">
      <c r="B2211" s="1528">
        <v>1917242</v>
      </c>
      <c r="C2211" s="1529" t="s">
        <v>23109</v>
      </c>
      <c r="D2211" s="1528" t="s">
        <v>4013</v>
      </c>
      <c r="E2211" s="1543">
        <v>9.8800000000000008</v>
      </c>
      <c r="F2211" s="1546"/>
      <c r="G2211" s="1546">
        <v>1917242</v>
      </c>
      <c r="H2211" s="1546" t="str">
        <f t="shared" si="34"/>
        <v>DRAGAGEM DE AREIA MÉDIA COM DRAGA DE SUCÇÃO E RECALQUE - BOMBA DE 294 KW E CORTADOR DE 30 KW - DISTÂNCIA DE RECALQUE DE 1.900 A 2.100 M</v>
      </c>
    </row>
    <row r="2212" spans="2:8" ht="30">
      <c r="B2212" s="1526">
        <v>1917243</v>
      </c>
      <c r="C2212" s="1523" t="s">
        <v>23110</v>
      </c>
      <c r="D2212" s="1526" t="s">
        <v>4013</v>
      </c>
      <c r="E2212" s="1542">
        <v>10.34</v>
      </c>
      <c r="F2212" s="1546"/>
      <c r="G2212" s="1546">
        <v>1917243</v>
      </c>
      <c r="H2212" s="1546" t="str">
        <f t="shared" si="34"/>
        <v>DRAGAGEM DE AREIA MÉDIA COM DRAGA DE SUCÇÃO E RECALQUE - BOMBA DE 294 KW E CORTADOR DE 30 KW - DISTÂNCIA DE RECALQUE DE 2.100 A 2.300 M</v>
      </c>
    </row>
    <row r="2213" spans="2:8" ht="30">
      <c r="B2213" s="1528">
        <v>1917244</v>
      </c>
      <c r="C2213" s="1529" t="s">
        <v>23111</v>
      </c>
      <c r="D2213" s="1528" t="s">
        <v>4013</v>
      </c>
      <c r="E2213" s="1543">
        <v>10.96</v>
      </c>
      <c r="F2213" s="1546"/>
      <c r="G2213" s="1546">
        <v>1917244</v>
      </c>
      <c r="H2213" s="1546" t="str">
        <f t="shared" si="34"/>
        <v>DRAGAGEM DE AREIA MÉDIA COM DRAGA DE SUCÇÃO E RECALQUE - BOMBA DE 294 KW E CORTADOR DE 30 KW - DISTÂNCIA DE RECALQUE DE 2.300 A 2.500 M</v>
      </c>
    </row>
    <row r="2214" spans="2:8" ht="30">
      <c r="B2214" s="1526">
        <v>1917245</v>
      </c>
      <c r="C2214" s="1523" t="s">
        <v>23112</v>
      </c>
      <c r="D2214" s="1526" t="s">
        <v>4013</v>
      </c>
      <c r="E2214" s="1542">
        <v>11.51</v>
      </c>
      <c r="F2214" s="1546"/>
      <c r="G2214" s="1546">
        <v>1917245</v>
      </c>
      <c r="H2214" s="1546" t="str">
        <f t="shared" si="34"/>
        <v>DRAGAGEM DE AREIA MÉDIA COM DRAGA DE SUCÇÃO E RECALQUE - BOMBA DE 294 KW E CORTADOR DE 30 KW - DISTÂNCIA DE RECALQUE DE 2.500 A 2.700 M</v>
      </c>
    </row>
    <row r="2215" spans="2:8" ht="30">
      <c r="B2215" s="1528">
        <v>1917246</v>
      </c>
      <c r="C2215" s="1529" t="s">
        <v>23113</v>
      </c>
      <c r="D2215" s="1528" t="s">
        <v>4013</v>
      </c>
      <c r="E2215" s="1543">
        <v>12.1</v>
      </c>
      <c r="F2215" s="1546"/>
      <c r="G2215" s="1546">
        <v>1917246</v>
      </c>
      <c r="H2215" s="1546" t="str">
        <f t="shared" si="34"/>
        <v>DRAGAGEM DE AREIA MÉDIA COM DRAGA DE SUCÇÃO E RECALQUE - BOMBA DE 294 KW E CORTADOR DE 30 KW - DISTÂNCIA DE RECALQUE DE 2.700 A 2.900 M</v>
      </c>
    </row>
    <row r="2216" spans="2:8" ht="30">
      <c r="B2216" s="1526">
        <v>1917247</v>
      </c>
      <c r="C2216" s="1523" t="s">
        <v>23114</v>
      </c>
      <c r="D2216" s="1526" t="s">
        <v>4013</v>
      </c>
      <c r="E2216" s="1542">
        <v>13.09</v>
      </c>
      <c r="F2216" s="1546"/>
      <c r="G2216" s="1546">
        <v>1917247</v>
      </c>
      <c r="H2216" s="1546" t="str">
        <f t="shared" si="34"/>
        <v>DRAGAGEM DE AREIA MÉDIA COM DRAGA DE SUCÇÃO E RECALQUE - BOMBA DE 294 KW E CORTADOR DE 30 KW - DISTÂNCIA DE RECALQUE DE 2.900 A 3.100 M</v>
      </c>
    </row>
    <row r="2217" spans="2:8" ht="30">
      <c r="B2217" s="1528">
        <v>1917248</v>
      </c>
      <c r="C2217" s="1529" t="s">
        <v>23115</v>
      </c>
      <c r="D2217" s="1528" t="s">
        <v>4013</v>
      </c>
      <c r="E2217" s="1543">
        <v>14.91</v>
      </c>
      <c r="F2217" s="1546"/>
      <c r="G2217" s="1546">
        <v>1917248</v>
      </c>
      <c r="H2217" s="1546" t="str">
        <f t="shared" si="34"/>
        <v>DRAGAGEM DE AREIA MÉDIA COM DRAGA DE SUCÇÃO E RECALQUE - BOMBA DE 294 KW E CORTADOR DE 30 KW - DISTÂNCIA DE RECALQUE DE 3.100 A 3.300 M</v>
      </c>
    </row>
    <row r="2218" spans="2:8" ht="30">
      <c r="B2218" s="1526">
        <v>1917249</v>
      </c>
      <c r="C2218" s="1523" t="s">
        <v>23116</v>
      </c>
      <c r="D2218" s="1526" t="s">
        <v>4013</v>
      </c>
      <c r="E2218" s="1542">
        <v>17.88</v>
      </c>
      <c r="F2218" s="1546"/>
      <c r="G2218" s="1546">
        <v>1917249</v>
      </c>
      <c r="H2218" s="1546" t="str">
        <f t="shared" si="34"/>
        <v>DRAGAGEM DE AREIA MÉDIA COM DRAGA DE SUCÇÃO E RECALQUE - BOMBA DE 294 KW E CORTADOR DE 30 KW - DISTÂNCIA DE RECALQUE DE 3.300 A 3.500 M</v>
      </c>
    </row>
    <row r="2219" spans="2:8" ht="30">
      <c r="B2219" s="1528">
        <v>1917235</v>
      </c>
      <c r="C2219" s="1529" t="s">
        <v>23117</v>
      </c>
      <c r="D2219" s="1528" t="s">
        <v>4013</v>
      </c>
      <c r="E2219" s="1543">
        <v>6.14</v>
      </c>
      <c r="F2219" s="1546"/>
      <c r="G2219" s="1546">
        <v>1917235</v>
      </c>
      <c r="H2219" s="1546" t="str">
        <f t="shared" si="34"/>
        <v>DRAGAGEM DE AREIA MÉDIA COM DRAGA DE SUCÇÃO E RECALQUE - BOMBA DE 294 KW E CORTADOR DE 30 KW - DISTÂNCIA DE RECALQUE DE 500 A 700 M</v>
      </c>
    </row>
    <row r="2220" spans="2:8" ht="30">
      <c r="B2220" s="1526">
        <v>1917236</v>
      </c>
      <c r="C2220" s="1523" t="s">
        <v>23118</v>
      </c>
      <c r="D2220" s="1526" t="s">
        <v>4013</v>
      </c>
      <c r="E2220" s="1542">
        <v>6.54</v>
      </c>
      <c r="F2220" s="1546"/>
      <c r="G2220" s="1546">
        <v>1917236</v>
      </c>
      <c r="H2220" s="1546" t="str">
        <f t="shared" si="34"/>
        <v>DRAGAGEM DE AREIA MÉDIA COM DRAGA DE SUCÇÃO E RECALQUE - BOMBA DE 294 KW E CORTADOR DE 30 KW - DISTÂNCIA DE RECALQUE DE 700 A 900 M</v>
      </c>
    </row>
    <row r="2221" spans="2:8" ht="30">
      <c r="B2221" s="1528">
        <v>1917237</v>
      </c>
      <c r="C2221" s="1529" t="s">
        <v>23119</v>
      </c>
      <c r="D2221" s="1528" t="s">
        <v>4013</v>
      </c>
      <c r="E2221" s="1543">
        <v>7.04</v>
      </c>
      <c r="F2221" s="1546"/>
      <c r="G2221" s="1546">
        <v>1917237</v>
      </c>
      <c r="H2221" s="1546" t="str">
        <f t="shared" si="34"/>
        <v>DRAGAGEM DE AREIA MÉDIA COM DRAGA DE SUCÇÃO E RECALQUE - BOMBA DE 294 KW E CORTADOR DE 30 KW - DISTÂNCIA DE RECALQUE DE 900 A 1.100 M</v>
      </c>
    </row>
    <row r="2222" spans="2:8" ht="30">
      <c r="B2222" s="1526">
        <v>1917725</v>
      </c>
      <c r="C2222" s="1523" t="s">
        <v>23120</v>
      </c>
      <c r="D2222" s="1526" t="s">
        <v>4013</v>
      </c>
      <c r="E2222" s="1542">
        <v>5.98</v>
      </c>
      <c r="F2222" s="1546"/>
      <c r="G2222" s="1546">
        <v>1917725</v>
      </c>
      <c r="H2222" s="1546" t="str">
        <f t="shared" si="34"/>
        <v>DRAGAGEM DE AREIA MÉDIA COM DRAGA DE SUCÇÃO E RECALQUE - BOMBA DE 294 KW E CORTADOR DE 30 KW - DISTÂNCIA DE RECALQUE DE ATÉ 500 M</v>
      </c>
    </row>
    <row r="2223" spans="2:8" ht="30">
      <c r="B2223" s="1528">
        <v>1917311</v>
      </c>
      <c r="C2223" s="1529" t="s">
        <v>23121</v>
      </c>
      <c r="D2223" s="1528" t="s">
        <v>4013</v>
      </c>
      <c r="E2223" s="1543">
        <v>5.52</v>
      </c>
      <c r="F2223" s="1546"/>
      <c r="G2223" s="1546">
        <v>1917311</v>
      </c>
      <c r="H2223" s="1546" t="str">
        <f t="shared" si="34"/>
        <v>DRAGAGEM DE AREIA MÉDIA COM DRAGA DE SUCÇÃO E RECALQUE - BOMBA DE 483 KW E CORTADOR DE 55 KW - DISTÂNCIA DE RECALQUE DE 1.100 A 1.300 M</v>
      </c>
    </row>
    <row r="2224" spans="2:8" ht="30">
      <c r="B2224" s="1526">
        <v>1917312</v>
      </c>
      <c r="C2224" s="1523" t="s">
        <v>23122</v>
      </c>
      <c r="D2224" s="1526" t="s">
        <v>4013</v>
      </c>
      <c r="E2224" s="1542">
        <v>6.17</v>
      </c>
      <c r="F2224" s="1546"/>
      <c r="G2224" s="1546">
        <v>1917312</v>
      </c>
      <c r="H2224" s="1546" t="str">
        <f t="shared" si="34"/>
        <v>DRAGAGEM DE AREIA MÉDIA COM DRAGA DE SUCÇÃO E RECALQUE - BOMBA DE 483 KW E CORTADOR DE 55 KW - DISTÂNCIA DE RECALQUE DE 1.300 A 1.500 M</v>
      </c>
    </row>
    <row r="2225" spans="2:8" ht="30">
      <c r="B2225" s="1528">
        <v>1917313</v>
      </c>
      <c r="C2225" s="1529" t="s">
        <v>23123</v>
      </c>
      <c r="D2225" s="1528" t="s">
        <v>4013</v>
      </c>
      <c r="E2225" s="1543">
        <v>6.63</v>
      </c>
      <c r="F2225" s="1546"/>
      <c r="G2225" s="1546">
        <v>1917313</v>
      </c>
      <c r="H2225" s="1546" t="str">
        <f t="shared" si="34"/>
        <v>DRAGAGEM DE AREIA MÉDIA COM DRAGA DE SUCÇÃO E RECALQUE - BOMBA DE 483 KW E CORTADOR DE 55 KW - DISTÂNCIA DE RECALQUE DE 1.500 A 1.700 M</v>
      </c>
    </row>
    <row r="2226" spans="2:8" ht="30">
      <c r="B2226" s="1526">
        <v>1917314</v>
      </c>
      <c r="C2226" s="1523" t="s">
        <v>23124</v>
      </c>
      <c r="D2226" s="1526" t="s">
        <v>4013</v>
      </c>
      <c r="E2226" s="1542">
        <v>7.07</v>
      </c>
      <c r="F2226" s="1546"/>
      <c r="G2226" s="1546">
        <v>1917314</v>
      </c>
      <c r="H2226" s="1546" t="str">
        <f t="shared" si="34"/>
        <v>DRAGAGEM DE AREIA MÉDIA COM DRAGA DE SUCÇÃO E RECALQUE - BOMBA DE 483 KW E CORTADOR DE 55 KW - DISTÂNCIA DE RECALQUE DE 1.700 A 1.900 M</v>
      </c>
    </row>
    <row r="2227" spans="2:8" ht="30">
      <c r="B2227" s="1528">
        <v>1917315</v>
      </c>
      <c r="C2227" s="1529" t="s">
        <v>23125</v>
      </c>
      <c r="D2227" s="1528" t="s">
        <v>4013</v>
      </c>
      <c r="E2227" s="1543">
        <v>7.59</v>
      </c>
      <c r="F2227" s="1546"/>
      <c r="G2227" s="1546">
        <v>1917315</v>
      </c>
      <c r="H2227" s="1546" t="str">
        <f t="shared" si="34"/>
        <v>DRAGAGEM DE AREIA MÉDIA COM DRAGA DE SUCÇÃO E RECALQUE - BOMBA DE 483 KW E CORTADOR DE 55 KW - DISTÂNCIA DE RECALQUE DE 1.900 A 2.100 M</v>
      </c>
    </row>
    <row r="2228" spans="2:8" ht="30">
      <c r="B2228" s="1526">
        <v>1917316</v>
      </c>
      <c r="C2228" s="1523" t="s">
        <v>23126</v>
      </c>
      <c r="D2228" s="1526" t="s">
        <v>4013</v>
      </c>
      <c r="E2228" s="1542">
        <v>8.1199999999999992</v>
      </c>
      <c r="F2228" s="1546"/>
      <c r="G2228" s="1546">
        <v>1917316</v>
      </c>
      <c r="H2228" s="1546" t="str">
        <f t="shared" si="34"/>
        <v>DRAGAGEM DE AREIA MÉDIA COM DRAGA DE SUCÇÃO E RECALQUE - BOMBA DE 483 KW E CORTADOR DE 55 KW - DISTÂNCIA DE RECALQUE DE 2.100 A 2.300 M</v>
      </c>
    </row>
    <row r="2229" spans="2:8" ht="30">
      <c r="B2229" s="1528">
        <v>1917317</v>
      </c>
      <c r="C2229" s="1529" t="s">
        <v>23127</v>
      </c>
      <c r="D2229" s="1528" t="s">
        <v>4013</v>
      </c>
      <c r="E2229" s="1543">
        <v>8.8800000000000008</v>
      </c>
      <c r="F2229" s="1546"/>
      <c r="G2229" s="1546">
        <v>1917317</v>
      </c>
      <c r="H2229" s="1546" t="str">
        <f t="shared" si="34"/>
        <v>DRAGAGEM DE AREIA MÉDIA COM DRAGA DE SUCÇÃO E RECALQUE - BOMBA DE 483 KW E CORTADOR DE 55 KW - DISTÂNCIA DE RECALQUE DE 2.300 A 2.500 M</v>
      </c>
    </row>
    <row r="2230" spans="2:8" ht="30">
      <c r="B2230" s="1526">
        <v>1917318</v>
      </c>
      <c r="C2230" s="1523" t="s">
        <v>23128</v>
      </c>
      <c r="D2230" s="1526" t="s">
        <v>4013</v>
      </c>
      <c r="E2230" s="1542">
        <v>9.59</v>
      </c>
      <c r="F2230" s="1546"/>
      <c r="G2230" s="1546">
        <v>1917318</v>
      </c>
      <c r="H2230" s="1546" t="str">
        <f t="shared" si="34"/>
        <v>DRAGAGEM DE AREIA MÉDIA COM DRAGA DE SUCÇÃO E RECALQUE - BOMBA DE 483 KW E CORTADOR DE 55 KW - DISTÂNCIA DE RECALQUE DE 2.500 A 2.700 M</v>
      </c>
    </row>
    <row r="2231" spans="2:8" ht="30">
      <c r="B2231" s="1528">
        <v>1917319</v>
      </c>
      <c r="C2231" s="1529" t="s">
        <v>23129</v>
      </c>
      <c r="D2231" s="1528" t="s">
        <v>4013</v>
      </c>
      <c r="E2231" s="1543">
        <v>10.26</v>
      </c>
      <c r="F2231" s="1546"/>
      <c r="G2231" s="1546">
        <v>1917319</v>
      </c>
      <c r="H2231" s="1546" t="str">
        <f t="shared" si="34"/>
        <v>DRAGAGEM DE AREIA MÉDIA COM DRAGA DE SUCÇÃO E RECALQUE - BOMBA DE 483 KW E CORTADOR DE 55 KW - DISTÂNCIA DE RECALQUE DE 2.700 A 2.900 M</v>
      </c>
    </row>
    <row r="2232" spans="2:8" ht="30">
      <c r="B2232" s="1526">
        <v>1917320</v>
      </c>
      <c r="C2232" s="1523" t="s">
        <v>23130</v>
      </c>
      <c r="D2232" s="1526" t="s">
        <v>4013</v>
      </c>
      <c r="E2232" s="1542">
        <v>10.98</v>
      </c>
      <c r="F2232" s="1546"/>
      <c r="G2232" s="1546">
        <v>1917320</v>
      </c>
      <c r="H2232" s="1546" t="str">
        <f t="shared" si="34"/>
        <v>DRAGAGEM DE AREIA MÉDIA COM DRAGA DE SUCÇÃO E RECALQUE - BOMBA DE 483 KW E CORTADOR DE 55 KW - DISTÂNCIA DE RECALQUE DE 2.900 A 3.100 M</v>
      </c>
    </row>
    <row r="2233" spans="2:8" ht="30">
      <c r="B2233" s="1528">
        <v>1917321</v>
      </c>
      <c r="C2233" s="1529" t="s">
        <v>23131</v>
      </c>
      <c r="D2233" s="1528" t="s">
        <v>4013</v>
      </c>
      <c r="E2233" s="1543">
        <v>13.35</v>
      </c>
      <c r="F2233" s="1546"/>
      <c r="G2233" s="1546">
        <v>1917321</v>
      </c>
      <c r="H2233" s="1546" t="str">
        <f t="shared" si="34"/>
        <v>DRAGAGEM DE AREIA MÉDIA COM DRAGA DE SUCÇÃO E RECALQUE - BOMBA DE 483 KW E CORTADOR DE 55 KW - DISTÂNCIA DE RECALQUE DE 3.100 A 3.300 M</v>
      </c>
    </row>
    <row r="2234" spans="2:8" ht="30">
      <c r="B2234" s="1526">
        <v>1917322</v>
      </c>
      <c r="C2234" s="1523" t="s">
        <v>23132</v>
      </c>
      <c r="D2234" s="1526" t="s">
        <v>4013</v>
      </c>
      <c r="E2234" s="1542">
        <v>15.45</v>
      </c>
      <c r="F2234" s="1546"/>
      <c r="G2234" s="1546">
        <v>1917322</v>
      </c>
      <c r="H2234" s="1546" t="str">
        <f t="shared" si="34"/>
        <v>DRAGAGEM DE AREIA MÉDIA COM DRAGA DE SUCÇÃO E RECALQUE - BOMBA DE 483 KW E CORTADOR DE 55 KW - DISTÂNCIA DE RECALQUE DE 3.300 A 3.500 M</v>
      </c>
    </row>
    <row r="2235" spans="2:8" ht="30">
      <c r="B2235" s="1528">
        <v>1917323</v>
      </c>
      <c r="C2235" s="1529" t="s">
        <v>23133</v>
      </c>
      <c r="D2235" s="1528" t="s">
        <v>4013</v>
      </c>
      <c r="E2235" s="1543">
        <v>18.14</v>
      </c>
      <c r="F2235" s="1546"/>
      <c r="G2235" s="1546">
        <v>1917323</v>
      </c>
      <c r="H2235" s="1546" t="str">
        <f t="shared" si="34"/>
        <v>DRAGAGEM DE AREIA MÉDIA COM DRAGA DE SUCÇÃO E RECALQUE - BOMBA DE 483 KW E CORTADOR DE 55 KW - DISTÂNCIA DE RECALQUE DE 3.500 A 3.700 M</v>
      </c>
    </row>
    <row r="2236" spans="2:8" ht="30">
      <c r="B2236" s="1526">
        <v>1917324</v>
      </c>
      <c r="C2236" s="1523" t="s">
        <v>23134</v>
      </c>
      <c r="D2236" s="1526" t="s">
        <v>4013</v>
      </c>
      <c r="E2236" s="1542">
        <v>20.96</v>
      </c>
      <c r="F2236" s="1546"/>
      <c r="G2236" s="1546">
        <v>1917324</v>
      </c>
      <c r="H2236" s="1546" t="str">
        <f t="shared" si="34"/>
        <v>DRAGAGEM DE AREIA MÉDIA COM DRAGA DE SUCÇÃO E RECALQUE - BOMBA DE 483 KW E CORTADOR DE 55 KW - DISTÂNCIA DE RECALQUE DE 3.700 A 3.900 M</v>
      </c>
    </row>
    <row r="2237" spans="2:8" ht="30">
      <c r="B2237" s="1528">
        <v>1917325</v>
      </c>
      <c r="C2237" s="1529" t="s">
        <v>23135</v>
      </c>
      <c r="D2237" s="1528" t="s">
        <v>4013</v>
      </c>
      <c r="E2237" s="1543">
        <v>24.29</v>
      </c>
      <c r="F2237" s="1546"/>
      <c r="G2237" s="1546">
        <v>1917325</v>
      </c>
      <c r="H2237" s="1546" t="str">
        <f t="shared" si="34"/>
        <v>DRAGAGEM DE AREIA MÉDIA COM DRAGA DE SUCÇÃO E RECALQUE - BOMBA DE 483 KW E CORTADOR DE 55 KW - DISTÂNCIA DE RECALQUE DE 3.900 A 4.100 M</v>
      </c>
    </row>
    <row r="2238" spans="2:8" ht="30">
      <c r="B2238" s="1526">
        <v>1917326</v>
      </c>
      <c r="C2238" s="1523" t="s">
        <v>23136</v>
      </c>
      <c r="D2238" s="1526" t="s">
        <v>4013</v>
      </c>
      <c r="E2238" s="1542">
        <v>28.74</v>
      </c>
      <c r="F2238" s="1546"/>
      <c r="G2238" s="1546">
        <v>1917326</v>
      </c>
      <c r="H2238" s="1546" t="str">
        <f t="shared" si="34"/>
        <v>DRAGAGEM DE AREIA MÉDIA COM DRAGA DE SUCÇÃO E RECALQUE - BOMBA DE 483 KW E CORTADOR DE 55 KW - DISTÂNCIA DE RECALQUE DE 4.100 A 4.300 M</v>
      </c>
    </row>
    <row r="2239" spans="2:8" ht="30">
      <c r="B2239" s="1528">
        <v>1917327</v>
      </c>
      <c r="C2239" s="1529" t="s">
        <v>23137</v>
      </c>
      <c r="D2239" s="1528" t="s">
        <v>4013</v>
      </c>
      <c r="E2239" s="1543">
        <v>33.31</v>
      </c>
      <c r="F2239" s="1546"/>
      <c r="G2239" s="1546">
        <v>1917327</v>
      </c>
      <c r="H2239" s="1546" t="str">
        <f t="shared" si="34"/>
        <v>DRAGAGEM DE AREIA MÉDIA COM DRAGA DE SUCÇÃO E RECALQUE - BOMBA DE 483 KW E CORTADOR DE 55 KW - DISTÂNCIA DE RECALQUE DE 4.300 A 4.500 M</v>
      </c>
    </row>
    <row r="2240" spans="2:8" ht="30">
      <c r="B2240" s="1526">
        <v>1917328</v>
      </c>
      <c r="C2240" s="1523" t="s">
        <v>23138</v>
      </c>
      <c r="D2240" s="1526" t="s">
        <v>4013</v>
      </c>
      <c r="E2240" s="1542">
        <v>38.549999999999997</v>
      </c>
      <c r="F2240" s="1546"/>
      <c r="G2240" s="1546">
        <v>1917328</v>
      </c>
      <c r="H2240" s="1546" t="str">
        <f t="shared" si="34"/>
        <v>DRAGAGEM DE AREIA MÉDIA COM DRAGA DE SUCÇÃO E RECALQUE - BOMBA DE 483 KW E CORTADOR DE 55 KW - DISTÂNCIA DE RECALQUE DE 4.500 A 4.700 M</v>
      </c>
    </row>
    <row r="2241" spans="2:8" ht="30">
      <c r="B2241" s="1528">
        <v>1917329</v>
      </c>
      <c r="C2241" s="1529" t="s">
        <v>23139</v>
      </c>
      <c r="D2241" s="1528" t="s">
        <v>4013</v>
      </c>
      <c r="E2241" s="1543">
        <v>42.1</v>
      </c>
      <c r="F2241" s="1546"/>
      <c r="G2241" s="1546">
        <v>1917329</v>
      </c>
      <c r="H2241" s="1546" t="str">
        <f t="shared" si="34"/>
        <v>DRAGAGEM DE AREIA MÉDIA COM DRAGA DE SUCÇÃO E RECALQUE - BOMBA DE 483 KW E CORTADOR DE 55 KW - DISTÂNCIA DE RECALQUE DE 4.700 A 4.900 M</v>
      </c>
    </row>
    <row r="2242" spans="2:8" ht="30">
      <c r="B2242" s="1526">
        <v>1917330</v>
      </c>
      <c r="C2242" s="1523" t="s">
        <v>23140</v>
      </c>
      <c r="D2242" s="1526" t="s">
        <v>4013</v>
      </c>
      <c r="E2242" s="1542">
        <v>46.45</v>
      </c>
      <c r="F2242" s="1546"/>
      <c r="G2242" s="1546">
        <v>1917330</v>
      </c>
      <c r="H2242" s="1546" t="str">
        <f t="shared" si="34"/>
        <v>DRAGAGEM DE AREIA MÉDIA COM DRAGA DE SUCÇÃO E RECALQUE - BOMBA DE 483 KW E CORTADOR DE 55 KW - DISTÂNCIA DE RECALQUE DE 4.900 A 5.100 M</v>
      </c>
    </row>
    <row r="2243" spans="2:8" ht="30">
      <c r="B2243" s="1528">
        <v>1917308</v>
      </c>
      <c r="C2243" s="1529" t="s">
        <v>23141</v>
      </c>
      <c r="D2243" s="1528" t="s">
        <v>4013</v>
      </c>
      <c r="E2243" s="1543">
        <v>4.5199999999999996</v>
      </c>
      <c r="F2243" s="1546"/>
      <c r="G2243" s="1546">
        <v>1917308</v>
      </c>
      <c r="H2243" s="1546" t="str">
        <f t="shared" ref="H2243:H2306" si="35">UPPER(C2243)</f>
        <v>DRAGAGEM DE AREIA MÉDIA COM DRAGA DE SUCÇÃO E RECALQUE - BOMBA DE 483 KW E CORTADOR DE 55 KW - DISTÂNCIA DE RECALQUE DE 500 A 700 M</v>
      </c>
    </row>
    <row r="2244" spans="2:8" ht="30">
      <c r="B2244" s="1526">
        <v>1917309</v>
      </c>
      <c r="C2244" s="1523" t="s">
        <v>23142</v>
      </c>
      <c r="D2244" s="1526" t="s">
        <v>4013</v>
      </c>
      <c r="E2244" s="1542">
        <v>4.8</v>
      </c>
      <c r="F2244" s="1546"/>
      <c r="G2244" s="1546">
        <v>1917309</v>
      </c>
      <c r="H2244" s="1546" t="str">
        <f t="shared" si="35"/>
        <v>DRAGAGEM DE AREIA MÉDIA COM DRAGA DE SUCÇÃO E RECALQUE - BOMBA DE 483 KW E CORTADOR DE 55 KW - DISTÂNCIA DE RECALQUE DE 700 A 900 M</v>
      </c>
    </row>
    <row r="2245" spans="2:8" ht="30">
      <c r="B2245" s="1528">
        <v>1917310</v>
      </c>
      <c r="C2245" s="1529" t="s">
        <v>23143</v>
      </c>
      <c r="D2245" s="1528" t="s">
        <v>4013</v>
      </c>
      <c r="E2245" s="1543">
        <v>5.1100000000000003</v>
      </c>
      <c r="F2245" s="1546"/>
      <c r="G2245" s="1546">
        <v>1917310</v>
      </c>
      <c r="H2245" s="1546" t="str">
        <f t="shared" si="35"/>
        <v>DRAGAGEM DE AREIA MÉDIA COM DRAGA DE SUCÇÃO E RECALQUE - BOMBA DE 483 KW E CORTADOR DE 55 KW - DISTÂNCIA DE RECALQUE DE 900 A 1.100 M</v>
      </c>
    </row>
    <row r="2246" spans="2:8" ht="30">
      <c r="B2246" s="1526">
        <v>1917730</v>
      </c>
      <c r="C2246" s="1523" t="s">
        <v>23144</v>
      </c>
      <c r="D2246" s="1526" t="s">
        <v>4013</v>
      </c>
      <c r="E2246" s="1542">
        <v>4.46</v>
      </c>
      <c r="F2246" s="1546"/>
      <c r="G2246" s="1546">
        <v>1917730</v>
      </c>
      <c r="H2246" s="1546" t="str">
        <f t="shared" si="35"/>
        <v>DRAGAGEM DE AREIA MÉDIA COM DRAGA DE SUCÇÃO E RECALQUE - BOMBA DE 483 KW E CORTADOR DE 55 KW - DISTÂNCIA DE RECALQUE DE ATÉ 500 M</v>
      </c>
    </row>
    <row r="2247" spans="2:8" ht="30">
      <c r="B2247" s="1528">
        <v>1917415</v>
      </c>
      <c r="C2247" s="1529" t="s">
        <v>13783</v>
      </c>
      <c r="D2247" s="1528" t="s">
        <v>4013</v>
      </c>
      <c r="E2247" s="1543">
        <v>5.45</v>
      </c>
      <c r="F2247" s="1546"/>
      <c r="G2247" s="1546">
        <v>1917415</v>
      </c>
      <c r="H2247" s="1546" t="str">
        <f t="shared" si="35"/>
        <v>DRAGAGEM DE AREIA MÉDIA COM DRAGA DE SUCÇÃO E RECALQUE - BOMBA DE 746 KW E CORTADOR DE 110 KW - DISTÂNCIA DE RECALQUE DE 1.100 A 1.300 M</v>
      </c>
    </row>
    <row r="2248" spans="2:8" ht="30">
      <c r="B2248" s="1526">
        <v>1917416</v>
      </c>
      <c r="C2248" s="1523" t="s">
        <v>13784</v>
      </c>
      <c r="D2248" s="1526" t="s">
        <v>4013</v>
      </c>
      <c r="E2248" s="1542">
        <v>6.04</v>
      </c>
      <c r="F2248" s="1546"/>
      <c r="G2248" s="1546">
        <v>1917416</v>
      </c>
      <c r="H2248" s="1546" t="str">
        <f t="shared" si="35"/>
        <v>DRAGAGEM DE AREIA MÉDIA COM DRAGA DE SUCÇÃO E RECALQUE - BOMBA DE 746 KW E CORTADOR DE 110 KW - DISTÂNCIA DE RECALQUE DE 1.300 A 1.500 M</v>
      </c>
    </row>
    <row r="2249" spans="2:8" ht="30">
      <c r="B2249" s="1528">
        <v>1917417</v>
      </c>
      <c r="C2249" s="1529" t="s">
        <v>13785</v>
      </c>
      <c r="D2249" s="1528" t="s">
        <v>4013</v>
      </c>
      <c r="E2249" s="1543">
        <v>6.48</v>
      </c>
      <c r="F2249" s="1546"/>
      <c r="G2249" s="1546">
        <v>1917417</v>
      </c>
      <c r="H2249" s="1546" t="str">
        <f t="shared" si="35"/>
        <v>DRAGAGEM DE AREIA MÉDIA COM DRAGA DE SUCÇÃO E RECALQUE - BOMBA DE 746 KW E CORTADOR DE 110 KW - DISTÂNCIA DE RECALQUE DE 1.500 A 1.700 M</v>
      </c>
    </row>
    <row r="2250" spans="2:8" ht="30">
      <c r="B2250" s="1526">
        <v>1917418</v>
      </c>
      <c r="C2250" s="1523" t="s">
        <v>13786</v>
      </c>
      <c r="D2250" s="1526" t="s">
        <v>4013</v>
      </c>
      <c r="E2250" s="1542">
        <v>6.9</v>
      </c>
      <c r="F2250" s="1546"/>
      <c r="G2250" s="1546">
        <v>1917418</v>
      </c>
      <c r="H2250" s="1546" t="str">
        <f t="shared" si="35"/>
        <v>DRAGAGEM DE AREIA MÉDIA COM DRAGA DE SUCÇÃO E RECALQUE - BOMBA DE 746 KW E CORTADOR DE 110 KW - DISTÂNCIA DE RECALQUE DE 1.700 A 1.900 M</v>
      </c>
    </row>
    <row r="2251" spans="2:8" ht="30">
      <c r="B2251" s="1528">
        <v>1917419</v>
      </c>
      <c r="C2251" s="1529" t="s">
        <v>13787</v>
      </c>
      <c r="D2251" s="1528" t="s">
        <v>4013</v>
      </c>
      <c r="E2251" s="1543">
        <v>7.27</v>
      </c>
      <c r="F2251" s="1546"/>
      <c r="G2251" s="1546">
        <v>1917419</v>
      </c>
      <c r="H2251" s="1546" t="str">
        <f t="shared" si="35"/>
        <v>DRAGAGEM DE AREIA MÉDIA COM DRAGA DE SUCÇÃO E RECALQUE - BOMBA DE 746 KW E CORTADOR DE 110 KW - DISTÂNCIA DE RECALQUE DE 1.900 A 2.100 M</v>
      </c>
    </row>
    <row r="2252" spans="2:8" ht="30">
      <c r="B2252" s="1526">
        <v>1917420</v>
      </c>
      <c r="C2252" s="1523" t="s">
        <v>13788</v>
      </c>
      <c r="D2252" s="1526" t="s">
        <v>4013</v>
      </c>
      <c r="E2252" s="1542">
        <v>7.71</v>
      </c>
      <c r="F2252" s="1546"/>
      <c r="G2252" s="1546">
        <v>1917420</v>
      </c>
      <c r="H2252" s="1546" t="str">
        <f t="shared" si="35"/>
        <v>DRAGAGEM DE AREIA MÉDIA COM DRAGA DE SUCÇÃO E RECALQUE - BOMBA DE 746 KW E CORTADOR DE 110 KW - DISTÂNCIA DE RECALQUE DE 2.100 A 2.300 M</v>
      </c>
    </row>
    <row r="2253" spans="2:8" ht="30">
      <c r="B2253" s="1528">
        <v>1917421</v>
      </c>
      <c r="C2253" s="1529" t="s">
        <v>13789</v>
      </c>
      <c r="D2253" s="1528" t="s">
        <v>4013</v>
      </c>
      <c r="E2253" s="1543">
        <v>8.34</v>
      </c>
      <c r="F2253" s="1546"/>
      <c r="G2253" s="1546">
        <v>1917421</v>
      </c>
      <c r="H2253" s="1546" t="str">
        <f t="shared" si="35"/>
        <v>DRAGAGEM DE AREIA MÉDIA COM DRAGA DE SUCÇÃO E RECALQUE - BOMBA DE 746 KW E CORTADOR DE 110 KW - DISTÂNCIA DE RECALQUE DE 2.300 A 2.500 M</v>
      </c>
    </row>
    <row r="2254" spans="2:8" ht="30">
      <c r="B2254" s="1526">
        <v>1917422</v>
      </c>
      <c r="C2254" s="1523" t="s">
        <v>13790</v>
      </c>
      <c r="D2254" s="1526" t="s">
        <v>4013</v>
      </c>
      <c r="E2254" s="1542">
        <v>8.75</v>
      </c>
      <c r="F2254" s="1546"/>
      <c r="G2254" s="1546">
        <v>1917422</v>
      </c>
      <c r="H2254" s="1546" t="str">
        <f t="shared" si="35"/>
        <v>DRAGAGEM DE AREIA MÉDIA COM DRAGA DE SUCÇÃO E RECALQUE - BOMBA DE 746 KW E CORTADOR DE 110 KW - DISTÂNCIA DE RECALQUE DE 2.500 A 2.700 M</v>
      </c>
    </row>
    <row r="2255" spans="2:8" ht="30">
      <c r="B2255" s="1528">
        <v>1917423</v>
      </c>
      <c r="C2255" s="1529" t="s">
        <v>13791</v>
      </c>
      <c r="D2255" s="1528" t="s">
        <v>4013</v>
      </c>
      <c r="E2255" s="1543">
        <v>9.18</v>
      </c>
      <c r="F2255" s="1546"/>
      <c r="G2255" s="1546">
        <v>1917423</v>
      </c>
      <c r="H2255" s="1546" t="str">
        <f t="shared" si="35"/>
        <v>DRAGAGEM DE AREIA MÉDIA COM DRAGA DE SUCÇÃO E RECALQUE - BOMBA DE 746 KW E CORTADOR DE 110 KW - DISTÂNCIA DE RECALQUE DE 2.700 A 2.900 M</v>
      </c>
    </row>
    <row r="2256" spans="2:8" ht="30">
      <c r="B2256" s="1526">
        <v>1917424</v>
      </c>
      <c r="C2256" s="1523" t="s">
        <v>13792</v>
      </c>
      <c r="D2256" s="1526" t="s">
        <v>4013</v>
      </c>
      <c r="E2256" s="1542">
        <v>9.6199999999999992</v>
      </c>
      <c r="F2256" s="1546"/>
      <c r="G2256" s="1546">
        <v>1917424</v>
      </c>
      <c r="H2256" s="1546" t="str">
        <f t="shared" si="35"/>
        <v>DRAGAGEM DE AREIA MÉDIA COM DRAGA DE SUCÇÃO E RECALQUE - BOMBA DE 746 KW E CORTADOR DE 110 KW - DISTÂNCIA DE RECALQUE DE 2.900 A 3.100 M</v>
      </c>
    </row>
    <row r="2257" spans="2:8" ht="30">
      <c r="B2257" s="1528">
        <v>1917425</v>
      </c>
      <c r="C2257" s="1529" t="s">
        <v>13793</v>
      </c>
      <c r="D2257" s="1528" t="s">
        <v>4013</v>
      </c>
      <c r="E2257" s="1543">
        <v>10.39</v>
      </c>
      <c r="F2257" s="1546"/>
      <c r="G2257" s="1546">
        <v>1917425</v>
      </c>
      <c r="H2257" s="1546" t="str">
        <f t="shared" si="35"/>
        <v>DRAGAGEM DE AREIA MÉDIA COM DRAGA DE SUCÇÃO E RECALQUE - BOMBA DE 746 KW E CORTADOR DE 110 KW - DISTÂNCIA DE RECALQUE DE 3.100 A 3.300 M</v>
      </c>
    </row>
    <row r="2258" spans="2:8" ht="30">
      <c r="B2258" s="1526">
        <v>1917426</v>
      </c>
      <c r="C2258" s="1523" t="s">
        <v>23145</v>
      </c>
      <c r="D2258" s="1526" t="s">
        <v>4013</v>
      </c>
      <c r="E2258" s="1542">
        <v>11.28</v>
      </c>
      <c r="F2258" s="1546"/>
      <c r="G2258" s="1546">
        <v>1917426</v>
      </c>
      <c r="H2258" s="1546" t="str">
        <f t="shared" si="35"/>
        <v>DRAGAGEM DE AREIA MÉDIA COM DRAGA DE SUCÇÃO E RECALQUE - BOMBA DE 746 KW E CORTADOR DE 110 KW - DISTÂNCIA DE RECALQUE DE 3.300 A 3.500 M</v>
      </c>
    </row>
    <row r="2259" spans="2:8" ht="30">
      <c r="B2259" s="1528">
        <v>1917427</v>
      </c>
      <c r="C2259" s="1529" t="s">
        <v>23146</v>
      </c>
      <c r="D2259" s="1528" t="s">
        <v>4013</v>
      </c>
      <c r="E2259" s="1543">
        <v>12.85</v>
      </c>
      <c r="F2259" s="1546"/>
      <c r="G2259" s="1546">
        <v>1917427</v>
      </c>
      <c r="H2259" s="1546" t="str">
        <f t="shared" si="35"/>
        <v>DRAGAGEM DE AREIA MÉDIA COM DRAGA DE SUCÇÃO E RECALQUE - BOMBA DE 746 KW E CORTADOR DE 110 KW - DISTÂNCIA DE RECALQUE DE 3.500 A 3.700 M</v>
      </c>
    </row>
    <row r="2260" spans="2:8" ht="30">
      <c r="B2260" s="1526">
        <v>1917428</v>
      </c>
      <c r="C2260" s="1523" t="s">
        <v>23147</v>
      </c>
      <c r="D2260" s="1526" t="s">
        <v>4013</v>
      </c>
      <c r="E2260" s="1542">
        <v>14.69</v>
      </c>
      <c r="F2260" s="1546"/>
      <c r="G2260" s="1546">
        <v>1917428</v>
      </c>
      <c r="H2260" s="1546" t="str">
        <f t="shared" si="35"/>
        <v>DRAGAGEM DE AREIA MÉDIA COM DRAGA DE SUCÇÃO E RECALQUE - BOMBA DE 746 KW E CORTADOR DE 110 KW - DISTÂNCIA DE RECALQUE DE 3.700 A 3.900 M</v>
      </c>
    </row>
    <row r="2261" spans="2:8" ht="30">
      <c r="B2261" s="1528">
        <v>1917429</v>
      </c>
      <c r="C2261" s="1529" t="s">
        <v>23148</v>
      </c>
      <c r="D2261" s="1528" t="s">
        <v>4013</v>
      </c>
      <c r="E2261" s="1543">
        <v>16.62</v>
      </c>
      <c r="F2261" s="1546"/>
      <c r="G2261" s="1546">
        <v>1917429</v>
      </c>
      <c r="H2261" s="1546" t="str">
        <f t="shared" si="35"/>
        <v>DRAGAGEM DE AREIA MÉDIA COM DRAGA DE SUCÇÃO E RECALQUE - BOMBA DE 746 KW E CORTADOR DE 110 KW - DISTÂNCIA DE RECALQUE DE 3.900 A 4.100 M</v>
      </c>
    </row>
    <row r="2262" spans="2:8" ht="30">
      <c r="B2262" s="1526">
        <v>1917430</v>
      </c>
      <c r="C2262" s="1523" t="s">
        <v>23149</v>
      </c>
      <c r="D2262" s="1526" t="s">
        <v>4013</v>
      </c>
      <c r="E2262" s="1542">
        <v>19.11</v>
      </c>
      <c r="F2262" s="1546"/>
      <c r="G2262" s="1546">
        <v>1917430</v>
      </c>
      <c r="H2262" s="1546" t="str">
        <f t="shared" si="35"/>
        <v>DRAGAGEM DE AREIA MÉDIA COM DRAGA DE SUCÇÃO E RECALQUE - BOMBA DE 746 KW E CORTADOR DE 110 KW - DISTÂNCIA DE RECALQUE DE 4.100 A 4.300 M</v>
      </c>
    </row>
    <row r="2263" spans="2:8" ht="30">
      <c r="B2263" s="1528">
        <v>1917431</v>
      </c>
      <c r="C2263" s="1529" t="s">
        <v>23150</v>
      </c>
      <c r="D2263" s="1528" t="s">
        <v>4013</v>
      </c>
      <c r="E2263" s="1543">
        <v>21.35</v>
      </c>
      <c r="F2263" s="1546"/>
      <c r="G2263" s="1546">
        <v>1917431</v>
      </c>
      <c r="H2263" s="1546" t="str">
        <f t="shared" si="35"/>
        <v>DRAGAGEM DE AREIA MÉDIA COM DRAGA DE SUCÇÃO E RECALQUE - BOMBA DE 746 KW E CORTADOR DE 110 KW - DISTÂNCIA DE RECALQUE DE 4.300 A 4.500 M</v>
      </c>
    </row>
    <row r="2264" spans="2:8" ht="30">
      <c r="B2264" s="1526">
        <v>1917432</v>
      </c>
      <c r="C2264" s="1523" t="s">
        <v>23151</v>
      </c>
      <c r="D2264" s="1526" t="s">
        <v>4013</v>
      </c>
      <c r="E2264" s="1542">
        <v>24.24</v>
      </c>
      <c r="F2264" s="1546"/>
      <c r="G2264" s="1546">
        <v>1917432</v>
      </c>
      <c r="H2264" s="1546" t="str">
        <f t="shared" si="35"/>
        <v>DRAGAGEM DE AREIA MÉDIA COM DRAGA DE SUCÇÃO E RECALQUE - BOMBA DE 746 KW E CORTADOR DE 110 KW - DISTÂNCIA DE RECALQUE DE 4.500 A 4.700 M</v>
      </c>
    </row>
    <row r="2265" spans="2:8" ht="30">
      <c r="B2265" s="1528">
        <v>1917433</v>
      </c>
      <c r="C2265" s="1529" t="s">
        <v>23152</v>
      </c>
      <c r="D2265" s="1528" t="s">
        <v>4013</v>
      </c>
      <c r="E2265" s="1543">
        <v>27.2</v>
      </c>
      <c r="F2265" s="1546"/>
      <c r="G2265" s="1546">
        <v>1917433</v>
      </c>
      <c r="H2265" s="1546" t="str">
        <f t="shared" si="35"/>
        <v>DRAGAGEM DE AREIA MÉDIA COM DRAGA DE SUCÇÃO E RECALQUE - BOMBA DE 746 KW E CORTADOR DE 110 KW - DISTÂNCIA DE RECALQUE DE 4.700 A 4.900 M</v>
      </c>
    </row>
    <row r="2266" spans="2:8" ht="30">
      <c r="B2266" s="1526">
        <v>1917434</v>
      </c>
      <c r="C2266" s="1523" t="s">
        <v>23153</v>
      </c>
      <c r="D2266" s="1526" t="s">
        <v>4013</v>
      </c>
      <c r="E2266" s="1542">
        <v>30.64</v>
      </c>
      <c r="F2266" s="1546"/>
      <c r="G2266" s="1546">
        <v>1917434</v>
      </c>
      <c r="H2266" s="1546" t="str">
        <f t="shared" si="35"/>
        <v>DRAGAGEM DE AREIA MÉDIA COM DRAGA DE SUCÇÃO E RECALQUE - BOMBA DE 746 KW E CORTADOR DE 110 KW - DISTÂNCIA DE RECALQUE DE 4.900 A 5.100 M</v>
      </c>
    </row>
    <row r="2267" spans="2:8" ht="30">
      <c r="B2267" s="1528">
        <v>1917435</v>
      </c>
      <c r="C2267" s="1529" t="s">
        <v>23154</v>
      </c>
      <c r="D2267" s="1528" t="s">
        <v>4013</v>
      </c>
      <c r="E2267" s="1543">
        <v>34.82</v>
      </c>
      <c r="F2267" s="1546"/>
      <c r="G2267" s="1546">
        <v>1917435</v>
      </c>
      <c r="H2267" s="1546" t="str">
        <f t="shared" si="35"/>
        <v>DRAGAGEM DE AREIA MÉDIA COM DRAGA DE SUCÇÃO E RECALQUE - BOMBA DE 746 KW E CORTADOR DE 110 KW - DISTÂNCIA DE RECALQUE DE 5.100 A 5.300 M</v>
      </c>
    </row>
    <row r="2268" spans="2:8" ht="30">
      <c r="B2268" s="1526">
        <v>1917436</v>
      </c>
      <c r="C2268" s="1523" t="s">
        <v>23155</v>
      </c>
      <c r="D2268" s="1526" t="s">
        <v>4013</v>
      </c>
      <c r="E2268" s="1542">
        <v>38.61</v>
      </c>
      <c r="F2268" s="1546"/>
      <c r="G2268" s="1546">
        <v>1917436</v>
      </c>
      <c r="H2268" s="1546" t="str">
        <f t="shared" si="35"/>
        <v>DRAGAGEM DE AREIA MÉDIA COM DRAGA DE SUCÇÃO E RECALQUE - BOMBA DE 746 KW E CORTADOR DE 110 KW - DISTÂNCIA DE RECALQUE DE 5.300 A 5.500 M</v>
      </c>
    </row>
    <row r="2269" spans="2:8" ht="30">
      <c r="B2269" s="1528">
        <v>1917437</v>
      </c>
      <c r="C2269" s="1529" t="s">
        <v>23156</v>
      </c>
      <c r="D2269" s="1528" t="s">
        <v>4013</v>
      </c>
      <c r="E2269" s="1543">
        <v>43.43</v>
      </c>
      <c r="F2269" s="1546"/>
      <c r="G2269" s="1546">
        <v>1917437</v>
      </c>
      <c r="H2269" s="1546" t="str">
        <f t="shared" si="35"/>
        <v>DRAGAGEM DE AREIA MÉDIA COM DRAGA DE SUCÇÃO E RECALQUE - BOMBA DE 746 KW E CORTADOR DE 110 KW - DISTÂNCIA DE RECALQUE DE 5.500 A 5.700 M</v>
      </c>
    </row>
    <row r="2270" spans="2:8" ht="30">
      <c r="B2270" s="1526">
        <v>1917438</v>
      </c>
      <c r="C2270" s="1523" t="s">
        <v>23157</v>
      </c>
      <c r="D2270" s="1526" t="s">
        <v>4013</v>
      </c>
      <c r="E2270" s="1542">
        <v>46.81</v>
      </c>
      <c r="F2270" s="1546"/>
      <c r="G2270" s="1546">
        <v>1917438</v>
      </c>
      <c r="H2270" s="1546" t="str">
        <f t="shared" si="35"/>
        <v>DRAGAGEM DE AREIA MÉDIA COM DRAGA DE SUCÇÃO E RECALQUE - BOMBA DE 746 KW E CORTADOR DE 110 KW - DISTÂNCIA DE RECALQUE DE 5.700 A 5.900 M</v>
      </c>
    </row>
    <row r="2271" spans="2:8" ht="30">
      <c r="B2271" s="1528">
        <v>1917439</v>
      </c>
      <c r="C2271" s="1529" t="s">
        <v>23158</v>
      </c>
      <c r="D2271" s="1528" t="s">
        <v>4013</v>
      </c>
      <c r="E2271" s="1543">
        <v>49.72</v>
      </c>
      <c r="F2271" s="1546"/>
      <c r="G2271" s="1546">
        <v>1917439</v>
      </c>
      <c r="H2271" s="1546" t="str">
        <f t="shared" si="35"/>
        <v>DRAGAGEM DE AREIA MÉDIA COM DRAGA DE SUCÇÃO E RECALQUE - BOMBA DE 746 KW E CORTADOR DE 110 KW - DISTÂNCIA DE RECALQUE DE 5.900 A 6.100 M</v>
      </c>
    </row>
    <row r="2272" spans="2:8" ht="30">
      <c r="B2272" s="1526">
        <v>1917412</v>
      </c>
      <c r="C2272" s="1523" t="s">
        <v>23159</v>
      </c>
      <c r="D2272" s="1526" t="s">
        <v>4013</v>
      </c>
      <c r="E2272" s="1542">
        <v>4.08</v>
      </c>
      <c r="F2272" s="1546"/>
      <c r="G2272" s="1546">
        <v>1917412</v>
      </c>
      <c r="H2272" s="1546" t="str">
        <f t="shared" si="35"/>
        <v>DRAGAGEM DE AREIA MÉDIA COM DRAGA DE SUCÇÃO E RECALQUE - BOMBA DE 746 KW E CORTADOR DE 110 KW - DISTÂNCIA DE RECALQUE DE 500 A 700 M</v>
      </c>
    </row>
    <row r="2273" spans="2:8" ht="30">
      <c r="B2273" s="1528">
        <v>1917413</v>
      </c>
      <c r="C2273" s="1529" t="s">
        <v>23160</v>
      </c>
      <c r="D2273" s="1528" t="s">
        <v>4013</v>
      </c>
      <c r="E2273" s="1543">
        <v>4.57</v>
      </c>
      <c r="F2273" s="1546"/>
      <c r="G2273" s="1546">
        <v>1917413</v>
      </c>
      <c r="H2273" s="1546" t="str">
        <f t="shared" si="35"/>
        <v>DRAGAGEM DE AREIA MÉDIA COM DRAGA DE SUCÇÃO E RECALQUE - BOMBA DE 746 KW E CORTADOR DE 110 KW - DISTÂNCIA DE RECALQUE DE 700 A 900 M</v>
      </c>
    </row>
    <row r="2274" spans="2:8" ht="30">
      <c r="B2274" s="1526">
        <v>1917414</v>
      </c>
      <c r="C2274" s="1523" t="s">
        <v>23161</v>
      </c>
      <c r="D2274" s="1526" t="s">
        <v>4013</v>
      </c>
      <c r="E2274" s="1542">
        <v>5.0599999999999996</v>
      </c>
      <c r="F2274" s="1546"/>
      <c r="G2274" s="1546">
        <v>1917414</v>
      </c>
      <c r="H2274" s="1546" t="str">
        <f t="shared" si="35"/>
        <v>DRAGAGEM DE AREIA MÉDIA COM DRAGA DE SUCÇÃO E RECALQUE - BOMBA DE 746 KW E CORTADOR DE 110 KW - DISTÂNCIA DE RECALQUE DE 900 A 1.100 M</v>
      </c>
    </row>
    <row r="2275" spans="2:8" ht="30">
      <c r="B2275" s="1528">
        <v>1917733</v>
      </c>
      <c r="C2275" s="1529" t="s">
        <v>23162</v>
      </c>
      <c r="D2275" s="1528" t="s">
        <v>4013</v>
      </c>
      <c r="E2275" s="1543">
        <v>3.81</v>
      </c>
      <c r="F2275" s="1546"/>
      <c r="G2275" s="1546">
        <v>1917733</v>
      </c>
      <c r="H2275" s="1546" t="str">
        <f t="shared" si="35"/>
        <v>DRAGAGEM DE AREIA MÉDIA COM DRAGA DE SUCÇÃO E RECALQUE - BOMBA DE 746 KW E CORTADOR DE 110 KW - DISTÂNCIA DE RECALQUE DE ATÉ 500 M</v>
      </c>
    </row>
    <row r="2276" spans="2:8">
      <c r="B2276" s="1526">
        <v>1917049</v>
      </c>
      <c r="C2276" s="1523" t="s">
        <v>17670</v>
      </c>
      <c r="D2276" s="1526" t="s">
        <v>4013</v>
      </c>
      <c r="E2276" s="1542">
        <v>10.89</v>
      </c>
      <c r="F2276" s="1546"/>
      <c r="G2276" s="1546">
        <v>1917049</v>
      </c>
      <c r="H2276" s="1546" t="str">
        <f t="shared" si="35"/>
        <v>DRAGAGEM DE AREIA MÉDIA COM DRAGA HOPPER - CAPACIDADE DA CISTERNA DE 1.000 M³ - DMT DE 1.500 A 1.800 M</v>
      </c>
    </row>
    <row r="2277" spans="2:8">
      <c r="B2277" s="1528">
        <v>1917050</v>
      </c>
      <c r="C2277" s="1529" t="s">
        <v>17671</v>
      </c>
      <c r="D2277" s="1528" t="s">
        <v>4013</v>
      </c>
      <c r="E2277" s="1543">
        <v>11.09</v>
      </c>
      <c r="F2277" s="1546"/>
      <c r="G2277" s="1546">
        <v>1917050</v>
      </c>
      <c r="H2277" s="1546" t="str">
        <f t="shared" si="35"/>
        <v>DRAGAGEM DE AREIA MÉDIA COM DRAGA HOPPER - CAPACIDADE DA CISTERNA DE 1.000 M³ - DMT DE 1.800 A 2.100 M</v>
      </c>
    </row>
    <row r="2278" spans="2:8">
      <c r="B2278" s="1526">
        <v>1917051</v>
      </c>
      <c r="C2278" s="1523" t="s">
        <v>17672</v>
      </c>
      <c r="D2278" s="1526" t="s">
        <v>4013</v>
      </c>
      <c r="E2278" s="1542">
        <v>11.29</v>
      </c>
      <c r="F2278" s="1546"/>
      <c r="G2278" s="1546">
        <v>1917051</v>
      </c>
      <c r="H2278" s="1546" t="str">
        <f t="shared" si="35"/>
        <v>DRAGAGEM DE AREIA MÉDIA COM DRAGA HOPPER - CAPACIDADE DA CISTERNA DE 1.000 M³ - DMT DE 2.100 A 2.400 M</v>
      </c>
    </row>
    <row r="2279" spans="2:8">
      <c r="B2279" s="1528">
        <v>1917052</v>
      </c>
      <c r="C2279" s="1529" t="s">
        <v>17673</v>
      </c>
      <c r="D2279" s="1528" t="s">
        <v>4013</v>
      </c>
      <c r="E2279" s="1543">
        <v>11.5</v>
      </c>
      <c r="F2279" s="1546"/>
      <c r="G2279" s="1546">
        <v>1917052</v>
      </c>
      <c r="H2279" s="1546" t="str">
        <f t="shared" si="35"/>
        <v>DRAGAGEM DE AREIA MÉDIA COM DRAGA HOPPER - CAPACIDADE DA CISTERNA DE 1.000 M³ - DMT DE 2.400 A 2.700 M</v>
      </c>
    </row>
    <row r="2280" spans="2:8">
      <c r="B2280" s="1526">
        <v>1917053</v>
      </c>
      <c r="C2280" s="1523" t="s">
        <v>17674</v>
      </c>
      <c r="D2280" s="1526" t="s">
        <v>4013</v>
      </c>
      <c r="E2280" s="1542">
        <v>11.73</v>
      </c>
      <c r="F2280" s="1546"/>
      <c r="G2280" s="1546">
        <v>1917053</v>
      </c>
      <c r="H2280" s="1546" t="str">
        <f t="shared" si="35"/>
        <v>DRAGAGEM DE AREIA MÉDIA COM DRAGA HOPPER - CAPACIDADE DA CISTERNA DE 1.000 M³ - DMT DE 2.700 A 3.000 M</v>
      </c>
    </row>
    <row r="2281" spans="2:8">
      <c r="B2281" s="1528">
        <v>1917054</v>
      </c>
      <c r="C2281" s="1529" t="s">
        <v>17675</v>
      </c>
      <c r="D2281" s="1528" t="s">
        <v>4013</v>
      </c>
      <c r="E2281" s="1543">
        <v>11.85</v>
      </c>
      <c r="F2281" s="1546"/>
      <c r="G2281" s="1546">
        <v>1917054</v>
      </c>
      <c r="H2281" s="1546" t="str">
        <f t="shared" si="35"/>
        <v>DRAGAGEM DE AREIA MÉDIA COM DRAGA HOPPER - CAPACIDADE DA CISTERNA DE 1.000 M³ - DMT DE 3.000 M</v>
      </c>
    </row>
    <row r="2282" spans="2:8">
      <c r="B2282" s="1526">
        <v>1901553</v>
      </c>
      <c r="C2282" s="1523" t="s">
        <v>17676</v>
      </c>
      <c r="D2282" s="1526" t="s">
        <v>4013</v>
      </c>
      <c r="E2282" s="1542">
        <v>8.8000000000000007</v>
      </c>
      <c r="F2282" s="1546"/>
      <c r="G2282" s="1546">
        <v>1901553</v>
      </c>
      <c r="H2282" s="1546" t="str">
        <f t="shared" si="35"/>
        <v>DRAGAGEM DE AREIA MÉDIA COM DRAGA HOPPER - CAPACIDADE DA CISTERNA DE 10.000 M³ - DMT DE 1.500 A 1.800 M</v>
      </c>
    </row>
    <row r="2283" spans="2:8">
      <c r="B2283" s="1528">
        <v>1901554</v>
      </c>
      <c r="C2283" s="1529" t="s">
        <v>17677</v>
      </c>
      <c r="D2283" s="1528" t="s">
        <v>4013</v>
      </c>
      <c r="E2283" s="1543">
        <v>8.8699999999999992</v>
      </c>
      <c r="F2283" s="1546"/>
      <c r="G2283" s="1546">
        <v>1901554</v>
      </c>
      <c r="H2283" s="1546" t="str">
        <f t="shared" si="35"/>
        <v>DRAGAGEM DE AREIA MÉDIA COM DRAGA HOPPER - CAPACIDADE DA CISTERNA DE 10.000 M³ - DMT DE 1.800 A 2.100 M</v>
      </c>
    </row>
    <row r="2284" spans="2:8">
      <c r="B2284" s="1526">
        <v>1901555</v>
      </c>
      <c r="C2284" s="1523" t="s">
        <v>17678</v>
      </c>
      <c r="D2284" s="1526" t="s">
        <v>4013</v>
      </c>
      <c r="E2284" s="1542">
        <v>8.94</v>
      </c>
      <c r="F2284" s="1546"/>
      <c r="G2284" s="1546">
        <v>1901555</v>
      </c>
      <c r="H2284" s="1546" t="str">
        <f t="shared" si="35"/>
        <v>DRAGAGEM DE AREIA MÉDIA COM DRAGA HOPPER - CAPACIDADE DA CISTERNA DE 10.000 M³ - DMT DE 2.100 A 2.400 M</v>
      </c>
    </row>
    <row r="2285" spans="2:8">
      <c r="B2285" s="1528">
        <v>1901556</v>
      </c>
      <c r="C2285" s="1529" t="s">
        <v>17679</v>
      </c>
      <c r="D2285" s="1528" t="s">
        <v>4013</v>
      </c>
      <c r="E2285" s="1543">
        <v>9.02</v>
      </c>
      <c r="F2285" s="1546"/>
      <c r="G2285" s="1546">
        <v>1901556</v>
      </c>
      <c r="H2285" s="1546" t="str">
        <f t="shared" si="35"/>
        <v>DRAGAGEM DE AREIA MÉDIA COM DRAGA HOPPER - CAPACIDADE DA CISTERNA DE 10.000 M³ - DMT DE 2.400 A 2.700 M</v>
      </c>
    </row>
    <row r="2286" spans="2:8">
      <c r="B2286" s="1526">
        <v>1901557</v>
      </c>
      <c r="C2286" s="1523" t="s">
        <v>17680</v>
      </c>
      <c r="D2286" s="1526" t="s">
        <v>4013</v>
      </c>
      <c r="E2286" s="1542">
        <v>9.1</v>
      </c>
      <c r="F2286" s="1546"/>
      <c r="G2286" s="1546">
        <v>1901557</v>
      </c>
      <c r="H2286" s="1546" t="str">
        <f t="shared" si="35"/>
        <v>DRAGAGEM DE AREIA MÉDIA COM DRAGA HOPPER - CAPACIDADE DA CISTERNA DE 10.000 M³ - DMT DE 2.700 A 3.000 M</v>
      </c>
    </row>
    <row r="2287" spans="2:8">
      <c r="B2287" s="1528">
        <v>1901558</v>
      </c>
      <c r="C2287" s="1529" t="s">
        <v>17681</v>
      </c>
      <c r="D2287" s="1528" t="s">
        <v>4013</v>
      </c>
      <c r="E2287" s="1543">
        <v>9.14</v>
      </c>
      <c r="F2287" s="1546"/>
      <c r="G2287" s="1546">
        <v>1901558</v>
      </c>
      <c r="H2287" s="1546" t="str">
        <f t="shared" si="35"/>
        <v>DRAGAGEM DE AREIA MÉDIA COM DRAGA HOPPER - CAPACIDADE DA CISTERNA DE 10.000 M³ - DMT DE 3.000 M</v>
      </c>
    </row>
    <row r="2288" spans="2:8">
      <c r="B2288" s="1526">
        <v>1901560</v>
      </c>
      <c r="C2288" s="1523" t="s">
        <v>17682</v>
      </c>
      <c r="D2288" s="1526" t="s">
        <v>4013</v>
      </c>
      <c r="E2288" s="1542">
        <v>11.81</v>
      </c>
      <c r="F2288" s="1546"/>
      <c r="G2288" s="1546">
        <v>1901560</v>
      </c>
      <c r="H2288" s="1546" t="str">
        <f t="shared" si="35"/>
        <v>DRAGAGEM DE AREIA MÉDIA COM DRAGA HOPPER - CAPACIDADE DA CISTERNA DE 15.000 M³ - DMT DE 1.500 A 1.800 M</v>
      </c>
    </row>
    <row r="2289" spans="2:8">
      <c r="B2289" s="1528">
        <v>1901561</v>
      </c>
      <c r="C2289" s="1529" t="s">
        <v>17683</v>
      </c>
      <c r="D2289" s="1528" t="s">
        <v>4013</v>
      </c>
      <c r="E2289" s="1543">
        <v>11.88</v>
      </c>
      <c r="F2289" s="1546"/>
      <c r="G2289" s="1546">
        <v>1901561</v>
      </c>
      <c r="H2289" s="1546" t="str">
        <f t="shared" si="35"/>
        <v>DRAGAGEM DE AREIA MÉDIA COM DRAGA HOPPER - CAPACIDADE DA CISTERNA DE 15.000 M³ - DMT DE 1.800 A 2.100 M</v>
      </c>
    </row>
    <row r="2290" spans="2:8">
      <c r="B2290" s="1526">
        <v>1901562</v>
      </c>
      <c r="C2290" s="1523" t="s">
        <v>17684</v>
      </c>
      <c r="D2290" s="1526" t="s">
        <v>4013</v>
      </c>
      <c r="E2290" s="1542">
        <v>11.95</v>
      </c>
      <c r="F2290" s="1546"/>
      <c r="G2290" s="1546">
        <v>1901562</v>
      </c>
      <c r="H2290" s="1546" t="str">
        <f t="shared" si="35"/>
        <v>DRAGAGEM DE AREIA MÉDIA COM DRAGA HOPPER - CAPACIDADE DA CISTERNA DE 15.000 M³ - DMT DE 2.100 A 2.400 M</v>
      </c>
    </row>
    <row r="2291" spans="2:8">
      <c r="B2291" s="1528">
        <v>1901563</v>
      </c>
      <c r="C2291" s="1529" t="s">
        <v>17685</v>
      </c>
      <c r="D2291" s="1528" t="s">
        <v>4013</v>
      </c>
      <c r="E2291" s="1543">
        <v>12.02</v>
      </c>
      <c r="F2291" s="1546"/>
      <c r="G2291" s="1546">
        <v>1901563</v>
      </c>
      <c r="H2291" s="1546" t="str">
        <f t="shared" si="35"/>
        <v>DRAGAGEM DE AREIA MÉDIA COM DRAGA HOPPER - CAPACIDADE DA CISTERNA DE 15.000 M³ - DMT DE 2.400 A 2.700 M</v>
      </c>
    </row>
    <row r="2292" spans="2:8">
      <c r="B2292" s="1526">
        <v>1901564</v>
      </c>
      <c r="C2292" s="1523" t="s">
        <v>17686</v>
      </c>
      <c r="D2292" s="1526" t="s">
        <v>4013</v>
      </c>
      <c r="E2292" s="1542">
        <v>12.1</v>
      </c>
      <c r="F2292" s="1546"/>
      <c r="G2292" s="1546">
        <v>1901564</v>
      </c>
      <c r="H2292" s="1546" t="str">
        <f t="shared" si="35"/>
        <v>DRAGAGEM DE AREIA MÉDIA COM DRAGA HOPPER - CAPACIDADE DA CISTERNA DE 15.000 M³ - DMT DE 2.700 A 3.000 M</v>
      </c>
    </row>
    <row r="2293" spans="2:8">
      <c r="B2293" s="1528">
        <v>1901559</v>
      </c>
      <c r="C2293" s="1529" t="s">
        <v>17687</v>
      </c>
      <c r="D2293" s="1528" t="s">
        <v>4013</v>
      </c>
      <c r="E2293" s="1543">
        <v>12.14</v>
      </c>
      <c r="F2293" s="1546"/>
      <c r="G2293" s="1546">
        <v>1901559</v>
      </c>
      <c r="H2293" s="1546" t="str">
        <f t="shared" si="35"/>
        <v>DRAGAGEM DE AREIA MÉDIA COM DRAGA HOPPER - CAPACIDADE DA CISTERNA DE 15.000 M³ - DMT DE 3.000 M</v>
      </c>
    </row>
    <row r="2294" spans="2:8">
      <c r="B2294" s="1526">
        <v>1917085</v>
      </c>
      <c r="C2294" s="1523" t="s">
        <v>17688</v>
      </c>
      <c r="D2294" s="1526" t="s">
        <v>4013</v>
      </c>
      <c r="E2294" s="1542">
        <v>13.24</v>
      </c>
      <c r="F2294" s="1546"/>
      <c r="G2294" s="1546">
        <v>1917085</v>
      </c>
      <c r="H2294" s="1546" t="str">
        <f t="shared" si="35"/>
        <v>DRAGAGEM DE AREIA MÉDIA COM DRAGA HOPPER - CAPACIDADE DA CISTERNA DE 2.000 M³ - DMT DE 1.500 A 1.800 M</v>
      </c>
    </row>
    <row r="2295" spans="2:8">
      <c r="B2295" s="1528">
        <v>1917086</v>
      </c>
      <c r="C2295" s="1529" t="s">
        <v>17689</v>
      </c>
      <c r="D2295" s="1528" t="s">
        <v>4013</v>
      </c>
      <c r="E2295" s="1543">
        <v>13.41</v>
      </c>
      <c r="F2295" s="1546"/>
      <c r="G2295" s="1546">
        <v>1917086</v>
      </c>
      <c r="H2295" s="1546" t="str">
        <f t="shared" si="35"/>
        <v>DRAGAGEM DE AREIA MÉDIA COM DRAGA HOPPER - CAPACIDADE DA CISTERNA DE 2.000 M³ - DMT DE 1.800 A 2.100 M</v>
      </c>
    </row>
    <row r="2296" spans="2:8">
      <c r="B2296" s="1526">
        <v>1917087</v>
      </c>
      <c r="C2296" s="1523" t="s">
        <v>17690</v>
      </c>
      <c r="D2296" s="1526" t="s">
        <v>4013</v>
      </c>
      <c r="E2296" s="1542">
        <v>13.59</v>
      </c>
      <c r="F2296" s="1546"/>
      <c r="G2296" s="1546">
        <v>1917087</v>
      </c>
      <c r="H2296" s="1546" t="str">
        <f t="shared" si="35"/>
        <v>DRAGAGEM DE AREIA MÉDIA COM DRAGA HOPPER - CAPACIDADE DA CISTERNA DE 2.000 M³ - DMT DE 2.100 A 2.400 M</v>
      </c>
    </row>
    <row r="2297" spans="2:8">
      <c r="B2297" s="1528">
        <v>1917088</v>
      </c>
      <c r="C2297" s="1529" t="s">
        <v>17691</v>
      </c>
      <c r="D2297" s="1528" t="s">
        <v>4013</v>
      </c>
      <c r="E2297" s="1543">
        <v>13.77</v>
      </c>
      <c r="F2297" s="1546"/>
      <c r="G2297" s="1546">
        <v>1917088</v>
      </c>
      <c r="H2297" s="1546" t="str">
        <f t="shared" si="35"/>
        <v>DRAGAGEM DE AREIA MÉDIA COM DRAGA HOPPER - CAPACIDADE DA CISTERNA DE 2.000 M³ - DMT DE 2.400 A 2.700 M</v>
      </c>
    </row>
    <row r="2298" spans="2:8">
      <c r="B2298" s="1526">
        <v>1917089</v>
      </c>
      <c r="C2298" s="1523" t="s">
        <v>17692</v>
      </c>
      <c r="D2298" s="1526" t="s">
        <v>4013</v>
      </c>
      <c r="E2298" s="1542">
        <v>13.97</v>
      </c>
      <c r="F2298" s="1546"/>
      <c r="G2298" s="1546">
        <v>1917089</v>
      </c>
      <c r="H2298" s="1546" t="str">
        <f t="shared" si="35"/>
        <v>DRAGAGEM DE AREIA MÉDIA COM DRAGA HOPPER - CAPACIDADE DA CISTERNA DE 2.000 M³ - DMT DE 2.700 A 3.000 M</v>
      </c>
    </row>
    <row r="2299" spans="2:8">
      <c r="B2299" s="1528">
        <v>1917090</v>
      </c>
      <c r="C2299" s="1529" t="s">
        <v>17693</v>
      </c>
      <c r="D2299" s="1528" t="s">
        <v>4013</v>
      </c>
      <c r="E2299" s="1543">
        <v>14.07</v>
      </c>
      <c r="F2299" s="1546"/>
      <c r="G2299" s="1546">
        <v>1917090</v>
      </c>
      <c r="H2299" s="1546" t="str">
        <f t="shared" si="35"/>
        <v>DRAGAGEM DE AREIA MÉDIA COM DRAGA HOPPER - CAPACIDADE DA CISTERNA DE 2.000 M³ - DMT DE 3.000 M</v>
      </c>
    </row>
    <row r="2300" spans="2:8">
      <c r="B2300" s="1526">
        <v>1901566</v>
      </c>
      <c r="C2300" s="1523" t="s">
        <v>17694</v>
      </c>
      <c r="D2300" s="1526" t="s">
        <v>4013</v>
      </c>
      <c r="E2300" s="1542">
        <v>14.87</v>
      </c>
      <c r="F2300" s="1546"/>
      <c r="G2300" s="1546">
        <v>1901566</v>
      </c>
      <c r="H2300" s="1546" t="str">
        <f t="shared" si="35"/>
        <v>DRAGAGEM DE AREIA MÉDIA COM DRAGA HOPPER - CAPACIDADE DA CISTERNA DE 20.000 M³ - DMT DE 1.500 A 1.800 M</v>
      </c>
    </row>
    <row r="2301" spans="2:8">
      <c r="B2301" s="1528">
        <v>1901567</v>
      </c>
      <c r="C2301" s="1529" t="s">
        <v>17695</v>
      </c>
      <c r="D2301" s="1528" t="s">
        <v>4013</v>
      </c>
      <c r="E2301" s="1543">
        <v>14.94</v>
      </c>
      <c r="F2301" s="1546"/>
      <c r="G2301" s="1546">
        <v>1901567</v>
      </c>
      <c r="H2301" s="1546" t="str">
        <f t="shared" si="35"/>
        <v>DRAGAGEM DE AREIA MÉDIA COM DRAGA HOPPER - CAPACIDADE DA CISTERNA DE 20.000 M³ - DMT DE 1.800 A 2.100 M</v>
      </c>
    </row>
    <row r="2302" spans="2:8">
      <c r="B2302" s="1526">
        <v>1901568</v>
      </c>
      <c r="C2302" s="1523" t="s">
        <v>17696</v>
      </c>
      <c r="D2302" s="1526" t="s">
        <v>4013</v>
      </c>
      <c r="E2302" s="1542">
        <v>15.01</v>
      </c>
      <c r="F2302" s="1546"/>
      <c r="G2302" s="1546">
        <v>1901568</v>
      </c>
      <c r="H2302" s="1546" t="str">
        <f t="shared" si="35"/>
        <v>DRAGAGEM DE AREIA MÉDIA COM DRAGA HOPPER - CAPACIDADE DA CISTERNA DE 20.000 M³ - DMT DE 2.100 A 2.400 M</v>
      </c>
    </row>
    <row r="2303" spans="2:8">
      <c r="B2303" s="1528">
        <v>1901569</v>
      </c>
      <c r="C2303" s="1529" t="s">
        <v>17697</v>
      </c>
      <c r="D2303" s="1528" t="s">
        <v>4013</v>
      </c>
      <c r="E2303" s="1543">
        <v>15.08</v>
      </c>
      <c r="F2303" s="1546"/>
      <c r="G2303" s="1546">
        <v>1901569</v>
      </c>
      <c r="H2303" s="1546" t="str">
        <f t="shared" si="35"/>
        <v>DRAGAGEM DE AREIA MÉDIA COM DRAGA HOPPER - CAPACIDADE DA CISTERNA DE 20.000 M³ - DMT DE 2.400 A 2.700 M</v>
      </c>
    </row>
    <row r="2304" spans="2:8">
      <c r="B2304" s="1526">
        <v>1901570</v>
      </c>
      <c r="C2304" s="1523" t="s">
        <v>17698</v>
      </c>
      <c r="D2304" s="1526" t="s">
        <v>4013</v>
      </c>
      <c r="E2304" s="1542">
        <v>15.15</v>
      </c>
      <c r="F2304" s="1546"/>
      <c r="G2304" s="1546">
        <v>1901570</v>
      </c>
      <c r="H2304" s="1546" t="str">
        <f t="shared" si="35"/>
        <v>DRAGAGEM DE AREIA MÉDIA COM DRAGA HOPPER - CAPACIDADE DA CISTERNA DE 20.000 M³ - DMT DE 2.700 A 3.000 M</v>
      </c>
    </row>
    <row r="2305" spans="2:8">
      <c r="B2305" s="1528">
        <v>1901565</v>
      </c>
      <c r="C2305" s="1529" t="s">
        <v>17699</v>
      </c>
      <c r="D2305" s="1528" t="s">
        <v>4013</v>
      </c>
      <c r="E2305" s="1543">
        <v>15.2</v>
      </c>
      <c r="F2305" s="1546"/>
      <c r="G2305" s="1546">
        <v>1901565</v>
      </c>
      <c r="H2305" s="1546" t="str">
        <f t="shared" si="35"/>
        <v>DRAGAGEM DE AREIA MÉDIA COM DRAGA HOPPER - CAPACIDADE DA CISTERNA DE 20.000 M³ - DMT DE 3.000 M</v>
      </c>
    </row>
    <row r="2306" spans="2:8">
      <c r="B2306" s="1526">
        <v>1917121</v>
      </c>
      <c r="C2306" s="1523" t="s">
        <v>17700</v>
      </c>
      <c r="D2306" s="1526" t="s">
        <v>4013</v>
      </c>
      <c r="E2306" s="1542">
        <v>12.41</v>
      </c>
      <c r="F2306" s="1546"/>
      <c r="G2306" s="1546">
        <v>1917121</v>
      </c>
      <c r="H2306" s="1546" t="str">
        <f t="shared" si="35"/>
        <v>DRAGAGEM DE AREIA MÉDIA COM DRAGA HOPPER - CAPACIDADE DA CISTERNA DE 3.000 M³ - DMT DE 1.500 A 1.800 M</v>
      </c>
    </row>
    <row r="2307" spans="2:8">
      <c r="B2307" s="1528">
        <v>1917122</v>
      </c>
      <c r="C2307" s="1529" t="s">
        <v>17701</v>
      </c>
      <c r="D2307" s="1528" t="s">
        <v>4013</v>
      </c>
      <c r="E2307" s="1543">
        <v>12.55</v>
      </c>
      <c r="F2307" s="1546"/>
      <c r="G2307" s="1546">
        <v>1917122</v>
      </c>
      <c r="H2307" s="1546" t="str">
        <f t="shared" ref="H2307:H2370" si="36">UPPER(C2307)</f>
        <v>DRAGAGEM DE AREIA MÉDIA COM DRAGA HOPPER - CAPACIDADE DA CISTERNA DE 3.000 M³ - DMT DE 1.800 A 2.100 M</v>
      </c>
    </row>
    <row r="2308" spans="2:8">
      <c r="B2308" s="1526">
        <v>1917123</v>
      </c>
      <c r="C2308" s="1523" t="s">
        <v>17702</v>
      </c>
      <c r="D2308" s="1526" t="s">
        <v>4013</v>
      </c>
      <c r="E2308" s="1542">
        <v>12.7</v>
      </c>
      <c r="F2308" s="1546"/>
      <c r="G2308" s="1546">
        <v>1917123</v>
      </c>
      <c r="H2308" s="1546" t="str">
        <f t="shared" si="36"/>
        <v>DRAGAGEM DE AREIA MÉDIA COM DRAGA HOPPER - CAPACIDADE DA CISTERNA DE 3.000 M³ - DMT DE 2.100 A 2.400 M</v>
      </c>
    </row>
    <row r="2309" spans="2:8">
      <c r="B2309" s="1528">
        <v>1917124</v>
      </c>
      <c r="C2309" s="1529" t="s">
        <v>17703</v>
      </c>
      <c r="D2309" s="1528" t="s">
        <v>4013</v>
      </c>
      <c r="E2309" s="1543">
        <v>12.85</v>
      </c>
      <c r="F2309" s="1546"/>
      <c r="G2309" s="1546">
        <v>1917124</v>
      </c>
      <c r="H2309" s="1546" t="str">
        <f t="shared" si="36"/>
        <v>DRAGAGEM DE AREIA MÉDIA COM DRAGA HOPPER - CAPACIDADE DA CISTERNA DE 3.000 M³ - DMT DE 2.400 A 2.700 M</v>
      </c>
    </row>
    <row r="2310" spans="2:8">
      <c r="B2310" s="1526">
        <v>1917125</v>
      </c>
      <c r="C2310" s="1523" t="s">
        <v>17704</v>
      </c>
      <c r="D2310" s="1526" t="s">
        <v>4013</v>
      </c>
      <c r="E2310" s="1542">
        <v>13.01</v>
      </c>
      <c r="F2310" s="1546"/>
      <c r="G2310" s="1546">
        <v>1917125</v>
      </c>
      <c r="H2310" s="1546" t="str">
        <f t="shared" si="36"/>
        <v>DRAGAGEM DE AREIA MÉDIA COM DRAGA HOPPER - CAPACIDADE DA CISTERNA DE 3.000 M³ - DMT DE 2.700 A 3.000 M</v>
      </c>
    </row>
    <row r="2311" spans="2:8">
      <c r="B2311" s="1528">
        <v>1917126</v>
      </c>
      <c r="C2311" s="1529" t="s">
        <v>17705</v>
      </c>
      <c r="D2311" s="1528" t="s">
        <v>4013</v>
      </c>
      <c r="E2311" s="1543">
        <v>13.09</v>
      </c>
      <c r="F2311" s="1546"/>
      <c r="G2311" s="1546">
        <v>1917126</v>
      </c>
      <c r="H2311" s="1546" t="str">
        <f t="shared" si="36"/>
        <v>DRAGAGEM DE AREIA MÉDIA COM DRAGA HOPPER - CAPACIDADE DA CISTERNA DE 3.000 M³ - DMT DE 3.000 M</v>
      </c>
    </row>
    <row r="2312" spans="2:8">
      <c r="B2312" s="1526">
        <v>1917157</v>
      </c>
      <c r="C2312" s="1523" t="s">
        <v>17706</v>
      </c>
      <c r="D2312" s="1526" t="s">
        <v>4013</v>
      </c>
      <c r="E2312" s="1542">
        <v>10.84</v>
      </c>
      <c r="F2312" s="1546"/>
      <c r="G2312" s="1546">
        <v>1917157</v>
      </c>
      <c r="H2312" s="1546" t="str">
        <f t="shared" si="36"/>
        <v>DRAGAGEM DE AREIA MÉDIA COM DRAGA HOPPER - CAPACIDADE DA CISTERNA DE 4.000 M³ - DMT DE 1.500 A 1.800 M</v>
      </c>
    </row>
    <row r="2313" spans="2:8">
      <c r="B2313" s="1528">
        <v>1917158</v>
      </c>
      <c r="C2313" s="1529" t="s">
        <v>17707</v>
      </c>
      <c r="D2313" s="1528" t="s">
        <v>4013</v>
      </c>
      <c r="E2313" s="1543">
        <v>10.96</v>
      </c>
      <c r="F2313" s="1546"/>
      <c r="G2313" s="1546">
        <v>1917158</v>
      </c>
      <c r="H2313" s="1546" t="str">
        <f t="shared" si="36"/>
        <v>DRAGAGEM DE AREIA MÉDIA COM DRAGA HOPPER - CAPACIDADE DA CISTERNA DE 4.000 M³ - DMT DE 1.800 A 2.100 M</v>
      </c>
    </row>
    <row r="2314" spans="2:8">
      <c r="B2314" s="1526">
        <v>1917159</v>
      </c>
      <c r="C2314" s="1523" t="s">
        <v>17708</v>
      </c>
      <c r="D2314" s="1526" t="s">
        <v>4013</v>
      </c>
      <c r="E2314" s="1542">
        <v>11.08</v>
      </c>
      <c r="F2314" s="1546"/>
      <c r="G2314" s="1546">
        <v>1917159</v>
      </c>
      <c r="H2314" s="1546" t="str">
        <f t="shared" si="36"/>
        <v>DRAGAGEM DE AREIA MÉDIA COM DRAGA HOPPER - CAPACIDADE DA CISTERNA DE 4.000 M³ - DMT DE 2.100 A 2.400 M</v>
      </c>
    </row>
    <row r="2315" spans="2:8">
      <c r="B2315" s="1528">
        <v>1917160</v>
      </c>
      <c r="C2315" s="1529" t="s">
        <v>17709</v>
      </c>
      <c r="D2315" s="1528" t="s">
        <v>4013</v>
      </c>
      <c r="E2315" s="1543">
        <v>11.2</v>
      </c>
      <c r="F2315" s="1546"/>
      <c r="G2315" s="1546">
        <v>1917160</v>
      </c>
      <c r="H2315" s="1546" t="str">
        <f t="shared" si="36"/>
        <v>DRAGAGEM DE AREIA MÉDIA COM DRAGA HOPPER - CAPACIDADE DA CISTERNA DE 4.000 M³ - DMT DE 2.400 A 2.700 M</v>
      </c>
    </row>
    <row r="2316" spans="2:8">
      <c r="B2316" s="1526">
        <v>1917161</v>
      </c>
      <c r="C2316" s="1523" t="s">
        <v>17710</v>
      </c>
      <c r="D2316" s="1526" t="s">
        <v>4013</v>
      </c>
      <c r="E2316" s="1542">
        <v>11.33</v>
      </c>
      <c r="F2316" s="1546"/>
      <c r="G2316" s="1546">
        <v>1917161</v>
      </c>
      <c r="H2316" s="1546" t="str">
        <f t="shared" si="36"/>
        <v>DRAGAGEM DE AREIA MÉDIA COM DRAGA HOPPER - CAPACIDADE DA CISTERNA DE 4.000 M³ - DMT DE 2.700 A 3.000 M</v>
      </c>
    </row>
    <row r="2317" spans="2:8">
      <c r="B2317" s="1528">
        <v>1917162</v>
      </c>
      <c r="C2317" s="1529" t="s">
        <v>17711</v>
      </c>
      <c r="D2317" s="1528" t="s">
        <v>4013</v>
      </c>
      <c r="E2317" s="1543">
        <v>11.4</v>
      </c>
      <c r="F2317" s="1546"/>
      <c r="G2317" s="1546">
        <v>1917162</v>
      </c>
      <c r="H2317" s="1546" t="str">
        <f t="shared" si="36"/>
        <v>DRAGAGEM DE AREIA MÉDIA COM DRAGA HOPPER - CAPACIDADE DA CISTERNA DE 4.000 M³ - DMT DE 3.000 M</v>
      </c>
    </row>
    <row r="2318" spans="2:8">
      <c r="B2318" s="1526">
        <v>1917193</v>
      </c>
      <c r="C2318" s="1523" t="s">
        <v>17712</v>
      </c>
      <c r="D2318" s="1526" t="s">
        <v>4013</v>
      </c>
      <c r="E2318" s="1542">
        <v>10.210000000000001</v>
      </c>
      <c r="F2318" s="1546"/>
      <c r="G2318" s="1546">
        <v>1917193</v>
      </c>
      <c r="H2318" s="1546" t="str">
        <f t="shared" si="36"/>
        <v>DRAGAGEM DE AREIA MÉDIA COM DRAGA HOPPER - CAPACIDADE DA CISTERNA DE 5.000 M³ - DMT DE 1.500 A 1.800 M</v>
      </c>
    </row>
    <row r="2319" spans="2:8">
      <c r="B2319" s="1528">
        <v>1917194</v>
      </c>
      <c r="C2319" s="1529" t="s">
        <v>17713</v>
      </c>
      <c r="D2319" s="1528" t="s">
        <v>4013</v>
      </c>
      <c r="E2319" s="1543">
        <v>10.31</v>
      </c>
      <c r="F2319" s="1546"/>
      <c r="G2319" s="1546">
        <v>1917194</v>
      </c>
      <c r="H2319" s="1546" t="str">
        <f t="shared" si="36"/>
        <v>DRAGAGEM DE AREIA MÉDIA COM DRAGA HOPPER - CAPACIDADE DA CISTERNA DE 5.000 M³ - DMT DE 1.800 A 2.100 M</v>
      </c>
    </row>
    <row r="2320" spans="2:8">
      <c r="B2320" s="1526">
        <v>1917195</v>
      </c>
      <c r="C2320" s="1523" t="s">
        <v>17714</v>
      </c>
      <c r="D2320" s="1526" t="s">
        <v>4013</v>
      </c>
      <c r="E2320" s="1542">
        <v>10.42</v>
      </c>
      <c r="F2320" s="1546"/>
      <c r="G2320" s="1546">
        <v>1917195</v>
      </c>
      <c r="H2320" s="1546" t="str">
        <f t="shared" si="36"/>
        <v>DRAGAGEM DE AREIA MÉDIA COM DRAGA HOPPER - CAPACIDADE DA CISTERNA DE 5.000 M³ - DMT DE 2.100 A 2.400 M</v>
      </c>
    </row>
    <row r="2321" spans="2:8">
      <c r="B2321" s="1528">
        <v>1917196</v>
      </c>
      <c r="C2321" s="1529" t="s">
        <v>17715</v>
      </c>
      <c r="D2321" s="1528" t="s">
        <v>4013</v>
      </c>
      <c r="E2321" s="1543">
        <v>10.53</v>
      </c>
      <c r="F2321" s="1546"/>
      <c r="G2321" s="1546">
        <v>1917196</v>
      </c>
      <c r="H2321" s="1546" t="str">
        <f t="shared" si="36"/>
        <v>DRAGAGEM DE AREIA MÉDIA COM DRAGA HOPPER - CAPACIDADE DA CISTERNA DE 5.000 M³ - DMT DE 2.400 A 2.700 M</v>
      </c>
    </row>
    <row r="2322" spans="2:8">
      <c r="B2322" s="1526">
        <v>1917197</v>
      </c>
      <c r="C2322" s="1523" t="s">
        <v>17716</v>
      </c>
      <c r="D2322" s="1526" t="s">
        <v>4013</v>
      </c>
      <c r="E2322" s="1542">
        <v>10.65</v>
      </c>
      <c r="F2322" s="1546"/>
      <c r="G2322" s="1546">
        <v>1917197</v>
      </c>
      <c r="H2322" s="1546" t="str">
        <f t="shared" si="36"/>
        <v>DRAGAGEM DE AREIA MÉDIA COM DRAGA HOPPER - CAPACIDADE DA CISTERNA DE 5.000 M³ - DMT DE 2.700 A 3.000 M</v>
      </c>
    </row>
    <row r="2323" spans="2:8">
      <c r="B2323" s="1528">
        <v>1917198</v>
      </c>
      <c r="C2323" s="1529" t="s">
        <v>17717</v>
      </c>
      <c r="D2323" s="1528" t="s">
        <v>4013</v>
      </c>
      <c r="E2323" s="1543">
        <v>10.71</v>
      </c>
      <c r="F2323" s="1546"/>
      <c r="G2323" s="1546">
        <v>1917198</v>
      </c>
      <c r="H2323" s="1546" t="str">
        <f t="shared" si="36"/>
        <v>DRAGAGEM DE AREIA MÉDIA COM DRAGA HOPPER - CAPACIDADE DA CISTERNA DE 5.000 M³ - DMT DE 3.000 M</v>
      </c>
    </row>
    <row r="2324" spans="2:8">
      <c r="B2324" s="1526">
        <v>1917013</v>
      </c>
      <c r="C2324" s="1523" t="s">
        <v>17718</v>
      </c>
      <c r="D2324" s="1526" t="s">
        <v>4013</v>
      </c>
      <c r="E2324" s="1542">
        <v>13.91</v>
      </c>
      <c r="F2324" s="1546"/>
      <c r="G2324" s="1546">
        <v>1917013</v>
      </c>
      <c r="H2324" s="1546" t="str">
        <f t="shared" si="36"/>
        <v>DRAGAGEM DE AREIA MÉDIA COM DRAGA HOPPER - CAPACIDADE DA CISTERNA DE 750 M³ - DMT DE 1.500 A 1.800 M</v>
      </c>
    </row>
    <row r="2325" spans="2:8">
      <c r="B2325" s="1528">
        <v>1917014</v>
      </c>
      <c r="C2325" s="1529" t="s">
        <v>17719</v>
      </c>
      <c r="D2325" s="1528" t="s">
        <v>4013</v>
      </c>
      <c r="E2325" s="1543">
        <v>14.18</v>
      </c>
      <c r="F2325" s="1546"/>
      <c r="G2325" s="1546">
        <v>1917014</v>
      </c>
      <c r="H2325" s="1546" t="str">
        <f t="shared" si="36"/>
        <v>DRAGAGEM DE AREIA MÉDIA COM DRAGA HOPPER - CAPACIDADE DA CISTERNA DE 750 M³ - DMT DE 1.800 A 2.100 M</v>
      </c>
    </row>
    <row r="2326" spans="2:8">
      <c r="B2326" s="1526">
        <v>1917015</v>
      </c>
      <c r="C2326" s="1523" t="s">
        <v>17720</v>
      </c>
      <c r="D2326" s="1526" t="s">
        <v>4013</v>
      </c>
      <c r="E2326" s="1542">
        <v>14.45</v>
      </c>
      <c r="F2326" s="1546"/>
      <c r="G2326" s="1546">
        <v>1917015</v>
      </c>
      <c r="H2326" s="1546" t="str">
        <f t="shared" si="36"/>
        <v>DRAGAGEM DE AREIA MÉDIA COM DRAGA HOPPER - CAPACIDADE DA CISTERNA DE 750 M³ - DMT DE 2.100 A 2.400 M</v>
      </c>
    </row>
    <row r="2327" spans="2:8">
      <c r="B2327" s="1528">
        <v>1917016</v>
      </c>
      <c r="C2327" s="1529" t="s">
        <v>17721</v>
      </c>
      <c r="D2327" s="1528" t="s">
        <v>4013</v>
      </c>
      <c r="E2327" s="1543">
        <v>14.74</v>
      </c>
      <c r="F2327" s="1546"/>
      <c r="G2327" s="1546">
        <v>1917016</v>
      </c>
      <c r="H2327" s="1546" t="str">
        <f t="shared" si="36"/>
        <v>DRAGAGEM DE AREIA MÉDIA COM DRAGA HOPPER - CAPACIDADE DA CISTERNA DE 750 M³ - DMT DE 2.400 A 2.700 M</v>
      </c>
    </row>
    <row r="2328" spans="2:8">
      <c r="B2328" s="1526">
        <v>1917017</v>
      </c>
      <c r="C2328" s="1523" t="s">
        <v>17722</v>
      </c>
      <c r="D2328" s="1526" t="s">
        <v>4013</v>
      </c>
      <c r="E2328" s="1542">
        <v>15.04</v>
      </c>
      <c r="F2328" s="1546"/>
      <c r="G2328" s="1546">
        <v>1917017</v>
      </c>
      <c r="H2328" s="1546" t="str">
        <f t="shared" si="36"/>
        <v>DRAGAGEM DE AREIA MÉDIA COM DRAGA HOPPER - CAPACIDADE DA CISTERNA DE 750 M³ - DMT DE 2.700 A 3.000 M</v>
      </c>
    </row>
    <row r="2329" spans="2:8">
      <c r="B2329" s="1528">
        <v>1917018</v>
      </c>
      <c r="C2329" s="1529" t="s">
        <v>17723</v>
      </c>
      <c r="D2329" s="1528" t="s">
        <v>4013</v>
      </c>
      <c r="E2329" s="1543">
        <v>15.2</v>
      </c>
      <c r="F2329" s="1546"/>
      <c r="G2329" s="1546">
        <v>1917018</v>
      </c>
      <c r="H2329" s="1546" t="str">
        <f t="shared" si="36"/>
        <v>DRAGAGEM DE AREIA MÉDIA COM DRAGA HOPPER - CAPACIDADE DA CISTERNA DE 750 M³ - DMT DE 3.000 M</v>
      </c>
    </row>
    <row r="2330" spans="2:8" ht="30">
      <c r="B2330" s="1526">
        <v>1917623</v>
      </c>
      <c r="C2330" s="1523" t="s">
        <v>23163</v>
      </c>
      <c r="D2330" s="1526" t="s">
        <v>4013</v>
      </c>
      <c r="E2330" s="1542">
        <v>18.920000000000002</v>
      </c>
      <c r="F2330" s="1546"/>
      <c r="G2330" s="1546">
        <v>1917623</v>
      </c>
      <c r="H2330" s="1546" t="str">
        <f t="shared" si="36"/>
        <v>DRAGAGEM DE CASCALHO COM DRAGA DE SUCÇÃO E RECALQUE - BOMBA DE 1.350 KW E CORTADOR DE 170 KW - DISTÂNCIA DE RECALQUE DE 1.100 A 1.300 M</v>
      </c>
    </row>
    <row r="2331" spans="2:8" ht="30">
      <c r="B2331" s="1528">
        <v>1917624</v>
      </c>
      <c r="C2331" s="1529" t="s">
        <v>23164</v>
      </c>
      <c r="D2331" s="1528" t="s">
        <v>4013</v>
      </c>
      <c r="E2331" s="1543">
        <v>23.82</v>
      </c>
      <c r="F2331" s="1546"/>
      <c r="G2331" s="1546">
        <v>1917624</v>
      </c>
      <c r="H2331" s="1546" t="str">
        <f t="shared" si="36"/>
        <v>DRAGAGEM DE CASCALHO COM DRAGA DE SUCÇÃO E RECALQUE - BOMBA DE 1.350 KW E CORTADOR DE 170 KW - DISTÂNCIA DE RECALQUE DE 1.300 A 1.500 M</v>
      </c>
    </row>
    <row r="2332" spans="2:8" ht="30">
      <c r="B2332" s="1526">
        <v>1917625</v>
      </c>
      <c r="C2332" s="1523" t="s">
        <v>23165</v>
      </c>
      <c r="D2332" s="1526" t="s">
        <v>4013</v>
      </c>
      <c r="E2332" s="1542">
        <v>29.73</v>
      </c>
      <c r="F2332" s="1546"/>
      <c r="G2332" s="1546">
        <v>1917625</v>
      </c>
      <c r="H2332" s="1546" t="str">
        <f t="shared" si="36"/>
        <v>DRAGAGEM DE CASCALHO COM DRAGA DE SUCÇÃO E RECALQUE - BOMBA DE 1.350 KW E CORTADOR DE 170 KW - DISTÂNCIA DE RECALQUE DE 1.500 A 1.700 M</v>
      </c>
    </row>
    <row r="2333" spans="2:8" ht="30">
      <c r="B2333" s="1528">
        <v>1917626</v>
      </c>
      <c r="C2333" s="1529" t="s">
        <v>23166</v>
      </c>
      <c r="D2333" s="1528" t="s">
        <v>4013</v>
      </c>
      <c r="E2333" s="1543">
        <v>36.32</v>
      </c>
      <c r="F2333" s="1546"/>
      <c r="G2333" s="1546">
        <v>1917626</v>
      </c>
      <c r="H2333" s="1546" t="str">
        <f t="shared" si="36"/>
        <v>DRAGAGEM DE CASCALHO COM DRAGA DE SUCÇÃO E RECALQUE - BOMBA DE 1.350 KW E CORTADOR DE 170 KW - DISTÂNCIA DE RECALQUE DE 1.700 A 1.900 M</v>
      </c>
    </row>
    <row r="2334" spans="2:8" ht="30">
      <c r="B2334" s="1526">
        <v>1917627</v>
      </c>
      <c r="C2334" s="1523" t="s">
        <v>23167</v>
      </c>
      <c r="D2334" s="1526" t="s">
        <v>4013</v>
      </c>
      <c r="E2334" s="1542">
        <v>43.59</v>
      </c>
      <c r="F2334" s="1546"/>
      <c r="G2334" s="1546">
        <v>1917627</v>
      </c>
      <c r="H2334" s="1546" t="str">
        <f t="shared" si="36"/>
        <v>DRAGAGEM DE CASCALHO COM DRAGA DE SUCÇÃO E RECALQUE - BOMBA DE 1.350 KW E CORTADOR DE 170 KW - DISTÂNCIA DE RECALQUE DE 1.900 A 2.100 M</v>
      </c>
    </row>
    <row r="2335" spans="2:8" ht="30">
      <c r="B2335" s="1528">
        <v>1917628</v>
      </c>
      <c r="C2335" s="1529" t="s">
        <v>23168</v>
      </c>
      <c r="D2335" s="1528" t="s">
        <v>4013</v>
      </c>
      <c r="E2335" s="1543">
        <v>50.86</v>
      </c>
      <c r="F2335" s="1546"/>
      <c r="G2335" s="1546">
        <v>1917628</v>
      </c>
      <c r="H2335" s="1546" t="str">
        <f t="shared" si="36"/>
        <v>DRAGAGEM DE CASCALHO COM DRAGA DE SUCÇÃO E RECALQUE - BOMBA DE 1.350 KW E CORTADOR DE 170 KW - DISTÂNCIA DE RECALQUE DE 2.100 A 2.300 M</v>
      </c>
    </row>
    <row r="2336" spans="2:8" ht="30">
      <c r="B2336" s="1526">
        <v>1917620</v>
      </c>
      <c r="C2336" s="1523" t="s">
        <v>23169</v>
      </c>
      <c r="D2336" s="1526" t="s">
        <v>4013</v>
      </c>
      <c r="E2336" s="1542">
        <v>8.9</v>
      </c>
      <c r="F2336" s="1546"/>
      <c r="G2336" s="1546">
        <v>1917620</v>
      </c>
      <c r="H2336" s="1546" t="str">
        <f t="shared" si="36"/>
        <v>DRAGAGEM DE CASCALHO COM DRAGA DE SUCÇÃO E RECALQUE - BOMBA DE 1.350 KW E CORTADOR DE 170 KW - DISTÂNCIA DE RECALQUE DE 500 A 700 M</v>
      </c>
    </row>
    <row r="2337" spans="2:8" ht="30">
      <c r="B2337" s="1528">
        <v>1917621</v>
      </c>
      <c r="C2337" s="1529" t="s">
        <v>23170</v>
      </c>
      <c r="D2337" s="1528" t="s">
        <v>4013</v>
      </c>
      <c r="E2337" s="1543">
        <v>10.39</v>
      </c>
      <c r="F2337" s="1546"/>
      <c r="G2337" s="1546">
        <v>1917621</v>
      </c>
      <c r="H2337" s="1546" t="str">
        <f t="shared" si="36"/>
        <v>DRAGAGEM DE CASCALHO COM DRAGA DE SUCÇÃO E RECALQUE - BOMBA DE 1.350 KW E CORTADOR DE 170 KW - DISTÂNCIA DE RECALQUE DE 700 A 900 M</v>
      </c>
    </row>
    <row r="2338" spans="2:8" ht="30">
      <c r="B2338" s="1526">
        <v>1917622</v>
      </c>
      <c r="C2338" s="1523" t="s">
        <v>23171</v>
      </c>
      <c r="D2338" s="1526" t="s">
        <v>4013</v>
      </c>
      <c r="E2338" s="1542">
        <v>12.91</v>
      </c>
      <c r="F2338" s="1546"/>
      <c r="G2338" s="1546">
        <v>1917622</v>
      </c>
      <c r="H2338" s="1546" t="str">
        <f t="shared" si="36"/>
        <v>DRAGAGEM DE CASCALHO COM DRAGA DE SUCÇÃO E RECALQUE - BOMBA DE 1.350 KW E CORTADOR DE 170 KW - DISTÂNCIA DE RECALQUE DE 900 A 1.100 M</v>
      </c>
    </row>
    <row r="2339" spans="2:8" ht="30">
      <c r="B2339" s="1528">
        <v>1917741</v>
      </c>
      <c r="C2339" s="1529" t="s">
        <v>23172</v>
      </c>
      <c r="D2339" s="1528" t="s">
        <v>4013</v>
      </c>
      <c r="E2339" s="1543">
        <v>8.25</v>
      </c>
      <c r="F2339" s="1546"/>
      <c r="G2339" s="1546">
        <v>1917741</v>
      </c>
      <c r="H2339" s="1546" t="str">
        <f t="shared" si="36"/>
        <v>DRAGAGEM DE CASCALHO COM DRAGA DE SUCÇÃO E RECALQUE - BOMBA DE 1.350 KW E CORTADOR DE 170 KW - DISTÂNCIA DE RECALQUE DE ATÉ 500 M</v>
      </c>
    </row>
    <row r="2340" spans="2:8" ht="30">
      <c r="B2340" s="1526">
        <v>1917269</v>
      </c>
      <c r="C2340" s="1523" t="s">
        <v>23173</v>
      </c>
      <c r="D2340" s="1526" t="s">
        <v>4013</v>
      </c>
      <c r="E2340" s="1542">
        <v>25.2</v>
      </c>
      <c r="F2340" s="1546"/>
      <c r="G2340" s="1546">
        <v>1917269</v>
      </c>
      <c r="H2340" s="1546" t="str">
        <f t="shared" si="36"/>
        <v>DRAGAGEM DE CASCALHO COM DRAGA DE SUCÇÃO E RECALQUE - BOMBA DE 294 KW E CORTADOR DE 30 KW - DISTÂNCIA DE RECALQUE DE 1.100 A 1.300 M</v>
      </c>
    </row>
    <row r="2341" spans="2:8" ht="30">
      <c r="B2341" s="1528">
        <v>1917270</v>
      </c>
      <c r="C2341" s="1529" t="s">
        <v>23174</v>
      </c>
      <c r="D2341" s="1528" t="s">
        <v>4013</v>
      </c>
      <c r="E2341" s="1543">
        <v>33.89</v>
      </c>
      <c r="F2341" s="1546"/>
      <c r="G2341" s="1546">
        <v>1917270</v>
      </c>
      <c r="H2341" s="1546" t="str">
        <f t="shared" si="36"/>
        <v>DRAGAGEM DE CASCALHO COM DRAGA DE SUCÇÃO E RECALQUE - BOMBA DE 294 KW E CORTADOR DE 30 KW - DISTÂNCIA DE RECALQUE DE 1.300 A 1.500 M</v>
      </c>
    </row>
    <row r="2342" spans="2:8" ht="30">
      <c r="B2342" s="1526">
        <v>1917266</v>
      </c>
      <c r="C2342" s="1523" t="s">
        <v>23175</v>
      </c>
      <c r="D2342" s="1526" t="s">
        <v>4013</v>
      </c>
      <c r="E2342" s="1542">
        <v>8.33</v>
      </c>
      <c r="F2342" s="1546"/>
      <c r="G2342" s="1546">
        <v>1917266</v>
      </c>
      <c r="H2342" s="1546" t="str">
        <f t="shared" si="36"/>
        <v>DRAGAGEM DE CASCALHO COM DRAGA DE SUCÇÃO E RECALQUE - BOMBA DE 294 KW E CORTADOR DE 30 KW - DISTÂNCIA DE RECALQUE DE 500 A 700 M</v>
      </c>
    </row>
    <row r="2343" spans="2:8" ht="30">
      <c r="B2343" s="1528">
        <v>1917267</v>
      </c>
      <c r="C2343" s="1529" t="s">
        <v>23176</v>
      </c>
      <c r="D2343" s="1528" t="s">
        <v>4013</v>
      </c>
      <c r="E2343" s="1543">
        <v>12.07</v>
      </c>
      <c r="F2343" s="1546"/>
      <c r="G2343" s="1546">
        <v>1917267</v>
      </c>
      <c r="H2343" s="1546" t="str">
        <f t="shared" si="36"/>
        <v>DRAGAGEM DE CASCALHO COM DRAGA DE SUCÇÃO E RECALQUE - BOMBA DE 294 KW E CORTADOR DE 30 KW - DISTÂNCIA DE RECALQUE DE 700 A 900 M</v>
      </c>
    </row>
    <row r="2344" spans="2:8" ht="30">
      <c r="B2344" s="1526">
        <v>1917268</v>
      </c>
      <c r="C2344" s="1523" t="s">
        <v>23177</v>
      </c>
      <c r="D2344" s="1526" t="s">
        <v>4013</v>
      </c>
      <c r="E2344" s="1542">
        <v>18.32</v>
      </c>
      <c r="F2344" s="1546"/>
      <c r="G2344" s="1546">
        <v>1917268</v>
      </c>
      <c r="H2344" s="1546" t="str">
        <f t="shared" si="36"/>
        <v>DRAGAGEM DE CASCALHO COM DRAGA DE SUCÇÃO E RECALQUE - BOMBA DE 294 KW E CORTADOR DE 30 KW - DISTÂNCIA DE RECALQUE DE 900 A 1.100 M</v>
      </c>
    </row>
    <row r="2345" spans="2:8" ht="30">
      <c r="B2345" s="1528">
        <v>1917728</v>
      </c>
      <c r="C2345" s="1529" t="s">
        <v>23178</v>
      </c>
      <c r="D2345" s="1528" t="s">
        <v>4013</v>
      </c>
      <c r="E2345" s="1543">
        <v>7.69</v>
      </c>
      <c r="F2345" s="1546"/>
      <c r="G2345" s="1546">
        <v>1917728</v>
      </c>
      <c r="H2345" s="1546" t="str">
        <f t="shared" si="36"/>
        <v>DRAGAGEM DE CASCALHO COM DRAGA DE SUCÇÃO E RECALQUE - BOMBA DE 294 KW E CORTADOR DE 30 KW - DISTÂNCIA DE RECALQUE DE ATÉ 500 M</v>
      </c>
    </row>
    <row r="2346" spans="2:8" ht="30">
      <c r="B2346" s="1526">
        <v>1917358</v>
      </c>
      <c r="C2346" s="1523" t="s">
        <v>23179</v>
      </c>
      <c r="D2346" s="1526" t="s">
        <v>4013</v>
      </c>
      <c r="E2346" s="1542">
        <v>7.12</v>
      </c>
      <c r="F2346" s="1546"/>
      <c r="G2346" s="1546">
        <v>1917358</v>
      </c>
      <c r="H2346" s="1546" t="str">
        <f t="shared" si="36"/>
        <v>DRAGAGEM DE CASCALHO COM DRAGA DE SUCÇÃO E RECALQUE - BOMBA DE 483 KW E CORTADOR DE 55 KW - DISTÂNCIA DE RECALQUE ATÉ 500 M</v>
      </c>
    </row>
    <row r="2347" spans="2:8" ht="30">
      <c r="B2347" s="1528">
        <v>1917362</v>
      </c>
      <c r="C2347" s="1529" t="s">
        <v>23180</v>
      </c>
      <c r="D2347" s="1528" t="s">
        <v>4013</v>
      </c>
      <c r="E2347" s="1543">
        <v>33.93</v>
      </c>
      <c r="F2347" s="1546"/>
      <c r="G2347" s="1546">
        <v>1917362</v>
      </c>
      <c r="H2347" s="1546" t="str">
        <f t="shared" si="36"/>
        <v>DRAGAGEM DE CASCALHO COM DRAGA DE SUCÇÃO E RECALQUE - BOMBA DE 483 KW E CORTADOR DE 55 KW - DISTÂNCIA DE RECALQUE DE 1.100 A 1.300 M</v>
      </c>
    </row>
    <row r="2348" spans="2:8" ht="30">
      <c r="B2348" s="1526">
        <v>1917363</v>
      </c>
      <c r="C2348" s="1523" t="s">
        <v>23181</v>
      </c>
      <c r="D2348" s="1526" t="s">
        <v>4013</v>
      </c>
      <c r="E2348" s="1542">
        <v>41.29</v>
      </c>
      <c r="F2348" s="1546"/>
      <c r="G2348" s="1546">
        <v>1917363</v>
      </c>
      <c r="H2348" s="1546" t="str">
        <f t="shared" si="36"/>
        <v>DRAGAGEM DE CASCALHO COM DRAGA DE SUCÇÃO E RECALQUE - BOMBA DE 483 KW E CORTADOR DE 55 KW - DISTÂNCIA DE RECALQUE DE 1.300 A 1.500 M</v>
      </c>
    </row>
    <row r="2349" spans="2:8" ht="30">
      <c r="B2349" s="1528">
        <v>1917359</v>
      </c>
      <c r="C2349" s="1529" t="s">
        <v>23182</v>
      </c>
      <c r="D2349" s="1528" t="s">
        <v>4013</v>
      </c>
      <c r="E2349" s="1543">
        <v>10.039999999999999</v>
      </c>
      <c r="F2349" s="1546"/>
      <c r="G2349" s="1546">
        <v>1917359</v>
      </c>
      <c r="H2349" s="1546" t="str">
        <f t="shared" si="36"/>
        <v>DRAGAGEM DE CASCALHO COM DRAGA DE SUCÇÃO E RECALQUE - BOMBA DE 483 KW E CORTADOR DE 55 KW - DISTÂNCIA DE RECALQUE DE 500 A 700 M</v>
      </c>
    </row>
    <row r="2350" spans="2:8" ht="30">
      <c r="B2350" s="1526">
        <v>1917360</v>
      </c>
      <c r="C2350" s="1523" t="s">
        <v>23183</v>
      </c>
      <c r="D2350" s="1526" t="s">
        <v>4013</v>
      </c>
      <c r="E2350" s="1542">
        <v>16.37</v>
      </c>
      <c r="F2350" s="1546"/>
      <c r="G2350" s="1546">
        <v>1917360</v>
      </c>
      <c r="H2350" s="1546" t="str">
        <f t="shared" si="36"/>
        <v>DRAGAGEM DE CASCALHO COM DRAGA DE SUCÇÃO E RECALQUE - BOMBA DE 483 KW E CORTADOR DE 55 KW - DISTÂNCIA DE RECALQUE DE 700 A 900 M</v>
      </c>
    </row>
    <row r="2351" spans="2:8" ht="30">
      <c r="B2351" s="1528">
        <v>1917361</v>
      </c>
      <c r="C2351" s="1529" t="s">
        <v>23184</v>
      </c>
      <c r="D2351" s="1528" t="s">
        <v>4013</v>
      </c>
      <c r="E2351" s="1543">
        <v>24.38</v>
      </c>
      <c r="F2351" s="1546"/>
      <c r="G2351" s="1546">
        <v>1917361</v>
      </c>
      <c r="H2351" s="1546" t="str">
        <f t="shared" si="36"/>
        <v>DRAGAGEM DE CASCALHO COM DRAGA DE SUCÇÃO E RECALQUE - BOMBA DE 483 KW E CORTADOR DE 55 KW - DISTÂNCIA DE RECALQUE DE 900 A 1.100 M</v>
      </c>
    </row>
    <row r="2352" spans="2:8" ht="30">
      <c r="B2352" s="1526">
        <v>1917476</v>
      </c>
      <c r="C2352" s="1523" t="s">
        <v>23185</v>
      </c>
      <c r="D2352" s="1526" t="s">
        <v>4013</v>
      </c>
      <c r="E2352" s="1542">
        <v>25.1</v>
      </c>
      <c r="F2352" s="1546"/>
      <c r="G2352" s="1546">
        <v>1917476</v>
      </c>
      <c r="H2352" s="1546" t="str">
        <f t="shared" si="36"/>
        <v>DRAGAGEM DE CASCALHO COM DRAGA DE SUCÇÃO E RECALQUE - BOMBA DE 746 KW E CORTADOR DE 110 KW - DISTÂNCIA DE RECALQUE DE 1.100 A 1.300 M</v>
      </c>
    </row>
    <row r="2353" spans="2:8" ht="30">
      <c r="B2353" s="1528">
        <v>1917477</v>
      </c>
      <c r="C2353" s="1529" t="s">
        <v>23186</v>
      </c>
      <c r="D2353" s="1528" t="s">
        <v>4013</v>
      </c>
      <c r="E2353" s="1543">
        <v>32.270000000000003</v>
      </c>
      <c r="F2353" s="1546"/>
      <c r="G2353" s="1546">
        <v>1917477</v>
      </c>
      <c r="H2353" s="1546" t="str">
        <f t="shared" si="36"/>
        <v>DRAGAGEM DE CASCALHO COM DRAGA DE SUCÇÃO E RECALQUE - BOMBA DE 746 KW E CORTADOR DE 110 KW - DISTÂNCIA DE RECALQUE DE 1.300 A 1.500 M</v>
      </c>
    </row>
    <row r="2354" spans="2:8" ht="30">
      <c r="B2354" s="1526">
        <v>1917478</v>
      </c>
      <c r="C2354" s="1523" t="s">
        <v>23187</v>
      </c>
      <c r="D2354" s="1526" t="s">
        <v>4013</v>
      </c>
      <c r="E2354" s="1542">
        <v>41.3</v>
      </c>
      <c r="F2354" s="1546"/>
      <c r="G2354" s="1546">
        <v>1917478</v>
      </c>
      <c r="H2354" s="1546" t="str">
        <f t="shared" si="36"/>
        <v>DRAGAGEM DE CASCALHO COM DRAGA DE SUCÇÃO E RECALQUE - BOMBA DE 746 KW E CORTADOR DE 110 KW - DISTÂNCIA DE RECALQUE DE 1.500 A 1.700 M</v>
      </c>
    </row>
    <row r="2355" spans="2:8" ht="30">
      <c r="B2355" s="1528">
        <v>1917479</v>
      </c>
      <c r="C2355" s="1529" t="s">
        <v>23188</v>
      </c>
      <c r="D2355" s="1528" t="s">
        <v>4013</v>
      </c>
      <c r="E2355" s="1543">
        <v>44.89</v>
      </c>
      <c r="F2355" s="1546"/>
      <c r="G2355" s="1546">
        <v>1917479</v>
      </c>
      <c r="H2355" s="1546" t="str">
        <f t="shared" si="36"/>
        <v>DRAGAGEM DE CASCALHO COM DRAGA DE SUCÇÃO E RECALQUE - BOMBA DE 746 KW E CORTADOR DE 110 KW - DISTÂNCIA DE RECALQUE DE 1.700 A 1.900 M</v>
      </c>
    </row>
    <row r="2356" spans="2:8" ht="30">
      <c r="B2356" s="1526">
        <v>1917473</v>
      </c>
      <c r="C2356" s="1523" t="s">
        <v>23189</v>
      </c>
      <c r="D2356" s="1526" t="s">
        <v>4013</v>
      </c>
      <c r="E2356" s="1542">
        <v>11.56</v>
      </c>
      <c r="F2356" s="1546"/>
      <c r="G2356" s="1546">
        <v>1917473</v>
      </c>
      <c r="H2356" s="1546" t="str">
        <f t="shared" si="36"/>
        <v>DRAGAGEM DE CASCALHO COM DRAGA DE SUCÇÃO E RECALQUE - BOMBA DE 746 KW E CORTADOR DE 110 KW - DISTÂNCIA DE RECALQUE DE 500 A 700 M</v>
      </c>
    </row>
    <row r="2357" spans="2:8" ht="30">
      <c r="B2357" s="1528">
        <v>1917474</v>
      </c>
      <c r="C2357" s="1529" t="s">
        <v>23190</v>
      </c>
      <c r="D2357" s="1528" t="s">
        <v>4013</v>
      </c>
      <c r="E2357" s="1543">
        <v>14.86</v>
      </c>
      <c r="F2357" s="1546"/>
      <c r="G2357" s="1546">
        <v>1917474</v>
      </c>
      <c r="H2357" s="1546" t="str">
        <f t="shared" si="36"/>
        <v>DRAGAGEM DE CASCALHO COM DRAGA DE SUCÇÃO E RECALQUE - BOMBA DE 746 KW E CORTADOR DE 110 KW - DISTÂNCIA DE RECALQUE DE 700 A 900 M</v>
      </c>
    </row>
    <row r="2358" spans="2:8" ht="30">
      <c r="B2358" s="1526">
        <v>1917475</v>
      </c>
      <c r="C2358" s="1523" t="s">
        <v>23191</v>
      </c>
      <c r="D2358" s="1526" t="s">
        <v>4013</v>
      </c>
      <c r="E2358" s="1542">
        <v>18.95</v>
      </c>
      <c r="F2358" s="1546"/>
      <c r="G2358" s="1546">
        <v>1917475</v>
      </c>
      <c r="H2358" s="1546" t="str">
        <f t="shared" si="36"/>
        <v>DRAGAGEM DE CASCALHO COM DRAGA DE SUCÇÃO E RECALQUE - BOMBA DE 746 KW E CORTADOR DE 110 KW - DISTÂNCIA DE RECALQUE DE 900 A 1.100 M</v>
      </c>
    </row>
    <row r="2359" spans="2:8" ht="30">
      <c r="B2359" s="1528">
        <v>1917736</v>
      </c>
      <c r="C2359" s="1529" t="s">
        <v>23192</v>
      </c>
      <c r="D2359" s="1528" t="s">
        <v>4013</v>
      </c>
      <c r="E2359" s="1543">
        <v>8.34</v>
      </c>
      <c r="F2359" s="1546"/>
      <c r="G2359" s="1546">
        <v>1917736</v>
      </c>
      <c r="H2359" s="1546" t="str">
        <f t="shared" si="36"/>
        <v>DRAGAGEM DE CASCALHO COM DRAGA DE SUCÇÃO E RECALQUE - BOMBA DE 746 KW E CORTADOR DE 110 KW - DISTÂNCIA DE RECALQUE DE ATÉ 500 M</v>
      </c>
    </row>
    <row r="2360" spans="2:8">
      <c r="B2360" s="1526">
        <v>1917067</v>
      </c>
      <c r="C2360" s="1523" t="s">
        <v>17724</v>
      </c>
      <c r="D2360" s="1526" t="s">
        <v>4013</v>
      </c>
      <c r="E2360" s="1542">
        <v>10.17</v>
      </c>
      <c r="F2360" s="1546"/>
      <c r="G2360" s="1546">
        <v>1917067</v>
      </c>
      <c r="H2360" s="1546" t="str">
        <f t="shared" si="36"/>
        <v>DRAGAGEM DE CASCALHO COM DRAGA HOPPER - CAPACIDADE DA CISTERNA DE 1.000 M³ - DMT DE 1.500 A 1.800 M</v>
      </c>
    </row>
    <row r="2361" spans="2:8">
      <c r="B2361" s="1528">
        <v>1917068</v>
      </c>
      <c r="C2361" s="1529" t="s">
        <v>17725</v>
      </c>
      <c r="D2361" s="1528" t="s">
        <v>4013</v>
      </c>
      <c r="E2361" s="1543">
        <v>10.37</v>
      </c>
      <c r="F2361" s="1546"/>
      <c r="G2361" s="1546">
        <v>1917068</v>
      </c>
      <c r="H2361" s="1546" t="str">
        <f t="shared" si="36"/>
        <v>DRAGAGEM DE CASCALHO COM DRAGA HOPPER - CAPACIDADE DA CISTERNA DE 1.000 M³ - DMT DE 1.800 A 2.100 M</v>
      </c>
    </row>
    <row r="2362" spans="2:8">
      <c r="B2362" s="1526">
        <v>1917069</v>
      </c>
      <c r="C2362" s="1523" t="s">
        <v>17726</v>
      </c>
      <c r="D2362" s="1526" t="s">
        <v>4013</v>
      </c>
      <c r="E2362" s="1542">
        <v>10.58</v>
      </c>
      <c r="F2362" s="1546"/>
      <c r="G2362" s="1546">
        <v>1917069</v>
      </c>
      <c r="H2362" s="1546" t="str">
        <f t="shared" si="36"/>
        <v>DRAGAGEM DE CASCALHO COM DRAGA HOPPER - CAPACIDADE DA CISTERNA DE 1.000 M³ - DMT DE 2.100 A 2.400 M</v>
      </c>
    </row>
    <row r="2363" spans="2:8">
      <c r="B2363" s="1528">
        <v>1917070</v>
      </c>
      <c r="C2363" s="1529" t="s">
        <v>17727</v>
      </c>
      <c r="D2363" s="1528" t="s">
        <v>4013</v>
      </c>
      <c r="E2363" s="1543">
        <v>10.8</v>
      </c>
      <c r="F2363" s="1546"/>
      <c r="G2363" s="1546">
        <v>1917070</v>
      </c>
      <c r="H2363" s="1546" t="str">
        <f t="shared" si="36"/>
        <v>DRAGAGEM DE CASCALHO COM DRAGA HOPPER - CAPACIDADE DA CISTERNA DE 1.000 M³ - DMT DE 2.400 A 2.700 M</v>
      </c>
    </row>
    <row r="2364" spans="2:8">
      <c r="B2364" s="1526">
        <v>1917071</v>
      </c>
      <c r="C2364" s="1523" t="s">
        <v>17728</v>
      </c>
      <c r="D2364" s="1526" t="s">
        <v>4013</v>
      </c>
      <c r="E2364" s="1542">
        <v>11.03</v>
      </c>
      <c r="F2364" s="1546"/>
      <c r="G2364" s="1546">
        <v>1917071</v>
      </c>
      <c r="H2364" s="1546" t="str">
        <f t="shared" si="36"/>
        <v>DRAGAGEM DE CASCALHO COM DRAGA HOPPER - CAPACIDADE DA CISTERNA DE 1.000 M³ - DMT DE 2.700 A 3.000 M</v>
      </c>
    </row>
    <row r="2365" spans="2:8">
      <c r="B2365" s="1528">
        <v>1917072</v>
      </c>
      <c r="C2365" s="1529" t="s">
        <v>17729</v>
      </c>
      <c r="D2365" s="1528" t="s">
        <v>4013</v>
      </c>
      <c r="E2365" s="1543">
        <v>11.15</v>
      </c>
      <c r="F2365" s="1546"/>
      <c r="G2365" s="1546">
        <v>1917072</v>
      </c>
      <c r="H2365" s="1546" t="str">
        <f t="shared" si="36"/>
        <v>DRAGAGEM DE CASCALHO COM DRAGA HOPPER - CAPACIDADE DA CISTERNA DE 1.000 M³ - DMT DE 3.000 M</v>
      </c>
    </row>
    <row r="2366" spans="2:8">
      <c r="B2366" s="1526">
        <v>1901572</v>
      </c>
      <c r="C2366" s="1523" t="s">
        <v>17730</v>
      </c>
      <c r="D2366" s="1526" t="s">
        <v>4013</v>
      </c>
      <c r="E2366" s="1542">
        <v>8.0500000000000007</v>
      </c>
      <c r="F2366" s="1546"/>
      <c r="G2366" s="1546">
        <v>1901572</v>
      </c>
      <c r="H2366" s="1546" t="str">
        <f t="shared" si="36"/>
        <v>DRAGAGEM DE CASCALHO COM DRAGA HOPPER - CAPACIDADE DA CISTERNA DE 10.000 M³ - DMT DE 1.500 A 1.800 M</v>
      </c>
    </row>
    <row r="2367" spans="2:8">
      <c r="B2367" s="1528">
        <v>1901573</v>
      </c>
      <c r="C2367" s="1529" t="s">
        <v>17731</v>
      </c>
      <c r="D2367" s="1528" t="s">
        <v>4013</v>
      </c>
      <c r="E2367" s="1543">
        <v>8.1300000000000008</v>
      </c>
      <c r="F2367" s="1546"/>
      <c r="G2367" s="1546">
        <v>1901573</v>
      </c>
      <c r="H2367" s="1546" t="str">
        <f t="shared" si="36"/>
        <v>DRAGAGEM DE CASCALHO COM DRAGA HOPPER - CAPACIDADE DA CISTERNA DE 10.000 M³ - DMT DE 1.800 A 2.100 M</v>
      </c>
    </row>
    <row r="2368" spans="2:8">
      <c r="B2368" s="1526">
        <v>1901574</v>
      </c>
      <c r="C2368" s="1523" t="s">
        <v>17732</v>
      </c>
      <c r="D2368" s="1526" t="s">
        <v>4013</v>
      </c>
      <c r="E2368" s="1542">
        <v>8.1999999999999993</v>
      </c>
      <c r="F2368" s="1546"/>
      <c r="G2368" s="1546">
        <v>1901574</v>
      </c>
      <c r="H2368" s="1546" t="str">
        <f t="shared" si="36"/>
        <v>DRAGAGEM DE CASCALHO COM DRAGA HOPPER - CAPACIDADE DA CISTERNA DE 10.000 M³ - DMT DE 2.100 A 2.400 M</v>
      </c>
    </row>
    <row r="2369" spans="2:8">
      <c r="B2369" s="1528">
        <v>1901575</v>
      </c>
      <c r="C2369" s="1529" t="s">
        <v>17733</v>
      </c>
      <c r="D2369" s="1528" t="s">
        <v>4013</v>
      </c>
      <c r="E2369" s="1543">
        <v>8.2799999999999994</v>
      </c>
      <c r="F2369" s="1546"/>
      <c r="G2369" s="1546">
        <v>1901575</v>
      </c>
      <c r="H2369" s="1546" t="str">
        <f t="shared" si="36"/>
        <v>DRAGAGEM DE CASCALHO COM DRAGA HOPPER - CAPACIDADE DA CISTERNA DE 10.000 M³ - DMT DE 2.400 A 2.700 M</v>
      </c>
    </row>
    <row r="2370" spans="2:8">
      <c r="B2370" s="1526">
        <v>1901576</v>
      </c>
      <c r="C2370" s="1523" t="s">
        <v>17734</v>
      </c>
      <c r="D2370" s="1526" t="s">
        <v>4013</v>
      </c>
      <c r="E2370" s="1542">
        <v>8.36</v>
      </c>
      <c r="F2370" s="1546"/>
      <c r="G2370" s="1546">
        <v>1901576</v>
      </c>
      <c r="H2370" s="1546" t="str">
        <f t="shared" si="36"/>
        <v>DRAGAGEM DE CASCALHO COM DRAGA HOPPER - CAPACIDADE DA CISTERNA DE 10.000 M³ - DMT DE 2.700 A 3.000 M</v>
      </c>
    </row>
    <row r="2371" spans="2:8">
      <c r="B2371" s="1528">
        <v>1901571</v>
      </c>
      <c r="C2371" s="1529" t="s">
        <v>17735</v>
      </c>
      <c r="D2371" s="1528" t="s">
        <v>4013</v>
      </c>
      <c r="E2371" s="1543">
        <v>8.4</v>
      </c>
      <c r="F2371" s="1546"/>
      <c r="G2371" s="1546">
        <v>1901571</v>
      </c>
      <c r="H2371" s="1546" t="str">
        <f t="shared" ref="H2371:H2434" si="37">UPPER(C2371)</f>
        <v>DRAGAGEM DE CASCALHO COM DRAGA HOPPER - CAPACIDADE DA CISTERNA DE 10.000 M³ - DMT DE 3.000 M</v>
      </c>
    </row>
    <row r="2372" spans="2:8">
      <c r="B2372" s="1526">
        <v>1901578</v>
      </c>
      <c r="C2372" s="1523" t="s">
        <v>17736</v>
      </c>
      <c r="D2372" s="1526" t="s">
        <v>4013</v>
      </c>
      <c r="E2372" s="1542">
        <v>10.71</v>
      </c>
      <c r="F2372" s="1546"/>
      <c r="G2372" s="1546">
        <v>1901578</v>
      </c>
      <c r="H2372" s="1546" t="str">
        <f t="shared" si="37"/>
        <v>DRAGAGEM DE CASCALHO COM DRAGA HOPPER - CAPACIDADE DA CISTERNA DE 15.000 M³ - DMT DE 1.500 A 1.800 M</v>
      </c>
    </row>
    <row r="2373" spans="2:8">
      <c r="B2373" s="1528">
        <v>1901579</v>
      </c>
      <c r="C2373" s="1529" t="s">
        <v>17737</v>
      </c>
      <c r="D2373" s="1528" t="s">
        <v>4013</v>
      </c>
      <c r="E2373" s="1543">
        <v>10.78</v>
      </c>
      <c r="F2373" s="1546"/>
      <c r="G2373" s="1546">
        <v>1901579</v>
      </c>
      <c r="H2373" s="1546" t="str">
        <f t="shared" si="37"/>
        <v>DRAGAGEM DE CASCALHO COM DRAGA HOPPER - CAPACIDADE DA CISTERNA DE 15.000 M³ - DMT DE 1.800 A 2.100 M</v>
      </c>
    </row>
    <row r="2374" spans="2:8">
      <c r="B2374" s="1526">
        <v>1901580</v>
      </c>
      <c r="C2374" s="1523" t="s">
        <v>17738</v>
      </c>
      <c r="D2374" s="1526" t="s">
        <v>4013</v>
      </c>
      <c r="E2374" s="1542">
        <v>10.85</v>
      </c>
      <c r="F2374" s="1546"/>
      <c r="G2374" s="1546">
        <v>1901580</v>
      </c>
      <c r="H2374" s="1546" t="str">
        <f t="shared" si="37"/>
        <v>DRAGAGEM DE CASCALHO COM DRAGA HOPPER - CAPACIDADE DA CISTERNA DE 15.000 M³ - DMT DE 2.100 A 2.400 M</v>
      </c>
    </row>
    <row r="2375" spans="2:8">
      <c r="B2375" s="1528">
        <v>1901581</v>
      </c>
      <c r="C2375" s="1529" t="s">
        <v>17739</v>
      </c>
      <c r="D2375" s="1528" t="s">
        <v>4013</v>
      </c>
      <c r="E2375" s="1543">
        <v>10.93</v>
      </c>
      <c r="F2375" s="1546"/>
      <c r="G2375" s="1546">
        <v>1901581</v>
      </c>
      <c r="H2375" s="1546" t="str">
        <f t="shared" si="37"/>
        <v>DRAGAGEM DE CASCALHO COM DRAGA HOPPER - CAPACIDADE DA CISTERNA DE 15.000 M³ - DMT DE 2.400 A 2.700 M</v>
      </c>
    </row>
    <row r="2376" spans="2:8">
      <c r="B2376" s="1526">
        <v>1901582</v>
      </c>
      <c r="C2376" s="1523" t="s">
        <v>17740</v>
      </c>
      <c r="D2376" s="1526" t="s">
        <v>4013</v>
      </c>
      <c r="E2376" s="1542">
        <v>11.01</v>
      </c>
      <c r="F2376" s="1546"/>
      <c r="G2376" s="1546">
        <v>1901582</v>
      </c>
      <c r="H2376" s="1546" t="str">
        <f t="shared" si="37"/>
        <v>DRAGAGEM DE CASCALHO COM DRAGA HOPPER - CAPACIDADE DA CISTERNA DE 15.000 M³ - DMT DE 2.700 A 3.000 M</v>
      </c>
    </row>
    <row r="2377" spans="2:8">
      <c r="B2377" s="1528">
        <v>1901577</v>
      </c>
      <c r="C2377" s="1529" t="s">
        <v>17741</v>
      </c>
      <c r="D2377" s="1528" t="s">
        <v>4013</v>
      </c>
      <c r="E2377" s="1543">
        <v>11.05</v>
      </c>
      <c r="F2377" s="1546"/>
      <c r="G2377" s="1546">
        <v>1901577</v>
      </c>
      <c r="H2377" s="1546" t="str">
        <f t="shared" si="37"/>
        <v>DRAGAGEM DE CASCALHO COM DRAGA HOPPER - CAPACIDADE DA CISTERNA DE 15.000 M³ - DMT DE 3.000 M</v>
      </c>
    </row>
    <row r="2378" spans="2:8">
      <c r="B2378" s="1526">
        <v>1917103</v>
      </c>
      <c r="C2378" s="1523" t="s">
        <v>17742</v>
      </c>
      <c r="D2378" s="1526" t="s">
        <v>4013</v>
      </c>
      <c r="E2378" s="1542">
        <v>12.22</v>
      </c>
      <c r="F2378" s="1546"/>
      <c r="G2378" s="1546">
        <v>1917103</v>
      </c>
      <c r="H2378" s="1546" t="str">
        <f t="shared" si="37"/>
        <v>DRAGAGEM DE CASCALHO COM DRAGA HOPPER - CAPACIDADE DA CISTERNA DE 2.000 M³ - DMT DE 1.500 A 1.800 M</v>
      </c>
    </row>
    <row r="2379" spans="2:8">
      <c r="B2379" s="1528">
        <v>1917104</v>
      </c>
      <c r="C2379" s="1529" t="s">
        <v>17743</v>
      </c>
      <c r="D2379" s="1528" t="s">
        <v>4013</v>
      </c>
      <c r="E2379" s="1543">
        <v>12.4</v>
      </c>
      <c r="F2379" s="1546"/>
      <c r="G2379" s="1546">
        <v>1917104</v>
      </c>
      <c r="H2379" s="1546" t="str">
        <f t="shared" si="37"/>
        <v>DRAGAGEM DE CASCALHO COM DRAGA HOPPER - CAPACIDADE DA CISTERNA DE 2.000 M³ - DMT DE 1.800 A 2.100 M</v>
      </c>
    </row>
    <row r="2380" spans="2:8">
      <c r="B2380" s="1526">
        <v>1917105</v>
      </c>
      <c r="C2380" s="1523" t="s">
        <v>17744</v>
      </c>
      <c r="D2380" s="1526" t="s">
        <v>4013</v>
      </c>
      <c r="E2380" s="1542">
        <v>12.58</v>
      </c>
      <c r="F2380" s="1546"/>
      <c r="G2380" s="1546">
        <v>1917105</v>
      </c>
      <c r="H2380" s="1546" t="str">
        <f t="shared" si="37"/>
        <v>DRAGAGEM DE CASCALHO COM DRAGA HOPPER - CAPACIDADE DA CISTERNA DE 2.000 M³ - DMT DE 2.100 A 2.400 M</v>
      </c>
    </row>
    <row r="2381" spans="2:8">
      <c r="B2381" s="1528">
        <v>1917106</v>
      </c>
      <c r="C2381" s="1529" t="s">
        <v>17745</v>
      </c>
      <c r="D2381" s="1528" t="s">
        <v>4013</v>
      </c>
      <c r="E2381" s="1543">
        <v>12.77</v>
      </c>
      <c r="F2381" s="1546"/>
      <c r="G2381" s="1546">
        <v>1917106</v>
      </c>
      <c r="H2381" s="1546" t="str">
        <f t="shared" si="37"/>
        <v>DRAGAGEM DE CASCALHO COM DRAGA HOPPER - CAPACIDADE DA CISTERNA DE 2.000 M³ - DMT DE 2.400 A 2.700 M</v>
      </c>
    </row>
    <row r="2382" spans="2:8">
      <c r="B2382" s="1526">
        <v>1917107</v>
      </c>
      <c r="C2382" s="1523" t="s">
        <v>17746</v>
      </c>
      <c r="D2382" s="1526" t="s">
        <v>4013</v>
      </c>
      <c r="E2382" s="1542">
        <v>12.97</v>
      </c>
      <c r="F2382" s="1546"/>
      <c r="G2382" s="1546">
        <v>1917107</v>
      </c>
      <c r="H2382" s="1546" t="str">
        <f t="shared" si="37"/>
        <v>DRAGAGEM DE CASCALHO COM DRAGA HOPPER - CAPACIDADE DA CISTERNA DE 2.000 M³ - DMT DE 2.700 A 3.000 M</v>
      </c>
    </row>
    <row r="2383" spans="2:8">
      <c r="B2383" s="1528">
        <v>1917108</v>
      </c>
      <c r="C2383" s="1529" t="s">
        <v>17747</v>
      </c>
      <c r="D2383" s="1528" t="s">
        <v>4013</v>
      </c>
      <c r="E2383" s="1543">
        <v>13.07</v>
      </c>
      <c r="F2383" s="1546"/>
      <c r="G2383" s="1546">
        <v>1917108</v>
      </c>
      <c r="H2383" s="1546" t="str">
        <f t="shared" si="37"/>
        <v>DRAGAGEM DE CASCALHO COM DRAGA HOPPER - CAPACIDADE DA CISTERNA DE 2.000 M³ - DMT DE 3.000 M</v>
      </c>
    </row>
    <row r="2384" spans="2:8">
      <c r="B2384" s="1526">
        <v>1901583</v>
      </c>
      <c r="C2384" s="1523" t="s">
        <v>17748</v>
      </c>
      <c r="D2384" s="1526" t="s">
        <v>4013</v>
      </c>
      <c r="E2384" s="1542">
        <v>13.42</v>
      </c>
      <c r="F2384" s="1546"/>
      <c r="G2384" s="1546">
        <v>1901583</v>
      </c>
      <c r="H2384" s="1546" t="str">
        <f t="shared" si="37"/>
        <v>DRAGAGEM DE CASCALHO COM DRAGA HOPPER - CAPACIDADE DA CISTERNA DE 20.000 M³ - DMT DE 1.500 A 1.800 M</v>
      </c>
    </row>
    <row r="2385" spans="2:8">
      <c r="B2385" s="1528">
        <v>1901584</v>
      </c>
      <c r="C2385" s="1529" t="s">
        <v>17749</v>
      </c>
      <c r="D2385" s="1528" t="s">
        <v>4013</v>
      </c>
      <c r="E2385" s="1543">
        <v>13.49</v>
      </c>
      <c r="F2385" s="1546"/>
      <c r="G2385" s="1546">
        <v>1901584</v>
      </c>
      <c r="H2385" s="1546" t="str">
        <f t="shared" si="37"/>
        <v>DRAGAGEM DE CASCALHO COM DRAGA HOPPER - CAPACIDADE DA CISTERNA DE 20.000 M³ - DMT DE 1.800 A 2.100 M</v>
      </c>
    </row>
    <row r="2386" spans="2:8">
      <c r="B2386" s="1526">
        <v>1901585</v>
      </c>
      <c r="C2386" s="1523" t="s">
        <v>17750</v>
      </c>
      <c r="D2386" s="1526" t="s">
        <v>4013</v>
      </c>
      <c r="E2386" s="1542">
        <v>13.56</v>
      </c>
      <c r="F2386" s="1546"/>
      <c r="G2386" s="1546">
        <v>1901585</v>
      </c>
      <c r="H2386" s="1546" t="str">
        <f t="shared" si="37"/>
        <v>DRAGAGEM DE CASCALHO COM DRAGA HOPPER - CAPACIDADE DA CISTERNA DE 20.000 M³ - DMT DE 2.100 A 2.400 M</v>
      </c>
    </row>
    <row r="2387" spans="2:8">
      <c r="B2387" s="1528">
        <v>1901586</v>
      </c>
      <c r="C2387" s="1529" t="s">
        <v>17751</v>
      </c>
      <c r="D2387" s="1528" t="s">
        <v>4013</v>
      </c>
      <c r="E2387" s="1543">
        <v>13.64</v>
      </c>
      <c r="F2387" s="1546"/>
      <c r="G2387" s="1546">
        <v>1901586</v>
      </c>
      <c r="H2387" s="1546" t="str">
        <f t="shared" si="37"/>
        <v>DRAGAGEM DE CASCALHO COM DRAGA HOPPER - CAPACIDADE DA CISTERNA DE 20.000 M³ - DMT DE 2.400 A 2.700 M</v>
      </c>
    </row>
    <row r="2388" spans="2:8">
      <c r="B2388" s="1526">
        <v>1901587</v>
      </c>
      <c r="C2388" s="1523" t="s">
        <v>17752</v>
      </c>
      <c r="D2388" s="1526" t="s">
        <v>4013</v>
      </c>
      <c r="E2388" s="1542">
        <v>13.71</v>
      </c>
      <c r="F2388" s="1546"/>
      <c r="G2388" s="1546">
        <v>1901587</v>
      </c>
      <c r="H2388" s="1546" t="str">
        <f t="shared" si="37"/>
        <v>DRAGAGEM DE CASCALHO COM DRAGA HOPPER - CAPACIDADE DA CISTERNA DE 20.000 M³ - DMT DE 2.700 A 3.000 M</v>
      </c>
    </row>
    <row r="2389" spans="2:8">
      <c r="B2389" s="1528">
        <v>1901588</v>
      </c>
      <c r="C2389" s="1529" t="s">
        <v>17753</v>
      </c>
      <c r="D2389" s="1528" t="s">
        <v>4013</v>
      </c>
      <c r="E2389" s="1543">
        <v>13.76</v>
      </c>
      <c r="F2389" s="1546"/>
      <c r="G2389" s="1546">
        <v>1901588</v>
      </c>
      <c r="H2389" s="1546" t="str">
        <f t="shared" si="37"/>
        <v>DRAGAGEM DE CASCALHO COM DRAGA HOPPER - CAPACIDADE DA CISTERNA DE 20.000 M³ - DMT DE 3.000 M</v>
      </c>
    </row>
    <row r="2390" spans="2:8">
      <c r="B2390" s="1526">
        <v>1917139</v>
      </c>
      <c r="C2390" s="1523" t="s">
        <v>17754</v>
      </c>
      <c r="D2390" s="1526" t="s">
        <v>4013</v>
      </c>
      <c r="E2390" s="1542">
        <v>11.42</v>
      </c>
      <c r="F2390" s="1546"/>
      <c r="G2390" s="1546">
        <v>1917139</v>
      </c>
      <c r="H2390" s="1546" t="str">
        <f t="shared" si="37"/>
        <v>DRAGAGEM DE CASCALHO COM DRAGA HOPPER - CAPACIDADE DA CISTERNA DE 3.000 M³ - DMT DE 1.500 A 1.800 M</v>
      </c>
    </row>
    <row r="2391" spans="2:8">
      <c r="B2391" s="1528">
        <v>1917140</v>
      </c>
      <c r="C2391" s="1529" t="s">
        <v>17755</v>
      </c>
      <c r="D2391" s="1528" t="s">
        <v>4013</v>
      </c>
      <c r="E2391" s="1543">
        <v>11.56</v>
      </c>
      <c r="F2391" s="1546"/>
      <c r="G2391" s="1546">
        <v>1917140</v>
      </c>
      <c r="H2391" s="1546" t="str">
        <f t="shared" si="37"/>
        <v>DRAGAGEM DE CASCALHO COM DRAGA HOPPER - CAPACIDADE DA CISTERNA DE 3.000 M³ - DMT DE 1.800 A 2.100 M</v>
      </c>
    </row>
    <row r="2392" spans="2:8">
      <c r="B2392" s="1526">
        <v>1917141</v>
      </c>
      <c r="C2392" s="1523" t="s">
        <v>17756</v>
      </c>
      <c r="D2392" s="1526" t="s">
        <v>4013</v>
      </c>
      <c r="E2392" s="1542">
        <v>11.71</v>
      </c>
      <c r="F2392" s="1546"/>
      <c r="G2392" s="1546">
        <v>1917141</v>
      </c>
      <c r="H2392" s="1546" t="str">
        <f t="shared" si="37"/>
        <v>DRAGAGEM DE CASCALHO COM DRAGA HOPPER - CAPACIDADE DA CISTERNA DE 3.000 M³ - DMT DE 2.100 A 2.400 M</v>
      </c>
    </row>
    <row r="2393" spans="2:8">
      <c r="B2393" s="1528">
        <v>1917142</v>
      </c>
      <c r="C2393" s="1529" t="s">
        <v>17757</v>
      </c>
      <c r="D2393" s="1528" t="s">
        <v>4013</v>
      </c>
      <c r="E2393" s="1543">
        <v>11.86</v>
      </c>
      <c r="F2393" s="1546"/>
      <c r="G2393" s="1546">
        <v>1917142</v>
      </c>
      <c r="H2393" s="1546" t="str">
        <f t="shared" si="37"/>
        <v>DRAGAGEM DE CASCALHO COM DRAGA HOPPER - CAPACIDADE DA CISTERNA DE 3.000 M³ - DMT DE 2.400 A 2.700 M</v>
      </c>
    </row>
    <row r="2394" spans="2:8">
      <c r="B2394" s="1526">
        <v>1917143</v>
      </c>
      <c r="C2394" s="1523" t="s">
        <v>17758</v>
      </c>
      <c r="D2394" s="1526" t="s">
        <v>4013</v>
      </c>
      <c r="E2394" s="1542">
        <v>12.03</v>
      </c>
      <c r="F2394" s="1546"/>
      <c r="G2394" s="1546">
        <v>1917143</v>
      </c>
      <c r="H2394" s="1546" t="str">
        <f t="shared" si="37"/>
        <v>DRAGAGEM DE CASCALHO COM DRAGA HOPPER - CAPACIDADE DA CISTERNA DE 3.000 M³ - DMT DE 2.700 A 3.000 M</v>
      </c>
    </row>
    <row r="2395" spans="2:8">
      <c r="B2395" s="1528">
        <v>1917144</v>
      </c>
      <c r="C2395" s="1529" t="s">
        <v>17759</v>
      </c>
      <c r="D2395" s="1528" t="s">
        <v>4013</v>
      </c>
      <c r="E2395" s="1543">
        <v>12.11</v>
      </c>
      <c r="F2395" s="1546"/>
      <c r="G2395" s="1546">
        <v>1917144</v>
      </c>
      <c r="H2395" s="1546" t="str">
        <f t="shared" si="37"/>
        <v>DRAGAGEM DE CASCALHO COM DRAGA HOPPER - CAPACIDADE DA CISTERNA DE 3.000 M³ - DMT DE 3.000 M</v>
      </c>
    </row>
    <row r="2396" spans="2:8">
      <c r="B2396" s="1526">
        <v>1917175</v>
      </c>
      <c r="C2396" s="1523" t="s">
        <v>17760</v>
      </c>
      <c r="D2396" s="1526" t="s">
        <v>4013</v>
      </c>
      <c r="E2396" s="1542">
        <v>9.9700000000000006</v>
      </c>
      <c r="F2396" s="1546"/>
      <c r="G2396" s="1546">
        <v>1917175</v>
      </c>
      <c r="H2396" s="1546" t="str">
        <f t="shared" si="37"/>
        <v>DRAGAGEM DE CASCALHO COM DRAGA HOPPER - CAPACIDADE DA CISTERNA DE 4.000 M³ - DMT DE 1.500 A 1.800 M</v>
      </c>
    </row>
    <row r="2397" spans="2:8">
      <c r="B2397" s="1528">
        <v>1917176</v>
      </c>
      <c r="C2397" s="1529" t="s">
        <v>17761</v>
      </c>
      <c r="D2397" s="1528" t="s">
        <v>4013</v>
      </c>
      <c r="E2397" s="1543">
        <v>10.08</v>
      </c>
      <c r="F2397" s="1546"/>
      <c r="G2397" s="1546">
        <v>1917176</v>
      </c>
      <c r="H2397" s="1546" t="str">
        <f t="shared" si="37"/>
        <v>DRAGAGEM DE CASCALHO COM DRAGA HOPPER - CAPACIDADE DA CISTERNA DE 4.000 M³ - DMT DE 1.800 A 2.100 M</v>
      </c>
    </row>
    <row r="2398" spans="2:8">
      <c r="B2398" s="1526">
        <v>1917177</v>
      </c>
      <c r="C2398" s="1523" t="s">
        <v>17762</v>
      </c>
      <c r="D2398" s="1526" t="s">
        <v>4013</v>
      </c>
      <c r="E2398" s="1542">
        <v>10.210000000000001</v>
      </c>
      <c r="F2398" s="1546"/>
      <c r="G2398" s="1546">
        <v>1917177</v>
      </c>
      <c r="H2398" s="1546" t="str">
        <f t="shared" si="37"/>
        <v>DRAGAGEM DE CASCALHO COM DRAGA HOPPER - CAPACIDADE DA CISTERNA DE 4.000 M³ - DMT DE 2.100 A 2.400 M</v>
      </c>
    </row>
    <row r="2399" spans="2:8">
      <c r="B2399" s="1528">
        <v>1917178</v>
      </c>
      <c r="C2399" s="1529" t="s">
        <v>17763</v>
      </c>
      <c r="D2399" s="1528" t="s">
        <v>4013</v>
      </c>
      <c r="E2399" s="1543">
        <v>10.33</v>
      </c>
      <c r="F2399" s="1546"/>
      <c r="G2399" s="1546">
        <v>1917178</v>
      </c>
      <c r="H2399" s="1546" t="str">
        <f t="shared" si="37"/>
        <v>DRAGAGEM DE CASCALHO COM DRAGA HOPPER - CAPACIDADE DA CISTERNA DE 4.000 M³ - DMT DE 2.400 A 2.700 M</v>
      </c>
    </row>
    <row r="2400" spans="2:8">
      <c r="B2400" s="1526">
        <v>1917179</v>
      </c>
      <c r="C2400" s="1523" t="s">
        <v>17764</v>
      </c>
      <c r="D2400" s="1526" t="s">
        <v>4013</v>
      </c>
      <c r="E2400" s="1542">
        <v>10.47</v>
      </c>
      <c r="F2400" s="1546"/>
      <c r="G2400" s="1546">
        <v>1917179</v>
      </c>
      <c r="H2400" s="1546" t="str">
        <f t="shared" si="37"/>
        <v>DRAGAGEM DE CASCALHO COM DRAGA HOPPER - CAPACIDADE DA CISTERNA DE 4.000 M³ - DMT DE 2.700 A 3.000 M</v>
      </c>
    </row>
    <row r="2401" spans="2:8">
      <c r="B2401" s="1528">
        <v>1917180</v>
      </c>
      <c r="C2401" s="1529" t="s">
        <v>17765</v>
      </c>
      <c r="D2401" s="1528" t="s">
        <v>4013</v>
      </c>
      <c r="E2401" s="1543">
        <v>10.54</v>
      </c>
      <c r="F2401" s="1546"/>
      <c r="G2401" s="1546">
        <v>1917180</v>
      </c>
      <c r="H2401" s="1546" t="str">
        <f t="shared" si="37"/>
        <v>DRAGAGEM DE CASCALHO COM DRAGA HOPPER - CAPACIDADE DA CISTERNA DE 4.000 M³ - DMT DE 3.000 M</v>
      </c>
    </row>
    <row r="2402" spans="2:8">
      <c r="B2402" s="1526">
        <v>1917211</v>
      </c>
      <c r="C2402" s="1523" t="s">
        <v>17766</v>
      </c>
      <c r="D2402" s="1526" t="s">
        <v>4013</v>
      </c>
      <c r="E2402" s="1542">
        <v>9.3800000000000008</v>
      </c>
      <c r="F2402" s="1546"/>
      <c r="G2402" s="1546">
        <v>1917211</v>
      </c>
      <c r="H2402" s="1546" t="str">
        <f t="shared" si="37"/>
        <v>DRAGAGEM DE CASCALHO COM DRAGA HOPPER - CAPACIDADE DA CISTERNA DE 5.000 M³ - DMT DE 1.500 A 1.800 M</v>
      </c>
    </row>
    <row r="2403" spans="2:8">
      <c r="B2403" s="1528">
        <v>1917212</v>
      </c>
      <c r="C2403" s="1529" t="s">
        <v>17767</v>
      </c>
      <c r="D2403" s="1528" t="s">
        <v>4013</v>
      </c>
      <c r="E2403" s="1543">
        <v>9.49</v>
      </c>
      <c r="F2403" s="1546"/>
      <c r="G2403" s="1546">
        <v>1917212</v>
      </c>
      <c r="H2403" s="1546" t="str">
        <f t="shared" si="37"/>
        <v>DRAGAGEM DE CASCALHO COM DRAGA HOPPER - CAPACIDADE DA CISTERNA DE 5.000 M³ - DMT DE 1.800 A 2.100 M</v>
      </c>
    </row>
    <row r="2404" spans="2:8">
      <c r="B2404" s="1526">
        <v>1917213</v>
      </c>
      <c r="C2404" s="1523" t="s">
        <v>17768</v>
      </c>
      <c r="D2404" s="1526" t="s">
        <v>4013</v>
      </c>
      <c r="E2404" s="1542">
        <v>9.59</v>
      </c>
      <c r="F2404" s="1546"/>
      <c r="G2404" s="1546">
        <v>1917213</v>
      </c>
      <c r="H2404" s="1546" t="str">
        <f t="shared" si="37"/>
        <v>DRAGAGEM DE CASCALHO COM DRAGA HOPPER - CAPACIDADE DA CISTERNA DE 5.000 M³ - DMT DE 2.100 A 2.400 M</v>
      </c>
    </row>
    <row r="2405" spans="2:8">
      <c r="B2405" s="1528">
        <v>1917214</v>
      </c>
      <c r="C2405" s="1529" t="s">
        <v>17769</v>
      </c>
      <c r="D2405" s="1528" t="s">
        <v>4013</v>
      </c>
      <c r="E2405" s="1543">
        <v>9.7100000000000009</v>
      </c>
      <c r="F2405" s="1546"/>
      <c r="G2405" s="1546">
        <v>1917214</v>
      </c>
      <c r="H2405" s="1546" t="str">
        <f t="shared" si="37"/>
        <v>DRAGAGEM DE CASCALHO COM DRAGA HOPPER - CAPACIDADE DA CISTERNA DE 5.000 M³ - DMT DE 2.400 A 2.700 M</v>
      </c>
    </row>
    <row r="2406" spans="2:8">
      <c r="B2406" s="1526">
        <v>1917215</v>
      </c>
      <c r="C2406" s="1523" t="s">
        <v>17770</v>
      </c>
      <c r="D2406" s="1526" t="s">
        <v>4013</v>
      </c>
      <c r="E2406" s="1542">
        <v>9.83</v>
      </c>
      <c r="F2406" s="1546"/>
      <c r="G2406" s="1546">
        <v>1917215</v>
      </c>
      <c r="H2406" s="1546" t="str">
        <f t="shared" si="37"/>
        <v>DRAGAGEM DE CASCALHO COM DRAGA HOPPER - CAPACIDADE DA CISTERNA DE 5.000 M³ - DMT DE 2.700 A 3.000 M</v>
      </c>
    </row>
    <row r="2407" spans="2:8">
      <c r="B2407" s="1528">
        <v>1917216</v>
      </c>
      <c r="C2407" s="1529" t="s">
        <v>17771</v>
      </c>
      <c r="D2407" s="1528" t="s">
        <v>4013</v>
      </c>
      <c r="E2407" s="1543">
        <v>9.89</v>
      </c>
      <c r="F2407" s="1546"/>
      <c r="G2407" s="1546">
        <v>1917216</v>
      </c>
      <c r="H2407" s="1546" t="str">
        <f t="shared" si="37"/>
        <v>DRAGAGEM DE CASCALHO COM DRAGA HOPPER - CAPACIDADE DA CISTERNA DE 5.000 M³ - DMT DE 3.000 M</v>
      </c>
    </row>
    <row r="2408" spans="2:8">
      <c r="B2408" s="1526">
        <v>1917031</v>
      </c>
      <c r="C2408" s="1523" t="s">
        <v>17772</v>
      </c>
      <c r="D2408" s="1526" t="s">
        <v>4013</v>
      </c>
      <c r="E2408" s="1542">
        <v>12.96</v>
      </c>
      <c r="F2408" s="1546"/>
      <c r="G2408" s="1546">
        <v>1917031</v>
      </c>
      <c r="H2408" s="1546" t="str">
        <f t="shared" si="37"/>
        <v>DRAGAGEM DE CASCALHO COM DRAGA HOPPER - CAPACIDADE DA CISTERNA DE 750 M³ - DMT DE 1.500 A 1.800 M</v>
      </c>
    </row>
    <row r="2409" spans="2:8">
      <c r="B2409" s="1528">
        <v>1917032</v>
      </c>
      <c r="C2409" s="1529" t="s">
        <v>17773</v>
      </c>
      <c r="D2409" s="1528" t="s">
        <v>4013</v>
      </c>
      <c r="E2409" s="1543">
        <v>13.23</v>
      </c>
      <c r="F2409" s="1546"/>
      <c r="G2409" s="1546">
        <v>1917032</v>
      </c>
      <c r="H2409" s="1546" t="str">
        <f t="shared" si="37"/>
        <v>DRAGAGEM DE CASCALHO COM DRAGA HOPPER - CAPACIDADE DA CISTERNA DE 750 M³ - DMT DE 1.800 A 2.100 M</v>
      </c>
    </row>
    <row r="2410" spans="2:8">
      <c r="B2410" s="1526">
        <v>1917033</v>
      </c>
      <c r="C2410" s="1523" t="s">
        <v>17774</v>
      </c>
      <c r="D2410" s="1526" t="s">
        <v>4013</v>
      </c>
      <c r="E2410" s="1542">
        <v>13.51</v>
      </c>
      <c r="F2410" s="1546"/>
      <c r="G2410" s="1546">
        <v>1917033</v>
      </c>
      <c r="H2410" s="1546" t="str">
        <f t="shared" si="37"/>
        <v>DRAGAGEM DE CASCALHO COM DRAGA HOPPER - CAPACIDADE DA CISTERNA DE 750 M³ - DMT DE 2.100 A 2.400 M</v>
      </c>
    </row>
    <row r="2411" spans="2:8">
      <c r="B2411" s="1528">
        <v>1917034</v>
      </c>
      <c r="C2411" s="1529" t="s">
        <v>17775</v>
      </c>
      <c r="D2411" s="1528" t="s">
        <v>4013</v>
      </c>
      <c r="E2411" s="1543">
        <v>13.81</v>
      </c>
      <c r="F2411" s="1546"/>
      <c r="G2411" s="1546">
        <v>1917034</v>
      </c>
      <c r="H2411" s="1546" t="str">
        <f t="shared" si="37"/>
        <v>DRAGAGEM DE CASCALHO COM DRAGA HOPPER - CAPACIDADE DA CISTERNA DE 750 M³ - DMT DE 2.400 A 2.700 M</v>
      </c>
    </row>
    <row r="2412" spans="2:8">
      <c r="B2412" s="1526">
        <v>1917035</v>
      </c>
      <c r="C2412" s="1523" t="s">
        <v>17776</v>
      </c>
      <c r="D2412" s="1526" t="s">
        <v>4013</v>
      </c>
      <c r="E2412" s="1542">
        <v>14.12</v>
      </c>
      <c r="F2412" s="1546"/>
      <c r="G2412" s="1546">
        <v>1917035</v>
      </c>
      <c r="H2412" s="1546" t="str">
        <f t="shared" si="37"/>
        <v>DRAGAGEM DE CASCALHO COM DRAGA HOPPER - CAPACIDADE DA CISTERNA DE 750 M³ - DMT DE 2.700 A 3.000 M</v>
      </c>
    </row>
    <row r="2413" spans="2:8">
      <c r="B2413" s="1528">
        <v>1917036</v>
      </c>
      <c r="C2413" s="1529" t="s">
        <v>17777</v>
      </c>
      <c r="D2413" s="1528" t="s">
        <v>4013</v>
      </c>
      <c r="E2413" s="1543">
        <v>14.28</v>
      </c>
      <c r="F2413" s="1546"/>
      <c r="G2413" s="1546">
        <v>1917036</v>
      </c>
      <c r="H2413" s="1546" t="str">
        <f t="shared" si="37"/>
        <v>DRAGAGEM DE CASCALHO COM DRAGA HOPPER - CAPACIDADE DA CISTERNA DE 750 M³ - DMT DE 3.000 M</v>
      </c>
    </row>
    <row r="2414" spans="2:8" ht="30">
      <c r="B2414" s="1526">
        <v>1917605</v>
      </c>
      <c r="C2414" s="1523" t="s">
        <v>23193</v>
      </c>
      <c r="D2414" s="1526" t="s">
        <v>4013</v>
      </c>
      <c r="E2414" s="1542">
        <v>8.34</v>
      </c>
      <c r="F2414" s="1546"/>
      <c r="G2414" s="1546">
        <v>1917605</v>
      </c>
      <c r="H2414" s="1546" t="str">
        <f t="shared" si="37"/>
        <v>DRAGAGEM DE CASCALHO FINO COM DRAGA DE SUCÇÃO E RECALQUE - BOMBA DE 1.350 KW E CORTADOR DE 170 KW - DISTÂNCIA DE RECALQUE DE 1.100 A 1.300 M</v>
      </c>
    </row>
    <row r="2415" spans="2:8" ht="30">
      <c r="B2415" s="1528">
        <v>1917606</v>
      </c>
      <c r="C2415" s="1529" t="s">
        <v>23194</v>
      </c>
      <c r="D2415" s="1528" t="s">
        <v>4013</v>
      </c>
      <c r="E2415" s="1543">
        <v>9.01</v>
      </c>
      <c r="F2415" s="1546"/>
      <c r="G2415" s="1546">
        <v>1917606</v>
      </c>
      <c r="H2415" s="1546" t="str">
        <f t="shared" si="37"/>
        <v>DRAGAGEM DE CASCALHO FINO COM DRAGA DE SUCÇÃO E RECALQUE - BOMBA DE 1.350 KW E CORTADOR DE 170 KW - DISTÂNCIA DE RECALQUE DE 1.300 A 1.500 M</v>
      </c>
    </row>
    <row r="2416" spans="2:8" ht="30">
      <c r="B2416" s="1526">
        <v>1917607</v>
      </c>
      <c r="C2416" s="1523" t="s">
        <v>23195</v>
      </c>
      <c r="D2416" s="1526" t="s">
        <v>4013</v>
      </c>
      <c r="E2416" s="1542">
        <v>9.6999999999999993</v>
      </c>
      <c r="F2416" s="1546"/>
      <c r="G2416" s="1546">
        <v>1917607</v>
      </c>
      <c r="H2416" s="1546" t="str">
        <f t="shared" si="37"/>
        <v>DRAGAGEM DE CASCALHO FINO COM DRAGA DE SUCÇÃO E RECALQUE - BOMBA DE 1.350 KW E CORTADOR DE 170 KW - DISTÂNCIA DE RECALQUE DE 1.500 A 1.700 M</v>
      </c>
    </row>
    <row r="2417" spans="2:8" ht="30">
      <c r="B2417" s="1528">
        <v>1917608</v>
      </c>
      <c r="C2417" s="1529" t="s">
        <v>23196</v>
      </c>
      <c r="D2417" s="1528" t="s">
        <v>4013</v>
      </c>
      <c r="E2417" s="1543">
        <v>10.75</v>
      </c>
      <c r="F2417" s="1546"/>
      <c r="G2417" s="1546">
        <v>1917608</v>
      </c>
      <c r="H2417" s="1546" t="str">
        <f t="shared" si="37"/>
        <v>DRAGAGEM DE CASCALHO FINO COM DRAGA DE SUCÇÃO E RECALQUE - BOMBA DE 1.350 KW E CORTADOR DE 170 KW - DISTÂNCIA DE RECALQUE DE 1.700 A 1.900 M</v>
      </c>
    </row>
    <row r="2418" spans="2:8" ht="30">
      <c r="B2418" s="1526">
        <v>1917609</v>
      </c>
      <c r="C2418" s="1523" t="s">
        <v>23197</v>
      </c>
      <c r="D2418" s="1526" t="s">
        <v>4013</v>
      </c>
      <c r="E2418" s="1542">
        <v>12.25</v>
      </c>
      <c r="F2418" s="1546"/>
      <c r="G2418" s="1546">
        <v>1917609</v>
      </c>
      <c r="H2418" s="1546" t="str">
        <f t="shared" si="37"/>
        <v>DRAGAGEM DE CASCALHO FINO COM DRAGA DE SUCÇÃO E RECALQUE - BOMBA DE 1.350 KW E CORTADOR DE 170 KW - DISTÂNCIA DE RECALQUE DE 1.900 A 2.100 M</v>
      </c>
    </row>
    <row r="2419" spans="2:8" ht="30">
      <c r="B2419" s="1528">
        <v>1917610</v>
      </c>
      <c r="C2419" s="1529" t="s">
        <v>23198</v>
      </c>
      <c r="D2419" s="1528" t="s">
        <v>4013</v>
      </c>
      <c r="E2419" s="1543">
        <v>14.51</v>
      </c>
      <c r="F2419" s="1546"/>
      <c r="G2419" s="1546">
        <v>1917610</v>
      </c>
      <c r="H2419" s="1546" t="str">
        <f t="shared" si="37"/>
        <v>DRAGAGEM DE CASCALHO FINO COM DRAGA DE SUCÇÃO E RECALQUE - BOMBA DE 1.350 KW E CORTADOR DE 170 KW - DISTÂNCIA DE RECALQUE DE 2.100 A 2.300 M</v>
      </c>
    </row>
    <row r="2420" spans="2:8" ht="30">
      <c r="B2420" s="1526">
        <v>1917611</v>
      </c>
      <c r="C2420" s="1523" t="s">
        <v>23199</v>
      </c>
      <c r="D2420" s="1526" t="s">
        <v>4013</v>
      </c>
      <c r="E2420" s="1542">
        <v>17.010000000000002</v>
      </c>
      <c r="F2420" s="1546"/>
      <c r="G2420" s="1546">
        <v>1917611</v>
      </c>
      <c r="H2420" s="1546" t="str">
        <f t="shared" si="37"/>
        <v>DRAGAGEM DE CASCALHO FINO COM DRAGA DE SUCÇÃO E RECALQUE - BOMBA DE 1.350 KW E CORTADOR DE 170 KW - DISTÂNCIA DE RECALQUE DE 2.300 A 2.500 M</v>
      </c>
    </row>
    <row r="2421" spans="2:8" ht="30">
      <c r="B2421" s="1528">
        <v>1917612</v>
      </c>
      <c r="C2421" s="1529" t="s">
        <v>23200</v>
      </c>
      <c r="D2421" s="1528" t="s">
        <v>4013</v>
      </c>
      <c r="E2421" s="1543">
        <v>19.91</v>
      </c>
      <c r="F2421" s="1546"/>
      <c r="G2421" s="1546">
        <v>1917612</v>
      </c>
      <c r="H2421" s="1546" t="str">
        <f t="shared" si="37"/>
        <v>DRAGAGEM DE CASCALHO FINO COM DRAGA DE SUCÇÃO E RECALQUE - BOMBA DE 1.350 KW E CORTADOR DE 170 KW - DISTÂNCIA DE RECALQUE DE 2.500 A 2.700 M</v>
      </c>
    </row>
    <row r="2422" spans="2:8" ht="30">
      <c r="B2422" s="1526">
        <v>1917613</v>
      </c>
      <c r="C2422" s="1523" t="s">
        <v>23201</v>
      </c>
      <c r="D2422" s="1526" t="s">
        <v>4013</v>
      </c>
      <c r="E2422" s="1542">
        <v>23.19</v>
      </c>
      <c r="F2422" s="1546"/>
      <c r="G2422" s="1546">
        <v>1917613</v>
      </c>
      <c r="H2422" s="1546" t="str">
        <f t="shared" si="37"/>
        <v>DRAGAGEM DE CASCALHO FINO COM DRAGA DE SUCÇÃO E RECALQUE - BOMBA DE 1.350 KW E CORTADOR DE 170 KW - DISTÂNCIA DE RECALQUE DE 2.700 A 2.900 M</v>
      </c>
    </row>
    <row r="2423" spans="2:8" ht="30">
      <c r="B2423" s="1528">
        <v>1917614</v>
      </c>
      <c r="C2423" s="1529" t="s">
        <v>13794</v>
      </c>
      <c r="D2423" s="1528" t="s">
        <v>4013</v>
      </c>
      <c r="E2423" s="1543">
        <v>26.77</v>
      </c>
      <c r="F2423" s="1546"/>
      <c r="G2423" s="1546">
        <v>1917614</v>
      </c>
      <c r="H2423" s="1546" t="str">
        <f t="shared" si="37"/>
        <v>DRAGAGEM DE CASCALHO FINO COM DRAGA DE SUCÇÃO E RECALQUE - BOMBA DE 1.350 KW E CORTADOR DE 170 KW - DISTÂNCIA DE RECALQUE DE 2.900 A 3.100 M</v>
      </c>
    </row>
    <row r="2424" spans="2:8" ht="30">
      <c r="B2424" s="1526">
        <v>1917615</v>
      </c>
      <c r="C2424" s="1523" t="s">
        <v>13795</v>
      </c>
      <c r="D2424" s="1526" t="s">
        <v>4013</v>
      </c>
      <c r="E2424" s="1542">
        <v>30.77</v>
      </c>
      <c r="F2424" s="1546"/>
      <c r="G2424" s="1546">
        <v>1917615</v>
      </c>
      <c r="H2424" s="1546" t="str">
        <f t="shared" si="37"/>
        <v>DRAGAGEM DE CASCALHO FINO COM DRAGA DE SUCÇÃO E RECALQUE - BOMBA DE 1.350 KW E CORTADOR DE 170 KW - DISTÂNCIA DE RECALQUE DE 3.100 A 3.300 M</v>
      </c>
    </row>
    <row r="2425" spans="2:8" ht="30">
      <c r="B2425" s="1528">
        <v>1917616</v>
      </c>
      <c r="C2425" s="1529" t="s">
        <v>13796</v>
      </c>
      <c r="D2425" s="1528" t="s">
        <v>4013</v>
      </c>
      <c r="E2425" s="1543">
        <v>35.619999999999997</v>
      </c>
      <c r="F2425" s="1546"/>
      <c r="G2425" s="1546">
        <v>1917616</v>
      </c>
      <c r="H2425" s="1546" t="str">
        <f t="shared" si="37"/>
        <v>DRAGAGEM DE CASCALHO FINO COM DRAGA DE SUCÇÃO E RECALQUE - BOMBA DE 1.350 KW E CORTADOR DE 170 KW - DISTÂNCIA DE RECALQUE DE 3.300 A 3.500 M</v>
      </c>
    </row>
    <row r="2426" spans="2:8" ht="30">
      <c r="B2426" s="1526">
        <v>1917617</v>
      </c>
      <c r="C2426" s="1523" t="s">
        <v>13797</v>
      </c>
      <c r="D2426" s="1526" t="s">
        <v>4013</v>
      </c>
      <c r="E2426" s="1542">
        <v>39.92</v>
      </c>
      <c r="F2426" s="1546"/>
      <c r="G2426" s="1546">
        <v>1917617</v>
      </c>
      <c r="H2426" s="1546" t="str">
        <f t="shared" si="37"/>
        <v>DRAGAGEM DE CASCALHO FINO COM DRAGA DE SUCÇÃO E RECALQUE - BOMBA DE 1.350 KW E CORTADOR DE 170 KW - DISTÂNCIA DE RECALQUE DE 3.500 A 3.700 M</v>
      </c>
    </row>
    <row r="2427" spans="2:8" ht="30">
      <c r="B2427" s="1528">
        <v>1917618</v>
      </c>
      <c r="C2427" s="1529" t="s">
        <v>13798</v>
      </c>
      <c r="D2427" s="1528" t="s">
        <v>4013</v>
      </c>
      <c r="E2427" s="1543">
        <v>45.46</v>
      </c>
      <c r="F2427" s="1546"/>
      <c r="G2427" s="1546">
        <v>1917618</v>
      </c>
      <c r="H2427" s="1546" t="str">
        <f t="shared" si="37"/>
        <v>DRAGAGEM DE CASCALHO FINO COM DRAGA DE SUCÇÃO E RECALQUE - BOMBA DE 1.350 KW E CORTADOR DE 170 KW - DISTÂNCIA DE RECALQUE DE 3.700 A 3.900 M</v>
      </c>
    </row>
    <row r="2428" spans="2:8" ht="30">
      <c r="B2428" s="1526">
        <v>1917619</v>
      </c>
      <c r="C2428" s="1523" t="s">
        <v>13799</v>
      </c>
      <c r="D2428" s="1526" t="s">
        <v>4013</v>
      </c>
      <c r="E2428" s="1542">
        <v>49.2</v>
      </c>
      <c r="F2428" s="1546"/>
      <c r="G2428" s="1546">
        <v>1917619</v>
      </c>
      <c r="H2428" s="1546" t="str">
        <f t="shared" si="37"/>
        <v>DRAGAGEM DE CASCALHO FINO COM DRAGA DE SUCÇÃO E RECALQUE - BOMBA DE 1.350 KW E CORTADOR DE 170 KW - DISTÂNCIA DE RECALQUE DE 3.900 A 4.100 M</v>
      </c>
    </row>
    <row r="2429" spans="2:8" ht="30">
      <c r="B2429" s="1528">
        <v>1917602</v>
      </c>
      <c r="C2429" s="1529" t="s">
        <v>13800</v>
      </c>
      <c r="D2429" s="1528" t="s">
        <v>4013</v>
      </c>
      <c r="E2429" s="1543">
        <v>6.13</v>
      </c>
      <c r="F2429" s="1546"/>
      <c r="G2429" s="1546">
        <v>1917602</v>
      </c>
      <c r="H2429" s="1546" t="str">
        <f t="shared" si="37"/>
        <v>DRAGAGEM DE CASCALHO FINO COM DRAGA DE SUCÇÃO E RECALQUE - BOMBA DE 1.350 KW E CORTADOR DE 170 KW - DISTÂNCIA DE RECALQUE DE 500 A 700 M</v>
      </c>
    </row>
    <row r="2430" spans="2:8" ht="30">
      <c r="B2430" s="1526">
        <v>1917603</v>
      </c>
      <c r="C2430" s="1523" t="s">
        <v>13801</v>
      </c>
      <c r="D2430" s="1526" t="s">
        <v>4013</v>
      </c>
      <c r="E2430" s="1542">
        <v>6.83</v>
      </c>
      <c r="F2430" s="1546"/>
      <c r="G2430" s="1546">
        <v>1917603</v>
      </c>
      <c r="H2430" s="1546" t="str">
        <f t="shared" si="37"/>
        <v>DRAGAGEM DE CASCALHO FINO COM DRAGA DE SUCÇÃO E RECALQUE - BOMBA DE 1.350 KW E CORTADOR DE 170 KW - DISTÂNCIA DE RECALQUE DE 700 A 900 M</v>
      </c>
    </row>
    <row r="2431" spans="2:8" ht="30">
      <c r="B2431" s="1528">
        <v>1917604</v>
      </c>
      <c r="C2431" s="1529" t="s">
        <v>13802</v>
      </c>
      <c r="D2431" s="1528" t="s">
        <v>4013</v>
      </c>
      <c r="E2431" s="1543">
        <v>7.46</v>
      </c>
      <c r="F2431" s="1546"/>
      <c r="G2431" s="1546">
        <v>1917604</v>
      </c>
      <c r="H2431" s="1546" t="str">
        <f t="shared" si="37"/>
        <v>DRAGAGEM DE CASCALHO FINO COM DRAGA DE SUCÇÃO E RECALQUE - BOMBA DE 1.350 KW E CORTADOR DE 170 KW - DISTÂNCIA DE RECALQUE DE 900 A 1.100 M</v>
      </c>
    </row>
    <row r="2432" spans="2:8" ht="30">
      <c r="B2432" s="1526">
        <v>1917740</v>
      </c>
      <c r="C2432" s="1523" t="s">
        <v>13803</v>
      </c>
      <c r="D2432" s="1526" t="s">
        <v>4013</v>
      </c>
      <c r="E2432" s="1542">
        <v>5.9</v>
      </c>
      <c r="F2432" s="1546"/>
      <c r="G2432" s="1546">
        <v>1917740</v>
      </c>
      <c r="H2432" s="1546" t="str">
        <f t="shared" si="37"/>
        <v>DRAGAGEM DE CASCALHO FINO COM DRAGA DE SUCÇÃO E RECALQUE - BOMBA DE 1.350 KW E CORTADOR DE 170 KW - DISTÂNCIA DE RECALQUE DE ATÉ 500 M</v>
      </c>
    </row>
    <row r="2433" spans="2:8" ht="30">
      <c r="B2433" s="1528">
        <v>1917263</v>
      </c>
      <c r="C2433" s="1529" t="s">
        <v>23202</v>
      </c>
      <c r="D2433" s="1528" t="s">
        <v>4013</v>
      </c>
      <c r="E2433" s="1543">
        <v>11.59</v>
      </c>
      <c r="F2433" s="1546"/>
      <c r="G2433" s="1546">
        <v>1917263</v>
      </c>
      <c r="H2433" s="1546" t="str">
        <f t="shared" si="37"/>
        <v>DRAGAGEM DE CASCALHO FINO COM DRAGA DE SUCÇÃO E RECALQUE - BOMBA DE 294 KW E CORTADOR DE 30 KW - DISTÂNCIA DE RECALQUE DE 1.100 A 1.300 M</v>
      </c>
    </row>
    <row r="2434" spans="2:8" ht="30">
      <c r="B2434" s="1526">
        <v>1917264</v>
      </c>
      <c r="C2434" s="1523" t="s">
        <v>23203</v>
      </c>
      <c r="D2434" s="1526" t="s">
        <v>4013</v>
      </c>
      <c r="E2434" s="1542">
        <v>14.35</v>
      </c>
      <c r="F2434" s="1546"/>
      <c r="G2434" s="1546">
        <v>1917264</v>
      </c>
      <c r="H2434" s="1546" t="str">
        <f t="shared" si="37"/>
        <v>DRAGAGEM DE CASCALHO FINO COM DRAGA DE SUCÇÃO E RECALQUE - BOMBA DE 294 KW E CORTADOR DE 30 KW - DISTÂNCIA DE RECALQUE DE 1.300 A 1.500 M</v>
      </c>
    </row>
    <row r="2435" spans="2:8" ht="30">
      <c r="B2435" s="1528">
        <v>1917265</v>
      </c>
      <c r="C2435" s="1529" t="s">
        <v>23204</v>
      </c>
      <c r="D2435" s="1528" t="s">
        <v>4013</v>
      </c>
      <c r="E2435" s="1543">
        <v>18.559999999999999</v>
      </c>
      <c r="F2435" s="1546"/>
      <c r="G2435" s="1546">
        <v>1917265</v>
      </c>
      <c r="H2435" s="1546" t="str">
        <f t="shared" ref="H2435:H2498" si="38">UPPER(C2435)</f>
        <v>DRAGAGEM DE CASCALHO FINO COM DRAGA DE SUCÇÃO E RECALQUE - BOMBA DE 294 KW E CORTADOR DE 30 KW - DISTÂNCIA DE RECALQUE DE 1.500 A 1.700 M</v>
      </c>
    </row>
    <row r="2436" spans="2:8" ht="30">
      <c r="B2436" s="1526">
        <v>1917260</v>
      </c>
      <c r="C2436" s="1523" t="s">
        <v>23205</v>
      </c>
      <c r="D2436" s="1526" t="s">
        <v>4013</v>
      </c>
      <c r="E2436" s="1542">
        <v>7.13</v>
      </c>
      <c r="F2436" s="1546"/>
      <c r="G2436" s="1546">
        <v>1917260</v>
      </c>
      <c r="H2436" s="1546" t="str">
        <f t="shared" si="38"/>
        <v>DRAGAGEM DE CASCALHO FINO COM DRAGA DE SUCÇÃO E RECALQUE - BOMBA DE 294 KW E CORTADOR DE 30 KW - DISTÂNCIA DE RECALQUE DE 500 A 700 M</v>
      </c>
    </row>
    <row r="2437" spans="2:8" ht="30">
      <c r="B2437" s="1528">
        <v>1917261</v>
      </c>
      <c r="C2437" s="1529" t="s">
        <v>23206</v>
      </c>
      <c r="D2437" s="1528" t="s">
        <v>4013</v>
      </c>
      <c r="E2437" s="1543">
        <v>7.92</v>
      </c>
      <c r="F2437" s="1546"/>
      <c r="G2437" s="1546">
        <v>1917261</v>
      </c>
      <c r="H2437" s="1546" t="str">
        <f t="shared" si="38"/>
        <v>DRAGAGEM DE CASCALHO FINO COM DRAGA DE SUCÇÃO E RECALQUE - BOMBA DE 294 KW E CORTADOR DE 30 KW - DISTÂNCIA DE RECALQUE DE 700 A 900 M</v>
      </c>
    </row>
    <row r="2438" spans="2:8" ht="30">
      <c r="B2438" s="1526">
        <v>1917262</v>
      </c>
      <c r="C2438" s="1523" t="s">
        <v>23207</v>
      </c>
      <c r="D2438" s="1526" t="s">
        <v>4013</v>
      </c>
      <c r="E2438" s="1542">
        <v>9.34</v>
      </c>
      <c r="F2438" s="1546"/>
      <c r="G2438" s="1546">
        <v>1917262</v>
      </c>
      <c r="H2438" s="1546" t="str">
        <f t="shared" si="38"/>
        <v>DRAGAGEM DE CASCALHO FINO COM DRAGA DE SUCÇÃO E RECALQUE - BOMBA DE 294 KW E CORTADOR DE 30 KW - DISTÂNCIA DE RECALQUE DE 900 A 1.100 M</v>
      </c>
    </row>
    <row r="2439" spans="2:8" ht="30">
      <c r="B2439" s="1528">
        <v>1917727</v>
      </c>
      <c r="C2439" s="1529" t="s">
        <v>23208</v>
      </c>
      <c r="D2439" s="1528" t="s">
        <v>4013</v>
      </c>
      <c r="E2439" s="1543">
        <v>6.91</v>
      </c>
      <c r="F2439" s="1546"/>
      <c r="G2439" s="1546">
        <v>1917727</v>
      </c>
      <c r="H2439" s="1546" t="str">
        <f t="shared" si="38"/>
        <v>DRAGAGEM DE CASCALHO FINO COM DRAGA DE SUCÇÃO E RECALQUE - BOMBA DE 294 KW E CORTADOR DE 30 KW - DISTÂNCIA DE RECALQUE DE ATÉ 500 M</v>
      </c>
    </row>
    <row r="2440" spans="2:8" ht="30">
      <c r="B2440" s="1526">
        <v>1917351</v>
      </c>
      <c r="C2440" s="1523" t="s">
        <v>23209</v>
      </c>
      <c r="D2440" s="1526" t="s">
        <v>4013</v>
      </c>
      <c r="E2440" s="1542">
        <v>9.25</v>
      </c>
      <c r="F2440" s="1546"/>
      <c r="G2440" s="1546">
        <v>1917351</v>
      </c>
      <c r="H2440" s="1546" t="str">
        <f t="shared" si="38"/>
        <v>DRAGAGEM DE CASCALHO FINO COM DRAGA DE SUCÇÃO E RECALQUE - BOMBA DE 483 KW E CORTADOR DE 55 KW - DISTÂNCIA DE RECALQUE DE 1.100 A 1.300 M</v>
      </c>
    </row>
    <row r="2441" spans="2:8" ht="30">
      <c r="B2441" s="1528">
        <v>1917352</v>
      </c>
      <c r="C2441" s="1529" t="s">
        <v>23210</v>
      </c>
      <c r="D2441" s="1528" t="s">
        <v>4013</v>
      </c>
      <c r="E2441" s="1543">
        <v>12.23</v>
      </c>
      <c r="F2441" s="1546"/>
      <c r="G2441" s="1546">
        <v>1917352</v>
      </c>
      <c r="H2441" s="1546" t="str">
        <f t="shared" si="38"/>
        <v>DRAGAGEM DE CASCALHO FINO COM DRAGA DE SUCÇÃO E RECALQUE - BOMBA DE 483 KW E CORTADOR DE 55 KW - DISTÂNCIA DE RECALQUE DE 1.300 A 1.500 M</v>
      </c>
    </row>
    <row r="2442" spans="2:8" ht="30">
      <c r="B2442" s="1526">
        <v>1917353</v>
      </c>
      <c r="C2442" s="1523" t="s">
        <v>23211</v>
      </c>
      <c r="D2442" s="1526" t="s">
        <v>4013</v>
      </c>
      <c r="E2442" s="1542">
        <v>15.72</v>
      </c>
      <c r="F2442" s="1546"/>
      <c r="G2442" s="1546">
        <v>1917353</v>
      </c>
      <c r="H2442" s="1546" t="str">
        <f t="shared" si="38"/>
        <v>DRAGAGEM DE CASCALHO FINO COM DRAGA DE SUCÇÃO E RECALQUE - BOMBA DE 483 KW E CORTADOR DE 55 KW - DISTÂNCIA DE RECALQUE DE 1.500 A 1.700 M</v>
      </c>
    </row>
    <row r="2443" spans="2:8" ht="30">
      <c r="B2443" s="1528">
        <v>1917354</v>
      </c>
      <c r="C2443" s="1529" t="s">
        <v>23212</v>
      </c>
      <c r="D2443" s="1528" t="s">
        <v>4013</v>
      </c>
      <c r="E2443" s="1543">
        <v>20.32</v>
      </c>
      <c r="F2443" s="1546"/>
      <c r="G2443" s="1546">
        <v>1917354</v>
      </c>
      <c r="H2443" s="1546" t="str">
        <f t="shared" si="38"/>
        <v>DRAGAGEM DE CASCALHO FINO COM DRAGA DE SUCÇÃO E RECALQUE - BOMBA DE 483 KW E CORTADOR DE 55 KW - DISTÂNCIA DE RECALQUE DE 1.700 A 1.900 M</v>
      </c>
    </row>
    <row r="2444" spans="2:8" ht="30">
      <c r="B2444" s="1526">
        <v>1917355</v>
      </c>
      <c r="C2444" s="1523" t="s">
        <v>23213</v>
      </c>
      <c r="D2444" s="1526" t="s">
        <v>4013</v>
      </c>
      <c r="E2444" s="1542">
        <v>26.17</v>
      </c>
      <c r="F2444" s="1546"/>
      <c r="G2444" s="1546">
        <v>1917355</v>
      </c>
      <c r="H2444" s="1546" t="str">
        <f t="shared" si="38"/>
        <v>DRAGAGEM DE CASCALHO FINO COM DRAGA DE SUCÇÃO E RECALQUE - BOMBA DE 483 KW E CORTADOR DE 55 KW - DISTÂNCIA DE RECALQUE DE 1.900 A 2.100 M</v>
      </c>
    </row>
    <row r="2445" spans="2:8" ht="30">
      <c r="B2445" s="1528">
        <v>1917356</v>
      </c>
      <c r="C2445" s="1529" t="s">
        <v>23214</v>
      </c>
      <c r="D2445" s="1528" t="s">
        <v>4013</v>
      </c>
      <c r="E2445" s="1543">
        <v>32.020000000000003</v>
      </c>
      <c r="F2445" s="1546"/>
      <c r="G2445" s="1546">
        <v>1917356</v>
      </c>
      <c r="H2445" s="1546" t="str">
        <f t="shared" si="38"/>
        <v>DRAGAGEM DE CASCALHO FINO COM DRAGA DE SUCÇÃO E RECALQUE - BOMBA DE 483 KW E CORTADOR DE 55 KW - DISTÂNCIA DE RECALQUE DE 2.100 A 2.300 M</v>
      </c>
    </row>
    <row r="2446" spans="2:8" ht="30">
      <c r="B2446" s="1526">
        <v>1917357</v>
      </c>
      <c r="C2446" s="1523" t="s">
        <v>23215</v>
      </c>
      <c r="D2446" s="1526" t="s">
        <v>4013</v>
      </c>
      <c r="E2446" s="1542">
        <v>36.54</v>
      </c>
      <c r="F2446" s="1546"/>
      <c r="G2446" s="1546">
        <v>1917357</v>
      </c>
      <c r="H2446" s="1546" t="str">
        <f t="shared" si="38"/>
        <v>DRAGAGEM DE CASCALHO FINO COM DRAGA DE SUCÇÃO E RECALQUE - BOMBA DE 483 KW E CORTADOR DE 55 KW - DISTÂNCIA DE RECALQUE DE 2.300 A 2.500 M</v>
      </c>
    </row>
    <row r="2447" spans="2:8" ht="30">
      <c r="B2447" s="1528">
        <v>1917348</v>
      </c>
      <c r="C2447" s="1529" t="s">
        <v>23216</v>
      </c>
      <c r="D2447" s="1528" t="s">
        <v>4013</v>
      </c>
      <c r="E2447" s="1543">
        <v>5.64</v>
      </c>
      <c r="F2447" s="1546"/>
      <c r="G2447" s="1546">
        <v>1917348</v>
      </c>
      <c r="H2447" s="1546" t="str">
        <f t="shared" si="38"/>
        <v>DRAGAGEM DE CASCALHO FINO COM DRAGA DE SUCÇÃO E RECALQUE - BOMBA DE 483 KW E CORTADOR DE 55 KW - DISTÂNCIA DE RECALQUE DE 500 A 700 M</v>
      </c>
    </row>
    <row r="2448" spans="2:8" ht="30">
      <c r="B2448" s="1526">
        <v>1917349</v>
      </c>
      <c r="C2448" s="1523" t="s">
        <v>23217</v>
      </c>
      <c r="D2448" s="1526" t="s">
        <v>4013</v>
      </c>
      <c r="E2448" s="1542">
        <v>6.12</v>
      </c>
      <c r="F2448" s="1546"/>
      <c r="G2448" s="1546">
        <v>1917349</v>
      </c>
      <c r="H2448" s="1546" t="str">
        <f t="shared" si="38"/>
        <v>DRAGAGEM DE CASCALHO FINO COM DRAGA DE SUCÇÃO E RECALQUE - BOMBA DE 483 KW E CORTADOR DE 55 KW - DISTÂNCIA DE RECALQUE DE 700 A 900 M</v>
      </c>
    </row>
    <row r="2449" spans="2:8" ht="30">
      <c r="B2449" s="1528">
        <v>1917350</v>
      </c>
      <c r="C2449" s="1529" t="s">
        <v>23218</v>
      </c>
      <c r="D2449" s="1528" t="s">
        <v>4013</v>
      </c>
      <c r="E2449" s="1543">
        <v>6.97</v>
      </c>
      <c r="F2449" s="1546"/>
      <c r="G2449" s="1546">
        <v>1917350</v>
      </c>
      <c r="H2449" s="1546" t="str">
        <f t="shared" si="38"/>
        <v>DRAGAGEM DE CASCALHO FINO COM DRAGA DE SUCÇÃO E RECALQUE - BOMBA DE 483 KW E CORTADOR DE 55 KW - DISTÂNCIA DE RECALQUE DE 900 A 1.100 M</v>
      </c>
    </row>
    <row r="2450" spans="2:8" ht="30">
      <c r="B2450" s="1526">
        <v>1917731</v>
      </c>
      <c r="C2450" s="1523" t="s">
        <v>23219</v>
      </c>
      <c r="D2450" s="1526" t="s">
        <v>4013</v>
      </c>
      <c r="E2450" s="1542">
        <v>5.53</v>
      </c>
      <c r="F2450" s="1546"/>
      <c r="G2450" s="1546">
        <v>1917731</v>
      </c>
      <c r="H2450" s="1546" t="str">
        <f t="shared" si="38"/>
        <v>DRAGAGEM DE CASCALHO FINO COM DRAGA DE SUCÇÃO E RECALQUE - BOMBA DE 483 KW E CORTADOR DE 55 KW - DISTÂNCIA DE RECALQUE DE ATÉ 500 M</v>
      </c>
    </row>
    <row r="2451" spans="2:8" ht="30">
      <c r="B2451" s="1528">
        <v>1917463</v>
      </c>
      <c r="C2451" s="1529" t="s">
        <v>13804</v>
      </c>
      <c r="D2451" s="1528" t="s">
        <v>4013</v>
      </c>
      <c r="E2451" s="1543">
        <v>9.36</v>
      </c>
      <c r="F2451" s="1546"/>
      <c r="G2451" s="1546">
        <v>1917463</v>
      </c>
      <c r="H2451" s="1546" t="str">
        <f t="shared" si="38"/>
        <v>DRAGAGEM DE CASCALHO FINO COM DRAGA DE SUCÇÃO E RECALQUE - BOMBA DE 746 KW E CORTADOR DE 110 KW - DISTÂNCIA DE RECALQUE DE 1.100 A 1.300 M</v>
      </c>
    </row>
    <row r="2452" spans="2:8" ht="30">
      <c r="B2452" s="1526">
        <v>1917464</v>
      </c>
      <c r="C2452" s="1523" t="s">
        <v>13805</v>
      </c>
      <c r="D2452" s="1526" t="s">
        <v>4013</v>
      </c>
      <c r="E2452" s="1542">
        <v>10.84</v>
      </c>
      <c r="F2452" s="1546"/>
      <c r="G2452" s="1546">
        <v>1917464</v>
      </c>
      <c r="H2452" s="1546" t="str">
        <f t="shared" si="38"/>
        <v>DRAGAGEM DE CASCALHO FINO COM DRAGA DE SUCÇÃO E RECALQUE - BOMBA DE 746 KW E CORTADOR DE 110 KW - DISTÂNCIA DE RECALQUE DE 1.300 A 1.500 M</v>
      </c>
    </row>
    <row r="2453" spans="2:8" ht="30">
      <c r="B2453" s="1528">
        <v>1917465</v>
      </c>
      <c r="C2453" s="1529" t="s">
        <v>13806</v>
      </c>
      <c r="D2453" s="1528" t="s">
        <v>4013</v>
      </c>
      <c r="E2453" s="1543">
        <v>12.51</v>
      </c>
      <c r="F2453" s="1546"/>
      <c r="G2453" s="1546">
        <v>1917465</v>
      </c>
      <c r="H2453" s="1546" t="str">
        <f t="shared" si="38"/>
        <v>DRAGAGEM DE CASCALHO FINO COM DRAGA DE SUCÇÃO E RECALQUE - BOMBA DE 746 KW E CORTADOR DE 110 KW - DISTÂNCIA DE RECALQUE DE 1.500 A 1.700 M</v>
      </c>
    </row>
    <row r="2454" spans="2:8" ht="30">
      <c r="B2454" s="1526">
        <v>1917466</v>
      </c>
      <c r="C2454" s="1523" t="s">
        <v>13807</v>
      </c>
      <c r="D2454" s="1526" t="s">
        <v>4013</v>
      </c>
      <c r="E2454" s="1542">
        <v>14.81</v>
      </c>
      <c r="F2454" s="1546"/>
      <c r="G2454" s="1546">
        <v>1917466</v>
      </c>
      <c r="H2454" s="1546" t="str">
        <f t="shared" si="38"/>
        <v>DRAGAGEM DE CASCALHO FINO COM DRAGA DE SUCÇÃO E RECALQUE - BOMBA DE 746 KW E CORTADOR DE 110 KW - DISTÂNCIA DE RECALQUE DE 1.700 A 1.900 M</v>
      </c>
    </row>
    <row r="2455" spans="2:8" ht="30">
      <c r="B2455" s="1528">
        <v>1917467</v>
      </c>
      <c r="C2455" s="1529" t="s">
        <v>13808</v>
      </c>
      <c r="D2455" s="1528" t="s">
        <v>4013</v>
      </c>
      <c r="E2455" s="1543">
        <v>18.32</v>
      </c>
      <c r="F2455" s="1546"/>
      <c r="G2455" s="1546">
        <v>1917467</v>
      </c>
      <c r="H2455" s="1546" t="str">
        <f t="shared" si="38"/>
        <v>DRAGAGEM DE CASCALHO FINO COM DRAGA DE SUCÇÃO E RECALQUE - BOMBA DE 746 KW E CORTADOR DE 110 KW - DISTÂNCIA DE RECALQUE DE 1.900 A 2.100 M</v>
      </c>
    </row>
    <row r="2456" spans="2:8" ht="30">
      <c r="B2456" s="1526">
        <v>1917468</v>
      </c>
      <c r="C2456" s="1523" t="s">
        <v>13809</v>
      </c>
      <c r="D2456" s="1526" t="s">
        <v>4013</v>
      </c>
      <c r="E2456" s="1542">
        <v>22.32</v>
      </c>
      <c r="F2456" s="1546"/>
      <c r="G2456" s="1546">
        <v>1917468</v>
      </c>
      <c r="H2456" s="1546" t="str">
        <f t="shared" si="38"/>
        <v>DRAGAGEM DE CASCALHO FINO COM DRAGA DE SUCÇÃO E RECALQUE - BOMBA DE 746 KW E CORTADOR DE 110 KW - DISTÂNCIA DE RECALQUE DE 2.100 A 2.300 M</v>
      </c>
    </row>
    <row r="2457" spans="2:8" ht="30">
      <c r="B2457" s="1528">
        <v>1917469</v>
      </c>
      <c r="C2457" s="1529" t="s">
        <v>13810</v>
      </c>
      <c r="D2457" s="1528" t="s">
        <v>4013</v>
      </c>
      <c r="E2457" s="1543">
        <v>26.7</v>
      </c>
      <c r="F2457" s="1546"/>
      <c r="G2457" s="1546">
        <v>1917469</v>
      </c>
      <c r="H2457" s="1546" t="str">
        <f t="shared" si="38"/>
        <v>DRAGAGEM DE CASCALHO FINO COM DRAGA DE SUCÇÃO E RECALQUE - BOMBA DE 746 KW E CORTADOR DE 110 KW - DISTÂNCIA DE RECALQUE DE 2.300 A 2.500 M</v>
      </c>
    </row>
    <row r="2458" spans="2:8" ht="30">
      <c r="B2458" s="1526">
        <v>1917470</v>
      </c>
      <c r="C2458" s="1523" t="s">
        <v>13811</v>
      </c>
      <c r="D2458" s="1526" t="s">
        <v>4013</v>
      </c>
      <c r="E2458" s="1542">
        <v>31.75</v>
      </c>
      <c r="F2458" s="1546"/>
      <c r="G2458" s="1546">
        <v>1917470</v>
      </c>
      <c r="H2458" s="1546" t="str">
        <f t="shared" si="38"/>
        <v>DRAGAGEM DE CASCALHO FINO COM DRAGA DE SUCÇÃO E RECALQUE - BOMBA DE 746 KW E CORTADOR DE 110 KW - DISTÂNCIA DE RECALQUE DE 2.500 A 2.700 M</v>
      </c>
    </row>
    <row r="2459" spans="2:8" ht="30">
      <c r="B2459" s="1528">
        <v>1917471</v>
      </c>
      <c r="C2459" s="1529" t="s">
        <v>13812</v>
      </c>
      <c r="D2459" s="1528" t="s">
        <v>4013</v>
      </c>
      <c r="E2459" s="1543">
        <v>37.78</v>
      </c>
      <c r="F2459" s="1546"/>
      <c r="G2459" s="1546">
        <v>1917471</v>
      </c>
      <c r="H2459" s="1546" t="str">
        <f t="shared" si="38"/>
        <v>DRAGAGEM DE CASCALHO FINO COM DRAGA DE SUCÇÃO E RECALQUE - BOMBA DE 746 KW E CORTADOR DE 110 KW - DISTÂNCIA DE RECALQUE DE 2.700 A 2.900 M</v>
      </c>
    </row>
    <row r="2460" spans="2:8" ht="30">
      <c r="B2460" s="1526">
        <v>1917472</v>
      </c>
      <c r="C2460" s="1523" t="s">
        <v>13813</v>
      </c>
      <c r="D2460" s="1526" t="s">
        <v>4013</v>
      </c>
      <c r="E2460" s="1542">
        <v>40.4</v>
      </c>
      <c r="F2460" s="1546"/>
      <c r="G2460" s="1546">
        <v>1917472</v>
      </c>
      <c r="H2460" s="1546" t="str">
        <f t="shared" si="38"/>
        <v>DRAGAGEM DE CASCALHO FINO COM DRAGA DE SUCÇÃO E RECALQUE - BOMBA DE 746 KW E CORTADOR DE 110 KW - DISTÂNCIA DE RECALQUE DE 2.900 A 3.100 M</v>
      </c>
    </row>
    <row r="2461" spans="2:8" ht="30">
      <c r="B2461" s="1528">
        <v>1917460</v>
      </c>
      <c r="C2461" s="1529" t="s">
        <v>13814</v>
      </c>
      <c r="D2461" s="1528" t="s">
        <v>4013</v>
      </c>
      <c r="E2461" s="1543">
        <v>5.45</v>
      </c>
      <c r="F2461" s="1546"/>
      <c r="G2461" s="1546">
        <v>1917460</v>
      </c>
      <c r="H2461" s="1546" t="str">
        <f t="shared" si="38"/>
        <v>DRAGAGEM DE CASCALHO FINO COM DRAGA DE SUCÇÃO E RECALQUE - BOMBA DE 746 KW E CORTADOR DE 110 KW - DISTÂNCIA DE RECALQUE DE 500 A 700 M</v>
      </c>
    </row>
    <row r="2462" spans="2:8" ht="30">
      <c r="B2462" s="1526">
        <v>1917461</v>
      </c>
      <c r="C2462" s="1523" t="s">
        <v>13815</v>
      </c>
      <c r="D2462" s="1526" t="s">
        <v>4013</v>
      </c>
      <c r="E2462" s="1542">
        <v>6.48</v>
      </c>
      <c r="F2462" s="1546"/>
      <c r="G2462" s="1546">
        <v>1917461</v>
      </c>
      <c r="H2462" s="1546" t="str">
        <f t="shared" si="38"/>
        <v>DRAGAGEM DE CASCALHO FINO COM DRAGA DE SUCÇÃO E RECALQUE - BOMBA DE 746 KW E CORTADOR DE 110 KW - DISTÂNCIA DE RECALQUE DE 700 A 900 M</v>
      </c>
    </row>
    <row r="2463" spans="2:8" ht="30">
      <c r="B2463" s="1528">
        <v>1917462</v>
      </c>
      <c r="C2463" s="1529" t="s">
        <v>13816</v>
      </c>
      <c r="D2463" s="1528" t="s">
        <v>4013</v>
      </c>
      <c r="E2463" s="1543">
        <v>7.73</v>
      </c>
      <c r="F2463" s="1546"/>
      <c r="G2463" s="1546">
        <v>1917462</v>
      </c>
      <c r="H2463" s="1546" t="str">
        <f t="shared" si="38"/>
        <v>DRAGAGEM DE CASCALHO FINO COM DRAGA DE SUCÇÃO E RECALQUE - BOMBA DE 746 KW E CORTADOR DE 110 KW - DISTÂNCIA DE RECALQUE DE 900 A 1.100 M</v>
      </c>
    </row>
    <row r="2464" spans="2:8" ht="30">
      <c r="B2464" s="1526">
        <v>1917735</v>
      </c>
      <c r="C2464" s="1523" t="s">
        <v>13817</v>
      </c>
      <c r="D2464" s="1526" t="s">
        <v>4013</v>
      </c>
      <c r="E2464" s="1542">
        <v>4.8600000000000003</v>
      </c>
      <c r="F2464" s="1546"/>
      <c r="G2464" s="1546">
        <v>1917735</v>
      </c>
      <c r="H2464" s="1546" t="str">
        <f t="shared" si="38"/>
        <v>DRAGAGEM DE CASCALHO FINO COM DRAGA DE SUCÇÃO E RECALQUE - BOMBA DE 746 KW E CORTADOR DE 110 KW - DISTÂNCIA DE RECALQUE DE ATÉ 500 M</v>
      </c>
    </row>
    <row r="2465" spans="2:8">
      <c r="B2465" s="1528">
        <v>1917061</v>
      </c>
      <c r="C2465" s="1529" t="s">
        <v>17778</v>
      </c>
      <c r="D2465" s="1528" t="s">
        <v>4013</v>
      </c>
      <c r="E2465" s="1543">
        <v>10.29</v>
      </c>
      <c r="F2465" s="1546"/>
      <c r="G2465" s="1546">
        <v>1917061</v>
      </c>
      <c r="H2465" s="1546" t="str">
        <f t="shared" si="38"/>
        <v>DRAGAGEM DE CASCALHO FINO COM DRAGA HOPPER - CAPACIDADE DA CISTERNA DE 1.000 M³ - DMT DE 1.500 A 1.800 M</v>
      </c>
    </row>
    <row r="2466" spans="2:8">
      <c r="B2466" s="1526">
        <v>1917062</v>
      </c>
      <c r="C2466" s="1523" t="s">
        <v>17779</v>
      </c>
      <c r="D2466" s="1526" t="s">
        <v>4013</v>
      </c>
      <c r="E2466" s="1542">
        <v>10.49</v>
      </c>
      <c r="F2466" s="1546"/>
      <c r="G2466" s="1546">
        <v>1917062</v>
      </c>
      <c r="H2466" s="1546" t="str">
        <f t="shared" si="38"/>
        <v>DRAGAGEM DE CASCALHO FINO COM DRAGA HOPPER - CAPACIDADE DA CISTERNA DE 1.000 M³ - DMT DE 1.800 A 2.100 M</v>
      </c>
    </row>
    <row r="2467" spans="2:8">
      <c r="B2467" s="1528">
        <v>1917063</v>
      </c>
      <c r="C2467" s="1529" t="s">
        <v>17780</v>
      </c>
      <c r="D2467" s="1528" t="s">
        <v>4013</v>
      </c>
      <c r="E2467" s="1543">
        <v>10.69</v>
      </c>
      <c r="F2467" s="1546"/>
      <c r="G2467" s="1546">
        <v>1917063</v>
      </c>
      <c r="H2467" s="1546" t="str">
        <f t="shared" si="38"/>
        <v>DRAGAGEM DE CASCALHO FINO COM DRAGA HOPPER - CAPACIDADE DA CISTERNA DE 1.000 M³ - DMT DE 2.100 A 2.400 M</v>
      </c>
    </row>
    <row r="2468" spans="2:8">
      <c r="B2468" s="1526">
        <v>1917064</v>
      </c>
      <c r="C2468" s="1523" t="s">
        <v>17781</v>
      </c>
      <c r="D2468" s="1526" t="s">
        <v>4013</v>
      </c>
      <c r="E2468" s="1542">
        <v>10.9</v>
      </c>
      <c r="F2468" s="1546"/>
      <c r="G2468" s="1546">
        <v>1917064</v>
      </c>
      <c r="H2468" s="1546" t="str">
        <f t="shared" si="38"/>
        <v>DRAGAGEM DE CASCALHO FINO COM DRAGA HOPPER - CAPACIDADE DA CISTERNA DE 1.000 M³ - DMT DE 2.400 A 2.700 M</v>
      </c>
    </row>
    <row r="2469" spans="2:8">
      <c r="B2469" s="1528">
        <v>1917065</v>
      </c>
      <c r="C2469" s="1529" t="s">
        <v>17782</v>
      </c>
      <c r="D2469" s="1528" t="s">
        <v>4013</v>
      </c>
      <c r="E2469" s="1543">
        <v>11.13</v>
      </c>
      <c r="F2469" s="1546"/>
      <c r="G2469" s="1546">
        <v>1917065</v>
      </c>
      <c r="H2469" s="1546" t="str">
        <f t="shared" si="38"/>
        <v>DRAGAGEM DE CASCALHO FINO COM DRAGA HOPPER - CAPACIDADE DA CISTERNA DE 1.000 M³ - DMT DE 2.700 A 3.000 M</v>
      </c>
    </row>
    <row r="2470" spans="2:8">
      <c r="B2470" s="1526">
        <v>1917066</v>
      </c>
      <c r="C2470" s="1523" t="s">
        <v>17783</v>
      </c>
      <c r="D2470" s="1526" t="s">
        <v>4013</v>
      </c>
      <c r="E2470" s="1542">
        <v>11.25</v>
      </c>
      <c r="F2470" s="1546"/>
      <c r="G2470" s="1546">
        <v>1917066</v>
      </c>
      <c r="H2470" s="1546" t="str">
        <f t="shared" si="38"/>
        <v>DRAGAGEM DE CASCALHO FINO COM DRAGA HOPPER - CAPACIDADE DA CISTERNA DE 1.000 M³ - DMT DE 3.000 M</v>
      </c>
    </row>
    <row r="2471" spans="2:8">
      <c r="B2471" s="1528">
        <v>1901590</v>
      </c>
      <c r="C2471" s="1529" t="s">
        <v>17784</v>
      </c>
      <c r="D2471" s="1528" t="s">
        <v>4013</v>
      </c>
      <c r="E2471" s="1543">
        <v>8.1999999999999993</v>
      </c>
      <c r="F2471" s="1546"/>
      <c r="G2471" s="1546">
        <v>1901590</v>
      </c>
      <c r="H2471" s="1546" t="str">
        <f t="shared" si="38"/>
        <v>DRAGAGEM DE CASCALHO FINO COM DRAGA HOPPER - CAPACIDADE DA CISTERNA DE 10.000 M³ - DMT DE 1.500 A 1.800 M</v>
      </c>
    </row>
    <row r="2472" spans="2:8">
      <c r="B2472" s="1526">
        <v>1901591</v>
      </c>
      <c r="C2472" s="1523" t="s">
        <v>17785</v>
      </c>
      <c r="D2472" s="1526" t="s">
        <v>4013</v>
      </c>
      <c r="E2472" s="1542">
        <v>8.27</v>
      </c>
      <c r="F2472" s="1546"/>
      <c r="G2472" s="1546">
        <v>1901591</v>
      </c>
      <c r="H2472" s="1546" t="str">
        <f t="shared" si="38"/>
        <v>DRAGAGEM DE CASCALHO FINO COM DRAGA HOPPER - CAPACIDADE DA CISTERNA DE 10.000 M³ - DMT DE 1.800 A 2.100 M</v>
      </c>
    </row>
    <row r="2473" spans="2:8">
      <c r="B2473" s="1528">
        <v>1901592</v>
      </c>
      <c r="C2473" s="1529" t="s">
        <v>17786</v>
      </c>
      <c r="D2473" s="1528" t="s">
        <v>4013</v>
      </c>
      <c r="E2473" s="1543">
        <v>8.35</v>
      </c>
      <c r="F2473" s="1546"/>
      <c r="G2473" s="1546">
        <v>1901592</v>
      </c>
      <c r="H2473" s="1546" t="str">
        <f t="shared" si="38"/>
        <v>DRAGAGEM DE CASCALHO FINO COM DRAGA HOPPER - CAPACIDADE DA CISTERNA DE 10.000 M³ - DMT DE 2.100 A 2.400 M</v>
      </c>
    </row>
    <row r="2474" spans="2:8">
      <c r="B2474" s="1526">
        <v>1901593</v>
      </c>
      <c r="C2474" s="1523" t="s">
        <v>17787</v>
      </c>
      <c r="D2474" s="1526" t="s">
        <v>4013</v>
      </c>
      <c r="E2474" s="1542">
        <v>8.42</v>
      </c>
      <c r="F2474" s="1546"/>
      <c r="G2474" s="1546">
        <v>1901593</v>
      </c>
      <c r="H2474" s="1546" t="str">
        <f t="shared" si="38"/>
        <v>DRAGAGEM DE CASCALHO FINO COM DRAGA HOPPER - CAPACIDADE DA CISTERNA DE 10.000 M³ - DMT DE 2.400 A 2.700 M</v>
      </c>
    </row>
    <row r="2475" spans="2:8">
      <c r="B2475" s="1528">
        <v>1901594</v>
      </c>
      <c r="C2475" s="1529" t="s">
        <v>17788</v>
      </c>
      <c r="D2475" s="1528" t="s">
        <v>4013</v>
      </c>
      <c r="E2475" s="1543">
        <v>8.5</v>
      </c>
      <c r="F2475" s="1546"/>
      <c r="G2475" s="1546">
        <v>1901594</v>
      </c>
      <c r="H2475" s="1546" t="str">
        <f t="shared" si="38"/>
        <v>DRAGAGEM DE CASCALHO FINO COM DRAGA HOPPER - CAPACIDADE DA CISTERNA DE 10.000 M³ - DMT DE 2.700 A 3.000 M</v>
      </c>
    </row>
    <row r="2476" spans="2:8">
      <c r="B2476" s="1526">
        <v>1901589</v>
      </c>
      <c r="C2476" s="1523" t="s">
        <v>17789</v>
      </c>
      <c r="D2476" s="1526" t="s">
        <v>4013</v>
      </c>
      <c r="E2476" s="1542">
        <v>8.5500000000000007</v>
      </c>
      <c r="F2476" s="1546"/>
      <c r="G2476" s="1546">
        <v>1901589</v>
      </c>
      <c r="H2476" s="1546" t="str">
        <f t="shared" si="38"/>
        <v>DRAGAGEM DE CASCALHO FINO COM DRAGA HOPPER - CAPACIDADE DA CISTERNA DE 10.000 M³ - DMT DE 3.000 M</v>
      </c>
    </row>
    <row r="2477" spans="2:8">
      <c r="B2477" s="1528">
        <v>1901596</v>
      </c>
      <c r="C2477" s="1529" t="s">
        <v>17790</v>
      </c>
      <c r="D2477" s="1528" t="s">
        <v>4013</v>
      </c>
      <c r="E2477" s="1543">
        <v>10.94</v>
      </c>
      <c r="F2477" s="1546"/>
      <c r="G2477" s="1546">
        <v>1901596</v>
      </c>
      <c r="H2477" s="1546" t="str">
        <f t="shared" si="38"/>
        <v>DRAGAGEM DE CASCALHO FINO COM DRAGA HOPPER - CAPACIDADE DA CISTERNA DE 15.000 M³ - DMT DE 1.500 A 1.800 M</v>
      </c>
    </row>
    <row r="2478" spans="2:8">
      <c r="B2478" s="1526">
        <v>1901597</v>
      </c>
      <c r="C2478" s="1523" t="s">
        <v>17791</v>
      </c>
      <c r="D2478" s="1526" t="s">
        <v>4013</v>
      </c>
      <c r="E2478" s="1542">
        <v>11.01</v>
      </c>
      <c r="F2478" s="1546"/>
      <c r="G2478" s="1546">
        <v>1901597</v>
      </c>
      <c r="H2478" s="1546" t="str">
        <f t="shared" si="38"/>
        <v>DRAGAGEM DE CASCALHO FINO COM DRAGA HOPPER - CAPACIDADE DA CISTERNA DE 15.000 M³ - DMT DE 1.800 A 2.100 M</v>
      </c>
    </row>
    <row r="2479" spans="2:8">
      <c r="B2479" s="1528">
        <v>1901598</v>
      </c>
      <c r="C2479" s="1529" t="s">
        <v>17792</v>
      </c>
      <c r="D2479" s="1528" t="s">
        <v>4013</v>
      </c>
      <c r="E2479" s="1543">
        <v>11.08</v>
      </c>
      <c r="F2479" s="1546"/>
      <c r="G2479" s="1546">
        <v>1901598</v>
      </c>
      <c r="H2479" s="1546" t="str">
        <f t="shared" si="38"/>
        <v>DRAGAGEM DE CASCALHO FINO COM DRAGA HOPPER - CAPACIDADE DA CISTERNA DE 15.000 M³ - DMT DE 2.100 A 2.400 M</v>
      </c>
    </row>
    <row r="2480" spans="2:8">
      <c r="B2480" s="1526">
        <v>1901599</v>
      </c>
      <c r="C2480" s="1523" t="s">
        <v>17793</v>
      </c>
      <c r="D2480" s="1526" t="s">
        <v>4013</v>
      </c>
      <c r="E2480" s="1542">
        <v>11.15</v>
      </c>
      <c r="F2480" s="1546"/>
      <c r="G2480" s="1546">
        <v>1901599</v>
      </c>
      <c r="H2480" s="1546" t="str">
        <f t="shared" si="38"/>
        <v>DRAGAGEM DE CASCALHO FINO COM DRAGA HOPPER - CAPACIDADE DA CISTERNA DE 15.000 M³ - DMT DE 2.400 A 2.700 M</v>
      </c>
    </row>
    <row r="2481" spans="2:8">
      <c r="B2481" s="1528">
        <v>1901600</v>
      </c>
      <c r="C2481" s="1529" t="s">
        <v>17794</v>
      </c>
      <c r="D2481" s="1528" t="s">
        <v>4013</v>
      </c>
      <c r="E2481" s="1543">
        <v>11.23</v>
      </c>
      <c r="F2481" s="1546"/>
      <c r="G2481" s="1546">
        <v>1901600</v>
      </c>
      <c r="H2481" s="1546" t="str">
        <f t="shared" si="38"/>
        <v>DRAGAGEM DE CASCALHO FINO COM DRAGA HOPPER - CAPACIDADE DA CISTERNA DE 15.000 M³ - DMT DE 2.700 A 3.000 M</v>
      </c>
    </row>
    <row r="2482" spans="2:8">
      <c r="B2482" s="1526">
        <v>1901595</v>
      </c>
      <c r="C2482" s="1523" t="s">
        <v>17795</v>
      </c>
      <c r="D2482" s="1526" t="s">
        <v>4013</v>
      </c>
      <c r="E2482" s="1542">
        <v>11.27</v>
      </c>
      <c r="F2482" s="1546"/>
      <c r="G2482" s="1546">
        <v>1901595</v>
      </c>
      <c r="H2482" s="1546" t="str">
        <f t="shared" si="38"/>
        <v>DRAGAGEM DE CASCALHO FINO COM DRAGA HOPPER - CAPACIDADE DA CISTERNA DE 15.000 M³ - DMT DE 3.000 M</v>
      </c>
    </row>
    <row r="2483" spans="2:8">
      <c r="B2483" s="1528">
        <v>1917097</v>
      </c>
      <c r="C2483" s="1529" t="s">
        <v>17796</v>
      </c>
      <c r="D2483" s="1528" t="s">
        <v>4013</v>
      </c>
      <c r="E2483" s="1543">
        <v>12.41</v>
      </c>
      <c r="F2483" s="1546"/>
      <c r="G2483" s="1546">
        <v>1917097</v>
      </c>
      <c r="H2483" s="1546" t="str">
        <f t="shared" si="38"/>
        <v>DRAGAGEM DE CASCALHO FINO COM DRAGA HOPPER - CAPACIDADE DA CISTERNA DE 2.000 M³ - DMT DE 1.500 A 1.800 M</v>
      </c>
    </row>
    <row r="2484" spans="2:8">
      <c r="B2484" s="1526">
        <v>1917098</v>
      </c>
      <c r="C2484" s="1523" t="s">
        <v>17797</v>
      </c>
      <c r="D2484" s="1526" t="s">
        <v>4013</v>
      </c>
      <c r="E2484" s="1542">
        <v>12.58</v>
      </c>
      <c r="F2484" s="1546"/>
      <c r="G2484" s="1546">
        <v>1917098</v>
      </c>
      <c r="H2484" s="1546" t="str">
        <f t="shared" si="38"/>
        <v>DRAGAGEM DE CASCALHO FINO COM DRAGA HOPPER - CAPACIDADE DA CISTERNA DE 2.000 M³ - DMT DE 1.800 A 2.100 M</v>
      </c>
    </row>
    <row r="2485" spans="2:8">
      <c r="B2485" s="1528">
        <v>1917099</v>
      </c>
      <c r="C2485" s="1529" t="s">
        <v>17798</v>
      </c>
      <c r="D2485" s="1528" t="s">
        <v>4013</v>
      </c>
      <c r="E2485" s="1543">
        <v>12.76</v>
      </c>
      <c r="F2485" s="1546"/>
      <c r="G2485" s="1546">
        <v>1917099</v>
      </c>
      <c r="H2485" s="1546" t="str">
        <f t="shared" si="38"/>
        <v>DRAGAGEM DE CASCALHO FINO COM DRAGA HOPPER - CAPACIDADE DA CISTERNA DE 2.000 M³ - DMT DE 2.100 A 2.400 M</v>
      </c>
    </row>
    <row r="2486" spans="2:8">
      <c r="B2486" s="1526">
        <v>1917100</v>
      </c>
      <c r="C2486" s="1523" t="s">
        <v>17799</v>
      </c>
      <c r="D2486" s="1526" t="s">
        <v>4013</v>
      </c>
      <c r="E2486" s="1542">
        <v>12.94</v>
      </c>
      <c r="F2486" s="1546"/>
      <c r="G2486" s="1546">
        <v>1917100</v>
      </c>
      <c r="H2486" s="1546" t="str">
        <f t="shared" si="38"/>
        <v>DRAGAGEM DE CASCALHO FINO COM DRAGA HOPPER - CAPACIDADE DA CISTERNA DE 2.000 M³ - DMT DE 2.400 A 2.700 M</v>
      </c>
    </row>
    <row r="2487" spans="2:8">
      <c r="B2487" s="1528">
        <v>1917101</v>
      </c>
      <c r="C2487" s="1529" t="s">
        <v>17800</v>
      </c>
      <c r="D2487" s="1528" t="s">
        <v>4013</v>
      </c>
      <c r="E2487" s="1543">
        <v>13.14</v>
      </c>
      <c r="F2487" s="1546"/>
      <c r="G2487" s="1546">
        <v>1917101</v>
      </c>
      <c r="H2487" s="1546" t="str">
        <f t="shared" si="38"/>
        <v>DRAGAGEM DE CASCALHO FINO COM DRAGA HOPPER - CAPACIDADE DA CISTERNA DE 2.000 M³ - DMT DE 2.700 A 3.000 M</v>
      </c>
    </row>
    <row r="2488" spans="2:8">
      <c r="B2488" s="1526">
        <v>1917102</v>
      </c>
      <c r="C2488" s="1523" t="s">
        <v>17801</v>
      </c>
      <c r="D2488" s="1526" t="s">
        <v>4013</v>
      </c>
      <c r="E2488" s="1542">
        <v>13.25</v>
      </c>
      <c r="F2488" s="1546"/>
      <c r="G2488" s="1546">
        <v>1917102</v>
      </c>
      <c r="H2488" s="1546" t="str">
        <f t="shared" si="38"/>
        <v>DRAGAGEM DE CASCALHO FINO COM DRAGA HOPPER - CAPACIDADE DA CISTERNA DE 2.000 M³ - DMT DE 3.000 M</v>
      </c>
    </row>
    <row r="2489" spans="2:8">
      <c r="B2489" s="1528">
        <v>1901601</v>
      </c>
      <c r="C2489" s="1529" t="s">
        <v>17802</v>
      </c>
      <c r="D2489" s="1528" t="s">
        <v>4013</v>
      </c>
      <c r="E2489" s="1543">
        <v>13.74</v>
      </c>
      <c r="F2489" s="1546"/>
      <c r="G2489" s="1546">
        <v>1901601</v>
      </c>
      <c r="H2489" s="1546" t="str">
        <f t="shared" si="38"/>
        <v>DRAGAGEM DE CASCALHO FINO COM DRAGA HOPPER - CAPACIDADE DA CISTERNA DE 20.000 M³ - DMT DE 1.500 A 1.800 M</v>
      </c>
    </row>
    <row r="2490" spans="2:8">
      <c r="B2490" s="1526">
        <v>1901602</v>
      </c>
      <c r="C2490" s="1523" t="s">
        <v>17803</v>
      </c>
      <c r="D2490" s="1526" t="s">
        <v>4013</v>
      </c>
      <c r="E2490" s="1542">
        <v>13.8</v>
      </c>
      <c r="F2490" s="1546"/>
      <c r="G2490" s="1546">
        <v>1901602</v>
      </c>
      <c r="H2490" s="1546" t="str">
        <f t="shared" si="38"/>
        <v>DRAGAGEM DE CASCALHO FINO COM DRAGA HOPPER - CAPACIDADE DA CISTERNA DE 20.000 M³ - DMT DE 1.800 A 2.100 M</v>
      </c>
    </row>
    <row r="2491" spans="2:8">
      <c r="B2491" s="1528">
        <v>1901603</v>
      </c>
      <c r="C2491" s="1529" t="s">
        <v>17804</v>
      </c>
      <c r="D2491" s="1528" t="s">
        <v>4013</v>
      </c>
      <c r="E2491" s="1543">
        <v>13.87</v>
      </c>
      <c r="F2491" s="1546"/>
      <c r="G2491" s="1546">
        <v>1901603</v>
      </c>
      <c r="H2491" s="1546" t="str">
        <f t="shared" si="38"/>
        <v>DRAGAGEM DE CASCALHO FINO COM DRAGA HOPPER - CAPACIDADE DA CISTERNA DE 20.000 M³ - DMT DE 2.100 A 2.400 M</v>
      </c>
    </row>
    <row r="2492" spans="2:8">
      <c r="B2492" s="1526">
        <v>1901604</v>
      </c>
      <c r="C2492" s="1523" t="s">
        <v>17805</v>
      </c>
      <c r="D2492" s="1526" t="s">
        <v>4013</v>
      </c>
      <c r="E2492" s="1542">
        <v>13.94</v>
      </c>
      <c r="F2492" s="1546"/>
      <c r="G2492" s="1546">
        <v>1901604</v>
      </c>
      <c r="H2492" s="1546" t="str">
        <f t="shared" si="38"/>
        <v>DRAGAGEM DE CASCALHO FINO COM DRAGA HOPPER - CAPACIDADE DA CISTERNA DE 20.000 M³ - DMT DE 2.400 A 2.700 M</v>
      </c>
    </row>
    <row r="2493" spans="2:8">
      <c r="B2493" s="1528">
        <v>1901605</v>
      </c>
      <c r="C2493" s="1529" t="s">
        <v>17806</v>
      </c>
      <c r="D2493" s="1528" t="s">
        <v>4013</v>
      </c>
      <c r="E2493" s="1543">
        <v>14.02</v>
      </c>
      <c r="F2493" s="1546"/>
      <c r="G2493" s="1546">
        <v>1901605</v>
      </c>
      <c r="H2493" s="1546" t="str">
        <f t="shared" si="38"/>
        <v>DRAGAGEM DE CASCALHO FINO COM DRAGA HOPPER - CAPACIDADE DA CISTERNA DE 20.000 M³ - DMT DE 2.700 A 3.000 M</v>
      </c>
    </row>
    <row r="2494" spans="2:8">
      <c r="B2494" s="1526">
        <v>1901606</v>
      </c>
      <c r="C2494" s="1523" t="s">
        <v>17807</v>
      </c>
      <c r="D2494" s="1526" t="s">
        <v>4013</v>
      </c>
      <c r="E2494" s="1542">
        <v>14.06</v>
      </c>
      <c r="F2494" s="1546"/>
      <c r="G2494" s="1546">
        <v>1901606</v>
      </c>
      <c r="H2494" s="1546" t="str">
        <f t="shared" si="38"/>
        <v>DRAGAGEM DE CASCALHO FINO COM DRAGA HOPPER - CAPACIDADE DA CISTERNA DE 20.000 M³ - DMT DE 3.000 M</v>
      </c>
    </row>
    <row r="2495" spans="2:8">
      <c r="B2495" s="1528">
        <v>1917133</v>
      </c>
      <c r="C2495" s="1529" t="s">
        <v>17808</v>
      </c>
      <c r="D2495" s="1528" t="s">
        <v>4013</v>
      </c>
      <c r="E2495" s="1543">
        <v>11.61</v>
      </c>
      <c r="F2495" s="1546"/>
      <c r="G2495" s="1546">
        <v>1917133</v>
      </c>
      <c r="H2495" s="1546" t="str">
        <f t="shared" si="38"/>
        <v>DRAGAGEM DE CASCALHO FINO COM DRAGA HOPPER - CAPACIDADE DA CISTERNA DE 3.000 M³ - DMT DE 1.500 A 1.800 M</v>
      </c>
    </row>
    <row r="2496" spans="2:8">
      <c r="B2496" s="1526">
        <v>1917134</v>
      </c>
      <c r="C2496" s="1523" t="s">
        <v>17809</v>
      </c>
      <c r="D2496" s="1526" t="s">
        <v>4013</v>
      </c>
      <c r="E2496" s="1542">
        <v>11.75</v>
      </c>
      <c r="F2496" s="1546"/>
      <c r="G2496" s="1546">
        <v>1917134</v>
      </c>
      <c r="H2496" s="1546" t="str">
        <f t="shared" si="38"/>
        <v>DRAGAGEM DE CASCALHO FINO COM DRAGA HOPPER - CAPACIDADE DA CISTERNA DE 3.000 M³ - DMT DE 1.800 A 2.100 M</v>
      </c>
    </row>
    <row r="2497" spans="2:8">
      <c r="B2497" s="1528">
        <v>1917135</v>
      </c>
      <c r="C2497" s="1529" t="s">
        <v>17810</v>
      </c>
      <c r="D2497" s="1528" t="s">
        <v>4013</v>
      </c>
      <c r="E2497" s="1543">
        <v>11.89</v>
      </c>
      <c r="F2497" s="1546"/>
      <c r="G2497" s="1546">
        <v>1917135</v>
      </c>
      <c r="H2497" s="1546" t="str">
        <f t="shared" si="38"/>
        <v>DRAGAGEM DE CASCALHO FINO COM DRAGA HOPPER - CAPACIDADE DA CISTERNA DE 3.000 M³ - DMT DE 2.100 A 2.400 M</v>
      </c>
    </row>
    <row r="2498" spans="2:8">
      <c r="B2498" s="1526">
        <v>1917136</v>
      </c>
      <c r="C2498" s="1523" t="s">
        <v>17811</v>
      </c>
      <c r="D2498" s="1526" t="s">
        <v>4013</v>
      </c>
      <c r="E2498" s="1542">
        <v>12.04</v>
      </c>
      <c r="F2498" s="1546"/>
      <c r="G2498" s="1546">
        <v>1917136</v>
      </c>
      <c r="H2498" s="1546" t="str">
        <f t="shared" si="38"/>
        <v>DRAGAGEM DE CASCALHO FINO COM DRAGA HOPPER - CAPACIDADE DA CISTERNA DE 3.000 M³ - DMT DE 2.400 A 2.700 M</v>
      </c>
    </row>
    <row r="2499" spans="2:8">
      <c r="B2499" s="1528">
        <v>1917137</v>
      </c>
      <c r="C2499" s="1529" t="s">
        <v>17812</v>
      </c>
      <c r="D2499" s="1528" t="s">
        <v>4013</v>
      </c>
      <c r="E2499" s="1543">
        <v>12.2</v>
      </c>
      <c r="F2499" s="1546"/>
      <c r="G2499" s="1546">
        <v>1917137</v>
      </c>
      <c r="H2499" s="1546" t="str">
        <f t="shared" ref="H2499:H2562" si="39">UPPER(C2499)</f>
        <v>DRAGAGEM DE CASCALHO FINO COM DRAGA HOPPER - CAPACIDADE DA CISTERNA DE 3.000 M³ - DMT DE 2.700 A 3.000 M</v>
      </c>
    </row>
    <row r="2500" spans="2:8">
      <c r="B2500" s="1526">
        <v>1917138</v>
      </c>
      <c r="C2500" s="1523" t="s">
        <v>17813</v>
      </c>
      <c r="D2500" s="1526" t="s">
        <v>4013</v>
      </c>
      <c r="E2500" s="1542">
        <v>12.29</v>
      </c>
      <c r="F2500" s="1546"/>
      <c r="G2500" s="1546">
        <v>1917138</v>
      </c>
      <c r="H2500" s="1546" t="str">
        <f t="shared" si="39"/>
        <v>DRAGAGEM DE CASCALHO FINO COM DRAGA HOPPER - CAPACIDADE DA CISTERNA DE 3.000 M³ - DMT DE 3.000 M</v>
      </c>
    </row>
    <row r="2501" spans="2:8">
      <c r="B2501" s="1528">
        <v>1917169</v>
      </c>
      <c r="C2501" s="1529" t="s">
        <v>17814</v>
      </c>
      <c r="D2501" s="1528" t="s">
        <v>4013</v>
      </c>
      <c r="E2501" s="1543">
        <v>10.130000000000001</v>
      </c>
      <c r="F2501" s="1546"/>
      <c r="G2501" s="1546">
        <v>1917169</v>
      </c>
      <c r="H2501" s="1546" t="str">
        <f t="shared" si="39"/>
        <v>DRAGAGEM DE CASCALHO FINO COM DRAGA HOPPER - CAPACIDADE DA CISTERNA DE 4.000 M³ - DMT DE 1.500 A 1.800 M</v>
      </c>
    </row>
    <row r="2502" spans="2:8">
      <c r="B2502" s="1526">
        <v>1917170</v>
      </c>
      <c r="C2502" s="1523" t="s">
        <v>17815</v>
      </c>
      <c r="D2502" s="1526" t="s">
        <v>4013</v>
      </c>
      <c r="E2502" s="1542">
        <v>10.25</v>
      </c>
      <c r="F2502" s="1546"/>
      <c r="G2502" s="1546">
        <v>1917170</v>
      </c>
      <c r="H2502" s="1546" t="str">
        <f t="shared" si="39"/>
        <v>DRAGAGEM DE CASCALHO FINO COM DRAGA HOPPER - CAPACIDADE DA CISTERNA DE 4.000 M³ - DMT DE 1.800 A 2.100 M</v>
      </c>
    </row>
    <row r="2503" spans="2:8">
      <c r="B2503" s="1528">
        <v>1917171</v>
      </c>
      <c r="C2503" s="1529" t="s">
        <v>17816</v>
      </c>
      <c r="D2503" s="1528" t="s">
        <v>4013</v>
      </c>
      <c r="E2503" s="1543">
        <v>10.37</v>
      </c>
      <c r="F2503" s="1546"/>
      <c r="G2503" s="1546">
        <v>1917171</v>
      </c>
      <c r="H2503" s="1546" t="str">
        <f t="shared" si="39"/>
        <v>DRAGAGEM DE CASCALHO FINO COM DRAGA HOPPER - CAPACIDADE DA CISTERNA DE 4.000 M³ - DMT DE 2.100 A 2.400 M</v>
      </c>
    </row>
    <row r="2504" spans="2:8">
      <c r="B2504" s="1526">
        <v>1917172</v>
      </c>
      <c r="C2504" s="1523" t="s">
        <v>17817</v>
      </c>
      <c r="D2504" s="1526" t="s">
        <v>4013</v>
      </c>
      <c r="E2504" s="1542">
        <v>10.49</v>
      </c>
      <c r="F2504" s="1546"/>
      <c r="G2504" s="1546">
        <v>1917172</v>
      </c>
      <c r="H2504" s="1546" t="str">
        <f t="shared" si="39"/>
        <v>DRAGAGEM DE CASCALHO FINO COM DRAGA HOPPER - CAPACIDADE DA CISTERNA DE 4.000 M³ - DMT DE 2.400 A 2.700 M</v>
      </c>
    </row>
    <row r="2505" spans="2:8">
      <c r="B2505" s="1528">
        <v>1917173</v>
      </c>
      <c r="C2505" s="1529" t="s">
        <v>17818</v>
      </c>
      <c r="D2505" s="1528" t="s">
        <v>4013</v>
      </c>
      <c r="E2505" s="1543">
        <v>10.63</v>
      </c>
      <c r="F2505" s="1546"/>
      <c r="G2505" s="1546">
        <v>1917173</v>
      </c>
      <c r="H2505" s="1546" t="str">
        <f t="shared" si="39"/>
        <v>DRAGAGEM DE CASCALHO FINO COM DRAGA HOPPER - CAPACIDADE DA CISTERNA DE 4.000 M³ - DMT DE 2.700 A 3.000 M</v>
      </c>
    </row>
    <row r="2506" spans="2:8">
      <c r="B2506" s="1526">
        <v>1917174</v>
      </c>
      <c r="C2506" s="1523" t="s">
        <v>17819</v>
      </c>
      <c r="D2506" s="1526" t="s">
        <v>4013</v>
      </c>
      <c r="E2506" s="1542">
        <v>10.7</v>
      </c>
      <c r="F2506" s="1546"/>
      <c r="G2506" s="1546">
        <v>1917174</v>
      </c>
      <c r="H2506" s="1546" t="str">
        <f t="shared" si="39"/>
        <v>DRAGAGEM DE CASCALHO FINO COM DRAGA HOPPER - CAPACIDADE DA CISTERNA DE 4.000 M³ - DMT DE 3.000 M</v>
      </c>
    </row>
    <row r="2507" spans="2:8">
      <c r="B2507" s="1528">
        <v>1917205</v>
      </c>
      <c r="C2507" s="1529" t="s">
        <v>17820</v>
      </c>
      <c r="D2507" s="1528" t="s">
        <v>4013</v>
      </c>
      <c r="E2507" s="1543">
        <v>9.5399999999999991</v>
      </c>
      <c r="F2507" s="1546"/>
      <c r="G2507" s="1546">
        <v>1917205</v>
      </c>
      <c r="H2507" s="1546" t="str">
        <f t="shared" si="39"/>
        <v>DRAGAGEM DE CASCALHO FINO COM DRAGA HOPPER - CAPACIDADE DA CISTERNA DE 5.000 M³ - DMT DE 1.500 A 1.800 M</v>
      </c>
    </row>
    <row r="2508" spans="2:8">
      <c r="B2508" s="1526">
        <v>1917206</v>
      </c>
      <c r="C2508" s="1523" t="s">
        <v>17821</v>
      </c>
      <c r="D2508" s="1526" t="s">
        <v>4013</v>
      </c>
      <c r="E2508" s="1542">
        <v>9.64</v>
      </c>
      <c r="F2508" s="1546"/>
      <c r="G2508" s="1546">
        <v>1917206</v>
      </c>
      <c r="H2508" s="1546" t="str">
        <f t="shared" si="39"/>
        <v>DRAGAGEM DE CASCALHO FINO COM DRAGA HOPPER - CAPACIDADE DA CISTERNA DE 5.000 M³ - DMT DE 1.800 A 2.100 M</v>
      </c>
    </row>
    <row r="2509" spans="2:8">
      <c r="B2509" s="1528">
        <v>1917207</v>
      </c>
      <c r="C2509" s="1529" t="s">
        <v>17822</v>
      </c>
      <c r="D2509" s="1528" t="s">
        <v>4013</v>
      </c>
      <c r="E2509" s="1543">
        <v>9.75</v>
      </c>
      <c r="F2509" s="1546"/>
      <c r="G2509" s="1546">
        <v>1917207</v>
      </c>
      <c r="H2509" s="1546" t="str">
        <f t="shared" si="39"/>
        <v>DRAGAGEM DE CASCALHO FINO COM DRAGA HOPPER - CAPACIDADE DA CISTERNA DE 5.000 M³ - DMT DE 2.100 A 2.400 M</v>
      </c>
    </row>
    <row r="2510" spans="2:8">
      <c r="B2510" s="1526">
        <v>1917208</v>
      </c>
      <c r="C2510" s="1523" t="s">
        <v>17823</v>
      </c>
      <c r="D2510" s="1526" t="s">
        <v>4013</v>
      </c>
      <c r="E2510" s="1542">
        <v>9.86</v>
      </c>
      <c r="F2510" s="1546"/>
      <c r="G2510" s="1546">
        <v>1917208</v>
      </c>
      <c r="H2510" s="1546" t="str">
        <f t="shared" si="39"/>
        <v>DRAGAGEM DE CASCALHO FINO COM DRAGA HOPPER - CAPACIDADE DA CISTERNA DE 5.000 M³ - DMT DE 2.400 A 2.700 M</v>
      </c>
    </row>
    <row r="2511" spans="2:8">
      <c r="B2511" s="1528">
        <v>1917209</v>
      </c>
      <c r="C2511" s="1529" t="s">
        <v>17824</v>
      </c>
      <c r="D2511" s="1528" t="s">
        <v>4013</v>
      </c>
      <c r="E2511" s="1543">
        <v>9.98</v>
      </c>
      <c r="F2511" s="1546"/>
      <c r="G2511" s="1546">
        <v>1917209</v>
      </c>
      <c r="H2511" s="1546" t="str">
        <f t="shared" si="39"/>
        <v>DRAGAGEM DE CASCALHO FINO COM DRAGA HOPPER - CAPACIDADE DA CISTERNA DE 5.000 M³ - DMT DE 2.700 A 3.000 M</v>
      </c>
    </row>
    <row r="2512" spans="2:8">
      <c r="B2512" s="1526">
        <v>1917210</v>
      </c>
      <c r="C2512" s="1523" t="s">
        <v>17825</v>
      </c>
      <c r="D2512" s="1526" t="s">
        <v>4013</v>
      </c>
      <c r="E2512" s="1542">
        <v>10.039999999999999</v>
      </c>
      <c r="F2512" s="1546"/>
      <c r="G2512" s="1546">
        <v>1917210</v>
      </c>
      <c r="H2512" s="1546" t="str">
        <f t="shared" si="39"/>
        <v>DRAGAGEM DE CASCALHO FINO COM DRAGA HOPPER - CAPACIDADE DA CISTERNA DE 5.000 M³ - DMT DE 3.000 M</v>
      </c>
    </row>
    <row r="2513" spans="2:8">
      <c r="B2513" s="1528">
        <v>1917025</v>
      </c>
      <c r="C2513" s="1529" t="s">
        <v>17826</v>
      </c>
      <c r="D2513" s="1528" t="s">
        <v>4013</v>
      </c>
      <c r="E2513" s="1543">
        <v>13.12</v>
      </c>
      <c r="F2513" s="1546"/>
      <c r="G2513" s="1546">
        <v>1917025</v>
      </c>
      <c r="H2513" s="1546" t="str">
        <f t="shared" si="39"/>
        <v>DRAGAGEM DE CASCALHO FINO COM DRAGA HOPPER - CAPACIDADE DA CISTERNA DE 750 M³ - DMT DE 1.500 A 1.800 M</v>
      </c>
    </row>
    <row r="2514" spans="2:8">
      <c r="B2514" s="1526">
        <v>1917026</v>
      </c>
      <c r="C2514" s="1523" t="s">
        <v>17827</v>
      </c>
      <c r="D2514" s="1526" t="s">
        <v>4013</v>
      </c>
      <c r="E2514" s="1542">
        <v>13.39</v>
      </c>
      <c r="F2514" s="1546"/>
      <c r="G2514" s="1546">
        <v>1917026</v>
      </c>
      <c r="H2514" s="1546" t="str">
        <f t="shared" si="39"/>
        <v>DRAGAGEM DE CASCALHO FINO COM DRAGA HOPPER - CAPACIDADE DA CISTERNA DE 750 M³ - DMT DE 1.800 A 2.100 M</v>
      </c>
    </row>
    <row r="2515" spans="2:8">
      <c r="B2515" s="1528">
        <v>1917027</v>
      </c>
      <c r="C2515" s="1529" t="s">
        <v>17828</v>
      </c>
      <c r="D2515" s="1528" t="s">
        <v>4013</v>
      </c>
      <c r="E2515" s="1543">
        <v>13.66</v>
      </c>
      <c r="F2515" s="1546"/>
      <c r="G2515" s="1546">
        <v>1917027</v>
      </c>
      <c r="H2515" s="1546" t="str">
        <f t="shared" si="39"/>
        <v>DRAGAGEM DE CASCALHO FINO COM DRAGA HOPPER - CAPACIDADE DA CISTERNA DE 750 M³ - DMT DE 2.100 A 2.400 M</v>
      </c>
    </row>
    <row r="2516" spans="2:8">
      <c r="B2516" s="1526">
        <v>1917028</v>
      </c>
      <c r="C2516" s="1523" t="s">
        <v>17829</v>
      </c>
      <c r="D2516" s="1526" t="s">
        <v>4013</v>
      </c>
      <c r="E2516" s="1542">
        <v>13.95</v>
      </c>
      <c r="F2516" s="1546"/>
      <c r="G2516" s="1546">
        <v>1917028</v>
      </c>
      <c r="H2516" s="1546" t="str">
        <f t="shared" si="39"/>
        <v>DRAGAGEM DE CASCALHO FINO COM DRAGA HOPPER - CAPACIDADE DA CISTERNA DE 750 M³ - DMT DE 2.400 A 2.700 M</v>
      </c>
    </row>
    <row r="2517" spans="2:8">
      <c r="B2517" s="1528">
        <v>1917029</v>
      </c>
      <c r="C2517" s="1529" t="s">
        <v>17830</v>
      </c>
      <c r="D2517" s="1528" t="s">
        <v>4013</v>
      </c>
      <c r="E2517" s="1543">
        <v>14.25</v>
      </c>
      <c r="F2517" s="1546"/>
      <c r="G2517" s="1546">
        <v>1917029</v>
      </c>
      <c r="H2517" s="1546" t="str">
        <f t="shared" si="39"/>
        <v>DRAGAGEM DE CASCALHO FINO COM DRAGA HOPPER - CAPACIDADE DA CISTERNA DE 750 M³ - DMT DE 2.700 A 3.000 M</v>
      </c>
    </row>
    <row r="2518" spans="2:8">
      <c r="B2518" s="1526">
        <v>1917030</v>
      </c>
      <c r="C2518" s="1523" t="s">
        <v>17831</v>
      </c>
      <c r="D2518" s="1526" t="s">
        <v>4013</v>
      </c>
      <c r="E2518" s="1542">
        <v>14.42</v>
      </c>
      <c r="F2518" s="1546"/>
      <c r="G2518" s="1546">
        <v>1917030</v>
      </c>
      <c r="H2518" s="1546" t="str">
        <f t="shared" si="39"/>
        <v>DRAGAGEM DE CASCALHO FINO COM DRAGA HOPPER - CAPACIDADE DA CISTERNA DE 750 M³ - DMT DE 3.000 M</v>
      </c>
    </row>
    <row r="2519" spans="2:8" ht="30">
      <c r="B2519" s="1528">
        <v>1917629</v>
      </c>
      <c r="C2519" s="1529" t="s">
        <v>23220</v>
      </c>
      <c r="D2519" s="1528" t="s">
        <v>4013</v>
      </c>
      <c r="E2519" s="1543">
        <v>11.96</v>
      </c>
      <c r="F2519" s="1546"/>
      <c r="G2519" s="1546">
        <v>1917629</v>
      </c>
      <c r="H2519" s="1546" t="str">
        <f t="shared" si="39"/>
        <v>DRAGAGEM DE MATERIAL DE 1ª CATEGORIA COM CLAMSHELL SOBRE PONTÃO FLUTUANTE - CAPACIDADE DA CAÇAMBA DE 4,6 M³ - TRANSPORTE COM BATELÃO SEM PROPULSÃO COM CAPACIDADE DE 100 T - DMT 0 A 300 M</v>
      </c>
    </row>
    <row r="2520" spans="2:8" ht="30">
      <c r="B2520" s="1526">
        <v>1917633</v>
      </c>
      <c r="C2520" s="1523" t="s">
        <v>23221</v>
      </c>
      <c r="D2520" s="1526" t="s">
        <v>4013</v>
      </c>
      <c r="E2520" s="1542">
        <v>13.43</v>
      </c>
      <c r="F2520" s="1546"/>
      <c r="G2520" s="1546">
        <v>1917633</v>
      </c>
      <c r="H2520" s="1546" t="str">
        <f t="shared" si="39"/>
        <v>DRAGAGEM DE MATERIAL DE 1ª CATEGORIA COM CLAMSHELL SOBRE PONTÃO FLUTUANTE - CAPACIDADE DA CAÇAMBA DE 4,6 M³ - TRANSPORTE COM BATELÃO SEM PROPULSÃO COM CAPACIDADE DE 100 T - DMT 1.200 A 1.500 M</v>
      </c>
    </row>
    <row r="2521" spans="2:8" ht="30">
      <c r="B2521" s="1528">
        <v>1917634</v>
      </c>
      <c r="C2521" s="1529" t="s">
        <v>23222</v>
      </c>
      <c r="D2521" s="1528" t="s">
        <v>4013</v>
      </c>
      <c r="E2521" s="1543">
        <v>13.7</v>
      </c>
      <c r="F2521" s="1546"/>
      <c r="G2521" s="1546">
        <v>1917634</v>
      </c>
      <c r="H2521" s="1546" t="str">
        <f t="shared" si="39"/>
        <v>DRAGAGEM DE MATERIAL DE 1ª CATEGORIA COM CLAMSHELL SOBRE PONTÃO FLUTUANTE - CAPACIDADE DA CAÇAMBA DE 4,6 M³ - TRANSPORTE COM BATELÃO SEM PROPULSÃO COM CAPACIDADE DE 100 T - DMT 1.500 A 1.800 M</v>
      </c>
    </row>
    <row r="2522" spans="2:8" ht="30">
      <c r="B2522" s="1526">
        <v>1917635</v>
      </c>
      <c r="C2522" s="1523" t="s">
        <v>23223</v>
      </c>
      <c r="D2522" s="1526" t="s">
        <v>4013</v>
      </c>
      <c r="E2522" s="1542">
        <v>13.97</v>
      </c>
      <c r="F2522" s="1546"/>
      <c r="G2522" s="1546">
        <v>1917635</v>
      </c>
      <c r="H2522" s="1546" t="str">
        <f t="shared" si="39"/>
        <v>DRAGAGEM DE MATERIAL DE 1ª CATEGORIA COM CLAMSHELL SOBRE PONTÃO FLUTUANTE - CAPACIDADE DA CAÇAMBA DE 4,6 M³ - TRANSPORTE COM BATELÃO SEM PROPULSÃO COM CAPACIDADE DE 100 T - DMT 1.800 A 2.100 M</v>
      </c>
    </row>
    <row r="2523" spans="2:8" ht="30">
      <c r="B2523" s="1528">
        <v>1917636</v>
      </c>
      <c r="C2523" s="1529" t="s">
        <v>23224</v>
      </c>
      <c r="D2523" s="1528" t="s">
        <v>4013</v>
      </c>
      <c r="E2523" s="1543">
        <v>15.62</v>
      </c>
      <c r="F2523" s="1546"/>
      <c r="G2523" s="1546">
        <v>1917636</v>
      </c>
      <c r="H2523" s="1546" t="str">
        <f t="shared" si="39"/>
        <v>DRAGAGEM DE MATERIAL DE 1ª CATEGORIA COM CLAMSHELL SOBRE PONTÃO FLUTUANTE - CAPACIDADE DA CAÇAMBA DE 4,6 M³ - TRANSPORTE COM BATELÃO SEM PROPULSÃO COM CAPACIDADE DE 100 T - DMT 2.100 A 2.400 M</v>
      </c>
    </row>
    <row r="2524" spans="2:8" ht="30">
      <c r="B2524" s="1526">
        <v>1917637</v>
      </c>
      <c r="C2524" s="1523" t="s">
        <v>23225</v>
      </c>
      <c r="D2524" s="1526" t="s">
        <v>4013</v>
      </c>
      <c r="E2524" s="1542">
        <v>15.98</v>
      </c>
      <c r="F2524" s="1546"/>
      <c r="G2524" s="1546">
        <v>1917637</v>
      </c>
      <c r="H2524" s="1546" t="str">
        <f t="shared" si="39"/>
        <v>DRAGAGEM DE MATERIAL DE 1ª CATEGORIA COM CLAMSHELL SOBRE PONTÃO FLUTUANTE - CAPACIDADE DA CAÇAMBA DE 4,6 M³ - TRANSPORTE COM BATELÃO SEM PROPULSÃO COM CAPACIDADE DE 100 T - DMT 2.400 A 2.700 M</v>
      </c>
    </row>
    <row r="2525" spans="2:8" ht="30">
      <c r="B2525" s="1528">
        <v>1917638</v>
      </c>
      <c r="C2525" s="1529" t="s">
        <v>23226</v>
      </c>
      <c r="D2525" s="1528" t="s">
        <v>4013</v>
      </c>
      <c r="E2525" s="1543">
        <v>16.34</v>
      </c>
      <c r="F2525" s="1546"/>
      <c r="G2525" s="1546">
        <v>1917638</v>
      </c>
      <c r="H2525" s="1546" t="str">
        <f t="shared" si="39"/>
        <v>DRAGAGEM DE MATERIAL DE 1ª CATEGORIA COM CLAMSHELL SOBRE PONTÃO FLUTUANTE - CAPACIDADE DA CAÇAMBA DE 4,6 M³ - TRANSPORTE COM BATELÃO SEM PROPULSÃO COM CAPACIDADE DE 100 T - DMT 2.700 A 3.000 M</v>
      </c>
    </row>
    <row r="2526" spans="2:8" ht="30">
      <c r="B2526" s="1526">
        <v>1917630</v>
      </c>
      <c r="C2526" s="1523" t="s">
        <v>23227</v>
      </c>
      <c r="D2526" s="1526" t="s">
        <v>4013</v>
      </c>
      <c r="E2526" s="1542">
        <v>12.43</v>
      </c>
      <c r="F2526" s="1546"/>
      <c r="G2526" s="1546">
        <v>1917630</v>
      </c>
      <c r="H2526" s="1546" t="str">
        <f t="shared" si="39"/>
        <v>DRAGAGEM DE MATERIAL DE 1ª CATEGORIA COM CLAMSHELL SOBRE PONTÃO FLUTUANTE - CAPACIDADE DA CAÇAMBA DE 4,6 M³ - TRANSPORTE COM BATELÃO SEM PROPULSÃO COM CAPACIDADE DE 100 T - DMT 300 A 600 M</v>
      </c>
    </row>
    <row r="2527" spans="2:8" ht="30">
      <c r="B2527" s="1528">
        <v>1917631</v>
      </c>
      <c r="C2527" s="1529" t="s">
        <v>23228</v>
      </c>
      <c r="D2527" s="1528" t="s">
        <v>4013</v>
      </c>
      <c r="E2527" s="1543">
        <v>12.83</v>
      </c>
      <c r="F2527" s="1546"/>
      <c r="G2527" s="1546">
        <v>1917631</v>
      </c>
      <c r="H2527" s="1546" t="str">
        <f t="shared" si="39"/>
        <v>DRAGAGEM DE MATERIAL DE 1ª CATEGORIA COM CLAMSHELL SOBRE PONTÃO FLUTUANTE - CAPACIDADE DA CAÇAMBA DE 4,6 M³ - TRANSPORTE COM BATELÃO SEM PROPULSÃO COM CAPACIDADE DE 100 T - DMT 600 A 900 M</v>
      </c>
    </row>
    <row r="2528" spans="2:8" ht="30">
      <c r="B2528" s="1526">
        <v>1917632</v>
      </c>
      <c r="C2528" s="1523" t="s">
        <v>23229</v>
      </c>
      <c r="D2528" s="1526" t="s">
        <v>4013</v>
      </c>
      <c r="E2528" s="1542">
        <v>13.1</v>
      </c>
      <c r="F2528" s="1546"/>
      <c r="G2528" s="1546">
        <v>1917632</v>
      </c>
      <c r="H2528" s="1546" t="str">
        <f t="shared" si="39"/>
        <v>DRAGAGEM DE MATERIAL DE 1ª CATEGORIA COM CLAMSHELL SOBRE PONTÃO FLUTUANTE - CAPACIDADE DA CAÇAMBA DE 4,6 M³ - TRANSPORTE COM BATELÃO SEM PROPULSÃO COM CAPACIDADE DE 100 T - DMT 900 A 1.200 M</v>
      </c>
    </row>
    <row r="2529" spans="2:8" ht="30">
      <c r="B2529" s="1528">
        <v>1917639</v>
      </c>
      <c r="C2529" s="1529" t="s">
        <v>23230</v>
      </c>
      <c r="D2529" s="1528" t="s">
        <v>4013</v>
      </c>
      <c r="E2529" s="1543">
        <v>16.52</v>
      </c>
      <c r="F2529" s="1546"/>
      <c r="G2529" s="1546">
        <v>1917639</v>
      </c>
      <c r="H2529" s="1546" t="str">
        <f t="shared" si="39"/>
        <v>DRAGAGEM DE MATERIAL DE 1ª CATEGORIA COM CLAMSHELL SOBRE PONTÃO FLUTUANTE - CAPACIDADE DA CAÇAMBA DE 4,6 M³ - TRANSPORTE COM BATELÃO SEM PROPULSÃO COM CAPACIDADE DE 100 T - DMT DE 3.000 M</v>
      </c>
    </row>
    <row r="2530" spans="2:8" ht="30">
      <c r="B2530" s="1526">
        <v>1917646</v>
      </c>
      <c r="C2530" s="1523" t="s">
        <v>23231</v>
      </c>
      <c r="D2530" s="1526" t="s">
        <v>4013</v>
      </c>
      <c r="E2530" s="1542">
        <v>16.39</v>
      </c>
      <c r="F2530" s="1546"/>
      <c r="G2530" s="1546">
        <v>1917646</v>
      </c>
      <c r="H2530" s="1546" t="str">
        <f t="shared" si="39"/>
        <v>DRAGAGEM DE MATERIAL DE 1ª CATEGORIA COM DRAGLINE - CAÇAMBA DE 2,1 M³ - CAMINHO DE SERVIÇO EM LEITO NATURAL - DMT 1.000 A 1.200 M - COM CAMINHÃO DE 14 M³ E CARREGADEIRA</v>
      </c>
    </row>
    <row r="2531" spans="2:8" ht="30">
      <c r="B2531" s="1528">
        <v>1917647</v>
      </c>
      <c r="C2531" s="1529" t="s">
        <v>23232</v>
      </c>
      <c r="D2531" s="1528" t="s">
        <v>4013</v>
      </c>
      <c r="E2531" s="1543">
        <v>16.61</v>
      </c>
      <c r="F2531" s="1546"/>
      <c r="G2531" s="1546">
        <v>1917647</v>
      </c>
      <c r="H2531" s="1546" t="str">
        <f t="shared" si="39"/>
        <v>DRAGAGEM DE MATERIAL DE 1ª CATEGORIA COM DRAGLINE - CAÇAMBA DE 2,1 M³ - CAMINHO DE SERVIÇO EM LEITO NATURAL - DMT 1.200 A 1.400 M - COM CAMINHÃO DE 14 M³ E CARREGADEIRA</v>
      </c>
    </row>
    <row r="2532" spans="2:8" ht="30">
      <c r="B2532" s="1526">
        <v>1917648</v>
      </c>
      <c r="C2532" s="1523" t="s">
        <v>23233</v>
      </c>
      <c r="D2532" s="1526" t="s">
        <v>4013</v>
      </c>
      <c r="E2532" s="1542">
        <v>16.78</v>
      </c>
      <c r="F2532" s="1546"/>
      <c r="G2532" s="1546">
        <v>1917648</v>
      </c>
      <c r="H2532" s="1546" t="str">
        <f t="shared" si="39"/>
        <v>DRAGAGEM DE MATERIAL DE 1ª CATEGORIA COM DRAGLINE - CAÇAMBA DE 2,1 M³ - CAMINHO DE SERVIÇO EM LEITO NATURAL - DMT 1.400 A 1.600 M - COM CAMINHÃO DE 14 M³ E CARREGADEIRA</v>
      </c>
    </row>
    <row r="2533" spans="2:8" ht="30">
      <c r="B2533" s="1528">
        <v>1917649</v>
      </c>
      <c r="C2533" s="1529" t="s">
        <v>23234</v>
      </c>
      <c r="D2533" s="1528" t="s">
        <v>4013</v>
      </c>
      <c r="E2533" s="1543">
        <v>17.010000000000002</v>
      </c>
      <c r="F2533" s="1546"/>
      <c r="G2533" s="1546">
        <v>1917649</v>
      </c>
      <c r="H2533" s="1546" t="str">
        <f t="shared" si="39"/>
        <v>DRAGAGEM DE MATERIAL DE 1ª CATEGORIA COM DRAGLINE - CAÇAMBA DE 2,1 M³ - CAMINHO DE SERVIÇO EM LEITO NATURAL - DMT 1.600 A 1.800 M - COM CAMINHÃO DE 14 M³ E CARREGADEIRA</v>
      </c>
    </row>
    <row r="2534" spans="2:8" ht="30">
      <c r="B2534" s="1526">
        <v>1917650</v>
      </c>
      <c r="C2534" s="1523" t="s">
        <v>23235</v>
      </c>
      <c r="D2534" s="1526" t="s">
        <v>4013</v>
      </c>
      <c r="E2534" s="1542">
        <v>17.23</v>
      </c>
      <c r="F2534" s="1546"/>
      <c r="G2534" s="1546">
        <v>1917650</v>
      </c>
      <c r="H2534" s="1546" t="str">
        <f t="shared" si="39"/>
        <v>DRAGAGEM DE MATERIAL DE 1ª CATEGORIA COM DRAGLINE - CAÇAMBA DE 2,1 M³ - CAMINHO DE SERVIÇO EM LEITO NATURAL - DMT 1.800 A 2.000 M - COM CAMINHÃO DE 14 M³ E CARREGADEIRA</v>
      </c>
    </row>
    <row r="2535" spans="2:8" ht="30">
      <c r="B2535" s="1528">
        <v>1917651</v>
      </c>
      <c r="C2535" s="1529" t="s">
        <v>23236</v>
      </c>
      <c r="D2535" s="1528" t="s">
        <v>4013</v>
      </c>
      <c r="E2535" s="1543">
        <v>17.57</v>
      </c>
      <c r="F2535" s="1546"/>
      <c r="G2535" s="1546">
        <v>1917651</v>
      </c>
      <c r="H2535" s="1546" t="str">
        <f t="shared" si="39"/>
        <v>DRAGAGEM DE MATERIAL DE 1ª CATEGORIA COM DRAGLINE - CAÇAMBA DE 2,1 M³ - CAMINHO DE SERVIÇO EM LEITO NATURAL - DMT 2.000 A 2.500 M - COM CAMINHÃO DE 14 M³ E CARREGADEIRA</v>
      </c>
    </row>
    <row r="2536" spans="2:8" ht="30">
      <c r="B2536" s="1526">
        <v>1917652</v>
      </c>
      <c r="C2536" s="1523" t="s">
        <v>23237</v>
      </c>
      <c r="D2536" s="1526" t="s">
        <v>4013</v>
      </c>
      <c r="E2536" s="1542">
        <v>19.350000000000001</v>
      </c>
      <c r="F2536" s="1546"/>
      <c r="G2536" s="1546">
        <v>1917652</v>
      </c>
      <c r="H2536" s="1546" t="str">
        <f t="shared" si="39"/>
        <v>DRAGAGEM DE MATERIAL DE 1ª CATEGORIA COM DRAGLINE - CAÇAMBA DE 2,1 M³ - CAMINHO DE SERVIÇO EM LEITO NATURAL - DMT 2.500 A 3.000 M - COM CAMINHÃO DE 14 M³ E CARREGADEIRA</v>
      </c>
    </row>
    <row r="2537" spans="2:8" ht="30">
      <c r="B2537" s="1528">
        <v>1917642</v>
      </c>
      <c r="C2537" s="1529" t="s">
        <v>23238</v>
      </c>
      <c r="D2537" s="1528" t="s">
        <v>4013</v>
      </c>
      <c r="E2537" s="1543">
        <v>15.44</v>
      </c>
      <c r="F2537" s="1546"/>
      <c r="G2537" s="1546">
        <v>1917642</v>
      </c>
      <c r="H2537" s="1546" t="str">
        <f t="shared" si="39"/>
        <v>DRAGAGEM DE MATERIAL DE 1ª CATEGORIA COM DRAGLINE - CAÇAMBA DE 2,1 M³ - CAMINHO DE SERVIÇO EM LEITO NATURAL - DMT 200 A 400 M - COM CAMINHÃO DE 14 M³ E CARREGADEIRA</v>
      </c>
    </row>
    <row r="2538" spans="2:8" ht="30">
      <c r="B2538" s="1526">
        <v>1917643</v>
      </c>
      <c r="C2538" s="1523" t="s">
        <v>23239</v>
      </c>
      <c r="D2538" s="1526" t="s">
        <v>4013</v>
      </c>
      <c r="E2538" s="1542">
        <v>15.72</v>
      </c>
      <c r="F2538" s="1546"/>
      <c r="G2538" s="1546">
        <v>1917643</v>
      </c>
      <c r="H2538" s="1546" t="str">
        <f t="shared" si="39"/>
        <v>DRAGAGEM DE MATERIAL DE 1ª CATEGORIA COM DRAGLINE - CAÇAMBA DE 2,1 M³ - CAMINHO DE SERVIÇO EM LEITO NATURAL - DMT 400 A 600 M - COM CAMINHÃO DE 14 M³ E CARREGADEIRA</v>
      </c>
    </row>
    <row r="2539" spans="2:8" ht="30">
      <c r="B2539" s="1528">
        <v>1917641</v>
      </c>
      <c r="C2539" s="1529" t="s">
        <v>23240</v>
      </c>
      <c r="D2539" s="1528" t="s">
        <v>4013</v>
      </c>
      <c r="E2539" s="1543">
        <v>13.93</v>
      </c>
      <c r="F2539" s="1546"/>
      <c r="G2539" s="1546">
        <v>1917641</v>
      </c>
      <c r="H2539" s="1546" t="str">
        <f t="shared" si="39"/>
        <v>DRAGAGEM DE MATERIAL DE 1ª CATEGORIA COM DRAGLINE - CAÇAMBA DE 2,1 M³ - CAMINHO DE SERVIÇO EM LEITO NATURAL - DMT 50 A 200 M - COM CAMINHÃO DE 14 M³ E CARREGADEIRA</v>
      </c>
    </row>
    <row r="2540" spans="2:8" ht="30">
      <c r="B2540" s="1526">
        <v>1917644</v>
      </c>
      <c r="C2540" s="1523" t="s">
        <v>23241</v>
      </c>
      <c r="D2540" s="1526" t="s">
        <v>4013</v>
      </c>
      <c r="E2540" s="1542">
        <v>16</v>
      </c>
      <c r="F2540" s="1546"/>
      <c r="G2540" s="1546">
        <v>1917644</v>
      </c>
      <c r="H2540" s="1546" t="str">
        <f t="shared" si="39"/>
        <v>DRAGAGEM DE MATERIAL DE 1ª CATEGORIA COM DRAGLINE - CAÇAMBA DE 2,1 M³ - CAMINHO DE SERVIÇO EM LEITO NATURAL - DMT 600 A 800 M - COM CAMINHÃO DE 14 M³ E CARREGADEIRA</v>
      </c>
    </row>
    <row r="2541" spans="2:8" ht="30">
      <c r="B2541" s="1528">
        <v>1917645</v>
      </c>
      <c r="C2541" s="1529" t="s">
        <v>23242</v>
      </c>
      <c r="D2541" s="1528" t="s">
        <v>4013</v>
      </c>
      <c r="E2541" s="1543">
        <v>16.170000000000002</v>
      </c>
      <c r="F2541" s="1546"/>
      <c r="G2541" s="1546">
        <v>1917645</v>
      </c>
      <c r="H2541" s="1546" t="str">
        <f t="shared" si="39"/>
        <v>DRAGAGEM DE MATERIAL DE 1ª CATEGORIA COM DRAGLINE - CAÇAMBA DE 2,1 M³ - CAMINHO DE SERVIÇO EM LEITO NATURAL - DMT 800 A 1.000 M - COM CAMINHÃO DE 14 M³ E CARREGADEIRA</v>
      </c>
    </row>
    <row r="2542" spans="2:8" ht="30">
      <c r="B2542" s="1526">
        <v>1917653</v>
      </c>
      <c r="C2542" s="1523" t="s">
        <v>23243</v>
      </c>
      <c r="D2542" s="1526" t="s">
        <v>4013</v>
      </c>
      <c r="E2542" s="1542">
        <v>19.600000000000001</v>
      </c>
      <c r="F2542" s="1546"/>
      <c r="G2542" s="1546">
        <v>1917653</v>
      </c>
      <c r="H2542" s="1546" t="str">
        <f t="shared" si="39"/>
        <v>DRAGAGEM DE MATERIAL DE 1ª CATEGORIA COM DRAGLINE - CAÇAMBA DE 2,1 M³ - CAMINHO DE SERVIÇO EM LEITO NATURAL - DMT DE 3.000 M - COM CAMINHÃO DE 14 M³ E CARREGADEIRA</v>
      </c>
    </row>
    <row r="2543" spans="2:8" ht="30">
      <c r="B2543" s="1528">
        <v>1917659</v>
      </c>
      <c r="C2543" s="1529" t="s">
        <v>23244</v>
      </c>
      <c r="D2543" s="1528" t="s">
        <v>4013</v>
      </c>
      <c r="E2543" s="1543">
        <v>15.77</v>
      </c>
      <c r="F2543" s="1546"/>
      <c r="G2543" s="1546">
        <v>1917659</v>
      </c>
      <c r="H2543" s="1546" t="str">
        <f t="shared" si="39"/>
        <v>DRAGAGEM DE MATERIAL DE 1ª CATEGORIA COM DRAGLINE - CAÇAMBA DE 2,1 M³ - CAMINHO DE SERVIÇO EM REVESTIMENTO PRIMÁRIO - DMT 1.000 A 1.200 M - COM CAMINHÃO DE 14 M³ E CARREGADEIRA</v>
      </c>
    </row>
    <row r="2544" spans="2:8" ht="30">
      <c r="B2544" s="1526">
        <v>1917660</v>
      </c>
      <c r="C2544" s="1523" t="s">
        <v>23245</v>
      </c>
      <c r="D2544" s="1526" t="s">
        <v>4013</v>
      </c>
      <c r="E2544" s="1542">
        <v>15.89</v>
      </c>
      <c r="F2544" s="1546"/>
      <c r="G2544" s="1546">
        <v>1917660</v>
      </c>
      <c r="H2544" s="1546" t="str">
        <f t="shared" si="39"/>
        <v>DRAGAGEM DE MATERIAL DE 1ª CATEGORIA COM DRAGLINE - CAÇAMBA DE 2,1 M³ - CAMINHO DE SERVIÇO EM REVESTIMENTO PRIMÁRIO - DMT 1.200 A 1.400 M - COM CAMINHÃO DE 14 M³ E CARREGADEIRA</v>
      </c>
    </row>
    <row r="2545" spans="2:8" ht="30">
      <c r="B2545" s="1528">
        <v>1917661</v>
      </c>
      <c r="C2545" s="1529" t="s">
        <v>23246</v>
      </c>
      <c r="D2545" s="1528" t="s">
        <v>4013</v>
      </c>
      <c r="E2545" s="1543">
        <v>16</v>
      </c>
      <c r="F2545" s="1546"/>
      <c r="G2545" s="1546">
        <v>1917661</v>
      </c>
      <c r="H2545" s="1546" t="str">
        <f t="shared" si="39"/>
        <v>DRAGAGEM DE MATERIAL DE 1ª CATEGORIA COM DRAGLINE - CAÇAMBA DE 2,1 M³ - CAMINHO DE SERVIÇO EM REVESTIMENTO PRIMÁRIO - DMT 1.400 A 1.600 M - COM CAMINHÃO DE 14 M³ E CARREGADEIRA</v>
      </c>
    </row>
    <row r="2546" spans="2:8" ht="30">
      <c r="B2546" s="1526">
        <v>1917662</v>
      </c>
      <c r="C2546" s="1523" t="s">
        <v>23247</v>
      </c>
      <c r="D2546" s="1526" t="s">
        <v>4013</v>
      </c>
      <c r="E2546" s="1542">
        <v>16.11</v>
      </c>
      <c r="F2546" s="1546"/>
      <c r="G2546" s="1546">
        <v>1917662</v>
      </c>
      <c r="H2546" s="1546" t="str">
        <f t="shared" si="39"/>
        <v>DRAGAGEM DE MATERIAL DE 1ª CATEGORIA COM DRAGLINE - CAÇAMBA DE 2,1 M³ - CAMINHO DE SERVIÇO EM REVESTIMENTO PRIMÁRIO - DMT 1.600 A 1.800 M - COM CAMINHÃO DE 14 M³ E CARREGADEIRA</v>
      </c>
    </row>
    <row r="2547" spans="2:8" ht="30">
      <c r="B2547" s="1528">
        <v>1917663</v>
      </c>
      <c r="C2547" s="1529" t="s">
        <v>23248</v>
      </c>
      <c r="D2547" s="1528" t="s">
        <v>4013</v>
      </c>
      <c r="E2547" s="1543">
        <v>16.28</v>
      </c>
      <c r="F2547" s="1546"/>
      <c r="G2547" s="1546">
        <v>1917663</v>
      </c>
      <c r="H2547" s="1546" t="str">
        <f t="shared" si="39"/>
        <v>DRAGAGEM DE MATERIAL DE 1ª CATEGORIA COM DRAGLINE - CAÇAMBA DE 2,1 M³ - CAMINHO DE SERVIÇO EM REVESTIMENTO PRIMÁRIO - DMT 1.800 A 2.000 M - COM CAMINHÃO DE 14 M³ E CARREGADEIRA</v>
      </c>
    </row>
    <row r="2548" spans="2:8" ht="30">
      <c r="B2548" s="1526">
        <v>1917664</v>
      </c>
      <c r="C2548" s="1523" t="s">
        <v>23249</v>
      </c>
      <c r="D2548" s="1526" t="s">
        <v>4013</v>
      </c>
      <c r="E2548" s="1542">
        <v>16.5</v>
      </c>
      <c r="F2548" s="1546"/>
      <c r="G2548" s="1546">
        <v>1917664</v>
      </c>
      <c r="H2548" s="1546" t="str">
        <f t="shared" si="39"/>
        <v>DRAGAGEM DE MATERIAL DE 1ª CATEGORIA COM DRAGLINE - CAÇAMBA DE 2,1 M³ - CAMINHO DE SERVIÇO EM REVESTIMENTO PRIMÁRIO - DMT 2.000 A 2.500 M - COM CAMINHÃO DE 14 M³ E CARREGADEIRA</v>
      </c>
    </row>
    <row r="2549" spans="2:8" ht="30">
      <c r="B2549" s="1528">
        <v>1917665</v>
      </c>
      <c r="C2549" s="1529" t="s">
        <v>23250</v>
      </c>
      <c r="D2549" s="1528" t="s">
        <v>4013</v>
      </c>
      <c r="E2549" s="1543">
        <v>16.84</v>
      </c>
      <c r="F2549" s="1546"/>
      <c r="G2549" s="1546">
        <v>1917665</v>
      </c>
      <c r="H2549" s="1546" t="str">
        <f t="shared" si="39"/>
        <v>DRAGAGEM DE MATERIAL DE 1ª CATEGORIA COM DRAGLINE - CAÇAMBA DE 2,1 M³ - CAMINHO DE SERVIÇO EM REVESTIMENTO PRIMÁRIO - DMT 2.500 A 3.000 M - COM CAMINHÃO DE 14 M³ E CARREGADEIRA</v>
      </c>
    </row>
    <row r="2550" spans="2:8" ht="30">
      <c r="B2550" s="1526">
        <v>1917655</v>
      </c>
      <c r="C2550" s="1523" t="s">
        <v>23251</v>
      </c>
      <c r="D2550" s="1526" t="s">
        <v>4013</v>
      </c>
      <c r="E2550" s="1542">
        <v>13.93</v>
      </c>
      <c r="F2550" s="1546"/>
      <c r="G2550" s="1546">
        <v>1917655</v>
      </c>
      <c r="H2550" s="1546" t="str">
        <f t="shared" si="39"/>
        <v>DRAGAGEM DE MATERIAL DE 1ª CATEGORIA COM DRAGLINE - CAÇAMBA DE 2,1 M³ - CAMINHO DE SERVIÇO EM REVESTIMENTO PRIMÁRIO - DMT 200 A 400 M - COM CAMINHÃO DE 14 M³ E CARREGADEIRA</v>
      </c>
    </row>
    <row r="2551" spans="2:8" ht="30">
      <c r="B2551" s="1528">
        <v>1917656</v>
      </c>
      <c r="C2551" s="1529" t="s">
        <v>23252</v>
      </c>
      <c r="D2551" s="1528" t="s">
        <v>4013</v>
      </c>
      <c r="E2551" s="1543">
        <v>15.33</v>
      </c>
      <c r="F2551" s="1546"/>
      <c r="G2551" s="1546">
        <v>1917656</v>
      </c>
      <c r="H2551" s="1546" t="str">
        <f t="shared" si="39"/>
        <v>DRAGAGEM DE MATERIAL DE 1ª CATEGORIA COM DRAGLINE - CAÇAMBA DE 2,1 M³ - CAMINHO DE SERVIÇO EM REVESTIMENTO PRIMÁRIO - DMT 400 A 600 M - COM CAMINHÃO DE 14 M³ E CARREGADEIRA</v>
      </c>
    </row>
    <row r="2552" spans="2:8" ht="30">
      <c r="B2552" s="1526">
        <v>1917654</v>
      </c>
      <c r="C2552" s="1523" t="s">
        <v>23253</v>
      </c>
      <c r="D2552" s="1526" t="s">
        <v>4013</v>
      </c>
      <c r="E2552" s="1542">
        <v>13.74</v>
      </c>
      <c r="F2552" s="1546"/>
      <c r="G2552" s="1546">
        <v>1917654</v>
      </c>
      <c r="H2552" s="1546" t="str">
        <f t="shared" si="39"/>
        <v>DRAGAGEM DE MATERIAL DE 1ª CATEGORIA COM DRAGLINE - CAÇAMBA DE 2,1 M³ - CAMINHO DE SERVIÇO EM REVESTIMENTO PRIMÁRIO - DMT 50 A 200 M - COM CAMINHÃO DE 14 M³ E CARREGADEIRA</v>
      </c>
    </row>
    <row r="2553" spans="2:8" ht="30">
      <c r="B2553" s="1528">
        <v>1917657</v>
      </c>
      <c r="C2553" s="1529" t="s">
        <v>23254</v>
      </c>
      <c r="D2553" s="1528" t="s">
        <v>4013</v>
      </c>
      <c r="E2553" s="1543">
        <v>15.49</v>
      </c>
      <c r="F2553" s="1546"/>
      <c r="G2553" s="1546">
        <v>1917657</v>
      </c>
      <c r="H2553" s="1546" t="str">
        <f t="shared" si="39"/>
        <v>DRAGAGEM DE MATERIAL DE 1ª CATEGORIA COM DRAGLINE - CAÇAMBA DE 2,1 M³ - CAMINHO DE SERVIÇO EM REVESTIMENTO PRIMÁRIO - DMT 600 A 800 M - COM CAMINHÃO DE 14 M³ E CARREGADEIRA</v>
      </c>
    </row>
    <row r="2554" spans="2:8" ht="30">
      <c r="B2554" s="1526">
        <v>1917658</v>
      </c>
      <c r="C2554" s="1523" t="s">
        <v>23255</v>
      </c>
      <c r="D2554" s="1526" t="s">
        <v>4013</v>
      </c>
      <c r="E2554" s="1542">
        <v>15.61</v>
      </c>
      <c r="F2554" s="1546"/>
      <c r="G2554" s="1546">
        <v>1917658</v>
      </c>
      <c r="H2554" s="1546" t="str">
        <f t="shared" si="39"/>
        <v>DRAGAGEM DE MATERIAL DE 1ª CATEGORIA COM DRAGLINE - CAÇAMBA DE 2,1 M³ - CAMINHO DE SERVIÇO EM REVESTIMENTO PRIMÁRIO - DMT 800 A 1.000 M - COM CAMINHÃO DE 14 M³ E CARREGADEIRA</v>
      </c>
    </row>
    <row r="2555" spans="2:8" ht="30">
      <c r="B2555" s="1528">
        <v>1917666</v>
      </c>
      <c r="C2555" s="1529" t="s">
        <v>23256</v>
      </c>
      <c r="D2555" s="1528" t="s">
        <v>4013</v>
      </c>
      <c r="E2555" s="1543">
        <v>17.059999999999999</v>
      </c>
      <c r="F2555" s="1546"/>
      <c r="G2555" s="1546">
        <v>1917666</v>
      </c>
      <c r="H2555" s="1546" t="str">
        <f t="shared" si="39"/>
        <v>DRAGAGEM DE MATERIAL DE 1ª CATEGORIA COM DRAGLINE - CAÇAMBA DE 2,1 M³ - CAMINHO DE SERVIÇO EM REVESTIMENTO PRIMÁRIO - DMT DE 3.000 M - COM CAMINHÃO DE 14 M³ E CARREGADEIRA</v>
      </c>
    </row>
    <row r="2556" spans="2:8" ht="30">
      <c r="B2556" s="1526">
        <v>1917672</v>
      </c>
      <c r="C2556" s="1523" t="s">
        <v>23257</v>
      </c>
      <c r="D2556" s="1526" t="s">
        <v>4013</v>
      </c>
      <c r="E2556" s="1542">
        <v>15.55</v>
      </c>
      <c r="F2556" s="1546"/>
      <c r="G2556" s="1546">
        <v>1917672</v>
      </c>
      <c r="H2556" s="1546" t="str">
        <f t="shared" si="39"/>
        <v>DRAGAGEM DE MATERIAL DE 1ª CATEGORIA COM DRAGLINE - CAÇAMBA DE 2,1 M³ - CAMINHO DE SERVIÇO PAVIMENTADO - DMT 1.000 A 1.200 M - COM CAMINHÃO DE 14 M³ E CARREGADEIRA</v>
      </c>
    </row>
    <row r="2557" spans="2:8" ht="30">
      <c r="B2557" s="1528">
        <v>1917673</v>
      </c>
      <c r="C2557" s="1529" t="s">
        <v>23258</v>
      </c>
      <c r="D2557" s="1528" t="s">
        <v>4013</v>
      </c>
      <c r="E2557" s="1543">
        <v>15.66</v>
      </c>
      <c r="F2557" s="1546"/>
      <c r="G2557" s="1546">
        <v>1917673</v>
      </c>
      <c r="H2557" s="1546" t="str">
        <f t="shared" si="39"/>
        <v>DRAGAGEM DE MATERIAL DE 1ª CATEGORIA COM DRAGLINE - CAÇAMBA DE 2,1 M³ - CAMINHO DE SERVIÇO PAVIMENTADO - DMT 1.200 A 1.400 M - COM CAMINHÃO DE 14 M³ E CARREGADEIRA</v>
      </c>
    </row>
    <row r="2558" spans="2:8" ht="30">
      <c r="B2558" s="1526">
        <v>1917674</v>
      </c>
      <c r="C2558" s="1523" t="s">
        <v>23259</v>
      </c>
      <c r="D2558" s="1526" t="s">
        <v>4013</v>
      </c>
      <c r="E2558" s="1542">
        <v>15.77</v>
      </c>
      <c r="F2558" s="1546"/>
      <c r="G2558" s="1546">
        <v>1917674</v>
      </c>
      <c r="H2558" s="1546" t="str">
        <f t="shared" si="39"/>
        <v>DRAGAGEM DE MATERIAL DE 1ª CATEGORIA COM DRAGLINE - CAÇAMBA DE 2,1 M³ - CAMINHO DE SERVIÇO PAVIMENTADO - DMT 1.400 A 1.600 M - COM CAMINHÃO DE 14 M³ E CARREGADEIRA</v>
      </c>
    </row>
    <row r="2559" spans="2:8" ht="30">
      <c r="B2559" s="1528">
        <v>1917675</v>
      </c>
      <c r="C2559" s="1529" t="s">
        <v>23260</v>
      </c>
      <c r="D2559" s="1528" t="s">
        <v>4013</v>
      </c>
      <c r="E2559" s="1543">
        <v>15.89</v>
      </c>
      <c r="F2559" s="1546"/>
      <c r="G2559" s="1546">
        <v>1917675</v>
      </c>
      <c r="H2559" s="1546" t="str">
        <f t="shared" si="39"/>
        <v>DRAGAGEM DE MATERIAL DE 1ª CATEGORIA COM DRAGLINE - CAÇAMBA DE 2,1 M³ - CAMINHO DE SERVIÇO PAVIMENTADO - DMT 1.600 A 1.800 M - COM CAMINHÃO DE 14 M³ E CARREGADEIRA</v>
      </c>
    </row>
    <row r="2560" spans="2:8" ht="30">
      <c r="B2560" s="1526">
        <v>1917676</v>
      </c>
      <c r="C2560" s="1523" t="s">
        <v>23261</v>
      </c>
      <c r="D2560" s="1526" t="s">
        <v>4013</v>
      </c>
      <c r="E2560" s="1542">
        <v>15.94</v>
      </c>
      <c r="F2560" s="1546"/>
      <c r="G2560" s="1546">
        <v>1917676</v>
      </c>
      <c r="H2560" s="1546" t="str">
        <f t="shared" si="39"/>
        <v>DRAGAGEM DE MATERIAL DE 1ª CATEGORIA COM DRAGLINE - CAÇAMBA DE 2,1 M³ - CAMINHO DE SERVIÇO PAVIMENTADO - DMT 1.800 A 2.000 M - COM CAMINHÃO DE 14 M³ E CARREGADEIRA</v>
      </c>
    </row>
    <row r="2561" spans="2:8" ht="30">
      <c r="B2561" s="1528">
        <v>1917677</v>
      </c>
      <c r="C2561" s="1529" t="s">
        <v>23262</v>
      </c>
      <c r="D2561" s="1528" t="s">
        <v>4013</v>
      </c>
      <c r="E2561" s="1543">
        <v>16.170000000000002</v>
      </c>
      <c r="F2561" s="1546"/>
      <c r="G2561" s="1546">
        <v>1917677</v>
      </c>
      <c r="H2561" s="1546" t="str">
        <f t="shared" si="39"/>
        <v>DRAGAGEM DE MATERIAL DE 1ª CATEGORIA COM DRAGLINE - CAÇAMBA DE 2,1 M³ - CAMINHO DE SERVIÇO PAVIMENTADO - DMT 2.000 A 2.500 M - COM CAMINHÃO DE 14 M³ E CARREGADEIRA</v>
      </c>
    </row>
    <row r="2562" spans="2:8" ht="30">
      <c r="B2562" s="1526">
        <v>1917678</v>
      </c>
      <c r="C2562" s="1523" t="s">
        <v>23263</v>
      </c>
      <c r="D2562" s="1526" t="s">
        <v>4013</v>
      </c>
      <c r="E2562" s="1542">
        <v>16.45</v>
      </c>
      <c r="F2562" s="1546"/>
      <c r="G2562" s="1546">
        <v>1917678</v>
      </c>
      <c r="H2562" s="1546" t="str">
        <f t="shared" si="39"/>
        <v>DRAGAGEM DE MATERIAL DE 1ª CATEGORIA COM DRAGLINE - CAÇAMBA DE 2,1 M³ - CAMINHO DE SERVIÇO PAVIMENTADO - DMT 2.500 A 3.000 M - COM CAMINHÃO DE 14 M³ E CARREGADEIRA</v>
      </c>
    </row>
    <row r="2563" spans="2:8" ht="30">
      <c r="B2563" s="1528">
        <v>1917668</v>
      </c>
      <c r="C2563" s="1529" t="s">
        <v>13818</v>
      </c>
      <c r="D2563" s="1528" t="s">
        <v>4013</v>
      </c>
      <c r="E2563" s="1543">
        <v>13.85</v>
      </c>
      <c r="F2563" s="1546"/>
      <c r="G2563" s="1546">
        <v>1917668</v>
      </c>
      <c r="H2563" s="1546" t="str">
        <f t="shared" ref="H2563:H2626" si="40">UPPER(C2563)</f>
        <v>DRAGAGEM DE MATERIAL DE 1ª CATEGORIA COM DRAGLINE - CAÇAMBA DE 2,1 M³ - CAMINHO DE SERVIÇO PAVIMENTADO - DMT 200 A 400 M - COM CAMINHÃO DE 14 M³ E CARREGADEIRA</v>
      </c>
    </row>
    <row r="2564" spans="2:8" ht="30">
      <c r="B2564" s="1526">
        <v>1917669</v>
      </c>
      <c r="C2564" s="1523" t="s">
        <v>13819</v>
      </c>
      <c r="D2564" s="1526" t="s">
        <v>4013</v>
      </c>
      <c r="E2564" s="1542">
        <v>15.16</v>
      </c>
      <c r="F2564" s="1546"/>
      <c r="G2564" s="1546">
        <v>1917669</v>
      </c>
      <c r="H2564" s="1546" t="str">
        <f t="shared" si="40"/>
        <v>DRAGAGEM DE MATERIAL DE 1ª CATEGORIA COM DRAGLINE - CAÇAMBA DE 2,1 M³ - CAMINHO DE SERVIÇO PAVIMENTADO - DMT 400 A 600 M - COM CAMINHÃO DE 14 M³ E CARREGADEIRA</v>
      </c>
    </row>
    <row r="2565" spans="2:8" ht="30">
      <c r="B2565" s="1528">
        <v>1917667</v>
      </c>
      <c r="C2565" s="1529" t="s">
        <v>13820</v>
      </c>
      <c r="D2565" s="1528" t="s">
        <v>4013</v>
      </c>
      <c r="E2565" s="1543">
        <v>13.65</v>
      </c>
      <c r="F2565" s="1546"/>
      <c r="G2565" s="1546">
        <v>1917667</v>
      </c>
      <c r="H2565" s="1546" t="str">
        <f t="shared" si="40"/>
        <v>DRAGAGEM DE MATERIAL DE 1ª CATEGORIA COM DRAGLINE - CAÇAMBA DE 2,1 M³ - CAMINHO DE SERVIÇO PAVIMENTADO - DMT 50 A 200 M - COM CAMINHÃO DE 14 M³ E CARREGADEIRA</v>
      </c>
    </row>
    <row r="2566" spans="2:8" ht="30">
      <c r="B2566" s="1526">
        <v>1917670</v>
      </c>
      <c r="C2566" s="1523" t="s">
        <v>13821</v>
      </c>
      <c r="D2566" s="1526" t="s">
        <v>4013</v>
      </c>
      <c r="E2566" s="1542">
        <v>15.33</v>
      </c>
      <c r="F2566" s="1546"/>
      <c r="G2566" s="1546">
        <v>1917670</v>
      </c>
      <c r="H2566" s="1546" t="str">
        <f t="shared" si="40"/>
        <v>DRAGAGEM DE MATERIAL DE 1ª CATEGORIA COM DRAGLINE - CAÇAMBA DE 2,1 M³ - CAMINHO DE SERVIÇO PAVIMENTADO - DMT 600 A 800 M - COM CAMINHÃO DE 14 M³ E CARREGADEIRA</v>
      </c>
    </row>
    <row r="2567" spans="2:8" ht="30">
      <c r="B2567" s="1528">
        <v>1917671</v>
      </c>
      <c r="C2567" s="1529" t="s">
        <v>23264</v>
      </c>
      <c r="D2567" s="1528" t="s">
        <v>4013</v>
      </c>
      <c r="E2567" s="1543">
        <v>15.44</v>
      </c>
      <c r="F2567" s="1546"/>
      <c r="G2567" s="1546">
        <v>1917671</v>
      </c>
      <c r="H2567" s="1546" t="str">
        <f t="shared" si="40"/>
        <v>DRAGAGEM DE MATERIAL DE 1ª CATEGORIA COM DRAGLINE - CAÇAMBA DE 2,1 M³ - CAMINHO DE SERVIÇO PAVIMENTADO - DMT 800 A 1.000 M - COM CAMINHÃO DE 14 M³ E CARREGADEIRA</v>
      </c>
    </row>
    <row r="2568" spans="2:8" ht="30">
      <c r="B2568" s="1526">
        <v>1917679</v>
      </c>
      <c r="C2568" s="1523" t="s">
        <v>13822</v>
      </c>
      <c r="D2568" s="1526" t="s">
        <v>4013</v>
      </c>
      <c r="E2568" s="1542">
        <v>16.61</v>
      </c>
      <c r="F2568" s="1546"/>
      <c r="G2568" s="1546">
        <v>1917679</v>
      </c>
      <c r="H2568" s="1546" t="str">
        <f t="shared" si="40"/>
        <v>DRAGAGEM DE MATERIAL DE 1ª CATEGORIA COM DRAGLINE - CAÇAMBA DE 2,1 M³ - CAMINHO DE SERVIÇO PAVIMENTADO - DMT DE 3.000 M - COM CAMINHÃO DE 14 M³ E CARREGADEIRA</v>
      </c>
    </row>
    <row r="2569" spans="2:8">
      <c r="B2569" s="1528">
        <v>1917640</v>
      </c>
      <c r="C2569" s="1529" t="s">
        <v>13823</v>
      </c>
      <c r="D2569" s="1528" t="s">
        <v>4013</v>
      </c>
      <c r="E2569" s="1543">
        <v>8.1300000000000008</v>
      </c>
      <c r="F2569" s="1546"/>
      <c r="G2569" s="1546">
        <v>1917640</v>
      </c>
      <c r="H2569" s="1546" t="str">
        <f t="shared" si="40"/>
        <v>DRAGAGEM DE MATERIAL DE 1ª CATEGORIA COM DRAGLINE - CAÇAMBA DE 2,1 M³ - DMT ATÉ 50 M</v>
      </c>
    </row>
    <row r="2570" spans="2:8" ht="30">
      <c r="B2570" s="1526">
        <v>1917686</v>
      </c>
      <c r="C2570" s="1523" t="s">
        <v>13824</v>
      </c>
      <c r="D2570" s="1526" t="s">
        <v>4013</v>
      </c>
      <c r="E2570" s="1542">
        <v>8.23</v>
      </c>
      <c r="F2570" s="1546"/>
      <c r="G2570" s="1546">
        <v>1917686</v>
      </c>
      <c r="H2570" s="1546" t="str">
        <f t="shared" si="40"/>
        <v>DRAGAGEM DE MATERIAL DE 1ª CATEGORIA COM ESCAVADEIRA HIDRÁULICA - CAPACIDADE DE CAÇAMBA DE 1,56 M³ - CAMINHO DE SERVIÇO EM LEITO NATURAL - DMT 1.000 A 1.200 M</v>
      </c>
    </row>
    <row r="2571" spans="2:8" ht="30">
      <c r="B2571" s="1528">
        <v>1917687</v>
      </c>
      <c r="C2571" s="1529" t="s">
        <v>13825</v>
      </c>
      <c r="D2571" s="1528" t="s">
        <v>4013</v>
      </c>
      <c r="E2571" s="1543">
        <v>8.4499999999999993</v>
      </c>
      <c r="F2571" s="1546"/>
      <c r="G2571" s="1546">
        <v>1917687</v>
      </c>
      <c r="H2571" s="1546" t="str">
        <f t="shared" si="40"/>
        <v>DRAGAGEM DE MATERIAL DE 1ª CATEGORIA COM ESCAVADEIRA HIDRÁULICA - CAPACIDADE DE CAÇAMBA DE 1,56 M³ - CAMINHO DE SERVIÇO EM LEITO NATURAL - DMT 1.200 A 1.400 M</v>
      </c>
    </row>
    <row r="2572" spans="2:8" ht="30">
      <c r="B2572" s="1526">
        <v>1917688</v>
      </c>
      <c r="C2572" s="1523" t="s">
        <v>13826</v>
      </c>
      <c r="D2572" s="1526" t="s">
        <v>4013</v>
      </c>
      <c r="E2572" s="1542">
        <v>9.25</v>
      </c>
      <c r="F2572" s="1546"/>
      <c r="G2572" s="1546">
        <v>1917688</v>
      </c>
      <c r="H2572" s="1546" t="str">
        <f t="shared" si="40"/>
        <v>DRAGAGEM DE MATERIAL DE 1ª CATEGORIA COM ESCAVADEIRA HIDRÁULICA - CAPACIDADE DE CAÇAMBA DE 1,56 M³ - CAMINHO DE SERVIÇO EM LEITO NATURAL - DMT 1.400 A 1.600 M</v>
      </c>
    </row>
    <row r="2573" spans="2:8" ht="30">
      <c r="B2573" s="1528">
        <v>1917689</v>
      </c>
      <c r="C2573" s="1529" t="s">
        <v>13827</v>
      </c>
      <c r="D2573" s="1528" t="s">
        <v>4013</v>
      </c>
      <c r="E2573" s="1543">
        <v>9.48</v>
      </c>
      <c r="F2573" s="1546"/>
      <c r="G2573" s="1546">
        <v>1917689</v>
      </c>
      <c r="H2573" s="1546" t="str">
        <f t="shared" si="40"/>
        <v>DRAGAGEM DE MATERIAL DE 1ª CATEGORIA COM ESCAVADEIRA HIDRÁULICA - CAPACIDADE DE CAÇAMBA DE 1,56 M³ - CAMINHO DE SERVIÇO EM LEITO NATURAL - DMT 1.600 A 1.800 M</v>
      </c>
    </row>
    <row r="2574" spans="2:8" ht="30">
      <c r="B2574" s="1526">
        <v>1917690</v>
      </c>
      <c r="C2574" s="1523" t="s">
        <v>13828</v>
      </c>
      <c r="D2574" s="1526" t="s">
        <v>4013</v>
      </c>
      <c r="E2574" s="1542">
        <v>9.66</v>
      </c>
      <c r="F2574" s="1546"/>
      <c r="G2574" s="1546">
        <v>1917690</v>
      </c>
      <c r="H2574" s="1546" t="str">
        <f t="shared" si="40"/>
        <v>DRAGAGEM DE MATERIAL DE 1ª CATEGORIA COM ESCAVADEIRA HIDRÁULICA - CAPACIDADE DE CAÇAMBA DE 1,56 M³ - CAMINHO DE SERVIÇO EM LEITO NATURAL - DMT 1.800 A 2.000 M</v>
      </c>
    </row>
    <row r="2575" spans="2:8" ht="30">
      <c r="B2575" s="1528">
        <v>1917691</v>
      </c>
      <c r="C2575" s="1529" t="s">
        <v>13829</v>
      </c>
      <c r="D2575" s="1528" t="s">
        <v>4013</v>
      </c>
      <c r="E2575" s="1543">
        <v>10.01</v>
      </c>
      <c r="F2575" s="1546"/>
      <c r="G2575" s="1546">
        <v>1917691</v>
      </c>
      <c r="H2575" s="1546" t="str">
        <f t="shared" si="40"/>
        <v>DRAGAGEM DE MATERIAL DE 1ª CATEGORIA COM ESCAVADEIRA HIDRÁULICA - CAPACIDADE DE CAÇAMBA DE 1,56 M³ - CAMINHO DE SERVIÇO EM LEITO NATURAL - DMT 2.000 A 2.500 M</v>
      </c>
    </row>
    <row r="2576" spans="2:8" ht="30">
      <c r="B2576" s="1526">
        <v>1917692</v>
      </c>
      <c r="C2576" s="1523" t="s">
        <v>13830</v>
      </c>
      <c r="D2576" s="1526" t="s">
        <v>4013</v>
      </c>
      <c r="E2576" s="1542">
        <v>11.24</v>
      </c>
      <c r="F2576" s="1546"/>
      <c r="G2576" s="1546">
        <v>1917692</v>
      </c>
      <c r="H2576" s="1546" t="str">
        <f t="shared" si="40"/>
        <v>DRAGAGEM DE MATERIAL DE 1ª CATEGORIA COM ESCAVADEIRA HIDRÁULICA - CAPACIDADE DE CAÇAMBA DE 1,56 M³ - CAMINHO DE SERVIÇO EM LEITO NATURAL - DMT 2.500 A 3.000 M</v>
      </c>
    </row>
    <row r="2577" spans="2:8" ht="30">
      <c r="B2577" s="1528">
        <v>1917682</v>
      </c>
      <c r="C2577" s="1529" t="s">
        <v>13831</v>
      </c>
      <c r="D2577" s="1528" t="s">
        <v>4013</v>
      </c>
      <c r="E2577" s="1543">
        <v>7.31</v>
      </c>
      <c r="F2577" s="1546"/>
      <c r="G2577" s="1546">
        <v>1917682</v>
      </c>
      <c r="H2577" s="1546" t="str">
        <f t="shared" si="40"/>
        <v>DRAGAGEM DE MATERIAL DE 1ª CATEGORIA COM ESCAVADEIRA HIDRÁULICA - CAPACIDADE DE CAÇAMBA DE 1,56 M³ - CAMINHO DE SERVIÇO EM LEITO NATURAL - DMT 200 A 400 M</v>
      </c>
    </row>
    <row r="2578" spans="2:8" ht="30">
      <c r="B2578" s="1526">
        <v>1917693</v>
      </c>
      <c r="C2578" s="1523" t="s">
        <v>13832</v>
      </c>
      <c r="D2578" s="1526" t="s">
        <v>4013</v>
      </c>
      <c r="E2578" s="1542">
        <v>11.53</v>
      </c>
      <c r="F2578" s="1546"/>
      <c r="G2578" s="1546">
        <v>1917693</v>
      </c>
      <c r="H2578" s="1546" t="str">
        <f t="shared" si="40"/>
        <v>DRAGAGEM DE MATERIAL DE 1ª CATEGORIA COM ESCAVADEIRA HIDRÁULICA - CAPACIDADE DE CAÇAMBA DE 1,56 M³ - CAMINHO DE SERVIÇO EM LEITO NATURAL - DMT 3.000 M</v>
      </c>
    </row>
    <row r="2579" spans="2:8" ht="30">
      <c r="B2579" s="1528">
        <v>1917683</v>
      </c>
      <c r="C2579" s="1529" t="s">
        <v>13833</v>
      </c>
      <c r="D2579" s="1528" t="s">
        <v>4013</v>
      </c>
      <c r="E2579" s="1543">
        <v>7.57</v>
      </c>
      <c r="F2579" s="1546"/>
      <c r="G2579" s="1546">
        <v>1917683</v>
      </c>
      <c r="H2579" s="1546" t="str">
        <f t="shared" si="40"/>
        <v>DRAGAGEM DE MATERIAL DE 1ª CATEGORIA COM ESCAVADEIRA HIDRÁULICA - CAPACIDADE DE CAÇAMBA DE 1,56 M³ - CAMINHO DE SERVIÇO EM LEITO NATURAL - DMT 400 A 600 M</v>
      </c>
    </row>
    <row r="2580" spans="2:8" ht="30">
      <c r="B2580" s="1526">
        <v>1917681</v>
      </c>
      <c r="C2580" s="1523" t="s">
        <v>13834</v>
      </c>
      <c r="D2580" s="1526" t="s">
        <v>4013</v>
      </c>
      <c r="E2580" s="1542">
        <v>6.33</v>
      </c>
      <c r="F2580" s="1546"/>
      <c r="G2580" s="1546">
        <v>1917681</v>
      </c>
      <c r="H2580" s="1546" t="str">
        <f t="shared" si="40"/>
        <v>DRAGAGEM DE MATERIAL DE 1ª CATEGORIA COM ESCAVADEIRA HIDRÁULICA - CAPACIDADE DE CAÇAMBA DE 1,56 M³ - CAMINHO DE SERVIÇO EM LEITO NATURAL - DMT 50 A 200 M</v>
      </c>
    </row>
    <row r="2581" spans="2:8" ht="30">
      <c r="B2581" s="1528">
        <v>1917684</v>
      </c>
      <c r="C2581" s="1529" t="s">
        <v>13835</v>
      </c>
      <c r="D2581" s="1528" t="s">
        <v>4013</v>
      </c>
      <c r="E2581" s="1543">
        <v>7.79</v>
      </c>
      <c r="F2581" s="1546"/>
      <c r="G2581" s="1546">
        <v>1917684</v>
      </c>
      <c r="H2581" s="1546" t="str">
        <f t="shared" si="40"/>
        <v>DRAGAGEM DE MATERIAL DE 1ª CATEGORIA COM ESCAVADEIRA HIDRÁULICA - CAPACIDADE DE CAÇAMBA DE 1,56 M³ - CAMINHO DE SERVIÇO EM LEITO NATURAL - DMT 600 A 800 M</v>
      </c>
    </row>
    <row r="2582" spans="2:8" ht="30">
      <c r="B2582" s="1526">
        <v>1917685</v>
      </c>
      <c r="C2582" s="1523" t="s">
        <v>23265</v>
      </c>
      <c r="D2582" s="1526" t="s">
        <v>4013</v>
      </c>
      <c r="E2582" s="1542">
        <v>8.01</v>
      </c>
      <c r="F2582" s="1546"/>
      <c r="G2582" s="1546">
        <v>1917685</v>
      </c>
      <c r="H2582" s="1546" t="str">
        <f t="shared" si="40"/>
        <v>DRAGAGEM DE MATERIAL DE 1ª CATEGORIA COM ESCAVADEIRA HIDRÁULICA - CAPACIDADE DE CAÇAMBA DE 1,56 M³ - CAMINHO DE SERVIÇO EM LEITO NATURAL - DMT 800 A 1.000 M</v>
      </c>
    </row>
    <row r="2583" spans="2:8" ht="30">
      <c r="B2583" s="1528">
        <v>1917699</v>
      </c>
      <c r="C2583" s="1529" t="s">
        <v>13836</v>
      </c>
      <c r="D2583" s="1528" t="s">
        <v>4013</v>
      </c>
      <c r="E2583" s="1543">
        <v>7.57</v>
      </c>
      <c r="F2583" s="1546"/>
      <c r="G2583" s="1546">
        <v>1917699</v>
      </c>
      <c r="H2583" s="1546" t="str">
        <f t="shared" si="40"/>
        <v>DRAGAGEM DE MATERIAL DE 1ª CATEGORIA COM ESCAVADEIRA HIDRÁULICA - CAPACIDADE DE CAÇAMBA DE 1,56 M³ - CAMINHO DE SERVIÇO EM REVESTIMENTO PRIMÁRIO - DMT 1.000 A 1.200 M</v>
      </c>
    </row>
    <row r="2584" spans="2:8" ht="30">
      <c r="B2584" s="1526">
        <v>1917700</v>
      </c>
      <c r="C2584" s="1523" t="s">
        <v>13837</v>
      </c>
      <c r="D2584" s="1526" t="s">
        <v>4013</v>
      </c>
      <c r="E2584" s="1542">
        <v>7.7</v>
      </c>
      <c r="F2584" s="1546"/>
      <c r="G2584" s="1546">
        <v>1917700</v>
      </c>
      <c r="H2584" s="1546" t="str">
        <f t="shared" si="40"/>
        <v>DRAGAGEM DE MATERIAL DE 1ª CATEGORIA COM ESCAVADEIRA HIDRÁULICA - CAPACIDADE DE CAÇAMBA DE 1,56 M³ - CAMINHO DE SERVIÇO EM REVESTIMENTO PRIMÁRIO - DMT 1.200 A 1.400 M</v>
      </c>
    </row>
    <row r="2585" spans="2:8" ht="30">
      <c r="B2585" s="1528">
        <v>1917701</v>
      </c>
      <c r="C2585" s="1529" t="s">
        <v>13838</v>
      </c>
      <c r="D2585" s="1528" t="s">
        <v>4013</v>
      </c>
      <c r="E2585" s="1543">
        <v>7.83</v>
      </c>
      <c r="F2585" s="1546"/>
      <c r="G2585" s="1546">
        <v>1917701</v>
      </c>
      <c r="H2585" s="1546" t="str">
        <f t="shared" si="40"/>
        <v>DRAGAGEM DE MATERIAL DE 1ª CATEGORIA COM ESCAVADEIRA HIDRÁULICA - CAPACIDADE DE CAÇAMBA DE 1,56 M³ - CAMINHO DE SERVIÇO EM REVESTIMENTO PRIMÁRIO - DMT 1.400 A 1.600 M</v>
      </c>
    </row>
    <row r="2586" spans="2:8" ht="30">
      <c r="B2586" s="1526">
        <v>1917702</v>
      </c>
      <c r="C2586" s="1523" t="s">
        <v>13839</v>
      </c>
      <c r="D2586" s="1526" t="s">
        <v>4013</v>
      </c>
      <c r="E2586" s="1542">
        <v>7.96</v>
      </c>
      <c r="F2586" s="1546"/>
      <c r="G2586" s="1546">
        <v>1917702</v>
      </c>
      <c r="H2586" s="1546" t="str">
        <f t="shared" si="40"/>
        <v>DRAGAGEM DE MATERIAL DE 1ª CATEGORIA COM ESCAVADEIRA HIDRÁULICA - CAPACIDADE DE CAÇAMBA DE 1,56 M³ - CAMINHO DE SERVIÇO EM REVESTIMENTO PRIMÁRIO - DMT 1.600 A 1.800 M</v>
      </c>
    </row>
    <row r="2587" spans="2:8" ht="30">
      <c r="B2587" s="1528">
        <v>1917703</v>
      </c>
      <c r="C2587" s="1529" t="s">
        <v>13840</v>
      </c>
      <c r="D2587" s="1528" t="s">
        <v>4013</v>
      </c>
      <c r="E2587" s="1543">
        <v>8.1</v>
      </c>
      <c r="F2587" s="1546"/>
      <c r="G2587" s="1546">
        <v>1917703</v>
      </c>
      <c r="H2587" s="1546" t="str">
        <f t="shared" si="40"/>
        <v>DRAGAGEM DE MATERIAL DE 1ª CATEGORIA COM ESCAVADEIRA HIDRÁULICA - CAPACIDADE DE CAÇAMBA DE 1,56 M³ - CAMINHO DE SERVIÇO EM REVESTIMENTO PRIMÁRIO - DMT 1.800 A 2.000 M</v>
      </c>
    </row>
    <row r="2588" spans="2:8" ht="30">
      <c r="B2588" s="1526">
        <v>1917704</v>
      </c>
      <c r="C2588" s="1523" t="s">
        <v>13841</v>
      </c>
      <c r="D2588" s="1526" t="s">
        <v>4013</v>
      </c>
      <c r="E2588" s="1542">
        <v>8.32</v>
      </c>
      <c r="F2588" s="1546"/>
      <c r="G2588" s="1546">
        <v>1917704</v>
      </c>
      <c r="H2588" s="1546" t="str">
        <f t="shared" si="40"/>
        <v>DRAGAGEM DE MATERIAL DE 1ª CATEGORIA COM ESCAVADEIRA HIDRÁULICA - CAPACIDADE DE CAÇAMBA DE 1,56 M³ - CAMINHO DE SERVIÇO EM REVESTIMENTO PRIMÁRIO - DMT 2.000 A 2.500 M</v>
      </c>
    </row>
    <row r="2589" spans="2:8" ht="30">
      <c r="B2589" s="1528">
        <v>1917705</v>
      </c>
      <c r="C2589" s="1529" t="s">
        <v>13842</v>
      </c>
      <c r="D2589" s="1528" t="s">
        <v>4013</v>
      </c>
      <c r="E2589" s="1543">
        <v>9.31</v>
      </c>
      <c r="F2589" s="1546"/>
      <c r="G2589" s="1546">
        <v>1917705</v>
      </c>
      <c r="H2589" s="1546" t="str">
        <f t="shared" si="40"/>
        <v>DRAGAGEM DE MATERIAL DE 1ª CATEGORIA COM ESCAVADEIRA HIDRÁULICA - CAPACIDADE DE CAÇAMBA DE 1,56 M³ - CAMINHO DE SERVIÇO EM REVESTIMENTO PRIMÁRIO - DMT 2.500 A 3.000 M</v>
      </c>
    </row>
    <row r="2590" spans="2:8" ht="30">
      <c r="B2590" s="1526">
        <v>1917695</v>
      </c>
      <c r="C2590" s="1523" t="s">
        <v>13843</v>
      </c>
      <c r="D2590" s="1526" t="s">
        <v>4013</v>
      </c>
      <c r="E2590" s="1542">
        <v>6.33</v>
      </c>
      <c r="F2590" s="1546"/>
      <c r="G2590" s="1546">
        <v>1917695</v>
      </c>
      <c r="H2590" s="1546" t="str">
        <f t="shared" si="40"/>
        <v>DRAGAGEM DE MATERIAL DE 1ª CATEGORIA COM ESCAVADEIRA HIDRÁULICA - CAPACIDADE DE CAÇAMBA DE 1,56 M³ - CAMINHO DE SERVIÇO EM REVESTIMENTO PRIMÁRIO - DMT 200 A 400 M</v>
      </c>
    </row>
    <row r="2591" spans="2:8" ht="30">
      <c r="B2591" s="1528">
        <v>1917706</v>
      </c>
      <c r="C2591" s="1529" t="s">
        <v>13844</v>
      </c>
      <c r="D2591" s="1528" t="s">
        <v>4013</v>
      </c>
      <c r="E2591" s="1543">
        <v>9.5399999999999991</v>
      </c>
      <c r="F2591" s="1546"/>
      <c r="G2591" s="1546">
        <v>1917706</v>
      </c>
      <c r="H2591" s="1546" t="str">
        <f t="shared" si="40"/>
        <v>DRAGAGEM DE MATERIAL DE 1ª CATEGORIA COM ESCAVADEIRA HIDRÁULICA - CAPACIDADE DE CAÇAMBA DE 1,56 M³ - CAMINHO DE SERVIÇO EM REVESTIMENTO PRIMÁRIO - DMT 3.000 M</v>
      </c>
    </row>
    <row r="2592" spans="2:8" ht="30">
      <c r="B2592" s="1526">
        <v>1917696</v>
      </c>
      <c r="C2592" s="1523" t="s">
        <v>13845</v>
      </c>
      <c r="D2592" s="1526" t="s">
        <v>4013</v>
      </c>
      <c r="E2592" s="1542">
        <v>7.13</v>
      </c>
      <c r="F2592" s="1546"/>
      <c r="G2592" s="1546">
        <v>1917696</v>
      </c>
      <c r="H2592" s="1546" t="str">
        <f t="shared" si="40"/>
        <v>DRAGAGEM DE MATERIAL DE 1ª CATEGORIA COM ESCAVADEIRA HIDRÁULICA - CAPACIDADE DE CAÇAMBA DE 1,56 M³ - CAMINHO DE SERVIÇO EM REVESTIMENTO PRIMÁRIO - DMT 400 A 600 M</v>
      </c>
    </row>
    <row r="2593" spans="2:8" ht="30">
      <c r="B2593" s="1528">
        <v>1917694</v>
      </c>
      <c r="C2593" s="1529" t="s">
        <v>13846</v>
      </c>
      <c r="D2593" s="1528" t="s">
        <v>4013</v>
      </c>
      <c r="E2593" s="1543">
        <v>6.12</v>
      </c>
      <c r="F2593" s="1546"/>
      <c r="G2593" s="1546">
        <v>1917694</v>
      </c>
      <c r="H2593" s="1546" t="str">
        <f t="shared" si="40"/>
        <v>DRAGAGEM DE MATERIAL DE 1ª CATEGORIA COM ESCAVADEIRA HIDRÁULICA - CAPACIDADE DE CAÇAMBA DE 1,56 M³ - CAMINHO DE SERVIÇO EM REVESTIMENTO PRIMÁRIO - DMT 50 A 200 M</v>
      </c>
    </row>
    <row r="2594" spans="2:8" ht="30">
      <c r="B2594" s="1526">
        <v>1917697</v>
      </c>
      <c r="C2594" s="1523" t="s">
        <v>13847</v>
      </c>
      <c r="D2594" s="1526" t="s">
        <v>4013</v>
      </c>
      <c r="E2594" s="1542">
        <v>7.31</v>
      </c>
      <c r="F2594" s="1546"/>
      <c r="G2594" s="1546">
        <v>1917697</v>
      </c>
      <c r="H2594" s="1546" t="str">
        <f t="shared" si="40"/>
        <v>DRAGAGEM DE MATERIAL DE 1ª CATEGORIA COM ESCAVADEIRA HIDRÁULICA - CAPACIDADE DE CAÇAMBA DE 1,56 M³ - CAMINHO DE SERVIÇO EM REVESTIMENTO PRIMÁRIO - DMT 600 A 800 M</v>
      </c>
    </row>
    <row r="2595" spans="2:8" ht="30">
      <c r="B2595" s="1528">
        <v>1917698</v>
      </c>
      <c r="C2595" s="1529" t="s">
        <v>23266</v>
      </c>
      <c r="D2595" s="1528" t="s">
        <v>4013</v>
      </c>
      <c r="E2595" s="1543">
        <v>7.44</v>
      </c>
      <c r="F2595" s="1546"/>
      <c r="G2595" s="1546">
        <v>1917698</v>
      </c>
      <c r="H2595" s="1546" t="str">
        <f t="shared" si="40"/>
        <v>DRAGAGEM DE MATERIAL DE 1ª CATEGORIA COM ESCAVADEIRA HIDRÁULICA - CAPACIDADE DE CAÇAMBA DE 1,56 M³ - CAMINHO DE SERVIÇO EM REVESTIMENTO PRIMÁRIO - DMT 800 A 1.000 M</v>
      </c>
    </row>
    <row r="2596" spans="2:8" ht="30">
      <c r="B2596" s="1526">
        <v>1917712</v>
      </c>
      <c r="C2596" s="1523" t="s">
        <v>13848</v>
      </c>
      <c r="D2596" s="1526" t="s">
        <v>4013</v>
      </c>
      <c r="E2596" s="1542">
        <v>7.35</v>
      </c>
      <c r="F2596" s="1546"/>
      <c r="G2596" s="1546">
        <v>1917712</v>
      </c>
      <c r="H2596" s="1546" t="str">
        <f t="shared" si="40"/>
        <v>DRAGAGEM DE MATERIAL DE 1ª CATEGORIA COM ESCAVADEIRA HIDRÁULICA - CAPACIDADE DE CAÇAMBA DE 1,56 M³ - CAMINHO DE SERVIÇO PAVIMENTADO - DMT 1.000 A 1.200 M</v>
      </c>
    </row>
    <row r="2597" spans="2:8" ht="30">
      <c r="B2597" s="1528">
        <v>1917713</v>
      </c>
      <c r="C2597" s="1529" t="s">
        <v>13849</v>
      </c>
      <c r="D2597" s="1528" t="s">
        <v>4013</v>
      </c>
      <c r="E2597" s="1543">
        <v>7.48</v>
      </c>
      <c r="F2597" s="1546"/>
      <c r="G2597" s="1546">
        <v>1917713</v>
      </c>
      <c r="H2597" s="1546" t="str">
        <f t="shared" si="40"/>
        <v>DRAGAGEM DE MATERIAL DE 1ª CATEGORIA COM ESCAVADEIRA HIDRÁULICA - CAPACIDADE DE CAÇAMBA DE 1,56 M³ - CAMINHO DE SERVIÇO PAVIMENTADO - DMT 1.200 A 1.400 M</v>
      </c>
    </row>
    <row r="2598" spans="2:8" ht="30">
      <c r="B2598" s="1526">
        <v>1917714</v>
      </c>
      <c r="C2598" s="1523" t="s">
        <v>13850</v>
      </c>
      <c r="D2598" s="1526" t="s">
        <v>4013</v>
      </c>
      <c r="E2598" s="1542">
        <v>7.57</v>
      </c>
      <c r="F2598" s="1546"/>
      <c r="G2598" s="1546">
        <v>1917714</v>
      </c>
      <c r="H2598" s="1546" t="str">
        <f t="shared" si="40"/>
        <v>DRAGAGEM DE MATERIAL DE 1ª CATEGORIA COM ESCAVADEIRA HIDRÁULICA - CAPACIDADE DE CAÇAMBA DE 1,56 M³ - CAMINHO DE SERVIÇO PAVIMENTADO - DMT 1.400 A 1.600 M</v>
      </c>
    </row>
    <row r="2599" spans="2:8" ht="30">
      <c r="B2599" s="1528">
        <v>1917715</v>
      </c>
      <c r="C2599" s="1529" t="s">
        <v>13851</v>
      </c>
      <c r="D2599" s="1528" t="s">
        <v>4013</v>
      </c>
      <c r="E2599" s="1543">
        <v>7.7</v>
      </c>
      <c r="F2599" s="1546"/>
      <c r="G2599" s="1546">
        <v>1917715</v>
      </c>
      <c r="H2599" s="1546" t="str">
        <f t="shared" si="40"/>
        <v>DRAGAGEM DE MATERIAL DE 1ª CATEGORIA COM ESCAVADEIRA HIDRÁULICA - CAPACIDADE DE CAÇAMBA DE 1,56 M³ - CAMINHO DE SERVIÇO PAVIMENTADO - DMT 1.600 A 1.800 M</v>
      </c>
    </row>
    <row r="2600" spans="2:8" ht="30">
      <c r="B2600" s="1526">
        <v>1917716</v>
      </c>
      <c r="C2600" s="1523" t="s">
        <v>13852</v>
      </c>
      <c r="D2600" s="1526" t="s">
        <v>4013</v>
      </c>
      <c r="E2600" s="1542">
        <v>7.79</v>
      </c>
      <c r="F2600" s="1546"/>
      <c r="G2600" s="1546">
        <v>1917716</v>
      </c>
      <c r="H2600" s="1546" t="str">
        <f t="shared" si="40"/>
        <v>DRAGAGEM DE MATERIAL DE 1ª CATEGORIA COM ESCAVADEIRA HIDRÁULICA - CAPACIDADE DE CAÇAMBA DE 1,56 M³ - CAMINHO DE SERVIÇO PAVIMENTADO - DMT 1.800 A 2.000 M</v>
      </c>
    </row>
    <row r="2601" spans="2:8" ht="30">
      <c r="B2601" s="1528">
        <v>1917717</v>
      </c>
      <c r="C2601" s="1529" t="s">
        <v>23267</v>
      </c>
      <c r="D2601" s="1528" t="s">
        <v>4013</v>
      </c>
      <c r="E2601" s="1543">
        <v>8.01</v>
      </c>
      <c r="F2601" s="1546"/>
      <c r="G2601" s="1546">
        <v>1917717</v>
      </c>
      <c r="H2601" s="1546" t="str">
        <f t="shared" si="40"/>
        <v>DRAGAGEM DE MATERIAL DE 1ª CATEGORIA COM ESCAVADEIRA HIDRÁULICA - CAPACIDADE DE CAÇAMBA DE 1,56 M³ - CAMINHO DE SERVIÇO PAVIMENTADO - DMT 2.000 A 2.500 M</v>
      </c>
    </row>
    <row r="2602" spans="2:8" ht="30">
      <c r="B2602" s="1526">
        <v>1917718</v>
      </c>
      <c r="C2602" s="1523" t="s">
        <v>23268</v>
      </c>
      <c r="D2602" s="1526" t="s">
        <v>4013</v>
      </c>
      <c r="E2602" s="1542">
        <v>8.27</v>
      </c>
      <c r="F2602" s="1546"/>
      <c r="G2602" s="1546">
        <v>1917718</v>
      </c>
      <c r="H2602" s="1546" t="str">
        <f t="shared" si="40"/>
        <v>DRAGAGEM DE MATERIAL DE 1ª CATEGORIA COM ESCAVADEIRA HIDRÁULICA - CAPACIDADE DE CAÇAMBA DE 1,56 M³ - CAMINHO DE SERVIÇO PAVIMENTADO - DMT 2.500 A 3.000 M</v>
      </c>
    </row>
    <row r="2603" spans="2:8" ht="30">
      <c r="B2603" s="1528">
        <v>1917708</v>
      </c>
      <c r="C2603" s="1529" t="s">
        <v>23269</v>
      </c>
      <c r="D2603" s="1528" t="s">
        <v>4013</v>
      </c>
      <c r="E2603" s="1543">
        <v>6.24</v>
      </c>
      <c r="F2603" s="1546"/>
      <c r="G2603" s="1546">
        <v>1917708</v>
      </c>
      <c r="H2603" s="1546" t="str">
        <f t="shared" si="40"/>
        <v>DRAGAGEM DE MATERIAL DE 1ª CATEGORIA COM ESCAVADEIRA HIDRÁULICA - CAPACIDADE DE CAÇAMBA DE 1,56 M³ - CAMINHO DE SERVIÇO PAVIMENTADO - DMT 200 A 400 M</v>
      </c>
    </row>
    <row r="2604" spans="2:8" ht="30">
      <c r="B2604" s="1526">
        <v>1917719</v>
      </c>
      <c r="C2604" s="1523" t="s">
        <v>23270</v>
      </c>
      <c r="D2604" s="1526" t="s">
        <v>4013</v>
      </c>
      <c r="E2604" s="1542">
        <v>8.4499999999999993</v>
      </c>
      <c r="F2604" s="1546"/>
      <c r="G2604" s="1546">
        <v>1917719</v>
      </c>
      <c r="H2604" s="1546" t="str">
        <f t="shared" si="40"/>
        <v>DRAGAGEM DE MATERIAL DE 1ª CATEGORIA COM ESCAVADEIRA HIDRÁULICA - CAPACIDADE DE CAÇAMBA DE 1,56 M³ - CAMINHO DE SERVIÇO PAVIMENTADO - DMT 3.000 M</v>
      </c>
    </row>
    <row r="2605" spans="2:8" ht="30">
      <c r="B2605" s="1528">
        <v>1917709</v>
      </c>
      <c r="C2605" s="1529" t="s">
        <v>23271</v>
      </c>
      <c r="D2605" s="1528" t="s">
        <v>4013</v>
      </c>
      <c r="E2605" s="1543">
        <v>7</v>
      </c>
      <c r="F2605" s="1546"/>
      <c r="G2605" s="1546">
        <v>1917709</v>
      </c>
      <c r="H2605" s="1546" t="str">
        <f t="shared" si="40"/>
        <v>DRAGAGEM DE MATERIAL DE 1ª CATEGORIA COM ESCAVADEIRA HIDRÁULICA - CAPACIDADE DE CAÇAMBA DE 1,56 M³ - CAMINHO DE SERVIÇO PAVIMENTADO - DMT 400 A 600 M</v>
      </c>
    </row>
    <row r="2606" spans="2:8" ht="30">
      <c r="B2606" s="1526">
        <v>1917707</v>
      </c>
      <c r="C2606" s="1523" t="s">
        <v>23272</v>
      </c>
      <c r="D2606" s="1526" t="s">
        <v>4013</v>
      </c>
      <c r="E2606" s="1542">
        <v>6.06</v>
      </c>
      <c r="F2606" s="1546"/>
      <c r="G2606" s="1546">
        <v>1917707</v>
      </c>
      <c r="H2606" s="1546" t="str">
        <f t="shared" si="40"/>
        <v>DRAGAGEM DE MATERIAL DE 1ª CATEGORIA COM ESCAVADEIRA HIDRÁULICA - CAPACIDADE DE CAÇAMBA DE 1,56 M³ - CAMINHO DE SERVIÇO PAVIMENTADO - DMT 50 A 200 M</v>
      </c>
    </row>
    <row r="2607" spans="2:8" ht="30">
      <c r="B2607" s="1528">
        <v>1917710</v>
      </c>
      <c r="C2607" s="1529" t="s">
        <v>23273</v>
      </c>
      <c r="D2607" s="1528" t="s">
        <v>4013</v>
      </c>
      <c r="E2607" s="1543">
        <v>7.13</v>
      </c>
      <c r="F2607" s="1546"/>
      <c r="G2607" s="1546">
        <v>1917710</v>
      </c>
      <c r="H2607" s="1546" t="str">
        <f t="shared" si="40"/>
        <v>DRAGAGEM DE MATERIAL DE 1ª CATEGORIA COM ESCAVADEIRA HIDRÁULICA - CAPACIDADE DE CAÇAMBA DE 1,56 M³ - CAMINHO DE SERVIÇO PAVIMENTADO - DMT 600 A 800 M</v>
      </c>
    </row>
    <row r="2608" spans="2:8" ht="30">
      <c r="B2608" s="1526">
        <v>1917711</v>
      </c>
      <c r="C2608" s="1523" t="s">
        <v>23274</v>
      </c>
      <c r="D2608" s="1526" t="s">
        <v>4013</v>
      </c>
      <c r="E2608" s="1542">
        <v>7.26</v>
      </c>
      <c r="F2608" s="1546"/>
      <c r="G2608" s="1546">
        <v>1917711</v>
      </c>
      <c r="H2608" s="1546" t="str">
        <f t="shared" si="40"/>
        <v>DRAGAGEM DE MATERIAL DE 1ª CATEGORIA COM ESCAVADEIRA HIDRÁULICA - CAPACIDADE DE CAÇAMBA DE 1,56 M³ - CAMINHO DE SERVIÇO PAVIMENTADO - DMT 800 A 1.000 M</v>
      </c>
    </row>
    <row r="2609" spans="2:8">
      <c r="B2609" s="1528">
        <v>1917680</v>
      </c>
      <c r="C2609" s="1529" t="s">
        <v>13853</v>
      </c>
      <c r="D2609" s="1528" t="s">
        <v>4013</v>
      </c>
      <c r="E2609" s="1543">
        <v>2.17</v>
      </c>
      <c r="F2609" s="1546"/>
      <c r="G2609" s="1546">
        <v>1917680</v>
      </c>
      <c r="H2609" s="1546" t="str">
        <f t="shared" si="40"/>
        <v>DRAGAGEM DE MATERIAL DE 1ª CATEGORIA COM ESCAVADEIRA HIDRÁULICA - CAPACIDADE DE CAÇAMBA DE 1,56 M³ - DMT 0 A 50 M</v>
      </c>
    </row>
    <row r="2610" spans="2:8" ht="30">
      <c r="B2610" s="1526">
        <v>1901607</v>
      </c>
      <c r="C2610" s="1523" t="s">
        <v>23275</v>
      </c>
      <c r="D2610" s="1526" t="s">
        <v>4013</v>
      </c>
      <c r="E2610" s="1542">
        <v>12.35</v>
      </c>
      <c r="F2610" s="1546"/>
      <c r="G2610" s="1546">
        <v>1901607</v>
      </c>
      <c r="H2610" s="1546" t="str">
        <f t="shared" si="40"/>
        <v>DRAGAGEM DE MATERIAL DE 1ª CATEGORIA COM ESCAVADEIRA HIDRÁULICA SOBRE PONTÃO FLUTUANTE - CAPACIDADE DA CAÇAMBA DE 1,56 M³ - TRANSPORTE COM BATELÃO SEM PROPULSÃO COM CAPACIDADE DE 100 T - DMT 0 A 300 M</v>
      </c>
    </row>
    <row r="2611" spans="2:8" ht="30">
      <c r="B2611" s="1528">
        <v>1901611</v>
      </c>
      <c r="C2611" s="1529" t="s">
        <v>23276</v>
      </c>
      <c r="D2611" s="1528" t="s">
        <v>4013</v>
      </c>
      <c r="E2611" s="1543">
        <v>15.58</v>
      </c>
      <c r="F2611" s="1546"/>
      <c r="G2611" s="1546">
        <v>1901611</v>
      </c>
      <c r="H2611" s="1546" t="str">
        <f t="shared" si="40"/>
        <v>DRAGAGEM DE MATERIAL DE 1ª CATEGORIA COM ESCAVADEIRA HIDRÁULICA SOBRE PONTÃO FLUTUANTE - CAPACIDADE DA CAÇAMBA DE 1,56 M³ - TRANSPORTE COM BATELÃO SEM PROPULSÃO COM CAPACIDADE DE 100 T - DMT 1.200 A 1.500 M</v>
      </c>
    </row>
    <row r="2612" spans="2:8" ht="30">
      <c r="B2612" s="1526">
        <v>1901612</v>
      </c>
      <c r="C2612" s="1523" t="s">
        <v>23277</v>
      </c>
      <c r="D2612" s="1526" t="s">
        <v>4013</v>
      </c>
      <c r="E2612" s="1542">
        <v>15.95</v>
      </c>
      <c r="F2612" s="1546"/>
      <c r="G2612" s="1546">
        <v>1901612</v>
      </c>
      <c r="H2612" s="1546" t="str">
        <f t="shared" si="40"/>
        <v>DRAGAGEM DE MATERIAL DE 1ª CATEGORIA COM ESCAVADEIRA HIDRÁULICA SOBRE PONTÃO FLUTUANTE - CAPACIDADE DA CAÇAMBA DE 1,56 M³ - TRANSPORTE COM BATELÃO SEM PROPULSÃO COM CAPACIDADE DE 100 T - DMT 1.500 A 1.800 M</v>
      </c>
    </row>
    <row r="2613" spans="2:8" ht="30">
      <c r="B2613" s="1528">
        <v>1901613</v>
      </c>
      <c r="C2613" s="1529" t="s">
        <v>23278</v>
      </c>
      <c r="D2613" s="1528" t="s">
        <v>4013</v>
      </c>
      <c r="E2613" s="1543">
        <v>16.23</v>
      </c>
      <c r="F2613" s="1546"/>
      <c r="G2613" s="1546">
        <v>1901613</v>
      </c>
      <c r="H2613" s="1546" t="str">
        <f t="shared" si="40"/>
        <v>DRAGAGEM DE MATERIAL DE 1ª CATEGORIA COM ESCAVADEIRA HIDRÁULICA SOBRE PONTÃO FLUTUANTE - CAPACIDADE DA CAÇAMBA DE 1,56 M³ - TRANSPORTE COM BATELÃO SEM PROPULSÃO COM CAPACIDADE DE 100 T - DMT 1.800 A 2.100 M</v>
      </c>
    </row>
    <row r="2614" spans="2:8" ht="30">
      <c r="B2614" s="1526">
        <v>1901614</v>
      </c>
      <c r="C2614" s="1523" t="s">
        <v>23279</v>
      </c>
      <c r="D2614" s="1526" t="s">
        <v>4013</v>
      </c>
      <c r="E2614" s="1542">
        <v>16.5</v>
      </c>
      <c r="F2614" s="1546"/>
      <c r="G2614" s="1546">
        <v>1901614</v>
      </c>
      <c r="H2614" s="1546" t="str">
        <f t="shared" si="40"/>
        <v>DRAGAGEM DE MATERIAL DE 1ª CATEGORIA COM ESCAVADEIRA HIDRÁULICA SOBRE PONTÃO FLUTUANTE - CAPACIDADE DA CAÇAMBA DE 1,56 M³ - TRANSPORTE COM BATELÃO SEM PROPULSÃO COM CAPACIDADE DE 100 T - DMT 2.100 A 2.400 M</v>
      </c>
    </row>
    <row r="2615" spans="2:8" ht="30">
      <c r="B2615" s="1528">
        <v>1901615</v>
      </c>
      <c r="C2615" s="1529" t="s">
        <v>23280</v>
      </c>
      <c r="D2615" s="1528" t="s">
        <v>4013</v>
      </c>
      <c r="E2615" s="1543">
        <v>16.87</v>
      </c>
      <c r="F2615" s="1546"/>
      <c r="G2615" s="1546">
        <v>1901615</v>
      </c>
      <c r="H2615" s="1546" t="str">
        <f t="shared" si="40"/>
        <v>DRAGAGEM DE MATERIAL DE 1ª CATEGORIA COM ESCAVADEIRA HIDRÁULICA SOBRE PONTÃO FLUTUANTE - CAPACIDADE DA CAÇAMBA DE 1,56 M³ - TRANSPORTE COM BATELÃO SEM PROPULSÃO COM CAPACIDADE DE 100 T - DMT 2.400 A 2.700 M</v>
      </c>
    </row>
    <row r="2616" spans="2:8" ht="30">
      <c r="B2616" s="1526">
        <v>1901616</v>
      </c>
      <c r="C2616" s="1523" t="s">
        <v>23281</v>
      </c>
      <c r="D2616" s="1526" t="s">
        <v>4013</v>
      </c>
      <c r="E2616" s="1542">
        <v>17.149999999999999</v>
      </c>
      <c r="F2616" s="1546"/>
      <c r="G2616" s="1546">
        <v>1901616</v>
      </c>
      <c r="H2616" s="1546" t="str">
        <f t="shared" si="40"/>
        <v>DRAGAGEM DE MATERIAL DE 1ª CATEGORIA COM ESCAVADEIRA HIDRÁULICA SOBRE PONTÃO FLUTUANTE - CAPACIDADE DA CAÇAMBA DE 1,56 M³ - TRANSPORTE COM BATELÃO SEM PROPULSÃO COM CAPACIDADE DE 100 T - DMT 2.700 A 3.000 M</v>
      </c>
    </row>
    <row r="2617" spans="2:8" ht="30">
      <c r="B2617" s="1528">
        <v>1901608</v>
      </c>
      <c r="C2617" s="1529" t="s">
        <v>23282</v>
      </c>
      <c r="D2617" s="1528" t="s">
        <v>4013</v>
      </c>
      <c r="E2617" s="1543">
        <v>12.78</v>
      </c>
      <c r="F2617" s="1546"/>
      <c r="G2617" s="1546">
        <v>1901608</v>
      </c>
      <c r="H2617" s="1546" t="str">
        <f t="shared" si="40"/>
        <v>DRAGAGEM DE MATERIAL DE 1ª CATEGORIA COM ESCAVADEIRA HIDRÁULICA SOBRE PONTÃO FLUTUANTE - CAPACIDADE DA CAÇAMBA DE 1,56 M³ - TRANSPORTE COM BATELÃO SEM PROPULSÃO COM CAPACIDADE DE 100 T - DMT 300 A 600 M</v>
      </c>
    </row>
    <row r="2618" spans="2:8" ht="30">
      <c r="B2618" s="1526">
        <v>1901609</v>
      </c>
      <c r="C2618" s="1523" t="s">
        <v>23283</v>
      </c>
      <c r="D2618" s="1526" t="s">
        <v>4013</v>
      </c>
      <c r="E2618" s="1542">
        <v>13.15</v>
      </c>
      <c r="F2618" s="1546"/>
      <c r="G2618" s="1546">
        <v>1901609</v>
      </c>
      <c r="H2618" s="1546" t="str">
        <f t="shared" si="40"/>
        <v>DRAGAGEM DE MATERIAL DE 1ª CATEGORIA COM ESCAVADEIRA HIDRÁULICA SOBRE PONTÃO FLUTUANTE - CAPACIDADE DA CAÇAMBA DE 1,56 M³ - TRANSPORTE COM BATELÃO SEM PROPULSÃO COM CAPACIDADE DE 100 T - DMT 600 A 900 M</v>
      </c>
    </row>
    <row r="2619" spans="2:8" ht="30">
      <c r="B2619" s="1528">
        <v>1901610</v>
      </c>
      <c r="C2619" s="1529" t="s">
        <v>23284</v>
      </c>
      <c r="D2619" s="1528" t="s">
        <v>4013</v>
      </c>
      <c r="E2619" s="1543">
        <v>15.31</v>
      </c>
      <c r="F2619" s="1546"/>
      <c r="G2619" s="1546">
        <v>1901610</v>
      </c>
      <c r="H2619" s="1546" t="str">
        <f t="shared" si="40"/>
        <v>DRAGAGEM DE MATERIAL DE 1ª CATEGORIA COM ESCAVADEIRA HIDRÁULICA SOBRE PONTÃO FLUTUANTE - CAPACIDADE DA CAÇAMBA DE 1,56 M³ - TRANSPORTE COM BATELÃO SEM PROPULSÃO COM CAPACIDADE DE 100 T - DMT 900 A 1.200 M</v>
      </c>
    </row>
    <row r="2620" spans="2:8" ht="30">
      <c r="B2620" s="1526">
        <v>1901617</v>
      </c>
      <c r="C2620" s="1523" t="s">
        <v>23285</v>
      </c>
      <c r="D2620" s="1526" t="s">
        <v>4013</v>
      </c>
      <c r="E2620" s="1542">
        <v>17.329999999999998</v>
      </c>
      <c r="F2620" s="1546"/>
      <c r="G2620" s="1546">
        <v>1901617</v>
      </c>
      <c r="H2620" s="1546" t="str">
        <f t="shared" si="40"/>
        <v>DRAGAGEM DE MATERIAL DE 1ª CATEGORIA COM ESCAVADEIRA HIDRÁULICA SOBRE PONTÃO FLUTUANTE - CAPACIDADE DA CAÇAMBA DE 1,56 M³ - TRANSPORTE COM BATELÃO SEM PROPULSÃO COM CAPACIDADE DE 100 T - DMT DE 3.000 M</v>
      </c>
    </row>
    <row r="2621" spans="2:8">
      <c r="B2621" s="1528">
        <v>1917037</v>
      </c>
      <c r="C2621" s="1529" t="s">
        <v>17832</v>
      </c>
      <c r="D2621" s="1528" t="s">
        <v>4013</v>
      </c>
      <c r="E2621" s="1543">
        <v>17.12</v>
      </c>
      <c r="F2621" s="1546"/>
      <c r="G2621" s="1546">
        <v>1917037</v>
      </c>
      <c r="H2621" s="1546" t="str">
        <f t="shared" si="40"/>
        <v>DRAGAGEM DE SILTE COM DRAGA HOPPER - CAPACIDADE DA CISTERNA DE 1.000 M³ - DMT DE 1.500 A 1.800 M</v>
      </c>
    </row>
    <row r="2622" spans="2:8">
      <c r="B2622" s="1526">
        <v>1917038</v>
      </c>
      <c r="C2622" s="1523" t="s">
        <v>17833</v>
      </c>
      <c r="D2622" s="1526" t="s">
        <v>4013</v>
      </c>
      <c r="E2622" s="1542">
        <v>17.690000000000001</v>
      </c>
      <c r="F2622" s="1546"/>
      <c r="G2622" s="1546">
        <v>1917038</v>
      </c>
      <c r="H2622" s="1546" t="str">
        <f t="shared" si="40"/>
        <v>DRAGAGEM DE SILTE COM DRAGA HOPPER - CAPACIDADE DA CISTERNA DE 1.000 M³ - DMT DE 1.800 A 2.100 M</v>
      </c>
    </row>
    <row r="2623" spans="2:8">
      <c r="B2623" s="1528">
        <v>1917039</v>
      </c>
      <c r="C2623" s="1529" t="s">
        <v>17834</v>
      </c>
      <c r="D2623" s="1528" t="s">
        <v>4013</v>
      </c>
      <c r="E2623" s="1543">
        <v>18.29</v>
      </c>
      <c r="F2623" s="1546"/>
      <c r="G2623" s="1546">
        <v>1917039</v>
      </c>
      <c r="H2623" s="1546" t="str">
        <f t="shared" si="40"/>
        <v>DRAGAGEM DE SILTE COM DRAGA HOPPER - CAPACIDADE DA CISTERNA DE 1.000 M³ - DMT DE 2.100 A 2.400 M</v>
      </c>
    </row>
    <row r="2624" spans="2:8">
      <c r="B2624" s="1526">
        <v>1917040</v>
      </c>
      <c r="C2624" s="1523" t="s">
        <v>17835</v>
      </c>
      <c r="D2624" s="1526" t="s">
        <v>4013</v>
      </c>
      <c r="E2624" s="1542">
        <v>18.899999999999999</v>
      </c>
      <c r="F2624" s="1546"/>
      <c r="G2624" s="1546">
        <v>1917040</v>
      </c>
      <c r="H2624" s="1546" t="str">
        <f t="shared" si="40"/>
        <v>DRAGAGEM DE SILTE COM DRAGA HOPPER - CAPACIDADE DA CISTERNA DE 1.000 M³ - DMT DE 2.400 A 2.700 M</v>
      </c>
    </row>
    <row r="2625" spans="2:8">
      <c r="B2625" s="1528">
        <v>1917041</v>
      </c>
      <c r="C2625" s="1529" t="s">
        <v>17836</v>
      </c>
      <c r="D2625" s="1528" t="s">
        <v>4013</v>
      </c>
      <c r="E2625" s="1543">
        <v>19.559999999999999</v>
      </c>
      <c r="F2625" s="1546"/>
      <c r="G2625" s="1546">
        <v>1917041</v>
      </c>
      <c r="H2625" s="1546" t="str">
        <f t="shared" si="40"/>
        <v>DRAGAGEM DE SILTE COM DRAGA HOPPER - CAPACIDADE DA CISTERNA DE 1.000 M³ - DMT DE 2.700 A 3.000 M</v>
      </c>
    </row>
    <row r="2626" spans="2:8">
      <c r="B2626" s="1526">
        <v>1917042</v>
      </c>
      <c r="C2626" s="1523" t="s">
        <v>17837</v>
      </c>
      <c r="D2626" s="1526" t="s">
        <v>4013</v>
      </c>
      <c r="E2626" s="1542">
        <v>19.91</v>
      </c>
      <c r="F2626" s="1546"/>
      <c r="G2626" s="1546">
        <v>1917042</v>
      </c>
      <c r="H2626" s="1546" t="str">
        <f t="shared" si="40"/>
        <v>DRAGAGEM DE SILTE COM DRAGA HOPPER - CAPACIDADE DA CISTERNA DE 1.000 M³ - DMT DE 3.000 M</v>
      </c>
    </row>
    <row r="2627" spans="2:8">
      <c r="B2627" s="1528">
        <v>1901619</v>
      </c>
      <c r="C2627" s="1529" t="s">
        <v>17838</v>
      </c>
      <c r="D2627" s="1528" t="s">
        <v>4013</v>
      </c>
      <c r="E2627" s="1543">
        <v>11.35</v>
      </c>
      <c r="F2627" s="1546"/>
      <c r="G2627" s="1546">
        <v>1901619</v>
      </c>
      <c r="H2627" s="1546" t="str">
        <f t="shared" ref="H2627:H2690" si="41">UPPER(C2627)</f>
        <v>DRAGAGEM DE SILTE COM DRAGA HOPPER - CAPACIDADE DA CISTERNA DE 10.000 M³ - DMT DE 1.500 A 1.800 M</v>
      </c>
    </row>
    <row r="2628" spans="2:8">
      <c r="B2628" s="1526">
        <v>1901620</v>
      </c>
      <c r="C2628" s="1523" t="s">
        <v>17839</v>
      </c>
      <c r="D2628" s="1526" t="s">
        <v>4013</v>
      </c>
      <c r="E2628" s="1542">
        <v>11.55</v>
      </c>
      <c r="F2628" s="1546"/>
      <c r="G2628" s="1546">
        <v>1901620</v>
      </c>
      <c r="H2628" s="1546" t="str">
        <f t="shared" si="41"/>
        <v>DRAGAGEM DE SILTE COM DRAGA HOPPER - CAPACIDADE DA CISTERNA DE 10.000 M³ - DMT DE 1.800 A 2.100 M</v>
      </c>
    </row>
    <row r="2629" spans="2:8">
      <c r="B2629" s="1528">
        <v>1901621</v>
      </c>
      <c r="C2629" s="1529" t="s">
        <v>17840</v>
      </c>
      <c r="D2629" s="1528" t="s">
        <v>4013</v>
      </c>
      <c r="E2629" s="1543">
        <v>11.77</v>
      </c>
      <c r="F2629" s="1546"/>
      <c r="G2629" s="1546">
        <v>1901621</v>
      </c>
      <c r="H2629" s="1546" t="str">
        <f t="shared" si="41"/>
        <v>DRAGAGEM DE SILTE COM DRAGA HOPPER - CAPACIDADE DA CISTERNA DE 10.000 M³ - DMT DE 2.100 A 2.400 M</v>
      </c>
    </row>
    <row r="2630" spans="2:8">
      <c r="B2630" s="1526">
        <v>1901622</v>
      </c>
      <c r="C2630" s="1523" t="s">
        <v>17841</v>
      </c>
      <c r="D2630" s="1526" t="s">
        <v>4013</v>
      </c>
      <c r="E2630" s="1542">
        <v>11.99</v>
      </c>
      <c r="F2630" s="1546"/>
      <c r="G2630" s="1546">
        <v>1901622</v>
      </c>
      <c r="H2630" s="1546" t="str">
        <f t="shared" si="41"/>
        <v>DRAGAGEM DE SILTE COM DRAGA HOPPER - CAPACIDADE DA CISTERNA DE 10.000 M³ - DMT DE 2.400 A 2.700 M</v>
      </c>
    </row>
    <row r="2631" spans="2:8">
      <c r="B2631" s="1528">
        <v>1901623</v>
      </c>
      <c r="C2631" s="1529" t="s">
        <v>17842</v>
      </c>
      <c r="D2631" s="1528" t="s">
        <v>4013</v>
      </c>
      <c r="E2631" s="1543">
        <v>12.22</v>
      </c>
      <c r="F2631" s="1546"/>
      <c r="G2631" s="1546">
        <v>1901623</v>
      </c>
      <c r="H2631" s="1546" t="str">
        <f t="shared" si="41"/>
        <v>DRAGAGEM DE SILTE COM DRAGA HOPPER - CAPACIDADE DA CISTERNA DE 10.000 M³ - DMT DE 2.700 A 3.000 M</v>
      </c>
    </row>
    <row r="2632" spans="2:8">
      <c r="B2632" s="1526">
        <v>1901618</v>
      </c>
      <c r="C2632" s="1523" t="s">
        <v>17843</v>
      </c>
      <c r="D2632" s="1526" t="s">
        <v>4013</v>
      </c>
      <c r="E2632" s="1542">
        <v>12.35</v>
      </c>
      <c r="F2632" s="1546"/>
      <c r="G2632" s="1546">
        <v>1901618</v>
      </c>
      <c r="H2632" s="1546" t="str">
        <f t="shared" si="41"/>
        <v>DRAGAGEM DE SILTE COM DRAGA HOPPER - CAPACIDADE DA CISTERNA DE 10.000 M³ - DMT DE 3.000 M</v>
      </c>
    </row>
    <row r="2633" spans="2:8">
      <c r="B2633" s="1528">
        <v>1901625</v>
      </c>
      <c r="C2633" s="1529" t="s">
        <v>17844</v>
      </c>
      <c r="D2633" s="1528" t="s">
        <v>4013</v>
      </c>
      <c r="E2633" s="1543">
        <v>13.82</v>
      </c>
      <c r="F2633" s="1546"/>
      <c r="G2633" s="1546">
        <v>1901625</v>
      </c>
      <c r="H2633" s="1546" t="str">
        <f t="shared" si="41"/>
        <v>DRAGAGEM DE SILTE COM DRAGA HOPPER - CAPACIDADE DA CISTERNA DE 15.000 M³ - DMT DE 1.500 A 1.800 M</v>
      </c>
    </row>
    <row r="2634" spans="2:8">
      <c r="B2634" s="1526">
        <v>1901626</v>
      </c>
      <c r="C2634" s="1523" t="s">
        <v>17845</v>
      </c>
      <c r="D2634" s="1526" t="s">
        <v>4013</v>
      </c>
      <c r="E2634" s="1542">
        <v>14.02</v>
      </c>
      <c r="F2634" s="1546"/>
      <c r="G2634" s="1546">
        <v>1901626</v>
      </c>
      <c r="H2634" s="1546" t="str">
        <f t="shared" si="41"/>
        <v>DRAGAGEM DE SILTE COM DRAGA HOPPER - CAPACIDADE DA CISTERNA DE 15.000 M³ - DMT DE 1.800 A 2.100 M</v>
      </c>
    </row>
    <row r="2635" spans="2:8">
      <c r="B2635" s="1528">
        <v>1901627</v>
      </c>
      <c r="C2635" s="1529" t="s">
        <v>17846</v>
      </c>
      <c r="D2635" s="1528" t="s">
        <v>4013</v>
      </c>
      <c r="E2635" s="1543">
        <v>14.22</v>
      </c>
      <c r="F2635" s="1546"/>
      <c r="G2635" s="1546">
        <v>1901627</v>
      </c>
      <c r="H2635" s="1546" t="str">
        <f t="shared" si="41"/>
        <v>DRAGAGEM DE SILTE COM DRAGA HOPPER - CAPACIDADE DA CISTERNA DE 15.000 M³ - DMT DE 2.100 A 2.400 M</v>
      </c>
    </row>
    <row r="2636" spans="2:8">
      <c r="B2636" s="1526">
        <v>1901628</v>
      </c>
      <c r="C2636" s="1523" t="s">
        <v>17847</v>
      </c>
      <c r="D2636" s="1526" t="s">
        <v>4013</v>
      </c>
      <c r="E2636" s="1542">
        <v>14.43</v>
      </c>
      <c r="F2636" s="1546"/>
      <c r="G2636" s="1546">
        <v>1901628</v>
      </c>
      <c r="H2636" s="1546" t="str">
        <f t="shared" si="41"/>
        <v>DRAGAGEM DE SILTE COM DRAGA HOPPER - CAPACIDADE DA CISTERNA DE 15.000 M³ - DMT DE 2.400 A 2.700 M</v>
      </c>
    </row>
    <row r="2637" spans="2:8">
      <c r="B2637" s="1528">
        <v>1901629</v>
      </c>
      <c r="C2637" s="1529" t="s">
        <v>17848</v>
      </c>
      <c r="D2637" s="1528" t="s">
        <v>4013</v>
      </c>
      <c r="E2637" s="1543">
        <v>14.66</v>
      </c>
      <c r="F2637" s="1546"/>
      <c r="G2637" s="1546">
        <v>1901629</v>
      </c>
      <c r="H2637" s="1546" t="str">
        <f t="shared" si="41"/>
        <v>DRAGAGEM DE SILTE COM DRAGA HOPPER - CAPACIDADE DA CISTERNA DE 15.000 M³ - DMT DE 2.700 A 3.000 M</v>
      </c>
    </row>
    <row r="2638" spans="2:8">
      <c r="B2638" s="1526">
        <v>1901624</v>
      </c>
      <c r="C2638" s="1523" t="s">
        <v>17849</v>
      </c>
      <c r="D2638" s="1526" t="s">
        <v>4013</v>
      </c>
      <c r="E2638" s="1542">
        <v>14.78</v>
      </c>
      <c r="F2638" s="1546"/>
      <c r="G2638" s="1546">
        <v>1901624</v>
      </c>
      <c r="H2638" s="1546" t="str">
        <f t="shared" si="41"/>
        <v>DRAGAGEM DE SILTE COM DRAGA HOPPER - CAPACIDADE DA CISTERNA DE 15.000 M³ - DMT DE 3.000 M</v>
      </c>
    </row>
    <row r="2639" spans="2:8">
      <c r="B2639" s="1528">
        <v>1917073</v>
      </c>
      <c r="C2639" s="1529" t="s">
        <v>17850</v>
      </c>
      <c r="D2639" s="1528" t="s">
        <v>4013</v>
      </c>
      <c r="E2639" s="1543">
        <v>18.670000000000002</v>
      </c>
      <c r="F2639" s="1546"/>
      <c r="G2639" s="1546">
        <v>1917073</v>
      </c>
      <c r="H2639" s="1546" t="str">
        <f t="shared" si="41"/>
        <v>DRAGAGEM DE SILTE COM DRAGA HOPPER - CAPACIDADE DA CISTERNA DE 2.000 M³ - DMT DE 1.500 A 1.800 M</v>
      </c>
    </row>
    <row r="2640" spans="2:8">
      <c r="B2640" s="1526">
        <v>1917074</v>
      </c>
      <c r="C2640" s="1523" t="s">
        <v>17851</v>
      </c>
      <c r="D2640" s="1526" t="s">
        <v>4013</v>
      </c>
      <c r="E2640" s="1542">
        <v>19.170000000000002</v>
      </c>
      <c r="F2640" s="1546"/>
      <c r="G2640" s="1546">
        <v>1917074</v>
      </c>
      <c r="H2640" s="1546" t="str">
        <f t="shared" si="41"/>
        <v>DRAGAGEM DE SILTE COM DRAGA HOPPER - CAPACIDADE DA CISTERNA DE 2.000 M³ - DMT DE 1.800 A 2.100 M</v>
      </c>
    </row>
    <row r="2641" spans="2:8">
      <c r="B2641" s="1528">
        <v>1917075</v>
      </c>
      <c r="C2641" s="1529" t="s">
        <v>17852</v>
      </c>
      <c r="D2641" s="1528" t="s">
        <v>4013</v>
      </c>
      <c r="E2641" s="1543">
        <v>19.68</v>
      </c>
      <c r="F2641" s="1546"/>
      <c r="G2641" s="1546">
        <v>1917075</v>
      </c>
      <c r="H2641" s="1546" t="str">
        <f t="shared" si="41"/>
        <v>DRAGAGEM DE SILTE COM DRAGA HOPPER - CAPACIDADE DA CISTERNA DE 2.000 M³ - DMT DE 2.100 A 2.400 M</v>
      </c>
    </row>
    <row r="2642" spans="2:8">
      <c r="B2642" s="1526">
        <v>1917076</v>
      </c>
      <c r="C2642" s="1523" t="s">
        <v>17853</v>
      </c>
      <c r="D2642" s="1526" t="s">
        <v>4013</v>
      </c>
      <c r="E2642" s="1542">
        <v>20.21</v>
      </c>
      <c r="F2642" s="1546"/>
      <c r="G2642" s="1546">
        <v>1917076</v>
      </c>
      <c r="H2642" s="1546" t="str">
        <f t="shared" si="41"/>
        <v>DRAGAGEM DE SILTE COM DRAGA HOPPER - CAPACIDADE DA CISTERNA DE 2.000 M³ - DMT DE 2.400 A 2.700 M</v>
      </c>
    </row>
    <row r="2643" spans="2:8">
      <c r="B2643" s="1528">
        <v>1917077</v>
      </c>
      <c r="C2643" s="1529" t="s">
        <v>17854</v>
      </c>
      <c r="D2643" s="1528" t="s">
        <v>4013</v>
      </c>
      <c r="E2643" s="1543">
        <v>20.78</v>
      </c>
      <c r="F2643" s="1546"/>
      <c r="G2643" s="1546">
        <v>1917077</v>
      </c>
      <c r="H2643" s="1546" t="str">
        <f t="shared" si="41"/>
        <v>DRAGAGEM DE SILTE COM DRAGA HOPPER - CAPACIDADE DA CISTERNA DE 2.000 M³ - DMT DE 2.700 A 3.000 M</v>
      </c>
    </row>
    <row r="2644" spans="2:8">
      <c r="B2644" s="1526">
        <v>1917078</v>
      </c>
      <c r="C2644" s="1523" t="s">
        <v>17855</v>
      </c>
      <c r="D2644" s="1526" t="s">
        <v>4013</v>
      </c>
      <c r="E2644" s="1542">
        <v>21.08</v>
      </c>
      <c r="F2644" s="1546"/>
      <c r="G2644" s="1546">
        <v>1917078</v>
      </c>
      <c r="H2644" s="1546" t="str">
        <f t="shared" si="41"/>
        <v>DRAGAGEM DE SILTE COM DRAGA HOPPER - CAPACIDADE DA CISTERNA DE 2.000 M³ - DMT DE 3.000 M</v>
      </c>
    </row>
    <row r="2645" spans="2:8">
      <c r="B2645" s="1528">
        <v>1901631</v>
      </c>
      <c r="C2645" s="1529" t="s">
        <v>17856</v>
      </c>
      <c r="D2645" s="1528" t="s">
        <v>4013</v>
      </c>
      <c r="E2645" s="1543">
        <v>16.420000000000002</v>
      </c>
      <c r="F2645" s="1546"/>
      <c r="G2645" s="1546">
        <v>1901631</v>
      </c>
      <c r="H2645" s="1546" t="str">
        <f t="shared" si="41"/>
        <v>DRAGAGEM DE SILTE COM DRAGA HOPPER - CAPACIDADE DA CISTERNA DE 20.000 M³ - DMT DE 1.500 A 1.800 M</v>
      </c>
    </row>
    <row r="2646" spans="2:8">
      <c r="B2646" s="1526">
        <v>1901632</v>
      </c>
      <c r="C2646" s="1523" t="s">
        <v>17857</v>
      </c>
      <c r="D2646" s="1526" t="s">
        <v>4013</v>
      </c>
      <c r="E2646" s="1542">
        <v>16.61</v>
      </c>
      <c r="F2646" s="1546"/>
      <c r="G2646" s="1546">
        <v>1901632</v>
      </c>
      <c r="H2646" s="1546" t="str">
        <f t="shared" si="41"/>
        <v>DRAGAGEM DE SILTE COM DRAGA HOPPER - CAPACIDADE DA CISTERNA DE 20.000 M³ - DMT DE 1.800 A 2.100 M</v>
      </c>
    </row>
    <row r="2647" spans="2:8">
      <c r="B2647" s="1528">
        <v>1901633</v>
      </c>
      <c r="C2647" s="1529" t="s">
        <v>17858</v>
      </c>
      <c r="D2647" s="1528" t="s">
        <v>4013</v>
      </c>
      <c r="E2647" s="1543">
        <v>16.809999999999999</v>
      </c>
      <c r="F2647" s="1546"/>
      <c r="G2647" s="1546">
        <v>1901633</v>
      </c>
      <c r="H2647" s="1546" t="str">
        <f t="shared" si="41"/>
        <v>DRAGAGEM DE SILTE COM DRAGA HOPPER - CAPACIDADE DA CISTERNA DE 20.000 M³ - DMT DE 2.100 A 2.400 M</v>
      </c>
    </row>
    <row r="2648" spans="2:8">
      <c r="B2648" s="1526">
        <v>1901634</v>
      </c>
      <c r="C2648" s="1523" t="s">
        <v>17859</v>
      </c>
      <c r="D2648" s="1526" t="s">
        <v>4013</v>
      </c>
      <c r="E2648" s="1542">
        <v>17.02</v>
      </c>
      <c r="F2648" s="1546"/>
      <c r="G2648" s="1546">
        <v>1901634</v>
      </c>
      <c r="H2648" s="1546" t="str">
        <f t="shared" si="41"/>
        <v>DRAGAGEM DE SILTE COM DRAGA HOPPER - CAPACIDADE DA CISTERNA DE 20.000 M³ - DMT DE 2.400 A 2.700 M</v>
      </c>
    </row>
    <row r="2649" spans="2:8">
      <c r="B2649" s="1528">
        <v>1901635</v>
      </c>
      <c r="C2649" s="1529" t="s">
        <v>17860</v>
      </c>
      <c r="D2649" s="1528" t="s">
        <v>4013</v>
      </c>
      <c r="E2649" s="1543">
        <v>17.239999999999998</v>
      </c>
      <c r="F2649" s="1546"/>
      <c r="G2649" s="1546">
        <v>1901635</v>
      </c>
      <c r="H2649" s="1546" t="str">
        <f t="shared" si="41"/>
        <v>DRAGAGEM DE SILTE COM DRAGA HOPPER - CAPACIDADE DA CISTERNA DE 20.000 M³ - DMT DE 2.700 A 3.000 M</v>
      </c>
    </row>
    <row r="2650" spans="2:8">
      <c r="B2650" s="1526">
        <v>1901630</v>
      </c>
      <c r="C2650" s="1523" t="s">
        <v>17861</v>
      </c>
      <c r="D2650" s="1526" t="s">
        <v>4013</v>
      </c>
      <c r="E2650" s="1542">
        <v>17.36</v>
      </c>
      <c r="F2650" s="1546"/>
      <c r="G2650" s="1546">
        <v>1901630</v>
      </c>
      <c r="H2650" s="1546" t="str">
        <f t="shared" si="41"/>
        <v>DRAGAGEM DE SILTE COM DRAGA HOPPER - CAPACIDADE DA CISTERNA DE 20.000 M³ - DMT DE 3.000 M</v>
      </c>
    </row>
    <row r="2651" spans="2:8">
      <c r="B2651" s="1528">
        <v>1917109</v>
      </c>
      <c r="C2651" s="1529" t="s">
        <v>17862</v>
      </c>
      <c r="D2651" s="1528" t="s">
        <v>4013</v>
      </c>
      <c r="E2651" s="1543">
        <v>16.920000000000002</v>
      </c>
      <c r="F2651" s="1546"/>
      <c r="G2651" s="1546">
        <v>1917109</v>
      </c>
      <c r="H2651" s="1546" t="str">
        <f t="shared" si="41"/>
        <v>DRAGAGEM DE SILTE COM DRAGA HOPPER - CAPACIDADE DA CISTERNA DE 3.000 M³ - DMT DE 1.500 A 1.800 M</v>
      </c>
    </row>
    <row r="2652" spans="2:8">
      <c r="B2652" s="1526">
        <v>1917110</v>
      </c>
      <c r="C2652" s="1523" t="s">
        <v>17863</v>
      </c>
      <c r="D2652" s="1526" t="s">
        <v>4013</v>
      </c>
      <c r="E2652" s="1542">
        <v>17.32</v>
      </c>
      <c r="F2652" s="1546"/>
      <c r="G2652" s="1546">
        <v>1917110</v>
      </c>
      <c r="H2652" s="1546" t="str">
        <f t="shared" si="41"/>
        <v>DRAGAGEM DE SILTE COM DRAGA HOPPER - CAPACIDADE DA CISTERNA DE 3.000 M³ - DMT DE 1.800 A 2.100 M</v>
      </c>
    </row>
    <row r="2653" spans="2:8">
      <c r="B2653" s="1528">
        <v>1917111</v>
      </c>
      <c r="C2653" s="1529" t="s">
        <v>17864</v>
      </c>
      <c r="D2653" s="1528" t="s">
        <v>4013</v>
      </c>
      <c r="E2653" s="1543">
        <v>17.739999999999998</v>
      </c>
      <c r="F2653" s="1546"/>
      <c r="G2653" s="1546">
        <v>1917111</v>
      </c>
      <c r="H2653" s="1546" t="str">
        <f t="shared" si="41"/>
        <v>DRAGAGEM DE SILTE COM DRAGA HOPPER - CAPACIDADE DA CISTERNA DE 3.000 M³ - DMT DE 2.100 A 2.400 M</v>
      </c>
    </row>
    <row r="2654" spans="2:8">
      <c r="B2654" s="1526">
        <v>1917112</v>
      </c>
      <c r="C2654" s="1523" t="s">
        <v>17865</v>
      </c>
      <c r="D2654" s="1526" t="s">
        <v>4013</v>
      </c>
      <c r="E2654" s="1542">
        <v>18.18</v>
      </c>
      <c r="F2654" s="1546"/>
      <c r="G2654" s="1546">
        <v>1917112</v>
      </c>
      <c r="H2654" s="1546" t="str">
        <f t="shared" si="41"/>
        <v>DRAGAGEM DE SILTE COM DRAGA HOPPER - CAPACIDADE DA CISTERNA DE 3.000 M³ - DMT DE 2.400 A 2.700 M</v>
      </c>
    </row>
    <row r="2655" spans="2:8">
      <c r="B2655" s="1528">
        <v>1917113</v>
      </c>
      <c r="C2655" s="1529" t="s">
        <v>17866</v>
      </c>
      <c r="D2655" s="1528" t="s">
        <v>4013</v>
      </c>
      <c r="E2655" s="1543">
        <v>18.64</v>
      </c>
      <c r="F2655" s="1546"/>
      <c r="G2655" s="1546">
        <v>1917113</v>
      </c>
      <c r="H2655" s="1546" t="str">
        <f t="shared" si="41"/>
        <v>DRAGAGEM DE SILTE COM DRAGA HOPPER - CAPACIDADE DA CISTERNA DE 3.000 M³ - DMT DE 2.700 A 3.000 M</v>
      </c>
    </row>
    <row r="2656" spans="2:8">
      <c r="B2656" s="1526">
        <v>1917114</v>
      </c>
      <c r="C2656" s="1523" t="s">
        <v>17867</v>
      </c>
      <c r="D2656" s="1526" t="s">
        <v>4013</v>
      </c>
      <c r="E2656" s="1542">
        <v>18.89</v>
      </c>
      <c r="F2656" s="1546"/>
      <c r="G2656" s="1546">
        <v>1917114</v>
      </c>
      <c r="H2656" s="1546" t="str">
        <f t="shared" si="41"/>
        <v>DRAGAGEM DE SILTE COM DRAGA HOPPER - CAPACIDADE DA CISTERNA DE 3.000 M³ - DMT DE 3.000 M</v>
      </c>
    </row>
    <row r="2657" spans="2:8">
      <c r="B2657" s="1528">
        <v>1917145</v>
      </c>
      <c r="C2657" s="1529" t="s">
        <v>17868</v>
      </c>
      <c r="D2657" s="1528" t="s">
        <v>4013</v>
      </c>
      <c r="E2657" s="1543">
        <v>14.64</v>
      </c>
      <c r="F2657" s="1546"/>
      <c r="G2657" s="1546">
        <v>1917145</v>
      </c>
      <c r="H2657" s="1546" t="str">
        <f t="shared" si="41"/>
        <v>DRAGAGEM DE SILTE COM DRAGA HOPPER - CAPACIDADE DA CISTERNA DE 4.000 M³ - DMT DE 1.500 A 1.800 M</v>
      </c>
    </row>
    <row r="2658" spans="2:8">
      <c r="B2658" s="1526">
        <v>1917146</v>
      </c>
      <c r="C2658" s="1523" t="s">
        <v>17869</v>
      </c>
      <c r="D2658" s="1526" t="s">
        <v>4013</v>
      </c>
      <c r="E2658" s="1542">
        <v>14.97</v>
      </c>
      <c r="F2658" s="1546"/>
      <c r="G2658" s="1546">
        <v>1917146</v>
      </c>
      <c r="H2658" s="1546" t="str">
        <f t="shared" si="41"/>
        <v>DRAGAGEM DE SILTE COM DRAGA HOPPER - CAPACIDADE DA CISTERNA DE 4.000 M³ - DMT DE 1.800 A 2.100 M</v>
      </c>
    </row>
    <row r="2659" spans="2:8">
      <c r="B2659" s="1528">
        <v>1917147</v>
      </c>
      <c r="C2659" s="1529" t="s">
        <v>17870</v>
      </c>
      <c r="D2659" s="1528" t="s">
        <v>4013</v>
      </c>
      <c r="E2659" s="1543">
        <v>15.32</v>
      </c>
      <c r="F2659" s="1546"/>
      <c r="G2659" s="1546">
        <v>1917147</v>
      </c>
      <c r="H2659" s="1546" t="str">
        <f t="shared" si="41"/>
        <v>DRAGAGEM DE SILTE COM DRAGA HOPPER - CAPACIDADE DA CISTERNA DE 4.000 M³ - DMT DE 2.100 A 2.400 M</v>
      </c>
    </row>
    <row r="2660" spans="2:8">
      <c r="B2660" s="1526">
        <v>1917148</v>
      </c>
      <c r="C2660" s="1523" t="s">
        <v>17871</v>
      </c>
      <c r="D2660" s="1526" t="s">
        <v>4013</v>
      </c>
      <c r="E2660" s="1542">
        <v>15.67</v>
      </c>
      <c r="F2660" s="1546"/>
      <c r="G2660" s="1546">
        <v>1917148</v>
      </c>
      <c r="H2660" s="1546" t="str">
        <f t="shared" si="41"/>
        <v>DRAGAGEM DE SILTE COM DRAGA HOPPER - CAPACIDADE DA CISTERNA DE 4.000 M³ - DMT DE 2.400 A 2.700 M</v>
      </c>
    </row>
    <row r="2661" spans="2:8">
      <c r="B2661" s="1528">
        <v>1917149</v>
      </c>
      <c r="C2661" s="1529" t="s">
        <v>17872</v>
      </c>
      <c r="D2661" s="1528" t="s">
        <v>4013</v>
      </c>
      <c r="E2661" s="1543">
        <v>16.059999999999999</v>
      </c>
      <c r="F2661" s="1546"/>
      <c r="G2661" s="1546">
        <v>1917149</v>
      </c>
      <c r="H2661" s="1546" t="str">
        <f t="shared" si="41"/>
        <v>DRAGAGEM DE SILTE COM DRAGA HOPPER - CAPACIDADE DA CISTERNA DE 4.000 M³ - DMT DE 2.700 A 3.000 M</v>
      </c>
    </row>
    <row r="2662" spans="2:8">
      <c r="B2662" s="1526">
        <v>1917150</v>
      </c>
      <c r="C2662" s="1523" t="s">
        <v>17873</v>
      </c>
      <c r="D2662" s="1526" t="s">
        <v>4013</v>
      </c>
      <c r="E2662" s="1542">
        <v>16.260000000000002</v>
      </c>
      <c r="F2662" s="1546"/>
      <c r="G2662" s="1546">
        <v>1917150</v>
      </c>
      <c r="H2662" s="1546" t="str">
        <f t="shared" si="41"/>
        <v>DRAGAGEM DE SILTE COM DRAGA HOPPER - CAPACIDADE DA CISTERNA DE 4.000 M³ - DMT DE 3.000 M</v>
      </c>
    </row>
    <row r="2663" spans="2:8">
      <c r="B2663" s="1528">
        <v>1917181</v>
      </c>
      <c r="C2663" s="1529" t="s">
        <v>17874</v>
      </c>
      <c r="D2663" s="1528" t="s">
        <v>4013</v>
      </c>
      <c r="E2663" s="1543">
        <v>13.75</v>
      </c>
      <c r="F2663" s="1546"/>
      <c r="G2663" s="1546">
        <v>1917181</v>
      </c>
      <c r="H2663" s="1546" t="str">
        <f t="shared" si="41"/>
        <v>DRAGAGEM DE SILTE COM DRAGA HOPPER - CAPACIDADE DA CISTERNA DE 5.000 M³ - DMT DE 1.500 A 1.800 M</v>
      </c>
    </row>
    <row r="2664" spans="2:8">
      <c r="B2664" s="1526">
        <v>1917182</v>
      </c>
      <c r="C2664" s="1523" t="s">
        <v>17875</v>
      </c>
      <c r="D2664" s="1526" t="s">
        <v>4013</v>
      </c>
      <c r="E2664" s="1542">
        <v>14.05</v>
      </c>
      <c r="F2664" s="1546"/>
      <c r="G2664" s="1546">
        <v>1917182</v>
      </c>
      <c r="H2664" s="1546" t="str">
        <f t="shared" si="41"/>
        <v>DRAGAGEM DE SILTE COM DRAGA HOPPER - CAPACIDADE DA CISTERNA DE 5.000 M³ - DMT DE 1.800 A 2.100 M</v>
      </c>
    </row>
    <row r="2665" spans="2:8">
      <c r="B2665" s="1528">
        <v>1917183</v>
      </c>
      <c r="C2665" s="1529" t="s">
        <v>17876</v>
      </c>
      <c r="D2665" s="1528" t="s">
        <v>4013</v>
      </c>
      <c r="E2665" s="1543">
        <v>14.36</v>
      </c>
      <c r="F2665" s="1546"/>
      <c r="G2665" s="1546">
        <v>1917183</v>
      </c>
      <c r="H2665" s="1546" t="str">
        <f t="shared" si="41"/>
        <v>DRAGAGEM DE SILTE COM DRAGA HOPPER - CAPACIDADE DA CISTERNA DE 5.000 M³ - DMT DE 2.100 A 2.400 M</v>
      </c>
    </row>
    <row r="2666" spans="2:8">
      <c r="B2666" s="1526">
        <v>1917184</v>
      </c>
      <c r="C2666" s="1523" t="s">
        <v>17877</v>
      </c>
      <c r="D2666" s="1526" t="s">
        <v>4013</v>
      </c>
      <c r="E2666" s="1542">
        <v>14.68</v>
      </c>
      <c r="F2666" s="1546"/>
      <c r="G2666" s="1546">
        <v>1917184</v>
      </c>
      <c r="H2666" s="1546" t="str">
        <f t="shared" si="41"/>
        <v>DRAGAGEM DE SILTE COM DRAGA HOPPER - CAPACIDADE DA CISTERNA DE 5.000 M³ - DMT DE 2.400 A 2.700 M</v>
      </c>
    </row>
    <row r="2667" spans="2:8">
      <c r="B2667" s="1528">
        <v>1917185</v>
      </c>
      <c r="C2667" s="1529" t="s">
        <v>17878</v>
      </c>
      <c r="D2667" s="1528" t="s">
        <v>4013</v>
      </c>
      <c r="E2667" s="1543">
        <v>15.03</v>
      </c>
      <c r="F2667" s="1546"/>
      <c r="G2667" s="1546">
        <v>1917185</v>
      </c>
      <c r="H2667" s="1546" t="str">
        <f t="shared" si="41"/>
        <v>DRAGAGEM DE SILTE COM DRAGA HOPPER - CAPACIDADE DA CISTERNA DE 5.000 M³ - DMT DE 2.700 A 3.000 M</v>
      </c>
    </row>
    <row r="2668" spans="2:8">
      <c r="B2668" s="1526">
        <v>1917186</v>
      </c>
      <c r="C2668" s="1523" t="s">
        <v>17879</v>
      </c>
      <c r="D2668" s="1526" t="s">
        <v>4013</v>
      </c>
      <c r="E2668" s="1542">
        <v>15.21</v>
      </c>
      <c r="F2668" s="1546"/>
      <c r="G2668" s="1546">
        <v>1917186</v>
      </c>
      <c r="H2668" s="1546" t="str">
        <f t="shared" si="41"/>
        <v>DRAGAGEM DE SILTE COM DRAGA HOPPER - CAPACIDADE DA CISTERNA DE 5.000 M³ - DMT DE 3.000 M</v>
      </c>
    </row>
    <row r="2669" spans="2:8">
      <c r="B2669" s="1528">
        <v>1917001</v>
      </c>
      <c r="C2669" s="1529" t="s">
        <v>17880</v>
      </c>
      <c r="D2669" s="1528" t="s">
        <v>4013</v>
      </c>
      <c r="E2669" s="1543">
        <v>21.32</v>
      </c>
      <c r="F2669" s="1546"/>
      <c r="G2669" s="1546">
        <v>1917001</v>
      </c>
      <c r="H2669" s="1546" t="str">
        <f t="shared" si="41"/>
        <v>DRAGAGEM DE SILTE COM DRAGA HOPPER - CAPACIDADE DA CISTERNA DE 750 M³ - DMT DE 1.500 A 1.800 M</v>
      </c>
    </row>
    <row r="2670" spans="2:8">
      <c r="B2670" s="1526">
        <v>1917002</v>
      </c>
      <c r="C2670" s="1523" t="s">
        <v>17881</v>
      </c>
      <c r="D2670" s="1526" t="s">
        <v>4013</v>
      </c>
      <c r="E2670" s="1542">
        <v>22.1</v>
      </c>
      <c r="F2670" s="1546"/>
      <c r="G2670" s="1546">
        <v>1917002</v>
      </c>
      <c r="H2670" s="1546" t="str">
        <f t="shared" si="41"/>
        <v>DRAGAGEM DE SILTE COM DRAGA HOPPER - CAPACIDADE DA CISTERNA DE 750 M³ - DMT DE 1.800 A 2.100 M</v>
      </c>
    </row>
    <row r="2671" spans="2:8">
      <c r="B2671" s="1528">
        <v>1917003</v>
      </c>
      <c r="C2671" s="1529" t="s">
        <v>17882</v>
      </c>
      <c r="D2671" s="1528" t="s">
        <v>4013</v>
      </c>
      <c r="E2671" s="1543">
        <v>22.9</v>
      </c>
      <c r="F2671" s="1546"/>
      <c r="G2671" s="1546">
        <v>1917003</v>
      </c>
      <c r="H2671" s="1546" t="str">
        <f t="shared" si="41"/>
        <v>DRAGAGEM DE SILTE COM DRAGA HOPPER - CAPACIDADE DA CISTERNA DE 750 M³ - DMT DE 2.100 A 2.400 M</v>
      </c>
    </row>
    <row r="2672" spans="2:8">
      <c r="B2672" s="1526">
        <v>1917004</v>
      </c>
      <c r="C2672" s="1523" t="s">
        <v>17883</v>
      </c>
      <c r="D2672" s="1526" t="s">
        <v>4013</v>
      </c>
      <c r="E2672" s="1542">
        <v>23.73</v>
      </c>
      <c r="F2672" s="1546"/>
      <c r="G2672" s="1546">
        <v>1917004</v>
      </c>
      <c r="H2672" s="1546" t="str">
        <f t="shared" si="41"/>
        <v>DRAGAGEM DE SILTE COM DRAGA HOPPER - CAPACIDADE DA CISTERNA DE 750 M³ - DMT DE 2.400 A 2.700 M</v>
      </c>
    </row>
    <row r="2673" spans="2:8">
      <c r="B2673" s="1528">
        <v>1917005</v>
      </c>
      <c r="C2673" s="1529" t="s">
        <v>17884</v>
      </c>
      <c r="D2673" s="1528" t="s">
        <v>4013</v>
      </c>
      <c r="E2673" s="1543">
        <v>24.61</v>
      </c>
      <c r="F2673" s="1546"/>
      <c r="G2673" s="1546">
        <v>1917005</v>
      </c>
      <c r="H2673" s="1546" t="str">
        <f t="shared" si="41"/>
        <v>DRAGAGEM DE SILTE COM DRAGA HOPPER - CAPACIDADE DA CISTERNA DE 750 M³ - DMT DE 2.700 A 3.000 M</v>
      </c>
    </row>
    <row r="2674" spans="2:8">
      <c r="B2674" s="1526">
        <v>1917006</v>
      </c>
      <c r="C2674" s="1523" t="s">
        <v>17885</v>
      </c>
      <c r="D2674" s="1526" t="s">
        <v>4013</v>
      </c>
      <c r="E2674" s="1542">
        <v>25.08</v>
      </c>
      <c r="F2674" s="1546"/>
      <c r="G2674" s="1546">
        <v>1917006</v>
      </c>
      <c r="H2674" s="1546" t="str">
        <f t="shared" si="41"/>
        <v>DRAGAGEM DE SILTE COM DRAGA HOPPER - CAPACIDADE DA CISTERNA DE 750 M³ - DMT DE 3.000 M</v>
      </c>
    </row>
    <row r="2675" spans="2:8">
      <c r="B2675" s="1528">
        <v>2009619</v>
      </c>
      <c r="C2675" s="1529" t="s">
        <v>13854</v>
      </c>
      <c r="D2675" s="1528" t="s">
        <v>22</v>
      </c>
      <c r="E2675" s="1543">
        <v>96.42</v>
      </c>
      <c r="F2675" s="1546"/>
      <c r="G2675" s="1546">
        <v>2009619</v>
      </c>
      <c r="H2675" s="1546" t="str">
        <f t="shared" si="41"/>
        <v>ALVENARIA DE BLOCOS DE CONCRETO 19 X 19 X 39 CM COM ESPESSURA DE 20 CM - AREIA COMERCIAL</v>
      </c>
    </row>
    <row r="2676" spans="2:8">
      <c r="B2676" s="1526">
        <v>2009618</v>
      </c>
      <c r="C2676" s="1523" t="s">
        <v>13855</v>
      </c>
      <c r="D2676" s="1526" t="s">
        <v>22</v>
      </c>
      <c r="E2676" s="1542">
        <v>95.13</v>
      </c>
      <c r="F2676" s="1546"/>
      <c r="G2676" s="1546">
        <v>2009618</v>
      </c>
      <c r="H2676" s="1546" t="str">
        <f t="shared" si="41"/>
        <v>ALVENARIA DE BLOCOS DE CONCRETO 19 X 19 X 39 CM COM ESPESSURA DE 20 CM - AREIA EXTRAÍDA</v>
      </c>
    </row>
    <row r="2677" spans="2:8">
      <c r="B2677" s="1528">
        <v>2003866</v>
      </c>
      <c r="C2677" s="1529" t="s">
        <v>23286</v>
      </c>
      <c r="D2677" s="1528" t="s">
        <v>22</v>
      </c>
      <c r="E2677" s="1543">
        <v>7.45</v>
      </c>
      <c r="F2677" s="1546"/>
      <c r="G2677" s="1546">
        <v>2003866</v>
      </c>
      <c r="H2677" s="1546" t="str">
        <f t="shared" si="41"/>
        <v>APLICAÇÃO DE GEOTÊXTIL NÃO-TECIDO AGULHADO COM RESISTÊNCIA À TRAÇÃO LONGITUDINAL DE 14 KN/M</v>
      </c>
    </row>
    <row r="2678" spans="2:8">
      <c r="B2678" s="1526">
        <v>2003867</v>
      </c>
      <c r="C2678" s="1523" t="s">
        <v>23287</v>
      </c>
      <c r="D2678" s="1526" t="s">
        <v>22</v>
      </c>
      <c r="E2678" s="1542">
        <v>17.77</v>
      </c>
      <c r="F2678" s="1546"/>
      <c r="G2678" s="1546">
        <v>2003867</v>
      </c>
      <c r="H2678" s="1546" t="str">
        <f t="shared" si="41"/>
        <v>APLICAÇÃO DE GEOTÊXTIL NÃO-TECIDO AGULHADO COM RESISTÊNCIA À TRAÇÃO LONGITUDINAL DE 31 KN/M</v>
      </c>
    </row>
    <row r="2679" spans="2:8">
      <c r="B2679" s="1528">
        <v>2003622</v>
      </c>
      <c r="C2679" s="1529" t="s">
        <v>13856</v>
      </c>
      <c r="D2679" s="1528" t="s">
        <v>20703</v>
      </c>
      <c r="E2679" s="1551">
        <v>1943.24</v>
      </c>
      <c r="F2679" s="1546"/>
      <c r="G2679" s="1546">
        <v>2003622</v>
      </c>
      <c r="H2679" s="1546" t="str">
        <f t="shared" si="41"/>
        <v>BOCA DE LOBO COMBINADA - CHAPÉU E GRELHA SIMPLES - BLC 01 - AREIA E BRITA COMERCIAIS</v>
      </c>
    </row>
    <row r="2680" spans="2:8">
      <c r="B2680" s="1526">
        <v>2003621</v>
      </c>
      <c r="C2680" s="1523" t="s">
        <v>13857</v>
      </c>
      <c r="D2680" s="1526" t="s">
        <v>20703</v>
      </c>
      <c r="E2680" s="1552">
        <v>1865.23</v>
      </c>
      <c r="F2680" s="1546"/>
      <c r="G2680" s="1546">
        <v>2003621</v>
      </c>
      <c r="H2680" s="1546" t="str">
        <f t="shared" si="41"/>
        <v>BOCA DE LOBO COMBINADA - CHAPÉU E GRELHA SIMPLES - BLC 01 - AREIA EXTRAÍDA E BRITA PRODUZIDA</v>
      </c>
    </row>
    <row r="2681" spans="2:8">
      <c r="B2681" s="1528">
        <v>2003624</v>
      </c>
      <c r="C2681" s="1529" t="s">
        <v>13858</v>
      </c>
      <c r="D2681" s="1528" t="s">
        <v>20703</v>
      </c>
      <c r="E2681" s="1551">
        <v>2258.91</v>
      </c>
      <c r="F2681" s="1546"/>
      <c r="G2681" s="1546">
        <v>2003624</v>
      </c>
      <c r="H2681" s="1546" t="str">
        <f t="shared" si="41"/>
        <v>BOCA DE LOBO COMBINADA - CHAPÉU E GRELHA SIMPLES - BLC 02 - AREIA E BRITA COMERCIAIS</v>
      </c>
    </row>
    <row r="2682" spans="2:8">
      <c r="B2682" s="1526">
        <v>2003623</v>
      </c>
      <c r="C2682" s="1523" t="s">
        <v>13859</v>
      </c>
      <c r="D2682" s="1526" t="s">
        <v>20703</v>
      </c>
      <c r="E2682" s="1552">
        <v>2172.7800000000002</v>
      </c>
      <c r="F2682" s="1546"/>
      <c r="G2682" s="1546">
        <v>2003623</v>
      </c>
      <c r="H2682" s="1546" t="str">
        <f t="shared" si="41"/>
        <v>BOCA DE LOBO COMBINADA - CHAPÉU E GRELHA SIMPLES - BLC 02 - AREIA EXTRAÍDA E BRITA PRODUZIDA</v>
      </c>
    </row>
    <row r="2683" spans="2:8">
      <c r="B2683" s="1528">
        <v>2003634</v>
      </c>
      <c r="C2683" s="1529" t="s">
        <v>9820</v>
      </c>
      <c r="D2683" s="1528" t="s">
        <v>20703</v>
      </c>
      <c r="E2683" s="1551">
        <v>1457.08</v>
      </c>
      <c r="F2683" s="1546"/>
      <c r="G2683" s="1546">
        <v>2003634</v>
      </c>
      <c r="H2683" s="1546" t="str">
        <f t="shared" si="41"/>
        <v>BOCA DE LOBO DUPLA - GRELHA DE CONCRETO - BLDG 01 - AREIA E BRITA COMERCIAIS</v>
      </c>
    </row>
    <row r="2684" spans="2:8">
      <c r="B2684" s="1526">
        <v>2003633</v>
      </c>
      <c r="C2684" s="1523" t="s">
        <v>13860</v>
      </c>
      <c r="D2684" s="1526" t="s">
        <v>20703</v>
      </c>
      <c r="E2684" s="1552">
        <v>1379.07</v>
      </c>
      <c r="F2684" s="1546"/>
      <c r="G2684" s="1546">
        <v>2003633</v>
      </c>
      <c r="H2684" s="1546" t="str">
        <f t="shared" si="41"/>
        <v>BOCA DE LOBO DUPLA - GRELHA DE CONCRETO - BLDG 01 - AREIA EXTRAÍDA E BRITA PRODUZIDA</v>
      </c>
    </row>
    <row r="2685" spans="2:8">
      <c r="B2685" s="1528">
        <v>2003636</v>
      </c>
      <c r="C2685" s="1529" t="s">
        <v>13861</v>
      </c>
      <c r="D2685" s="1528" t="s">
        <v>20703</v>
      </c>
      <c r="E2685" s="1551">
        <v>1772.75</v>
      </c>
      <c r="F2685" s="1546"/>
      <c r="G2685" s="1546">
        <v>2003636</v>
      </c>
      <c r="H2685" s="1546" t="str">
        <f t="shared" si="41"/>
        <v>BOCA DE LOBO DUPLA - GRELHA DE CONCRETO - BLDG 02 - AREIA E BRITA COMERCIAIS</v>
      </c>
    </row>
    <row r="2686" spans="2:8">
      <c r="B2686" s="1526">
        <v>2003635</v>
      </c>
      <c r="C2686" s="1523" t="s">
        <v>13862</v>
      </c>
      <c r="D2686" s="1526" t="s">
        <v>20703</v>
      </c>
      <c r="E2686" s="1552">
        <v>1686.62</v>
      </c>
      <c r="F2686" s="1546"/>
      <c r="G2686" s="1546">
        <v>2003635</v>
      </c>
      <c r="H2686" s="1546" t="str">
        <f t="shared" si="41"/>
        <v>BOCA DE LOBO DUPLA - GRELHA DE CONCRETO - BLDG 02 - AREIA EXTRAÍDA E BRITA PRODUZIDA</v>
      </c>
    </row>
    <row r="2687" spans="2:8">
      <c r="B2687" s="1528">
        <v>2003638</v>
      </c>
      <c r="C2687" s="1529" t="s">
        <v>13863</v>
      </c>
      <c r="D2687" s="1528" t="s">
        <v>20703</v>
      </c>
      <c r="E2687" s="1551">
        <v>2092.54</v>
      </c>
      <c r="F2687" s="1546"/>
      <c r="G2687" s="1546">
        <v>2003638</v>
      </c>
      <c r="H2687" s="1546" t="str">
        <f t="shared" si="41"/>
        <v>BOCA DE LOBO DUPLA - GRELHA DE CONCRETO - BLDG 03 - AREIA E BRITA COMERCIAIS</v>
      </c>
    </row>
    <row r="2688" spans="2:8">
      <c r="B2688" s="1526">
        <v>2003637</v>
      </c>
      <c r="C2688" s="1523" t="s">
        <v>13864</v>
      </c>
      <c r="D2688" s="1526" t="s">
        <v>20703</v>
      </c>
      <c r="E2688" s="1552">
        <v>1997.45</v>
      </c>
      <c r="F2688" s="1546"/>
      <c r="G2688" s="1546">
        <v>2003637</v>
      </c>
      <c r="H2688" s="1546" t="str">
        <f t="shared" si="41"/>
        <v>BOCA DE LOBO DUPLA - GRELHA DE CONCRETO - BLDG 03 - AREIA EXTRAÍDA E BRITA PRODUZIDA</v>
      </c>
    </row>
    <row r="2689" spans="2:8">
      <c r="B2689" s="1528">
        <v>2003640</v>
      </c>
      <c r="C2689" s="1529" t="s">
        <v>13865</v>
      </c>
      <c r="D2689" s="1528" t="s">
        <v>20703</v>
      </c>
      <c r="E2689" s="1551">
        <v>2408.1999999999998</v>
      </c>
      <c r="F2689" s="1546"/>
      <c r="G2689" s="1546">
        <v>2003640</v>
      </c>
      <c r="H2689" s="1546" t="str">
        <f t="shared" si="41"/>
        <v>BOCA DE LOBO DUPLA - GRELHA DE CONCRETO - BLDG 04 - AREIA E BRITA COMERCIAIS</v>
      </c>
    </row>
    <row r="2690" spans="2:8">
      <c r="B2690" s="1526">
        <v>2003639</v>
      </c>
      <c r="C2690" s="1523" t="s">
        <v>13866</v>
      </c>
      <c r="D2690" s="1526" t="s">
        <v>20703</v>
      </c>
      <c r="E2690" s="1552">
        <v>2304.9899999999998</v>
      </c>
      <c r="F2690" s="1546"/>
      <c r="G2690" s="1546">
        <v>2003639</v>
      </c>
      <c r="H2690" s="1546" t="str">
        <f t="shared" si="41"/>
        <v>BOCA DE LOBO DUPLA - GRELHA DE CONCRETO - BLDG 04 - AREIA EXTRAÍDA E BRITA PRODUZIDA</v>
      </c>
    </row>
    <row r="2691" spans="2:8">
      <c r="B2691" s="1528">
        <v>2003618</v>
      </c>
      <c r="C2691" s="1529" t="s">
        <v>13867</v>
      </c>
      <c r="D2691" s="1528" t="s">
        <v>20703</v>
      </c>
      <c r="E2691" s="1543">
        <v>788.3</v>
      </c>
      <c r="F2691" s="1546"/>
      <c r="G2691" s="1546">
        <v>2003618</v>
      </c>
      <c r="H2691" s="1546" t="str">
        <f t="shared" ref="H2691:H2754" si="42">UPPER(C2691)</f>
        <v>BOCA DE LOBO SIMPLES - BLS 01 - AREIA E BRITA COMERCIAIS</v>
      </c>
    </row>
    <row r="2692" spans="2:8">
      <c r="B2692" s="1526">
        <v>2003617</v>
      </c>
      <c r="C2692" s="1523" t="s">
        <v>13868</v>
      </c>
      <c r="D2692" s="1526" t="s">
        <v>20703</v>
      </c>
      <c r="E2692" s="1542">
        <v>745.41</v>
      </c>
      <c r="F2692" s="1546"/>
      <c r="G2692" s="1546">
        <v>2003617</v>
      </c>
      <c r="H2692" s="1546" t="str">
        <f t="shared" si="42"/>
        <v>BOCA DE LOBO SIMPLES - BLS 01 - AREIA EXTRAÍDA E BRITA PRODUZIDA</v>
      </c>
    </row>
    <row r="2693" spans="2:8">
      <c r="B2693" s="1528">
        <v>2003620</v>
      </c>
      <c r="C2693" s="1529" t="s">
        <v>13869</v>
      </c>
      <c r="D2693" s="1528" t="s">
        <v>20703</v>
      </c>
      <c r="E2693" s="1543">
        <v>980.97</v>
      </c>
      <c r="F2693" s="1546"/>
      <c r="G2693" s="1546">
        <v>2003620</v>
      </c>
      <c r="H2693" s="1546" t="str">
        <f t="shared" si="42"/>
        <v>BOCA DE LOBO SIMPLES - BLS 02 - AREIA E BRITA COMERCIAIS</v>
      </c>
    </row>
    <row r="2694" spans="2:8">
      <c r="B2694" s="1526">
        <v>2003619</v>
      </c>
      <c r="C2694" s="1523" t="s">
        <v>13870</v>
      </c>
      <c r="D2694" s="1526" t="s">
        <v>20703</v>
      </c>
      <c r="E2694" s="1542">
        <v>933.17</v>
      </c>
      <c r="F2694" s="1546"/>
      <c r="G2694" s="1546">
        <v>2003619</v>
      </c>
      <c r="H2694" s="1546" t="str">
        <f t="shared" si="42"/>
        <v>BOCA DE LOBO SIMPLES - BLS 02 - AREIA EXTRAÍDA E BRITA PRODUZIDA</v>
      </c>
    </row>
    <row r="2695" spans="2:8">
      <c r="B2695" s="1528">
        <v>2003626</v>
      </c>
      <c r="C2695" s="1529" t="s">
        <v>9108</v>
      </c>
      <c r="D2695" s="1528" t="s">
        <v>20703</v>
      </c>
      <c r="E2695" s="1543">
        <v>741.69</v>
      </c>
      <c r="F2695" s="1546"/>
      <c r="G2695" s="1546">
        <v>2003626</v>
      </c>
      <c r="H2695" s="1546" t="str">
        <f t="shared" si="42"/>
        <v>BOCA DE LOBO SIMPLES - GRELHA DE CONCRETO - BLSG 01 - AREIA E BRITA COMERCIAIS</v>
      </c>
    </row>
    <row r="2696" spans="2:8">
      <c r="B2696" s="1526">
        <v>2003625</v>
      </c>
      <c r="C2696" s="1523" t="s">
        <v>13871</v>
      </c>
      <c r="D2696" s="1526" t="s">
        <v>20703</v>
      </c>
      <c r="E2696" s="1542">
        <v>698.8</v>
      </c>
      <c r="F2696" s="1546"/>
      <c r="G2696" s="1546">
        <v>2003625</v>
      </c>
      <c r="H2696" s="1546" t="str">
        <f t="shared" si="42"/>
        <v>BOCA DE LOBO SIMPLES - GRELHA DE CONCRETO - BLSG 01 - AREIA EXTRAÍDA E BRITA PRODUZIDA</v>
      </c>
    </row>
    <row r="2697" spans="2:8">
      <c r="B2697" s="1528">
        <v>2003628</v>
      </c>
      <c r="C2697" s="1529" t="s">
        <v>13872</v>
      </c>
      <c r="D2697" s="1528" t="s">
        <v>20703</v>
      </c>
      <c r="E2697" s="1543">
        <v>934.37</v>
      </c>
      <c r="F2697" s="1546"/>
      <c r="G2697" s="1546">
        <v>2003628</v>
      </c>
      <c r="H2697" s="1546" t="str">
        <f t="shared" si="42"/>
        <v>BOCA DE LOBO SIMPLES - GRELHA DE CONCRETO - BLSG 02 - AREIA E BRITA COMERCIAIS</v>
      </c>
    </row>
    <row r="2698" spans="2:8">
      <c r="B2698" s="1526">
        <v>2003627</v>
      </c>
      <c r="C2698" s="1523" t="s">
        <v>13873</v>
      </c>
      <c r="D2698" s="1526" t="s">
        <v>20703</v>
      </c>
      <c r="E2698" s="1542">
        <v>886.56</v>
      </c>
      <c r="F2698" s="1546"/>
      <c r="G2698" s="1546">
        <v>2003627</v>
      </c>
      <c r="H2698" s="1546" t="str">
        <f t="shared" si="42"/>
        <v>BOCA DE LOBO SIMPLES - GRELHA DE CONCRETO - BLSG 02 - AREIA EXTRAÍDA E BRITA PRODUZIDA</v>
      </c>
    </row>
    <row r="2699" spans="2:8">
      <c r="B2699" s="1528">
        <v>2003630</v>
      </c>
      <c r="C2699" s="1529" t="s">
        <v>13874</v>
      </c>
      <c r="D2699" s="1528" t="s">
        <v>20703</v>
      </c>
      <c r="E2699" s="1551">
        <v>1127.04</v>
      </c>
      <c r="F2699" s="1546"/>
      <c r="G2699" s="1546">
        <v>2003630</v>
      </c>
      <c r="H2699" s="1546" t="str">
        <f t="shared" si="42"/>
        <v>BOCA DE LOBO SIMPLES - GRELHA DE CONCRETO - BLSG 03 - AREIA E BRITA COMERCIAIS</v>
      </c>
    </row>
    <row r="2700" spans="2:8">
      <c r="B2700" s="1526">
        <v>2003629</v>
      </c>
      <c r="C2700" s="1523" t="s">
        <v>13875</v>
      </c>
      <c r="D2700" s="1526" t="s">
        <v>20703</v>
      </c>
      <c r="E2700" s="1552">
        <v>1074.32</v>
      </c>
      <c r="F2700" s="1546"/>
      <c r="G2700" s="1546">
        <v>2003629</v>
      </c>
      <c r="H2700" s="1546" t="str">
        <f t="shared" si="42"/>
        <v>BOCA DE LOBO SIMPLES - GRELHA DE CONCRETO - BLSG 03 - AREIA EXTRAÍDA E BRITA PRODUZIDA</v>
      </c>
    </row>
    <row r="2701" spans="2:8">
      <c r="B2701" s="1528">
        <v>2003632</v>
      </c>
      <c r="C2701" s="1529" t="s">
        <v>13876</v>
      </c>
      <c r="D2701" s="1528" t="s">
        <v>20703</v>
      </c>
      <c r="E2701" s="1551">
        <v>1319.72</v>
      </c>
      <c r="F2701" s="1546"/>
      <c r="G2701" s="1546">
        <v>2003632</v>
      </c>
      <c r="H2701" s="1546" t="str">
        <f t="shared" si="42"/>
        <v>BOCA DE LOBO SIMPLES - GRELHA DE CONCRETO - BLSG 04 - AREIA E BRITA COMERCIAIS</v>
      </c>
    </row>
    <row r="2702" spans="2:8">
      <c r="B2702" s="1526">
        <v>2003631</v>
      </c>
      <c r="C2702" s="1523" t="s">
        <v>13877</v>
      </c>
      <c r="D2702" s="1526" t="s">
        <v>20703</v>
      </c>
      <c r="E2702" s="1552">
        <v>1262.08</v>
      </c>
      <c r="F2702" s="1546"/>
      <c r="G2702" s="1546">
        <v>2003631</v>
      </c>
      <c r="H2702" s="1546" t="str">
        <f t="shared" si="42"/>
        <v>BOCA DE LOBO SIMPLES - GRELHA DE CONCRETO - BLSG 04 - AREIA EXTRAÍDA E BRITA PRODUZIDA</v>
      </c>
    </row>
    <row r="2703" spans="2:8">
      <c r="B2703" s="1528">
        <v>2003599</v>
      </c>
      <c r="C2703" s="1529" t="s">
        <v>13878</v>
      </c>
      <c r="D2703" s="1528" t="s">
        <v>20703</v>
      </c>
      <c r="E2703" s="1543">
        <v>157.35</v>
      </c>
      <c r="F2703" s="1546"/>
      <c r="G2703" s="1546">
        <v>2003599</v>
      </c>
      <c r="H2703" s="1546" t="str">
        <f t="shared" si="42"/>
        <v>BOCA DE SAÍDA PARA DRENO LONGITUDINAL PROFUNDO - BSD 01 - TUBO DE CONCRETO PERFURADO - AREIA E BRITA COMERCIAIS</v>
      </c>
    </row>
    <row r="2704" spans="2:8" ht="30">
      <c r="B2704" s="1526">
        <v>2003598</v>
      </c>
      <c r="C2704" s="1523" t="s">
        <v>13879</v>
      </c>
      <c r="D2704" s="1526" t="s">
        <v>20703</v>
      </c>
      <c r="E2704" s="1542">
        <v>140.71</v>
      </c>
      <c r="F2704" s="1546"/>
      <c r="G2704" s="1546">
        <v>2003598</v>
      </c>
      <c r="H2704" s="1546" t="str">
        <f t="shared" si="42"/>
        <v>BOCA DE SAÍDA PARA DRENO LONGITUDINAL PROFUNDO - BSD 01 - TUBO DE CONCRETO PERFURADO - AREIA EXTRAÍDA E BRITA PRODUZIDA</v>
      </c>
    </row>
    <row r="2705" spans="2:8">
      <c r="B2705" s="1528">
        <v>2003919</v>
      </c>
      <c r="C2705" s="1529" t="s">
        <v>13880</v>
      </c>
      <c r="D2705" s="1528" t="s">
        <v>20703</v>
      </c>
      <c r="E2705" s="1543">
        <v>157.35</v>
      </c>
      <c r="F2705" s="1546"/>
      <c r="G2705" s="1546">
        <v>2003919</v>
      </c>
      <c r="H2705" s="1546" t="str">
        <f t="shared" si="42"/>
        <v>BOCA DE SAÍDA PARA DRENO LONGITUDINAL PROFUNDO - BSD 01 - TUBO DE PEAD - AREIA E BRITA COMERCIAIS</v>
      </c>
    </row>
    <row r="2706" spans="2:8">
      <c r="B2706" s="1526">
        <v>2003918</v>
      </c>
      <c r="C2706" s="1523" t="s">
        <v>13881</v>
      </c>
      <c r="D2706" s="1526" t="s">
        <v>20703</v>
      </c>
      <c r="E2706" s="1542">
        <v>140.71</v>
      </c>
      <c r="F2706" s="1546"/>
      <c r="G2706" s="1546">
        <v>2003918</v>
      </c>
      <c r="H2706" s="1546" t="str">
        <f t="shared" si="42"/>
        <v>BOCA DE SAÍDA PARA DRENO LONGITUDINAL PROFUNDO - BSD 01 - TUBO DE PEAD - AREIA EXTRAÍDA E BRITA PRODUZIDA</v>
      </c>
    </row>
    <row r="2707" spans="2:8">
      <c r="B2707" s="1528">
        <v>2003601</v>
      </c>
      <c r="C2707" s="1529" t="s">
        <v>13882</v>
      </c>
      <c r="D2707" s="1528" t="s">
        <v>20703</v>
      </c>
      <c r="E2707" s="1543">
        <v>197.82</v>
      </c>
      <c r="F2707" s="1546"/>
      <c r="G2707" s="1546">
        <v>2003601</v>
      </c>
      <c r="H2707" s="1546" t="str">
        <f t="shared" si="42"/>
        <v>BOCA DE SAÍDA PARA DRENO LONGITUDINAL PROFUNDO - BSD 02 - TUBO DE CONCRETO PERFURADO - AREIA E BRITA COMERCIAIS</v>
      </c>
    </row>
    <row r="2708" spans="2:8" ht="30">
      <c r="B2708" s="1526">
        <v>2003600</v>
      </c>
      <c r="C2708" s="1523" t="s">
        <v>13883</v>
      </c>
      <c r="D2708" s="1526" t="s">
        <v>20703</v>
      </c>
      <c r="E2708" s="1542">
        <v>176.07</v>
      </c>
      <c r="F2708" s="1546"/>
      <c r="G2708" s="1546">
        <v>2003600</v>
      </c>
      <c r="H2708" s="1546" t="str">
        <f t="shared" si="42"/>
        <v>BOCA DE SAÍDA PARA DRENO LONGITUDINAL PROFUNDO - BSD 02 - TUBO DE CONCRETO PERFURADO - AREIA EXTRAÍDA E BRITA PRODUZIDA</v>
      </c>
    </row>
    <row r="2709" spans="2:8">
      <c r="B2709" s="1528">
        <v>2003921</v>
      </c>
      <c r="C2709" s="1529" t="s">
        <v>13884</v>
      </c>
      <c r="D2709" s="1528" t="s">
        <v>20703</v>
      </c>
      <c r="E2709" s="1543">
        <v>197.82</v>
      </c>
      <c r="F2709" s="1546"/>
      <c r="G2709" s="1546">
        <v>2003921</v>
      </c>
      <c r="H2709" s="1546" t="str">
        <f t="shared" si="42"/>
        <v>BOCA DE SAÍDA PARA DRENO LONGITUDINAL PROFUNDO - BSD 02 - TUBO DE PEAD - AREIA E BRITA COMERCIAIS</v>
      </c>
    </row>
    <row r="2710" spans="2:8">
      <c r="B2710" s="1526">
        <v>2003920</v>
      </c>
      <c r="C2710" s="1523" t="s">
        <v>13885</v>
      </c>
      <c r="D2710" s="1526" t="s">
        <v>20703</v>
      </c>
      <c r="E2710" s="1542">
        <v>176.07</v>
      </c>
      <c r="F2710" s="1546"/>
      <c r="G2710" s="1546">
        <v>2003920</v>
      </c>
      <c r="H2710" s="1546" t="str">
        <f t="shared" si="42"/>
        <v>BOCA DE SAÍDA PARA DRENO LONGITUDINAL PROFUNDO - BSD 02 - TUBO DE PEAD - AREIA EXTRAÍDA E BRITA PRODUZIDA</v>
      </c>
    </row>
    <row r="2711" spans="2:8">
      <c r="B2711" s="1528">
        <v>2003616</v>
      </c>
      <c r="C2711" s="1529" t="s">
        <v>13886</v>
      </c>
      <c r="D2711" s="1528" t="s">
        <v>20703</v>
      </c>
      <c r="E2711" s="1543">
        <v>17.329999999999998</v>
      </c>
      <c r="F2711" s="1546"/>
      <c r="G2711" s="1546">
        <v>2003616</v>
      </c>
      <c r="H2711" s="1546" t="str">
        <f t="shared" si="42"/>
        <v>BOCA DE SAÍDA PARA DRENO SUB-HORIZONTAL EM MATERIAL DE 1ª CATEGORIA - BSD 04 - AREIA E BRITA COMERCIAIS</v>
      </c>
    </row>
    <row r="2712" spans="2:8">
      <c r="B2712" s="1526">
        <v>2003615</v>
      </c>
      <c r="C2712" s="1523" t="s">
        <v>13887</v>
      </c>
      <c r="D2712" s="1526" t="s">
        <v>20703</v>
      </c>
      <c r="E2712" s="1542">
        <v>14.99</v>
      </c>
      <c r="F2712" s="1546"/>
      <c r="G2712" s="1546">
        <v>2003615</v>
      </c>
      <c r="H2712" s="1546" t="str">
        <f t="shared" si="42"/>
        <v>BOCA DE SAÍDA PARA DRENO SUB-HORIZONTAL EM MATERIAL DE 1ª CATEGORIA - BSD 04 - AREIA EXTRAÍDA E BRITA PRODUZIDA</v>
      </c>
    </row>
    <row r="2713" spans="2:8">
      <c r="B2713" s="1528">
        <v>2003927</v>
      </c>
      <c r="C2713" s="1529" t="s">
        <v>13888</v>
      </c>
      <c r="D2713" s="1528" t="s">
        <v>20703</v>
      </c>
      <c r="E2713" s="1543">
        <v>18.010000000000002</v>
      </c>
      <c r="F2713" s="1546"/>
      <c r="G2713" s="1546">
        <v>2003927</v>
      </c>
      <c r="H2713" s="1546" t="str">
        <f t="shared" si="42"/>
        <v>BOCA DE SAÍDA PARA DRENO SUB-HORIZONTAL EM MATERIAL DE 2ª CATEGORIA - BSD 04 - AREIA E BRITA COMERCIAIS</v>
      </c>
    </row>
    <row r="2714" spans="2:8">
      <c r="B2714" s="1526">
        <v>2003926</v>
      </c>
      <c r="C2714" s="1523" t="s">
        <v>13889</v>
      </c>
      <c r="D2714" s="1526" t="s">
        <v>20703</v>
      </c>
      <c r="E2714" s="1542">
        <v>15.67</v>
      </c>
      <c r="F2714" s="1546"/>
      <c r="G2714" s="1546">
        <v>2003926</v>
      </c>
      <c r="H2714" s="1546" t="str">
        <f t="shared" si="42"/>
        <v>BOCA DE SAÍDA PARA DRENO SUB-HORIZONTAL EM MATERIAL DE 2ª CATEGORIA - BSD 04 - AREIA EXTRAÍDA E BRITA PRODUZIDA</v>
      </c>
    </row>
    <row r="2715" spans="2:8">
      <c r="B2715" s="1528">
        <v>2003613</v>
      </c>
      <c r="C2715" s="1529" t="s">
        <v>13890</v>
      </c>
      <c r="D2715" s="1528" t="s">
        <v>20703</v>
      </c>
      <c r="E2715" s="1543">
        <v>111.81</v>
      </c>
      <c r="F2715" s="1546"/>
      <c r="G2715" s="1546">
        <v>2003613</v>
      </c>
      <c r="H2715" s="1546" t="str">
        <f t="shared" si="42"/>
        <v>BOCA DE SAÍDA PARA DRENO SUB-SUPERFICIAL - BSD 03 - AREIA E BRITA COMERCIAIS</v>
      </c>
    </row>
    <row r="2716" spans="2:8">
      <c r="B2716" s="1526">
        <v>2003612</v>
      </c>
      <c r="C2716" s="1523" t="s">
        <v>13891</v>
      </c>
      <c r="D2716" s="1526" t="s">
        <v>20703</v>
      </c>
      <c r="E2716" s="1542">
        <v>101.57</v>
      </c>
      <c r="F2716" s="1546"/>
      <c r="G2716" s="1546">
        <v>2003612</v>
      </c>
      <c r="H2716" s="1546" t="str">
        <f t="shared" si="42"/>
        <v>BOCA DE SAÍDA PARA DRENO SUB-SUPERFICIAL - BSD 03 - AREIA EXTRAÍDA E BRITA PRODUZIDA</v>
      </c>
    </row>
    <row r="2717" spans="2:8" ht="30">
      <c r="B2717" s="1528">
        <v>2017912</v>
      </c>
      <c r="C2717" s="1529" t="s">
        <v>19286</v>
      </c>
      <c r="D2717" s="1528" t="s">
        <v>3982</v>
      </c>
      <c r="E2717" s="1551">
        <v>1467.27</v>
      </c>
      <c r="F2717" s="1546"/>
      <c r="G2717" s="1546">
        <v>2017912</v>
      </c>
      <c r="H2717" s="1546" t="str">
        <f t="shared" si="42"/>
        <v>BUEIRO DE CONCRETO TIPO MINITÚNEL SEM INTERRUPÇÃO DE TRÁFEGO - SEÇÃO 0,80 M X 1,40 M - ESCAVADO EM MATERIAL DE 1ª CATEGORIA - ALTURA MÍNIMA DO ATERRO = 0,80 M</v>
      </c>
    </row>
    <row r="2718" spans="2:8" ht="30">
      <c r="B2718" s="1526">
        <v>2017919</v>
      </c>
      <c r="C2718" s="1523" t="s">
        <v>19287</v>
      </c>
      <c r="D2718" s="1526" t="s">
        <v>3982</v>
      </c>
      <c r="E2718" s="1552">
        <v>1873.83</v>
      </c>
      <c r="F2718" s="1546"/>
      <c r="G2718" s="1546">
        <v>2017919</v>
      </c>
      <c r="H2718" s="1546" t="str">
        <f t="shared" si="42"/>
        <v>BUEIRO DE CONCRETO TIPO MINITÚNEL SEM INTERRUPÇÃO DE TRÁFEGO - SEÇÃO 0,80 M X 1,40 M - ESCAVADO EM MATERIAL DE 2ª CATEGORIA - ALTURA MÍNIMA DO ATERRO = 0,80 M</v>
      </c>
    </row>
    <row r="2719" spans="2:8" ht="30">
      <c r="B2719" s="1528">
        <v>2017926</v>
      </c>
      <c r="C2719" s="1529" t="s">
        <v>19288</v>
      </c>
      <c r="D2719" s="1528" t="s">
        <v>3982</v>
      </c>
      <c r="E2719" s="1551">
        <v>2561.6799999999998</v>
      </c>
      <c r="F2719" s="1546"/>
      <c r="G2719" s="1546">
        <v>2017926</v>
      </c>
      <c r="H2719" s="1546" t="str">
        <f t="shared" si="42"/>
        <v>BUEIRO DE CONCRETO TIPO MINITÚNEL SEM INTERRUPÇÃO DE TRÁFEGO - SEÇÃO 0,80 M X 1,40 M - ESCAVADO EM MATERIAL DE 3ª CATEGORIA - ALTURA MÍNIMA DO ATERRO = 0,80 M</v>
      </c>
    </row>
    <row r="2720" spans="2:8" ht="30">
      <c r="B2720" s="1526">
        <v>2017913</v>
      </c>
      <c r="C2720" s="1523" t="s">
        <v>19289</v>
      </c>
      <c r="D2720" s="1526" t="s">
        <v>3982</v>
      </c>
      <c r="E2720" s="1552">
        <v>1685.44</v>
      </c>
      <c r="F2720" s="1546"/>
      <c r="G2720" s="1546">
        <v>2017913</v>
      </c>
      <c r="H2720" s="1546" t="str">
        <f t="shared" si="42"/>
        <v>BUEIRO DE CONCRETO TIPO MINITÚNEL SEM INTERRUPÇÃO DE TRÁFEGO - SEÇÃO 1,00 M X 1,48 M - ESCAVADO EM MATERIAL DE 1ª CATEGORIA - ALTURA MÍNIMA DO ATERRO = 0,90 M</v>
      </c>
    </row>
    <row r="2721" spans="2:8" ht="30">
      <c r="B2721" s="1528">
        <v>2017920</v>
      </c>
      <c r="C2721" s="1529" t="s">
        <v>19290</v>
      </c>
      <c r="D2721" s="1528" t="s">
        <v>3982</v>
      </c>
      <c r="E2721" s="1551">
        <v>2179.73</v>
      </c>
      <c r="F2721" s="1546"/>
      <c r="G2721" s="1546">
        <v>2017920</v>
      </c>
      <c r="H2721" s="1546" t="str">
        <f t="shared" si="42"/>
        <v>BUEIRO DE CONCRETO TIPO MINITÚNEL SEM INTERRUPÇÃO DE TRÁFEGO - SEÇÃO 1,00 M X 1,48 M - ESCAVADO EM MATERIAL DE 2ª CATEGORIA - ALTURA MÍNIMA DO ATERRO = 0,90 M</v>
      </c>
    </row>
    <row r="2722" spans="2:8" ht="30">
      <c r="B2722" s="1526">
        <v>2017927</v>
      </c>
      <c r="C2722" s="1523" t="s">
        <v>19291</v>
      </c>
      <c r="D2722" s="1526" t="s">
        <v>3982</v>
      </c>
      <c r="E2722" s="1552">
        <v>3016.02</v>
      </c>
      <c r="F2722" s="1546"/>
      <c r="G2722" s="1546">
        <v>2017927</v>
      </c>
      <c r="H2722" s="1546" t="str">
        <f t="shared" si="42"/>
        <v>BUEIRO DE CONCRETO TIPO MINITÚNEL SEM INTERRUPÇÃO DE TRÁFEGO - SEÇÃO 1,00 M X 1,48 M - ESCAVADO EM MATERIAL DE 3ª CATEGORIA - ALTURA MÍNIMA DO ATERRO = 0,90 M</v>
      </c>
    </row>
    <row r="2723" spans="2:8" ht="30">
      <c r="B2723" s="1528">
        <v>2017914</v>
      </c>
      <c r="C2723" s="1529" t="s">
        <v>19292</v>
      </c>
      <c r="D2723" s="1528" t="s">
        <v>3982</v>
      </c>
      <c r="E2723" s="1551">
        <v>2021.77</v>
      </c>
      <c r="F2723" s="1546"/>
      <c r="G2723" s="1546">
        <v>2017914</v>
      </c>
      <c r="H2723" s="1546" t="str">
        <f t="shared" si="42"/>
        <v>BUEIRO DE CONCRETO TIPO MINITÚNEL SEM INTERRUPÇÃO DE TRÁFEGO - SEÇÃO 1,20 M X 1,65 M - ESCAVADO EM MATERIAL DE 1ª CATEGORIA - ALTURA MÍNIMA DO ATERRO = 1,00 M</v>
      </c>
    </row>
    <row r="2724" spans="2:8" ht="30">
      <c r="B2724" s="1526">
        <v>2017921</v>
      </c>
      <c r="C2724" s="1523" t="s">
        <v>19293</v>
      </c>
      <c r="D2724" s="1526" t="s">
        <v>3982</v>
      </c>
      <c r="E2724" s="1552">
        <v>2641.47</v>
      </c>
      <c r="F2724" s="1546"/>
      <c r="G2724" s="1546">
        <v>2017921</v>
      </c>
      <c r="H2724" s="1546" t="str">
        <f t="shared" si="42"/>
        <v>BUEIRO DE CONCRETO TIPO MINITÚNEL SEM INTERRUPÇÃO DE TRÁFEGO - SEÇÃO 1,20 M X 1,65 M - ESCAVADO EM MATERIAL DE 2ª CATEGORIA - ALTURA MÍNIMA DO ATERRO = 1,00 M</v>
      </c>
    </row>
    <row r="2725" spans="2:8" ht="30">
      <c r="B2725" s="1528">
        <v>2017928</v>
      </c>
      <c r="C2725" s="1529" t="s">
        <v>19294</v>
      </c>
      <c r="D2725" s="1528" t="s">
        <v>3982</v>
      </c>
      <c r="E2725" s="1551">
        <v>3689.95</v>
      </c>
      <c r="F2725" s="1546"/>
      <c r="G2725" s="1546">
        <v>2017928</v>
      </c>
      <c r="H2725" s="1546" t="str">
        <f t="shared" si="42"/>
        <v>BUEIRO DE CONCRETO TIPO MINITÚNEL SEM INTERRUPÇÃO DE TRÁFEGO - SEÇÃO 1,20 M X 1,65 M - ESCAVADO EM MATERIAL DE 3ª CATEGORIA - ALTURA MÍNIMA DO ATERRO = 1,00 M</v>
      </c>
    </row>
    <row r="2726" spans="2:8" ht="30">
      <c r="B2726" s="1526">
        <v>2017915</v>
      </c>
      <c r="C2726" s="1523" t="s">
        <v>19295</v>
      </c>
      <c r="D2726" s="1526" t="s">
        <v>3982</v>
      </c>
      <c r="E2726" s="1552">
        <v>2629.82</v>
      </c>
      <c r="F2726" s="1546"/>
      <c r="G2726" s="1546">
        <v>2017915</v>
      </c>
      <c r="H2726" s="1546" t="str">
        <f t="shared" si="42"/>
        <v>BUEIRO DE CONCRETO TIPO MINITÚNEL SEM INTERRUPÇÃO DE TRÁFEGO - SEÇÃO 1,60 M X 1,84 M - ESCAVADO EM MATERIAL DE 1ª CATEGORIA - ALTURA MÍNIMA DO ATERRO = 1,20 M</v>
      </c>
    </row>
    <row r="2727" spans="2:8" ht="30">
      <c r="B2727" s="1528">
        <v>2017922</v>
      </c>
      <c r="C2727" s="1529" t="s">
        <v>23288</v>
      </c>
      <c r="D2727" s="1528" t="s">
        <v>3982</v>
      </c>
      <c r="E2727" s="1551">
        <v>3506.02</v>
      </c>
      <c r="F2727" s="1546"/>
      <c r="G2727" s="1546">
        <v>2017922</v>
      </c>
      <c r="H2727" s="1546" t="str">
        <f t="shared" si="42"/>
        <v>BUEIRO DE CONCRETO TIPO MINITÚNEL SEM INTERRUPÇÃO DE TRÁFEGO - SEÇÃO 1,60 M X 1,84 M - ESCAVADO EM MATERIAL DE 2ª CATEGORIA - ALTURA MÍNIMA DO ATERRO = 1,20 M</v>
      </c>
    </row>
    <row r="2728" spans="2:8" ht="30">
      <c r="B2728" s="1526">
        <v>2017929</v>
      </c>
      <c r="C2728" s="1523" t="s">
        <v>23289</v>
      </c>
      <c r="D2728" s="1526" t="s">
        <v>3982</v>
      </c>
      <c r="E2728" s="1552">
        <v>4988.45</v>
      </c>
      <c r="F2728" s="1546"/>
      <c r="G2728" s="1546">
        <v>2017929</v>
      </c>
      <c r="H2728" s="1546" t="str">
        <f t="shared" si="42"/>
        <v>BUEIRO DE CONCRETO TIPO MINITÚNEL SEM INTERRUPÇÃO DE TRÁFEGO - SEÇÃO 1,60 M X 1,84 M - ESCAVADO EM MATERIAL DE 3ª CATEGORIA - ALTURA MÍNIMA DO ATERRO = 1,20 M</v>
      </c>
    </row>
    <row r="2729" spans="2:8" ht="30">
      <c r="B2729" s="1528">
        <v>2017916</v>
      </c>
      <c r="C2729" s="1529" t="s">
        <v>23290</v>
      </c>
      <c r="D2729" s="1528" t="s">
        <v>3982</v>
      </c>
      <c r="E2729" s="1551">
        <v>3464.43</v>
      </c>
      <c r="F2729" s="1546"/>
      <c r="G2729" s="1546">
        <v>2017916</v>
      </c>
      <c r="H2729" s="1546" t="str">
        <f t="shared" si="42"/>
        <v>BUEIRO DE CONCRETO TIPO MINITÚNEL SEM INTERRUPÇÃO DE TRÁFEGO - SEÇÃO 2,00 M X 2,00 M - ESCAVADO EM MATERIAL DE 1ª CATEGORIA - ALTURA MÍNIMA DO ATERRO = 1,40 M</v>
      </c>
    </row>
    <row r="2730" spans="2:8" ht="30">
      <c r="B2730" s="1526">
        <v>2017923</v>
      </c>
      <c r="C2730" s="1523" t="s">
        <v>23291</v>
      </c>
      <c r="D2730" s="1526" t="s">
        <v>3982</v>
      </c>
      <c r="E2730" s="1552">
        <v>4667.4399999999996</v>
      </c>
      <c r="F2730" s="1546"/>
      <c r="G2730" s="1546">
        <v>2017923</v>
      </c>
      <c r="H2730" s="1546" t="str">
        <f t="shared" si="42"/>
        <v>BUEIRO DE CONCRETO TIPO MINITÚNEL SEM INTERRUPÇÃO DE TRÁFEGO - SEÇÃO 2,00 M X 2,00 M - ESCAVADO EM MATERIAL DE 2ª CATEGORIA - ALTURA MÍNIMA DO ATERRO = 1,40 M</v>
      </c>
    </row>
    <row r="2731" spans="2:8" ht="30">
      <c r="B2731" s="1528">
        <v>2017930</v>
      </c>
      <c r="C2731" s="1529" t="s">
        <v>23292</v>
      </c>
      <c r="D2731" s="1528" t="s">
        <v>3982</v>
      </c>
      <c r="E2731" s="1551">
        <v>6702.82</v>
      </c>
      <c r="F2731" s="1546"/>
      <c r="G2731" s="1546">
        <v>2017930</v>
      </c>
      <c r="H2731" s="1546" t="str">
        <f t="shared" si="42"/>
        <v>BUEIRO DE CONCRETO TIPO MINITÚNEL SEM INTERRUPÇÃO DE TRÁFEGO - SEÇÃO 2,00 M X 2,00 M - ESCAVADO EM MATERIAL DE 3ª CATEGORIA - ALTURA MÍNIMA DO ATERRO = 1,40 M</v>
      </c>
    </row>
    <row r="2732" spans="2:8" ht="30">
      <c r="B2732" s="1526">
        <v>2017917</v>
      </c>
      <c r="C2732" s="1523" t="s">
        <v>23293</v>
      </c>
      <c r="D2732" s="1526" t="s">
        <v>3982</v>
      </c>
      <c r="E2732" s="1552">
        <v>4459.58</v>
      </c>
      <c r="F2732" s="1546"/>
      <c r="G2732" s="1546">
        <v>2017917</v>
      </c>
      <c r="H2732" s="1546" t="str">
        <f t="shared" si="42"/>
        <v>BUEIRO DE CONCRETO TIPO MINITÚNEL SEM INTERRUPÇÃO DE TRÁFEGO - SEÇÃO 2,20 M X 2,60 M - ESCAVADO EM MATERIAL DE 1ª CATEGORIA - ALTURA MÍNIMA DO ATERRO = 1,50 M</v>
      </c>
    </row>
    <row r="2733" spans="2:8" ht="30">
      <c r="B2733" s="1528">
        <v>2017924</v>
      </c>
      <c r="C2733" s="1529" t="s">
        <v>23294</v>
      </c>
      <c r="D2733" s="1528" t="s">
        <v>3982</v>
      </c>
      <c r="E2733" s="1551">
        <v>6115.25</v>
      </c>
      <c r="F2733" s="1546"/>
      <c r="G2733" s="1546">
        <v>2017924</v>
      </c>
      <c r="H2733" s="1546" t="str">
        <f t="shared" si="42"/>
        <v>BUEIRO DE CONCRETO TIPO MINITÚNEL SEM INTERRUPÇÃO DE TRÁFEGO - SEÇÃO 2,20 M X 2,60 M - ESCAVADO EM MATERIAL DE 2ª CATEGORIA - ALTURA MÍNIMA DO ATERRO = 1,50 M</v>
      </c>
    </row>
    <row r="2734" spans="2:8" ht="30">
      <c r="B2734" s="1526">
        <v>2017931</v>
      </c>
      <c r="C2734" s="1523" t="s">
        <v>23295</v>
      </c>
      <c r="D2734" s="1526" t="s">
        <v>3982</v>
      </c>
      <c r="E2734" s="1552">
        <v>8916.4699999999993</v>
      </c>
      <c r="F2734" s="1546"/>
      <c r="G2734" s="1546">
        <v>2017931</v>
      </c>
      <c r="H2734" s="1546" t="str">
        <f t="shared" si="42"/>
        <v>BUEIRO DE CONCRETO TIPO MINITÚNEL SEM INTERRUPÇÃO DE TRÁFEGO - SEÇÃO 2,20 M X 2,60 M - ESCAVADO EM MATERIAL DE 3ª CATEGORIA - ALTURA MÍNIMA DO ATERRO = 1,50 M</v>
      </c>
    </row>
    <row r="2735" spans="2:8" ht="30">
      <c r="B2735" s="1528">
        <v>2017918</v>
      </c>
      <c r="C2735" s="1529" t="s">
        <v>23296</v>
      </c>
      <c r="D2735" s="1528" t="s">
        <v>3982</v>
      </c>
      <c r="E2735" s="1551">
        <v>4608.33</v>
      </c>
      <c r="F2735" s="1546"/>
      <c r="G2735" s="1546">
        <v>2017918</v>
      </c>
      <c r="H2735" s="1546" t="str">
        <f t="shared" si="42"/>
        <v>BUEIRO DE CONCRETO TIPO MINITÚNEL SEM INTERRUPÇÃO DE TRÁFEGO - SEÇÃO 2,20 M X 2,70 M - ESCAVADO EM MATERIAL DE 1ª CATEGORIA - ALTURA MÍNIMA DO ATERRO = 1,50 M</v>
      </c>
    </row>
    <row r="2736" spans="2:8" ht="30">
      <c r="B2736" s="1526">
        <v>2017925</v>
      </c>
      <c r="C2736" s="1523" t="s">
        <v>23297</v>
      </c>
      <c r="D2736" s="1526" t="s">
        <v>3982</v>
      </c>
      <c r="E2736" s="1552">
        <v>6313.61</v>
      </c>
      <c r="F2736" s="1546"/>
      <c r="G2736" s="1546">
        <v>2017925</v>
      </c>
      <c r="H2736" s="1546" t="str">
        <f t="shared" si="42"/>
        <v>BUEIRO DE CONCRETO TIPO MINITÚNEL SEM INTERRUPÇÃO DE TRÁFEGO - SEÇÃO 2,20 M X 2,70 M - ESCAVADO EM MATERIAL DE 2ª CATEGORIA - ALTURA MÍNIMA DO ATERRO = 1,50 M</v>
      </c>
    </row>
    <row r="2737" spans="2:8" ht="30">
      <c r="B2737" s="1528">
        <v>2017932</v>
      </c>
      <c r="C2737" s="1529" t="s">
        <v>23298</v>
      </c>
      <c r="D2737" s="1528" t="s">
        <v>3982</v>
      </c>
      <c r="E2737" s="1551">
        <v>9198.7800000000007</v>
      </c>
      <c r="F2737" s="1546"/>
      <c r="G2737" s="1546">
        <v>2017932</v>
      </c>
      <c r="H2737" s="1546" t="str">
        <f t="shared" si="42"/>
        <v>BUEIRO DE CONCRETO TIPO MINITÚNEL SEM INTERRUPÇÃO DE TRÁFEGO - SEÇÃO 2,20 M X 2,70 M - ESCAVADO EM MATERIAL DE 3ª CATEGORIA - ALTURA MÍNIMA DO ATERRO = 1,50 M</v>
      </c>
    </row>
    <row r="2738" spans="2:8">
      <c r="B2738" s="1526">
        <v>2003477</v>
      </c>
      <c r="C2738" s="1523" t="s">
        <v>13892</v>
      </c>
      <c r="D2738" s="1526" t="s">
        <v>20703</v>
      </c>
      <c r="E2738" s="1552">
        <v>3039.08</v>
      </c>
      <c r="F2738" s="1546"/>
      <c r="G2738" s="1546">
        <v>2003477</v>
      </c>
      <c r="H2738" s="1546" t="str">
        <f t="shared" si="42"/>
        <v>CAIXA COLETORA DE SARJETA - CCS 01 - COM GRELHA DE CONCRETO - TCC 01 - AREIA E BRITA COMERCIAIS</v>
      </c>
    </row>
    <row r="2739" spans="2:8">
      <c r="B2739" s="1528">
        <v>2003476</v>
      </c>
      <c r="C2739" s="1529" t="s">
        <v>13893</v>
      </c>
      <c r="D2739" s="1528" t="s">
        <v>20703</v>
      </c>
      <c r="E2739" s="1551">
        <v>2794.87</v>
      </c>
      <c r="F2739" s="1546"/>
      <c r="G2739" s="1546">
        <v>2003476</v>
      </c>
      <c r="H2739" s="1546" t="str">
        <f t="shared" si="42"/>
        <v>CAIXA COLETORA DE SARJETA - CCS 01 - COM GRELHA DE CONCRETO - TCC 01 - AREIA EXTRAÍDA E BRITA PRODUZIDA</v>
      </c>
    </row>
    <row r="2740" spans="2:8">
      <c r="B2740" s="1526">
        <v>2003517</v>
      </c>
      <c r="C2740" s="1523" t="s">
        <v>13894</v>
      </c>
      <c r="D2740" s="1526" t="s">
        <v>20703</v>
      </c>
      <c r="E2740" s="1552">
        <v>3278</v>
      </c>
      <c r="F2740" s="1546"/>
      <c r="G2740" s="1546">
        <v>2003517</v>
      </c>
      <c r="H2740" s="1546" t="str">
        <f t="shared" si="42"/>
        <v>CAIXA COLETORA DE SARJETA - CCS 01 - COM GRELHA DE FERRO - TCC 02 - AREIA E BRITA COMERCIAIS</v>
      </c>
    </row>
    <row r="2741" spans="2:8">
      <c r="B2741" s="1528">
        <v>2003516</v>
      </c>
      <c r="C2741" s="1529" t="s">
        <v>13895</v>
      </c>
      <c r="D2741" s="1528" t="s">
        <v>20703</v>
      </c>
      <c r="E2741" s="1551">
        <v>3043.46</v>
      </c>
      <c r="F2741" s="1546"/>
      <c r="G2741" s="1546">
        <v>2003516</v>
      </c>
      <c r="H2741" s="1546" t="str">
        <f t="shared" si="42"/>
        <v>CAIXA COLETORA DE SARJETA - CCS 01 - COM GRELHA DE FERRO - TCC 02 - AREIA EXTRAÍDA E BRITA PRODUZIDA</v>
      </c>
    </row>
    <row r="2742" spans="2:8">
      <c r="B2742" s="1526">
        <v>2003479</v>
      </c>
      <c r="C2742" s="1523" t="s">
        <v>13896</v>
      </c>
      <c r="D2742" s="1526" t="s">
        <v>20703</v>
      </c>
      <c r="E2742" s="1552">
        <v>3001.52</v>
      </c>
      <c r="F2742" s="1546"/>
      <c r="G2742" s="1546">
        <v>2003479</v>
      </c>
      <c r="H2742" s="1546" t="str">
        <f t="shared" si="42"/>
        <v>CAIXA COLETORA DE SARJETA - CCS 02 - COM GRELHA DE CONCRETO - TCC 01 - AREIA E BRITA COMERCIAIS</v>
      </c>
    </row>
    <row r="2743" spans="2:8">
      <c r="B2743" s="1528">
        <v>2003478</v>
      </c>
      <c r="C2743" s="1529" t="s">
        <v>13897</v>
      </c>
      <c r="D2743" s="1528" t="s">
        <v>20703</v>
      </c>
      <c r="E2743" s="1551">
        <v>2767.98</v>
      </c>
      <c r="F2743" s="1546"/>
      <c r="G2743" s="1546">
        <v>2003478</v>
      </c>
      <c r="H2743" s="1546" t="str">
        <f t="shared" si="42"/>
        <v>CAIXA COLETORA DE SARJETA - CCS 02 - COM GRELHA DE CONCRETO - TCC 01 - AREIA EXTRAÍDA E BRITA PRODUZIDA</v>
      </c>
    </row>
    <row r="2744" spans="2:8">
      <c r="B2744" s="1526">
        <v>2003519</v>
      </c>
      <c r="C2744" s="1523" t="s">
        <v>13898</v>
      </c>
      <c r="D2744" s="1526" t="s">
        <v>20703</v>
      </c>
      <c r="E2744" s="1552">
        <v>3240.44</v>
      </c>
      <c r="F2744" s="1546"/>
      <c r="G2744" s="1546">
        <v>2003519</v>
      </c>
      <c r="H2744" s="1546" t="str">
        <f t="shared" si="42"/>
        <v>CAIXA COLETORA DE SARJETA - CCS 02 - COM GRELHA DE FERRO - TCC 02 - AREIA E BRITA COMERCIAIS</v>
      </c>
    </row>
    <row r="2745" spans="2:8">
      <c r="B2745" s="1528">
        <v>2003518</v>
      </c>
      <c r="C2745" s="1529" t="s">
        <v>13899</v>
      </c>
      <c r="D2745" s="1528" t="s">
        <v>20703</v>
      </c>
      <c r="E2745" s="1551">
        <v>3016.56</v>
      </c>
      <c r="F2745" s="1546"/>
      <c r="G2745" s="1546">
        <v>2003518</v>
      </c>
      <c r="H2745" s="1546" t="str">
        <f t="shared" si="42"/>
        <v>CAIXA COLETORA DE SARJETA - CCS 02 - COM GRELHA DE FERRO - TCC 02 - AREIA EXTRAÍDA E BRITA PRODUZIDA</v>
      </c>
    </row>
    <row r="2746" spans="2:8">
      <c r="B2746" s="1526">
        <v>2003481</v>
      </c>
      <c r="C2746" s="1523" t="s">
        <v>13900</v>
      </c>
      <c r="D2746" s="1526" t="s">
        <v>20703</v>
      </c>
      <c r="E2746" s="1552">
        <v>2963.96</v>
      </c>
      <c r="F2746" s="1546"/>
      <c r="G2746" s="1546">
        <v>2003481</v>
      </c>
      <c r="H2746" s="1546" t="str">
        <f t="shared" si="42"/>
        <v>CAIXA COLETORA DE SARJETA - CCS 03 - COM GRELHA DE CONCRETO - TCC 01 - AREIA E BRITA COMERCIAIS</v>
      </c>
    </row>
    <row r="2747" spans="2:8">
      <c r="B2747" s="1528">
        <v>2003480</v>
      </c>
      <c r="C2747" s="1529" t="s">
        <v>13901</v>
      </c>
      <c r="D2747" s="1528" t="s">
        <v>20703</v>
      </c>
      <c r="E2747" s="1551">
        <v>2741.08</v>
      </c>
      <c r="F2747" s="1546"/>
      <c r="G2747" s="1546">
        <v>2003480</v>
      </c>
      <c r="H2747" s="1546" t="str">
        <f t="shared" si="42"/>
        <v>CAIXA COLETORA DE SARJETA - CCS 03 - COM GRELHA DE CONCRETO - TCC 01 - AREIA EXTRAÍDA E BRITA PRODUZIDA</v>
      </c>
    </row>
    <row r="2748" spans="2:8">
      <c r="B2748" s="1526">
        <v>2003521</v>
      </c>
      <c r="C2748" s="1523" t="s">
        <v>13902</v>
      </c>
      <c r="D2748" s="1526" t="s">
        <v>20703</v>
      </c>
      <c r="E2748" s="1552">
        <v>3202.88</v>
      </c>
      <c r="F2748" s="1546"/>
      <c r="G2748" s="1546">
        <v>2003521</v>
      </c>
      <c r="H2748" s="1546" t="str">
        <f t="shared" si="42"/>
        <v>CAIXA COLETORA DE SARJETA - CCS 03 - COM GRELHA DE FERRO - TCC 02 - AREIA E BRITA COMERCIAIS</v>
      </c>
    </row>
    <row r="2749" spans="2:8">
      <c r="B2749" s="1528">
        <v>2003520</v>
      </c>
      <c r="C2749" s="1529" t="s">
        <v>13903</v>
      </c>
      <c r="D2749" s="1528" t="s">
        <v>20703</v>
      </c>
      <c r="E2749" s="1551">
        <v>2989.66</v>
      </c>
      <c r="F2749" s="1546"/>
      <c r="G2749" s="1546">
        <v>2003520</v>
      </c>
      <c r="H2749" s="1546" t="str">
        <f t="shared" si="42"/>
        <v>CAIXA COLETORA DE SARJETA - CCS 03 - COM GRELHA DE FERRO - TCC 02 - AREIA EXTRAÍDA E BRITA PRODUZIDA</v>
      </c>
    </row>
    <row r="2750" spans="2:8">
      <c r="B2750" s="1526">
        <v>2003483</v>
      </c>
      <c r="C2750" s="1523" t="s">
        <v>13904</v>
      </c>
      <c r="D2750" s="1526" t="s">
        <v>20703</v>
      </c>
      <c r="E2750" s="1552">
        <v>2926.4</v>
      </c>
      <c r="F2750" s="1546"/>
      <c r="G2750" s="1546">
        <v>2003483</v>
      </c>
      <c r="H2750" s="1546" t="str">
        <f t="shared" si="42"/>
        <v>CAIXA COLETORA DE SARJETA - CCS 04 - COM GRELHA DE CONCRETO - TCC 01 - AREIA E BRITA COMERCIAIS</v>
      </c>
    </row>
    <row r="2751" spans="2:8">
      <c r="B2751" s="1528">
        <v>2003482</v>
      </c>
      <c r="C2751" s="1529" t="s">
        <v>13905</v>
      </c>
      <c r="D2751" s="1528" t="s">
        <v>20703</v>
      </c>
      <c r="E2751" s="1551">
        <v>2714.18</v>
      </c>
      <c r="F2751" s="1546"/>
      <c r="G2751" s="1546">
        <v>2003482</v>
      </c>
      <c r="H2751" s="1546" t="str">
        <f t="shared" si="42"/>
        <v>CAIXA COLETORA DE SARJETA - CCS 04 - COM GRELHA DE CONCRETO - TCC 01 - AREIA EXTRAÍDA E BRITA PRODUZIDA</v>
      </c>
    </row>
    <row r="2752" spans="2:8">
      <c r="B2752" s="1526">
        <v>2003523</v>
      </c>
      <c r="C2752" s="1523" t="s">
        <v>13906</v>
      </c>
      <c r="D2752" s="1526" t="s">
        <v>20703</v>
      </c>
      <c r="E2752" s="1552">
        <v>3165.32</v>
      </c>
      <c r="F2752" s="1546"/>
      <c r="G2752" s="1546">
        <v>2003523</v>
      </c>
      <c r="H2752" s="1546" t="str">
        <f t="shared" si="42"/>
        <v>CAIXA COLETORA DE SARJETA - CCS 04 - COM GRELHA DE FERRO - TCC 02 - AREIA E BRITA COMERCIAIS</v>
      </c>
    </row>
    <row r="2753" spans="2:8">
      <c r="B2753" s="1528">
        <v>2003522</v>
      </c>
      <c r="C2753" s="1529" t="s">
        <v>13907</v>
      </c>
      <c r="D2753" s="1528" t="s">
        <v>20703</v>
      </c>
      <c r="E2753" s="1551">
        <v>2962.77</v>
      </c>
      <c r="F2753" s="1546"/>
      <c r="G2753" s="1546">
        <v>2003522</v>
      </c>
      <c r="H2753" s="1546" t="str">
        <f t="shared" si="42"/>
        <v>CAIXA COLETORA DE SARJETA - CCS 04 - COM GRELHA DE FERRO - TCC 02 - AREIA EXTRAÍDA E BRITA PRODUZIDA</v>
      </c>
    </row>
    <row r="2754" spans="2:8">
      <c r="B2754" s="1526">
        <v>2003485</v>
      </c>
      <c r="C2754" s="1523" t="s">
        <v>13908</v>
      </c>
      <c r="D2754" s="1526" t="s">
        <v>20703</v>
      </c>
      <c r="E2754" s="1552">
        <v>3914.72</v>
      </c>
      <c r="F2754" s="1546"/>
      <c r="G2754" s="1546">
        <v>2003485</v>
      </c>
      <c r="H2754" s="1546" t="str">
        <f t="shared" si="42"/>
        <v>CAIXA COLETORA DE SARJETA - CCS 05 - COM GRELHA DE CONCRETO - TCC 01 - AREIA E BRITA COMERCIAIS</v>
      </c>
    </row>
    <row r="2755" spans="2:8">
      <c r="B2755" s="1528">
        <v>2003484</v>
      </c>
      <c r="C2755" s="1529" t="s">
        <v>13909</v>
      </c>
      <c r="D2755" s="1528" t="s">
        <v>20703</v>
      </c>
      <c r="E2755" s="1551">
        <v>3611.88</v>
      </c>
      <c r="F2755" s="1546"/>
      <c r="G2755" s="1546">
        <v>2003484</v>
      </c>
      <c r="H2755" s="1546" t="str">
        <f t="shared" ref="H2755:H2818" si="43">UPPER(C2755)</f>
        <v>CAIXA COLETORA DE SARJETA - CCS 05 - COM GRELHA DE CONCRETO - TCC 01 - AREIA EXTRAÍDA E BRITA PRODUZIDA</v>
      </c>
    </row>
    <row r="2756" spans="2:8">
      <c r="B2756" s="1526">
        <v>2003525</v>
      </c>
      <c r="C2756" s="1523" t="s">
        <v>13910</v>
      </c>
      <c r="D2756" s="1526" t="s">
        <v>20703</v>
      </c>
      <c r="E2756" s="1552">
        <v>4153.6400000000003</v>
      </c>
      <c r="F2756" s="1546"/>
      <c r="G2756" s="1546">
        <v>2003525</v>
      </c>
      <c r="H2756" s="1546" t="str">
        <f t="shared" si="43"/>
        <v>CAIXA COLETORA DE SARJETA - CCS 05 - COM GRELHA DE FERRO - TCC 02 - AREIA E BRITA COMERCIAIS</v>
      </c>
    </row>
    <row r="2757" spans="2:8">
      <c r="B2757" s="1528">
        <v>2003524</v>
      </c>
      <c r="C2757" s="1529" t="s">
        <v>13911</v>
      </c>
      <c r="D2757" s="1528" t="s">
        <v>20703</v>
      </c>
      <c r="E2757" s="1551">
        <v>3860.46</v>
      </c>
      <c r="F2757" s="1546"/>
      <c r="G2757" s="1546">
        <v>2003524</v>
      </c>
      <c r="H2757" s="1546" t="str">
        <f t="shared" si="43"/>
        <v>CAIXA COLETORA DE SARJETA - CCS 05 - COM GRELHA DE FERRO - TCC 02 - AREIA EXTRAÍDA E BRITA PRODUZIDA</v>
      </c>
    </row>
    <row r="2758" spans="2:8">
      <c r="B2758" s="1526">
        <v>2003487</v>
      </c>
      <c r="C2758" s="1523" t="s">
        <v>13912</v>
      </c>
      <c r="D2758" s="1526" t="s">
        <v>20703</v>
      </c>
      <c r="E2758" s="1552">
        <v>3877.16</v>
      </c>
      <c r="F2758" s="1546"/>
      <c r="G2758" s="1546">
        <v>2003487</v>
      </c>
      <c r="H2758" s="1546" t="str">
        <f t="shared" si="43"/>
        <v>CAIXA COLETORA DE SARJETA - CCS 06 - COM GRELHA DE CONCRETO - TCC 01 - AREIA E BRITA COMERCIAIS</v>
      </c>
    </row>
    <row r="2759" spans="2:8">
      <c r="B2759" s="1528">
        <v>2003486</v>
      </c>
      <c r="C2759" s="1529" t="s">
        <v>13913</v>
      </c>
      <c r="D2759" s="1528" t="s">
        <v>20703</v>
      </c>
      <c r="E2759" s="1551">
        <v>3584.98</v>
      </c>
      <c r="F2759" s="1546"/>
      <c r="G2759" s="1546">
        <v>2003486</v>
      </c>
      <c r="H2759" s="1546" t="str">
        <f t="shared" si="43"/>
        <v>CAIXA COLETORA DE SARJETA - CCS 06 - COM GRELHA DE CONCRETO - TCC 01 - AREIA EXTRAÍDA E BRITA PRODUZIDA</v>
      </c>
    </row>
    <row r="2760" spans="2:8">
      <c r="B2760" s="1526">
        <v>2003527</v>
      </c>
      <c r="C2760" s="1523" t="s">
        <v>13914</v>
      </c>
      <c r="D2760" s="1526" t="s">
        <v>20703</v>
      </c>
      <c r="E2760" s="1552">
        <v>4116.08</v>
      </c>
      <c r="F2760" s="1546"/>
      <c r="G2760" s="1546">
        <v>2003527</v>
      </c>
      <c r="H2760" s="1546" t="str">
        <f t="shared" si="43"/>
        <v>CAIXA COLETORA DE SARJETA - CCS 06 - COM GRELHA DE FERRO - TCC 02 - AREIA E BRITA COMERCIAIS</v>
      </c>
    </row>
    <row r="2761" spans="2:8">
      <c r="B2761" s="1528">
        <v>2003526</v>
      </c>
      <c r="C2761" s="1529" t="s">
        <v>13915</v>
      </c>
      <c r="D2761" s="1528" t="s">
        <v>20703</v>
      </c>
      <c r="E2761" s="1551">
        <v>3833.56</v>
      </c>
      <c r="F2761" s="1546"/>
      <c r="G2761" s="1546">
        <v>2003526</v>
      </c>
      <c r="H2761" s="1546" t="str">
        <f t="shared" si="43"/>
        <v>CAIXA COLETORA DE SARJETA - CCS 06 - COM GRELHA DE FERRO - TCC 02 - AREIA EXTRAÍDA E BRITA PRODUZIDA</v>
      </c>
    </row>
    <row r="2762" spans="2:8">
      <c r="B2762" s="1526">
        <v>2003489</v>
      </c>
      <c r="C2762" s="1523" t="s">
        <v>13916</v>
      </c>
      <c r="D2762" s="1526" t="s">
        <v>20703</v>
      </c>
      <c r="E2762" s="1552">
        <v>3839.6</v>
      </c>
      <c r="F2762" s="1546"/>
      <c r="G2762" s="1546">
        <v>2003489</v>
      </c>
      <c r="H2762" s="1546" t="str">
        <f t="shared" si="43"/>
        <v>CAIXA COLETORA DE SARJETA - CCS 07 - COM GRELHA DE CONCRETO - TCC 01 - AREIA E BRITA COMERCIAIS</v>
      </c>
    </row>
    <row r="2763" spans="2:8">
      <c r="B2763" s="1528">
        <v>2003488</v>
      </c>
      <c r="C2763" s="1529" t="s">
        <v>13917</v>
      </c>
      <c r="D2763" s="1528" t="s">
        <v>20703</v>
      </c>
      <c r="E2763" s="1551">
        <v>3558.08</v>
      </c>
      <c r="F2763" s="1546"/>
      <c r="G2763" s="1546">
        <v>2003488</v>
      </c>
      <c r="H2763" s="1546" t="str">
        <f t="shared" si="43"/>
        <v>CAIXA COLETORA DE SARJETA - CCS 07 - COM GRELHA DE CONCRETO - TCC 01 - AREIA EXTRAÍDA E BRITA PRODUZIDA</v>
      </c>
    </row>
    <row r="2764" spans="2:8">
      <c r="B2764" s="1526">
        <v>2003529</v>
      </c>
      <c r="C2764" s="1523" t="s">
        <v>13918</v>
      </c>
      <c r="D2764" s="1526" t="s">
        <v>20703</v>
      </c>
      <c r="E2764" s="1552">
        <v>4078.52</v>
      </c>
      <c r="F2764" s="1546"/>
      <c r="G2764" s="1546">
        <v>2003529</v>
      </c>
      <c r="H2764" s="1546" t="str">
        <f t="shared" si="43"/>
        <v>CAIXA COLETORA DE SARJETA - CCS 07 - COM GRELHA DE FERRO - TCC 02 - AREIA E BRITA COMERCIAIS</v>
      </c>
    </row>
    <row r="2765" spans="2:8">
      <c r="B2765" s="1528">
        <v>2003528</v>
      </c>
      <c r="C2765" s="1529" t="s">
        <v>13919</v>
      </c>
      <c r="D2765" s="1528" t="s">
        <v>20703</v>
      </c>
      <c r="E2765" s="1551">
        <v>3806.67</v>
      </c>
      <c r="F2765" s="1546"/>
      <c r="G2765" s="1546">
        <v>2003528</v>
      </c>
      <c r="H2765" s="1546" t="str">
        <f t="shared" si="43"/>
        <v>CAIXA COLETORA DE SARJETA - CCS 07 - COM GRELHA DE FERRO - TCC 02 - AREIA EXTRAÍDA E BRITA PRODUZIDA</v>
      </c>
    </row>
    <row r="2766" spans="2:8">
      <c r="B2766" s="1526">
        <v>2003491</v>
      </c>
      <c r="C2766" s="1523" t="s">
        <v>13920</v>
      </c>
      <c r="D2766" s="1526" t="s">
        <v>20703</v>
      </c>
      <c r="E2766" s="1552">
        <v>3802.04</v>
      </c>
      <c r="F2766" s="1546"/>
      <c r="G2766" s="1546">
        <v>2003491</v>
      </c>
      <c r="H2766" s="1546" t="str">
        <f t="shared" si="43"/>
        <v>CAIXA COLETORA DE SARJETA - CCS 08 - COM GRELHA DE CONCRETO - TCC 01 - AREIA E BRITA COMERCIAIS</v>
      </c>
    </row>
    <row r="2767" spans="2:8">
      <c r="B2767" s="1528">
        <v>2003490</v>
      </c>
      <c r="C2767" s="1529" t="s">
        <v>13921</v>
      </c>
      <c r="D2767" s="1528" t="s">
        <v>20703</v>
      </c>
      <c r="E2767" s="1551">
        <v>3531.18</v>
      </c>
      <c r="F2767" s="1546"/>
      <c r="G2767" s="1546">
        <v>2003490</v>
      </c>
      <c r="H2767" s="1546" t="str">
        <f t="shared" si="43"/>
        <v>CAIXA COLETORA DE SARJETA - CCS 08 - COM GRELHA DE CONCRETO - TCC 01 - AREIA EXTRAÍDA E BRITA PRODUZIDA</v>
      </c>
    </row>
    <row r="2768" spans="2:8">
      <c r="B2768" s="1526">
        <v>2003531</v>
      </c>
      <c r="C2768" s="1523" t="s">
        <v>13922</v>
      </c>
      <c r="D2768" s="1526" t="s">
        <v>20703</v>
      </c>
      <c r="E2768" s="1552">
        <v>4040.96</v>
      </c>
      <c r="F2768" s="1546"/>
      <c r="G2768" s="1546">
        <v>2003531</v>
      </c>
      <c r="H2768" s="1546" t="str">
        <f t="shared" si="43"/>
        <v>CAIXA COLETORA DE SARJETA - CCS 08 - COM GRELHA DE FERRO - TCC 02 - AREIA E BRITA COMERCIAIS</v>
      </c>
    </row>
    <row r="2769" spans="2:8">
      <c r="B2769" s="1528">
        <v>2003530</v>
      </c>
      <c r="C2769" s="1529" t="s">
        <v>13923</v>
      </c>
      <c r="D2769" s="1528" t="s">
        <v>20703</v>
      </c>
      <c r="E2769" s="1551">
        <v>3779.77</v>
      </c>
      <c r="F2769" s="1546"/>
      <c r="G2769" s="1546">
        <v>2003530</v>
      </c>
      <c r="H2769" s="1546" t="str">
        <f t="shared" si="43"/>
        <v>CAIXA COLETORA DE SARJETA - CCS 08 - COM GRELHA DE FERRO - TCC 02 - AREIA EXTRAÍDA E BRITA PRODUZIDA</v>
      </c>
    </row>
    <row r="2770" spans="2:8">
      <c r="B2770" s="1526">
        <v>2003493</v>
      </c>
      <c r="C2770" s="1523" t="s">
        <v>13924</v>
      </c>
      <c r="D2770" s="1526" t="s">
        <v>20703</v>
      </c>
      <c r="E2770" s="1552">
        <v>4657.3100000000004</v>
      </c>
      <c r="F2770" s="1546"/>
      <c r="G2770" s="1546">
        <v>2003493</v>
      </c>
      <c r="H2770" s="1546" t="str">
        <f t="shared" si="43"/>
        <v>CAIXA COLETORA DE SARJETA - CCS 09 - COM GRELHA DE CONCRETO - TCC 01 - AREIA E BRITA COMERCIAIS</v>
      </c>
    </row>
    <row r="2771" spans="2:8">
      <c r="B2771" s="1528">
        <v>2003492</v>
      </c>
      <c r="C2771" s="1529" t="s">
        <v>13925</v>
      </c>
      <c r="D2771" s="1528" t="s">
        <v>20703</v>
      </c>
      <c r="E2771" s="1551">
        <v>4295.83</v>
      </c>
      <c r="F2771" s="1546"/>
      <c r="G2771" s="1546">
        <v>2003492</v>
      </c>
      <c r="H2771" s="1546" t="str">
        <f t="shared" si="43"/>
        <v>CAIXA COLETORA DE SARJETA - CCS 09 - COM GRELHA DE CONCRETO - TCC 01 - AREIA EXTRAÍDA E BRITA PRODUZIDA</v>
      </c>
    </row>
    <row r="2772" spans="2:8">
      <c r="B2772" s="1526">
        <v>2003533</v>
      </c>
      <c r="C2772" s="1523" t="s">
        <v>13926</v>
      </c>
      <c r="D2772" s="1526" t="s">
        <v>20703</v>
      </c>
      <c r="E2772" s="1552">
        <v>4896.2299999999996</v>
      </c>
      <c r="F2772" s="1546"/>
      <c r="G2772" s="1546">
        <v>2003533</v>
      </c>
      <c r="H2772" s="1546" t="str">
        <f t="shared" si="43"/>
        <v>CAIXA COLETORA DE SARJETA - CCS 09 - COM GRELHA DE FERRO - TCC 02 - AREIA E BRITA COMERCIAIS</v>
      </c>
    </row>
    <row r="2773" spans="2:8">
      <c r="B2773" s="1528">
        <v>2003532</v>
      </c>
      <c r="C2773" s="1529" t="s">
        <v>13927</v>
      </c>
      <c r="D2773" s="1528" t="s">
        <v>20703</v>
      </c>
      <c r="E2773" s="1551">
        <v>4544.41</v>
      </c>
      <c r="F2773" s="1546"/>
      <c r="G2773" s="1546">
        <v>2003532</v>
      </c>
      <c r="H2773" s="1546" t="str">
        <f t="shared" si="43"/>
        <v>CAIXA COLETORA DE SARJETA - CCS 09 - COM GRELHA DE FERRO - TCC 02 - AREIA EXTRAÍDA E BRITA PRODUZIDA</v>
      </c>
    </row>
    <row r="2774" spans="2:8">
      <c r="B2774" s="1526">
        <v>2003495</v>
      </c>
      <c r="C2774" s="1523" t="s">
        <v>13928</v>
      </c>
      <c r="D2774" s="1526" t="s">
        <v>20703</v>
      </c>
      <c r="E2774" s="1552">
        <v>4619.75</v>
      </c>
      <c r="F2774" s="1546"/>
      <c r="G2774" s="1546">
        <v>2003495</v>
      </c>
      <c r="H2774" s="1546" t="str">
        <f t="shared" si="43"/>
        <v>CAIXA COLETORA DE SARJETA - CCS 10 - COM GRELHA DE CONCRETO - TCC 01 - AREIA E BRITA COMERCIAIS</v>
      </c>
    </row>
    <row r="2775" spans="2:8">
      <c r="B2775" s="1528">
        <v>2003494</v>
      </c>
      <c r="C2775" s="1529" t="s">
        <v>13929</v>
      </c>
      <c r="D2775" s="1528" t="s">
        <v>20703</v>
      </c>
      <c r="E2775" s="1551">
        <v>4268.93</v>
      </c>
      <c r="F2775" s="1546"/>
      <c r="G2775" s="1546">
        <v>2003494</v>
      </c>
      <c r="H2775" s="1546" t="str">
        <f t="shared" si="43"/>
        <v>CAIXA COLETORA DE SARJETA - CCS 10 - COM GRELHA DE CONCRETO - TCC 01 - AREIA EXTRAÍDA E BRITA PRODUZIDA</v>
      </c>
    </row>
    <row r="2776" spans="2:8">
      <c r="B2776" s="1526">
        <v>2003535</v>
      </c>
      <c r="C2776" s="1523" t="s">
        <v>13930</v>
      </c>
      <c r="D2776" s="1526" t="s">
        <v>20703</v>
      </c>
      <c r="E2776" s="1552">
        <v>4858.67</v>
      </c>
      <c r="F2776" s="1546"/>
      <c r="G2776" s="1546">
        <v>2003535</v>
      </c>
      <c r="H2776" s="1546" t="str">
        <f t="shared" si="43"/>
        <v>CAIXA COLETORA DE SARJETA - CCS 10 - COM GRELHA DE FERRO - TCC 02 - AREIA E BRITA COMERCIAIS</v>
      </c>
    </row>
    <row r="2777" spans="2:8">
      <c r="B2777" s="1528">
        <v>2003534</v>
      </c>
      <c r="C2777" s="1529" t="s">
        <v>13931</v>
      </c>
      <c r="D2777" s="1528" t="s">
        <v>20703</v>
      </c>
      <c r="E2777" s="1551">
        <v>4517.5200000000004</v>
      </c>
      <c r="F2777" s="1546"/>
      <c r="G2777" s="1546">
        <v>2003534</v>
      </c>
      <c r="H2777" s="1546" t="str">
        <f t="shared" si="43"/>
        <v>CAIXA COLETORA DE SARJETA - CCS 10 - COM GRELHA DE FERRO - TCC 02 - AREIA EXTRAÍDA E BRITA PRODUZIDA</v>
      </c>
    </row>
    <row r="2778" spans="2:8">
      <c r="B2778" s="1526">
        <v>2003497</v>
      </c>
      <c r="C2778" s="1523" t="s">
        <v>13932</v>
      </c>
      <c r="D2778" s="1526" t="s">
        <v>20703</v>
      </c>
      <c r="E2778" s="1552">
        <v>4582.1899999999996</v>
      </c>
      <c r="F2778" s="1546"/>
      <c r="G2778" s="1546">
        <v>2003497</v>
      </c>
      <c r="H2778" s="1546" t="str">
        <f t="shared" si="43"/>
        <v>CAIXA COLETORA DE SARJETA - CCS 11 - COM GRELHA DE CONCRETO - TCC 01 - AREIA E BRITA COMERCIAIS</v>
      </c>
    </row>
    <row r="2779" spans="2:8">
      <c r="B2779" s="1528">
        <v>2003496</v>
      </c>
      <c r="C2779" s="1529" t="s">
        <v>13933</v>
      </c>
      <c r="D2779" s="1528" t="s">
        <v>20703</v>
      </c>
      <c r="E2779" s="1551">
        <v>4242.03</v>
      </c>
      <c r="F2779" s="1546"/>
      <c r="G2779" s="1546">
        <v>2003496</v>
      </c>
      <c r="H2779" s="1546" t="str">
        <f t="shared" si="43"/>
        <v>CAIXA COLETORA DE SARJETA - CCS 11 - COM GRELHA DE CONCRETO - TCC 01 - AREIA EXTRAÍDA E BRITA PRODUZIDA</v>
      </c>
    </row>
    <row r="2780" spans="2:8">
      <c r="B2780" s="1526">
        <v>2003537</v>
      </c>
      <c r="C2780" s="1523" t="s">
        <v>13934</v>
      </c>
      <c r="D2780" s="1526" t="s">
        <v>20703</v>
      </c>
      <c r="E2780" s="1552">
        <v>4821.1099999999997</v>
      </c>
      <c r="F2780" s="1546"/>
      <c r="G2780" s="1546">
        <v>2003537</v>
      </c>
      <c r="H2780" s="1546" t="str">
        <f t="shared" si="43"/>
        <v>CAIXA COLETORA DE SARJETA - CCS 11 - COM GRELHA DE FERRO - TCC 02 - AREIA E BRITA COMERCIAIS</v>
      </c>
    </row>
    <row r="2781" spans="2:8">
      <c r="B2781" s="1528">
        <v>2003536</v>
      </c>
      <c r="C2781" s="1529" t="s">
        <v>13935</v>
      </c>
      <c r="D2781" s="1528" t="s">
        <v>20703</v>
      </c>
      <c r="E2781" s="1551">
        <v>4490.62</v>
      </c>
      <c r="F2781" s="1546"/>
      <c r="G2781" s="1546">
        <v>2003536</v>
      </c>
      <c r="H2781" s="1546" t="str">
        <f t="shared" si="43"/>
        <v>CAIXA COLETORA DE SARJETA - CCS 11 - COM GRELHA DE FERRO - TCC 02 - AREIA EXTRAÍDA E BRITA PRODUZIDA</v>
      </c>
    </row>
    <row r="2782" spans="2:8">
      <c r="B2782" s="1526">
        <v>2003499</v>
      </c>
      <c r="C2782" s="1523" t="s">
        <v>13936</v>
      </c>
      <c r="D2782" s="1526" t="s">
        <v>20703</v>
      </c>
      <c r="E2782" s="1552">
        <v>4544.63</v>
      </c>
      <c r="F2782" s="1546"/>
      <c r="G2782" s="1546">
        <v>2003499</v>
      </c>
      <c r="H2782" s="1546" t="str">
        <f t="shared" si="43"/>
        <v>CAIXA COLETORA DE SARJETA - CCS 12 - COM GRELHA DE CONCRETO - TCC 01 - AREIA E BRITA COMERCIAIS</v>
      </c>
    </row>
    <row r="2783" spans="2:8">
      <c r="B2783" s="1528">
        <v>2003498</v>
      </c>
      <c r="C2783" s="1529" t="s">
        <v>13937</v>
      </c>
      <c r="D2783" s="1528" t="s">
        <v>20703</v>
      </c>
      <c r="E2783" s="1551">
        <v>4215.13</v>
      </c>
      <c r="F2783" s="1546"/>
      <c r="G2783" s="1546">
        <v>2003498</v>
      </c>
      <c r="H2783" s="1546" t="str">
        <f t="shared" si="43"/>
        <v>CAIXA COLETORA DE SARJETA - CCS 12 - COM GRELHA DE CONCRETO - TCC 01 - AREIA EXTRAÍDA E BRITA PRODUZIDA</v>
      </c>
    </row>
    <row r="2784" spans="2:8">
      <c r="B2784" s="1526">
        <v>2003539</v>
      </c>
      <c r="C2784" s="1523" t="s">
        <v>13938</v>
      </c>
      <c r="D2784" s="1526" t="s">
        <v>20703</v>
      </c>
      <c r="E2784" s="1552">
        <v>4745.99</v>
      </c>
      <c r="F2784" s="1546"/>
      <c r="G2784" s="1546">
        <v>2003539</v>
      </c>
      <c r="H2784" s="1546" t="str">
        <f t="shared" si="43"/>
        <v>CAIXA COLETORA DE SARJETA - CCS 12 - COM GRELHA DE FERRO - TCC 02 - AREIA E BRITA COMERCIAIS</v>
      </c>
    </row>
    <row r="2785" spans="2:8">
      <c r="B2785" s="1528">
        <v>2003538</v>
      </c>
      <c r="C2785" s="1529" t="s">
        <v>13939</v>
      </c>
      <c r="D2785" s="1528" t="s">
        <v>20703</v>
      </c>
      <c r="E2785" s="1551">
        <v>4436.82</v>
      </c>
      <c r="F2785" s="1546"/>
      <c r="G2785" s="1546">
        <v>2003538</v>
      </c>
      <c r="H2785" s="1546" t="str">
        <f t="shared" si="43"/>
        <v>CAIXA COLETORA DE SARJETA - CCS 12 - COM GRELHA DE FERRO - TCC 02 - AREIA EXTRAÍDA E BRITA PRODUZIDA</v>
      </c>
    </row>
    <row r="2786" spans="2:8">
      <c r="B2786" s="1526">
        <v>2003501</v>
      </c>
      <c r="C2786" s="1523" t="s">
        <v>13940</v>
      </c>
      <c r="D2786" s="1526" t="s">
        <v>20703</v>
      </c>
      <c r="E2786" s="1552">
        <v>5577.28</v>
      </c>
      <c r="F2786" s="1546"/>
      <c r="G2786" s="1546">
        <v>2003501</v>
      </c>
      <c r="H2786" s="1546" t="str">
        <f t="shared" si="43"/>
        <v>CAIXA COLETORA DE SARJETA - CCS 13 - COM GRELHA DE CONCRETO - TCC 01 - AREIA E BRITA COMERCIAIS</v>
      </c>
    </row>
    <row r="2787" spans="2:8">
      <c r="B2787" s="1528">
        <v>2003500</v>
      </c>
      <c r="C2787" s="1529" t="s">
        <v>13941</v>
      </c>
      <c r="D2787" s="1528" t="s">
        <v>20703</v>
      </c>
      <c r="E2787" s="1551">
        <v>5157.17</v>
      </c>
      <c r="F2787" s="1546"/>
      <c r="G2787" s="1546">
        <v>2003500</v>
      </c>
      <c r="H2787" s="1546" t="str">
        <f t="shared" si="43"/>
        <v>CAIXA COLETORA DE SARJETA - CCS 13 - COM GRELHA DE CONCRETO - TCC 01 - AREIA EXTRAÍDA E BRITA PRODUZIDA</v>
      </c>
    </row>
    <row r="2788" spans="2:8">
      <c r="B2788" s="1526">
        <v>2003541</v>
      </c>
      <c r="C2788" s="1523" t="s">
        <v>13942</v>
      </c>
      <c r="D2788" s="1526" t="s">
        <v>20703</v>
      </c>
      <c r="E2788" s="1552">
        <v>5816.2</v>
      </c>
      <c r="F2788" s="1546"/>
      <c r="G2788" s="1546">
        <v>2003541</v>
      </c>
      <c r="H2788" s="1546" t="str">
        <f t="shared" si="43"/>
        <v>CAIXA COLETORA DE SARJETA - CCS 13 - COM GRELHA DE FERRO - TCC 02 - AREIA E BRITA COMERCIAIS</v>
      </c>
    </row>
    <row r="2789" spans="2:8">
      <c r="B2789" s="1528">
        <v>2003540</v>
      </c>
      <c r="C2789" s="1529" t="s">
        <v>13943</v>
      </c>
      <c r="D2789" s="1528" t="s">
        <v>20703</v>
      </c>
      <c r="E2789" s="1551">
        <v>5405.76</v>
      </c>
      <c r="F2789" s="1546"/>
      <c r="G2789" s="1546">
        <v>2003540</v>
      </c>
      <c r="H2789" s="1546" t="str">
        <f t="shared" si="43"/>
        <v>CAIXA COLETORA DE SARJETA - CCS 13 - COM GRELHA DE FERRO - TCC 02 - AREIA EXTRAÍDA E BRITA PRODUZIDA</v>
      </c>
    </row>
    <row r="2790" spans="2:8">
      <c r="B2790" s="1526">
        <v>2003503</v>
      </c>
      <c r="C2790" s="1523" t="s">
        <v>13944</v>
      </c>
      <c r="D2790" s="1526" t="s">
        <v>20703</v>
      </c>
      <c r="E2790" s="1552">
        <v>5539.72</v>
      </c>
      <c r="F2790" s="1546"/>
      <c r="G2790" s="1546">
        <v>2003503</v>
      </c>
      <c r="H2790" s="1546" t="str">
        <f t="shared" si="43"/>
        <v>CAIXA COLETORA DE SARJETA - CCS 14 - COM GRELHA DE CONCRETO - TCC 01 - AREIA E BRITA COMERCIAIS</v>
      </c>
    </row>
    <row r="2791" spans="2:8">
      <c r="B2791" s="1528">
        <v>2003502</v>
      </c>
      <c r="C2791" s="1529" t="s">
        <v>13945</v>
      </c>
      <c r="D2791" s="1528" t="s">
        <v>20703</v>
      </c>
      <c r="E2791" s="1551">
        <v>5130.2700000000004</v>
      </c>
      <c r="F2791" s="1546"/>
      <c r="G2791" s="1546">
        <v>2003502</v>
      </c>
      <c r="H2791" s="1546" t="str">
        <f t="shared" si="43"/>
        <v>CAIXA COLETORA DE SARJETA - CCS 14 - COM GRELHA DE CONCRETO - TCC 01 - AREIA EXTRAÍDA E BRITA PRODUZIDA</v>
      </c>
    </row>
    <row r="2792" spans="2:8">
      <c r="B2792" s="1526">
        <v>2003543</v>
      </c>
      <c r="C2792" s="1523" t="s">
        <v>13946</v>
      </c>
      <c r="D2792" s="1526" t="s">
        <v>20703</v>
      </c>
      <c r="E2792" s="1552">
        <v>5778.64</v>
      </c>
      <c r="F2792" s="1546"/>
      <c r="G2792" s="1546">
        <v>2003543</v>
      </c>
      <c r="H2792" s="1546" t="str">
        <f t="shared" si="43"/>
        <v>CAIXA COLETORA DE SARJETA - CCS 14 - COM GRELHA DE FERRO - TCC 02 - AREIA E BRITA COMERCIAIS</v>
      </c>
    </row>
    <row r="2793" spans="2:8">
      <c r="B2793" s="1528">
        <v>2003542</v>
      </c>
      <c r="C2793" s="1529" t="s">
        <v>13947</v>
      </c>
      <c r="D2793" s="1528" t="s">
        <v>20703</v>
      </c>
      <c r="E2793" s="1551">
        <v>5378.86</v>
      </c>
      <c r="F2793" s="1546"/>
      <c r="G2793" s="1546">
        <v>2003542</v>
      </c>
      <c r="H2793" s="1546" t="str">
        <f t="shared" si="43"/>
        <v>CAIXA COLETORA DE SARJETA - CCS 14 - COM GRELHA DE FERRO - TCC 02 - AREIA EXTRAÍDA E BRITA PRODUZIDA</v>
      </c>
    </row>
    <row r="2794" spans="2:8">
      <c r="B2794" s="1526">
        <v>2003505</v>
      </c>
      <c r="C2794" s="1523" t="s">
        <v>13948</v>
      </c>
      <c r="D2794" s="1526" t="s">
        <v>20703</v>
      </c>
      <c r="E2794" s="1552">
        <v>5502.17</v>
      </c>
      <c r="F2794" s="1546"/>
      <c r="G2794" s="1546">
        <v>2003505</v>
      </c>
      <c r="H2794" s="1546" t="str">
        <f t="shared" si="43"/>
        <v>CAIXA COLETORA DE SARJETA - CCS 15 - COM GRELHA DE CONCRETO - TCC 01 - AREIA E BRITA COMERCIAIS</v>
      </c>
    </row>
    <row r="2795" spans="2:8">
      <c r="B2795" s="1528">
        <v>2003504</v>
      </c>
      <c r="C2795" s="1529" t="s">
        <v>13949</v>
      </c>
      <c r="D2795" s="1528" t="s">
        <v>20703</v>
      </c>
      <c r="E2795" s="1551">
        <v>5103.37</v>
      </c>
      <c r="F2795" s="1546"/>
      <c r="G2795" s="1546">
        <v>2003504</v>
      </c>
      <c r="H2795" s="1546" t="str">
        <f t="shared" si="43"/>
        <v>CAIXA COLETORA DE SARJETA - CCS 15 - COM GRELHA DE CONCRETO - TCC 01 - AREIA EXTRAÍDA E BRITA PRODUZIDA</v>
      </c>
    </row>
    <row r="2796" spans="2:8">
      <c r="B2796" s="1526">
        <v>2003545</v>
      </c>
      <c r="C2796" s="1523" t="s">
        <v>13950</v>
      </c>
      <c r="D2796" s="1526" t="s">
        <v>20703</v>
      </c>
      <c r="E2796" s="1552">
        <v>5741.09</v>
      </c>
      <c r="F2796" s="1546"/>
      <c r="G2796" s="1546">
        <v>2003545</v>
      </c>
      <c r="H2796" s="1546" t="str">
        <f t="shared" si="43"/>
        <v>CAIXA COLETORA DE SARJETA - CCS 15 - COM GRELHA DE FERRO - TCC 02 - AREIA E BRITA COMERCIAIS</v>
      </c>
    </row>
    <row r="2797" spans="2:8">
      <c r="B2797" s="1528">
        <v>2003544</v>
      </c>
      <c r="C2797" s="1529" t="s">
        <v>13951</v>
      </c>
      <c r="D2797" s="1528" t="s">
        <v>20703</v>
      </c>
      <c r="E2797" s="1551">
        <v>5351.96</v>
      </c>
      <c r="F2797" s="1546"/>
      <c r="G2797" s="1546">
        <v>2003544</v>
      </c>
      <c r="H2797" s="1546" t="str">
        <f t="shared" si="43"/>
        <v>CAIXA COLETORA DE SARJETA - CCS 15 - COM GRELHA DE FERRO - TCC 02 - AREIA EXTRAÍDA E BRITA PRODUZIDA</v>
      </c>
    </row>
    <row r="2798" spans="2:8">
      <c r="B2798" s="1526">
        <v>2003507</v>
      </c>
      <c r="C2798" s="1523" t="s">
        <v>13952</v>
      </c>
      <c r="D2798" s="1526" t="s">
        <v>20703</v>
      </c>
      <c r="E2798" s="1552">
        <v>5464.61</v>
      </c>
      <c r="F2798" s="1546"/>
      <c r="G2798" s="1546">
        <v>2003507</v>
      </c>
      <c r="H2798" s="1546" t="str">
        <f t="shared" si="43"/>
        <v>CAIXA COLETORA DE SARJETA - CCS 16 - COM GRELHA DE CONCRETO - TCC 01 - AREIA E BRITA COMERCIAIS</v>
      </c>
    </row>
    <row r="2799" spans="2:8">
      <c r="B2799" s="1528">
        <v>2003506</v>
      </c>
      <c r="C2799" s="1529" t="s">
        <v>13953</v>
      </c>
      <c r="D2799" s="1528" t="s">
        <v>20703</v>
      </c>
      <c r="E2799" s="1551">
        <v>5076.4799999999996</v>
      </c>
      <c r="F2799" s="1546"/>
      <c r="G2799" s="1546">
        <v>2003506</v>
      </c>
      <c r="H2799" s="1546" t="str">
        <f t="shared" si="43"/>
        <v>CAIXA COLETORA DE SARJETA - CCS 16 - COM GRELHA DE CONCRETO - TCC 01 - AREIA EXTRAÍDA E BRITA PRODUZIDA</v>
      </c>
    </row>
    <row r="2800" spans="2:8">
      <c r="B2800" s="1526">
        <v>2003547</v>
      </c>
      <c r="C2800" s="1523" t="s">
        <v>13954</v>
      </c>
      <c r="D2800" s="1526" t="s">
        <v>20703</v>
      </c>
      <c r="E2800" s="1552">
        <v>5703.53</v>
      </c>
      <c r="F2800" s="1546"/>
      <c r="G2800" s="1546">
        <v>2003547</v>
      </c>
      <c r="H2800" s="1546" t="str">
        <f t="shared" si="43"/>
        <v>CAIXA COLETORA DE SARJETA - CCS 16 - COM GRELHA DE FERRO - TCC 02 - AREIA E BRITA COMERCIAIS</v>
      </c>
    </row>
    <row r="2801" spans="2:8">
      <c r="B2801" s="1528">
        <v>2003546</v>
      </c>
      <c r="C2801" s="1529" t="s">
        <v>13955</v>
      </c>
      <c r="D2801" s="1528" t="s">
        <v>20703</v>
      </c>
      <c r="E2801" s="1551">
        <v>5325.06</v>
      </c>
      <c r="F2801" s="1546"/>
      <c r="G2801" s="1546">
        <v>2003546</v>
      </c>
      <c r="H2801" s="1546" t="str">
        <f t="shared" si="43"/>
        <v>CAIXA COLETORA DE SARJETA - CCS 16 - COM GRELHA DE FERRO - TCC 02 - AREIA EXTRAÍDA E BRITA PRODUZIDA</v>
      </c>
    </row>
    <row r="2802" spans="2:8">
      <c r="B2802" s="1526">
        <v>2003509</v>
      </c>
      <c r="C2802" s="1523" t="s">
        <v>13956</v>
      </c>
      <c r="D2802" s="1526" t="s">
        <v>20703</v>
      </c>
      <c r="E2802" s="1552">
        <v>6355.35</v>
      </c>
      <c r="F2802" s="1546"/>
      <c r="G2802" s="1546">
        <v>2003509</v>
      </c>
      <c r="H2802" s="1546" t="str">
        <f t="shared" si="43"/>
        <v>CAIXA COLETORA DE SARJETA - CCS 17 - COM GRELHA DE CONCRETO - TCC 01 - AREIA E BRITA COMERCIAIS</v>
      </c>
    </row>
    <row r="2803" spans="2:8">
      <c r="B2803" s="1528">
        <v>2003508</v>
      </c>
      <c r="C2803" s="1529" t="s">
        <v>13957</v>
      </c>
      <c r="D2803" s="1528" t="s">
        <v>20703</v>
      </c>
      <c r="E2803" s="1551">
        <v>5876.6</v>
      </c>
      <c r="F2803" s="1546"/>
      <c r="G2803" s="1546">
        <v>2003508</v>
      </c>
      <c r="H2803" s="1546" t="str">
        <f t="shared" si="43"/>
        <v>CAIXA COLETORA DE SARJETA - CCS 17 - COM GRELHA DE CONCRETO - TCC 01 - AREIA EXTRAÍDA E BRITA PRODUZIDA</v>
      </c>
    </row>
    <row r="2804" spans="2:8">
      <c r="B2804" s="1526">
        <v>2003549</v>
      </c>
      <c r="C2804" s="1523" t="s">
        <v>13958</v>
      </c>
      <c r="D2804" s="1526" t="s">
        <v>20703</v>
      </c>
      <c r="E2804" s="1552">
        <v>6594.27</v>
      </c>
      <c r="F2804" s="1546"/>
      <c r="G2804" s="1546">
        <v>2003549</v>
      </c>
      <c r="H2804" s="1546" t="str">
        <f t="shared" si="43"/>
        <v>CAIXA COLETORA DE SARJETA - CCS 17 - COM GRELHA DE FERRO - TCC 02 - AREIA E BRITA COMERCIAIS</v>
      </c>
    </row>
    <row r="2805" spans="2:8">
      <c r="B2805" s="1528">
        <v>2003548</v>
      </c>
      <c r="C2805" s="1529" t="s">
        <v>13959</v>
      </c>
      <c r="D2805" s="1528" t="s">
        <v>20703</v>
      </c>
      <c r="E2805" s="1551">
        <v>6125.19</v>
      </c>
      <c r="F2805" s="1546"/>
      <c r="G2805" s="1546">
        <v>2003548</v>
      </c>
      <c r="H2805" s="1546" t="str">
        <f t="shared" si="43"/>
        <v>CAIXA COLETORA DE SARJETA - CCS 17 - COM GRELHA DE FERRO - TCC 02 - AREIA EXTRAÍDA E BRITA PRODUZIDA</v>
      </c>
    </row>
    <row r="2806" spans="2:8">
      <c r="B2806" s="1526">
        <v>2003511</v>
      </c>
      <c r="C2806" s="1523" t="s">
        <v>13960</v>
      </c>
      <c r="D2806" s="1526" t="s">
        <v>20703</v>
      </c>
      <c r="E2806" s="1552">
        <v>6317.79</v>
      </c>
      <c r="F2806" s="1546"/>
      <c r="G2806" s="1546">
        <v>2003511</v>
      </c>
      <c r="H2806" s="1546" t="str">
        <f t="shared" si="43"/>
        <v>CAIXA COLETORA DE SARJETA - CCS 18 - COM GRELHA DE CONCRETO - TCC 01 - AREIA E BRITA COMERCIAIS</v>
      </c>
    </row>
    <row r="2807" spans="2:8">
      <c r="B2807" s="1528">
        <v>2003510</v>
      </c>
      <c r="C2807" s="1529" t="s">
        <v>13961</v>
      </c>
      <c r="D2807" s="1528" t="s">
        <v>20703</v>
      </c>
      <c r="E2807" s="1551">
        <v>5849.7</v>
      </c>
      <c r="F2807" s="1546"/>
      <c r="G2807" s="1546">
        <v>2003510</v>
      </c>
      <c r="H2807" s="1546" t="str">
        <f t="shared" si="43"/>
        <v>CAIXA COLETORA DE SARJETA - CCS 18 - COM GRELHA DE CONCRETO - TCC 01 - AREIA EXTRAÍDA E BRITA PRODUZIDA</v>
      </c>
    </row>
    <row r="2808" spans="2:8">
      <c r="B2808" s="1526">
        <v>2003551</v>
      </c>
      <c r="C2808" s="1523" t="s">
        <v>13962</v>
      </c>
      <c r="D2808" s="1526" t="s">
        <v>20703</v>
      </c>
      <c r="E2808" s="1552">
        <v>6556.71</v>
      </c>
      <c r="F2808" s="1546"/>
      <c r="G2808" s="1546">
        <v>2003551</v>
      </c>
      <c r="H2808" s="1546" t="str">
        <f t="shared" si="43"/>
        <v>CAIXA COLETORA DE SARJETA - CCS 18 - COM GRELHA DE FERRO - TCC 02 - AREIA E BRITA COMERCIAIS</v>
      </c>
    </row>
    <row r="2809" spans="2:8">
      <c r="B2809" s="1528">
        <v>2003550</v>
      </c>
      <c r="C2809" s="1529" t="s">
        <v>13963</v>
      </c>
      <c r="D2809" s="1528" t="s">
        <v>20703</v>
      </c>
      <c r="E2809" s="1551">
        <v>6098.29</v>
      </c>
      <c r="F2809" s="1546"/>
      <c r="G2809" s="1546">
        <v>2003550</v>
      </c>
      <c r="H2809" s="1546" t="str">
        <f t="shared" si="43"/>
        <v>CAIXA COLETORA DE SARJETA - CCS 18 - COM GRELHA DE FERRO - TCC 02 - AREIA EXTRAÍDA E BRITA PRODUZIDA</v>
      </c>
    </row>
    <row r="2810" spans="2:8">
      <c r="B2810" s="1526">
        <v>2003513</v>
      </c>
      <c r="C2810" s="1523" t="s">
        <v>13964</v>
      </c>
      <c r="D2810" s="1526" t="s">
        <v>20703</v>
      </c>
      <c r="E2810" s="1552">
        <v>6280.23</v>
      </c>
      <c r="F2810" s="1546"/>
      <c r="G2810" s="1546">
        <v>2003513</v>
      </c>
      <c r="H2810" s="1546" t="str">
        <f t="shared" si="43"/>
        <v>CAIXA COLETORA DE SARJETA - CCS 19 - COM GRELHA DE CONCRETO - TCC 01 - AREIA E BRITA COMERCIAIS</v>
      </c>
    </row>
    <row r="2811" spans="2:8">
      <c r="B2811" s="1528">
        <v>2003512</v>
      </c>
      <c r="C2811" s="1529" t="s">
        <v>13965</v>
      </c>
      <c r="D2811" s="1528" t="s">
        <v>20703</v>
      </c>
      <c r="E2811" s="1551">
        <v>5822.81</v>
      </c>
      <c r="F2811" s="1546"/>
      <c r="G2811" s="1546">
        <v>2003512</v>
      </c>
      <c r="H2811" s="1546" t="str">
        <f t="shared" si="43"/>
        <v>CAIXA COLETORA DE SARJETA - CCS 19 - COM GRELHA DE CONCRETO - TCC 01 - AREIA EXTRAÍDA E BRITA PRODUZIDA</v>
      </c>
    </row>
    <row r="2812" spans="2:8">
      <c r="B2812" s="1526">
        <v>2003553</v>
      </c>
      <c r="C2812" s="1523" t="s">
        <v>13966</v>
      </c>
      <c r="D2812" s="1526" t="s">
        <v>20703</v>
      </c>
      <c r="E2812" s="1552">
        <v>6519.15</v>
      </c>
      <c r="F2812" s="1546"/>
      <c r="G2812" s="1546">
        <v>2003553</v>
      </c>
      <c r="H2812" s="1546" t="str">
        <f t="shared" si="43"/>
        <v>CAIXA COLETORA DE SARJETA - CCS 19 - COM GRELHA DE FERRO - TCC 02 - AREIA E BRITA COMERCIAIS</v>
      </c>
    </row>
    <row r="2813" spans="2:8">
      <c r="B2813" s="1528">
        <v>2003552</v>
      </c>
      <c r="C2813" s="1529" t="s">
        <v>13967</v>
      </c>
      <c r="D2813" s="1528" t="s">
        <v>20703</v>
      </c>
      <c r="E2813" s="1551">
        <v>6071.39</v>
      </c>
      <c r="F2813" s="1546"/>
      <c r="G2813" s="1546">
        <v>2003552</v>
      </c>
      <c r="H2813" s="1546" t="str">
        <f t="shared" si="43"/>
        <v>CAIXA COLETORA DE SARJETA - CCS 19 - COM GRELHA DE FERRO - TCC 02 - AREIA EXTRAÍDA E BRITA PRODUZIDA</v>
      </c>
    </row>
    <row r="2814" spans="2:8">
      <c r="B2814" s="1526">
        <v>2003515</v>
      </c>
      <c r="C2814" s="1523" t="s">
        <v>13968</v>
      </c>
      <c r="D2814" s="1526" t="s">
        <v>20703</v>
      </c>
      <c r="E2814" s="1552">
        <v>6242.67</v>
      </c>
      <c r="F2814" s="1546"/>
      <c r="G2814" s="1546">
        <v>2003515</v>
      </c>
      <c r="H2814" s="1546" t="str">
        <f t="shared" si="43"/>
        <v>CAIXA COLETORA DE SARJETA - CCS 20 - COM GRELHA DE CONCRETO - TCC 01 - AREIA E BRITA COMERCIAIS</v>
      </c>
    </row>
    <row r="2815" spans="2:8">
      <c r="B2815" s="1528">
        <v>2003514</v>
      </c>
      <c r="C2815" s="1529" t="s">
        <v>13969</v>
      </c>
      <c r="D2815" s="1528" t="s">
        <v>20703</v>
      </c>
      <c r="E2815" s="1551">
        <v>5795.91</v>
      </c>
      <c r="F2815" s="1546"/>
      <c r="G2815" s="1546">
        <v>2003514</v>
      </c>
      <c r="H2815" s="1546" t="str">
        <f t="shared" si="43"/>
        <v>CAIXA COLETORA DE SARJETA - CCS 20 - COM GRELHA DE CONCRETO - TCC 01 - AREIA EXTRAÍDA E BRITA PRODUZIDA</v>
      </c>
    </row>
    <row r="2816" spans="2:8">
      <c r="B2816" s="1526">
        <v>2003555</v>
      </c>
      <c r="C2816" s="1523" t="s">
        <v>13970</v>
      </c>
      <c r="D2816" s="1526" t="s">
        <v>20703</v>
      </c>
      <c r="E2816" s="1552">
        <v>6481.59</v>
      </c>
      <c r="F2816" s="1546"/>
      <c r="G2816" s="1546">
        <v>2003555</v>
      </c>
      <c r="H2816" s="1546" t="str">
        <f t="shared" si="43"/>
        <v>CAIXA COLETORA DE SARJETA - CCS 20 - COM GRELHA DE FERRO - TCC 02 - AREIA E BRITA COMERCIAIS</v>
      </c>
    </row>
    <row r="2817" spans="2:8">
      <c r="B2817" s="1528">
        <v>2003554</v>
      </c>
      <c r="C2817" s="1529" t="s">
        <v>13971</v>
      </c>
      <c r="D2817" s="1528" t="s">
        <v>20703</v>
      </c>
      <c r="E2817" s="1551">
        <v>6044.49</v>
      </c>
      <c r="F2817" s="1546"/>
      <c r="G2817" s="1546">
        <v>2003554</v>
      </c>
      <c r="H2817" s="1546" t="str">
        <f t="shared" si="43"/>
        <v>CAIXA COLETORA DE SARJETA - CCS 20 - COM GRELHA DE FERRO - TCC 02 - AREIA EXTRAÍDA E BRITA PRODUZIDA</v>
      </c>
    </row>
    <row r="2818" spans="2:8">
      <c r="B2818" s="1526">
        <v>2003728</v>
      </c>
      <c r="C2818" s="1523" t="s">
        <v>13972</v>
      </c>
      <c r="D2818" s="1526" t="s">
        <v>20703</v>
      </c>
      <c r="E2818" s="1552">
        <v>2781.82</v>
      </c>
      <c r="F2818" s="1546"/>
      <c r="G2818" s="1546">
        <v>2003728</v>
      </c>
      <c r="H2818" s="1546" t="str">
        <f t="shared" si="43"/>
        <v>CAIXA COLETORA DE TALVEGUE - CCT 01 - AREIA E BRITA COMERCIAIS</v>
      </c>
    </row>
    <row r="2819" spans="2:8">
      <c r="B2819" s="1528">
        <v>2003727</v>
      </c>
      <c r="C2819" s="1529" t="s">
        <v>13973</v>
      </c>
      <c r="D2819" s="1528" t="s">
        <v>20703</v>
      </c>
      <c r="E2819" s="1551">
        <v>2540.88</v>
      </c>
      <c r="F2819" s="1546"/>
      <c r="G2819" s="1546">
        <v>2003727</v>
      </c>
      <c r="H2819" s="1546" t="str">
        <f t="shared" ref="H2819:H2882" si="44">UPPER(C2819)</f>
        <v>CAIXA COLETORA DE TALVEGUE - CCT 01 - AREIA EXTRAÍDA E BRITA PRODUZIDA</v>
      </c>
    </row>
    <row r="2820" spans="2:8">
      <c r="B2820" s="1526">
        <v>2003730</v>
      </c>
      <c r="C2820" s="1523" t="s">
        <v>13974</v>
      </c>
      <c r="D2820" s="1526" t="s">
        <v>20703</v>
      </c>
      <c r="E2820" s="1552">
        <v>2744.26</v>
      </c>
      <c r="F2820" s="1546"/>
      <c r="G2820" s="1546">
        <v>2003730</v>
      </c>
      <c r="H2820" s="1546" t="str">
        <f t="shared" si="44"/>
        <v>CAIXA COLETORA DE TALVEGUE - CCT 02 - AREIA E BRITA COMERCIAIS</v>
      </c>
    </row>
    <row r="2821" spans="2:8">
      <c r="B2821" s="1528">
        <v>2003729</v>
      </c>
      <c r="C2821" s="1529" t="s">
        <v>13975</v>
      </c>
      <c r="D2821" s="1528" t="s">
        <v>20703</v>
      </c>
      <c r="E2821" s="1551">
        <v>2513.98</v>
      </c>
      <c r="F2821" s="1546"/>
      <c r="G2821" s="1546">
        <v>2003729</v>
      </c>
      <c r="H2821" s="1546" t="str">
        <f t="shared" si="44"/>
        <v>CAIXA COLETORA DE TALVEGUE - CCT 02 - AREIA EXTRAÍDA E BRITA PRODUZIDA</v>
      </c>
    </row>
    <row r="2822" spans="2:8">
      <c r="B2822" s="1526">
        <v>2003732</v>
      </c>
      <c r="C2822" s="1523" t="s">
        <v>13976</v>
      </c>
      <c r="D2822" s="1526" t="s">
        <v>20703</v>
      </c>
      <c r="E2822" s="1552">
        <v>2710.45</v>
      </c>
      <c r="F2822" s="1546"/>
      <c r="G2822" s="1546">
        <v>2003732</v>
      </c>
      <c r="H2822" s="1546" t="str">
        <f t="shared" si="44"/>
        <v>CAIXA COLETORA DE TALVEGUE - CCT 03 - AREIA E BRITA COMERCIAIS</v>
      </c>
    </row>
    <row r="2823" spans="2:8">
      <c r="B2823" s="1528">
        <v>2003731</v>
      </c>
      <c r="C2823" s="1529" t="s">
        <v>13977</v>
      </c>
      <c r="D2823" s="1528" t="s">
        <v>20703</v>
      </c>
      <c r="E2823" s="1551">
        <v>2489.77</v>
      </c>
      <c r="F2823" s="1546"/>
      <c r="G2823" s="1546">
        <v>2003731</v>
      </c>
      <c r="H2823" s="1546" t="str">
        <f t="shared" si="44"/>
        <v>CAIXA COLETORA DE TALVEGUE - CCT 03 - AREIA EXTRAÍDA E BRITA PRODUZIDA</v>
      </c>
    </row>
    <row r="2824" spans="2:8">
      <c r="B2824" s="1526">
        <v>2003734</v>
      </c>
      <c r="C2824" s="1523" t="s">
        <v>13978</v>
      </c>
      <c r="D2824" s="1526" t="s">
        <v>20703</v>
      </c>
      <c r="E2824" s="1552">
        <v>2669.14</v>
      </c>
      <c r="F2824" s="1546"/>
      <c r="G2824" s="1546">
        <v>2003734</v>
      </c>
      <c r="H2824" s="1546" t="str">
        <f t="shared" si="44"/>
        <v>CAIXA COLETORA DE TALVEGUE - CCT 04 - AREIA E BRITA COMERCIAIS</v>
      </c>
    </row>
    <row r="2825" spans="2:8">
      <c r="B2825" s="1528">
        <v>2003733</v>
      </c>
      <c r="C2825" s="1529" t="s">
        <v>13979</v>
      </c>
      <c r="D2825" s="1528" t="s">
        <v>20703</v>
      </c>
      <c r="E2825" s="1551">
        <v>2460.1799999999998</v>
      </c>
      <c r="F2825" s="1546"/>
      <c r="G2825" s="1546">
        <v>2003733</v>
      </c>
      <c r="H2825" s="1546" t="str">
        <f t="shared" si="44"/>
        <v>CAIXA COLETORA DE TALVEGUE - CCT 04 - AREIA EXTRAÍDA E BRITA PRODUZIDA</v>
      </c>
    </row>
    <row r="2826" spans="2:8">
      <c r="B2826" s="1526">
        <v>2003736</v>
      </c>
      <c r="C2826" s="1523" t="s">
        <v>13980</v>
      </c>
      <c r="D2826" s="1526" t="s">
        <v>20703</v>
      </c>
      <c r="E2826" s="1552">
        <v>3657.45</v>
      </c>
      <c r="F2826" s="1546"/>
      <c r="G2826" s="1546">
        <v>2003736</v>
      </c>
      <c r="H2826" s="1546" t="str">
        <f t="shared" si="44"/>
        <v>CAIXA COLETORA DE TALVEGUE - CCT 05 - AREIA E BRITA COMERCIAIS</v>
      </c>
    </row>
    <row r="2827" spans="2:8">
      <c r="B2827" s="1528">
        <v>2003735</v>
      </c>
      <c r="C2827" s="1529" t="s">
        <v>13981</v>
      </c>
      <c r="D2827" s="1528" t="s">
        <v>20703</v>
      </c>
      <c r="E2827" s="1551">
        <v>3357.88</v>
      </c>
      <c r="F2827" s="1546"/>
      <c r="G2827" s="1546">
        <v>2003735</v>
      </c>
      <c r="H2827" s="1546" t="str">
        <f t="shared" si="44"/>
        <v>CAIXA COLETORA DE TALVEGUE - CCT 05 - AREIA EXTRAÍDA E BRITA PRODUZIDA</v>
      </c>
    </row>
    <row r="2828" spans="2:8">
      <c r="B2828" s="1526">
        <v>2003738</v>
      </c>
      <c r="C2828" s="1523" t="s">
        <v>13982</v>
      </c>
      <c r="D2828" s="1526" t="s">
        <v>20703</v>
      </c>
      <c r="E2828" s="1552">
        <v>3619.89</v>
      </c>
      <c r="F2828" s="1546"/>
      <c r="G2828" s="1546">
        <v>2003738</v>
      </c>
      <c r="H2828" s="1546" t="str">
        <f t="shared" si="44"/>
        <v>CAIXA COLETORA DE TALVEGUE - CCT 06 - AREIA E BRITA COMERCIAIS</v>
      </c>
    </row>
    <row r="2829" spans="2:8">
      <c r="B2829" s="1528">
        <v>2003737</v>
      </c>
      <c r="C2829" s="1529" t="s">
        <v>13983</v>
      </c>
      <c r="D2829" s="1528" t="s">
        <v>20703</v>
      </c>
      <c r="E2829" s="1551">
        <v>3330.98</v>
      </c>
      <c r="F2829" s="1546"/>
      <c r="G2829" s="1546">
        <v>2003737</v>
      </c>
      <c r="H2829" s="1546" t="str">
        <f t="shared" si="44"/>
        <v>CAIXA COLETORA DE TALVEGUE - CCT 06 - AREIA EXTRAÍDA E BRITA PRODUZIDA</v>
      </c>
    </row>
    <row r="2830" spans="2:8">
      <c r="B2830" s="1526">
        <v>2003740</v>
      </c>
      <c r="C2830" s="1523" t="s">
        <v>13984</v>
      </c>
      <c r="D2830" s="1526" t="s">
        <v>20703</v>
      </c>
      <c r="E2830" s="1552">
        <v>3586.09</v>
      </c>
      <c r="F2830" s="1546"/>
      <c r="G2830" s="1546">
        <v>2003740</v>
      </c>
      <c r="H2830" s="1546" t="str">
        <f t="shared" si="44"/>
        <v>CAIXA COLETORA DE TALVEGUE - CCT 07 - AREIA E BRITA COMERCIAIS</v>
      </c>
    </row>
    <row r="2831" spans="2:8">
      <c r="B2831" s="1528">
        <v>2003739</v>
      </c>
      <c r="C2831" s="1529" t="s">
        <v>13985</v>
      </c>
      <c r="D2831" s="1528" t="s">
        <v>20703</v>
      </c>
      <c r="E2831" s="1551">
        <v>3306.77</v>
      </c>
      <c r="F2831" s="1546"/>
      <c r="G2831" s="1546">
        <v>2003739</v>
      </c>
      <c r="H2831" s="1546" t="str">
        <f t="shared" si="44"/>
        <v>CAIXA COLETORA DE TALVEGUE - CCT 07 - AREIA EXTRAÍDA E BRITA PRODUZIDA</v>
      </c>
    </row>
    <row r="2832" spans="2:8">
      <c r="B2832" s="1526">
        <v>2003742</v>
      </c>
      <c r="C2832" s="1523" t="s">
        <v>13986</v>
      </c>
      <c r="D2832" s="1526" t="s">
        <v>20703</v>
      </c>
      <c r="E2832" s="1552">
        <v>3695.01</v>
      </c>
      <c r="F2832" s="1546"/>
      <c r="G2832" s="1546">
        <v>2003742</v>
      </c>
      <c r="H2832" s="1546" t="str">
        <f t="shared" si="44"/>
        <v>CAIXA COLETORA DE TALVEGUE - CCT 08 - AREIA E BRITA COMERCIAIS</v>
      </c>
    </row>
    <row r="2833" spans="2:8">
      <c r="B2833" s="1528">
        <v>2003741</v>
      </c>
      <c r="C2833" s="1529" t="s">
        <v>13987</v>
      </c>
      <c r="D2833" s="1528" t="s">
        <v>20703</v>
      </c>
      <c r="E2833" s="1551">
        <v>3384.78</v>
      </c>
      <c r="F2833" s="1546"/>
      <c r="G2833" s="1546">
        <v>2003741</v>
      </c>
      <c r="H2833" s="1546" t="str">
        <f t="shared" si="44"/>
        <v>CAIXA COLETORA DE TALVEGUE - CCT 08 - AREIA EXTRAÍDA E BRITA PRODUZIDA</v>
      </c>
    </row>
    <row r="2834" spans="2:8">
      <c r="B2834" s="1526">
        <v>2003744</v>
      </c>
      <c r="C2834" s="1523" t="s">
        <v>13988</v>
      </c>
      <c r="D2834" s="1526" t="s">
        <v>20703</v>
      </c>
      <c r="E2834" s="1552">
        <v>4400.04</v>
      </c>
      <c r="F2834" s="1546"/>
      <c r="G2834" s="1546">
        <v>2003744</v>
      </c>
      <c r="H2834" s="1546" t="str">
        <f t="shared" si="44"/>
        <v>CAIXA COLETORA DE TALVEGUE - CCT 09 - AREIA E BRITA COMERCIAIS</v>
      </c>
    </row>
    <row r="2835" spans="2:8">
      <c r="B2835" s="1528">
        <v>2003743</v>
      </c>
      <c r="C2835" s="1529" t="s">
        <v>13989</v>
      </c>
      <c r="D2835" s="1528" t="s">
        <v>20703</v>
      </c>
      <c r="E2835" s="1551">
        <v>4041.83</v>
      </c>
      <c r="F2835" s="1546"/>
      <c r="G2835" s="1546">
        <v>2003743</v>
      </c>
      <c r="H2835" s="1546" t="str">
        <f t="shared" si="44"/>
        <v>CAIXA COLETORA DE TALVEGUE - CCT 09 - AREIA EXTRAÍDA E BRITA PRODUZIDA</v>
      </c>
    </row>
    <row r="2836" spans="2:8">
      <c r="B2836" s="1526">
        <v>2003746</v>
      </c>
      <c r="C2836" s="1523" t="s">
        <v>13990</v>
      </c>
      <c r="D2836" s="1526" t="s">
        <v>20703</v>
      </c>
      <c r="E2836" s="1552">
        <v>4362.4799999999996</v>
      </c>
      <c r="F2836" s="1546"/>
      <c r="G2836" s="1546">
        <v>2003746</v>
      </c>
      <c r="H2836" s="1546" t="str">
        <f t="shared" si="44"/>
        <v>CAIXA COLETORA DE TALVEGUE - CCT 10 - AREIA E BRITA COMERCIAIS</v>
      </c>
    </row>
    <row r="2837" spans="2:8">
      <c r="B2837" s="1528">
        <v>2003745</v>
      </c>
      <c r="C2837" s="1529" t="s">
        <v>13991</v>
      </c>
      <c r="D2837" s="1528" t="s">
        <v>20703</v>
      </c>
      <c r="E2837" s="1551">
        <v>4014.93</v>
      </c>
      <c r="F2837" s="1546"/>
      <c r="G2837" s="1546">
        <v>2003745</v>
      </c>
      <c r="H2837" s="1546" t="str">
        <f t="shared" si="44"/>
        <v>CAIXA COLETORA DE TALVEGUE - CCT 10 - AREIA EXTRAÍDA E BRITA PRODUZIDA</v>
      </c>
    </row>
    <row r="2838" spans="2:8">
      <c r="B2838" s="1526">
        <v>2003748</v>
      </c>
      <c r="C2838" s="1523" t="s">
        <v>13992</v>
      </c>
      <c r="D2838" s="1526" t="s">
        <v>20703</v>
      </c>
      <c r="E2838" s="1552">
        <v>4328.68</v>
      </c>
      <c r="F2838" s="1546"/>
      <c r="G2838" s="1546">
        <v>2003748</v>
      </c>
      <c r="H2838" s="1546" t="str">
        <f t="shared" si="44"/>
        <v>CAIXA COLETORA DE TALVEGUE - CCT 11 - AREIA E BRITA COMERCIAIS</v>
      </c>
    </row>
    <row r="2839" spans="2:8">
      <c r="B2839" s="1528">
        <v>2003747</v>
      </c>
      <c r="C2839" s="1529" t="s">
        <v>13993</v>
      </c>
      <c r="D2839" s="1528" t="s">
        <v>20703</v>
      </c>
      <c r="E2839" s="1551">
        <v>3990.73</v>
      </c>
      <c r="F2839" s="1546"/>
      <c r="G2839" s="1546">
        <v>2003747</v>
      </c>
      <c r="H2839" s="1546" t="str">
        <f t="shared" si="44"/>
        <v>CAIXA COLETORA DE TALVEGUE - CCT 11 - AREIA EXTRAÍDA E BRITA PRODUZIDA</v>
      </c>
    </row>
    <row r="2840" spans="2:8">
      <c r="B2840" s="1526">
        <v>2003750</v>
      </c>
      <c r="C2840" s="1523" t="s">
        <v>13994</v>
      </c>
      <c r="D2840" s="1526" t="s">
        <v>20703</v>
      </c>
      <c r="E2840" s="1552">
        <v>4287.3599999999997</v>
      </c>
      <c r="F2840" s="1546"/>
      <c r="G2840" s="1546">
        <v>2003750</v>
      </c>
      <c r="H2840" s="1546" t="str">
        <f t="shared" si="44"/>
        <v>CAIXA COLETORA DE TALVEGUE - CCT 12 - AREIA E BRITA COMERCIAIS</v>
      </c>
    </row>
    <row r="2841" spans="2:8">
      <c r="B2841" s="1528">
        <v>2003749</v>
      </c>
      <c r="C2841" s="1529" t="s">
        <v>13995</v>
      </c>
      <c r="D2841" s="1528" t="s">
        <v>20703</v>
      </c>
      <c r="E2841" s="1551">
        <v>3961.14</v>
      </c>
      <c r="F2841" s="1546"/>
      <c r="G2841" s="1546">
        <v>2003749</v>
      </c>
      <c r="H2841" s="1546" t="str">
        <f t="shared" si="44"/>
        <v>CAIXA COLETORA DE TALVEGUE - CCT 12 - AREIA EXTRAÍDA E BRITA PRODUZIDA</v>
      </c>
    </row>
    <row r="2842" spans="2:8">
      <c r="B2842" s="1526">
        <v>2003752</v>
      </c>
      <c r="C2842" s="1523" t="s">
        <v>13996</v>
      </c>
      <c r="D2842" s="1526" t="s">
        <v>20703</v>
      </c>
      <c r="E2842" s="1552">
        <v>5320.02</v>
      </c>
      <c r="F2842" s="1546"/>
      <c r="G2842" s="1546">
        <v>2003752</v>
      </c>
      <c r="H2842" s="1546" t="str">
        <f t="shared" si="44"/>
        <v>CAIXA COLETORA DE TALVEGUE - CCT 13 - AREIA E BRITA COMERCIAIS</v>
      </c>
    </row>
    <row r="2843" spans="2:8">
      <c r="B2843" s="1528">
        <v>2003751</v>
      </c>
      <c r="C2843" s="1529" t="s">
        <v>13997</v>
      </c>
      <c r="D2843" s="1528" t="s">
        <v>20703</v>
      </c>
      <c r="E2843" s="1551">
        <v>4903.17</v>
      </c>
      <c r="F2843" s="1546"/>
      <c r="G2843" s="1546">
        <v>2003751</v>
      </c>
      <c r="H2843" s="1546" t="str">
        <f t="shared" si="44"/>
        <v>CAIXA COLETORA DE TALVEGUE - CCT 13 - AREIA EXTRAÍDA E BRITA PRODUZIDA</v>
      </c>
    </row>
    <row r="2844" spans="2:8">
      <c r="B2844" s="1526">
        <v>2003754</v>
      </c>
      <c r="C2844" s="1523" t="s">
        <v>13998</v>
      </c>
      <c r="D2844" s="1526" t="s">
        <v>20703</v>
      </c>
      <c r="E2844" s="1552">
        <v>5282.46</v>
      </c>
      <c r="F2844" s="1546"/>
      <c r="G2844" s="1546">
        <v>2003754</v>
      </c>
      <c r="H2844" s="1546" t="str">
        <f t="shared" si="44"/>
        <v>CAIXA COLETORA DE TALVEGUE - CCT 14 - AREIA E BRITA COMERCIAIS</v>
      </c>
    </row>
    <row r="2845" spans="2:8">
      <c r="B2845" s="1528">
        <v>2003753</v>
      </c>
      <c r="C2845" s="1529" t="s">
        <v>13999</v>
      </c>
      <c r="D2845" s="1528" t="s">
        <v>20703</v>
      </c>
      <c r="E2845" s="1551">
        <v>4876.28</v>
      </c>
      <c r="F2845" s="1546"/>
      <c r="G2845" s="1546">
        <v>2003753</v>
      </c>
      <c r="H2845" s="1546" t="str">
        <f t="shared" si="44"/>
        <v>CAIXA COLETORA DE TALVEGUE - CCT 14 - AREIA EXTRAÍDA E BRITA PRODUZIDA</v>
      </c>
    </row>
    <row r="2846" spans="2:8">
      <c r="B2846" s="1526">
        <v>2003756</v>
      </c>
      <c r="C2846" s="1523" t="s">
        <v>14000</v>
      </c>
      <c r="D2846" s="1526" t="s">
        <v>20703</v>
      </c>
      <c r="E2846" s="1552">
        <v>5248.66</v>
      </c>
      <c r="F2846" s="1546"/>
      <c r="G2846" s="1546">
        <v>2003756</v>
      </c>
      <c r="H2846" s="1546" t="str">
        <f t="shared" si="44"/>
        <v>CAIXA COLETORA DE TALVEGUE - CCT 15 - AREIA E BRITA COMERCIAIS</v>
      </c>
    </row>
    <row r="2847" spans="2:8">
      <c r="B2847" s="1528">
        <v>2003755</v>
      </c>
      <c r="C2847" s="1529" t="s">
        <v>14001</v>
      </c>
      <c r="D2847" s="1528" t="s">
        <v>20703</v>
      </c>
      <c r="E2847" s="1551">
        <v>4852.07</v>
      </c>
      <c r="F2847" s="1546"/>
      <c r="G2847" s="1546">
        <v>2003755</v>
      </c>
      <c r="H2847" s="1546" t="str">
        <f t="shared" si="44"/>
        <v>CAIXA COLETORA DE TALVEGUE - CCT 15 - AREIA EXTRAÍDA E BRITA PRODUZIDA</v>
      </c>
    </row>
    <row r="2848" spans="2:8">
      <c r="B2848" s="1526">
        <v>2003758</v>
      </c>
      <c r="C2848" s="1523" t="s">
        <v>14002</v>
      </c>
      <c r="D2848" s="1526" t="s">
        <v>20703</v>
      </c>
      <c r="E2848" s="1552">
        <v>5207.34</v>
      </c>
      <c r="F2848" s="1546"/>
      <c r="G2848" s="1546">
        <v>2003758</v>
      </c>
      <c r="H2848" s="1546" t="str">
        <f t="shared" si="44"/>
        <v>CAIXA COLETORA DE TALVEGUE - CCT 16 - AREIA E BRITA COMERCIAIS</v>
      </c>
    </row>
    <row r="2849" spans="2:8">
      <c r="B2849" s="1528">
        <v>2003757</v>
      </c>
      <c r="C2849" s="1529" t="s">
        <v>14003</v>
      </c>
      <c r="D2849" s="1528" t="s">
        <v>20703</v>
      </c>
      <c r="E2849" s="1551">
        <v>4822.4799999999996</v>
      </c>
      <c r="F2849" s="1546"/>
      <c r="G2849" s="1546">
        <v>2003757</v>
      </c>
      <c r="H2849" s="1546" t="str">
        <f t="shared" si="44"/>
        <v>CAIXA COLETORA DE TALVEGUE - CCT 16 - AREIA EXTRAÍDA E BRITA PRODUZIDA</v>
      </c>
    </row>
    <row r="2850" spans="2:8">
      <c r="B2850" s="1526">
        <v>2003760</v>
      </c>
      <c r="C2850" s="1523" t="s">
        <v>14004</v>
      </c>
      <c r="D2850" s="1526" t="s">
        <v>20703</v>
      </c>
      <c r="E2850" s="1552">
        <v>5271.79</v>
      </c>
      <c r="F2850" s="1546"/>
      <c r="G2850" s="1546">
        <v>2003760</v>
      </c>
      <c r="H2850" s="1546" t="str">
        <f t="shared" si="44"/>
        <v>CAIXA COLETORA DE TALVEGUE - CCT 17 - AREIA E BRITA COMERCIAIS</v>
      </c>
    </row>
    <row r="2851" spans="2:8">
      <c r="B2851" s="1528">
        <v>2003759</v>
      </c>
      <c r="C2851" s="1529" t="s">
        <v>14005</v>
      </c>
      <c r="D2851" s="1528" t="s">
        <v>20703</v>
      </c>
      <c r="E2851" s="1551">
        <v>5030.8500000000004</v>
      </c>
      <c r="F2851" s="1546"/>
      <c r="G2851" s="1546">
        <v>2003759</v>
      </c>
      <c r="H2851" s="1546" t="str">
        <f t="shared" si="44"/>
        <v>CAIXA COLETORA DE TALVEGUE - CCT 17 - AREIA EXTRAÍDA E BRITA PRODUZIDA</v>
      </c>
    </row>
    <row r="2852" spans="2:8">
      <c r="B2852" s="1526">
        <v>2003762</v>
      </c>
      <c r="C2852" s="1523" t="s">
        <v>14006</v>
      </c>
      <c r="D2852" s="1526" t="s">
        <v>20703</v>
      </c>
      <c r="E2852" s="1552">
        <v>6060.53</v>
      </c>
      <c r="F2852" s="1546"/>
      <c r="G2852" s="1546">
        <v>2003762</v>
      </c>
      <c r="H2852" s="1546" t="str">
        <f t="shared" si="44"/>
        <v>CAIXA COLETORA DE TALVEGUE - CCT 18 - AREIA E BRITA COMERCIAIS</v>
      </c>
    </row>
    <row r="2853" spans="2:8">
      <c r="B2853" s="1528">
        <v>2003761</v>
      </c>
      <c r="C2853" s="1529" t="s">
        <v>14007</v>
      </c>
      <c r="D2853" s="1528" t="s">
        <v>20703</v>
      </c>
      <c r="E2853" s="1551">
        <v>5595.71</v>
      </c>
      <c r="F2853" s="1546"/>
      <c r="G2853" s="1546">
        <v>2003761</v>
      </c>
      <c r="H2853" s="1546" t="str">
        <f t="shared" si="44"/>
        <v>CAIXA COLETORA DE TALVEGUE - CCT 18 - AREIA EXTRAÍDA E BRITA PRODUZIDA</v>
      </c>
    </row>
    <row r="2854" spans="2:8">
      <c r="B2854" s="1526">
        <v>2003764</v>
      </c>
      <c r="C2854" s="1523" t="s">
        <v>14008</v>
      </c>
      <c r="D2854" s="1526" t="s">
        <v>20703</v>
      </c>
      <c r="E2854" s="1552">
        <v>6026.72</v>
      </c>
      <c r="F2854" s="1546"/>
      <c r="G2854" s="1546">
        <v>2003764</v>
      </c>
      <c r="H2854" s="1546" t="str">
        <f t="shared" si="44"/>
        <v>CAIXA COLETORA DE TALVEGUE - CCT 19 - AREIA E BRITA COMERCIAIS</v>
      </c>
    </row>
    <row r="2855" spans="2:8">
      <c r="B2855" s="1528">
        <v>2003763</v>
      </c>
      <c r="C2855" s="1529" t="s">
        <v>14009</v>
      </c>
      <c r="D2855" s="1528" t="s">
        <v>20703</v>
      </c>
      <c r="E2855" s="1551">
        <v>5571.5</v>
      </c>
      <c r="F2855" s="1546"/>
      <c r="G2855" s="1546">
        <v>2003763</v>
      </c>
      <c r="H2855" s="1546" t="str">
        <f t="shared" si="44"/>
        <v>CAIXA COLETORA DE TALVEGUE - CCT 19 - AREIA EXTRAÍDA E BRITA PRODUZIDA</v>
      </c>
    </row>
    <row r="2856" spans="2:8">
      <c r="B2856" s="1526">
        <v>2003766</v>
      </c>
      <c r="C2856" s="1523" t="s">
        <v>14010</v>
      </c>
      <c r="D2856" s="1526" t="s">
        <v>20703</v>
      </c>
      <c r="E2856" s="1552">
        <v>5985.41</v>
      </c>
      <c r="F2856" s="1546"/>
      <c r="G2856" s="1546">
        <v>2003766</v>
      </c>
      <c r="H2856" s="1546" t="str">
        <f t="shared" si="44"/>
        <v>CAIXA COLETORA DE TALVEGUE - CCT 20 - AREIA E BRITA COMERCIAIS</v>
      </c>
    </row>
    <row r="2857" spans="2:8">
      <c r="B2857" s="1528">
        <v>2003765</v>
      </c>
      <c r="C2857" s="1529" t="s">
        <v>14011</v>
      </c>
      <c r="D2857" s="1528" t="s">
        <v>20703</v>
      </c>
      <c r="E2857" s="1551">
        <v>5541.91</v>
      </c>
      <c r="F2857" s="1546"/>
      <c r="G2857" s="1546">
        <v>2003765</v>
      </c>
      <c r="H2857" s="1546" t="str">
        <f t="shared" si="44"/>
        <v>CAIXA COLETORA DE TALVEGUE - CCT 20 - AREIA EXTRAÍDA E BRITA PRODUZIDA</v>
      </c>
    </row>
    <row r="2858" spans="2:8">
      <c r="B2858" s="1526">
        <v>2003642</v>
      </c>
      <c r="C2858" s="1523" t="s">
        <v>14012</v>
      </c>
      <c r="D2858" s="1526" t="s">
        <v>20703</v>
      </c>
      <c r="E2858" s="1552">
        <v>1260.06</v>
      </c>
      <c r="F2858" s="1546"/>
      <c r="G2858" s="1546">
        <v>2003642</v>
      </c>
      <c r="H2858" s="1546" t="str">
        <f t="shared" si="44"/>
        <v>CAIXA DE LIGAÇÃO E PASSAGEM - CLP 01 - AREIA E BRITA COMERCIAIS</v>
      </c>
    </row>
    <row r="2859" spans="2:8">
      <c r="B2859" s="1528">
        <v>2003641</v>
      </c>
      <c r="C2859" s="1529" t="s">
        <v>14013</v>
      </c>
      <c r="D2859" s="1528" t="s">
        <v>20703</v>
      </c>
      <c r="E2859" s="1551">
        <v>1109.74</v>
      </c>
      <c r="F2859" s="1546"/>
      <c r="G2859" s="1546">
        <v>2003641</v>
      </c>
      <c r="H2859" s="1546" t="str">
        <f t="shared" si="44"/>
        <v>CAIXA DE LIGAÇÃO E PASSAGEM - CLP 01 - AREIA EXTRAÍDA E BRITA PRODUZIDA</v>
      </c>
    </row>
    <row r="2860" spans="2:8">
      <c r="B2860" s="1526">
        <v>2003644</v>
      </c>
      <c r="C2860" s="1523" t="s">
        <v>14014</v>
      </c>
      <c r="D2860" s="1526" t="s">
        <v>20703</v>
      </c>
      <c r="E2860" s="1552">
        <v>1237.53</v>
      </c>
      <c r="F2860" s="1546"/>
      <c r="G2860" s="1546">
        <v>2003644</v>
      </c>
      <c r="H2860" s="1546" t="str">
        <f t="shared" si="44"/>
        <v>CAIXA DE LIGAÇÃO E PASSAGEM - CLP 02 - AREIA E BRITA COMERCIAIS</v>
      </c>
    </row>
    <row r="2861" spans="2:8">
      <c r="B2861" s="1528">
        <v>2003643</v>
      </c>
      <c r="C2861" s="1529" t="s">
        <v>14015</v>
      </c>
      <c r="D2861" s="1528" t="s">
        <v>20703</v>
      </c>
      <c r="E2861" s="1551">
        <v>1093.6099999999999</v>
      </c>
      <c r="F2861" s="1546"/>
      <c r="G2861" s="1546">
        <v>2003643</v>
      </c>
      <c r="H2861" s="1546" t="str">
        <f t="shared" si="44"/>
        <v>CAIXA DE LIGAÇÃO E PASSAGEM - CLP 02 - AREIA EXTRAÍDA E BRITA PRODUZIDA</v>
      </c>
    </row>
    <row r="2862" spans="2:8">
      <c r="B2862" s="1526">
        <v>2003646</v>
      </c>
      <c r="C2862" s="1523" t="s">
        <v>14016</v>
      </c>
      <c r="D2862" s="1526" t="s">
        <v>20703</v>
      </c>
      <c r="E2862" s="1552">
        <v>1699.53</v>
      </c>
      <c r="F2862" s="1546"/>
      <c r="G2862" s="1546">
        <v>2003646</v>
      </c>
      <c r="H2862" s="1546" t="str">
        <f t="shared" si="44"/>
        <v>CAIXA DE LIGAÇÃO E PASSAGEM - CLP 03 - AREIA E BRITA COMERCIAIS</v>
      </c>
    </row>
    <row r="2863" spans="2:8">
      <c r="B2863" s="1528">
        <v>2003645</v>
      </c>
      <c r="C2863" s="1529" t="s">
        <v>14017</v>
      </c>
      <c r="D2863" s="1528" t="s">
        <v>20703</v>
      </c>
      <c r="E2863" s="1551">
        <v>1492.71</v>
      </c>
      <c r="F2863" s="1546"/>
      <c r="G2863" s="1546">
        <v>2003645</v>
      </c>
      <c r="H2863" s="1546" t="str">
        <f t="shared" si="44"/>
        <v>CAIXA DE LIGAÇÃO E PASSAGEM - CLP 03 - AREIA EXTRAÍDA E BRITA PRODUZIDA</v>
      </c>
    </row>
    <row r="2864" spans="2:8">
      <c r="B2864" s="1526">
        <v>2003648</v>
      </c>
      <c r="C2864" s="1523" t="s">
        <v>9819</v>
      </c>
      <c r="D2864" s="1526" t="s">
        <v>20703</v>
      </c>
      <c r="E2864" s="1552">
        <v>2189.8200000000002</v>
      </c>
      <c r="F2864" s="1546"/>
      <c r="G2864" s="1546">
        <v>2003648</v>
      </c>
      <c r="H2864" s="1546" t="str">
        <f t="shared" si="44"/>
        <v>CAIXA DE LIGAÇÃO E PASSAGEM - CLP 04 - AREIA E BRITA COMERCIAIS</v>
      </c>
    </row>
    <row r="2865" spans="2:8">
      <c r="B2865" s="1528">
        <v>2003647</v>
      </c>
      <c r="C2865" s="1529" t="s">
        <v>14018</v>
      </c>
      <c r="D2865" s="1528" t="s">
        <v>20703</v>
      </c>
      <c r="E2865" s="1551">
        <v>1929.69</v>
      </c>
      <c r="F2865" s="1546"/>
      <c r="G2865" s="1546">
        <v>2003647</v>
      </c>
      <c r="H2865" s="1546" t="str">
        <f t="shared" si="44"/>
        <v>CAIXA DE LIGAÇÃO E PASSAGEM - CLP 04 - AREIA EXTRAÍDA E BRITA PRODUZIDA</v>
      </c>
    </row>
    <row r="2866" spans="2:8">
      <c r="B2866" s="1526">
        <v>2003650</v>
      </c>
      <c r="C2866" s="1523" t="s">
        <v>14019</v>
      </c>
      <c r="D2866" s="1526" t="s">
        <v>20703</v>
      </c>
      <c r="E2866" s="1552">
        <v>2615.12</v>
      </c>
      <c r="F2866" s="1546"/>
      <c r="G2866" s="1546">
        <v>2003650</v>
      </c>
      <c r="H2866" s="1546" t="str">
        <f t="shared" si="44"/>
        <v>CAIXA DE LIGAÇÃO E PASSAGEM - CLP 05 - AREIA E BRITA COMERCIAIS</v>
      </c>
    </row>
    <row r="2867" spans="2:8">
      <c r="B2867" s="1528">
        <v>2003649</v>
      </c>
      <c r="C2867" s="1529" t="s">
        <v>14020</v>
      </c>
      <c r="D2867" s="1528" t="s">
        <v>20703</v>
      </c>
      <c r="E2867" s="1551">
        <v>2314.48</v>
      </c>
      <c r="F2867" s="1546"/>
      <c r="G2867" s="1546">
        <v>2003649</v>
      </c>
      <c r="H2867" s="1546" t="str">
        <f t="shared" si="44"/>
        <v>CAIXA DE LIGAÇÃO E PASSAGEM - CLP 05 - AREIA EXTRAÍDA E BRITA PRODUZIDA</v>
      </c>
    </row>
    <row r="2868" spans="2:8">
      <c r="B2868" s="1526">
        <v>2003652</v>
      </c>
      <c r="C2868" s="1523" t="s">
        <v>14021</v>
      </c>
      <c r="D2868" s="1526" t="s">
        <v>20703</v>
      </c>
      <c r="E2868" s="1552">
        <v>3356.94</v>
      </c>
      <c r="F2868" s="1546"/>
      <c r="G2868" s="1546">
        <v>2003652</v>
      </c>
      <c r="H2868" s="1546" t="str">
        <f t="shared" si="44"/>
        <v>CAIXA DE LIGAÇÃO E PASSAGEM - CLP 06 - AREIA E BRITA COMERCIAIS</v>
      </c>
    </row>
    <row r="2869" spans="2:8">
      <c r="B2869" s="1528">
        <v>2003651</v>
      </c>
      <c r="C2869" s="1529" t="s">
        <v>14022</v>
      </c>
      <c r="D2869" s="1528" t="s">
        <v>20703</v>
      </c>
      <c r="E2869" s="1551">
        <v>2993.4</v>
      </c>
      <c r="F2869" s="1546"/>
      <c r="G2869" s="1546">
        <v>2003651</v>
      </c>
      <c r="H2869" s="1546" t="str">
        <f t="shared" si="44"/>
        <v>CAIXA DE LIGAÇÃO E PASSAGEM - CLP 06 - AREIA EXTRAÍDA E BRITA PRODUZIDA</v>
      </c>
    </row>
    <row r="2870" spans="2:8">
      <c r="B2870" s="1526">
        <v>2003654</v>
      </c>
      <c r="C2870" s="1523" t="s">
        <v>14023</v>
      </c>
      <c r="D2870" s="1526" t="s">
        <v>20703</v>
      </c>
      <c r="E2870" s="1552">
        <v>1501.75</v>
      </c>
      <c r="F2870" s="1546"/>
      <c r="G2870" s="1546">
        <v>2003654</v>
      </c>
      <c r="H2870" s="1546" t="str">
        <f t="shared" si="44"/>
        <v>CAIXA DE LIGAÇÃO E PASSAGEM - CLP 07 - AREIA E BRITA COMERCIAIS</v>
      </c>
    </row>
    <row r="2871" spans="2:8">
      <c r="B2871" s="1528">
        <v>2003653</v>
      </c>
      <c r="C2871" s="1529" t="s">
        <v>14024</v>
      </c>
      <c r="D2871" s="1528" t="s">
        <v>20703</v>
      </c>
      <c r="E2871" s="1551">
        <v>1322.64</v>
      </c>
      <c r="F2871" s="1546"/>
      <c r="G2871" s="1546">
        <v>2003653</v>
      </c>
      <c r="H2871" s="1546" t="str">
        <f t="shared" si="44"/>
        <v>CAIXA DE LIGAÇÃO E PASSAGEM - CLP 07 - AREIA EXTRAÍDA E BRITA PRODUZIDA</v>
      </c>
    </row>
    <row r="2872" spans="2:8">
      <c r="B2872" s="1526">
        <v>2003656</v>
      </c>
      <c r="C2872" s="1523" t="s">
        <v>14025</v>
      </c>
      <c r="D2872" s="1526" t="s">
        <v>20703</v>
      </c>
      <c r="E2872" s="1552">
        <v>1475.46</v>
      </c>
      <c r="F2872" s="1546"/>
      <c r="G2872" s="1546">
        <v>2003656</v>
      </c>
      <c r="H2872" s="1546" t="str">
        <f t="shared" si="44"/>
        <v>CAIXA DE LIGAÇÃO E PASSAGEM - CLP 08 - AREIA E BRITA COMERCIAIS</v>
      </c>
    </row>
    <row r="2873" spans="2:8">
      <c r="B2873" s="1528">
        <v>2003655</v>
      </c>
      <c r="C2873" s="1529" t="s">
        <v>14026</v>
      </c>
      <c r="D2873" s="1528" t="s">
        <v>20703</v>
      </c>
      <c r="E2873" s="1551">
        <v>1303.82</v>
      </c>
      <c r="F2873" s="1546"/>
      <c r="G2873" s="1546">
        <v>2003655</v>
      </c>
      <c r="H2873" s="1546" t="str">
        <f t="shared" si="44"/>
        <v>CAIXA DE LIGAÇÃO E PASSAGEM - CLP 08 - AREIA EXTRAÍDA E BRITA PRODUZIDA</v>
      </c>
    </row>
    <row r="2874" spans="2:8">
      <c r="B2874" s="1526">
        <v>2003658</v>
      </c>
      <c r="C2874" s="1523" t="s">
        <v>14027</v>
      </c>
      <c r="D2874" s="1526" t="s">
        <v>20703</v>
      </c>
      <c r="E2874" s="1552">
        <v>1977.78</v>
      </c>
      <c r="F2874" s="1546"/>
      <c r="G2874" s="1546">
        <v>2003658</v>
      </c>
      <c r="H2874" s="1546" t="str">
        <f t="shared" si="44"/>
        <v>CAIXA DE LIGAÇÃO E PASSAGEM - CLP 09 - AREIA E BRITA COMERCIAIS</v>
      </c>
    </row>
    <row r="2875" spans="2:8">
      <c r="B2875" s="1528">
        <v>2003657</v>
      </c>
      <c r="C2875" s="1529" t="s">
        <v>14028</v>
      </c>
      <c r="D2875" s="1528" t="s">
        <v>20703</v>
      </c>
      <c r="E2875" s="1551">
        <v>1735.78</v>
      </c>
      <c r="F2875" s="1546"/>
      <c r="G2875" s="1546">
        <v>2003657</v>
      </c>
      <c r="H2875" s="1546" t="str">
        <f t="shared" si="44"/>
        <v>CAIXA DE LIGAÇÃO E PASSAGEM - CLP 09 - AREIA EXTRAÍDA E BRITA PRODUZIDA</v>
      </c>
    </row>
    <row r="2876" spans="2:8">
      <c r="B2876" s="1526">
        <v>2003660</v>
      </c>
      <c r="C2876" s="1523" t="s">
        <v>14029</v>
      </c>
      <c r="D2876" s="1526" t="s">
        <v>20703</v>
      </c>
      <c r="E2876" s="1552">
        <v>2486.8000000000002</v>
      </c>
      <c r="F2876" s="1546"/>
      <c r="G2876" s="1546">
        <v>2003660</v>
      </c>
      <c r="H2876" s="1546" t="str">
        <f t="shared" si="44"/>
        <v>CAIXA DE LIGAÇÃO E PASSAGEM - CLP 10 - AREIA E BRITA COMERCIAIS</v>
      </c>
    </row>
    <row r="2877" spans="2:8">
      <c r="B2877" s="1528">
        <v>2003659</v>
      </c>
      <c r="C2877" s="1529" t="s">
        <v>14030</v>
      </c>
      <c r="D2877" s="1528" t="s">
        <v>20703</v>
      </c>
      <c r="E2877" s="1551">
        <v>2189.36</v>
      </c>
      <c r="F2877" s="1546"/>
      <c r="G2877" s="1546">
        <v>2003659</v>
      </c>
      <c r="H2877" s="1546" t="str">
        <f t="shared" si="44"/>
        <v>CAIXA DE LIGAÇÃO E PASSAGEM - CLP 10 - AREIA EXTRAÍDA E BRITA PRODUZIDA</v>
      </c>
    </row>
    <row r="2878" spans="2:8">
      <c r="B2878" s="1526">
        <v>2003662</v>
      </c>
      <c r="C2878" s="1523" t="s">
        <v>14031</v>
      </c>
      <c r="D2878" s="1526" t="s">
        <v>20703</v>
      </c>
      <c r="E2878" s="1552">
        <v>2934.59</v>
      </c>
      <c r="F2878" s="1546"/>
      <c r="G2878" s="1546">
        <v>2003662</v>
      </c>
      <c r="H2878" s="1546" t="str">
        <f t="shared" si="44"/>
        <v>CAIXA DE LIGAÇÃO E PASSAGEM - CLP 11 - AREIA E BRITA COMERCIAIS</v>
      </c>
    </row>
    <row r="2879" spans="2:8">
      <c r="B2879" s="1528">
        <v>2003661</v>
      </c>
      <c r="C2879" s="1529" t="s">
        <v>14032</v>
      </c>
      <c r="D2879" s="1528" t="s">
        <v>20703</v>
      </c>
      <c r="E2879" s="1551">
        <v>2593.4299999999998</v>
      </c>
      <c r="F2879" s="1546"/>
      <c r="G2879" s="1546">
        <v>2003661</v>
      </c>
      <c r="H2879" s="1546" t="str">
        <f t="shared" si="44"/>
        <v>CAIXA DE LIGAÇÃO E PASSAGEM - CLP 11 - AREIA EXTRAÍDA E BRITA PRODUZIDA</v>
      </c>
    </row>
    <row r="2880" spans="2:8">
      <c r="B2880" s="1526">
        <v>2003664</v>
      </c>
      <c r="C2880" s="1523" t="s">
        <v>14033</v>
      </c>
      <c r="D2880" s="1526" t="s">
        <v>20703</v>
      </c>
      <c r="E2880" s="1552">
        <v>3629.88</v>
      </c>
      <c r="F2880" s="1546"/>
      <c r="G2880" s="1546">
        <v>2003664</v>
      </c>
      <c r="H2880" s="1546" t="str">
        <f t="shared" si="44"/>
        <v>CAIXA DE LIGAÇÃO E PASSAGEM - CLP 12 - AREIA E BRITA COMERCIAIS</v>
      </c>
    </row>
    <row r="2881" spans="2:8">
      <c r="B2881" s="1528">
        <v>2003663</v>
      </c>
      <c r="C2881" s="1529" t="s">
        <v>14034</v>
      </c>
      <c r="D2881" s="1528" t="s">
        <v>20703</v>
      </c>
      <c r="E2881" s="1551">
        <v>3222.63</v>
      </c>
      <c r="F2881" s="1546"/>
      <c r="G2881" s="1546">
        <v>2003663</v>
      </c>
      <c r="H2881" s="1546" t="str">
        <f t="shared" si="44"/>
        <v>CAIXA DE LIGAÇÃO E PASSAGEM - CLP 12 - AREIA EXTRAÍDA E BRITA PRODUZIDA</v>
      </c>
    </row>
    <row r="2882" spans="2:8">
      <c r="B2882" s="1526">
        <v>2003666</v>
      </c>
      <c r="C2882" s="1523" t="s">
        <v>14035</v>
      </c>
      <c r="D2882" s="1526" t="s">
        <v>20703</v>
      </c>
      <c r="E2882" s="1552">
        <v>1747.19</v>
      </c>
      <c r="F2882" s="1546"/>
      <c r="G2882" s="1546">
        <v>2003666</v>
      </c>
      <c r="H2882" s="1546" t="str">
        <f t="shared" si="44"/>
        <v>CAIXA DE LIGAÇÃO E PASSAGEM - CLP 13 - AREIA E BRITA COMERCIAIS</v>
      </c>
    </row>
    <row r="2883" spans="2:8">
      <c r="B2883" s="1528">
        <v>2003665</v>
      </c>
      <c r="C2883" s="1529" t="s">
        <v>14036</v>
      </c>
      <c r="D2883" s="1528" t="s">
        <v>20703</v>
      </c>
      <c r="E2883" s="1551">
        <v>1538.23</v>
      </c>
      <c r="F2883" s="1546"/>
      <c r="G2883" s="1546">
        <v>2003665</v>
      </c>
      <c r="H2883" s="1546" t="str">
        <f t="shared" ref="H2883:H2946" si="45">UPPER(C2883)</f>
        <v>CAIXA DE LIGAÇÃO E PASSAGEM - CLP 13 - AREIA EXTRAÍDA E BRITA PRODUZIDA</v>
      </c>
    </row>
    <row r="2884" spans="2:8">
      <c r="B2884" s="1526">
        <v>2003668</v>
      </c>
      <c r="C2884" s="1523" t="s">
        <v>14037</v>
      </c>
      <c r="D2884" s="1526" t="s">
        <v>20703</v>
      </c>
      <c r="E2884" s="1552">
        <v>1724.65</v>
      </c>
      <c r="F2884" s="1546"/>
      <c r="G2884" s="1546">
        <v>2003668</v>
      </c>
      <c r="H2884" s="1546" t="str">
        <f t="shared" si="45"/>
        <v>CAIXA DE LIGAÇÃO E PASSAGEM - CLP 14 - AREIA E BRITA COMERCIAIS</v>
      </c>
    </row>
    <row r="2885" spans="2:8">
      <c r="B2885" s="1528">
        <v>2003667</v>
      </c>
      <c r="C2885" s="1529" t="s">
        <v>14038</v>
      </c>
      <c r="D2885" s="1528" t="s">
        <v>20703</v>
      </c>
      <c r="E2885" s="1551">
        <v>1522.09</v>
      </c>
      <c r="F2885" s="1546"/>
      <c r="G2885" s="1546">
        <v>2003667</v>
      </c>
      <c r="H2885" s="1546" t="str">
        <f t="shared" si="45"/>
        <v>CAIXA DE LIGAÇÃO E PASSAGEM - CLP 14 - AREIA EXTRAÍDA E BRITA PRODUZIDA</v>
      </c>
    </row>
    <row r="2886" spans="2:8">
      <c r="B2886" s="1526">
        <v>2003670</v>
      </c>
      <c r="C2886" s="1523" t="s">
        <v>14039</v>
      </c>
      <c r="D2886" s="1526" t="s">
        <v>20703</v>
      </c>
      <c r="E2886" s="1552">
        <v>2267.29</v>
      </c>
      <c r="F2886" s="1546"/>
      <c r="G2886" s="1546">
        <v>2003670</v>
      </c>
      <c r="H2886" s="1546" t="str">
        <f t="shared" si="45"/>
        <v>CAIXA DE LIGAÇÃO E PASSAGEM - CLP 15 - AREIA E BRITA COMERCIAIS</v>
      </c>
    </row>
    <row r="2887" spans="2:8">
      <c r="B2887" s="1528">
        <v>2003669</v>
      </c>
      <c r="C2887" s="1529" t="s">
        <v>14040</v>
      </c>
      <c r="D2887" s="1528" t="s">
        <v>20703</v>
      </c>
      <c r="E2887" s="1551">
        <v>1986.91</v>
      </c>
      <c r="F2887" s="1546"/>
      <c r="G2887" s="1546">
        <v>2003669</v>
      </c>
      <c r="H2887" s="1546" t="str">
        <f t="shared" si="45"/>
        <v>CAIXA DE LIGAÇÃO E PASSAGEM - CLP 15 - AREIA EXTRAÍDA E BRITA PRODUZIDA</v>
      </c>
    </row>
    <row r="2888" spans="2:8">
      <c r="B2888" s="1526">
        <v>2003672</v>
      </c>
      <c r="C2888" s="1523" t="s">
        <v>14041</v>
      </c>
      <c r="D2888" s="1526" t="s">
        <v>20703</v>
      </c>
      <c r="E2888" s="1552">
        <v>2802.56</v>
      </c>
      <c r="F2888" s="1546"/>
      <c r="G2888" s="1546">
        <v>2003672</v>
      </c>
      <c r="H2888" s="1546" t="str">
        <f t="shared" si="45"/>
        <v>CAIXA DE LIGAÇÃO E PASSAGEM - CLP 16 - AREIA E BRITA COMERCIAIS</v>
      </c>
    </row>
    <row r="2889" spans="2:8">
      <c r="B2889" s="1528">
        <v>2003671</v>
      </c>
      <c r="C2889" s="1529" t="s">
        <v>14042</v>
      </c>
      <c r="D2889" s="1528" t="s">
        <v>20703</v>
      </c>
      <c r="E2889" s="1551">
        <v>2462.48</v>
      </c>
      <c r="F2889" s="1546"/>
      <c r="G2889" s="1546">
        <v>2003671</v>
      </c>
      <c r="H2889" s="1546" t="str">
        <f t="shared" si="45"/>
        <v>CAIXA DE LIGAÇÃO E PASSAGEM - CLP 16 - AREIA EXTRAÍDA E BRITA PRODUZIDA</v>
      </c>
    </row>
    <row r="2890" spans="2:8">
      <c r="B2890" s="1526">
        <v>2003674</v>
      </c>
      <c r="C2890" s="1523" t="s">
        <v>14043</v>
      </c>
      <c r="D2890" s="1526" t="s">
        <v>20703</v>
      </c>
      <c r="E2890" s="1552">
        <v>3269.08</v>
      </c>
      <c r="F2890" s="1546"/>
      <c r="G2890" s="1546">
        <v>2003674</v>
      </c>
      <c r="H2890" s="1546" t="str">
        <f t="shared" si="45"/>
        <v>CAIXA DE LIGAÇÃO E PASSAGEM - CLP 17 - AREIA E BRITA COMERCIAIS</v>
      </c>
    </row>
    <row r="2891" spans="2:8">
      <c r="B2891" s="1528">
        <v>2003673</v>
      </c>
      <c r="C2891" s="1529" t="s">
        <v>14044</v>
      </c>
      <c r="D2891" s="1528" t="s">
        <v>20703</v>
      </c>
      <c r="E2891" s="1551">
        <v>2883.15</v>
      </c>
      <c r="F2891" s="1546"/>
      <c r="G2891" s="1546">
        <v>2003673</v>
      </c>
      <c r="H2891" s="1546" t="str">
        <f t="shared" si="45"/>
        <v>CAIXA DE LIGAÇÃO E PASSAGEM - CLP 17 - AREIA EXTRAÍDA E BRITA PRODUZIDA</v>
      </c>
    </row>
    <row r="2892" spans="2:8">
      <c r="B2892" s="1526">
        <v>2003676</v>
      </c>
      <c r="C2892" s="1523" t="s">
        <v>14045</v>
      </c>
      <c r="D2892" s="1526" t="s">
        <v>20703</v>
      </c>
      <c r="E2892" s="1552">
        <v>3999.99</v>
      </c>
      <c r="F2892" s="1546"/>
      <c r="G2892" s="1546">
        <v>2003676</v>
      </c>
      <c r="H2892" s="1546" t="str">
        <f t="shared" si="45"/>
        <v>CAIXA DE LIGAÇÃO E PASSAGEM - CLP 18 - AREIA E BRITA COMERCIAIS</v>
      </c>
    </row>
    <row r="2893" spans="2:8">
      <c r="B2893" s="1528">
        <v>2003675</v>
      </c>
      <c r="C2893" s="1529" t="s">
        <v>14046</v>
      </c>
      <c r="D2893" s="1528" t="s">
        <v>20703</v>
      </c>
      <c r="E2893" s="1551">
        <v>3542.63</v>
      </c>
      <c r="F2893" s="1546"/>
      <c r="G2893" s="1546">
        <v>2003675</v>
      </c>
      <c r="H2893" s="1546" t="str">
        <f t="shared" si="45"/>
        <v>CAIXA DE LIGAÇÃO E PASSAGEM - CLP 18 - AREIA EXTRAÍDA E BRITA PRODUZIDA</v>
      </c>
    </row>
    <row r="2894" spans="2:8">
      <c r="B2894" s="1526">
        <v>2003854</v>
      </c>
      <c r="C2894" s="1523" t="s">
        <v>14047</v>
      </c>
      <c r="D2894" s="1526" t="s">
        <v>4013</v>
      </c>
      <c r="E2894" s="1542">
        <v>80.81</v>
      </c>
      <c r="F2894" s="1546"/>
      <c r="G2894" s="1546">
        <v>2003854</v>
      </c>
      <c r="H2894" s="1546" t="str">
        <f t="shared" si="45"/>
        <v>CAMADA DRENANTE PARA PROTEÇÃO DE MUROS DE CONTENÇÃO - AREIA COMERCIAL</v>
      </c>
    </row>
    <row r="2895" spans="2:8">
      <c r="B2895" s="1528">
        <v>2003855</v>
      </c>
      <c r="C2895" s="1529" t="s">
        <v>14048</v>
      </c>
      <c r="D2895" s="1528" t="s">
        <v>4013</v>
      </c>
      <c r="E2895" s="1543">
        <v>13.32</v>
      </c>
      <c r="F2895" s="1546"/>
      <c r="G2895" s="1546">
        <v>2003855</v>
      </c>
      <c r="H2895" s="1546" t="str">
        <f t="shared" si="45"/>
        <v>CAMADA DRENANTE PARA PROTEÇÃO DE MUROS DE CONTENÇÃO - AREIA EXTRAÍDA</v>
      </c>
    </row>
    <row r="2896" spans="2:8">
      <c r="B2896" s="1526">
        <v>2003856</v>
      </c>
      <c r="C2896" s="1523" t="s">
        <v>14049</v>
      </c>
      <c r="D2896" s="1526" t="s">
        <v>4013</v>
      </c>
      <c r="E2896" s="1542">
        <v>137.63999999999999</v>
      </c>
      <c r="F2896" s="1546"/>
      <c r="G2896" s="1546">
        <v>2003856</v>
      </c>
      <c r="H2896" s="1546" t="str">
        <f t="shared" si="45"/>
        <v>CAMADA DRENANTE PARA PROTEÇÃO DE MUROS DE CONTENÇÃO - BRITA COMERCIAL</v>
      </c>
    </row>
    <row r="2897" spans="2:8">
      <c r="B2897" s="1528">
        <v>2003857</v>
      </c>
      <c r="C2897" s="1529" t="s">
        <v>14050</v>
      </c>
      <c r="D2897" s="1528" t="s">
        <v>4013</v>
      </c>
      <c r="E2897" s="1543">
        <v>53.18</v>
      </c>
      <c r="F2897" s="1546"/>
      <c r="G2897" s="1546">
        <v>2003857</v>
      </c>
      <c r="H2897" s="1546" t="str">
        <f t="shared" si="45"/>
        <v>CAMADA DRENANTE PARA PROTEÇÃO DE MUROS DE CONTENÇÃO - BRITA PRODUZIDA</v>
      </c>
    </row>
    <row r="2898" spans="2:8" ht="30">
      <c r="B2898" s="1526">
        <v>2019782</v>
      </c>
      <c r="C2898" s="1523" t="s">
        <v>23299</v>
      </c>
      <c r="D2898" s="1526" t="s">
        <v>3982</v>
      </c>
      <c r="E2898" s="1542">
        <v>756.63</v>
      </c>
      <c r="F2898" s="1546"/>
      <c r="G2898" s="1546">
        <v>2019782</v>
      </c>
      <c r="H2898" s="1546" t="str">
        <f t="shared" si="45"/>
        <v>CANAL EM POLIETILENO E POLIPROPILENO COM EFEITO AUTOLIMPANTE E ABERTURA DE CAPTAÇÃO EM FERRO FUNDIDO DÚCTIL - CARGA DE CONTROLE DE 900 KN - 100,0 X 21,0 X 57,9 CM - FORNECIMENTO E INSTALAÇÃO EM PAVIMENTO DE ASFALTO</v>
      </c>
    </row>
    <row r="2899" spans="2:8" ht="30">
      <c r="B2899" s="1528">
        <v>2019783</v>
      </c>
      <c r="C2899" s="1529" t="s">
        <v>23300</v>
      </c>
      <c r="D2899" s="1528" t="s">
        <v>3982</v>
      </c>
      <c r="E2899" s="1551">
        <v>1169.02</v>
      </c>
      <c r="F2899" s="1546"/>
      <c r="G2899" s="1546">
        <v>2019783</v>
      </c>
      <c r="H2899" s="1546" t="str">
        <f t="shared" si="45"/>
        <v>CANAL EM POLIETILENO E POLIPROPILENO COM EFEITO AUTOLIMPANTE E ABERTURA DE CAPTAÇÃO EM FERRO FUNDIDO DÚCTIL - CARGA DE CONTROLE DE 900 KN - 100,0 X 25,2 X 66,5 CM - FORNECIMENTO E INSTALAÇÃO EM PAVIMENTO DE ASFALTO</v>
      </c>
    </row>
    <row r="2900" spans="2:8" ht="30">
      <c r="B2900" s="1526">
        <v>2019784</v>
      </c>
      <c r="C2900" s="1523" t="s">
        <v>23301</v>
      </c>
      <c r="D2900" s="1526" t="s">
        <v>3982</v>
      </c>
      <c r="E2900" s="1552">
        <v>1518.72</v>
      </c>
      <c r="F2900" s="1546"/>
      <c r="G2900" s="1546">
        <v>2019784</v>
      </c>
      <c r="H2900" s="1546" t="str">
        <f t="shared" si="45"/>
        <v>CANAL EM POLIETILENO E POLIPROPILENO COM EFEITO AUTOLIMPANTE E ABERTURA DE CAPTAÇÃO EM FERRO FUNDIDO DÚCTIL - CARGA DE CONTROLE DE 900 KN - 100,0 X 42,0 X 95,0 CM - FORNECIMENTO E INSTALAÇÃO EM PAVIMENTO DE ASFALTO</v>
      </c>
    </row>
    <row r="2901" spans="2:8" ht="30">
      <c r="B2901" s="1528">
        <v>2019785</v>
      </c>
      <c r="C2901" s="1529" t="s">
        <v>23302</v>
      </c>
      <c r="D2901" s="1528" t="s">
        <v>3982</v>
      </c>
      <c r="E2901" s="1551">
        <v>2025.58</v>
      </c>
      <c r="F2901" s="1546"/>
      <c r="G2901" s="1546">
        <v>2019785</v>
      </c>
      <c r="H2901" s="1546" t="str">
        <f t="shared" si="45"/>
        <v>CANAL EM POLIETILENO E POLIPROPILENO COM EFEITO AUTOLIMPANTE E ABERTURA DE CAPTAÇÃO EM FERRO FUNDIDO DÚCTIL - CARGA DE CONTROLE DE 900 KN - 114,2 X 78,0 X 106,0 CM - FORNECIMENTO E INSTALAÇÃO EM PAVIMENTO DE ASFALTO</v>
      </c>
    </row>
    <row r="2902" spans="2:8" ht="30">
      <c r="B2902" s="1526">
        <v>2019776</v>
      </c>
      <c r="C2902" s="1523" t="s">
        <v>23303</v>
      </c>
      <c r="D2902" s="1526" t="s">
        <v>3982</v>
      </c>
      <c r="E2902" s="1542">
        <v>394.04</v>
      </c>
      <c r="F2902" s="1546"/>
      <c r="G2902" s="1546">
        <v>2019776</v>
      </c>
      <c r="H2902" s="1546" t="str">
        <f t="shared" si="45"/>
        <v>CANAL EM POLIETILENO E POLIPROPILENO COM EFEITO AUTOLIMPANTE E GRELHA DE ENCAIXE EM FERRO FUNDIDO DÚCTIL - CARGA DE CONTROLE DE 400 KN - 100,0 X 14,7 X 18,6 CM - FORNECIMENTO E INSTALAÇÃO EM PAVIMENTO DE ASFALTO</v>
      </c>
    </row>
    <row r="2903" spans="2:8" ht="30">
      <c r="B2903" s="1528">
        <v>2019777</v>
      </c>
      <c r="C2903" s="1529" t="s">
        <v>23304</v>
      </c>
      <c r="D2903" s="1528" t="s">
        <v>3982</v>
      </c>
      <c r="E2903" s="1543">
        <v>855.75</v>
      </c>
      <c r="F2903" s="1546"/>
      <c r="G2903" s="1546">
        <v>2019777</v>
      </c>
      <c r="H2903" s="1546" t="str">
        <f t="shared" si="45"/>
        <v>CANAL EM POLIETILENO E POLIPROPILENO COM EFEITO AUTOLIMPANTE E GRELHA DE ENCAIXE EM FERRO FUNDIDO DÚCTIL - CARGA DE CONTROLE DE 400 KN - 100,0 X 24,7 X 23,6 CM - FORNECIMENTO E INSTALAÇÃO EM PAVIMENTO DE ASFALTO</v>
      </c>
    </row>
    <row r="2904" spans="2:8" ht="30">
      <c r="B2904" s="1526">
        <v>2019778</v>
      </c>
      <c r="C2904" s="1523" t="s">
        <v>23305</v>
      </c>
      <c r="D2904" s="1526" t="s">
        <v>3982</v>
      </c>
      <c r="E2904" s="1552">
        <v>1681.42</v>
      </c>
      <c r="F2904" s="1546"/>
      <c r="G2904" s="1546">
        <v>2019778</v>
      </c>
      <c r="H2904" s="1546" t="str">
        <f t="shared" si="45"/>
        <v>CANAL EM POLIETILENO E POLIPROPILENO COM EFEITO AUTOLIMPANTE E GRELHA DE ENCAIXE EM FERRO FUNDIDO DÚCTIL - CARGA DE CONTROLE DE 400 KN - 100,0 X 34,9 X 29,4 CM - FORNECIMENTO E INSTALAÇÃO EM PAVIMENTO DE ASFALTO</v>
      </c>
    </row>
    <row r="2905" spans="2:8" ht="30">
      <c r="B2905" s="1528">
        <v>2019779</v>
      </c>
      <c r="C2905" s="1529" t="s">
        <v>23306</v>
      </c>
      <c r="D2905" s="1528" t="s">
        <v>3982</v>
      </c>
      <c r="E2905" s="1543">
        <v>513.19000000000005</v>
      </c>
      <c r="F2905" s="1546"/>
      <c r="G2905" s="1546">
        <v>2019779</v>
      </c>
      <c r="H2905" s="1546" t="str">
        <f t="shared" si="45"/>
        <v>CANAL EM POLIETILENO E POLIPROPILENO COM EFEITO AUTOLIMPANTE E GRELHA DE ENCAIXE EM FERRO FUNDIDO DÚCTIL - CARGA DE CONTROLE DE 600 KN - 100,0 X 16,0 X 15,0 CM - FORNECIMENTO E INSTALAÇÃO EM PAVIMENTO DE ASFALTO</v>
      </c>
    </row>
    <row r="2906" spans="2:8" ht="30">
      <c r="B2906" s="1526">
        <v>2019780</v>
      </c>
      <c r="C2906" s="1523" t="s">
        <v>23307</v>
      </c>
      <c r="D2906" s="1526" t="s">
        <v>3982</v>
      </c>
      <c r="E2906" s="1542">
        <v>626.30999999999995</v>
      </c>
      <c r="F2906" s="1546"/>
      <c r="G2906" s="1546">
        <v>2019780</v>
      </c>
      <c r="H2906" s="1546" t="str">
        <f t="shared" si="45"/>
        <v>CANAL EM POLIETILENO E POLIPROPILENO COM EFEITO AUTOLIMPANTE E GRELHA DE ENCAIXE EM FERRO FUNDIDO DÚCTIL - CARGA DE CONTROLE DE 600 KN - 100,0 X 21,2 X 21,0 CM - FORNECIMENTO E INSTALAÇÃO EM PAVIMENTO DE ASFALTO</v>
      </c>
    </row>
    <row r="2907" spans="2:8" ht="30">
      <c r="B2907" s="1528">
        <v>2019781</v>
      </c>
      <c r="C2907" s="1529" t="s">
        <v>23308</v>
      </c>
      <c r="D2907" s="1528" t="s">
        <v>3982</v>
      </c>
      <c r="E2907" s="1543">
        <v>784.6</v>
      </c>
      <c r="F2907" s="1546"/>
      <c r="G2907" s="1546">
        <v>2019781</v>
      </c>
      <c r="H2907" s="1546" t="str">
        <f t="shared" si="45"/>
        <v>CANAL EM POLIETILENO E POLIPROPILENO COM EFEITO AUTOLIMPANTE E GRELHA DE ENCAIXE EM FERRO FUNDIDO DÚCTIL - CARGA DE CONTROLE DE 600 KN - 100,0 X 26,2 X 20,0 CM - FORNECIMENTO E INSTALAÇÃO EM PAVIMENTO DE ASFALTO</v>
      </c>
    </row>
    <row r="2908" spans="2:8" ht="30">
      <c r="B2908" s="1526">
        <v>2019773</v>
      </c>
      <c r="C2908" s="1523" t="s">
        <v>23309</v>
      </c>
      <c r="D2908" s="1526" t="s">
        <v>3982</v>
      </c>
      <c r="E2908" s="1542">
        <v>262.77999999999997</v>
      </c>
      <c r="F2908" s="1546"/>
      <c r="G2908" s="1546">
        <v>2019773</v>
      </c>
      <c r="H2908" s="1546" t="str">
        <f t="shared" si="45"/>
        <v>CANAL EM POLIETILENO E POLIPROPILENO COM EFEITO AUTOLIMPANTE E GRELHA DE ENCAIXE EM POLIAMIDA REFORÇADA - CARGA DE CONTROLE DE 250 KN - 100,0 X 16,0 X 15,0 CM - FORNECIMENTO E INSTALAÇÃO EM PAVIMENTO DE ASFALTO</v>
      </c>
    </row>
    <row r="2909" spans="2:8" ht="30">
      <c r="B2909" s="1528">
        <v>2019774</v>
      </c>
      <c r="C2909" s="1529" t="s">
        <v>23310</v>
      </c>
      <c r="D2909" s="1528" t="s">
        <v>3982</v>
      </c>
      <c r="E2909" s="1543">
        <v>281.51</v>
      </c>
      <c r="F2909" s="1546"/>
      <c r="G2909" s="1546">
        <v>2019774</v>
      </c>
      <c r="H2909" s="1546" t="str">
        <f t="shared" si="45"/>
        <v>CANAL EM POLIETILENO E POLIPROPILENO COM EFEITO AUTOLIMPANTE E GRELHA DE ENCAIXE EM POLIAMIDA REFORÇADA - CARGA DE CONTROLE DE 250 KN - 100,0 X 16,0 X 20,0 CM - FORNECIMENTO E INSTALAÇÃO EM PAVIMENTO DE ASFALTO</v>
      </c>
    </row>
    <row r="2910" spans="2:8" ht="30">
      <c r="B2910" s="1526">
        <v>2019775</v>
      </c>
      <c r="C2910" s="1523" t="s">
        <v>23311</v>
      </c>
      <c r="D2910" s="1526" t="s">
        <v>3982</v>
      </c>
      <c r="E2910" s="1542">
        <v>243.46</v>
      </c>
      <c r="F2910" s="1546"/>
      <c r="G2910" s="1546">
        <v>2019775</v>
      </c>
      <c r="H2910" s="1546" t="str">
        <f t="shared" si="45"/>
        <v>CANAL EM POLIETILENO E POLIPROPILENO COM EFEITO AUTOLIMPANTE E GRELHA DE ENCAIXE EM POLIAMIDA REFORÇADA - CARGA DE CONTROLE DE 250 KN - 100,0 X 16,0 X 7,5 CM - FORNECIMENTO E INSTALAÇÃO EM PAVIMENTO DE ASFALTO</v>
      </c>
    </row>
    <row r="2911" spans="2:8" ht="30">
      <c r="B2911" s="1528">
        <v>2019755</v>
      </c>
      <c r="C2911" s="1529" t="s">
        <v>23312</v>
      </c>
      <c r="D2911" s="1528" t="s">
        <v>3982</v>
      </c>
      <c r="E2911" s="1543">
        <v>345.13</v>
      </c>
      <c r="F2911" s="1546"/>
      <c r="G2911" s="1546">
        <v>2019755</v>
      </c>
      <c r="H2911" s="1546" t="str">
        <f t="shared" si="45"/>
        <v>CANAL MONOBLOCO COM CORPO E GRELHA EM CONCRETO POLÍMERO COM EFEITO AUTOLIMPANTE - CARGA DE CONTROLE DE 400 KN - 100,0 X 15,0 X 23,0 CM - FORNECIMENTO E INSTALAÇÃO EM PAVIMENTO DE ASFALTO</v>
      </c>
    </row>
    <row r="2912" spans="2:8" ht="30">
      <c r="B2912" s="1526">
        <v>2019764</v>
      </c>
      <c r="C2912" s="1523" t="s">
        <v>23313</v>
      </c>
      <c r="D2912" s="1526" t="s">
        <v>3982</v>
      </c>
      <c r="E2912" s="1542">
        <v>353.97</v>
      </c>
      <c r="F2912" s="1546"/>
      <c r="G2912" s="1546">
        <v>2019764</v>
      </c>
      <c r="H2912" s="1546" t="str">
        <f t="shared" si="45"/>
        <v>CANAL MONOBLOCO COM CORPO E GRELHA EM CONCRETO POLÍMERO COM EFEITO AUTOLIMPANTE - CARGA DE CONTROLE DE 400 KN - 100,0 X 15,0 X 23,0 CM - FORNECIMENTO E INSTALAÇÃO EM PAVIMENTO DE CONCRETO</v>
      </c>
    </row>
    <row r="2913" spans="2:8" ht="30">
      <c r="B2913" s="1528">
        <v>2019756</v>
      </c>
      <c r="C2913" s="1529" t="s">
        <v>23314</v>
      </c>
      <c r="D2913" s="1528" t="s">
        <v>3982</v>
      </c>
      <c r="E2913" s="1543">
        <v>443.43</v>
      </c>
      <c r="F2913" s="1546"/>
      <c r="G2913" s="1546">
        <v>2019756</v>
      </c>
      <c r="H2913" s="1546" t="str">
        <f t="shared" si="45"/>
        <v>CANAL MONOBLOCO COM CORPO E GRELHA EM CONCRETO POLÍMERO COM EFEITO AUTOLIMPANTE - CARGA DE CONTROLE DE 400 KN - 100,0 X 25,0 X 32,0 CM - FORNECIMENTO E INSTALAÇÃO EM PAVIMENTO DE ASFALTO</v>
      </c>
    </row>
    <row r="2914" spans="2:8" ht="30">
      <c r="B2914" s="1526">
        <v>2019765</v>
      </c>
      <c r="C2914" s="1523" t="s">
        <v>23315</v>
      </c>
      <c r="D2914" s="1526" t="s">
        <v>3982</v>
      </c>
      <c r="E2914" s="1542">
        <v>452.27</v>
      </c>
      <c r="F2914" s="1546"/>
      <c r="G2914" s="1546">
        <v>2019765</v>
      </c>
      <c r="H2914" s="1546" t="str">
        <f t="shared" si="45"/>
        <v>CANAL MONOBLOCO COM CORPO E GRELHA EM CONCRETO POLÍMERO COM EFEITO AUTOLIMPANTE - CARGA DE CONTROLE DE 400 KN - 100,0 X 25,0 X 32,0 CM - FORNECIMENTO E INSTALAÇÃO EM PAVIMENTO DE CONCRETO</v>
      </c>
    </row>
    <row r="2915" spans="2:8" ht="30">
      <c r="B2915" s="1528">
        <v>2019757</v>
      </c>
      <c r="C2915" s="1529" t="s">
        <v>23316</v>
      </c>
      <c r="D2915" s="1528" t="s">
        <v>3982</v>
      </c>
      <c r="E2915" s="1543">
        <v>581.03</v>
      </c>
      <c r="F2915" s="1546"/>
      <c r="G2915" s="1546">
        <v>2019757</v>
      </c>
      <c r="H2915" s="1546" t="str">
        <f t="shared" si="45"/>
        <v>CANAL MONOBLOCO COM CORPO E GRELHA EM CONCRETO POLÍMERO COM EFEITO AUTOLIMPANTE - CARGA DE CONTROLE DE 900 KN - 100,0 X 16,0 X 26,5 CM - FORNECIMENTO E INSTALAÇÃO EM PAVIMENTO DE ASFALTO</v>
      </c>
    </row>
    <row r="2916" spans="2:8" ht="30">
      <c r="B2916" s="1526">
        <v>2019766</v>
      </c>
      <c r="C2916" s="1523" t="s">
        <v>23317</v>
      </c>
      <c r="D2916" s="1526" t="s">
        <v>3982</v>
      </c>
      <c r="E2916" s="1542">
        <v>618.79</v>
      </c>
      <c r="F2916" s="1546"/>
      <c r="G2916" s="1546">
        <v>2019766</v>
      </c>
      <c r="H2916" s="1546" t="str">
        <f t="shared" si="45"/>
        <v>CANAL MONOBLOCO COM CORPO E GRELHA EM CONCRETO POLÍMERO COM EFEITO AUTOLIMPANTE - CARGA DE CONTROLE DE 900 KN - 100,0 X 16,0 X 26,5 CM - FORNECIMENTO E INSTALAÇÃO EM PAVIMENTO DE CONCRETO</v>
      </c>
    </row>
    <row r="2917" spans="2:8" ht="30">
      <c r="B2917" s="1528">
        <v>2019758</v>
      </c>
      <c r="C2917" s="1529" t="s">
        <v>23318</v>
      </c>
      <c r="D2917" s="1528" t="s">
        <v>3982</v>
      </c>
      <c r="E2917" s="1543">
        <v>506.57</v>
      </c>
      <c r="F2917" s="1546"/>
      <c r="G2917" s="1546">
        <v>2019758</v>
      </c>
      <c r="H2917" s="1546" t="str">
        <f t="shared" si="45"/>
        <v>CANAL MONOBLOCO COM CORPO E GRELHA EM CONCRETO POLÍMERO COM EFEITO AUTOLIMPANTE - CARGA DE CONTROLE DE 900 KN - 100,0 X 21,0 X 28,0 CM - FORNECIMENTO E INSTALAÇÃO EM PAVIMENTO DE ASFALTO</v>
      </c>
    </row>
    <row r="2918" spans="2:8" ht="30">
      <c r="B2918" s="1526">
        <v>2019767</v>
      </c>
      <c r="C2918" s="1523" t="s">
        <v>23319</v>
      </c>
      <c r="D2918" s="1526" t="s">
        <v>3982</v>
      </c>
      <c r="E2918" s="1542">
        <v>544.72</v>
      </c>
      <c r="F2918" s="1546"/>
      <c r="G2918" s="1546">
        <v>2019767</v>
      </c>
      <c r="H2918" s="1546" t="str">
        <f t="shared" si="45"/>
        <v>CANAL MONOBLOCO COM CORPO E GRELHA EM CONCRETO POLÍMERO COM EFEITO AUTOLIMPANTE - CARGA DE CONTROLE DE 900 KN - 100,0 X 21,0 X 28,0 CM - FORNECIMENTO E INSTALAÇÃO EM PAVIMENTO DE CONCRETO</v>
      </c>
    </row>
    <row r="2919" spans="2:8" ht="30">
      <c r="B2919" s="1528">
        <v>2019759</v>
      </c>
      <c r="C2919" s="1529" t="s">
        <v>23320</v>
      </c>
      <c r="D2919" s="1528" t="s">
        <v>3982</v>
      </c>
      <c r="E2919" s="1543">
        <v>579.16999999999996</v>
      </c>
      <c r="F2919" s="1546"/>
      <c r="G2919" s="1546">
        <v>2019759</v>
      </c>
      <c r="H2919" s="1546" t="str">
        <f t="shared" si="45"/>
        <v>CANAL MONOBLOCO COM CORPO E GRELHA EM CONCRETO POLÍMERO COM EFEITO AUTOLIMPANTE - CARGA DE CONTROLE DE 900 KN - 100,0 X 21,0 X 38,0 CM - FORNECIMENTO E INSTALAÇÃO EM PAVIMENTO DE ASFALTO</v>
      </c>
    </row>
    <row r="2920" spans="2:8" ht="30">
      <c r="B2920" s="1526">
        <v>2019768</v>
      </c>
      <c r="C2920" s="1523" t="s">
        <v>23321</v>
      </c>
      <c r="D2920" s="1526" t="s">
        <v>3982</v>
      </c>
      <c r="E2920" s="1542">
        <v>625.20000000000005</v>
      </c>
      <c r="F2920" s="1546"/>
      <c r="G2920" s="1546">
        <v>2019768</v>
      </c>
      <c r="H2920" s="1546" t="str">
        <f t="shared" si="45"/>
        <v>CANAL MONOBLOCO COM CORPO E GRELHA EM CONCRETO POLÍMERO COM EFEITO AUTOLIMPANTE - CARGA DE CONTROLE DE 900 KN - 100,0 X 21,0 X 38,0 CM - FORNECIMENTO E INSTALAÇÃO EM PAVIMENTO DE CONCRETO</v>
      </c>
    </row>
    <row r="2921" spans="2:8" ht="30">
      <c r="B2921" s="1528">
        <v>2019760</v>
      </c>
      <c r="C2921" s="1529" t="s">
        <v>23322</v>
      </c>
      <c r="D2921" s="1528" t="s">
        <v>3982</v>
      </c>
      <c r="E2921" s="1543">
        <v>907.98</v>
      </c>
      <c r="F2921" s="1546"/>
      <c r="G2921" s="1546">
        <v>2019760</v>
      </c>
      <c r="H2921" s="1546" t="str">
        <f t="shared" si="45"/>
        <v>CANAL MONOBLOCO COM CORPO E GRELHA EM CONCRETO POLÍMERO COM EFEITO AUTOLIMPANTE - CARGA DE CONTROLE DE 900 KN - 100,0 X 21,0 X 48,0 CM - FORNECIMENTO E INSTALAÇÃO EM PAVIMENTO DE ASFALTO</v>
      </c>
    </row>
    <row r="2922" spans="2:8" ht="30">
      <c r="B2922" s="1526">
        <v>2019769</v>
      </c>
      <c r="C2922" s="1523" t="s">
        <v>23323</v>
      </c>
      <c r="D2922" s="1526" t="s">
        <v>3982</v>
      </c>
      <c r="E2922" s="1542">
        <v>961.9</v>
      </c>
      <c r="F2922" s="1546"/>
      <c r="G2922" s="1546">
        <v>2019769</v>
      </c>
      <c r="H2922" s="1546" t="str">
        <f t="shared" si="45"/>
        <v>CANAL MONOBLOCO COM CORPO E GRELHA EM CONCRETO POLÍMERO COM EFEITO AUTOLIMPANTE - CARGA DE CONTROLE DE 900 KN - 100,0 X 21,0 X 48,0 CM - FORNECIMENTO E INSTALAÇÃO EM PAVIMENTO DE CONCRETO</v>
      </c>
    </row>
    <row r="2923" spans="2:8" ht="30">
      <c r="B2923" s="1528">
        <v>2019761</v>
      </c>
      <c r="C2923" s="1529" t="s">
        <v>23324</v>
      </c>
      <c r="D2923" s="1528" t="s">
        <v>3982</v>
      </c>
      <c r="E2923" s="1543">
        <v>619.33000000000004</v>
      </c>
      <c r="F2923" s="1546"/>
      <c r="G2923" s="1546">
        <v>2019761</v>
      </c>
      <c r="H2923" s="1546" t="str">
        <f t="shared" si="45"/>
        <v>CANAL MONOBLOCO COM CORPO E GRELHA EM CONCRETO POLÍMERO COM EFEITO AUTOLIMPANTE - CARGA DE CONTROLE DE 900 KN - 100,0 X 26,0 X 33,0 CM - FORNECIMENTO E INSTALAÇÃO EM PAVIMENTO DE ASFALTO</v>
      </c>
    </row>
    <row r="2924" spans="2:8" ht="30">
      <c r="B2924" s="1526">
        <v>2019770</v>
      </c>
      <c r="C2924" s="1523" t="s">
        <v>23325</v>
      </c>
      <c r="D2924" s="1526" t="s">
        <v>3982</v>
      </c>
      <c r="E2924" s="1542">
        <v>661.42</v>
      </c>
      <c r="F2924" s="1546"/>
      <c r="G2924" s="1546">
        <v>2019770</v>
      </c>
      <c r="H2924" s="1546" t="str">
        <f t="shared" si="45"/>
        <v>CANAL MONOBLOCO COM CORPO E GRELHA EM CONCRETO POLÍMERO COM EFEITO AUTOLIMPANTE - CARGA DE CONTROLE DE 900 KN - 100,0 X 26,0 X 33,0 CM - FORNECIMENTO E INSTALAÇÃO EM PAVIMENTO DE CONCRETO</v>
      </c>
    </row>
    <row r="2925" spans="2:8" ht="30">
      <c r="B2925" s="1528">
        <v>2019762</v>
      </c>
      <c r="C2925" s="1529" t="s">
        <v>23326</v>
      </c>
      <c r="D2925" s="1528" t="s">
        <v>3982</v>
      </c>
      <c r="E2925" s="1543">
        <v>782.97</v>
      </c>
      <c r="F2925" s="1546"/>
      <c r="G2925" s="1546">
        <v>2019762</v>
      </c>
      <c r="H2925" s="1546" t="str">
        <f t="shared" si="45"/>
        <v>CANAL MONOBLOCO COM CORPO E GRELHA EM CONCRETO POLÍMERO COM EFEITO AUTOLIMPANTE - CARGA DE CONTROLE DE 900 KN - 100,0 X 26,0 X 53,0 CM - FORNECIMENTO E INSTALAÇÃO EM PAVIMENTO DE ASFALTO</v>
      </c>
    </row>
    <row r="2926" spans="2:8" ht="30">
      <c r="B2926" s="1526">
        <v>2019771</v>
      </c>
      <c r="C2926" s="1523" t="s">
        <v>23327</v>
      </c>
      <c r="D2926" s="1526" t="s">
        <v>3982</v>
      </c>
      <c r="E2926" s="1542">
        <v>840.83</v>
      </c>
      <c r="F2926" s="1546"/>
      <c r="G2926" s="1546">
        <v>2019771</v>
      </c>
      <c r="H2926" s="1546" t="str">
        <f t="shared" si="45"/>
        <v>CANAL MONOBLOCO COM CORPO E GRELHA EM CONCRETO POLÍMERO COM EFEITO AUTOLIMPANTE - CARGA DE CONTROLE DE 900 KN - 100,0 X 26,0 X 53,0 CM - FORNECIMENTO E INSTALAÇÃO EM PAVIMENTO DE CONCRETO</v>
      </c>
    </row>
    <row r="2927" spans="2:8" ht="30">
      <c r="B2927" s="1528">
        <v>2019763</v>
      </c>
      <c r="C2927" s="1529" t="s">
        <v>23328</v>
      </c>
      <c r="D2927" s="1528" t="s">
        <v>3982</v>
      </c>
      <c r="E2927" s="1551">
        <v>2984.65</v>
      </c>
      <c r="F2927" s="1546"/>
      <c r="G2927" s="1546">
        <v>2019763</v>
      </c>
      <c r="H2927" s="1546" t="str">
        <f t="shared" si="45"/>
        <v>CANAL MONOBLOCO COM CORPO E GRELHA EM CONCRETO POLÍMERO COM EFEITO AUTOLIMPANTE - CARGA DE CONTROLE DE 900 KN - 200,0 X 40,0 X 59,5 CM - FORNECIMENTO E INSTALAÇÃO EM PAVIMENTO DE ASFALTO</v>
      </c>
    </row>
    <row r="2928" spans="2:8" ht="30">
      <c r="B2928" s="1526">
        <v>2019772</v>
      </c>
      <c r="C2928" s="1523" t="s">
        <v>23329</v>
      </c>
      <c r="D2928" s="1526" t="s">
        <v>3982</v>
      </c>
      <c r="E2928" s="1552">
        <v>3041.33</v>
      </c>
      <c r="F2928" s="1546"/>
      <c r="G2928" s="1546">
        <v>2019772</v>
      </c>
      <c r="H2928" s="1546" t="str">
        <f t="shared" si="45"/>
        <v>CANAL MONOBLOCO COM CORPO E GRELHA EM CONCRETO POLÍMERO COM EFEITO AUTOLIMPANTE - CARGA DE CONTROLE DE 900 KN - 200,0 X 40,0 X 59,5 CM - FORNECIMENTO E INSTALAÇÃO EM PAVIMENTO DE CONCRETO</v>
      </c>
    </row>
    <row r="2929" spans="2:8">
      <c r="B2929" s="1528">
        <v>2003811</v>
      </c>
      <c r="C2929" s="1529" t="s">
        <v>14051</v>
      </c>
      <c r="D2929" s="1528" t="s">
        <v>3982</v>
      </c>
      <c r="E2929" s="1543">
        <v>118.25</v>
      </c>
      <c r="F2929" s="1546"/>
      <c r="G2929" s="1546">
        <v>2003811</v>
      </c>
      <c r="H2929" s="1546" t="str">
        <f t="shared" si="45"/>
        <v>CANALETA DE CONCRETO - CAU 01 - SEÇÃO DE 20 X 20 CM - ESPESSURA DE 10 CM - APOIADA EM TODA A EXTENSÃO</v>
      </c>
    </row>
    <row r="2930" spans="2:8">
      <c r="B2930" s="1526">
        <v>2003812</v>
      </c>
      <c r="C2930" s="1523" t="s">
        <v>14052</v>
      </c>
      <c r="D2930" s="1526" t="s">
        <v>3982</v>
      </c>
      <c r="E2930" s="1542">
        <v>139.55000000000001</v>
      </c>
      <c r="F2930" s="1546"/>
      <c r="G2930" s="1546">
        <v>2003812</v>
      </c>
      <c r="H2930" s="1546" t="str">
        <f t="shared" si="45"/>
        <v>CANALETA DE CONCRETO - CAU 02 - SEÇÃO DE 25 X 25 CM - ESPESSURA DE 10 CM - APOIADA EM TODA A EXTENSÃO</v>
      </c>
    </row>
    <row r="2931" spans="2:8">
      <c r="B2931" s="1528">
        <v>2003813</v>
      </c>
      <c r="C2931" s="1529" t="s">
        <v>14053</v>
      </c>
      <c r="D2931" s="1528" t="s">
        <v>3982</v>
      </c>
      <c r="E2931" s="1543">
        <v>167.73</v>
      </c>
      <c r="F2931" s="1546"/>
      <c r="G2931" s="1546">
        <v>2003813</v>
      </c>
      <c r="H2931" s="1546" t="str">
        <f t="shared" si="45"/>
        <v>CANALETA DE CONCRETO - CAU 03 - SEÇÃO DE 30 X 30 CM - ESPESSURA DE 10 CM - APOIADA EM TODA A EXTENSÃO</v>
      </c>
    </row>
    <row r="2932" spans="2:8">
      <c r="B2932" s="1526">
        <v>2003814</v>
      </c>
      <c r="C2932" s="1523" t="s">
        <v>14054</v>
      </c>
      <c r="D2932" s="1526" t="s">
        <v>3982</v>
      </c>
      <c r="E2932" s="1542">
        <v>191.32</v>
      </c>
      <c r="F2932" s="1546"/>
      <c r="G2932" s="1546">
        <v>2003814</v>
      </c>
      <c r="H2932" s="1546" t="str">
        <f t="shared" si="45"/>
        <v>CANALETA DE CONCRETO - CAU 04 - SEÇÃO DE 35 X 35 CM - ESPESSURA DE 10 CM - APOIADA EM TODA A EXTENSÃO</v>
      </c>
    </row>
    <row r="2933" spans="2:8">
      <c r="B2933" s="1528">
        <v>2003815</v>
      </c>
      <c r="C2933" s="1529" t="s">
        <v>14055</v>
      </c>
      <c r="D2933" s="1528" t="s">
        <v>3982</v>
      </c>
      <c r="E2933" s="1543">
        <v>214.91</v>
      </c>
      <c r="F2933" s="1546"/>
      <c r="G2933" s="1546">
        <v>2003815</v>
      </c>
      <c r="H2933" s="1546" t="str">
        <f t="shared" si="45"/>
        <v>CANALETA DE CONCRETO - CAU 05 - SEÇÃO DE 40 X 40 CM - ESPESSURA DE 10 CM - APOIADA EM TODA A EXTENSÃO</v>
      </c>
    </row>
    <row r="2934" spans="2:8">
      <c r="B2934" s="1526">
        <v>2003816</v>
      </c>
      <c r="C2934" s="1523" t="s">
        <v>14056</v>
      </c>
      <c r="D2934" s="1526" t="s">
        <v>3982</v>
      </c>
      <c r="E2934" s="1542">
        <v>266.68</v>
      </c>
      <c r="F2934" s="1546"/>
      <c r="G2934" s="1546">
        <v>2003816</v>
      </c>
      <c r="H2934" s="1546" t="str">
        <f t="shared" si="45"/>
        <v>CANALETA DE CONCRETO - CAU 06 - SEÇÃO DE 50 X 50 CM - ESPESSURA DE 10 CM - APOIADA EM TODA A EXTENSÃO</v>
      </c>
    </row>
    <row r="2935" spans="2:8">
      <c r="B2935" s="1528">
        <v>2003817</v>
      </c>
      <c r="C2935" s="1529" t="s">
        <v>14057</v>
      </c>
      <c r="D2935" s="1528" t="s">
        <v>3982</v>
      </c>
      <c r="E2935" s="1543">
        <v>311.57</v>
      </c>
      <c r="F2935" s="1546"/>
      <c r="G2935" s="1546">
        <v>2003817</v>
      </c>
      <c r="H2935" s="1546" t="str">
        <f t="shared" si="45"/>
        <v>CANALETA DE CONCRETO - CAU 07 - SEÇÃO DE 60 X 60 CM - ESPESSURA DE 10 CM - APOIADA EM TODA A EXTENSÃO</v>
      </c>
    </row>
    <row r="2936" spans="2:8">
      <c r="B2936" s="1526">
        <v>2003799</v>
      </c>
      <c r="C2936" s="1523" t="s">
        <v>23330</v>
      </c>
      <c r="D2936" s="1526" t="s">
        <v>3982</v>
      </c>
      <c r="E2936" s="1542">
        <v>44.95</v>
      </c>
      <c r="F2936" s="1546"/>
      <c r="G2936" s="1546">
        <v>2003799</v>
      </c>
      <c r="H2936" s="1546" t="str">
        <f t="shared" si="45"/>
        <v>CANALETA MEIA CANA D = 0,30 M ASSENTE SOBRE LASTRO DE AREIA - AREIA E BRITA COMERCIAIS - FORNECIMENTO E INSTALAÇÃO</v>
      </c>
    </row>
    <row r="2937" spans="2:8" ht="30">
      <c r="B2937" s="1528">
        <v>2003798</v>
      </c>
      <c r="C2937" s="1529" t="s">
        <v>23331</v>
      </c>
      <c r="D2937" s="1528" t="s">
        <v>3982</v>
      </c>
      <c r="E2937" s="1543">
        <v>38.64</v>
      </c>
      <c r="F2937" s="1546"/>
      <c r="G2937" s="1546">
        <v>2003798</v>
      </c>
      <c r="H2937" s="1546" t="str">
        <f t="shared" si="45"/>
        <v>CANALETA MEIA CANA D = 0,30 M ASSENTE SOBRE LASTRO DE AREIA - AREIA EXTRAÍDA E BRITA PRODUZIDA - FORNECIMENTO E INSTALAÇÃO</v>
      </c>
    </row>
    <row r="2938" spans="2:8">
      <c r="B2938" s="1526">
        <v>2003801</v>
      </c>
      <c r="C2938" s="1523" t="s">
        <v>23332</v>
      </c>
      <c r="D2938" s="1526" t="s">
        <v>3982</v>
      </c>
      <c r="E2938" s="1542">
        <v>57.59</v>
      </c>
      <c r="F2938" s="1546"/>
      <c r="G2938" s="1546">
        <v>2003801</v>
      </c>
      <c r="H2938" s="1546" t="str">
        <f t="shared" si="45"/>
        <v>CANALETA MEIA CANA D = 0,40 M ASSENTE SOBRE LASTRO DE AREIA - AREIA E BRITA COMERCIAIS - FORNECIMENTO E INSTALAÇÃO</v>
      </c>
    </row>
    <row r="2939" spans="2:8" ht="30">
      <c r="B2939" s="1528">
        <v>2003800</v>
      </c>
      <c r="C2939" s="1529" t="s">
        <v>23333</v>
      </c>
      <c r="D2939" s="1528" t="s">
        <v>3982</v>
      </c>
      <c r="E2939" s="1543">
        <v>48.65</v>
      </c>
      <c r="F2939" s="1546"/>
      <c r="G2939" s="1546">
        <v>2003800</v>
      </c>
      <c r="H2939" s="1546" t="str">
        <f t="shared" si="45"/>
        <v>CANALETA MEIA CANA D = 0,40 M ASSENTE SOBRE LASTRO DE AREIA - AREIA EXTRAÍDA E BRITA PRODUZIDA - FORNECIMENTO E INSTALAÇÃO</v>
      </c>
    </row>
    <row r="2940" spans="2:8">
      <c r="B2940" s="1526">
        <v>2003714</v>
      </c>
      <c r="C2940" s="1523" t="s">
        <v>14058</v>
      </c>
      <c r="D2940" s="1526" t="s">
        <v>20703</v>
      </c>
      <c r="E2940" s="1552">
        <v>1296.02</v>
      </c>
      <c r="F2940" s="1546"/>
      <c r="G2940" s="1546">
        <v>2003714</v>
      </c>
      <c r="H2940" s="1546" t="str">
        <f t="shared" si="45"/>
        <v>CHAMINÉ DOS POÇOS DE VISITA - CPV 01 - AREIA E BRITA COMERCIAIS</v>
      </c>
    </row>
    <row r="2941" spans="2:8">
      <c r="B2941" s="1528">
        <v>2003713</v>
      </c>
      <c r="C2941" s="1529" t="s">
        <v>14059</v>
      </c>
      <c r="D2941" s="1528" t="s">
        <v>20703</v>
      </c>
      <c r="E2941" s="1551">
        <v>1265.68</v>
      </c>
      <c r="F2941" s="1546"/>
      <c r="G2941" s="1546">
        <v>2003713</v>
      </c>
      <c r="H2941" s="1546" t="str">
        <f t="shared" si="45"/>
        <v>CHAMINÉ DOS POÇOS DE VISITA - CPV 01 - AREIA EXTRAÍDA E BRITA PRODUZIDA</v>
      </c>
    </row>
    <row r="2942" spans="2:8">
      <c r="B2942" s="1526">
        <v>2003716</v>
      </c>
      <c r="C2942" s="1523" t="s">
        <v>14060</v>
      </c>
      <c r="D2942" s="1526" t="s">
        <v>20703</v>
      </c>
      <c r="E2942" s="1552">
        <v>1504.41</v>
      </c>
      <c r="F2942" s="1546"/>
      <c r="G2942" s="1546">
        <v>2003716</v>
      </c>
      <c r="H2942" s="1546" t="str">
        <f t="shared" si="45"/>
        <v>CHAMINÉ DOS POÇOS DE VISITA - CPV 02 - AREIA E BRITA COMERCIAIS</v>
      </c>
    </row>
    <row r="2943" spans="2:8">
      <c r="B2943" s="1528">
        <v>2003715</v>
      </c>
      <c r="C2943" s="1529" t="s">
        <v>14061</v>
      </c>
      <c r="D2943" s="1528" t="s">
        <v>20703</v>
      </c>
      <c r="E2943" s="1551">
        <v>1469.45</v>
      </c>
      <c r="F2943" s="1546"/>
      <c r="G2943" s="1546">
        <v>2003715</v>
      </c>
      <c r="H2943" s="1546" t="str">
        <f t="shared" si="45"/>
        <v>CHAMINÉ DOS POÇOS DE VISITA - CPV 02 - AREIA EXTRAÍDA E BRITA PRODUZIDA</v>
      </c>
    </row>
    <row r="2944" spans="2:8">
      <c r="B2944" s="1526">
        <v>2003718</v>
      </c>
      <c r="C2944" s="1523" t="s">
        <v>14062</v>
      </c>
      <c r="D2944" s="1526" t="s">
        <v>20703</v>
      </c>
      <c r="E2944" s="1552">
        <v>1707.71</v>
      </c>
      <c r="F2944" s="1546"/>
      <c r="G2944" s="1546">
        <v>2003718</v>
      </c>
      <c r="H2944" s="1546" t="str">
        <f t="shared" si="45"/>
        <v>CHAMINÉ DOS POÇOS DE VISITA - CPV 03 - AREIA E BRITA COMERCIAIS</v>
      </c>
    </row>
    <row r="2945" spans="2:8">
      <c r="B2945" s="1528">
        <v>2003717</v>
      </c>
      <c r="C2945" s="1529" t="s">
        <v>14063</v>
      </c>
      <c r="D2945" s="1528" t="s">
        <v>20703</v>
      </c>
      <c r="E2945" s="1551">
        <v>1668.98</v>
      </c>
      <c r="F2945" s="1546"/>
      <c r="G2945" s="1546">
        <v>2003717</v>
      </c>
      <c r="H2945" s="1546" t="str">
        <f t="shared" si="45"/>
        <v>CHAMINÉ DOS POÇOS DE VISITA - CPV 03 - AREIA EXTRAÍDA E BRITA PRODUZIDA</v>
      </c>
    </row>
    <row r="2946" spans="2:8">
      <c r="B2946" s="1526">
        <v>2003720</v>
      </c>
      <c r="C2946" s="1523" t="s">
        <v>14064</v>
      </c>
      <c r="D2946" s="1526" t="s">
        <v>20703</v>
      </c>
      <c r="E2946" s="1552">
        <v>1916.08</v>
      </c>
      <c r="F2946" s="1546"/>
      <c r="G2946" s="1546">
        <v>2003720</v>
      </c>
      <c r="H2946" s="1546" t="str">
        <f t="shared" si="45"/>
        <v>CHAMINÉ DOS POÇOS DE VISITA - CPV 04 - AREIA E BRITA COMERCIAIS</v>
      </c>
    </row>
    <row r="2947" spans="2:8">
      <c r="B2947" s="1528">
        <v>2003719</v>
      </c>
      <c r="C2947" s="1529" t="s">
        <v>14065</v>
      </c>
      <c r="D2947" s="1528" t="s">
        <v>20703</v>
      </c>
      <c r="E2947" s="1551">
        <v>1872.72</v>
      </c>
      <c r="F2947" s="1546"/>
      <c r="G2947" s="1546">
        <v>2003719</v>
      </c>
      <c r="H2947" s="1546" t="str">
        <f t="shared" ref="H2947:H3010" si="46">UPPER(C2947)</f>
        <v>CHAMINÉ DOS POÇOS DE VISITA - CPV 04 - AREIA EXTRAÍDA E BRITA PRODUZIDA</v>
      </c>
    </row>
    <row r="2948" spans="2:8">
      <c r="B2948" s="1526">
        <v>2003722</v>
      </c>
      <c r="C2948" s="1523" t="s">
        <v>14066</v>
      </c>
      <c r="D2948" s="1526" t="s">
        <v>20703</v>
      </c>
      <c r="E2948" s="1552">
        <v>2119.38</v>
      </c>
      <c r="F2948" s="1546"/>
      <c r="G2948" s="1546">
        <v>2003722</v>
      </c>
      <c r="H2948" s="1546" t="str">
        <f t="shared" si="46"/>
        <v>CHAMINÉ DOS POÇOS DE VISITA - CPV 05 - AREIA E BRITA COMERCIAIS</v>
      </c>
    </row>
    <row r="2949" spans="2:8">
      <c r="B2949" s="1528">
        <v>2003721</v>
      </c>
      <c r="C2949" s="1529" t="s">
        <v>14067</v>
      </c>
      <c r="D2949" s="1528" t="s">
        <v>20703</v>
      </c>
      <c r="E2949" s="1551">
        <v>2072.25</v>
      </c>
      <c r="F2949" s="1546"/>
      <c r="G2949" s="1546">
        <v>2003721</v>
      </c>
      <c r="H2949" s="1546" t="str">
        <f t="shared" si="46"/>
        <v>CHAMINÉ DOS POÇOS DE VISITA - CPV 05 - AREIA EXTRAÍDA E BRITA PRODUZIDA</v>
      </c>
    </row>
    <row r="2950" spans="2:8">
      <c r="B2950" s="1526">
        <v>2003724</v>
      </c>
      <c r="C2950" s="1523" t="s">
        <v>14068</v>
      </c>
      <c r="D2950" s="1526" t="s">
        <v>20703</v>
      </c>
      <c r="E2950" s="1552">
        <v>2327.77</v>
      </c>
      <c r="F2950" s="1546"/>
      <c r="G2950" s="1546">
        <v>2003724</v>
      </c>
      <c r="H2950" s="1546" t="str">
        <f t="shared" si="46"/>
        <v>CHAMINÉ DOS POÇOS DE VISITA - CPV 06 - AREIA E BRITA COMERCIAIS</v>
      </c>
    </row>
    <row r="2951" spans="2:8">
      <c r="B2951" s="1528">
        <v>2003723</v>
      </c>
      <c r="C2951" s="1529" t="s">
        <v>14069</v>
      </c>
      <c r="D2951" s="1528" t="s">
        <v>20703</v>
      </c>
      <c r="E2951" s="1551">
        <v>2276.02</v>
      </c>
      <c r="F2951" s="1546"/>
      <c r="G2951" s="1546">
        <v>2003723</v>
      </c>
      <c r="H2951" s="1546" t="str">
        <f t="shared" si="46"/>
        <v>CHAMINÉ DOS POÇOS DE VISITA - CPV 06 - AREIA EXTRAÍDA E BRITA PRODUZIDA</v>
      </c>
    </row>
    <row r="2952" spans="2:8">
      <c r="B2952" s="1526">
        <v>2003726</v>
      </c>
      <c r="C2952" s="1523" t="s">
        <v>14070</v>
      </c>
      <c r="D2952" s="1526" t="s">
        <v>20703</v>
      </c>
      <c r="E2952" s="1552">
        <v>2531.08</v>
      </c>
      <c r="F2952" s="1546"/>
      <c r="G2952" s="1546">
        <v>2003726</v>
      </c>
      <c r="H2952" s="1546" t="str">
        <f t="shared" si="46"/>
        <v>CHAMINÉ DOS POÇOS DE VISITA - CPV 07 - AREIA E BRITA COMERCIAIS</v>
      </c>
    </row>
    <row r="2953" spans="2:8">
      <c r="B2953" s="1528">
        <v>2003725</v>
      </c>
      <c r="C2953" s="1529" t="s">
        <v>14071</v>
      </c>
      <c r="D2953" s="1528" t="s">
        <v>20703</v>
      </c>
      <c r="E2953" s="1551">
        <v>2475.5500000000002</v>
      </c>
      <c r="F2953" s="1546"/>
      <c r="G2953" s="1546">
        <v>2003725</v>
      </c>
      <c r="H2953" s="1546" t="str">
        <f t="shared" si="46"/>
        <v>CHAMINÉ DOS POÇOS DE VISITA - CPV 07 - AREIA EXTRAÍDA E BRITA PRODUZIDA</v>
      </c>
    </row>
    <row r="2954" spans="2:8">
      <c r="B2954" s="1526">
        <v>2003859</v>
      </c>
      <c r="C2954" s="1523" t="s">
        <v>14072</v>
      </c>
      <c r="D2954" s="1526" t="s">
        <v>4013</v>
      </c>
      <c r="E2954" s="1542">
        <v>50.39</v>
      </c>
      <c r="F2954" s="1546"/>
      <c r="G2954" s="1546">
        <v>2003859</v>
      </c>
      <c r="H2954" s="1546" t="str">
        <f t="shared" si="46"/>
        <v>COLCHÃO DRENANTE COM ESPALHAMENTO E COMPACTAÇÃO MECÂNICOS - BRITA PRODUZIDA</v>
      </c>
    </row>
    <row r="2955" spans="2:8">
      <c r="B2955" s="1528">
        <v>2003861</v>
      </c>
      <c r="C2955" s="1529" t="s">
        <v>14073</v>
      </c>
      <c r="D2955" s="1528" t="s">
        <v>3982</v>
      </c>
      <c r="E2955" s="1543">
        <v>19.34</v>
      </c>
      <c r="F2955" s="1546"/>
      <c r="G2955" s="1546">
        <v>2003861</v>
      </c>
      <c r="H2955" s="1546" t="str">
        <f t="shared" si="46"/>
        <v>COLUNA DRENANTE D = 20 CM - AREIA COMERCIAL</v>
      </c>
    </row>
    <row r="2956" spans="2:8">
      <c r="B2956" s="1526">
        <v>2003862</v>
      </c>
      <c r="C2956" s="1523" t="s">
        <v>14074</v>
      </c>
      <c r="D2956" s="1526" t="s">
        <v>3982</v>
      </c>
      <c r="E2956" s="1542">
        <v>17.41</v>
      </c>
      <c r="F2956" s="1546"/>
      <c r="G2956" s="1546">
        <v>2003862</v>
      </c>
      <c r="H2956" s="1546" t="str">
        <f t="shared" si="46"/>
        <v>COLUNA DRENANTE D = 20 CM - AREIA EXTRAÍDA</v>
      </c>
    </row>
    <row r="2957" spans="2:8" ht="30">
      <c r="B2957" s="1528">
        <v>2017905</v>
      </c>
      <c r="C2957" s="1529" t="s">
        <v>19296</v>
      </c>
      <c r="D2957" s="1528" t="s">
        <v>20703</v>
      </c>
      <c r="E2957" s="1543">
        <v>32.89</v>
      </c>
      <c r="F2957" s="1546"/>
      <c r="G2957" s="1546">
        <v>2017905</v>
      </c>
      <c r="H2957" s="1546" t="str">
        <f t="shared" si="46"/>
        <v>CONFECÇÃO DE COSTELA PRÉ-MOLDADA DE BUEIRO DE CONCRETO TIPO MINITÚNEL - SEÇÃO 0,80 M X 1,40 M - ESPESSURA DE 10 CM E COMPRIMENTO DE 19,5 CM</v>
      </c>
    </row>
    <row r="2958" spans="2:8" ht="30">
      <c r="B2958" s="1526">
        <v>2017906</v>
      </c>
      <c r="C2958" s="1523" t="s">
        <v>23334</v>
      </c>
      <c r="D2958" s="1526" t="s">
        <v>20703</v>
      </c>
      <c r="E2958" s="1542">
        <v>35.159999999999997</v>
      </c>
      <c r="F2958" s="1546"/>
      <c r="G2958" s="1546">
        <v>2017906</v>
      </c>
      <c r="H2958" s="1546" t="str">
        <f t="shared" si="46"/>
        <v>CONFECÇÃO DE COSTELA PRÉ-MOLDADA DE BUEIRO DE CONCRETO TIPO MINITÚNEL - SEÇÃO 1,00 M X 1,48 M - ESPESSURA DE 10 CM E COMPRIMENTO DE 19,5 CM</v>
      </c>
    </row>
    <row r="2959" spans="2:8" ht="30">
      <c r="B2959" s="1528">
        <v>2017907</v>
      </c>
      <c r="C2959" s="1529" t="s">
        <v>19297</v>
      </c>
      <c r="D2959" s="1528" t="s">
        <v>20703</v>
      </c>
      <c r="E2959" s="1543">
        <v>40.24</v>
      </c>
      <c r="F2959" s="1546"/>
      <c r="G2959" s="1546">
        <v>2017907</v>
      </c>
      <c r="H2959" s="1546" t="str">
        <f t="shared" si="46"/>
        <v>CONFECÇÃO DE COSTELA PRÉ-MOLDADA DE BUEIRO DE CONCRETO TIPO MINITÚNEL - SEÇÃO 1,20 M X 1,65 M - ESPESSURA DE 10 CM E COMPRIMENTO DE 19,5 CM</v>
      </c>
    </row>
    <row r="2960" spans="2:8" ht="30">
      <c r="B2960" s="1526">
        <v>2017908</v>
      </c>
      <c r="C2960" s="1523" t="s">
        <v>23335</v>
      </c>
      <c r="D2960" s="1526" t="s">
        <v>20703</v>
      </c>
      <c r="E2960" s="1542">
        <v>46.39</v>
      </c>
      <c r="F2960" s="1546"/>
      <c r="G2960" s="1546">
        <v>2017908</v>
      </c>
      <c r="H2960" s="1546" t="str">
        <f t="shared" si="46"/>
        <v>CONFECÇÃO DE COSTELA PRÉ-MOLDADA DE BUEIRO DE CONCRETO TIPO MINITÚNEL - SEÇÃO 1,60 M X 1,84 M - ESPESSURA DE 10 CM E COMPRIMENTO DE 19,5 CM</v>
      </c>
    </row>
    <row r="2961" spans="2:8" ht="30">
      <c r="B2961" s="1528">
        <v>2017909</v>
      </c>
      <c r="C2961" s="1529" t="s">
        <v>23336</v>
      </c>
      <c r="D2961" s="1528" t="s">
        <v>20703</v>
      </c>
      <c r="E2961" s="1543">
        <v>43.07</v>
      </c>
      <c r="F2961" s="1546"/>
      <c r="G2961" s="1546">
        <v>2017909</v>
      </c>
      <c r="H2961" s="1546" t="str">
        <f t="shared" si="46"/>
        <v>CONFECÇÃO DE COSTELA PRÉ-MOLDADA DE BUEIRO DE CONCRETO TIPO MINITÚNEL - SEÇÃO 2,00 M X 2,00 M - ESPESSURA DE 10 CM E COMPRIMENTO DE 14,5 CM</v>
      </c>
    </row>
    <row r="2962" spans="2:8" ht="30">
      <c r="B2962" s="1526">
        <v>2017910</v>
      </c>
      <c r="C2962" s="1523" t="s">
        <v>23337</v>
      </c>
      <c r="D2962" s="1526" t="s">
        <v>20703</v>
      </c>
      <c r="E2962" s="1542">
        <v>51.26</v>
      </c>
      <c r="F2962" s="1546"/>
      <c r="G2962" s="1546">
        <v>2017910</v>
      </c>
      <c r="H2962" s="1546" t="str">
        <f t="shared" si="46"/>
        <v>CONFECÇÃO DE COSTELA PRÉ-MOLDADA DE BUEIRO DE CONCRETO TIPO MINITÚNEL - SEÇÃO 2,20 M X 2,60 M - ESPESSURA DE 10 CM E COMPRIMENTO DE 14,5 CM</v>
      </c>
    </row>
    <row r="2963" spans="2:8" ht="30">
      <c r="B2963" s="1528">
        <v>2017911</v>
      </c>
      <c r="C2963" s="1529" t="s">
        <v>23338</v>
      </c>
      <c r="D2963" s="1528" t="s">
        <v>20703</v>
      </c>
      <c r="E2963" s="1543">
        <v>52.45</v>
      </c>
      <c r="F2963" s="1546"/>
      <c r="G2963" s="1546">
        <v>2017911</v>
      </c>
      <c r="H2963" s="1546" t="str">
        <f t="shared" si="46"/>
        <v>CONFECÇÃO DE COSTELA PRÉ-MOLDADA DE BUEIRO DE CONCRETO TIPO MINITÚNEL - SEÇÃO 2,20 M X 2,70 M - ESPESSURA DE 10 CM E COMPRIMENTO DE 14,5 CM</v>
      </c>
    </row>
    <row r="2964" spans="2:8">
      <c r="B2964" s="1526">
        <v>2003405</v>
      </c>
      <c r="C2964" s="1523" t="s">
        <v>14075</v>
      </c>
      <c r="D2964" s="1526" t="s">
        <v>3982</v>
      </c>
      <c r="E2964" s="1542">
        <v>168.58</v>
      </c>
      <c r="F2964" s="1546"/>
      <c r="G2964" s="1546">
        <v>2003405</v>
      </c>
      <c r="H2964" s="1546" t="str">
        <f t="shared" si="46"/>
        <v>DESCIDA D'ÁGUA DE ATERROS EM DEGRAUS - DAD 01 - AREIA E BRITA COMERCIAIS</v>
      </c>
    </row>
    <row r="2965" spans="2:8">
      <c r="B2965" s="1528">
        <v>2003404</v>
      </c>
      <c r="C2965" s="1529" t="s">
        <v>14076</v>
      </c>
      <c r="D2965" s="1528" t="s">
        <v>3982</v>
      </c>
      <c r="E2965" s="1543">
        <v>140.86000000000001</v>
      </c>
      <c r="F2965" s="1546"/>
      <c r="G2965" s="1546">
        <v>2003404</v>
      </c>
      <c r="H2965" s="1546" t="str">
        <f t="shared" si="46"/>
        <v>DESCIDA D'ÁGUA DE ATERROS EM DEGRAUS - DAD 01 - AREIA EXTRAÍDA E BRITA PRODUZIDA</v>
      </c>
    </row>
    <row r="2966" spans="2:8">
      <c r="B2966" s="1526">
        <v>2003407</v>
      </c>
      <c r="C2966" s="1523" t="s">
        <v>14077</v>
      </c>
      <c r="D2966" s="1526" t="s">
        <v>3982</v>
      </c>
      <c r="E2966" s="1542">
        <v>232.95</v>
      </c>
      <c r="F2966" s="1546"/>
      <c r="G2966" s="1546">
        <v>2003407</v>
      </c>
      <c r="H2966" s="1546" t="str">
        <f t="shared" si="46"/>
        <v>DESCIDA D'ÁGUA DE ATERROS EM DEGRAUS - DAD 02 - AREIA E BRITA COMERCIAIS</v>
      </c>
    </row>
    <row r="2967" spans="2:8">
      <c r="B2967" s="1528">
        <v>2003406</v>
      </c>
      <c r="C2967" s="1529" t="s">
        <v>14078</v>
      </c>
      <c r="D2967" s="1528" t="s">
        <v>3982</v>
      </c>
      <c r="E2967" s="1543">
        <v>205.23</v>
      </c>
      <c r="F2967" s="1546"/>
      <c r="G2967" s="1546">
        <v>2003406</v>
      </c>
      <c r="H2967" s="1546" t="str">
        <f t="shared" si="46"/>
        <v>DESCIDA D'ÁGUA DE ATERROS EM DEGRAUS - DAD 02 - AREIA EXTRAÍDA E BRITA PRODUZIDA</v>
      </c>
    </row>
    <row r="2968" spans="2:8">
      <c r="B2968" s="1526">
        <v>2003409</v>
      </c>
      <c r="C2968" s="1523" t="s">
        <v>14079</v>
      </c>
      <c r="D2968" s="1526" t="s">
        <v>3982</v>
      </c>
      <c r="E2968" s="1542">
        <v>360.2</v>
      </c>
      <c r="F2968" s="1546"/>
      <c r="G2968" s="1546">
        <v>2003409</v>
      </c>
      <c r="H2968" s="1546" t="str">
        <f t="shared" si="46"/>
        <v>DESCIDA D'ÁGUA DE ATERROS EM DEGRAUS - DAD 03 - AREIA E BRITA COMERCIAIS</v>
      </c>
    </row>
    <row r="2969" spans="2:8">
      <c r="B2969" s="1528">
        <v>2003408</v>
      </c>
      <c r="C2969" s="1529" t="s">
        <v>14080</v>
      </c>
      <c r="D2969" s="1528" t="s">
        <v>3982</v>
      </c>
      <c r="E2969" s="1543">
        <v>297.3</v>
      </c>
      <c r="F2969" s="1546"/>
      <c r="G2969" s="1546">
        <v>2003408</v>
      </c>
      <c r="H2969" s="1546" t="str">
        <f t="shared" si="46"/>
        <v>DESCIDA D'ÁGUA DE ATERROS EM DEGRAUS - DAD 03 - AREIA EXTRAÍDA E BRITA PRODUZIDA</v>
      </c>
    </row>
    <row r="2970" spans="2:8">
      <c r="B2970" s="1526">
        <v>2003411</v>
      </c>
      <c r="C2970" s="1523" t="s">
        <v>14081</v>
      </c>
      <c r="D2970" s="1526" t="s">
        <v>3982</v>
      </c>
      <c r="E2970" s="1542">
        <v>538.4</v>
      </c>
      <c r="F2970" s="1546"/>
      <c r="G2970" s="1546">
        <v>2003411</v>
      </c>
      <c r="H2970" s="1546" t="str">
        <f t="shared" si="46"/>
        <v>DESCIDA D'ÁGUA DE ATERROS EM DEGRAUS - DAD 04 - AREIA E BRITA COMERCIAIS</v>
      </c>
    </row>
    <row r="2971" spans="2:8">
      <c r="B2971" s="1528">
        <v>2003410</v>
      </c>
      <c r="C2971" s="1529" t="s">
        <v>14082</v>
      </c>
      <c r="D2971" s="1528" t="s">
        <v>3982</v>
      </c>
      <c r="E2971" s="1543">
        <v>475.5</v>
      </c>
      <c r="F2971" s="1546"/>
      <c r="G2971" s="1546">
        <v>2003410</v>
      </c>
      <c r="H2971" s="1546" t="str">
        <f t="shared" si="46"/>
        <v>DESCIDA D'ÁGUA DE ATERROS EM DEGRAUS - DAD 04 - AREIA EXTRAÍDA E BRITA PRODUZIDA</v>
      </c>
    </row>
    <row r="2972" spans="2:8">
      <c r="B2972" s="1526">
        <v>2003413</v>
      </c>
      <c r="C2972" s="1523" t="s">
        <v>14083</v>
      </c>
      <c r="D2972" s="1526" t="s">
        <v>3982</v>
      </c>
      <c r="E2972" s="1542">
        <v>505.63</v>
      </c>
      <c r="F2972" s="1546"/>
      <c r="G2972" s="1546">
        <v>2003413</v>
      </c>
      <c r="H2972" s="1546" t="str">
        <f t="shared" si="46"/>
        <v>DESCIDA D'ÁGUA DE ATERROS EM DEGRAUS - DAD 05 - AREIA E BRITA COMERCIAIS</v>
      </c>
    </row>
    <row r="2973" spans="2:8">
      <c r="B2973" s="1528">
        <v>2003412</v>
      </c>
      <c r="C2973" s="1529" t="s">
        <v>14084</v>
      </c>
      <c r="D2973" s="1528" t="s">
        <v>3982</v>
      </c>
      <c r="E2973" s="1543">
        <v>418.21</v>
      </c>
      <c r="F2973" s="1546"/>
      <c r="G2973" s="1546">
        <v>2003412</v>
      </c>
      <c r="H2973" s="1546" t="str">
        <f t="shared" si="46"/>
        <v>DESCIDA D'ÁGUA DE ATERROS EM DEGRAUS - DAD 05 - AREIA EXTRAÍDA E BRITA PRODUZIDA</v>
      </c>
    </row>
    <row r="2974" spans="2:8">
      <c r="B2974" s="1526">
        <v>2003415</v>
      </c>
      <c r="C2974" s="1523" t="s">
        <v>14085</v>
      </c>
      <c r="D2974" s="1526" t="s">
        <v>3982</v>
      </c>
      <c r="E2974" s="1542">
        <v>719.15</v>
      </c>
      <c r="F2974" s="1546"/>
      <c r="G2974" s="1546">
        <v>2003415</v>
      </c>
      <c r="H2974" s="1546" t="str">
        <f t="shared" si="46"/>
        <v>DESCIDA D'ÁGUA DE ATERROS EM DEGRAUS - DAD 06 - AREIA E BRITA COMERCIAIS</v>
      </c>
    </row>
    <row r="2975" spans="2:8">
      <c r="B2975" s="1528">
        <v>2003414</v>
      </c>
      <c r="C2975" s="1529" t="s">
        <v>14086</v>
      </c>
      <c r="D2975" s="1528" t="s">
        <v>3982</v>
      </c>
      <c r="E2975" s="1543">
        <v>631.73</v>
      </c>
      <c r="F2975" s="1546"/>
      <c r="G2975" s="1546">
        <v>2003414</v>
      </c>
      <c r="H2975" s="1546" t="str">
        <f t="shared" si="46"/>
        <v>DESCIDA D'ÁGUA DE ATERROS EM DEGRAUS - DAD 06 - AREIA EXTRAÍDA E BRITA PRODUZIDA</v>
      </c>
    </row>
    <row r="2976" spans="2:8">
      <c r="B2976" s="1526">
        <v>2003417</v>
      </c>
      <c r="C2976" s="1523" t="s">
        <v>14087</v>
      </c>
      <c r="D2976" s="1526" t="s">
        <v>3982</v>
      </c>
      <c r="E2976" s="1542">
        <v>659.61</v>
      </c>
      <c r="F2976" s="1546"/>
      <c r="G2976" s="1546">
        <v>2003417</v>
      </c>
      <c r="H2976" s="1546" t="str">
        <f t="shared" si="46"/>
        <v>DESCIDA D'ÁGUA DE ATERROS EM DEGRAUS - DAD 07 - AREIA E BRITA COMERCIAIS</v>
      </c>
    </row>
    <row r="2977" spans="2:8">
      <c r="B2977" s="1528">
        <v>2003416</v>
      </c>
      <c r="C2977" s="1529" t="s">
        <v>14088</v>
      </c>
      <c r="D2977" s="1528" t="s">
        <v>3982</v>
      </c>
      <c r="E2977" s="1543">
        <v>545.54</v>
      </c>
      <c r="F2977" s="1546"/>
      <c r="G2977" s="1546">
        <v>2003416</v>
      </c>
      <c r="H2977" s="1546" t="str">
        <f t="shared" si="46"/>
        <v>DESCIDA D'ÁGUA DE ATERROS EM DEGRAUS - DAD 07 - AREIA EXTRAÍDA E BRITA PRODUZIDA</v>
      </c>
    </row>
    <row r="2978" spans="2:8">
      <c r="B2978" s="1526">
        <v>2003419</v>
      </c>
      <c r="C2978" s="1523" t="s">
        <v>14089</v>
      </c>
      <c r="D2978" s="1526" t="s">
        <v>3982</v>
      </c>
      <c r="E2978" s="1542">
        <v>909.78</v>
      </c>
      <c r="F2978" s="1546"/>
      <c r="G2978" s="1546">
        <v>2003419</v>
      </c>
      <c r="H2978" s="1546" t="str">
        <f t="shared" si="46"/>
        <v>DESCIDA D'ÁGUA DE ATERROS EM DEGRAUS - DAD 08 - AREIA E BRITA COMERCIAIS</v>
      </c>
    </row>
    <row r="2979" spans="2:8">
      <c r="B2979" s="1528">
        <v>2003418</v>
      </c>
      <c r="C2979" s="1529" t="s">
        <v>14090</v>
      </c>
      <c r="D2979" s="1528" t="s">
        <v>3982</v>
      </c>
      <c r="E2979" s="1543">
        <v>795.71</v>
      </c>
      <c r="F2979" s="1546"/>
      <c r="G2979" s="1546">
        <v>2003418</v>
      </c>
      <c r="H2979" s="1546" t="str">
        <f t="shared" si="46"/>
        <v>DESCIDA D'ÁGUA DE ATERROS EM DEGRAUS - DAD 08 - AREIA EXTRAÍDA E BRITA PRODUZIDA</v>
      </c>
    </row>
    <row r="2980" spans="2:8">
      <c r="B2980" s="1526">
        <v>2003421</v>
      </c>
      <c r="C2980" s="1523" t="s">
        <v>14091</v>
      </c>
      <c r="D2980" s="1526" t="s">
        <v>3982</v>
      </c>
      <c r="E2980" s="1542">
        <v>832.97</v>
      </c>
      <c r="F2980" s="1546"/>
      <c r="G2980" s="1546">
        <v>2003421</v>
      </c>
      <c r="H2980" s="1546" t="str">
        <f t="shared" si="46"/>
        <v>DESCIDA D'ÁGUA DE ATERROS EM DEGRAUS - DAD 09 - AREIA E BRITA COMERCIAIS</v>
      </c>
    </row>
    <row r="2981" spans="2:8">
      <c r="B2981" s="1528">
        <v>2003420</v>
      </c>
      <c r="C2981" s="1529" t="s">
        <v>14092</v>
      </c>
      <c r="D2981" s="1528" t="s">
        <v>3982</v>
      </c>
      <c r="E2981" s="1543">
        <v>690.11</v>
      </c>
      <c r="F2981" s="1546"/>
      <c r="G2981" s="1546">
        <v>2003420</v>
      </c>
      <c r="H2981" s="1546" t="str">
        <f t="shared" si="46"/>
        <v>DESCIDA D'ÁGUA DE ATERROS EM DEGRAUS - DAD 09 - AREIA EXTRAÍDA E BRITA PRODUZIDA</v>
      </c>
    </row>
    <row r="2982" spans="2:8">
      <c r="B2982" s="1526">
        <v>2003423</v>
      </c>
      <c r="C2982" s="1523" t="s">
        <v>14093</v>
      </c>
      <c r="D2982" s="1526" t="s">
        <v>3982</v>
      </c>
      <c r="E2982" s="1552">
        <v>1112.05</v>
      </c>
      <c r="F2982" s="1546"/>
      <c r="G2982" s="1546">
        <v>2003423</v>
      </c>
      <c r="H2982" s="1546" t="str">
        <f t="shared" si="46"/>
        <v>DESCIDA D'ÁGUA DE ATERROS EM DEGRAUS - DAD 10 - AREIA E BRITA COMERCIAIS</v>
      </c>
    </row>
    <row r="2983" spans="2:8">
      <c r="B2983" s="1528">
        <v>2003422</v>
      </c>
      <c r="C2983" s="1529" t="s">
        <v>14094</v>
      </c>
      <c r="D2983" s="1528" t="s">
        <v>3982</v>
      </c>
      <c r="E2983" s="1543">
        <v>969.19</v>
      </c>
      <c r="F2983" s="1546"/>
      <c r="G2983" s="1546">
        <v>2003422</v>
      </c>
      <c r="H2983" s="1546" t="str">
        <f t="shared" si="46"/>
        <v>DESCIDA D'ÁGUA DE ATERROS EM DEGRAUS - DAD 10 - AREIA EXTRAÍDA E BRITA PRODUZIDA</v>
      </c>
    </row>
    <row r="2984" spans="2:8">
      <c r="B2984" s="1526">
        <v>2003425</v>
      </c>
      <c r="C2984" s="1523" t="s">
        <v>14095</v>
      </c>
      <c r="D2984" s="1526" t="s">
        <v>3982</v>
      </c>
      <c r="E2984" s="1552">
        <v>1086.3800000000001</v>
      </c>
      <c r="F2984" s="1546"/>
      <c r="G2984" s="1546">
        <v>2003425</v>
      </c>
      <c r="H2984" s="1546" t="str">
        <f t="shared" si="46"/>
        <v>DESCIDA D'ÁGUA DE ATERROS EM DEGRAUS - DAD 11 - AREIA E BRITA COMERCIAIS</v>
      </c>
    </row>
    <row r="2985" spans="2:8">
      <c r="B2985" s="1528">
        <v>2003424</v>
      </c>
      <c r="C2985" s="1529" t="s">
        <v>14096</v>
      </c>
      <c r="D2985" s="1528" t="s">
        <v>3982</v>
      </c>
      <c r="E2985" s="1543">
        <v>900.88</v>
      </c>
      <c r="F2985" s="1546"/>
      <c r="G2985" s="1546">
        <v>2003424</v>
      </c>
      <c r="H2985" s="1546" t="str">
        <f t="shared" si="46"/>
        <v>DESCIDA D'ÁGUA DE ATERROS EM DEGRAUS - DAD 11 - AREIA EXTRAÍDA E BRITA PRODUZIDA</v>
      </c>
    </row>
    <row r="2986" spans="2:8">
      <c r="B2986" s="1526">
        <v>2003427</v>
      </c>
      <c r="C2986" s="1523" t="s">
        <v>14097</v>
      </c>
      <c r="D2986" s="1526" t="s">
        <v>3982</v>
      </c>
      <c r="E2986" s="1552">
        <v>1455.6</v>
      </c>
      <c r="F2986" s="1546"/>
      <c r="G2986" s="1546">
        <v>2003427</v>
      </c>
      <c r="H2986" s="1546" t="str">
        <f t="shared" si="46"/>
        <v>DESCIDA D'ÁGUA DE ATERROS EM DEGRAUS - DAD 12 - AREIA E BRITA COMERCIAIS</v>
      </c>
    </row>
    <row r="2987" spans="2:8">
      <c r="B2987" s="1528">
        <v>2003426</v>
      </c>
      <c r="C2987" s="1529" t="s">
        <v>14098</v>
      </c>
      <c r="D2987" s="1528" t="s">
        <v>3982</v>
      </c>
      <c r="E2987" s="1551">
        <v>1270.0999999999999</v>
      </c>
      <c r="F2987" s="1546"/>
      <c r="G2987" s="1546">
        <v>2003426</v>
      </c>
      <c r="H2987" s="1546" t="str">
        <f t="shared" si="46"/>
        <v>DESCIDA D'ÁGUA DE ATERROS EM DEGRAUS - DAD 12 - AREIA EXTRAÍDA E BRITA PRODUZIDA</v>
      </c>
    </row>
    <row r="2988" spans="2:8">
      <c r="B2988" s="1526">
        <v>2003429</v>
      </c>
      <c r="C2988" s="1523" t="s">
        <v>14099</v>
      </c>
      <c r="D2988" s="1526" t="s">
        <v>3982</v>
      </c>
      <c r="E2988" s="1552">
        <v>1372.08</v>
      </c>
      <c r="F2988" s="1546"/>
      <c r="G2988" s="1546">
        <v>2003429</v>
      </c>
      <c r="H2988" s="1546" t="str">
        <f t="shared" si="46"/>
        <v>DESCIDA D'ÁGUA DE ATERROS EM DEGRAUS - DAD 13 - AREIA E BRITA COMERCIAIS</v>
      </c>
    </row>
    <row r="2989" spans="2:8">
      <c r="B2989" s="1528">
        <v>2003428</v>
      </c>
      <c r="C2989" s="1529" t="s">
        <v>14100</v>
      </c>
      <c r="D2989" s="1528" t="s">
        <v>3982</v>
      </c>
      <c r="E2989" s="1551">
        <v>1129.01</v>
      </c>
      <c r="F2989" s="1546"/>
      <c r="G2989" s="1546">
        <v>2003428</v>
      </c>
      <c r="H2989" s="1546" t="str">
        <f t="shared" si="46"/>
        <v>DESCIDA D'ÁGUA DE ATERROS EM DEGRAUS - DAD 13 - AREIA EXTRAÍDA E BRITA PRODUZIDA</v>
      </c>
    </row>
    <row r="2990" spans="2:8">
      <c r="B2990" s="1526">
        <v>2003431</v>
      </c>
      <c r="C2990" s="1523" t="s">
        <v>14101</v>
      </c>
      <c r="D2990" s="1526" t="s">
        <v>3982</v>
      </c>
      <c r="E2990" s="1552">
        <v>1714.18</v>
      </c>
      <c r="F2990" s="1546"/>
      <c r="G2990" s="1546">
        <v>2003431</v>
      </c>
      <c r="H2990" s="1546" t="str">
        <f t="shared" si="46"/>
        <v>DESCIDA D'ÁGUA DE ATERROS EM DEGRAUS - DAD 14 - AREIA E BRITA COMERCIAIS</v>
      </c>
    </row>
    <row r="2991" spans="2:8">
      <c r="B2991" s="1528">
        <v>2003430</v>
      </c>
      <c r="C2991" s="1529" t="s">
        <v>14102</v>
      </c>
      <c r="D2991" s="1528" t="s">
        <v>3982</v>
      </c>
      <c r="E2991" s="1551">
        <v>1471.11</v>
      </c>
      <c r="F2991" s="1546"/>
      <c r="G2991" s="1546">
        <v>2003430</v>
      </c>
      <c r="H2991" s="1546" t="str">
        <f t="shared" si="46"/>
        <v>DESCIDA D'ÁGUA DE ATERROS EM DEGRAUS - DAD 14 - AREIA EXTRAÍDA E BRITA PRODUZIDA</v>
      </c>
    </row>
    <row r="2992" spans="2:8">
      <c r="B2992" s="1526">
        <v>2003433</v>
      </c>
      <c r="C2992" s="1523" t="s">
        <v>14103</v>
      </c>
      <c r="D2992" s="1526" t="s">
        <v>3982</v>
      </c>
      <c r="E2992" s="1552">
        <v>1772.59</v>
      </c>
      <c r="F2992" s="1546"/>
      <c r="G2992" s="1546">
        <v>2003433</v>
      </c>
      <c r="H2992" s="1546" t="str">
        <f t="shared" si="46"/>
        <v>DESCIDA D'ÁGUA DE ATERROS EM DEGRAUS - DAD 15 - AREIA E BRITA COMERCIAIS</v>
      </c>
    </row>
    <row r="2993" spans="2:8">
      <c r="B2993" s="1528">
        <v>2003432</v>
      </c>
      <c r="C2993" s="1529" t="s">
        <v>14104</v>
      </c>
      <c r="D2993" s="1528" t="s">
        <v>3982</v>
      </c>
      <c r="E2993" s="1551">
        <v>1461.29</v>
      </c>
      <c r="F2993" s="1546"/>
      <c r="G2993" s="1546">
        <v>2003432</v>
      </c>
      <c r="H2993" s="1546" t="str">
        <f t="shared" si="46"/>
        <v>DESCIDA D'ÁGUA DE ATERROS EM DEGRAUS - DAD 15 - AREIA EXTRAÍDA E BRITA PRODUZIDA</v>
      </c>
    </row>
    <row r="2994" spans="2:8">
      <c r="B2994" s="1526">
        <v>2003435</v>
      </c>
      <c r="C2994" s="1523" t="s">
        <v>14105</v>
      </c>
      <c r="D2994" s="1526" t="s">
        <v>3982</v>
      </c>
      <c r="E2994" s="1552">
        <v>2172.65</v>
      </c>
      <c r="F2994" s="1546"/>
      <c r="G2994" s="1546">
        <v>2003435</v>
      </c>
      <c r="H2994" s="1546" t="str">
        <f t="shared" si="46"/>
        <v>DESCIDA D'ÁGUA DE ATERROS EM DEGRAUS - DAD 16 - AREIA E BRITA COMERCIAIS</v>
      </c>
    </row>
    <row r="2995" spans="2:8">
      <c r="B2995" s="1528">
        <v>2003434</v>
      </c>
      <c r="C2995" s="1529" t="s">
        <v>14106</v>
      </c>
      <c r="D2995" s="1528" t="s">
        <v>3982</v>
      </c>
      <c r="E2995" s="1551">
        <v>1861.35</v>
      </c>
      <c r="F2995" s="1546"/>
      <c r="G2995" s="1546">
        <v>2003434</v>
      </c>
      <c r="H2995" s="1546" t="str">
        <f t="shared" si="46"/>
        <v>DESCIDA D'ÁGUA DE ATERROS EM DEGRAUS - DAD 16 - AREIA EXTRAÍDA E BRITA PRODUZIDA</v>
      </c>
    </row>
    <row r="2996" spans="2:8">
      <c r="B2996" s="1526">
        <v>2003437</v>
      </c>
      <c r="C2996" s="1523" t="s">
        <v>14107</v>
      </c>
      <c r="D2996" s="1526" t="s">
        <v>3982</v>
      </c>
      <c r="E2996" s="1552">
        <v>2406.4699999999998</v>
      </c>
      <c r="F2996" s="1546"/>
      <c r="G2996" s="1546">
        <v>2003437</v>
      </c>
      <c r="H2996" s="1546" t="str">
        <f t="shared" si="46"/>
        <v>DESCIDA D'ÁGUA DE ATERROS EM DEGRAUS - DAD 17 - AREIA E BRITA COMERCIAIS</v>
      </c>
    </row>
    <row r="2997" spans="2:8">
      <c r="B2997" s="1528">
        <v>2003436</v>
      </c>
      <c r="C2997" s="1529" t="s">
        <v>14108</v>
      </c>
      <c r="D2997" s="1528" t="s">
        <v>3982</v>
      </c>
      <c r="E2997" s="1551">
        <v>1987.49</v>
      </c>
      <c r="F2997" s="1546"/>
      <c r="G2997" s="1546">
        <v>2003436</v>
      </c>
      <c r="H2997" s="1546" t="str">
        <f t="shared" si="46"/>
        <v>DESCIDA D'ÁGUA DE ATERROS EM DEGRAUS - DAD 17 - AREIA EXTRAÍDA E BRITA PRODUZIDA</v>
      </c>
    </row>
    <row r="2998" spans="2:8">
      <c r="B2998" s="1526">
        <v>2003439</v>
      </c>
      <c r="C2998" s="1523" t="s">
        <v>14109</v>
      </c>
      <c r="D2998" s="1526" t="s">
        <v>3982</v>
      </c>
      <c r="E2998" s="1552">
        <v>2907.41</v>
      </c>
      <c r="F2998" s="1546"/>
      <c r="G2998" s="1546">
        <v>2003439</v>
      </c>
      <c r="H2998" s="1546" t="str">
        <f t="shared" si="46"/>
        <v>DESCIDA D'ÁGUA DE ATERROS EM DEGRAUS - DAD 18 - AREIA E BRITA COMERCIAIS</v>
      </c>
    </row>
    <row r="2999" spans="2:8">
      <c r="B2999" s="1528">
        <v>2003438</v>
      </c>
      <c r="C2999" s="1529" t="s">
        <v>14110</v>
      </c>
      <c r="D2999" s="1528" t="s">
        <v>3982</v>
      </c>
      <c r="E2999" s="1551">
        <v>2488.4299999999998</v>
      </c>
      <c r="F2999" s="1546"/>
      <c r="G2999" s="1546">
        <v>2003438</v>
      </c>
      <c r="H2999" s="1546" t="str">
        <f t="shared" si="46"/>
        <v>DESCIDA D'ÁGUA DE ATERROS EM DEGRAUS - DAD 18 - AREIA EXTRAÍDA E BRITA PRODUZIDA</v>
      </c>
    </row>
    <row r="3000" spans="2:8">
      <c r="B3000" s="1526">
        <v>2003389</v>
      </c>
      <c r="C3000" s="1523" t="s">
        <v>14111</v>
      </c>
      <c r="D3000" s="1526" t="s">
        <v>3982</v>
      </c>
      <c r="E3000" s="1542">
        <v>202.21</v>
      </c>
      <c r="F3000" s="1546"/>
      <c r="G3000" s="1546">
        <v>2003389</v>
      </c>
      <c r="H3000" s="1546" t="str">
        <f t="shared" si="46"/>
        <v>DESCIDA D'ÁGUA DE ATERROS TIPO RÁPIDO - DAR 01 - AREIA E BRITA COMERCIAIS</v>
      </c>
    </row>
    <row r="3001" spans="2:8">
      <c r="B3001" s="1528">
        <v>2003388</v>
      </c>
      <c r="C3001" s="1529" t="s">
        <v>14112</v>
      </c>
      <c r="D3001" s="1528" t="s">
        <v>3982</v>
      </c>
      <c r="E3001" s="1543">
        <v>183.55</v>
      </c>
      <c r="F3001" s="1546"/>
      <c r="G3001" s="1546">
        <v>2003388</v>
      </c>
      <c r="H3001" s="1546" t="str">
        <f t="shared" si="46"/>
        <v>DESCIDA D'ÁGUA DE ATERROS TIPO RÁPIDO - DAR 01 - AREIA EXTRAÍDA E BRITA PRODUZIDA</v>
      </c>
    </row>
    <row r="3002" spans="2:8">
      <c r="B3002" s="1526">
        <v>2003391</v>
      </c>
      <c r="C3002" s="1523" t="s">
        <v>14113</v>
      </c>
      <c r="D3002" s="1526" t="s">
        <v>3982</v>
      </c>
      <c r="E3002" s="1542">
        <v>124.54</v>
      </c>
      <c r="F3002" s="1546"/>
      <c r="G3002" s="1546">
        <v>2003391</v>
      </c>
      <c r="H3002" s="1546" t="str">
        <f t="shared" si="46"/>
        <v>DESCIDA D'ÁGUA DE ATERROS TIPO RÁPIDO - DAR 02 - AREIA E BRITA COMERCIAIS</v>
      </c>
    </row>
    <row r="3003" spans="2:8">
      <c r="B3003" s="1528">
        <v>2003390</v>
      </c>
      <c r="C3003" s="1529" t="s">
        <v>14114</v>
      </c>
      <c r="D3003" s="1528" t="s">
        <v>3982</v>
      </c>
      <c r="E3003" s="1543">
        <v>109.94</v>
      </c>
      <c r="F3003" s="1546"/>
      <c r="G3003" s="1546">
        <v>2003390</v>
      </c>
      <c r="H3003" s="1546" t="str">
        <f t="shared" si="46"/>
        <v>DESCIDA D'ÁGUA DE ATERROS TIPO RÁPIDO - DAR 02 - AREIA EXTRAÍDA E BRITA PRODUZIDA</v>
      </c>
    </row>
    <row r="3004" spans="2:8">
      <c r="B3004" s="1526">
        <v>2003393</v>
      </c>
      <c r="C3004" s="1523" t="s">
        <v>14115</v>
      </c>
      <c r="D3004" s="1526" t="s">
        <v>3982</v>
      </c>
      <c r="E3004" s="1542">
        <v>200.56</v>
      </c>
      <c r="F3004" s="1546"/>
      <c r="G3004" s="1546">
        <v>2003393</v>
      </c>
      <c r="H3004" s="1546" t="str">
        <f t="shared" si="46"/>
        <v>DESCIDA D'ÁGUA DE ATERROS TIPO RÁPIDO - DAR 03 - AREIA E BRITA COMERCIAIS</v>
      </c>
    </row>
    <row r="3005" spans="2:8">
      <c r="B3005" s="1528">
        <v>2003392</v>
      </c>
      <c r="C3005" s="1529" t="s">
        <v>14116</v>
      </c>
      <c r="D3005" s="1528" t="s">
        <v>3982</v>
      </c>
      <c r="E3005" s="1543">
        <v>185.95</v>
      </c>
      <c r="F3005" s="1546"/>
      <c r="G3005" s="1546">
        <v>2003392</v>
      </c>
      <c r="H3005" s="1546" t="str">
        <f t="shared" si="46"/>
        <v>DESCIDA D'ÁGUA DE ATERROS TIPO RÁPIDO - DAR 03 - AREIA EXTRAÍDA E BRITA PRODUZIDA</v>
      </c>
    </row>
    <row r="3006" spans="2:8">
      <c r="B3006" s="1526">
        <v>2003395</v>
      </c>
      <c r="C3006" s="1523" t="s">
        <v>14117</v>
      </c>
      <c r="D3006" s="1526" t="s">
        <v>3982</v>
      </c>
      <c r="E3006" s="1542">
        <v>504.78</v>
      </c>
      <c r="F3006" s="1546"/>
      <c r="G3006" s="1546">
        <v>2003395</v>
      </c>
      <c r="H3006" s="1546" t="str">
        <f t="shared" si="46"/>
        <v>DESCIDA D'ÁGUA DE ATERROS TIPO RÁPIDO - DAR 04 - AREIA E BRITA COMERCIAIS</v>
      </c>
    </row>
    <row r="3007" spans="2:8">
      <c r="B3007" s="1528">
        <v>2003394</v>
      </c>
      <c r="C3007" s="1529" t="s">
        <v>14118</v>
      </c>
      <c r="D3007" s="1528" t="s">
        <v>3982</v>
      </c>
      <c r="E3007" s="1543">
        <v>502.65</v>
      </c>
      <c r="F3007" s="1546"/>
      <c r="G3007" s="1546">
        <v>2003394</v>
      </c>
      <c r="H3007" s="1546" t="str">
        <f t="shared" si="46"/>
        <v>DESCIDA D'ÁGUA DE ATERROS TIPO RÁPIDO - DAR 04 - AREIA EXTRAÍDA E BRITA PRODUZIDA</v>
      </c>
    </row>
    <row r="3008" spans="2:8">
      <c r="B3008" s="1526">
        <v>2003397</v>
      </c>
      <c r="C3008" s="1523" t="s">
        <v>14119</v>
      </c>
      <c r="D3008" s="1526" t="s">
        <v>3982</v>
      </c>
      <c r="E3008" s="1542">
        <v>399.75</v>
      </c>
      <c r="F3008" s="1546"/>
      <c r="G3008" s="1546">
        <v>2003397</v>
      </c>
      <c r="H3008" s="1546" t="str">
        <f t="shared" si="46"/>
        <v>DESCIDA D'ÁGUA DE CORTES EM DEGRAUS - DCD 01 - AREIA E BRITA COMERCIAIS</v>
      </c>
    </row>
    <row r="3009" spans="2:8">
      <c r="B3009" s="1528">
        <v>2003396</v>
      </c>
      <c r="C3009" s="1529" t="s">
        <v>14120</v>
      </c>
      <c r="D3009" s="1528" t="s">
        <v>3982</v>
      </c>
      <c r="E3009" s="1543">
        <v>362.43</v>
      </c>
      <c r="F3009" s="1546"/>
      <c r="G3009" s="1546">
        <v>2003396</v>
      </c>
      <c r="H3009" s="1546" t="str">
        <f t="shared" si="46"/>
        <v>DESCIDA D'ÁGUA DE CORTES EM DEGRAUS - DCD 01 - AREIA EXTRAÍDA E BRITA PRODUZIDA</v>
      </c>
    </row>
    <row r="3010" spans="2:8">
      <c r="B3010" s="1526">
        <v>2003399</v>
      </c>
      <c r="C3010" s="1523" t="s">
        <v>14121</v>
      </c>
      <c r="D3010" s="1526" t="s">
        <v>3982</v>
      </c>
      <c r="E3010" s="1542">
        <v>557.24</v>
      </c>
      <c r="F3010" s="1546"/>
      <c r="G3010" s="1546">
        <v>2003399</v>
      </c>
      <c r="H3010" s="1546" t="str">
        <f t="shared" si="46"/>
        <v>DESCIDA D'ÁGUA DE CORTES EM DEGRAUS - DCD 02 - AREIA E BRITA COMERCIAIS</v>
      </c>
    </row>
    <row r="3011" spans="2:8">
      <c r="B3011" s="1528">
        <v>2003398</v>
      </c>
      <c r="C3011" s="1529" t="s">
        <v>14122</v>
      </c>
      <c r="D3011" s="1528" t="s">
        <v>3982</v>
      </c>
      <c r="E3011" s="1543">
        <v>519.92999999999995</v>
      </c>
      <c r="F3011" s="1546"/>
      <c r="G3011" s="1546">
        <v>2003398</v>
      </c>
      <c r="H3011" s="1546" t="str">
        <f t="shared" ref="H3011:H3074" si="47">UPPER(C3011)</f>
        <v>DESCIDA D'ÁGUA DE CORTES EM DEGRAUS - DCD 02 - AREIA EXTRAÍDA E BRITA PRODUZIDA</v>
      </c>
    </row>
    <row r="3012" spans="2:8">
      <c r="B3012" s="1526">
        <v>2003401</v>
      </c>
      <c r="C3012" s="1523" t="s">
        <v>14123</v>
      </c>
      <c r="D3012" s="1526" t="s">
        <v>3982</v>
      </c>
      <c r="E3012" s="1542">
        <v>452.7</v>
      </c>
      <c r="F3012" s="1546"/>
      <c r="G3012" s="1546">
        <v>2003401</v>
      </c>
      <c r="H3012" s="1546" t="str">
        <f t="shared" si="47"/>
        <v>DESCIDA D'ÁGUA DE CORTES EM DEGRAUS - DCD 03 - AREIA E BRITA COMERCIAIS</v>
      </c>
    </row>
    <row r="3013" spans="2:8">
      <c r="B3013" s="1528">
        <v>2003400</v>
      </c>
      <c r="C3013" s="1529" t="s">
        <v>14124</v>
      </c>
      <c r="D3013" s="1528" t="s">
        <v>3982</v>
      </c>
      <c r="E3013" s="1543">
        <v>407.93</v>
      </c>
      <c r="F3013" s="1546"/>
      <c r="G3013" s="1546">
        <v>2003400</v>
      </c>
      <c r="H3013" s="1546" t="str">
        <f t="shared" si="47"/>
        <v>DESCIDA D'ÁGUA DE CORTES EM DEGRAUS - DCD 03 - AREIA EXTRAÍDA E BRITA PRODUZIDA</v>
      </c>
    </row>
    <row r="3014" spans="2:8">
      <c r="B3014" s="1526">
        <v>2003403</v>
      </c>
      <c r="C3014" s="1523" t="s">
        <v>14125</v>
      </c>
      <c r="D3014" s="1526" t="s">
        <v>3982</v>
      </c>
      <c r="E3014" s="1542">
        <v>618.69000000000005</v>
      </c>
      <c r="F3014" s="1546"/>
      <c r="G3014" s="1546">
        <v>2003403</v>
      </c>
      <c r="H3014" s="1546" t="str">
        <f t="shared" si="47"/>
        <v>DESCIDA D'ÁGUA DE CORTES EM DEGRAUS - DCD 04 - AREIA E BRITA COMERCIAIS</v>
      </c>
    </row>
    <row r="3015" spans="2:8">
      <c r="B3015" s="1528">
        <v>2003402</v>
      </c>
      <c r="C3015" s="1529" t="s">
        <v>14126</v>
      </c>
      <c r="D3015" s="1528" t="s">
        <v>3982</v>
      </c>
      <c r="E3015" s="1543">
        <v>573.91</v>
      </c>
      <c r="F3015" s="1546"/>
      <c r="G3015" s="1546">
        <v>2003402</v>
      </c>
      <c r="H3015" s="1546" t="str">
        <f t="shared" si="47"/>
        <v>DESCIDA D'ÁGUA DE CORTES EM DEGRAUS - DCD 04 - AREIA EXTRAÍDA E BRITA PRODUZIDA</v>
      </c>
    </row>
    <row r="3016" spans="2:8">
      <c r="B3016" s="1526">
        <v>2003448</v>
      </c>
      <c r="C3016" s="1523" t="s">
        <v>23339</v>
      </c>
      <c r="D3016" s="1526" t="s">
        <v>20703</v>
      </c>
      <c r="E3016" s="1542">
        <v>300.87</v>
      </c>
      <c r="F3016" s="1546"/>
      <c r="G3016" s="1546">
        <v>2003448</v>
      </c>
      <c r="H3016" s="1546" t="str">
        <f t="shared" si="47"/>
        <v>DISSIPADOR DE ENERGIA - DEB 01 - AREIA EXTRAÍDA E BRITA E PEDRA DE MÃO PRODUZIDAS</v>
      </c>
    </row>
    <row r="3017" spans="2:8">
      <c r="B3017" s="1528">
        <v>2003449</v>
      </c>
      <c r="C3017" s="1529" t="s">
        <v>23340</v>
      </c>
      <c r="D3017" s="1528" t="s">
        <v>20703</v>
      </c>
      <c r="E3017" s="1543">
        <v>360.64</v>
      </c>
      <c r="F3017" s="1546"/>
      <c r="G3017" s="1546">
        <v>2003449</v>
      </c>
      <c r="H3017" s="1546" t="str">
        <f t="shared" si="47"/>
        <v>DISSIPADOR DE ENERGIA - DEB 01 - AREIA, BRITA E PEDRA DE MÃO COMERCIAIS</v>
      </c>
    </row>
    <row r="3018" spans="2:8">
      <c r="B3018" s="1526">
        <v>2003450</v>
      </c>
      <c r="C3018" s="1523" t="s">
        <v>23341</v>
      </c>
      <c r="D3018" s="1526" t="s">
        <v>20703</v>
      </c>
      <c r="E3018" s="1542">
        <v>309.06</v>
      </c>
      <c r="F3018" s="1546"/>
      <c r="G3018" s="1546">
        <v>2003450</v>
      </c>
      <c r="H3018" s="1546" t="str">
        <f t="shared" si="47"/>
        <v>DISSIPADOR DE ENERGIA - DEB 02 - AREIA EXTRAÍDA E BRITA E PEDRA DE MÃO PRODUZIDAS</v>
      </c>
    </row>
    <row r="3019" spans="2:8">
      <c r="B3019" s="1528">
        <v>2003451</v>
      </c>
      <c r="C3019" s="1529" t="s">
        <v>23342</v>
      </c>
      <c r="D3019" s="1528" t="s">
        <v>20703</v>
      </c>
      <c r="E3019" s="1543">
        <v>371.67</v>
      </c>
      <c r="F3019" s="1546"/>
      <c r="G3019" s="1546">
        <v>2003451</v>
      </c>
      <c r="H3019" s="1546" t="str">
        <f t="shared" si="47"/>
        <v>DISSIPADOR DE ENERGIA - DEB 02 - AREIA, BRITA E PEDRA DE MÃO COMERCIAIS</v>
      </c>
    </row>
    <row r="3020" spans="2:8">
      <c r="B3020" s="1526">
        <v>2003452</v>
      </c>
      <c r="C3020" s="1523" t="s">
        <v>23343</v>
      </c>
      <c r="D3020" s="1526" t="s">
        <v>20703</v>
      </c>
      <c r="E3020" s="1542">
        <v>946.15</v>
      </c>
      <c r="F3020" s="1546"/>
      <c r="G3020" s="1546">
        <v>2003452</v>
      </c>
      <c r="H3020" s="1546" t="str">
        <f t="shared" si="47"/>
        <v>DISSIPADOR DE ENERGIA - DEB 03 - AREIA EXTRAÍDA E BRITA E PEDRA DE MÃO PRODUZIDAS</v>
      </c>
    </row>
    <row r="3021" spans="2:8">
      <c r="B3021" s="1528">
        <v>2003453</v>
      </c>
      <c r="C3021" s="1529" t="s">
        <v>23344</v>
      </c>
      <c r="D3021" s="1528" t="s">
        <v>20703</v>
      </c>
      <c r="E3021" s="1551">
        <v>1136.18</v>
      </c>
      <c r="F3021" s="1546"/>
      <c r="G3021" s="1546">
        <v>2003453</v>
      </c>
      <c r="H3021" s="1546" t="str">
        <f t="shared" si="47"/>
        <v>DISSIPADOR DE ENERGIA - DEB 03 - AREIA, BRITA E PEDRA DE MÃO COMERCIAIS</v>
      </c>
    </row>
    <row r="3022" spans="2:8">
      <c r="B3022" s="1526">
        <v>2003454</v>
      </c>
      <c r="C3022" s="1523" t="s">
        <v>23345</v>
      </c>
      <c r="D3022" s="1526" t="s">
        <v>20703</v>
      </c>
      <c r="E3022" s="1552">
        <v>1333.93</v>
      </c>
      <c r="F3022" s="1546"/>
      <c r="G3022" s="1546">
        <v>2003454</v>
      </c>
      <c r="H3022" s="1546" t="str">
        <f t="shared" si="47"/>
        <v>DISSIPADOR DE ENERGIA - DEB 04 - AREIA EXTRAÍDA E BRITA E PEDRA DE MÃO PRODUZIDAS</v>
      </c>
    </row>
    <row r="3023" spans="2:8">
      <c r="B3023" s="1528">
        <v>2003455</v>
      </c>
      <c r="C3023" s="1529" t="s">
        <v>23346</v>
      </c>
      <c r="D3023" s="1528" t="s">
        <v>20703</v>
      </c>
      <c r="E3023" s="1551">
        <v>1629.66</v>
      </c>
      <c r="F3023" s="1546"/>
      <c r="G3023" s="1546">
        <v>2003455</v>
      </c>
      <c r="H3023" s="1546" t="str">
        <f t="shared" si="47"/>
        <v>DISSIPADOR DE ENERGIA - DEB 04 - AREIA, BRITA E PEDRA DE MÃO COMERCIAIS</v>
      </c>
    </row>
    <row r="3024" spans="2:8">
      <c r="B3024" s="1526">
        <v>2003456</v>
      </c>
      <c r="C3024" s="1523" t="s">
        <v>23347</v>
      </c>
      <c r="D3024" s="1526" t="s">
        <v>20703</v>
      </c>
      <c r="E3024" s="1552">
        <v>1780.79</v>
      </c>
      <c r="F3024" s="1546"/>
      <c r="G3024" s="1546">
        <v>2003456</v>
      </c>
      <c r="H3024" s="1546" t="str">
        <f t="shared" si="47"/>
        <v>DISSIPADOR DE ENERGIA - DEB 05 - AREIA EXTRAÍDA E BRITA E PEDRA DE MÃO PRODUZIDAS</v>
      </c>
    </row>
    <row r="3025" spans="2:8">
      <c r="B3025" s="1528">
        <v>2003457</v>
      </c>
      <c r="C3025" s="1529" t="s">
        <v>23348</v>
      </c>
      <c r="D3025" s="1528" t="s">
        <v>20703</v>
      </c>
      <c r="E3025" s="1551">
        <v>2204.65</v>
      </c>
      <c r="F3025" s="1546"/>
      <c r="G3025" s="1546">
        <v>2003457</v>
      </c>
      <c r="H3025" s="1546" t="str">
        <f t="shared" si="47"/>
        <v>DISSIPADOR DE ENERGIA - DEB 05 - AREIA, BRITA E PEDRA DE MÃO COMERCIAIS</v>
      </c>
    </row>
    <row r="3026" spans="2:8">
      <c r="B3026" s="1526">
        <v>2003458</v>
      </c>
      <c r="C3026" s="1523" t="s">
        <v>23349</v>
      </c>
      <c r="D3026" s="1526" t="s">
        <v>20703</v>
      </c>
      <c r="E3026" s="1552">
        <v>2258.58</v>
      </c>
      <c r="F3026" s="1546"/>
      <c r="G3026" s="1546">
        <v>2003458</v>
      </c>
      <c r="H3026" s="1546" t="str">
        <f t="shared" si="47"/>
        <v>DISSIPADOR DE ENERGIA - DEB 06 - AREIA EXTRAÍDA E BRITA E PEDRA DE MÃO PRODUZIDAS</v>
      </c>
    </row>
    <row r="3027" spans="2:8">
      <c r="B3027" s="1528">
        <v>2003459</v>
      </c>
      <c r="C3027" s="1529" t="s">
        <v>23350</v>
      </c>
      <c r="D3027" s="1528" t="s">
        <v>20703</v>
      </c>
      <c r="E3027" s="1551">
        <v>2824.46</v>
      </c>
      <c r="F3027" s="1546"/>
      <c r="G3027" s="1546">
        <v>2003459</v>
      </c>
      <c r="H3027" s="1546" t="str">
        <f t="shared" si="47"/>
        <v>DISSIPADOR DE ENERGIA - DEB 06 - AREIA, BRITA E PEDRA DE MÃO COMERCIAIS</v>
      </c>
    </row>
    <row r="3028" spans="2:8">
      <c r="B3028" s="1526">
        <v>2003460</v>
      </c>
      <c r="C3028" s="1523" t="s">
        <v>23351</v>
      </c>
      <c r="D3028" s="1526" t="s">
        <v>20703</v>
      </c>
      <c r="E3028" s="1552">
        <v>3181.61</v>
      </c>
      <c r="F3028" s="1546"/>
      <c r="G3028" s="1546">
        <v>2003460</v>
      </c>
      <c r="H3028" s="1546" t="str">
        <f t="shared" si="47"/>
        <v>DISSIPADOR DE ENERGIA - DEB 07 - AREIA EXTRAÍDA E BRITA E PEDRA DE MÃO PRODUZIDAS</v>
      </c>
    </row>
    <row r="3029" spans="2:8">
      <c r="B3029" s="1528">
        <v>2003461</v>
      </c>
      <c r="C3029" s="1529" t="s">
        <v>23352</v>
      </c>
      <c r="D3029" s="1528" t="s">
        <v>20703</v>
      </c>
      <c r="E3029" s="1551">
        <v>4040.07</v>
      </c>
      <c r="F3029" s="1546"/>
      <c r="G3029" s="1546">
        <v>2003461</v>
      </c>
      <c r="H3029" s="1546" t="str">
        <f t="shared" si="47"/>
        <v>DISSIPADOR DE ENERGIA - DEB 07 - AREIA, BRITA E PEDRA DE MÃO COMERCIAIS</v>
      </c>
    </row>
    <row r="3030" spans="2:8">
      <c r="B3030" s="1526">
        <v>2003462</v>
      </c>
      <c r="C3030" s="1523" t="s">
        <v>23353</v>
      </c>
      <c r="D3030" s="1526" t="s">
        <v>20703</v>
      </c>
      <c r="E3030" s="1552">
        <v>2287.75</v>
      </c>
      <c r="F3030" s="1546"/>
      <c r="G3030" s="1546">
        <v>2003462</v>
      </c>
      <c r="H3030" s="1546" t="str">
        <f t="shared" si="47"/>
        <v>DISSIPADOR DE ENERGIA - DEB 08 - AREIA EXTRAÍDA E BRITA E PEDRA DE MÃO PRODUZIDAS</v>
      </c>
    </row>
    <row r="3031" spans="2:8">
      <c r="B3031" s="1528">
        <v>2003463</v>
      </c>
      <c r="C3031" s="1529" t="s">
        <v>23354</v>
      </c>
      <c r="D3031" s="1528" t="s">
        <v>20703</v>
      </c>
      <c r="E3031" s="1551">
        <v>2871.07</v>
      </c>
      <c r="F3031" s="1546"/>
      <c r="G3031" s="1546">
        <v>2003463</v>
      </c>
      <c r="H3031" s="1546" t="str">
        <f t="shared" si="47"/>
        <v>DISSIPADOR DE ENERGIA - DEB 08 - AREIA, BRITA E PEDRA DE MÃO COMERCIAIS</v>
      </c>
    </row>
    <row r="3032" spans="2:8">
      <c r="B3032" s="1526">
        <v>2003464</v>
      </c>
      <c r="C3032" s="1523" t="s">
        <v>23355</v>
      </c>
      <c r="D3032" s="1526" t="s">
        <v>20703</v>
      </c>
      <c r="E3032" s="1552">
        <v>2936.65</v>
      </c>
      <c r="F3032" s="1546"/>
      <c r="G3032" s="1546">
        <v>2003464</v>
      </c>
      <c r="H3032" s="1546" t="str">
        <f t="shared" si="47"/>
        <v>DISSIPADOR DE ENERGIA - DEB 09 - AREIA EXTRAÍDA E BRITA E PEDRA DE MÃO PRODUZIDAS</v>
      </c>
    </row>
    <row r="3033" spans="2:8">
      <c r="B3033" s="1528">
        <v>2003465</v>
      </c>
      <c r="C3033" s="1529" t="s">
        <v>23356</v>
      </c>
      <c r="D3033" s="1528" t="s">
        <v>20703</v>
      </c>
      <c r="E3033" s="1551">
        <v>3722.85</v>
      </c>
      <c r="F3033" s="1546"/>
      <c r="G3033" s="1546">
        <v>2003465</v>
      </c>
      <c r="H3033" s="1546" t="str">
        <f t="shared" si="47"/>
        <v>DISSIPADOR DE ENERGIA - DEB 09 - AREIA, BRITA E PEDRA DE MÃO COMERCIAIS</v>
      </c>
    </row>
    <row r="3034" spans="2:8">
      <c r="B3034" s="1526">
        <v>2003466</v>
      </c>
      <c r="C3034" s="1523" t="s">
        <v>23357</v>
      </c>
      <c r="D3034" s="1526" t="s">
        <v>20703</v>
      </c>
      <c r="E3034" s="1552">
        <v>4101.38</v>
      </c>
      <c r="F3034" s="1546"/>
      <c r="G3034" s="1546">
        <v>2003466</v>
      </c>
      <c r="H3034" s="1546" t="str">
        <f t="shared" si="47"/>
        <v>DISSIPADOR DE ENERGIA - DEB 10 - AREIA EXTRAÍDA E BRITA E PEDRA DE MÃO PRODUZIDAS</v>
      </c>
    </row>
    <row r="3035" spans="2:8">
      <c r="B3035" s="1528">
        <v>2003467</v>
      </c>
      <c r="C3035" s="1529" t="s">
        <v>23358</v>
      </c>
      <c r="D3035" s="1528" t="s">
        <v>20703</v>
      </c>
      <c r="E3035" s="1551">
        <v>5266.66</v>
      </c>
      <c r="F3035" s="1546"/>
      <c r="G3035" s="1546">
        <v>2003467</v>
      </c>
      <c r="H3035" s="1546" t="str">
        <f t="shared" si="47"/>
        <v>DISSIPADOR DE ENERGIA - DEB 10 - AREIA, BRITA E PEDRA DE MÃO COMERCIAIS</v>
      </c>
    </row>
    <row r="3036" spans="2:8">
      <c r="B3036" s="1526">
        <v>2003468</v>
      </c>
      <c r="C3036" s="1523" t="s">
        <v>23359</v>
      </c>
      <c r="D3036" s="1526" t="s">
        <v>20703</v>
      </c>
      <c r="E3036" s="1552">
        <v>2797.95</v>
      </c>
      <c r="F3036" s="1546"/>
      <c r="G3036" s="1546">
        <v>2003468</v>
      </c>
      <c r="H3036" s="1546" t="str">
        <f t="shared" si="47"/>
        <v>DISSIPADOR DE ENERGIA - DEB 11 - AREIA EXTRAÍDA E BRITA E PEDRA DE MÃO PRODUZIDAS</v>
      </c>
    </row>
    <row r="3037" spans="2:8">
      <c r="B3037" s="1528">
        <v>2003469</v>
      </c>
      <c r="C3037" s="1529" t="s">
        <v>23360</v>
      </c>
      <c r="D3037" s="1528" t="s">
        <v>20703</v>
      </c>
      <c r="E3037" s="1551">
        <v>3542.51</v>
      </c>
      <c r="F3037" s="1546"/>
      <c r="G3037" s="1546">
        <v>2003469</v>
      </c>
      <c r="H3037" s="1546" t="str">
        <f t="shared" si="47"/>
        <v>DISSIPADOR DE ENERGIA - DEB 11 - AREIA, BRITA E PEDRA DE MÃO COMERCIAIS</v>
      </c>
    </row>
    <row r="3038" spans="2:8">
      <c r="B3038" s="1526">
        <v>2003470</v>
      </c>
      <c r="C3038" s="1523" t="s">
        <v>23361</v>
      </c>
      <c r="D3038" s="1526" t="s">
        <v>20703</v>
      </c>
      <c r="E3038" s="1552">
        <v>3614.7</v>
      </c>
      <c r="F3038" s="1546"/>
      <c r="G3038" s="1546">
        <v>2003470</v>
      </c>
      <c r="H3038" s="1546" t="str">
        <f t="shared" si="47"/>
        <v>DISSIPADOR DE ENERGIA - DEB 12 - AREIA EXTRAÍDA E BRITA E PEDRA DE MÃO PRODUZIDAS</v>
      </c>
    </row>
    <row r="3039" spans="2:8">
      <c r="B3039" s="1528">
        <v>2003471</v>
      </c>
      <c r="C3039" s="1529" t="s">
        <v>23362</v>
      </c>
      <c r="D3039" s="1528" t="s">
        <v>20703</v>
      </c>
      <c r="E3039" s="1551">
        <v>4621.95</v>
      </c>
      <c r="F3039" s="1546"/>
      <c r="G3039" s="1546">
        <v>2003471</v>
      </c>
      <c r="H3039" s="1546" t="str">
        <f t="shared" si="47"/>
        <v>DISSIPADOR DE ENERGIA - DEB 12 - AREIA, BRITA E PEDRA DE MÃO COMERCIAIS</v>
      </c>
    </row>
    <row r="3040" spans="2:8">
      <c r="B3040" s="1526">
        <v>2003472</v>
      </c>
      <c r="C3040" s="1523" t="s">
        <v>23363</v>
      </c>
      <c r="D3040" s="1526" t="s">
        <v>20703</v>
      </c>
      <c r="E3040" s="1552">
        <v>5321.58</v>
      </c>
      <c r="F3040" s="1546"/>
      <c r="G3040" s="1546">
        <v>2003472</v>
      </c>
      <c r="H3040" s="1546" t="str">
        <f t="shared" si="47"/>
        <v>DISSIPADOR DE ENERGIA - DEB 13 - AREIA EXTRAÍDA E BRITA E PEDRA DE MÃO PRODUZIDAS</v>
      </c>
    </row>
    <row r="3041" spans="2:8">
      <c r="B3041" s="1528">
        <v>2003473</v>
      </c>
      <c r="C3041" s="1529" t="s">
        <v>23364</v>
      </c>
      <c r="D3041" s="1528" t="s">
        <v>20703</v>
      </c>
      <c r="E3041" s="1551">
        <v>6894.06</v>
      </c>
      <c r="F3041" s="1546"/>
      <c r="G3041" s="1546">
        <v>2003473</v>
      </c>
      <c r="H3041" s="1546" t="str">
        <f t="shared" si="47"/>
        <v>DISSIPADOR DE ENERGIA - DEB 13 - AREIA, BRITA E PEDRA DE MÃO COMERCIAIS</v>
      </c>
    </row>
    <row r="3042" spans="2:8">
      <c r="B3042" s="1526">
        <v>2003475</v>
      </c>
      <c r="C3042" s="1523" t="s">
        <v>19298</v>
      </c>
      <c r="D3042" s="1526" t="s">
        <v>20703</v>
      </c>
      <c r="E3042" s="1542">
        <v>416.88</v>
      </c>
      <c r="F3042" s="1546"/>
      <c r="G3042" s="1546">
        <v>2003475</v>
      </c>
      <c r="H3042" s="1546" t="str">
        <f t="shared" si="47"/>
        <v>DISSIPADOR DE ENERGIA - DED 01 - AREIA E BRITA COMERCIAIS</v>
      </c>
    </row>
    <row r="3043" spans="2:8">
      <c r="B3043" s="1528">
        <v>2003474</v>
      </c>
      <c r="C3043" s="1529" t="s">
        <v>23365</v>
      </c>
      <c r="D3043" s="1528" t="s">
        <v>20703</v>
      </c>
      <c r="E3043" s="1543">
        <v>377.44</v>
      </c>
      <c r="F3043" s="1546"/>
      <c r="G3043" s="1546">
        <v>2003474</v>
      </c>
      <c r="H3043" s="1546" t="str">
        <f t="shared" si="47"/>
        <v>DISSIPADOR DE ENERGIA - DED 01 - AREIA EXTRAÍDA E BRITA PRODUZIDA</v>
      </c>
    </row>
    <row r="3044" spans="2:8">
      <c r="B3044" s="1526">
        <v>2003441</v>
      </c>
      <c r="C3044" s="1523" t="s">
        <v>14127</v>
      </c>
      <c r="D3044" s="1526" t="s">
        <v>20703</v>
      </c>
      <c r="E3044" s="1542">
        <v>178.63</v>
      </c>
      <c r="F3044" s="1546"/>
      <c r="G3044" s="1546">
        <v>2003441</v>
      </c>
      <c r="H3044" s="1546" t="str">
        <f t="shared" si="47"/>
        <v>DISSIPADOR DE ENERGIA - DES 01 - AREIA E PEDRA DE MÃO COMERCIAIS</v>
      </c>
    </row>
    <row r="3045" spans="2:8">
      <c r="B3045" s="1528">
        <v>2003440</v>
      </c>
      <c r="C3045" s="1529" t="s">
        <v>14128</v>
      </c>
      <c r="D3045" s="1528" t="s">
        <v>20703</v>
      </c>
      <c r="E3045" s="1543">
        <v>124.86</v>
      </c>
      <c r="F3045" s="1546"/>
      <c r="G3045" s="1546">
        <v>2003440</v>
      </c>
      <c r="H3045" s="1546" t="str">
        <f t="shared" si="47"/>
        <v>DISSIPADOR DE ENERGIA - DES 01 - AREIA EXTRAÍDA E PEDRA DE MÃO PRODUZIDA</v>
      </c>
    </row>
    <row r="3046" spans="2:8">
      <c r="B3046" s="1526">
        <v>2003443</v>
      </c>
      <c r="C3046" s="1523" t="s">
        <v>14129</v>
      </c>
      <c r="D3046" s="1526" t="s">
        <v>20703</v>
      </c>
      <c r="E3046" s="1542">
        <v>212.05</v>
      </c>
      <c r="F3046" s="1546"/>
      <c r="G3046" s="1546">
        <v>2003443</v>
      </c>
      <c r="H3046" s="1546" t="str">
        <f t="shared" si="47"/>
        <v>DISSIPADOR DE ENERGIA - DES 02 - AREIA E PEDRA DE MÃO COMERCIAIS</v>
      </c>
    </row>
    <row r="3047" spans="2:8">
      <c r="B3047" s="1528">
        <v>2003442</v>
      </c>
      <c r="C3047" s="1529" t="s">
        <v>14130</v>
      </c>
      <c r="D3047" s="1528" t="s">
        <v>20703</v>
      </c>
      <c r="E3047" s="1543">
        <v>148.21</v>
      </c>
      <c r="F3047" s="1546"/>
      <c r="G3047" s="1546">
        <v>2003442</v>
      </c>
      <c r="H3047" s="1546" t="str">
        <f t="shared" si="47"/>
        <v>DISSIPADOR DE ENERGIA - DES 02 - AREIA EXTRAÍDA E PEDRA DE MÃO PRODUZIDA</v>
      </c>
    </row>
    <row r="3048" spans="2:8">
      <c r="B3048" s="1526">
        <v>2003445</v>
      </c>
      <c r="C3048" s="1523" t="s">
        <v>14131</v>
      </c>
      <c r="D3048" s="1526" t="s">
        <v>20703</v>
      </c>
      <c r="E3048" s="1542">
        <v>253.15</v>
      </c>
      <c r="F3048" s="1546"/>
      <c r="G3048" s="1546">
        <v>2003445</v>
      </c>
      <c r="H3048" s="1546" t="str">
        <f t="shared" si="47"/>
        <v>DISSIPADOR DE ENERGIA - DES 03 - AREIA E PEDRA DE MÃO COMERCIAIS</v>
      </c>
    </row>
    <row r="3049" spans="2:8">
      <c r="B3049" s="1528">
        <v>2003444</v>
      </c>
      <c r="C3049" s="1529" t="s">
        <v>14132</v>
      </c>
      <c r="D3049" s="1528" t="s">
        <v>20703</v>
      </c>
      <c r="E3049" s="1543">
        <v>176.98</v>
      </c>
      <c r="F3049" s="1546"/>
      <c r="G3049" s="1546">
        <v>2003444</v>
      </c>
      <c r="H3049" s="1546" t="str">
        <f t="shared" si="47"/>
        <v>DISSIPADOR DE ENERGIA - DES 03 - AREIA EXTRAÍDA E PEDRA DE MÃO PRODUZIDA</v>
      </c>
    </row>
    <row r="3050" spans="2:8">
      <c r="B3050" s="1526">
        <v>2003447</v>
      </c>
      <c r="C3050" s="1523" t="s">
        <v>14133</v>
      </c>
      <c r="D3050" s="1526" t="s">
        <v>20703</v>
      </c>
      <c r="E3050" s="1542">
        <v>312.33</v>
      </c>
      <c r="F3050" s="1546"/>
      <c r="G3050" s="1546">
        <v>2003447</v>
      </c>
      <c r="H3050" s="1546" t="str">
        <f t="shared" si="47"/>
        <v>DISSIPADOR DE ENERGIA - DES 04 - AREIA E PEDRA DE MÃO COMERCIAIS</v>
      </c>
    </row>
    <row r="3051" spans="2:8">
      <c r="B3051" s="1528">
        <v>2003446</v>
      </c>
      <c r="C3051" s="1529" t="s">
        <v>14134</v>
      </c>
      <c r="D3051" s="1528" t="s">
        <v>20703</v>
      </c>
      <c r="E3051" s="1543">
        <v>218.25</v>
      </c>
      <c r="F3051" s="1546"/>
      <c r="G3051" s="1546">
        <v>2003446</v>
      </c>
      <c r="H3051" s="1546" t="str">
        <f t="shared" si="47"/>
        <v>DISSIPADOR DE ENERGIA - DES 04 - AREIA EXTRAÍDA E PEDRA DE MÃO PRODUZIDA</v>
      </c>
    </row>
    <row r="3052" spans="2:8" ht="30">
      <c r="B3052" s="1526">
        <v>2004516</v>
      </c>
      <c r="C3052" s="1523" t="s">
        <v>23366</v>
      </c>
      <c r="D3052" s="1526" t="s">
        <v>3982</v>
      </c>
      <c r="E3052" s="1542">
        <v>24.71</v>
      </c>
      <c r="F3052" s="1546"/>
      <c r="G3052" s="1546">
        <v>2004516</v>
      </c>
      <c r="H3052" s="1546" t="str">
        <f t="shared" si="47"/>
        <v>DRENO DE PAVIMENTO EM MICROVALA COM GEOCOMPOSTO DRENANTE H = 0,40 M - INCLUSIVE CORTE, ENCHIMENTO COM AREIA E SELO ASFÁLTICO</v>
      </c>
    </row>
    <row r="3053" spans="2:8" ht="30">
      <c r="B3053" s="1528">
        <v>2004517</v>
      </c>
      <c r="C3053" s="1529" t="s">
        <v>23367</v>
      </c>
      <c r="D3053" s="1528" t="s">
        <v>3982</v>
      </c>
      <c r="E3053" s="1543">
        <v>50.24</v>
      </c>
      <c r="F3053" s="1546"/>
      <c r="G3053" s="1546">
        <v>2004517</v>
      </c>
      <c r="H3053" s="1546" t="str">
        <f t="shared" si="47"/>
        <v>DRENO DE PAVIMENTO EM MICROVALA COM GEOCOMPOSTO DRENANTE H = 0,60 M - INCLUSIVE CORTE, ENCHIMENTO COM AREIA E SELO ASFÁLTICO</v>
      </c>
    </row>
    <row r="3054" spans="2:8">
      <c r="B3054" s="1526">
        <v>2007971</v>
      </c>
      <c r="C3054" s="1523" t="s">
        <v>23368</v>
      </c>
      <c r="D3054" s="1526" t="s">
        <v>3982</v>
      </c>
      <c r="E3054" s="1542">
        <v>94.64</v>
      </c>
      <c r="F3054" s="1546"/>
      <c r="G3054" s="1546">
        <v>2007971</v>
      </c>
      <c r="H3054" s="1546" t="str">
        <f t="shared" si="47"/>
        <v>DRENO DE PVC D = 100 MM PARA OAE - FORNECIMENTO E INSTALAÇÃO</v>
      </c>
    </row>
    <row r="3055" spans="2:8">
      <c r="B3055" s="1528">
        <v>2008091</v>
      </c>
      <c r="C3055" s="1529" t="s">
        <v>23369</v>
      </c>
      <c r="D3055" s="1528" t="s">
        <v>3982</v>
      </c>
      <c r="E3055" s="1543">
        <v>95.76</v>
      </c>
      <c r="F3055" s="1546"/>
      <c r="G3055" s="1546">
        <v>2008091</v>
      </c>
      <c r="H3055" s="1546" t="str">
        <f t="shared" si="47"/>
        <v>DRENO DE PVC D = 150 MM PARA OAE - FORNECIMENTO E INSTALAÇÃO</v>
      </c>
    </row>
    <row r="3056" spans="2:8">
      <c r="B3056" s="1526">
        <v>2006408</v>
      </c>
      <c r="C3056" s="1523" t="s">
        <v>23370</v>
      </c>
      <c r="D3056" s="1526" t="s">
        <v>3982</v>
      </c>
      <c r="E3056" s="1542">
        <v>62.72</v>
      </c>
      <c r="F3056" s="1546"/>
      <c r="G3056" s="1546">
        <v>2006408</v>
      </c>
      <c r="H3056" s="1546" t="str">
        <f t="shared" si="47"/>
        <v>DRENO DE PVC D = 75 MM PARA OAE - FORNECIMENTO E INSTALAÇÃO</v>
      </c>
    </row>
    <row r="3057" spans="2:8">
      <c r="B3057" s="1528">
        <v>2015642</v>
      </c>
      <c r="C3057" s="1529" t="s">
        <v>19299</v>
      </c>
      <c r="D3057" s="1528" t="s">
        <v>3982</v>
      </c>
      <c r="E3057" s="1543">
        <v>119.05</v>
      </c>
      <c r="F3057" s="1546"/>
      <c r="G3057" s="1546">
        <v>2015642</v>
      </c>
      <c r="H3057" s="1546" t="str">
        <f t="shared" si="47"/>
        <v>DRENO EM TUBO DE AÇO GALVANIZADO D = 100 MM EM OAE - FORNECIMENTO E INSTALAÇÃO</v>
      </c>
    </row>
    <row r="3058" spans="2:8">
      <c r="B3058" s="1526">
        <v>2015641</v>
      </c>
      <c r="C3058" s="1523" t="s">
        <v>19300</v>
      </c>
      <c r="D3058" s="1526" t="s">
        <v>3982</v>
      </c>
      <c r="E3058" s="1542">
        <v>85.39</v>
      </c>
      <c r="F3058" s="1546"/>
      <c r="G3058" s="1546">
        <v>2015641</v>
      </c>
      <c r="H3058" s="1546" t="str">
        <f t="shared" si="47"/>
        <v>DRENO EM TUBO DE AÇO GALVANIZADO D = 80 MM EM OAE - FORNECIMENTO E INSTALAÇÃO</v>
      </c>
    </row>
    <row r="3059" spans="2:8">
      <c r="B3059" s="1528">
        <v>2004509</v>
      </c>
      <c r="C3059" s="1529" t="s">
        <v>23371</v>
      </c>
      <c r="D3059" s="1528" t="s">
        <v>3982</v>
      </c>
      <c r="E3059" s="1543">
        <v>29.67</v>
      </c>
      <c r="F3059" s="1546"/>
      <c r="G3059" s="1546">
        <v>2004509</v>
      </c>
      <c r="H3059" s="1546" t="str">
        <f t="shared" si="47"/>
        <v>DRENO LONGITUDINAL DE PAVIMENTO H = 0,40 M - COM GEOCOMPOSTO DRENANTE</v>
      </c>
    </row>
    <row r="3060" spans="2:8">
      <c r="B3060" s="1526">
        <v>2004510</v>
      </c>
      <c r="C3060" s="1523" t="s">
        <v>23372</v>
      </c>
      <c r="D3060" s="1526" t="s">
        <v>3982</v>
      </c>
      <c r="E3060" s="1542">
        <v>34.36</v>
      </c>
      <c r="F3060" s="1546"/>
      <c r="G3060" s="1546">
        <v>2004510</v>
      </c>
      <c r="H3060" s="1546" t="str">
        <f t="shared" si="47"/>
        <v>DRENO LONGITUDINAL DE PAVIMENTO H = 0,60 M - COM GEOCOMPOSTO DRENANTE</v>
      </c>
    </row>
    <row r="3061" spans="2:8">
      <c r="B3061" s="1528">
        <v>2004511</v>
      </c>
      <c r="C3061" s="1529" t="s">
        <v>23373</v>
      </c>
      <c r="D3061" s="1528" t="s">
        <v>3982</v>
      </c>
      <c r="E3061" s="1543">
        <v>43.71</v>
      </c>
      <c r="F3061" s="1546"/>
      <c r="G3061" s="1546">
        <v>2004511</v>
      </c>
      <c r="H3061" s="1546" t="str">
        <f t="shared" si="47"/>
        <v>DRENO LONGITUDINAL DE PAVIMENTO H = 1,00 M - COM GEOCOMPOSTO DRENANTE</v>
      </c>
    </row>
    <row r="3062" spans="2:8">
      <c r="B3062" s="1526">
        <v>2004512</v>
      </c>
      <c r="C3062" s="1523" t="s">
        <v>23374</v>
      </c>
      <c r="D3062" s="1526" t="s">
        <v>3982</v>
      </c>
      <c r="E3062" s="1542">
        <v>55.4</v>
      </c>
      <c r="F3062" s="1546"/>
      <c r="G3062" s="1546">
        <v>2004512</v>
      </c>
      <c r="H3062" s="1546" t="str">
        <f t="shared" si="47"/>
        <v>DRENO LONGITUDINAL DE PAVIMENTO H = 1,50 M - COM GEOCOMPOSTO DRENANTE</v>
      </c>
    </row>
    <row r="3063" spans="2:8" ht="30">
      <c r="B3063" s="1528">
        <v>2003843</v>
      </c>
      <c r="C3063" s="1529" t="s">
        <v>23375</v>
      </c>
      <c r="D3063" s="1528" t="s">
        <v>3982</v>
      </c>
      <c r="E3063" s="1543">
        <v>263.77999999999997</v>
      </c>
      <c r="F3063" s="1546"/>
      <c r="G3063" s="1546">
        <v>2003843</v>
      </c>
      <c r="H3063" s="1546" t="str">
        <f t="shared" si="47"/>
        <v>DRENO LONGITUDINAL PROFUNDO EM TUBO DE CONCRETO D = 0,40 M EM VALA DE H = 1,10 M E L = 1,00 M COM BRITA ENVOLTA EM GEOTÊXTIL</v>
      </c>
    </row>
    <row r="3064" spans="2:8">
      <c r="B3064" s="1526">
        <v>2003915</v>
      </c>
      <c r="C3064" s="1523" t="s">
        <v>14135</v>
      </c>
      <c r="D3064" s="1526" t="s">
        <v>3982</v>
      </c>
      <c r="E3064" s="1542">
        <v>86.98</v>
      </c>
      <c r="F3064" s="1546"/>
      <c r="G3064" s="1546">
        <v>2003915</v>
      </c>
      <c r="H3064" s="1546" t="str">
        <f t="shared" si="47"/>
        <v>DRENO LONGITUDINAL PROFUNDO PARA CORTE EM ROCHA - DPR 01 - TUBO DE CONCRETO PERFURADO E BRITA COMERCIAL</v>
      </c>
    </row>
    <row r="3065" spans="2:8">
      <c r="B3065" s="1528">
        <v>2003914</v>
      </c>
      <c r="C3065" s="1529" t="s">
        <v>14136</v>
      </c>
      <c r="D3065" s="1528" t="s">
        <v>3982</v>
      </c>
      <c r="E3065" s="1543">
        <v>74.290000000000006</v>
      </c>
      <c r="F3065" s="1546"/>
      <c r="G3065" s="1546">
        <v>2003914</v>
      </c>
      <c r="H3065" s="1546" t="str">
        <f t="shared" si="47"/>
        <v>DRENO LONGITUDINAL PROFUNDO PARA CORTE EM ROCHA - DPR 01 - TUBO DE CONCRETO PERFURADO E BRITA PRODUZIDA</v>
      </c>
    </row>
    <row r="3066" spans="2:8">
      <c r="B3066" s="1526">
        <v>2003589</v>
      </c>
      <c r="C3066" s="1523" t="s">
        <v>14137</v>
      </c>
      <c r="D3066" s="1526" t="s">
        <v>3982</v>
      </c>
      <c r="E3066" s="1542">
        <v>97.62</v>
      </c>
      <c r="F3066" s="1546"/>
      <c r="G3066" s="1546">
        <v>2003589</v>
      </c>
      <c r="H3066" s="1546" t="str">
        <f t="shared" si="47"/>
        <v>DRENO LONGITUDINAL PROFUNDO PARA CORTE EM ROCHA - DPR 01 - TUBO PEAD E BRITA COMERCIAL</v>
      </c>
    </row>
    <row r="3067" spans="2:8">
      <c r="B3067" s="1528">
        <v>2003588</v>
      </c>
      <c r="C3067" s="1529" t="s">
        <v>14138</v>
      </c>
      <c r="D3067" s="1528" t="s">
        <v>3982</v>
      </c>
      <c r="E3067" s="1543">
        <v>87.35</v>
      </c>
      <c r="F3067" s="1546"/>
      <c r="G3067" s="1546">
        <v>2003588</v>
      </c>
      <c r="H3067" s="1546" t="str">
        <f t="shared" si="47"/>
        <v>DRENO LONGITUDINAL PROFUNDO PARA CORTE EM ROCHA - DPR 01 - TUBO PEAD E BRITA PRODUZIDA</v>
      </c>
    </row>
    <row r="3068" spans="2:8">
      <c r="B3068" s="1526">
        <v>2003917</v>
      </c>
      <c r="C3068" s="1523" t="s">
        <v>14139</v>
      </c>
      <c r="D3068" s="1526" t="s">
        <v>3982</v>
      </c>
      <c r="E3068" s="1542">
        <v>100.64</v>
      </c>
      <c r="F3068" s="1546"/>
      <c r="G3068" s="1546">
        <v>2003917</v>
      </c>
      <c r="H3068" s="1546" t="str">
        <f t="shared" si="47"/>
        <v>DRENO LONGITUDINAL PROFUNDO PARA CORTE EM ROCHA - DPR 02 - TUBO DE CONCRETO PERFURADO E BRITA COMERCIAL</v>
      </c>
    </row>
    <row r="3069" spans="2:8">
      <c r="B3069" s="1528">
        <v>2003916</v>
      </c>
      <c r="C3069" s="1529" t="s">
        <v>14140</v>
      </c>
      <c r="D3069" s="1528" t="s">
        <v>3982</v>
      </c>
      <c r="E3069" s="1543">
        <v>87.95</v>
      </c>
      <c r="F3069" s="1546"/>
      <c r="G3069" s="1546">
        <v>2003916</v>
      </c>
      <c r="H3069" s="1546" t="str">
        <f t="shared" si="47"/>
        <v>DRENO LONGITUDINAL PROFUNDO PARA CORTE EM ROCHA - DPR 02 - TUBO DE CONCRETO PERFURADO E BRITA PRODUZIDA</v>
      </c>
    </row>
    <row r="3070" spans="2:8">
      <c r="B3070" s="1526">
        <v>2003591</v>
      </c>
      <c r="C3070" s="1523" t="s">
        <v>14141</v>
      </c>
      <c r="D3070" s="1526" t="s">
        <v>3982</v>
      </c>
      <c r="E3070" s="1542">
        <v>111.28</v>
      </c>
      <c r="F3070" s="1546"/>
      <c r="G3070" s="1546">
        <v>2003591</v>
      </c>
      <c r="H3070" s="1546" t="str">
        <f t="shared" si="47"/>
        <v>DRENO LONGITUDINAL PROFUNDO PARA CORTE EM ROCHA - DPR 02 - TUBO PEAD E BRITA COMERCIAL</v>
      </c>
    </row>
    <row r="3071" spans="2:8">
      <c r="B3071" s="1528">
        <v>2003590</v>
      </c>
      <c r="C3071" s="1529" t="s">
        <v>14142</v>
      </c>
      <c r="D3071" s="1528" t="s">
        <v>3982</v>
      </c>
      <c r="E3071" s="1543">
        <v>101.01</v>
      </c>
      <c r="F3071" s="1546"/>
      <c r="G3071" s="1546">
        <v>2003590</v>
      </c>
      <c r="H3071" s="1546" t="str">
        <f t="shared" si="47"/>
        <v>DRENO LONGITUDINAL PROFUNDO PARA CORTE EM ROCHA - DPR 02 - TUBO PEAD E BRITA PRODUZIDA</v>
      </c>
    </row>
    <row r="3072" spans="2:8">
      <c r="B3072" s="1526">
        <v>2003593</v>
      </c>
      <c r="C3072" s="1523" t="s">
        <v>14143</v>
      </c>
      <c r="D3072" s="1526" t="s">
        <v>3982</v>
      </c>
      <c r="E3072" s="1542">
        <v>69.47</v>
      </c>
      <c r="F3072" s="1546"/>
      <c r="G3072" s="1546">
        <v>2003593</v>
      </c>
      <c r="H3072" s="1546" t="str">
        <f t="shared" si="47"/>
        <v>DRENO LONGITUDINAL PROFUNDO PARA CORTE EM ROCHA - DPR 03 - BRITA COMERCIAL</v>
      </c>
    </row>
    <row r="3073" spans="2:8">
      <c r="B3073" s="1528">
        <v>2003592</v>
      </c>
      <c r="C3073" s="1529" t="s">
        <v>14144</v>
      </c>
      <c r="D3073" s="1528" t="s">
        <v>3982</v>
      </c>
      <c r="E3073" s="1543">
        <v>54.8</v>
      </c>
      <c r="F3073" s="1546"/>
      <c r="G3073" s="1546">
        <v>2003592</v>
      </c>
      <c r="H3073" s="1546" t="str">
        <f t="shared" si="47"/>
        <v>DRENO LONGITUDINAL PROFUNDO PARA CORTE EM ROCHA - DPR 03 - BRITA PRODUZIDA</v>
      </c>
    </row>
    <row r="3074" spans="2:8">
      <c r="B3074" s="1526">
        <v>2003595</v>
      </c>
      <c r="C3074" s="1523" t="s">
        <v>14145</v>
      </c>
      <c r="D3074" s="1526" t="s">
        <v>3982</v>
      </c>
      <c r="E3074" s="1542">
        <v>55.81</v>
      </c>
      <c r="F3074" s="1546"/>
      <c r="G3074" s="1546">
        <v>2003595</v>
      </c>
      <c r="H3074" s="1546" t="str">
        <f t="shared" si="47"/>
        <v>DRENO LONGITUDINAL PROFUNDO PARA CORTE EM ROCHA - DPR 04 - BRITA COMERCIAL</v>
      </c>
    </row>
    <row r="3075" spans="2:8">
      <c r="B3075" s="1528">
        <v>2003594</v>
      </c>
      <c r="C3075" s="1529" t="s">
        <v>14146</v>
      </c>
      <c r="D3075" s="1528" t="s">
        <v>3982</v>
      </c>
      <c r="E3075" s="1543">
        <v>41.14</v>
      </c>
      <c r="F3075" s="1546"/>
      <c r="G3075" s="1546">
        <v>2003594</v>
      </c>
      <c r="H3075" s="1546" t="str">
        <f t="shared" ref="H3075:H3138" si="48">UPPER(C3075)</f>
        <v>DRENO LONGITUDINAL PROFUNDO PARA CORTE EM ROCHA - DPR 04 - BRITA PRODUZIDA</v>
      </c>
    </row>
    <row r="3076" spans="2:8">
      <c r="B3076" s="1526">
        <v>2003597</v>
      </c>
      <c r="C3076" s="1523" t="s">
        <v>14147</v>
      </c>
      <c r="D3076" s="1526" t="s">
        <v>3982</v>
      </c>
      <c r="E3076" s="1542">
        <v>82.82</v>
      </c>
      <c r="F3076" s="1546"/>
      <c r="G3076" s="1546">
        <v>2003597</v>
      </c>
      <c r="H3076" s="1546" t="str">
        <f t="shared" si="48"/>
        <v>DRENO LONGITUDINAL PROFUNDO PARA CORTE EM ROCHA - DPR 05 - TUBO DE CONCRETO POROSO E AREIA COMERCIAL</v>
      </c>
    </row>
    <row r="3077" spans="2:8">
      <c r="B3077" s="1528">
        <v>2003596</v>
      </c>
      <c r="C3077" s="1529" t="s">
        <v>14148</v>
      </c>
      <c r="D3077" s="1528" t="s">
        <v>3982</v>
      </c>
      <c r="E3077" s="1543">
        <v>69.77</v>
      </c>
      <c r="F3077" s="1546"/>
      <c r="G3077" s="1546">
        <v>2003596</v>
      </c>
      <c r="H3077" s="1546" t="str">
        <f t="shared" si="48"/>
        <v>DRENO LONGITUDINAL PROFUNDO PARA CORTE EM ROCHA - DPR 05 - TUBO DE CONCRETO POROSO E AREIA EXTRAÍDA</v>
      </c>
    </row>
    <row r="3078" spans="2:8">
      <c r="B3078" s="1526">
        <v>2003572</v>
      </c>
      <c r="C3078" s="1523" t="s">
        <v>23376</v>
      </c>
      <c r="D3078" s="1526" t="s">
        <v>3982</v>
      </c>
      <c r="E3078" s="1542">
        <v>91.91</v>
      </c>
      <c r="F3078" s="1546"/>
      <c r="G3078" s="1546">
        <v>2003572</v>
      </c>
      <c r="H3078" s="1546" t="str">
        <f t="shared" si="48"/>
        <v>DRENO LONGITUDINAL PROFUNDO PARA CORTE EM SOLO - DPS 01 - TUBO PEAD E AREIA COMERCIAL</v>
      </c>
    </row>
    <row r="3079" spans="2:8">
      <c r="B3079" s="1528">
        <v>2003580</v>
      </c>
      <c r="C3079" s="1529" t="s">
        <v>23377</v>
      </c>
      <c r="D3079" s="1528" t="s">
        <v>3982</v>
      </c>
      <c r="E3079" s="1543">
        <v>51.49</v>
      </c>
      <c r="F3079" s="1546"/>
      <c r="G3079" s="1546">
        <v>2003580</v>
      </c>
      <c r="H3079" s="1546" t="str">
        <f t="shared" si="48"/>
        <v>DRENO LONGITUDINAL PROFUNDO PARA CORTE EM SOLO - DPS 01 - TUBO PEAD E AREIA EXTRAÍDA</v>
      </c>
    </row>
    <row r="3080" spans="2:8">
      <c r="B3080" s="1526">
        <v>2003573</v>
      </c>
      <c r="C3080" s="1523" t="s">
        <v>23378</v>
      </c>
      <c r="D3080" s="1526" t="s">
        <v>3982</v>
      </c>
      <c r="E3080" s="1542">
        <v>96.69</v>
      </c>
      <c r="F3080" s="1546"/>
      <c r="G3080" s="1546">
        <v>2003573</v>
      </c>
      <c r="H3080" s="1546" t="str">
        <f t="shared" si="48"/>
        <v>DRENO LONGITUDINAL PROFUNDO PARA CORTE EM SOLO - DPS 02 - TUBO PEAD E AREIA COMERCIAL</v>
      </c>
    </row>
    <row r="3081" spans="2:8">
      <c r="B3081" s="1528">
        <v>2003581</v>
      </c>
      <c r="C3081" s="1529" t="s">
        <v>23379</v>
      </c>
      <c r="D3081" s="1528" t="s">
        <v>3982</v>
      </c>
      <c r="E3081" s="1543">
        <v>49.96</v>
      </c>
      <c r="F3081" s="1546"/>
      <c r="G3081" s="1546">
        <v>2003581</v>
      </c>
      <c r="H3081" s="1546" t="str">
        <f t="shared" si="48"/>
        <v>DRENO LONGITUDINAL PROFUNDO PARA CORTE EM SOLO - DPS 02 - TUBO PEAD E AREIA EXTRAÍDA</v>
      </c>
    </row>
    <row r="3082" spans="2:8" ht="30">
      <c r="B3082" s="1526">
        <v>2003561</v>
      </c>
      <c r="C3082" s="1523" t="s">
        <v>14149</v>
      </c>
      <c r="D3082" s="1526" t="s">
        <v>3982</v>
      </c>
      <c r="E3082" s="1542">
        <v>147.9</v>
      </c>
      <c r="F3082" s="1546"/>
      <c r="G3082" s="1546">
        <v>2003561</v>
      </c>
      <c r="H3082" s="1546" t="str">
        <f t="shared" si="48"/>
        <v>DRENO LONGITUDINAL PROFUNDO PARA CORTE EM SOLO - DPS 03 - TUBO DE CONCRETO PERFURADO, AREIA E BRITA COMERCIAIS - MADEIRA COM UTILIZAÇÃO DE 5 VEZES</v>
      </c>
    </row>
    <row r="3083" spans="2:8" ht="30">
      <c r="B3083" s="1528">
        <v>2003560</v>
      </c>
      <c r="C3083" s="1529" t="s">
        <v>14150</v>
      </c>
      <c r="D3083" s="1528" t="s">
        <v>3982</v>
      </c>
      <c r="E3083" s="1543">
        <v>88.94</v>
      </c>
      <c r="F3083" s="1546"/>
      <c r="G3083" s="1546">
        <v>2003560</v>
      </c>
      <c r="H3083" s="1546" t="str">
        <f t="shared" si="48"/>
        <v>DRENO LONGITUDINAL PROFUNDO PARA CORTE EM SOLO - DPS 03 - TUBO DE CONCRETO PERFURADO, AREIA EXTRAÍDA E BRITA PRODUZIDA - MADEIRA COM UTILIZAÇÃO DE 5 VEZES</v>
      </c>
    </row>
    <row r="3084" spans="2:8" ht="30">
      <c r="B3084" s="1526">
        <v>2003574</v>
      </c>
      <c r="C3084" s="1523" t="s">
        <v>23380</v>
      </c>
      <c r="D3084" s="1526" t="s">
        <v>3982</v>
      </c>
      <c r="E3084" s="1542">
        <v>137.69</v>
      </c>
      <c r="F3084" s="1546"/>
      <c r="G3084" s="1546">
        <v>2003574</v>
      </c>
      <c r="H3084" s="1546" t="str">
        <f t="shared" si="48"/>
        <v>DRENO LONGITUDINAL PROFUNDO PARA CORTE EM SOLO - DPS 03 - TUBO PEAD, AREIA E BRITA COMERCIAIS - MADEIRA COM UTILIZAÇÃO DE 5 VEZES</v>
      </c>
    </row>
    <row r="3085" spans="2:8" ht="30">
      <c r="B3085" s="1528">
        <v>2003582</v>
      </c>
      <c r="C3085" s="1529" t="s">
        <v>23381</v>
      </c>
      <c r="D3085" s="1528" t="s">
        <v>3982</v>
      </c>
      <c r="E3085" s="1543">
        <v>95.35</v>
      </c>
      <c r="F3085" s="1546"/>
      <c r="G3085" s="1546">
        <v>2003582</v>
      </c>
      <c r="H3085" s="1546" t="str">
        <f t="shared" si="48"/>
        <v>DRENO LONGITUDINAL PROFUNDO PARA CORTE EM SOLO - DPS 03 - TUBO PEAD, AREIA EXTRAÍDA E BRITA PRODUZIDA - MADEIRA COM UTILIZAÇÃO DE 5 VEZES</v>
      </c>
    </row>
    <row r="3086" spans="2:8" ht="30">
      <c r="B3086" s="1526">
        <v>2003563</v>
      </c>
      <c r="C3086" s="1523" t="s">
        <v>14151</v>
      </c>
      <c r="D3086" s="1526" t="s">
        <v>3982</v>
      </c>
      <c r="E3086" s="1542">
        <v>154.93</v>
      </c>
      <c r="F3086" s="1546"/>
      <c r="G3086" s="1546">
        <v>2003563</v>
      </c>
      <c r="H3086" s="1546" t="str">
        <f t="shared" si="48"/>
        <v>DRENO LONGITUDINAL PROFUNDO PARA CORTE EM SOLO - DPS 04 - TUBO DE CONCRETO PERFURADO, AREIA E BRITA COMERCIAIS - MADEIRA COM UTILIZAÇÃO DE 5 VEZES</v>
      </c>
    </row>
    <row r="3087" spans="2:8" ht="30">
      <c r="B3087" s="1528">
        <v>2003562</v>
      </c>
      <c r="C3087" s="1529" t="s">
        <v>14152</v>
      </c>
      <c r="D3087" s="1528" t="s">
        <v>3982</v>
      </c>
      <c r="E3087" s="1543">
        <v>86.49</v>
      </c>
      <c r="F3087" s="1546"/>
      <c r="G3087" s="1546">
        <v>2003562</v>
      </c>
      <c r="H3087" s="1546" t="str">
        <f t="shared" si="48"/>
        <v>DRENO LONGITUDINAL PROFUNDO PARA CORTE EM SOLO - DPS 04 - TUBO DE CONCRETO PERFURADO, AREIA EXTRAÍDA E BRITA PRODUZIDA - MADEIRA COM UTILIZAÇÃO DE 5 VEZES</v>
      </c>
    </row>
    <row r="3088" spans="2:8" ht="30">
      <c r="B3088" s="1526">
        <v>2003575</v>
      </c>
      <c r="C3088" s="1523" t="s">
        <v>23382</v>
      </c>
      <c r="D3088" s="1526" t="s">
        <v>3982</v>
      </c>
      <c r="E3088" s="1542">
        <v>142.61000000000001</v>
      </c>
      <c r="F3088" s="1546"/>
      <c r="G3088" s="1546">
        <v>2003575</v>
      </c>
      <c r="H3088" s="1546" t="str">
        <f t="shared" si="48"/>
        <v>DRENO LONGITUDINAL PROFUNDO PARA CORTE EM SOLO - DPS 04 - TUBO PEAD, AREIA E BRITA COMERCIAIS - MADEIRA COM UTILIZAÇÃO DE 5 VEZES</v>
      </c>
    </row>
    <row r="3089" spans="2:8" ht="30">
      <c r="B3089" s="1528">
        <v>2003583</v>
      </c>
      <c r="C3089" s="1529" t="s">
        <v>23383</v>
      </c>
      <c r="D3089" s="1528" t="s">
        <v>3982</v>
      </c>
      <c r="E3089" s="1543">
        <v>93.64</v>
      </c>
      <c r="F3089" s="1546"/>
      <c r="G3089" s="1546">
        <v>2003583</v>
      </c>
      <c r="H3089" s="1546" t="str">
        <f t="shared" si="48"/>
        <v>DRENO LONGITUDINAL PROFUNDO PARA CORTE EM SOLO - DPS 04 - TUBO PEAD, AREIA EXTRAÍDA E BRITA PRODUZIDA - MADEIRA COM UTILIZAÇÃO DE 5 VEZES</v>
      </c>
    </row>
    <row r="3090" spans="2:8">
      <c r="B3090" s="1526">
        <v>2003565</v>
      </c>
      <c r="C3090" s="1523" t="s">
        <v>14153</v>
      </c>
      <c r="D3090" s="1526" t="s">
        <v>3982</v>
      </c>
      <c r="E3090" s="1542">
        <v>115.46</v>
      </c>
      <c r="F3090" s="1546"/>
      <c r="G3090" s="1546">
        <v>2003565</v>
      </c>
      <c r="H3090" s="1546" t="str">
        <f t="shared" si="48"/>
        <v>DRENO LONGITUDINAL PROFUNDO PARA CORTE EM SOLO - DPS 05 - DRENO CEGO - BRITA COMERCIAL</v>
      </c>
    </row>
    <row r="3091" spans="2:8">
      <c r="B3091" s="1528">
        <v>2003564</v>
      </c>
      <c r="C3091" s="1529" t="s">
        <v>14154</v>
      </c>
      <c r="D3091" s="1528" t="s">
        <v>3982</v>
      </c>
      <c r="E3091" s="1543">
        <v>69.98</v>
      </c>
      <c r="F3091" s="1546"/>
      <c r="G3091" s="1546">
        <v>2003564</v>
      </c>
      <c r="H3091" s="1546" t="str">
        <f t="shared" si="48"/>
        <v>DRENO LONGITUDINAL PROFUNDO PARA CORTE EM SOLO - DPS 05 - DRENO CEGO - BRITA PRODUZIDA</v>
      </c>
    </row>
    <row r="3092" spans="2:8">
      <c r="B3092" s="1526">
        <v>2003567</v>
      </c>
      <c r="C3092" s="1523" t="s">
        <v>14155</v>
      </c>
      <c r="D3092" s="1526" t="s">
        <v>3982</v>
      </c>
      <c r="E3092" s="1542">
        <v>131.25</v>
      </c>
      <c r="F3092" s="1546"/>
      <c r="G3092" s="1546">
        <v>2003567</v>
      </c>
      <c r="H3092" s="1546" t="str">
        <f t="shared" si="48"/>
        <v>DRENO LONGITUDINAL PROFUNDO PARA CORTE EM SOLO - DPS 06 - DRENO CEGO - BRITA COMERCIAL</v>
      </c>
    </row>
    <row r="3093" spans="2:8">
      <c r="B3093" s="1528">
        <v>2003566</v>
      </c>
      <c r="C3093" s="1529" t="s">
        <v>14156</v>
      </c>
      <c r="D3093" s="1528" t="s">
        <v>3982</v>
      </c>
      <c r="E3093" s="1543">
        <v>76.23</v>
      </c>
      <c r="F3093" s="1546"/>
      <c r="G3093" s="1546">
        <v>2003566</v>
      </c>
      <c r="H3093" s="1546" t="str">
        <f t="shared" si="48"/>
        <v>DRENO LONGITUDINAL PROFUNDO PARA CORTE EM SOLO - DPS 06 - DRENO CEGO - BRITA PRODUZIDA</v>
      </c>
    </row>
    <row r="3094" spans="2:8">
      <c r="B3094" s="1526">
        <v>2003569</v>
      </c>
      <c r="C3094" s="1523" t="s">
        <v>14157</v>
      </c>
      <c r="D3094" s="1526" t="s">
        <v>3982</v>
      </c>
      <c r="E3094" s="1542">
        <v>146.46</v>
      </c>
      <c r="F3094" s="1546"/>
      <c r="G3094" s="1546">
        <v>2003569</v>
      </c>
      <c r="H3094" s="1546" t="str">
        <f t="shared" si="48"/>
        <v>DRENO LONGITUDINAL PROFUNDO PARA CORTE EM SOLO - DPS 07 - TUBO DE CONCRETO PERFURADO E BRITA COMERCIAL</v>
      </c>
    </row>
    <row r="3095" spans="2:8">
      <c r="B3095" s="1528">
        <v>2003568</v>
      </c>
      <c r="C3095" s="1529" t="s">
        <v>14158</v>
      </c>
      <c r="D3095" s="1528" t="s">
        <v>3982</v>
      </c>
      <c r="E3095" s="1543">
        <v>102.96</v>
      </c>
      <c r="F3095" s="1546"/>
      <c r="G3095" s="1546">
        <v>2003568</v>
      </c>
      <c r="H3095" s="1546" t="str">
        <f t="shared" si="48"/>
        <v>DRENO LONGITUDINAL PROFUNDO PARA CORTE EM SOLO - DPS 07 - TUBO DE CONCRETO PERFURADO E BRITA PRODUZIDA</v>
      </c>
    </row>
    <row r="3096" spans="2:8">
      <c r="B3096" s="1526">
        <v>2003578</v>
      </c>
      <c r="C3096" s="1523" t="s">
        <v>23384</v>
      </c>
      <c r="D3096" s="1526" t="s">
        <v>3982</v>
      </c>
      <c r="E3096" s="1542">
        <v>146.01</v>
      </c>
      <c r="F3096" s="1546"/>
      <c r="G3096" s="1546">
        <v>2003578</v>
      </c>
      <c r="H3096" s="1546" t="str">
        <f t="shared" si="48"/>
        <v>DRENO LONGITUDINAL PROFUNDO PARA CORTE EM SOLO - DPS 07 - TUBO PEAD E BRITA COMERCIAL</v>
      </c>
    </row>
    <row r="3097" spans="2:8">
      <c r="B3097" s="1528">
        <v>2003586</v>
      </c>
      <c r="C3097" s="1529" t="s">
        <v>23385</v>
      </c>
      <c r="D3097" s="1528" t="s">
        <v>3982</v>
      </c>
      <c r="E3097" s="1543">
        <v>109.91</v>
      </c>
      <c r="F3097" s="1546"/>
      <c r="G3097" s="1546">
        <v>2003586</v>
      </c>
      <c r="H3097" s="1546" t="str">
        <f t="shared" si="48"/>
        <v>DRENO LONGITUDINAL PROFUNDO PARA CORTE EM SOLO - DPS 07 - TUBO PEAD E BRITA PRODUZIDA</v>
      </c>
    </row>
    <row r="3098" spans="2:8">
      <c r="B3098" s="1526">
        <v>2003571</v>
      </c>
      <c r="C3098" s="1523" t="s">
        <v>14159</v>
      </c>
      <c r="D3098" s="1526" t="s">
        <v>3982</v>
      </c>
      <c r="E3098" s="1542">
        <v>162.25</v>
      </c>
      <c r="F3098" s="1546"/>
      <c r="G3098" s="1546">
        <v>2003571</v>
      </c>
      <c r="H3098" s="1546" t="str">
        <f t="shared" si="48"/>
        <v>DRENO LONGITUDINAL PROFUNDO PARA CORTE EM SOLO - DPS 08 - TUBO DE CONCRETO PERFURADO E BRITA COMERCIAL</v>
      </c>
    </row>
    <row r="3099" spans="2:8">
      <c r="B3099" s="1528">
        <v>2003570</v>
      </c>
      <c r="C3099" s="1529" t="s">
        <v>14160</v>
      </c>
      <c r="D3099" s="1528" t="s">
        <v>3982</v>
      </c>
      <c r="E3099" s="1543">
        <v>109.21</v>
      </c>
      <c r="F3099" s="1546"/>
      <c r="G3099" s="1546">
        <v>2003570</v>
      </c>
      <c r="H3099" s="1546" t="str">
        <f t="shared" si="48"/>
        <v>DRENO LONGITUDINAL PROFUNDO PARA CORTE EM SOLO - DPS 08 - TUBO DE CONCRETO PERFURADO E BRITA PRODUZIDA</v>
      </c>
    </row>
    <row r="3100" spans="2:8">
      <c r="B3100" s="1526">
        <v>2003579</v>
      </c>
      <c r="C3100" s="1523" t="s">
        <v>23386</v>
      </c>
      <c r="D3100" s="1526" t="s">
        <v>3982</v>
      </c>
      <c r="E3100" s="1542">
        <v>159.13</v>
      </c>
      <c r="F3100" s="1546"/>
      <c r="G3100" s="1546">
        <v>2003579</v>
      </c>
      <c r="H3100" s="1546" t="str">
        <f t="shared" si="48"/>
        <v>DRENO LONGITUDINAL PROFUNDO PARA CORTE EM SOLO - DPS 08 - TUBO PEAD E BRITA COMERCIAL</v>
      </c>
    </row>
    <row r="3101" spans="2:8">
      <c r="B3101" s="1528">
        <v>2003587</v>
      </c>
      <c r="C3101" s="1529" t="s">
        <v>23387</v>
      </c>
      <c r="D3101" s="1528" t="s">
        <v>3982</v>
      </c>
      <c r="E3101" s="1543">
        <v>115.69</v>
      </c>
      <c r="F3101" s="1546"/>
      <c r="G3101" s="1546">
        <v>2003587</v>
      </c>
      <c r="H3101" s="1546" t="str">
        <f t="shared" si="48"/>
        <v>DRENO LONGITUDINAL PROFUNDO PARA CORTE EM SOLO - DPS 08 - TUBO PEAD E BRITA PRODUZIDA</v>
      </c>
    </row>
    <row r="3102" spans="2:8">
      <c r="B3102" s="1526">
        <v>2004506</v>
      </c>
      <c r="C3102" s="1523" t="s">
        <v>14161</v>
      </c>
      <c r="D3102" s="1526" t="s">
        <v>3982</v>
      </c>
      <c r="E3102" s="1542">
        <v>49.06</v>
      </c>
      <c r="F3102" s="1546"/>
      <c r="G3102" s="1546">
        <v>2004506</v>
      </c>
      <c r="H3102" s="1546" t="str">
        <f t="shared" si="48"/>
        <v>DRENO PROFUNDO H = 1,0 M - COM GEOCOMPOSTO DRENANTE - INCLUSIVE ESCAVAÇÃO E REATERRO</v>
      </c>
    </row>
    <row r="3103" spans="2:8">
      <c r="B3103" s="1528">
        <v>2004507</v>
      </c>
      <c r="C3103" s="1529" t="s">
        <v>14162</v>
      </c>
      <c r="D3103" s="1528" t="s">
        <v>3982</v>
      </c>
      <c r="E3103" s="1543">
        <v>63.49</v>
      </c>
      <c r="F3103" s="1546"/>
      <c r="G3103" s="1546">
        <v>2004507</v>
      </c>
      <c r="H3103" s="1546" t="str">
        <f t="shared" si="48"/>
        <v>DRENO PROFUNDO H = 1,5 M - COM GEOCOMPOSTO DRENANTE - INCLUSIVE ESCAVAÇÃO E REATERRO</v>
      </c>
    </row>
    <row r="3104" spans="2:8">
      <c r="B3104" s="1526">
        <v>2003614</v>
      </c>
      <c r="C3104" s="1523" t="s">
        <v>14163</v>
      </c>
      <c r="D3104" s="1526" t="s">
        <v>3982</v>
      </c>
      <c r="E3104" s="1542">
        <v>107.07</v>
      </c>
      <c r="F3104" s="1546"/>
      <c r="G3104" s="1546">
        <v>2003614</v>
      </c>
      <c r="H3104" s="1546" t="str">
        <f t="shared" si="48"/>
        <v>DRENO SUB-HORIZONTAL - DSH 01 - MATERIAL DE 1ª CATEGORIA</v>
      </c>
    </row>
    <row r="3105" spans="2:8">
      <c r="B3105" s="1528">
        <v>2003865</v>
      </c>
      <c r="C3105" s="1529" t="s">
        <v>14164</v>
      </c>
      <c r="D3105" s="1528" t="s">
        <v>3982</v>
      </c>
      <c r="E3105" s="1543">
        <v>120.25</v>
      </c>
      <c r="F3105" s="1546"/>
      <c r="G3105" s="1546">
        <v>2003865</v>
      </c>
      <c r="H3105" s="1546" t="str">
        <f t="shared" si="48"/>
        <v>DRENO SUB-HORIZONTAL - DSH 01 - MATERIAL DE 2ª CATEGORIA</v>
      </c>
    </row>
    <row r="3106" spans="2:8">
      <c r="B3106" s="1526">
        <v>2003923</v>
      </c>
      <c r="C3106" s="1523" t="s">
        <v>23388</v>
      </c>
      <c r="D3106" s="1526" t="s">
        <v>3982</v>
      </c>
      <c r="E3106" s="1542">
        <v>41.94</v>
      </c>
      <c r="F3106" s="1546"/>
      <c r="G3106" s="1546">
        <v>2003923</v>
      </c>
      <c r="H3106" s="1546" t="str">
        <f t="shared" si="48"/>
        <v>DRENO SUBSUPERFICIAL - DSS 01 - TUBO DE CONCRETO PERFURADO E AREIA COMERCIAL</v>
      </c>
    </row>
    <row r="3107" spans="2:8">
      <c r="B3107" s="1528">
        <v>2003922</v>
      </c>
      <c r="C3107" s="1529" t="s">
        <v>23389</v>
      </c>
      <c r="D3107" s="1528" t="s">
        <v>3982</v>
      </c>
      <c r="E3107" s="1543">
        <v>26.9</v>
      </c>
      <c r="F3107" s="1546"/>
      <c r="G3107" s="1546">
        <v>2003922</v>
      </c>
      <c r="H3107" s="1546" t="str">
        <f t="shared" si="48"/>
        <v>DRENO SUBSUPERFICIAL - DSS 01 - TUBO DE CONCRETO PERFURADO E AREIA EXTRAÍDA</v>
      </c>
    </row>
    <row r="3108" spans="2:8">
      <c r="B3108" s="1526">
        <v>2003605</v>
      </c>
      <c r="C3108" s="1523" t="s">
        <v>23390</v>
      </c>
      <c r="D3108" s="1526" t="s">
        <v>3982</v>
      </c>
      <c r="E3108" s="1542">
        <v>36.86</v>
      </c>
      <c r="F3108" s="1546"/>
      <c r="G3108" s="1546">
        <v>2003605</v>
      </c>
      <c r="H3108" s="1546" t="str">
        <f t="shared" si="48"/>
        <v>DRENO SUBSUPERFICIAL - DSS 01 - TUBO PEAD E AREIA COMERCIAL</v>
      </c>
    </row>
    <row r="3109" spans="2:8">
      <c r="B3109" s="1528">
        <v>2003604</v>
      </c>
      <c r="C3109" s="1529" t="s">
        <v>23391</v>
      </c>
      <c r="D3109" s="1528" t="s">
        <v>3982</v>
      </c>
      <c r="E3109" s="1543">
        <v>24.24</v>
      </c>
      <c r="F3109" s="1546"/>
      <c r="G3109" s="1546">
        <v>2003604</v>
      </c>
      <c r="H3109" s="1546" t="str">
        <f t="shared" si="48"/>
        <v>DRENO SUBSUPERFICIAL - DSS 01 - TUBO PEAD E AREIA EXTRAÍDA</v>
      </c>
    </row>
    <row r="3110" spans="2:8">
      <c r="B3110" s="1526">
        <v>2003607</v>
      </c>
      <c r="C3110" s="1523" t="s">
        <v>23392</v>
      </c>
      <c r="D3110" s="1526" t="s">
        <v>3982</v>
      </c>
      <c r="E3110" s="1542">
        <v>36.39</v>
      </c>
      <c r="F3110" s="1546"/>
      <c r="G3110" s="1546">
        <v>2003607</v>
      </c>
      <c r="H3110" s="1546" t="str">
        <f t="shared" si="48"/>
        <v>DRENO SUBSUPERFICIAL - DSS 02 - BRITA COMERCIAL</v>
      </c>
    </row>
    <row r="3111" spans="2:8">
      <c r="B3111" s="1528">
        <v>2003606</v>
      </c>
      <c r="C3111" s="1529" t="s">
        <v>23393</v>
      </c>
      <c r="D3111" s="1528" t="s">
        <v>3982</v>
      </c>
      <c r="E3111" s="1543">
        <v>24.66</v>
      </c>
      <c r="F3111" s="1546"/>
      <c r="G3111" s="1546">
        <v>2003606</v>
      </c>
      <c r="H3111" s="1546" t="str">
        <f t="shared" si="48"/>
        <v>DRENO SUBSUPERFICIAL - DSS 02 - BRITA PRODUZIDA</v>
      </c>
    </row>
    <row r="3112" spans="2:8">
      <c r="B3112" s="1526">
        <v>2003609</v>
      </c>
      <c r="C3112" s="1523" t="s">
        <v>23394</v>
      </c>
      <c r="D3112" s="1526" t="s">
        <v>3982</v>
      </c>
      <c r="E3112" s="1542">
        <v>21.71</v>
      </c>
      <c r="F3112" s="1546"/>
      <c r="G3112" s="1546">
        <v>2003609</v>
      </c>
      <c r="H3112" s="1546" t="str">
        <f t="shared" si="48"/>
        <v>DRENO SUBSUPERFICIAL - DSS 03 - BRITA COMERCIAL</v>
      </c>
    </row>
    <row r="3113" spans="2:8">
      <c r="B3113" s="1528">
        <v>2003608</v>
      </c>
      <c r="C3113" s="1529" t="s">
        <v>23395</v>
      </c>
      <c r="D3113" s="1528" t="s">
        <v>3982</v>
      </c>
      <c r="E3113" s="1543">
        <v>9.98</v>
      </c>
      <c r="F3113" s="1546"/>
      <c r="G3113" s="1546">
        <v>2003608</v>
      </c>
      <c r="H3113" s="1546" t="str">
        <f t="shared" si="48"/>
        <v>DRENO SUBSUPERFICIAL - DSS 03 - BRITA PRODUZIDA</v>
      </c>
    </row>
    <row r="3114" spans="2:8">
      <c r="B3114" s="1526">
        <v>2003925</v>
      </c>
      <c r="C3114" s="1523" t="s">
        <v>23396</v>
      </c>
      <c r="D3114" s="1526" t="s">
        <v>3982</v>
      </c>
      <c r="E3114" s="1542">
        <v>63.24</v>
      </c>
      <c r="F3114" s="1546"/>
      <c r="G3114" s="1546">
        <v>2003925</v>
      </c>
      <c r="H3114" s="1546" t="str">
        <f t="shared" si="48"/>
        <v>DRENO SUBSUPERFICIAL - DSS 04 - TUBO DE CONCRETO PERFURADO E BRITA COMERCIAL</v>
      </c>
    </row>
    <row r="3115" spans="2:8">
      <c r="B3115" s="1528">
        <v>2003924</v>
      </c>
      <c r="C3115" s="1529" t="s">
        <v>23397</v>
      </c>
      <c r="D3115" s="1528" t="s">
        <v>3982</v>
      </c>
      <c r="E3115" s="1543">
        <v>49.09</v>
      </c>
      <c r="F3115" s="1546"/>
      <c r="G3115" s="1546">
        <v>2003924</v>
      </c>
      <c r="H3115" s="1546" t="str">
        <f t="shared" si="48"/>
        <v>DRENO SUBSUPERFICIAL - DSS 04 - TUBO DE CONCRETO PERFURADO E BRITA PRODUZIDA</v>
      </c>
    </row>
    <row r="3116" spans="2:8">
      <c r="B3116" s="1526">
        <v>2003611</v>
      </c>
      <c r="C3116" s="1523" t="s">
        <v>23398</v>
      </c>
      <c r="D3116" s="1526" t="s">
        <v>3982</v>
      </c>
      <c r="E3116" s="1542">
        <v>58.16</v>
      </c>
      <c r="F3116" s="1546"/>
      <c r="G3116" s="1546">
        <v>2003611</v>
      </c>
      <c r="H3116" s="1546" t="str">
        <f t="shared" si="48"/>
        <v>DRENO SUBSUPERFICIAL - DSS 04 - TUBO PEAD E BRITA COMERCIAL</v>
      </c>
    </row>
    <row r="3117" spans="2:8">
      <c r="B3117" s="1528">
        <v>2003610</v>
      </c>
      <c r="C3117" s="1529" t="s">
        <v>23399</v>
      </c>
      <c r="D3117" s="1528" t="s">
        <v>3982</v>
      </c>
      <c r="E3117" s="1543">
        <v>46.43</v>
      </c>
      <c r="F3117" s="1546"/>
      <c r="G3117" s="1546">
        <v>2003610</v>
      </c>
      <c r="H3117" s="1546" t="str">
        <f t="shared" si="48"/>
        <v>DRENO SUBSUPERFICIAL - DSS 04 - TUBO PEAD E BRITA PRODUZIDA</v>
      </c>
    </row>
    <row r="3118" spans="2:8">
      <c r="B3118" s="1526">
        <v>2003820</v>
      </c>
      <c r="C3118" s="1523" t="s">
        <v>14165</v>
      </c>
      <c r="D3118" s="1526" t="s">
        <v>20703</v>
      </c>
      <c r="E3118" s="1542">
        <v>15.63</v>
      </c>
      <c r="F3118" s="1546"/>
      <c r="G3118" s="1546">
        <v>2003820</v>
      </c>
      <c r="H3118" s="1546" t="str">
        <f t="shared" si="48"/>
        <v>DRENO TIPO BARBACÃ - DRB 01 - D = 75 MM EM ESTRUTURA DE CONTENÇÃO DE ENCOSTA - EXCLUSO O TUBO DE DRENAGEM</v>
      </c>
    </row>
    <row r="3119" spans="2:8">
      <c r="B3119" s="1528">
        <v>2003821</v>
      </c>
      <c r="C3119" s="1529" t="s">
        <v>14166</v>
      </c>
      <c r="D3119" s="1528" t="s">
        <v>20703</v>
      </c>
      <c r="E3119" s="1543">
        <v>13.55</v>
      </c>
      <c r="F3119" s="1546"/>
      <c r="G3119" s="1546">
        <v>2003821</v>
      </c>
      <c r="H3119" s="1546" t="str">
        <f t="shared" si="48"/>
        <v>DRENO TIPO BARBACÃ - DRB 02 - D = 50 MM EM ESTRUTURA DE CONTENÇÃO DE ENCOSTA - EXCLUSO O TUBO DE DRENAGEM</v>
      </c>
    </row>
    <row r="3120" spans="2:8">
      <c r="B3120" s="1526">
        <v>2003842</v>
      </c>
      <c r="C3120" s="1523" t="s">
        <v>14167</v>
      </c>
      <c r="D3120" s="1526" t="s">
        <v>4279</v>
      </c>
      <c r="E3120" s="1542">
        <v>49.67</v>
      </c>
      <c r="F3120" s="1546"/>
      <c r="G3120" s="1546">
        <v>2003842</v>
      </c>
      <c r="H3120" s="1546" t="str">
        <f t="shared" si="48"/>
        <v>ENCHIMENTO DE JUNTA DE CONCRETO COM ARGAMASSA ASFÁLTICA DE DENSIDADE 1.700 KG/M³ - ESPESSURA DE 1 CM</v>
      </c>
    </row>
    <row r="3121" spans="2:8">
      <c r="B3121" s="1528">
        <v>2003385</v>
      </c>
      <c r="C3121" s="1529" t="s">
        <v>14168</v>
      </c>
      <c r="D3121" s="1528" t="s">
        <v>20703</v>
      </c>
      <c r="E3121" s="1543">
        <v>46.93</v>
      </c>
      <c r="F3121" s="1546"/>
      <c r="G3121" s="1546">
        <v>2003385</v>
      </c>
      <c r="H3121" s="1546" t="str">
        <f t="shared" si="48"/>
        <v>ENTRADA PARA DESCIDA D'ÁGUA - EDA 01 - AREIA E BRITA COMERCIAIS</v>
      </c>
    </row>
    <row r="3122" spans="2:8">
      <c r="B3122" s="1526">
        <v>2003384</v>
      </c>
      <c r="C3122" s="1523" t="s">
        <v>14169</v>
      </c>
      <c r="D3122" s="1526" t="s">
        <v>20703</v>
      </c>
      <c r="E3122" s="1542">
        <v>35.200000000000003</v>
      </c>
      <c r="F3122" s="1546"/>
      <c r="G3122" s="1546">
        <v>2003384</v>
      </c>
      <c r="H3122" s="1546" t="str">
        <f t="shared" si="48"/>
        <v>ENTRADA PARA DESCIDA D'ÁGUA - EDA 01 - AREIA EXTRAÍDA E BRITA PRODUZIDA</v>
      </c>
    </row>
    <row r="3123" spans="2:8">
      <c r="B3123" s="1528">
        <v>2003387</v>
      </c>
      <c r="C3123" s="1529" t="s">
        <v>14170</v>
      </c>
      <c r="D3123" s="1528" t="s">
        <v>20703</v>
      </c>
      <c r="E3123" s="1543">
        <v>58.19</v>
      </c>
      <c r="F3123" s="1546"/>
      <c r="G3123" s="1546">
        <v>2003387</v>
      </c>
      <c r="H3123" s="1546" t="str">
        <f t="shared" si="48"/>
        <v>ENTRADA PARA DESCIDA D'ÁGUA - EDA 02 - AREIA E BRITA COMERCIAIS</v>
      </c>
    </row>
    <row r="3124" spans="2:8">
      <c r="B3124" s="1526">
        <v>2003386</v>
      </c>
      <c r="C3124" s="1523" t="s">
        <v>14171</v>
      </c>
      <c r="D3124" s="1526" t="s">
        <v>20703</v>
      </c>
      <c r="E3124" s="1542">
        <v>43.27</v>
      </c>
      <c r="F3124" s="1546"/>
      <c r="G3124" s="1546">
        <v>2003386</v>
      </c>
      <c r="H3124" s="1546" t="str">
        <f t="shared" si="48"/>
        <v>ENTRADA PARA DESCIDA D'ÁGUA - EDA 02 - AREIA EXTRAÍDA E BRITA PRODUZIDA</v>
      </c>
    </row>
    <row r="3125" spans="2:8">
      <c r="B3125" s="1528">
        <v>2003335</v>
      </c>
      <c r="C3125" s="1529" t="s">
        <v>14172</v>
      </c>
      <c r="D3125" s="1528" t="s">
        <v>20703</v>
      </c>
      <c r="E3125" s="1551">
        <v>1477.39</v>
      </c>
      <c r="F3125" s="1546"/>
      <c r="G3125" s="1546">
        <v>2003335</v>
      </c>
      <c r="H3125" s="1546" t="str">
        <f t="shared" si="48"/>
        <v>ENTRADA PARA DESCIDA D'ÁGUA - EDA 03 - AREIA E BRITA COMERCIAIS</v>
      </c>
    </row>
    <row r="3126" spans="2:8">
      <c r="B3126" s="1526">
        <v>2003334</v>
      </c>
      <c r="C3126" s="1523" t="s">
        <v>14173</v>
      </c>
      <c r="D3126" s="1526" t="s">
        <v>20703</v>
      </c>
      <c r="E3126" s="1552">
        <v>1262.99</v>
      </c>
      <c r="F3126" s="1546"/>
      <c r="G3126" s="1546">
        <v>2003334</v>
      </c>
      <c r="H3126" s="1546" t="str">
        <f t="shared" si="48"/>
        <v>ENTRADA PARA DESCIDA D'ÁGUA - EDA 03 - AREIA EXTRAÍDA E BRITA PRODUZIDA</v>
      </c>
    </row>
    <row r="3127" spans="2:8">
      <c r="B3127" s="1528">
        <v>2003336</v>
      </c>
      <c r="C3127" s="1529" t="s">
        <v>14174</v>
      </c>
      <c r="D3127" s="1528" t="s">
        <v>20703</v>
      </c>
      <c r="E3127" s="1551">
        <v>1255.23</v>
      </c>
      <c r="F3127" s="1546"/>
      <c r="G3127" s="1546">
        <v>2003336</v>
      </c>
      <c r="H3127" s="1546" t="str">
        <f t="shared" si="48"/>
        <v>ENTRADA PARA DESCIDA D'ÁGUA - EDA 04 - AREIA E BRITA COMERCIAIS</v>
      </c>
    </row>
    <row r="3128" spans="2:8">
      <c r="B3128" s="1526">
        <v>2003337</v>
      </c>
      <c r="C3128" s="1523" t="s">
        <v>14175</v>
      </c>
      <c r="D3128" s="1526" t="s">
        <v>20703</v>
      </c>
      <c r="E3128" s="1552">
        <v>1042.01</v>
      </c>
      <c r="F3128" s="1546"/>
      <c r="G3128" s="1546">
        <v>2003337</v>
      </c>
      <c r="H3128" s="1546" t="str">
        <f t="shared" si="48"/>
        <v>ENTRADA PARA DESCIDA D'ÁGUA - EDA 04 - AREIA EXTRAÍDA E BRITA PRODUZIDA</v>
      </c>
    </row>
    <row r="3129" spans="2:8">
      <c r="B3129" s="1528">
        <v>2003819</v>
      </c>
      <c r="C3129" s="1529" t="s">
        <v>14176</v>
      </c>
      <c r="D3129" s="1528" t="s">
        <v>3982</v>
      </c>
      <c r="E3129" s="1543">
        <v>5.92</v>
      </c>
      <c r="F3129" s="1546"/>
      <c r="G3129" s="1546">
        <v>2003819</v>
      </c>
      <c r="H3129" s="1546" t="str">
        <f t="shared" si="48"/>
        <v>ENVELOPE DE BRITA 15 X 15 CM PARA TUBOS ENTERRADOS COM DIÂMETRO EXTERNO DE 75 A 110 MM</v>
      </c>
    </row>
    <row r="3130" spans="2:8">
      <c r="B3130" s="1526">
        <v>2004504</v>
      </c>
      <c r="C3130" s="1523" t="s">
        <v>14177</v>
      </c>
      <c r="D3130" s="1526" t="s">
        <v>4013</v>
      </c>
      <c r="E3130" s="1542">
        <v>12.71</v>
      </c>
      <c r="F3130" s="1546"/>
      <c r="G3130" s="1546">
        <v>2004504</v>
      </c>
      <c r="H3130" s="1546" t="str">
        <f t="shared" si="48"/>
        <v>ESCAVAÇÃO MECÂNICA DE VALA PARA DRENAGEM COM VALETADEIRA EM MATERIAL DE 1ª CATEGORIA</v>
      </c>
    </row>
    <row r="3131" spans="2:8">
      <c r="B3131" s="1528">
        <v>2003864</v>
      </c>
      <c r="C3131" s="1529" t="s">
        <v>14178</v>
      </c>
      <c r="D3131" s="1528" t="s">
        <v>4247</v>
      </c>
      <c r="E3131" s="1543">
        <v>17.059999999999999</v>
      </c>
      <c r="F3131" s="1546"/>
      <c r="G3131" s="1546">
        <v>2003864</v>
      </c>
      <c r="H3131" s="1546" t="str">
        <f t="shared" si="48"/>
        <v>ESGOTAMENTO DE ÁGUA COM BOMBA SUBMERSA</v>
      </c>
    </row>
    <row r="3132" spans="2:8">
      <c r="B3132" s="1526">
        <v>2003863</v>
      </c>
      <c r="C3132" s="1523" t="s">
        <v>14179</v>
      </c>
      <c r="D3132" s="1526" t="s">
        <v>4247</v>
      </c>
      <c r="E3132" s="1542">
        <v>17.89</v>
      </c>
      <c r="F3132" s="1546"/>
      <c r="G3132" s="1546">
        <v>2003863</v>
      </c>
      <c r="H3132" s="1546" t="str">
        <f t="shared" si="48"/>
        <v>ESGOTAMENTO DE DRENO HORIZONTAL PROFUNDO A VÁCUO</v>
      </c>
    </row>
    <row r="3133" spans="2:8">
      <c r="B3133" s="1528">
        <v>2004508</v>
      </c>
      <c r="C3133" s="1529" t="s">
        <v>14180</v>
      </c>
      <c r="D3133" s="1528" t="s">
        <v>3982</v>
      </c>
      <c r="E3133" s="1543">
        <v>11.74</v>
      </c>
      <c r="F3133" s="1546"/>
      <c r="G3133" s="1546">
        <v>2004508</v>
      </c>
      <c r="H3133" s="1546" t="str">
        <f t="shared" si="48"/>
        <v>GEODRENO VERTICAL PARA TRATAMENTO DE SOLOS MOLES</v>
      </c>
    </row>
    <row r="3134" spans="2:8">
      <c r="B3134" s="1526">
        <v>2003316</v>
      </c>
      <c r="C3134" s="1523" t="s">
        <v>23400</v>
      </c>
      <c r="D3134" s="1526" t="s">
        <v>20703</v>
      </c>
      <c r="E3134" s="1542">
        <v>108.71</v>
      </c>
      <c r="F3134" s="1546"/>
      <c r="G3134" s="1546">
        <v>2003316</v>
      </c>
      <c r="H3134" s="1546" t="str">
        <f t="shared" si="48"/>
        <v>GRELHA DE CONCRETO 54 X 100 CM PARA BOCA-DE-LOBO - AREIA E BRITA COMERCIAIS - SOBRECARGA DO TREM TIPO TB 45</v>
      </c>
    </row>
    <row r="3135" spans="2:8">
      <c r="B3135" s="1528">
        <v>2003317</v>
      </c>
      <c r="C3135" s="1529" t="s">
        <v>23401</v>
      </c>
      <c r="D3135" s="1528" t="s">
        <v>20703</v>
      </c>
      <c r="E3135" s="1543">
        <v>104.8</v>
      </c>
      <c r="F3135" s="1546"/>
      <c r="G3135" s="1546">
        <v>2003317</v>
      </c>
      <c r="H3135" s="1546" t="str">
        <f t="shared" si="48"/>
        <v>GRELHA DE CONCRETO 54 X 100 CM PARA BOCA-DE-LOBO - AREIA EXTRAÍDA E BRITA PRODUZIDA - SOBRECARGA DO TREM TIPO TB 45</v>
      </c>
    </row>
    <row r="3136" spans="2:8">
      <c r="B3136" s="1526">
        <v>2003767</v>
      </c>
      <c r="C3136" s="1523" t="s">
        <v>14181</v>
      </c>
      <c r="D3136" s="1526" t="s">
        <v>4013</v>
      </c>
      <c r="E3136" s="1542">
        <v>72.88</v>
      </c>
      <c r="F3136" s="1546"/>
      <c r="G3136" s="1546">
        <v>2003767</v>
      </c>
      <c r="H3136" s="1546" t="str">
        <f t="shared" si="48"/>
        <v>LASTRO DE AREIA COMERCIAL - ESPALHAMENTO MANUAL</v>
      </c>
    </row>
    <row r="3137" spans="2:8">
      <c r="B3137" s="1528">
        <v>2003844</v>
      </c>
      <c r="C3137" s="1529" t="s">
        <v>14182</v>
      </c>
      <c r="D3137" s="1528" t="s">
        <v>4013</v>
      </c>
      <c r="E3137" s="1543">
        <v>70.53</v>
      </c>
      <c r="F3137" s="1546"/>
      <c r="G3137" s="1546">
        <v>2003844</v>
      </c>
      <c r="H3137" s="1546" t="str">
        <f t="shared" si="48"/>
        <v>LASTRO DE AREIA COMERCIAL - ESPALHAMENTO MECÂNICO</v>
      </c>
    </row>
    <row r="3138" spans="2:8">
      <c r="B3138" s="1526">
        <v>2003576</v>
      </c>
      <c r="C3138" s="1523" t="s">
        <v>14183</v>
      </c>
      <c r="D3138" s="1526" t="s">
        <v>4013</v>
      </c>
      <c r="E3138" s="1542">
        <v>11.52</v>
      </c>
      <c r="F3138" s="1546"/>
      <c r="G3138" s="1546">
        <v>2003576</v>
      </c>
      <c r="H3138" s="1546" t="str">
        <f t="shared" si="48"/>
        <v>LASTRO DE AREIA EXTRAÍDA - ESPALHAMENTO MANUAL</v>
      </c>
    </row>
    <row r="3139" spans="2:8">
      <c r="B3139" s="1528">
        <v>2003858</v>
      </c>
      <c r="C3139" s="1529" t="s">
        <v>23402</v>
      </c>
      <c r="D3139" s="1528" t="s">
        <v>4013</v>
      </c>
      <c r="E3139" s="1543">
        <v>9.17</v>
      </c>
      <c r="F3139" s="1546"/>
      <c r="G3139" s="1546">
        <v>2003858</v>
      </c>
      <c r="H3139" s="1546" t="str">
        <f t="shared" ref="H3139:H3202" si="49">UPPER(C3139)</f>
        <v>LASTRO DE AREIA EXTRAÍDA - ESPALHAMENTO MECÂNICO</v>
      </c>
    </row>
    <row r="3140" spans="2:8">
      <c r="B3140" s="1526">
        <v>2003850</v>
      </c>
      <c r="C3140" s="1523" t="s">
        <v>23403</v>
      </c>
      <c r="D3140" s="1526" t="s">
        <v>4013</v>
      </c>
      <c r="E3140" s="1542">
        <v>130.66</v>
      </c>
      <c r="F3140" s="1546"/>
      <c r="G3140" s="1546">
        <v>2003850</v>
      </c>
      <c r="H3140" s="1546" t="str">
        <f t="shared" si="49"/>
        <v>LASTRO DE BRITA COMERCIAL COMPACTADO COM SOQUETE VIBRATÓRIO - ESPALHAMENTO MANUAL</v>
      </c>
    </row>
    <row r="3141" spans="2:8">
      <c r="B3141" s="1528">
        <v>2003849</v>
      </c>
      <c r="C3141" s="1529" t="s">
        <v>23404</v>
      </c>
      <c r="D3141" s="1528" t="s">
        <v>4013</v>
      </c>
      <c r="E3141" s="1543">
        <v>57.23</v>
      </c>
      <c r="F3141" s="1546"/>
      <c r="G3141" s="1546">
        <v>2003849</v>
      </c>
      <c r="H3141" s="1546" t="str">
        <f t="shared" si="49"/>
        <v>LASTRO DE BRITA PRODUZIDA COMPACTADO COM SOQUETE VIBRATÓRIO - ESPALHAMENTO MANUAL</v>
      </c>
    </row>
    <row r="3142" spans="2:8">
      <c r="B3142" s="1526">
        <v>2003868</v>
      </c>
      <c r="C3142" s="1523" t="s">
        <v>23405</v>
      </c>
      <c r="D3142" s="1526" t="s">
        <v>4013</v>
      </c>
      <c r="E3142" s="1542">
        <v>116.41</v>
      </c>
      <c r="F3142" s="1546"/>
      <c r="G3142" s="1546">
        <v>2003868</v>
      </c>
      <c r="H3142" s="1546" t="str">
        <f t="shared" si="49"/>
        <v>LASTRO DE PEDRA DE MÃO OU RACHÃO - ESPALHAMENTO MANUAL</v>
      </c>
    </row>
    <row r="3143" spans="2:8">
      <c r="B3143" s="1528">
        <v>2003369</v>
      </c>
      <c r="C3143" s="1529" t="s">
        <v>23406</v>
      </c>
      <c r="D3143" s="1528" t="s">
        <v>3982</v>
      </c>
      <c r="E3143" s="1543">
        <v>55.72</v>
      </c>
      <c r="F3143" s="1546"/>
      <c r="G3143" s="1546">
        <v>2003369</v>
      </c>
      <c r="H3143" s="1546" t="str">
        <f t="shared" si="49"/>
        <v>MEIO-FIO DE CONCRETO - MFC 01 - AREIA E BRITA COMERCIAIS - FÔRMA DE MADEIRA</v>
      </c>
    </row>
    <row r="3144" spans="2:8">
      <c r="B3144" s="1526">
        <v>2003368</v>
      </c>
      <c r="C3144" s="1523" t="s">
        <v>23407</v>
      </c>
      <c r="D3144" s="1526" t="s">
        <v>3982</v>
      </c>
      <c r="E3144" s="1542">
        <v>44.79</v>
      </c>
      <c r="F3144" s="1546"/>
      <c r="G3144" s="1546">
        <v>2003368</v>
      </c>
      <c r="H3144" s="1546" t="str">
        <f t="shared" si="49"/>
        <v>MEIO-FIO DE CONCRETO - MFC 01 - AREIA EXTRAÍDA E BRITA PRODUZIDA - FÔRMA DE MADEIRA</v>
      </c>
    </row>
    <row r="3145" spans="2:8">
      <c r="B3145" s="1528">
        <v>2003939</v>
      </c>
      <c r="C3145" s="1529" t="s">
        <v>23408</v>
      </c>
      <c r="D3145" s="1528" t="s">
        <v>3982</v>
      </c>
      <c r="E3145" s="1543">
        <v>59.64</v>
      </c>
      <c r="F3145" s="1546"/>
      <c r="G3145" s="1546">
        <v>2003939</v>
      </c>
      <c r="H3145" s="1546" t="str">
        <f t="shared" si="49"/>
        <v>MEIO-FIO DE CONCRETO - MFC 01 MOLDADO NO LOCAL COM EXTRUSORA E CONCRETO USINADO - AREIA E BRITA COMERCIAIS</v>
      </c>
    </row>
    <row r="3146" spans="2:8" ht="30">
      <c r="B3146" s="1526">
        <v>2003940</v>
      </c>
      <c r="C3146" s="1523" t="s">
        <v>23409</v>
      </c>
      <c r="D3146" s="1526" t="s">
        <v>3982</v>
      </c>
      <c r="E3146" s="1542">
        <v>48.68</v>
      </c>
      <c r="F3146" s="1546"/>
      <c r="G3146" s="1546">
        <v>2003940</v>
      </c>
      <c r="H3146" s="1546" t="str">
        <f t="shared" si="49"/>
        <v>MEIO-FIO DE CONCRETO - MFC 01 MOLDADO NO LOCAL COM EXTRUSORA E CONCRETO USINADO - AREIA EXTRAÍDA E BRITA PRODUZIDA</v>
      </c>
    </row>
    <row r="3147" spans="2:8">
      <c r="B3147" s="1528">
        <v>2003371</v>
      </c>
      <c r="C3147" s="1529" t="s">
        <v>23410</v>
      </c>
      <c r="D3147" s="1528" t="s">
        <v>3982</v>
      </c>
      <c r="E3147" s="1543">
        <v>43.95</v>
      </c>
      <c r="F3147" s="1546"/>
      <c r="G3147" s="1546">
        <v>2003371</v>
      </c>
      <c r="H3147" s="1546" t="str">
        <f t="shared" si="49"/>
        <v>MEIO-FIO DE CONCRETO - MFC 02 - AREIA E BRITA COMERCIAIS - FÔRMA DE MADEIRA</v>
      </c>
    </row>
    <row r="3148" spans="2:8">
      <c r="B3148" s="1526">
        <v>2003370</v>
      </c>
      <c r="C3148" s="1523" t="s">
        <v>23411</v>
      </c>
      <c r="D3148" s="1526" t="s">
        <v>3982</v>
      </c>
      <c r="E3148" s="1542">
        <v>34.72</v>
      </c>
      <c r="F3148" s="1546"/>
      <c r="G3148" s="1546">
        <v>2003370</v>
      </c>
      <c r="H3148" s="1546" t="str">
        <f t="shared" si="49"/>
        <v>MEIO-FIO DE CONCRETO - MFC 02 - AREIA EXTRAÍDA E BRITA PRODUZIDA - FÔRMA DE MADEIRA</v>
      </c>
    </row>
    <row r="3149" spans="2:8">
      <c r="B3149" s="1528">
        <v>2003941</v>
      </c>
      <c r="C3149" s="1529" t="s">
        <v>23412</v>
      </c>
      <c r="D3149" s="1528" t="s">
        <v>3982</v>
      </c>
      <c r="E3149" s="1543">
        <v>50.93</v>
      </c>
      <c r="F3149" s="1546"/>
      <c r="G3149" s="1546">
        <v>2003941</v>
      </c>
      <c r="H3149" s="1546" t="str">
        <f t="shared" si="49"/>
        <v>MEIO-FIO DE CONCRETO - MFC 02 MOLDADO NO LOCAL COM EXTRUSORA E CONCRETO USINADO - AREIA E BRITA COMERCIAIS</v>
      </c>
    </row>
    <row r="3150" spans="2:8" ht="30">
      <c r="B3150" s="1526">
        <v>2003942</v>
      </c>
      <c r="C3150" s="1523" t="s">
        <v>23413</v>
      </c>
      <c r="D3150" s="1526" t="s">
        <v>3982</v>
      </c>
      <c r="E3150" s="1542">
        <v>41.66</v>
      </c>
      <c r="F3150" s="1546"/>
      <c r="G3150" s="1546">
        <v>2003942</v>
      </c>
      <c r="H3150" s="1546" t="str">
        <f t="shared" si="49"/>
        <v>MEIO-FIO DE CONCRETO - MFC 02 MOLDADO NO LOCAL COM EXTRUSORA E CONCRETO USINADO - AREIA EXTRAÍDA E BRITA PRODUZIDA</v>
      </c>
    </row>
    <row r="3151" spans="2:8">
      <c r="B3151" s="1528">
        <v>2003373</v>
      </c>
      <c r="C3151" s="1529" t="s">
        <v>23414</v>
      </c>
      <c r="D3151" s="1528" t="s">
        <v>3982</v>
      </c>
      <c r="E3151" s="1543">
        <v>24.66</v>
      </c>
      <c r="F3151" s="1546"/>
      <c r="G3151" s="1546">
        <v>2003373</v>
      </c>
      <c r="H3151" s="1546" t="str">
        <f t="shared" si="49"/>
        <v>MEIO-FIO DE CONCRETO - MFC 03 - AREIA E BRITA COMERCIAIS - FÔRMA DE MADEIRA</v>
      </c>
    </row>
    <row r="3152" spans="2:8">
      <c r="B3152" s="1526">
        <v>2003372</v>
      </c>
      <c r="C3152" s="1523" t="s">
        <v>23415</v>
      </c>
      <c r="D3152" s="1526" t="s">
        <v>3982</v>
      </c>
      <c r="E3152" s="1542">
        <v>20.18</v>
      </c>
      <c r="F3152" s="1546"/>
      <c r="G3152" s="1546">
        <v>2003372</v>
      </c>
      <c r="H3152" s="1546" t="str">
        <f t="shared" si="49"/>
        <v>MEIO-FIO DE CONCRETO - MFC 03 - AREIA EXTRAÍDA E BRITA PRODUZIDA - FÔRMA DE MADEIRA</v>
      </c>
    </row>
    <row r="3153" spans="2:8">
      <c r="B3153" s="1528">
        <v>2003943</v>
      </c>
      <c r="C3153" s="1529" t="s">
        <v>23416</v>
      </c>
      <c r="D3153" s="1528" t="s">
        <v>3982</v>
      </c>
      <c r="E3153" s="1543">
        <v>24.09</v>
      </c>
      <c r="F3153" s="1546"/>
      <c r="G3153" s="1546">
        <v>2003943</v>
      </c>
      <c r="H3153" s="1546" t="str">
        <f t="shared" si="49"/>
        <v>MEIO-FIO DE CONCRETO - MFC 03 MOLDADO NO LOCAL COM EXTRUSORA E CONCRETO USINADO - AREIA E BRITA COMERCIAIS</v>
      </c>
    </row>
    <row r="3154" spans="2:8" ht="30">
      <c r="B3154" s="1526">
        <v>2003944</v>
      </c>
      <c r="C3154" s="1523" t="s">
        <v>23417</v>
      </c>
      <c r="D3154" s="1526" t="s">
        <v>3982</v>
      </c>
      <c r="E3154" s="1542">
        <v>19.59</v>
      </c>
      <c r="F3154" s="1546"/>
      <c r="G3154" s="1546">
        <v>2003944</v>
      </c>
      <c r="H3154" s="1546" t="str">
        <f t="shared" si="49"/>
        <v>MEIO-FIO DE CONCRETO - MFC 03 MOLDADO NO LOCAL COM EXTRUSORA E CONCRETO USINADO - AREIA EXTRAÍDA E BRITA PRODUZIDA</v>
      </c>
    </row>
    <row r="3155" spans="2:8">
      <c r="B3155" s="1528">
        <v>2003375</v>
      </c>
      <c r="C3155" s="1529" t="s">
        <v>23418</v>
      </c>
      <c r="D3155" s="1528" t="s">
        <v>3982</v>
      </c>
      <c r="E3155" s="1543">
        <v>16</v>
      </c>
      <c r="F3155" s="1546"/>
      <c r="G3155" s="1546">
        <v>2003375</v>
      </c>
      <c r="H3155" s="1546" t="str">
        <f t="shared" si="49"/>
        <v>MEIO-FIO DE CONCRETO - MFC 04 - AREIA E BRITA COMERCIAIS - FÔRMA DE MADEIRA</v>
      </c>
    </row>
    <row r="3156" spans="2:8">
      <c r="B3156" s="1526">
        <v>2003374</v>
      </c>
      <c r="C3156" s="1523" t="s">
        <v>23419</v>
      </c>
      <c r="D3156" s="1526" t="s">
        <v>3982</v>
      </c>
      <c r="E3156" s="1542">
        <v>12.71</v>
      </c>
      <c r="F3156" s="1546"/>
      <c r="G3156" s="1546">
        <v>2003374</v>
      </c>
      <c r="H3156" s="1546" t="str">
        <f t="shared" si="49"/>
        <v>MEIO-FIO DE CONCRETO - MFC 04 - AREIA EXTRAÍDA E BRITA PRODUZIDA - FÔRMA DE MADEIRA</v>
      </c>
    </row>
    <row r="3157" spans="2:8">
      <c r="B3157" s="1528">
        <v>2003945</v>
      </c>
      <c r="C3157" s="1529" t="s">
        <v>23420</v>
      </c>
      <c r="D3157" s="1528" t="s">
        <v>3982</v>
      </c>
      <c r="E3157" s="1543">
        <v>18</v>
      </c>
      <c r="F3157" s="1546"/>
      <c r="G3157" s="1546">
        <v>2003945</v>
      </c>
      <c r="H3157" s="1546" t="str">
        <f t="shared" si="49"/>
        <v>MEIO-FIO DE CONCRETO - MFC 04 MOLDADO NO LOCAL COM EXTRUSORA E CONCRETO USINADO - AREIA E BRITA COMERCIAIS</v>
      </c>
    </row>
    <row r="3158" spans="2:8" ht="30">
      <c r="B3158" s="1526">
        <v>2003946</v>
      </c>
      <c r="C3158" s="1523" t="s">
        <v>23421</v>
      </c>
      <c r="D3158" s="1526" t="s">
        <v>3982</v>
      </c>
      <c r="E3158" s="1542">
        <v>14.7</v>
      </c>
      <c r="F3158" s="1546"/>
      <c r="G3158" s="1546">
        <v>2003946</v>
      </c>
      <c r="H3158" s="1546" t="str">
        <f t="shared" si="49"/>
        <v>MEIO-FIO DE CONCRETO - MFC 04 MOLDADO NO LOCAL COM EXTRUSORA E CONCRETO USINADO - AREIA EXTRAÍDA E BRITA PRODUZIDA</v>
      </c>
    </row>
    <row r="3159" spans="2:8">
      <c r="B3159" s="1528">
        <v>2003377</v>
      </c>
      <c r="C3159" s="1529" t="s">
        <v>23422</v>
      </c>
      <c r="D3159" s="1528" t="s">
        <v>3982</v>
      </c>
      <c r="E3159" s="1543">
        <v>21.14</v>
      </c>
      <c r="F3159" s="1546"/>
      <c r="G3159" s="1546">
        <v>2003377</v>
      </c>
      <c r="H3159" s="1546" t="str">
        <f t="shared" si="49"/>
        <v>MEIO-FIO DE CONCRETO - MFC 05 - AREIA E BRITA COMERCIAIS - FÔRMA DE MADEIRA</v>
      </c>
    </row>
    <row r="3160" spans="2:8">
      <c r="B3160" s="1526">
        <v>2003376</v>
      </c>
      <c r="C3160" s="1523" t="s">
        <v>23423</v>
      </c>
      <c r="D3160" s="1526" t="s">
        <v>3982</v>
      </c>
      <c r="E3160" s="1542">
        <v>17.579999999999998</v>
      </c>
      <c r="F3160" s="1546"/>
      <c r="G3160" s="1546">
        <v>2003376</v>
      </c>
      <c r="H3160" s="1546" t="str">
        <f t="shared" si="49"/>
        <v>MEIO-FIO DE CONCRETO - MFC 05 - AREIA EXTRAÍDA E BRITA PRODUZIDA - FÔRMA DE MADEIRA</v>
      </c>
    </row>
    <row r="3161" spans="2:8">
      <c r="B3161" s="1528">
        <v>2003947</v>
      </c>
      <c r="C3161" s="1529" t="s">
        <v>23424</v>
      </c>
      <c r="D3161" s="1528" t="s">
        <v>3982</v>
      </c>
      <c r="E3161" s="1543">
        <v>18.95</v>
      </c>
      <c r="F3161" s="1546"/>
      <c r="G3161" s="1546">
        <v>2003947</v>
      </c>
      <c r="H3161" s="1546" t="str">
        <f t="shared" si="49"/>
        <v>MEIO-FIO DE CONCRETO - MFC 05 MOLDADO NO LOCAL COM EXTRUSORA E CONCRETO USINADO - AREIA E BRITA COMERCIAIS</v>
      </c>
    </row>
    <row r="3162" spans="2:8" ht="30">
      <c r="B3162" s="1526">
        <v>2003948</v>
      </c>
      <c r="C3162" s="1523" t="s">
        <v>23425</v>
      </c>
      <c r="D3162" s="1526" t="s">
        <v>3982</v>
      </c>
      <c r="E3162" s="1542">
        <v>15.37</v>
      </c>
      <c r="F3162" s="1546"/>
      <c r="G3162" s="1546">
        <v>2003948</v>
      </c>
      <c r="H3162" s="1546" t="str">
        <f t="shared" si="49"/>
        <v>MEIO-FIO DE CONCRETO - MFC 05 MOLDADO NO LOCAL COM EXTRUSORA E CONCRETO USINADO - AREIA EXTRAÍDA E BRITA PRODUZIDA</v>
      </c>
    </row>
    <row r="3163" spans="2:8">
      <c r="B3163" s="1528">
        <v>2003379</v>
      </c>
      <c r="C3163" s="1529" t="s">
        <v>23426</v>
      </c>
      <c r="D3163" s="1528" t="s">
        <v>3982</v>
      </c>
      <c r="E3163" s="1543">
        <v>12.36</v>
      </c>
      <c r="F3163" s="1546"/>
      <c r="G3163" s="1546">
        <v>2003379</v>
      </c>
      <c r="H3163" s="1546" t="str">
        <f t="shared" si="49"/>
        <v>MEIO-FIO DE CONCRETO - MFC 06 - AREIA E BRITA COMERCIAIS - FÔRMA DE MADEIRA</v>
      </c>
    </row>
    <row r="3164" spans="2:8">
      <c r="B3164" s="1526">
        <v>2003378</v>
      </c>
      <c r="C3164" s="1523" t="s">
        <v>23427</v>
      </c>
      <c r="D3164" s="1526" t="s">
        <v>3982</v>
      </c>
      <c r="E3164" s="1542">
        <v>9.9600000000000009</v>
      </c>
      <c r="F3164" s="1546"/>
      <c r="G3164" s="1546">
        <v>2003378</v>
      </c>
      <c r="H3164" s="1546" t="str">
        <f t="shared" si="49"/>
        <v>MEIO-FIO DE CONCRETO - MFC 06 - AREIA EXTRAÍDA E BRITA PRODUZIDA - FÔRMA DE MADEIRA</v>
      </c>
    </row>
    <row r="3165" spans="2:8">
      <c r="B3165" s="1528">
        <v>2003949</v>
      </c>
      <c r="C3165" s="1529" t="s">
        <v>23428</v>
      </c>
      <c r="D3165" s="1528" t="s">
        <v>3982</v>
      </c>
      <c r="E3165" s="1543">
        <v>12.97</v>
      </c>
      <c r="F3165" s="1546"/>
      <c r="G3165" s="1546">
        <v>2003949</v>
      </c>
      <c r="H3165" s="1546" t="str">
        <f t="shared" si="49"/>
        <v>MEIO-FIO DE CONCRETO - MFC 06 MOLDADO NO LOCAL COM EXTRUSORA E CONCRETO USINADO - AREIA E BRITA COMERCIAIS</v>
      </c>
    </row>
    <row r="3166" spans="2:8" ht="30">
      <c r="B3166" s="1526">
        <v>2003950</v>
      </c>
      <c r="C3166" s="1523" t="s">
        <v>23429</v>
      </c>
      <c r="D3166" s="1526" t="s">
        <v>3982</v>
      </c>
      <c r="E3166" s="1542">
        <v>10.57</v>
      </c>
      <c r="F3166" s="1546"/>
      <c r="G3166" s="1546">
        <v>2003950</v>
      </c>
      <c r="H3166" s="1546" t="str">
        <f t="shared" si="49"/>
        <v>MEIO-FIO DE CONCRETO - MFC 06 MOLDADO NO LOCAL COM EXTRUSORA E CONCRETO USINADO - AREIA EXTRAÍDA E BRITA PRODUZIDA</v>
      </c>
    </row>
    <row r="3167" spans="2:8">
      <c r="B3167" s="1528">
        <v>2003381</v>
      </c>
      <c r="C3167" s="1529" t="s">
        <v>23430</v>
      </c>
      <c r="D3167" s="1528" t="s">
        <v>3982</v>
      </c>
      <c r="E3167" s="1543">
        <v>23.76</v>
      </c>
      <c r="F3167" s="1546"/>
      <c r="G3167" s="1546">
        <v>2003381</v>
      </c>
      <c r="H3167" s="1546" t="str">
        <f t="shared" si="49"/>
        <v>MEIO-FIO DE CONCRETO - MFC 07 - AREIA E BRITA COMERCIAIS - FÔRMA DE MADEIRA</v>
      </c>
    </row>
    <row r="3168" spans="2:8">
      <c r="B3168" s="1526">
        <v>2003380</v>
      </c>
      <c r="C3168" s="1523" t="s">
        <v>23431</v>
      </c>
      <c r="D3168" s="1526" t="s">
        <v>3982</v>
      </c>
      <c r="E3168" s="1542">
        <v>19.64</v>
      </c>
      <c r="F3168" s="1546"/>
      <c r="G3168" s="1546">
        <v>2003380</v>
      </c>
      <c r="H3168" s="1546" t="str">
        <f t="shared" si="49"/>
        <v>MEIO-FIO DE CONCRETO - MFC 07 - AREIA EXTRAÍDA E BRITA PRODUZIDA - FÔRMA DE MADEIRA</v>
      </c>
    </row>
    <row r="3169" spans="2:8">
      <c r="B3169" s="1528">
        <v>2003951</v>
      </c>
      <c r="C3169" s="1529" t="s">
        <v>23432</v>
      </c>
      <c r="D3169" s="1528" t="s">
        <v>3982</v>
      </c>
      <c r="E3169" s="1543">
        <v>22.09</v>
      </c>
      <c r="F3169" s="1546"/>
      <c r="G3169" s="1546">
        <v>2003951</v>
      </c>
      <c r="H3169" s="1546" t="str">
        <f t="shared" si="49"/>
        <v>MEIO-FIO DE CONCRETO - MFC 07 MOLDADO NO LOCAL COM EXTRUSORA E CONCRETO USINADO - AREIA E BRITA COMERCIAIS</v>
      </c>
    </row>
    <row r="3170" spans="2:8" ht="30">
      <c r="B3170" s="1526">
        <v>2003952</v>
      </c>
      <c r="C3170" s="1523" t="s">
        <v>23433</v>
      </c>
      <c r="D3170" s="1526" t="s">
        <v>3982</v>
      </c>
      <c r="E3170" s="1542">
        <v>17.96</v>
      </c>
      <c r="F3170" s="1546"/>
      <c r="G3170" s="1546">
        <v>2003952</v>
      </c>
      <c r="H3170" s="1546" t="str">
        <f t="shared" si="49"/>
        <v>MEIO-FIO DE CONCRETO - MFC 07 MOLDADO NO LOCAL COM EXTRUSORA E CONCRETO USINADO - AREIA EXTRAÍDA E BRITA PRODUZIDA</v>
      </c>
    </row>
    <row r="3171" spans="2:8">
      <c r="B3171" s="1528">
        <v>2003383</v>
      </c>
      <c r="C3171" s="1529" t="s">
        <v>23434</v>
      </c>
      <c r="D3171" s="1528" t="s">
        <v>3982</v>
      </c>
      <c r="E3171" s="1543">
        <v>44.31</v>
      </c>
      <c r="F3171" s="1546"/>
      <c r="G3171" s="1546">
        <v>2003383</v>
      </c>
      <c r="H3171" s="1546" t="str">
        <f t="shared" si="49"/>
        <v>MEIO-FIO DE CONCRETO - MFC 08 - AREIA E BRITA COMERCIAIS - FÔRMA DE MADEIRA</v>
      </c>
    </row>
    <row r="3172" spans="2:8">
      <c r="B3172" s="1526">
        <v>2003382</v>
      </c>
      <c r="C3172" s="1523" t="s">
        <v>23435</v>
      </c>
      <c r="D3172" s="1526" t="s">
        <v>3982</v>
      </c>
      <c r="E3172" s="1542">
        <v>36.619999999999997</v>
      </c>
      <c r="F3172" s="1546"/>
      <c r="G3172" s="1546">
        <v>2003382</v>
      </c>
      <c r="H3172" s="1546" t="str">
        <f t="shared" si="49"/>
        <v>MEIO-FIO DE CONCRETO - MFC 08 - AREIA EXTRAÍDA E BRITA PRODUZIDA - FÔRMA DE MADEIRA</v>
      </c>
    </row>
    <row r="3173" spans="2:8">
      <c r="B3173" s="1528">
        <v>2003953</v>
      </c>
      <c r="C3173" s="1529" t="s">
        <v>23436</v>
      </c>
      <c r="D3173" s="1528" t="s">
        <v>3982</v>
      </c>
      <c r="E3173" s="1543">
        <v>40.26</v>
      </c>
      <c r="F3173" s="1546"/>
      <c r="G3173" s="1546">
        <v>2003953</v>
      </c>
      <c r="H3173" s="1546" t="str">
        <f t="shared" si="49"/>
        <v>MEIO-FIO DE CONCRETO - MFC 08 MOLDADO NO LOCAL COM EXTRUSORA E CONCRETO USINADO - AREIA E BRITA COMERCIAIS</v>
      </c>
    </row>
    <row r="3174" spans="2:8" ht="30">
      <c r="B3174" s="1526">
        <v>2003954</v>
      </c>
      <c r="C3174" s="1523" t="s">
        <v>23437</v>
      </c>
      <c r="D3174" s="1526" t="s">
        <v>3982</v>
      </c>
      <c r="E3174" s="1542">
        <v>32.549999999999997</v>
      </c>
      <c r="F3174" s="1546"/>
      <c r="G3174" s="1546">
        <v>2003954</v>
      </c>
      <c r="H3174" s="1546" t="str">
        <f t="shared" si="49"/>
        <v>MEIO-FIO DE CONCRETO - MFC 08 MOLDADO NO LOCAL COM EXTRUSORA E CONCRETO USINADO - AREIA EXTRAÍDA E BRITA PRODUZIDA</v>
      </c>
    </row>
    <row r="3175" spans="2:8">
      <c r="B3175" s="1528">
        <v>2004514</v>
      </c>
      <c r="C3175" s="1529" t="s">
        <v>23438</v>
      </c>
      <c r="D3175" s="1528" t="s">
        <v>3982</v>
      </c>
      <c r="E3175" s="1543">
        <v>12.79</v>
      </c>
      <c r="F3175" s="1546"/>
      <c r="G3175" s="1546">
        <v>2004514</v>
      </c>
      <c r="H3175" s="1546" t="str">
        <f t="shared" si="49"/>
        <v>MICROVALA PARA DRENO DE PAVIMENTO COM GEOCOMPOSTO DRENANTE H = 0,4 M</v>
      </c>
    </row>
    <row r="3176" spans="2:8">
      <c r="B3176" s="1526">
        <v>2004515</v>
      </c>
      <c r="C3176" s="1523" t="s">
        <v>23439</v>
      </c>
      <c r="D3176" s="1526" t="s">
        <v>3982</v>
      </c>
      <c r="E3176" s="1542">
        <v>32</v>
      </c>
      <c r="F3176" s="1546"/>
      <c r="G3176" s="1546">
        <v>2004515</v>
      </c>
      <c r="H3176" s="1546" t="str">
        <f t="shared" si="49"/>
        <v>MICROVALA PARA DRENO DE PAVIMENTO COM GEOCOMPOSTO DRENANTE H = 0,6 M</v>
      </c>
    </row>
    <row r="3177" spans="2:8">
      <c r="B3177" s="1528">
        <v>2005759</v>
      </c>
      <c r="C3177" s="1529" t="s">
        <v>14184</v>
      </c>
      <c r="D3177" s="1528" t="s">
        <v>3982</v>
      </c>
      <c r="E3177" s="1543">
        <v>42.95</v>
      </c>
      <c r="F3177" s="1546"/>
      <c r="G3177" s="1546">
        <v>2005759</v>
      </c>
      <c r="H3177" s="1546" t="str">
        <f t="shared" si="49"/>
        <v>PERFURAÇÃO PARA DRENO SUB-HORIZONTAL EM MATERIAL DE 1ª CATEGORIA COM D = 75 MM (LINHA NW)</v>
      </c>
    </row>
    <row r="3178" spans="2:8">
      <c r="B3178" s="1526">
        <v>2005764</v>
      </c>
      <c r="C3178" s="1523" t="s">
        <v>14185</v>
      </c>
      <c r="D3178" s="1526" t="s">
        <v>3982</v>
      </c>
      <c r="E3178" s="1542">
        <v>56.13</v>
      </c>
      <c r="F3178" s="1546"/>
      <c r="G3178" s="1546">
        <v>2005764</v>
      </c>
      <c r="H3178" s="1546" t="str">
        <f t="shared" si="49"/>
        <v>PERFURAÇÃO PARA DRENO SUB-HORIZONTAL EM MATERIAL DE 2ª CATEGORIA COM D = 75 MM (LINHA NW)</v>
      </c>
    </row>
    <row r="3179" spans="2:8">
      <c r="B3179" s="1528">
        <v>2003678</v>
      </c>
      <c r="C3179" s="1529" t="s">
        <v>14186</v>
      </c>
      <c r="D3179" s="1528" t="s">
        <v>20703</v>
      </c>
      <c r="E3179" s="1551">
        <v>1751.28</v>
      </c>
      <c r="F3179" s="1546"/>
      <c r="G3179" s="1546">
        <v>2003678</v>
      </c>
      <c r="H3179" s="1546" t="str">
        <f t="shared" si="49"/>
        <v>POÇO DE VISITA - PVI 01 - AREIA E BRITA COMERCIAIS</v>
      </c>
    </row>
    <row r="3180" spans="2:8">
      <c r="B3180" s="1526">
        <v>2003677</v>
      </c>
      <c r="C3180" s="1523" t="s">
        <v>14187</v>
      </c>
      <c r="D3180" s="1526" t="s">
        <v>20703</v>
      </c>
      <c r="E3180" s="1552">
        <v>1565.78</v>
      </c>
      <c r="F3180" s="1546"/>
      <c r="G3180" s="1546">
        <v>2003677</v>
      </c>
      <c r="H3180" s="1546" t="str">
        <f t="shared" si="49"/>
        <v>POÇO DE VISITA - PVI 01 - AREIA EXTRAÍDA E BRITA PRODUZIDA</v>
      </c>
    </row>
    <row r="3181" spans="2:8">
      <c r="B3181" s="1528">
        <v>2003680</v>
      </c>
      <c r="C3181" s="1529" t="s">
        <v>9816</v>
      </c>
      <c r="D3181" s="1528" t="s">
        <v>20703</v>
      </c>
      <c r="E3181" s="1551">
        <v>1724.99</v>
      </c>
      <c r="F3181" s="1546"/>
      <c r="G3181" s="1546">
        <v>2003680</v>
      </c>
      <c r="H3181" s="1546" t="str">
        <f t="shared" si="49"/>
        <v>POÇO DE VISITA - PVI 02 - AREIA E BRITA COMERCIAIS</v>
      </c>
    </row>
    <row r="3182" spans="2:8">
      <c r="B3182" s="1526">
        <v>2003679</v>
      </c>
      <c r="C3182" s="1523" t="s">
        <v>14188</v>
      </c>
      <c r="D3182" s="1526" t="s">
        <v>20703</v>
      </c>
      <c r="E3182" s="1552">
        <v>1546.95</v>
      </c>
      <c r="F3182" s="1546"/>
      <c r="G3182" s="1546">
        <v>2003679</v>
      </c>
      <c r="H3182" s="1546" t="str">
        <f t="shared" si="49"/>
        <v>POÇO DE VISITA - PVI 02 - AREIA EXTRAÍDA E BRITA PRODUZIDA</v>
      </c>
    </row>
    <row r="3183" spans="2:8">
      <c r="B3183" s="1528">
        <v>2003682</v>
      </c>
      <c r="C3183" s="1529" t="s">
        <v>14189</v>
      </c>
      <c r="D3183" s="1528" t="s">
        <v>20703</v>
      </c>
      <c r="E3183" s="1551">
        <v>1975.09</v>
      </c>
      <c r="F3183" s="1546"/>
      <c r="G3183" s="1546">
        <v>2003682</v>
      </c>
      <c r="H3183" s="1546" t="str">
        <f t="shared" si="49"/>
        <v>POÇO DE VISITA - PVI 03 - AREIA E BRITA COMERCIAIS</v>
      </c>
    </row>
    <row r="3184" spans="2:8">
      <c r="B3184" s="1526">
        <v>2003681</v>
      </c>
      <c r="C3184" s="1523" t="s">
        <v>14190</v>
      </c>
      <c r="D3184" s="1526" t="s">
        <v>20703</v>
      </c>
      <c r="E3184" s="1552">
        <v>1753.34</v>
      </c>
      <c r="F3184" s="1546"/>
      <c r="G3184" s="1546">
        <v>2003681</v>
      </c>
      <c r="H3184" s="1546" t="str">
        <f t="shared" si="49"/>
        <v>POÇO DE VISITA - PVI 03 - AREIA EXTRAÍDA E BRITA PRODUZIDA</v>
      </c>
    </row>
    <row r="3185" spans="2:8">
      <c r="B3185" s="1528">
        <v>2003684</v>
      </c>
      <c r="C3185" s="1529" t="s">
        <v>9817</v>
      </c>
      <c r="D3185" s="1528" t="s">
        <v>20703</v>
      </c>
      <c r="E3185" s="1551">
        <v>2374.67</v>
      </c>
      <c r="F3185" s="1546"/>
      <c r="G3185" s="1546">
        <v>2003684</v>
      </c>
      <c r="H3185" s="1546" t="str">
        <f t="shared" si="49"/>
        <v>POÇO DE VISITA - PVI 04 - AREIA E BRITA COMERCIAIS</v>
      </c>
    </row>
    <row r="3186" spans="2:8">
      <c r="B3186" s="1526">
        <v>2003683</v>
      </c>
      <c r="C3186" s="1523" t="s">
        <v>14191</v>
      </c>
      <c r="D3186" s="1526" t="s">
        <v>20703</v>
      </c>
      <c r="E3186" s="1552">
        <v>2110.2800000000002</v>
      </c>
      <c r="F3186" s="1546"/>
      <c r="G3186" s="1546">
        <v>2003683</v>
      </c>
      <c r="H3186" s="1546" t="str">
        <f t="shared" si="49"/>
        <v>POÇO DE VISITA - PVI 04 - AREIA EXTRAÍDA E BRITA PRODUZIDA</v>
      </c>
    </row>
    <row r="3187" spans="2:8">
      <c r="B3187" s="1528">
        <v>2003686</v>
      </c>
      <c r="C3187" s="1529" t="s">
        <v>14192</v>
      </c>
      <c r="D3187" s="1528" t="s">
        <v>20703</v>
      </c>
      <c r="E3187" s="1551">
        <v>2793.7</v>
      </c>
      <c r="F3187" s="1546"/>
      <c r="G3187" s="1546">
        <v>2003686</v>
      </c>
      <c r="H3187" s="1546" t="str">
        <f t="shared" si="49"/>
        <v>POÇO DE VISITA - PVI 05 - AREIA E BRITA COMERCIAIS</v>
      </c>
    </row>
    <row r="3188" spans="2:8">
      <c r="B3188" s="1526">
        <v>2003685</v>
      </c>
      <c r="C3188" s="1523" t="s">
        <v>14193</v>
      </c>
      <c r="D3188" s="1526" t="s">
        <v>20703</v>
      </c>
      <c r="E3188" s="1552">
        <v>2485.6</v>
      </c>
      <c r="F3188" s="1546"/>
      <c r="G3188" s="1546">
        <v>2003685</v>
      </c>
      <c r="H3188" s="1546" t="str">
        <f t="shared" si="49"/>
        <v>POÇO DE VISITA - PVI 05 - AREIA EXTRAÍDA E BRITA PRODUZIDA</v>
      </c>
    </row>
    <row r="3189" spans="2:8">
      <c r="B3189" s="1528">
        <v>2003688</v>
      </c>
      <c r="C3189" s="1529" t="s">
        <v>14194</v>
      </c>
      <c r="D3189" s="1528" t="s">
        <v>20703</v>
      </c>
      <c r="E3189" s="1551">
        <v>3479.37</v>
      </c>
      <c r="F3189" s="1546"/>
      <c r="G3189" s="1546">
        <v>2003688</v>
      </c>
      <c r="H3189" s="1546" t="str">
        <f t="shared" si="49"/>
        <v>POÇO DE VISITA - PVI 06 - AREIA E BRITA COMERCIAIS</v>
      </c>
    </row>
    <row r="3190" spans="2:8">
      <c r="B3190" s="1526">
        <v>2003687</v>
      </c>
      <c r="C3190" s="1523" t="s">
        <v>14195</v>
      </c>
      <c r="D3190" s="1526" t="s">
        <v>20703</v>
      </c>
      <c r="E3190" s="1552">
        <v>3106.23</v>
      </c>
      <c r="F3190" s="1546"/>
      <c r="G3190" s="1546">
        <v>2003687</v>
      </c>
      <c r="H3190" s="1546" t="str">
        <f t="shared" si="49"/>
        <v>POÇO DE VISITA - PVI 06 - AREIA EXTRAÍDA E BRITA PRODUZIDA</v>
      </c>
    </row>
    <row r="3191" spans="2:8">
      <c r="B3191" s="1528">
        <v>2003690</v>
      </c>
      <c r="C3191" s="1529" t="s">
        <v>14196</v>
      </c>
      <c r="D3191" s="1528" t="s">
        <v>20703</v>
      </c>
      <c r="E3191" s="1551">
        <v>2017.31</v>
      </c>
      <c r="F3191" s="1546"/>
      <c r="G3191" s="1546">
        <v>2003690</v>
      </c>
      <c r="H3191" s="1546" t="str">
        <f t="shared" si="49"/>
        <v>POÇO DE VISITA - PVI 07 - AREIA E BRITA COMERCIAIS</v>
      </c>
    </row>
    <row r="3192" spans="2:8">
      <c r="B3192" s="1526">
        <v>2003689</v>
      </c>
      <c r="C3192" s="1523" t="s">
        <v>14197</v>
      </c>
      <c r="D3192" s="1526" t="s">
        <v>20703</v>
      </c>
      <c r="E3192" s="1552">
        <v>1800.89</v>
      </c>
      <c r="F3192" s="1546"/>
      <c r="G3192" s="1546">
        <v>2003689</v>
      </c>
      <c r="H3192" s="1546" t="str">
        <f t="shared" si="49"/>
        <v>POÇO DE VISITA - PVI 07 - AREIA EXTRAÍDA E BRITA PRODUZIDA</v>
      </c>
    </row>
    <row r="3193" spans="2:8">
      <c r="B3193" s="1528">
        <v>2003692</v>
      </c>
      <c r="C3193" s="1529" t="s">
        <v>14198</v>
      </c>
      <c r="D3193" s="1528" t="s">
        <v>20703</v>
      </c>
      <c r="E3193" s="1551">
        <v>1994.78</v>
      </c>
      <c r="F3193" s="1546"/>
      <c r="G3193" s="1546">
        <v>2003692</v>
      </c>
      <c r="H3193" s="1546" t="str">
        <f t="shared" si="49"/>
        <v>POÇO DE VISITA - PVI 08 - AREIA E BRITA COMERCIAIS</v>
      </c>
    </row>
    <row r="3194" spans="2:8">
      <c r="B3194" s="1526">
        <v>2003691</v>
      </c>
      <c r="C3194" s="1523" t="s">
        <v>14199</v>
      </c>
      <c r="D3194" s="1526" t="s">
        <v>20703</v>
      </c>
      <c r="E3194" s="1552">
        <v>1784.75</v>
      </c>
      <c r="F3194" s="1546"/>
      <c r="G3194" s="1546">
        <v>2003691</v>
      </c>
      <c r="H3194" s="1546" t="str">
        <f t="shared" si="49"/>
        <v>POÇO DE VISITA - PVI 08 - AREIA EXTRAÍDA E BRITA PRODUZIDA</v>
      </c>
    </row>
    <row r="3195" spans="2:8">
      <c r="B3195" s="1528">
        <v>2003694</v>
      </c>
      <c r="C3195" s="1529" t="s">
        <v>14200</v>
      </c>
      <c r="D3195" s="1528" t="s">
        <v>20703</v>
      </c>
      <c r="E3195" s="1551">
        <v>2262.6999999999998</v>
      </c>
      <c r="F3195" s="1546"/>
      <c r="G3195" s="1546">
        <v>2003694</v>
      </c>
      <c r="H3195" s="1546" t="str">
        <f t="shared" si="49"/>
        <v>POÇO DE VISITA - PVI 09 - AREIA E BRITA COMERCIAIS</v>
      </c>
    </row>
    <row r="3196" spans="2:8">
      <c r="B3196" s="1526">
        <v>2003693</v>
      </c>
      <c r="C3196" s="1523" t="s">
        <v>14201</v>
      </c>
      <c r="D3196" s="1526" t="s">
        <v>20703</v>
      </c>
      <c r="E3196" s="1552">
        <v>2004.7</v>
      </c>
      <c r="F3196" s="1546"/>
      <c r="G3196" s="1546">
        <v>2003693</v>
      </c>
      <c r="H3196" s="1546" t="str">
        <f t="shared" si="49"/>
        <v>POÇO DE VISITA - PVI 09 - AREIA EXTRAÍDA E BRITA PRODUZIDA</v>
      </c>
    </row>
    <row r="3197" spans="2:8">
      <c r="B3197" s="1528">
        <v>2003696</v>
      </c>
      <c r="C3197" s="1529" t="s">
        <v>14202</v>
      </c>
      <c r="D3197" s="1528" t="s">
        <v>20703</v>
      </c>
      <c r="E3197" s="1551">
        <v>2562.0700000000002</v>
      </c>
      <c r="F3197" s="1546"/>
      <c r="G3197" s="1546">
        <v>2003696</v>
      </c>
      <c r="H3197" s="1546" t="str">
        <f t="shared" si="49"/>
        <v>POÇO DE VISITA - PVI 10 - AREIA E BRITA COMERCIAIS</v>
      </c>
    </row>
    <row r="3198" spans="2:8">
      <c r="B3198" s="1526">
        <v>2003695</v>
      </c>
      <c r="C3198" s="1523" t="s">
        <v>14203</v>
      </c>
      <c r="D3198" s="1526" t="s">
        <v>20703</v>
      </c>
      <c r="E3198" s="1552">
        <v>2259.3000000000002</v>
      </c>
      <c r="F3198" s="1546"/>
      <c r="G3198" s="1546">
        <v>2003695</v>
      </c>
      <c r="H3198" s="1546" t="str">
        <f t="shared" si="49"/>
        <v>POÇO DE VISITA - PVI 10 - AREIA EXTRAÍDA E BRITA PRODUZIDA</v>
      </c>
    </row>
    <row r="3199" spans="2:8">
      <c r="B3199" s="1528">
        <v>2003698</v>
      </c>
      <c r="C3199" s="1529" t="s">
        <v>14204</v>
      </c>
      <c r="D3199" s="1528" t="s">
        <v>20703</v>
      </c>
      <c r="E3199" s="1551">
        <v>3113.17</v>
      </c>
      <c r="F3199" s="1546"/>
      <c r="G3199" s="1546">
        <v>2003698</v>
      </c>
      <c r="H3199" s="1546" t="str">
        <f t="shared" si="49"/>
        <v>POÇO DE VISITA - PVI 11 - AREIA E BRITA COMERCIAIS</v>
      </c>
    </row>
    <row r="3200" spans="2:8">
      <c r="B3200" s="1526">
        <v>2003697</v>
      </c>
      <c r="C3200" s="1523" t="s">
        <v>14205</v>
      </c>
      <c r="D3200" s="1526" t="s">
        <v>20703</v>
      </c>
      <c r="E3200" s="1552">
        <v>2764.56</v>
      </c>
      <c r="F3200" s="1546"/>
      <c r="G3200" s="1546">
        <v>2003697</v>
      </c>
      <c r="H3200" s="1546" t="str">
        <f t="shared" si="49"/>
        <v>POÇO DE VISITA - PVI 11 - AREIA EXTRAÍDA E BRITA PRODUZIDA</v>
      </c>
    </row>
    <row r="3201" spans="2:8">
      <c r="B3201" s="1528">
        <v>2003700</v>
      </c>
      <c r="C3201" s="1529" t="s">
        <v>14206</v>
      </c>
      <c r="D3201" s="1528" t="s">
        <v>20703</v>
      </c>
      <c r="E3201" s="1551">
        <v>3830.69</v>
      </c>
      <c r="F3201" s="1546"/>
      <c r="G3201" s="1546">
        <v>2003700</v>
      </c>
      <c r="H3201" s="1546" t="str">
        <f t="shared" si="49"/>
        <v>POÇO DE VISITA - PVI 12 - AREIA E BRITA COMERCIAIS</v>
      </c>
    </row>
    <row r="3202" spans="2:8">
      <c r="B3202" s="1526">
        <v>2003699</v>
      </c>
      <c r="C3202" s="1523" t="s">
        <v>14207</v>
      </c>
      <c r="D3202" s="1526" t="s">
        <v>20703</v>
      </c>
      <c r="E3202" s="1552">
        <v>3412.78</v>
      </c>
      <c r="F3202" s="1546"/>
      <c r="G3202" s="1546">
        <v>2003699</v>
      </c>
      <c r="H3202" s="1546" t="str">
        <f t="shared" si="49"/>
        <v>POÇO DE VISITA - PVI 12 - AREIA EXTRAÍDA E BRITA PRODUZIDA</v>
      </c>
    </row>
    <row r="3203" spans="2:8">
      <c r="B3203" s="1528">
        <v>2003702</v>
      </c>
      <c r="C3203" s="1529" t="s">
        <v>14208</v>
      </c>
      <c r="D3203" s="1528" t="s">
        <v>20703</v>
      </c>
      <c r="E3203" s="1551">
        <v>2298.36</v>
      </c>
      <c r="F3203" s="1546"/>
      <c r="G3203" s="1546">
        <v>2003702</v>
      </c>
      <c r="H3203" s="1546" t="str">
        <f t="shared" ref="H3203:H3266" si="50">UPPER(C3203)</f>
        <v>POÇO DE VISITA - PVI 13 - AREIA E BRITA COMERCIAIS</v>
      </c>
    </row>
    <row r="3204" spans="2:8">
      <c r="B3204" s="1526">
        <v>2003701</v>
      </c>
      <c r="C3204" s="1523" t="s">
        <v>14209</v>
      </c>
      <c r="D3204" s="1526" t="s">
        <v>20703</v>
      </c>
      <c r="E3204" s="1552">
        <v>2046.76</v>
      </c>
      <c r="F3204" s="1546"/>
      <c r="G3204" s="1546">
        <v>2003701</v>
      </c>
      <c r="H3204" s="1546" t="str">
        <f t="shared" si="50"/>
        <v>POÇO DE VISITA - PVI 13 - AREIA EXTRAÍDA E BRITA PRODUZIDA</v>
      </c>
    </row>
    <row r="3205" spans="2:8">
      <c r="B3205" s="1528">
        <v>2003704</v>
      </c>
      <c r="C3205" s="1529" t="s">
        <v>14210</v>
      </c>
      <c r="D3205" s="1528" t="s">
        <v>20703</v>
      </c>
      <c r="E3205" s="1551">
        <v>2275.83</v>
      </c>
      <c r="F3205" s="1546"/>
      <c r="G3205" s="1546">
        <v>2003704</v>
      </c>
      <c r="H3205" s="1546" t="str">
        <f t="shared" si="50"/>
        <v>POÇO DE VISITA - PVI 14 - AREIA E BRITA COMERCIAIS</v>
      </c>
    </row>
    <row r="3206" spans="2:8">
      <c r="B3206" s="1526">
        <v>2003703</v>
      </c>
      <c r="C3206" s="1523" t="s">
        <v>14211</v>
      </c>
      <c r="D3206" s="1526" t="s">
        <v>20703</v>
      </c>
      <c r="E3206" s="1552">
        <v>2030.63</v>
      </c>
      <c r="F3206" s="1546"/>
      <c r="G3206" s="1546">
        <v>2003703</v>
      </c>
      <c r="H3206" s="1546" t="str">
        <f t="shared" si="50"/>
        <v>POÇO DE VISITA - PVI 14 - AREIA EXTRAÍDA E BRITA PRODUZIDA</v>
      </c>
    </row>
    <row r="3207" spans="2:8">
      <c r="B3207" s="1528">
        <v>2003706</v>
      </c>
      <c r="C3207" s="1529" t="s">
        <v>14212</v>
      </c>
      <c r="D3207" s="1528" t="s">
        <v>20703</v>
      </c>
      <c r="E3207" s="1551">
        <v>2565.34</v>
      </c>
      <c r="F3207" s="1546"/>
      <c r="G3207" s="1546">
        <v>2003706</v>
      </c>
      <c r="H3207" s="1546" t="str">
        <f t="shared" si="50"/>
        <v>POÇO DE VISITA - PVI 15 - AREIA E BRITA COMERCIAIS</v>
      </c>
    </row>
    <row r="3208" spans="2:8">
      <c r="B3208" s="1526">
        <v>2003705</v>
      </c>
      <c r="C3208" s="1523" t="s">
        <v>14213</v>
      </c>
      <c r="D3208" s="1526" t="s">
        <v>20703</v>
      </c>
      <c r="E3208" s="1552">
        <v>2266.83</v>
      </c>
      <c r="F3208" s="1546"/>
      <c r="G3208" s="1546">
        <v>2003705</v>
      </c>
      <c r="H3208" s="1546" t="str">
        <f t="shared" si="50"/>
        <v>POÇO DE VISITA - PVI 15 - AREIA EXTRAÍDA E BRITA PRODUZIDA</v>
      </c>
    </row>
    <row r="3209" spans="2:8">
      <c r="B3209" s="1528">
        <v>2003708</v>
      </c>
      <c r="C3209" s="1529" t="s">
        <v>14214</v>
      </c>
      <c r="D3209" s="1528" t="s">
        <v>20703</v>
      </c>
      <c r="E3209" s="1551">
        <v>2991.17</v>
      </c>
      <c r="F3209" s="1546"/>
      <c r="G3209" s="1546">
        <v>2003708</v>
      </c>
      <c r="H3209" s="1546" t="str">
        <f t="shared" si="50"/>
        <v>POÇO DE VISITA - PVI 16 - AREIA E BRITA COMERCIAIS</v>
      </c>
    </row>
    <row r="3210" spans="2:8">
      <c r="B3210" s="1526">
        <v>2003707</v>
      </c>
      <c r="C3210" s="1523" t="s">
        <v>14215</v>
      </c>
      <c r="D3210" s="1526" t="s">
        <v>20703</v>
      </c>
      <c r="E3210" s="1552">
        <v>2645.75</v>
      </c>
      <c r="F3210" s="1546"/>
      <c r="G3210" s="1546">
        <v>2003707</v>
      </c>
      <c r="H3210" s="1546" t="str">
        <f t="shared" si="50"/>
        <v>POÇO DE VISITA - PVI 16 - AREIA EXTRAÍDA E BRITA PRODUZIDA</v>
      </c>
    </row>
    <row r="3211" spans="2:8">
      <c r="B3211" s="1528">
        <v>2003710</v>
      </c>
      <c r="C3211" s="1529" t="s">
        <v>14216</v>
      </c>
      <c r="D3211" s="1528" t="s">
        <v>20703</v>
      </c>
      <c r="E3211" s="1551">
        <v>3447.67</v>
      </c>
      <c r="F3211" s="1546"/>
      <c r="G3211" s="1546">
        <v>2003710</v>
      </c>
      <c r="H3211" s="1546" t="str">
        <f t="shared" si="50"/>
        <v>POÇO DE VISITA - PVI 17 - AREIA E BRITA COMERCIAIS</v>
      </c>
    </row>
    <row r="3212" spans="2:8">
      <c r="B3212" s="1526">
        <v>2003709</v>
      </c>
      <c r="C3212" s="1523" t="s">
        <v>14217</v>
      </c>
      <c r="D3212" s="1526" t="s">
        <v>20703</v>
      </c>
      <c r="E3212" s="1552">
        <v>3054.28</v>
      </c>
      <c r="F3212" s="1546"/>
      <c r="G3212" s="1546">
        <v>2003709</v>
      </c>
      <c r="H3212" s="1546" t="str">
        <f t="shared" si="50"/>
        <v>POÇO DE VISITA - PVI 17 - AREIA EXTRAÍDA E BRITA PRODUZIDA</v>
      </c>
    </row>
    <row r="3213" spans="2:8">
      <c r="B3213" s="1528">
        <v>2003712</v>
      </c>
      <c r="C3213" s="1529" t="s">
        <v>14218</v>
      </c>
      <c r="D3213" s="1528" t="s">
        <v>20703</v>
      </c>
      <c r="E3213" s="1551">
        <v>4197.04</v>
      </c>
      <c r="F3213" s="1546"/>
      <c r="G3213" s="1546">
        <v>2003712</v>
      </c>
      <c r="H3213" s="1546" t="str">
        <f t="shared" si="50"/>
        <v>POÇO DE VISITA - PVI 18 - AREIA E BRITA COMERCIAIS</v>
      </c>
    </row>
    <row r="3214" spans="2:8">
      <c r="B3214" s="1526">
        <v>2003711</v>
      </c>
      <c r="C3214" s="1523" t="s">
        <v>14219</v>
      </c>
      <c r="D3214" s="1526" t="s">
        <v>20703</v>
      </c>
      <c r="E3214" s="1552">
        <v>3730.09</v>
      </c>
      <c r="F3214" s="1546"/>
      <c r="G3214" s="1546">
        <v>2003711</v>
      </c>
      <c r="H3214" s="1546" t="str">
        <f t="shared" si="50"/>
        <v>POÇO DE VISITA - PVI 18 - AREIA EXTRAÍDA E BRITA PRODUZIDA</v>
      </c>
    </row>
    <row r="3215" spans="2:8">
      <c r="B3215" s="1528">
        <v>2004505</v>
      </c>
      <c r="C3215" s="1529" t="s">
        <v>14220</v>
      </c>
      <c r="D3215" s="1528" t="s">
        <v>4013</v>
      </c>
      <c r="E3215" s="1543">
        <v>15.5</v>
      </c>
      <c r="F3215" s="1546"/>
      <c r="G3215" s="1546">
        <v>2004505</v>
      </c>
      <c r="H3215" s="1546" t="str">
        <f t="shared" si="50"/>
        <v>REATERRO E COMPACTAÇÃO EM VALA DE DRENO COM GEOCOMPOSTO</v>
      </c>
    </row>
    <row r="3216" spans="2:8">
      <c r="B3216" s="1526">
        <v>2003349</v>
      </c>
      <c r="C3216" s="1523" t="s">
        <v>14221</v>
      </c>
      <c r="D3216" s="1526" t="s">
        <v>3982</v>
      </c>
      <c r="E3216" s="1542">
        <v>49.17</v>
      </c>
      <c r="F3216" s="1546"/>
      <c r="G3216" s="1546">
        <v>2003349</v>
      </c>
      <c r="H3216" s="1546" t="str">
        <f t="shared" si="50"/>
        <v>SARJETA DE CANTEIRO CENTRAL DE CONCRETO - SCC 01 - AREIA E BRITA COMERCIAIS</v>
      </c>
    </row>
    <row r="3217" spans="2:8">
      <c r="B3217" s="1528">
        <v>2003348</v>
      </c>
      <c r="C3217" s="1529" t="s">
        <v>14222</v>
      </c>
      <c r="D3217" s="1528" t="s">
        <v>3982</v>
      </c>
      <c r="E3217" s="1543">
        <v>37.94</v>
      </c>
      <c r="F3217" s="1546"/>
      <c r="G3217" s="1546">
        <v>2003348</v>
      </c>
      <c r="H3217" s="1546" t="str">
        <f t="shared" si="50"/>
        <v>SARJETA DE CANTEIRO CENTRAL DE CONCRETO - SCC 01 - AREIA EXTRAÍDA E BRITA PRODUZIDA</v>
      </c>
    </row>
    <row r="3218" spans="2:8" ht="30">
      <c r="B3218" s="1526">
        <v>2003975</v>
      </c>
      <c r="C3218" s="1523" t="s">
        <v>14223</v>
      </c>
      <c r="D3218" s="1526" t="s">
        <v>3982</v>
      </c>
      <c r="E3218" s="1542">
        <v>56.34</v>
      </c>
      <c r="F3218" s="1546"/>
      <c r="G3218" s="1546">
        <v>2003975</v>
      </c>
      <c r="H3218" s="1546" t="str">
        <f t="shared" si="50"/>
        <v>SARJETA DE CANTEIRO CENTRAL DE CONCRETO - SCC 01 MOLDADA NO LOCAL COM EXTRUSORA E CONCRETO USINADO - AREIA E BRITA COMERCIAIS</v>
      </c>
    </row>
    <row r="3219" spans="2:8" ht="30">
      <c r="B3219" s="1528">
        <v>2003976</v>
      </c>
      <c r="C3219" s="1529" t="s">
        <v>14224</v>
      </c>
      <c r="D3219" s="1528" t="s">
        <v>3982</v>
      </c>
      <c r="E3219" s="1543">
        <v>45.06</v>
      </c>
      <c r="F3219" s="1546"/>
      <c r="G3219" s="1546">
        <v>2003976</v>
      </c>
      <c r="H3219" s="1546" t="str">
        <f t="shared" si="50"/>
        <v>SARJETA DE CANTEIRO CENTRAL DE CONCRETO - SCC 01 MOLDADA NO LOCAL COM EXTRUSORA E CONCRETO USINADO - AREIA EXTRAÍDA E BRITA PRODUZIDA</v>
      </c>
    </row>
    <row r="3220" spans="2:8">
      <c r="B3220" s="1526">
        <v>2003351</v>
      </c>
      <c r="C3220" s="1523" t="s">
        <v>14225</v>
      </c>
      <c r="D3220" s="1526" t="s">
        <v>3982</v>
      </c>
      <c r="E3220" s="1542">
        <v>65.78</v>
      </c>
      <c r="F3220" s="1546"/>
      <c r="G3220" s="1546">
        <v>2003351</v>
      </c>
      <c r="H3220" s="1546" t="str">
        <f t="shared" si="50"/>
        <v>SARJETA DE CANTEIRO CENTRAL DE CONCRETO - SCC 02 - AREIA E BRITA COMERCIAIS</v>
      </c>
    </row>
    <row r="3221" spans="2:8">
      <c r="B3221" s="1528">
        <v>2003350</v>
      </c>
      <c r="C3221" s="1529" t="s">
        <v>14226</v>
      </c>
      <c r="D3221" s="1528" t="s">
        <v>3982</v>
      </c>
      <c r="E3221" s="1543">
        <v>50.72</v>
      </c>
      <c r="F3221" s="1546"/>
      <c r="G3221" s="1546">
        <v>2003350</v>
      </c>
      <c r="H3221" s="1546" t="str">
        <f t="shared" si="50"/>
        <v>SARJETA DE CANTEIRO CENTRAL DE CONCRETO - SCC 02 - AREIA EXTRAÍDA E BRITA PRODUZIDA</v>
      </c>
    </row>
    <row r="3222" spans="2:8" ht="30">
      <c r="B3222" s="1526">
        <v>2003977</v>
      </c>
      <c r="C3222" s="1523" t="s">
        <v>14227</v>
      </c>
      <c r="D3222" s="1526" t="s">
        <v>3982</v>
      </c>
      <c r="E3222" s="1542">
        <v>75.47</v>
      </c>
      <c r="F3222" s="1546"/>
      <c r="G3222" s="1546">
        <v>2003977</v>
      </c>
      <c r="H3222" s="1546" t="str">
        <f t="shared" si="50"/>
        <v>SARJETA DE CANTEIRO CENTRAL DE CONCRETO - SCC 02 MOLDADA NO LOCAL COM EXTRUSORA E CONCRETO USINADO - AREIA E BRITA COMERCIAIS</v>
      </c>
    </row>
    <row r="3223" spans="2:8" ht="30">
      <c r="B3223" s="1528">
        <v>2003978</v>
      </c>
      <c r="C3223" s="1529" t="s">
        <v>14228</v>
      </c>
      <c r="D3223" s="1528" t="s">
        <v>3982</v>
      </c>
      <c r="E3223" s="1543">
        <v>60.37</v>
      </c>
      <c r="F3223" s="1546"/>
      <c r="G3223" s="1546">
        <v>2003978</v>
      </c>
      <c r="H3223" s="1546" t="str">
        <f t="shared" si="50"/>
        <v>SARJETA DE CANTEIRO CENTRAL DE CONCRETO - SCC 02 MOLDADA NO LOCAL COM EXTRUSORA E CONCRETO USINADO - AREIA EXTRAÍDA E BRITA PRODUZIDA</v>
      </c>
    </row>
    <row r="3224" spans="2:8">
      <c r="B3224" s="1526">
        <v>2003353</v>
      </c>
      <c r="C3224" s="1523" t="s">
        <v>14229</v>
      </c>
      <c r="D3224" s="1526" t="s">
        <v>3982</v>
      </c>
      <c r="E3224" s="1542">
        <v>50.44</v>
      </c>
      <c r="F3224" s="1546"/>
      <c r="G3224" s="1546">
        <v>2003353</v>
      </c>
      <c r="H3224" s="1546" t="str">
        <f t="shared" si="50"/>
        <v>SARJETA DE CANTEIRO CENTRAL DE CONCRETO - SCC 03 - AREIA E BRITA COMERCIAIS</v>
      </c>
    </row>
    <row r="3225" spans="2:8">
      <c r="B3225" s="1528">
        <v>2003352</v>
      </c>
      <c r="C3225" s="1529" t="s">
        <v>14230</v>
      </c>
      <c r="D3225" s="1528" t="s">
        <v>3982</v>
      </c>
      <c r="E3225" s="1543">
        <v>38.89</v>
      </c>
      <c r="F3225" s="1546"/>
      <c r="G3225" s="1546">
        <v>2003352</v>
      </c>
      <c r="H3225" s="1546" t="str">
        <f t="shared" si="50"/>
        <v>SARJETA DE CANTEIRO CENTRAL DE CONCRETO - SCC 03 - AREIA EXTRAÍDA E BRITA PRODUZIDA</v>
      </c>
    </row>
    <row r="3226" spans="2:8" ht="30">
      <c r="B3226" s="1526">
        <v>2003979</v>
      </c>
      <c r="C3226" s="1523" t="s">
        <v>14231</v>
      </c>
      <c r="D3226" s="1526" t="s">
        <v>3982</v>
      </c>
      <c r="E3226" s="1542">
        <v>57.89</v>
      </c>
      <c r="F3226" s="1546"/>
      <c r="G3226" s="1546">
        <v>2003979</v>
      </c>
      <c r="H3226" s="1546" t="str">
        <f t="shared" si="50"/>
        <v>SARJETA DE CANTEIRO CENTRAL DE CONCRETO - SCC 03 MOLDADA NO LOCAL COM EXTRUSORA E CONCRETO USINADO - AREIA E BRITA COMERCIAIS</v>
      </c>
    </row>
    <row r="3227" spans="2:8" ht="30">
      <c r="B3227" s="1528">
        <v>2003980</v>
      </c>
      <c r="C3227" s="1529" t="s">
        <v>14232</v>
      </c>
      <c r="D3227" s="1528" t="s">
        <v>3982</v>
      </c>
      <c r="E3227" s="1543">
        <v>46.3</v>
      </c>
      <c r="F3227" s="1546"/>
      <c r="G3227" s="1546">
        <v>2003980</v>
      </c>
      <c r="H3227" s="1546" t="str">
        <f t="shared" si="50"/>
        <v>SARJETA DE CANTEIRO CENTRAL DE CONCRETO - SCC 03 MOLDADA NO LOCAL COM EXTRUSORA E CONCRETO USINADO - AREIA EXTRAÍDA E BRITA PRODUZIDA</v>
      </c>
    </row>
    <row r="3228" spans="2:8">
      <c r="B3228" s="1526">
        <v>2003355</v>
      </c>
      <c r="C3228" s="1523" t="s">
        <v>14233</v>
      </c>
      <c r="D3228" s="1526" t="s">
        <v>3982</v>
      </c>
      <c r="E3228" s="1542">
        <v>68.349999999999994</v>
      </c>
      <c r="F3228" s="1546"/>
      <c r="G3228" s="1546">
        <v>2003355</v>
      </c>
      <c r="H3228" s="1546" t="str">
        <f t="shared" si="50"/>
        <v>SARJETA DE CANTEIRO CENTRAL DE CONCRETO - SCC 04 - AREIA E BRITA COMERCIAIS</v>
      </c>
    </row>
    <row r="3229" spans="2:8">
      <c r="B3229" s="1528">
        <v>2003354</v>
      </c>
      <c r="C3229" s="1529" t="s">
        <v>14234</v>
      </c>
      <c r="D3229" s="1528" t="s">
        <v>3982</v>
      </c>
      <c r="E3229" s="1543">
        <v>52.68</v>
      </c>
      <c r="F3229" s="1546"/>
      <c r="G3229" s="1546">
        <v>2003354</v>
      </c>
      <c r="H3229" s="1546" t="str">
        <f t="shared" si="50"/>
        <v>SARJETA DE CANTEIRO CENTRAL DE CONCRETO - SCC 04 - AREIA EXTRAÍDA E BRITA PRODUZIDA</v>
      </c>
    </row>
    <row r="3230" spans="2:8" ht="30">
      <c r="B3230" s="1526">
        <v>2003981</v>
      </c>
      <c r="C3230" s="1523" t="s">
        <v>14235</v>
      </c>
      <c r="D3230" s="1526" t="s">
        <v>3982</v>
      </c>
      <c r="E3230" s="1542">
        <v>78.52</v>
      </c>
      <c r="F3230" s="1546"/>
      <c r="G3230" s="1546">
        <v>2003981</v>
      </c>
      <c r="H3230" s="1546" t="str">
        <f t="shared" si="50"/>
        <v>SARJETA DE CANTEIRO CENTRAL DE CONCRETO - SCC 04 MOLDADA NO LOCAL COM EXTRUSORA E CONCRETO USINADO - AREIA E BRITA COMERCIAIS</v>
      </c>
    </row>
    <row r="3231" spans="2:8" ht="30">
      <c r="B3231" s="1528">
        <v>2003982</v>
      </c>
      <c r="C3231" s="1529" t="s">
        <v>14236</v>
      </c>
      <c r="D3231" s="1528" t="s">
        <v>3982</v>
      </c>
      <c r="E3231" s="1543">
        <v>62.81</v>
      </c>
      <c r="F3231" s="1546"/>
      <c r="G3231" s="1546">
        <v>2003982</v>
      </c>
      <c r="H3231" s="1546" t="str">
        <f t="shared" si="50"/>
        <v>SARJETA DE CANTEIRO CENTRAL DE CONCRETO - SCC 04 MOLDADA NO LOCAL COM EXTRUSORA E CONCRETO USINADO - AREIA EXTRAÍDA E BRITA PRODUZIDA</v>
      </c>
    </row>
    <row r="3232" spans="2:8">
      <c r="B3232" s="1526">
        <v>2003343</v>
      </c>
      <c r="C3232" s="1523" t="s">
        <v>14237</v>
      </c>
      <c r="D3232" s="1526" t="s">
        <v>3982</v>
      </c>
      <c r="E3232" s="1542">
        <v>55.87</v>
      </c>
      <c r="F3232" s="1546"/>
      <c r="G3232" s="1546">
        <v>2003343</v>
      </c>
      <c r="H3232" s="1546" t="str">
        <f t="shared" si="50"/>
        <v>SARJETA TRAPEZOIDAL DE CONCRETO - SZC 01 - AREIA E BRITA COMERCIAIS</v>
      </c>
    </row>
    <row r="3233" spans="2:8">
      <c r="B3233" s="1528">
        <v>2003342</v>
      </c>
      <c r="C3233" s="1529" t="s">
        <v>14238</v>
      </c>
      <c r="D3233" s="1528" t="s">
        <v>3982</v>
      </c>
      <c r="E3233" s="1543">
        <v>46.44</v>
      </c>
      <c r="F3233" s="1546"/>
      <c r="G3233" s="1546">
        <v>2003342</v>
      </c>
      <c r="H3233" s="1546" t="str">
        <f t="shared" si="50"/>
        <v>SARJETA TRAPEZOIDAL DE CONCRETO - SZC 01 - AREIA EXTRAÍDA E BRITA PRODUZIDA</v>
      </c>
    </row>
    <row r="3234" spans="2:8" ht="30">
      <c r="B3234" s="1526">
        <v>2003971</v>
      </c>
      <c r="C3234" s="1523" t="s">
        <v>14239</v>
      </c>
      <c r="D3234" s="1526" t="s">
        <v>3982</v>
      </c>
      <c r="E3234" s="1542">
        <v>61.92</v>
      </c>
      <c r="F3234" s="1546"/>
      <c r="G3234" s="1546">
        <v>2003971</v>
      </c>
      <c r="H3234" s="1546" t="str">
        <f t="shared" si="50"/>
        <v>SARJETA TRAPEZOIDAL DE CONCRETO - SZC 01 MOLDADA NO LOCAL COM EXTRUSORA E CONCRETO USINADO - AREIA E BRITA COMERCIAIS</v>
      </c>
    </row>
    <row r="3235" spans="2:8" ht="30">
      <c r="B3235" s="1528">
        <v>2003972</v>
      </c>
      <c r="C3235" s="1529" t="s">
        <v>14240</v>
      </c>
      <c r="D3235" s="1528" t="s">
        <v>3982</v>
      </c>
      <c r="E3235" s="1543">
        <v>52.46</v>
      </c>
      <c r="F3235" s="1546"/>
      <c r="G3235" s="1546">
        <v>2003972</v>
      </c>
      <c r="H3235" s="1546" t="str">
        <f t="shared" si="50"/>
        <v>SARJETA TRAPEZOIDAL DE CONCRETO - SZC 01 MOLDADA NO LOCAL COM EXTRUSORA E CONCRETO USINADO - AREIA EXTRAÍDA E BRITA PRODUZIDA</v>
      </c>
    </row>
    <row r="3236" spans="2:8">
      <c r="B3236" s="1526">
        <v>2003345</v>
      </c>
      <c r="C3236" s="1523" t="s">
        <v>14241</v>
      </c>
      <c r="D3236" s="1526" t="s">
        <v>3982</v>
      </c>
      <c r="E3236" s="1542">
        <v>37.630000000000003</v>
      </c>
      <c r="F3236" s="1546"/>
      <c r="G3236" s="1546">
        <v>2003345</v>
      </c>
      <c r="H3236" s="1546" t="str">
        <f t="shared" si="50"/>
        <v>SARJETA TRAPEZOIDAL DE CONCRETO - SZC 02 - AREIA E BRITA COMERCIAIS</v>
      </c>
    </row>
    <row r="3237" spans="2:8">
      <c r="B3237" s="1528">
        <v>2003344</v>
      </c>
      <c r="C3237" s="1529" t="s">
        <v>14242</v>
      </c>
      <c r="D3237" s="1528" t="s">
        <v>3982</v>
      </c>
      <c r="E3237" s="1543">
        <v>31.04</v>
      </c>
      <c r="F3237" s="1546"/>
      <c r="G3237" s="1546">
        <v>2003344</v>
      </c>
      <c r="H3237" s="1546" t="str">
        <f t="shared" si="50"/>
        <v>SARJETA TRAPEZOIDAL DE CONCRETO - SZC 02 - AREIA EXTRAÍDA E BRITA PRODUZIDA</v>
      </c>
    </row>
    <row r="3238" spans="2:8" ht="30">
      <c r="B3238" s="1526">
        <v>2003973</v>
      </c>
      <c r="C3238" s="1523" t="s">
        <v>14243</v>
      </c>
      <c r="D3238" s="1526" t="s">
        <v>3982</v>
      </c>
      <c r="E3238" s="1542">
        <v>41.8</v>
      </c>
      <c r="F3238" s="1546"/>
      <c r="G3238" s="1546">
        <v>2003973</v>
      </c>
      <c r="H3238" s="1546" t="str">
        <f t="shared" si="50"/>
        <v>SARJETA TRAPEZOIDAL DE CONCRETO - SZC 02 MOLDADA NO LOCAL COM EXTRUSORA E CONCRETO USINADO - AREIA E BRITA COMERCIAIS</v>
      </c>
    </row>
    <row r="3239" spans="2:8" ht="30">
      <c r="B3239" s="1528">
        <v>2003974</v>
      </c>
      <c r="C3239" s="1529" t="s">
        <v>14244</v>
      </c>
      <c r="D3239" s="1528" t="s">
        <v>3982</v>
      </c>
      <c r="E3239" s="1543">
        <v>35.19</v>
      </c>
      <c r="F3239" s="1546"/>
      <c r="G3239" s="1546">
        <v>2003974</v>
      </c>
      <c r="H3239" s="1546" t="str">
        <f t="shared" si="50"/>
        <v>SARJETA TRAPEZOIDAL DE CONCRETO - SZC 02 MOLDADA NO LOCAL COM EXTRUSORA E CONCRETO USINADO - AREIA EXTRAÍDA E BRITA PRODUZIDA</v>
      </c>
    </row>
    <row r="3240" spans="2:8">
      <c r="B3240" s="1526">
        <v>2003346</v>
      </c>
      <c r="C3240" s="1523" t="s">
        <v>14245</v>
      </c>
      <c r="D3240" s="1526" t="s">
        <v>3982</v>
      </c>
      <c r="E3240" s="1542">
        <v>19.489999999999998</v>
      </c>
      <c r="F3240" s="1546"/>
      <c r="G3240" s="1546">
        <v>2003346</v>
      </c>
      <c r="H3240" s="1546" t="str">
        <f t="shared" si="50"/>
        <v>SARJETA TRAPEZOIDAL DE GRAMA - SZG 01</v>
      </c>
    </row>
    <row r="3241" spans="2:8">
      <c r="B3241" s="1528">
        <v>2003347</v>
      </c>
      <c r="C3241" s="1529" t="s">
        <v>14246</v>
      </c>
      <c r="D3241" s="1528" t="s">
        <v>3982</v>
      </c>
      <c r="E3241" s="1543">
        <v>11.82</v>
      </c>
      <c r="F3241" s="1546"/>
      <c r="G3241" s="1546">
        <v>2003347</v>
      </c>
      <c r="H3241" s="1546" t="str">
        <f t="shared" si="50"/>
        <v>SARJETA TRAPEZOIDAL DE GRAMA - SZG 02</v>
      </c>
    </row>
    <row r="3242" spans="2:8">
      <c r="B3242" s="1526">
        <v>2003932</v>
      </c>
      <c r="C3242" s="1523" t="s">
        <v>14247</v>
      </c>
      <c r="D3242" s="1526" t="s">
        <v>3982</v>
      </c>
      <c r="E3242" s="1542">
        <v>10.82</v>
      </c>
      <c r="F3242" s="1546"/>
      <c r="G3242" s="1546">
        <v>2003932</v>
      </c>
      <c r="H3242" s="1546" t="str">
        <f t="shared" si="50"/>
        <v>SARJETA TRAPEZOIDAL SEM REVESTIMENTO - SZT 01</v>
      </c>
    </row>
    <row r="3243" spans="2:8">
      <c r="B3243" s="1528">
        <v>2003933</v>
      </c>
      <c r="C3243" s="1529" t="s">
        <v>14248</v>
      </c>
      <c r="D3243" s="1528" t="s">
        <v>3982</v>
      </c>
      <c r="E3243" s="1543">
        <v>5.79</v>
      </c>
      <c r="F3243" s="1546"/>
      <c r="G3243" s="1546">
        <v>2003933</v>
      </c>
      <c r="H3243" s="1546" t="str">
        <f t="shared" si="50"/>
        <v>SARJETA TRAPEZOIDAL SEM REVESTIMENTO - SZT 02</v>
      </c>
    </row>
    <row r="3244" spans="2:8">
      <c r="B3244" s="1526">
        <v>2003319</v>
      </c>
      <c r="C3244" s="1523" t="s">
        <v>14249</v>
      </c>
      <c r="D3244" s="1526" t="s">
        <v>3982</v>
      </c>
      <c r="E3244" s="1542">
        <v>73.13</v>
      </c>
      <c r="F3244" s="1546"/>
      <c r="G3244" s="1546">
        <v>2003319</v>
      </c>
      <c r="H3244" s="1546" t="str">
        <f t="shared" si="50"/>
        <v>SARJETA TRIANGULAR DE CONCRETO - STC 01 - AREIA E BRITA COMERCIAIS</v>
      </c>
    </row>
    <row r="3245" spans="2:8">
      <c r="B3245" s="1528">
        <v>2003318</v>
      </c>
      <c r="C3245" s="1529" t="s">
        <v>14250</v>
      </c>
      <c r="D3245" s="1528" t="s">
        <v>3982</v>
      </c>
      <c r="E3245" s="1543">
        <v>60.26</v>
      </c>
      <c r="F3245" s="1546"/>
      <c r="G3245" s="1546">
        <v>2003318</v>
      </c>
      <c r="H3245" s="1546" t="str">
        <f t="shared" si="50"/>
        <v>SARJETA TRIANGULAR DE CONCRETO - STC 01 - AREIA EXTRAÍDA E BRITA PRODUZIDA</v>
      </c>
    </row>
    <row r="3246" spans="2:8" ht="30">
      <c r="B3246" s="1526">
        <v>2003955</v>
      </c>
      <c r="C3246" s="1523" t="s">
        <v>14251</v>
      </c>
      <c r="D3246" s="1526" t="s">
        <v>3982</v>
      </c>
      <c r="E3246" s="1542">
        <v>81.55</v>
      </c>
      <c r="F3246" s="1546"/>
      <c r="G3246" s="1546">
        <v>2003955</v>
      </c>
      <c r="H3246" s="1546" t="str">
        <f t="shared" si="50"/>
        <v>SARJETA TRIANGULAR DE CONCRETO - STC 01 MOLDADA NO LOCAL COM EXTRUSORA E CONCRETO USINADO - AREIA E BRITA COMERCIAIS</v>
      </c>
    </row>
    <row r="3247" spans="2:8" ht="30">
      <c r="B3247" s="1528">
        <v>2003956</v>
      </c>
      <c r="C3247" s="1529" t="s">
        <v>14252</v>
      </c>
      <c r="D3247" s="1528" t="s">
        <v>3982</v>
      </c>
      <c r="E3247" s="1543">
        <v>68.64</v>
      </c>
      <c r="F3247" s="1546"/>
      <c r="G3247" s="1546">
        <v>2003956</v>
      </c>
      <c r="H3247" s="1546" t="str">
        <f t="shared" si="50"/>
        <v>SARJETA TRIANGULAR DE CONCRETO - STC 01 MOLDADA NO LOCAL COM EXTRUSORA E CONCRETO USINADO - AREIA EXTRAÍDA E BRITA PRODUZIDA</v>
      </c>
    </row>
    <row r="3248" spans="2:8">
      <c r="B3248" s="1526">
        <v>2003321</v>
      </c>
      <c r="C3248" s="1523" t="s">
        <v>14253</v>
      </c>
      <c r="D3248" s="1526" t="s">
        <v>3982</v>
      </c>
      <c r="E3248" s="1542">
        <v>61.03</v>
      </c>
      <c r="F3248" s="1546"/>
      <c r="G3248" s="1546">
        <v>2003321</v>
      </c>
      <c r="H3248" s="1546" t="str">
        <f t="shared" si="50"/>
        <v>SARJETA TRIANGULAR DE CONCRETO - STC 02 - AREIA E BRITA COMERCIAIS</v>
      </c>
    </row>
    <row r="3249" spans="2:8">
      <c r="B3249" s="1528">
        <v>2003320</v>
      </c>
      <c r="C3249" s="1529" t="s">
        <v>14254</v>
      </c>
      <c r="D3249" s="1528" t="s">
        <v>3982</v>
      </c>
      <c r="E3249" s="1543">
        <v>50.26</v>
      </c>
      <c r="F3249" s="1546"/>
      <c r="G3249" s="1546">
        <v>2003320</v>
      </c>
      <c r="H3249" s="1546" t="str">
        <f t="shared" si="50"/>
        <v>SARJETA TRIANGULAR DE CONCRETO - STC 02 - AREIA EXTRAÍDA E BRITA PRODUZIDA</v>
      </c>
    </row>
    <row r="3250" spans="2:8" ht="30">
      <c r="B3250" s="1526">
        <v>2003957</v>
      </c>
      <c r="C3250" s="1523" t="s">
        <v>14255</v>
      </c>
      <c r="D3250" s="1526" t="s">
        <v>3982</v>
      </c>
      <c r="E3250" s="1542">
        <v>68.06</v>
      </c>
      <c r="F3250" s="1546"/>
      <c r="G3250" s="1546">
        <v>2003957</v>
      </c>
      <c r="H3250" s="1546" t="str">
        <f t="shared" si="50"/>
        <v>SARJETA TRIANGULAR DE CONCRETO - STC 02 MOLDADA NO LOCAL COM EXTRUSORA E CONCRETO USINADO - AREIA E BRITA COMERCIAIS</v>
      </c>
    </row>
    <row r="3251" spans="2:8" ht="30">
      <c r="B3251" s="1528">
        <v>2003958</v>
      </c>
      <c r="C3251" s="1529" t="s">
        <v>14256</v>
      </c>
      <c r="D3251" s="1528" t="s">
        <v>3982</v>
      </c>
      <c r="E3251" s="1543">
        <v>57.26</v>
      </c>
      <c r="F3251" s="1546"/>
      <c r="G3251" s="1546">
        <v>2003958</v>
      </c>
      <c r="H3251" s="1546" t="str">
        <f t="shared" si="50"/>
        <v>SARJETA TRIANGULAR DE CONCRETO - STC 02 MOLDADA NO LOCAL COM EXTRUSORA E CONCRETO USINADO - AREIA EXTRAÍDA E BRITA PRODUZIDA</v>
      </c>
    </row>
    <row r="3252" spans="2:8">
      <c r="B3252" s="1526">
        <v>2003323</v>
      </c>
      <c r="C3252" s="1523" t="s">
        <v>14257</v>
      </c>
      <c r="D3252" s="1526" t="s">
        <v>3982</v>
      </c>
      <c r="E3252" s="1542">
        <v>52.25</v>
      </c>
      <c r="F3252" s="1546"/>
      <c r="G3252" s="1546">
        <v>2003323</v>
      </c>
      <c r="H3252" s="1546" t="str">
        <f t="shared" si="50"/>
        <v>SARJETA TRIANGULAR DE CONCRETO - STC 03 - AREIA E BRITA COMERCIAIS</v>
      </c>
    </row>
    <row r="3253" spans="2:8">
      <c r="B3253" s="1528">
        <v>2003322</v>
      </c>
      <c r="C3253" s="1529" t="s">
        <v>14258</v>
      </c>
      <c r="D3253" s="1528" t="s">
        <v>3982</v>
      </c>
      <c r="E3253" s="1543">
        <v>42.98</v>
      </c>
      <c r="F3253" s="1546"/>
      <c r="G3253" s="1546">
        <v>2003322</v>
      </c>
      <c r="H3253" s="1546" t="str">
        <f t="shared" si="50"/>
        <v>SARJETA TRIANGULAR DE CONCRETO - STC 03 - AREIA EXTRAÍDA E BRITA PRODUZIDA</v>
      </c>
    </row>
    <row r="3254" spans="2:8" ht="30">
      <c r="B3254" s="1526">
        <v>2003959</v>
      </c>
      <c r="C3254" s="1523" t="s">
        <v>14259</v>
      </c>
      <c r="D3254" s="1526" t="s">
        <v>3982</v>
      </c>
      <c r="E3254" s="1542">
        <v>58.28</v>
      </c>
      <c r="F3254" s="1546"/>
      <c r="G3254" s="1546">
        <v>2003959</v>
      </c>
      <c r="H3254" s="1546" t="str">
        <f t="shared" si="50"/>
        <v>SARJETA TRIANGULAR DE CONCRETO - STC 03 MOLDADA NO LOCAL COM EXTRUSORA E CONCRETO USINADO - AREIA E BRITA COMERCIAIS</v>
      </c>
    </row>
    <row r="3255" spans="2:8" ht="30">
      <c r="B3255" s="1528">
        <v>2003960</v>
      </c>
      <c r="C3255" s="1529" t="s">
        <v>14260</v>
      </c>
      <c r="D3255" s="1528" t="s">
        <v>3982</v>
      </c>
      <c r="E3255" s="1543">
        <v>48.98</v>
      </c>
      <c r="F3255" s="1546"/>
      <c r="G3255" s="1546">
        <v>2003960</v>
      </c>
      <c r="H3255" s="1546" t="str">
        <f t="shared" si="50"/>
        <v>SARJETA TRIANGULAR DE CONCRETO - STC 03 MOLDADA NO LOCAL COM EXTRUSORA E CONCRETO USINADO - AREIA EXTRAÍDA E BRITA PRODUZIDA</v>
      </c>
    </row>
    <row r="3256" spans="2:8">
      <c r="B3256" s="1526">
        <v>2003325</v>
      </c>
      <c r="C3256" s="1523" t="s">
        <v>14261</v>
      </c>
      <c r="D3256" s="1526" t="s">
        <v>3982</v>
      </c>
      <c r="E3256" s="1542">
        <v>42.2</v>
      </c>
      <c r="F3256" s="1546"/>
      <c r="G3256" s="1546">
        <v>2003325</v>
      </c>
      <c r="H3256" s="1546" t="str">
        <f t="shared" si="50"/>
        <v>SARJETA TRIANGULAR DE CONCRETO - STC 04 - AREIA E BRITA COMERCIAIS</v>
      </c>
    </row>
    <row r="3257" spans="2:8">
      <c r="B3257" s="1528">
        <v>2003324</v>
      </c>
      <c r="C3257" s="1529" t="s">
        <v>14262</v>
      </c>
      <c r="D3257" s="1528" t="s">
        <v>3982</v>
      </c>
      <c r="E3257" s="1543">
        <v>34.549999999999997</v>
      </c>
      <c r="F3257" s="1546"/>
      <c r="G3257" s="1546">
        <v>2003324</v>
      </c>
      <c r="H3257" s="1546" t="str">
        <f t="shared" si="50"/>
        <v>SARJETA TRIANGULAR DE CONCRETO - STC 04 - AREIA EXTRAÍDA E BRITA PRODUZIDA</v>
      </c>
    </row>
    <row r="3258" spans="2:8" ht="30">
      <c r="B3258" s="1526">
        <v>2003961</v>
      </c>
      <c r="C3258" s="1523" t="s">
        <v>14263</v>
      </c>
      <c r="D3258" s="1526" t="s">
        <v>3982</v>
      </c>
      <c r="E3258" s="1542">
        <v>47.17</v>
      </c>
      <c r="F3258" s="1546"/>
      <c r="G3258" s="1546">
        <v>2003961</v>
      </c>
      <c r="H3258" s="1546" t="str">
        <f t="shared" si="50"/>
        <v>SARJETA TRIANGULAR DE CONCRETO - STC 04 MOLDADA NO LOCAL COM EXTRUSORA E CONCRETO USINADO - AREIA E BRITA COMERCIAIS</v>
      </c>
    </row>
    <row r="3259" spans="2:8" ht="30">
      <c r="B3259" s="1528">
        <v>2003962</v>
      </c>
      <c r="C3259" s="1529" t="s">
        <v>14264</v>
      </c>
      <c r="D3259" s="1528" t="s">
        <v>3982</v>
      </c>
      <c r="E3259" s="1543">
        <v>39.49</v>
      </c>
      <c r="F3259" s="1546"/>
      <c r="G3259" s="1546">
        <v>2003962</v>
      </c>
      <c r="H3259" s="1546" t="str">
        <f t="shared" si="50"/>
        <v>SARJETA TRIANGULAR DE CONCRETO - STC 04 MOLDADA NO LOCAL COM EXTRUSORA E CONCRETO USINADO - AREIA EXTRAÍDA E BRITA PRODUZIDA</v>
      </c>
    </row>
    <row r="3260" spans="2:8">
      <c r="B3260" s="1526">
        <v>2003327</v>
      </c>
      <c r="C3260" s="1523" t="s">
        <v>14265</v>
      </c>
      <c r="D3260" s="1526" t="s">
        <v>3982</v>
      </c>
      <c r="E3260" s="1542">
        <v>89.45</v>
      </c>
      <c r="F3260" s="1546"/>
      <c r="G3260" s="1546">
        <v>2003327</v>
      </c>
      <c r="H3260" s="1546" t="str">
        <f t="shared" si="50"/>
        <v>SARJETA TRIANGULAR DE CONCRETO - STC 05 - AREIA E BRITA COMERCIAIS</v>
      </c>
    </row>
    <row r="3261" spans="2:8">
      <c r="B3261" s="1528">
        <v>2003326</v>
      </c>
      <c r="C3261" s="1529" t="s">
        <v>14266</v>
      </c>
      <c r="D3261" s="1528" t="s">
        <v>3982</v>
      </c>
      <c r="E3261" s="1543">
        <v>77.760000000000005</v>
      </c>
      <c r="F3261" s="1546"/>
      <c r="G3261" s="1546">
        <v>2003326</v>
      </c>
      <c r="H3261" s="1546" t="str">
        <f t="shared" si="50"/>
        <v>SARJETA TRIANGULAR DE CONCRETO - STC 05 - AREIA EXTRAÍDA E BRITA PRODUZIDA</v>
      </c>
    </row>
    <row r="3262" spans="2:8" ht="30">
      <c r="B3262" s="1526">
        <v>2003963</v>
      </c>
      <c r="C3262" s="1523" t="s">
        <v>14267</v>
      </c>
      <c r="D3262" s="1526" t="s">
        <v>3982</v>
      </c>
      <c r="E3262" s="1542">
        <v>72.900000000000006</v>
      </c>
      <c r="F3262" s="1546"/>
      <c r="G3262" s="1546">
        <v>2003963</v>
      </c>
      <c r="H3262" s="1546" t="str">
        <f t="shared" si="50"/>
        <v>SARJETA TRIANGULAR DE CONCRETO - STC 05 MOLDADA NO LOCAL COM EXTRUSORA E CONCRETO USINADO - AREIA E BRITA COMERCIAIS</v>
      </c>
    </row>
    <row r="3263" spans="2:8" ht="30">
      <c r="B3263" s="1528">
        <v>2003964</v>
      </c>
      <c r="C3263" s="1529" t="s">
        <v>14268</v>
      </c>
      <c r="D3263" s="1528" t="s">
        <v>3982</v>
      </c>
      <c r="E3263" s="1543">
        <v>61.17</v>
      </c>
      <c r="F3263" s="1546"/>
      <c r="G3263" s="1546">
        <v>2003964</v>
      </c>
      <c r="H3263" s="1546" t="str">
        <f t="shared" si="50"/>
        <v>SARJETA TRIANGULAR DE CONCRETO - STC 05 MOLDADA NO LOCAL COM EXTRUSORA E CONCRETO USINADO - AREIA EXTRAÍDA E BRITA PRODUZIDA</v>
      </c>
    </row>
    <row r="3264" spans="2:8">
      <c r="B3264" s="1526">
        <v>2003329</v>
      </c>
      <c r="C3264" s="1523" t="s">
        <v>14269</v>
      </c>
      <c r="D3264" s="1526" t="s">
        <v>3982</v>
      </c>
      <c r="E3264" s="1542">
        <v>75.36</v>
      </c>
      <c r="F3264" s="1546"/>
      <c r="G3264" s="1546">
        <v>2003329</v>
      </c>
      <c r="H3264" s="1546" t="str">
        <f t="shared" si="50"/>
        <v>SARJETA TRIANGULAR DE CONCRETO - STC 06 - AREIA E BRITA COMERCIAIS</v>
      </c>
    </row>
    <row r="3265" spans="2:8">
      <c r="B3265" s="1528">
        <v>2003328</v>
      </c>
      <c r="C3265" s="1529" t="s">
        <v>14270</v>
      </c>
      <c r="D3265" s="1528" t="s">
        <v>3982</v>
      </c>
      <c r="E3265" s="1543">
        <v>65.489999999999995</v>
      </c>
      <c r="F3265" s="1546"/>
      <c r="G3265" s="1546">
        <v>2003328</v>
      </c>
      <c r="H3265" s="1546" t="str">
        <f t="shared" si="50"/>
        <v>SARJETA TRIANGULAR DE CONCRETO - STC 06 - AREIA EXTRAÍDA E BRITA PRODUZIDA</v>
      </c>
    </row>
    <row r="3266" spans="2:8" ht="30">
      <c r="B3266" s="1526">
        <v>2003965</v>
      </c>
      <c r="C3266" s="1523" t="s">
        <v>14271</v>
      </c>
      <c r="D3266" s="1526" t="s">
        <v>3982</v>
      </c>
      <c r="E3266" s="1542">
        <v>61.73</v>
      </c>
      <c r="F3266" s="1546"/>
      <c r="G3266" s="1546">
        <v>2003965</v>
      </c>
      <c r="H3266" s="1546" t="str">
        <f t="shared" si="50"/>
        <v>SARJETA TRIANGULAR DE CONCRETO - STC 06 MOLDADA NO LOCAL COM EXTRUSORA E CONCRETO USINADO - AREIA E BRITA COMERCIAIS</v>
      </c>
    </row>
    <row r="3267" spans="2:8" ht="30">
      <c r="B3267" s="1528">
        <v>2003966</v>
      </c>
      <c r="C3267" s="1529" t="s">
        <v>14272</v>
      </c>
      <c r="D3267" s="1528" t="s">
        <v>3982</v>
      </c>
      <c r="E3267" s="1543">
        <v>51.83</v>
      </c>
      <c r="F3267" s="1546"/>
      <c r="G3267" s="1546">
        <v>2003966</v>
      </c>
      <c r="H3267" s="1546" t="str">
        <f t="shared" ref="H3267:H3330" si="51">UPPER(C3267)</f>
        <v>SARJETA TRIANGULAR DE CONCRETO - STC 06 MOLDADA NO LOCAL COM EXTRUSORA E CONCRETO USINADO - AREIA EXTRAÍDA E BRITA PRODUZIDA</v>
      </c>
    </row>
    <row r="3268" spans="2:8">
      <c r="B3268" s="1526">
        <v>2003331</v>
      </c>
      <c r="C3268" s="1523" t="s">
        <v>14273</v>
      </c>
      <c r="D3268" s="1526" t="s">
        <v>3982</v>
      </c>
      <c r="E3268" s="1542">
        <v>63.49</v>
      </c>
      <c r="F3268" s="1546"/>
      <c r="G3268" s="1546">
        <v>2003331</v>
      </c>
      <c r="H3268" s="1546" t="str">
        <f t="shared" si="51"/>
        <v>SARJETA TRIANGULAR DE CONCRETO - STC 07 - AREIA E BRITA COMERCIAIS</v>
      </c>
    </row>
    <row r="3269" spans="2:8">
      <c r="B3269" s="1528">
        <v>2003330</v>
      </c>
      <c r="C3269" s="1529" t="s">
        <v>14274</v>
      </c>
      <c r="D3269" s="1528" t="s">
        <v>3982</v>
      </c>
      <c r="E3269" s="1543">
        <v>55.08</v>
      </c>
      <c r="F3269" s="1546"/>
      <c r="G3269" s="1546">
        <v>2003330</v>
      </c>
      <c r="H3269" s="1546" t="str">
        <f t="shared" si="51"/>
        <v>SARJETA TRIANGULAR DE CONCRETO - STC 07 - AREIA EXTRAÍDA E BRITA PRODUZIDA</v>
      </c>
    </row>
    <row r="3270" spans="2:8" ht="30">
      <c r="B3270" s="1526">
        <v>2003967</v>
      </c>
      <c r="C3270" s="1523" t="s">
        <v>14275</v>
      </c>
      <c r="D3270" s="1526" t="s">
        <v>3982</v>
      </c>
      <c r="E3270" s="1542">
        <v>52.22</v>
      </c>
      <c r="F3270" s="1546"/>
      <c r="G3270" s="1546">
        <v>2003967</v>
      </c>
      <c r="H3270" s="1546" t="str">
        <f t="shared" si="51"/>
        <v>SARJETA TRIANGULAR DE CONCRETO - STC 07 MOLDADA NO LOCAL COM EXTRUSORA E CONCRETO USINADO - AREIA E BRITA COMERCIAIS</v>
      </c>
    </row>
    <row r="3271" spans="2:8" ht="30">
      <c r="B3271" s="1528">
        <v>2003968</v>
      </c>
      <c r="C3271" s="1529" t="s">
        <v>14276</v>
      </c>
      <c r="D3271" s="1528" t="s">
        <v>3982</v>
      </c>
      <c r="E3271" s="1543">
        <v>43.78</v>
      </c>
      <c r="F3271" s="1546"/>
      <c r="G3271" s="1546">
        <v>2003968</v>
      </c>
      <c r="H3271" s="1546" t="str">
        <f t="shared" si="51"/>
        <v>SARJETA TRIANGULAR DE CONCRETO - STC 07 MOLDADA NO LOCAL COM EXTRUSORA E CONCRETO USINADO - AREIA EXTRAÍDA E BRITA PRODUZIDA</v>
      </c>
    </row>
    <row r="3272" spans="2:8">
      <c r="B3272" s="1526">
        <v>2003333</v>
      </c>
      <c r="C3272" s="1523" t="s">
        <v>14277</v>
      </c>
      <c r="D3272" s="1526" t="s">
        <v>3982</v>
      </c>
      <c r="E3272" s="1542">
        <v>52.69</v>
      </c>
      <c r="F3272" s="1546"/>
      <c r="G3272" s="1546">
        <v>2003333</v>
      </c>
      <c r="H3272" s="1546" t="str">
        <f t="shared" si="51"/>
        <v>SARJETA TRIANGULAR DE CONCRETO - STC 08 - AREIA E BRITA COMERCIAIS</v>
      </c>
    </row>
    <row r="3273" spans="2:8">
      <c r="B3273" s="1528">
        <v>2003332</v>
      </c>
      <c r="C3273" s="1529" t="s">
        <v>14278</v>
      </c>
      <c r="D3273" s="1528" t="s">
        <v>3982</v>
      </c>
      <c r="E3273" s="1543">
        <v>45.61</v>
      </c>
      <c r="F3273" s="1546"/>
      <c r="G3273" s="1546">
        <v>2003332</v>
      </c>
      <c r="H3273" s="1546" t="str">
        <f t="shared" si="51"/>
        <v>SARJETA TRIANGULAR DE CONCRETO - STC 08 - AREIA EXTRAÍDA E BRITA PRODUZIDA</v>
      </c>
    </row>
    <row r="3274" spans="2:8" ht="30">
      <c r="B3274" s="1526">
        <v>2003969</v>
      </c>
      <c r="C3274" s="1523" t="s">
        <v>14279</v>
      </c>
      <c r="D3274" s="1526" t="s">
        <v>3982</v>
      </c>
      <c r="E3274" s="1542">
        <v>43.33</v>
      </c>
      <c r="F3274" s="1546"/>
      <c r="G3274" s="1546">
        <v>2003969</v>
      </c>
      <c r="H3274" s="1546" t="str">
        <f t="shared" si="51"/>
        <v>SARJETA TRIANGULAR DE CONCRETO - STC 08 MOLDADA NO LOCAL COM EXTRUSORA E CONCRETO USINADO - AREIA E BRITA COMERCIAIS</v>
      </c>
    </row>
    <row r="3275" spans="2:8" ht="30">
      <c r="B3275" s="1528">
        <v>2003970</v>
      </c>
      <c r="C3275" s="1529" t="s">
        <v>14280</v>
      </c>
      <c r="D3275" s="1528" t="s">
        <v>3982</v>
      </c>
      <c r="E3275" s="1543">
        <v>36.229999999999997</v>
      </c>
      <c r="F3275" s="1546"/>
      <c r="G3275" s="1546">
        <v>2003970</v>
      </c>
      <c r="H3275" s="1546" t="str">
        <f t="shared" si="51"/>
        <v>SARJETA TRIANGULAR DE CONCRETO - STC 08 MOLDADA NO LOCAL COM EXTRUSORA E CONCRETO USINADO - AREIA EXTRAÍDA E BRITA PRODUZIDA</v>
      </c>
    </row>
    <row r="3276" spans="2:8">
      <c r="B3276" s="1526">
        <v>2003338</v>
      </c>
      <c r="C3276" s="1523" t="s">
        <v>14281</v>
      </c>
      <c r="D3276" s="1526" t="s">
        <v>3982</v>
      </c>
      <c r="E3276" s="1542">
        <v>21.44</v>
      </c>
      <c r="F3276" s="1546"/>
      <c r="G3276" s="1546">
        <v>2003338</v>
      </c>
      <c r="H3276" s="1546" t="str">
        <f t="shared" si="51"/>
        <v>SARJETA TRIANGULAR DE GRAMA - STG 01</v>
      </c>
    </row>
    <row r="3277" spans="2:8">
      <c r="B3277" s="1528">
        <v>2003339</v>
      </c>
      <c r="C3277" s="1529" t="s">
        <v>14282</v>
      </c>
      <c r="D3277" s="1528" t="s">
        <v>3982</v>
      </c>
      <c r="E3277" s="1543">
        <v>18.940000000000001</v>
      </c>
      <c r="F3277" s="1546"/>
      <c r="G3277" s="1546">
        <v>2003339</v>
      </c>
      <c r="H3277" s="1546" t="str">
        <f t="shared" si="51"/>
        <v>SARJETA TRIANGULAR DE GRAMA - STG 02</v>
      </c>
    </row>
    <row r="3278" spans="2:8">
      <c r="B3278" s="1526">
        <v>2003340</v>
      </c>
      <c r="C3278" s="1523" t="s">
        <v>14283</v>
      </c>
      <c r="D3278" s="1526" t="s">
        <v>3982</v>
      </c>
      <c r="E3278" s="1542">
        <v>15.68</v>
      </c>
      <c r="F3278" s="1546"/>
      <c r="G3278" s="1546">
        <v>2003340</v>
      </c>
      <c r="H3278" s="1546" t="str">
        <f t="shared" si="51"/>
        <v>SARJETA TRIANGULAR DE GRAMA - STG 03</v>
      </c>
    </row>
    <row r="3279" spans="2:8">
      <c r="B3279" s="1528">
        <v>2003341</v>
      </c>
      <c r="C3279" s="1529" t="s">
        <v>14284</v>
      </c>
      <c r="D3279" s="1528" t="s">
        <v>3982</v>
      </c>
      <c r="E3279" s="1543">
        <v>12.06</v>
      </c>
      <c r="F3279" s="1546"/>
      <c r="G3279" s="1546">
        <v>2003341</v>
      </c>
      <c r="H3279" s="1546" t="str">
        <f t="shared" si="51"/>
        <v>SARJETA TRIANGULAR DE GRAMA - STG 04</v>
      </c>
    </row>
    <row r="3280" spans="2:8">
      <c r="B3280" s="1526">
        <v>2004513</v>
      </c>
      <c r="C3280" s="1523" t="s">
        <v>23440</v>
      </c>
      <c r="D3280" s="1526" t="s">
        <v>3982</v>
      </c>
      <c r="E3280" s="1542">
        <v>0.1</v>
      </c>
      <c r="F3280" s="1546"/>
      <c r="G3280" s="1546">
        <v>2004513</v>
      </c>
      <c r="H3280" s="1546" t="str">
        <f t="shared" si="51"/>
        <v>SELO ASFÁLTICO DE MICROVALA PARA DRENO DE PAVIMENTO COM GEOCOMPOSTO</v>
      </c>
    </row>
    <row r="3281" spans="2:8">
      <c r="B3281" s="1528">
        <v>2003357</v>
      </c>
      <c r="C3281" s="1529" t="s">
        <v>14285</v>
      </c>
      <c r="D3281" s="1528" t="s">
        <v>3982</v>
      </c>
      <c r="E3281" s="1543">
        <v>167.22</v>
      </c>
      <c r="F3281" s="1546"/>
      <c r="G3281" s="1546">
        <v>2003357</v>
      </c>
      <c r="H3281" s="1546" t="str">
        <f t="shared" si="51"/>
        <v>TRANSPOSIÇÃO DE SEGMENTOS DE SARJETA - TSS 01 - AREIA E BRITA COMERCIAIS</v>
      </c>
    </row>
    <row r="3282" spans="2:8">
      <c r="B3282" s="1526">
        <v>2003356</v>
      </c>
      <c r="C3282" s="1523" t="s">
        <v>14286</v>
      </c>
      <c r="D3282" s="1526" t="s">
        <v>3982</v>
      </c>
      <c r="E3282" s="1542">
        <v>131.72999999999999</v>
      </c>
      <c r="F3282" s="1546"/>
      <c r="G3282" s="1546">
        <v>2003356</v>
      </c>
      <c r="H3282" s="1546" t="str">
        <f t="shared" si="51"/>
        <v>TRANSPOSIÇÃO DE SEGMENTOS DE SARJETA - TSS 01 - AREIA EXTRAÍDA E BRITA PRODUZIDA</v>
      </c>
    </row>
    <row r="3283" spans="2:8">
      <c r="B3283" s="1528">
        <v>2003359</v>
      </c>
      <c r="C3283" s="1529" t="s">
        <v>14287</v>
      </c>
      <c r="D3283" s="1528" t="s">
        <v>3982</v>
      </c>
      <c r="E3283" s="1543">
        <v>205.02</v>
      </c>
      <c r="F3283" s="1546"/>
      <c r="G3283" s="1546">
        <v>2003359</v>
      </c>
      <c r="H3283" s="1546" t="str">
        <f t="shared" si="51"/>
        <v>TRANSPOSIÇÃO DE SEGMENTOS DE SARJETA - TSS 02 - AREIA E BRITA COMERCIAIS</v>
      </c>
    </row>
    <row r="3284" spans="2:8">
      <c r="B3284" s="1526">
        <v>2003358</v>
      </c>
      <c r="C3284" s="1523" t="s">
        <v>14288</v>
      </c>
      <c r="D3284" s="1526" t="s">
        <v>3982</v>
      </c>
      <c r="E3284" s="1542">
        <v>161.36000000000001</v>
      </c>
      <c r="F3284" s="1546"/>
      <c r="G3284" s="1546">
        <v>2003358</v>
      </c>
      <c r="H3284" s="1546" t="str">
        <f t="shared" si="51"/>
        <v>TRANSPOSIÇÃO DE SEGMENTOS DE SARJETA - TSS 02 - AREIA EXTRAÍDA E BRITA PRODUZIDA</v>
      </c>
    </row>
    <row r="3285" spans="2:8">
      <c r="B3285" s="1528">
        <v>2003361</v>
      </c>
      <c r="C3285" s="1529" t="s">
        <v>14289</v>
      </c>
      <c r="D3285" s="1528" t="s">
        <v>3982</v>
      </c>
      <c r="E3285" s="1543">
        <v>476.04</v>
      </c>
      <c r="F3285" s="1546"/>
      <c r="G3285" s="1546">
        <v>2003361</v>
      </c>
      <c r="H3285" s="1546" t="str">
        <f t="shared" si="51"/>
        <v>TRANSPOSIÇÃO DE SEGMENTOS DE SARJETA - TSS 03 - AREIA E BRITA COMERCIAIS</v>
      </c>
    </row>
    <row r="3286" spans="2:8">
      <c r="B3286" s="1526">
        <v>2003360</v>
      </c>
      <c r="C3286" s="1523" t="s">
        <v>14290</v>
      </c>
      <c r="D3286" s="1526" t="s">
        <v>3982</v>
      </c>
      <c r="E3286" s="1542">
        <v>441.13</v>
      </c>
      <c r="F3286" s="1546"/>
      <c r="G3286" s="1546">
        <v>2003360</v>
      </c>
      <c r="H3286" s="1546" t="str">
        <f t="shared" si="51"/>
        <v>TRANSPOSIÇÃO DE SEGMENTOS DE SARJETA - TSS 03 - AREIA EXTRAÍDA E BRITA PRODUZIDA</v>
      </c>
    </row>
    <row r="3287" spans="2:8">
      <c r="B3287" s="1528">
        <v>2003363</v>
      </c>
      <c r="C3287" s="1529" t="s">
        <v>14291</v>
      </c>
      <c r="D3287" s="1528" t="s">
        <v>3982</v>
      </c>
      <c r="E3287" s="1543">
        <v>407.99</v>
      </c>
      <c r="F3287" s="1546"/>
      <c r="G3287" s="1546">
        <v>2003363</v>
      </c>
      <c r="H3287" s="1546" t="str">
        <f t="shared" si="51"/>
        <v>TRANSPOSIÇÃO DE SEGMENTOS DE SARJETA - TSS 04 - AREIA E BRITA COMERCIAIS</v>
      </c>
    </row>
    <row r="3288" spans="2:8">
      <c r="B3288" s="1526">
        <v>2003362</v>
      </c>
      <c r="C3288" s="1523" t="s">
        <v>14292</v>
      </c>
      <c r="D3288" s="1526" t="s">
        <v>3982</v>
      </c>
      <c r="E3288" s="1542">
        <v>376.23</v>
      </c>
      <c r="F3288" s="1546"/>
      <c r="G3288" s="1546">
        <v>2003362</v>
      </c>
      <c r="H3288" s="1546" t="str">
        <f t="shared" si="51"/>
        <v>TRANSPOSIÇÃO DE SEGMENTOS DE SARJETA - TSS 04 - AREIA EXTRAÍDA E BRITA PRODUZIDA</v>
      </c>
    </row>
    <row r="3289" spans="2:8">
      <c r="B3289" s="1528">
        <v>2003365</v>
      </c>
      <c r="C3289" s="1529" t="s">
        <v>14293</v>
      </c>
      <c r="D3289" s="1528" t="s">
        <v>3982</v>
      </c>
      <c r="E3289" s="1543">
        <v>362.58</v>
      </c>
      <c r="F3289" s="1546"/>
      <c r="G3289" s="1546">
        <v>2003365</v>
      </c>
      <c r="H3289" s="1546" t="str">
        <f t="shared" si="51"/>
        <v>TRANSPOSIÇÃO DE SEGMENTOS DE SARJETA - TSS 05 - AREIA E BRITA COMERCIAIS</v>
      </c>
    </row>
    <row r="3290" spans="2:8">
      <c r="B3290" s="1526">
        <v>2003364</v>
      </c>
      <c r="C3290" s="1523" t="s">
        <v>14294</v>
      </c>
      <c r="D3290" s="1526" t="s">
        <v>3982</v>
      </c>
      <c r="E3290" s="1542">
        <v>332.92</v>
      </c>
      <c r="F3290" s="1546"/>
      <c r="G3290" s="1546">
        <v>2003364</v>
      </c>
      <c r="H3290" s="1546" t="str">
        <f t="shared" si="51"/>
        <v>TRANSPOSIÇÃO DE SEGMENTOS DE SARJETA - TSS 05 - AREIA EXTRAÍDA E BRITA PRODUZIDA</v>
      </c>
    </row>
    <row r="3291" spans="2:8">
      <c r="B3291" s="1528">
        <v>2003367</v>
      </c>
      <c r="C3291" s="1529" t="s">
        <v>14295</v>
      </c>
      <c r="D3291" s="1528" t="s">
        <v>3982</v>
      </c>
      <c r="E3291" s="1543">
        <v>339.8</v>
      </c>
      <c r="F3291" s="1546"/>
      <c r="G3291" s="1546">
        <v>2003367</v>
      </c>
      <c r="H3291" s="1546" t="str">
        <f t="shared" si="51"/>
        <v>TRANSPOSIÇÃO DE SEGMENTOS DE SARJETA - TSS 06 - AREIA E BRITA COMERCIAIS</v>
      </c>
    </row>
    <row r="3292" spans="2:8">
      <c r="B3292" s="1526">
        <v>2003366</v>
      </c>
      <c r="C3292" s="1523" t="s">
        <v>14296</v>
      </c>
      <c r="D3292" s="1526" t="s">
        <v>3982</v>
      </c>
      <c r="E3292" s="1542">
        <v>311.19</v>
      </c>
      <c r="F3292" s="1546"/>
      <c r="G3292" s="1546">
        <v>2003366</v>
      </c>
      <c r="H3292" s="1546" t="str">
        <f t="shared" si="51"/>
        <v>TRANSPOSIÇÃO DE SEGMENTOS DE SARJETA - TSS 06 - AREIA EXTRAÍDA E BRITA PRODUZIDA</v>
      </c>
    </row>
    <row r="3293" spans="2:8">
      <c r="B3293" s="1528">
        <v>2003869</v>
      </c>
      <c r="C3293" s="1529" t="s">
        <v>19301</v>
      </c>
      <c r="D3293" s="1528" t="s">
        <v>3982</v>
      </c>
      <c r="E3293" s="1543">
        <v>134.33000000000001</v>
      </c>
      <c r="F3293" s="1546"/>
      <c r="G3293" s="1546">
        <v>2003869</v>
      </c>
      <c r="H3293" s="1546" t="str">
        <f t="shared" si="51"/>
        <v>TUBO DE CONCRETO PA1 COMERCIAL PARA DRENAGEM - D = 0,50 M - FORNECIMENTO E INSTALAÇÃO</v>
      </c>
    </row>
    <row r="3294" spans="2:8">
      <c r="B3294" s="1526">
        <v>2003822</v>
      </c>
      <c r="C3294" s="1523" t="s">
        <v>19302</v>
      </c>
      <c r="D3294" s="1526" t="s">
        <v>3982</v>
      </c>
      <c r="E3294" s="1542">
        <v>179.11</v>
      </c>
      <c r="F3294" s="1546"/>
      <c r="G3294" s="1546">
        <v>2003822</v>
      </c>
      <c r="H3294" s="1546" t="str">
        <f t="shared" si="51"/>
        <v>TUBO DE CONCRETO PA1 COMERCIAL PARA DRENAGEM - D = 0,60 M - FORNECIMENTO E INSTALAÇÃO</v>
      </c>
    </row>
    <row r="3295" spans="2:8">
      <c r="B3295" s="1528">
        <v>2003826</v>
      </c>
      <c r="C3295" s="1529" t="s">
        <v>19303</v>
      </c>
      <c r="D3295" s="1528" t="s">
        <v>3982</v>
      </c>
      <c r="E3295" s="1543">
        <v>265.91000000000003</v>
      </c>
      <c r="F3295" s="1546"/>
      <c r="G3295" s="1546">
        <v>2003826</v>
      </c>
      <c r="H3295" s="1546" t="str">
        <f t="shared" si="51"/>
        <v>TUBO DE CONCRETO PA1 COMERCIAL PARA DRENAGEM - D = 0,80 M - FORNECIMENTO E INSTALAÇÃO</v>
      </c>
    </row>
    <row r="3296" spans="2:8">
      <c r="B3296" s="1526">
        <v>2003830</v>
      </c>
      <c r="C3296" s="1523" t="s">
        <v>19304</v>
      </c>
      <c r="D3296" s="1526" t="s">
        <v>3982</v>
      </c>
      <c r="E3296" s="1542">
        <v>442.12</v>
      </c>
      <c r="F3296" s="1546"/>
      <c r="G3296" s="1546">
        <v>2003830</v>
      </c>
      <c r="H3296" s="1546" t="str">
        <f t="shared" si="51"/>
        <v>TUBO DE CONCRETO PA1 COMERCIAL PARA DRENAGEM - D = 1,00 M - FORNECIMENTO E INSTALAÇÃO</v>
      </c>
    </row>
    <row r="3297" spans="2:8">
      <c r="B3297" s="1528">
        <v>2003834</v>
      </c>
      <c r="C3297" s="1529" t="s">
        <v>19305</v>
      </c>
      <c r="D3297" s="1528" t="s">
        <v>3982</v>
      </c>
      <c r="E3297" s="1543">
        <v>504.25</v>
      </c>
      <c r="F3297" s="1546"/>
      <c r="G3297" s="1546">
        <v>2003834</v>
      </c>
      <c r="H3297" s="1546" t="str">
        <f t="shared" si="51"/>
        <v>TUBO DE CONCRETO PA1 COMERCIAL PARA DRENAGEM - D = 1,20 M - FORNECIMENTO E INSTALAÇÃO</v>
      </c>
    </row>
    <row r="3298" spans="2:8">
      <c r="B3298" s="1526">
        <v>2003838</v>
      </c>
      <c r="C3298" s="1523" t="s">
        <v>19306</v>
      </c>
      <c r="D3298" s="1526" t="s">
        <v>3982</v>
      </c>
      <c r="E3298" s="1542">
        <v>763.37</v>
      </c>
      <c r="F3298" s="1546"/>
      <c r="G3298" s="1546">
        <v>2003838</v>
      </c>
      <c r="H3298" s="1546" t="str">
        <f t="shared" si="51"/>
        <v>TUBO DE CONCRETO PA1 COMERCIAL PARA DRENAGEM - D = 1,50 M - FORNECIMENTO E INSTALAÇÃO</v>
      </c>
    </row>
    <row r="3299" spans="2:8" ht="30">
      <c r="B3299" s="1528">
        <v>2003768</v>
      </c>
      <c r="C3299" s="1529" t="s">
        <v>19307</v>
      </c>
      <c r="D3299" s="1528" t="s">
        <v>3982</v>
      </c>
      <c r="E3299" s="1543">
        <v>161.55000000000001</v>
      </c>
      <c r="F3299" s="1546"/>
      <c r="G3299" s="1546">
        <v>2003768</v>
      </c>
      <c r="H3299" s="1546" t="str">
        <f t="shared" si="51"/>
        <v>TUBO DE CONCRETO PA1 PRODUZIDO NA OBRA PARA DRENAGEM - D = 0,60 M - AREIA E BRITA COMERCIAIS - FORNECIMENTO E INSTALAÇÃO</v>
      </c>
    </row>
    <row r="3300" spans="2:8" ht="30">
      <c r="B3300" s="1526">
        <v>2003873</v>
      </c>
      <c r="C3300" s="1523" t="s">
        <v>19308</v>
      </c>
      <c r="D3300" s="1526" t="s">
        <v>3982</v>
      </c>
      <c r="E3300" s="1542">
        <v>146.80000000000001</v>
      </c>
      <c r="F3300" s="1546"/>
      <c r="G3300" s="1546">
        <v>2003873</v>
      </c>
      <c r="H3300" s="1546" t="str">
        <f t="shared" si="51"/>
        <v>TUBO DE CONCRETO PA1 PRODUZIDO NA OBRA PARA DRENAGEM - D = 0,60 M - AREIA EXTRAÍDA E BRITA PRODUZIDA - FORNECIMENTO E INSTALAÇÃO</v>
      </c>
    </row>
    <row r="3301" spans="2:8" ht="30">
      <c r="B3301" s="1528">
        <v>2003772</v>
      </c>
      <c r="C3301" s="1529" t="s">
        <v>19309</v>
      </c>
      <c r="D3301" s="1528" t="s">
        <v>3982</v>
      </c>
      <c r="E3301" s="1543">
        <v>237.26</v>
      </c>
      <c r="F3301" s="1546"/>
      <c r="G3301" s="1546">
        <v>2003772</v>
      </c>
      <c r="H3301" s="1546" t="str">
        <f t="shared" si="51"/>
        <v>TUBO DE CONCRETO PA1 PRODUZIDO NA OBRA PARA DRENAGEM - D = 0,80 M - AREIA E BRITA COMERCIAIS - FORNECIMENTO E INSTALAÇÃO</v>
      </c>
    </row>
    <row r="3302" spans="2:8" ht="30">
      <c r="B3302" s="1526">
        <v>2003877</v>
      </c>
      <c r="C3302" s="1523" t="s">
        <v>19310</v>
      </c>
      <c r="D3302" s="1526" t="s">
        <v>3982</v>
      </c>
      <c r="E3302" s="1542">
        <v>213.9</v>
      </c>
      <c r="F3302" s="1546"/>
      <c r="G3302" s="1546">
        <v>2003877</v>
      </c>
      <c r="H3302" s="1546" t="str">
        <f t="shared" si="51"/>
        <v>TUBO DE CONCRETO PA1 PRODUZIDO NA OBRA PARA DRENAGEM - D = 0,80 M - AREIA EXTRAÍDA E BRITA PRODUZIDA - FORNECIMENTO E INSTALAÇÃO</v>
      </c>
    </row>
    <row r="3303" spans="2:8" ht="30">
      <c r="B3303" s="1528">
        <v>2003776</v>
      </c>
      <c r="C3303" s="1529" t="s">
        <v>19311</v>
      </c>
      <c r="D3303" s="1528" t="s">
        <v>3982</v>
      </c>
      <c r="E3303" s="1543">
        <v>403.66</v>
      </c>
      <c r="F3303" s="1546"/>
      <c r="G3303" s="1546">
        <v>2003776</v>
      </c>
      <c r="H3303" s="1546" t="str">
        <f t="shared" si="51"/>
        <v>TUBO DE CONCRETO PA1 PRODUZIDO NA OBRA PARA DRENAGEM - D = 1,00 M - AREIA E BRITA COMERCIAIS - FORNECIMENTO E INSTALAÇÃO</v>
      </c>
    </row>
    <row r="3304" spans="2:8" ht="30">
      <c r="B3304" s="1526">
        <v>2003881</v>
      </c>
      <c r="C3304" s="1523" t="s">
        <v>19312</v>
      </c>
      <c r="D3304" s="1526" t="s">
        <v>3982</v>
      </c>
      <c r="E3304" s="1542">
        <v>371.65</v>
      </c>
      <c r="F3304" s="1546"/>
      <c r="G3304" s="1546">
        <v>2003881</v>
      </c>
      <c r="H3304" s="1546" t="str">
        <f t="shared" si="51"/>
        <v>TUBO DE CONCRETO PA1 PRODUZIDO NA OBRA PARA DRENAGEM - D = 1,00 M - AREIA EXTRAÍDA E BRITA PRODUZIDA - FORNECIMENTO E INSTALAÇÃO</v>
      </c>
    </row>
    <row r="3305" spans="2:8" ht="30">
      <c r="B3305" s="1528">
        <v>2003780</v>
      </c>
      <c r="C3305" s="1529" t="s">
        <v>23441</v>
      </c>
      <c r="D3305" s="1528" t="s">
        <v>3982</v>
      </c>
      <c r="E3305" s="1543">
        <v>534.26</v>
      </c>
      <c r="F3305" s="1546"/>
      <c r="G3305" s="1546">
        <v>2003780</v>
      </c>
      <c r="H3305" s="1546" t="str">
        <f t="shared" si="51"/>
        <v>TUBO DE CONCRETO PA1 PRODUZIDO NA OBRA PARA DRENAGEM - D = 1,20 M - AREIA E BRITA COMERCIAIS - FORNECIMENTO E INSTALAÇÃO</v>
      </c>
    </row>
    <row r="3306" spans="2:8" ht="30">
      <c r="B3306" s="1526">
        <v>2003885</v>
      </c>
      <c r="C3306" s="1523" t="s">
        <v>23442</v>
      </c>
      <c r="D3306" s="1526" t="s">
        <v>3982</v>
      </c>
      <c r="E3306" s="1542">
        <v>487.49</v>
      </c>
      <c r="F3306" s="1546"/>
      <c r="G3306" s="1546">
        <v>2003885</v>
      </c>
      <c r="H3306" s="1546" t="str">
        <f t="shared" si="51"/>
        <v>TUBO DE CONCRETO PA1 PRODUZIDO NA OBRA PARA DRENAGEM - D = 1,20 M - AREIA EXTRAÍDA E BRITA PRODUZIDA - FORNECIMENTO E INSTALAÇÃO</v>
      </c>
    </row>
    <row r="3307" spans="2:8" ht="30">
      <c r="B3307" s="1528">
        <v>2003784</v>
      </c>
      <c r="C3307" s="1529" t="s">
        <v>19313</v>
      </c>
      <c r="D3307" s="1528" t="s">
        <v>3982</v>
      </c>
      <c r="E3307" s="1543">
        <v>837.39</v>
      </c>
      <c r="F3307" s="1546"/>
      <c r="G3307" s="1546">
        <v>2003784</v>
      </c>
      <c r="H3307" s="1546" t="str">
        <f t="shared" si="51"/>
        <v>TUBO DE CONCRETO PA1 PRODUZIDO NA OBRA PARA DRENAGEM - D = 1,50 M - AREIA E BRITA COMERCIAIS - FORNECIMENTO E INSTALAÇÃO</v>
      </c>
    </row>
    <row r="3308" spans="2:8" ht="30">
      <c r="B3308" s="1526">
        <v>2003889</v>
      </c>
      <c r="C3308" s="1523" t="s">
        <v>19314</v>
      </c>
      <c r="D3308" s="1526" t="s">
        <v>3982</v>
      </c>
      <c r="E3308" s="1542">
        <v>764.19</v>
      </c>
      <c r="F3308" s="1546"/>
      <c r="G3308" s="1546">
        <v>2003889</v>
      </c>
      <c r="H3308" s="1546" t="str">
        <f t="shared" si="51"/>
        <v>TUBO DE CONCRETO PA1 PRODUZIDO NA OBRA PARA DRENAGEM - D = 1,50 M - AREIA EXTRAÍDA E BRITA PRODUZIDA - FORNECIMENTO E INSTALAÇÃO</v>
      </c>
    </row>
    <row r="3309" spans="2:8">
      <c r="B3309" s="1528">
        <v>2003870</v>
      </c>
      <c r="C3309" s="1529" t="s">
        <v>19315</v>
      </c>
      <c r="D3309" s="1528" t="s">
        <v>3982</v>
      </c>
      <c r="E3309" s="1543">
        <v>149.11000000000001</v>
      </c>
      <c r="F3309" s="1546"/>
      <c r="G3309" s="1546">
        <v>2003870</v>
      </c>
      <c r="H3309" s="1546" t="str">
        <f t="shared" si="51"/>
        <v>TUBO DE CONCRETO PA2 COMERCIAL PARA DRENAGEM - D = 0,50 M - FORNECIMENTO E INSTALAÇÃO</v>
      </c>
    </row>
    <row r="3310" spans="2:8">
      <c r="B3310" s="1526">
        <v>2003823</v>
      </c>
      <c r="C3310" s="1523" t="s">
        <v>19316</v>
      </c>
      <c r="D3310" s="1526" t="s">
        <v>3982</v>
      </c>
      <c r="E3310" s="1542">
        <v>208.77</v>
      </c>
      <c r="F3310" s="1546"/>
      <c r="G3310" s="1546">
        <v>2003823</v>
      </c>
      <c r="H3310" s="1546" t="str">
        <f t="shared" si="51"/>
        <v>TUBO DE CONCRETO PA2 COMERCIAL PARA DRENAGEM - D = 0,60 M - FORNECIMENTO E INSTALAÇÃO</v>
      </c>
    </row>
    <row r="3311" spans="2:8">
      <c r="B3311" s="1528">
        <v>2003827</v>
      </c>
      <c r="C3311" s="1529" t="s">
        <v>19317</v>
      </c>
      <c r="D3311" s="1528" t="s">
        <v>3982</v>
      </c>
      <c r="E3311" s="1543">
        <v>321.37</v>
      </c>
      <c r="F3311" s="1546"/>
      <c r="G3311" s="1546">
        <v>2003827</v>
      </c>
      <c r="H3311" s="1546" t="str">
        <f t="shared" si="51"/>
        <v>TUBO DE CONCRETO PA2 COMERCIAL PARA DRENAGEM - D = 0,80 M - FORNECIMENTO E INSTALAÇÃO</v>
      </c>
    </row>
    <row r="3312" spans="2:8">
      <c r="B3312" s="1526">
        <v>2003831</v>
      </c>
      <c r="C3312" s="1523" t="s">
        <v>19318</v>
      </c>
      <c r="D3312" s="1526" t="s">
        <v>3982</v>
      </c>
      <c r="E3312" s="1542">
        <v>470.77</v>
      </c>
      <c r="F3312" s="1546"/>
      <c r="G3312" s="1546">
        <v>2003831</v>
      </c>
      <c r="H3312" s="1546" t="str">
        <f t="shared" si="51"/>
        <v>TUBO DE CONCRETO PA2 COMERCIAL PARA DRENAGEM - D = 1,00 M - FORNECIMENTO E INSTALAÇÃO</v>
      </c>
    </row>
    <row r="3313" spans="2:8">
      <c r="B3313" s="1528">
        <v>2003835</v>
      </c>
      <c r="C3313" s="1529" t="s">
        <v>19319</v>
      </c>
      <c r="D3313" s="1528" t="s">
        <v>3982</v>
      </c>
      <c r="E3313" s="1543">
        <v>548.37</v>
      </c>
      <c r="F3313" s="1546"/>
      <c r="G3313" s="1546">
        <v>2003835</v>
      </c>
      <c r="H3313" s="1546" t="str">
        <f t="shared" si="51"/>
        <v>TUBO DE CONCRETO PA2 COMERCIAL PARA DRENAGEM - D = 1,20 M - FORNECIMENTO E INSTALAÇÃO</v>
      </c>
    </row>
    <row r="3314" spans="2:8">
      <c r="B3314" s="1526">
        <v>2003839</v>
      </c>
      <c r="C3314" s="1523" t="s">
        <v>19320</v>
      </c>
      <c r="D3314" s="1526" t="s">
        <v>3982</v>
      </c>
      <c r="E3314" s="1542">
        <v>828.01</v>
      </c>
      <c r="F3314" s="1546"/>
      <c r="G3314" s="1546">
        <v>2003839</v>
      </c>
      <c r="H3314" s="1546" t="str">
        <f t="shared" si="51"/>
        <v>TUBO DE CONCRETO PA2 COMERCIAL PARA DRENAGEM - D = 1,50 M - FORNECIMENTO E INSTALAÇÃO</v>
      </c>
    </row>
    <row r="3315" spans="2:8" ht="30">
      <c r="B3315" s="1528">
        <v>2003769</v>
      </c>
      <c r="C3315" s="1529" t="s">
        <v>19321</v>
      </c>
      <c r="D3315" s="1528" t="s">
        <v>3982</v>
      </c>
      <c r="E3315" s="1543">
        <v>176.4</v>
      </c>
      <c r="F3315" s="1546"/>
      <c r="G3315" s="1546">
        <v>2003769</v>
      </c>
      <c r="H3315" s="1546" t="str">
        <f t="shared" si="51"/>
        <v>TUBO DE CONCRETO PA2 PRODUZIDO NA OBRA PARA DRENAGEM - D = 0,60 M - AREIA E BRITA COMERCIAIS - FORNECIMENTO E INSTALAÇÃO</v>
      </c>
    </row>
    <row r="3316" spans="2:8" ht="30">
      <c r="B3316" s="1526">
        <v>2003874</v>
      </c>
      <c r="C3316" s="1523" t="s">
        <v>19322</v>
      </c>
      <c r="D3316" s="1526" t="s">
        <v>3982</v>
      </c>
      <c r="E3316" s="1542">
        <v>161.66999999999999</v>
      </c>
      <c r="F3316" s="1546"/>
      <c r="G3316" s="1546">
        <v>2003874</v>
      </c>
      <c r="H3316" s="1546" t="str">
        <f t="shared" si="51"/>
        <v>TUBO DE CONCRETO PA2 PRODUZIDO NA OBRA PARA DRENAGEM - D = 0,60 M - AREIA EXTRAÍDA E BRITA PRODUZIDA - FORNECIMENTO E INSTALAÇÃO</v>
      </c>
    </row>
    <row r="3317" spans="2:8" ht="30">
      <c r="B3317" s="1528">
        <v>2003773</v>
      </c>
      <c r="C3317" s="1529" t="s">
        <v>19323</v>
      </c>
      <c r="D3317" s="1528" t="s">
        <v>3982</v>
      </c>
      <c r="E3317" s="1543">
        <v>296.67</v>
      </c>
      <c r="F3317" s="1546"/>
      <c r="G3317" s="1546">
        <v>2003773</v>
      </c>
      <c r="H3317" s="1546" t="str">
        <f t="shared" si="51"/>
        <v>TUBO DE CONCRETO PA2 PRODUZIDO NA OBRA PARA DRENAGEM - D = 0,80 M - AREIA E BRITA COMERCIAIS - FORNECIMENTO E INSTALAÇÃO</v>
      </c>
    </row>
    <row r="3318" spans="2:8" ht="30">
      <c r="B3318" s="1526">
        <v>2003878</v>
      </c>
      <c r="C3318" s="1523" t="s">
        <v>19324</v>
      </c>
      <c r="D3318" s="1526" t="s">
        <v>3982</v>
      </c>
      <c r="E3318" s="1542">
        <v>273.36</v>
      </c>
      <c r="F3318" s="1546"/>
      <c r="G3318" s="1546">
        <v>2003878</v>
      </c>
      <c r="H3318" s="1546" t="str">
        <f t="shared" si="51"/>
        <v>TUBO DE CONCRETO PA2 PRODUZIDO NA OBRA PARA DRENAGEM - D = 0,80 M - AREIA EXTRAÍDA E BRITA PRODUZIDA - FORNECIMENTO E INSTALAÇÃO</v>
      </c>
    </row>
    <row r="3319" spans="2:8" ht="30">
      <c r="B3319" s="1528">
        <v>2003777</v>
      </c>
      <c r="C3319" s="1529" t="s">
        <v>19325</v>
      </c>
      <c r="D3319" s="1528" t="s">
        <v>3982</v>
      </c>
      <c r="E3319" s="1543">
        <v>463.07</v>
      </c>
      <c r="F3319" s="1546"/>
      <c r="G3319" s="1546">
        <v>2003777</v>
      </c>
      <c r="H3319" s="1546" t="str">
        <f t="shared" si="51"/>
        <v>TUBO DE CONCRETO PA2 PRODUZIDO NA OBRA PARA DRENAGEM - D = 1,00 M - AREIA E BRITA COMERCIAIS - FORNECIMENTO E INSTALAÇÃO</v>
      </c>
    </row>
    <row r="3320" spans="2:8" ht="30">
      <c r="B3320" s="1526">
        <v>2003882</v>
      </c>
      <c r="C3320" s="1523" t="s">
        <v>23443</v>
      </c>
      <c r="D3320" s="1526" t="s">
        <v>3982</v>
      </c>
      <c r="E3320" s="1542">
        <v>431.11</v>
      </c>
      <c r="F3320" s="1546"/>
      <c r="G3320" s="1546">
        <v>2003882</v>
      </c>
      <c r="H3320" s="1546" t="str">
        <f t="shared" si="51"/>
        <v>TUBO DE CONCRETO PA2 PRODUZIDO NA OBRA PARA DRENAGEM - D = 1,00 M - AREIA EXTRAÍDA E BRITA PRODUZIDA - FORNECIMENTO E INSTALAÇÃO</v>
      </c>
    </row>
    <row r="3321" spans="2:8" ht="30">
      <c r="B3321" s="1528">
        <v>2003781</v>
      </c>
      <c r="C3321" s="1529" t="s">
        <v>19326</v>
      </c>
      <c r="D3321" s="1528" t="s">
        <v>3982</v>
      </c>
      <c r="E3321" s="1543">
        <v>667.93</v>
      </c>
      <c r="F3321" s="1546"/>
      <c r="G3321" s="1546">
        <v>2003781</v>
      </c>
      <c r="H3321" s="1546" t="str">
        <f t="shared" si="51"/>
        <v>TUBO DE CONCRETO PA2 PRODUZIDO NA OBRA PARA DRENAGEM - D = 1,20 M - AREIA E BRITA COMERCIAIS - FORNECIMENTO E INSTALAÇÃO</v>
      </c>
    </row>
    <row r="3322" spans="2:8" ht="30">
      <c r="B3322" s="1526">
        <v>2003886</v>
      </c>
      <c r="C3322" s="1523" t="s">
        <v>19327</v>
      </c>
      <c r="D3322" s="1526" t="s">
        <v>3982</v>
      </c>
      <c r="E3322" s="1542">
        <v>621.28</v>
      </c>
      <c r="F3322" s="1546"/>
      <c r="G3322" s="1546">
        <v>2003886</v>
      </c>
      <c r="H3322" s="1546" t="str">
        <f t="shared" si="51"/>
        <v>TUBO DE CONCRETO PA2 PRODUZIDO NA OBRA PARA DRENAGEM - D = 1,20 M - AREIA EXTRAÍDA E BRITA PRODUZIDA - FORNECIMENTO E INSTALAÇÃO</v>
      </c>
    </row>
    <row r="3323" spans="2:8" ht="30">
      <c r="B3323" s="1528">
        <v>2003785</v>
      </c>
      <c r="C3323" s="1529" t="s">
        <v>19328</v>
      </c>
      <c r="D3323" s="1528" t="s">
        <v>3982</v>
      </c>
      <c r="E3323" s="1543">
        <v>1045.32</v>
      </c>
      <c r="F3323" s="1546"/>
      <c r="G3323" s="1546">
        <v>2003785</v>
      </c>
      <c r="H3323" s="1546" t="str">
        <f t="shared" si="51"/>
        <v>TUBO DE CONCRETO PA2 PRODUZIDO NA OBRA PARA DRENAGEM - D = 1,50 M - AREIA E BRITA COMERCIAIS - FORNECIMENTO E INSTALAÇÃO</v>
      </c>
    </row>
    <row r="3324" spans="2:8" ht="30">
      <c r="B3324" s="1526">
        <v>2003890</v>
      </c>
      <c r="C3324" s="1523" t="s">
        <v>19329</v>
      </c>
      <c r="D3324" s="1526" t="s">
        <v>3982</v>
      </c>
      <c r="E3324" s="1542">
        <v>972.31</v>
      </c>
      <c r="F3324" s="1546"/>
      <c r="G3324" s="1546">
        <v>2003890</v>
      </c>
      <c r="H3324" s="1546" t="str">
        <f t="shared" si="51"/>
        <v>TUBO DE CONCRETO PA2 PRODUZIDO NA OBRA PARA DRENAGEM - D = 1,50 M - AREIA EXTRAÍDA E BRITA PRODUZIDA - FORNECIMENTO E INSTALAÇÃO</v>
      </c>
    </row>
    <row r="3325" spans="2:8">
      <c r="B3325" s="1528">
        <v>2003871</v>
      </c>
      <c r="C3325" s="1529" t="s">
        <v>19330</v>
      </c>
      <c r="D3325" s="1528" t="s">
        <v>3982</v>
      </c>
      <c r="E3325" s="1543">
        <v>179.36</v>
      </c>
      <c r="F3325" s="1546"/>
      <c r="G3325" s="1546">
        <v>2003871</v>
      </c>
      <c r="H3325" s="1546" t="str">
        <f t="shared" si="51"/>
        <v>TUBO DE CONCRETO PA3 COMERCIAL PARA DRENAGEM - D = 0,50 M - FORNECIMENTO E INSTALAÇÃO</v>
      </c>
    </row>
    <row r="3326" spans="2:8">
      <c r="B3326" s="1526">
        <v>2003824</v>
      </c>
      <c r="C3326" s="1523" t="s">
        <v>19331</v>
      </c>
      <c r="D3326" s="1526" t="s">
        <v>3982</v>
      </c>
      <c r="E3326" s="1542">
        <v>235.91</v>
      </c>
      <c r="F3326" s="1546"/>
      <c r="G3326" s="1546">
        <v>2003824</v>
      </c>
      <c r="H3326" s="1546" t="str">
        <f t="shared" si="51"/>
        <v>TUBO DE CONCRETO PA3 COMERCIAL PARA DRENAGEM - D = 0,60 M - FORNECIMENTO E INSTALAÇÃO</v>
      </c>
    </row>
    <row r="3327" spans="2:8">
      <c r="B3327" s="1528">
        <v>2003828</v>
      </c>
      <c r="C3327" s="1529" t="s">
        <v>19332</v>
      </c>
      <c r="D3327" s="1528" t="s">
        <v>3982</v>
      </c>
      <c r="E3327" s="1543">
        <v>373.62</v>
      </c>
      <c r="F3327" s="1546"/>
      <c r="G3327" s="1546">
        <v>2003828</v>
      </c>
      <c r="H3327" s="1546" t="str">
        <f t="shared" si="51"/>
        <v>TUBO DE CONCRETO PA3 COMERCIAL PARA DRENAGEM - D = 0,80 M - FORNECIMENTO E INSTALAÇÃO</v>
      </c>
    </row>
    <row r="3328" spans="2:8">
      <c r="B3328" s="1526">
        <v>2003832</v>
      </c>
      <c r="C3328" s="1523" t="s">
        <v>19333</v>
      </c>
      <c r="D3328" s="1526" t="s">
        <v>3982</v>
      </c>
      <c r="E3328" s="1542">
        <v>518.80999999999995</v>
      </c>
      <c r="F3328" s="1546"/>
      <c r="G3328" s="1546">
        <v>2003832</v>
      </c>
      <c r="H3328" s="1546" t="str">
        <f t="shared" si="51"/>
        <v>TUBO DE CONCRETO PA3 COMERCIAL PARA DRENAGEM - D = 1,00 M - FORNECIMENTO E INSTALAÇÃO</v>
      </c>
    </row>
    <row r="3329" spans="2:8">
      <c r="B3329" s="1528">
        <v>2003836</v>
      </c>
      <c r="C3329" s="1529" t="s">
        <v>19334</v>
      </c>
      <c r="D3329" s="1528" t="s">
        <v>3982</v>
      </c>
      <c r="E3329" s="1543">
        <v>707.15</v>
      </c>
      <c r="F3329" s="1546"/>
      <c r="G3329" s="1546">
        <v>2003836</v>
      </c>
      <c r="H3329" s="1546" t="str">
        <f t="shared" si="51"/>
        <v>TUBO DE CONCRETO PA3 COMERCIAL PARA DRENAGEM - D = 1,20 M - FORNECIMENTO E INSTALAÇÃO</v>
      </c>
    </row>
    <row r="3330" spans="2:8">
      <c r="B3330" s="1526">
        <v>2003840</v>
      </c>
      <c r="C3330" s="1523" t="s">
        <v>19335</v>
      </c>
      <c r="D3330" s="1526" t="s">
        <v>3982</v>
      </c>
      <c r="E3330" s="1542">
        <v>1016.33</v>
      </c>
      <c r="F3330" s="1546"/>
      <c r="G3330" s="1546">
        <v>2003840</v>
      </c>
      <c r="H3330" s="1546" t="str">
        <f t="shared" si="51"/>
        <v>TUBO DE CONCRETO PA3 COMERCIAL PARA DRENAGEM - D = 1,50 M - FORNECIMENTO E INSTALAÇÃO</v>
      </c>
    </row>
    <row r="3331" spans="2:8" ht="30">
      <c r="B3331" s="1528">
        <v>2003770</v>
      </c>
      <c r="C3331" s="1529" t="s">
        <v>19336</v>
      </c>
      <c r="D3331" s="1528" t="s">
        <v>3982</v>
      </c>
      <c r="E3331" s="1543">
        <v>250.66</v>
      </c>
      <c r="F3331" s="1546"/>
      <c r="G3331" s="1546">
        <v>2003770</v>
      </c>
      <c r="H3331" s="1546" t="str">
        <f t="shared" ref="H3331:H3394" si="52">UPPER(C3331)</f>
        <v>TUBO DE CONCRETO PA3 PRODUZIDO NA OBRA PARA DRENAGEM - D = 0,60 M - AREIA E BRITA COMERCIAIS - FORNECIMENTO E INSTALAÇÃO</v>
      </c>
    </row>
    <row r="3332" spans="2:8" ht="30">
      <c r="B3332" s="1526">
        <v>2003875</v>
      </c>
      <c r="C3332" s="1523" t="s">
        <v>19337</v>
      </c>
      <c r="D3332" s="1526" t="s">
        <v>3982</v>
      </c>
      <c r="E3332" s="1542">
        <v>236</v>
      </c>
      <c r="F3332" s="1546"/>
      <c r="G3332" s="1546">
        <v>2003875</v>
      </c>
      <c r="H3332" s="1546" t="str">
        <f t="shared" si="52"/>
        <v>TUBO DE CONCRETO PA3 PRODUZIDO NA OBRA PARA DRENAGEM - D = 0,60 M - AREIA EXTRAÍDA E BRITA PRODUZIDA - FORNECIMENTO E INSTALAÇÃO</v>
      </c>
    </row>
    <row r="3333" spans="2:8" ht="30">
      <c r="B3333" s="1528">
        <v>2003774</v>
      </c>
      <c r="C3333" s="1529" t="s">
        <v>19338</v>
      </c>
      <c r="D3333" s="1528" t="s">
        <v>3982</v>
      </c>
      <c r="E3333" s="1543">
        <v>410.81</v>
      </c>
      <c r="F3333" s="1546"/>
      <c r="G3333" s="1546">
        <v>2003774</v>
      </c>
      <c r="H3333" s="1546" t="str">
        <f t="shared" si="52"/>
        <v>TUBO DE CONCRETO PA3 PRODUZIDO NA OBRA PARA DRENAGEM - D = 0,80 M - AREIA E BRITA COMERCIAIS - FORNECIMENTO E INSTALAÇÃO</v>
      </c>
    </row>
    <row r="3334" spans="2:8" ht="30">
      <c r="B3334" s="1526">
        <v>2003879</v>
      </c>
      <c r="C3334" s="1523" t="s">
        <v>19339</v>
      </c>
      <c r="D3334" s="1526" t="s">
        <v>3982</v>
      </c>
      <c r="E3334" s="1542">
        <v>384.72</v>
      </c>
      <c r="F3334" s="1546"/>
      <c r="G3334" s="1546">
        <v>2003879</v>
      </c>
      <c r="H3334" s="1546" t="str">
        <f t="shared" si="52"/>
        <v>TUBO DE CONCRETO PA3 PRODUZIDO NA OBRA PARA DRENAGEM - D = 0,80 M - AREIA EXTRAÍDA E BRITA PRODUZIDA - FORNECIMENTO E INSTALAÇÃO</v>
      </c>
    </row>
    <row r="3335" spans="2:8" ht="30">
      <c r="B3335" s="1528">
        <v>2003778</v>
      </c>
      <c r="C3335" s="1529" t="s">
        <v>19340</v>
      </c>
      <c r="D3335" s="1528" t="s">
        <v>3982</v>
      </c>
      <c r="E3335" s="1543">
        <v>568.94000000000005</v>
      </c>
      <c r="F3335" s="1546"/>
      <c r="G3335" s="1546">
        <v>2003778</v>
      </c>
      <c r="H3335" s="1546" t="str">
        <f t="shared" si="52"/>
        <v>TUBO DE CONCRETO PA3 PRODUZIDO NA OBRA PARA DRENAGEM - D = 1,00 M - AREIA E BRITA COMERCIAIS - FORNECIMENTO E INSTALAÇÃO</v>
      </c>
    </row>
    <row r="3336" spans="2:8" ht="30">
      <c r="B3336" s="1526">
        <v>2003883</v>
      </c>
      <c r="C3336" s="1523" t="s">
        <v>19341</v>
      </c>
      <c r="D3336" s="1526" t="s">
        <v>3982</v>
      </c>
      <c r="E3336" s="1542">
        <v>528.15</v>
      </c>
      <c r="F3336" s="1546"/>
      <c r="G3336" s="1546">
        <v>2003883</v>
      </c>
      <c r="H3336" s="1546" t="str">
        <f t="shared" si="52"/>
        <v>TUBO DE CONCRETO PA3 PRODUZIDO NA OBRA PARA DRENAGEM - D = 1,00 M - AREIA EXTRAÍDA E BRITA PRODUZIDA - FORNECIMENTO E INSTALAÇÃO</v>
      </c>
    </row>
    <row r="3337" spans="2:8" ht="30">
      <c r="B3337" s="1528">
        <v>2003782</v>
      </c>
      <c r="C3337" s="1529" t="s">
        <v>19342</v>
      </c>
      <c r="D3337" s="1528" t="s">
        <v>3982</v>
      </c>
      <c r="E3337" s="1543">
        <v>857.8</v>
      </c>
      <c r="F3337" s="1546"/>
      <c r="G3337" s="1546">
        <v>2003782</v>
      </c>
      <c r="H3337" s="1546" t="str">
        <f t="shared" si="52"/>
        <v>TUBO DE CONCRETO PA3 PRODUZIDO NA OBRA PARA DRENAGEM - D = 1,20 M - AREIA E BRITA COMERCIAIS - FORNECIMENTO E INSTALAÇÃO</v>
      </c>
    </row>
    <row r="3338" spans="2:8" ht="30">
      <c r="B3338" s="1526">
        <v>2003887</v>
      </c>
      <c r="C3338" s="1523" t="s">
        <v>23444</v>
      </c>
      <c r="D3338" s="1526" t="s">
        <v>3982</v>
      </c>
      <c r="E3338" s="1542">
        <v>795.47</v>
      </c>
      <c r="F3338" s="1546"/>
      <c r="G3338" s="1546">
        <v>2003887</v>
      </c>
      <c r="H3338" s="1546" t="str">
        <f t="shared" si="52"/>
        <v>TUBO DE CONCRETO PA3 PRODUZIDO NA OBRA PARA DRENAGEM - D = 1,20 M - AREIA EXTRAÍDA E BRITA PRODUZIDA - FORNECIMENTO E INSTALAÇÃO</v>
      </c>
    </row>
    <row r="3339" spans="2:8" ht="30">
      <c r="B3339" s="1528">
        <v>2003786</v>
      </c>
      <c r="C3339" s="1529" t="s">
        <v>19343</v>
      </c>
      <c r="D3339" s="1528" t="s">
        <v>3982</v>
      </c>
      <c r="E3339" s="1551">
        <v>1353.44</v>
      </c>
      <c r="F3339" s="1546"/>
      <c r="G3339" s="1546">
        <v>2003786</v>
      </c>
      <c r="H3339" s="1546" t="str">
        <f t="shared" si="52"/>
        <v>TUBO DE CONCRETO PA3 PRODUZIDO NA OBRA PARA DRENAGEM - D = 1,50 M - AREIA E BRITA COMERCIAIS - FORNECIMENTO E INSTALAÇÃO</v>
      </c>
    </row>
    <row r="3340" spans="2:8" ht="30">
      <c r="B3340" s="1526">
        <v>2003891</v>
      </c>
      <c r="C3340" s="1523" t="s">
        <v>19344</v>
      </c>
      <c r="D3340" s="1526" t="s">
        <v>3982</v>
      </c>
      <c r="E3340" s="1552">
        <v>1256.68</v>
      </c>
      <c r="F3340" s="1546"/>
      <c r="G3340" s="1546">
        <v>2003891</v>
      </c>
      <c r="H3340" s="1546" t="str">
        <f t="shared" si="52"/>
        <v>TUBO DE CONCRETO PA3 PRODUZIDO NA OBRA PARA DRENAGEM - D = 1,50 M - AREIA EXTRAÍDA E BRITA PRODUZIDA - FORNECIMENTO E INSTALAÇÃO</v>
      </c>
    </row>
    <row r="3341" spans="2:8">
      <c r="B3341" s="1528">
        <v>2003872</v>
      </c>
      <c r="C3341" s="1529" t="s">
        <v>19345</v>
      </c>
      <c r="D3341" s="1528" t="s">
        <v>3982</v>
      </c>
      <c r="E3341" s="1543">
        <v>276.87</v>
      </c>
      <c r="F3341" s="1546"/>
      <c r="G3341" s="1546">
        <v>2003872</v>
      </c>
      <c r="H3341" s="1546" t="str">
        <f t="shared" si="52"/>
        <v>TUBO DE CONCRETO PA4 COMERCIAL PARA DRENAGEM - D = 0,50 M - FORNECIMENTO E INSTALAÇÃO</v>
      </c>
    </row>
    <row r="3342" spans="2:8">
      <c r="B3342" s="1526">
        <v>2003825</v>
      </c>
      <c r="C3342" s="1523" t="s">
        <v>19346</v>
      </c>
      <c r="D3342" s="1526" t="s">
        <v>3982</v>
      </c>
      <c r="E3342" s="1542">
        <v>326.33999999999997</v>
      </c>
      <c r="F3342" s="1546"/>
      <c r="G3342" s="1546">
        <v>2003825</v>
      </c>
      <c r="H3342" s="1546" t="str">
        <f t="shared" si="52"/>
        <v>TUBO DE CONCRETO PA4 COMERCIAL PARA DRENAGEM - D = 0,60 M - FORNECIMENTO E INSTALAÇÃO</v>
      </c>
    </row>
    <row r="3343" spans="2:8">
      <c r="B3343" s="1528">
        <v>2003829</v>
      </c>
      <c r="C3343" s="1529" t="s">
        <v>19347</v>
      </c>
      <c r="D3343" s="1528" t="s">
        <v>3982</v>
      </c>
      <c r="E3343" s="1543">
        <v>415.52</v>
      </c>
      <c r="F3343" s="1546"/>
      <c r="G3343" s="1546">
        <v>2003829</v>
      </c>
      <c r="H3343" s="1546" t="str">
        <f t="shared" si="52"/>
        <v>TUBO DE CONCRETO PA4 COMERCIAL PARA DRENAGEM - D = 0,80 M - FORNECIMENTO E INSTALAÇÃO</v>
      </c>
    </row>
    <row r="3344" spans="2:8">
      <c r="B3344" s="1526">
        <v>2003833</v>
      </c>
      <c r="C3344" s="1523" t="s">
        <v>19348</v>
      </c>
      <c r="D3344" s="1526" t="s">
        <v>3982</v>
      </c>
      <c r="E3344" s="1542">
        <v>585.30999999999995</v>
      </c>
      <c r="F3344" s="1546"/>
      <c r="G3344" s="1546">
        <v>2003833</v>
      </c>
      <c r="H3344" s="1546" t="str">
        <f t="shared" si="52"/>
        <v>TUBO DE CONCRETO PA4 COMERCIAL PARA DRENAGEM - D = 1,00 M - FORNECIMENTO E INSTALAÇÃO</v>
      </c>
    </row>
    <row r="3345" spans="2:8">
      <c r="B3345" s="1528">
        <v>2003837</v>
      </c>
      <c r="C3345" s="1529" t="s">
        <v>19349</v>
      </c>
      <c r="D3345" s="1528" t="s">
        <v>3982</v>
      </c>
      <c r="E3345" s="1543">
        <v>774.02</v>
      </c>
      <c r="F3345" s="1546"/>
      <c r="G3345" s="1546">
        <v>2003837</v>
      </c>
      <c r="H3345" s="1546" t="str">
        <f t="shared" si="52"/>
        <v>TUBO DE CONCRETO PA4 COMERCIAL PARA DRENAGEM - D = 1,20 M - FORNECIMENTO E INSTALAÇÃO</v>
      </c>
    </row>
    <row r="3346" spans="2:8">
      <c r="B3346" s="1526">
        <v>2003841</v>
      </c>
      <c r="C3346" s="1523" t="s">
        <v>19350</v>
      </c>
      <c r="D3346" s="1526" t="s">
        <v>3982</v>
      </c>
      <c r="E3346" s="1552">
        <v>1099.27</v>
      </c>
      <c r="F3346" s="1546"/>
      <c r="G3346" s="1546">
        <v>2003841</v>
      </c>
      <c r="H3346" s="1546" t="str">
        <f t="shared" si="52"/>
        <v>TUBO DE CONCRETO PA4 COMERCIAL PARA DRENAGEM - D = 1,50 M - FORNECIMENTO E INSTALAÇÃO</v>
      </c>
    </row>
    <row r="3347" spans="2:8" ht="30">
      <c r="B3347" s="1528">
        <v>2003771</v>
      </c>
      <c r="C3347" s="1529" t="s">
        <v>19351</v>
      </c>
      <c r="D3347" s="1528" t="s">
        <v>3982</v>
      </c>
      <c r="E3347" s="1543">
        <v>305.43</v>
      </c>
      <c r="F3347" s="1546"/>
      <c r="G3347" s="1546">
        <v>2003771</v>
      </c>
      <c r="H3347" s="1546" t="str">
        <f t="shared" si="52"/>
        <v>TUBO DE CONCRETO PA4 PRODUZIDO NA OBRA PARA DRENAGEM - D = 0,60 M - AREIA E BRITA COMERCIAIS - FORNECIMENTO E INSTALAÇÃO</v>
      </c>
    </row>
    <row r="3348" spans="2:8" ht="30">
      <c r="B3348" s="1526">
        <v>2003876</v>
      </c>
      <c r="C3348" s="1523" t="s">
        <v>19352</v>
      </c>
      <c r="D3348" s="1526" t="s">
        <v>3982</v>
      </c>
      <c r="E3348" s="1542">
        <v>287.97000000000003</v>
      </c>
      <c r="F3348" s="1546"/>
      <c r="G3348" s="1546">
        <v>2003876</v>
      </c>
      <c r="H3348" s="1546" t="str">
        <f t="shared" si="52"/>
        <v>TUBO DE CONCRETO PA4 PRODUZIDO NA OBRA PARA DRENAGEM - D = 0,60 M - AREIA EXTRAÍDA E BRITA PRODUZIDA - FORNECIMENTO E INSTALAÇÃO</v>
      </c>
    </row>
    <row r="3349" spans="2:8" ht="30">
      <c r="B3349" s="1528">
        <v>2003775</v>
      </c>
      <c r="C3349" s="1529" t="s">
        <v>23445</v>
      </c>
      <c r="D3349" s="1528" t="s">
        <v>3982</v>
      </c>
      <c r="E3349" s="1543">
        <v>475.04</v>
      </c>
      <c r="F3349" s="1546"/>
      <c r="G3349" s="1546">
        <v>2003775</v>
      </c>
      <c r="H3349" s="1546" t="str">
        <f t="shared" si="52"/>
        <v>TUBO DE CONCRETO PA4 PRODUZIDO NA OBRA PARA DRENAGEM - D = 0,80 M - AREIA E BRITA COMERCIAIS - FORNECIMENTO E INSTALAÇÃO</v>
      </c>
    </row>
    <row r="3350" spans="2:8" ht="30">
      <c r="B3350" s="1526">
        <v>2003880</v>
      </c>
      <c r="C3350" s="1523" t="s">
        <v>23446</v>
      </c>
      <c r="D3350" s="1526" t="s">
        <v>3982</v>
      </c>
      <c r="E3350" s="1542">
        <v>443.45</v>
      </c>
      <c r="F3350" s="1546"/>
      <c r="G3350" s="1546">
        <v>2003880</v>
      </c>
      <c r="H3350" s="1546" t="str">
        <f t="shared" si="52"/>
        <v>TUBO DE CONCRETO PA4 PRODUZIDO NA OBRA PARA DRENAGEM - D = 0,80 M - AREIA EXTRAÍDA E BRITA PRODUZIDA - FORNECIMENTO E INSTALAÇÃO</v>
      </c>
    </row>
    <row r="3351" spans="2:8" ht="30">
      <c r="B3351" s="1528">
        <v>2003779</v>
      </c>
      <c r="C3351" s="1529" t="s">
        <v>19353</v>
      </c>
      <c r="D3351" s="1528" t="s">
        <v>3982</v>
      </c>
      <c r="E3351" s="1543">
        <v>712.39</v>
      </c>
      <c r="F3351" s="1546"/>
      <c r="G3351" s="1546">
        <v>2003779</v>
      </c>
      <c r="H3351" s="1546" t="str">
        <f t="shared" si="52"/>
        <v>TUBO DE CONCRETO PA4 PRODUZIDO NA OBRA PARA DRENAGEM - D = 1,00 M - AREIA E BRITA COMERCIAIS - FORNECIMENTO E INSTALAÇÃO</v>
      </c>
    </row>
    <row r="3352" spans="2:8" ht="30">
      <c r="B3352" s="1526">
        <v>2003884</v>
      </c>
      <c r="C3352" s="1523" t="s">
        <v>19354</v>
      </c>
      <c r="D3352" s="1526" t="s">
        <v>3982</v>
      </c>
      <c r="E3352" s="1542">
        <v>664.77</v>
      </c>
      <c r="F3352" s="1546"/>
      <c r="G3352" s="1546">
        <v>2003884</v>
      </c>
      <c r="H3352" s="1546" t="str">
        <f t="shared" si="52"/>
        <v>TUBO DE CONCRETO PA4 PRODUZIDO NA OBRA PARA DRENAGEM - D = 1,00 M - AREIA EXTRAÍDA E BRITA PRODUZIDA - FORNECIMENTO E INSTALAÇÃO</v>
      </c>
    </row>
    <row r="3353" spans="2:8" ht="30">
      <c r="B3353" s="1528">
        <v>2003783</v>
      </c>
      <c r="C3353" s="1529" t="s">
        <v>19355</v>
      </c>
      <c r="D3353" s="1528" t="s">
        <v>3982</v>
      </c>
      <c r="E3353" s="1543">
        <v>1021.75</v>
      </c>
      <c r="F3353" s="1546"/>
      <c r="G3353" s="1546">
        <v>2003783</v>
      </c>
      <c r="H3353" s="1546" t="str">
        <f t="shared" si="52"/>
        <v>TUBO DE CONCRETO PA4 PRODUZIDO NA OBRA PARA DRENAGEM - D = 1,20 M - AREIA E BRITA COMERCIAIS - FORNECIMENTO E INSTALAÇÃO</v>
      </c>
    </row>
    <row r="3354" spans="2:8" ht="30">
      <c r="B3354" s="1526">
        <v>2003888</v>
      </c>
      <c r="C3354" s="1523" t="s">
        <v>19356</v>
      </c>
      <c r="D3354" s="1526" t="s">
        <v>3982</v>
      </c>
      <c r="E3354" s="1542">
        <v>951.05</v>
      </c>
      <c r="F3354" s="1546"/>
      <c r="G3354" s="1546">
        <v>2003888</v>
      </c>
      <c r="H3354" s="1546" t="str">
        <f t="shared" si="52"/>
        <v>TUBO DE CONCRETO PA4 PRODUZIDO NA OBRA PARA DRENAGEM - D = 1,20 M - AREIA EXTRAÍDA E BRITA PRODUZIDA - FORNECIMENTO E INSTALAÇÃO</v>
      </c>
    </row>
    <row r="3355" spans="2:8" ht="30">
      <c r="B3355" s="1528">
        <v>2003787</v>
      </c>
      <c r="C3355" s="1529" t="s">
        <v>19357</v>
      </c>
      <c r="D3355" s="1528" t="s">
        <v>3982</v>
      </c>
      <c r="E3355" s="1551">
        <v>1618.5</v>
      </c>
      <c r="F3355" s="1546"/>
      <c r="G3355" s="1546">
        <v>2003787</v>
      </c>
      <c r="H3355" s="1546" t="str">
        <f t="shared" si="52"/>
        <v>TUBO DE CONCRETO PA4 PRODUZIDO NA OBRA PARA DRENAGEM - D = 1,50 M - AREIA E BRITA COMERCIAIS - FORNECIMENTO E INSTALAÇÃO</v>
      </c>
    </row>
    <row r="3356" spans="2:8" ht="30">
      <c r="B3356" s="1526">
        <v>2003892</v>
      </c>
      <c r="C3356" s="1523" t="s">
        <v>19358</v>
      </c>
      <c r="D3356" s="1526" t="s">
        <v>3982</v>
      </c>
      <c r="E3356" s="1552">
        <v>1518.46</v>
      </c>
      <c r="F3356" s="1546"/>
      <c r="G3356" s="1546">
        <v>2003892</v>
      </c>
      <c r="H3356" s="1546" t="str">
        <f t="shared" si="52"/>
        <v>TUBO DE CONCRETO PA4 PRODUZIDO NA OBRA PARA DRENAGEM - D = 1,50 M - AREIA EXTRAÍDA E BRITA PRODUZIDA - FORNECIMENTO E INSTALAÇÃO</v>
      </c>
    </row>
    <row r="3357" spans="2:8">
      <c r="B3357" s="1528">
        <v>2003851</v>
      </c>
      <c r="C3357" s="1529" t="s">
        <v>19359</v>
      </c>
      <c r="D3357" s="1528" t="s">
        <v>3982</v>
      </c>
      <c r="E3357" s="1543">
        <v>73.09</v>
      </c>
      <c r="F3357" s="1546"/>
      <c r="G3357" s="1546">
        <v>2003851</v>
      </c>
      <c r="H3357" s="1546" t="str">
        <f t="shared" si="52"/>
        <v>TUBO DE CONCRETO PERFURADO PRODUZIDO NA OBRA PARA DRENAGEM - D = 0,40 M - FORNECIMENTO E INSTALAÇÃO</v>
      </c>
    </row>
    <row r="3358" spans="2:8">
      <c r="B3358" s="1526">
        <v>2003935</v>
      </c>
      <c r="C3358" s="1523" t="s">
        <v>23447</v>
      </c>
      <c r="D3358" s="1526" t="s">
        <v>3982</v>
      </c>
      <c r="E3358" s="1542">
        <v>9.0299999999999994</v>
      </c>
      <c r="F3358" s="1546"/>
      <c r="G3358" s="1546">
        <v>2003935</v>
      </c>
      <c r="H3358" s="1546" t="str">
        <f t="shared" si="52"/>
        <v>TUBO DE PVC PARA DRENO TIPO BARBACÃ - D = 50 MM - FORNECIMENTO E INSTALAÇÃO</v>
      </c>
    </row>
    <row r="3359" spans="2:8">
      <c r="B3359" s="1528">
        <v>2003934</v>
      </c>
      <c r="C3359" s="1529" t="s">
        <v>23448</v>
      </c>
      <c r="D3359" s="1528" t="s">
        <v>3982</v>
      </c>
      <c r="E3359" s="1543">
        <v>12.21</v>
      </c>
      <c r="F3359" s="1546"/>
      <c r="G3359" s="1546">
        <v>2003934</v>
      </c>
      <c r="H3359" s="1546" t="str">
        <f t="shared" si="52"/>
        <v>TUBO DE PVC PARA DRENO TIPO BARBACÃ - D = 75 MM - FORNECIMENTO E INSTALAÇÃO</v>
      </c>
    </row>
    <row r="3360" spans="2:8">
      <c r="B3360" s="1526">
        <v>2003990</v>
      </c>
      <c r="C3360" s="1523" t="s">
        <v>23449</v>
      </c>
      <c r="D3360" s="1526" t="s">
        <v>3982</v>
      </c>
      <c r="E3360" s="1542">
        <v>904.92</v>
      </c>
      <c r="F3360" s="1546"/>
      <c r="G3360" s="1546">
        <v>2003990</v>
      </c>
      <c r="H3360" s="1546" t="str">
        <f t="shared" si="52"/>
        <v>TUBO PEAD PARA DRENAGEM - D = 1.000 MM - FORNECIMENTO E INSTALAÇÃO</v>
      </c>
    </row>
    <row r="3361" spans="2:8">
      <c r="B3361" s="1528">
        <v>2003991</v>
      </c>
      <c r="C3361" s="1529" t="s">
        <v>23450</v>
      </c>
      <c r="D3361" s="1528" t="s">
        <v>3982</v>
      </c>
      <c r="E3361" s="1543">
        <v>922.8</v>
      </c>
      <c r="F3361" s="1546"/>
      <c r="G3361" s="1546">
        <v>2003991</v>
      </c>
      <c r="H3361" s="1546" t="str">
        <f t="shared" si="52"/>
        <v>TUBO PEAD PARA DRENAGEM - D = 1.050 MM - FORNECIMENTO E INSTALAÇÃO</v>
      </c>
    </row>
    <row r="3362" spans="2:8">
      <c r="B3362" s="1526">
        <v>2003992</v>
      </c>
      <c r="C3362" s="1523" t="s">
        <v>23451</v>
      </c>
      <c r="D3362" s="1526" t="s">
        <v>3982</v>
      </c>
      <c r="E3362" s="1552">
        <v>1640.9</v>
      </c>
      <c r="F3362" s="1546"/>
      <c r="G3362" s="1546">
        <v>2003992</v>
      </c>
      <c r="H3362" s="1546" t="str">
        <f t="shared" si="52"/>
        <v>TUBO PEAD PARA DRENAGEM - D = 1.200 MM - FORNECIMENTO E INSTALAÇÃO</v>
      </c>
    </row>
    <row r="3363" spans="2:8">
      <c r="B3363" s="1528">
        <v>2003993</v>
      </c>
      <c r="C3363" s="1529" t="s">
        <v>23452</v>
      </c>
      <c r="D3363" s="1528" t="s">
        <v>3982</v>
      </c>
      <c r="E3363" s="1551">
        <v>1716.78</v>
      </c>
      <c r="F3363" s="1546"/>
      <c r="G3363" s="1546">
        <v>2003993</v>
      </c>
      <c r="H3363" s="1546" t="str">
        <f t="shared" si="52"/>
        <v>TUBO PEAD PARA DRENAGEM - D = 1.500 MM - FORNECIMENTO E INSTALAÇÃO</v>
      </c>
    </row>
    <row r="3364" spans="2:8">
      <c r="B3364" s="1526">
        <v>2003994</v>
      </c>
      <c r="C3364" s="1523" t="s">
        <v>23453</v>
      </c>
      <c r="D3364" s="1526" t="s">
        <v>3982</v>
      </c>
      <c r="E3364" s="1552">
        <v>6486.52</v>
      </c>
      <c r="F3364" s="1546"/>
      <c r="G3364" s="1546">
        <v>2003994</v>
      </c>
      <c r="H3364" s="1546" t="str">
        <f t="shared" si="52"/>
        <v>TUBO PEAD PARA DRENAGEM - D = 1.800 MM - FORNECIMENTO E INSTALAÇÃO</v>
      </c>
    </row>
    <row r="3365" spans="2:8">
      <c r="B3365" s="1528">
        <v>2003995</v>
      </c>
      <c r="C3365" s="1529" t="s">
        <v>23454</v>
      </c>
      <c r="D3365" s="1528" t="s">
        <v>3982</v>
      </c>
      <c r="E3365" s="1551">
        <v>7837.43</v>
      </c>
      <c r="F3365" s="1546"/>
      <c r="G3365" s="1546">
        <v>2003995</v>
      </c>
      <c r="H3365" s="1546" t="str">
        <f t="shared" si="52"/>
        <v>TUBO PEAD PARA DRENAGEM - D = 2.000 MM - FORNECIMENTO E INSTALAÇÃO</v>
      </c>
    </row>
    <row r="3366" spans="2:8">
      <c r="B3366" s="1526">
        <v>2003996</v>
      </c>
      <c r="C3366" s="1523" t="s">
        <v>23455</v>
      </c>
      <c r="D3366" s="1526" t="s">
        <v>3982</v>
      </c>
      <c r="E3366" s="1552">
        <v>13076.19</v>
      </c>
      <c r="F3366" s="1546"/>
      <c r="G3366" s="1546">
        <v>2003996</v>
      </c>
      <c r="H3366" s="1546" t="str">
        <f t="shared" si="52"/>
        <v>TUBO PEAD PARA DRENAGEM - D = 2.500 MM - FORNECIMENTO E INSTALAÇÃO</v>
      </c>
    </row>
    <row r="3367" spans="2:8">
      <c r="B3367" s="1528">
        <v>2003997</v>
      </c>
      <c r="C3367" s="1529" t="s">
        <v>23456</v>
      </c>
      <c r="D3367" s="1528" t="s">
        <v>3982</v>
      </c>
      <c r="E3367" s="1551">
        <v>18390.95</v>
      </c>
      <c r="F3367" s="1546"/>
      <c r="G3367" s="1546">
        <v>2003997</v>
      </c>
      <c r="H3367" s="1546" t="str">
        <f t="shared" si="52"/>
        <v>TUBO PEAD PARA DRENAGEM - D = 3.000 MM - FORNECIMENTO E INSTALAÇÃO</v>
      </c>
    </row>
    <row r="3368" spans="2:8">
      <c r="B3368" s="1526">
        <v>2003983</v>
      </c>
      <c r="C3368" s="1523" t="s">
        <v>23457</v>
      </c>
      <c r="D3368" s="1526" t="s">
        <v>3982</v>
      </c>
      <c r="E3368" s="1542">
        <v>212.75</v>
      </c>
      <c r="F3368" s="1546"/>
      <c r="G3368" s="1546">
        <v>2003983</v>
      </c>
      <c r="H3368" s="1546" t="str">
        <f t="shared" si="52"/>
        <v>TUBO PEAD PARA DRENAGEM - D = 400 MM - FORNECIMENTO E INSTALAÇÃO</v>
      </c>
    </row>
    <row r="3369" spans="2:8">
      <c r="B3369" s="1528">
        <v>2003984</v>
      </c>
      <c r="C3369" s="1529" t="s">
        <v>23458</v>
      </c>
      <c r="D3369" s="1528" t="s">
        <v>3982</v>
      </c>
      <c r="E3369" s="1543">
        <v>218.85</v>
      </c>
      <c r="F3369" s="1546"/>
      <c r="G3369" s="1546">
        <v>2003984</v>
      </c>
      <c r="H3369" s="1546" t="str">
        <f t="shared" si="52"/>
        <v>TUBO PEAD PARA DRENAGEM - D = 450 MM - FORNECIMENTO E INSTALAÇÃO</v>
      </c>
    </row>
    <row r="3370" spans="2:8">
      <c r="B3370" s="1526">
        <v>2003985</v>
      </c>
      <c r="C3370" s="1523" t="s">
        <v>23459</v>
      </c>
      <c r="D3370" s="1526" t="s">
        <v>3982</v>
      </c>
      <c r="E3370" s="1542">
        <v>348.28</v>
      </c>
      <c r="F3370" s="1546"/>
      <c r="G3370" s="1546">
        <v>2003985</v>
      </c>
      <c r="H3370" s="1546" t="str">
        <f t="shared" si="52"/>
        <v>TUBO PEAD PARA DRENAGEM - D = 500 MM - FORNECIMENTO E INSTALAÇÃO</v>
      </c>
    </row>
    <row r="3371" spans="2:8">
      <c r="B3371" s="1528">
        <v>2003986</v>
      </c>
      <c r="C3371" s="1529" t="s">
        <v>23460</v>
      </c>
      <c r="D3371" s="1528" t="s">
        <v>3982</v>
      </c>
      <c r="E3371" s="1543">
        <v>508.08</v>
      </c>
      <c r="F3371" s="1546"/>
      <c r="G3371" s="1546">
        <v>2003986</v>
      </c>
      <c r="H3371" s="1546" t="str">
        <f t="shared" si="52"/>
        <v>TUBO PEAD PARA DRENAGEM - D = 600 MM - FORNECIMENTO E INSTALAÇÃO</v>
      </c>
    </row>
    <row r="3372" spans="2:8">
      <c r="B3372" s="1526">
        <v>2003987</v>
      </c>
      <c r="C3372" s="1523" t="s">
        <v>23461</v>
      </c>
      <c r="D3372" s="1526" t="s">
        <v>3982</v>
      </c>
      <c r="E3372" s="1542">
        <v>557.26</v>
      </c>
      <c r="F3372" s="1546"/>
      <c r="G3372" s="1546">
        <v>2003987</v>
      </c>
      <c r="H3372" s="1546" t="str">
        <f t="shared" si="52"/>
        <v>TUBO PEAD PARA DRENAGEM - D = 750 MM - FORNECIMENTO E INSTALAÇÃO</v>
      </c>
    </row>
    <row r="3373" spans="2:8">
      <c r="B3373" s="1528">
        <v>2003988</v>
      </c>
      <c r="C3373" s="1529" t="s">
        <v>23462</v>
      </c>
      <c r="D3373" s="1528" t="s">
        <v>3982</v>
      </c>
      <c r="E3373" s="1543">
        <v>694.6</v>
      </c>
      <c r="F3373" s="1546"/>
      <c r="G3373" s="1546">
        <v>2003988</v>
      </c>
      <c r="H3373" s="1546" t="str">
        <f t="shared" si="52"/>
        <v>TUBO PEAD PARA DRENAGEM - D = 800 MM - FORNECIMENTO E INSTALAÇÃO</v>
      </c>
    </row>
    <row r="3374" spans="2:8">
      <c r="B3374" s="1526">
        <v>2003989</v>
      </c>
      <c r="C3374" s="1523" t="s">
        <v>23463</v>
      </c>
      <c r="D3374" s="1526" t="s">
        <v>3982</v>
      </c>
      <c r="E3374" s="1542">
        <v>703.2</v>
      </c>
      <c r="F3374" s="1546"/>
      <c r="G3374" s="1546">
        <v>2003989</v>
      </c>
      <c r="H3374" s="1546" t="str">
        <f t="shared" si="52"/>
        <v>TUBO PEAD PARA DRENAGEM - D = 900 MM - FORNECIMENTO E INSTALAÇÃO</v>
      </c>
    </row>
    <row r="3375" spans="2:8">
      <c r="B3375" s="1528">
        <v>2003313</v>
      </c>
      <c r="C3375" s="1529" t="s">
        <v>14297</v>
      </c>
      <c r="D3375" s="1528" t="s">
        <v>3982</v>
      </c>
      <c r="E3375" s="1543">
        <v>105.88</v>
      </c>
      <c r="F3375" s="1546"/>
      <c r="G3375" s="1546">
        <v>2003313</v>
      </c>
      <c r="H3375" s="1546" t="str">
        <f t="shared" si="52"/>
        <v>VALETA DE PROTEÇÃO DE ATERROS COM REVESTIMENTO DE CONCRETO - VPA 03 - AREIA E BRITA COMERCIAIS</v>
      </c>
    </row>
    <row r="3376" spans="2:8">
      <c r="B3376" s="1526">
        <v>2003312</v>
      </c>
      <c r="C3376" s="1523" t="s">
        <v>14298</v>
      </c>
      <c r="D3376" s="1526" t="s">
        <v>3982</v>
      </c>
      <c r="E3376" s="1542">
        <v>90.16</v>
      </c>
      <c r="F3376" s="1546"/>
      <c r="G3376" s="1546">
        <v>2003312</v>
      </c>
      <c r="H3376" s="1546" t="str">
        <f t="shared" si="52"/>
        <v>VALETA DE PROTEÇÃO DE ATERROS COM REVESTIMENTO DE CONCRETO - VPA 03 - AREIA EXTRAÍDA E BRITA PRODUZIDA</v>
      </c>
    </row>
    <row r="3377" spans="2:8">
      <c r="B3377" s="1528">
        <v>2003315</v>
      </c>
      <c r="C3377" s="1529" t="s">
        <v>14299</v>
      </c>
      <c r="D3377" s="1528" t="s">
        <v>3982</v>
      </c>
      <c r="E3377" s="1543">
        <v>83.02</v>
      </c>
      <c r="F3377" s="1546"/>
      <c r="G3377" s="1546">
        <v>2003315</v>
      </c>
      <c r="H3377" s="1546" t="str">
        <f t="shared" si="52"/>
        <v>VALETA DE PROTEÇÃO DE ATERROS COM REVESTIMENTO DE CONCRETO - VPA 04 - AREIA E BRITA COMERCIAIS</v>
      </c>
    </row>
    <row r="3378" spans="2:8">
      <c r="B3378" s="1526">
        <v>2003314</v>
      </c>
      <c r="C3378" s="1523" t="s">
        <v>14300</v>
      </c>
      <c r="D3378" s="1526" t="s">
        <v>3982</v>
      </c>
      <c r="E3378" s="1542">
        <v>70.709999999999994</v>
      </c>
      <c r="F3378" s="1546"/>
      <c r="G3378" s="1546">
        <v>2003314</v>
      </c>
      <c r="H3378" s="1546" t="str">
        <f t="shared" si="52"/>
        <v>VALETA DE PROTEÇÃO DE ATERROS COM REVESTIMENTO DE CONCRETO - VPA 04 - AREIA EXTRAÍDA E BRITA PRODUZIDA</v>
      </c>
    </row>
    <row r="3379" spans="2:8">
      <c r="B3379" s="1528">
        <v>2003310</v>
      </c>
      <c r="C3379" s="1529" t="s">
        <v>14301</v>
      </c>
      <c r="D3379" s="1528" t="s">
        <v>3982</v>
      </c>
      <c r="E3379" s="1543">
        <v>47.36</v>
      </c>
      <c r="F3379" s="1546"/>
      <c r="G3379" s="1546">
        <v>2003310</v>
      </c>
      <c r="H3379" s="1546" t="str">
        <f t="shared" si="52"/>
        <v>VALETA DE PROTEÇÃO DE ATERROS COM REVESTIMENTO VEGETAL - VPA 01</v>
      </c>
    </row>
    <row r="3380" spans="2:8">
      <c r="B3380" s="1526">
        <v>2003311</v>
      </c>
      <c r="C3380" s="1523" t="s">
        <v>14302</v>
      </c>
      <c r="D3380" s="1526" t="s">
        <v>3982</v>
      </c>
      <c r="E3380" s="1542">
        <v>37.03</v>
      </c>
      <c r="F3380" s="1546"/>
      <c r="G3380" s="1546">
        <v>2003311</v>
      </c>
      <c r="H3380" s="1546" t="str">
        <f t="shared" si="52"/>
        <v>VALETA DE PROTEÇÃO DE ATERROS COM REVESTIMENTO VEGETAL - VPA 02</v>
      </c>
    </row>
    <row r="3381" spans="2:8">
      <c r="B3381" s="1528">
        <v>2003307</v>
      </c>
      <c r="C3381" s="1529" t="s">
        <v>14303</v>
      </c>
      <c r="D3381" s="1528" t="s">
        <v>3982</v>
      </c>
      <c r="E3381" s="1543">
        <v>107.01</v>
      </c>
      <c r="F3381" s="1546"/>
      <c r="G3381" s="1546">
        <v>2003307</v>
      </c>
      <c r="H3381" s="1546" t="str">
        <f t="shared" si="52"/>
        <v>VALETA DE PROTEÇÃO DE CORTES COM REVESTIMENTO DE CONCRETO - VPC 03 - AREIA E BRITA COMERCIAIS</v>
      </c>
    </row>
    <row r="3382" spans="2:8">
      <c r="B3382" s="1526">
        <v>2003306</v>
      </c>
      <c r="C3382" s="1523" t="s">
        <v>14304</v>
      </c>
      <c r="D3382" s="1526" t="s">
        <v>3982</v>
      </c>
      <c r="E3382" s="1542">
        <v>91.29</v>
      </c>
      <c r="F3382" s="1546"/>
      <c r="G3382" s="1546">
        <v>2003306</v>
      </c>
      <c r="H3382" s="1546" t="str">
        <f t="shared" si="52"/>
        <v>VALETA DE PROTEÇÃO DE CORTES COM REVESTIMENTO DE CONCRETO - VPC 03 - AREIA EXTRAÍDA E BRITA PRODUZIDA</v>
      </c>
    </row>
    <row r="3383" spans="2:8">
      <c r="B3383" s="1528">
        <v>2003309</v>
      </c>
      <c r="C3383" s="1529" t="s">
        <v>14305</v>
      </c>
      <c r="D3383" s="1528" t="s">
        <v>3982</v>
      </c>
      <c r="E3383" s="1543">
        <v>83.77</v>
      </c>
      <c r="F3383" s="1546"/>
      <c r="G3383" s="1546">
        <v>2003309</v>
      </c>
      <c r="H3383" s="1546" t="str">
        <f t="shared" si="52"/>
        <v>VALETA DE PROTEÇÃO DE CORTES COM REVESTIMENTO DE CONCRETO - VPC 04 - AREIA E BRITA COMERCIAIS</v>
      </c>
    </row>
    <row r="3384" spans="2:8">
      <c r="B3384" s="1526">
        <v>2003308</v>
      </c>
      <c r="C3384" s="1523" t="s">
        <v>14306</v>
      </c>
      <c r="D3384" s="1526" t="s">
        <v>3982</v>
      </c>
      <c r="E3384" s="1542">
        <v>71.459999999999994</v>
      </c>
      <c r="F3384" s="1546"/>
      <c r="G3384" s="1546">
        <v>2003308</v>
      </c>
      <c r="H3384" s="1546" t="str">
        <f t="shared" si="52"/>
        <v>VALETA DE PROTEÇÃO DE CORTES COM REVESTIMENTO DE CONCRETO - VPC 04 - AREIA EXTRAÍDA E BRITA PRODUZIDA</v>
      </c>
    </row>
    <row r="3385" spans="2:8">
      <c r="B3385" s="1528">
        <v>2003304</v>
      </c>
      <c r="C3385" s="1529" t="s">
        <v>14307</v>
      </c>
      <c r="D3385" s="1528" t="s">
        <v>3982</v>
      </c>
      <c r="E3385" s="1543">
        <v>48.86</v>
      </c>
      <c r="F3385" s="1546"/>
      <c r="G3385" s="1546">
        <v>2003304</v>
      </c>
      <c r="H3385" s="1546" t="str">
        <f t="shared" si="52"/>
        <v>VALETA DE PROTEÇÃO DE CORTES COM REVESTIMENTO VEGETAL - VPC 01</v>
      </c>
    </row>
    <row r="3386" spans="2:8">
      <c r="B3386" s="1526">
        <v>2003305</v>
      </c>
      <c r="C3386" s="1523" t="s">
        <v>14308</v>
      </c>
      <c r="D3386" s="1526" t="s">
        <v>3982</v>
      </c>
      <c r="E3386" s="1542">
        <v>37.03</v>
      </c>
      <c r="F3386" s="1546"/>
      <c r="G3386" s="1546">
        <v>2003305</v>
      </c>
      <c r="H3386" s="1546" t="str">
        <f t="shared" si="52"/>
        <v>VALETA DE PROTEÇÃO DE CORTES COM REVESTIMENTO VEGETAL - VPC 02</v>
      </c>
    </row>
    <row r="3387" spans="2:8" ht="30">
      <c r="B3387" s="1528">
        <v>2105846</v>
      </c>
      <c r="C3387" s="1529" t="s">
        <v>19360</v>
      </c>
      <c r="D3387" s="1528" t="s">
        <v>22</v>
      </c>
      <c r="E3387" s="1543">
        <v>455.41</v>
      </c>
      <c r="F3387" s="1546"/>
      <c r="G3387" s="1546">
        <v>2105846</v>
      </c>
      <c r="H3387" s="1546" t="str">
        <f t="shared" si="52"/>
        <v>ESCORAMENTO COM ESTACAS DE PERFIS METÁLICOS W 250 X 38,5 KG/M, ESPAÇADAS EM 1,5 M, INTERCALADAS COM PRANCHA DE MADEIRA COM ESPESSURA DE 5 CM E FICHA DE 0 A 0,2 H - SEM REAPROVEITAMENTO - FORNECIMENTO E INSTALAÇÃO</v>
      </c>
    </row>
    <row r="3388" spans="2:8" ht="30">
      <c r="B3388" s="1526">
        <v>2105929</v>
      </c>
      <c r="C3388" s="1523" t="s">
        <v>19361</v>
      </c>
      <c r="D3388" s="1526" t="s">
        <v>22</v>
      </c>
      <c r="E3388" s="1542">
        <v>523.1</v>
      </c>
      <c r="F3388" s="1546"/>
      <c r="G3388" s="1546">
        <v>2105929</v>
      </c>
      <c r="H3388" s="1546" t="str">
        <f t="shared" si="52"/>
        <v>ESCORAMENTO COM ESTACAS DE PERFIS METÁLICOS W 250 X 38,5 KG/M, ESPAÇADAS EM 1,5 M, INTERCALADAS COM PRANCHA DE MADEIRA COM ESPESSURA DE 5 CM E FICHA DE 0,20 A 0,4 H - SEM REAPROVEITAMENTO - FORNECIMENTO E INSTALAÇÃO</v>
      </c>
    </row>
    <row r="3389" spans="2:8" ht="30">
      <c r="B3389" s="1528">
        <v>2105933</v>
      </c>
      <c r="C3389" s="1529" t="s">
        <v>19362</v>
      </c>
      <c r="D3389" s="1528" t="s">
        <v>22</v>
      </c>
      <c r="E3389" s="1543">
        <v>590.79</v>
      </c>
      <c r="F3389" s="1546"/>
      <c r="G3389" s="1546">
        <v>2105933</v>
      </c>
      <c r="H3389" s="1546" t="str">
        <f t="shared" si="52"/>
        <v>ESCORAMENTO COM ESTACAS DE PERFIS METÁLICOS W 250 X 38,5 KG/M, ESPAÇADAS EM 1,5 M, INTERCALADAS COM PRANCHA DE MADEIRA COM ESPESSURA DE 5 CM E FICHA DE 0,40 A 0,6 H - SEM REAPROVEITAMENTO - FORNECIMENTO E INSTALAÇÃO</v>
      </c>
    </row>
    <row r="3390" spans="2:8" ht="30">
      <c r="B3390" s="1526">
        <v>2106293</v>
      </c>
      <c r="C3390" s="1523" t="s">
        <v>19363</v>
      </c>
      <c r="D3390" s="1526" t="s">
        <v>22</v>
      </c>
      <c r="E3390" s="1542">
        <v>179.91</v>
      </c>
      <c r="F3390" s="1546"/>
      <c r="G3390" s="1546">
        <v>2106293</v>
      </c>
      <c r="H3390" s="1546" t="str">
        <f t="shared" si="52"/>
        <v>ESCORAMENTO COM PERFIS METÁLICOS W 150 X 18,0 KG/M A CADA METRO E CHAPAS DE AÇO - ESTRONCAS A CADA 2 M NÃO INCLUÍDAS - PROFUNDIDADE DE ATÉ 10 M - AÇO COM UTILIZAÇÃO DE 20 VEZES - FORNECIMENTO, INSTALAÇÃO E RETIRADA</v>
      </c>
    </row>
    <row r="3391" spans="2:8">
      <c r="B3391" s="1528">
        <v>2108165</v>
      </c>
      <c r="C3391" s="1529" t="s">
        <v>23464</v>
      </c>
      <c r="D3391" s="1528" t="s">
        <v>4013</v>
      </c>
      <c r="E3391" s="1543">
        <v>30.5</v>
      </c>
      <c r="F3391" s="1546"/>
      <c r="G3391" s="1546">
        <v>2108165</v>
      </c>
      <c r="H3391" s="1546" t="str">
        <f t="shared" si="52"/>
        <v>ESCORAMENTO COM PONTALETES D = 10 CM - UTILIZAÇÃO DE 1 VEZ - CONFECÇÃO, INSTALAÇÃO E RETIRADA</v>
      </c>
    </row>
    <row r="3392" spans="2:8">
      <c r="B3392" s="1526">
        <v>2108166</v>
      </c>
      <c r="C3392" s="1523" t="s">
        <v>14309</v>
      </c>
      <c r="D3392" s="1526" t="s">
        <v>4013</v>
      </c>
      <c r="E3392" s="1542">
        <v>21.12</v>
      </c>
      <c r="F3392" s="1546"/>
      <c r="G3392" s="1546">
        <v>2108166</v>
      </c>
      <c r="H3392" s="1546" t="str">
        <f t="shared" si="52"/>
        <v>ESCORAMENTO COM PONTALETES D = 10 CM - UTILIZAÇÃO DE 2 VEZES - CONFECÇÃO, INSTALAÇÃO E RETIRADA</v>
      </c>
    </row>
    <row r="3393" spans="2:8">
      <c r="B3393" s="1528">
        <v>2108167</v>
      </c>
      <c r="C3393" s="1529" t="s">
        <v>14310</v>
      </c>
      <c r="D3393" s="1528" t="s">
        <v>4013</v>
      </c>
      <c r="E3393" s="1543">
        <v>18.690000000000001</v>
      </c>
      <c r="F3393" s="1546"/>
      <c r="G3393" s="1546">
        <v>2108167</v>
      </c>
      <c r="H3393" s="1546" t="str">
        <f t="shared" si="52"/>
        <v>ESCORAMENTO COM PONTALETES D = 10 CM - UTILIZAÇÃO DE 3 VEZES - CONFECÇÃO, INSTALAÇÃO E RETIRADA</v>
      </c>
    </row>
    <row r="3394" spans="2:8">
      <c r="B3394" s="1526">
        <v>2108168</v>
      </c>
      <c r="C3394" s="1523" t="s">
        <v>14311</v>
      </c>
      <c r="D3394" s="1526" t="s">
        <v>4013</v>
      </c>
      <c r="E3394" s="1542">
        <v>18</v>
      </c>
      <c r="F3394" s="1546"/>
      <c r="G3394" s="1546">
        <v>2108168</v>
      </c>
      <c r="H3394" s="1546" t="str">
        <f t="shared" si="52"/>
        <v>ESCORAMENTO COM PONTALETES D = 10 CM - UTILIZAÇÃO DE 5 VEZES - CONFECÇÃO, INSTALAÇÃO E RETIRADA</v>
      </c>
    </row>
    <row r="3395" spans="2:8">
      <c r="B3395" s="1528">
        <v>2108169</v>
      </c>
      <c r="C3395" s="1529" t="s">
        <v>14312</v>
      </c>
      <c r="D3395" s="1528" t="s">
        <v>4013</v>
      </c>
      <c r="E3395" s="1543">
        <v>46.43</v>
      </c>
      <c r="F3395" s="1546"/>
      <c r="G3395" s="1546">
        <v>2108169</v>
      </c>
      <c r="H3395" s="1546" t="str">
        <f t="shared" ref="H3395:H3458" si="53">UPPER(C3395)</f>
        <v>ESCORAMENTO COM PONTALETES D = 15 CM - UTILIZAÇÃO DE 1 VEZ - CONFECÇÃO E INSTALAÇÃO</v>
      </c>
    </row>
    <row r="3396" spans="2:8">
      <c r="B3396" s="1526">
        <v>2108170</v>
      </c>
      <c r="C3396" s="1523" t="s">
        <v>14313</v>
      </c>
      <c r="D3396" s="1526" t="s">
        <v>4013</v>
      </c>
      <c r="E3396" s="1542">
        <v>32.799999999999997</v>
      </c>
      <c r="F3396" s="1546"/>
      <c r="G3396" s="1546">
        <v>2108170</v>
      </c>
      <c r="H3396" s="1546" t="str">
        <f t="shared" si="53"/>
        <v>ESCORAMENTO COM PONTALETES D = 15 CM - UTILIZAÇÃO DE 2 VEZES - CONFECÇÃO, INSTALAÇÃO E RETIRADA</v>
      </c>
    </row>
    <row r="3397" spans="2:8">
      <c r="B3397" s="1528">
        <v>2108171</v>
      </c>
      <c r="C3397" s="1529" t="s">
        <v>14314</v>
      </c>
      <c r="D3397" s="1528" t="s">
        <v>4013</v>
      </c>
      <c r="E3397" s="1543">
        <v>29.69</v>
      </c>
      <c r="F3397" s="1546"/>
      <c r="G3397" s="1546">
        <v>2108171</v>
      </c>
      <c r="H3397" s="1546" t="str">
        <f t="shared" si="53"/>
        <v>ESCORAMENTO COM PONTALETES D = 15 CM - UTILIZAÇÃO DE 3 VEZES - CONFECÇÃO, INSTALAÇÃO E RETIRADA</v>
      </c>
    </row>
    <row r="3398" spans="2:8">
      <c r="B3398" s="1526">
        <v>2108172</v>
      </c>
      <c r="C3398" s="1523" t="s">
        <v>14315</v>
      </c>
      <c r="D3398" s="1526" t="s">
        <v>4013</v>
      </c>
      <c r="E3398" s="1542">
        <v>29.63</v>
      </c>
      <c r="F3398" s="1546"/>
      <c r="G3398" s="1546">
        <v>2108172</v>
      </c>
      <c r="H3398" s="1546" t="str">
        <f t="shared" si="53"/>
        <v>ESCORAMENTO COM PONTALETES D = 15 CM - UTILIZAÇÃO DE 5 VEZES - CONFECÇÃO, INSTALAÇÃO E RETIRADA</v>
      </c>
    </row>
    <row r="3399" spans="2:8" ht="30">
      <c r="B3399" s="1528">
        <v>2106292</v>
      </c>
      <c r="C3399" s="1529" t="s">
        <v>23465</v>
      </c>
      <c r="D3399" s="1528" t="s">
        <v>22</v>
      </c>
      <c r="E3399" s="1543">
        <v>117.94</v>
      </c>
      <c r="F3399" s="1546"/>
      <c r="G3399" s="1546">
        <v>2106292</v>
      </c>
      <c r="H3399" s="1546" t="str">
        <f t="shared" si="53"/>
        <v>ESCORAMENTO CONTÍNUO DE VALAS COM TÁBUAS DE 2,5 X 30 CM E LONGARINAS DE 6 X 16 CM - ESTRONCAS A CADA METRO NÃO INCLUÍDAS - PROFUNDIDADE DE ATÉ 4 M - MADEIRA COM UTILIZAÇÃO DE 3 VEZES - CONFECÇÃO, INSTALAÇÃO E RETIRADA</v>
      </c>
    </row>
    <row r="3400" spans="2:8" ht="30">
      <c r="B3400" s="1526">
        <v>2106291</v>
      </c>
      <c r="C3400" s="1523" t="s">
        <v>23466</v>
      </c>
      <c r="D3400" s="1526" t="s">
        <v>22</v>
      </c>
      <c r="E3400" s="1542">
        <v>165.17</v>
      </c>
      <c r="F3400" s="1546"/>
      <c r="G3400" s="1546">
        <v>2106291</v>
      </c>
      <c r="H3400" s="1546" t="str">
        <f t="shared" si="53"/>
        <v>ESCORAMENTO CONTÍNUO DE VALAS COM TÁBUAS DE 2,5 X 30 CM E LONGARINAS DE 6 X 16 CM - ESTRONCAS A CADA METRO NÃO INCLUÍDAS - PROFUNDIDADE DE ATÉ 4 M - MADEIRA SEM REAPROVEITAMENTO - CONFECÇÃO E INSTALAÇÃO</v>
      </c>
    </row>
    <row r="3401" spans="2:8" ht="30">
      <c r="B3401" s="1528">
        <v>2106235</v>
      </c>
      <c r="C3401" s="1529" t="s">
        <v>23467</v>
      </c>
      <c r="D3401" s="1528" t="s">
        <v>4013</v>
      </c>
      <c r="E3401" s="1543">
        <v>2.63</v>
      </c>
      <c r="F3401" s="1546"/>
      <c r="G3401" s="1546">
        <v>2106235</v>
      </c>
      <c r="H3401" s="1546" t="str">
        <f t="shared" si="53"/>
        <v>ESCORAMENTO METÁLICO COM QUADRO TUBULAR CONTRAVENTADO - CAPACIDADE DE CARGA ATÉ 3,8 T/M² - QUADRO DE 1,0 X 1,0 X 1,2 M - UTILIZAÇÃO DE 50 VEZES - FORNECIMENTO, INSTALAÇÃO E RETIRADA</v>
      </c>
    </row>
    <row r="3402" spans="2:8" ht="30">
      <c r="B3402" s="1526">
        <v>2106232</v>
      </c>
      <c r="C3402" s="1523" t="s">
        <v>14316</v>
      </c>
      <c r="D3402" s="1526" t="s">
        <v>20703</v>
      </c>
      <c r="E3402" s="1542">
        <v>10.63</v>
      </c>
      <c r="F3402" s="1546"/>
      <c r="G3402" s="1546">
        <v>2106232</v>
      </c>
      <c r="H3402" s="1546" t="str">
        <f t="shared" si="53"/>
        <v>ESCORAMENTO METÁLICO TUBULAR GALVANIZADO PARA FORMAS COM CAPACIDADE DE 2.100 A 750 KG POR UNIDADE - REGULÁVEL DE 3,0 A 4,5 M - UTILIZAÇÃO DE 20 VEZES - FORNECIMENTO, INSTALAÇÃO E RETIRADA</v>
      </c>
    </row>
    <row r="3403" spans="2:8" ht="30">
      <c r="B3403" s="1528">
        <v>2106233</v>
      </c>
      <c r="C3403" s="1529" t="s">
        <v>14317</v>
      </c>
      <c r="D3403" s="1528" t="s">
        <v>20703</v>
      </c>
      <c r="E3403" s="1543">
        <v>8.91</v>
      </c>
      <c r="F3403" s="1546"/>
      <c r="G3403" s="1546">
        <v>2106233</v>
      </c>
      <c r="H3403" s="1546" t="str">
        <f t="shared" si="53"/>
        <v>ESCORAMENTO METÁLICO TUBULAR GALVANIZADO PARA FORMAS COM CAPACIDADE DE 3.200 A 1.600 KG POR UNIDADE - REGULÁVEL DE 1,8 A 3,0 M - UTILIZAÇÃO DE 20 VEZES - FORNECIMENTO, INSTALAÇÃO E RETIRADA</v>
      </c>
    </row>
    <row r="3404" spans="2:8">
      <c r="B3404" s="1526">
        <v>2105605</v>
      </c>
      <c r="C3404" s="1523" t="s">
        <v>14318</v>
      </c>
      <c r="D3404" s="1526" t="s">
        <v>4013</v>
      </c>
      <c r="E3404" s="1542">
        <v>51.76</v>
      </c>
      <c r="F3404" s="1546"/>
      <c r="G3404" s="1546">
        <v>2105605</v>
      </c>
      <c r="H3404" s="1546" t="str">
        <f t="shared" si="53"/>
        <v>ESCORAMENTO PARA CORPO DE BUEIROS CELULARES - UTILIZAÇÃO DE 3 VEZES - CONFECÇÃO, INSTALAÇÃO E RETIRADA</v>
      </c>
    </row>
    <row r="3405" spans="2:8">
      <c r="B3405" s="1528">
        <v>2106298</v>
      </c>
      <c r="C3405" s="1529" t="s">
        <v>23468</v>
      </c>
      <c r="D3405" s="1528" t="s">
        <v>3982</v>
      </c>
      <c r="E3405" s="1543">
        <v>30.82</v>
      </c>
      <c r="F3405" s="1546"/>
      <c r="G3405" s="1546">
        <v>2106298</v>
      </c>
      <c r="H3405" s="1546" t="str">
        <f t="shared" si="53"/>
        <v>ESTRONCAS EM PERFIL METÁLICO W 150 X 18,0 KG/M - UTILIZAÇÃO DE 20 VEZES</v>
      </c>
    </row>
    <row r="3406" spans="2:8">
      <c r="B3406" s="1526">
        <v>2106295</v>
      </c>
      <c r="C3406" s="1523" t="s">
        <v>14319</v>
      </c>
      <c r="D3406" s="1526" t="s">
        <v>3982</v>
      </c>
      <c r="E3406" s="1542">
        <v>16.91</v>
      </c>
      <c r="F3406" s="1546"/>
      <c r="G3406" s="1546">
        <v>2106295</v>
      </c>
      <c r="H3406" s="1546" t="str">
        <f t="shared" si="53"/>
        <v>ESTRONCAS PARA VALAS COM D = 15 CM - MADEIRA COM UTILIZAÇÃO DE 3 VEZES</v>
      </c>
    </row>
    <row r="3407" spans="2:8">
      <c r="B3407" s="1528">
        <v>2106294</v>
      </c>
      <c r="C3407" s="1529" t="s">
        <v>14320</v>
      </c>
      <c r="D3407" s="1528" t="s">
        <v>3982</v>
      </c>
      <c r="E3407" s="1543">
        <v>24.36</v>
      </c>
      <c r="F3407" s="1546"/>
      <c r="G3407" s="1546">
        <v>2106294</v>
      </c>
      <c r="H3407" s="1546" t="str">
        <f t="shared" si="53"/>
        <v>ESTRONCAS PARA VALAS COM D = 15 CM - MADEIRA SEM REAPROVEITAMENTO</v>
      </c>
    </row>
    <row r="3408" spans="2:8">
      <c r="B3408" s="1526">
        <v>2106297</v>
      </c>
      <c r="C3408" s="1523" t="s">
        <v>14321</v>
      </c>
      <c r="D3408" s="1526" t="s">
        <v>3982</v>
      </c>
      <c r="E3408" s="1542">
        <v>23.37</v>
      </c>
      <c r="F3408" s="1546"/>
      <c r="G3408" s="1546">
        <v>2106297</v>
      </c>
      <c r="H3408" s="1546" t="str">
        <f t="shared" si="53"/>
        <v>ESTRONCAS PARA VALAS COM D = 20 CM - MADEIRA COM UTILIZAÇÃO DE 3 VEZES</v>
      </c>
    </row>
    <row r="3409" spans="2:8">
      <c r="B3409" s="1528">
        <v>2106296</v>
      </c>
      <c r="C3409" s="1529" t="s">
        <v>14322</v>
      </c>
      <c r="D3409" s="1528" t="s">
        <v>3982</v>
      </c>
      <c r="E3409" s="1543">
        <v>36.549999999999997</v>
      </c>
      <c r="F3409" s="1546"/>
      <c r="G3409" s="1546">
        <v>2106296</v>
      </c>
      <c r="H3409" s="1546" t="str">
        <f t="shared" si="53"/>
        <v>ESTRONCAS PARA VALAS COM D = 20 CM - MADEIRA SEM REAPROVEITAMENTO</v>
      </c>
    </row>
    <row r="3410" spans="2:8">
      <c r="B3410" s="1526">
        <v>2306731</v>
      </c>
      <c r="C3410" s="1523" t="s">
        <v>14323</v>
      </c>
      <c r="D3410" s="1526" t="s">
        <v>4279</v>
      </c>
      <c r="E3410" s="1542">
        <v>0.55000000000000004</v>
      </c>
      <c r="F3410" s="1546"/>
      <c r="G3410" s="1546">
        <v>2306731</v>
      </c>
      <c r="H3410" s="1546" t="str">
        <f t="shared" si="53"/>
        <v>APOIO NÁUTICO PARA A COLOCAÇÃO DA ARMAÇÃO EM CAMISA METÁLICA</v>
      </c>
    </row>
    <row r="3411" spans="2:8" ht="30">
      <c r="B3411" s="1528">
        <v>2306728</v>
      </c>
      <c r="C3411" s="1529" t="s">
        <v>23469</v>
      </c>
      <c r="D3411" s="1528" t="s">
        <v>3982</v>
      </c>
      <c r="E3411" s="1551">
        <v>1361.97</v>
      </c>
      <c r="F3411" s="1546"/>
      <c r="G3411" s="1546">
        <v>2306728</v>
      </c>
      <c r="H3411" s="1546" t="str">
        <f t="shared" si="53"/>
        <v>APOIO NÁUTICO PARA A ESCAVAÇÃO COM PERFURATRIZ TIPO WIRTH EM ROCHA COM MÉDIA DUREZA E MÉDIA ABRASÃO - RESISTÊNCIA À COMPRESSÃO MENOR QUE 80 MPA - D = 600 A 1.800 MM</v>
      </c>
    </row>
    <row r="3412" spans="2:8" ht="30">
      <c r="B3412" s="1526">
        <v>2306729</v>
      </c>
      <c r="C3412" s="1523" t="s">
        <v>23470</v>
      </c>
      <c r="D3412" s="1526" t="s">
        <v>3982</v>
      </c>
      <c r="E3412" s="1552">
        <v>1659.48</v>
      </c>
      <c r="F3412" s="1546"/>
      <c r="G3412" s="1546">
        <v>2306729</v>
      </c>
      <c r="H3412" s="1546" t="str">
        <f t="shared" si="53"/>
        <v>APOIO NÁUTICO PARA A ESCAVAÇÃO COM PERFURATRIZ TIPO WIRTH EM ROCHA DE ALTA DUREZA E ALTA ABRASÃO - RESISTÊNCIA À COMPRESSÃO ACIMA DE 80 MPA - D = 600 A 1.800 MM</v>
      </c>
    </row>
    <row r="3413" spans="2:8">
      <c r="B3413" s="1528">
        <v>2306727</v>
      </c>
      <c r="C3413" s="1529" t="s">
        <v>23471</v>
      </c>
      <c r="D3413" s="1528" t="s">
        <v>3982</v>
      </c>
      <c r="E3413" s="1543">
        <v>318.77999999999997</v>
      </c>
      <c r="F3413" s="1546"/>
      <c r="G3413" s="1546">
        <v>2306727</v>
      </c>
      <c r="H3413" s="1546" t="str">
        <f t="shared" si="53"/>
        <v>APOIO NÁUTICO PARA A ESCAVAÇÃO COM PERFURATRIZ TIPO WIRTH EM SOLO D = 600 A 1.800 MM</v>
      </c>
    </row>
    <row r="3414" spans="2:8">
      <c r="B3414" s="1526">
        <v>2306730</v>
      </c>
      <c r="C3414" s="1523" t="s">
        <v>14324</v>
      </c>
      <c r="D3414" s="1526" t="s">
        <v>4013</v>
      </c>
      <c r="E3414" s="1542">
        <v>107.73</v>
      </c>
      <c r="F3414" s="1546"/>
      <c r="G3414" s="1546">
        <v>2306730</v>
      </c>
      <c r="H3414" s="1546" t="str">
        <f t="shared" si="53"/>
        <v>APOIO NÁUTICO PARA A EXECUÇÃO DA CONCRETAGEM DE CAMISAS METÁLICAS</v>
      </c>
    </row>
    <row r="3415" spans="2:8">
      <c r="B3415" s="1528">
        <v>2306726</v>
      </c>
      <c r="C3415" s="1529" t="s">
        <v>23472</v>
      </c>
      <c r="D3415" s="1528" t="s">
        <v>3982</v>
      </c>
      <c r="E3415" s="1543">
        <v>208.29</v>
      </c>
      <c r="F3415" s="1546"/>
      <c r="G3415" s="1546">
        <v>2306726</v>
      </c>
      <c r="H3415" s="1546" t="str">
        <f t="shared" si="53"/>
        <v>APOIO NÁUTICO PARA A EXECUÇÃO DA CRAVAÇÃO DE CAMISA METÁLICA D = 600 A 1.800 MM</v>
      </c>
    </row>
    <row r="3416" spans="2:8" ht="30">
      <c r="B3416" s="1526">
        <v>2306076</v>
      </c>
      <c r="C3416" s="1523" t="s">
        <v>23473</v>
      </c>
      <c r="D3416" s="1526" t="s">
        <v>4279</v>
      </c>
      <c r="E3416" s="1542">
        <v>13.38</v>
      </c>
      <c r="F3416" s="1546"/>
      <c r="G3416" s="1546">
        <v>2306076</v>
      </c>
      <c r="H3416" s="1546" t="str">
        <f t="shared" si="53"/>
        <v>ARMAÇÃO DE ESTACA ESCAVADA OU ESTACA BARRETE EM AÇO CA-50 COM APOIO DE GUINDASTE - FORNECIMENTO, PREPARO E COLOCAÇÃO</v>
      </c>
    </row>
    <row r="3417" spans="2:8">
      <c r="B3417" s="1528">
        <v>2306247</v>
      </c>
      <c r="C3417" s="1529" t="s">
        <v>23474</v>
      </c>
      <c r="D3417" s="1528" t="s">
        <v>4013</v>
      </c>
      <c r="E3417" s="1543">
        <v>171.62</v>
      </c>
      <c r="F3417" s="1546"/>
      <c r="G3417" s="1546">
        <v>2306247</v>
      </c>
      <c r="H3417" s="1546" t="str">
        <f t="shared" si="53"/>
        <v>ARRASAMENTO DE ESTACAS DE CONCRETO COM SEÇÃO DE ATÉ 900 CM²</v>
      </c>
    </row>
    <row r="3418" spans="2:8">
      <c r="B3418" s="1526">
        <v>2306248</v>
      </c>
      <c r="C3418" s="1523" t="s">
        <v>23475</v>
      </c>
      <c r="D3418" s="1526" t="s">
        <v>4013</v>
      </c>
      <c r="E3418" s="1542">
        <v>424.01</v>
      </c>
      <c r="F3418" s="1546"/>
      <c r="G3418" s="1546">
        <v>2306248</v>
      </c>
      <c r="H3418" s="1546" t="str">
        <f t="shared" si="53"/>
        <v>ARRASAMENTO DE ESTACAS DE CONCRETO COM SEÇÃO SUPERIOR À 900 CM²</v>
      </c>
    </row>
    <row r="3419" spans="2:8" ht="30">
      <c r="B3419" s="1528">
        <v>2306279</v>
      </c>
      <c r="C3419" s="1529" t="s">
        <v>23476</v>
      </c>
      <c r="D3419" s="1528" t="s">
        <v>4013</v>
      </c>
      <c r="E3419" s="1543">
        <v>83.89</v>
      </c>
      <c r="F3419" s="1546"/>
      <c r="G3419" s="1546">
        <v>2306279</v>
      </c>
      <c r="H3419" s="1546" t="str">
        <f t="shared" si="53"/>
        <v>BERÇO PARA PRÉ-MOLDAGEM DE ESTACAS PROTENDIDAS COM CAPACIDADE DE 19 M³, INCLUSIVE FORMAS METÁLICAS - UTILIZAÇÃO DE 100 VEZES</v>
      </c>
    </row>
    <row r="3420" spans="2:8" ht="30">
      <c r="B3420" s="1526">
        <v>2306651</v>
      </c>
      <c r="C3420" s="1523" t="s">
        <v>23477</v>
      </c>
      <c r="D3420" s="1526" t="s">
        <v>3982</v>
      </c>
      <c r="E3420" s="1552">
        <v>7276.23</v>
      </c>
      <c r="F3420" s="1546"/>
      <c r="G3420" s="1546">
        <v>2306651</v>
      </c>
      <c r="H3420" s="1546" t="str">
        <f t="shared" si="53"/>
        <v>CAMISA METÁLICA COM ESPESSURA DE 12,5 MM D = 1.400 MM - CRAVADA COM MARTELO VIBRATÓRIO - SEM ESCAVAÇÃO - CRAVAÇÃO</v>
      </c>
    </row>
    <row r="3421" spans="2:8">
      <c r="B3421" s="1528">
        <v>2306678</v>
      </c>
      <c r="C3421" s="1529" t="s">
        <v>23478</v>
      </c>
      <c r="D3421" s="1528" t="s">
        <v>3982</v>
      </c>
      <c r="E3421" s="1551">
        <v>7070.45</v>
      </c>
      <c r="F3421" s="1546"/>
      <c r="G3421" s="1546">
        <v>2306678</v>
      </c>
      <c r="H3421" s="1546" t="str">
        <f t="shared" si="53"/>
        <v>CAMISA METÁLICA COM ESPESSURA DE 12,5 MM D = 1.400 MM - PARA PASSAGEM DE LÂMINA D'ÁGUA - POSICIONAMENTO</v>
      </c>
    </row>
    <row r="3422" spans="2:8" ht="30">
      <c r="B3422" s="1526">
        <v>2306652</v>
      </c>
      <c r="C3422" s="1523" t="s">
        <v>23479</v>
      </c>
      <c r="D3422" s="1526" t="s">
        <v>3982</v>
      </c>
      <c r="E3422" s="1552">
        <v>7316.55</v>
      </c>
      <c r="F3422" s="1546"/>
      <c r="G3422" s="1546">
        <v>2306652</v>
      </c>
      <c r="H3422" s="1546" t="str">
        <f t="shared" si="53"/>
        <v>CAMISA METÁLICA COM ESPESSURA DE 12,5 MM D = 1.500 MM - CRAVADA COM MARTELO VIBRATÓRIO - SEM ESCAVAÇÃO - CRAVAÇÃO</v>
      </c>
    </row>
    <row r="3423" spans="2:8">
      <c r="B3423" s="1528">
        <v>2306679</v>
      </c>
      <c r="C3423" s="1529" t="s">
        <v>23480</v>
      </c>
      <c r="D3423" s="1528" t="s">
        <v>3982</v>
      </c>
      <c r="E3423" s="1551">
        <v>7103.14</v>
      </c>
      <c r="F3423" s="1546"/>
      <c r="G3423" s="1546">
        <v>2306679</v>
      </c>
      <c r="H3423" s="1546" t="str">
        <f t="shared" si="53"/>
        <v>CAMISA METÁLICA COM ESPESSURA DE 12,5 MM D = 1.500 MM - PARA PASSAGEM DE LÂMINA D'ÁGUA - POSICIONAMENTO</v>
      </c>
    </row>
    <row r="3424" spans="2:8" ht="30">
      <c r="B3424" s="1526">
        <v>2306653</v>
      </c>
      <c r="C3424" s="1523" t="s">
        <v>23481</v>
      </c>
      <c r="D3424" s="1526" t="s">
        <v>3982</v>
      </c>
      <c r="E3424" s="1552">
        <v>7357.52</v>
      </c>
      <c r="F3424" s="1546"/>
      <c r="G3424" s="1546">
        <v>2306653</v>
      </c>
      <c r="H3424" s="1546" t="str">
        <f t="shared" si="53"/>
        <v>CAMISA METÁLICA COM ESPESSURA DE 12,5 MM D = 1.600 MM - CRAVADA COM MARTELO VIBRATÓRIO - SEM ESCAVAÇÃO - CRAVAÇÃO</v>
      </c>
    </row>
    <row r="3425" spans="2:8">
      <c r="B3425" s="1528">
        <v>2306680</v>
      </c>
      <c r="C3425" s="1529" t="s">
        <v>23482</v>
      </c>
      <c r="D3425" s="1528" t="s">
        <v>3982</v>
      </c>
      <c r="E3425" s="1551">
        <v>7135.91</v>
      </c>
      <c r="F3425" s="1546"/>
      <c r="G3425" s="1546">
        <v>2306680</v>
      </c>
      <c r="H3425" s="1546" t="str">
        <f t="shared" si="53"/>
        <v>CAMISA METÁLICA COM ESPESSURA DE 12,5 MM D = 1.600 MM - PARA PASSAGEM DE LÂMINA D'ÁGUA - POSICIONAMENTO</v>
      </c>
    </row>
    <row r="3426" spans="2:8" ht="30">
      <c r="B3426" s="1526">
        <v>2306654</v>
      </c>
      <c r="C3426" s="1523" t="s">
        <v>23483</v>
      </c>
      <c r="D3426" s="1526" t="s">
        <v>3982</v>
      </c>
      <c r="E3426" s="1552">
        <v>7399.15</v>
      </c>
      <c r="F3426" s="1546"/>
      <c r="G3426" s="1546">
        <v>2306654</v>
      </c>
      <c r="H3426" s="1546" t="str">
        <f t="shared" si="53"/>
        <v>CAMISA METÁLICA COM ESPESSURA DE 12,5 MM D = 1.700 MM - CRAVADA COM MARTELO VIBRATÓRIO - SEM ESCAVAÇÃO - CRAVAÇÃO</v>
      </c>
    </row>
    <row r="3427" spans="2:8">
      <c r="B3427" s="1528">
        <v>2306681</v>
      </c>
      <c r="C3427" s="1529" t="s">
        <v>23484</v>
      </c>
      <c r="D3427" s="1528" t="s">
        <v>3982</v>
      </c>
      <c r="E3427" s="1551">
        <v>7168.68</v>
      </c>
      <c r="F3427" s="1546"/>
      <c r="G3427" s="1546">
        <v>2306681</v>
      </c>
      <c r="H3427" s="1546" t="str">
        <f t="shared" si="53"/>
        <v>CAMISA METÁLICA COM ESPESSURA DE 12,5 MM D = 1.700 MM - PARA PASSAGEM DE LÂMINA D'ÁGUA - POSICIONAMENTO</v>
      </c>
    </row>
    <row r="3428" spans="2:8" ht="30">
      <c r="B3428" s="1526">
        <v>2306655</v>
      </c>
      <c r="C3428" s="1523" t="s">
        <v>23485</v>
      </c>
      <c r="D3428" s="1526" t="s">
        <v>3982</v>
      </c>
      <c r="E3428" s="1552">
        <v>7441.66</v>
      </c>
      <c r="F3428" s="1546"/>
      <c r="G3428" s="1546">
        <v>2306655</v>
      </c>
      <c r="H3428" s="1546" t="str">
        <f t="shared" si="53"/>
        <v>CAMISA METÁLICA COM ESPESSURA DE 12,5 MM D = 1.800 MM - CRAVADA COM MARTELO VIBRATÓRIO - SEM ESCAVAÇÃO - CRAVAÇÃO</v>
      </c>
    </row>
    <row r="3429" spans="2:8">
      <c r="B3429" s="1528">
        <v>2306682</v>
      </c>
      <c r="C3429" s="1529" t="s">
        <v>23486</v>
      </c>
      <c r="D3429" s="1528" t="s">
        <v>3982</v>
      </c>
      <c r="E3429" s="1551">
        <v>7201.58</v>
      </c>
      <c r="F3429" s="1546"/>
      <c r="G3429" s="1546">
        <v>2306682</v>
      </c>
      <c r="H3429" s="1546" t="str">
        <f t="shared" si="53"/>
        <v>CAMISA METÁLICA COM ESPESSURA DE 12,5 MM D = 1.800 MM - PARA PASSAGEM DE LÂMINA D'ÁGUA - POSICIONAMENTO</v>
      </c>
    </row>
    <row r="3430" spans="2:8">
      <c r="B3430" s="1526">
        <v>2306656</v>
      </c>
      <c r="C3430" s="1523" t="s">
        <v>23487</v>
      </c>
      <c r="D3430" s="1526" t="s">
        <v>3982</v>
      </c>
      <c r="E3430" s="1552">
        <v>9828.61</v>
      </c>
      <c r="F3430" s="1546"/>
      <c r="G3430" s="1546">
        <v>2306656</v>
      </c>
      <c r="H3430" s="1546" t="str">
        <f t="shared" si="53"/>
        <v>CAMISA METÁLICA COM ESPESSURA DE 16 MM D = 1.500 MM - CRAVADA COM MARTELO VIBRATÓRIO - SEM ESCAVAÇÃO - CRAVAÇÃO</v>
      </c>
    </row>
    <row r="3431" spans="2:8">
      <c r="B3431" s="1528">
        <v>2306683</v>
      </c>
      <c r="C3431" s="1529" t="s">
        <v>23488</v>
      </c>
      <c r="D3431" s="1528" t="s">
        <v>3982</v>
      </c>
      <c r="E3431" s="1551">
        <v>9615.2099999999991</v>
      </c>
      <c r="F3431" s="1546"/>
      <c r="G3431" s="1546">
        <v>2306683</v>
      </c>
      <c r="H3431" s="1546" t="str">
        <f t="shared" si="53"/>
        <v>CAMISA METÁLICA COM ESPESSURA DE 16 MM D = 1.500 MM - PARA PASSAGEM DE LÂMINA D'ÁGUA - POSICIONAMENTO</v>
      </c>
    </row>
    <row r="3432" spans="2:8">
      <c r="B3432" s="1526">
        <v>2306657</v>
      </c>
      <c r="C3432" s="1523" t="s">
        <v>23489</v>
      </c>
      <c r="D3432" s="1526" t="s">
        <v>3982</v>
      </c>
      <c r="E3432" s="1552">
        <v>9903.68</v>
      </c>
      <c r="F3432" s="1546"/>
      <c r="G3432" s="1546">
        <v>2306657</v>
      </c>
      <c r="H3432" s="1546" t="str">
        <f t="shared" si="53"/>
        <v>CAMISA METÁLICA COM ESPESSURA DE 16 MM D = 1.600 MM - CRAVADA COM MARTELO VIBRATÓRIO - SEM ESCAVAÇÃO - CRAVAÇÃO</v>
      </c>
    </row>
    <row r="3433" spans="2:8">
      <c r="B3433" s="1528">
        <v>2306684</v>
      </c>
      <c r="C3433" s="1529" t="s">
        <v>23490</v>
      </c>
      <c r="D3433" s="1528" t="s">
        <v>3982</v>
      </c>
      <c r="E3433" s="1551">
        <v>9682.07</v>
      </c>
      <c r="F3433" s="1546"/>
      <c r="G3433" s="1546">
        <v>2306684</v>
      </c>
      <c r="H3433" s="1546" t="str">
        <f t="shared" si="53"/>
        <v>CAMISA METÁLICA COM ESPESSURA DE 16 MM D = 1.600 MM - PARA PASSAGEM DE LÂMINA D'ÁGUA - POSICIONAMENTO</v>
      </c>
    </row>
    <row r="3434" spans="2:8">
      <c r="B3434" s="1526">
        <v>2306658</v>
      </c>
      <c r="C3434" s="1523" t="s">
        <v>23491</v>
      </c>
      <c r="D3434" s="1526" t="s">
        <v>3982</v>
      </c>
      <c r="E3434" s="1552">
        <v>9979.43</v>
      </c>
      <c r="F3434" s="1546"/>
      <c r="G3434" s="1546">
        <v>2306658</v>
      </c>
      <c r="H3434" s="1546" t="str">
        <f t="shared" si="53"/>
        <v>CAMISA METÁLICA COM ESPESSURA DE 16 MM D = 1.700 MM - CRAVADA COM MARTELO VIBRATÓRIO - SEM ESCAVAÇÃO - CRAVAÇÃO</v>
      </c>
    </row>
    <row r="3435" spans="2:8">
      <c r="B3435" s="1528">
        <v>2306685</v>
      </c>
      <c r="C3435" s="1529" t="s">
        <v>23492</v>
      </c>
      <c r="D3435" s="1528" t="s">
        <v>3982</v>
      </c>
      <c r="E3435" s="1551">
        <v>9748.9500000000007</v>
      </c>
      <c r="F3435" s="1546"/>
      <c r="G3435" s="1546">
        <v>2306685</v>
      </c>
      <c r="H3435" s="1546" t="str">
        <f t="shared" si="53"/>
        <v>CAMISA METÁLICA COM ESPESSURA DE 16 MM D = 1.700 MM - PARA PASSAGEM DE LÂMINA D'ÁGUA - POSICIONAMENTO</v>
      </c>
    </row>
    <row r="3436" spans="2:8">
      <c r="B3436" s="1526">
        <v>2306659</v>
      </c>
      <c r="C3436" s="1523" t="s">
        <v>23493</v>
      </c>
      <c r="D3436" s="1526" t="s">
        <v>3982</v>
      </c>
      <c r="E3436" s="1552">
        <v>10056.040000000001</v>
      </c>
      <c r="F3436" s="1546"/>
      <c r="G3436" s="1546">
        <v>2306659</v>
      </c>
      <c r="H3436" s="1546" t="str">
        <f t="shared" si="53"/>
        <v>CAMISA METÁLICA COM ESPESSURA DE 16 MM D = 1.800 MM - CRAVADA COM MARTELO VIBRATÓRIO - SEM ESCAVAÇÃO - CRAVAÇÃO</v>
      </c>
    </row>
    <row r="3437" spans="2:8">
      <c r="B3437" s="1528">
        <v>2306686</v>
      </c>
      <c r="C3437" s="1529" t="s">
        <v>23494</v>
      </c>
      <c r="D3437" s="1528" t="s">
        <v>3982</v>
      </c>
      <c r="E3437" s="1551">
        <v>9815.9599999999991</v>
      </c>
      <c r="F3437" s="1546"/>
      <c r="G3437" s="1546">
        <v>2306686</v>
      </c>
      <c r="H3437" s="1546" t="str">
        <f t="shared" si="53"/>
        <v>CAMISA METÁLICA COM ESPESSURA DE 16 MM D = 1.800 MM - PARA PASSAGEM DE LÂMINA D'ÁGUA - POSICIONAMENTO</v>
      </c>
    </row>
    <row r="3438" spans="2:8" ht="30">
      <c r="B3438" s="1526">
        <v>2306637</v>
      </c>
      <c r="C3438" s="1523" t="s">
        <v>23495</v>
      </c>
      <c r="D3438" s="1526" t="s">
        <v>3982</v>
      </c>
      <c r="E3438" s="1552">
        <v>2501.84</v>
      </c>
      <c r="F3438" s="1546"/>
      <c r="G3438" s="1546">
        <v>2306637</v>
      </c>
      <c r="H3438" s="1546" t="str">
        <f t="shared" si="53"/>
        <v>CAMISA METÁLICA COM ESPESSURA DE 6,3 MM D = 1.000 MM - CRAVADA COM MARTELO VIBRATÓRIO - SEM ESCAVAÇÃO - CRAVAÇÃO</v>
      </c>
    </row>
    <row r="3439" spans="2:8">
      <c r="B3439" s="1528">
        <v>2306664</v>
      </c>
      <c r="C3439" s="1529" t="s">
        <v>23496</v>
      </c>
      <c r="D3439" s="1528" t="s">
        <v>3982</v>
      </c>
      <c r="E3439" s="1551">
        <v>2321.79</v>
      </c>
      <c r="F3439" s="1546"/>
      <c r="G3439" s="1546">
        <v>2306664</v>
      </c>
      <c r="H3439" s="1546" t="str">
        <f t="shared" si="53"/>
        <v>CAMISA METÁLICA COM ESPESSURA DE 6,3 MM D = 1.000 MM - PARA PASSAGEM DE LÂMINA D'ÁGUA - POSICIONAMENTO</v>
      </c>
    </row>
    <row r="3440" spans="2:8">
      <c r="B3440" s="1526">
        <v>2306732</v>
      </c>
      <c r="C3440" s="1523" t="s">
        <v>19364</v>
      </c>
      <c r="D3440" s="1526" t="s">
        <v>3982</v>
      </c>
      <c r="E3440" s="1542">
        <v>981.46</v>
      </c>
      <c r="F3440" s="1546"/>
      <c r="G3440" s="1546">
        <v>2306732</v>
      </c>
      <c r="H3440" s="1546" t="str">
        <f t="shared" si="53"/>
        <v>CAMISA METÁLICA COM ESPESSURA DE 6,3 MM D = 400 MM - CRAVADA COM MARTELO VIBRATÓRIO - SEM ESCAVAÇÃO - CRAVAÇÃO</v>
      </c>
    </row>
    <row r="3441" spans="2:8">
      <c r="B3441" s="1528">
        <v>2306733</v>
      </c>
      <c r="C3441" s="1529" t="s">
        <v>19365</v>
      </c>
      <c r="D3441" s="1528" t="s">
        <v>3982</v>
      </c>
      <c r="E3441" s="1543">
        <v>829.83</v>
      </c>
      <c r="F3441" s="1546"/>
      <c r="G3441" s="1546">
        <v>2306733</v>
      </c>
      <c r="H3441" s="1546" t="str">
        <f t="shared" si="53"/>
        <v>CAMISA METÁLICA COM ESPESSURA DE 6,3 MM D = 400 MM - PARA PASSAGEM DE LÂMINA D'ÁGUA - POSICIONAMENTO</v>
      </c>
    </row>
    <row r="3442" spans="2:8">
      <c r="B3442" s="1526">
        <v>2306734</v>
      </c>
      <c r="C3442" s="1523" t="s">
        <v>19366</v>
      </c>
      <c r="D3442" s="1526" t="s">
        <v>3982</v>
      </c>
      <c r="E3442" s="1552">
        <v>1199.99</v>
      </c>
      <c r="F3442" s="1546"/>
      <c r="G3442" s="1546">
        <v>2306734</v>
      </c>
      <c r="H3442" s="1546" t="str">
        <f t="shared" si="53"/>
        <v>CAMISA METÁLICA COM ESPESSURA DE 6,3 MM D = 500 MM - CRAVADA COM MARTELO VIBRATÓRIO - SEM ESCAVAÇÃO - CRAVAÇÃO</v>
      </c>
    </row>
    <row r="3443" spans="2:8">
      <c r="B3443" s="1528">
        <v>2306735</v>
      </c>
      <c r="C3443" s="1529" t="s">
        <v>19367</v>
      </c>
      <c r="D3443" s="1528" t="s">
        <v>3982</v>
      </c>
      <c r="E3443" s="1543">
        <v>1044.26</v>
      </c>
      <c r="F3443" s="1546"/>
      <c r="G3443" s="1546">
        <v>2306735</v>
      </c>
      <c r="H3443" s="1546" t="str">
        <f t="shared" si="53"/>
        <v>CAMISA METÁLICA COM ESPESSURA DE 6,3 MM D = 500 MM - PARA PASSAGEM DE LÂMINA D'ÁGUA - POSICIONAMENTO</v>
      </c>
    </row>
    <row r="3444" spans="2:8">
      <c r="B3444" s="1526">
        <v>2306633</v>
      </c>
      <c r="C3444" s="1523" t="s">
        <v>23497</v>
      </c>
      <c r="D3444" s="1526" t="s">
        <v>3982</v>
      </c>
      <c r="E3444" s="1552">
        <v>1367.52</v>
      </c>
      <c r="F3444" s="1546"/>
      <c r="G3444" s="1546">
        <v>2306633</v>
      </c>
      <c r="H3444" s="1546" t="str">
        <f t="shared" si="53"/>
        <v>CAMISA METÁLICA COM ESPESSURA DE 6,3 MM D = 600 MM - CRAVADA COM MARTELO VIBRATÓRIO - SEM ESCAVAÇÃO - CRAVAÇÃO</v>
      </c>
    </row>
    <row r="3445" spans="2:8">
      <c r="B3445" s="1528">
        <v>2306660</v>
      </c>
      <c r="C3445" s="1529" t="s">
        <v>23498</v>
      </c>
      <c r="D3445" s="1528" t="s">
        <v>3982</v>
      </c>
      <c r="E3445" s="1551">
        <v>1207.47</v>
      </c>
      <c r="F3445" s="1546"/>
      <c r="G3445" s="1546">
        <v>2306660</v>
      </c>
      <c r="H3445" s="1546" t="str">
        <f t="shared" si="53"/>
        <v>CAMISA METÁLICA COM ESPESSURA DE 6,3 MM D = 600 MM - PARA PASSAGEM DE LÂMINA D'ÁGUA - POSICIONAMENTO</v>
      </c>
    </row>
    <row r="3446" spans="2:8">
      <c r="B3446" s="1526">
        <v>2306634</v>
      </c>
      <c r="C3446" s="1523" t="s">
        <v>23499</v>
      </c>
      <c r="D3446" s="1526" t="s">
        <v>3982</v>
      </c>
      <c r="E3446" s="1552">
        <v>1596.78</v>
      </c>
      <c r="F3446" s="1546"/>
      <c r="G3446" s="1546">
        <v>2306634</v>
      </c>
      <c r="H3446" s="1546" t="str">
        <f t="shared" si="53"/>
        <v>CAMISA METÁLICA COM ESPESSURA DE 6,3 MM D = 700 MM - CRAVADA COM MARTELO VIBRATÓRIO - SEM ESCAVAÇÃO - CRAVAÇÃO</v>
      </c>
    </row>
    <row r="3447" spans="2:8">
      <c r="B3447" s="1528">
        <v>2306661</v>
      </c>
      <c r="C3447" s="1529" t="s">
        <v>23500</v>
      </c>
      <c r="D3447" s="1528" t="s">
        <v>3982</v>
      </c>
      <c r="E3447" s="1551">
        <v>1432.15</v>
      </c>
      <c r="F3447" s="1546"/>
      <c r="G3447" s="1546">
        <v>2306661</v>
      </c>
      <c r="H3447" s="1546" t="str">
        <f t="shared" si="53"/>
        <v>CAMISA METÁLICA COM ESPESSURA DE 6,3 MM D = 700 MM - PARA PASSAGEM DE LÂMINA D'ÁGUA - POSICIONAMENTO</v>
      </c>
    </row>
    <row r="3448" spans="2:8">
      <c r="B3448" s="1526">
        <v>2306635</v>
      </c>
      <c r="C3448" s="1523" t="s">
        <v>23501</v>
      </c>
      <c r="D3448" s="1526" t="s">
        <v>3982</v>
      </c>
      <c r="E3448" s="1552">
        <v>1934.02</v>
      </c>
      <c r="F3448" s="1546"/>
      <c r="G3448" s="1546">
        <v>2306635</v>
      </c>
      <c r="H3448" s="1546" t="str">
        <f t="shared" si="53"/>
        <v>CAMISA METÁLICA COM ESPESSURA DE 6,3 MM D = 800 MM - CRAVADA COM MARTELO VIBRATÓRIO - SEM ESCAVAÇÃO - CRAVAÇÃO</v>
      </c>
    </row>
    <row r="3449" spans="2:8">
      <c r="B3449" s="1528">
        <v>2306662</v>
      </c>
      <c r="C3449" s="1529" t="s">
        <v>23502</v>
      </c>
      <c r="D3449" s="1528" t="s">
        <v>3982</v>
      </c>
      <c r="E3449" s="1551">
        <v>1764.55</v>
      </c>
      <c r="F3449" s="1546"/>
      <c r="G3449" s="1546">
        <v>2306662</v>
      </c>
      <c r="H3449" s="1546" t="str">
        <f t="shared" si="53"/>
        <v>CAMISA METÁLICA COM ESPESSURA DE 6,3 MM D = 800 MM - PARA PASSAGEM DE LÂMINA D'ÁGUA - POSICIONAMENTO</v>
      </c>
    </row>
    <row r="3450" spans="2:8">
      <c r="B3450" s="1526">
        <v>2306636</v>
      </c>
      <c r="C3450" s="1523" t="s">
        <v>23503</v>
      </c>
      <c r="D3450" s="1526" t="s">
        <v>3982</v>
      </c>
      <c r="E3450" s="1552">
        <v>1948.68</v>
      </c>
      <c r="F3450" s="1546"/>
      <c r="G3450" s="1546">
        <v>2306636</v>
      </c>
      <c r="H3450" s="1546" t="str">
        <f t="shared" si="53"/>
        <v>CAMISA METÁLICA COM ESPESSURA DE 6,3 MM D = 900 MM - CRAVADA COM MARTELO VIBRATÓRIO - SEM ESCAVAÇÃO - CRAVAÇÃO</v>
      </c>
    </row>
    <row r="3451" spans="2:8">
      <c r="B3451" s="1528">
        <v>2306663</v>
      </c>
      <c r="C3451" s="1529" t="s">
        <v>23504</v>
      </c>
      <c r="D3451" s="1528" t="s">
        <v>3982</v>
      </c>
      <c r="E3451" s="1551">
        <v>1774.08</v>
      </c>
      <c r="F3451" s="1546"/>
      <c r="G3451" s="1546">
        <v>2306663</v>
      </c>
      <c r="H3451" s="1546" t="str">
        <f t="shared" si="53"/>
        <v>CAMISA METÁLICA COM ESPESSURA DE 6,3 MM D = 900 MM - PARA PASSAGEM DE LÂMINA D'ÁGUA - POSICIONAMENTO</v>
      </c>
    </row>
    <row r="3452" spans="2:8">
      <c r="B3452" s="1526">
        <v>2306641</v>
      </c>
      <c r="C3452" s="1523" t="s">
        <v>23505</v>
      </c>
      <c r="D3452" s="1526" t="s">
        <v>3982</v>
      </c>
      <c r="E3452" s="1552">
        <v>3149.12</v>
      </c>
      <c r="F3452" s="1546"/>
      <c r="G3452" s="1546">
        <v>2306641</v>
      </c>
      <c r="H3452" s="1546" t="str">
        <f t="shared" si="53"/>
        <v>CAMISA METÁLICA COM ESPESSURA DE 8 MM D = 1.000 MM - CRAVADA COM MARTELO VIBRATÓRIO - SEM ESCAVAÇÃO - CRAVAÇÃO</v>
      </c>
    </row>
    <row r="3453" spans="2:8">
      <c r="B3453" s="1528">
        <v>2306668</v>
      </c>
      <c r="C3453" s="1529" t="s">
        <v>23506</v>
      </c>
      <c r="D3453" s="1528" t="s">
        <v>3982</v>
      </c>
      <c r="E3453" s="1551">
        <v>2969.06</v>
      </c>
      <c r="F3453" s="1546"/>
      <c r="G3453" s="1546">
        <v>2306668</v>
      </c>
      <c r="H3453" s="1546" t="str">
        <f t="shared" si="53"/>
        <v>CAMISA METÁLICA COM ESPESSURA DE 8 MM D = 1.000 MM - PARA PASSAGEM DE LÂMINA D'ÁGUA - POSICIONAMENTO</v>
      </c>
    </row>
    <row r="3454" spans="2:8">
      <c r="B3454" s="1526">
        <v>2306642</v>
      </c>
      <c r="C3454" s="1523" t="s">
        <v>23507</v>
      </c>
      <c r="D3454" s="1526" t="s">
        <v>3982</v>
      </c>
      <c r="E3454" s="1552">
        <v>3168.74</v>
      </c>
      <c r="F3454" s="1546"/>
      <c r="G3454" s="1546">
        <v>2306642</v>
      </c>
      <c r="H3454" s="1546" t="str">
        <f t="shared" si="53"/>
        <v>CAMISA METÁLICA COM ESPESSURA DE 8 MM D = 1.100 MM - CRAVADA COM MARTELO VIBRATÓRIO - SEM ESCAVAÇÃO - CRAVAÇÃO</v>
      </c>
    </row>
    <row r="3455" spans="2:8">
      <c r="B3455" s="1528">
        <v>2306669</v>
      </c>
      <c r="C3455" s="1529" t="s">
        <v>23508</v>
      </c>
      <c r="D3455" s="1528" t="s">
        <v>3982</v>
      </c>
      <c r="E3455" s="1551">
        <v>2982.87</v>
      </c>
      <c r="F3455" s="1546"/>
      <c r="G3455" s="1546">
        <v>2306669</v>
      </c>
      <c r="H3455" s="1546" t="str">
        <f t="shared" si="53"/>
        <v>CAMISA METÁLICA COM ESPESSURA DE 8 MM D = 1.100 MM - PARA PASSAGEM DE LÂMINA D'ÁGUA - POSICIONAMENTO</v>
      </c>
    </row>
    <row r="3456" spans="2:8">
      <c r="B3456" s="1526">
        <v>2306643</v>
      </c>
      <c r="C3456" s="1523" t="s">
        <v>23509</v>
      </c>
      <c r="D3456" s="1526" t="s">
        <v>3982</v>
      </c>
      <c r="E3456" s="1552">
        <v>3188.79</v>
      </c>
      <c r="F3456" s="1546"/>
      <c r="G3456" s="1546">
        <v>2306643</v>
      </c>
      <c r="H3456" s="1546" t="str">
        <f t="shared" si="53"/>
        <v>CAMISA METÁLICA COM ESPESSURA DE 8 MM D = 1.200 MM - CRAVADA COM MARTELO VIBRATÓRIO - SEM ESCAVAÇÃO - CRAVAÇÃO</v>
      </c>
    </row>
    <row r="3457" spans="2:8">
      <c r="B3457" s="1528">
        <v>2306670</v>
      </c>
      <c r="C3457" s="1529" t="s">
        <v>23510</v>
      </c>
      <c r="D3457" s="1528" t="s">
        <v>3982</v>
      </c>
      <c r="E3457" s="1551">
        <v>2996.73</v>
      </c>
      <c r="F3457" s="1546"/>
      <c r="G3457" s="1546">
        <v>2306670</v>
      </c>
      <c r="H3457" s="1546" t="str">
        <f t="shared" si="53"/>
        <v>CAMISA METÁLICA COM ESPESSURA DE 8 MM D = 1.200 MM - PARA PASSAGEM DE LÂMINA D'ÁGUA - POSICIONAMENTO</v>
      </c>
    </row>
    <row r="3458" spans="2:8">
      <c r="B3458" s="1526">
        <v>2306638</v>
      </c>
      <c r="C3458" s="1523" t="s">
        <v>23511</v>
      </c>
      <c r="D3458" s="1526" t="s">
        <v>3982</v>
      </c>
      <c r="E3458" s="1552">
        <v>1999.14</v>
      </c>
      <c r="F3458" s="1546"/>
      <c r="G3458" s="1546">
        <v>2306638</v>
      </c>
      <c r="H3458" s="1546" t="str">
        <f t="shared" si="53"/>
        <v>CAMISA METÁLICA COM ESPESSURA DE 8 MM D = 700 MM - CRAVADA COM MARTELO VIBRATÓRIO - SEM ESCAVAÇÃO - CRAVAÇÃO</v>
      </c>
    </row>
    <row r="3459" spans="2:8">
      <c r="B3459" s="1528">
        <v>2306665</v>
      </c>
      <c r="C3459" s="1529" t="s">
        <v>23512</v>
      </c>
      <c r="D3459" s="1528" t="s">
        <v>3982</v>
      </c>
      <c r="E3459" s="1551">
        <v>1834.52</v>
      </c>
      <c r="F3459" s="1546"/>
      <c r="G3459" s="1546">
        <v>2306665</v>
      </c>
      <c r="H3459" s="1546" t="str">
        <f t="shared" ref="H3459:H3522" si="54">UPPER(C3459)</f>
        <v>CAMISA METÁLICA COM ESPESSURA DE 8 MM D = 700 MM - PARA PASSAGEM DE LÂMINA D'ÁGUA - POSICIONAMENTO</v>
      </c>
    </row>
    <row r="3460" spans="2:8">
      <c r="B3460" s="1526">
        <v>2306639</v>
      </c>
      <c r="C3460" s="1523" t="s">
        <v>23513</v>
      </c>
      <c r="D3460" s="1526" t="s">
        <v>3982</v>
      </c>
      <c r="E3460" s="1552">
        <v>2427.69</v>
      </c>
      <c r="F3460" s="1546"/>
      <c r="G3460" s="1546">
        <v>2306639</v>
      </c>
      <c r="H3460" s="1546" t="str">
        <f t="shared" si="54"/>
        <v>CAMISA METÁLICA COM ESPESSURA DE 8 MM D = 800 MM - CRAVADA COM MARTELO VIBRATÓRIO - SEM ESCAVAÇÃO - CRAVAÇÃO</v>
      </c>
    </row>
    <row r="3461" spans="2:8">
      <c r="B3461" s="1528">
        <v>2306666</v>
      </c>
      <c r="C3461" s="1529" t="s">
        <v>23514</v>
      </c>
      <c r="D3461" s="1528" t="s">
        <v>3982</v>
      </c>
      <c r="E3461" s="1551">
        <v>2258.2199999999998</v>
      </c>
      <c r="F3461" s="1546"/>
      <c r="G3461" s="1546">
        <v>2306666</v>
      </c>
      <c r="H3461" s="1546" t="str">
        <f t="shared" si="54"/>
        <v>CAMISA METÁLICA COM ESPESSURA DE 8 MM D = 800 MM - PARA PASSAGEM DE LÂMINA D'ÁGUA - POSICIONAMENTO</v>
      </c>
    </row>
    <row r="3462" spans="2:8">
      <c r="B3462" s="1526">
        <v>2306640</v>
      </c>
      <c r="C3462" s="1523" t="s">
        <v>23515</v>
      </c>
      <c r="D3462" s="1526" t="s">
        <v>3982</v>
      </c>
      <c r="E3462" s="1552">
        <v>2446.5700000000002</v>
      </c>
      <c r="F3462" s="1546"/>
      <c r="G3462" s="1546">
        <v>2306640</v>
      </c>
      <c r="H3462" s="1546" t="str">
        <f t="shared" si="54"/>
        <v>CAMISA METÁLICA COM ESPESSURA DE 8 MM D = 900 MM - CRAVADA COM MARTELO VIBRATÓRIO - SEM ESCAVAÇÃO - CRAVAÇÃO</v>
      </c>
    </row>
    <row r="3463" spans="2:8">
      <c r="B3463" s="1528">
        <v>2306667</v>
      </c>
      <c r="C3463" s="1529" t="s">
        <v>23516</v>
      </c>
      <c r="D3463" s="1528" t="s">
        <v>3982</v>
      </c>
      <c r="E3463" s="1551">
        <v>2271.9699999999998</v>
      </c>
      <c r="F3463" s="1546"/>
      <c r="G3463" s="1546">
        <v>2306667</v>
      </c>
      <c r="H3463" s="1546" t="str">
        <f t="shared" si="54"/>
        <v>CAMISA METÁLICA COM ESPESSURA DE 8 MM D = 900 MM - PARA PASSAGEM DE LÂMINA D'ÁGUA - POSICIONAMENTO</v>
      </c>
    </row>
    <row r="3464" spans="2:8" ht="30">
      <c r="B3464" s="1526">
        <v>2306645</v>
      </c>
      <c r="C3464" s="1523" t="s">
        <v>23517</v>
      </c>
      <c r="D3464" s="1526" t="s">
        <v>3982</v>
      </c>
      <c r="E3464" s="1552">
        <v>3744.08</v>
      </c>
      <c r="F3464" s="1546"/>
      <c r="G3464" s="1546">
        <v>2306645</v>
      </c>
      <c r="H3464" s="1546" t="str">
        <f t="shared" si="54"/>
        <v>CAMISA METÁLICA COM ESPESSURA DE 9,5 MM D = 1.000 MM - CRAVADA COM MARTELO VIBRATÓRIO - SEM ESCAVAÇÃO - CRAVAÇÃO</v>
      </c>
    </row>
    <row r="3465" spans="2:8">
      <c r="B3465" s="1528">
        <v>2306672</v>
      </c>
      <c r="C3465" s="1529" t="s">
        <v>23518</v>
      </c>
      <c r="D3465" s="1528" t="s">
        <v>3982</v>
      </c>
      <c r="E3465" s="1551">
        <v>3564.02</v>
      </c>
      <c r="F3465" s="1546"/>
      <c r="G3465" s="1546">
        <v>2306672</v>
      </c>
      <c r="H3465" s="1546" t="str">
        <f t="shared" si="54"/>
        <v>CAMISA METÁLICA COM ESPESSURA DE 9,5 MM D = 1.000 MM - PARA PASSAGEM DE LÂMINA D'ÁGUA - POSICIONAMENTO</v>
      </c>
    </row>
    <row r="3466" spans="2:8" ht="30">
      <c r="B3466" s="1526">
        <v>2306646</v>
      </c>
      <c r="C3466" s="1523" t="s">
        <v>23519</v>
      </c>
      <c r="D3466" s="1526" t="s">
        <v>3982</v>
      </c>
      <c r="E3466" s="1552">
        <v>3768.89</v>
      </c>
      <c r="F3466" s="1546"/>
      <c r="G3466" s="1546">
        <v>2306646</v>
      </c>
      <c r="H3466" s="1546" t="str">
        <f t="shared" si="54"/>
        <v>CAMISA METÁLICA COM ESPESSURA DE 9,5 MM D = 1.100 MM - CRAVADA COM MARTELO VIBRATÓRIO - SEM ESCAVAÇÃO - CRAVAÇÃO</v>
      </c>
    </row>
    <row r="3467" spans="2:8">
      <c r="B3467" s="1528">
        <v>2306673</v>
      </c>
      <c r="C3467" s="1529" t="s">
        <v>23520</v>
      </c>
      <c r="D3467" s="1528" t="s">
        <v>3982</v>
      </c>
      <c r="E3467" s="1551">
        <v>3583.02</v>
      </c>
      <c r="F3467" s="1546"/>
      <c r="G3467" s="1546">
        <v>2306673</v>
      </c>
      <c r="H3467" s="1546" t="str">
        <f t="shared" si="54"/>
        <v>CAMISA METÁLICA COM ESPESSURA DE 9,5 MM D = 1.100 MM - PARA PASSAGEM DE LÂMINA D'ÁGUA - POSICIONAMENTO</v>
      </c>
    </row>
    <row r="3468" spans="2:8" ht="30">
      <c r="B3468" s="1526">
        <v>2306647</v>
      </c>
      <c r="C3468" s="1523" t="s">
        <v>23521</v>
      </c>
      <c r="D3468" s="1526" t="s">
        <v>3982</v>
      </c>
      <c r="E3468" s="1552">
        <v>3794.12</v>
      </c>
      <c r="F3468" s="1546"/>
      <c r="G3468" s="1546">
        <v>2306647</v>
      </c>
      <c r="H3468" s="1546" t="str">
        <f t="shared" si="54"/>
        <v>CAMISA METÁLICA COM ESPESSURA DE 9,5 MM D = 1.200 MM - CRAVADA COM MARTELO VIBRATÓRIO - SEM ESCAVAÇÃO - CRAVAÇÃO</v>
      </c>
    </row>
    <row r="3469" spans="2:8">
      <c r="B3469" s="1528">
        <v>2306674</v>
      </c>
      <c r="C3469" s="1529" t="s">
        <v>23522</v>
      </c>
      <c r="D3469" s="1528" t="s">
        <v>3982</v>
      </c>
      <c r="E3469" s="1551">
        <v>3602.06</v>
      </c>
      <c r="F3469" s="1546"/>
      <c r="G3469" s="1546">
        <v>2306674</v>
      </c>
      <c r="H3469" s="1546" t="str">
        <f t="shared" si="54"/>
        <v>CAMISA METÁLICA COM ESPESSURA DE 9,5 MM D = 1.200 MM - PARA PASSAGEM DE LÂMINA D'ÁGUA - POSICIONAMENTO</v>
      </c>
    </row>
    <row r="3470" spans="2:8" ht="30">
      <c r="B3470" s="1526">
        <v>2306648</v>
      </c>
      <c r="C3470" s="1523" t="s">
        <v>23523</v>
      </c>
      <c r="D3470" s="1526" t="s">
        <v>3982</v>
      </c>
      <c r="E3470" s="1552">
        <v>5442.73</v>
      </c>
      <c r="F3470" s="1546"/>
      <c r="G3470" s="1546">
        <v>2306648</v>
      </c>
      <c r="H3470" s="1546" t="str">
        <f t="shared" si="54"/>
        <v>CAMISA METÁLICA COM ESPESSURA DE 9,5 MM D = 1.300 MM - CRAVADA COM MARTELO VIBRATÓRIO - SEM ESCAVAÇÃO - CRAVAÇÃO</v>
      </c>
    </row>
    <row r="3471" spans="2:8">
      <c r="B3471" s="1528">
        <v>2306675</v>
      </c>
      <c r="C3471" s="1529" t="s">
        <v>23524</v>
      </c>
      <c r="D3471" s="1528" t="s">
        <v>3982</v>
      </c>
      <c r="E3471" s="1551">
        <v>5244.04</v>
      </c>
      <c r="F3471" s="1546"/>
      <c r="G3471" s="1546">
        <v>2306675</v>
      </c>
      <c r="H3471" s="1546" t="str">
        <f t="shared" si="54"/>
        <v>CAMISA METÁLICA COM ESPESSURA DE 9,5 MM D = 1.300 MM - PARA PASSAGEM DE LÂMINA D'ÁGUA - POSICIONAMENTO</v>
      </c>
    </row>
    <row r="3472" spans="2:8" ht="30">
      <c r="B3472" s="1526">
        <v>2306649</v>
      </c>
      <c r="C3472" s="1523" t="s">
        <v>23525</v>
      </c>
      <c r="D3472" s="1526" t="s">
        <v>3982</v>
      </c>
      <c r="E3472" s="1552">
        <v>5468.95</v>
      </c>
      <c r="F3472" s="1546"/>
      <c r="G3472" s="1546">
        <v>2306649</v>
      </c>
      <c r="H3472" s="1546" t="str">
        <f t="shared" si="54"/>
        <v>CAMISA METÁLICA COM ESPESSURA DE 9,5 MM D = 1.400 MM - CRAVADA COM MARTELO VIBRATÓRIO - SEM ESCAVAÇÃO - CRAVAÇÃO</v>
      </c>
    </row>
    <row r="3473" spans="2:8">
      <c r="B3473" s="1528">
        <v>2306676</v>
      </c>
      <c r="C3473" s="1529" t="s">
        <v>23526</v>
      </c>
      <c r="D3473" s="1528" t="s">
        <v>3982</v>
      </c>
      <c r="E3473" s="1551">
        <v>5263.17</v>
      </c>
      <c r="F3473" s="1546"/>
      <c r="G3473" s="1546">
        <v>2306676</v>
      </c>
      <c r="H3473" s="1546" t="str">
        <f t="shared" si="54"/>
        <v>CAMISA METÁLICA COM ESPESSURA DE 9,5 MM D = 1.400 MM - PARA PASSAGEM DE LÂMINA D'ÁGUA - POSICIONAMENTO</v>
      </c>
    </row>
    <row r="3474" spans="2:8" ht="30">
      <c r="B3474" s="1526">
        <v>2306650</v>
      </c>
      <c r="C3474" s="1523" t="s">
        <v>23527</v>
      </c>
      <c r="D3474" s="1526" t="s">
        <v>3982</v>
      </c>
      <c r="E3474" s="1552">
        <v>5495.76</v>
      </c>
      <c r="F3474" s="1546"/>
      <c r="G3474" s="1546">
        <v>2306650</v>
      </c>
      <c r="H3474" s="1546" t="str">
        <f t="shared" si="54"/>
        <v>CAMISA METÁLICA COM ESPESSURA DE 9,5 MM D = 1.500 MM - CRAVADA COM MARTELO VIBRATÓRIO - SEM ESCAVAÇÃO - CRAVAÇÃO</v>
      </c>
    </row>
    <row r="3475" spans="2:8">
      <c r="B3475" s="1528">
        <v>2306677</v>
      </c>
      <c r="C3475" s="1529" t="s">
        <v>23528</v>
      </c>
      <c r="D3475" s="1528" t="s">
        <v>3982</v>
      </c>
      <c r="E3475" s="1551">
        <v>5282.36</v>
      </c>
      <c r="F3475" s="1546"/>
      <c r="G3475" s="1546">
        <v>2306677</v>
      </c>
      <c r="H3475" s="1546" t="str">
        <f t="shared" si="54"/>
        <v>CAMISA METÁLICA COM ESPESSURA DE 9,5 MM D = 1.500 MM - PARA PASSAGEM DE LÂMINA D'ÁGUA - POSICIONAMENTO</v>
      </c>
    </row>
    <row r="3476" spans="2:8">
      <c r="B3476" s="1526">
        <v>2306644</v>
      </c>
      <c r="C3476" s="1523" t="s">
        <v>23529</v>
      </c>
      <c r="D3476" s="1526" t="s">
        <v>3982</v>
      </c>
      <c r="E3476" s="1552">
        <v>2908.18</v>
      </c>
      <c r="F3476" s="1546"/>
      <c r="G3476" s="1546">
        <v>2306644</v>
      </c>
      <c r="H3476" s="1546" t="str">
        <f t="shared" si="54"/>
        <v>CAMISA METÁLICA COM ESPESSURA DE 9,5 MM D = 900 MM - CRAVADA COM MARTELO VIBRATÓRIO - SEM ESCAVAÇÃO - CRAVAÇÃO</v>
      </c>
    </row>
    <row r="3477" spans="2:8">
      <c r="B3477" s="1528">
        <v>2306671</v>
      </c>
      <c r="C3477" s="1529" t="s">
        <v>23530</v>
      </c>
      <c r="D3477" s="1528" t="s">
        <v>3982</v>
      </c>
      <c r="E3477" s="1551">
        <v>2733.58</v>
      </c>
      <c r="F3477" s="1546"/>
      <c r="G3477" s="1546">
        <v>2306671</v>
      </c>
      <c r="H3477" s="1546" t="str">
        <f t="shared" si="54"/>
        <v>CAMISA METÁLICA COM ESPESSURA DE 9,5 MM D = 900 MM - PARA PASSAGEM DE LÂMINA D'ÁGUA - POSICIONAMENTO</v>
      </c>
    </row>
    <row r="3478" spans="2:8">
      <c r="B3478" s="1526">
        <v>2306141</v>
      </c>
      <c r="C3478" s="1523" t="s">
        <v>14325</v>
      </c>
      <c r="D3478" s="1526" t="s">
        <v>3982</v>
      </c>
      <c r="E3478" s="1542">
        <v>65.55</v>
      </c>
      <c r="F3478" s="1546"/>
      <c r="G3478" s="1546">
        <v>2306141</v>
      </c>
      <c r="H3478" s="1546" t="str">
        <f t="shared" si="54"/>
        <v>COLUNA DE BRITA D = 50 CM EXECUTADA COM PERFURATRIZ TIPO BOTTOM FEED - BRITA COMERCIAL - CONFECÇÃO E CRAVAÇÃO</v>
      </c>
    </row>
    <row r="3479" spans="2:8">
      <c r="B3479" s="1528">
        <v>2306145</v>
      </c>
      <c r="C3479" s="1529" t="s">
        <v>14326</v>
      </c>
      <c r="D3479" s="1528" t="s">
        <v>3982</v>
      </c>
      <c r="E3479" s="1543">
        <v>50.45</v>
      </c>
      <c r="F3479" s="1546"/>
      <c r="G3479" s="1546">
        <v>2306145</v>
      </c>
      <c r="H3479" s="1546" t="str">
        <f t="shared" si="54"/>
        <v>COLUNA DE BRITA D = 50 CM EXECUTADA COM PERFURATRIZ TIPO BOTTOM FEED - BRITA PRODUZIDA - CONFECÇÃO E CRAVAÇÃO</v>
      </c>
    </row>
    <row r="3480" spans="2:8">
      <c r="B3480" s="1526">
        <v>2306142</v>
      </c>
      <c r="C3480" s="1523" t="s">
        <v>14327</v>
      </c>
      <c r="D3480" s="1526" t="s">
        <v>3982</v>
      </c>
      <c r="E3480" s="1542">
        <v>80.010000000000005</v>
      </c>
      <c r="F3480" s="1546"/>
      <c r="G3480" s="1546">
        <v>2306142</v>
      </c>
      <c r="H3480" s="1546" t="str">
        <f t="shared" si="54"/>
        <v>COLUNA DE BRITA D = 60 CM EXECUTADA COM PERFURATRIZ TIPO BOTTOM FEED - BRITA COMERCIAL - CONFECÇÃO E CRAVAÇÃO</v>
      </c>
    </row>
    <row r="3481" spans="2:8">
      <c r="B3481" s="1528">
        <v>2306146</v>
      </c>
      <c r="C3481" s="1529" t="s">
        <v>14328</v>
      </c>
      <c r="D3481" s="1528" t="s">
        <v>3982</v>
      </c>
      <c r="E3481" s="1543">
        <v>58.25</v>
      </c>
      <c r="F3481" s="1546"/>
      <c r="G3481" s="1546">
        <v>2306146</v>
      </c>
      <c r="H3481" s="1546" t="str">
        <f t="shared" si="54"/>
        <v>COLUNA DE BRITA D = 60 CM EXECUTADA COM PERFURATRIZ TIPO BOTTOM FEED - BRITA PRODUZIDA - CONFECÇÃO E CRAVAÇÃO</v>
      </c>
    </row>
    <row r="3482" spans="2:8">
      <c r="B3482" s="1526">
        <v>2306143</v>
      </c>
      <c r="C3482" s="1523" t="s">
        <v>14329</v>
      </c>
      <c r="D3482" s="1526" t="s">
        <v>3982</v>
      </c>
      <c r="E3482" s="1542">
        <v>96.77</v>
      </c>
      <c r="F3482" s="1546"/>
      <c r="G3482" s="1546">
        <v>2306143</v>
      </c>
      <c r="H3482" s="1546" t="str">
        <f t="shared" si="54"/>
        <v>COLUNA DE BRITA D = 70 CM EXECUTADA COM PERFURATRIZ TIPO BOTTOM FEED - BRITA COMERCIAL - CONFECÇÃO E CRAVAÇÃO</v>
      </c>
    </row>
    <row r="3483" spans="2:8">
      <c r="B3483" s="1528">
        <v>2306147</v>
      </c>
      <c r="C3483" s="1529" t="s">
        <v>14330</v>
      </c>
      <c r="D3483" s="1528" t="s">
        <v>3982</v>
      </c>
      <c r="E3483" s="1543">
        <v>67.16</v>
      </c>
      <c r="F3483" s="1546"/>
      <c r="G3483" s="1546">
        <v>2306147</v>
      </c>
      <c r="H3483" s="1546" t="str">
        <f t="shared" si="54"/>
        <v>COLUNA DE BRITA D = 70 CM EXECUTADA COM PERFURATRIZ TIPO BOTTOM FEED - BRITA PRODUZIDA - CONFECÇÃO E CRAVAÇÃO</v>
      </c>
    </row>
    <row r="3484" spans="2:8">
      <c r="B3484" s="1526">
        <v>2306144</v>
      </c>
      <c r="C3484" s="1523" t="s">
        <v>14331</v>
      </c>
      <c r="D3484" s="1526" t="s">
        <v>3982</v>
      </c>
      <c r="E3484" s="1542">
        <v>116.74</v>
      </c>
      <c r="F3484" s="1546"/>
      <c r="G3484" s="1546">
        <v>2306144</v>
      </c>
      <c r="H3484" s="1546" t="str">
        <f t="shared" si="54"/>
        <v>COLUNA DE BRITA D = 80 CM EXECUTADA COM PERFURATRIZ TIPO BOTTOM FEED - BRITA COMERCIAL - CONFECÇÃO E CRAVAÇÃO</v>
      </c>
    </row>
    <row r="3485" spans="2:8">
      <c r="B3485" s="1528">
        <v>2306148</v>
      </c>
      <c r="C3485" s="1529" t="s">
        <v>14332</v>
      </c>
      <c r="D3485" s="1528" t="s">
        <v>3982</v>
      </c>
      <c r="E3485" s="1543">
        <v>78.069999999999993</v>
      </c>
      <c r="F3485" s="1546"/>
      <c r="G3485" s="1546">
        <v>2306148</v>
      </c>
      <c r="H3485" s="1546" t="str">
        <f t="shared" si="54"/>
        <v>COLUNA DE BRITA D = 80 CM EXECUTADA COM PERFURATRIZ TIPO BOTTOM FEED - BRITA PRODUZIDA - CONFECÇÃO E CRAVAÇÃO</v>
      </c>
    </row>
    <row r="3486" spans="2:8">
      <c r="B3486" s="1526">
        <v>2306624</v>
      </c>
      <c r="C3486" s="1523" t="s">
        <v>14333</v>
      </c>
      <c r="D3486" s="1526" t="s">
        <v>3982</v>
      </c>
      <c r="E3486" s="1552">
        <v>7035.56</v>
      </c>
      <c r="F3486" s="1546"/>
      <c r="G3486" s="1546">
        <v>2306624</v>
      </c>
      <c r="H3486" s="1546" t="str">
        <f t="shared" si="54"/>
        <v>CONFECÇÃO DE CAMISA METÁLICA EM AÇO ASTM A36 COM ESPESSURA DE 12,5 MM - D = 1.400 MM</v>
      </c>
    </row>
    <row r="3487" spans="2:8">
      <c r="B3487" s="1528">
        <v>2306625</v>
      </c>
      <c r="C3487" s="1529" t="s">
        <v>14334</v>
      </c>
      <c r="D3487" s="1528" t="s">
        <v>3982</v>
      </c>
      <c r="E3487" s="1551">
        <v>7066.49</v>
      </c>
      <c r="F3487" s="1546"/>
      <c r="G3487" s="1546">
        <v>2306625</v>
      </c>
      <c r="H3487" s="1546" t="str">
        <f t="shared" si="54"/>
        <v>CONFECÇÃO DE CAMISA METÁLICA EM AÇO ASTM A36 COM ESPESSURA DE 12,5 MM - D = 1.500 MM</v>
      </c>
    </row>
    <row r="3488" spans="2:8">
      <c r="B3488" s="1526">
        <v>2306626</v>
      </c>
      <c r="C3488" s="1523" t="s">
        <v>14335</v>
      </c>
      <c r="D3488" s="1526" t="s">
        <v>3982</v>
      </c>
      <c r="E3488" s="1552">
        <v>7097.43</v>
      </c>
      <c r="F3488" s="1546"/>
      <c r="G3488" s="1546">
        <v>2306626</v>
      </c>
      <c r="H3488" s="1546" t="str">
        <f t="shared" si="54"/>
        <v>CONFECÇÃO DE CAMISA METÁLICA EM AÇO ASTM A36 COM ESPESSURA DE 12,5 MM - D = 1.600 MM</v>
      </c>
    </row>
    <row r="3489" spans="2:8">
      <c r="B3489" s="1528">
        <v>2306627</v>
      </c>
      <c r="C3489" s="1529" t="s">
        <v>14336</v>
      </c>
      <c r="D3489" s="1528" t="s">
        <v>3982</v>
      </c>
      <c r="E3489" s="1551">
        <v>7128.31</v>
      </c>
      <c r="F3489" s="1546"/>
      <c r="G3489" s="1546">
        <v>2306627</v>
      </c>
      <c r="H3489" s="1546" t="str">
        <f t="shared" si="54"/>
        <v>CONFECÇÃO DE CAMISA METÁLICA EM AÇO ASTM A36 COM ESPESSURA DE 12,5 MM - D = 1.700 MM</v>
      </c>
    </row>
    <row r="3490" spans="2:8">
      <c r="B3490" s="1526">
        <v>2306628</v>
      </c>
      <c r="C3490" s="1523" t="s">
        <v>14337</v>
      </c>
      <c r="D3490" s="1526" t="s">
        <v>3982</v>
      </c>
      <c r="E3490" s="1552">
        <v>7159.25</v>
      </c>
      <c r="F3490" s="1546"/>
      <c r="G3490" s="1546">
        <v>2306628</v>
      </c>
      <c r="H3490" s="1546" t="str">
        <f t="shared" si="54"/>
        <v>CONFECÇÃO DE CAMISA METÁLICA EM AÇO ASTM A36 COM ESPESSURA DE 12,5 MM - D = 1.800 MM</v>
      </c>
    </row>
    <row r="3491" spans="2:8">
      <c r="B3491" s="1528">
        <v>2306629</v>
      </c>
      <c r="C3491" s="1529" t="s">
        <v>14338</v>
      </c>
      <c r="D3491" s="1528" t="s">
        <v>3982</v>
      </c>
      <c r="E3491" s="1551">
        <v>9571.74</v>
      </c>
      <c r="F3491" s="1546"/>
      <c r="G3491" s="1546">
        <v>2306629</v>
      </c>
      <c r="H3491" s="1546" t="str">
        <f t="shared" si="54"/>
        <v>CONFECÇÃO DE CAMISA METÁLICA EM AÇO ASTM A36 COM ESPESSURA DE 16 MM - D = 1.500 MM</v>
      </c>
    </row>
    <row r="3492" spans="2:8">
      <c r="B3492" s="1526">
        <v>2306630</v>
      </c>
      <c r="C3492" s="1523" t="s">
        <v>14339</v>
      </c>
      <c r="D3492" s="1526" t="s">
        <v>3982</v>
      </c>
      <c r="E3492" s="1552">
        <v>9636.34</v>
      </c>
      <c r="F3492" s="1546"/>
      <c r="G3492" s="1546">
        <v>2306630</v>
      </c>
      <c r="H3492" s="1546" t="str">
        <f t="shared" si="54"/>
        <v>CONFECÇÃO DE CAMISA METÁLICA EM AÇO ASTM A36 COM ESPESSURA DE 16 MM - D = 1.600 MM</v>
      </c>
    </row>
    <row r="3493" spans="2:8">
      <c r="B3493" s="1528">
        <v>2306631</v>
      </c>
      <c r="C3493" s="1529" t="s">
        <v>14340</v>
      </c>
      <c r="D3493" s="1528" t="s">
        <v>3982</v>
      </c>
      <c r="E3493" s="1551">
        <v>9700.89</v>
      </c>
      <c r="F3493" s="1546"/>
      <c r="G3493" s="1546">
        <v>2306631</v>
      </c>
      <c r="H3493" s="1546" t="str">
        <f t="shared" si="54"/>
        <v>CONFECÇÃO DE CAMISA METÁLICA EM AÇO ASTM A36 COM ESPESSURA DE 16 MM - D = 1.700 MM</v>
      </c>
    </row>
    <row r="3494" spans="2:8">
      <c r="B3494" s="1526">
        <v>2306632</v>
      </c>
      <c r="C3494" s="1523" t="s">
        <v>14341</v>
      </c>
      <c r="D3494" s="1526" t="s">
        <v>3982</v>
      </c>
      <c r="E3494" s="1552">
        <v>9765.49</v>
      </c>
      <c r="F3494" s="1546"/>
      <c r="G3494" s="1546">
        <v>2306632</v>
      </c>
      <c r="H3494" s="1546" t="str">
        <f t="shared" si="54"/>
        <v>CONFECÇÃO DE CAMISA METÁLICA EM AÇO ASTM A36 COM ESPESSURA DE 16 MM - D = 1.800 MM</v>
      </c>
    </row>
    <row r="3495" spans="2:8">
      <c r="B3495" s="1528">
        <v>2306610</v>
      </c>
      <c r="C3495" s="1529" t="s">
        <v>14342</v>
      </c>
      <c r="D3495" s="1528" t="s">
        <v>3982</v>
      </c>
      <c r="E3495" s="1551">
        <v>2299.89</v>
      </c>
      <c r="F3495" s="1546"/>
      <c r="G3495" s="1546">
        <v>2306610</v>
      </c>
      <c r="H3495" s="1546" t="str">
        <f t="shared" si="54"/>
        <v>CONFECÇÃO DE CAMISA METÁLICA EM AÇO ASTM A36 COM ESPESSURA DE 6,3 MM - D = 1.000 MM</v>
      </c>
    </row>
    <row r="3496" spans="2:8">
      <c r="B3496" s="1526">
        <v>2306604</v>
      </c>
      <c r="C3496" s="1523" t="s">
        <v>14343</v>
      </c>
      <c r="D3496" s="1526" t="s">
        <v>3982</v>
      </c>
      <c r="E3496" s="1542">
        <v>813.08</v>
      </c>
      <c r="F3496" s="1546"/>
      <c r="G3496" s="1546">
        <v>2306604</v>
      </c>
      <c r="H3496" s="1546" t="str">
        <f t="shared" si="54"/>
        <v>CONFECÇÃO DE CAMISA METÁLICA EM AÇO ASTM A36 COM ESPESSURA DE 6,3 MM - D = 400 MM</v>
      </c>
    </row>
    <row r="3497" spans="2:8">
      <c r="B3497" s="1528">
        <v>2306605</v>
      </c>
      <c r="C3497" s="1529" t="s">
        <v>14344</v>
      </c>
      <c r="D3497" s="1528" t="s">
        <v>3982</v>
      </c>
      <c r="E3497" s="1543">
        <v>1026.72</v>
      </c>
      <c r="F3497" s="1546"/>
      <c r="G3497" s="1546">
        <v>2306605</v>
      </c>
      <c r="H3497" s="1546" t="str">
        <f t="shared" si="54"/>
        <v>CONFECÇÃO DE CAMISA METÁLICA EM AÇO ASTM A36 COM ESPESSURA DE 6,3 MM - D = 500 MM</v>
      </c>
    </row>
    <row r="3498" spans="2:8">
      <c r="B3498" s="1526">
        <v>2306606</v>
      </c>
      <c r="C3498" s="1523" t="s">
        <v>14345</v>
      </c>
      <c r="D3498" s="1526" t="s">
        <v>3982</v>
      </c>
      <c r="E3498" s="1552">
        <v>1189.1099999999999</v>
      </c>
      <c r="F3498" s="1546"/>
      <c r="G3498" s="1546">
        <v>2306606</v>
      </c>
      <c r="H3498" s="1546" t="str">
        <f t="shared" si="54"/>
        <v>CONFECÇÃO DE CAMISA METÁLICA EM AÇO ASTM A36 COM ESPESSURA DE 6,3 MM - D = 600 MM</v>
      </c>
    </row>
    <row r="3499" spans="2:8">
      <c r="B3499" s="1528">
        <v>2306607</v>
      </c>
      <c r="C3499" s="1529" t="s">
        <v>14346</v>
      </c>
      <c r="D3499" s="1528" t="s">
        <v>3982</v>
      </c>
      <c r="E3499" s="1551">
        <v>1412.95</v>
      </c>
      <c r="F3499" s="1546"/>
      <c r="G3499" s="1546">
        <v>2306607</v>
      </c>
      <c r="H3499" s="1546" t="str">
        <f t="shared" si="54"/>
        <v>CONFECÇÃO DE CAMISA METÁLICA EM AÇO ASTM A36 COM ESPESSURA DE 6,3 MM - D = 700 MM</v>
      </c>
    </row>
    <row r="3500" spans="2:8">
      <c r="B3500" s="1526">
        <v>2306608</v>
      </c>
      <c r="C3500" s="1523" t="s">
        <v>14347</v>
      </c>
      <c r="D3500" s="1526" t="s">
        <v>3982</v>
      </c>
      <c r="E3500" s="1552">
        <v>1744.48</v>
      </c>
      <c r="F3500" s="1546"/>
      <c r="G3500" s="1546">
        <v>2306608</v>
      </c>
      <c r="H3500" s="1546" t="str">
        <f t="shared" si="54"/>
        <v>CONFECÇÃO DE CAMISA METÁLICA EM AÇO ASTM A36 COM ESPESSURA DE 6,3 MM - D = 800 MM</v>
      </c>
    </row>
    <row r="3501" spans="2:8">
      <c r="B3501" s="1528">
        <v>2306609</v>
      </c>
      <c r="C3501" s="1529" t="s">
        <v>14348</v>
      </c>
      <c r="D3501" s="1528" t="s">
        <v>3982</v>
      </c>
      <c r="E3501" s="1551">
        <v>1753.11</v>
      </c>
      <c r="F3501" s="1546"/>
      <c r="G3501" s="1546">
        <v>2306609</v>
      </c>
      <c r="H3501" s="1546" t="str">
        <f t="shared" si="54"/>
        <v>CONFECÇÃO DE CAMISA METÁLICA EM AÇO ASTM A36 COM ESPESSURA DE 6,3 MM - D = 900 MM</v>
      </c>
    </row>
    <row r="3502" spans="2:8">
      <c r="B3502" s="1526">
        <v>2306614</v>
      </c>
      <c r="C3502" s="1523" t="s">
        <v>14349</v>
      </c>
      <c r="D3502" s="1526" t="s">
        <v>3982</v>
      </c>
      <c r="E3502" s="1552">
        <v>2945.63</v>
      </c>
      <c r="F3502" s="1546"/>
      <c r="G3502" s="1546">
        <v>2306614</v>
      </c>
      <c r="H3502" s="1546" t="str">
        <f t="shared" si="54"/>
        <v>CONFECÇÃO DE CAMISA METÁLICA EM AÇO ASTM A36 COM ESPESSURA DE 8 MM - D = 1.000 MM</v>
      </c>
    </row>
    <row r="3503" spans="2:8">
      <c r="B3503" s="1528">
        <v>2306615</v>
      </c>
      <c r="C3503" s="1529" t="s">
        <v>14350</v>
      </c>
      <c r="D3503" s="1528" t="s">
        <v>3982</v>
      </c>
      <c r="E3503" s="1551">
        <v>2958.33</v>
      </c>
      <c r="F3503" s="1546"/>
      <c r="G3503" s="1546">
        <v>2306615</v>
      </c>
      <c r="H3503" s="1546" t="str">
        <f t="shared" si="54"/>
        <v>CONFECÇÃO DE CAMISA METÁLICA EM AÇO ASTM A36 COM ESPESSURA DE 8 MM - D = 1.100 MM</v>
      </c>
    </row>
    <row r="3504" spans="2:8">
      <c r="B3504" s="1526">
        <v>2306616</v>
      </c>
      <c r="C3504" s="1523" t="s">
        <v>14351</v>
      </c>
      <c r="D3504" s="1526" t="s">
        <v>3982</v>
      </c>
      <c r="E3504" s="1552">
        <v>2971.03</v>
      </c>
      <c r="F3504" s="1546"/>
      <c r="G3504" s="1546">
        <v>2306616</v>
      </c>
      <c r="H3504" s="1546" t="str">
        <f t="shared" si="54"/>
        <v>CONFECÇÃO DE CAMISA METÁLICA EM AÇO ASTM A36 COM ESPESSURA DE 8 MM - D = 1.200 MM</v>
      </c>
    </row>
    <row r="3505" spans="2:8">
      <c r="B3505" s="1528">
        <v>2306611</v>
      </c>
      <c r="C3505" s="1529" t="s">
        <v>14352</v>
      </c>
      <c r="D3505" s="1528" t="s">
        <v>3982</v>
      </c>
      <c r="E3505" s="1551">
        <v>1814.23</v>
      </c>
      <c r="F3505" s="1546"/>
      <c r="G3505" s="1546">
        <v>2306611</v>
      </c>
      <c r="H3505" s="1546" t="str">
        <f t="shared" si="54"/>
        <v>CONFECÇÃO DE CAMISA METÁLICA EM AÇO ASTM A36 COM ESPESSURA DE 8 MM - D = 700 MM</v>
      </c>
    </row>
    <row r="3506" spans="2:8">
      <c r="B3506" s="1526">
        <v>2306612</v>
      </c>
      <c r="C3506" s="1523" t="s">
        <v>14353</v>
      </c>
      <c r="D3506" s="1526" t="s">
        <v>3982</v>
      </c>
      <c r="E3506" s="1552">
        <v>2236.92</v>
      </c>
      <c r="F3506" s="1546"/>
      <c r="G3506" s="1546">
        <v>2306612</v>
      </c>
      <c r="H3506" s="1546" t="str">
        <f t="shared" si="54"/>
        <v>CONFECÇÃO DE CAMISA METÁLICA EM AÇO ASTM A36 COM ESPESSURA DE 8 MM - D = 800 MM</v>
      </c>
    </row>
    <row r="3507" spans="2:8">
      <c r="B3507" s="1528">
        <v>2306613</v>
      </c>
      <c r="C3507" s="1529" t="s">
        <v>14354</v>
      </c>
      <c r="D3507" s="1528" t="s">
        <v>3982</v>
      </c>
      <c r="E3507" s="1551">
        <v>2249.62</v>
      </c>
      <c r="F3507" s="1546"/>
      <c r="G3507" s="1546">
        <v>2306613</v>
      </c>
      <c r="H3507" s="1546" t="str">
        <f t="shared" si="54"/>
        <v>CONFECÇÃO DE CAMISA METÁLICA EM AÇO ASTM A36 COM ESPESSURA DE 8 MM - D = 900 MM</v>
      </c>
    </row>
    <row r="3508" spans="2:8">
      <c r="B3508" s="1526">
        <v>2306618</v>
      </c>
      <c r="C3508" s="1523" t="s">
        <v>14355</v>
      </c>
      <c r="D3508" s="1526" t="s">
        <v>3982</v>
      </c>
      <c r="E3508" s="1552">
        <v>3539.1</v>
      </c>
      <c r="F3508" s="1546"/>
      <c r="G3508" s="1546">
        <v>2306618</v>
      </c>
      <c r="H3508" s="1546" t="str">
        <f t="shared" si="54"/>
        <v>CONFECÇÃO DE CAMISA METÁLICA EM AÇO ASTM A36 COM ESPESSURA DE 9,5 MM - D = 1.000 MM</v>
      </c>
    </row>
    <row r="3509" spans="2:8">
      <c r="B3509" s="1528">
        <v>2306619</v>
      </c>
      <c r="C3509" s="1529" t="s">
        <v>14356</v>
      </c>
      <c r="D3509" s="1528" t="s">
        <v>3982</v>
      </c>
      <c r="E3509" s="1551">
        <v>3556.84</v>
      </c>
      <c r="F3509" s="1546"/>
      <c r="G3509" s="1546">
        <v>2306619</v>
      </c>
      <c r="H3509" s="1546" t="str">
        <f t="shared" si="54"/>
        <v>CONFECÇÃO DE CAMISA METÁLICA EM AÇO ASTM A36 COM ESPESSURA DE 9,5 MM - D = 1.100 MM</v>
      </c>
    </row>
    <row r="3510" spans="2:8">
      <c r="B3510" s="1526">
        <v>2306620</v>
      </c>
      <c r="C3510" s="1523" t="s">
        <v>14357</v>
      </c>
      <c r="D3510" s="1526" t="s">
        <v>3982</v>
      </c>
      <c r="E3510" s="1552">
        <v>3574.58</v>
      </c>
      <c r="F3510" s="1546"/>
      <c r="G3510" s="1546">
        <v>2306620</v>
      </c>
      <c r="H3510" s="1546" t="str">
        <f t="shared" si="54"/>
        <v>CONFECÇÃO DE CAMISA METÁLICA EM AÇO ASTM A36 COM ESPESSURA DE 9,5 MM - D = 1.200 MM</v>
      </c>
    </row>
    <row r="3511" spans="2:8">
      <c r="B3511" s="1528">
        <v>2306621</v>
      </c>
      <c r="C3511" s="1529" t="s">
        <v>14358</v>
      </c>
      <c r="D3511" s="1528" t="s">
        <v>3982</v>
      </c>
      <c r="E3511" s="1551">
        <v>5215.22</v>
      </c>
      <c r="F3511" s="1546"/>
      <c r="G3511" s="1546">
        <v>2306621</v>
      </c>
      <c r="H3511" s="1546" t="str">
        <f t="shared" si="54"/>
        <v>CONFECÇÃO DE CAMISA METÁLICA EM AÇO ASTM A36 COM ESPESSURA DE 9,5 MM - D = 1.300 MM</v>
      </c>
    </row>
    <row r="3512" spans="2:8">
      <c r="B3512" s="1526">
        <v>2306622</v>
      </c>
      <c r="C3512" s="1523" t="s">
        <v>14359</v>
      </c>
      <c r="D3512" s="1526" t="s">
        <v>3982</v>
      </c>
      <c r="E3512" s="1552">
        <v>5232.96</v>
      </c>
      <c r="F3512" s="1546"/>
      <c r="G3512" s="1546">
        <v>2306622</v>
      </c>
      <c r="H3512" s="1546" t="str">
        <f t="shared" si="54"/>
        <v>CONFECÇÃO DE CAMISA METÁLICA EM AÇO ASTM A36 COM ESPESSURA DE 9,5 MM - D = 1.400 MM</v>
      </c>
    </row>
    <row r="3513" spans="2:8">
      <c r="B3513" s="1528">
        <v>2306623</v>
      </c>
      <c r="C3513" s="1529" t="s">
        <v>14360</v>
      </c>
      <c r="D3513" s="1528" t="s">
        <v>3982</v>
      </c>
      <c r="E3513" s="1551">
        <v>5250.71</v>
      </c>
      <c r="F3513" s="1546"/>
      <c r="G3513" s="1546">
        <v>2306623</v>
      </c>
      <c r="H3513" s="1546" t="str">
        <f t="shared" si="54"/>
        <v>CONFECÇÃO DE CAMISA METÁLICA EM AÇO ASTM A36 COM ESPESSURA DE 9,5 MM - D = 1.500 MM</v>
      </c>
    </row>
    <row r="3514" spans="2:8">
      <c r="B3514" s="1526">
        <v>2306617</v>
      </c>
      <c r="C3514" s="1523" t="s">
        <v>14361</v>
      </c>
      <c r="D3514" s="1526" t="s">
        <v>3982</v>
      </c>
      <c r="E3514" s="1552">
        <v>2709.88</v>
      </c>
      <c r="F3514" s="1546"/>
      <c r="G3514" s="1546">
        <v>2306617</v>
      </c>
      <c r="H3514" s="1546" t="str">
        <f t="shared" si="54"/>
        <v>CONFECÇÃO DE CAMISA METÁLICA EM AÇO ASTM A36 COM ESPESSURA DE 9,5 MM - D = 900 MM</v>
      </c>
    </row>
    <row r="3515" spans="2:8">
      <c r="B3515" s="1528">
        <v>2306014</v>
      </c>
      <c r="C3515" s="1529" t="s">
        <v>14362</v>
      </c>
      <c r="D3515" s="1528" t="s">
        <v>4279</v>
      </c>
      <c r="E3515" s="1543">
        <v>13.68</v>
      </c>
      <c r="F3515" s="1546"/>
      <c r="G3515" s="1546">
        <v>2306014</v>
      </c>
      <c r="H3515" s="1546" t="str">
        <f t="shared" si="54"/>
        <v>CONTRAVENTAMENTO DE GRUPO DE ESTACAS SUBMERSAS EM AÇO ASTM A36 - CONFECÇÃO E INSTALAÇÃO</v>
      </c>
    </row>
    <row r="3516" spans="2:8" ht="30">
      <c r="B3516" s="1526">
        <v>2306700</v>
      </c>
      <c r="C3516" s="1523" t="s">
        <v>23531</v>
      </c>
      <c r="D3516" s="1526" t="s">
        <v>3982</v>
      </c>
      <c r="E3516" s="1552">
        <v>2785.48</v>
      </c>
      <c r="F3516" s="1546"/>
      <c r="G3516" s="1546">
        <v>2306700</v>
      </c>
      <c r="H3516" s="1546" t="str">
        <f t="shared" si="54"/>
        <v>ESCAVAÇÃO COM PERFURATRIZ TIPO WIRTH EM ROCHA COM MÉDIA DUREZA E MÉDIA ABRASÃO - RESISTÊNCIA À COMPRESSÃO MENOR QUE 80 MPA - D = 1.000 MM</v>
      </c>
    </row>
    <row r="3517" spans="2:8" ht="30">
      <c r="B3517" s="1528">
        <v>2306703</v>
      </c>
      <c r="C3517" s="1529" t="s">
        <v>23532</v>
      </c>
      <c r="D3517" s="1528" t="s">
        <v>3982</v>
      </c>
      <c r="E3517" s="1551">
        <v>2875.71</v>
      </c>
      <c r="F3517" s="1546"/>
      <c r="G3517" s="1546">
        <v>2306703</v>
      </c>
      <c r="H3517" s="1546" t="str">
        <f t="shared" si="54"/>
        <v>ESCAVAÇÃO COM PERFURATRIZ TIPO WIRTH EM ROCHA COM MÉDIA DUREZA E MÉDIA ABRASÃO - RESISTÊNCIA À COMPRESSÃO MENOR QUE 80 MPA - D = 1.100 MM</v>
      </c>
    </row>
    <row r="3518" spans="2:8" ht="30">
      <c r="B3518" s="1526">
        <v>2306706</v>
      </c>
      <c r="C3518" s="1523" t="s">
        <v>23533</v>
      </c>
      <c r="D3518" s="1526" t="s">
        <v>3982</v>
      </c>
      <c r="E3518" s="1552">
        <v>3033.22</v>
      </c>
      <c r="F3518" s="1546"/>
      <c r="G3518" s="1546">
        <v>2306706</v>
      </c>
      <c r="H3518" s="1546" t="str">
        <f t="shared" si="54"/>
        <v>ESCAVAÇÃO COM PERFURATRIZ TIPO WIRTH EM ROCHA COM MÉDIA DUREZA E MÉDIA ABRASÃO - RESISTÊNCIA À COMPRESSÃO MENOR QUE 80 MPA - D = 1.200 MM</v>
      </c>
    </row>
    <row r="3519" spans="2:8" ht="30">
      <c r="B3519" s="1528">
        <v>2306709</v>
      </c>
      <c r="C3519" s="1529" t="s">
        <v>23534</v>
      </c>
      <c r="D3519" s="1528" t="s">
        <v>3982</v>
      </c>
      <c r="E3519" s="1551">
        <v>3236.64</v>
      </c>
      <c r="F3519" s="1546"/>
      <c r="G3519" s="1546">
        <v>2306709</v>
      </c>
      <c r="H3519" s="1546" t="str">
        <f t="shared" si="54"/>
        <v>ESCAVAÇÃO COM PERFURATRIZ TIPO WIRTH EM ROCHA COM MÉDIA DUREZA E MÉDIA ABRASÃO - RESISTÊNCIA À COMPRESSÃO MENOR QUE 80 MPA - D = 1.300 MM</v>
      </c>
    </row>
    <row r="3520" spans="2:8" ht="30">
      <c r="B3520" s="1526">
        <v>2306712</v>
      </c>
      <c r="C3520" s="1523" t="s">
        <v>23535</v>
      </c>
      <c r="D3520" s="1526" t="s">
        <v>3982</v>
      </c>
      <c r="E3520" s="1552">
        <v>3352.2</v>
      </c>
      <c r="F3520" s="1546"/>
      <c r="G3520" s="1546">
        <v>2306712</v>
      </c>
      <c r="H3520" s="1546" t="str">
        <f t="shared" si="54"/>
        <v>ESCAVAÇÃO COM PERFURATRIZ TIPO WIRTH EM ROCHA COM MÉDIA DUREZA E MÉDIA ABRASÃO - RESISTÊNCIA À COMPRESSÃO MENOR QUE 80 MPA - D = 1.400 MM</v>
      </c>
    </row>
    <row r="3521" spans="2:8" ht="30">
      <c r="B3521" s="1528">
        <v>2306715</v>
      </c>
      <c r="C3521" s="1529" t="s">
        <v>23536</v>
      </c>
      <c r="D3521" s="1528" t="s">
        <v>3982</v>
      </c>
      <c r="E3521" s="1551">
        <v>3486.11</v>
      </c>
      <c r="F3521" s="1546"/>
      <c r="G3521" s="1546">
        <v>2306715</v>
      </c>
      <c r="H3521" s="1546" t="str">
        <f t="shared" si="54"/>
        <v>ESCAVAÇÃO COM PERFURATRIZ TIPO WIRTH EM ROCHA COM MÉDIA DUREZA E MÉDIA ABRASÃO - RESISTÊNCIA À COMPRESSÃO MENOR QUE 80 MPA - D = 1.500 MM</v>
      </c>
    </row>
    <row r="3522" spans="2:8" ht="30">
      <c r="B3522" s="1526">
        <v>2306718</v>
      </c>
      <c r="C3522" s="1523" t="s">
        <v>23537</v>
      </c>
      <c r="D3522" s="1526" t="s">
        <v>3982</v>
      </c>
      <c r="E3522" s="1552">
        <v>3703.41</v>
      </c>
      <c r="F3522" s="1546"/>
      <c r="G3522" s="1546">
        <v>2306718</v>
      </c>
      <c r="H3522" s="1546" t="str">
        <f t="shared" si="54"/>
        <v>ESCAVAÇÃO COM PERFURATRIZ TIPO WIRTH EM ROCHA COM MÉDIA DUREZA E MÉDIA ABRASÃO - RESISTÊNCIA À COMPRESSÃO MENOR QUE 80 MPA - D = 1.600 MM</v>
      </c>
    </row>
    <row r="3523" spans="2:8" ht="30">
      <c r="B3523" s="1528">
        <v>2306721</v>
      </c>
      <c r="C3523" s="1529" t="s">
        <v>23538</v>
      </c>
      <c r="D3523" s="1528" t="s">
        <v>3982</v>
      </c>
      <c r="E3523" s="1551">
        <v>3809.67</v>
      </c>
      <c r="F3523" s="1546"/>
      <c r="G3523" s="1546">
        <v>2306721</v>
      </c>
      <c r="H3523" s="1546" t="str">
        <f t="shared" ref="H3523:H3586" si="55">UPPER(C3523)</f>
        <v>ESCAVAÇÃO COM PERFURATRIZ TIPO WIRTH EM ROCHA COM MÉDIA DUREZA E MÉDIA ABRASÃO - RESISTÊNCIA À COMPRESSÃO MENOR QUE 80 MPA - D = 1.700 MM</v>
      </c>
    </row>
    <row r="3524" spans="2:8" ht="30">
      <c r="B3524" s="1526">
        <v>2306724</v>
      </c>
      <c r="C3524" s="1523" t="s">
        <v>23539</v>
      </c>
      <c r="D3524" s="1526" t="s">
        <v>3982</v>
      </c>
      <c r="E3524" s="1552">
        <v>4004.9</v>
      </c>
      <c r="F3524" s="1546"/>
      <c r="G3524" s="1546">
        <v>2306724</v>
      </c>
      <c r="H3524" s="1546" t="str">
        <f t="shared" si="55"/>
        <v>ESCAVAÇÃO COM PERFURATRIZ TIPO WIRTH EM ROCHA COM MÉDIA DUREZA E MÉDIA ABRASÃO - RESISTÊNCIA À COMPRESSÃO MENOR QUE 80 MPA - D = 1.800 MM</v>
      </c>
    </row>
    <row r="3525" spans="2:8" ht="30">
      <c r="B3525" s="1528">
        <v>2306688</v>
      </c>
      <c r="C3525" s="1529" t="s">
        <v>23540</v>
      </c>
      <c r="D3525" s="1528" t="s">
        <v>3982</v>
      </c>
      <c r="E3525" s="1551">
        <v>2237.89</v>
      </c>
      <c r="F3525" s="1546"/>
      <c r="G3525" s="1546">
        <v>2306688</v>
      </c>
      <c r="H3525" s="1546" t="str">
        <f t="shared" si="55"/>
        <v>ESCAVAÇÃO COM PERFURATRIZ TIPO WIRTH EM ROCHA COM MÉDIA DUREZA E MÉDIA ABRASÃO - RESISTÊNCIA À COMPRESSÃO MENOR QUE 80 MPA - D = 600 MM</v>
      </c>
    </row>
    <row r="3526" spans="2:8" ht="30">
      <c r="B3526" s="1526">
        <v>2306691</v>
      </c>
      <c r="C3526" s="1523" t="s">
        <v>23541</v>
      </c>
      <c r="D3526" s="1526" t="s">
        <v>3982</v>
      </c>
      <c r="E3526" s="1552">
        <v>2342.84</v>
      </c>
      <c r="F3526" s="1546"/>
      <c r="G3526" s="1546">
        <v>2306691</v>
      </c>
      <c r="H3526" s="1546" t="str">
        <f t="shared" si="55"/>
        <v>ESCAVAÇÃO COM PERFURATRIZ TIPO WIRTH EM ROCHA COM MÉDIA DUREZA E MÉDIA ABRASÃO - RESISTÊNCIA À COMPRESSÃO MENOR QUE 80 MPA - D = 700 MM</v>
      </c>
    </row>
    <row r="3527" spans="2:8" ht="30">
      <c r="B3527" s="1528">
        <v>2306694</v>
      </c>
      <c r="C3527" s="1529" t="s">
        <v>23542</v>
      </c>
      <c r="D3527" s="1528" t="s">
        <v>3982</v>
      </c>
      <c r="E3527" s="1551">
        <v>2509.5300000000002</v>
      </c>
      <c r="F3527" s="1546"/>
      <c r="G3527" s="1546">
        <v>2306694</v>
      </c>
      <c r="H3527" s="1546" t="str">
        <f t="shared" si="55"/>
        <v>ESCAVAÇÃO COM PERFURATRIZ TIPO WIRTH EM ROCHA COM MÉDIA DUREZA E MÉDIA ABRASÃO - RESISTÊNCIA À COMPRESSÃO MENOR QUE 80 MPA - D = 800 MM</v>
      </c>
    </row>
    <row r="3528" spans="2:8" ht="30">
      <c r="B3528" s="1526">
        <v>2306697</v>
      </c>
      <c r="C3528" s="1523" t="s">
        <v>23543</v>
      </c>
      <c r="D3528" s="1526" t="s">
        <v>3982</v>
      </c>
      <c r="E3528" s="1552">
        <v>2622.67</v>
      </c>
      <c r="F3528" s="1546"/>
      <c r="G3528" s="1546">
        <v>2306697</v>
      </c>
      <c r="H3528" s="1546" t="str">
        <f t="shared" si="55"/>
        <v>ESCAVAÇÃO COM PERFURATRIZ TIPO WIRTH EM ROCHA COM MÉDIA DUREZA E MÉDIA ABRASÃO - RESISTÊNCIA À COMPRESSÃO MENOR QUE 80 MPA - D = 900 MM</v>
      </c>
    </row>
    <row r="3529" spans="2:8" ht="30">
      <c r="B3529" s="1528">
        <v>2306701</v>
      </c>
      <c r="C3529" s="1529" t="s">
        <v>23544</v>
      </c>
      <c r="D3529" s="1528" t="s">
        <v>3982</v>
      </c>
      <c r="E3529" s="1551">
        <v>4861.38</v>
      </c>
      <c r="F3529" s="1546"/>
      <c r="G3529" s="1546">
        <v>2306701</v>
      </c>
      <c r="H3529" s="1546" t="str">
        <f t="shared" si="55"/>
        <v>ESCAVAÇÃO COM PERFURATRIZ TIPO WIRTH EM ROCHA DE ALTA DUREZA E ALTA ABRASÃO - RESISTÊNCIA À COMPRESSÃO ACIMA DE 80 MPA - D = 1.000 MM</v>
      </c>
    </row>
    <row r="3530" spans="2:8" ht="30">
      <c r="B3530" s="1526">
        <v>2306704</v>
      </c>
      <c r="C3530" s="1523" t="s">
        <v>23545</v>
      </c>
      <c r="D3530" s="1526" t="s">
        <v>3982</v>
      </c>
      <c r="E3530" s="1552">
        <v>5131.76</v>
      </c>
      <c r="F3530" s="1546"/>
      <c r="G3530" s="1546">
        <v>2306704</v>
      </c>
      <c r="H3530" s="1546" t="str">
        <f t="shared" si="55"/>
        <v>ESCAVAÇÃO COM PERFURATRIZ TIPO WIRTH EM ROCHA DE ALTA DUREZA E ALTA ABRASÃO - RESISTÊNCIA À COMPRESSÃO ACIMA DE 80 MPA - D = 1.100 MM</v>
      </c>
    </row>
    <row r="3531" spans="2:8" ht="30">
      <c r="B3531" s="1528">
        <v>2306707</v>
      </c>
      <c r="C3531" s="1529" t="s">
        <v>23546</v>
      </c>
      <c r="D3531" s="1528" t="s">
        <v>3982</v>
      </c>
      <c r="E3531" s="1551">
        <v>5352.23</v>
      </c>
      <c r="F3531" s="1546"/>
      <c r="G3531" s="1546">
        <v>2306707</v>
      </c>
      <c r="H3531" s="1546" t="str">
        <f t="shared" si="55"/>
        <v>ESCAVAÇÃO COM PERFURATRIZ TIPO WIRTH EM ROCHA DE ALTA DUREZA E ALTA ABRASÃO - RESISTÊNCIA À COMPRESSÃO ACIMA DE 80 MPA - D = 1.200 MM</v>
      </c>
    </row>
    <row r="3532" spans="2:8" ht="30">
      <c r="B3532" s="1526">
        <v>2306710</v>
      </c>
      <c r="C3532" s="1523" t="s">
        <v>23547</v>
      </c>
      <c r="D3532" s="1526" t="s">
        <v>3982</v>
      </c>
      <c r="E3532" s="1552">
        <v>5602.49</v>
      </c>
      <c r="F3532" s="1546"/>
      <c r="G3532" s="1546">
        <v>2306710</v>
      </c>
      <c r="H3532" s="1546" t="str">
        <f t="shared" si="55"/>
        <v>ESCAVAÇÃO COM PERFURATRIZ TIPO WIRTH EM ROCHA DE ALTA DUREZA E ALTA ABRASÃO - RESISTÊNCIA À COMPRESSÃO ACIMA DE 80 MPA - D = 1.300 MM</v>
      </c>
    </row>
    <row r="3533" spans="2:8" ht="30">
      <c r="B3533" s="1528">
        <v>2306713</v>
      </c>
      <c r="C3533" s="1529" t="s">
        <v>23548</v>
      </c>
      <c r="D3533" s="1528" t="s">
        <v>3982</v>
      </c>
      <c r="E3533" s="1551">
        <v>5756.05</v>
      </c>
      <c r="F3533" s="1546"/>
      <c r="G3533" s="1546">
        <v>2306713</v>
      </c>
      <c r="H3533" s="1546" t="str">
        <f t="shared" si="55"/>
        <v>ESCAVAÇÃO COM PERFURATRIZ TIPO WIRTH EM ROCHA DE ALTA DUREZA E ALTA ABRASÃO - RESISTÊNCIA À COMPRESSÃO ACIMA DE 80 MPA - D = 1.400 MM</v>
      </c>
    </row>
    <row r="3534" spans="2:8" ht="30">
      <c r="B3534" s="1526">
        <v>2306716</v>
      </c>
      <c r="C3534" s="1523" t="s">
        <v>23549</v>
      </c>
      <c r="D3534" s="1526" t="s">
        <v>3982</v>
      </c>
      <c r="E3534" s="1552">
        <v>6081.76</v>
      </c>
      <c r="F3534" s="1546"/>
      <c r="G3534" s="1546">
        <v>2306716</v>
      </c>
      <c r="H3534" s="1546" t="str">
        <f t="shared" si="55"/>
        <v>ESCAVAÇÃO COM PERFURATRIZ TIPO WIRTH EM ROCHA DE ALTA DUREZA E ALTA ABRASÃO - RESISTÊNCIA À COMPRESSÃO ACIMA DE 80 MPA - D = 1.500 MM</v>
      </c>
    </row>
    <row r="3535" spans="2:8" ht="30">
      <c r="B3535" s="1528">
        <v>2306719</v>
      </c>
      <c r="C3535" s="1529" t="s">
        <v>23550</v>
      </c>
      <c r="D3535" s="1528" t="s">
        <v>3982</v>
      </c>
      <c r="E3535" s="1551">
        <v>6557.8</v>
      </c>
      <c r="F3535" s="1546"/>
      <c r="G3535" s="1546">
        <v>2306719</v>
      </c>
      <c r="H3535" s="1546" t="str">
        <f t="shared" si="55"/>
        <v>ESCAVAÇÃO COM PERFURATRIZ TIPO WIRTH EM ROCHA DE ALTA DUREZA E ALTA ABRASÃO - RESISTÊNCIA À COMPRESSÃO ACIMA DE 80 MPA - D = 1.600 MM</v>
      </c>
    </row>
    <row r="3536" spans="2:8" ht="30">
      <c r="B3536" s="1526">
        <v>2306722</v>
      </c>
      <c r="C3536" s="1523" t="s">
        <v>23551</v>
      </c>
      <c r="D3536" s="1526" t="s">
        <v>3982</v>
      </c>
      <c r="E3536" s="1552">
        <v>6860.68</v>
      </c>
      <c r="F3536" s="1546"/>
      <c r="G3536" s="1546">
        <v>2306722</v>
      </c>
      <c r="H3536" s="1546" t="str">
        <f t="shared" si="55"/>
        <v>ESCAVAÇÃO COM PERFURATRIZ TIPO WIRTH EM ROCHA DE ALTA DUREZA E ALTA ABRASÃO - RESISTÊNCIA À COMPRESSÃO ACIMA DE 80 MPA - D = 1.700 MM</v>
      </c>
    </row>
    <row r="3537" spans="2:8" ht="30">
      <c r="B3537" s="1528">
        <v>2306725</v>
      </c>
      <c r="C3537" s="1529" t="s">
        <v>23552</v>
      </c>
      <c r="D3537" s="1528" t="s">
        <v>3982</v>
      </c>
      <c r="E3537" s="1551">
        <v>7155.91</v>
      </c>
      <c r="F3537" s="1546"/>
      <c r="G3537" s="1546">
        <v>2306725</v>
      </c>
      <c r="H3537" s="1546" t="str">
        <f t="shared" si="55"/>
        <v>ESCAVAÇÃO COM PERFURATRIZ TIPO WIRTH EM ROCHA DE ALTA DUREZA E ALTA ABRASÃO - RESISTÊNCIA À COMPRESSÃO ACIMA DE 80 MPA - D = 1.800 MM</v>
      </c>
    </row>
    <row r="3538" spans="2:8" ht="30">
      <c r="B3538" s="1526">
        <v>2306689</v>
      </c>
      <c r="C3538" s="1523" t="s">
        <v>23553</v>
      </c>
      <c r="D3538" s="1526" t="s">
        <v>3982</v>
      </c>
      <c r="E3538" s="1552">
        <v>3887.58</v>
      </c>
      <c r="F3538" s="1546"/>
      <c r="G3538" s="1546">
        <v>2306689</v>
      </c>
      <c r="H3538" s="1546" t="str">
        <f t="shared" si="55"/>
        <v>ESCAVAÇÃO COM PERFURATRIZ TIPO WIRTH EM ROCHA DE ALTA DUREZA E ALTA ABRASÃO - RESISTÊNCIA À COMPRESSÃO ACIMA DE 80 MPA - D = 600 MM</v>
      </c>
    </row>
    <row r="3539" spans="2:8" ht="30">
      <c r="B3539" s="1528">
        <v>2306692</v>
      </c>
      <c r="C3539" s="1529" t="s">
        <v>23554</v>
      </c>
      <c r="D3539" s="1528" t="s">
        <v>3982</v>
      </c>
      <c r="E3539" s="1551">
        <v>4080.87</v>
      </c>
      <c r="F3539" s="1546"/>
      <c r="G3539" s="1546">
        <v>2306692</v>
      </c>
      <c r="H3539" s="1546" t="str">
        <f t="shared" si="55"/>
        <v>ESCAVAÇÃO COM PERFURATRIZ TIPO WIRTH EM ROCHA DE ALTA DUREZA E ALTA ABRASÃO - RESISTÊNCIA À COMPRESSÃO ACIMA DE 80 MPA - D = 700 MM</v>
      </c>
    </row>
    <row r="3540" spans="2:8" ht="30">
      <c r="B3540" s="1526">
        <v>2306695</v>
      </c>
      <c r="C3540" s="1523" t="s">
        <v>23555</v>
      </c>
      <c r="D3540" s="1526" t="s">
        <v>3982</v>
      </c>
      <c r="E3540" s="1552">
        <v>4280.8900000000003</v>
      </c>
      <c r="F3540" s="1546"/>
      <c r="G3540" s="1546">
        <v>2306695</v>
      </c>
      <c r="H3540" s="1546" t="str">
        <f t="shared" si="55"/>
        <v>ESCAVAÇÃO COM PERFURATRIZ TIPO WIRTH EM ROCHA DE ALTA DUREZA E ALTA ABRASÃO - RESISTÊNCIA À COMPRESSÃO ACIMA DE 80 MPA - D = 800 MM</v>
      </c>
    </row>
    <row r="3541" spans="2:8" ht="30">
      <c r="B3541" s="1528">
        <v>2306698</v>
      </c>
      <c r="C3541" s="1529" t="s">
        <v>23556</v>
      </c>
      <c r="D3541" s="1528" t="s">
        <v>3982</v>
      </c>
      <c r="E3541" s="1551">
        <v>4525.5</v>
      </c>
      <c r="F3541" s="1546"/>
      <c r="G3541" s="1546">
        <v>2306698</v>
      </c>
      <c r="H3541" s="1546" t="str">
        <f t="shared" si="55"/>
        <v>ESCAVAÇÃO COM PERFURATRIZ TIPO WIRTH EM ROCHA DE ALTA DUREZA E ALTA ABRASÃO - RESISTÊNCIA À COMPRESSÃO ACIMA DE 80 MPA - D = 900 MM</v>
      </c>
    </row>
    <row r="3542" spans="2:8">
      <c r="B3542" s="1526">
        <v>2306699</v>
      </c>
      <c r="C3542" s="1523" t="s">
        <v>14363</v>
      </c>
      <c r="D3542" s="1526" t="s">
        <v>3982</v>
      </c>
      <c r="E3542" s="1542">
        <v>450.9</v>
      </c>
      <c r="F3542" s="1546"/>
      <c r="G3542" s="1546">
        <v>2306699</v>
      </c>
      <c r="H3542" s="1546" t="str">
        <f t="shared" si="55"/>
        <v>ESCAVAÇÃO COM PERFURATRIZ TIPO WIRTH EM SOLO - D = 1.000 MM</v>
      </c>
    </row>
    <row r="3543" spans="2:8">
      <c r="B3543" s="1528">
        <v>2306702</v>
      </c>
      <c r="C3543" s="1529" t="s">
        <v>14364</v>
      </c>
      <c r="D3543" s="1528" t="s">
        <v>3982</v>
      </c>
      <c r="E3543" s="1543">
        <v>466.05</v>
      </c>
      <c r="F3543" s="1546"/>
      <c r="G3543" s="1546">
        <v>2306702</v>
      </c>
      <c r="H3543" s="1546" t="str">
        <f t="shared" si="55"/>
        <v>ESCAVAÇÃO COM PERFURATRIZ TIPO WIRTH EM SOLO - D = 1.100 MM</v>
      </c>
    </row>
    <row r="3544" spans="2:8">
      <c r="B3544" s="1526">
        <v>2306705</v>
      </c>
      <c r="C3544" s="1523" t="s">
        <v>14365</v>
      </c>
      <c r="D3544" s="1526" t="s">
        <v>3982</v>
      </c>
      <c r="E3544" s="1542">
        <v>490.8</v>
      </c>
      <c r="F3544" s="1546"/>
      <c r="G3544" s="1546">
        <v>2306705</v>
      </c>
      <c r="H3544" s="1546" t="str">
        <f t="shared" si="55"/>
        <v>ESCAVAÇÃO COM PERFURATRIZ TIPO WIRTH EM SOLO - D = 1.200 MM</v>
      </c>
    </row>
    <row r="3545" spans="2:8">
      <c r="B3545" s="1528">
        <v>2306708</v>
      </c>
      <c r="C3545" s="1529" t="s">
        <v>14366</v>
      </c>
      <c r="D3545" s="1528" t="s">
        <v>3982</v>
      </c>
      <c r="E3545" s="1543">
        <v>508.81</v>
      </c>
      <c r="F3545" s="1546"/>
      <c r="G3545" s="1546">
        <v>2306708</v>
      </c>
      <c r="H3545" s="1546" t="str">
        <f t="shared" si="55"/>
        <v>ESCAVAÇÃO COM PERFURATRIZ TIPO WIRTH EM SOLO - D = 1.300 MM</v>
      </c>
    </row>
    <row r="3546" spans="2:8">
      <c r="B3546" s="1526">
        <v>2306711</v>
      </c>
      <c r="C3546" s="1523" t="s">
        <v>14367</v>
      </c>
      <c r="D3546" s="1526" t="s">
        <v>3982</v>
      </c>
      <c r="E3546" s="1542">
        <v>528.19000000000005</v>
      </c>
      <c r="F3546" s="1546"/>
      <c r="G3546" s="1546">
        <v>2306711</v>
      </c>
      <c r="H3546" s="1546" t="str">
        <f t="shared" si="55"/>
        <v>ESCAVAÇÃO COM PERFURATRIZ TIPO WIRTH EM SOLO - D = 1.400 MM</v>
      </c>
    </row>
    <row r="3547" spans="2:8">
      <c r="B3547" s="1528">
        <v>2306714</v>
      </c>
      <c r="C3547" s="1529" t="s">
        <v>14368</v>
      </c>
      <c r="D3547" s="1528" t="s">
        <v>3982</v>
      </c>
      <c r="E3547" s="1543">
        <v>549.11</v>
      </c>
      <c r="F3547" s="1546"/>
      <c r="G3547" s="1546">
        <v>2306714</v>
      </c>
      <c r="H3547" s="1546" t="str">
        <f t="shared" si="55"/>
        <v>ESCAVAÇÃO COM PERFURATRIZ TIPO WIRTH EM SOLO - D = 1.500 MM</v>
      </c>
    </row>
    <row r="3548" spans="2:8">
      <c r="B3548" s="1526">
        <v>2306717</v>
      </c>
      <c r="C3548" s="1523" t="s">
        <v>14369</v>
      </c>
      <c r="D3548" s="1526" t="s">
        <v>3982</v>
      </c>
      <c r="E3548" s="1542">
        <v>573.23</v>
      </c>
      <c r="F3548" s="1546"/>
      <c r="G3548" s="1546">
        <v>2306717</v>
      </c>
      <c r="H3548" s="1546" t="str">
        <f t="shared" si="55"/>
        <v>ESCAVAÇÃO COM PERFURATRIZ TIPO WIRTH EM SOLO - D = 1.600 MM</v>
      </c>
    </row>
    <row r="3549" spans="2:8">
      <c r="B3549" s="1528">
        <v>2306720</v>
      </c>
      <c r="C3549" s="1529" t="s">
        <v>14370</v>
      </c>
      <c r="D3549" s="1528" t="s">
        <v>3982</v>
      </c>
      <c r="E3549" s="1543">
        <v>597.96</v>
      </c>
      <c r="F3549" s="1546"/>
      <c r="G3549" s="1546">
        <v>2306720</v>
      </c>
      <c r="H3549" s="1546" t="str">
        <f t="shared" si="55"/>
        <v>ESCAVAÇÃO COM PERFURATRIZ TIPO WIRTH EM SOLO - D = 1.700 MM</v>
      </c>
    </row>
    <row r="3550" spans="2:8">
      <c r="B3550" s="1526">
        <v>2306723</v>
      </c>
      <c r="C3550" s="1523" t="s">
        <v>14371</v>
      </c>
      <c r="D3550" s="1526" t="s">
        <v>3982</v>
      </c>
      <c r="E3550" s="1542">
        <v>611.13</v>
      </c>
      <c r="F3550" s="1546"/>
      <c r="G3550" s="1546">
        <v>2306723</v>
      </c>
      <c r="H3550" s="1546" t="str">
        <f t="shared" si="55"/>
        <v>ESCAVAÇÃO COM PERFURATRIZ TIPO WIRTH EM SOLO - D = 1.800 MM</v>
      </c>
    </row>
    <row r="3551" spans="2:8">
      <c r="B3551" s="1528">
        <v>2306687</v>
      </c>
      <c r="C3551" s="1529" t="s">
        <v>14372</v>
      </c>
      <c r="D3551" s="1528" t="s">
        <v>3982</v>
      </c>
      <c r="E3551" s="1543">
        <v>375.37</v>
      </c>
      <c r="F3551" s="1546"/>
      <c r="G3551" s="1546">
        <v>2306687</v>
      </c>
      <c r="H3551" s="1546" t="str">
        <f t="shared" si="55"/>
        <v>ESCAVAÇÃO COM PERFURATRIZ TIPO WIRTH EM SOLO - D = 600 MM</v>
      </c>
    </row>
    <row r="3552" spans="2:8">
      <c r="B3552" s="1526">
        <v>2306690</v>
      </c>
      <c r="C3552" s="1523" t="s">
        <v>14373</v>
      </c>
      <c r="D3552" s="1526" t="s">
        <v>3982</v>
      </c>
      <c r="E3552" s="1542">
        <v>392.64</v>
      </c>
      <c r="F3552" s="1546"/>
      <c r="G3552" s="1546">
        <v>2306690</v>
      </c>
      <c r="H3552" s="1546" t="str">
        <f t="shared" si="55"/>
        <v>ESCAVAÇÃO COM PERFURATRIZ TIPO WIRTH EM SOLO - D = 700 MM</v>
      </c>
    </row>
    <row r="3553" spans="2:8">
      <c r="B3553" s="1528">
        <v>2306693</v>
      </c>
      <c r="C3553" s="1529" t="s">
        <v>14374</v>
      </c>
      <c r="D3553" s="1528" t="s">
        <v>3982</v>
      </c>
      <c r="E3553" s="1543">
        <v>410.06</v>
      </c>
      <c r="F3553" s="1546"/>
      <c r="G3553" s="1546">
        <v>2306693</v>
      </c>
      <c r="H3553" s="1546" t="str">
        <f t="shared" si="55"/>
        <v>ESCAVAÇÃO COM PERFURATRIZ TIPO WIRTH EM SOLO - D = 800 MM</v>
      </c>
    </row>
    <row r="3554" spans="2:8">
      <c r="B3554" s="1526">
        <v>2306696</v>
      </c>
      <c r="C3554" s="1523" t="s">
        <v>14375</v>
      </c>
      <c r="D3554" s="1526" t="s">
        <v>3982</v>
      </c>
      <c r="E3554" s="1542">
        <v>429.09</v>
      </c>
      <c r="F3554" s="1546"/>
      <c r="G3554" s="1546">
        <v>2306696</v>
      </c>
      <c r="H3554" s="1546" t="str">
        <f t="shared" si="55"/>
        <v>ESCAVAÇÃO COM PERFURATRIZ TIPO WIRTH EM SOLO - D = 900 MM</v>
      </c>
    </row>
    <row r="3555" spans="2:8">
      <c r="B3555" s="1528">
        <v>2306239</v>
      </c>
      <c r="C3555" s="1529" t="s">
        <v>19368</v>
      </c>
      <c r="D3555" s="1528" t="s">
        <v>4013</v>
      </c>
      <c r="E3555" s="1543">
        <v>232.39</v>
      </c>
      <c r="F3555" s="1546"/>
      <c r="G3555" s="1546">
        <v>2306239</v>
      </c>
      <c r="H3555" s="1546" t="str">
        <f t="shared" si="55"/>
        <v>ESTACA BARRETE ESCAVADA COM USO DE FLUIDO ESTABILIZANTE - CONFECÇÃO</v>
      </c>
    </row>
    <row r="3556" spans="2:8">
      <c r="B3556" s="1526">
        <v>2306090</v>
      </c>
      <c r="C3556" s="1523" t="s">
        <v>14376</v>
      </c>
      <c r="D3556" s="1526" t="s">
        <v>3982</v>
      </c>
      <c r="E3556" s="1542">
        <v>33.86</v>
      </c>
      <c r="F3556" s="1546"/>
      <c r="G3556" s="1546">
        <v>2306090</v>
      </c>
      <c r="H3556" s="1546" t="str">
        <f t="shared" si="55"/>
        <v>ESTACA BROCA MANUAL D = 25 CM - CONFECÇÃO</v>
      </c>
    </row>
    <row r="3557" spans="2:8">
      <c r="B3557" s="1528">
        <v>2306091</v>
      </c>
      <c r="C3557" s="1529" t="s">
        <v>14377</v>
      </c>
      <c r="D3557" s="1528" t="s">
        <v>3982</v>
      </c>
      <c r="E3557" s="1543">
        <v>45.15</v>
      </c>
      <c r="F3557" s="1546"/>
      <c r="G3557" s="1546">
        <v>2306091</v>
      </c>
      <c r="H3557" s="1546" t="str">
        <f t="shared" si="55"/>
        <v>ESTACA BROCA MANUAL D = 30 CM - CONFECÇÃO</v>
      </c>
    </row>
    <row r="3558" spans="2:8">
      <c r="B3558" s="1526">
        <v>2306072</v>
      </c>
      <c r="C3558" s="1523" t="s">
        <v>19369</v>
      </c>
      <c r="D3558" s="1526" t="s">
        <v>4013</v>
      </c>
      <c r="E3558" s="1542">
        <v>747.89</v>
      </c>
      <c r="F3558" s="1546"/>
      <c r="G3558" s="1546">
        <v>2306072</v>
      </c>
      <c r="H3558" s="1546" t="str">
        <f t="shared" si="55"/>
        <v>ESTACA CIRCULAR TIPO ESTACÃO ESCAVADA COM USO DE FLUIDO ESTABILIZANTE - CONFECÇÃO</v>
      </c>
    </row>
    <row r="3559" spans="2:8">
      <c r="B3559" s="1528">
        <v>2306133</v>
      </c>
      <c r="C3559" s="1529" t="s">
        <v>14378</v>
      </c>
      <c r="D3559" s="1528" t="s">
        <v>3982</v>
      </c>
      <c r="E3559" s="1543">
        <v>500.98</v>
      </c>
      <c r="F3559" s="1546"/>
      <c r="G3559" s="1546">
        <v>2306133</v>
      </c>
      <c r="H3559" s="1546" t="str">
        <f t="shared" si="55"/>
        <v>ESTACA DUPLO PERFIL METÁLICO W 250 X 17,9 - COM EMENDA - FORNECIMENTO E CRAVAÇÃO</v>
      </c>
    </row>
    <row r="3560" spans="2:8">
      <c r="B3560" s="1526">
        <v>2306114</v>
      </c>
      <c r="C3560" s="1523" t="s">
        <v>19370</v>
      </c>
      <c r="D3560" s="1526" t="s">
        <v>3982</v>
      </c>
      <c r="E3560" s="1542">
        <v>256.69</v>
      </c>
      <c r="F3560" s="1546"/>
      <c r="G3560" s="1546">
        <v>2306114</v>
      </c>
      <c r="H3560" s="1546" t="str">
        <f t="shared" si="55"/>
        <v>ESTACA DUPLO TRILHO TR 25 - COM EMENDA - FORNECIMENTO E CRAVAÇÃO</v>
      </c>
    </row>
    <row r="3561" spans="2:8">
      <c r="B3561" s="1528">
        <v>2306115</v>
      </c>
      <c r="C3561" s="1529" t="s">
        <v>19371</v>
      </c>
      <c r="D3561" s="1528" t="s">
        <v>3982</v>
      </c>
      <c r="E3561" s="1543">
        <v>373.36</v>
      </c>
      <c r="F3561" s="1546"/>
      <c r="G3561" s="1546">
        <v>2306115</v>
      </c>
      <c r="H3561" s="1546" t="str">
        <f t="shared" si="55"/>
        <v>ESTACA DUPLO TRILHO TR 37 - COM EMENDA - FORNECIMENTO E CRAVAÇÃO</v>
      </c>
    </row>
    <row r="3562" spans="2:8">
      <c r="B3562" s="1526">
        <v>2306116</v>
      </c>
      <c r="C3562" s="1523" t="s">
        <v>19372</v>
      </c>
      <c r="D3562" s="1526" t="s">
        <v>3982</v>
      </c>
      <c r="E3562" s="1542">
        <v>444.6</v>
      </c>
      <c r="F3562" s="1546"/>
      <c r="G3562" s="1546">
        <v>2306116</v>
      </c>
      <c r="H3562" s="1546" t="str">
        <f t="shared" si="55"/>
        <v>ESTACA DUPLO TRILHO TR 45 - COM EMENDA - FORNECIMENTO E CRAVAÇÃO</v>
      </c>
    </row>
    <row r="3563" spans="2:8">
      <c r="B3563" s="1528">
        <v>2306118</v>
      </c>
      <c r="C3563" s="1529" t="s">
        <v>19373</v>
      </c>
      <c r="D3563" s="1528" t="s">
        <v>3982</v>
      </c>
      <c r="E3563" s="1543">
        <v>558.33000000000004</v>
      </c>
      <c r="F3563" s="1546"/>
      <c r="G3563" s="1546">
        <v>2306118</v>
      </c>
      <c r="H3563" s="1546" t="str">
        <f t="shared" si="55"/>
        <v>ESTACA DUPLO TRILHO TR 57 - COM EMENDA - FORNECIMENTO E CRAVAÇÃO</v>
      </c>
    </row>
    <row r="3564" spans="2:8">
      <c r="B3564" s="1526">
        <v>2306122</v>
      </c>
      <c r="C3564" s="1523" t="s">
        <v>19374</v>
      </c>
      <c r="D3564" s="1526" t="s">
        <v>3982</v>
      </c>
      <c r="E3564" s="1542">
        <v>661.24</v>
      </c>
      <c r="F3564" s="1546"/>
      <c r="G3564" s="1546">
        <v>2306122</v>
      </c>
      <c r="H3564" s="1546" t="str">
        <f t="shared" si="55"/>
        <v>ESTACA DUPLO TRILHO TR 68 - COM EMENDA - FORNECIMENTO E CRAVAÇÃO</v>
      </c>
    </row>
    <row r="3565" spans="2:8">
      <c r="B3565" s="1528">
        <v>2306078</v>
      </c>
      <c r="C3565" s="1529" t="s">
        <v>14379</v>
      </c>
      <c r="D3565" s="1528" t="s">
        <v>3982</v>
      </c>
      <c r="E3565" s="1543">
        <v>115.68</v>
      </c>
      <c r="F3565" s="1546"/>
      <c r="G3565" s="1546">
        <v>2306078</v>
      </c>
      <c r="H3565" s="1546" t="str">
        <f t="shared" si="55"/>
        <v>ESTACA FRANKI COM FUSTE APILOADO D = 35 CM - CONFECÇÃO</v>
      </c>
    </row>
    <row r="3566" spans="2:8">
      <c r="B3566" s="1526">
        <v>2306080</v>
      </c>
      <c r="C3566" s="1523" t="s">
        <v>14380</v>
      </c>
      <c r="D3566" s="1526" t="s">
        <v>3982</v>
      </c>
      <c r="E3566" s="1542">
        <v>126.2</v>
      </c>
      <c r="F3566" s="1546"/>
      <c r="G3566" s="1546">
        <v>2306080</v>
      </c>
      <c r="H3566" s="1546" t="str">
        <f t="shared" si="55"/>
        <v>ESTACA FRANKI COM FUSTE APILOADO D = 40 CM - CONFECÇÃO</v>
      </c>
    </row>
    <row r="3567" spans="2:8">
      <c r="B3567" s="1528">
        <v>2306082</v>
      </c>
      <c r="C3567" s="1529" t="s">
        <v>14381</v>
      </c>
      <c r="D3567" s="1528" t="s">
        <v>3982</v>
      </c>
      <c r="E3567" s="1543">
        <v>138.82</v>
      </c>
      <c r="F3567" s="1546"/>
      <c r="G3567" s="1546">
        <v>2306082</v>
      </c>
      <c r="H3567" s="1546" t="str">
        <f t="shared" si="55"/>
        <v>ESTACA FRANKI COM FUSTE APILOADO D = 45 CM - CONFECÇÃO</v>
      </c>
    </row>
    <row r="3568" spans="2:8">
      <c r="B3568" s="1526">
        <v>2306084</v>
      </c>
      <c r="C3568" s="1523" t="s">
        <v>14382</v>
      </c>
      <c r="D3568" s="1526" t="s">
        <v>3982</v>
      </c>
      <c r="E3568" s="1542">
        <v>161.41999999999999</v>
      </c>
      <c r="F3568" s="1546"/>
      <c r="G3568" s="1546">
        <v>2306084</v>
      </c>
      <c r="H3568" s="1546" t="str">
        <f t="shared" si="55"/>
        <v>ESTACA FRANKI COM FUSTE APILOADO D = 52 CM - CONFECÇÃO</v>
      </c>
    </row>
    <row r="3569" spans="2:8">
      <c r="B3569" s="1528">
        <v>2306086</v>
      </c>
      <c r="C3569" s="1529" t="s">
        <v>14383</v>
      </c>
      <c r="D3569" s="1528" t="s">
        <v>3982</v>
      </c>
      <c r="E3569" s="1543">
        <v>198.32</v>
      </c>
      <c r="F3569" s="1546"/>
      <c r="G3569" s="1546">
        <v>2306086</v>
      </c>
      <c r="H3569" s="1546" t="str">
        <f t="shared" si="55"/>
        <v>ESTACA FRANKI COM FUSTE APILOADO D = 60 CM - CONFECÇÃO</v>
      </c>
    </row>
    <row r="3570" spans="2:8">
      <c r="B3570" s="1526">
        <v>2309088</v>
      </c>
      <c r="C3570" s="1523" t="s">
        <v>14384</v>
      </c>
      <c r="D3570" s="1526" t="s">
        <v>3982</v>
      </c>
      <c r="E3570" s="1542">
        <v>277.64</v>
      </c>
      <c r="F3570" s="1546"/>
      <c r="G3570" s="1546">
        <v>2309088</v>
      </c>
      <c r="H3570" s="1546" t="str">
        <f t="shared" si="55"/>
        <v>ESTACA FRANKI COM FUSTE APILOADO D = 70 CM - CONFECÇÃO</v>
      </c>
    </row>
    <row r="3571" spans="2:8">
      <c r="B3571" s="1528">
        <v>2306074</v>
      </c>
      <c r="C3571" s="1529" t="s">
        <v>14385</v>
      </c>
      <c r="D3571" s="1528" t="s">
        <v>4013</v>
      </c>
      <c r="E3571" s="1543">
        <v>199.64</v>
      </c>
      <c r="F3571" s="1546"/>
      <c r="G3571" s="1546">
        <v>2306074</v>
      </c>
      <c r="H3571" s="1546" t="str">
        <f t="shared" si="55"/>
        <v>ESTACA HÉLICE CONTÍNUA - CONFECÇÃO</v>
      </c>
    </row>
    <row r="3572" spans="2:8">
      <c r="B3572" s="1526">
        <v>2306095</v>
      </c>
      <c r="C3572" s="1523" t="s">
        <v>19375</v>
      </c>
      <c r="D3572" s="1526" t="s">
        <v>4013</v>
      </c>
      <c r="E3572" s="1542">
        <v>239.37</v>
      </c>
      <c r="F3572" s="1546"/>
      <c r="G3572" s="1546">
        <v>2306095</v>
      </c>
      <c r="H3572" s="1546" t="str">
        <f t="shared" si="55"/>
        <v>ESTACA HÉLICE DE DESLOCAMENTO - CONFECÇÃO</v>
      </c>
    </row>
    <row r="3573" spans="2:8">
      <c r="B3573" s="1528">
        <v>2306132</v>
      </c>
      <c r="C3573" s="1529" t="s">
        <v>19376</v>
      </c>
      <c r="D3573" s="1528" t="s">
        <v>3982</v>
      </c>
      <c r="E3573" s="1543">
        <v>321.60000000000002</v>
      </c>
      <c r="F3573" s="1546"/>
      <c r="G3573" s="1546">
        <v>2306132</v>
      </c>
      <c r="H3573" s="1546" t="str">
        <f t="shared" si="55"/>
        <v>ESTACA PERFIL METÁLICO W 150 X 22,5 (H) - FORNECIMENTO E CRAVAÇÃO</v>
      </c>
    </row>
    <row r="3574" spans="2:8">
      <c r="B3574" s="1526">
        <v>2306015</v>
      </c>
      <c r="C3574" s="1523" t="s">
        <v>19377</v>
      </c>
      <c r="D3574" s="1526" t="s">
        <v>4279</v>
      </c>
      <c r="E3574" s="1542">
        <v>11.21</v>
      </c>
      <c r="F3574" s="1546"/>
      <c r="G3574" s="1546">
        <v>2306015</v>
      </c>
      <c r="H3574" s="1546" t="str">
        <f t="shared" si="55"/>
        <v>ESTACA PRANCHA METÁLICA - FORNECIMENTO E CRAVAÇÃO ATÉ 12 METROS</v>
      </c>
    </row>
    <row r="3575" spans="2:8">
      <c r="B3575" s="1528">
        <v>2306019</v>
      </c>
      <c r="C3575" s="1529" t="s">
        <v>19378</v>
      </c>
      <c r="D3575" s="1528" t="s">
        <v>4279</v>
      </c>
      <c r="E3575" s="1543">
        <v>11.75</v>
      </c>
      <c r="F3575" s="1546"/>
      <c r="G3575" s="1546">
        <v>2306019</v>
      </c>
      <c r="H3575" s="1546" t="str">
        <f t="shared" si="55"/>
        <v>ESTACA PRANCHA METÁLICA COM APOIO DE FLUTUANTE - FORNECIMENTO E CRAVAÇÃO DE 12 METROS</v>
      </c>
    </row>
    <row r="3576" spans="2:8">
      <c r="B3576" s="1526">
        <v>2306018</v>
      </c>
      <c r="C3576" s="1523" t="s">
        <v>19379</v>
      </c>
      <c r="D3576" s="1526" t="s">
        <v>4279</v>
      </c>
      <c r="E3576" s="1542">
        <v>2.2400000000000002</v>
      </c>
      <c r="F3576" s="1546"/>
      <c r="G3576" s="1546">
        <v>2306018</v>
      </c>
      <c r="H3576" s="1546" t="str">
        <f t="shared" si="55"/>
        <v>ESTACA PRANCHA METÁLICA COM APOIO DE FLUTUANTE E UTILIZAÇÃO DE 10 VEZES - FORNECIMENTO, CRAVAÇÃO ATÉ 12 METROS</v>
      </c>
    </row>
    <row r="3577" spans="2:8">
      <c r="B3577" s="1528">
        <v>2306016</v>
      </c>
      <c r="C3577" s="1529" t="s">
        <v>19380</v>
      </c>
      <c r="D3577" s="1528" t="s">
        <v>4279</v>
      </c>
      <c r="E3577" s="1543">
        <v>1.44</v>
      </c>
      <c r="F3577" s="1546"/>
      <c r="G3577" s="1546">
        <v>2306016</v>
      </c>
      <c r="H3577" s="1546" t="str">
        <f t="shared" si="55"/>
        <v>ESTACA PRANCHA METÁLICA COM UTILIZAÇÃO DE 10 VEZES - FORNECIMENTO, CRAVAÇÃO ATÉ 12 METROS</v>
      </c>
    </row>
    <row r="3578" spans="2:8" ht="30">
      <c r="B3578" s="1526">
        <v>2305999</v>
      </c>
      <c r="C3578" s="1523" t="s">
        <v>19381</v>
      </c>
      <c r="D3578" s="1526" t="s">
        <v>3982</v>
      </c>
      <c r="E3578" s="1542">
        <v>273.42</v>
      </c>
      <c r="F3578" s="1546"/>
      <c r="G3578" s="1546">
        <v>2305999</v>
      </c>
      <c r="H3578" s="1546" t="str">
        <f t="shared" si="55"/>
        <v>ESTACA PRÉ-MOLDADA DE CONCRETO ARMADO CENTRIFUGADO COM COMPRESSÃO ADMISSÍVEL DE 100 T - SEM EMENDA - FORNECIMENTO E CRAVAÇÃO</v>
      </c>
    </row>
    <row r="3579" spans="2:8" ht="30">
      <c r="B3579" s="1528">
        <v>2306000</v>
      </c>
      <c r="C3579" s="1529" t="s">
        <v>19382</v>
      </c>
      <c r="D3579" s="1528" t="s">
        <v>3982</v>
      </c>
      <c r="E3579" s="1543">
        <v>312.83999999999997</v>
      </c>
      <c r="F3579" s="1546"/>
      <c r="G3579" s="1546">
        <v>2306000</v>
      </c>
      <c r="H3579" s="1546" t="str">
        <f t="shared" si="55"/>
        <v>ESTACA PRÉ-MOLDADA DE CONCRETO ARMADO CENTRIFUGADO COM COMPRESSÃO ADMISSÍVEL DE 125 T - SEM EMENDA - FORNECIMENTO E CRAVAÇÃO</v>
      </c>
    </row>
    <row r="3580" spans="2:8" ht="30">
      <c r="B3580" s="1526">
        <v>2306001</v>
      </c>
      <c r="C3580" s="1523" t="s">
        <v>19383</v>
      </c>
      <c r="D3580" s="1526" t="s">
        <v>3982</v>
      </c>
      <c r="E3580" s="1542">
        <v>478.75</v>
      </c>
      <c r="F3580" s="1546"/>
      <c r="G3580" s="1546">
        <v>2306001</v>
      </c>
      <c r="H3580" s="1546" t="str">
        <f t="shared" si="55"/>
        <v>ESTACA PRÉ-MOLDADA DE CONCRETO ARMADO CENTRIFUGADO COM COMPRESSÃO ADMISSÍVEL DE 170 T - SEM EMENDA - FORNECIMENTO E CRAVAÇÃO</v>
      </c>
    </row>
    <row r="3581" spans="2:8" ht="30">
      <c r="B3581" s="1528">
        <v>2306002</v>
      </c>
      <c r="C3581" s="1529" t="s">
        <v>19384</v>
      </c>
      <c r="D3581" s="1528" t="s">
        <v>3982</v>
      </c>
      <c r="E3581" s="1543">
        <v>528.41</v>
      </c>
      <c r="F3581" s="1546"/>
      <c r="G3581" s="1546">
        <v>2306002</v>
      </c>
      <c r="H3581" s="1546" t="str">
        <f t="shared" si="55"/>
        <v>ESTACA PRÉ-MOLDADA DE CONCRETO ARMADO CENTRIFUGADO COM COMPRESSÃO ADMISSÍVEL DE 230 T - SEM EMENDA - FORNECIMENTO E CRAVAÇÃO</v>
      </c>
    </row>
    <row r="3582" spans="2:8" ht="30">
      <c r="B3582" s="1526">
        <v>2306003</v>
      </c>
      <c r="C3582" s="1523" t="s">
        <v>19385</v>
      </c>
      <c r="D3582" s="1526" t="s">
        <v>3982</v>
      </c>
      <c r="E3582" s="1542">
        <v>779.87</v>
      </c>
      <c r="F3582" s="1546"/>
      <c r="G3582" s="1546">
        <v>2306003</v>
      </c>
      <c r="H3582" s="1546" t="str">
        <f t="shared" si="55"/>
        <v>ESTACA PRÉ-MOLDADA DE CONCRETO ARMADO CENTRIFUGADO COM COMPRESSÃO ADMISSÍVEL DE 300 T - SEM EMENDA - FORNECIMENTO E CRAVAÇÃO</v>
      </c>
    </row>
    <row r="3583" spans="2:8" ht="30">
      <c r="B3583" s="1528">
        <v>2305997</v>
      </c>
      <c r="C3583" s="1529" t="s">
        <v>19386</v>
      </c>
      <c r="D3583" s="1528" t="s">
        <v>3982</v>
      </c>
      <c r="E3583" s="1543">
        <v>190.72</v>
      </c>
      <c r="F3583" s="1546"/>
      <c r="G3583" s="1546">
        <v>2305997</v>
      </c>
      <c r="H3583" s="1546" t="str">
        <f t="shared" si="55"/>
        <v>ESTACA PRÉ-MOLDADA DE CONCRETO ARMADO CENTRIFUGADO COM COMPRESSÃO ADMISSÍVEL DE 55 T - SEM EMENDA - FORNECIMENTO E CRAVAÇÃO</v>
      </c>
    </row>
    <row r="3584" spans="2:8" ht="30">
      <c r="B3584" s="1526">
        <v>2305998</v>
      </c>
      <c r="C3584" s="1523" t="s">
        <v>19387</v>
      </c>
      <c r="D3584" s="1526" t="s">
        <v>3982</v>
      </c>
      <c r="E3584" s="1542">
        <v>242.16</v>
      </c>
      <c r="F3584" s="1546"/>
      <c r="G3584" s="1546">
        <v>2305998</v>
      </c>
      <c r="H3584" s="1546" t="str">
        <f t="shared" si="55"/>
        <v>ESTACA PRÉ-MOLDADA DE CONCRETO ARMADO CENTRIFUGADO COM COMPRESSÃO ADMISSÍVEL DE 80 T - SEM EMENDA - FORNECIMENTO E CRAVAÇÃO</v>
      </c>
    </row>
    <row r="3585" spans="2:8">
      <c r="B3585" s="1528">
        <v>2306101</v>
      </c>
      <c r="C3585" s="1529" t="s">
        <v>23557</v>
      </c>
      <c r="D3585" s="1528" t="s">
        <v>3982</v>
      </c>
      <c r="E3585" s="1543">
        <v>71.14</v>
      </c>
      <c r="F3585" s="1546"/>
      <c r="G3585" s="1546">
        <v>2306101</v>
      </c>
      <c r="H3585" s="1546" t="str">
        <f t="shared" si="55"/>
        <v>ESTACA PRÉ-MOLDADA DE CONCRETO PROTENDIDO 15 X 15 CM - PRODUZIDA - SEM EMENDA - CRAVAÇÃO</v>
      </c>
    </row>
    <row r="3586" spans="2:8">
      <c r="B3586" s="1526">
        <v>2306102</v>
      </c>
      <c r="C3586" s="1523" t="s">
        <v>23558</v>
      </c>
      <c r="D3586" s="1526" t="s">
        <v>3982</v>
      </c>
      <c r="E3586" s="1542">
        <v>75.459999999999994</v>
      </c>
      <c r="F3586" s="1546"/>
      <c r="G3586" s="1546">
        <v>2306102</v>
      </c>
      <c r="H3586" s="1546" t="str">
        <f t="shared" si="55"/>
        <v>ESTACA PRÉ-MOLDADA DE CONCRETO PROTENDIDO 17 X 17 CM - PRODUZIDA - SEM EMENDA - CRAVAÇÃO</v>
      </c>
    </row>
    <row r="3587" spans="2:8">
      <c r="B3587" s="1528">
        <v>2306103</v>
      </c>
      <c r="C3587" s="1529" t="s">
        <v>23559</v>
      </c>
      <c r="D3587" s="1528" t="s">
        <v>3982</v>
      </c>
      <c r="E3587" s="1543">
        <v>85.53</v>
      </c>
      <c r="F3587" s="1546"/>
      <c r="G3587" s="1546">
        <v>2306103</v>
      </c>
      <c r="H3587" s="1546" t="str">
        <f t="shared" ref="H3587:H3650" si="56">UPPER(C3587)</f>
        <v>ESTACA PRÉ-MOLDADA DE CONCRETO PROTENDIDO 20 X 20 CM - PRODUZIDA - SEM EMENDA - CRAVAÇÃO</v>
      </c>
    </row>
    <row r="3588" spans="2:8">
      <c r="B3588" s="1526">
        <v>2306104</v>
      </c>
      <c r="C3588" s="1523" t="s">
        <v>23560</v>
      </c>
      <c r="D3588" s="1526" t="s">
        <v>3982</v>
      </c>
      <c r="E3588" s="1542">
        <v>91.01</v>
      </c>
      <c r="F3588" s="1546"/>
      <c r="G3588" s="1546">
        <v>2306104</v>
      </c>
      <c r="H3588" s="1546" t="str">
        <f t="shared" si="56"/>
        <v>ESTACA PRÉ-MOLDADA DE CONCRETO PROTENDIDO 21 X 21 CM - PRODUZIDA - SEM EMENDA - CRAVAÇÃO</v>
      </c>
    </row>
    <row r="3589" spans="2:8">
      <c r="B3589" s="1528">
        <v>2306105</v>
      </c>
      <c r="C3589" s="1529" t="s">
        <v>23561</v>
      </c>
      <c r="D3589" s="1528" t="s">
        <v>3982</v>
      </c>
      <c r="E3589" s="1543">
        <v>96.55</v>
      </c>
      <c r="F3589" s="1546"/>
      <c r="G3589" s="1546">
        <v>2306105</v>
      </c>
      <c r="H3589" s="1546" t="str">
        <f t="shared" si="56"/>
        <v>ESTACA PRÉ-MOLDADA DE CONCRETO PROTENDIDO 23 X 23 CM - PRODUZIDA - SEM EMENDA - CRAVAÇÃO</v>
      </c>
    </row>
    <row r="3590" spans="2:8">
      <c r="B3590" s="1526">
        <v>2306106</v>
      </c>
      <c r="C3590" s="1523" t="s">
        <v>23562</v>
      </c>
      <c r="D3590" s="1526" t="s">
        <v>3982</v>
      </c>
      <c r="E3590" s="1542">
        <v>105.76</v>
      </c>
      <c r="F3590" s="1546"/>
      <c r="G3590" s="1546">
        <v>2306106</v>
      </c>
      <c r="H3590" s="1546" t="str">
        <f t="shared" si="56"/>
        <v>ESTACA PRÉ-MOLDADA DE CONCRETO PROTENDIDO 25 X 25 CM - PRODUZIDA - SEM EMENDA - CRAVAÇÃO</v>
      </c>
    </row>
    <row r="3591" spans="2:8">
      <c r="B3591" s="1528">
        <v>2306107</v>
      </c>
      <c r="C3591" s="1529" t="s">
        <v>23563</v>
      </c>
      <c r="D3591" s="1528" t="s">
        <v>3982</v>
      </c>
      <c r="E3591" s="1543">
        <v>108.76</v>
      </c>
      <c r="F3591" s="1546"/>
      <c r="G3591" s="1546">
        <v>2306107</v>
      </c>
      <c r="H3591" s="1546" t="str">
        <f t="shared" si="56"/>
        <v>ESTACA PRÉ-MOLDADA DE CONCRETO PROTENDIDO 26 X 26 CM - PRODUZIDA - SEM EMENDA - CRAVAÇÃO</v>
      </c>
    </row>
    <row r="3592" spans="2:8">
      <c r="B3592" s="1526">
        <v>2306269</v>
      </c>
      <c r="C3592" s="1523" t="s">
        <v>23564</v>
      </c>
      <c r="D3592" s="1526" t="s">
        <v>3982</v>
      </c>
      <c r="E3592" s="1542">
        <v>122.56</v>
      </c>
      <c r="F3592" s="1546"/>
      <c r="G3592" s="1546">
        <v>2306269</v>
      </c>
      <c r="H3592" s="1546" t="str">
        <f t="shared" si="56"/>
        <v>ESTACA PRÉ-MOLDADA DE CONCRETO PROTENDIDO 30 X 30 CM - PRODUZIDA - SEM EMENDA - CRAVAÇÃO</v>
      </c>
    </row>
    <row r="3593" spans="2:8">
      <c r="B3593" s="1528">
        <v>2306270</v>
      </c>
      <c r="C3593" s="1529" t="s">
        <v>23565</v>
      </c>
      <c r="D3593" s="1528" t="s">
        <v>3982</v>
      </c>
      <c r="E3593" s="1543">
        <v>137.19999999999999</v>
      </c>
      <c r="F3593" s="1546"/>
      <c r="G3593" s="1546">
        <v>2306270</v>
      </c>
      <c r="H3593" s="1546" t="str">
        <f t="shared" si="56"/>
        <v>ESTACA PRÉ-MOLDADA DE CONCRETO PROTENDIDO 33 X 33 CM - PRODUZIDA - SEM EMENDA - CRAVAÇÃO</v>
      </c>
    </row>
    <row r="3594" spans="2:8">
      <c r="B3594" s="1526">
        <v>2306271</v>
      </c>
      <c r="C3594" s="1523" t="s">
        <v>23566</v>
      </c>
      <c r="D3594" s="1526" t="s">
        <v>3982</v>
      </c>
      <c r="E3594" s="1542">
        <v>151.19</v>
      </c>
      <c r="F3594" s="1546"/>
      <c r="G3594" s="1546">
        <v>2306271</v>
      </c>
      <c r="H3594" s="1546" t="str">
        <f t="shared" si="56"/>
        <v>ESTACA PRÉ-MOLDADA DE CONCRETO PROTENDIDO 35 X 35 CM - PRODUZIDA - SEM EMENDA - CRAVAÇÃO</v>
      </c>
    </row>
    <row r="3595" spans="2:8">
      <c r="B3595" s="1528">
        <v>2306272</v>
      </c>
      <c r="C3595" s="1529" t="s">
        <v>23567</v>
      </c>
      <c r="D3595" s="1528" t="s">
        <v>3982</v>
      </c>
      <c r="E3595" s="1543">
        <v>159.86000000000001</v>
      </c>
      <c r="F3595" s="1546"/>
      <c r="G3595" s="1546">
        <v>2306272</v>
      </c>
      <c r="H3595" s="1546" t="str">
        <f t="shared" si="56"/>
        <v>ESTACA PRÉ-MOLDADA DE CONCRETO PROTENDIDO 38 X 38 CM - PRODUZIDA - SEM EMENDA - CRAVAÇÃO</v>
      </c>
    </row>
    <row r="3596" spans="2:8">
      <c r="B3596" s="1526">
        <v>2306273</v>
      </c>
      <c r="C3596" s="1523" t="s">
        <v>23568</v>
      </c>
      <c r="D3596" s="1526" t="s">
        <v>3982</v>
      </c>
      <c r="E3596" s="1542">
        <v>179.91</v>
      </c>
      <c r="F3596" s="1546"/>
      <c r="G3596" s="1546">
        <v>2306273</v>
      </c>
      <c r="H3596" s="1546" t="str">
        <f t="shared" si="56"/>
        <v>ESTACA PRÉ-MOLDADA DE CONCRETO PROTENDIDO 40 X 40 CM - PRODUZIDA - SEM EMENDA - CRAVAÇÃO</v>
      </c>
    </row>
    <row r="3597" spans="2:8">
      <c r="B3597" s="1528">
        <v>2306274</v>
      </c>
      <c r="C3597" s="1529" t="s">
        <v>23569</v>
      </c>
      <c r="D3597" s="1528" t="s">
        <v>3982</v>
      </c>
      <c r="E3597" s="1543">
        <v>192.92</v>
      </c>
      <c r="F3597" s="1546"/>
      <c r="G3597" s="1546">
        <v>2306274</v>
      </c>
      <c r="H3597" s="1546" t="str">
        <f t="shared" si="56"/>
        <v>ESTACA PRÉ-MOLDADA DE CONCRETO PROTENDIDO 42 X 42 CM - PRODUZIDA - SEM EMENDA - CRAVAÇÃO</v>
      </c>
    </row>
    <row r="3598" spans="2:8">
      <c r="B3598" s="1526">
        <v>2306275</v>
      </c>
      <c r="C3598" s="1523" t="s">
        <v>23570</v>
      </c>
      <c r="D3598" s="1526" t="s">
        <v>3982</v>
      </c>
      <c r="E3598" s="1542">
        <v>224.69</v>
      </c>
      <c r="F3598" s="1546"/>
      <c r="G3598" s="1546">
        <v>2306275</v>
      </c>
      <c r="H3598" s="1546" t="str">
        <f t="shared" si="56"/>
        <v>ESTACA PRÉ-MOLDADA DE CONCRETO PROTENDIDO 45 X 45 CM - PRODUZIDA - SEM EMENDA - CRAVAÇÃO</v>
      </c>
    </row>
    <row r="3599" spans="2:8" ht="30">
      <c r="B3599" s="1528">
        <v>2306100</v>
      </c>
      <c r="C3599" s="1529" t="s">
        <v>19388</v>
      </c>
      <c r="D3599" s="1528" t="s">
        <v>3982</v>
      </c>
      <c r="E3599" s="1543">
        <v>230.18</v>
      </c>
      <c r="F3599" s="1546"/>
      <c r="G3599" s="1546">
        <v>2306100</v>
      </c>
      <c r="H3599" s="1546" t="str">
        <f t="shared" si="56"/>
        <v>ESTACA PRÉ-MOLDADA DE CONCRETO PROTENDIDO COM COMPRESSÃO ADMISSÍVEL DE 100 T - COMERCIAL - SEM EMENDA - FORNECIMENTO E CRAVAÇÃO</v>
      </c>
    </row>
    <row r="3600" spans="2:8" ht="30">
      <c r="B3600" s="1526">
        <v>2306004</v>
      </c>
      <c r="C3600" s="1523" t="s">
        <v>19389</v>
      </c>
      <c r="D3600" s="1526" t="s">
        <v>3982</v>
      </c>
      <c r="E3600" s="1542">
        <v>91.51</v>
      </c>
      <c r="F3600" s="1546"/>
      <c r="G3600" s="1546">
        <v>2306004</v>
      </c>
      <c r="H3600" s="1546" t="str">
        <f t="shared" si="56"/>
        <v>ESTACA PRÉ-MOLDADA DE CONCRETO PROTENDIDO COM COMPRESSÃO ADMISSÍVEL DE 25 T - COMERCIAL - SEM EMENDA - FORNECIMENTO E CRAVAÇÃO</v>
      </c>
    </row>
    <row r="3601" spans="2:8" ht="30">
      <c r="B3601" s="1528">
        <v>2306097</v>
      </c>
      <c r="C3601" s="1529" t="s">
        <v>19390</v>
      </c>
      <c r="D3601" s="1528" t="s">
        <v>3982</v>
      </c>
      <c r="E3601" s="1543">
        <v>115.03</v>
      </c>
      <c r="F3601" s="1546"/>
      <c r="G3601" s="1546">
        <v>2306097</v>
      </c>
      <c r="H3601" s="1546" t="str">
        <f t="shared" si="56"/>
        <v>ESTACA PRÉ-MOLDADA DE CONCRETO PROTENDIDO COM COMPRESSÃO ADMISSÍVEL DE 35 T - COMERCIAL - SEM EMENDA - FORNECIMENTO E CRAVAÇÃO</v>
      </c>
    </row>
    <row r="3602" spans="2:8" ht="30">
      <c r="B3602" s="1526">
        <v>2306098</v>
      </c>
      <c r="C3602" s="1523" t="s">
        <v>19391</v>
      </c>
      <c r="D3602" s="1526" t="s">
        <v>3982</v>
      </c>
      <c r="E3602" s="1542">
        <v>136.97999999999999</v>
      </c>
      <c r="F3602" s="1546"/>
      <c r="G3602" s="1546">
        <v>2306098</v>
      </c>
      <c r="H3602" s="1546" t="str">
        <f t="shared" si="56"/>
        <v>ESTACA PRÉ-MOLDADA DE CONCRETO PROTENDIDO COM COMPRESSÃO ADMISSÍVEL DE 60 T - COMERCIAL - SEM EMENDA - FORNECIMENTO E CRAVAÇÃO</v>
      </c>
    </row>
    <row r="3603" spans="2:8" ht="30">
      <c r="B3603" s="1528">
        <v>2306007</v>
      </c>
      <c r="C3603" s="1529" t="s">
        <v>19392</v>
      </c>
      <c r="D3603" s="1528" t="s">
        <v>3982</v>
      </c>
      <c r="E3603" s="1543">
        <v>204.06</v>
      </c>
      <c r="F3603" s="1546"/>
      <c r="G3603" s="1546">
        <v>2306007</v>
      </c>
      <c r="H3603" s="1546" t="str">
        <f t="shared" si="56"/>
        <v>ESTACA PRÉ-MOLDADA DE CONCRETO PROTENDIDO COM COMPRESSÃO ADMISSÍVEL DE 75 T - COMERCIAL - SEM EMENDA - FORNECIMENTO E CRAVAÇÃO</v>
      </c>
    </row>
    <row r="3604" spans="2:8">
      <c r="B3604" s="1526">
        <v>2306067</v>
      </c>
      <c r="C3604" s="1523" t="s">
        <v>14386</v>
      </c>
      <c r="D3604" s="1526" t="s">
        <v>3982</v>
      </c>
      <c r="E3604" s="1542">
        <v>385.07</v>
      </c>
      <c r="F3604" s="1546"/>
      <c r="G3604" s="1546">
        <v>2306067</v>
      </c>
      <c r="H3604" s="1546" t="str">
        <f t="shared" si="56"/>
        <v>ESTACA RAIZ PERFURADA NA ROCHA COM D = 16 CM - CONFECÇÃO</v>
      </c>
    </row>
    <row r="3605" spans="2:8">
      <c r="B3605" s="1528">
        <v>2306068</v>
      </c>
      <c r="C3605" s="1529" t="s">
        <v>14387</v>
      </c>
      <c r="D3605" s="1528" t="s">
        <v>3982</v>
      </c>
      <c r="E3605" s="1543">
        <v>488.99</v>
      </c>
      <c r="F3605" s="1546"/>
      <c r="G3605" s="1546">
        <v>2306068</v>
      </c>
      <c r="H3605" s="1546" t="str">
        <f t="shared" si="56"/>
        <v>ESTACA RAIZ PERFURADA NA ROCHA COM D = 20 CM - CONFECÇÃO</v>
      </c>
    </row>
    <row r="3606" spans="2:8">
      <c r="B3606" s="1526">
        <v>2306069</v>
      </c>
      <c r="C3606" s="1523" t="s">
        <v>14388</v>
      </c>
      <c r="D3606" s="1526" t="s">
        <v>3982</v>
      </c>
      <c r="E3606" s="1542">
        <v>664.52</v>
      </c>
      <c r="F3606" s="1546"/>
      <c r="G3606" s="1546">
        <v>2306069</v>
      </c>
      <c r="H3606" s="1546" t="str">
        <f t="shared" si="56"/>
        <v>ESTACA RAIZ PERFURADA NA ROCHA COM D = 25 CM - CONFECÇÃO</v>
      </c>
    </row>
    <row r="3607" spans="2:8">
      <c r="B3607" s="1528">
        <v>2306070</v>
      </c>
      <c r="C3607" s="1529" t="s">
        <v>14389</v>
      </c>
      <c r="D3607" s="1528" t="s">
        <v>3982</v>
      </c>
      <c r="E3607" s="1543">
        <v>1061.56</v>
      </c>
      <c r="F3607" s="1546"/>
      <c r="G3607" s="1546">
        <v>2306070</v>
      </c>
      <c r="H3607" s="1546" t="str">
        <f t="shared" si="56"/>
        <v>ESTACA RAIZ PERFURADA NA ROCHA COM D = 31 CM - CONFECÇÃO</v>
      </c>
    </row>
    <row r="3608" spans="2:8">
      <c r="B3608" s="1526">
        <v>2306071</v>
      </c>
      <c r="C3608" s="1523" t="s">
        <v>14390</v>
      </c>
      <c r="D3608" s="1526" t="s">
        <v>3982</v>
      </c>
      <c r="E3608" s="1552">
        <v>1598.44</v>
      </c>
      <c r="F3608" s="1546"/>
      <c r="G3608" s="1546">
        <v>2306071</v>
      </c>
      <c r="H3608" s="1546" t="str">
        <f t="shared" si="56"/>
        <v>ESTACA RAIZ PERFURADA NA ROCHA COM D = 40 CM - CONFECÇÃO</v>
      </c>
    </row>
    <row r="3609" spans="2:8">
      <c r="B3609" s="1528">
        <v>2306181</v>
      </c>
      <c r="C3609" s="1529" t="s">
        <v>23571</v>
      </c>
      <c r="D3609" s="1528" t="s">
        <v>3982</v>
      </c>
      <c r="E3609" s="1551">
        <v>1595.82</v>
      </c>
      <c r="F3609" s="1546"/>
      <c r="G3609" s="1546">
        <v>2306181</v>
      </c>
      <c r="H3609" s="1546" t="str">
        <f t="shared" si="56"/>
        <v>ESTACA RAIZ PERFURADA NA ROCHA COM D = 45 CM - CONFECÇÃO</v>
      </c>
    </row>
    <row r="3610" spans="2:8">
      <c r="B3610" s="1526">
        <v>2306062</v>
      </c>
      <c r="C3610" s="1523" t="s">
        <v>14391</v>
      </c>
      <c r="D3610" s="1526" t="s">
        <v>3982</v>
      </c>
      <c r="E3610" s="1542">
        <v>68.61</v>
      </c>
      <c r="F3610" s="1546"/>
      <c r="G3610" s="1546">
        <v>2306062</v>
      </c>
      <c r="H3610" s="1546" t="str">
        <f t="shared" si="56"/>
        <v>ESTACA RAIZ PERFURADA NO SOLO COM D = 16 CM - CONFECÇÃO</v>
      </c>
    </row>
    <row r="3611" spans="2:8">
      <c r="B3611" s="1528">
        <v>2306063</v>
      </c>
      <c r="C3611" s="1529" t="s">
        <v>14392</v>
      </c>
      <c r="D3611" s="1528" t="s">
        <v>3982</v>
      </c>
      <c r="E3611" s="1543">
        <v>83.26</v>
      </c>
      <c r="F3611" s="1546"/>
      <c r="G3611" s="1546">
        <v>2306063</v>
      </c>
      <c r="H3611" s="1546" t="str">
        <f t="shared" si="56"/>
        <v>ESTACA RAIZ PERFURADA NO SOLO COM D = 20 CM - CONFECÇÃO</v>
      </c>
    </row>
    <row r="3612" spans="2:8">
      <c r="B3612" s="1526">
        <v>2306064</v>
      </c>
      <c r="C3612" s="1523" t="s">
        <v>14393</v>
      </c>
      <c r="D3612" s="1526" t="s">
        <v>3982</v>
      </c>
      <c r="E3612" s="1542">
        <v>103.61</v>
      </c>
      <c r="F3612" s="1546"/>
      <c r="G3612" s="1546">
        <v>2306064</v>
      </c>
      <c r="H3612" s="1546" t="str">
        <f t="shared" si="56"/>
        <v>ESTACA RAIZ PERFURADA NO SOLO COM D = 25 CM - CONFECÇÃO</v>
      </c>
    </row>
    <row r="3613" spans="2:8">
      <c r="B3613" s="1528">
        <v>2306065</v>
      </c>
      <c r="C3613" s="1529" t="s">
        <v>14394</v>
      </c>
      <c r="D3613" s="1528" t="s">
        <v>3982</v>
      </c>
      <c r="E3613" s="1543">
        <v>134.82</v>
      </c>
      <c r="F3613" s="1546"/>
      <c r="G3613" s="1546">
        <v>2306065</v>
      </c>
      <c r="H3613" s="1546" t="str">
        <f t="shared" si="56"/>
        <v>ESTACA RAIZ PERFURADA NO SOLO COM D = 31 CM - CONFECÇÃO</v>
      </c>
    </row>
    <row r="3614" spans="2:8">
      <c r="B3614" s="1526">
        <v>2306066</v>
      </c>
      <c r="C3614" s="1523" t="s">
        <v>14395</v>
      </c>
      <c r="D3614" s="1526" t="s">
        <v>3982</v>
      </c>
      <c r="E3614" s="1542">
        <v>191.54</v>
      </c>
      <c r="F3614" s="1546"/>
      <c r="G3614" s="1546">
        <v>2306066</v>
      </c>
      <c r="H3614" s="1546" t="str">
        <f t="shared" si="56"/>
        <v>ESTACA RAIZ PERFURADA NO SOLO COM D = 40 CM - CONFECÇÃO</v>
      </c>
    </row>
    <row r="3615" spans="2:8">
      <c r="B3615" s="1528">
        <v>2306180</v>
      </c>
      <c r="C3615" s="1529" t="s">
        <v>23572</v>
      </c>
      <c r="D3615" s="1528" t="s">
        <v>3982</v>
      </c>
      <c r="E3615" s="1543">
        <v>217.84</v>
      </c>
      <c r="F3615" s="1546"/>
      <c r="G3615" s="1546">
        <v>2306180</v>
      </c>
      <c r="H3615" s="1546" t="str">
        <f t="shared" si="56"/>
        <v>ESTACA RAIZ PERFURADA NO SOLO COM D = 45 CM - CONFECÇÃO</v>
      </c>
    </row>
    <row r="3616" spans="2:8">
      <c r="B3616" s="1526">
        <v>2306009</v>
      </c>
      <c r="C3616" s="1523" t="s">
        <v>14396</v>
      </c>
      <c r="D3616" s="1526" t="s">
        <v>3982</v>
      </c>
      <c r="E3616" s="1542">
        <v>13.53</v>
      </c>
      <c r="F3616" s="1546"/>
      <c r="G3616" s="1546">
        <v>2306009</v>
      </c>
      <c r="H3616" s="1546" t="str">
        <f t="shared" si="56"/>
        <v>ESTACA STRAUSS D = 25 CM - CONFECÇÃO</v>
      </c>
    </row>
    <row r="3617" spans="2:8">
      <c r="B3617" s="1528">
        <v>2306010</v>
      </c>
      <c r="C3617" s="1529" t="s">
        <v>14397</v>
      </c>
      <c r="D3617" s="1528" t="s">
        <v>3982</v>
      </c>
      <c r="E3617" s="1543">
        <v>16.86</v>
      </c>
      <c r="F3617" s="1546"/>
      <c r="G3617" s="1546">
        <v>2306010</v>
      </c>
      <c r="H3617" s="1546" t="str">
        <f t="shared" si="56"/>
        <v>ESTACA STRAUSS D = 32 CM - CONFECÇÃO</v>
      </c>
    </row>
    <row r="3618" spans="2:8">
      <c r="B3618" s="1526">
        <v>2306011</v>
      </c>
      <c r="C3618" s="1523" t="s">
        <v>14398</v>
      </c>
      <c r="D3618" s="1526" t="s">
        <v>3982</v>
      </c>
      <c r="E3618" s="1542">
        <v>19.21</v>
      </c>
      <c r="F3618" s="1546"/>
      <c r="G3618" s="1546">
        <v>2306011</v>
      </c>
      <c r="H3618" s="1546" t="str">
        <f t="shared" si="56"/>
        <v>ESTACA STRAUSS D = 38 CM - CONFECÇÃO</v>
      </c>
    </row>
    <row r="3619" spans="2:8">
      <c r="B3619" s="1528">
        <v>2306012</v>
      </c>
      <c r="C3619" s="1529" t="s">
        <v>14399</v>
      </c>
      <c r="D3619" s="1528" t="s">
        <v>3982</v>
      </c>
      <c r="E3619" s="1543">
        <v>22.49</v>
      </c>
      <c r="F3619" s="1546"/>
      <c r="G3619" s="1546">
        <v>2306012</v>
      </c>
      <c r="H3619" s="1546" t="str">
        <f t="shared" si="56"/>
        <v>ESTACA STRAUSS D = 45 CM - CONFECÇÃO</v>
      </c>
    </row>
    <row r="3620" spans="2:8">
      <c r="B3620" s="1526">
        <v>2306108</v>
      </c>
      <c r="C3620" s="1523" t="s">
        <v>23573</v>
      </c>
      <c r="D3620" s="1526" t="s">
        <v>3982</v>
      </c>
      <c r="E3620" s="1542">
        <v>137.55000000000001</v>
      </c>
      <c r="F3620" s="1546"/>
      <c r="G3620" s="1546">
        <v>2306108</v>
      </c>
      <c r="H3620" s="1546" t="str">
        <f t="shared" si="56"/>
        <v>ESTACA TRILHO TR 25 - FORNECIMENTO E CRAVAÇÃO</v>
      </c>
    </row>
    <row r="3621" spans="2:8">
      <c r="B3621" s="1528">
        <v>2306110</v>
      </c>
      <c r="C3621" s="1529" t="s">
        <v>23574</v>
      </c>
      <c r="D3621" s="1528" t="s">
        <v>3982</v>
      </c>
      <c r="E3621" s="1543">
        <v>196.1</v>
      </c>
      <c r="F3621" s="1546"/>
      <c r="G3621" s="1546">
        <v>2306110</v>
      </c>
      <c r="H3621" s="1546" t="str">
        <f t="shared" si="56"/>
        <v>ESTACA TRILHO TR 37 - FORNECIMENTO E CRAVAÇÃO</v>
      </c>
    </row>
    <row r="3622" spans="2:8">
      <c r="B3622" s="1526">
        <v>2306111</v>
      </c>
      <c r="C3622" s="1523" t="s">
        <v>23575</v>
      </c>
      <c r="D3622" s="1526" t="s">
        <v>3982</v>
      </c>
      <c r="E3622" s="1542">
        <v>231.4</v>
      </c>
      <c r="F3622" s="1546"/>
      <c r="G3622" s="1546">
        <v>2306111</v>
      </c>
      <c r="H3622" s="1546" t="str">
        <f t="shared" si="56"/>
        <v>ESTACA TRILHO TR 45 - FORNECIMENTO E CRAVAÇÃO</v>
      </c>
    </row>
    <row r="3623" spans="2:8">
      <c r="B3623" s="1528">
        <v>2306112</v>
      </c>
      <c r="C3623" s="1529" t="s">
        <v>23576</v>
      </c>
      <c r="D3623" s="1528" t="s">
        <v>3982</v>
      </c>
      <c r="E3623" s="1543">
        <v>288.10000000000002</v>
      </c>
      <c r="F3623" s="1546"/>
      <c r="G3623" s="1546">
        <v>2306112</v>
      </c>
      <c r="H3623" s="1546" t="str">
        <f t="shared" si="56"/>
        <v>ESTACA TRILHO TR 57 - FORNECIMENTO E CRAVAÇÃO</v>
      </c>
    </row>
    <row r="3624" spans="2:8">
      <c r="B3624" s="1526">
        <v>2306113</v>
      </c>
      <c r="C3624" s="1523" t="s">
        <v>23577</v>
      </c>
      <c r="D3624" s="1526" t="s">
        <v>3982</v>
      </c>
      <c r="E3624" s="1542">
        <v>339.44</v>
      </c>
      <c r="F3624" s="1546"/>
      <c r="G3624" s="1546">
        <v>2306113</v>
      </c>
      <c r="H3624" s="1546" t="str">
        <f t="shared" si="56"/>
        <v>ESTACA TRILHO TR 68 - FORNECIMENTO E CRAVAÇÃO</v>
      </c>
    </row>
    <row r="3625" spans="2:8">
      <c r="B3625" s="1528">
        <v>2306123</v>
      </c>
      <c r="C3625" s="1529" t="s">
        <v>23578</v>
      </c>
      <c r="D3625" s="1528" t="s">
        <v>3982</v>
      </c>
      <c r="E3625" s="1543">
        <v>374.65</v>
      </c>
      <c r="F3625" s="1546"/>
      <c r="G3625" s="1546">
        <v>2306123</v>
      </c>
      <c r="H3625" s="1546" t="str">
        <f t="shared" si="56"/>
        <v>ESTACA TRIPLO TRILHO TR 25 - COM EMENDA - FORNECIMENTO E CRAVAÇÃO</v>
      </c>
    </row>
    <row r="3626" spans="2:8">
      <c r="B3626" s="1526">
        <v>2306124</v>
      </c>
      <c r="C3626" s="1523" t="s">
        <v>23579</v>
      </c>
      <c r="D3626" s="1526" t="s">
        <v>3982</v>
      </c>
      <c r="E3626" s="1542">
        <v>549.12</v>
      </c>
      <c r="F3626" s="1546"/>
      <c r="G3626" s="1546">
        <v>2306124</v>
      </c>
      <c r="H3626" s="1546" t="str">
        <f t="shared" si="56"/>
        <v>ESTACA TRIPLO TRILHO TR 37 - COM EMENDA - FORNECIMENTO E CRAVAÇÃO</v>
      </c>
    </row>
    <row r="3627" spans="2:8">
      <c r="B3627" s="1528">
        <v>2306125</v>
      </c>
      <c r="C3627" s="1529" t="s">
        <v>23580</v>
      </c>
      <c r="D3627" s="1528" t="s">
        <v>3982</v>
      </c>
      <c r="E3627" s="1543">
        <v>655.57</v>
      </c>
      <c r="F3627" s="1546"/>
      <c r="G3627" s="1546">
        <v>2306125</v>
      </c>
      <c r="H3627" s="1546" t="str">
        <f t="shared" si="56"/>
        <v>ESTACA TRIPLO TRILHO TR 45 - COM EMENDA - FORNECIMENTO E CRAVAÇÃO</v>
      </c>
    </row>
    <row r="3628" spans="2:8">
      <c r="B3628" s="1526">
        <v>2306126</v>
      </c>
      <c r="C3628" s="1523" t="s">
        <v>23581</v>
      </c>
      <c r="D3628" s="1526" t="s">
        <v>3982</v>
      </c>
      <c r="E3628" s="1542">
        <v>825.64</v>
      </c>
      <c r="F3628" s="1546"/>
      <c r="G3628" s="1546">
        <v>2306126</v>
      </c>
      <c r="H3628" s="1546" t="str">
        <f t="shared" si="56"/>
        <v>ESTACA TRIPLO TRILHO TR 57 - COM EMENDA - FORNECIMENTO E CRAVAÇÃO</v>
      </c>
    </row>
    <row r="3629" spans="2:8">
      <c r="B3629" s="1528">
        <v>2306127</v>
      </c>
      <c r="C3629" s="1529" t="s">
        <v>23582</v>
      </c>
      <c r="D3629" s="1528" t="s">
        <v>3982</v>
      </c>
      <c r="E3629" s="1543">
        <v>979.4</v>
      </c>
      <c r="F3629" s="1546"/>
      <c r="G3629" s="1546">
        <v>2306127</v>
      </c>
      <c r="H3629" s="1546" t="str">
        <f t="shared" si="56"/>
        <v>ESTACA TRIPLO TRILHO TR 68 - COM EMENDA - FORNECIMENTO E CRAVAÇÃO</v>
      </c>
    </row>
    <row r="3630" spans="2:8">
      <c r="B3630" s="1526">
        <v>2306300</v>
      </c>
      <c r="C3630" s="1523" t="s">
        <v>14400</v>
      </c>
      <c r="D3630" s="1526" t="s">
        <v>3982</v>
      </c>
      <c r="E3630" s="1542">
        <v>36.159999999999997</v>
      </c>
      <c r="F3630" s="1546"/>
      <c r="G3630" s="1546">
        <v>2306300</v>
      </c>
      <c r="H3630" s="1546" t="str">
        <f t="shared" si="56"/>
        <v>FABRICAÇÃO DE ESTACA PRÉ-MOLDADA DE CONCRETO PROTENDIDA SEÇÃO 15 X 15 CM</v>
      </c>
    </row>
    <row r="3631" spans="2:8">
      <c r="B3631" s="1528">
        <v>2306301</v>
      </c>
      <c r="C3631" s="1529" t="s">
        <v>14401</v>
      </c>
      <c r="D3631" s="1528" t="s">
        <v>3982</v>
      </c>
      <c r="E3631" s="1543">
        <v>38.72</v>
      </c>
      <c r="F3631" s="1546"/>
      <c r="G3631" s="1546">
        <v>2306301</v>
      </c>
      <c r="H3631" s="1546" t="str">
        <f t="shared" si="56"/>
        <v>FABRICAÇÃO DE ESTACA PRÉ-MOLDADA DE CONCRETO PROTENDIDA SEÇÃO 17 X 17 CM</v>
      </c>
    </row>
    <row r="3632" spans="2:8">
      <c r="B3632" s="1526">
        <v>2306302</v>
      </c>
      <c r="C3632" s="1523" t="s">
        <v>14402</v>
      </c>
      <c r="D3632" s="1526" t="s">
        <v>3982</v>
      </c>
      <c r="E3632" s="1542">
        <v>46.61</v>
      </c>
      <c r="F3632" s="1546"/>
      <c r="G3632" s="1546">
        <v>2306302</v>
      </c>
      <c r="H3632" s="1546" t="str">
        <f t="shared" si="56"/>
        <v>FABRICAÇÃO DE ESTACA PRÉ-MOLDADA DE CONCRETO PROTENDIDA SEÇÃO 20 X 20 CM</v>
      </c>
    </row>
    <row r="3633" spans="2:8">
      <c r="B3633" s="1528">
        <v>2306303</v>
      </c>
      <c r="C3633" s="1529" t="s">
        <v>14403</v>
      </c>
      <c r="D3633" s="1528" t="s">
        <v>3982</v>
      </c>
      <c r="E3633" s="1543">
        <v>50.61</v>
      </c>
      <c r="F3633" s="1546"/>
      <c r="G3633" s="1546">
        <v>2306303</v>
      </c>
      <c r="H3633" s="1546" t="str">
        <f t="shared" si="56"/>
        <v>FABRICAÇÃO DE ESTACA PRÉ-MOLDADA DE CONCRETO PROTENDIDA SEÇÃO 21 X 21 CM</v>
      </c>
    </row>
    <row r="3634" spans="2:8">
      <c r="B3634" s="1526">
        <v>2306304</v>
      </c>
      <c r="C3634" s="1523" t="s">
        <v>14404</v>
      </c>
      <c r="D3634" s="1526" t="s">
        <v>3982</v>
      </c>
      <c r="E3634" s="1542">
        <v>53.95</v>
      </c>
      <c r="F3634" s="1546"/>
      <c r="G3634" s="1546">
        <v>2306304</v>
      </c>
      <c r="H3634" s="1546" t="str">
        <f t="shared" si="56"/>
        <v>FABRICAÇÃO DE ESTACA PRÉ-MOLDADA DE CONCRETO PROTENDIDA SEÇÃO 23 X 23 CM</v>
      </c>
    </row>
    <row r="3635" spans="2:8">
      <c r="B3635" s="1528">
        <v>2306305</v>
      </c>
      <c r="C3635" s="1529" t="s">
        <v>14405</v>
      </c>
      <c r="D3635" s="1528" t="s">
        <v>3982</v>
      </c>
      <c r="E3635" s="1543">
        <v>60.97</v>
      </c>
      <c r="F3635" s="1546"/>
      <c r="G3635" s="1546">
        <v>2306305</v>
      </c>
      <c r="H3635" s="1546" t="str">
        <f t="shared" si="56"/>
        <v>FABRICAÇÃO DE ESTACA PRÉ-MOLDADA DE CONCRETO PROTENDIDA SEÇÃO 25 X 25 CM</v>
      </c>
    </row>
    <row r="3636" spans="2:8">
      <c r="B3636" s="1526">
        <v>2306306</v>
      </c>
      <c r="C3636" s="1523" t="s">
        <v>14406</v>
      </c>
      <c r="D3636" s="1526" t="s">
        <v>3982</v>
      </c>
      <c r="E3636" s="1542">
        <v>62.48</v>
      </c>
      <c r="F3636" s="1546"/>
      <c r="G3636" s="1546">
        <v>2306306</v>
      </c>
      <c r="H3636" s="1546" t="str">
        <f t="shared" si="56"/>
        <v>FABRICAÇÃO DE ESTACA PRÉ-MOLDADA DE CONCRETO PROTENDIDA SEÇÃO 26 X 26 CM</v>
      </c>
    </row>
    <row r="3637" spans="2:8">
      <c r="B3637" s="1528">
        <v>2306307</v>
      </c>
      <c r="C3637" s="1529" t="s">
        <v>14407</v>
      </c>
      <c r="D3637" s="1528" t="s">
        <v>3982</v>
      </c>
      <c r="E3637" s="1543">
        <v>72.430000000000007</v>
      </c>
      <c r="F3637" s="1546"/>
      <c r="G3637" s="1546">
        <v>2306307</v>
      </c>
      <c r="H3637" s="1546" t="str">
        <f t="shared" si="56"/>
        <v>FABRICAÇÃO DE ESTACA PRÉ-MOLDADA DE CONCRETO PROTENDIDA SEÇÃO 30 X 30 CM</v>
      </c>
    </row>
    <row r="3638" spans="2:8">
      <c r="B3638" s="1526">
        <v>2306308</v>
      </c>
      <c r="C3638" s="1523" t="s">
        <v>14408</v>
      </c>
      <c r="D3638" s="1526" t="s">
        <v>3982</v>
      </c>
      <c r="E3638" s="1542">
        <v>81.87</v>
      </c>
      <c r="F3638" s="1546"/>
      <c r="G3638" s="1546">
        <v>2306308</v>
      </c>
      <c r="H3638" s="1546" t="str">
        <f t="shared" si="56"/>
        <v>FABRICAÇÃO DE ESTACA PRÉ-MOLDADA DE CONCRETO PROTENDIDA SEÇÃO 33 X 33 CM</v>
      </c>
    </row>
    <row r="3639" spans="2:8">
      <c r="B3639" s="1528">
        <v>2306309</v>
      </c>
      <c r="C3639" s="1529" t="s">
        <v>14409</v>
      </c>
      <c r="D3639" s="1528" t="s">
        <v>3982</v>
      </c>
      <c r="E3639" s="1543">
        <v>92.62</v>
      </c>
      <c r="F3639" s="1546"/>
      <c r="G3639" s="1546">
        <v>2306309</v>
      </c>
      <c r="H3639" s="1546" t="str">
        <f t="shared" si="56"/>
        <v>FABRICAÇÃO DE ESTACA PRÉ-MOLDADA DE CONCRETO PROTENDIDA SEÇÃO 35 X 35 CM</v>
      </c>
    </row>
    <row r="3640" spans="2:8">
      <c r="B3640" s="1526">
        <v>2306310</v>
      </c>
      <c r="C3640" s="1523" t="s">
        <v>14410</v>
      </c>
      <c r="D3640" s="1526" t="s">
        <v>3982</v>
      </c>
      <c r="E3640" s="1542">
        <v>98.06</v>
      </c>
      <c r="F3640" s="1546"/>
      <c r="G3640" s="1546">
        <v>2306310</v>
      </c>
      <c r="H3640" s="1546" t="str">
        <f t="shared" si="56"/>
        <v>FABRICAÇÃO DE ESTACA PRÉ-MOLDADA DE CONCRETO PROTENDIDA SEÇÃO 38 X 38 CM</v>
      </c>
    </row>
    <row r="3641" spans="2:8">
      <c r="B3641" s="1528">
        <v>2306311</v>
      </c>
      <c r="C3641" s="1529" t="s">
        <v>14411</v>
      </c>
      <c r="D3641" s="1528" t="s">
        <v>3982</v>
      </c>
      <c r="E3641" s="1543">
        <v>113.18</v>
      </c>
      <c r="F3641" s="1546"/>
      <c r="G3641" s="1546">
        <v>2306311</v>
      </c>
      <c r="H3641" s="1546" t="str">
        <f t="shared" si="56"/>
        <v>FABRICAÇÃO DE ESTACA PRÉ-MOLDADA DE CONCRETO PROTENDIDA SEÇÃO 40 X 40 CM</v>
      </c>
    </row>
    <row r="3642" spans="2:8">
      <c r="B3642" s="1526">
        <v>2306312</v>
      </c>
      <c r="C3642" s="1523" t="s">
        <v>14412</v>
      </c>
      <c r="D3642" s="1526" t="s">
        <v>3982</v>
      </c>
      <c r="E3642" s="1542">
        <v>122.51</v>
      </c>
      <c r="F3642" s="1546"/>
      <c r="G3642" s="1546">
        <v>2306312</v>
      </c>
      <c r="H3642" s="1546" t="str">
        <f t="shared" si="56"/>
        <v>FABRICAÇÃO DE ESTACA PRÉ-MOLDADA DE CONCRETO PROTENDIDA SEÇÃO 42 X 42 CM</v>
      </c>
    </row>
    <row r="3643" spans="2:8">
      <c r="B3643" s="1528">
        <v>2306313</v>
      </c>
      <c r="C3643" s="1529" t="s">
        <v>14413</v>
      </c>
      <c r="D3643" s="1528" t="s">
        <v>3982</v>
      </c>
      <c r="E3643" s="1543">
        <v>148.30000000000001</v>
      </c>
      <c r="F3643" s="1546"/>
      <c r="G3643" s="1546">
        <v>2306313</v>
      </c>
      <c r="H3643" s="1546" t="str">
        <f t="shared" si="56"/>
        <v>FABRICAÇÃO DE ESTACA PRÉ-MOLDADA DE CONCRETO PROTENDIDA SEÇÃO 45 X 45 CM</v>
      </c>
    </row>
    <row r="3644" spans="2:8">
      <c r="B3644" s="1526">
        <v>2306013</v>
      </c>
      <c r="C3644" s="1523" t="s">
        <v>14414</v>
      </c>
      <c r="D3644" s="1526" t="s">
        <v>4279</v>
      </c>
      <c r="E3644" s="1542">
        <v>13.59</v>
      </c>
      <c r="F3644" s="1546"/>
      <c r="G3644" s="1546">
        <v>2306013</v>
      </c>
      <c r="H3644" s="1546" t="str">
        <f t="shared" si="56"/>
        <v>GABARITO DE CRAVAÇÃO DE ESTACAS SUBMERSAS EM AÇO ASTM A36 - CONFECÇÃO E INSTALAÇÃO</v>
      </c>
    </row>
    <row r="3645" spans="2:8">
      <c r="B3645" s="1528">
        <v>2306243</v>
      </c>
      <c r="C3645" s="1529" t="s">
        <v>23583</v>
      </c>
      <c r="D3645" s="1528" t="s">
        <v>3982</v>
      </c>
      <c r="E3645" s="1543">
        <v>532.02</v>
      </c>
      <c r="F3645" s="1546"/>
      <c r="G3645" s="1546">
        <v>2306243</v>
      </c>
      <c r="H3645" s="1546" t="str">
        <f t="shared" si="56"/>
        <v>MURO GUIA PARA ESTACA BARRETE COM DUAS CORTINAS DE 10 X 110 CM</v>
      </c>
    </row>
    <row r="3646" spans="2:8">
      <c r="B3646" s="1526">
        <v>2408149</v>
      </c>
      <c r="C3646" s="1523" t="s">
        <v>14415</v>
      </c>
      <c r="D3646" s="1526" t="s">
        <v>4279</v>
      </c>
      <c r="E3646" s="1542">
        <v>16.350000000000001</v>
      </c>
      <c r="F3646" s="1546"/>
      <c r="G3646" s="1546">
        <v>2408149</v>
      </c>
      <c r="H3646" s="1546" t="str">
        <f t="shared" si="56"/>
        <v>ESTRUTURA EM CHAPA DE AÇO ASTM A36 CORTE, SOLDA E MONTAGEM - FORNECIMENTO E INSTALAÇÃO</v>
      </c>
    </row>
    <row r="3647" spans="2:8">
      <c r="B3647" s="1528">
        <v>2407972</v>
      </c>
      <c r="C3647" s="1529" t="s">
        <v>14416</v>
      </c>
      <c r="D3647" s="1528" t="s">
        <v>4279</v>
      </c>
      <c r="E3647" s="1543">
        <v>52.72</v>
      </c>
      <c r="F3647" s="1546"/>
      <c r="G3647" s="1546">
        <v>2407972</v>
      </c>
      <c r="H3647" s="1546" t="str">
        <f t="shared" si="56"/>
        <v>FORNECIMENTO E APLICAÇÃO DE ADESIVO ESTRUTURAL À BASE DE RESINA EPÓXI</v>
      </c>
    </row>
    <row r="3648" spans="2:8">
      <c r="B3648" s="1526">
        <v>2408075</v>
      </c>
      <c r="C3648" s="1523" t="s">
        <v>14417</v>
      </c>
      <c r="D3648" s="1526" t="s">
        <v>22</v>
      </c>
      <c r="E3648" s="1542">
        <v>4.3899999999999997</v>
      </c>
      <c r="F3648" s="1546"/>
      <c r="G3648" s="1546">
        <v>2408075</v>
      </c>
      <c r="H3648" s="1546" t="str">
        <f t="shared" si="56"/>
        <v>JATEAMENTO ABRASIVO EM CHAPA DE AÇO POR ESTEIRA CONTÍNUA</v>
      </c>
    </row>
    <row r="3649" spans="2:8">
      <c r="B3649" s="1528">
        <v>2408069</v>
      </c>
      <c r="C3649" s="1529" t="s">
        <v>23584</v>
      </c>
      <c r="D3649" s="1528" t="s">
        <v>22</v>
      </c>
      <c r="E3649" s="1543">
        <v>4.82</v>
      </c>
      <c r="F3649" s="1546"/>
      <c r="G3649" s="1546">
        <v>2408069</v>
      </c>
      <c r="H3649" s="1546" t="str">
        <f t="shared" si="56"/>
        <v>JATEAMENTO DE CHAPA DE AÇO COM O USO DE GRANALHAS DE AÇO GRAU SA2</v>
      </c>
    </row>
    <row r="3650" spans="2:8">
      <c r="B3650" s="1526">
        <v>2419790</v>
      </c>
      <c r="C3650" s="1523" t="s">
        <v>14418</v>
      </c>
      <c r="D3650" s="1526" t="s">
        <v>22</v>
      </c>
      <c r="E3650" s="1542">
        <v>8.6999999999999993</v>
      </c>
      <c r="F3650" s="1546"/>
      <c r="G3650" s="1546">
        <v>2419790</v>
      </c>
      <c r="H3650" s="1546" t="str">
        <f t="shared" si="56"/>
        <v>JATEAMENTO DE CHAPA DE AÇO COM O USO DE GRANALHAS DE AÇO GRAU SA2 1/2</v>
      </c>
    </row>
    <row r="3651" spans="2:8">
      <c r="B3651" s="1528">
        <v>2408068</v>
      </c>
      <c r="C3651" s="1529" t="s">
        <v>14419</v>
      </c>
      <c r="D3651" s="1528" t="s">
        <v>22</v>
      </c>
      <c r="E3651" s="1543">
        <v>13.56</v>
      </c>
      <c r="F3651" s="1546"/>
      <c r="G3651" s="1546">
        <v>2408068</v>
      </c>
      <c r="H3651" s="1546" t="str">
        <f t="shared" ref="H3651:H3714" si="57">UPPER(C3651)</f>
        <v>JATEAMENTO DE CHAPA DE AÇO COM O USO DE GRANALHAS DE AÇO GRAU SA3</v>
      </c>
    </row>
    <row r="3652" spans="2:8">
      <c r="B3652" s="1526">
        <v>2419705</v>
      </c>
      <c r="C3652" s="1523" t="s">
        <v>14420</v>
      </c>
      <c r="D3652" s="1526" t="s">
        <v>22</v>
      </c>
      <c r="E3652" s="1542">
        <v>8.1300000000000008</v>
      </c>
      <c r="F3652" s="1546"/>
      <c r="G3652" s="1546">
        <v>2419705</v>
      </c>
      <c r="H3652" s="1546" t="str">
        <f t="shared" si="57"/>
        <v>PINTURA COM EPÓXI DE DOIS COMPONENTES COM PISTOLA A AR COMPRIMIDO, UMA DEMÃO, ESPESSURA DE ATÉ 120 µM</v>
      </c>
    </row>
    <row r="3653" spans="2:8">
      <c r="B3653" s="1528">
        <v>2419704</v>
      </c>
      <c r="C3653" s="1529" t="s">
        <v>14421</v>
      </c>
      <c r="D3653" s="1528" t="s">
        <v>22</v>
      </c>
      <c r="E3653" s="1543">
        <v>10.58</v>
      </c>
      <c r="F3653" s="1546"/>
      <c r="G3653" s="1546">
        <v>2419704</v>
      </c>
      <c r="H3653" s="1546" t="str">
        <f t="shared" si="57"/>
        <v>PINTURA COM PRIMER EPÓXI DE DOIS COMPONENTES COM PISTOLA A AR COMPRIMIDO, UMA DEMÃO, ESPESSURA DE ATÉ 70 µM</v>
      </c>
    </row>
    <row r="3654" spans="2:8" ht="30">
      <c r="B3654" s="1526">
        <v>2419703</v>
      </c>
      <c r="C3654" s="1523" t="s">
        <v>14422</v>
      </c>
      <c r="D3654" s="1526" t="s">
        <v>22</v>
      </c>
      <c r="E3654" s="1542">
        <v>12.83</v>
      </c>
      <c r="F3654" s="1546"/>
      <c r="G3654" s="1546">
        <v>2419703</v>
      </c>
      <c r="H3654" s="1546" t="str">
        <f t="shared" si="57"/>
        <v>PINTURA COM TINTA ANTICORROSIVA À BASE DE EPÓXI POLIAMIDA DE DOIS COMPONENTES COM PISTOLA A AR COMPRIMIDO, UMA DEMÃO, ESPESSURA DE ATÉ 150 µM</v>
      </c>
    </row>
    <row r="3655" spans="2:8">
      <c r="B3655" s="1528">
        <v>2408080</v>
      </c>
      <c r="C3655" s="1529" t="s">
        <v>14423</v>
      </c>
      <c r="D3655" s="1528" t="s">
        <v>22</v>
      </c>
      <c r="E3655" s="1543">
        <v>6.21</v>
      </c>
      <c r="F3655" s="1546"/>
      <c r="G3655" s="1546">
        <v>2408080</v>
      </c>
      <c r="H3655" s="1546" t="str">
        <f t="shared" si="57"/>
        <v>PINTURA DE ACABAMENTO COM ESMALTE EPÓXI COM PISTOLA A AR COMPRIMIDO, UMA DEMÃO, ESPESSURA DE ATÉ 40 µM</v>
      </c>
    </row>
    <row r="3656" spans="2:8">
      <c r="B3656" s="1526">
        <v>2408078</v>
      </c>
      <c r="C3656" s="1523" t="s">
        <v>14424</v>
      </c>
      <c r="D3656" s="1526" t="s">
        <v>22</v>
      </c>
      <c r="E3656" s="1542">
        <v>2.23</v>
      </c>
      <c r="F3656" s="1546"/>
      <c r="G3656" s="1546">
        <v>2408078</v>
      </c>
      <c r="H3656" s="1546" t="str">
        <f t="shared" si="57"/>
        <v>PINTURA DE ACABAMENTO COM ESMALTE SINTÉTICO COM PISTOLA A AR COMPRIMIDO, UMA DEMÃO, ESPESSURA DE ATÉ 30 µM</v>
      </c>
    </row>
    <row r="3657" spans="2:8">
      <c r="B3657" s="1528">
        <v>2408077</v>
      </c>
      <c r="C3657" s="1529" t="s">
        <v>14425</v>
      </c>
      <c r="D3657" s="1528" t="s">
        <v>22</v>
      </c>
      <c r="E3657" s="1543">
        <v>5.46</v>
      </c>
      <c r="F3657" s="1546"/>
      <c r="G3657" s="1546">
        <v>2408077</v>
      </c>
      <c r="H3657" s="1546" t="str">
        <f t="shared" si="57"/>
        <v>PINTURA DE FUNDO COM TINTA ALQUÍDICA COM PISTOLA A AR COMPRIMIDO, UMA DEMÃO, ESPESSURA DE ATÉ 30 µM</v>
      </c>
    </row>
    <row r="3658" spans="2:8">
      <c r="B3658" s="1526">
        <v>2408079</v>
      </c>
      <c r="C3658" s="1523" t="s">
        <v>14426</v>
      </c>
      <c r="D3658" s="1526" t="s">
        <v>22</v>
      </c>
      <c r="E3658" s="1542">
        <v>20.88</v>
      </c>
      <c r="F3658" s="1546"/>
      <c r="G3658" s="1546">
        <v>2408079</v>
      </c>
      <c r="H3658" s="1546" t="str">
        <f t="shared" si="57"/>
        <v>PINTURA DE FUNDO COM TINTA EPÓXI COM PISTOLA A AR COMPRIMIDO, UMA DEMÃO, ESPESSURA DE ATÉ 120 µM</v>
      </c>
    </row>
    <row r="3659" spans="2:8">
      <c r="B3659" s="1528">
        <v>2408076</v>
      </c>
      <c r="C3659" s="1529" t="s">
        <v>14427</v>
      </c>
      <c r="D3659" s="1528" t="s">
        <v>22</v>
      </c>
      <c r="E3659" s="1543">
        <v>7.9</v>
      </c>
      <c r="F3659" s="1546"/>
      <c r="G3659" s="1546">
        <v>2408076</v>
      </c>
      <c r="H3659" s="1546" t="str">
        <f t="shared" si="57"/>
        <v>PINTURA SHOP PRIMER EM CHAPA DE AÇO POR ESTEIRA CONTÍNUA</v>
      </c>
    </row>
    <row r="3660" spans="2:8">
      <c r="B3660" s="1526">
        <v>2408057</v>
      </c>
      <c r="C3660" s="1523" t="s">
        <v>14428</v>
      </c>
      <c r="D3660" s="1526" t="s">
        <v>4279</v>
      </c>
      <c r="E3660" s="1542">
        <v>85.6</v>
      </c>
      <c r="F3660" s="1546"/>
      <c r="G3660" s="1546">
        <v>2408057</v>
      </c>
      <c r="H3660" s="1546" t="str">
        <f t="shared" si="57"/>
        <v>SOLDA ELÉTRICA DE PERFIS METÁLICOS E CHAPAS DE AÇO COM ELETRODO E60XX</v>
      </c>
    </row>
    <row r="3661" spans="2:8">
      <c r="B3661" s="1528">
        <v>2408058</v>
      </c>
      <c r="C3661" s="1529" t="s">
        <v>14429</v>
      </c>
      <c r="D3661" s="1528" t="s">
        <v>4279</v>
      </c>
      <c r="E3661" s="1543">
        <v>56.32</v>
      </c>
      <c r="F3661" s="1546"/>
      <c r="G3661" s="1546">
        <v>2408058</v>
      </c>
      <c r="H3661" s="1546" t="str">
        <f t="shared" si="57"/>
        <v>SOLDA ELÉTRICA DE PERFIS METÁLICOS E CHAPAS DE AÇO COM ELETRODO E70XX</v>
      </c>
    </row>
    <row r="3662" spans="2:8">
      <c r="B3662" s="1526">
        <v>2419789</v>
      </c>
      <c r="C3662" s="1523" t="s">
        <v>14430</v>
      </c>
      <c r="D3662" s="1526" t="s">
        <v>22</v>
      </c>
      <c r="E3662" s="1542">
        <v>7.52</v>
      </c>
      <c r="F3662" s="1546"/>
      <c r="G3662" s="1546">
        <v>2419789</v>
      </c>
      <c r="H3662" s="1546" t="str">
        <f t="shared" si="57"/>
        <v>TRATAMENTO EM CHAPA DE AÇO POR ESTEIRA CONTÍNUA</v>
      </c>
    </row>
    <row r="3663" spans="2:8">
      <c r="B3663" s="1528">
        <v>2607183</v>
      </c>
      <c r="C3663" s="1529" t="s">
        <v>14431</v>
      </c>
      <c r="D3663" s="1528" t="s">
        <v>20703</v>
      </c>
      <c r="E3663" s="1543">
        <v>258.36</v>
      </c>
      <c r="F3663" s="1546"/>
      <c r="G3663" s="1546">
        <v>2607183</v>
      </c>
      <c r="H3663" s="1546" t="str">
        <f t="shared" si="57"/>
        <v>ALINHAMENTO MANUAL DA GRADE DO AMV PARA QUALQUER ABERTURA E QUALQUER BITOLA</v>
      </c>
    </row>
    <row r="3664" spans="2:8">
      <c r="B3664" s="1526">
        <v>2607226</v>
      </c>
      <c r="C3664" s="1523" t="s">
        <v>14432</v>
      </c>
      <c r="D3664" s="1526" t="s">
        <v>20703</v>
      </c>
      <c r="E3664" s="1552">
        <v>126841.94</v>
      </c>
      <c r="F3664" s="1546"/>
      <c r="G3664" s="1546">
        <v>2607226</v>
      </c>
      <c r="H3664" s="1546" t="str">
        <f t="shared" si="57"/>
        <v>ASSENTAMENTO DOS MATERIAIS METÁLICOS DO AMV 1:10, TR 45, BITOLA LARGA</v>
      </c>
    </row>
    <row r="3665" spans="2:8">
      <c r="B3665" s="1528">
        <v>2607209</v>
      </c>
      <c r="C3665" s="1529" t="s">
        <v>14433</v>
      </c>
      <c r="D3665" s="1528" t="s">
        <v>20703</v>
      </c>
      <c r="E3665" s="1551">
        <v>110909.78</v>
      </c>
      <c r="F3665" s="1546"/>
      <c r="G3665" s="1546">
        <v>2607209</v>
      </c>
      <c r="H3665" s="1546" t="str">
        <f t="shared" si="57"/>
        <v>ASSENTAMENTO DOS MATERIAIS METÁLICOS DO AMV 1:10, TR 45, BITOLA MÉTRICA</v>
      </c>
    </row>
    <row r="3666" spans="2:8">
      <c r="B3666" s="1526">
        <v>2607161</v>
      </c>
      <c r="C3666" s="1523" t="s">
        <v>14434</v>
      </c>
      <c r="D3666" s="1526" t="s">
        <v>20703</v>
      </c>
      <c r="E3666" s="1552">
        <v>151540.03</v>
      </c>
      <c r="F3666" s="1546"/>
      <c r="G3666" s="1546">
        <v>2607161</v>
      </c>
      <c r="H3666" s="1546" t="str">
        <f t="shared" si="57"/>
        <v>ASSENTAMENTO DOS MATERIAIS METÁLICOS DO AMV 1:10, TR 45, BITOLA MISTA</v>
      </c>
    </row>
    <row r="3667" spans="2:8">
      <c r="B3667" s="1528">
        <v>2607148</v>
      </c>
      <c r="C3667" s="1529" t="s">
        <v>14435</v>
      </c>
      <c r="D3667" s="1528" t="s">
        <v>20703</v>
      </c>
      <c r="E3667" s="1551">
        <v>159296.46</v>
      </c>
      <c r="F3667" s="1546"/>
      <c r="G3667" s="1546">
        <v>2607148</v>
      </c>
      <c r="H3667" s="1546" t="str">
        <f t="shared" si="57"/>
        <v>ASSENTAMENTO DOS MATERIAIS METÁLICOS DO AMV 1:10, TR 57, BITOLA LARGA</v>
      </c>
    </row>
    <row r="3668" spans="2:8">
      <c r="B3668" s="1526">
        <v>2607213</v>
      </c>
      <c r="C3668" s="1523" t="s">
        <v>14436</v>
      </c>
      <c r="D3668" s="1526" t="s">
        <v>20703</v>
      </c>
      <c r="E3668" s="1552">
        <v>139093.12</v>
      </c>
      <c r="F3668" s="1546"/>
      <c r="G3668" s="1546">
        <v>2607213</v>
      </c>
      <c r="H3668" s="1546" t="str">
        <f t="shared" si="57"/>
        <v>ASSENTAMENTO DOS MATERIAIS METÁLICOS DO AMV 1:10, TR 57, BITOLA MÉTRICA</v>
      </c>
    </row>
    <row r="3669" spans="2:8">
      <c r="B3669" s="1528">
        <v>2607165</v>
      </c>
      <c r="C3669" s="1529" t="s">
        <v>14437</v>
      </c>
      <c r="D3669" s="1528" t="s">
        <v>20703</v>
      </c>
      <c r="E3669" s="1551">
        <v>193213.28</v>
      </c>
      <c r="F3669" s="1546"/>
      <c r="G3669" s="1546">
        <v>2607165</v>
      </c>
      <c r="H3669" s="1546" t="str">
        <f t="shared" si="57"/>
        <v>ASSENTAMENTO DOS MATERIAIS METÁLICOS DO AMV 1:10, TR 57, BITOLA MISTA</v>
      </c>
    </row>
    <row r="3670" spans="2:8">
      <c r="B3670" s="1526">
        <v>2607152</v>
      </c>
      <c r="C3670" s="1523" t="s">
        <v>14438</v>
      </c>
      <c r="D3670" s="1526" t="s">
        <v>20703</v>
      </c>
      <c r="E3670" s="1552">
        <v>191104.61</v>
      </c>
      <c r="F3670" s="1546"/>
      <c r="G3670" s="1546">
        <v>2607152</v>
      </c>
      <c r="H3670" s="1546" t="str">
        <f t="shared" si="57"/>
        <v>ASSENTAMENTO DOS MATERIAIS METÁLICOS DO AMV 1:10, TR 68, BITOLA LARGA</v>
      </c>
    </row>
    <row r="3671" spans="2:8">
      <c r="B3671" s="1528">
        <v>2607217</v>
      </c>
      <c r="C3671" s="1529" t="s">
        <v>14439</v>
      </c>
      <c r="D3671" s="1528" t="s">
        <v>20703</v>
      </c>
      <c r="E3671" s="1551">
        <v>164870.28</v>
      </c>
      <c r="F3671" s="1546"/>
      <c r="G3671" s="1546">
        <v>2607217</v>
      </c>
      <c r="H3671" s="1546" t="str">
        <f t="shared" si="57"/>
        <v>ASSENTAMENTO DOS MATERIAIS METÁLICOS DO AMV 1:10, TR 68, BITOLA MÉTRICA</v>
      </c>
    </row>
    <row r="3672" spans="2:8">
      <c r="B3672" s="1526">
        <v>2607169</v>
      </c>
      <c r="C3672" s="1523" t="s">
        <v>14440</v>
      </c>
      <c r="D3672" s="1526" t="s">
        <v>20703</v>
      </c>
      <c r="E3672" s="1552">
        <v>228833.22</v>
      </c>
      <c r="F3672" s="1546"/>
      <c r="G3672" s="1546">
        <v>2607169</v>
      </c>
      <c r="H3672" s="1546" t="str">
        <f t="shared" si="57"/>
        <v>ASSENTAMENTO DOS MATERIAIS METÁLICOS DO AMV 1:10, TR 68, BITOLA MISTA</v>
      </c>
    </row>
    <row r="3673" spans="2:8">
      <c r="B3673" s="1528">
        <v>2607156</v>
      </c>
      <c r="C3673" s="1529" t="s">
        <v>14441</v>
      </c>
      <c r="D3673" s="1528" t="s">
        <v>20703</v>
      </c>
      <c r="E3673" s="1551">
        <v>167496.21</v>
      </c>
      <c r="F3673" s="1546"/>
      <c r="G3673" s="1546">
        <v>2607156</v>
      </c>
      <c r="H3673" s="1546" t="str">
        <f t="shared" si="57"/>
        <v>ASSENTAMENTO DOS MATERIAIS METÁLICOS DO AMV 1:10, UIC 60, BITOLA LARGA</v>
      </c>
    </row>
    <row r="3674" spans="2:8">
      <c r="B3674" s="1526">
        <v>2607221</v>
      </c>
      <c r="C3674" s="1523" t="s">
        <v>14442</v>
      </c>
      <c r="D3674" s="1526" t="s">
        <v>20703</v>
      </c>
      <c r="E3674" s="1552">
        <v>146157.54</v>
      </c>
      <c r="F3674" s="1546"/>
      <c r="G3674" s="1546">
        <v>2607221</v>
      </c>
      <c r="H3674" s="1546" t="str">
        <f t="shared" si="57"/>
        <v>ASSENTAMENTO DOS MATERIAIS METÁLICOS DO AMV 1:10, UIC 60, BITOLA MÉTRICA</v>
      </c>
    </row>
    <row r="3675" spans="2:8">
      <c r="B3675" s="1528">
        <v>2607173</v>
      </c>
      <c r="C3675" s="1529" t="s">
        <v>14443</v>
      </c>
      <c r="D3675" s="1528" t="s">
        <v>20703</v>
      </c>
      <c r="E3675" s="1551">
        <v>202984.5</v>
      </c>
      <c r="F3675" s="1546"/>
      <c r="G3675" s="1546">
        <v>2607173</v>
      </c>
      <c r="H3675" s="1546" t="str">
        <f t="shared" si="57"/>
        <v>ASSENTAMENTO DOS MATERIAIS METÁLICOS DO AMV 1:10, UIC 60, BITOLA MISTA</v>
      </c>
    </row>
    <row r="3676" spans="2:8">
      <c r="B3676" s="1526">
        <v>2607227</v>
      </c>
      <c r="C3676" s="1523" t="s">
        <v>14444</v>
      </c>
      <c r="D3676" s="1526" t="s">
        <v>20703</v>
      </c>
      <c r="E3676" s="1552">
        <v>139127.35999999999</v>
      </c>
      <c r="F3676" s="1546"/>
      <c r="G3676" s="1546">
        <v>2607227</v>
      </c>
      <c r="H3676" s="1546" t="str">
        <f t="shared" si="57"/>
        <v>ASSENTAMENTO DOS MATERIAIS METÁLICOS DO AMV 1:12, TR 45, BITOLA LARGA</v>
      </c>
    </row>
    <row r="3677" spans="2:8">
      <c r="B3677" s="1528">
        <v>2607210</v>
      </c>
      <c r="C3677" s="1529" t="s">
        <v>14445</v>
      </c>
      <c r="D3677" s="1528" t="s">
        <v>20703</v>
      </c>
      <c r="E3677" s="1551">
        <v>121573.44</v>
      </c>
      <c r="F3677" s="1546"/>
      <c r="G3677" s="1546">
        <v>2607210</v>
      </c>
      <c r="H3677" s="1546" t="str">
        <f t="shared" si="57"/>
        <v>ASSENTAMENTO DOS MATERIAIS METÁLICOS DO AMV 1:12, TR 45, BITOLA MÉTRICA</v>
      </c>
    </row>
    <row r="3678" spans="2:8">
      <c r="B3678" s="1526">
        <v>2607162</v>
      </c>
      <c r="C3678" s="1523" t="s">
        <v>14446</v>
      </c>
      <c r="D3678" s="1526" t="s">
        <v>20703</v>
      </c>
      <c r="E3678" s="1552">
        <v>166365.42000000001</v>
      </c>
      <c r="F3678" s="1546"/>
      <c r="G3678" s="1546">
        <v>2607162</v>
      </c>
      <c r="H3678" s="1546" t="str">
        <f t="shared" si="57"/>
        <v>ASSENTAMENTO DOS MATERIAIS METÁLICOS DO AMV 1:12, TR 45, BITOLA MISTA</v>
      </c>
    </row>
    <row r="3679" spans="2:8">
      <c r="B3679" s="1528">
        <v>2607149</v>
      </c>
      <c r="C3679" s="1529" t="s">
        <v>14447</v>
      </c>
      <c r="D3679" s="1528" t="s">
        <v>20703</v>
      </c>
      <c r="E3679" s="1551">
        <v>174857.41</v>
      </c>
      <c r="F3679" s="1546"/>
      <c r="G3679" s="1546">
        <v>2607149</v>
      </c>
      <c r="H3679" s="1546" t="str">
        <f t="shared" si="57"/>
        <v>ASSENTAMENTO DOS MATERIAIS METÁLICOS DO AMV 1:12, TR 57, BITOLA LARGA</v>
      </c>
    </row>
    <row r="3680" spans="2:8">
      <c r="B3680" s="1526">
        <v>2607214</v>
      </c>
      <c r="C3680" s="1523" t="s">
        <v>14448</v>
      </c>
      <c r="D3680" s="1526" t="s">
        <v>20703</v>
      </c>
      <c r="E3680" s="1552">
        <v>152597.6</v>
      </c>
      <c r="F3680" s="1546"/>
      <c r="G3680" s="1546">
        <v>2607214</v>
      </c>
      <c r="H3680" s="1546" t="str">
        <f t="shared" si="57"/>
        <v>ASSENTAMENTO DOS MATERIAIS METÁLICOS DO AMV 1:12, TR 57, BITOLA MÉTRICA</v>
      </c>
    </row>
    <row r="3681" spans="2:8">
      <c r="B3681" s="1528">
        <v>2607166</v>
      </c>
      <c r="C3681" s="1529" t="s">
        <v>14449</v>
      </c>
      <c r="D3681" s="1528" t="s">
        <v>20703</v>
      </c>
      <c r="E3681" s="1551">
        <v>211998.93</v>
      </c>
      <c r="F3681" s="1546"/>
      <c r="G3681" s="1546">
        <v>2607166</v>
      </c>
      <c r="H3681" s="1546" t="str">
        <f t="shared" si="57"/>
        <v>ASSENTAMENTO DOS MATERIAIS METÁLICOS DO AMV 1:12, TR 57, BITOLA MISTA</v>
      </c>
    </row>
    <row r="3682" spans="2:8">
      <c r="B3682" s="1526">
        <v>2607153</v>
      </c>
      <c r="C3682" s="1523" t="s">
        <v>14450</v>
      </c>
      <c r="D3682" s="1526" t="s">
        <v>20703</v>
      </c>
      <c r="E3682" s="1552">
        <v>209566.58</v>
      </c>
      <c r="F3682" s="1546"/>
      <c r="G3682" s="1546">
        <v>2607153</v>
      </c>
      <c r="H3682" s="1546" t="str">
        <f t="shared" si="57"/>
        <v>ASSENTAMENTO DOS MATERIAIS METÁLICOS DO AMV 1:12, TR 68, BITOLA LARGA</v>
      </c>
    </row>
    <row r="3683" spans="2:8">
      <c r="B3683" s="1528">
        <v>2607218</v>
      </c>
      <c r="C3683" s="1529" t="s">
        <v>14451</v>
      </c>
      <c r="D3683" s="1528" t="s">
        <v>20703</v>
      </c>
      <c r="E3683" s="1551">
        <v>183525.08</v>
      </c>
      <c r="F3683" s="1546"/>
      <c r="G3683" s="1546">
        <v>2607218</v>
      </c>
      <c r="H3683" s="1546" t="str">
        <f t="shared" si="57"/>
        <v>ASSENTAMENTO DOS MATERIAIS METÁLICOS DO AMV 1:12, TR 68, BITOLA MÉTRICA</v>
      </c>
    </row>
    <row r="3684" spans="2:8">
      <c r="B3684" s="1526">
        <v>2607170</v>
      </c>
      <c r="C3684" s="1523" t="s">
        <v>14452</v>
      </c>
      <c r="D3684" s="1526" t="s">
        <v>20703</v>
      </c>
      <c r="E3684" s="1552">
        <v>251206.65</v>
      </c>
      <c r="F3684" s="1546"/>
      <c r="G3684" s="1546">
        <v>2607170</v>
      </c>
      <c r="H3684" s="1546" t="str">
        <f t="shared" si="57"/>
        <v>ASSENTAMENTO DOS MATERIAIS METÁLICOS DO AMV 1:12, TR 68, BITOLA MISTA</v>
      </c>
    </row>
    <row r="3685" spans="2:8">
      <c r="B3685" s="1528">
        <v>2607157</v>
      </c>
      <c r="C3685" s="1529" t="s">
        <v>14453</v>
      </c>
      <c r="D3685" s="1528" t="s">
        <v>20703</v>
      </c>
      <c r="E3685" s="1551">
        <v>186452.9</v>
      </c>
      <c r="F3685" s="1546"/>
      <c r="G3685" s="1546">
        <v>2607157</v>
      </c>
      <c r="H3685" s="1546" t="str">
        <f t="shared" si="57"/>
        <v>ASSENTAMENTO DOS MATERIAIS METÁLICOS DO AMV 1:12, UIC 60, BITOLA LARGA</v>
      </c>
    </row>
    <row r="3686" spans="2:8">
      <c r="B3686" s="1526">
        <v>2607222</v>
      </c>
      <c r="C3686" s="1523" t="s">
        <v>14454</v>
      </c>
      <c r="D3686" s="1526" t="s">
        <v>20703</v>
      </c>
      <c r="E3686" s="1552">
        <v>160374.35</v>
      </c>
      <c r="F3686" s="1546"/>
      <c r="G3686" s="1546">
        <v>2607222</v>
      </c>
      <c r="H3686" s="1546" t="str">
        <f t="shared" si="57"/>
        <v>ASSENTAMENTO DOS MATERIAIS METÁLICOS DO AMV 1:12, UIC 60, BITOLA MÉTRICA</v>
      </c>
    </row>
    <row r="3687" spans="2:8">
      <c r="B3687" s="1528">
        <v>2607174</v>
      </c>
      <c r="C3687" s="1529" t="s">
        <v>14455</v>
      </c>
      <c r="D3687" s="1528" t="s">
        <v>20703</v>
      </c>
      <c r="E3687" s="1551">
        <v>222759.2</v>
      </c>
      <c r="F3687" s="1546"/>
      <c r="G3687" s="1546">
        <v>2607174</v>
      </c>
      <c r="H3687" s="1546" t="str">
        <f t="shared" si="57"/>
        <v>ASSENTAMENTO DOS MATERIAIS METÁLICOS DO AMV 1:12, UIC 60, BITOLA MISTA</v>
      </c>
    </row>
    <row r="3688" spans="2:8">
      <c r="B3688" s="1526">
        <v>2607228</v>
      </c>
      <c r="C3688" s="1523" t="s">
        <v>14456</v>
      </c>
      <c r="D3688" s="1526" t="s">
        <v>20703</v>
      </c>
      <c r="E3688" s="1552">
        <v>152618.57999999999</v>
      </c>
      <c r="F3688" s="1546"/>
      <c r="G3688" s="1546">
        <v>2607228</v>
      </c>
      <c r="H3688" s="1546" t="str">
        <f t="shared" si="57"/>
        <v>ASSENTAMENTO DOS MATERIAIS METÁLICOS DO AMV 1:14, TR 45, BITOLA LARGA</v>
      </c>
    </row>
    <row r="3689" spans="2:8">
      <c r="B3689" s="1528">
        <v>2607211</v>
      </c>
      <c r="C3689" s="1529" t="s">
        <v>14457</v>
      </c>
      <c r="D3689" s="1528" t="s">
        <v>20703</v>
      </c>
      <c r="E3689" s="1551">
        <v>133286.37</v>
      </c>
      <c r="F3689" s="1546"/>
      <c r="G3689" s="1546">
        <v>2607211</v>
      </c>
      <c r="H3689" s="1546" t="str">
        <f t="shared" si="57"/>
        <v>ASSENTAMENTO DOS MATERIAIS METÁLICOS DO AMV 1:14, TR 45, BITOLA MÉTRICA</v>
      </c>
    </row>
    <row r="3690" spans="2:8">
      <c r="B3690" s="1526">
        <v>2607163</v>
      </c>
      <c r="C3690" s="1523" t="s">
        <v>14458</v>
      </c>
      <c r="D3690" s="1526" t="s">
        <v>20703</v>
      </c>
      <c r="E3690" s="1552">
        <v>185196.64</v>
      </c>
      <c r="F3690" s="1546"/>
      <c r="G3690" s="1546">
        <v>2607163</v>
      </c>
      <c r="H3690" s="1546" t="str">
        <f t="shared" si="57"/>
        <v>ASSENTAMENTO DOS MATERIAIS METÁLICOS DO AMV 1:14, TR 45, BITOLA MISTA</v>
      </c>
    </row>
    <row r="3691" spans="2:8">
      <c r="B3691" s="1528">
        <v>2607150</v>
      </c>
      <c r="C3691" s="1529" t="s">
        <v>14459</v>
      </c>
      <c r="D3691" s="1528" t="s">
        <v>20703</v>
      </c>
      <c r="E3691" s="1551">
        <v>194561.14</v>
      </c>
      <c r="F3691" s="1546"/>
      <c r="G3691" s="1546">
        <v>2607150</v>
      </c>
      <c r="H3691" s="1546" t="str">
        <f t="shared" si="57"/>
        <v>ASSENTAMENTO DOS MATERIAIS METÁLICOS DO AMV 1:14, TR 57, BITOLA LARGA</v>
      </c>
    </row>
    <row r="3692" spans="2:8">
      <c r="B3692" s="1526">
        <v>2607215</v>
      </c>
      <c r="C3692" s="1523" t="s">
        <v>14460</v>
      </c>
      <c r="D3692" s="1526" t="s">
        <v>20703</v>
      </c>
      <c r="E3692" s="1552">
        <v>167431.04999999999</v>
      </c>
      <c r="F3692" s="1546"/>
      <c r="G3692" s="1546">
        <v>2607215</v>
      </c>
      <c r="H3692" s="1546" t="str">
        <f t="shared" si="57"/>
        <v>ASSENTAMENTO DOS MATERIAIS METÁLICOS DO AMV 1:14, TR 57, BITOLA MÉTRICA</v>
      </c>
    </row>
    <row r="3693" spans="2:8">
      <c r="B3693" s="1528">
        <v>2607167</v>
      </c>
      <c r="C3693" s="1529" t="s">
        <v>14461</v>
      </c>
      <c r="D3693" s="1528" t="s">
        <v>20703</v>
      </c>
      <c r="E3693" s="1551">
        <v>232616.5</v>
      </c>
      <c r="F3693" s="1546"/>
      <c r="G3693" s="1546">
        <v>2607167</v>
      </c>
      <c r="H3693" s="1546" t="str">
        <f t="shared" si="57"/>
        <v>ASSENTAMENTO DOS MATERIAIS METÁLICOS DO AMV 1:14, TR 57, BITOLA MISTA</v>
      </c>
    </row>
    <row r="3694" spans="2:8">
      <c r="B3694" s="1526">
        <v>2607154</v>
      </c>
      <c r="C3694" s="1523" t="s">
        <v>14462</v>
      </c>
      <c r="D3694" s="1526" t="s">
        <v>20703</v>
      </c>
      <c r="E3694" s="1552">
        <v>229850.85</v>
      </c>
      <c r="F3694" s="1546"/>
      <c r="G3694" s="1546">
        <v>2607154</v>
      </c>
      <c r="H3694" s="1546" t="str">
        <f t="shared" si="57"/>
        <v>ASSENTAMENTO DOS MATERIAIS METÁLICOS DO AMV 1:14, TR 68, BITOLA LARGA</v>
      </c>
    </row>
    <row r="3695" spans="2:8">
      <c r="B3695" s="1528">
        <v>2607219</v>
      </c>
      <c r="C3695" s="1529" t="s">
        <v>14463</v>
      </c>
      <c r="D3695" s="1528" t="s">
        <v>20703</v>
      </c>
      <c r="E3695" s="1551">
        <v>201205.2</v>
      </c>
      <c r="F3695" s="1546"/>
      <c r="G3695" s="1546">
        <v>2607219</v>
      </c>
      <c r="H3695" s="1546" t="str">
        <f t="shared" si="57"/>
        <v>ASSENTAMENTO DOS MATERIAIS METÁLICOS DO AMV 1:14, TR 68, BITOLA MÉTRICA</v>
      </c>
    </row>
    <row r="3696" spans="2:8">
      <c r="B3696" s="1526">
        <v>2607171</v>
      </c>
      <c r="C3696" s="1523" t="s">
        <v>14464</v>
      </c>
      <c r="D3696" s="1526" t="s">
        <v>20703</v>
      </c>
      <c r="E3696" s="1552">
        <v>283446.2</v>
      </c>
      <c r="F3696" s="1546"/>
      <c r="G3696" s="1546">
        <v>2607171</v>
      </c>
      <c r="H3696" s="1546" t="str">
        <f t="shared" si="57"/>
        <v>ASSENTAMENTO DOS MATERIAIS METÁLICOS DO AMV 1:14, TR 68, BITOLA MISTA</v>
      </c>
    </row>
    <row r="3697" spans="2:8">
      <c r="B3697" s="1528">
        <v>2607158</v>
      </c>
      <c r="C3697" s="1529" t="s">
        <v>14465</v>
      </c>
      <c r="D3697" s="1528" t="s">
        <v>20703</v>
      </c>
      <c r="E3697" s="1551">
        <v>204457.4</v>
      </c>
      <c r="F3697" s="1546"/>
      <c r="G3697" s="1546">
        <v>2607158</v>
      </c>
      <c r="H3697" s="1546" t="str">
        <f t="shared" si="57"/>
        <v>ASSENTAMENTO DOS MATERIAIS METÁLICOS DO AMV 1:14, UIC 60, BITOLA LARGA</v>
      </c>
    </row>
    <row r="3698" spans="2:8">
      <c r="B3698" s="1526">
        <v>2607223</v>
      </c>
      <c r="C3698" s="1523" t="s">
        <v>14466</v>
      </c>
      <c r="D3698" s="1526" t="s">
        <v>20703</v>
      </c>
      <c r="E3698" s="1552">
        <v>175990.25</v>
      </c>
      <c r="F3698" s="1546"/>
      <c r="G3698" s="1546">
        <v>2607223</v>
      </c>
      <c r="H3698" s="1546" t="str">
        <f t="shared" si="57"/>
        <v>ASSENTAMENTO DOS MATERIAIS METÁLICOS DO AMV 1:14, UIC 60, BITOLA MÉTRICA</v>
      </c>
    </row>
    <row r="3699" spans="2:8">
      <c r="B3699" s="1528">
        <v>2607175</v>
      </c>
      <c r="C3699" s="1529" t="s">
        <v>14467</v>
      </c>
      <c r="D3699" s="1528" t="s">
        <v>20703</v>
      </c>
      <c r="E3699" s="1551">
        <v>244462.86</v>
      </c>
      <c r="F3699" s="1546"/>
      <c r="G3699" s="1546">
        <v>2607175</v>
      </c>
      <c r="H3699" s="1546" t="str">
        <f t="shared" si="57"/>
        <v>ASSENTAMENTO DOS MATERIAIS METÁLICOS DO AMV 1:14, UIC 60, BITOLA MISTA</v>
      </c>
    </row>
    <row r="3700" spans="2:8">
      <c r="B3700" s="1526">
        <v>2607151</v>
      </c>
      <c r="C3700" s="1523" t="s">
        <v>14468</v>
      </c>
      <c r="D3700" s="1526" t="s">
        <v>20703</v>
      </c>
      <c r="E3700" s="1552">
        <v>232329.8</v>
      </c>
      <c r="F3700" s="1546"/>
      <c r="G3700" s="1546">
        <v>2607151</v>
      </c>
      <c r="H3700" s="1546" t="str">
        <f t="shared" si="57"/>
        <v>ASSENTAMENTO DOS MATERIAIS METÁLICOS DO AMV 1:20, TR 57, BITOLA LARGA</v>
      </c>
    </row>
    <row r="3701" spans="2:8">
      <c r="B3701" s="1528">
        <v>2607216</v>
      </c>
      <c r="C3701" s="1529" t="s">
        <v>14469</v>
      </c>
      <c r="D3701" s="1528" t="s">
        <v>20703</v>
      </c>
      <c r="E3701" s="1551">
        <v>202796.23</v>
      </c>
      <c r="F3701" s="1546"/>
      <c r="G3701" s="1546">
        <v>2607216</v>
      </c>
      <c r="H3701" s="1546" t="str">
        <f t="shared" si="57"/>
        <v>ASSENTAMENTO DOS MATERIAIS METÁLICOS DO AMV 1:20, TR 57, BITOLA MÉTRICA</v>
      </c>
    </row>
    <row r="3702" spans="2:8">
      <c r="B3702" s="1526">
        <v>2607168</v>
      </c>
      <c r="C3702" s="1523" t="s">
        <v>14470</v>
      </c>
      <c r="D3702" s="1526" t="s">
        <v>20703</v>
      </c>
      <c r="E3702" s="1552">
        <v>286027.34999999998</v>
      </c>
      <c r="F3702" s="1546"/>
      <c r="G3702" s="1546">
        <v>2607168</v>
      </c>
      <c r="H3702" s="1546" t="str">
        <f t="shared" si="57"/>
        <v>ASSENTAMENTO DOS MATERIAIS METÁLICOS DO AMV 1:20, TR 57, BITOLA MISTA</v>
      </c>
    </row>
    <row r="3703" spans="2:8">
      <c r="B3703" s="1528">
        <v>2607155</v>
      </c>
      <c r="C3703" s="1529" t="s">
        <v>14471</v>
      </c>
      <c r="D3703" s="1528" t="s">
        <v>20703</v>
      </c>
      <c r="E3703" s="1551">
        <v>282347.78999999998</v>
      </c>
      <c r="F3703" s="1546"/>
      <c r="G3703" s="1546">
        <v>2607155</v>
      </c>
      <c r="H3703" s="1546" t="str">
        <f t="shared" si="57"/>
        <v>ASSENTAMENTO DOS MATERIAIS METÁLICOS DO AMV 1:20, TR 68, BITOLA LARGA</v>
      </c>
    </row>
    <row r="3704" spans="2:8">
      <c r="B3704" s="1526">
        <v>2607220</v>
      </c>
      <c r="C3704" s="1523" t="s">
        <v>14472</v>
      </c>
      <c r="D3704" s="1526" t="s">
        <v>20703</v>
      </c>
      <c r="E3704" s="1552">
        <v>240292.88</v>
      </c>
      <c r="F3704" s="1546"/>
      <c r="G3704" s="1546">
        <v>2607220</v>
      </c>
      <c r="H3704" s="1546" t="str">
        <f t="shared" si="57"/>
        <v>ASSENTAMENTO DOS MATERIAIS METÁLICOS DO AMV 1:20, TR 68, BITOLA MÉTRICA</v>
      </c>
    </row>
    <row r="3705" spans="2:8">
      <c r="B3705" s="1528">
        <v>2607172</v>
      </c>
      <c r="C3705" s="1529" t="s">
        <v>14473</v>
      </c>
      <c r="D3705" s="1528" t="s">
        <v>20703</v>
      </c>
      <c r="E3705" s="1551">
        <v>337889.75</v>
      </c>
      <c r="F3705" s="1546"/>
      <c r="G3705" s="1546">
        <v>2607172</v>
      </c>
      <c r="H3705" s="1546" t="str">
        <f t="shared" si="57"/>
        <v>ASSENTAMENTO DOS MATERIAIS METÁLICOS DO AMV 1:20, TR 68, BITOLA MISTA</v>
      </c>
    </row>
    <row r="3706" spans="2:8">
      <c r="B3706" s="1526">
        <v>2607159</v>
      </c>
      <c r="C3706" s="1523" t="s">
        <v>14474</v>
      </c>
      <c r="D3706" s="1526" t="s">
        <v>20703</v>
      </c>
      <c r="E3706" s="1552">
        <v>244321.32</v>
      </c>
      <c r="F3706" s="1546"/>
      <c r="G3706" s="1546">
        <v>2607159</v>
      </c>
      <c r="H3706" s="1546" t="str">
        <f t="shared" si="57"/>
        <v>ASSENTAMENTO DOS MATERIAIS METÁLICOS DO AMV 1:20, UIC 60, BITOLA LARGA</v>
      </c>
    </row>
    <row r="3707" spans="2:8">
      <c r="B3707" s="1528">
        <v>2607224</v>
      </c>
      <c r="C3707" s="1529" t="s">
        <v>14475</v>
      </c>
      <c r="D3707" s="1528" t="s">
        <v>20703</v>
      </c>
      <c r="E3707" s="1551">
        <v>213086.47</v>
      </c>
      <c r="F3707" s="1546"/>
      <c r="G3707" s="1546">
        <v>2607224</v>
      </c>
      <c r="H3707" s="1546" t="str">
        <f t="shared" si="57"/>
        <v>ASSENTAMENTO DOS MATERIAIS METÁLICOS DO AMV 1:20, UIC 60, BITOLA MÉTRICA</v>
      </c>
    </row>
    <row r="3708" spans="2:8">
      <c r="B3708" s="1526">
        <v>2607176</v>
      </c>
      <c r="C3708" s="1523" t="s">
        <v>14476</v>
      </c>
      <c r="D3708" s="1526" t="s">
        <v>20703</v>
      </c>
      <c r="E3708" s="1552">
        <v>300281.83</v>
      </c>
      <c r="F3708" s="1546"/>
      <c r="G3708" s="1546">
        <v>2607176</v>
      </c>
      <c r="H3708" s="1546" t="str">
        <f t="shared" si="57"/>
        <v>ASSENTAMENTO DOS MATERIAIS METÁLICOS DO AMV 1:20, UIC 60, BITOLA MISTA</v>
      </c>
    </row>
    <row r="3709" spans="2:8">
      <c r="B3709" s="1528">
        <v>2607225</v>
      </c>
      <c r="C3709" s="1529" t="s">
        <v>14477</v>
      </c>
      <c r="D3709" s="1528" t="s">
        <v>20703</v>
      </c>
      <c r="E3709" s="1551">
        <v>115652.9</v>
      </c>
      <c r="F3709" s="1546"/>
      <c r="G3709" s="1546">
        <v>2607225</v>
      </c>
      <c r="H3709" s="1546" t="str">
        <f t="shared" si="57"/>
        <v>ASSENTAMENTO DOS MATERIAIS METÁLICOS DO AMV 1:8, TR 45, BITOLA LARGA</v>
      </c>
    </row>
    <row r="3710" spans="2:8">
      <c r="B3710" s="1526">
        <v>2607208</v>
      </c>
      <c r="C3710" s="1523" t="s">
        <v>14478</v>
      </c>
      <c r="D3710" s="1526" t="s">
        <v>20703</v>
      </c>
      <c r="E3710" s="1552">
        <v>101200.37</v>
      </c>
      <c r="F3710" s="1546"/>
      <c r="G3710" s="1546">
        <v>2607208</v>
      </c>
      <c r="H3710" s="1546" t="str">
        <f t="shared" si="57"/>
        <v>ASSENTAMENTO DOS MATERIAIS METÁLICOS DO AMV 1:8, TR 45, BITOLA MÉTRICA</v>
      </c>
    </row>
    <row r="3711" spans="2:8">
      <c r="B3711" s="1528">
        <v>2607160</v>
      </c>
      <c r="C3711" s="1529" t="s">
        <v>14479</v>
      </c>
      <c r="D3711" s="1528" t="s">
        <v>20703</v>
      </c>
      <c r="E3711" s="1551">
        <v>138029.1</v>
      </c>
      <c r="F3711" s="1546"/>
      <c r="G3711" s="1546">
        <v>2607160</v>
      </c>
      <c r="H3711" s="1546" t="str">
        <f t="shared" si="57"/>
        <v>ASSENTAMENTO DOS MATERIAIS METÁLICOS DO AMV 1:8, TR 45, BITOLA MISTA</v>
      </c>
    </row>
    <row r="3712" spans="2:8">
      <c r="B3712" s="1526">
        <v>2607229</v>
      </c>
      <c r="C3712" s="1523" t="s">
        <v>14480</v>
      </c>
      <c r="D3712" s="1526" t="s">
        <v>20703</v>
      </c>
      <c r="E3712" s="1552">
        <v>145114.16</v>
      </c>
      <c r="F3712" s="1546"/>
      <c r="G3712" s="1546">
        <v>2607229</v>
      </c>
      <c r="H3712" s="1546" t="str">
        <f t="shared" si="57"/>
        <v>ASSENTAMENTO DOS MATERIAIS METÁLICOS DO AMV 1:8, TR 57, BITOLA LARGA</v>
      </c>
    </row>
    <row r="3713" spans="2:8">
      <c r="B3713" s="1528">
        <v>2607212</v>
      </c>
      <c r="C3713" s="1529" t="s">
        <v>14481</v>
      </c>
      <c r="D3713" s="1528" t="s">
        <v>20703</v>
      </c>
      <c r="E3713" s="1551">
        <v>126796.96</v>
      </c>
      <c r="F3713" s="1546"/>
      <c r="G3713" s="1546">
        <v>2607212</v>
      </c>
      <c r="H3713" s="1546" t="str">
        <f t="shared" si="57"/>
        <v>ASSENTAMENTO DOS MATERIAIS METÁLICOS DO AMV 1:8, TR 57, BITOLA MÉTRICA</v>
      </c>
    </row>
    <row r="3714" spans="2:8">
      <c r="B3714" s="1526">
        <v>2607164</v>
      </c>
      <c r="C3714" s="1523" t="s">
        <v>14482</v>
      </c>
      <c r="D3714" s="1526" t="s">
        <v>20703</v>
      </c>
      <c r="E3714" s="1552">
        <v>173533.25</v>
      </c>
      <c r="F3714" s="1546"/>
      <c r="G3714" s="1546">
        <v>2607164</v>
      </c>
      <c r="H3714" s="1546" t="str">
        <f t="shared" si="57"/>
        <v>ASSENTAMENTO DOS MATERIAIS METÁLICOS DO AMV 1:8, TR 57, BITOLA MISTA</v>
      </c>
    </row>
    <row r="3715" spans="2:8">
      <c r="B3715" s="1528">
        <v>2607207</v>
      </c>
      <c r="C3715" s="1529" t="s">
        <v>14483</v>
      </c>
      <c r="D3715" s="1528" t="s">
        <v>4013</v>
      </c>
      <c r="E3715" s="1543">
        <v>138.44</v>
      </c>
      <c r="F3715" s="1546"/>
      <c r="G3715" s="1546">
        <v>2607207</v>
      </c>
      <c r="H3715" s="1546" t="str">
        <f t="shared" ref="H3715:H3778" si="58">UPPER(C3715)</f>
        <v>LANÇAMENTO MANUAL DE LASTRO EM AMV COM DESCARGA DA BRITA POR CAMINHÃO</v>
      </c>
    </row>
    <row r="3716" spans="2:8" ht="30">
      <c r="B3716" s="1526">
        <v>2607206</v>
      </c>
      <c r="C3716" s="1523" t="s">
        <v>19393</v>
      </c>
      <c r="D3716" s="1526" t="s">
        <v>4013</v>
      </c>
      <c r="E3716" s="1542">
        <v>134.51</v>
      </c>
      <c r="F3716" s="1546"/>
      <c r="G3716" s="1546">
        <v>2607206</v>
      </c>
      <c r="H3716" s="1546" t="str">
        <f t="shared" si="58"/>
        <v>LANÇAMENTO MECÂNICO DE LASTRO EM AMV COM DESCARGA DA BRITA POR CAMINHÃO E ESPALHAMENTO COM CARREGADEIRA DE PNEUS</v>
      </c>
    </row>
    <row r="3717" spans="2:8" ht="30">
      <c r="B3717" s="1528">
        <v>2607344</v>
      </c>
      <c r="C3717" s="1529" t="s">
        <v>23585</v>
      </c>
      <c r="D3717" s="1528" t="s">
        <v>20703</v>
      </c>
      <c r="E3717" s="1543">
        <v>188.64</v>
      </c>
      <c r="F3717" s="1546"/>
      <c r="G3717" s="1546">
        <v>2607344</v>
      </c>
      <c r="H3717" s="1546" t="str">
        <f t="shared" si="58"/>
        <v>NIVELAMENTO DE AMV COM SOCARIA COM GRUPO VIBRADOR E LEVANTE DE ATÉ 10 CM, ABERTURA 1:10, BITOLA LARGA, DORMENTE DE MADEIRA OU CONCRETO</v>
      </c>
    </row>
    <row r="3718" spans="2:8" ht="30">
      <c r="B3718" s="1526">
        <v>2607339</v>
      </c>
      <c r="C3718" s="1523" t="s">
        <v>23586</v>
      </c>
      <c r="D3718" s="1526" t="s">
        <v>20703</v>
      </c>
      <c r="E3718" s="1542">
        <v>129.6</v>
      </c>
      <c r="F3718" s="1546"/>
      <c r="G3718" s="1546">
        <v>2607339</v>
      </c>
      <c r="H3718" s="1546" t="str">
        <f t="shared" si="58"/>
        <v>NIVELAMENTO DE AMV COM SOCARIA COM GRUPO VIBRADOR E LEVANTE DE ATÉ 10 CM, ABERTURA 1:10, BITOLA MÉTRICA, DORMENTE DE MADEIRA OU CONCRETO</v>
      </c>
    </row>
    <row r="3719" spans="2:8" ht="30">
      <c r="B3719" s="1528">
        <v>2607349</v>
      </c>
      <c r="C3719" s="1529" t="s">
        <v>23587</v>
      </c>
      <c r="D3719" s="1528" t="s">
        <v>20703</v>
      </c>
      <c r="E3719" s="1543">
        <v>287.95999999999998</v>
      </c>
      <c r="F3719" s="1546"/>
      <c r="G3719" s="1546">
        <v>2607349</v>
      </c>
      <c r="H3719" s="1546" t="str">
        <f t="shared" si="58"/>
        <v>NIVELAMENTO DE AMV COM SOCARIA COM GRUPO VIBRADOR E LEVANTE DE ATÉ 10 CM, ABERTURA 1:10, BITOLA MISTA, DORMENTE DE MADEIRA OU CONCRETO</v>
      </c>
    </row>
    <row r="3720" spans="2:8" ht="30">
      <c r="B3720" s="1526">
        <v>2607345</v>
      </c>
      <c r="C3720" s="1523" t="s">
        <v>23588</v>
      </c>
      <c r="D3720" s="1526" t="s">
        <v>20703</v>
      </c>
      <c r="E3720" s="1542">
        <v>215.25</v>
      </c>
      <c r="F3720" s="1546"/>
      <c r="G3720" s="1546">
        <v>2607345</v>
      </c>
      <c r="H3720" s="1546" t="str">
        <f t="shared" si="58"/>
        <v>NIVELAMENTO DE AMV COM SOCARIA COM GRUPO VIBRADOR E LEVANTE DE ATÉ 10 CM, ABERTURA 1:12, BITOLA LARGA, DORMENTE DE MADEIRA OU CONCRETO</v>
      </c>
    </row>
    <row r="3721" spans="2:8" ht="30">
      <c r="B3721" s="1528">
        <v>2607340</v>
      </c>
      <c r="C3721" s="1529" t="s">
        <v>23589</v>
      </c>
      <c r="D3721" s="1528" t="s">
        <v>20703</v>
      </c>
      <c r="E3721" s="1543">
        <v>147.94999999999999</v>
      </c>
      <c r="F3721" s="1546"/>
      <c r="G3721" s="1546">
        <v>2607340</v>
      </c>
      <c r="H3721" s="1546" t="str">
        <f t="shared" si="58"/>
        <v>NIVELAMENTO DE AMV COM SOCARIA COM GRUPO VIBRADOR E LEVANTE DE ATÉ 10 CM, ABERTURA 1:12, BITOLA MÉTRICA, DORMENTE DE MADEIRA OU CONCRETO</v>
      </c>
    </row>
    <row r="3722" spans="2:8" ht="30">
      <c r="B3722" s="1526">
        <v>2607350</v>
      </c>
      <c r="C3722" s="1523" t="s">
        <v>23590</v>
      </c>
      <c r="D3722" s="1526" t="s">
        <v>20703</v>
      </c>
      <c r="E3722" s="1542">
        <v>328.92</v>
      </c>
      <c r="F3722" s="1546"/>
      <c r="G3722" s="1546">
        <v>2607350</v>
      </c>
      <c r="H3722" s="1546" t="str">
        <f t="shared" si="58"/>
        <v>NIVELAMENTO DE AMV COM SOCARIA COM GRUPO VIBRADOR E LEVANTE DE ATÉ 10 CM, ABERTURA 1:12, BITOLA MISTA, DORMENTE DE MADEIRA OU CONCRETO</v>
      </c>
    </row>
    <row r="3723" spans="2:8" ht="30">
      <c r="B3723" s="1528">
        <v>2607346</v>
      </c>
      <c r="C3723" s="1529" t="s">
        <v>23591</v>
      </c>
      <c r="D3723" s="1528" t="s">
        <v>20703</v>
      </c>
      <c r="E3723" s="1543">
        <v>250.01</v>
      </c>
      <c r="F3723" s="1546"/>
      <c r="G3723" s="1546">
        <v>2607346</v>
      </c>
      <c r="H3723" s="1546" t="str">
        <f t="shared" si="58"/>
        <v>NIVELAMENTO DE AMV COM SOCARIA COM GRUPO VIBRADOR E LEVANTE DE ATÉ 10 CM, ABERTURA 1:14, BITOLA LARGA, DORMENTE DE MADEIRA OU CONCRETO</v>
      </c>
    </row>
    <row r="3724" spans="2:8" ht="30">
      <c r="B3724" s="1526">
        <v>2607341</v>
      </c>
      <c r="C3724" s="1523" t="s">
        <v>23592</v>
      </c>
      <c r="D3724" s="1526" t="s">
        <v>20703</v>
      </c>
      <c r="E3724" s="1542">
        <v>174.54</v>
      </c>
      <c r="F3724" s="1546"/>
      <c r="G3724" s="1546">
        <v>2607341</v>
      </c>
      <c r="H3724" s="1546" t="str">
        <f t="shared" si="58"/>
        <v>NIVELAMENTO DE AMV COM SOCARIA COM GRUPO VIBRADOR E LEVANTE DE ATÉ 10 CM, ABERTURA 1:14, BITOLA MÉTRICA, DORMENTE DE MADEIRA OU CONCRETO</v>
      </c>
    </row>
    <row r="3725" spans="2:8" ht="30">
      <c r="B3725" s="1528">
        <v>2607351</v>
      </c>
      <c r="C3725" s="1529" t="s">
        <v>23593</v>
      </c>
      <c r="D3725" s="1528" t="s">
        <v>20703</v>
      </c>
      <c r="E3725" s="1543">
        <v>382.08</v>
      </c>
      <c r="F3725" s="1546"/>
      <c r="G3725" s="1546">
        <v>2607351</v>
      </c>
      <c r="H3725" s="1546" t="str">
        <f t="shared" si="58"/>
        <v>NIVELAMENTO DE AMV COM SOCARIA COM GRUPO VIBRADOR E LEVANTE DE ATÉ 10 CM, ABERTURA 1:14, BITOLA MISTA, DORMENTE DE MADEIRA OU CONCRETO</v>
      </c>
    </row>
    <row r="3726" spans="2:8" ht="30">
      <c r="B3726" s="1526">
        <v>2607347</v>
      </c>
      <c r="C3726" s="1523" t="s">
        <v>23594</v>
      </c>
      <c r="D3726" s="1526" t="s">
        <v>20703</v>
      </c>
      <c r="E3726" s="1542">
        <v>329.87</v>
      </c>
      <c r="F3726" s="1546"/>
      <c r="G3726" s="1546">
        <v>2607347</v>
      </c>
      <c r="H3726" s="1546" t="str">
        <f t="shared" si="58"/>
        <v>NIVELAMENTO DE AMV COM SOCARIA COM GRUPO VIBRADOR E LEVANTE DE ATÉ 10 CM, ABERTURA 1:20, BITOLA LARGA, DORMENTE DE MADEIRA OU CONCRETO</v>
      </c>
    </row>
    <row r="3727" spans="2:8" ht="30">
      <c r="B3727" s="1528">
        <v>2607342</v>
      </c>
      <c r="C3727" s="1529" t="s">
        <v>23595</v>
      </c>
      <c r="D3727" s="1528" t="s">
        <v>20703</v>
      </c>
      <c r="E3727" s="1543">
        <v>215.25</v>
      </c>
      <c r="F3727" s="1546"/>
      <c r="G3727" s="1546">
        <v>2607342</v>
      </c>
      <c r="H3727" s="1546" t="str">
        <f t="shared" si="58"/>
        <v>NIVELAMENTO DE AMV COM SOCARIA COM GRUPO VIBRADOR E LEVANTE DE ATÉ 10 CM, ABERTURA 1:20, BITOLA MÉTRICA, DORMENTE DE MADEIRA OU CONCRETO</v>
      </c>
    </row>
    <row r="3728" spans="2:8" ht="30">
      <c r="B3728" s="1526">
        <v>2607352</v>
      </c>
      <c r="C3728" s="1523" t="s">
        <v>23596</v>
      </c>
      <c r="D3728" s="1526" t="s">
        <v>20703</v>
      </c>
      <c r="E3728" s="1542">
        <v>502.72</v>
      </c>
      <c r="F3728" s="1546"/>
      <c r="G3728" s="1546">
        <v>2607352</v>
      </c>
      <c r="H3728" s="1546" t="str">
        <f t="shared" si="58"/>
        <v>NIVELAMENTO DE AMV COM SOCARIA COM GRUPO VIBRADOR E LEVANTE DE ATÉ 10 CM, ABERTURA 1:20, BITOLA MISTA, DORMENTE DE MADEIRA OU CONCRETO</v>
      </c>
    </row>
    <row r="3729" spans="2:8" ht="30">
      <c r="B3729" s="1528">
        <v>2607343</v>
      </c>
      <c r="C3729" s="1529" t="s">
        <v>19394</v>
      </c>
      <c r="D3729" s="1528" t="s">
        <v>20703</v>
      </c>
      <c r="E3729" s="1543">
        <v>151.44</v>
      </c>
      <c r="F3729" s="1546"/>
      <c r="G3729" s="1546">
        <v>2607343</v>
      </c>
      <c r="H3729" s="1546" t="str">
        <f t="shared" si="58"/>
        <v>NIVELAMENTO DE AMV COM SOCARIA COM GRUPO VIBRADOR E LEVANTE DE ATÉ 10 CM, ABERTURA 1:8, BITOLA LARGA, DORMENTE DE MADEIRA</v>
      </c>
    </row>
    <row r="3730" spans="2:8" ht="30">
      <c r="B3730" s="1526">
        <v>2607338</v>
      </c>
      <c r="C3730" s="1523" t="s">
        <v>19395</v>
      </c>
      <c r="D3730" s="1526" t="s">
        <v>20703</v>
      </c>
      <c r="E3730" s="1542">
        <v>110.8</v>
      </c>
      <c r="F3730" s="1546"/>
      <c r="G3730" s="1546">
        <v>2607338</v>
      </c>
      <c r="H3730" s="1546" t="str">
        <f t="shared" si="58"/>
        <v>NIVELAMENTO DE AMV COM SOCARIA COM GRUPO VIBRADOR E LEVANTE DE ATÉ 10 CM, ABERTURA 1:8, BITOLA MÉTRICA, DORMENTE DE MADEIRA</v>
      </c>
    </row>
    <row r="3731" spans="2:8" ht="30">
      <c r="B3731" s="1528">
        <v>2607348</v>
      </c>
      <c r="C3731" s="1529" t="s">
        <v>19396</v>
      </c>
      <c r="D3731" s="1528" t="s">
        <v>20703</v>
      </c>
      <c r="E3731" s="1543">
        <v>231.34</v>
      </c>
      <c r="F3731" s="1546"/>
      <c r="G3731" s="1546">
        <v>2607348</v>
      </c>
      <c r="H3731" s="1546" t="str">
        <f t="shared" si="58"/>
        <v>NIVELAMENTO DE AMV COM SOCARIA COM GRUPO VIBRADOR E LEVANTE DE ATÉ 10 CM, ABERTURA 1:8, BITOLA MISTA, DORMENTE DE MADEIRA</v>
      </c>
    </row>
    <row r="3732" spans="2:8" ht="30">
      <c r="B3732" s="1526">
        <v>2607329</v>
      </c>
      <c r="C3732" s="1523" t="s">
        <v>19397</v>
      </c>
      <c r="D3732" s="1526" t="s">
        <v>20703</v>
      </c>
      <c r="E3732" s="1542">
        <v>429.56</v>
      </c>
      <c r="F3732" s="1546"/>
      <c r="G3732" s="1546">
        <v>2607329</v>
      </c>
      <c r="H3732" s="1546" t="str">
        <f t="shared" si="58"/>
        <v>NIVELAMENTO DE AMV COM SOCARIA MANUAL E LEVANTE DE ATÉ 10 CM, ABERTURA 1:10, BITOLA LARGA, DORMENTE DE MADEIRA OU CONCRETO</v>
      </c>
    </row>
    <row r="3733" spans="2:8" ht="30">
      <c r="B3733" s="1528">
        <v>2607324</v>
      </c>
      <c r="C3733" s="1529" t="s">
        <v>23597</v>
      </c>
      <c r="D3733" s="1528" t="s">
        <v>20703</v>
      </c>
      <c r="E3733" s="1543">
        <v>293.27</v>
      </c>
      <c r="F3733" s="1546"/>
      <c r="G3733" s="1546">
        <v>2607324</v>
      </c>
      <c r="H3733" s="1546" t="str">
        <f t="shared" si="58"/>
        <v>NIVELAMENTO DE AMV COM SOCARIA MANUAL E LEVANTE DE ATÉ 10 CM, ABERTURA 1:10, BITOLA MÉTRICA, DORMENTE DE MADEIRA OU CONCRETO</v>
      </c>
    </row>
    <row r="3734" spans="2:8" ht="30">
      <c r="B3734" s="1526">
        <v>2607334</v>
      </c>
      <c r="C3734" s="1523" t="s">
        <v>19398</v>
      </c>
      <c r="D3734" s="1526" t="s">
        <v>20703</v>
      </c>
      <c r="E3734" s="1542">
        <v>622.80999999999995</v>
      </c>
      <c r="F3734" s="1546"/>
      <c r="G3734" s="1546">
        <v>2607334</v>
      </c>
      <c r="H3734" s="1546" t="str">
        <f t="shared" si="58"/>
        <v>NIVELAMENTO DE AMV COM SOCARIA MANUAL E LEVANTE DE ATÉ 10 CM, ABERTURA 1:10, BITOLA MISTA, DORMENTE DE MADEIRA OU CONCRETO</v>
      </c>
    </row>
    <row r="3735" spans="2:8" ht="30">
      <c r="B3735" s="1528">
        <v>2607330</v>
      </c>
      <c r="C3735" s="1529" t="s">
        <v>19399</v>
      </c>
      <c r="D3735" s="1528" t="s">
        <v>20703</v>
      </c>
      <c r="E3735" s="1543">
        <v>491.2</v>
      </c>
      <c r="F3735" s="1546"/>
      <c r="G3735" s="1546">
        <v>2607330</v>
      </c>
      <c r="H3735" s="1546" t="str">
        <f t="shared" si="58"/>
        <v>NIVELAMENTO DE AMV COM SOCARIA MANUAL E LEVANTE DE ATÉ 10 CM, ABERTURA 1:12, BITOLA LARGA, DORMENTE DE MADEIRA OU CONCRETO</v>
      </c>
    </row>
    <row r="3736" spans="2:8" ht="30">
      <c r="B3736" s="1526">
        <v>2607325</v>
      </c>
      <c r="C3736" s="1523" t="s">
        <v>23598</v>
      </c>
      <c r="D3736" s="1526" t="s">
        <v>20703</v>
      </c>
      <c r="E3736" s="1542">
        <v>336.8</v>
      </c>
      <c r="F3736" s="1546"/>
      <c r="G3736" s="1546">
        <v>2607325</v>
      </c>
      <c r="H3736" s="1546" t="str">
        <f t="shared" si="58"/>
        <v>NIVELAMENTO DE AMV COM SOCARIA MANUAL E LEVANTE DE ATÉ 10 CM, ABERTURA 1:12, BITOLA MÉTRICA, DORMENTE DE MADEIRA OU CONCRETO</v>
      </c>
    </row>
    <row r="3737" spans="2:8" ht="30">
      <c r="B3737" s="1528">
        <v>2607335</v>
      </c>
      <c r="C3737" s="1529" t="s">
        <v>19400</v>
      </c>
      <c r="D3737" s="1528" t="s">
        <v>20703</v>
      </c>
      <c r="E3737" s="1543">
        <v>711.68</v>
      </c>
      <c r="F3737" s="1546"/>
      <c r="G3737" s="1546">
        <v>2607335</v>
      </c>
      <c r="H3737" s="1546" t="str">
        <f t="shared" si="58"/>
        <v>NIVELAMENTO DE AMV COM SOCARIA MANUAL E LEVANTE DE ATÉ 10 CM, ABERTURA 1:12, BITOLA MISTA, DORMENTE DE MADEIRA OU CONCRETO</v>
      </c>
    </row>
    <row r="3738" spans="2:8" ht="30">
      <c r="B3738" s="1526">
        <v>2607331</v>
      </c>
      <c r="C3738" s="1523" t="s">
        <v>19401</v>
      </c>
      <c r="D3738" s="1526" t="s">
        <v>20703</v>
      </c>
      <c r="E3738" s="1542">
        <v>571.04</v>
      </c>
      <c r="F3738" s="1546"/>
      <c r="G3738" s="1546">
        <v>2607331</v>
      </c>
      <c r="H3738" s="1546" t="str">
        <f t="shared" si="58"/>
        <v>NIVELAMENTO DE AMV COM SOCARIA MANUAL E LEVANTE DE ATÉ 10 CM, ABERTURA 1:14, BITOLA LARGA, DORMENTE DE MADEIRA OU CONCRETO</v>
      </c>
    </row>
    <row r="3739" spans="2:8" ht="30">
      <c r="B3739" s="1528">
        <v>2607326</v>
      </c>
      <c r="C3739" s="1529" t="s">
        <v>23599</v>
      </c>
      <c r="D3739" s="1528" t="s">
        <v>20703</v>
      </c>
      <c r="E3739" s="1543">
        <v>398.43</v>
      </c>
      <c r="F3739" s="1546"/>
      <c r="G3739" s="1546">
        <v>2607326</v>
      </c>
      <c r="H3739" s="1546" t="str">
        <f t="shared" si="58"/>
        <v>NIVELAMENTO DE AMV COM SOCARIA MANUAL E LEVANTE DE ATÉ 10 CM, ABERTURA 1:14, BITOLA MÉTRICA, DORMENTE DE MADEIRA OU CONCRETO</v>
      </c>
    </row>
    <row r="3740" spans="2:8" ht="30">
      <c r="B3740" s="1526">
        <v>2607336</v>
      </c>
      <c r="C3740" s="1523" t="s">
        <v>19402</v>
      </c>
      <c r="D3740" s="1526" t="s">
        <v>20703</v>
      </c>
      <c r="E3740" s="1542">
        <v>827.84</v>
      </c>
      <c r="F3740" s="1546"/>
      <c r="G3740" s="1546">
        <v>2607336</v>
      </c>
      <c r="H3740" s="1546" t="str">
        <f t="shared" si="58"/>
        <v>NIVELAMENTO DE AMV COM SOCARIA MANUAL E LEVANTE DE ATÉ 10 CM, ABERTURA 1:14, BITOLA MISTA, DORMENTE DE MADEIRA OU CONCRETO</v>
      </c>
    </row>
    <row r="3741" spans="2:8" ht="30">
      <c r="B3741" s="1528">
        <v>2607332</v>
      </c>
      <c r="C3741" s="1529" t="s">
        <v>19403</v>
      </c>
      <c r="D3741" s="1528" t="s">
        <v>20703</v>
      </c>
      <c r="E3741" s="1543">
        <v>755.99</v>
      </c>
      <c r="F3741" s="1546"/>
      <c r="G3741" s="1546">
        <v>2607332</v>
      </c>
      <c r="H3741" s="1546" t="str">
        <f t="shared" si="58"/>
        <v>NIVELAMENTO DE AMV COM SOCARIA MANUAL E LEVANTE DE ATÉ 10 CM, ABERTURA 1:20, BITOLA LARGA, DORMENTE DE MADEIRA OU CONCRETO</v>
      </c>
    </row>
    <row r="3742" spans="2:8" ht="30">
      <c r="B3742" s="1526">
        <v>2607327</v>
      </c>
      <c r="C3742" s="1523" t="s">
        <v>23600</v>
      </c>
      <c r="D3742" s="1526" t="s">
        <v>20703</v>
      </c>
      <c r="E3742" s="1542">
        <v>491.2</v>
      </c>
      <c r="F3742" s="1546"/>
      <c r="G3742" s="1546">
        <v>2607327</v>
      </c>
      <c r="H3742" s="1546" t="str">
        <f t="shared" si="58"/>
        <v>NIVELAMENTO DE AMV COM SOCARIA MANUAL E LEVANTE DE ATÉ 10 CM, ABERTURA 1:20, BITOLA MÉTRICA, DORMENTE DE MADEIRA OU CONCRETO</v>
      </c>
    </row>
    <row r="3743" spans="2:8" ht="30">
      <c r="B3743" s="1528">
        <v>2607337</v>
      </c>
      <c r="C3743" s="1529" t="s">
        <v>19404</v>
      </c>
      <c r="D3743" s="1528" t="s">
        <v>20703</v>
      </c>
      <c r="E3743" s="1551">
        <v>1094.51</v>
      </c>
      <c r="F3743" s="1546"/>
      <c r="G3743" s="1546">
        <v>2607337</v>
      </c>
      <c r="H3743" s="1546" t="str">
        <f t="shared" si="58"/>
        <v>NIVELAMENTO DE AMV COM SOCARIA MANUAL E LEVANTE DE ATÉ 10 CM, ABERTURA 1:20, BITOLA MISTA, DORMENTE DE MADEIRA OU CONCRETO</v>
      </c>
    </row>
    <row r="3744" spans="2:8">
      <c r="B3744" s="1526">
        <v>2607328</v>
      </c>
      <c r="C3744" s="1523" t="s">
        <v>19405</v>
      </c>
      <c r="D3744" s="1526" t="s">
        <v>20703</v>
      </c>
      <c r="E3744" s="1542">
        <v>344.59</v>
      </c>
      <c r="F3744" s="1546"/>
      <c r="G3744" s="1546">
        <v>2607328</v>
      </c>
      <c r="H3744" s="1546" t="str">
        <f t="shared" si="58"/>
        <v>NIVELAMENTO DE AMV COM SOCARIA MANUAL E LEVANTE DE ATÉ 10 CM, ABERTURA 1:8, BITOLA LARGA, DORMENTE DE MADEIRA</v>
      </c>
    </row>
    <row r="3745" spans="2:8">
      <c r="B3745" s="1528">
        <v>2607323</v>
      </c>
      <c r="C3745" s="1529" t="s">
        <v>19406</v>
      </c>
      <c r="D3745" s="1528" t="s">
        <v>20703</v>
      </c>
      <c r="E3745" s="1543">
        <v>251.77</v>
      </c>
      <c r="F3745" s="1546"/>
      <c r="G3745" s="1546">
        <v>2607323</v>
      </c>
      <c r="H3745" s="1546" t="str">
        <f t="shared" si="58"/>
        <v>NIVELAMENTO DE AMV COM SOCARIA MANUAL E LEVANTE DE ATÉ 10 CM, ABERTURA 1:8, BITOLA MÉTRICA, DORMENTE DE MADEIRA</v>
      </c>
    </row>
    <row r="3746" spans="2:8">
      <c r="B3746" s="1526">
        <v>2607333</v>
      </c>
      <c r="C3746" s="1523" t="s">
        <v>19407</v>
      </c>
      <c r="D3746" s="1526" t="s">
        <v>20703</v>
      </c>
      <c r="E3746" s="1542">
        <v>498.93</v>
      </c>
      <c r="F3746" s="1546"/>
      <c r="G3746" s="1546">
        <v>2607333</v>
      </c>
      <c r="H3746" s="1546" t="str">
        <f t="shared" si="58"/>
        <v>NIVELAMENTO DE AMV COM SOCARIA MANUAL E LEVANTE DE ATÉ 10 CM, ABERTURA 1:8, BITOLA MISTA, DORMENTE DE MADEIRA</v>
      </c>
    </row>
    <row r="3747" spans="2:8">
      <c r="B3747" s="1528">
        <v>2607106</v>
      </c>
      <c r="C3747" s="1529" t="s">
        <v>19408</v>
      </c>
      <c r="D3747" s="1528" t="s">
        <v>23601</v>
      </c>
      <c r="E3747" s="1551">
        <v>83962.880000000005</v>
      </c>
      <c r="F3747" s="1546"/>
      <c r="G3747" s="1546">
        <v>2607106</v>
      </c>
      <c r="H3747" s="1546" t="str">
        <f t="shared" si="58"/>
        <v>POSICIONAMENTO DE JOGO DE DORMENTES DE CONCRETO PARA AMV 1:10, BITOLA LARGA</v>
      </c>
    </row>
    <row r="3748" spans="2:8">
      <c r="B3748" s="1526">
        <v>2607102</v>
      </c>
      <c r="C3748" s="1523" t="s">
        <v>19409</v>
      </c>
      <c r="D3748" s="1526" t="s">
        <v>23601</v>
      </c>
      <c r="E3748" s="1552">
        <v>41288.769999999997</v>
      </c>
      <c r="F3748" s="1546"/>
      <c r="G3748" s="1546">
        <v>2607102</v>
      </c>
      <c r="H3748" s="1546" t="str">
        <f t="shared" si="58"/>
        <v>POSICIONAMENTO DE JOGO DE DORMENTES DE CONCRETO PARA AMV 1:10, BITOLA MÉTRICA</v>
      </c>
    </row>
    <row r="3749" spans="2:8">
      <c r="B3749" s="1528">
        <v>2607261</v>
      </c>
      <c r="C3749" s="1529" t="s">
        <v>19410</v>
      </c>
      <c r="D3749" s="1528" t="s">
        <v>23601</v>
      </c>
      <c r="E3749" s="1551">
        <v>83962.880000000005</v>
      </c>
      <c r="F3749" s="1546"/>
      <c r="G3749" s="1546">
        <v>2607261</v>
      </c>
      <c r="H3749" s="1546" t="str">
        <f t="shared" si="58"/>
        <v>POSICIONAMENTO DE JOGO DE DORMENTES DE CONCRETO PARA AMV 1:10, BITOLA MISTA</v>
      </c>
    </row>
    <row r="3750" spans="2:8">
      <c r="B3750" s="1526">
        <v>2607107</v>
      </c>
      <c r="C3750" s="1523" t="s">
        <v>19411</v>
      </c>
      <c r="D3750" s="1526" t="s">
        <v>23601</v>
      </c>
      <c r="E3750" s="1552">
        <v>95828.37</v>
      </c>
      <c r="F3750" s="1546"/>
      <c r="G3750" s="1546">
        <v>2607107</v>
      </c>
      <c r="H3750" s="1546" t="str">
        <f t="shared" si="58"/>
        <v>POSICIONAMENTO DE JOGO DE DORMENTES DE CONCRETO PARA AMV 1:12, BITOLA LARGA</v>
      </c>
    </row>
    <row r="3751" spans="2:8">
      <c r="B3751" s="1528">
        <v>2607103</v>
      </c>
      <c r="C3751" s="1529" t="s">
        <v>19412</v>
      </c>
      <c r="D3751" s="1528" t="s">
        <v>23601</v>
      </c>
      <c r="E3751" s="1551">
        <v>46990.64</v>
      </c>
      <c r="F3751" s="1546"/>
      <c r="G3751" s="1546">
        <v>2607103</v>
      </c>
      <c r="H3751" s="1546" t="str">
        <f t="shared" si="58"/>
        <v>POSICIONAMENTO DE JOGO DE DORMENTES DE CONCRETO PARA AMV 1:12, BITOLA MÉTRICA</v>
      </c>
    </row>
    <row r="3752" spans="2:8">
      <c r="B3752" s="1526">
        <v>2607262</v>
      </c>
      <c r="C3752" s="1523" t="s">
        <v>19413</v>
      </c>
      <c r="D3752" s="1526" t="s">
        <v>23601</v>
      </c>
      <c r="E3752" s="1552">
        <v>95828.37</v>
      </c>
      <c r="F3752" s="1546"/>
      <c r="G3752" s="1546">
        <v>2607262</v>
      </c>
      <c r="H3752" s="1546" t="str">
        <f t="shared" si="58"/>
        <v>POSICIONAMENTO DE JOGO DE DORMENTES DE CONCRETO PARA AMV 1:12, BITOLA MISTA</v>
      </c>
    </row>
    <row r="3753" spans="2:8">
      <c r="B3753" s="1528">
        <v>2607108</v>
      </c>
      <c r="C3753" s="1529" t="s">
        <v>19414</v>
      </c>
      <c r="D3753" s="1528" t="s">
        <v>23601</v>
      </c>
      <c r="E3753" s="1551">
        <v>111629.18</v>
      </c>
      <c r="F3753" s="1546"/>
      <c r="G3753" s="1546">
        <v>2607108</v>
      </c>
      <c r="H3753" s="1546" t="str">
        <f t="shared" si="58"/>
        <v>POSICIONAMENTO DE JOGO DE DORMENTES DE CONCRETO PARA AMV 1:14, BITOLA LARGA</v>
      </c>
    </row>
    <row r="3754" spans="2:8">
      <c r="B3754" s="1526">
        <v>2607104</v>
      </c>
      <c r="C3754" s="1523" t="s">
        <v>19415</v>
      </c>
      <c r="D3754" s="1526" t="s">
        <v>23601</v>
      </c>
      <c r="E3754" s="1552">
        <v>55523.5</v>
      </c>
      <c r="F3754" s="1546"/>
      <c r="G3754" s="1546">
        <v>2607104</v>
      </c>
      <c r="H3754" s="1546" t="str">
        <f t="shared" si="58"/>
        <v>POSICIONAMENTO DE JOGO DE DORMENTES DE CONCRETO PARA AMV 1:14, BITOLA MÉTRICA</v>
      </c>
    </row>
    <row r="3755" spans="2:8">
      <c r="B3755" s="1528">
        <v>2607263</v>
      </c>
      <c r="C3755" s="1529" t="s">
        <v>19416</v>
      </c>
      <c r="D3755" s="1528" t="s">
        <v>23601</v>
      </c>
      <c r="E3755" s="1551">
        <v>111629.18</v>
      </c>
      <c r="F3755" s="1546"/>
      <c r="G3755" s="1546">
        <v>2607263</v>
      </c>
      <c r="H3755" s="1546" t="str">
        <f t="shared" si="58"/>
        <v>POSICIONAMENTO DE JOGO DE DORMENTES DE CONCRETO PARA AMV 1:14, BITOLA MISTA</v>
      </c>
    </row>
    <row r="3756" spans="2:8">
      <c r="B3756" s="1526">
        <v>2607109</v>
      </c>
      <c r="C3756" s="1523" t="s">
        <v>19417</v>
      </c>
      <c r="D3756" s="1526" t="s">
        <v>23601</v>
      </c>
      <c r="E3756" s="1552">
        <v>147185.93</v>
      </c>
      <c r="F3756" s="1546"/>
      <c r="G3756" s="1546">
        <v>2607109</v>
      </c>
      <c r="H3756" s="1546" t="str">
        <f t="shared" si="58"/>
        <v>POSICIONAMENTO DE JOGO DE DORMENTES DE CONCRETO PARA AMV 1:20, BITOLA LARGA</v>
      </c>
    </row>
    <row r="3757" spans="2:8">
      <c r="B3757" s="1528">
        <v>2607105</v>
      </c>
      <c r="C3757" s="1529" t="s">
        <v>19418</v>
      </c>
      <c r="D3757" s="1528" t="s">
        <v>23601</v>
      </c>
      <c r="E3757" s="1551">
        <v>69050.48</v>
      </c>
      <c r="F3757" s="1546"/>
      <c r="G3757" s="1546">
        <v>2607105</v>
      </c>
      <c r="H3757" s="1546" t="str">
        <f t="shared" si="58"/>
        <v>POSICIONAMENTO DE JOGO DE DORMENTES DE CONCRETO PARA AMV 1:20, BITOLA MÉTRICA</v>
      </c>
    </row>
    <row r="3758" spans="2:8">
      <c r="B3758" s="1526">
        <v>2607264</v>
      </c>
      <c r="C3758" s="1523" t="s">
        <v>19419</v>
      </c>
      <c r="D3758" s="1526" t="s">
        <v>23601</v>
      </c>
      <c r="E3758" s="1552">
        <v>147185.93</v>
      </c>
      <c r="F3758" s="1546"/>
      <c r="G3758" s="1546">
        <v>2607264</v>
      </c>
      <c r="H3758" s="1546" t="str">
        <f t="shared" si="58"/>
        <v>POSICIONAMENTO DE JOGO DE DORMENTES DE CONCRETO PARA AMV 1:20, BITOLA MISTA</v>
      </c>
    </row>
    <row r="3759" spans="2:8">
      <c r="B3759" s="1528">
        <v>2607093</v>
      </c>
      <c r="C3759" s="1529" t="s">
        <v>19420</v>
      </c>
      <c r="D3759" s="1528" t="s">
        <v>23601</v>
      </c>
      <c r="E3759" s="1551">
        <v>41260.639999999999</v>
      </c>
      <c r="F3759" s="1546"/>
      <c r="G3759" s="1546">
        <v>2607093</v>
      </c>
      <c r="H3759" s="1546" t="str">
        <f t="shared" si="58"/>
        <v>POSICIONAMENTO DE JOGO DE DORMENTES DE MADEIRA PARA AMV 1:10, BITOLA LARGA</v>
      </c>
    </row>
    <row r="3760" spans="2:8">
      <c r="B3760" s="1526">
        <v>2607088</v>
      </c>
      <c r="C3760" s="1523" t="s">
        <v>19421</v>
      </c>
      <c r="D3760" s="1526" t="s">
        <v>23601</v>
      </c>
      <c r="E3760" s="1552">
        <v>17019.330000000002</v>
      </c>
      <c r="F3760" s="1546"/>
      <c r="G3760" s="1546">
        <v>2607088</v>
      </c>
      <c r="H3760" s="1546" t="str">
        <f t="shared" si="58"/>
        <v>POSICIONAMENTO DE JOGO DE DORMENTES DE MADEIRA PARA AMV 1:10, BITOLA MÉTRICA</v>
      </c>
    </row>
    <row r="3761" spans="2:8">
      <c r="B3761" s="1528">
        <v>2607098</v>
      </c>
      <c r="C3761" s="1529" t="s">
        <v>19422</v>
      </c>
      <c r="D3761" s="1528" t="s">
        <v>23601</v>
      </c>
      <c r="E3761" s="1551">
        <v>41542.14</v>
      </c>
      <c r="F3761" s="1546"/>
      <c r="G3761" s="1546">
        <v>2607098</v>
      </c>
      <c r="H3761" s="1546" t="str">
        <f t="shared" si="58"/>
        <v>POSICIONAMENTO DE JOGO DE DORMENTES DE MADEIRA PARA AMV 1:10, BITOLA MISTA</v>
      </c>
    </row>
    <row r="3762" spans="2:8">
      <c r="B3762" s="1526">
        <v>2607094</v>
      </c>
      <c r="C3762" s="1523" t="s">
        <v>19423</v>
      </c>
      <c r="D3762" s="1526" t="s">
        <v>23601</v>
      </c>
      <c r="E3762" s="1552">
        <v>46506.7</v>
      </c>
      <c r="F3762" s="1546"/>
      <c r="G3762" s="1546">
        <v>2607094</v>
      </c>
      <c r="H3762" s="1546" t="str">
        <f t="shared" si="58"/>
        <v>POSICIONAMENTO DE JOGO DE DORMENTES DE MADEIRA PARA AMV 1:12, BITOLA LARGA</v>
      </c>
    </row>
    <row r="3763" spans="2:8">
      <c r="B3763" s="1528">
        <v>2607089</v>
      </c>
      <c r="C3763" s="1529" t="s">
        <v>19424</v>
      </c>
      <c r="D3763" s="1528" t="s">
        <v>23601</v>
      </c>
      <c r="E3763" s="1551">
        <v>19485.240000000002</v>
      </c>
      <c r="F3763" s="1546"/>
      <c r="G3763" s="1546">
        <v>2607089</v>
      </c>
      <c r="H3763" s="1546" t="str">
        <f t="shared" si="58"/>
        <v>POSICIONAMENTO DE JOGO DE DORMENTES DE MADEIRA PARA AMV 1:12, BITOLA MÉTRICA</v>
      </c>
    </row>
    <row r="3764" spans="2:8">
      <c r="B3764" s="1526">
        <v>2607099</v>
      </c>
      <c r="C3764" s="1523" t="s">
        <v>19425</v>
      </c>
      <c r="D3764" s="1526" t="s">
        <v>23601</v>
      </c>
      <c r="E3764" s="1552">
        <v>46827.39</v>
      </c>
      <c r="F3764" s="1546"/>
      <c r="G3764" s="1546">
        <v>2607099</v>
      </c>
      <c r="H3764" s="1546" t="str">
        <f t="shared" si="58"/>
        <v>POSICIONAMENTO DE JOGO DE DORMENTES DE MADEIRA PARA AMV 1:12, BITOLA MISTA</v>
      </c>
    </row>
    <row r="3765" spans="2:8">
      <c r="B3765" s="1528">
        <v>2607095</v>
      </c>
      <c r="C3765" s="1529" t="s">
        <v>19426</v>
      </c>
      <c r="D3765" s="1528" t="s">
        <v>23601</v>
      </c>
      <c r="E3765" s="1551">
        <v>54631.71</v>
      </c>
      <c r="F3765" s="1546"/>
      <c r="G3765" s="1546">
        <v>2607095</v>
      </c>
      <c r="H3765" s="1546" t="str">
        <f t="shared" si="58"/>
        <v>POSICIONAMENTO DE JOGO DE DORMENTES DE MADEIRA PARA AMV 1:14, BITOLA LARGA</v>
      </c>
    </row>
    <row r="3766" spans="2:8">
      <c r="B3766" s="1526">
        <v>2607090</v>
      </c>
      <c r="C3766" s="1523" t="s">
        <v>19427</v>
      </c>
      <c r="D3766" s="1526" t="s">
        <v>23601</v>
      </c>
      <c r="E3766" s="1552">
        <v>23727.88</v>
      </c>
      <c r="F3766" s="1546"/>
      <c r="G3766" s="1546">
        <v>2607090</v>
      </c>
      <c r="H3766" s="1546" t="str">
        <f t="shared" si="58"/>
        <v>POSICIONAMENTO DE JOGO DE DORMENTES DE MADEIRA PARA AMV 1:14, BITOLA MÉTRICA</v>
      </c>
    </row>
    <row r="3767" spans="2:8">
      <c r="B3767" s="1528">
        <v>2607260</v>
      </c>
      <c r="C3767" s="1529" t="s">
        <v>19428</v>
      </c>
      <c r="D3767" s="1528" t="s">
        <v>23601</v>
      </c>
      <c r="E3767" s="1551">
        <v>55004.160000000003</v>
      </c>
      <c r="F3767" s="1546"/>
      <c r="G3767" s="1546">
        <v>2607260</v>
      </c>
      <c r="H3767" s="1546" t="str">
        <f t="shared" si="58"/>
        <v>POSICIONAMENTO DE JOGO DE DORMENTES DE MADEIRA PARA AMV 1:14, BITOLA MISTA</v>
      </c>
    </row>
    <row r="3768" spans="2:8">
      <c r="B3768" s="1526">
        <v>2607096</v>
      </c>
      <c r="C3768" s="1523" t="s">
        <v>19429</v>
      </c>
      <c r="D3768" s="1526" t="s">
        <v>23601</v>
      </c>
      <c r="E3768" s="1552">
        <v>72019.03</v>
      </c>
      <c r="F3768" s="1546"/>
      <c r="G3768" s="1546">
        <v>2607096</v>
      </c>
      <c r="H3768" s="1546" t="str">
        <f t="shared" si="58"/>
        <v>POSICIONAMENTO DE JOGO DE DORMENTES DE MADEIRA PARA AMV 1:20, BITOLA LARGA</v>
      </c>
    </row>
    <row r="3769" spans="2:8">
      <c r="B3769" s="1528">
        <v>2607091</v>
      </c>
      <c r="C3769" s="1529" t="s">
        <v>19430</v>
      </c>
      <c r="D3769" s="1528" t="s">
        <v>23601</v>
      </c>
      <c r="E3769" s="1551">
        <v>29810.799999999999</v>
      </c>
      <c r="F3769" s="1546"/>
      <c r="G3769" s="1546">
        <v>2607091</v>
      </c>
      <c r="H3769" s="1546" t="str">
        <f t="shared" si="58"/>
        <v>POSICIONAMENTO DE JOGO DE DORMENTES DE MADEIRA PARA AMV 1:20, BITOLA MÉTRICA</v>
      </c>
    </row>
    <row r="3770" spans="2:8">
      <c r="B3770" s="1526">
        <v>2607101</v>
      </c>
      <c r="C3770" s="1523" t="s">
        <v>19431</v>
      </c>
      <c r="D3770" s="1526" t="s">
        <v>23601</v>
      </c>
      <c r="E3770" s="1552">
        <v>72509.919999999998</v>
      </c>
      <c r="F3770" s="1546"/>
      <c r="G3770" s="1546">
        <v>2607101</v>
      </c>
      <c r="H3770" s="1546" t="str">
        <f t="shared" si="58"/>
        <v>POSICIONAMENTO DE JOGO DE DORMENTES DE MADEIRA PARA AMV 1:20, BITOLA MISTA</v>
      </c>
    </row>
    <row r="3771" spans="2:8">
      <c r="B3771" s="1528">
        <v>2607092</v>
      </c>
      <c r="C3771" s="1529" t="s">
        <v>19432</v>
      </c>
      <c r="D3771" s="1528" t="s">
        <v>23601</v>
      </c>
      <c r="E3771" s="1551">
        <v>32832.14</v>
      </c>
      <c r="F3771" s="1546"/>
      <c r="G3771" s="1546">
        <v>2607092</v>
      </c>
      <c r="H3771" s="1546" t="str">
        <f t="shared" si="58"/>
        <v>POSICIONAMENTO DE JOGO DE DORMENTES DE MADEIRA PARA AMV 1:8, BITOLA LARGA</v>
      </c>
    </row>
    <row r="3772" spans="2:8">
      <c r="B3772" s="1526">
        <v>2607087</v>
      </c>
      <c r="C3772" s="1523" t="s">
        <v>19433</v>
      </c>
      <c r="D3772" s="1526" t="s">
        <v>23601</v>
      </c>
      <c r="E3772" s="1552">
        <v>14205.52</v>
      </c>
      <c r="F3772" s="1546"/>
      <c r="G3772" s="1546">
        <v>2607087</v>
      </c>
      <c r="H3772" s="1546" t="str">
        <f t="shared" si="58"/>
        <v>POSICIONAMENTO DE JOGO DE DORMENTES DE MADEIRA PARA AMV 1:8, BITOLA MÉTRICA</v>
      </c>
    </row>
    <row r="3773" spans="2:8">
      <c r="B3773" s="1528">
        <v>2607097</v>
      </c>
      <c r="C3773" s="1529" t="s">
        <v>19434</v>
      </c>
      <c r="D3773" s="1528" t="s">
        <v>23601</v>
      </c>
      <c r="E3773" s="1551">
        <v>33057.5</v>
      </c>
      <c r="F3773" s="1546"/>
      <c r="G3773" s="1546">
        <v>2607097</v>
      </c>
      <c r="H3773" s="1546" t="str">
        <f t="shared" si="58"/>
        <v>POSICIONAMENTO DE JOGO DE DORMENTES DE MADEIRA PARA AMV 1:8, BITOLA MISTA</v>
      </c>
    </row>
    <row r="3774" spans="2:8">
      <c r="B3774" s="1526">
        <v>2607198</v>
      </c>
      <c r="C3774" s="1523" t="s">
        <v>14484</v>
      </c>
      <c r="D3774" s="1526" t="s">
        <v>20703</v>
      </c>
      <c r="E3774" s="1542">
        <v>261.39</v>
      </c>
      <c r="F3774" s="1546"/>
      <c r="G3774" s="1546">
        <v>2607198</v>
      </c>
      <c r="H3774" s="1546" t="str">
        <f t="shared" si="58"/>
        <v>REGULARIZAÇÃO MANUAL DO LASTRO DO AMV PARA QUALQUER ABERTURA E QUALQUER BITOLA</v>
      </c>
    </row>
    <row r="3775" spans="2:8">
      <c r="B3775" s="1528">
        <v>2809170</v>
      </c>
      <c r="C3775" s="1529" t="s">
        <v>14485</v>
      </c>
      <c r="D3775" s="1528" t="s">
        <v>20703</v>
      </c>
      <c r="E3775" s="1551">
        <v>1667.16</v>
      </c>
      <c r="F3775" s="1546"/>
      <c r="G3775" s="1546">
        <v>2809170</v>
      </c>
      <c r="H3775" s="1546" t="str">
        <f t="shared" si="58"/>
        <v>DEMOLIÇÃO DE AMV 1:10 TR 37, EM BITOLA MÉTRICA, DORMENTE DE MADEIRA, COM SEPARAÇÃO E EMPILHAMENTO</v>
      </c>
    </row>
    <row r="3776" spans="2:8">
      <c r="B3776" s="1526">
        <v>2809183</v>
      </c>
      <c r="C3776" s="1523" t="s">
        <v>14486</v>
      </c>
      <c r="D3776" s="1526" t="s">
        <v>20703</v>
      </c>
      <c r="E3776" s="1552">
        <v>2412.23</v>
      </c>
      <c r="F3776" s="1546"/>
      <c r="G3776" s="1546">
        <v>2809183</v>
      </c>
      <c r="H3776" s="1546" t="str">
        <f t="shared" si="58"/>
        <v>DEMOLIÇÃO DE AMV 1:10 TR 45, EM BITOLA LARGA, DORMENTE DE MADEIRA, COM SEPARAÇÃO E EMPILHAMENTO</v>
      </c>
    </row>
    <row r="3777" spans="2:8">
      <c r="B3777" s="1528">
        <v>2809174</v>
      </c>
      <c r="C3777" s="1529" t="s">
        <v>14487</v>
      </c>
      <c r="D3777" s="1528" t="s">
        <v>20703</v>
      </c>
      <c r="E3777" s="1551">
        <v>1752.91</v>
      </c>
      <c r="F3777" s="1546"/>
      <c r="G3777" s="1546">
        <v>2809174</v>
      </c>
      <c r="H3777" s="1546" t="str">
        <f t="shared" si="58"/>
        <v>DEMOLIÇÃO DE AMV 1:10 TR 45, EM BITOLA MÉTRICA, DORMENTE DE MADEIRA, COM SEPARAÇÃO E EMPILHAMENTO</v>
      </c>
    </row>
    <row r="3778" spans="2:8">
      <c r="B3778" s="1526">
        <v>2809196</v>
      </c>
      <c r="C3778" s="1523" t="s">
        <v>14488</v>
      </c>
      <c r="D3778" s="1526" t="s">
        <v>20703</v>
      </c>
      <c r="E3778" s="1552">
        <v>2542.9299999999998</v>
      </c>
      <c r="F3778" s="1546"/>
      <c r="G3778" s="1546">
        <v>2809196</v>
      </c>
      <c r="H3778" s="1546" t="str">
        <f t="shared" si="58"/>
        <v>DEMOLIÇÃO DE AMV 1:10 TR 45, EM BITOLA MISTA, DORMENTE DE MADEIRA, COM SEPARAÇÃO E EMPILHAMENTO</v>
      </c>
    </row>
    <row r="3779" spans="2:8">
      <c r="B3779" s="1528">
        <v>2809187</v>
      </c>
      <c r="C3779" s="1529" t="s">
        <v>14489</v>
      </c>
      <c r="D3779" s="1528" t="s">
        <v>20703</v>
      </c>
      <c r="E3779" s="1551">
        <v>2540.83</v>
      </c>
      <c r="F3779" s="1546"/>
      <c r="G3779" s="1546">
        <v>2809187</v>
      </c>
      <c r="H3779" s="1546" t="str">
        <f t="shared" ref="H3779:H3842" si="59">UPPER(C3779)</f>
        <v>DEMOLIÇÃO DE AMV 1:10 TR 57, EM BITOLA LARGA, DORMENTE DE MADEIRA, COM SEPARAÇÃO E EMPILHAMENTO</v>
      </c>
    </row>
    <row r="3780" spans="2:8">
      <c r="B3780" s="1526">
        <v>2809178</v>
      </c>
      <c r="C3780" s="1523" t="s">
        <v>14490</v>
      </c>
      <c r="D3780" s="1526" t="s">
        <v>20703</v>
      </c>
      <c r="E3780" s="1552">
        <v>1881.41</v>
      </c>
      <c r="F3780" s="1546"/>
      <c r="G3780" s="1546">
        <v>2809178</v>
      </c>
      <c r="H3780" s="1546" t="str">
        <f t="shared" si="59"/>
        <v>DEMOLIÇÃO DE AMV 1:10 TR 57, EM BITOLA MÉTRICA, DORMENTE DE MADEIRA, COM SEPARAÇÃO E EMPILHAMENTO</v>
      </c>
    </row>
    <row r="3781" spans="2:8">
      <c r="B3781" s="1528">
        <v>2809200</v>
      </c>
      <c r="C3781" s="1529" t="s">
        <v>14491</v>
      </c>
      <c r="D3781" s="1528" t="s">
        <v>20703</v>
      </c>
      <c r="E3781" s="1551">
        <v>2676.85</v>
      </c>
      <c r="F3781" s="1546"/>
      <c r="G3781" s="1546">
        <v>2809200</v>
      </c>
      <c r="H3781" s="1546" t="str">
        <f t="shared" si="59"/>
        <v>DEMOLIÇÃO DE AMV 1:10 TR 57, EM BITOLA MISTA, DORMENTE DE MADEIRA, COM SEPARAÇÃO E EMPILHAMENTO</v>
      </c>
    </row>
    <row r="3782" spans="2:8">
      <c r="B3782" s="1526">
        <v>2809191</v>
      </c>
      <c r="C3782" s="1523" t="s">
        <v>14492</v>
      </c>
      <c r="D3782" s="1526" t="s">
        <v>20703</v>
      </c>
      <c r="E3782" s="1552">
        <v>2658.76</v>
      </c>
      <c r="F3782" s="1546"/>
      <c r="G3782" s="1546">
        <v>2809191</v>
      </c>
      <c r="H3782" s="1546" t="str">
        <f t="shared" si="59"/>
        <v>DEMOLIÇÃO DE AMV 1:10 TR 68, EM BITOLA LARGA, DORMENTE DE MADEIRA, COM SEPARAÇÃO E EMPILHAMENTO</v>
      </c>
    </row>
    <row r="3783" spans="2:8">
      <c r="B3783" s="1528">
        <v>2809204</v>
      </c>
      <c r="C3783" s="1529" t="s">
        <v>14493</v>
      </c>
      <c r="D3783" s="1528" t="s">
        <v>20703</v>
      </c>
      <c r="E3783" s="1551">
        <v>2799.46</v>
      </c>
      <c r="F3783" s="1546"/>
      <c r="G3783" s="1546">
        <v>2809204</v>
      </c>
      <c r="H3783" s="1546" t="str">
        <f t="shared" si="59"/>
        <v>DEMOLIÇÃO DE AMV 1:10 TR 68, EM BITOLA MISTA, DORMENTE DE MADEIRA, COM SEPARAÇÃO E EMPILHAMENTO</v>
      </c>
    </row>
    <row r="3784" spans="2:8">
      <c r="B3784" s="1526">
        <v>2809171</v>
      </c>
      <c r="C3784" s="1523" t="s">
        <v>14494</v>
      </c>
      <c r="D3784" s="1526" t="s">
        <v>20703</v>
      </c>
      <c r="E3784" s="1552">
        <v>1881.35</v>
      </c>
      <c r="F3784" s="1546"/>
      <c r="G3784" s="1546">
        <v>2809171</v>
      </c>
      <c r="H3784" s="1546" t="str">
        <f t="shared" si="59"/>
        <v>DEMOLIÇÃO DE AMV 1:12 TR 37, EM BITOLA MÉTRICA, DORMENTE DE MADEIRA, COM SEPARAÇÃO E EMPILHAMENTO</v>
      </c>
    </row>
    <row r="3785" spans="2:8">
      <c r="B3785" s="1528">
        <v>2809184</v>
      </c>
      <c r="C3785" s="1529" t="s">
        <v>14495</v>
      </c>
      <c r="D3785" s="1528" t="s">
        <v>20703</v>
      </c>
      <c r="E3785" s="1551">
        <v>2720.03</v>
      </c>
      <c r="F3785" s="1546"/>
      <c r="G3785" s="1546">
        <v>2809184</v>
      </c>
      <c r="H3785" s="1546" t="str">
        <f t="shared" si="59"/>
        <v>DEMOLIÇÃO DE AMV 1:12 TR 45, EM BITOLA LARGA, DORMENTE DE MADEIRA, COM SEPARAÇÃO E EMPILHAMENTO</v>
      </c>
    </row>
    <row r="3786" spans="2:8">
      <c r="B3786" s="1526">
        <v>2809175</v>
      </c>
      <c r="C3786" s="1523" t="s">
        <v>14496</v>
      </c>
      <c r="D3786" s="1526" t="s">
        <v>20703</v>
      </c>
      <c r="E3786" s="1552">
        <v>1975.68</v>
      </c>
      <c r="F3786" s="1546"/>
      <c r="G3786" s="1546">
        <v>2809175</v>
      </c>
      <c r="H3786" s="1546" t="str">
        <f t="shared" si="59"/>
        <v>DEMOLIÇÃO DE AMV 1:12 TR 45, EM BITOLA MÉTRICA, DORMENTE DE MADEIRA, COM SEPARAÇÃO E EMPILHAMENTO</v>
      </c>
    </row>
    <row r="3787" spans="2:8">
      <c r="B3787" s="1528">
        <v>2809197</v>
      </c>
      <c r="C3787" s="1529" t="s">
        <v>14497</v>
      </c>
      <c r="D3787" s="1528" t="s">
        <v>20703</v>
      </c>
      <c r="E3787" s="1551">
        <v>2864.58</v>
      </c>
      <c r="F3787" s="1546"/>
      <c r="G3787" s="1546">
        <v>2809197</v>
      </c>
      <c r="H3787" s="1546" t="str">
        <f t="shared" si="59"/>
        <v>DEMOLIÇÃO DE AMV 1:12 TR 45, EM BITOLA MISTA, DORMENTE DE MADEIRA, COM SEPARAÇÃO E EMPILHAMENTO</v>
      </c>
    </row>
    <row r="3788" spans="2:8">
      <c r="B3788" s="1526">
        <v>2809188</v>
      </c>
      <c r="C3788" s="1523" t="s">
        <v>14498</v>
      </c>
      <c r="D3788" s="1526" t="s">
        <v>20703</v>
      </c>
      <c r="E3788" s="1552">
        <v>2861.48</v>
      </c>
      <c r="F3788" s="1546"/>
      <c r="G3788" s="1546">
        <v>2809188</v>
      </c>
      <c r="H3788" s="1546" t="str">
        <f t="shared" si="59"/>
        <v>DEMOLIÇÃO DE AMV 1:12 TR 57, EM BITOLA LARGA, DORMENTE DE MADEIRA, COM SEPARAÇÃO E EMPILHAMENTO</v>
      </c>
    </row>
    <row r="3789" spans="2:8">
      <c r="B3789" s="1528">
        <v>2809179</v>
      </c>
      <c r="C3789" s="1529" t="s">
        <v>14499</v>
      </c>
      <c r="D3789" s="1528" t="s">
        <v>20703</v>
      </c>
      <c r="E3789" s="1551">
        <v>2117.02</v>
      </c>
      <c r="F3789" s="1546"/>
      <c r="G3789" s="1546">
        <v>2809179</v>
      </c>
      <c r="H3789" s="1546" t="str">
        <f t="shared" si="59"/>
        <v>DEMOLIÇÃO DE AMV 1:12 TR 57, EM BITOLA MÉTRICA, DORMENTE DE MADEIRA, COM SEPARAÇÃO E EMPILHAMENTO</v>
      </c>
    </row>
    <row r="3790" spans="2:8">
      <c r="B3790" s="1526">
        <v>2809201</v>
      </c>
      <c r="C3790" s="1523" t="s">
        <v>14500</v>
      </c>
      <c r="D3790" s="1526" t="s">
        <v>20703</v>
      </c>
      <c r="E3790" s="1552">
        <v>3011.9</v>
      </c>
      <c r="F3790" s="1546"/>
      <c r="G3790" s="1546">
        <v>2809201</v>
      </c>
      <c r="H3790" s="1546" t="str">
        <f t="shared" si="59"/>
        <v>DEMOLIÇÃO DE AMV 1:12 TR 57, EM BITOLA MISTA, DORMENTE DE MADEIRA, COM SEPARAÇÃO E EMPILHAMENTO</v>
      </c>
    </row>
    <row r="3791" spans="2:8">
      <c r="B3791" s="1528">
        <v>2809192</v>
      </c>
      <c r="C3791" s="1529" t="s">
        <v>14501</v>
      </c>
      <c r="D3791" s="1528" t="s">
        <v>20703</v>
      </c>
      <c r="E3791" s="1551">
        <v>2991.21</v>
      </c>
      <c r="F3791" s="1546"/>
      <c r="G3791" s="1546">
        <v>2809192</v>
      </c>
      <c r="H3791" s="1546" t="str">
        <f t="shared" si="59"/>
        <v>DEMOLIÇÃO DE AMV 1:12 TR 68, EM BITOLA LARGA, DORMENTE DE MADEIRA, COM SEPARAÇÃO E EMPILHAMENTO</v>
      </c>
    </row>
    <row r="3792" spans="2:8">
      <c r="B3792" s="1526">
        <v>2809205</v>
      </c>
      <c r="C3792" s="1523" t="s">
        <v>14502</v>
      </c>
      <c r="D3792" s="1526" t="s">
        <v>20703</v>
      </c>
      <c r="E3792" s="1552">
        <v>3146.76</v>
      </c>
      <c r="F3792" s="1546"/>
      <c r="G3792" s="1546">
        <v>2809205</v>
      </c>
      <c r="H3792" s="1546" t="str">
        <f t="shared" si="59"/>
        <v>DEMOLIÇÃO DE AMV 1:12 TR 68, EM BITOLA MISTA, DORMENTE DE MADEIRA, COM SEPARAÇÃO E EMPILHAMENTO</v>
      </c>
    </row>
    <row r="3793" spans="2:8">
      <c r="B3793" s="1528">
        <v>2809172</v>
      </c>
      <c r="C3793" s="1529" t="s">
        <v>14503</v>
      </c>
      <c r="D3793" s="1528" t="s">
        <v>20703</v>
      </c>
      <c r="E3793" s="1551">
        <v>2198.38</v>
      </c>
      <c r="F3793" s="1546"/>
      <c r="G3793" s="1546">
        <v>2809172</v>
      </c>
      <c r="H3793" s="1546" t="str">
        <f t="shared" si="59"/>
        <v>DEMOLIÇÃO DE AMV 1:14 TR 37, EM BITOLA MÉTRICA, DORMENTE DE MADEIRA, COM SEPARAÇÃO E EMPILHAMENTO</v>
      </c>
    </row>
    <row r="3794" spans="2:8">
      <c r="B3794" s="1526">
        <v>2809185</v>
      </c>
      <c r="C3794" s="1523" t="s">
        <v>14504</v>
      </c>
      <c r="D3794" s="1526" t="s">
        <v>20703</v>
      </c>
      <c r="E3794" s="1552">
        <v>3130.47</v>
      </c>
      <c r="F3794" s="1546"/>
      <c r="G3794" s="1546">
        <v>2809185</v>
      </c>
      <c r="H3794" s="1546" t="str">
        <f t="shared" si="59"/>
        <v>DEMOLIÇÃO DE AMV 1:14 TR 45, EM BITOLA LARGA, DORMENTE DE MADEIRA, COM SEPARAÇÃO E EMPILHAMENTO</v>
      </c>
    </row>
    <row r="3795" spans="2:8">
      <c r="B3795" s="1528">
        <v>2809176</v>
      </c>
      <c r="C3795" s="1529" t="s">
        <v>14505</v>
      </c>
      <c r="D3795" s="1528" t="s">
        <v>20703</v>
      </c>
      <c r="E3795" s="1551">
        <v>2302.14</v>
      </c>
      <c r="F3795" s="1546"/>
      <c r="G3795" s="1546">
        <v>2809176</v>
      </c>
      <c r="H3795" s="1546" t="str">
        <f t="shared" si="59"/>
        <v>DEMOLIÇÃO DE AMV 1:14 TR 45, EM BITOLA MÉTRICA, DORMENTE DE MADEIRA, COM SEPARAÇÃO E EMPILHAMENTO</v>
      </c>
    </row>
    <row r="3796" spans="2:8">
      <c r="B3796" s="1526">
        <v>2809198</v>
      </c>
      <c r="C3796" s="1523" t="s">
        <v>14506</v>
      </c>
      <c r="D3796" s="1526" t="s">
        <v>20703</v>
      </c>
      <c r="E3796" s="1552">
        <v>3292.54</v>
      </c>
      <c r="F3796" s="1546"/>
      <c r="G3796" s="1546">
        <v>2809198</v>
      </c>
      <c r="H3796" s="1546" t="str">
        <f t="shared" si="59"/>
        <v>DEMOLIÇÃO DE AMV 1:14 TR 45, EM BITOLA MISTA, DORMENTE DE MADEIRA, COM SEPARAÇÃO E EMPILHAMENTO</v>
      </c>
    </row>
    <row r="3797" spans="2:8">
      <c r="B3797" s="1528">
        <v>2809189</v>
      </c>
      <c r="C3797" s="1529" t="s">
        <v>14507</v>
      </c>
      <c r="D3797" s="1528" t="s">
        <v>20703</v>
      </c>
      <c r="E3797" s="1551">
        <v>3286.07</v>
      </c>
      <c r="F3797" s="1546"/>
      <c r="G3797" s="1546">
        <v>2809189</v>
      </c>
      <c r="H3797" s="1546" t="str">
        <f t="shared" si="59"/>
        <v>DEMOLIÇÃO DE AMV 1:14 TR 57, EM BITOLA LARGA, DORMENTE DE MADEIRA, COM SEPARAÇÃO E EMPILHAMENTO</v>
      </c>
    </row>
    <row r="3798" spans="2:8">
      <c r="B3798" s="1526">
        <v>2809180</v>
      </c>
      <c r="C3798" s="1523" t="s">
        <v>14508</v>
      </c>
      <c r="D3798" s="1526" t="s">
        <v>20703</v>
      </c>
      <c r="E3798" s="1552">
        <v>2457.62</v>
      </c>
      <c r="F3798" s="1546"/>
      <c r="G3798" s="1546">
        <v>2809180</v>
      </c>
      <c r="H3798" s="1546" t="str">
        <f t="shared" si="59"/>
        <v>DEMOLIÇÃO DE AMV 1:14 TR 57, EM BITOLA MÉTRICA, DORMENTE DE MADEIRA, COM SEPARAÇÃO E EMPILHAMENTO</v>
      </c>
    </row>
    <row r="3799" spans="2:8">
      <c r="B3799" s="1528">
        <v>2809202</v>
      </c>
      <c r="C3799" s="1529" t="s">
        <v>14509</v>
      </c>
      <c r="D3799" s="1528" t="s">
        <v>20703</v>
      </c>
      <c r="E3799" s="1551">
        <v>3454.59</v>
      </c>
      <c r="F3799" s="1546"/>
      <c r="G3799" s="1546">
        <v>2809202</v>
      </c>
      <c r="H3799" s="1546" t="str">
        <f t="shared" si="59"/>
        <v>DEMOLIÇÃO DE AMV 1:14 TR 57, EM BITOLA MISTA, DORMENTE DE MADEIRA, COM SEPARAÇÃO E EMPILHAMENTO</v>
      </c>
    </row>
    <row r="3800" spans="2:8">
      <c r="B3800" s="1526">
        <v>2809193</v>
      </c>
      <c r="C3800" s="1523" t="s">
        <v>14510</v>
      </c>
      <c r="D3800" s="1526" t="s">
        <v>20703</v>
      </c>
      <c r="E3800" s="1552">
        <v>3428.77</v>
      </c>
      <c r="F3800" s="1546"/>
      <c r="G3800" s="1546">
        <v>2809193</v>
      </c>
      <c r="H3800" s="1546" t="str">
        <f t="shared" si="59"/>
        <v>DEMOLIÇÃO DE AMV 1:14 TR 68, EM BITOLA LARGA, DORMENTE DE MADEIRA, COM SEPARAÇÃO E EMPILHAMENTO</v>
      </c>
    </row>
    <row r="3801" spans="2:8">
      <c r="B3801" s="1528">
        <v>2809206</v>
      </c>
      <c r="C3801" s="1529" t="s">
        <v>14511</v>
      </c>
      <c r="D3801" s="1528" t="s">
        <v>20703</v>
      </c>
      <c r="E3801" s="1551">
        <v>3602.94</v>
      </c>
      <c r="F3801" s="1546"/>
      <c r="G3801" s="1546">
        <v>2809206</v>
      </c>
      <c r="H3801" s="1546" t="str">
        <f t="shared" si="59"/>
        <v>DEMOLIÇÃO DE AMV 1:14 TR 68, EM BITOLA MISTA, DORMENTE DE MADEIRA, COM SEPARAÇÃO E EMPILHAMENTO</v>
      </c>
    </row>
    <row r="3802" spans="2:8">
      <c r="B3802" s="1526">
        <v>2809190</v>
      </c>
      <c r="C3802" s="1523" t="s">
        <v>14512</v>
      </c>
      <c r="D3802" s="1526" t="s">
        <v>20703</v>
      </c>
      <c r="E3802" s="1552">
        <v>4252.04</v>
      </c>
      <c r="F3802" s="1546"/>
      <c r="G3802" s="1546">
        <v>2809190</v>
      </c>
      <c r="H3802" s="1546" t="str">
        <f t="shared" si="59"/>
        <v>DEMOLIÇÃO DE AMV 1:20 TR 57, EM BITOLA LARGA, DORMENTE DE MADEIRA, COM SEPARAÇÃO E EMPILHAMENTO</v>
      </c>
    </row>
    <row r="3803" spans="2:8">
      <c r="B3803" s="1528">
        <v>2809181</v>
      </c>
      <c r="C3803" s="1529" t="s">
        <v>14513</v>
      </c>
      <c r="D3803" s="1528" t="s">
        <v>20703</v>
      </c>
      <c r="E3803" s="1551">
        <v>3020.01</v>
      </c>
      <c r="F3803" s="1546"/>
      <c r="G3803" s="1546">
        <v>2809181</v>
      </c>
      <c r="H3803" s="1546" t="str">
        <f t="shared" si="59"/>
        <v>DEMOLIÇÃO DE AMV 1:20 TR 57, EM BITOLA MÉTRICA, DORMENTE DE MADEIRA, COM SEPARAÇÃO E EMPILHAMENTO</v>
      </c>
    </row>
    <row r="3804" spans="2:8">
      <c r="B3804" s="1526">
        <v>2809203</v>
      </c>
      <c r="C3804" s="1523" t="s">
        <v>14514</v>
      </c>
      <c r="D3804" s="1526" t="s">
        <v>20703</v>
      </c>
      <c r="E3804" s="1552">
        <v>4457.3</v>
      </c>
      <c r="F3804" s="1546"/>
      <c r="G3804" s="1546">
        <v>2809203</v>
      </c>
      <c r="H3804" s="1546" t="str">
        <f t="shared" si="59"/>
        <v>DEMOLIÇÃO DE AMV 1:20 TR 57, EM BITOLA MISTA, DORMENTE DE MADEIRA, COM SEPARAÇÃO E EMPILHAMENTO</v>
      </c>
    </row>
    <row r="3805" spans="2:8">
      <c r="B3805" s="1528">
        <v>2809194</v>
      </c>
      <c r="C3805" s="1529" t="s">
        <v>14515</v>
      </c>
      <c r="D3805" s="1528" t="s">
        <v>20703</v>
      </c>
      <c r="E3805" s="1551">
        <v>4423.28</v>
      </c>
      <c r="F3805" s="1546"/>
      <c r="G3805" s="1546">
        <v>2809194</v>
      </c>
      <c r="H3805" s="1546" t="str">
        <f t="shared" si="59"/>
        <v>DEMOLIÇÃO DE AMV 1:20 TR 68, EM BITOLA LARGA, DORMENTE DE MADEIRA, COM SEPARAÇÃO E EMPILHAMENTO</v>
      </c>
    </row>
    <row r="3806" spans="2:8">
      <c r="B3806" s="1526">
        <v>2809207</v>
      </c>
      <c r="C3806" s="1523" t="s">
        <v>14516</v>
      </c>
      <c r="D3806" s="1526" t="s">
        <v>20703</v>
      </c>
      <c r="E3806" s="1552">
        <v>4635.32</v>
      </c>
      <c r="F3806" s="1546"/>
      <c r="G3806" s="1546">
        <v>2809207</v>
      </c>
      <c r="H3806" s="1546" t="str">
        <f t="shared" si="59"/>
        <v>DEMOLIÇÃO DE AMV 1:20 TR 68, EM BITOLA MISTA, DORMENTE DE MADEIRA, COM SEPARAÇÃO E EMPILHAMENTO</v>
      </c>
    </row>
    <row r="3807" spans="2:8">
      <c r="B3807" s="1528">
        <v>2809169</v>
      </c>
      <c r="C3807" s="1529" t="s">
        <v>14517</v>
      </c>
      <c r="D3807" s="1528" t="s">
        <v>20703</v>
      </c>
      <c r="E3807" s="1551">
        <v>1434.58</v>
      </c>
      <c r="F3807" s="1546"/>
      <c r="G3807" s="1546">
        <v>2809169</v>
      </c>
      <c r="H3807" s="1546" t="str">
        <f t="shared" si="59"/>
        <v>DEMOLIÇÃO DE AMV 1:8 TR 37, EM BITOLA MÉTRICA, DORMENTE DE MADEIRA, COM SEPARAÇÃO E EMPILHAMENTO</v>
      </c>
    </row>
    <row r="3808" spans="2:8">
      <c r="B3808" s="1526">
        <v>2809182</v>
      </c>
      <c r="C3808" s="1523" t="s">
        <v>14518</v>
      </c>
      <c r="D3808" s="1526" t="s">
        <v>20703</v>
      </c>
      <c r="E3808" s="1552">
        <v>1988.72</v>
      </c>
      <c r="F3808" s="1546"/>
      <c r="G3808" s="1546">
        <v>2809182</v>
      </c>
      <c r="H3808" s="1546" t="str">
        <f t="shared" si="59"/>
        <v>DEMOLIÇÃO DE AMV 1:8 TR 45, EM BITOLA LARGA, DORMENTE DE MADEIRA, COM SEPARAÇÃO E EMPILHAMENTO</v>
      </c>
    </row>
    <row r="3809" spans="2:8">
      <c r="B3809" s="1528">
        <v>2809173</v>
      </c>
      <c r="C3809" s="1529" t="s">
        <v>14519</v>
      </c>
      <c r="D3809" s="1528" t="s">
        <v>20703</v>
      </c>
      <c r="E3809" s="1551">
        <v>1512.53</v>
      </c>
      <c r="F3809" s="1546"/>
      <c r="G3809" s="1546">
        <v>2809173</v>
      </c>
      <c r="H3809" s="1546" t="str">
        <f t="shared" si="59"/>
        <v>DEMOLIÇÃO DE AMV 1:8 TR 45, EM BITOLA MÉTRICA, DORMENTE DE MADEIRA, COM SEPARAÇÃO E EMPILHAMENTO</v>
      </c>
    </row>
    <row r="3810" spans="2:8">
      <c r="B3810" s="1526">
        <v>2809195</v>
      </c>
      <c r="C3810" s="1523" t="s">
        <v>14520</v>
      </c>
      <c r="D3810" s="1526" t="s">
        <v>20703</v>
      </c>
      <c r="E3810" s="1552">
        <v>2087.15</v>
      </c>
      <c r="F3810" s="1546"/>
      <c r="G3810" s="1546">
        <v>2809195</v>
      </c>
      <c r="H3810" s="1546" t="str">
        <f t="shared" si="59"/>
        <v>DEMOLIÇÃO DE AMV 1:8 TR 45, EM BITOLA MISTA, DORMENTE DE MADEIRA, COM SEPARAÇÃO E EMPILHAMENTO</v>
      </c>
    </row>
    <row r="3811" spans="2:8">
      <c r="B3811" s="1528">
        <v>2809186</v>
      </c>
      <c r="C3811" s="1529" t="s">
        <v>14521</v>
      </c>
      <c r="D3811" s="1528" t="s">
        <v>20703</v>
      </c>
      <c r="E3811" s="1551">
        <v>2105.63</v>
      </c>
      <c r="F3811" s="1546"/>
      <c r="G3811" s="1546">
        <v>2809186</v>
      </c>
      <c r="H3811" s="1546" t="str">
        <f t="shared" si="59"/>
        <v>DEMOLIÇÃO DE AMV 1:8 TR 57, EM BITOLA LARGA, DORMENTE DE MADEIRA, COM SEPARAÇÃO E EMPILHAMENTO</v>
      </c>
    </row>
    <row r="3812" spans="2:8">
      <c r="B3812" s="1526">
        <v>2809177</v>
      </c>
      <c r="C3812" s="1523" t="s">
        <v>14522</v>
      </c>
      <c r="D3812" s="1526" t="s">
        <v>20703</v>
      </c>
      <c r="E3812" s="1552">
        <v>1629.35</v>
      </c>
      <c r="F3812" s="1546"/>
      <c r="G3812" s="1546">
        <v>2809177</v>
      </c>
      <c r="H3812" s="1546" t="str">
        <f t="shared" si="59"/>
        <v>DEMOLIÇÃO DE AMV 1:8 TR 57, EM BITOLA MÉTRICA, DORMENTE DE MADEIRA, COM SEPARAÇÃO E EMPILHAMENTO</v>
      </c>
    </row>
    <row r="3813" spans="2:8">
      <c r="B3813" s="1528">
        <v>2809199</v>
      </c>
      <c r="C3813" s="1529" t="s">
        <v>14523</v>
      </c>
      <c r="D3813" s="1528" t="s">
        <v>20703</v>
      </c>
      <c r="E3813" s="1551">
        <v>2208.9</v>
      </c>
      <c r="F3813" s="1546"/>
      <c r="G3813" s="1546">
        <v>2809199</v>
      </c>
      <c r="H3813" s="1546" t="str">
        <f t="shared" si="59"/>
        <v>DEMOLIÇÃO DE AMV 1:8 TR 57, EM BITOLA MISTA, DORMENTE DE MADEIRA, COM SEPARAÇÃO E EMPILHAMENTO</v>
      </c>
    </row>
    <row r="3814" spans="2:8" ht="30">
      <c r="B3814" s="1526">
        <v>2809219</v>
      </c>
      <c r="C3814" s="1523" t="s">
        <v>14524</v>
      </c>
      <c r="D3814" s="1526" t="s">
        <v>22996</v>
      </c>
      <c r="E3814" s="1552">
        <v>19463.080000000002</v>
      </c>
      <c r="F3814" s="1546"/>
      <c r="G3814" s="1546">
        <v>2809219</v>
      </c>
      <c r="H3814" s="1546" t="str">
        <f t="shared" si="59"/>
        <v>DEMOLIÇÃO DE VIA, BITOLA LARGA, 1.667 DORMENTES DE MADEIRA/KM, TRILHO TR 45, BARRA COM 12 M DE COMPRIMENTO, COM SEPARAÇÃO E EMPILHAMENTO</v>
      </c>
    </row>
    <row r="3815" spans="2:8" ht="30">
      <c r="B3815" s="1528">
        <v>2809220</v>
      </c>
      <c r="C3815" s="1529" t="s">
        <v>14525</v>
      </c>
      <c r="D3815" s="1528" t="s">
        <v>22996</v>
      </c>
      <c r="E3815" s="1551">
        <v>20854.25</v>
      </c>
      <c r="F3815" s="1546"/>
      <c r="G3815" s="1546">
        <v>2809220</v>
      </c>
      <c r="H3815" s="1546" t="str">
        <f t="shared" si="59"/>
        <v>DEMOLIÇÃO DE VIA, BITOLA LARGA, 1.667 DORMENTES DE MADEIRA/KM, TRILHO TR 57, BARRA COM 12 M DE COMPRIMENTO, COM SEPARAÇÃO E EMPILHAMENTO</v>
      </c>
    </row>
    <row r="3816" spans="2:8" ht="30">
      <c r="B3816" s="1526">
        <v>2809221</v>
      </c>
      <c r="C3816" s="1523" t="s">
        <v>14526</v>
      </c>
      <c r="D3816" s="1526" t="s">
        <v>22996</v>
      </c>
      <c r="E3816" s="1552">
        <v>21489.55</v>
      </c>
      <c r="F3816" s="1546"/>
      <c r="G3816" s="1546">
        <v>2809221</v>
      </c>
      <c r="H3816" s="1546" t="str">
        <f t="shared" si="59"/>
        <v>DEMOLIÇÃO DE VIA, BITOLA LARGA, 1.667 DORMENTES DE MADEIRA/KM, TRILHO TR 68, BARRA COM 12 M DE COMPRIMENTO, COM SEPARAÇÃO E EMPILHAMENTO</v>
      </c>
    </row>
    <row r="3817" spans="2:8" ht="30">
      <c r="B3817" s="1528">
        <v>2809163</v>
      </c>
      <c r="C3817" s="1529" t="s">
        <v>14527</v>
      </c>
      <c r="D3817" s="1528" t="s">
        <v>22996</v>
      </c>
      <c r="E3817" s="1551">
        <v>20320.650000000001</v>
      </c>
      <c r="F3817" s="1546"/>
      <c r="G3817" s="1546">
        <v>2809163</v>
      </c>
      <c r="H3817" s="1546" t="str">
        <f t="shared" si="59"/>
        <v>DEMOLIÇÃO DE VIA, BITOLA LARGA, 1.750 DORMENTES DE MADEIRA/KM, TRILHO TR 45, BARRA COM 12 M DE COMPRIMENTO, COM SEPARAÇÃO E EMPILHAMENTO</v>
      </c>
    </row>
    <row r="3818" spans="2:8" ht="30">
      <c r="B3818" s="1526">
        <v>2809164</v>
      </c>
      <c r="C3818" s="1523" t="s">
        <v>14528</v>
      </c>
      <c r="D3818" s="1526" t="s">
        <v>22996</v>
      </c>
      <c r="E3818" s="1552">
        <v>21764.5</v>
      </c>
      <c r="F3818" s="1546"/>
      <c r="G3818" s="1546">
        <v>2809164</v>
      </c>
      <c r="H3818" s="1546" t="str">
        <f t="shared" si="59"/>
        <v>DEMOLIÇÃO DE VIA, BITOLA LARGA, 1.750 DORMENTES DE MADEIRA/KM, TRILHO TR 57, BARRA COM 12 M DE COMPRIMENTO, COM SEPARAÇÃO E EMPILHAMENTO</v>
      </c>
    </row>
    <row r="3819" spans="2:8" ht="30">
      <c r="B3819" s="1528">
        <v>2809165</v>
      </c>
      <c r="C3819" s="1529" t="s">
        <v>14529</v>
      </c>
      <c r="D3819" s="1528" t="s">
        <v>22996</v>
      </c>
      <c r="E3819" s="1551">
        <v>22418.03</v>
      </c>
      <c r="F3819" s="1546"/>
      <c r="G3819" s="1546">
        <v>2809165</v>
      </c>
      <c r="H3819" s="1546" t="str">
        <f t="shared" si="59"/>
        <v>DEMOLIÇÃO DE VIA, BITOLA LARGA, 1.750 DORMENTES DE MADEIRA/KM, TRILHO TR 68, BARRA COM 12 M DE COMPRIMENTO, COM SEPARAÇÃO E EMPILHAMENTO</v>
      </c>
    </row>
    <row r="3820" spans="2:8" ht="30">
      <c r="B3820" s="1526">
        <v>2809216</v>
      </c>
      <c r="C3820" s="1523" t="s">
        <v>14530</v>
      </c>
      <c r="D3820" s="1526" t="s">
        <v>22996</v>
      </c>
      <c r="E3820" s="1552">
        <v>18141.91</v>
      </c>
      <c r="F3820" s="1546"/>
      <c r="G3820" s="1546">
        <v>2809216</v>
      </c>
      <c r="H3820" s="1546" t="str">
        <f t="shared" si="59"/>
        <v>DEMOLIÇÃO DE VIA, BITOLA MÉTRICA, 1.667 DORMENTES DE MADEIRA/KM, TRILHO TR 37, BARRA COM 12 M DE COMPRIMENTO, COM SEPARAÇÃO E EMPILHAMENTO</v>
      </c>
    </row>
    <row r="3821" spans="2:8" ht="30">
      <c r="B3821" s="1528">
        <v>2809217</v>
      </c>
      <c r="C3821" s="1529" t="s">
        <v>14531</v>
      </c>
      <c r="D3821" s="1528" t="s">
        <v>22996</v>
      </c>
      <c r="E3821" s="1551">
        <v>18478.439999999999</v>
      </c>
      <c r="F3821" s="1546"/>
      <c r="G3821" s="1546">
        <v>2809217</v>
      </c>
      <c r="H3821" s="1546" t="str">
        <f t="shared" si="59"/>
        <v>DEMOLIÇÃO DE VIA, BITOLA MÉTRICA, 1.667 DORMENTES DE MADEIRA/KM, TRILHO TR 45, BARRA COM 12 M DE COMPRIMENTO, COM SEPARAÇÃO E EMPILHAMENTO</v>
      </c>
    </row>
    <row r="3822" spans="2:8" ht="30">
      <c r="B3822" s="1526">
        <v>2809218</v>
      </c>
      <c r="C3822" s="1523" t="s">
        <v>14532</v>
      </c>
      <c r="D3822" s="1526" t="s">
        <v>22996</v>
      </c>
      <c r="E3822" s="1552">
        <v>19868.03</v>
      </c>
      <c r="F3822" s="1546"/>
      <c r="G3822" s="1546">
        <v>2809218</v>
      </c>
      <c r="H3822" s="1546" t="str">
        <f t="shared" si="59"/>
        <v>DEMOLIÇÃO DE VIA, BITOLA MÉTRICA, 1.667 DORMENTES DE MADEIRA/KM, TRILHO TR 57, BARRA COM 12 M DE COMPRIMENTO, COM SEPARAÇÃO E EMPILHAMENTO</v>
      </c>
    </row>
    <row r="3823" spans="2:8" ht="30">
      <c r="B3823" s="1528">
        <v>2809160</v>
      </c>
      <c r="C3823" s="1529" t="s">
        <v>14533</v>
      </c>
      <c r="D3823" s="1528" t="s">
        <v>22996</v>
      </c>
      <c r="E3823" s="1551">
        <v>18948.05</v>
      </c>
      <c r="F3823" s="1546"/>
      <c r="G3823" s="1546">
        <v>2809160</v>
      </c>
      <c r="H3823" s="1546" t="str">
        <f t="shared" si="59"/>
        <v>DEMOLIÇÃO DE VIA, BITOLA MÉTRICA, 1.750 DORMENTES DE MADEIRA/KM, TRILHO TR 37, BARRA COM 12 M DE COMPRIMENTO, COM SEPARAÇÃO E EMPILHAMENTO</v>
      </c>
    </row>
    <row r="3824" spans="2:8" ht="30">
      <c r="B3824" s="1526">
        <v>2809161</v>
      </c>
      <c r="C3824" s="1523" t="s">
        <v>14534</v>
      </c>
      <c r="D3824" s="1526" t="s">
        <v>22996</v>
      </c>
      <c r="E3824" s="1552">
        <v>19287.05</v>
      </c>
      <c r="F3824" s="1546"/>
      <c r="G3824" s="1546">
        <v>2809161</v>
      </c>
      <c r="H3824" s="1546" t="str">
        <f t="shared" si="59"/>
        <v>DEMOLIÇÃO DE VIA, BITOLA MÉTRICA, 1.750 DORMENTES DE MADEIRA/KM, TRILHO TR 45, BARRA COM 12 M DE COMPRIMENTO, COM SEPARAÇÃO E EMPILHAMENTO</v>
      </c>
    </row>
    <row r="3825" spans="2:8" ht="30">
      <c r="B3825" s="1528">
        <v>2809162</v>
      </c>
      <c r="C3825" s="1529" t="s">
        <v>14535</v>
      </c>
      <c r="D3825" s="1528" t="s">
        <v>22996</v>
      </c>
      <c r="E3825" s="1551">
        <v>20729.27</v>
      </c>
      <c r="F3825" s="1546"/>
      <c r="G3825" s="1546">
        <v>2809162</v>
      </c>
      <c r="H3825" s="1546" t="str">
        <f t="shared" si="59"/>
        <v>DEMOLIÇÃO DE VIA, BITOLA MÉTRICA, 1.750 DORMENTES DE MADEIRA/KM, TRILHO TR 57, BARRA COM 12 M DE COMPRIMENTO, COM SEPARAÇÃO E EMPILHAMENTO</v>
      </c>
    </row>
    <row r="3826" spans="2:8" ht="30">
      <c r="B3826" s="1526">
        <v>2809222</v>
      </c>
      <c r="C3826" s="1523" t="s">
        <v>14536</v>
      </c>
      <c r="D3826" s="1526" t="s">
        <v>22996</v>
      </c>
      <c r="E3826" s="1552">
        <v>17873.71</v>
      </c>
      <c r="F3826" s="1546"/>
      <c r="G3826" s="1546">
        <v>2809222</v>
      </c>
      <c r="H3826" s="1546" t="str">
        <f t="shared" si="59"/>
        <v>DEMOLIÇÃO DE VIA, BITOLA MISTA, 1.667 DORMENTES DE MADEIRA/KM, TRILHO TR 45, BARRA COM 12 M DE COMPRIMENTO, COM SEPARAÇÃO E EMPILHAMENTO</v>
      </c>
    </row>
    <row r="3827" spans="2:8" ht="30">
      <c r="B3827" s="1528">
        <v>2809223</v>
      </c>
      <c r="C3827" s="1529" t="s">
        <v>14537</v>
      </c>
      <c r="D3827" s="1528" t="s">
        <v>22996</v>
      </c>
      <c r="E3827" s="1551">
        <v>23015.77</v>
      </c>
      <c r="F3827" s="1546"/>
      <c r="G3827" s="1546">
        <v>2809223</v>
      </c>
      <c r="H3827" s="1546" t="str">
        <f t="shared" si="59"/>
        <v>DEMOLIÇÃO DE VIA, BITOLA MISTA, 1.667 DORMENTES DE MADEIRA/KM, TRILHO TR 57, BARRA COM 12 M DE COMPRIMENTO, COM SEPARAÇÃO E EMPILHAMENTO</v>
      </c>
    </row>
    <row r="3828" spans="2:8" ht="30">
      <c r="B3828" s="1526">
        <v>2809224</v>
      </c>
      <c r="C3828" s="1523" t="s">
        <v>14538</v>
      </c>
      <c r="D3828" s="1526" t="s">
        <v>22996</v>
      </c>
      <c r="E3828" s="1552">
        <v>23968.71</v>
      </c>
      <c r="F3828" s="1546"/>
      <c r="G3828" s="1546">
        <v>2809224</v>
      </c>
      <c r="H3828" s="1546" t="str">
        <f t="shared" si="59"/>
        <v>DEMOLIÇÃO DE VIA, BITOLA MISTA, 1.667 DORMENTES DE MADEIRA/KM, TRILHO TR 68, BARRA COM 12 M DE COMPRIMENTO, COM SEPARAÇÃO E EMPILHAMENTO</v>
      </c>
    </row>
    <row r="3829" spans="2:8" ht="30">
      <c r="B3829" s="1528">
        <v>2809166</v>
      </c>
      <c r="C3829" s="1529" t="s">
        <v>14539</v>
      </c>
      <c r="D3829" s="1528" t="s">
        <v>22996</v>
      </c>
      <c r="E3829" s="1551">
        <v>18598.48</v>
      </c>
      <c r="F3829" s="1546"/>
      <c r="G3829" s="1546">
        <v>2809166</v>
      </c>
      <c r="H3829" s="1546" t="str">
        <f t="shared" si="59"/>
        <v>DEMOLIÇÃO DE VIA, BITOLA MISTA, 1.750 DORMENTES DE MADEIRA/KM, TRILHO TR 45, BARRA COM 12 M DE COMPRIMENTO, COM SEPARAÇÃO E EMPILHAMENTO</v>
      </c>
    </row>
    <row r="3830" spans="2:8" ht="30">
      <c r="B3830" s="1526">
        <v>2809167</v>
      </c>
      <c r="C3830" s="1523" t="s">
        <v>14540</v>
      </c>
      <c r="D3830" s="1526" t="s">
        <v>22996</v>
      </c>
      <c r="E3830" s="1552">
        <v>23992.55</v>
      </c>
      <c r="F3830" s="1546"/>
      <c r="G3830" s="1546">
        <v>2809167</v>
      </c>
      <c r="H3830" s="1546" t="str">
        <f t="shared" si="59"/>
        <v>DEMOLIÇÃO DE VIA, BITOLA MISTA, 1.750 DORMENTES DE MADEIRA/KM, TRILHO TR 57, BARRA COM 12 M DE COMPRIMENTO, COM SEPARAÇÃO E EMPILHAMENTO</v>
      </c>
    </row>
    <row r="3831" spans="2:8" ht="30">
      <c r="B3831" s="1528">
        <v>2809168</v>
      </c>
      <c r="C3831" s="1529" t="s">
        <v>14541</v>
      </c>
      <c r="D3831" s="1528" t="s">
        <v>22996</v>
      </c>
      <c r="E3831" s="1551">
        <v>24972.84</v>
      </c>
      <c r="F3831" s="1546"/>
      <c r="G3831" s="1546">
        <v>2809168</v>
      </c>
      <c r="H3831" s="1546" t="str">
        <f t="shared" si="59"/>
        <v>DEMOLIÇÃO DE VIA, BITOLA MISTA, 1.750 DORMENTES DE MADEIRA/KM, TRILHO TR 68, BARRA COM 12 M DE COMPRIMENTO, COM SEPARAÇÃO E EMPILHAMENTO</v>
      </c>
    </row>
    <row r="3832" spans="2:8">
      <c r="B3832" s="1526">
        <v>2909152</v>
      </c>
      <c r="C3832" s="1523" t="s">
        <v>14542</v>
      </c>
      <c r="D3832" s="1526" t="s">
        <v>22996</v>
      </c>
      <c r="E3832" s="1542">
        <v>103.23</v>
      </c>
      <c r="F3832" s="1546"/>
      <c r="G3832" s="1546">
        <v>2909152</v>
      </c>
      <c r="H3832" s="1546" t="str">
        <f t="shared" si="59"/>
        <v>AFERIÇÃO DA GEOMETRIA DA VIA COM CARRO CONTROLE</v>
      </c>
    </row>
    <row r="3833" spans="2:8">
      <c r="B3833" s="1528">
        <v>2909153</v>
      </c>
      <c r="C3833" s="1529" t="s">
        <v>14543</v>
      </c>
      <c r="D3833" s="1528" t="s">
        <v>22996</v>
      </c>
      <c r="E3833" s="1543">
        <v>161.72999999999999</v>
      </c>
      <c r="F3833" s="1546"/>
      <c r="G3833" s="1546">
        <v>2909153</v>
      </c>
      <c r="H3833" s="1546" t="str">
        <f t="shared" si="59"/>
        <v>CAPINA QUÍMICA DA PLATAFORMA FERROVIÁRIA</v>
      </c>
    </row>
    <row r="3834" spans="2:8">
      <c r="B3834" s="1526">
        <v>2909151</v>
      </c>
      <c r="C3834" s="1523" t="s">
        <v>14544</v>
      </c>
      <c r="D3834" s="1526" t="s">
        <v>22996</v>
      </c>
      <c r="E3834" s="1542">
        <v>58.43</v>
      </c>
      <c r="F3834" s="1546"/>
      <c r="G3834" s="1546">
        <v>2909151</v>
      </c>
      <c r="H3834" s="1546" t="str">
        <f t="shared" si="59"/>
        <v>ESTABILIZAÇÃO DINÂMICA DA VIA</v>
      </c>
    </row>
    <row r="3835" spans="2:8">
      <c r="B3835" s="1528">
        <v>2909145</v>
      </c>
      <c r="C3835" s="1529" t="s">
        <v>14545</v>
      </c>
      <c r="D3835" s="1528" t="s">
        <v>20703</v>
      </c>
      <c r="E3835" s="1543">
        <v>8.61</v>
      </c>
      <c r="F3835" s="1546"/>
      <c r="G3835" s="1546">
        <v>2909145</v>
      </c>
      <c r="H3835" s="1546" t="str">
        <f t="shared" si="59"/>
        <v>NIVELAMENTO DE JUNTA COM SOCARIA MANUAL DA VIA</v>
      </c>
    </row>
    <row r="3836" spans="2:8" ht="30">
      <c r="B3836" s="1526">
        <v>2909379</v>
      </c>
      <c r="C3836" s="1523" t="s">
        <v>23602</v>
      </c>
      <c r="D3836" s="1526" t="s">
        <v>22996</v>
      </c>
      <c r="E3836" s="1552">
        <v>4814.82</v>
      </c>
      <c r="F3836" s="1546"/>
      <c r="G3836" s="1546">
        <v>2909379</v>
      </c>
      <c r="H3836" s="1546" t="str">
        <f t="shared" si="59"/>
        <v>NIVELAMENTO DE VIA COM GRUPO GERADOR/VIBRADOR E LEVANTE DE ATÉ 10 CM - BITOLA MÉTRICA OU LARGA COM DORMENTE DE MADEIRA OU CONCRETO E TAXA DE DORMENTAÇÃO DE 1.667 UN/KM</v>
      </c>
    </row>
    <row r="3837" spans="2:8" ht="30">
      <c r="B3837" s="1528">
        <v>2909381</v>
      </c>
      <c r="C3837" s="1529" t="s">
        <v>23603</v>
      </c>
      <c r="D3837" s="1528" t="s">
        <v>22996</v>
      </c>
      <c r="E3837" s="1551">
        <v>5038.2700000000004</v>
      </c>
      <c r="F3837" s="1546"/>
      <c r="G3837" s="1546">
        <v>2909381</v>
      </c>
      <c r="H3837" s="1546" t="str">
        <f t="shared" si="59"/>
        <v>NIVELAMENTO DE VIA COM GRUPO GERADOR/VIBRADOR E LEVANTE DE ATÉ 10 CM - BITOLA MÉTRICA OU LARGA COM DORMENTE DE MADEIRA OU CONCRETO E TAXA DE DORMENTAÇÃO DE 1.750 UN/KM</v>
      </c>
    </row>
    <row r="3838" spans="2:8" ht="30">
      <c r="B3838" s="1526">
        <v>2909380</v>
      </c>
      <c r="C3838" s="1523" t="s">
        <v>23604</v>
      </c>
      <c r="D3838" s="1526" t="s">
        <v>22996</v>
      </c>
      <c r="E3838" s="1552">
        <v>7057.83</v>
      </c>
      <c r="F3838" s="1546"/>
      <c r="G3838" s="1546">
        <v>2909380</v>
      </c>
      <c r="H3838" s="1546" t="str">
        <f t="shared" si="59"/>
        <v>NIVELAMENTO DE VIA COM GRUPO GERADOR/VIBRADOR E LEVANTE DE ATÉ 10 CM - BITOLA MISTA COM DORMENTE DE MADEIRA OU CONCRETO E TAXA DE DORMENTAÇÃO DE 1.667 UN/KM</v>
      </c>
    </row>
    <row r="3839" spans="2:8" ht="30">
      <c r="B3839" s="1528">
        <v>2909382</v>
      </c>
      <c r="C3839" s="1529" t="s">
        <v>23605</v>
      </c>
      <c r="D3839" s="1528" t="s">
        <v>22996</v>
      </c>
      <c r="E3839" s="1551">
        <v>7392.28</v>
      </c>
      <c r="F3839" s="1546"/>
      <c r="G3839" s="1546">
        <v>2909382</v>
      </c>
      <c r="H3839" s="1546" t="str">
        <f t="shared" si="59"/>
        <v>NIVELAMENTO DE VIA COM GRUPO GERADOR/VIBRADOR E LEVANTE DE ATÉ 10 CM - BITOLA MISTA COM DORMENTE DE MADEIRA OU CONCRETO E TAXA DE DORMENTAÇÃO DE 1.750 UN/KM</v>
      </c>
    </row>
    <row r="3840" spans="2:8" ht="30">
      <c r="B3840" s="1526">
        <v>2909375</v>
      </c>
      <c r="C3840" s="1523" t="s">
        <v>23606</v>
      </c>
      <c r="D3840" s="1526" t="s">
        <v>22996</v>
      </c>
      <c r="E3840" s="1552">
        <v>7684.71</v>
      </c>
      <c r="F3840" s="1546"/>
      <c r="G3840" s="1546">
        <v>2909375</v>
      </c>
      <c r="H3840" s="1546" t="str">
        <f t="shared" si="59"/>
        <v>NIVELAMENTO DE VIA COM SOCARIA MANUAL E LEVANTE DE ATÉ 10 CM - BITOLA MÉTRICA OU LARGA COM DORMENTE DE MADEIRA OU CONCRETO E TAXA DE DORMENTAÇÃO DE 1.667 UN/KM</v>
      </c>
    </row>
    <row r="3841" spans="2:8" ht="30">
      <c r="B3841" s="1528">
        <v>2909377</v>
      </c>
      <c r="C3841" s="1529" t="s">
        <v>23607</v>
      </c>
      <c r="D3841" s="1528" t="s">
        <v>22996</v>
      </c>
      <c r="E3841" s="1551">
        <v>8043.59</v>
      </c>
      <c r="F3841" s="1546"/>
      <c r="G3841" s="1546">
        <v>2909377</v>
      </c>
      <c r="H3841" s="1546" t="str">
        <f t="shared" si="59"/>
        <v>NIVELAMENTO DE VIA COM SOCARIA MANUAL E LEVANTE DE ATÉ 10 CM - BITOLA MÉTRICA OU LARGA COM DORMENTE DE MADEIRA OU CONCRETO E TAXA DE DORMENTAÇÃO DE 1.750 UN/KM</v>
      </c>
    </row>
    <row r="3842" spans="2:8" ht="30">
      <c r="B3842" s="1526">
        <v>2909376</v>
      </c>
      <c r="C3842" s="1523" t="s">
        <v>23608</v>
      </c>
      <c r="D3842" s="1526" t="s">
        <v>22996</v>
      </c>
      <c r="E3842" s="1552">
        <v>11287.02</v>
      </c>
      <c r="F3842" s="1546"/>
      <c r="G3842" s="1546">
        <v>2909376</v>
      </c>
      <c r="H3842" s="1546" t="str">
        <f t="shared" si="59"/>
        <v>NIVELAMENTO DE VIA COM SOCARIA MANUAL E LEVANTE DE ATÉ 10 CM - BITOLA MISTA COM DORMENTE DE MADEIRA OU CONCRETO E TAXA DE DORMENTAÇÃO DE 1.667 UN/KM</v>
      </c>
    </row>
    <row r="3843" spans="2:8" ht="30">
      <c r="B3843" s="1528">
        <v>2909378</v>
      </c>
      <c r="C3843" s="1529" t="s">
        <v>23609</v>
      </c>
      <c r="D3843" s="1528" t="s">
        <v>22996</v>
      </c>
      <c r="E3843" s="1551">
        <v>11829.67</v>
      </c>
      <c r="F3843" s="1546"/>
      <c r="G3843" s="1546">
        <v>2909378</v>
      </c>
      <c r="H3843" s="1546" t="str">
        <f t="shared" ref="H3843:H3906" si="60">UPPER(C3843)</f>
        <v>NIVELAMENTO DE VIA COM SOCARIA MANUAL E LEVANTE DE ATÉ 10 CM - BITOLA MISTA COM DORMENTE DE MADEIRA OU CONCRETO E TAXA DE DORMENTAÇÃO DE 1.750 UN/KM</v>
      </c>
    </row>
    <row r="3844" spans="2:8" ht="30">
      <c r="B3844" s="1526">
        <v>2909383</v>
      </c>
      <c r="C3844" s="1523" t="s">
        <v>23610</v>
      </c>
      <c r="D3844" s="1526" t="s">
        <v>22996</v>
      </c>
      <c r="E3844" s="1552">
        <v>5232.79</v>
      </c>
      <c r="F3844" s="1546"/>
      <c r="G3844" s="1546">
        <v>2909383</v>
      </c>
      <c r="H3844" s="1546" t="str">
        <f t="shared" si="60"/>
        <v>NIVELAMENTO E ALINHAMENTO DE VIA COM SOCADORA AUTOMÁTICA E LEVANTE DE ATÉ 10 CM - QUALQUER BITOLA OU DORMENTE E TAXA DE DORMENTAÇÃO DE 1.667 UN/KM</v>
      </c>
    </row>
    <row r="3845" spans="2:8" ht="30">
      <c r="B3845" s="1528">
        <v>2909384</v>
      </c>
      <c r="C3845" s="1529" t="s">
        <v>23611</v>
      </c>
      <c r="D3845" s="1528" t="s">
        <v>22996</v>
      </c>
      <c r="E3845" s="1551">
        <v>5493.36</v>
      </c>
      <c r="F3845" s="1546"/>
      <c r="G3845" s="1546">
        <v>2909384</v>
      </c>
      <c r="H3845" s="1546" t="str">
        <f t="shared" si="60"/>
        <v>NIVELAMENTO E ALINHAMENTO DE VIA COM SOCADORA AUTOMÁTICA E LEVANTE DE ATÉ 10 CM - QUALQUER BITOLA OU DORMENTE E TAXA DE DORMENTAÇÃO DE 1.750 UN/KM</v>
      </c>
    </row>
    <row r="3846" spans="2:8">
      <c r="B3846" s="1526">
        <v>2909148</v>
      </c>
      <c r="C3846" s="1523" t="s">
        <v>14546</v>
      </c>
      <c r="D3846" s="1526" t="s">
        <v>22996</v>
      </c>
      <c r="E3846" s="1542">
        <v>450.05</v>
      </c>
      <c r="F3846" s="1546"/>
      <c r="G3846" s="1546">
        <v>2909148</v>
      </c>
      <c r="H3846" s="1546" t="str">
        <f t="shared" si="60"/>
        <v>REGULARIZAÇÃO DO LASTRO COM REGULADORA DE LASTRO</v>
      </c>
    </row>
    <row r="3847" spans="2:8" ht="30">
      <c r="B3847" s="1528">
        <v>3009336</v>
      </c>
      <c r="C3847" s="1529" t="s">
        <v>23612</v>
      </c>
      <c r="D3847" s="1528" t="s">
        <v>20703</v>
      </c>
      <c r="E3847" s="1543">
        <v>78.3</v>
      </c>
      <c r="F3847" s="1546"/>
      <c r="G3847" s="1546">
        <v>3009336</v>
      </c>
      <c r="H3847" s="1546" t="str">
        <f t="shared" si="60"/>
        <v>ALÍVIO DE TENSÃO, COM MARTELO DE BRONZE, EM TLS COM 120 DE COMPRIMENTO DE TR45, TAXA DE DORMENTAÇÃO DE 1.667 UN/KM, PARA QUALQUER BITOLA E FIXAÇÃO ELÁSTICA</v>
      </c>
    </row>
    <row r="3848" spans="2:8" ht="30">
      <c r="B3848" s="1526">
        <v>3009337</v>
      </c>
      <c r="C3848" s="1523" t="s">
        <v>23613</v>
      </c>
      <c r="D3848" s="1526" t="s">
        <v>20703</v>
      </c>
      <c r="E3848" s="1542">
        <v>80.36</v>
      </c>
      <c r="F3848" s="1546"/>
      <c r="G3848" s="1546">
        <v>3009337</v>
      </c>
      <c r="H3848" s="1546" t="str">
        <f t="shared" si="60"/>
        <v>ALÍVIO DE TENSÃO, COM MARTELO DE BRONZE, EM TLS COM 120 DE COMPRIMENTO DE TR45, TAXA DE DORMENTAÇÃO DE 1.750 UN/KM, PARA QUALQUER BITOLA E FIXAÇÃO ELÁSTICA</v>
      </c>
    </row>
    <row r="3849" spans="2:8" ht="30">
      <c r="B3849" s="1528">
        <v>3009340</v>
      </c>
      <c r="C3849" s="1529" t="s">
        <v>23614</v>
      </c>
      <c r="D3849" s="1528" t="s">
        <v>20703</v>
      </c>
      <c r="E3849" s="1543">
        <v>149.43</v>
      </c>
      <c r="F3849" s="1546"/>
      <c r="G3849" s="1546">
        <v>3009340</v>
      </c>
      <c r="H3849" s="1546" t="str">
        <f t="shared" si="60"/>
        <v>ALÍVIO DE TENSÃO, COM MARTELO DE BRONZE, EM TLS COM 120 DE COMPRIMENTO DE TR57, TAXA DE DORMENTAÇÃO DE 1.667 UN/KM, PARA QUALQUER BITOLA E FIXAÇÃO ELÁSTICA</v>
      </c>
    </row>
    <row r="3850" spans="2:8" ht="30">
      <c r="B3850" s="1526">
        <v>3009341</v>
      </c>
      <c r="C3850" s="1523" t="s">
        <v>23615</v>
      </c>
      <c r="D3850" s="1526" t="s">
        <v>20703</v>
      </c>
      <c r="E3850" s="1542">
        <v>153.56</v>
      </c>
      <c r="F3850" s="1546"/>
      <c r="G3850" s="1546">
        <v>3009341</v>
      </c>
      <c r="H3850" s="1546" t="str">
        <f t="shared" si="60"/>
        <v>ALÍVIO DE TENSÃO, COM MARTELO DE BRONZE, EM TLS COM 120 DE COMPRIMENTO DE TR57, TAXA DE DORMENTAÇÃO DE 1.750 UN/KM, PARA QUALQUER BITOLA E FIXAÇÃO ELÁSTICA</v>
      </c>
    </row>
    <row r="3851" spans="2:8" ht="30">
      <c r="B3851" s="1528">
        <v>3009344</v>
      </c>
      <c r="C3851" s="1529" t="s">
        <v>23616</v>
      </c>
      <c r="D3851" s="1528" t="s">
        <v>20703</v>
      </c>
      <c r="E3851" s="1543">
        <v>78.680000000000007</v>
      </c>
      <c r="F3851" s="1546"/>
      <c r="G3851" s="1546">
        <v>3009344</v>
      </c>
      <c r="H3851" s="1546" t="str">
        <f t="shared" si="60"/>
        <v>ALÍVIO DE TENSÃO, COM MARTELO DE BRONZE, EM TLS COM 120 DE COMPRIMENTO DE TR68, TAXA DE DORMENTAÇÃO DE 1.667 UN/KM, PARA QUALQUER BITOLA E FIXAÇÃO ELÁSTICA</v>
      </c>
    </row>
    <row r="3852" spans="2:8" ht="30">
      <c r="B3852" s="1526">
        <v>3009345</v>
      </c>
      <c r="C3852" s="1523" t="s">
        <v>23617</v>
      </c>
      <c r="D3852" s="1526" t="s">
        <v>20703</v>
      </c>
      <c r="E3852" s="1542">
        <v>80.739999999999995</v>
      </c>
      <c r="F3852" s="1546"/>
      <c r="G3852" s="1546">
        <v>3009345</v>
      </c>
      <c r="H3852" s="1546" t="str">
        <f t="shared" si="60"/>
        <v>ALÍVIO DE TENSÃO, COM MARTELO DE BRONZE, EM TLS COM 120 DE COMPRIMENTO DE TR68, TAXA DE DORMENTAÇÃO DE 1.750 UN/KM, PARA QUALQUER BITOLA E FIXAÇÃO ELÁSTICA</v>
      </c>
    </row>
    <row r="3853" spans="2:8" ht="30">
      <c r="B3853" s="1528">
        <v>3009348</v>
      </c>
      <c r="C3853" s="1529" t="s">
        <v>23618</v>
      </c>
      <c r="D3853" s="1528" t="s">
        <v>20703</v>
      </c>
      <c r="E3853" s="1543">
        <v>149.47</v>
      </c>
      <c r="F3853" s="1546"/>
      <c r="G3853" s="1546">
        <v>3009348</v>
      </c>
      <c r="H3853" s="1546" t="str">
        <f t="shared" si="60"/>
        <v>ALÍVIO DE TENSÃO, COM MARTELO DE BRONZE, EM TLS COM 120 DE COMPRIMENTO DE UIC60, TAXA DE DORMENTAÇÃO DE 1.667 UN/KM, PARA QUALQUER BITOLA E FIXAÇÃO ELÁSTICA</v>
      </c>
    </row>
    <row r="3854" spans="2:8" ht="30">
      <c r="B3854" s="1526">
        <v>3009349</v>
      </c>
      <c r="C3854" s="1523" t="s">
        <v>23619</v>
      </c>
      <c r="D3854" s="1526" t="s">
        <v>20703</v>
      </c>
      <c r="E3854" s="1542">
        <v>153.6</v>
      </c>
      <c r="F3854" s="1546"/>
      <c r="G3854" s="1546">
        <v>3009349</v>
      </c>
      <c r="H3854" s="1546" t="str">
        <f t="shared" si="60"/>
        <v>ALÍVIO DE TENSÃO, COM MARTELO DE BRONZE, EM TLS COM 120 DE COMPRIMENTO DE UIC60, TAXA DE DORMENTAÇÃO DE 1.750 UN/KM, PARA QUALQUER BITOLA E FIXAÇÃO ELÁSTICA</v>
      </c>
    </row>
    <row r="3855" spans="2:8" ht="30">
      <c r="B3855" s="1528">
        <v>3009338</v>
      </c>
      <c r="C3855" s="1529" t="s">
        <v>23620</v>
      </c>
      <c r="D3855" s="1528" t="s">
        <v>20703</v>
      </c>
      <c r="E3855" s="1543">
        <v>78.3</v>
      </c>
      <c r="F3855" s="1546"/>
      <c r="G3855" s="1546">
        <v>3009338</v>
      </c>
      <c r="H3855" s="1546" t="str">
        <f t="shared" si="60"/>
        <v>ALÍVIO DE TENSÃO, COM MARTELO DE BRONZE, EM TLS COM 240 DE COMPRIMENTO DE TR45, TAXA DE DORMENTAÇÃO DE 1.667 UN/KM, PARA QUALQUER BITOLA E FIXAÇÃO ELÁSTICA</v>
      </c>
    </row>
    <row r="3856" spans="2:8" ht="30">
      <c r="B3856" s="1526">
        <v>3009339</v>
      </c>
      <c r="C3856" s="1523" t="s">
        <v>23621</v>
      </c>
      <c r="D3856" s="1526" t="s">
        <v>20703</v>
      </c>
      <c r="E3856" s="1542">
        <v>80.36</v>
      </c>
      <c r="F3856" s="1546"/>
      <c r="G3856" s="1546">
        <v>3009339</v>
      </c>
      <c r="H3856" s="1546" t="str">
        <f t="shared" si="60"/>
        <v>ALÍVIO DE TENSÃO, COM MARTELO DE BRONZE, EM TLS COM 240 DE COMPRIMENTO DE TR45, TAXA DE DORMENTAÇÃO DE 1.750 UN/KM, PARA QUALQUER BITOLA E FIXAÇÃO ELÁSTICA</v>
      </c>
    </row>
    <row r="3857" spans="2:8" ht="30">
      <c r="B3857" s="1528">
        <v>3009342</v>
      </c>
      <c r="C3857" s="1529" t="s">
        <v>23622</v>
      </c>
      <c r="D3857" s="1528" t="s">
        <v>20703</v>
      </c>
      <c r="E3857" s="1543">
        <v>149.43</v>
      </c>
      <c r="F3857" s="1546"/>
      <c r="G3857" s="1546">
        <v>3009342</v>
      </c>
      <c r="H3857" s="1546" t="str">
        <f t="shared" si="60"/>
        <v>ALÍVIO DE TENSÃO, COM MARTELO DE BRONZE, EM TLS COM 240 DE COMPRIMENTO DE TR57, TAXA DE DORMENTAÇÃO DE 1.667 UN/KM, PARA QUALQUER BITOLA E FIXAÇÃO ELÁSTICA</v>
      </c>
    </row>
    <row r="3858" spans="2:8" ht="30">
      <c r="B3858" s="1526">
        <v>3009343</v>
      </c>
      <c r="C3858" s="1523" t="s">
        <v>23623</v>
      </c>
      <c r="D3858" s="1526" t="s">
        <v>20703</v>
      </c>
      <c r="E3858" s="1542">
        <v>153.56</v>
      </c>
      <c r="F3858" s="1546"/>
      <c r="G3858" s="1546">
        <v>3009343</v>
      </c>
      <c r="H3858" s="1546" t="str">
        <f t="shared" si="60"/>
        <v>ALÍVIO DE TENSÃO, COM MARTELO DE BRONZE, EM TLS COM 240 DE COMPRIMENTO DE TR57, TAXA DE DORMENTAÇÃO DE 1.750 UN/KM, PARA QUALQUER BITOLA E FIXAÇÃO ELÁSTICA</v>
      </c>
    </row>
    <row r="3859" spans="2:8" ht="30">
      <c r="B3859" s="1528">
        <v>3009346</v>
      </c>
      <c r="C3859" s="1529" t="s">
        <v>23624</v>
      </c>
      <c r="D3859" s="1528" t="s">
        <v>20703</v>
      </c>
      <c r="E3859" s="1543">
        <v>78.680000000000007</v>
      </c>
      <c r="F3859" s="1546"/>
      <c r="G3859" s="1546">
        <v>3009346</v>
      </c>
      <c r="H3859" s="1546" t="str">
        <f t="shared" si="60"/>
        <v>ALÍVIO DE TENSÃO, COM MARTELO DE BRONZE, EM TLS COM 240 DE COMPRIMENTO DE TR68, TAXA DE DORMENTAÇÃO DE 1.667 UN/KM, PARA QUALQUER BITOLA E FIXAÇÃO ELÁSTICA</v>
      </c>
    </row>
    <row r="3860" spans="2:8" ht="30">
      <c r="B3860" s="1526">
        <v>3009347</v>
      </c>
      <c r="C3860" s="1523" t="s">
        <v>23625</v>
      </c>
      <c r="D3860" s="1526" t="s">
        <v>20703</v>
      </c>
      <c r="E3860" s="1542">
        <v>80.739999999999995</v>
      </c>
      <c r="F3860" s="1546"/>
      <c r="G3860" s="1546">
        <v>3009347</v>
      </c>
      <c r="H3860" s="1546" t="str">
        <f t="shared" si="60"/>
        <v>ALÍVIO DE TENSÃO, COM MARTELO DE BRONZE, EM TLS COM 240 DE COMPRIMENTO DE TR68, TAXA DE DORMENTAÇÃO DE 1.750 UN/KM, PARA QUALQUER BITOLA E FIXAÇÃO ELÁSTICA</v>
      </c>
    </row>
    <row r="3861" spans="2:8" ht="30">
      <c r="B3861" s="1528">
        <v>3009350</v>
      </c>
      <c r="C3861" s="1529" t="s">
        <v>23626</v>
      </c>
      <c r="D3861" s="1528" t="s">
        <v>20703</v>
      </c>
      <c r="E3861" s="1543">
        <v>149.47</v>
      </c>
      <c r="F3861" s="1546"/>
      <c r="G3861" s="1546">
        <v>3009350</v>
      </c>
      <c r="H3861" s="1546" t="str">
        <f t="shared" si="60"/>
        <v>ALÍVIO DE TENSÃO, COM MARTELO DE BRONZE, EM TLS COM 240 DE COMPRIMENTO DE UIC60, TAXA DE DORMENTAÇÃO DE 1.667 UN/KM, PARA QUALQUER BITOLA E FIXAÇÃO ELÁSTICA</v>
      </c>
    </row>
    <row r="3862" spans="2:8" ht="30">
      <c r="B3862" s="1526">
        <v>3009351</v>
      </c>
      <c r="C3862" s="1523" t="s">
        <v>23627</v>
      </c>
      <c r="D3862" s="1526" t="s">
        <v>20703</v>
      </c>
      <c r="E3862" s="1542">
        <v>153.6</v>
      </c>
      <c r="F3862" s="1546"/>
      <c r="G3862" s="1546">
        <v>3009351</v>
      </c>
      <c r="H3862" s="1546" t="str">
        <f t="shared" si="60"/>
        <v>ALÍVIO DE TENSÃO, COM MARTELO DE BRONZE, EM TLS COM 240 DE COMPRIMENTO DE UIC60, TAXA DE DORMENTAÇÃO DE 1.750 UN/KM, PARA QUALQUER BITOLA E FIXAÇÃO ELÁSTICA</v>
      </c>
    </row>
    <row r="3863" spans="2:8">
      <c r="B3863" s="1528">
        <v>3009080</v>
      </c>
      <c r="C3863" s="1529" t="s">
        <v>14547</v>
      </c>
      <c r="D3863" s="1528" t="s">
        <v>20703</v>
      </c>
      <c r="E3863" s="1543">
        <v>0.12</v>
      </c>
      <c r="F3863" s="1546"/>
      <c r="G3863" s="1546">
        <v>3009080</v>
      </c>
      <c r="H3863" s="1546" t="str">
        <f t="shared" si="60"/>
        <v>COLOCAÇÃO MANUAL DE GRAMPO ELÁSTICO PANDROL</v>
      </c>
    </row>
    <row r="3864" spans="2:8">
      <c r="B3864" s="1526">
        <v>3009075</v>
      </c>
      <c r="C3864" s="1523" t="s">
        <v>19435</v>
      </c>
      <c r="D3864" s="1526" t="s">
        <v>20703</v>
      </c>
      <c r="E3864" s="1542">
        <v>28.68</v>
      </c>
      <c r="F3864" s="1546"/>
      <c r="G3864" s="1546">
        <v>3009075</v>
      </c>
      <c r="H3864" s="1546" t="str">
        <f t="shared" si="60"/>
        <v>COLOCAÇÃO MANUAL DE RETENSOR PARA TRILHO TR45</v>
      </c>
    </row>
    <row r="3865" spans="2:8">
      <c r="B3865" s="1528">
        <v>3009076</v>
      </c>
      <c r="C3865" s="1529" t="s">
        <v>19436</v>
      </c>
      <c r="D3865" s="1528" t="s">
        <v>20703</v>
      </c>
      <c r="E3865" s="1543">
        <v>30.03</v>
      </c>
      <c r="F3865" s="1546"/>
      <c r="G3865" s="1546">
        <v>3009076</v>
      </c>
      <c r="H3865" s="1546" t="str">
        <f t="shared" si="60"/>
        <v>COLOCAÇÃO MANUAL DE RETENSOR PARA TRILHO TR57</v>
      </c>
    </row>
    <row r="3866" spans="2:8">
      <c r="B3866" s="1526">
        <v>3009077</v>
      </c>
      <c r="C3866" s="1523" t="s">
        <v>19437</v>
      </c>
      <c r="D3866" s="1526" t="s">
        <v>20703</v>
      </c>
      <c r="E3866" s="1542">
        <v>30.06</v>
      </c>
      <c r="F3866" s="1546"/>
      <c r="G3866" s="1546">
        <v>3009077</v>
      </c>
      <c r="H3866" s="1546" t="str">
        <f t="shared" si="60"/>
        <v>COLOCAÇÃO MANUAL DE RETENSOR PARA TRILHO TR68</v>
      </c>
    </row>
    <row r="3867" spans="2:8">
      <c r="B3867" s="1528">
        <v>3009078</v>
      </c>
      <c r="C3867" s="1529" t="s">
        <v>19438</v>
      </c>
      <c r="D3867" s="1528" t="s">
        <v>20703</v>
      </c>
      <c r="E3867" s="1543">
        <v>30.27</v>
      </c>
      <c r="F3867" s="1546"/>
      <c r="G3867" s="1546">
        <v>3009078</v>
      </c>
      <c r="H3867" s="1546" t="str">
        <f t="shared" si="60"/>
        <v>COLOCAÇÃO MANUAL DE RETENSOR PARA TRILHO UIC60</v>
      </c>
    </row>
    <row r="3868" spans="2:8">
      <c r="B3868" s="1526">
        <v>3009087</v>
      </c>
      <c r="C3868" s="1523" t="s">
        <v>23628</v>
      </c>
      <c r="D3868" s="1526" t="s">
        <v>20703</v>
      </c>
      <c r="E3868" s="1542">
        <v>0.09</v>
      </c>
      <c r="F3868" s="1546"/>
      <c r="G3868" s="1546">
        <v>3009087</v>
      </c>
      <c r="H3868" s="1546" t="str">
        <f t="shared" si="60"/>
        <v>COLOCAÇÃO MECANIZADA DE GRAMPO ELÁSTICO PANDROL</v>
      </c>
    </row>
    <row r="3869" spans="2:8" ht="30">
      <c r="B3869" s="1528">
        <v>3009085</v>
      </c>
      <c r="C3869" s="1529" t="s">
        <v>23629</v>
      </c>
      <c r="D3869" s="1528" t="s">
        <v>3982</v>
      </c>
      <c r="E3869" s="1543">
        <v>1072.0999999999999</v>
      </c>
      <c r="F3869" s="1546"/>
      <c r="G3869" s="1546">
        <v>3009085</v>
      </c>
      <c r="H3869" s="1546" t="str">
        <f t="shared" si="60"/>
        <v>CONTRATRILHO TR45, COMPRIMENTO DE 12 M, SOBRE DORMENTE DE MADEIRA, TAXA DE DORMENTAÇÃO DE 1.750 UN/KM, TALA DE JUNÇÃO DE 6 FUROS E FIXAÇÃO RÍGIDA - POSICIONAMENTO E ASSENTAMENTO MANUAL</v>
      </c>
    </row>
    <row r="3870" spans="2:8" ht="30">
      <c r="B3870" s="1526">
        <v>3009086</v>
      </c>
      <c r="C3870" s="1523" t="s">
        <v>23630</v>
      </c>
      <c r="D3870" s="1526" t="s">
        <v>3982</v>
      </c>
      <c r="E3870" s="1552">
        <v>1349.97</v>
      </c>
      <c r="F3870" s="1546"/>
      <c r="G3870" s="1546">
        <v>3009086</v>
      </c>
      <c r="H3870" s="1546" t="str">
        <f t="shared" si="60"/>
        <v>CONTRATRILHO TR57, COMPRIMENTO DE 12 M, SOBRE DORMENTE DE MADEIRA, TAXA DE DORMENTAÇÃO DE 1.750 UN/KM, TALA DE JUNÇÃO DE 6 FUROS E FIXAÇÃO RÍGIDA - POSICIONAMENTO E ASSENTAMENTO MANUAL</v>
      </c>
    </row>
    <row r="3871" spans="2:8" ht="30">
      <c r="B3871" s="1528">
        <v>3009089</v>
      </c>
      <c r="C3871" s="1529" t="s">
        <v>23631</v>
      </c>
      <c r="D3871" s="1528" t="s">
        <v>3982</v>
      </c>
      <c r="E3871" s="1551">
        <v>1633.81</v>
      </c>
      <c r="F3871" s="1546"/>
      <c r="G3871" s="1546">
        <v>3009089</v>
      </c>
      <c r="H3871" s="1546" t="str">
        <f t="shared" si="60"/>
        <v>CONTRATRILHO TR68, COMPRIMENTO DE 12 M, SOBRE DORMENTE DE MADEIRA, TAXA DE DORMENTAÇÃO DE 1.750 UN/KM, TALA DE JUNÇÃO DE 6 FUROS E FIXAÇÃO RÍGIDA - POSICIONAMENTO E ASSENTAMENTO MANUAL</v>
      </c>
    </row>
    <row r="3872" spans="2:8" ht="30">
      <c r="B3872" s="1526">
        <v>3009090</v>
      </c>
      <c r="C3872" s="1523" t="s">
        <v>23632</v>
      </c>
      <c r="D3872" s="1526" t="s">
        <v>3982</v>
      </c>
      <c r="E3872" s="1552">
        <v>1676.49</v>
      </c>
      <c r="F3872" s="1546"/>
      <c r="G3872" s="1546">
        <v>3009090</v>
      </c>
      <c r="H3872" s="1546" t="str">
        <f t="shared" si="60"/>
        <v>CONTRATRILHO UIC60, COMPRIMENTO DE 12 M, SOBRE DORMENTE DE MADEIRA, TAXA DE DORMENTAÇÃO DE 1.750 UN/KM, TALA DE JUNÇÃO DE 6 FUROS E FIXAÇÃO RÍGIDA - POSICIONAMENTO E ASSENTAMENTO MANUAL</v>
      </c>
    </row>
    <row r="3873" spans="2:8">
      <c r="B3873" s="1528">
        <v>3009004</v>
      </c>
      <c r="C3873" s="1529" t="s">
        <v>23633</v>
      </c>
      <c r="D3873" s="1528" t="s">
        <v>20703</v>
      </c>
      <c r="E3873" s="1543">
        <v>369.41</v>
      </c>
      <c r="F3873" s="1546"/>
      <c r="G3873" s="1546">
        <v>3009004</v>
      </c>
      <c r="H3873" s="1546" t="str">
        <f t="shared" si="60"/>
        <v>DORMENTE DE CONCRETO MONOBLOCO PROTENDIDO BITOLA LARGA - CONFECÇÃO</v>
      </c>
    </row>
    <row r="3874" spans="2:8">
      <c r="B3874" s="1526">
        <v>3009002</v>
      </c>
      <c r="C3874" s="1523" t="s">
        <v>23634</v>
      </c>
      <c r="D3874" s="1526" t="s">
        <v>20703</v>
      </c>
      <c r="E3874" s="1542">
        <v>279.05</v>
      </c>
      <c r="F3874" s="1546"/>
      <c r="G3874" s="1546">
        <v>3009002</v>
      </c>
      <c r="H3874" s="1546" t="str">
        <f t="shared" si="60"/>
        <v>DORMENTE DE CONCRETO MONOBLOCO PROTENDIDO BITOLA MÉTRICA - CONFECÇÃO</v>
      </c>
    </row>
    <row r="3875" spans="2:8">
      <c r="B3875" s="1528">
        <v>3009006</v>
      </c>
      <c r="C3875" s="1529" t="s">
        <v>23635</v>
      </c>
      <c r="D3875" s="1528" t="s">
        <v>20703</v>
      </c>
      <c r="E3875" s="1543">
        <v>518.41</v>
      </c>
      <c r="F3875" s="1546"/>
      <c r="G3875" s="1546">
        <v>3009006</v>
      </c>
      <c r="H3875" s="1546" t="str">
        <f t="shared" si="60"/>
        <v>DORMENTE DE CONCRETO MONOBLOCO PROTENDIDO BITOLA MISTA - CONFECÇÃO</v>
      </c>
    </row>
    <row r="3876" spans="2:8">
      <c r="B3876" s="1526">
        <v>3009335</v>
      </c>
      <c r="C3876" s="1523" t="s">
        <v>23636</v>
      </c>
      <c r="D3876" s="1526" t="s">
        <v>20703</v>
      </c>
      <c r="E3876" s="1542">
        <v>966.37</v>
      </c>
      <c r="F3876" s="1546"/>
      <c r="G3876" s="1546">
        <v>3009335</v>
      </c>
      <c r="H3876" s="1546" t="str">
        <f t="shared" si="60"/>
        <v>DORMENTE DE CONCRETO MONOBLOCO PROTENDIDO PARA AMV BITOLA LARGA OU MISTA - CONFECÇÃO</v>
      </c>
    </row>
    <row r="3877" spans="2:8">
      <c r="B3877" s="1528">
        <v>3009334</v>
      </c>
      <c r="C3877" s="1529" t="s">
        <v>23637</v>
      </c>
      <c r="D3877" s="1528" t="s">
        <v>20703</v>
      </c>
      <c r="E3877" s="1543">
        <v>688.71</v>
      </c>
      <c r="F3877" s="1546"/>
      <c r="G3877" s="1546">
        <v>3009334</v>
      </c>
      <c r="H3877" s="1546" t="str">
        <f t="shared" si="60"/>
        <v>DORMENTE DE CONCRETO MONOBLOCO PROTENDIDO PARA AMV BITOLA MÉTRICA - CONFECÇÃO</v>
      </c>
    </row>
    <row r="3878" spans="2:8" ht="30">
      <c r="B3878" s="1526">
        <v>3009280</v>
      </c>
      <c r="C3878" s="1523" t="s">
        <v>19439</v>
      </c>
      <c r="D3878" s="1526" t="s">
        <v>22996</v>
      </c>
      <c r="E3878" s="1552">
        <v>634184.93000000005</v>
      </c>
      <c r="F3878" s="1546"/>
      <c r="G3878" s="1546">
        <v>3009280</v>
      </c>
      <c r="H3878" s="1546" t="str">
        <f t="shared" si="60"/>
        <v>DORMENTE DE CONCRETO MONOBLOCO, BITOLA LARGA, TAXA DE DORMENTAÇÃO DE 1.667 UN/KM, FIXAÇÃO ELÁSTICA PANDROL - POSICIONAMENTO MECANIZADO COM CARREGADEIRA</v>
      </c>
    </row>
    <row r="3879" spans="2:8" ht="30">
      <c r="B3879" s="1528">
        <v>3009281</v>
      </c>
      <c r="C3879" s="1529" t="s">
        <v>19440</v>
      </c>
      <c r="D3879" s="1528" t="s">
        <v>22996</v>
      </c>
      <c r="E3879" s="1551">
        <v>628292.03</v>
      </c>
      <c r="F3879" s="1546"/>
      <c r="G3879" s="1546">
        <v>3009281</v>
      </c>
      <c r="H3879" s="1546" t="str">
        <f t="shared" si="60"/>
        <v>DORMENTE DE CONCRETO MONOBLOCO, BITOLA LARGA, TAXA DE DORMENTAÇÃO DE 1.667 UN/KM, FIXAÇÃO ELÁSTICA PANDROL - POSICIONAMENTO MECANIZADO COM PÓRTICO</v>
      </c>
    </row>
    <row r="3880" spans="2:8" ht="30">
      <c r="B3880" s="1526">
        <v>3009061</v>
      </c>
      <c r="C3880" s="1523" t="s">
        <v>19441</v>
      </c>
      <c r="D3880" s="1526" t="s">
        <v>22996</v>
      </c>
      <c r="E3880" s="1552">
        <v>665761.78</v>
      </c>
      <c r="F3880" s="1546"/>
      <c r="G3880" s="1546">
        <v>3009061</v>
      </c>
      <c r="H3880" s="1546" t="str">
        <f t="shared" si="60"/>
        <v>DORMENTE DE CONCRETO MONOBLOCO, BITOLA LARGA, TAXA DE DORMENTAÇÃO DE 1.750 UN/KM, FIXAÇÃO ELÁSTICA PANDROL - POSICIONAMENTO MECANIZADO COM CARREGADEIRA</v>
      </c>
    </row>
    <row r="3881" spans="2:8" ht="30">
      <c r="B3881" s="1528">
        <v>3009062</v>
      </c>
      <c r="C3881" s="1529" t="s">
        <v>19442</v>
      </c>
      <c r="D3881" s="1528" t="s">
        <v>22996</v>
      </c>
      <c r="E3881" s="1551">
        <v>659574.67000000004</v>
      </c>
      <c r="F3881" s="1546"/>
      <c r="G3881" s="1546">
        <v>3009062</v>
      </c>
      <c r="H3881" s="1546" t="str">
        <f t="shared" si="60"/>
        <v>DORMENTE DE CONCRETO MONOBLOCO, BITOLA LARGA, TAXA DE DORMENTAÇÃO DE 1.750 UN/KM, FIXAÇÃO ELÁSTICA PANDROL - POSICIONAMENTO MECANIZADO COM PÓRTICO</v>
      </c>
    </row>
    <row r="3882" spans="2:8" ht="30">
      <c r="B3882" s="1526">
        <v>3009278</v>
      </c>
      <c r="C3882" s="1523" t="s">
        <v>19443</v>
      </c>
      <c r="D3882" s="1526" t="s">
        <v>22996</v>
      </c>
      <c r="E3882" s="1552">
        <v>479629.03</v>
      </c>
      <c r="F3882" s="1546"/>
      <c r="G3882" s="1546">
        <v>3009278</v>
      </c>
      <c r="H3882" s="1546" t="str">
        <f t="shared" si="60"/>
        <v>DORMENTE DE CONCRETO MONOBLOCO, BITOLA MÉTRICA, TAXA DE DORMENTAÇÃO DE 1.667 UN/KM, FIXAÇÃO ELÁSTICA PANDROL - POSICIONAMENTO MECANIZADO COM CARREGADEIRA</v>
      </c>
    </row>
    <row r="3883" spans="2:8" ht="30">
      <c r="B3883" s="1528">
        <v>3009279</v>
      </c>
      <c r="C3883" s="1529" t="s">
        <v>19444</v>
      </c>
      <c r="D3883" s="1528" t="s">
        <v>22996</v>
      </c>
      <c r="E3883" s="1551">
        <v>475694.54</v>
      </c>
      <c r="F3883" s="1546"/>
      <c r="G3883" s="1546">
        <v>3009279</v>
      </c>
      <c r="H3883" s="1546" t="str">
        <f t="shared" si="60"/>
        <v>DORMENTE DE CONCRETO MONOBLOCO, BITOLA MÉTRICA, TAXA DE DORMENTAÇÃO DE 1.667 UN/KM, FIXAÇÃO ELÁSTICA PANDROL - POSICIONAMENTO MECANIZADO COM PÓRTICO</v>
      </c>
    </row>
    <row r="3884" spans="2:8" ht="30">
      <c r="B3884" s="1526">
        <v>3009059</v>
      </c>
      <c r="C3884" s="1523" t="s">
        <v>19445</v>
      </c>
      <c r="D3884" s="1526" t="s">
        <v>22996</v>
      </c>
      <c r="E3884" s="1552">
        <v>503510.53</v>
      </c>
      <c r="F3884" s="1546"/>
      <c r="G3884" s="1546">
        <v>3009059</v>
      </c>
      <c r="H3884" s="1546" t="str">
        <f t="shared" si="60"/>
        <v>DORMENTE DE CONCRETO MONOBLOCO, BITOLA MÉTRICA, TAXA DE DORMENTAÇÃO DE 1.750 UN/KM, FIXAÇÃO ELÁSTICA PANDROL - POSICIONAMENTO MECANIZADO COM CARREGADEIRA</v>
      </c>
    </row>
    <row r="3885" spans="2:8" ht="30">
      <c r="B3885" s="1528">
        <v>3009060</v>
      </c>
      <c r="C3885" s="1529" t="s">
        <v>19446</v>
      </c>
      <c r="D3885" s="1528" t="s">
        <v>22996</v>
      </c>
      <c r="E3885" s="1551">
        <v>499379.35</v>
      </c>
      <c r="F3885" s="1546"/>
      <c r="G3885" s="1546">
        <v>3009060</v>
      </c>
      <c r="H3885" s="1546" t="str">
        <f t="shared" si="60"/>
        <v>DORMENTE DE CONCRETO MONOBLOCO, BITOLA MÉTRICA, TAXA DE DORMENTAÇÃO DE 1.750 UN/KM, FIXAÇÃO ELÁSTICA PANDROL - POSICIONAMENTO MECANIZADO COM PÓRTICO</v>
      </c>
    </row>
    <row r="3886" spans="2:8" ht="30">
      <c r="B3886" s="1526">
        <v>3009282</v>
      </c>
      <c r="C3886" s="1523" t="s">
        <v>23638</v>
      </c>
      <c r="D3886" s="1526" t="s">
        <v>22996</v>
      </c>
      <c r="E3886" s="1552">
        <v>882563.43</v>
      </c>
      <c r="F3886" s="1546"/>
      <c r="G3886" s="1546">
        <v>3009282</v>
      </c>
      <c r="H3886" s="1546" t="str">
        <f t="shared" si="60"/>
        <v>DORMENTE DE CONCRETO MONOBLOCO, BITOLA MISTA, TAXA DE DORMENTAÇÃO DE 1.667 UN/KM, FIXAÇÃO ELÁSTICA PANDROL - POSICIONAMENTO MECANIZADO COM CARREGADEIRA</v>
      </c>
    </row>
    <row r="3887" spans="2:8" ht="30">
      <c r="B3887" s="1528">
        <v>3009283</v>
      </c>
      <c r="C3887" s="1529" t="s">
        <v>19447</v>
      </c>
      <c r="D3887" s="1528" t="s">
        <v>22996</v>
      </c>
      <c r="E3887" s="1551">
        <v>876676.37</v>
      </c>
      <c r="F3887" s="1546"/>
      <c r="G3887" s="1546">
        <v>3009283</v>
      </c>
      <c r="H3887" s="1546" t="str">
        <f t="shared" si="60"/>
        <v>DORMENTE DE CONCRETO MONOBLOCO, BITOLA MISTA, TAXA DE DORMENTAÇÃO DE 1.667 UN/KM, FIXAÇÃO ELÁSTICA PANDROL - POSICIONAMENTO MECANIZADO COM PÓRTICO</v>
      </c>
    </row>
    <row r="3888" spans="2:8" ht="30">
      <c r="B3888" s="1526">
        <v>3009063</v>
      </c>
      <c r="C3888" s="1523" t="s">
        <v>19448</v>
      </c>
      <c r="D3888" s="1526" t="s">
        <v>22996</v>
      </c>
      <c r="E3888" s="1552">
        <v>926507.05</v>
      </c>
      <c r="F3888" s="1546"/>
      <c r="G3888" s="1546">
        <v>3009063</v>
      </c>
      <c r="H3888" s="1546" t="str">
        <f t="shared" si="60"/>
        <v>DORMENTE DE CONCRETO MONOBLOCO, BITOLA MISTA, TAXA DE DORMENTAÇÃO DE 1.750 UN/KM, FIXAÇÃO ELÁSTICA PANDROL - POSICIONAMENTO MECANIZADO COM CARREGADEIRA</v>
      </c>
    </row>
    <row r="3889" spans="2:8" ht="30">
      <c r="B3889" s="1528">
        <v>3009064</v>
      </c>
      <c r="C3889" s="1529" t="s">
        <v>19449</v>
      </c>
      <c r="D3889" s="1528" t="s">
        <v>22996</v>
      </c>
      <c r="E3889" s="1551">
        <v>920326.07</v>
      </c>
      <c r="F3889" s="1546"/>
      <c r="G3889" s="1546">
        <v>3009064</v>
      </c>
      <c r="H3889" s="1546" t="str">
        <f t="shared" si="60"/>
        <v>DORMENTE DE CONCRETO MONOBLOCO, BITOLA MISTA, TAXA DE DORMENTAÇÃO DE 1.750 UN/KM, FIXAÇÃO ELÁSTICA PANDROL - POSICIONAMENTO MECANIZADO COM PÓRTICO</v>
      </c>
    </row>
    <row r="3890" spans="2:8" ht="30">
      <c r="B3890" s="1526">
        <v>3009081</v>
      </c>
      <c r="C3890" s="1523" t="s">
        <v>23639</v>
      </c>
      <c r="D3890" s="1526" t="s">
        <v>20703</v>
      </c>
      <c r="E3890" s="1542">
        <v>636.79999999999995</v>
      </c>
      <c r="F3890" s="1546"/>
      <c r="G3890" s="1546">
        <v>3009081</v>
      </c>
      <c r="H3890" s="1546" t="str">
        <f t="shared" si="60"/>
        <v>DORMENTE DE MADEIRA PARA PONTE, BITOLA MÉTRICA OU LARGA, PARA TR45, FIXAÇÃO RÍGIDA - POSICIONAMENTO E ASSENTAMENTO MECANIZADO</v>
      </c>
    </row>
    <row r="3891" spans="2:8" ht="30">
      <c r="B3891" s="1528">
        <v>3009082</v>
      </c>
      <c r="C3891" s="1529" t="s">
        <v>19450</v>
      </c>
      <c r="D3891" s="1528" t="s">
        <v>20703</v>
      </c>
      <c r="E3891" s="1543">
        <v>724.08</v>
      </c>
      <c r="F3891" s="1546"/>
      <c r="G3891" s="1546">
        <v>3009082</v>
      </c>
      <c r="H3891" s="1546" t="str">
        <f t="shared" si="60"/>
        <v>DORMENTE DE MADEIRA PARA PONTE, BITOLA MÉTRICA OU LARGA, PARA TR57, FIXAÇÃO RÍGIDA - POSICIONAMENTO E ASSENTAMENTO MECANIZADO</v>
      </c>
    </row>
    <row r="3892" spans="2:8" ht="30">
      <c r="B3892" s="1526">
        <v>3009083</v>
      </c>
      <c r="C3892" s="1523" t="s">
        <v>23640</v>
      </c>
      <c r="D3892" s="1526" t="s">
        <v>20703</v>
      </c>
      <c r="E3892" s="1542">
        <v>735.65</v>
      </c>
      <c r="F3892" s="1546"/>
      <c r="G3892" s="1546">
        <v>3009083</v>
      </c>
      <c r="H3892" s="1546" t="str">
        <f t="shared" si="60"/>
        <v>DORMENTE DE MADEIRA PARA PONTE, BITOLA MÉTRICA OU LARGA, PARA TR68, FIXAÇÃO RÍGIDA - POSICIONAMENTO E ASSENTAMENTO MECANIZADO</v>
      </c>
    </row>
    <row r="3893" spans="2:8" ht="30">
      <c r="B3893" s="1528">
        <v>3009084</v>
      </c>
      <c r="C3893" s="1529" t="s">
        <v>23641</v>
      </c>
      <c r="D3893" s="1528" t="s">
        <v>20703</v>
      </c>
      <c r="E3893" s="1543">
        <v>735.92</v>
      </c>
      <c r="F3893" s="1546"/>
      <c r="G3893" s="1546">
        <v>3009084</v>
      </c>
      <c r="H3893" s="1546" t="str">
        <f t="shared" si="60"/>
        <v>DORMENTE DE MADEIRA PARA PONTE, BITOLA MÉTRICA OU LARGA, PARA UIC60, FIXAÇÃO RÍGIDA - POSICIONAMENTO E ASSENTAMENTO MECANIZADO</v>
      </c>
    </row>
    <row r="3894" spans="2:8">
      <c r="B3894" s="1526">
        <v>3009070</v>
      </c>
      <c r="C3894" s="1523" t="s">
        <v>19451</v>
      </c>
      <c r="D3894" s="1526" t="s">
        <v>20703</v>
      </c>
      <c r="E3894" s="1542">
        <v>355.1</v>
      </c>
      <c r="F3894" s="1546"/>
      <c r="G3894" s="1546">
        <v>3009070</v>
      </c>
      <c r="H3894" s="1546" t="str">
        <f t="shared" si="60"/>
        <v>DORMENTE DE MADEIRA, BITOLA LARGA OU MISTA - POSICIONAMENTO MANUAL</v>
      </c>
    </row>
    <row r="3895" spans="2:8" ht="30">
      <c r="B3895" s="1528">
        <v>3009285</v>
      </c>
      <c r="C3895" s="1529" t="s">
        <v>23642</v>
      </c>
      <c r="D3895" s="1528" t="s">
        <v>22996</v>
      </c>
      <c r="E3895" s="1551">
        <v>575591.46</v>
      </c>
      <c r="F3895" s="1546"/>
      <c r="G3895" s="1546">
        <v>3009285</v>
      </c>
      <c r="H3895" s="1546" t="str">
        <f t="shared" si="60"/>
        <v>DORMENTE DE MADEIRA, BITOLA LARGA OU MISTA, TAXA DE DORMENTAÇÃO DE 1.667 UN/KM - POSICIONAMENTO MECANIZADO COM CARREGADEIRA</v>
      </c>
    </row>
    <row r="3896" spans="2:8" ht="30">
      <c r="B3896" s="1526">
        <v>3009072</v>
      </c>
      <c r="C3896" s="1523" t="s">
        <v>23643</v>
      </c>
      <c r="D3896" s="1526" t="s">
        <v>22996</v>
      </c>
      <c r="E3896" s="1552">
        <v>604250.93000000005</v>
      </c>
      <c r="F3896" s="1546"/>
      <c r="G3896" s="1546">
        <v>3009072</v>
      </c>
      <c r="H3896" s="1546" t="str">
        <f t="shared" si="60"/>
        <v>DORMENTE DE MADEIRA, BITOLA LARGA OU MISTA, TAXA DE DORMENTAÇÃO DE 1.750 UN/KM - POSICIONAMENTO MECANIZADO COM CARREGADEIRA</v>
      </c>
    </row>
    <row r="3897" spans="2:8">
      <c r="B3897" s="1528">
        <v>3009069</v>
      </c>
      <c r="C3897" s="1529" t="s">
        <v>19452</v>
      </c>
      <c r="D3897" s="1528" t="s">
        <v>20703</v>
      </c>
      <c r="E3897" s="1543">
        <v>246.44</v>
      </c>
      <c r="F3897" s="1546"/>
      <c r="G3897" s="1546">
        <v>3009069</v>
      </c>
      <c r="H3897" s="1546" t="str">
        <f t="shared" si="60"/>
        <v>DORMENTE DE MADEIRA, BITOLA MÉTRICA - POSICIONAMENTO MANUAL</v>
      </c>
    </row>
    <row r="3898" spans="2:8" ht="30">
      <c r="B3898" s="1526">
        <v>3009284</v>
      </c>
      <c r="C3898" s="1523" t="s">
        <v>19453</v>
      </c>
      <c r="D3898" s="1526" t="s">
        <v>22996</v>
      </c>
      <c r="E3898" s="1552">
        <v>398283.97</v>
      </c>
      <c r="F3898" s="1546"/>
      <c r="G3898" s="1546">
        <v>3009284</v>
      </c>
      <c r="H3898" s="1546" t="str">
        <f t="shared" si="60"/>
        <v>DORMENTE DE MADEIRA, BITOLA MÉTRICA, TAXA DE DORMENTAÇÃO DE 1.667 UN/KM - POSICIONAMENTO MECANIZADO COM CARREGADEIRA</v>
      </c>
    </row>
    <row r="3899" spans="2:8" ht="30">
      <c r="B3899" s="1528">
        <v>3009071</v>
      </c>
      <c r="C3899" s="1529" t="s">
        <v>19454</v>
      </c>
      <c r="D3899" s="1528" t="s">
        <v>22996</v>
      </c>
      <c r="E3899" s="1551">
        <v>418115.29</v>
      </c>
      <c r="F3899" s="1546"/>
      <c r="G3899" s="1546">
        <v>3009071</v>
      </c>
      <c r="H3899" s="1546" t="str">
        <f t="shared" si="60"/>
        <v>DORMENTE DE MADEIRA, BITOLA MÉTRICA, TAXA DE DORMENTAÇÃO DE 1.750 UN/KM - POSICIONAMENTO MECANIZADO COM CARREGADEIRA</v>
      </c>
    </row>
    <row r="3900" spans="2:8">
      <c r="B3900" s="1526">
        <v>3009091</v>
      </c>
      <c r="C3900" s="1523" t="s">
        <v>14548</v>
      </c>
      <c r="D3900" s="1526" t="s">
        <v>4013</v>
      </c>
      <c r="E3900" s="1542">
        <v>146.25</v>
      </c>
      <c r="F3900" s="1546"/>
      <c r="G3900" s="1546">
        <v>3009091</v>
      </c>
      <c r="H3900" s="1546" t="str">
        <f t="shared" si="60"/>
        <v>LANÇAMENTO DE LASTRO, 10 CM DE ALTURA, PRIMEIRO LEVANTE, DESCARGA DE PEDRA BRITADA DE CAMINHÕES</v>
      </c>
    </row>
    <row r="3901" spans="2:8">
      <c r="B3901" s="1528">
        <v>3009058</v>
      </c>
      <c r="C3901" s="1529" t="s">
        <v>12000</v>
      </c>
      <c r="D3901" s="1528" t="s">
        <v>20703</v>
      </c>
      <c r="E3901" s="1551">
        <v>83635.490000000005</v>
      </c>
      <c r="F3901" s="1546"/>
      <c r="G3901" s="1546">
        <v>3009058</v>
      </c>
      <c r="H3901" s="1546" t="str">
        <f t="shared" si="60"/>
        <v>LUBRIFICADOR DE TRILHOS E DE FLANGES DE RODAS</v>
      </c>
    </row>
    <row r="3902" spans="2:8">
      <c r="B3902" s="1526">
        <v>3009229</v>
      </c>
      <c r="C3902" s="1523" t="s">
        <v>14549</v>
      </c>
      <c r="D3902" s="1526" t="s">
        <v>22996</v>
      </c>
      <c r="E3902" s="1542">
        <v>162.58000000000001</v>
      </c>
      <c r="F3902" s="1546"/>
      <c r="G3902" s="1546">
        <v>3009229</v>
      </c>
      <c r="H3902" s="1546" t="str">
        <f t="shared" si="60"/>
        <v>POSICIONAMENTO MECANIZADO DE TRILHOS</v>
      </c>
    </row>
    <row r="3903" spans="2:8">
      <c r="B3903" s="1528">
        <v>3009132</v>
      </c>
      <c r="C3903" s="1529" t="s">
        <v>14550</v>
      </c>
      <c r="D3903" s="1528" t="s">
        <v>22996</v>
      </c>
      <c r="E3903" s="1551">
        <v>1033.44</v>
      </c>
      <c r="F3903" s="1546"/>
      <c r="G3903" s="1546">
        <v>3009132</v>
      </c>
      <c r="H3903" s="1546" t="str">
        <f t="shared" si="60"/>
        <v>PRÉ-ALINHAMENTO MANUAL DA GRADE COM DORMENTE DE MADEIRA</v>
      </c>
    </row>
    <row r="3904" spans="2:8">
      <c r="B3904" s="1526">
        <v>3009133</v>
      </c>
      <c r="C3904" s="1523" t="s">
        <v>14551</v>
      </c>
      <c r="D3904" s="1526" t="s">
        <v>22996</v>
      </c>
      <c r="E3904" s="1552">
        <v>1429.48</v>
      </c>
      <c r="F3904" s="1546"/>
      <c r="G3904" s="1546">
        <v>3009133</v>
      </c>
      <c r="H3904" s="1546" t="str">
        <f t="shared" si="60"/>
        <v>PRÉ-ALINHAMENTO MECANIZADO DA GRADE</v>
      </c>
    </row>
    <row r="3905" spans="2:8" ht="30">
      <c r="B3905" s="1528">
        <v>3009321</v>
      </c>
      <c r="C3905" s="1529" t="s">
        <v>23644</v>
      </c>
      <c r="D3905" s="1528" t="s">
        <v>20703</v>
      </c>
      <c r="E3905" s="1551">
        <v>1263.0999999999999</v>
      </c>
      <c r="F3905" s="1546"/>
      <c r="G3905" s="1546">
        <v>3009321</v>
      </c>
      <c r="H3905" s="1546" t="str">
        <f t="shared" si="60"/>
        <v>SOLDA ALUMINOTÉRMICA PARA TR45 COM CADINHO DESCARTÁVEL, EXECUTADA NO CAMPO, PARA FORMAÇÃO DE TRILHO LONGO SOLDADO (TLS)</v>
      </c>
    </row>
    <row r="3906" spans="2:8" ht="30">
      <c r="B3906" s="1526">
        <v>3009322</v>
      </c>
      <c r="C3906" s="1523" t="s">
        <v>23645</v>
      </c>
      <c r="D3906" s="1526" t="s">
        <v>20703</v>
      </c>
      <c r="E3906" s="1552">
        <v>1271.18</v>
      </c>
      <c r="F3906" s="1546"/>
      <c r="G3906" s="1546">
        <v>3009322</v>
      </c>
      <c r="H3906" s="1546" t="str">
        <f t="shared" si="60"/>
        <v>SOLDA ALUMINOTÉRMICA PARA TR57 COM CADINHO DESCARTÁVEL, EXECUTADA NO CAMPO, PARA FORMAÇÃO DE TRILHO LONGO SOLDADO (TLS)</v>
      </c>
    </row>
    <row r="3907" spans="2:8" ht="30">
      <c r="B3907" s="1528">
        <v>3009323</v>
      </c>
      <c r="C3907" s="1529" t="s">
        <v>19455</v>
      </c>
      <c r="D3907" s="1528" t="s">
        <v>20703</v>
      </c>
      <c r="E3907" s="1551">
        <v>1343.24</v>
      </c>
      <c r="F3907" s="1546"/>
      <c r="G3907" s="1546">
        <v>3009323</v>
      </c>
      <c r="H3907" s="1546" t="str">
        <f t="shared" ref="H3907:H3970" si="61">UPPER(C3907)</f>
        <v>SOLDA ALUMINOTÉRMICA PARA TR68 COM CADINHO DESCARTÁVEL, EXECUTADA NO CAMPO, PARA FORMAÇÃO DE TRILHO LONGO SOLDADO (TLS)</v>
      </c>
    </row>
    <row r="3908" spans="2:8" ht="30">
      <c r="B3908" s="1526">
        <v>3009324</v>
      </c>
      <c r="C3908" s="1523" t="s">
        <v>23646</v>
      </c>
      <c r="D3908" s="1526" t="s">
        <v>20703</v>
      </c>
      <c r="E3908" s="1552">
        <v>1284.99</v>
      </c>
      <c r="F3908" s="1546"/>
      <c r="G3908" s="1546">
        <v>3009324</v>
      </c>
      <c r="H3908" s="1546" t="str">
        <f t="shared" si="61"/>
        <v>SOLDA ALUMINOTÉRMICA PARA UIC60 COM CADINHO DESCARTÁVEL, EXECUTADA NO CAMPO, PARA FORMAÇÃO DE TRILHO LONGO SOLDADO (TLS)</v>
      </c>
    </row>
    <row r="3909" spans="2:8" ht="30">
      <c r="B3909" s="1528">
        <v>3009096</v>
      </c>
      <c r="C3909" s="1529" t="s">
        <v>14552</v>
      </c>
      <c r="D3909" s="1528" t="s">
        <v>20703</v>
      </c>
      <c r="E3909" s="1543">
        <v>240</v>
      </c>
      <c r="F3909" s="1546"/>
      <c r="G3909" s="1546">
        <v>3009096</v>
      </c>
      <c r="H3909" s="1546" t="str">
        <f t="shared" si="61"/>
        <v>SOLDA ELÉTRICA POR CALDEAMENTO PARA QUALQUER PERFIL DE TRILHO, COMPRIMENTO DE 12 M, EM ESTALEIRO PARA FORMAÇÃO DE TRILHO LONGO SOLDADO</v>
      </c>
    </row>
    <row r="3910" spans="2:8" ht="30">
      <c r="B3910" s="1526">
        <v>3009330</v>
      </c>
      <c r="C3910" s="1523" t="s">
        <v>23647</v>
      </c>
      <c r="D3910" s="1526" t="s">
        <v>20703</v>
      </c>
      <c r="E3910" s="1542">
        <v>211.44</v>
      </c>
      <c r="F3910" s="1546"/>
      <c r="G3910" s="1546">
        <v>3009330</v>
      </c>
      <c r="H3910" s="1546" t="str">
        <f t="shared" si="61"/>
        <v>SOLDA ELÉTRICA POR CALDEAMENTO PARA TRILHO TR45, COMPRIMENTO DE ATÉ 24 M, EM VIA COM DORMENTE DE CONCRETO PARA FORMAÇÃO DE BARRA OU TRILHO LONGO SOLDADO</v>
      </c>
    </row>
    <row r="3911" spans="2:8" ht="30">
      <c r="B3911" s="1528">
        <v>3009326</v>
      </c>
      <c r="C3911" s="1529" t="s">
        <v>19456</v>
      </c>
      <c r="D3911" s="1528" t="s">
        <v>20703</v>
      </c>
      <c r="E3911" s="1543">
        <v>217.36</v>
      </c>
      <c r="F3911" s="1546"/>
      <c r="G3911" s="1546">
        <v>3009326</v>
      </c>
      <c r="H3911" s="1546" t="str">
        <f t="shared" si="61"/>
        <v>SOLDA ELÉTRICA POR CALDEAMENTO PARA TRILHO TR45, COMPRIMENTO DE ATÉ 24 M, EM VIA COM DORMENTE DE MADEIRA PARA FORMAÇÃO DE BARRA OU TRILHO LONGO SOLDADO</v>
      </c>
    </row>
    <row r="3912" spans="2:8" ht="30">
      <c r="B3912" s="1526">
        <v>3009234</v>
      </c>
      <c r="C3912" s="1523" t="s">
        <v>23648</v>
      </c>
      <c r="D3912" s="1526" t="s">
        <v>22996</v>
      </c>
      <c r="E3912" s="1552">
        <v>1159472.48</v>
      </c>
      <c r="F3912" s="1546"/>
      <c r="G3912" s="1546">
        <v>3009234</v>
      </c>
      <c r="H3912" s="1546" t="str">
        <f t="shared" si="61"/>
        <v>TRILHO TR45, COMPRIMENTO DE 12 M, SOBRE DORMENTE DE CONCRETO, BITOLA MÉTRICA OU LARGA, TAXA DE DORMENTAÇÃO DE 1.667 UN/KM, TALA DE JUNÇÃO DE 6 FUROS E FIXAÇÃO ELÁSTICA PANDROL - POSICIONAMENTO E ASSENTAMENTO MANUAL</v>
      </c>
    </row>
    <row r="3913" spans="2:8" ht="30">
      <c r="B3913" s="1528">
        <v>3009022</v>
      </c>
      <c r="C3913" s="1529" t="s">
        <v>23649</v>
      </c>
      <c r="D3913" s="1528" t="s">
        <v>22996</v>
      </c>
      <c r="E3913" s="1551">
        <v>1166289.3400000001</v>
      </c>
      <c r="F3913" s="1546"/>
      <c r="G3913" s="1546">
        <v>3009022</v>
      </c>
      <c r="H3913" s="1546" t="str">
        <f t="shared" si="61"/>
        <v>TRILHO TR45, COMPRIMENTO DE 12 M, SOBRE DORMENTE DE CONCRETO, BITOLA MÉTRICA OU LARGA, TAXA DE DORMENTAÇÃO DE 1.750 UN/KM, TALA DE JUNÇÃO DE 6 FUROS E FIXAÇÃO ELÁSTICA PANDROL - POSICIONAMENTO E ASSENTAMENTO MANUAL</v>
      </c>
    </row>
    <row r="3914" spans="2:8" ht="30">
      <c r="B3914" s="1526">
        <v>3009230</v>
      </c>
      <c r="C3914" s="1523" t="s">
        <v>19457</v>
      </c>
      <c r="D3914" s="1526" t="s">
        <v>22996</v>
      </c>
      <c r="E3914" s="1552">
        <v>1739338</v>
      </c>
      <c r="F3914" s="1546"/>
      <c r="G3914" s="1546">
        <v>3009230</v>
      </c>
      <c r="H3914" s="1546" t="str">
        <f t="shared" si="61"/>
        <v>TRILHO TR45, COMPRIMENTO DE 12 M, SOBRE DORMENTE DE CONCRETO, BITOLA MISTA, TAXA DE DORMENTAÇÃO DE 1.667 UN/KM, TALA DE JUNÇÃO DE 6 FUROS E FIXAÇÃO ELÁSTICA PANDROL - POSICIONAMENTO E ASSENTAMENTO MANUAL</v>
      </c>
    </row>
    <row r="3915" spans="2:8" ht="30">
      <c r="B3915" s="1528">
        <v>3009018</v>
      </c>
      <c r="C3915" s="1529" t="s">
        <v>19458</v>
      </c>
      <c r="D3915" s="1528" t="s">
        <v>22996</v>
      </c>
      <c r="E3915" s="1551">
        <v>1749563.29</v>
      </c>
      <c r="F3915" s="1546"/>
      <c r="G3915" s="1546">
        <v>3009018</v>
      </c>
      <c r="H3915" s="1546" t="str">
        <f t="shared" si="61"/>
        <v>TRILHO TR45, COMPRIMENTO DE 12 M, SOBRE DORMENTE DE CONCRETO, BITOLA MISTA, TAXA DE DORMENTAÇÃO DE 1.750 UN/KM, TALA DE JUNÇÃO DE 6 FUROS E FIXAÇÃO ELÁSTICA PANDROL - POSICIONAMENTO E ASSENTAMENTO MANUAL</v>
      </c>
    </row>
    <row r="3916" spans="2:8" ht="30">
      <c r="B3916" s="1526">
        <v>3009288</v>
      </c>
      <c r="C3916" s="1523" t="s">
        <v>23650</v>
      </c>
      <c r="D3916" s="1526" t="s">
        <v>22996</v>
      </c>
      <c r="E3916" s="1552">
        <v>1357399.07</v>
      </c>
      <c r="F3916" s="1546"/>
      <c r="G3916" s="1546">
        <v>3009288</v>
      </c>
      <c r="H3916" s="1546" t="str">
        <f t="shared" si="61"/>
        <v>TRILHO TR45, COMPRIMENTO DE 12 M, SOBRE DORMENTE DE MADEIRA, BITOLA MÉTRICA OU LARGA, TAXA DE DORMENTAÇÃO DE 1.667 UN/KM, TALA DE JUNÇÃO DE 6 FUROS E FIXAÇÃO RÍGIDA - POSICIONAMENTO E ASSENTAMENTO MANUAL</v>
      </c>
    </row>
    <row r="3917" spans="2:8" ht="30">
      <c r="B3917" s="1528">
        <v>3009013</v>
      </c>
      <c r="C3917" s="1529" t="s">
        <v>23651</v>
      </c>
      <c r="D3917" s="1528" t="s">
        <v>22996</v>
      </c>
      <c r="E3917" s="1551">
        <v>1373900.74</v>
      </c>
      <c r="F3917" s="1546"/>
      <c r="G3917" s="1546">
        <v>3009013</v>
      </c>
      <c r="H3917" s="1546" t="str">
        <f t="shared" si="61"/>
        <v>TRILHO TR45, COMPRIMENTO DE 12 M, SOBRE DORMENTE DE MADEIRA, BITOLA MÉTRICA OU LARGA, TAXA DE DORMENTAÇÃO DE 1.750 UN/KM, TALA DE JUNÇÃO DE 6 FUROS E FIXAÇÃO RÍGIDA - POSICIONAMENTO E ASSENTAMENTO MANUAL</v>
      </c>
    </row>
    <row r="3918" spans="2:8" ht="30">
      <c r="B3918" s="1526">
        <v>3009292</v>
      </c>
      <c r="C3918" s="1523" t="s">
        <v>19459</v>
      </c>
      <c r="D3918" s="1526" t="s">
        <v>22996</v>
      </c>
      <c r="E3918" s="1552">
        <v>2036100.87</v>
      </c>
      <c r="F3918" s="1546"/>
      <c r="G3918" s="1546">
        <v>3009292</v>
      </c>
      <c r="H3918" s="1546" t="str">
        <f t="shared" si="61"/>
        <v>TRILHO TR45, COMPRIMENTO DE 12 M, SOBRE DORMENTE DE MADEIRA, BITOLA MISTA, TAXA DE DORMENTAÇÃO DE 1.667 UN/KM, TALA DE JUNÇÃO DE 6 FUROS E FIXAÇÃO RÍGIDA - POSICIONAMENTO E ASSENTAMENTO MANUAL</v>
      </c>
    </row>
    <row r="3919" spans="2:8" ht="30">
      <c r="B3919" s="1528">
        <v>3009225</v>
      </c>
      <c r="C3919" s="1529" t="s">
        <v>19460</v>
      </c>
      <c r="D3919" s="1528" t="s">
        <v>22996</v>
      </c>
      <c r="E3919" s="1551">
        <v>2060853.51</v>
      </c>
      <c r="F3919" s="1546"/>
      <c r="G3919" s="1546">
        <v>3009225</v>
      </c>
      <c r="H3919" s="1546" t="str">
        <f t="shared" si="61"/>
        <v>TRILHO TR45, COMPRIMENTO DE 12 M, SOBRE DORMENTE DE MADEIRA, BITOLA MISTA, TAXA DE DORMENTAÇÃO DE 1.750 UN/KM, TALA DE JUNÇÃO DE 6 FUROS E FIXAÇÃO RÍGIDA - POSICIONAMENTO E ASSENTAMENTO MANUAL</v>
      </c>
    </row>
    <row r="3920" spans="2:8" ht="30">
      <c r="B3920" s="1526">
        <v>3009100</v>
      </c>
      <c r="C3920" s="1523" t="s">
        <v>19461</v>
      </c>
      <c r="D3920" s="1526" t="s">
        <v>20703</v>
      </c>
      <c r="E3920" s="1552">
        <v>57969.79</v>
      </c>
      <c r="F3920" s="1546"/>
      <c r="G3920" s="1546">
        <v>3009100</v>
      </c>
      <c r="H3920" s="1546" t="str">
        <f t="shared" si="61"/>
        <v>TRILHO TR45, COMPRIMENTO DE 120 M (TLS), FORMADO POR TRILHOS CURTOS DE 12 M SOLDADOS POR CALDEAMENTO - CONFECÇÃO EM ESTALEIRO</v>
      </c>
    </row>
    <row r="3921" spans="2:8" ht="45">
      <c r="B3921" s="1528">
        <v>3009238</v>
      </c>
      <c r="C3921" s="1529" t="s">
        <v>23652</v>
      </c>
      <c r="D3921" s="1528" t="s">
        <v>22996</v>
      </c>
      <c r="E3921" s="1551">
        <v>1115089.28</v>
      </c>
      <c r="F3921" s="1546"/>
      <c r="G3921" s="1546">
        <v>3009238</v>
      </c>
      <c r="H3921" s="1546" t="str">
        <f t="shared" si="61"/>
        <v>TRILHO TR45, COMPRIMENTO DE 120 M (TLS), SOBRE DORMENTE DE CONCRETO, BITOLA MÉTRICA OU LARGA, TAXA DE DORMENTAÇÃO DE 1.667 UN/KM, TALA DE JUNÇÃO DE 6 FUROS E FIXAÇÃO ELÁSTICA PANDROL - POSICIONAMENTO E ASSENTAMENTO MECANIZADO</v>
      </c>
    </row>
    <row r="3922" spans="2:8" ht="30">
      <c r="B3922" s="1526">
        <v>3009304</v>
      </c>
      <c r="C3922" s="1523" t="s">
        <v>23653</v>
      </c>
      <c r="D3922" s="1526" t="s">
        <v>22996</v>
      </c>
      <c r="E3922" s="1552">
        <v>1672552.41</v>
      </c>
      <c r="F3922" s="1546"/>
      <c r="G3922" s="1546">
        <v>3009304</v>
      </c>
      <c r="H3922" s="1546" t="str">
        <f t="shared" si="61"/>
        <v>TRILHO TR45, COMPRIMENTO DE 120 M (TLS), SOBRE DORMENTE DE CONCRETO, BITOLA MISTA, TAXA DE DORMENTAÇÃO DE 1.667 UN/KM, TALA DE JUNÇÃO DE 6 FUROS E FIXAÇÃO ELÁSTICA PANDROL - POSICIONAMENTO E ASSENTAMENTO MECANIZADO</v>
      </c>
    </row>
    <row r="3923" spans="2:8" ht="30">
      <c r="B3923" s="1528">
        <v>3009030</v>
      </c>
      <c r="C3923" s="1529" t="s">
        <v>23654</v>
      </c>
      <c r="D3923" s="1528" t="s">
        <v>22996</v>
      </c>
      <c r="E3923" s="1551">
        <v>1682771.39</v>
      </c>
      <c r="F3923" s="1546"/>
      <c r="G3923" s="1546">
        <v>3009030</v>
      </c>
      <c r="H3923" s="1546" t="str">
        <f t="shared" si="61"/>
        <v>TRILHO TR45, COMPRIMENTO DE 120 M (TLS), SOBRE DORMENTE DE CONCRETO, BITOLA MISTA, TAXA DE DORMENTAÇÃO DE 1.750 UN/KM, TALA DE JUNÇÃO DE 6 FUROS E FIXAÇÃO ELÁSTICA PANDROL - POSICIONAMENTO E ASSENTAMENTO MECANIZADO</v>
      </c>
    </row>
    <row r="3924" spans="2:8" ht="30">
      <c r="B3924" s="1526">
        <v>3009254</v>
      </c>
      <c r="C3924" s="1523" t="s">
        <v>19462</v>
      </c>
      <c r="D3924" s="1526" t="s">
        <v>22996</v>
      </c>
      <c r="E3924" s="1552">
        <v>1437545.35</v>
      </c>
      <c r="F3924" s="1546"/>
      <c r="G3924" s="1546">
        <v>3009254</v>
      </c>
      <c r="H3924" s="1546" t="str">
        <f t="shared" si="61"/>
        <v>TRILHO TR45, COMPRIMENTO DE 120 M (TLS), SOBRE DORMENTE DE MADEIRA, BITOLA MÉTRICA OU LARGA, TAXA DE DORMENTAÇÃO DE 1.667 UN/KM, TALA DE JUNÇÃO DE 6 FUROS E FIXAÇÃO ELÁSTICA PANDROL - POSICIONAMENTO E ASSENTAMENTO MECANIZADO</v>
      </c>
    </row>
    <row r="3925" spans="2:8" ht="30">
      <c r="B3925" s="1528">
        <v>3009262</v>
      </c>
      <c r="C3925" s="1529" t="s">
        <v>19463</v>
      </c>
      <c r="D3925" s="1528" t="s">
        <v>22996</v>
      </c>
      <c r="E3925" s="1551">
        <v>1311852.19</v>
      </c>
      <c r="F3925" s="1546"/>
      <c r="G3925" s="1546">
        <v>3009262</v>
      </c>
      <c r="H3925" s="1546" t="str">
        <f t="shared" si="61"/>
        <v>TRILHO TR45, COMPRIMENTO DE 120 M (TLS), SOBRE DORMENTE DE MADEIRA, BITOLA MÉTRICA OU LARGA, TAXA DE DORMENTAÇÃO DE 1.667 UN/KM, TALA DE JUNÇÃO DE 6 FUROS E FIXAÇÃO RÍGIDA - POSICIONAMENTO E ASSENTAMENTO MECANIZADO</v>
      </c>
    </row>
    <row r="3926" spans="2:8" ht="30">
      <c r="B3926" s="1526">
        <v>3009034</v>
      </c>
      <c r="C3926" s="1523" t="s">
        <v>19464</v>
      </c>
      <c r="D3926" s="1526" t="s">
        <v>22996</v>
      </c>
      <c r="E3926" s="1552">
        <v>1460637.28</v>
      </c>
      <c r="F3926" s="1546"/>
      <c r="G3926" s="1546">
        <v>3009034</v>
      </c>
      <c r="H3926" s="1546" t="str">
        <f t="shared" si="61"/>
        <v>TRILHO TR45, COMPRIMENTO DE 120 M (TLS), SOBRE DORMENTE DE MADEIRA, BITOLA MÉTRICA OU LARGA, TAXA DE DORMENTAÇÃO DE 1.750 UN/KM, TALA DE JUNÇÃO DE 6 FUROS E FIXAÇÃO ELÁSTICA PANDROL - POSICIONAMENTO E ASSENTAMENTO MECANIZADO</v>
      </c>
    </row>
    <row r="3927" spans="2:8" ht="30">
      <c r="B3927" s="1528">
        <v>3009042</v>
      </c>
      <c r="C3927" s="1529" t="s">
        <v>19465</v>
      </c>
      <c r="D3927" s="1528" t="s">
        <v>22996</v>
      </c>
      <c r="E3927" s="1551">
        <v>1328685.71</v>
      </c>
      <c r="F3927" s="1546"/>
      <c r="G3927" s="1546">
        <v>3009042</v>
      </c>
      <c r="H3927" s="1546" t="str">
        <f t="shared" si="61"/>
        <v>TRILHO TR45, COMPRIMENTO DE 120 M (TLS), SOBRE DORMENTE DE MADEIRA, BITOLA MÉTRICA OU LARGA, TAXA DE DORMENTAÇÃO DE 1.750 UN/KM, TALA DE JUNÇÃO DE 6 FUROS E FIXAÇÃO RÍGIDA - POSICIONAMENTO E ASSENTAMENTO MECANIZADO</v>
      </c>
    </row>
    <row r="3928" spans="2:8" ht="30">
      <c r="B3928" s="1526">
        <v>3009270</v>
      </c>
      <c r="C3928" s="1523" t="s">
        <v>23655</v>
      </c>
      <c r="D3928" s="1526" t="s">
        <v>22996</v>
      </c>
      <c r="E3928" s="1552">
        <v>2156860.8199999998</v>
      </c>
      <c r="F3928" s="1546"/>
      <c r="G3928" s="1546">
        <v>3009270</v>
      </c>
      <c r="H3928" s="1546" t="str">
        <f t="shared" si="61"/>
        <v>TRILHO TR45, COMPRIMENTO DE 120 M (TLS), SOBRE DORMENTE DE MADEIRA, BITOLA MISTA, TAXA DE DORMENTAÇÃO DE 1.667 UN/KM, TALA DE JUNÇÃO DE 6 FUROS E FIXAÇÃO ELÁSTICA PANDROL - POSICIONAMENTO E ASSENTAMENTO MECANIZADO</v>
      </c>
    </row>
    <row r="3929" spans="2:8" ht="30">
      <c r="B3929" s="1528">
        <v>3009050</v>
      </c>
      <c r="C3929" s="1529" t="s">
        <v>23656</v>
      </c>
      <c r="D3929" s="1528" t="s">
        <v>22996</v>
      </c>
      <c r="E3929" s="1551">
        <v>2191530.16</v>
      </c>
      <c r="F3929" s="1546"/>
      <c r="G3929" s="1546">
        <v>3009050</v>
      </c>
      <c r="H3929" s="1546" t="str">
        <f t="shared" si="61"/>
        <v>TRILHO TR45, COMPRIMENTO DE 120 M (TLS), SOBRE DORMENTE DE MADEIRA, BITOLA MISTA, TAXA DE DORMENTAÇÃO DE 1.750 UN/KM, TALA DE JUNÇÃO DE 6 FUROS E FIXAÇÃO ELÁSTICA PANDROL - POSICIONAMENTO E ASSENTAMENTO MECANIZADO</v>
      </c>
    </row>
    <row r="3930" spans="2:8" ht="30">
      <c r="B3930" s="1526">
        <v>3009101</v>
      </c>
      <c r="C3930" s="1523" t="s">
        <v>19466</v>
      </c>
      <c r="D3930" s="1526" t="s">
        <v>20703</v>
      </c>
      <c r="E3930" s="1552">
        <v>116179.59</v>
      </c>
      <c r="F3930" s="1546"/>
      <c r="G3930" s="1546">
        <v>3009101</v>
      </c>
      <c r="H3930" s="1546" t="str">
        <f t="shared" si="61"/>
        <v>TRILHO TR45, COMPRIMENTO DE 240 M (TLS), FORMADO POR TRILHOS CURTOS DE 12 M SOLDADOS POR CALDEAMENTO - CONFECÇÃO EM ESTALEIRO</v>
      </c>
    </row>
    <row r="3931" spans="2:8" ht="45">
      <c r="B3931" s="1528">
        <v>3009246</v>
      </c>
      <c r="C3931" s="1529" t="s">
        <v>23657</v>
      </c>
      <c r="D3931" s="1528" t="s">
        <v>22996</v>
      </c>
      <c r="E3931" s="1551">
        <v>1112765.18</v>
      </c>
      <c r="F3931" s="1546"/>
      <c r="G3931" s="1546">
        <v>3009246</v>
      </c>
      <c r="H3931" s="1546" t="str">
        <f t="shared" si="61"/>
        <v>TRILHO TR45, COMPRIMENTO DE 240 M (TLS), SOBRE DORMENTE DE CONCRETO, BITOLA MÉTRICA OU LARGA, TAXA DE DORMENTAÇÃO DE 1.667 UN/KM, TALA DE JUNÇÃO DE 6 FUROS E FIXAÇÃO ELÁSTICA PANDROL - POSICIONAMENTO E ASSENTAMENTO MECANIZADO</v>
      </c>
    </row>
    <row r="3932" spans="2:8" ht="45">
      <c r="B3932" s="1526">
        <v>3009208</v>
      </c>
      <c r="C3932" s="1523" t="s">
        <v>23658</v>
      </c>
      <c r="D3932" s="1526" t="s">
        <v>22996</v>
      </c>
      <c r="E3932" s="1552">
        <v>1119577.99</v>
      </c>
      <c r="F3932" s="1546"/>
      <c r="G3932" s="1546">
        <v>3009208</v>
      </c>
      <c r="H3932" s="1546" t="str">
        <f t="shared" si="61"/>
        <v>TRILHO TR45, COMPRIMENTO DE 240 M (TLS), SOBRE DORMENTE DE CONCRETO, BITOLA MÉTRICA OU LARGA, TAXA DE DORMENTAÇÃO DE 1.750 UN/KM, TALA DE JUNÇÃO DE 6 FUROS E FIXAÇÃO ELÁSTICA PANDROL - POSICIONAMENTO E ASSENTAMENTO MECANIZADO</v>
      </c>
    </row>
    <row r="3933" spans="2:8" ht="30">
      <c r="B3933" s="1528">
        <v>3009308</v>
      </c>
      <c r="C3933" s="1529" t="s">
        <v>23659</v>
      </c>
      <c r="D3933" s="1528" t="s">
        <v>22996</v>
      </c>
      <c r="E3933" s="1551">
        <v>1669067.06</v>
      </c>
      <c r="F3933" s="1546"/>
      <c r="G3933" s="1546">
        <v>3009308</v>
      </c>
      <c r="H3933" s="1546" t="str">
        <f t="shared" si="61"/>
        <v>TRILHO TR45, COMPRIMENTO DE 240 M (TLS), SOBRE DORMENTE DE CONCRETO, BITOLA MISTA, TAXA DE DORMENTAÇÃO DE 1.667 UN/KM, TALA DE JUNÇÃO DE 6 FUROS E FIXAÇÃO ELÁSTICA PANDROL - POSICIONAMENTO E ASSENTAMENTO MECANIZADO</v>
      </c>
    </row>
    <row r="3934" spans="2:8" ht="30">
      <c r="B3934" s="1526">
        <v>3009212</v>
      </c>
      <c r="C3934" s="1523" t="s">
        <v>23660</v>
      </c>
      <c r="D3934" s="1526" t="s">
        <v>22996</v>
      </c>
      <c r="E3934" s="1552">
        <v>1679286.28</v>
      </c>
      <c r="F3934" s="1546"/>
      <c r="G3934" s="1546">
        <v>3009212</v>
      </c>
      <c r="H3934" s="1546" t="str">
        <f t="shared" si="61"/>
        <v>TRILHO TR45, COMPRIMENTO DE 240 M (TLS), SOBRE DORMENTE DE CONCRETO, BITOLA MISTA, TAXA DE DORMENTAÇÃO DE 1.750 UN/KM, TALA DE JUNÇÃO DE 6 FUROS E FIXAÇÃO ELÁSTICA PANDROL - POSICIONAMENTO E ASSENTAMENTO MECANIZADO</v>
      </c>
    </row>
    <row r="3935" spans="2:8" ht="30">
      <c r="B3935" s="1528">
        <v>3009258</v>
      </c>
      <c r="C3935" s="1529" t="s">
        <v>19467</v>
      </c>
      <c r="D3935" s="1528" t="s">
        <v>22996</v>
      </c>
      <c r="E3935" s="1551">
        <v>1435268.64</v>
      </c>
      <c r="F3935" s="1546"/>
      <c r="G3935" s="1546">
        <v>3009258</v>
      </c>
      <c r="H3935" s="1546" t="str">
        <f t="shared" si="61"/>
        <v>TRILHO TR45, COMPRIMENTO DE 240 M (TLS), SOBRE DORMENTE DE MADEIRA, BITOLA MÉTRICA OU LARGA, TAXA DE DORMENTAÇÃO DE 1.667 UN/KM, TALA DE JUNÇÃO DE 6 FUROS E FIXAÇÃO ELÁSTICA PANDROL - POSICIONAMENTO E ASSENTAMENTO MECANIZADO</v>
      </c>
    </row>
    <row r="3936" spans="2:8" ht="30">
      <c r="B3936" s="1526">
        <v>3009266</v>
      </c>
      <c r="C3936" s="1523" t="s">
        <v>19468</v>
      </c>
      <c r="D3936" s="1526" t="s">
        <v>22996</v>
      </c>
      <c r="E3936" s="1552">
        <v>1309575.47</v>
      </c>
      <c r="F3936" s="1546"/>
      <c r="G3936" s="1546">
        <v>3009266</v>
      </c>
      <c r="H3936" s="1546" t="str">
        <f t="shared" si="61"/>
        <v>TRILHO TR45, COMPRIMENTO DE 240 M (TLS), SOBRE DORMENTE DE MADEIRA, BITOLA MÉTRICA OU LARGA, TAXA DE DORMENTAÇÃO DE 1.667 UN/KM, TALA DE JUNÇÃO DE 6 FUROS E FIXAÇÃO RÍGIDA - POSICIONAMENTO E ASSENTAMENTO MECANIZADO</v>
      </c>
    </row>
    <row r="3937" spans="2:8" ht="30">
      <c r="B3937" s="1528">
        <v>3009038</v>
      </c>
      <c r="C3937" s="1529" t="s">
        <v>19469</v>
      </c>
      <c r="D3937" s="1528" t="s">
        <v>22996</v>
      </c>
      <c r="E3937" s="1551">
        <v>1458360.56</v>
      </c>
      <c r="F3937" s="1546"/>
      <c r="G3937" s="1546">
        <v>3009038</v>
      </c>
      <c r="H3937" s="1546" t="str">
        <f t="shared" si="61"/>
        <v>TRILHO TR45, COMPRIMENTO DE 240 M (TLS), SOBRE DORMENTE DE MADEIRA, BITOLA MÉTRICA OU LARGA, TAXA DE DORMENTAÇÃO DE 1.750 UN/KM, TALA DE JUNÇÃO DE 6 FUROS E FIXAÇÃO ELÁSTICA PANDROL - POSICIONAMENTO E ASSENTAMENTO MECANIZADO</v>
      </c>
    </row>
    <row r="3938" spans="2:8" ht="30">
      <c r="B3938" s="1526">
        <v>3009046</v>
      </c>
      <c r="C3938" s="1523" t="s">
        <v>19470</v>
      </c>
      <c r="D3938" s="1526" t="s">
        <v>22996</v>
      </c>
      <c r="E3938" s="1552">
        <v>1326409</v>
      </c>
      <c r="F3938" s="1546"/>
      <c r="G3938" s="1546">
        <v>3009046</v>
      </c>
      <c r="H3938" s="1546" t="str">
        <f t="shared" si="61"/>
        <v>TRILHO TR45, COMPRIMENTO DE 240 M (TLS), SOBRE DORMENTE DE MADEIRA, BITOLA MÉTRICA OU LARGA, TAXA DE DORMENTAÇÃO DE 1.750 UN/KM, TALA DE JUNÇÃO DE 6 FUROS E FIXAÇÃO RÍGIDA - POSICIONAMENTO E ASSENTAMENTO MECANIZADO</v>
      </c>
    </row>
    <row r="3939" spans="2:8" ht="30">
      <c r="B3939" s="1528">
        <v>3009274</v>
      </c>
      <c r="C3939" s="1529" t="s">
        <v>23661</v>
      </c>
      <c r="D3939" s="1528" t="s">
        <v>22996</v>
      </c>
      <c r="E3939" s="1551">
        <v>2153446.62</v>
      </c>
      <c r="F3939" s="1546"/>
      <c r="G3939" s="1546">
        <v>3009274</v>
      </c>
      <c r="H3939" s="1546" t="str">
        <f t="shared" si="61"/>
        <v>TRILHO TR45, COMPRIMENTO DE 240 M (TLS), SOBRE DORMENTE DE MADEIRA, BITOLA MISTA, TAXA DE DORMENTAÇÃO DE 1.667 UN/KM, TALA DE JUNÇÃO DE 6 FUROS E FIXAÇÃO ELÁSTICA PANDROL - POSICIONAMENTO E ASSENTAMENTO MECANIZADO</v>
      </c>
    </row>
    <row r="3940" spans="2:8" ht="30">
      <c r="B3940" s="1526">
        <v>3009054</v>
      </c>
      <c r="C3940" s="1523" t="s">
        <v>23662</v>
      </c>
      <c r="D3940" s="1526" t="s">
        <v>22996</v>
      </c>
      <c r="E3940" s="1552">
        <v>2188115.96</v>
      </c>
      <c r="F3940" s="1546"/>
      <c r="G3940" s="1546">
        <v>3009054</v>
      </c>
      <c r="H3940" s="1546" t="str">
        <f t="shared" si="61"/>
        <v>TRILHO TR45, COMPRIMENTO DE 240 M (TLS), SOBRE DORMENTE DE MADEIRA, BITOLA MISTA, TAXA DE DORMENTAÇÃO DE 1.750 UN/KM, TALA DE JUNÇÃO DE 6 FUROS E FIXAÇÃO ELÁSTICA PANDROL - POSICIONAMENTO E ASSENTAMENTO MECANIZADO</v>
      </c>
    </row>
    <row r="3941" spans="2:8" ht="30">
      <c r="B3941" s="1528">
        <v>3009235</v>
      </c>
      <c r="C3941" s="1529" t="s">
        <v>23663</v>
      </c>
      <c r="D3941" s="1528" t="s">
        <v>22996</v>
      </c>
      <c r="E3941" s="1551">
        <v>1437764.61</v>
      </c>
      <c r="F3941" s="1546"/>
      <c r="G3941" s="1546">
        <v>3009235</v>
      </c>
      <c r="H3941" s="1546" t="str">
        <f t="shared" si="61"/>
        <v>TRILHO TR57, COMPRIMENTO DE 12 M, SOBRE DORMENTE DE CONCRETO, BITOLA MÉTRICA OU LARGA, TAXA DE DORMENTAÇÃO DE 1.667 UN/KM, TALA DE JUNÇÃO DE 6 FUROS E FIXAÇÃO ELÁSTICA PANDROL - POSICIONAMENTO E ASSENTAMENTO MANUAL</v>
      </c>
    </row>
    <row r="3942" spans="2:8" ht="30">
      <c r="B3942" s="1526">
        <v>3009023</v>
      </c>
      <c r="C3942" s="1523" t="s">
        <v>23664</v>
      </c>
      <c r="D3942" s="1526" t="s">
        <v>22996</v>
      </c>
      <c r="E3942" s="1552">
        <v>1444409.23</v>
      </c>
      <c r="F3942" s="1546"/>
      <c r="G3942" s="1546">
        <v>3009023</v>
      </c>
      <c r="H3942" s="1546" t="str">
        <f t="shared" si="61"/>
        <v>TRILHO TR57, COMPRIMENTO DE 12 M, SOBRE DORMENTE DE CONCRETO, BITOLA MÉTRICA OU LARGA, TAXA DE DORMENTAÇÃO DE 1.750 UN/KM, TALA DE JUNÇÃO DE 6 FUROS E FIXAÇÃO ELÁSTICA PANDROL - POSICIONAMENTO E ASSENTAMENTO MANUAL</v>
      </c>
    </row>
    <row r="3943" spans="2:8" ht="30">
      <c r="B3943" s="1528">
        <v>3009231</v>
      </c>
      <c r="C3943" s="1529" t="s">
        <v>19471</v>
      </c>
      <c r="D3943" s="1528" t="s">
        <v>22996</v>
      </c>
      <c r="E3943" s="1551">
        <v>2155190.9900000002</v>
      </c>
      <c r="F3943" s="1546"/>
      <c r="G3943" s="1546">
        <v>3009231</v>
      </c>
      <c r="H3943" s="1546" t="str">
        <f t="shared" si="61"/>
        <v>TRILHO TR57, COMPRIMENTO DE 12 M, SOBRE DORMENTE DE CONCRETO, BITOLA MISTA, TAXA DE DORMENTAÇÃO DE 1.667 UN/KM, TALA DE JUNÇÃO DE 6 FUROS E FIXAÇÃO ELÁSTICA PANDROL - POSICIONAMENTO E ASSENTAMENTO MANUAL</v>
      </c>
    </row>
    <row r="3944" spans="2:8" ht="30">
      <c r="B3944" s="1526">
        <v>3009019</v>
      </c>
      <c r="C3944" s="1523" t="s">
        <v>19472</v>
      </c>
      <c r="D3944" s="1526" t="s">
        <v>22996</v>
      </c>
      <c r="E3944" s="1552">
        <v>2167130.7000000002</v>
      </c>
      <c r="F3944" s="1546"/>
      <c r="G3944" s="1546">
        <v>3009019</v>
      </c>
      <c r="H3944" s="1546" t="str">
        <f t="shared" si="61"/>
        <v>TRILHO TR57, COMPRIMENTO DE 12 M, SOBRE DORMENTE DE CONCRETO, BITOLA MISTA, TAXA DE DORMENTAÇÃO DE 1.750 UN/KM, TALA DE JUNÇÃO DE 6 FUROS E FIXAÇÃO ELÁSTICA PANDROL - POSICIONAMENTO E ASSENTAMENTO MANUAL</v>
      </c>
    </row>
    <row r="3945" spans="2:8" ht="30">
      <c r="B3945" s="1528">
        <v>3009289</v>
      </c>
      <c r="C3945" s="1529" t="s">
        <v>19473</v>
      </c>
      <c r="D3945" s="1528" t="s">
        <v>22996</v>
      </c>
      <c r="E3945" s="1551">
        <v>1787619.85</v>
      </c>
      <c r="F3945" s="1546"/>
      <c r="G3945" s="1546">
        <v>3009289</v>
      </c>
      <c r="H3945" s="1546" t="str">
        <f t="shared" si="61"/>
        <v>TRILHO TR57, COMPRIMENTO DE 12 M, SOBRE DORMENTE DE MADEIRA, BITOLA MÉTRICA OU LARGA, TAXA DE DORMENTAÇÃO DE 1.667 UN/KM, TALA DE JUNÇÃO DE 6 FUROS E FIXAÇÃO RÍGIDA - POSICIONAMENTO E ASSENTAMENTO MANUAL</v>
      </c>
    </row>
    <row r="3946" spans="2:8" ht="30">
      <c r="B3946" s="1526">
        <v>3009014</v>
      </c>
      <c r="C3946" s="1523" t="s">
        <v>19474</v>
      </c>
      <c r="D3946" s="1526" t="s">
        <v>22996</v>
      </c>
      <c r="E3946" s="1552">
        <v>1798265.25</v>
      </c>
      <c r="F3946" s="1546"/>
      <c r="G3946" s="1546">
        <v>3009014</v>
      </c>
      <c r="H3946" s="1546" t="str">
        <f t="shared" si="61"/>
        <v>TRILHO TR57, COMPRIMENTO DE 12 M, SOBRE DORMENTE DE MADEIRA, BITOLA MÉTRICA OU LARGA, TAXA DE DORMENTAÇÃO DE 1.750 UN/KM, TALA DE JUNÇÃO DE 6 FUROS E FIXAÇÃO RÍGIDA - POSICIONAMENTO E ASSENTAMENTO MANUAL</v>
      </c>
    </row>
    <row r="3947" spans="2:8" ht="30">
      <c r="B3947" s="1528">
        <v>3009293</v>
      </c>
      <c r="C3947" s="1529" t="s">
        <v>19475</v>
      </c>
      <c r="D3947" s="1528" t="s">
        <v>22996</v>
      </c>
      <c r="E3947" s="1551">
        <v>2671435.7999999998</v>
      </c>
      <c r="F3947" s="1546"/>
      <c r="G3947" s="1546">
        <v>3009293</v>
      </c>
      <c r="H3947" s="1546" t="str">
        <f t="shared" si="61"/>
        <v>TRILHO TR57, COMPRIMENTO DE 12 M, SOBRE DORMENTE DE MADEIRA, BITOLA MISTA, TAXA DE DORMENTAÇÃO DE 1.667 UN/KM, TALA DE JUNÇÃO DE 6 FUROS E FIXAÇÃO RÍGIDA - POSICIONAMENTO E ASSENTAMENTO MANUAL</v>
      </c>
    </row>
    <row r="3948" spans="2:8" ht="30">
      <c r="B3948" s="1526">
        <v>3009226</v>
      </c>
      <c r="C3948" s="1523" t="s">
        <v>19476</v>
      </c>
      <c r="D3948" s="1526" t="s">
        <v>22996</v>
      </c>
      <c r="E3948" s="1552">
        <v>2707396.75</v>
      </c>
      <c r="F3948" s="1546"/>
      <c r="G3948" s="1546">
        <v>3009226</v>
      </c>
      <c r="H3948" s="1546" t="str">
        <f t="shared" si="61"/>
        <v>TRILHO TR57, COMPRIMENTO DE 12 M, SOBRE DORMENTE DE MADEIRA, BITOLA MISTA, TAXA DE DORMENTAÇÃO DE 1.750 UN/KM, TALA DE JUNÇÃO DE 6 FUROS E FIXAÇÃO RÍGIDA - POSICIONAMENTO E ASSENTAMENTO MANUAL</v>
      </c>
    </row>
    <row r="3949" spans="2:8" ht="30">
      <c r="B3949" s="1528">
        <v>3009102</v>
      </c>
      <c r="C3949" s="1529" t="s">
        <v>19477</v>
      </c>
      <c r="D3949" s="1528" t="s">
        <v>20703</v>
      </c>
      <c r="E3949" s="1551">
        <v>74480.53</v>
      </c>
      <c r="F3949" s="1546"/>
      <c r="G3949" s="1546">
        <v>3009102</v>
      </c>
      <c r="H3949" s="1546" t="str">
        <f t="shared" si="61"/>
        <v>TRILHO TR57, COMPRIMENTO DE 120 M (TLS), FORMADO POR TRILHOS CURTOS DE 12 M SOLDADOS POR CALDEAMENTO - CONFECÇÃO EM ESTALEIRO</v>
      </c>
    </row>
    <row r="3950" spans="2:8" ht="45">
      <c r="B3950" s="1526">
        <v>3009297</v>
      </c>
      <c r="C3950" s="1523" t="s">
        <v>19478</v>
      </c>
      <c r="D3950" s="1526" t="s">
        <v>22996</v>
      </c>
      <c r="E3950" s="1552">
        <v>1390527.29</v>
      </c>
      <c r="F3950" s="1546"/>
      <c r="G3950" s="1546">
        <v>3009297</v>
      </c>
      <c r="H3950" s="1546" t="str">
        <f t="shared" si="61"/>
        <v>TRILHO TR57, COMPRIMENTO DE 120 M (TLS), SOBRE DORMENTE DE CONCRETO, BITOLA MÉTRICA OU LARGA, TAXA DE DORMENTAÇÃO DE 1.667 UN/KM, TALA DE JUNÇÃO DE 6 FUROS E FIXAÇÃO ELÁSTICA PANDROL - POSICIONAMENTO E ASSENTAMENTO MECANIZADO</v>
      </c>
    </row>
    <row r="3951" spans="2:8" ht="45">
      <c r="B3951" s="1528">
        <v>3009027</v>
      </c>
      <c r="C3951" s="1529" t="s">
        <v>19479</v>
      </c>
      <c r="D3951" s="1528" t="s">
        <v>22996</v>
      </c>
      <c r="E3951" s="1551">
        <v>1397340.04</v>
      </c>
      <c r="F3951" s="1546"/>
      <c r="G3951" s="1546">
        <v>3009027</v>
      </c>
      <c r="H3951" s="1546" t="str">
        <f t="shared" si="61"/>
        <v>TRILHO TR57, COMPRIMENTO DE 120 M (TLS), SOBRE DORMENTE DE CONCRETO, BITOLA MÉTRICA OU LARGA, TAXA DE DORMENTAÇÃO DE 1.750 UN/KM, TALA DE JUNÇÃO DE 6 FUROS E FIXAÇÃO ELÁSTICA PANDROL - POSICIONAMENTO E ASSENTAMENTO MECANIZADO</v>
      </c>
    </row>
    <row r="3952" spans="2:8" ht="30">
      <c r="B3952" s="1526">
        <v>3009305</v>
      </c>
      <c r="C3952" s="1523" t="s">
        <v>19480</v>
      </c>
      <c r="D3952" s="1526" t="s">
        <v>22996</v>
      </c>
      <c r="E3952" s="1552">
        <v>2085709.34</v>
      </c>
      <c r="F3952" s="1546"/>
      <c r="G3952" s="1546">
        <v>3009305</v>
      </c>
      <c r="H3952" s="1546" t="str">
        <f t="shared" si="61"/>
        <v>TRILHO TR57, COMPRIMENTO DE 120 M (TLS), SOBRE DORMENTE DE CONCRETO, BITOLA MISTA, TAXA DE DORMENTAÇÃO DE 1.667 UN/KM, TALA DE JUNÇÃO DE 6 FUROS E FIXAÇÃO ELÁSTICA PANDROL - POSICIONAMENTO E ASSENTAMENTO MECANIZADO</v>
      </c>
    </row>
    <row r="3953" spans="2:8" ht="30">
      <c r="B3953" s="1528">
        <v>3009031</v>
      </c>
      <c r="C3953" s="1529" t="s">
        <v>19481</v>
      </c>
      <c r="D3953" s="1528" t="s">
        <v>22996</v>
      </c>
      <c r="E3953" s="1551">
        <v>2095928.3200000001</v>
      </c>
      <c r="F3953" s="1546"/>
      <c r="G3953" s="1546">
        <v>3009031</v>
      </c>
      <c r="H3953" s="1546" t="str">
        <f t="shared" si="61"/>
        <v>TRILHO TR57, COMPRIMENTO DE 120 M (TLS), SOBRE DORMENTE DE CONCRETO, BITOLA MISTA, TAXA DE DORMENTAÇÃO DE 1.750 UN/KM, TALA DE JUNÇÃO DE 6 FUROS E FIXAÇÃO ELÁSTICA PANDROL - POSICIONAMENTO E ASSENTAMENTO MECANIZADO</v>
      </c>
    </row>
    <row r="3954" spans="2:8" ht="30">
      <c r="B3954" s="1526">
        <v>3009255</v>
      </c>
      <c r="C3954" s="1523" t="s">
        <v>19482</v>
      </c>
      <c r="D3954" s="1526" t="s">
        <v>22996</v>
      </c>
      <c r="E3954" s="1552">
        <v>1722779.61</v>
      </c>
      <c r="F3954" s="1546"/>
      <c r="G3954" s="1546">
        <v>3009255</v>
      </c>
      <c r="H3954" s="1546" t="str">
        <f t="shared" si="61"/>
        <v>TRILHO TR57, COMPRIMENTO DE 120 M (TLS), SOBRE DORMENTE DE MADEIRA, BITOLA MÉTRICA OU LARGA, TAXA DE DORMENTAÇÃO DE 1.667 UN/KM, TALA DE JUNÇÃO DE 6 FUROS E FIXAÇÃO ELÁSTICA PANDROL - POSICIONAMENTO E ASSENTAMENTO MECANIZADO</v>
      </c>
    </row>
    <row r="3955" spans="2:8" ht="30">
      <c r="B3955" s="1528">
        <v>3009263</v>
      </c>
      <c r="C3955" s="1529" t="s">
        <v>19483</v>
      </c>
      <c r="D3955" s="1528" t="s">
        <v>22996</v>
      </c>
      <c r="E3955" s="1551">
        <v>1732777.72</v>
      </c>
      <c r="F3955" s="1546"/>
      <c r="G3955" s="1546">
        <v>3009263</v>
      </c>
      <c r="H3955" s="1546" t="str">
        <f t="shared" si="61"/>
        <v>TRILHO TR57, COMPRIMENTO DE 120 M (TLS), SOBRE DORMENTE DE MADEIRA, BITOLA MÉTRICA OU LARGA, TAXA DE DORMENTAÇÃO DE 1.667 UN/KM, TALA DE JUNÇÃO DE 6 FUROS E FIXAÇÃO RÍGIDA - POSICIONAMENTO E ASSENTAMENTO MECANIZADO</v>
      </c>
    </row>
    <row r="3956" spans="2:8" ht="30">
      <c r="B3956" s="1526">
        <v>3009035</v>
      </c>
      <c r="C3956" s="1523" t="s">
        <v>19484</v>
      </c>
      <c r="D3956" s="1526" t="s">
        <v>22996</v>
      </c>
      <c r="E3956" s="1552">
        <v>1746359.29</v>
      </c>
      <c r="F3956" s="1546"/>
      <c r="G3956" s="1546">
        <v>3009035</v>
      </c>
      <c r="H3956" s="1546" t="str">
        <f t="shared" si="61"/>
        <v>TRILHO TR57, COMPRIMENTO DE 120 M (TLS), SOBRE DORMENTE DE MADEIRA, BITOLA MÉTRICA OU LARGA, TAXA DE DORMENTAÇÃO DE 1.750 UN/KM, TALA DE JUNÇÃO DE 6 FUROS E FIXAÇÃO ELÁSTICA PANDROL - POSICIONAMENTO E ASSENTAMENTO MECANIZADO</v>
      </c>
    </row>
    <row r="3957" spans="2:8" ht="30">
      <c r="B3957" s="1528">
        <v>3009043</v>
      </c>
      <c r="C3957" s="1529" t="s">
        <v>19485</v>
      </c>
      <c r="D3957" s="1528" t="s">
        <v>22996</v>
      </c>
      <c r="E3957" s="1551">
        <v>1756855.07</v>
      </c>
      <c r="F3957" s="1546"/>
      <c r="G3957" s="1546">
        <v>3009043</v>
      </c>
      <c r="H3957" s="1546" t="str">
        <f t="shared" si="61"/>
        <v>TRILHO TR57, COMPRIMENTO DE 120 M (TLS), SOBRE DORMENTE DE MADEIRA, BITOLA MÉTRICA OU LARGA, TAXA DE DORMENTAÇÃO DE 1.750 UN/KM, TALA DE JUNÇÃO DE 6 FUROS E FIXAÇÃO RÍGIDA - POSICIONAMENTO E ASSENTAMENTO MECANIZADO</v>
      </c>
    </row>
    <row r="3958" spans="2:8" ht="30">
      <c r="B3958" s="1526">
        <v>3009271</v>
      </c>
      <c r="C3958" s="1523" t="s">
        <v>19486</v>
      </c>
      <c r="D3958" s="1526" t="s">
        <v>22996</v>
      </c>
      <c r="E3958" s="1552">
        <v>2584712.12</v>
      </c>
      <c r="F3958" s="1546"/>
      <c r="G3958" s="1546">
        <v>3009271</v>
      </c>
      <c r="H3958" s="1546" t="str">
        <f t="shared" si="61"/>
        <v>TRILHO TR57, COMPRIMENTO DE 120 M (TLS), SOBRE DORMENTE DE MADEIRA, BITOLA MISTA, TAXA DE DORMENTAÇÃO DE 1.667 UN/KM, TALA DE JUNÇÃO DE 6 FUROS E FIXAÇÃO ELÁSTICA PANDROL - POSICIONAMENTO E ASSENTAMENTO MECANIZADO</v>
      </c>
    </row>
    <row r="3959" spans="2:8" ht="30">
      <c r="B3959" s="1528">
        <v>3009051</v>
      </c>
      <c r="C3959" s="1529" t="s">
        <v>19487</v>
      </c>
      <c r="D3959" s="1528" t="s">
        <v>22996</v>
      </c>
      <c r="E3959" s="1551">
        <v>2620113.1</v>
      </c>
      <c r="F3959" s="1546"/>
      <c r="G3959" s="1546">
        <v>3009051</v>
      </c>
      <c r="H3959" s="1546" t="str">
        <f t="shared" si="61"/>
        <v>TRILHO TR57, COMPRIMENTO DE 120 M (TLS), SOBRE DORMENTE DE MADEIRA, BITOLA MISTA, TAXA DE DORMENTAÇÃO DE 1.750 UN/KM, TALA DE JUNÇÃO DE 6 FUROS E FIXAÇÃO ELÁSTICA PANDROL - POSICIONAMENTO E ASSENTAMENTO MECANIZADO</v>
      </c>
    </row>
    <row r="3960" spans="2:8" ht="30">
      <c r="B3960" s="1526">
        <v>3009103</v>
      </c>
      <c r="C3960" s="1523" t="s">
        <v>19488</v>
      </c>
      <c r="D3960" s="1526" t="s">
        <v>20703</v>
      </c>
      <c r="E3960" s="1552">
        <v>149201.07</v>
      </c>
      <c r="F3960" s="1546"/>
      <c r="G3960" s="1546">
        <v>3009103</v>
      </c>
      <c r="H3960" s="1546" t="str">
        <f t="shared" si="61"/>
        <v>TRILHO TR57, COMPRIMENTO DE 240 M (TLS), FORMADO POR TRILHOS CURTOS DE 12 M SOLDADOS POR CALDEAMENTO - CONFECÇÃO EM ESTALEIRO</v>
      </c>
    </row>
    <row r="3961" spans="2:8" ht="45">
      <c r="B3961" s="1528">
        <v>3009247</v>
      </c>
      <c r="C3961" s="1529" t="s">
        <v>19489</v>
      </c>
      <c r="D3961" s="1528" t="s">
        <v>22996</v>
      </c>
      <c r="E3961" s="1551">
        <v>1388073.62</v>
      </c>
      <c r="F3961" s="1546"/>
      <c r="G3961" s="1546">
        <v>3009247</v>
      </c>
      <c r="H3961" s="1546" t="str">
        <f t="shared" si="61"/>
        <v>TRILHO TR57, COMPRIMENTO DE 240 M (TLS), SOBRE DORMENTE DE CONCRETO, BITOLA MÉTRICA OU LARGA, TAXA DE DORMENTAÇÃO DE 1.667 UN/KM, TALA DE JUNÇÃO DE 6 FUROS E FIXAÇÃO ELÁSTICA PANDROL - POSICIONAMENTO E ASSENTAMENTO MECANIZADO</v>
      </c>
    </row>
    <row r="3962" spans="2:8" ht="45">
      <c r="B3962" s="1526">
        <v>3009209</v>
      </c>
      <c r="C3962" s="1523" t="s">
        <v>19490</v>
      </c>
      <c r="D3962" s="1526" t="s">
        <v>22996</v>
      </c>
      <c r="E3962" s="1552">
        <v>1394886.43</v>
      </c>
      <c r="F3962" s="1546"/>
      <c r="G3962" s="1546">
        <v>3009209</v>
      </c>
      <c r="H3962" s="1546" t="str">
        <f t="shared" si="61"/>
        <v>TRILHO TR57, COMPRIMENTO DE 240 M (TLS), SOBRE DORMENTE DE CONCRETO, BITOLA MÉTRICA OU LARGA, TAXA DE DORMENTAÇÃO DE 1.750 UN/KM, TALA DE JUNÇÃO DE 6 FUROS E FIXAÇÃO ELÁSTICA PANDROL - POSICIONAMENTO E ASSENTAMENTO MECANIZADO</v>
      </c>
    </row>
    <row r="3963" spans="2:8" ht="30">
      <c r="B3963" s="1528">
        <v>3009309</v>
      </c>
      <c r="C3963" s="1529" t="s">
        <v>19491</v>
      </c>
      <c r="D3963" s="1528" t="s">
        <v>22996</v>
      </c>
      <c r="E3963" s="1551">
        <v>2082029.89</v>
      </c>
      <c r="F3963" s="1546"/>
      <c r="G3963" s="1546">
        <v>3009309</v>
      </c>
      <c r="H3963" s="1546" t="str">
        <f t="shared" si="61"/>
        <v>TRILHO TR57, COMPRIMENTO DE 240 M (TLS), SOBRE DORMENTE DE CONCRETO, BITOLA MISTA, TAXA DE DORMENTAÇÃO DE 1.667 UN/KM, TALA DE JUNÇÃO DE 6 FUROS E FIXAÇÃO ELÁSTICA PANDROL - POSICIONAMENTO E ASSENTAMENTO MECANIZADO</v>
      </c>
    </row>
    <row r="3964" spans="2:8" ht="30">
      <c r="B3964" s="1526">
        <v>3009213</v>
      </c>
      <c r="C3964" s="1523" t="s">
        <v>19492</v>
      </c>
      <c r="D3964" s="1526" t="s">
        <v>22996</v>
      </c>
      <c r="E3964" s="1552">
        <v>2092249.11</v>
      </c>
      <c r="F3964" s="1546"/>
      <c r="G3964" s="1546">
        <v>3009213</v>
      </c>
      <c r="H3964" s="1546" t="str">
        <f t="shared" si="61"/>
        <v>TRILHO TR57, COMPRIMENTO DE 240 M (TLS), SOBRE DORMENTE DE CONCRETO, BITOLA MISTA, TAXA DE DORMENTAÇÃO DE 1.750 UN/KM, TALA DE JUNÇÃO DE 6 FUROS E FIXAÇÃO ELÁSTICA PANDROL - POSICIONAMENTO E ASSENTAMENTO MECANIZADO</v>
      </c>
    </row>
    <row r="3965" spans="2:8" ht="30">
      <c r="B3965" s="1528">
        <v>3009259</v>
      </c>
      <c r="C3965" s="1529" t="s">
        <v>19493</v>
      </c>
      <c r="D3965" s="1528" t="s">
        <v>22996</v>
      </c>
      <c r="E3965" s="1551">
        <v>1720373.33</v>
      </c>
      <c r="F3965" s="1546"/>
      <c r="G3965" s="1546">
        <v>3009259</v>
      </c>
      <c r="H3965" s="1546" t="str">
        <f t="shared" si="61"/>
        <v>TRILHO TR57, COMPRIMENTO DE 240 M (TLS), SOBRE DORMENTE DE MADEIRA, BITOLA MÉTRICA OU LARGA, TAXA DE DORMENTAÇÃO DE 1.667 UN/KM, TALA DE JUNÇÃO DE 6 FUROS E FIXAÇÃO ELÁSTICA PANDROL - POSICIONAMENTO E ASSENTAMENTO MECANIZADO</v>
      </c>
    </row>
    <row r="3966" spans="2:8" ht="30">
      <c r="B3966" s="1526">
        <v>3009267</v>
      </c>
      <c r="C3966" s="1523" t="s">
        <v>19494</v>
      </c>
      <c r="D3966" s="1526" t="s">
        <v>22996</v>
      </c>
      <c r="E3966" s="1552">
        <v>1730371.44</v>
      </c>
      <c r="F3966" s="1546"/>
      <c r="G3966" s="1546">
        <v>3009267</v>
      </c>
      <c r="H3966" s="1546" t="str">
        <f t="shared" si="61"/>
        <v>TRILHO TR57, COMPRIMENTO DE 240 M (TLS), SOBRE DORMENTE DE MADEIRA, BITOLA MÉTRICA OU LARGA, TAXA DE DORMENTAÇÃO DE 1.667 UN/KM, TALA DE JUNÇÃO DE 6 FUROS E FIXAÇÃO RÍGIDA - POSICIONAMENTO E ASSENTAMENTO MECANIZADO</v>
      </c>
    </row>
    <row r="3967" spans="2:8" ht="30">
      <c r="B3967" s="1528">
        <v>3009039</v>
      </c>
      <c r="C3967" s="1529" t="s">
        <v>19495</v>
      </c>
      <c r="D3967" s="1528" t="s">
        <v>22996</v>
      </c>
      <c r="E3967" s="1551">
        <v>1743953.01</v>
      </c>
      <c r="F3967" s="1546"/>
      <c r="G3967" s="1546">
        <v>3009039</v>
      </c>
      <c r="H3967" s="1546" t="str">
        <f t="shared" si="61"/>
        <v>TRILHO TR57, COMPRIMENTO DE 240 M (TLS), SOBRE DORMENTE DE MADEIRA, BITOLA MÉTRICA OU LARGA, TAXA DE DORMENTAÇÃO DE 1.750 UN/KM, TALA DE JUNÇÃO DE 6 FUROS E FIXAÇÃO ELÁSTICA PANDROL - POSICIONAMENTO E ASSENTAMENTO MECANIZADO</v>
      </c>
    </row>
    <row r="3968" spans="2:8" ht="30">
      <c r="B3968" s="1526">
        <v>3009047</v>
      </c>
      <c r="C3968" s="1523" t="s">
        <v>19496</v>
      </c>
      <c r="D3968" s="1526" t="s">
        <v>22996</v>
      </c>
      <c r="E3968" s="1552">
        <v>1754448.79</v>
      </c>
      <c r="F3968" s="1546"/>
      <c r="G3968" s="1546">
        <v>3009047</v>
      </c>
      <c r="H3968" s="1546" t="str">
        <f t="shared" si="61"/>
        <v>TRILHO TR57, COMPRIMENTO DE 240 M (TLS), SOBRE DORMENTE DE MADEIRA, BITOLA MÉTRICA OU LARGA, TAXA DE DORMENTAÇÃO DE 1.750 UN/KM, TALA DE JUNÇÃO DE 6 FUROS E FIXAÇÃO RÍGIDA - POSICIONAMENTO E ASSENTAMENTO MECANIZADO</v>
      </c>
    </row>
    <row r="3969" spans="2:8" ht="30">
      <c r="B3969" s="1528">
        <v>3009275</v>
      </c>
      <c r="C3969" s="1529" t="s">
        <v>19497</v>
      </c>
      <c r="D3969" s="1528" t="s">
        <v>22996</v>
      </c>
      <c r="E3969" s="1551">
        <v>2581103.8199999998</v>
      </c>
      <c r="F3969" s="1546"/>
      <c r="G3969" s="1546">
        <v>3009275</v>
      </c>
      <c r="H3969" s="1546" t="str">
        <f t="shared" si="61"/>
        <v>TRILHO TR57, COMPRIMENTO DE 240 M (TLS), SOBRE DORMENTE DE MADEIRA, BITOLA MISTA, TAXA DE DORMENTAÇÃO DE 1.667 UN/KM, TALA DE JUNÇÃO DE 6 FUROS E FIXAÇÃO ELÁSTICA PANDROL - POSICIONAMENTO E ASSENTAMENTO MECANIZADO</v>
      </c>
    </row>
    <row r="3970" spans="2:8" ht="30">
      <c r="B3970" s="1526">
        <v>3009055</v>
      </c>
      <c r="C3970" s="1523" t="s">
        <v>19498</v>
      </c>
      <c r="D3970" s="1526" t="s">
        <v>22996</v>
      </c>
      <c r="E3970" s="1552">
        <v>2616504.79</v>
      </c>
      <c r="F3970" s="1546"/>
      <c r="G3970" s="1546">
        <v>3009055</v>
      </c>
      <c r="H3970" s="1546" t="str">
        <f t="shared" si="61"/>
        <v>TRILHO TR57, COMPRIMENTO DE 240 M (TLS), SOBRE DORMENTE DE MADEIRA, BITOLA MISTA, TAXA DE DORMENTAÇÃO DE 1.750 UN/KM, TALA DE JUNÇÃO DE 6 FUROS E FIXAÇÃO ELÁSTICA PANDROL - POSICIONAMENTO E ASSENTAMENTO MECANIZADO</v>
      </c>
    </row>
    <row r="3971" spans="2:8" ht="30">
      <c r="B3971" s="1528">
        <v>3009236</v>
      </c>
      <c r="C3971" s="1529" t="s">
        <v>19499</v>
      </c>
      <c r="D3971" s="1528" t="s">
        <v>22996</v>
      </c>
      <c r="E3971" s="1551">
        <v>1722788.79</v>
      </c>
      <c r="F3971" s="1546"/>
      <c r="G3971" s="1546">
        <v>3009236</v>
      </c>
      <c r="H3971" s="1546" t="str">
        <f t="shared" ref="H3971:H4034" si="62">UPPER(C3971)</f>
        <v>TRILHO TR68, COMPRIMENTO DE 12 M, SOBRE DORMENTE DE CONCRETO, BITOLA MÉTRICA OU LARGA, TAXA DE DORMENTAÇÃO DE 1.667 UN/KM, TALA DE JUNÇÃO DE 6 FUROS E FIXAÇÃO ELÁSTICA PANDROL - POSICIONAMENTO E ASSENTAMENTO MANUAL</v>
      </c>
    </row>
    <row r="3972" spans="2:8" ht="30">
      <c r="B3972" s="1526">
        <v>3009024</v>
      </c>
      <c r="C3972" s="1523" t="s">
        <v>19500</v>
      </c>
      <c r="D3972" s="1526" t="s">
        <v>22996</v>
      </c>
      <c r="E3972" s="1552">
        <v>1728149.62</v>
      </c>
      <c r="F3972" s="1546"/>
      <c r="G3972" s="1546">
        <v>3009024</v>
      </c>
      <c r="H3972" s="1546" t="str">
        <f t="shared" si="62"/>
        <v>TRILHO TR68, COMPRIMENTO DE 12 M, SOBRE DORMENTE DE CONCRETO, BITOLA MÉTRICA OU LARGA, TAXA DE DORMENTAÇÃO DE 1.750 UN/KM, TALA DE JUNÇÃO DE 6 FUROS E FIXAÇÃO ELÁSTICA PANDROL - POSICIONAMENTO E ASSENTAMENTO MANUAL</v>
      </c>
    </row>
    <row r="3973" spans="2:8" ht="30">
      <c r="B3973" s="1528">
        <v>3009232</v>
      </c>
      <c r="C3973" s="1529" t="s">
        <v>19501</v>
      </c>
      <c r="D3973" s="1528" t="s">
        <v>22996</v>
      </c>
      <c r="E3973" s="1551">
        <v>2580973.81</v>
      </c>
      <c r="F3973" s="1546"/>
      <c r="G3973" s="1546">
        <v>3009232</v>
      </c>
      <c r="H3973" s="1546" t="str">
        <f t="shared" si="62"/>
        <v>TRILHO TR68, COMPRIMENTO DE 12 M, SOBRE DORMENTE DE CONCRETO, BITOLA MISTA, TAXA DE DORMENTAÇÃO DE 1.667 UN/KM, TALA DE JUNÇÃO DE 6 FUROS E FIXAÇÃO ELÁSTICA PANDROL - POSICIONAMENTO E ASSENTAMENTO MANUAL</v>
      </c>
    </row>
    <row r="3974" spans="2:8" ht="30">
      <c r="B3974" s="1526">
        <v>3009020</v>
      </c>
      <c r="C3974" s="1523" t="s">
        <v>19502</v>
      </c>
      <c r="D3974" s="1526" t="s">
        <v>22996</v>
      </c>
      <c r="E3974" s="1552">
        <v>2590897.6800000002</v>
      </c>
      <c r="F3974" s="1546"/>
      <c r="G3974" s="1546">
        <v>3009020</v>
      </c>
      <c r="H3974" s="1546" t="str">
        <f t="shared" si="62"/>
        <v>TRILHO TR68, COMPRIMENTO DE 12 M, SOBRE DORMENTE DE CONCRETO, BITOLA MISTA, TAXA DE DORMENTAÇÃO DE 1.750 UN/KM, TALA DE JUNÇÃO DE 6 FUROS E FIXAÇÃO ELÁSTICA PANDROL - POSICIONAMENTO E ASSENTAMENTO MANUAL</v>
      </c>
    </row>
    <row r="3975" spans="2:8" ht="30">
      <c r="B3975" s="1528">
        <v>3009290</v>
      </c>
      <c r="C3975" s="1529" t="s">
        <v>19503</v>
      </c>
      <c r="D3975" s="1528" t="s">
        <v>22996</v>
      </c>
      <c r="E3975" s="1551">
        <v>2090645.26</v>
      </c>
      <c r="F3975" s="1546"/>
      <c r="G3975" s="1546">
        <v>3009290</v>
      </c>
      <c r="H3975" s="1546" t="str">
        <f t="shared" si="62"/>
        <v>TRILHO TR68, COMPRIMENTO DE 12 M, SOBRE DORMENTE DE MADEIRA, BITOLA MÉTRICA OU LARGA, TAXA DE DORMENTAÇÃO DE 1.667 UN/KM, TALA DE JUNÇÃO DE 6 FUROS E FIXAÇÃO RÍGIDA - POSICIONAMENTO E ASSENTAMENTO MANUAL</v>
      </c>
    </row>
    <row r="3976" spans="2:8" ht="30">
      <c r="B3976" s="1526">
        <v>3009015</v>
      </c>
      <c r="C3976" s="1523" t="s">
        <v>19504</v>
      </c>
      <c r="D3976" s="1526" t="s">
        <v>22996</v>
      </c>
      <c r="E3976" s="1552">
        <v>2102250.85</v>
      </c>
      <c r="F3976" s="1546"/>
      <c r="G3976" s="1546">
        <v>3009015</v>
      </c>
      <c r="H3976" s="1546" t="str">
        <f t="shared" si="62"/>
        <v>TRILHO TR68, COMPRIMENTO DE 12 M, SOBRE DORMENTE DE MADEIRA, BITOLA MÉTRICA OU LARGA, TAXA DE DORMENTAÇÃO DE 1.750 UN/KM, TALA DE JUNÇÃO DE 6 FUROS E FIXAÇÃO RÍGIDA - POSICIONAMENTO E ASSENTAMENTO MANUAL</v>
      </c>
    </row>
    <row r="3977" spans="2:8" ht="30">
      <c r="B3977" s="1528">
        <v>3009294</v>
      </c>
      <c r="C3977" s="1529" t="s">
        <v>19505</v>
      </c>
      <c r="D3977" s="1528" t="s">
        <v>22996</v>
      </c>
      <c r="E3977" s="1551">
        <v>3125973.92</v>
      </c>
      <c r="F3977" s="1546"/>
      <c r="G3977" s="1546">
        <v>3009294</v>
      </c>
      <c r="H3977" s="1546" t="str">
        <f t="shared" si="62"/>
        <v>TRILHO TR68, COMPRIMENTO DE 12 M, SOBRE DORMENTE DE MADEIRA, BITOLA MISTA, TAXA DE DORMENTAÇÃO DE 1.667 UN/KM, TALA DE JUNÇÃO DE 6 FUROS E FIXAÇÃO RÍGIDA - POSICIONAMENTO E ASSENTAMENTO MANUAL</v>
      </c>
    </row>
    <row r="3978" spans="2:8" ht="30">
      <c r="B3978" s="1526">
        <v>3009227</v>
      </c>
      <c r="C3978" s="1523" t="s">
        <v>19506</v>
      </c>
      <c r="D3978" s="1526" t="s">
        <v>22996</v>
      </c>
      <c r="E3978" s="1552">
        <v>3163375.17</v>
      </c>
      <c r="F3978" s="1546"/>
      <c r="G3978" s="1546">
        <v>3009227</v>
      </c>
      <c r="H3978" s="1546" t="str">
        <f t="shared" si="62"/>
        <v>TRILHO TR68, COMPRIMENTO DE 12 M, SOBRE DORMENTE DE MADEIRA, BITOLA MISTA, TAXA DE DORMENTAÇÃO DE 1.750 UN/KM, TALA DE JUNÇÃO DE 6 FUROS E FIXAÇÃO RÍGIDA - POSICIONAMENTO E ASSENTAMENTO MANUAL</v>
      </c>
    </row>
    <row r="3979" spans="2:8" ht="30">
      <c r="B3979" s="1528">
        <v>3009104</v>
      </c>
      <c r="C3979" s="1529" t="s">
        <v>19507</v>
      </c>
      <c r="D3979" s="1528" t="s">
        <v>20703</v>
      </c>
      <c r="E3979" s="1551">
        <v>90059.72</v>
      </c>
      <c r="F3979" s="1546"/>
      <c r="G3979" s="1546">
        <v>3009104</v>
      </c>
      <c r="H3979" s="1546" t="str">
        <f t="shared" si="62"/>
        <v>TRILHO TR68, COMPRIMENTO DE 120 M (TLS), FORMADO POR TRILHOS CURTOS DE 12 M SOLDADOS POR CALDEAMENTO - CONFECÇÃO EM ESTALEIRO</v>
      </c>
    </row>
    <row r="3980" spans="2:8" ht="45">
      <c r="B3980" s="1526">
        <v>3009240</v>
      </c>
      <c r="C3980" s="1523" t="s">
        <v>19508</v>
      </c>
      <c r="D3980" s="1526" t="s">
        <v>22996</v>
      </c>
      <c r="E3980" s="1552">
        <v>1652509.04</v>
      </c>
      <c r="F3980" s="1546"/>
      <c r="G3980" s="1546">
        <v>3009240</v>
      </c>
      <c r="H3980" s="1546" t="str">
        <f t="shared" si="62"/>
        <v>TRILHO TR68, COMPRIMENTO DE 120 M (TLS), SOBRE DORMENTE DE CONCRETO, BITOLA MÉTRICA OU LARGA, TAXA DE DORMENTAÇÃO DE 1.667 UN/KM, TALA DE JUNÇÃO DE 6 FUROS E FIXAÇÃO ELÁSTICA PANDROL - POSICIONAMENTO E ASSENTAMENTO MECANIZADO</v>
      </c>
    </row>
    <row r="3981" spans="2:8" ht="45">
      <c r="B3981" s="1528">
        <v>3009028</v>
      </c>
      <c r="C3981" s="1529" t="s">
        <v>19509</v>
      </c>
      <c r="D3981" s="1528" t="s">
        <v>22996</v>
      </c>
      <c r="E3981" s="1551">
        <v>1659321.78</v>
      </c>
      <c r="F3981" s="1546"/>
      <c r="G3981" s="1546">
        <v>3009028</v>
      </c>
      <c r="H3981" s="1546" t="str">
        <f t="shared" si="62"/>
        <v>TRILHO TR68, COMPRIMENTO DE 120 M (TLS), SOBRE DORMENTE DE CONCRETO, BITOLA MÉTRICA OU LARGA, TAXA DE DORMENTAÇÃO DE 1.750 UN/KM, TALA DE JUNÇÃO DE 6 FUROS E FIXAÇÃO ELÁSTICA PANDROL - POSICIONAMENTO E ASSENTAMENTO MECANIZADO</v>
      </c>
    </row>
    <row r="3982" spans="2:8" ht="30">
      <c r="B3982" s="1526">
        <v>3009306</v>
      </c>
      <c r="C3982" s="1523" t="s">
        <v>19510</v>
      </c>
      <c r="D3982" s="1526" t="s">
        <v>22996</v>
      </c>
      <c r="E3982" s="1552">
        <v>2478681.88</v>
      </c>
      <c r="F3982" s="1546"/>
      <c r="G3982" s="1546">
        <v>3009306</v>
      </c>
      <c r="H3982" s="1546" t="str">
        <f t="shared" si="62"/>
        <v>TRILHO TR68, COMPRIMENTO DE 120 M (TLS), SOBRE DORMENTE DE CONCRETO, BITOLA MISTA, TAXA DE DORMENTAÇÃO DE 1.667 UN/KM, TALA DE JUNÇÃO DE 6 FUROS E FIXAÇÃO ELÁSTICA PANDROL - POSICIONAMENTO E ASSENTAMENTO MECANIZADO</v>
      </c>
    </row>
    <row r="3983" spans="2:8" ht="30">
      <c r="B3983" s="1528">
        <v>3009032</v>
      </c>
      <c r="C3983" s="1529" t="s">
        <v>23665</v>
      </c>
      <c r="D3983" s="1528" t="s">
        <v>22996</v>
      </c>
      <c r="E3983" s="1551">
        <v>2488900.86</v>
      </c>
      <c r="F3983" s="1546"/>
      <c r="G3983" s="1546">
        <v>3009032</v>
      </c>
      <c r="H3983" s="1546" t="str">
        <f t="shared" si="62"/>
        <v>TRILHO TR68, COMPRIMENTO DE 120 M (TLS), SOBRE DORMENTE DE CONCRETO, BITOLA MISTA, TAXA DE DORMENTAÇÃO DE 1.750 UN/KM, TALA DE JUNÇÃO DE 6 FUROS E FIXAÇÃO ELÁSTICA PANDROL - POSICIONAMENTO E ASSENTAMENTO MECANIZADO</v>
      </c>
    </row>
    <row r="3984" spans="2:8" ht="30">
      <c r="B3984" s="1526">
        <v>3009256</v>
      </c>
      <c r="C3984" s="1523" t="s">
        <v>23666</v>
      </c>
      <c r="D3984" s="1526" t="s">
        <v>22996</v>
      </c>
      <c r="E3984" s="1552">
        <v>2115228.54</v>
      </c>
      <c r="F3984" s="1546"/>
      <c r="G3984" s="1546">
        <v>3009256</v>
      </c>
      <c r="H3984" s="1546" t="str">
        <f t="shared" si="62"/>
        <v>TRILHO TR68, COMPRIMENTO DE 120 M (TLS), SOBRE DORMENTE DE MADEIRA, BITOLA MÉTRICA OU LARGA, TAXA DE DORMENTAÇÃO DE 1.667 UN/KM, TALA DE JUNÇÃO DE 6 FUROS E FIXAÇÃO ELÁSTICA PANDROL - POSICIONAMENTO E ASSENTAMENTO MECANIZADO</v>
      </c>
    </row>
    <row r="3985" spans="2:8" ht="30">
      <c r="B3985" s="1528">
        <v>3009264</v>
      </c>
      <c r="C3985" s="1529" t="s">
        <v>23667</v>
      </c>
      <c r="D3985" s="1528" t="s">
        <v>22996</v>
      </c>
      <c r="E3985" s="1551">
        <v>2014044.49</v>
      </c>
      <c r="F3985" s="1546"/>
      <c r="G3985" s="1546">
        <v>3009264</v>
      </c>
      <c r="H3985" s="1546" t="str">
        <f t="shared" si="62"/>
        <v>TRILHO TR68, COMPRIMENTO DE 120 M (TLS), SOBRE DORMENTE DE MADEIRA, BITOLA MÉTRICA OU LARGA, TAXA DE DORMENTAÇÃO DE 1.667 UN/KM, TALA DE JUNÇÃO DE 6 FUROS E FIXAÇÃO RÍGIDA - POSICIONAMENTO E ASSENTAMENTO MECANIZADO</v>
      </c>
    </row>
    <row r="3986" spans="2:8" ht="30">
      <c r="B3986" s="1526">
        <v>3009036</v>
      </c>
      <c r="C3986" s="1523" t="s">
        <v>23668</v>
      </c>
      <c r="D3986" s="1526" t="s">
        <v>22996</v>
      </c>
      <c r="E3986" s="1552">
        <v>2145304.19</v>
      </c>
      <c r="F3986" s="1546"/>
      <c r="G3986" s="1546">
        <v>3009036</v>
      </c>
      <c r="H3986" s="1546" t="str">
        <f t="shared" si="62"/>
        <v>TRILHO TR68, COMPRIMENTO DE 120 M (TLS), SOBRE DORMENTE DE MADEIRA, BITOLA MÉTRICA OU LARGA, TAXA DE DORMENTAÇÃO DE 1.750 UN/KM, TALA DE JUNÇÃO DE 6 FUROS E FIXAÇÃO ELÁSTICA PANDROL - POSICIONAMENTO E ASSENTAMENTO MECANIZADO</v>
      </c>
    </row>
    <row r="3987" spans="2:8" ht="30">
      <c r="B3987" s="1528">
        <v>3009044</v>
      </c>
      <c r="C3987" s="1529" t="s">
        <v>23669</v>
      </c>
      <c r="D3987" s="1528" t="s">
        <v>22996</v>
      </c>
      <c r="E3987" s="1551">
        <v>2039082.04</v>
      </c>
      <c r="F3987" s="1546"/>
      <c r="G3987" s="1546">
        <v>3009044</v>
      </c>
      <c r="H3987" s="1546" t="str">
        <f t="shared" si="62"/>
        <v>TRILHO TR68, COMPRIMENTO DE 120 M (TLS), SOBRE DORMENTE DE MADEIRA, BITOLA MÉTRICA OU LARGA, TAXA DE DORMENTAÇÃO DE 1.750 UN/KM, TALA DE JUNÇÃO DE 6 FUROS E FIXAÇÃO RÍGIDA - POSICIONAMENTO E ASSENTAMENTO MECANIZADO</v>
      </c>
    </row>
    <row r="3988" spans="2:8" ht="30">
      <c r="B3988" s="1526">
        <v>3009272</v>
      </c>
      <c r="C3988" s="1523" t="s">
        <v>23670</v>
      </c>
      <c r="D3988" s="1526" t="s">
        <v>22996</v>
      </c>
      <c r="E3988" s="1552">
        <v>3173385.44</v>
      </c>
      <c r="F3988" s="1546"/>
      <c r="G3988" s="1546">
        <v>3009272</v>
      </c>
      <c r="H3988" s="1546" t="str">
        <f t="shared" si="62"/>
        <v>TRILHO TR68, COMPRIMENTO DE 120 M (TLS), SOBRE DORMENTE DE MADEIRA, BITOLA MISTA, TAXA DE DORMENTAÇÃO DE 1.667 UN/KM, TALA DE JUNÇÃO DE 6 FUROS E FIXAÇÃO ELÁSTICA PANDROL - POSICIONAMENTO E ASSENTAMENTO MECANIZADO</v>
      </c>
    </row>
    <row r="3989" spans="2:8" ht="30">
      <c r="B3989" s="1528">
        <v>3009052</v>
      </c>
      <c r="C3989" s="1529" t="s">
        <v>23671</v>
      </c>
      <c r="D3989" s="1528" t="s">
        <v>22996</v>
      </c>
      <c r="E3989" s="1551">
        <v>3218530.36</v>
      </c>
      <c r="F3989" s="1546"/>
      <c r="G3989" s="1546">
        <v>3009052</v>
      </c>
      <c r="H3989" s="1546" t="str">
        <f t="shared" si="62"/>
        <v>TRILHO TR68, COMPRIMENTO DE 120 M (TLS), SOBRE DORMENTE DE MADEIRA, BITOLA MISTA, TAXA DE DORMENTAÇÃO DE 1.750 UN/KM, TALA DE JUNÇÃO DE 6 FUROS E FIXAÇÃO ELÁSTICA PANDROL - POSICIONAMENTO E ASSENTAMENTO MECANIZADO</v>
      </c>
    </row>
    <row r="3990" spans="2:8" ht="30">
      <c r="B3990" s="1526">
        <v>3009105</v>
      </c>
      <c r="C3990" s="1523" t="s">
        <v>23672</v>
      </c>
      <c r="D3990" s="1526" t="s">
        <v>20703</v>
      </c>
      <c r="E3990" s="1552">
        <v>180359.45</v>
      </c>
      <c r="F3990" s="1546"/>
      <c r="G3990" s="1546">
        <v>3009105</v>
      </c>
      <c r="H3990" s="1546" t="str">
        <f t="shared" si="62"/>
        <v>TRILHO TR68, COMPRIMENTO DE 240 M (TLS), FORMADO POR TRILHOS CURTOS DE 12 M SOLDADOS POR CALDEAMENTO - CONFECÇÃO EM ESTALEIRO</v>
      </c>
    </row>
    <row r="3991" spans="2:8" ht="45">
      <c r="B3991" s="1528">
        <v>3009248</v>
      </c>
      <c r="C3991" s="1529" t="s">
        <v>23673</v>
      </c>
      <c r="D3991" s="1528" t="s">
        <v>22996</v>
      </c>
      <c r="E3991" s="1551">
        <v>1648894.79</v>
      </c>
      <c r="F3991" s="1546"/>
      <c r="G3991" s="1546">
        <v>3009248</v>
      </c>
      <c r="H3991" s="1546" t="str">
        <f t="shared" si="62"/>
        <v>TRILHO TR68, COMPRIMENTO DE 240 M (TLS), SOBRE DORMENTE DE CONCRETO, BITOLA MÉTRICA OU LARGA, TAXA DE DORMENTAÇÃO DE 1.667 UN/KM, TALA DE JUNÇÃO DE 6 FUROS E FIXAÇÃO ELÁSTICA PANDROL - POSICIONAMENTO E ASSENTAMENTO MECANIZADO</v>
      </c>
    </row>
    <row r="3992" spans="2:8" ht="45">
      <c r="B3992" s="1526">
        <v>3009210</v>
      </c>
      <c r="C3992" s="1523" t="s">
        <v>23674</v>
      </c>
      <c r="D3992" s="1526" t="s">
        <v>22996</v>
      </c>
      <c r="E3992" s="1552">
        <v>1655707.6</v>
      </c>
      <c r="F3992" s="1546"/>
      <c r="G3992" s="1546">
        <v>3009210</v>
      </c>
      <c r="H3992" s="1546" t="str">
        <f t="shared" si="62"/>
        <v>TRILHO TR68, COMPRIMENTO DE 240 M (TLS), SOBRE DORMENTE DE CONCRETO, BITOLA MÉTRICA OU LARGA, TAXA DE DORMENTAÇÃO DE 1.750 UN/KM, TALA DE JUNÇÃO DE 6 FUROS E FIXAÇÃO ELÁSTICA PANDROL - POSICIONAMENTO E ASSENTAMENTO MECANIZADO</v>
      </c>
    </row>
    <row r="3993" spans="2:8" ht="30">
      <c r="B3993" s="1528">
        <v>3009310</v>
      </c>
      <c r="C3993" s="1529" t="s">
        <v>23675</v>
      </c>
      <c r="D3993" s="1528" t="s">
        <v>22996</v>
      </c>
      <c r="E3993" s="1551">
        <v>2473261.79</v>
      </c>
      <c r="F3993" s="1546"/>
      <c r="G3993" s="1546">
        <v>3009310</v>
      </c>
      <c r="H3993" s="1546" t="str">
        <f t="shared" si="62"/>
        <v>TRILHO TR68, COMPRIMENTO DE 240 M (TLS), SOBRE DORMENTE DE CONCRETO, BITOLA MISTA, TAXA DE DORMENTAÇÃO DE 1.667 UN/KM, TALA DE JUNÇÃO DE 6 FUROS E FIXAÇÃO ELÁSTICA PANDROL - POSICIONAMENTO E ASSENTAMENTO MECANIZADO</v>
      </c>
    </row>
    <row r="3994" spans="2:8" ht="30">
      <c r="B3994" s="1526">
        <v>3009214</v>
      </c>
      <c r="C3994" s="1523" t="s">
        <v>23676</v>
      </c>
      <c r="D3994" s="1526" t="s">
        <v>22996</v>
      </c>
      <c r="E3994" s="1552">
        <v>2483481.0099999998</v>
      </c>
      <c r="F3994" s="1546"/>
      <c r="G3994" s="1546">
        <v>3009214</v>
      </c>
      <c r="H3994" s="1546" t="str">
        <f t="shared" si="62"/>
        <v>TRILHO TR68, COMPRIMENTO DE 240 M (TLS), SOBRE DORMENTE DE CONCRETO, BITOLA MISTA, TAXA DE DORMENTAÇÃO DE 1.750 UN/KM, TALA DE JUNÇÃO DE 6 FUROS E FIXAÇÃO ELÁSTICA PANDROL - POSICIONAMENTO E ASSENTAMENTO MECANIZADO</v>
      </c>
    </row>
    <row r="3995" spans="2:8" ht="30">
      <c r="B3995" s="1528">
        <v>3009260</v>
      </c>
      <c r="C3995" s="1529" t="s">
        <v>23677</v>
      </c>
      <c r="D3995" s="1528" t="s">
        <v>22996</v>
      </c>
      <c r="E3995" s="1551">
        <v>2111661.6800000002</v>
      </c>
      <c r="F3995" s="1546"/>
      <c r="G3995" s="1546">
        <v>3009260</v>
      </c>
      <c r="H3995" s="1546" t="str">
        <f t="shared" si="62"/>
        <v>TRILHO TR68, COMPRIMENTO DE 240 M (TLS), SOBRE DORMENTE DE MADEIRA, BITOLA MÉTRICA OU LARGA, TAXA DE DORMENTAÇÃO DE 1.667 UN/KM, TALA DE JUNÇÃO DE 6 FUROS E FIXAÇÃO ELÁSTICA PANDROL - POSICIONAMENTO E ASSENTAMENTO MECANIZADO</v>
      </c>
    </row>
    <row r="3996" spans="2:8" ht="30">
      <c r="B3996" s="1526">
        <v>3009268</v>
      </c>
      <c r="C3996" s="1523" t="s">
        <v>23678</v>
      </c>
      <c r="D3996" s="1526" t="s">
        <v>22996</v>
      </c>
      <c r="E3996" s="1552">
        <v>2010477.62</v>
      </c>
      <c r="F3996" s="1546"/>
      <c r="G3996" s="1546">
        <v>3009268</v>
      </c>
      <c r="H3996" s="1546" t="str">
        <f t="shared" si="62"/>
        <v>TRILHO TR68, COMPRIMENTO DE 240 M (TLS), SOBRE DORMENTE DE MADEIRA, BITOLA MÉTRICA OU LARGA, TAXA DE DORMENTAÇÃO DE 1.667 UN/KM, TALA DE JUNÇÃO DE 6 FUROS E FIXAÇÃO RÍGIDA - POSICIONAMENTO E ASSENTAMENTO MECANIZADO</v>
      </c>
    </row>
    <row r="3997" spans="2:8" ht="30">
      <c r="B3997" s="1528">
        <v>3009040</v>
      </c>
      <c r="C3997" s="1529" t="s">
        <v>23679</v>
      </c>
      <c r="D3997" s="1528" t="s">
        <v>22996</v>
      </c>
      <c r="E3997" s="1551">
        <v>2141737.33</v>
      </c>
      <c r="F3997" s="1546"/>
      <c r="G3997" s="1546">
        <v>3009040</v>
      </c>
      <c r="H3997" s="1546" t="str">
        <f t="shared" si="62"/>
        <v>TRILHO TR68, COMPRIMENTO DE 240 M (TLS), SOBRE DORMENTE DE MADEIRA, BITOLA MÉTRICA OU LARGA, TAXA DE DORMENTAÇÃO DE 1.750 UN/KM, TALA DE JUNÇÃO DE 6 FUROS E FIXAÇÃO ELÁSTICA PANDROL - POSICIONAMENTO E ASSENTAMENTO MECANIZADO</v>
      </c>
    </row>
    <row r="3998" spans="2:8" ht="30">
      <c r="B3998" s="1526">
        <v>3009048</v>
      </c>
      <c r="C3998" s="1523" t="s">
        <v>23680</v>
      </c>
      <c r="D3998" s="1526" t="s">
        <v>22996</v>
      </c>
      <c r="E3998" s="1552">
        <v>2035515.18</v>
      </c>
      <c r="F3998" s="1546"/>
      <c r="G3998" s="1546">
        <v>3009048</v>
      </c>
      <c r="H3998" s="1546" t="str">
        <f t="shared" si="62"/>
        <v>TRILHO TR68, COMPRIMENTO DE 240 M (TLS), SOBRE DORMENTE DE MADEIRA, BITOLA MÉTRICA OU LARGA, TAXA DE DORMENTAÇÃO DE 1.750 UN/KM, TALA DE JUNÇÃO DE 6 FUROS E FIXAÇÃO RÍGIDA - POSICIONAMENTO E ASSENTAMENTO MECANIZADO</v>
      </c>
    </row>
    <row r="3999" spans="2:8" ht="30">
      <c r="B3999" s="1528">
        <v>3009276</v>
      </c>
      <c r="C3999" s="1529" t="s">
        <v>23681</v>
      </c>
      <c r="D3999" s="1528" t="s">
        <v>22996</v>
      </c>
      <c r="E3999" s="1551">
        <v>3168036.5</v>
      </c>
      <c r="F3999" s="1546"/>
      <c r="G3999" s="1546">
        <v>3009276</v>
      </c>
      <c r="H3999" s="1546" t="str">
        <f t="shared" si="62"/>
        <v>TRILHO TR68, COMPRIMENTO DE 240 M (TLS), SOBRE DORMENTE DE MADEIRA, BITOLA MISTA, TAXA DE DORMENTAÇÃO DE 1.667 UN/KM, TALA DE JUNÇÃO DE 6 FUROS E FIXAÇÃO ELÁSTICA PANDROL - POSICIONAMENTO E ASSENTAMENTO MECANIZADO</v>
      </c>
    </row>
    <row r="4000" spans="2:8" ht="30">
      <c r="B4000" s="1526">
        <v>3009056</v>
      </c>
      <c r="C4000" s="1523" t="s">
        <v>23682</v>
      </c>
      <c r="D4000" s="1526" t="s">
        <v>22996</v>
      </c>
      <c r="E4000" s="1552">
        <v>3213181.43</v>
      </c>
      <c r="F4000" s="1546"/>
      <c r="G4000" s="1546">
        <v>3009056</v>
      </c>
      <c r="H4000" s="1546" t="str">
        <f t="shared" si="62"/>
        <v>TRILHO TR68, COMPRIMENTO DE 240 M (TLS), SOBRE DORMENTE DE MADEIRA, BITOLA MISTA, TAXA DE DORMENTAÇÃO DE 1.750 UN/KM, TALA DE JUNÇÃO DE 6 FUROS E FIXAÇÃO ELÁSTICA PANDROL - POSICIONAMENTO E ASSENTAMENTO MECANIZADO</v>
      </c>
    </row>
    <row r="4001" spans="2:8" ht="30">
      <c r="B4001" s="1528">
        <v>3009237</v>
      </c>
      <c r="C4001" s="1529" t="s">
        <v>23683</v>
      </c>
      <c r="D4001" s="1528" t="s">
        <v>22996</v>
      </c>
      <c r="E4001" s="1551">
        <v>1765541.24</v>
      </c>
      <c r="F4001" s="1546"/>
      <c r="G4001" s="1546">
        <v>3009237</v>
      </c>
      <c r="H4001" s="1546" t="str">
        <f t="shared" si="62"/>
        <v>TRILHO UIC60, COMPRIMENTO DE 12 M, SOBRE DORMENTE DE CONCRETO, BITOLA MÉTRICA OU LARGA, TAXA DE DORMENTAÇÃO DE 1.667 UN/KM, TALA DE JUNÇÃO DE 6 FUROS E FIXAÇÃO ELÁSTICA PANDROL - POSICIONAMENTO E ASSENTAMENTO MANUAL</v>
      </c>
    </row>
    <row r="4002" spans="2:8" ht="30">
      <c r="B4002" s="1526">
        <v>3009025</v>
      </c>
      <c r="C4002" s="1523" t="s">
        <v>23684</v>
      </c>
      <c r="D4002" s="1526" t="s">
        <v>22996</v>
      </c>
      <c r="E4002" s="1552">
        <v>1770988.19</v>
      </c>
      <c r="F4002" s="1546"/>
      <c r="G4002" s="1546">
        <v>3009025</v>
      </c>
      <c r="H4002" s="1546" t="str">
        <f t="shared" si="62"/>
        <v>TRILHO UIC60, COMPRIMENTO DE 12 M, SOBRE DORMENTE DE CONCRETO, BITOLA MÉTRICA OU LARGA, TAXA DE DORMENTAÇÃO DE 1.750 UN/KM, TALA DE JUNÇÃO DE 6 FUROS E FIXAÇÃO ELÁSTICA PANDROL - POSICIONAMENTO E ASSENTAMENTO MANUAL</v>
      </c>
    </row>
    <row r="4003" spans="2:8" ht="30">
      <c r="B4003" s="1528">
        <v>3009319</v>
      </c>
      <c r="C4003" s="1529" t="s">
        <v>23685</v>
      </c>
      <c r="D4003" s="1528" t="s">
        <v>22996</v>
      </c>
      <c r="E4003" s="1551">
        <v>2646773.84</v>
      </c>
      <c r="F4003" s="1546"/>
      <c r="G4003" s="1546">
        <v>3009319</v>
      </c>
      <c r="H4003" s="1546" t="str">
        <f t="shared" si="62"/>
        <v>TRILHO UIC60, COMPRIMENTO DE 12 M, SOBRE DORMENTE DE CONCRETO, BITOLA MISTA, TAXA DE DORMENTAÇÃO DE 1.667 UN/KM, TALA DE JUNÇÃO DE 6 FUROS E FIXAÇÃO ELÁSTICA PANDROL - POSICIONAMENTO E ASSENTAMENTO MANUAL</v>
      </c>
    </row>
    <row r="4004" spans="2:8" ht="30">
      <c r="B4004" s="1526">
        <v>3009021</v>
      </c>
      <c r="C4004" s="1523" t="s">
        <v>23686</v>
      </c>
      <c r="D4004" s="1526" t="s">
        <v>22996</v>
      </c>
      <c r="E4004" s="1552">
        <v>2655198.6</v>
      </c>
      <c r="F4004" s="1546"/>
      <c r="G4004" s="1546">
        <v>3009021</v>
      </c>
      <c r="H4004" s="1546" t="str">
        <f t="shared" si="62"/>
        <v>TRILHO UIC60, COMPRIMENTO DE 12 M, SOBRE DORMENTE DE CONCRETO, BITOLA MISTA, TAXA DE DORMENTAÇÃO DE 1.750 UN/KM, TALA DE JUNÇÃO DE 6 FUROS E FIXAÇÃO ELÁSTICA PANDROL - POSICIONAMENTO E ASSENTAMENTO MANUAL</v>
      </c>
    </row>
    <row r="4005" spans="2:8" ht="30">
      <c r="B4005" s="1528">
        <v>3009291</v>
      </c>
      <c r="C4005" s="1529" t="s">
        <v>23687</v>
      </c>
      <c r="D4005" s="1528" t="s">
        <v>22996</v>
      </c>
      <c r="E4005" s="1551">
        <v>2133862.1</v>
      </c>
      <c r="F4005" s="1546"/>
      <c r="G4005" s="1546">
        <v>3009291</v>
      </c>
      <c r="H4005" s="1546" t="str">
        <f t="shared" si="62"/>
        <v>TRILHO UIC60, COMPRIMENTO DE 12 M, SOBRE DORMENTE DE MADEIRA, BITOLA MÉTRICA OU LARGA, TAXA DE DORMENTAÇÃO DE 1.667 UN/KM, TALA DE JUNÇÃO DE 6 FUROS E FIXAÇÃO RÍGIDA - POSICIONAMENTO E ASSENTAMENTO MANUAL</v>
      </c>
    </row>
    <row r="4006" spans="2:8" ht="30">
      <c r="B4006" s="1526">
        <v>3009016</v>
      </c>
      <c r="C4006" s="1523" t="s">
        <v>23688</v>
      </c>
      <c r="D4006" s="1526" t="s">
        <v>22996</v>
      </c>
      <c r="E4006" s="1552">
        <v>2145490.8199999998</v>
      </c>
      <c r="F4006" s="1546"/>
      <c r="G4006" s="1546">
        <v>3009016</v>
      </c>
      <c r="H4006" s="1546" t="str">
        <f t="shared" si="62"/>
        <v>TRILHO UIC60, COMPRIMENTO DE 12 M, SOBRE DORMENTE DE MADEIRA, BITOLA MÉTRICA OU LARGA, TAXA DE DORMENTAÇÃO DE 1.750 UN/KM, TALA DE JUNÇÃO DE 6 FUROS E FIXAÇÃO RÍGIDA - POSICIONAMENTO E ASSENTAMENTO MANUAL</v>
      </c>
    </row>
    <row r="4007" spans="2:8" ht="30">
      <c r="B4007" s="1528">
        <v>3009295</v>
      </c>
      <c r="C4007" s="1529" t="s">
        <v>23689</v>
      </c>
      <c r="D4007" s="1528" t="s">
        <v>22996</v>
      </c>
      <c r="E4007" s="1551">
        <v>3190799.18</v>
      </c>
      <c r="F4007" s="1546"/>
      <c r="G4007" s="1546">
        <v>3009295</v>
      </c>
      <c r="H4007" s="1546" t="str">
        <f t="shared" si="62"/>
        <v>TRILHO UIC60, COMPRIMENTO DE 12 M, SOBRE DORMENTE DE MADEIRA, BITOLA MISTA, TAXA DE DORMENTAÇÃO DE 1.667 UN/KM, TALA DE JUNÇÃO DE 6 FUROS E FIXAÇÃO RÍGIDA - POSICIONAMENTO E ASSENTAMENTO MANUAL</v>
      </c>
    </row>
    <row r="4008" spans="2:8" ht="30">
      <c r="B4008" s="1526">
        <v>3009228</v>
      </c>
      <c r="C4008" s="1523" t="s">
        <v>23690</v>
      </c>
      <c r="D4008" s="1526" t="s">
        <v>22996</v>
      </c>
      <c r="E4008" s="1552">
        <v>3228235.11</v>
      </c>
      <c r="F4008" s="1546"/>
      <c r="G4008" s="1546">
        <v>3009228</v>
      </c>
      <c r="H4008" s="1546" t="str">
        <f t="shared" si="62"/>
        <v>TRILHO UIC60, COMPRIMENTO DE 12 M, SOBRE DORMENTE DE MADEIRA, BITOLA MISTA, TAXA DE DORMENTAÇÃO DE 1.750 UN/KM, TALA DE JUNÇÃO DE 6 FUROS E FIXAÇÃO RÍGIDA - POSICIONAMENTO E ASSENTAMENTO MANUAL</v>
      </c>
    </row>
    <row r="4009" spans="2:8" ht="30">
      <c r="B4009" s="1528">
        <v>3009106</v>
      </c>
      <c r="C4009" s="1529" t="s">
        <v>23691</v>
      </c>
      <c r="D4009" s="1528" t="s">
        <v>20703</v>
      </c>
      <c r="E4009" s="1551">
        <v>93736.42</v>
      </c>
      <c r="F4009" s="1546"/>
      <c r="G4009" s="1546">
        <v>3009106</v>
      </c>
      <c r="H4009" s="1546" t="str">
        <f t="shared" si="62"/>
        <v>TRILHO UIC60, COMPRIMENTO DE 120 M (TLS), FORMADO POR TRILHOS CURTOS DE 12 M SOLDADOS POR CALDEAMENTO - CONFECÇÃO EM ESTALEIRO</v>
      </c>
    </row>
    <row r="4010" spans="2:8" ht="45">
      <c r="B4010" s="1526">
        <v>3009299</v>
      </c>
      <c r="C4010" s="1523" t="s">
        <v>23692</v>
      </c>
      <c r="D4010" s="1526" t="s">
        <v>22996</v>
      </c>
      <c r="E4010" s="1552">
        <v>1712002.65</v>
      </c>
      <c r="F4010" s="1546"/>
      <c r="G4010" s="1546">
        <v>3009299</v>
      </c>
      <c r="H4010" s="1546" t="str">
        <f t="shared" si="62"/>
        <v>TRILHO UIC60, COMPRIMENTO DE 120 M (TLS), SOBRE DORMENTE DE CONCRETO, BITOLA MÉTRICA OU LARGA, TAXA DE DORMENTAÇÃO DE 1.667 UN/KM, TALA DE JUNÇÃO DE 6 FUROS E FIXAÇÃO ELÁSTICA PANDROL - POSICIONAMENTO E ASSENTAMENTO MECANIZADO</v>
      </c>
    </row>
    <row r="4011" spans="2:8" ht="45">
      <c r="B4011" s="1528">
        <v>3009029</v>
      </c>
      <c r="C4011" s="1529" t="s">
        <v>23693</v>
      </c>
      <c r="D4011" s="1528" t="s">
        <v>22996</v>
      </c>
      <c r="E4011" s="1551">
        <v>1718815.39</v>
      </c>
      <c r="F4011" s="1546"/>
      <c r="G4011" s="1546">
        <v>3009029</v>
      </c>
      <c r="H4011" s="1546" t="str">
        <f t="shared" si="62"/>
        <v>TRILHO UIC60, COMPRIMENTO DE 120 M (TLS), SOBRE DORMENTE DE CONCRETO, BITOLA MÉTRICA OU LARGA, TAXA DE DORMENTAÇÃO DE 1.750 UN/KM, TALA DE JUNÇÃO DE 6 FUROS E FIXAÇÃO ELÁSTICA PANDROL - POSICIONAMENTO E ASSENTAMENTO MECANIZADO</v>
      </c>
    </row>
    <row r="4012" spans="2:8" ht="30">
      <c r="B4012" s="1526">
        <v>3009245</v>
      </c>
      <c r="C4012" s="1523" t="s">
        <v>23694</v>
      </c>
      <c r="D4012" s="1526" t="s">
        <v>22996</v>
      </c>
      <c r="E4012" s="1552">
        <v>2567922.2799999998</v>
      </c>
      <c r="F4012" s="1546"/>
      <c r="G4012" s="1546">
        <v>3009245</v>
      </c>
      <c r="H4012" s="1546" t="str">
        <f t="shared" si="62"/>
        <v>TRILHO UIC60, COMPRIMENTO DE 120 M (TLS), SOBRE DORMENTE DE CONCRETO, BITOLA MISTA, TAXA DE DORMENTAÇÃO DE 1.667 UN/KM, TALA DE JUNÇÃO DE 6 FUROS E FIXAÇÃO ELÁSTICA PANDROL - POSICIONAMENTO E ASSENTAMENTO MECANIZADO</v>
      </c>
    </row>
    <row r="4013" spans="2:8" ht="30">
      <c r="B4013" s="1528">
        <v>3009033</v>
      </c>
      <c r="C4013" s="1529" t="s">
        <v>23695</v>
      </c>
      <c r="D4013" s="1528" t="s">
        <v>22996</v>
      </c>
      <c r="E4013" s="1551">
        <v>2578141.25</v>
      </c>
      <c r="F4013" s="1546"/>
      <c r="G4013" s="1546">
        <v>3009033</v>
      </c>
      <c r="H4013" s="1546" t="str">
        <f t="shared" si="62"/>
        <v>TRILHO UIC60, COMPRIMENTO DE 120 M (TLS), SOBRE DORMENTE DE CONCRETO, BITOLA MISTA, TAXA DE DORMENTAÇÃO DE 1.750 UN/KM, TALA DE JUNÇÃO DE 6 FUROS E FIXAÇÃO ELÁSTICA PANDROL - POSICIONAMENTO E ASSENTAMENTO MECANIZADO</v>
      </c>
    </row>
    <row r="4014" spans="2:8" ht="30">
      <c r="B4014" s="1526">
        <v>3009257</v>
      </c>
      <c r="C4014" s="1523" t="s">
        <v>23696</v>
      </c>
      <c r="D4014" s="1526" t="s">
        <v>22996</v>
      </c>
      <c r="E4014" s="1552">
        <v>2113441.98</v>
      </c>
      <c r="F4014" s="1546"/>
      <c r="G4014" s="1546">
        <v>3009257</v>
      </c>
      <c r="H4014" s="1546" t="str">
        <f t="shared" si="62"/>
        <v>TRILHO UIC60, COMPRIMENTO DE 120 M (TLS), SOBRE DORMENTE DE MADEIRA, BITOLA MÉTRICA OU LARGA, TAXA DE DORMENTAÇÃO DE 1.667 UN/KM, TALA DE JUNÇÃO DE 6 FUROS E FIXAÇÃO ELÁSTICA PANDROL - POSICIONAMENTO E ASSENTAMENTO MECANIZADO</v>
      </c>
    </row>
    <row r="4015" spans="2:8" ht="30">
      <c r="B4015" s="1528">
        <v>3009265</v>
      </c>
      <c r="C4015" s="1529" t="s">
        <v>23697</v>
      </c>
      <c r="D4015" s="1528" t="s">
        <v>22996</v>
      </c>
      <c r="E4015" s="1551">
        <v>2074002.49</v>
      </c>
      <c r="F4015" s="1546"/>
      <c r="G4015" s="1546">
        <v>3009265</v>
      </c>
      <c r="H4015" s="1546" t="str">
        <f t="shared" si="62"/>
        <v>TRILHO UIC60, COMPRIMENTO DE 120 M (TLS), SOBRE DORMENTE DE MADEIRA, BITOLA MÉTRICA OU LARGA, TAXA DE DORMENTAÇÃO DE 1.667 UN/KM, TALA DE JUNÇÃO DE 6 FUROS E FIXAÇÃO RÍGIDA - POSICIONAMENTO E ASSENTAMENTO MECANIZADO</v>
      </c>
    </row>
    <row r="4016" spans="2:8" ht="30">
      <c r="B4016" s="1526">
        <v>3009037</v>
      </c>
      <c r="C4016" s="1523" t="s">
        <v>23698</v>
      </c>
      <c r="D4016" s="1526" t="s">
        <v>22996</v>
      </c>
      <c r="E4016" s="1552">
        <v>2140466.48</v>
      </c>
      <c r="F4016" s="1546"/>
      <c r="G4016" s="1546">
        <v>3009037</v>
      </c>
      <c r="H4016" s="1546" t="str">
        <f t="shared" si="62"/>
        <v>TRILHO UIC60, COMPRIMENTO DE 120 M (TLS), SOBRE DORMENTE DE MADEIRA, BITOLA MÉTRICA OU LARGA, TAXA DE DORMENTAÇÃO DE 1.750 UN/KM, TALA DE JUNÇÃO DE 6 FUROS E FIXAÇÃO ELÁSTICA PANDROL - POSICIONAMENTO E ASSENTAMENTO MECANIZADO</v>
      </c>
    </row>
    <row r="4017" spans="2:8" ht="30">
      <c r="B4017" s="1528">
        <v>3009045</v>
      </c>
      <c r="C4017" s="1529" t="s">
        <v>23699</v>
      </c>
      <c r="D4017" s="1528" t="s">
        <v>22996</v>
      </c>
      <c r="E4017" s="1551">
        <v>2099063.16</v>
      </c>
      <c r="F4017" s="1546"/>
      <c r="G4017" s="1546">
        <v>3009045</v>
      </c>
      <c r="H4017" s="1546" t="str">
        <f t="shared" si="62"/>
        <v>TRILHO UIC60, COMPRIMENTO DE 120 M (TLS), SOBRE DORMENTE DE MADEIRA, BITOLA MÉTRICA OU LARGA, TAXA DE DORMENTAÇÃO DE 1.750 UN/KM, TALA DE JUNÇÃO DE 6 FUROS E FIXAÇÃO RÍGIDA - POSICIONAMENTO E ASSENTAMENTO MECANIZADO</v>
      </c>
    </row>
    <row r="4018" spans="2:8" ht="30">
      <c r="B4018" s="1526">
        <v>3009273</v>
      </c>
      <c r="C4018" s="1523" t="s">
        <v>23700</v>
      </c>
      <c r="D4018" s="1526" t="s">
        <v>22996</v>
      </c>
      <c r="E4018" s="1552">
        <v>3170705.58</v>
      </c>
      <c r="F4018" s="1546"/>
      <c r="G4018" s="1546">
        <v>3009273</v>
      </c>
      <c r="H4018" s="1546" t="str">
        <f t="shared" si="62"/>
        <v>TRILHO UIC60, COMPRIMENTO DE 120 M (TLS), SOBRE DORMENTE DE MADEIRA, BITOLA MISTA, TAXA DE DORMENTAÇÃO DE 1.667 UN/KM, TALA DE JUNÇÃO DE 6 FUROS E FIXAÇÃO ELÁSTICA PANDROL - POSICIONAMENTO E ASSENTAMENTO MECANIZADO</v>
      </c>
    </row>
    <row r="4019" spans="2:8" ht="30">
      <c r="B4019" s="1528">
        <v>3009053</v>
      </c>
      <c r="C4019" s="1529" t="s">
        <v>23701</v>
      </c>
      <c r="D4019" s="1528" t="s">
        <v>22996</v>
      </c>
      <c r="E4019" s="1551">
        <v>3211273.79</v>
      </c>
      <c r="F4019" s="1546"/>
      <c r="G4019" s="1546">
        <v>3009053</v>
      </c>
      <c r="H4019" s="1546" t="str">
        <f t="shared" si="62"/>
        <v>TRILHO UIC60, COMPRIMENTO DE 120 M (TLS), SOBRE DORMENTE DE MADEIRA, BITOLA MISTA, TAXA DE DORMENTAÇÃO DE 1.750 UN/KM, TALA DE JUNÇÃO DE 6 FUROS E FIXAÇÃO ELÁSTICA PANDROL - POSICIONAMENTO E ASSENTAMENTO MECANIZADO</v>
      </c>
    </row>
    <row r="4020" spans="2:8" ht="30">
      <c r="B4020" s="1526">
        <v>3009107</v>
      </c>
      <c r="C4020" s="1523" t="s">
        <v>23702</v>
      </c>
      <c r="D4020" s="1526" t="s">
        <v>20703</v>
      </c>
      <c r="E4020" s="1552">
        <v>187712.84</v>
      </c>
      <c r="F4020" s="1546"/>
      <c r="G4020" s="1546">
        <v>3009107</v>
      </c>
      <c r="H4020" s="1546" t="str">
        <f t="shared" si="62"/>
        <v>TRILHO UIC60, COMPRIMENTO DE 240 M (TLS), FORMADO POR TRILHOS CURTOS DE 12 M SOLDADOS POR CALDEAMENTO - CONFECÇÃO EM ESTALEIRO</v>
      </c>
    </row>
    <row r="4021" spans="2:8" ht="45">
      <c r="B4021" s="1528">
        <v>3009249</v>
      </c>
      <c r="C4021" s="1529" t="s">
        <v>23703</v>
      </c>
      <c r="D4021" s="1528" t="s">
        <v>22996</v>
      </c>
      <c r="E4021" s="1551">
        <v>1709280.21</v>
      </c>
      <c r="F4021" s="1546"/>
      <c r="G4021" s="1546">
        <v>3009249</v>
      </c>
      <c r="H4021" s="1546" t="str">
        <f t="shared" si="62"/>
        <v>TRILHO UIC60, COMPRIMENTO DE 240 M (TLS), SOBRE DORMENTE DE CONCRETO, BITOLA MÉTRICA OU LARGA, TAXA DE DORMENTAÇÃO DE 1.667 UN/KM, TALA DE JUNÇÃO DE 6 FUROS E FIXAÇÃO ELÁSTICA PANDROL - POSICIONAMENTO E ASSENTAMENTO MECANIZADO</v>
      </c>
    </row>
    <row r="4022" spans="2:8" ht="45">
      <c r="B4022" s="1526">
        <v>3009211</v>
      </c>
      <c r="C4022" s="1523" t="s">
        <v>23704</v>
      </c>
      <c r="D4022" s="1526" t="s">
        <v>22996</v>
      </c>
      <c r="E4022" s="1552">
        <v>1716093.02</v>
      </c>
      <c r="F4022" s="1546"/>
      <c r="G4022" s="1546">
        <v>3009211</v>
      </c>
      <c r="H4022" s="1546" t="str">
        <f t="shared" si="62"/>
        <v>TRILHO UIC60, COMPRIMENTO DE 240 M (TLS), SOBRE DORMENTE DE CONCRETO, BITOLA MÉTRICA OU LARGA, TAXA DE DORMENTAÇÃO DE 1.750 UN/KM, TALA DE JUNÇÃO DE 6 FUROS E FIXAÇÃO ELÁSTICA PANDROL - POSICIONAMENTO E ASSENTAMENTO MECANIZADO</v>
      </c>
    </row>
    <row r="4023" spans="2:8" ht="30">
      <c r="B4023" s="1528">
        <v>3009253</v>
      </c>
      <c r="C4023" s="1529" t="s">
        <v>23705</v>
      </c>
      <c r="D4023" s="1528" t="s">
        <v>22996</v>
      </c>
      <c r="E4023" s="1551">
        <v>2563839.9700000002</v>
      </c>
      <c r="F4023" s="1546"/>
      <c r="G4023" s="1546">
        <v>3009253</v>
      </c>
      <c r="H4023" s="1546" t="str">
        <f t="shared" si="62"/>
        <v>TRILHO UIC60, COMPRIMENTO DE 240 M (TLS), SOBRE DORMENTE DE CONCRETO, BITOLA MISTA, TAXA DE DORMENTAÇÃO DE 1.667 UN/KM, TALA DE JUNÇÃO DE 6 FUROS E FIXAÇÃO ELÁSTICA PANDROL - POSICIONAMENTO E ASSENTAMENTO MECANIZADO</v>
      </c>
    </row>
    <row r="4024" spans="2:8" ht="30">
      <c r="B4024" s="1526">
        <v>3009215</v>
      </c>
      <c r="C4024" s="1523" t="s">
        <v>23706</v>
      </c>
      <c r="D4024" s="1526" t="s">
        <v>22996</v>
      </c>
      <c r="E4024" s="1552">
        <v>2574059.19</v>
      </c>
      <c r="F4024" s="1546"/>
      <c r="G4024" s="1546">
        <v>3009215</v>
      </c>
      <c r="H4024" s="1546" t="str">
        <f t="shared" si="62"/>
        <v>TRILHO UIC60, COMPRIMENTO DE 240 M (TLS), SOBRE DORMENTE DE CONCRETO, BITOLA MISTA, TAXA DE DORMENTAÇÃO DE 1.750 UN/KM, TALA DE JUNÇÃO DE 6 FUROS E FIXAÇÃO ELÁSTICA PANDROL - POSICIONAMENTO E ASSENTAMENTO MECANIZADO</v>
      </c>
    </row>
    <row r="4025" spans="2:8" ht="30">
      <c r="B4025" s="1528">
        <v>3009261</v>
      </c>
      <c r="C4025" s="1529" t="s">
        <v>23707</v>
      </c>
      <c r="D4025" s="1528" t="s">
        <v>22996</v>
      </c>
      <c r="E4025" s="1551">
        <v>2110766.94</v>
      </c>
      <c r="F4025" s="1546"/>
      <c r="G4025" s="1546">
        <v>3009261</v>
      </c>
      <c r="H4025" s="1546" t="str">
        <f t="shared" si="62"/>
        <v>TRILHO UIC60, COMPRIMENTO DE 240 M (TLS), SOBRE DORMENTE DE MADEIRA, BITOLA MÉTRICA OU LARGA, TAXA DE DORMENTAÇÃO DE 1.667 UN/KM, TALA DE JUNÇÃO DE 6 FUROS E FIXAÇÃO ELÁSTICA PANDROL - POSICIONAMENTO E ASSENTAMENTO MECANIZADO</v>
      </c>
    </row>
    <row r="4026" spans="2:8" ht="30">
      <c r="B4026" s="1526">
        <v>3009269</v>
      </c>
      <c r="C4026" s="1523" t="s">
        <v>23708</v>
      </c>
      <c r="D4026" s="1526" t="s">
        <v>22996</v>
      </c>
      <c r="E4026" s="1552">
        <v>2071327.44</v>
      </c>
      <c r="F4026" s="1546"/>
      <c r="G4026" s="1546">
        <v>3009269</v>
      </c>
      <c r="H4026" s="1546" t="str">
        <f t="shared" si="62"/>
        <v>TRILHO UIC60, COMPRIMENTO DE 240 M (TLS), SOBRE DORMENTE DE MADEIRA, BITOLA MÉTRICA OU LARGA, TAXA DE DORMENTAÇÃO DE 1.667 UN/KM, TALA DE JUNÇÃO DE 6 FUROS E FIXAÇÃO RÍGIDA - POSICIONAMENTO E ASSENTAMENTO MECANIZADO</v>
      </c>
    </row>
    <row r="4027" spans="2:8" ht="30">
      <c r="B4027" s="1528">
        <v>3009041</v>
      </c>
      <c r="C4027" s="1529" t="s">
        <v>23709</v>
      </c>
      <c r="D4027" s="1528" t="s">
        <v>22996</v>
      </c>
      <c r="E4027" s="1551">
        <v>2137791.44</v>
      </c>
      <c r="F4027" s="1546"/>
      <c r="G4027" s="1546">
        <v>3009041</v>
      </c>
      <c r="H4027" s="1546" t="str">
        <f t="shared" si="62"/>
        <v>TRILHO UIC60, COMPRIMENTO DE 240 M (TLS), SOBRE DORMENTE DE MADEIRA, BITOLA MÉTRICA OU LARGA, TAXA DE DORMENTAÇÃO DE 1.750 UN/KM, TALA DE JUNÇÃO DE 6 FUROS E FIXAÇÃO ELÁSTICA PANDROL - POSICIONAMENTO E ASSENTAMENTO MECANIZADO</v>
      </c>
    </row>
    <row r="4028" spans="2:8" ht="30">
      <c r="B4028" s="1526">
        <v>3009049</v>
      </c>
      <c r="C4028" s="1523" t="s">
        <v>23710</v>
      </c>
      <c r="D4028" s="1526" t="s">
        <v>22996</v>
      </c>
      <c r="E4028" s="1552">
        <v>2096388.12</v>
      </c>
      <c r="F4028" s="1546"/>
      <c r="G4028" s="1546">
        <v>3009049</v>
      </c>
      <c r="H4028" s="1546" t="str">
        <f t="shared" si="62"/>
        <v>TRILHO UIC60, COMPRIMENTO DE 240 M (TLS), SOBRE DORMENTE DE MADEIRA, BITOLA MÉTRICA OU LARGA, TAXA DE DORMENTAÇÃO DE 1.750 UN/KM, TALA DE JUNÇÃO DE 6 FUROS E FIXAÇÃO RÍGIDA - POSICIONAMENTO E ASSENTAMENTO MECANIZADO</v>
      </c>
    </row>
    <row r="4029" spans="2:8" ht="30">
      <c r="B4029" s="1528">
        <v>3009277</v>
      </c>
      <c r="C4029" s="1529" t="s">
        <v>23711</v>
      </c>
      <c r="D4029" s="1528" t="s">
        <v>22996</v>
      </c>
      <c r="E4029" s="1551">
        <v>3166694.42</v>
      </c>
      <c r="F4029" s="1546"/>
      <c r="G4029" s="1546">
        <v>3009277</v>
      </c>
      <c r="H4029" s="1546" t="str">
        <f t="shared" si="62"/>
        <v>TRILHO UIC60, COMPRIMENTO DE 240 M (TLS), SOBRE DORMENTE DE MADEIRA, BITOLA MISTA, TAXA DE DORMENTAÇÃO DE 1.667 UN/KM, TALA DE JUNÇÃO DE 6 FUROS E FIXAÇÃO ELÁSTICA PANDROL - POSICIONAMENTO E ASSENTAMENTO MECANIZADO</v>
      </c>
    </row>
    <row r="4030" spans="2:8" ht="30">
      <c r="B4030" s="1526">
        <v>3009057</v>
      </c>
      <c r="C4030" s="1523" t="s">
        <v>23712</v>
      </c>
      <c r="D4030" s="1526" t="s">
        <v>22996</v>
      </c>
      <c r="E4030" s="1552">
        <v>3207262.63</v>
      </c>
      <c r="F4030" s="1546"/>
      <c r="G4030" s="1546">
        <v>3009057</v>
      </c>
      <c r="H4030" s="1546" t="str">
        <f t="shared" si="62"/>
        <v>TRILHO UIC60, COMPRIMENTO DE 240 M (TLS), SOBRE DORMENTE DE MADEIRA, BITOLA MISTA, TAXA DE DORMENTAÇÃO DE 1.750 UN/KM, TALA DE JUNÇÃO DE 6 FUROS E FIXAÇÃO ELÁSTICA PANDROL - POSICIONAMENTO E ASSENTAMENTO MECANIZADO</v>
      </c>
    </row>
    <row r="4031" spans="2:8">
      <c r="B4031" s="1528">
        <v>3108073</v>
      </c>
      <c r="C4031" s="1529" t="s">
        <v>14553</v>
      </c>
      <c r="D4031" s="1528" t="s">
        <v>22</v>
      </c>
      <c r="E4031" s="1543">
        <v>432.13</v>
      </c>
      <c r="F4031" s="1546"/>
      <c r="G4031" s="1546">
        <v>3108073</v>
      </c>
      <c r="H4031" s="1546" t="str">
        <f t="shared" si="62"/>
        <v>CONFECÇÃO DE FÔRMA METÁLICA EM CHAPA 1/8" PARA POITA TRAPEZOIDAL</v>
      </c>
    </row>
    <row r="4032" spans="2:8">
      <c r="B4032" s="1526">
        <v>3107965</v>
      </c>
      <c r="C4032" s="1523" t="s">
        <v>14554</v>
      </c>
      <c r="D4032" s="1526" t="s">
        <v>22</v>
      </c>
      <c r="E4032" s="1542">
        <v>699.34</v>
      </c>
      <c r="F4032" s="1546"/>
      <c r="G4032" s="1546">
        <v>3107965</v>
      </c>
      <c r="H4032" s="1546" t="str">
        <f t="shared" si="62"/>
        <v>CONFECÇÃO DE FORMA METÁLICA EM CHAPA 3/16" PARA POITA TRAPEZOIDAL</v>
      </c>
    </row>
    <row r="4033" spans="2:8">
      <c r="B4033" s="1528">
        <v>3117751</v>
      </c>
      <c r="C4033" s="1529" t="s">
        <v>19511</v>
      </c>
      <c r="D4033" s="1528" t="s">
        <v>22</v>
      </c>
      <c r="E4033" s="1543">
        <v>554.94000000000005</v>
      </c>
      <c r="F4033" s="1546"/>
      <c r="G4033" s="1546">
        <v>3117751</v>
      </c>
      <c r="H4033" s="1546" t="str">
        <f t="shared" si="62"/>
        <v>CONFECÇÃO DE FÔRMA METÁLICA EM CHAPA DE 3/16" PARA COSTELA PRÉ-MOLDADA DE BUEIRO DE CONCRETO TIPO MINITÚNEL</v>
      </c>
    </row>
    <row r="4034" spans="2:8">
      <c r="B4034" s="1526">
        <v>3105941</v>
      </c>
      <c r="C4034" s="1523" t="s">
        <v>19512</v>
      </c>
      <c r="D4034" s="1526" t="s">
        <v>22</v>
      </c>
      <c r="E4034" s="1542">
        <v>27.01</v>
      </c>
      <c r="F4034" s="1546"/>
      <c r="G4034" s="1546">
        <v>3105941</v>
      </c>
      <c r="H4034" s="1546" t="str">
        <f t="shared" si="62"/>
        <v>FÔRMA EM CHAPA METÁLICA 1/8" PARA CABEÇA DE TIRANTES - UTILIZAÇÃO DE 50 VEZES - CONFECÇÃO, INSTALAÇÃO E RETIRADA</v>
      </c>
    </row>
    <row r="4035" spans="2:8" ht="30">
      <c r="B4035" s="1528">
        <v>3108150</v>
      </c>
      <c r="C4035" s="1529" t="s">
        <v>23713</v>
      </c>
      <c r="D4035" s="1528" t="s">
        <v>22</v>
      </c>
      <c r="E4035" s="1543">
        <v>16.579999999999998</v>
      </c>
      <c r="F4035" s="1546"/>
      <c r="G4035" s="1546">
        <v>3108150</v>
      </c>
      <c r="H4035" s="1546" t="str">
        <f t="shared" ref="H4035:H4098" si="63">UPPER(C4035)</f>
        <v>FÔRMA METÁLICA CURVA EM CHAPA 3/16" REFORÇADA COM NERVURAS DE 40 MM X 3/16" DISPOSTAS EM GRELHAS DE 40 X 60 CM - UTILIZAÇÃO DE 100 VEZES - CONFECÇÃO, INSTALAÇÃO E RETIRADA</v>
      </c>
    </row>
    <row r="4036" spans="2:8">
      <c r="B4036" s="1526">
        <v>3108071</v>
      </c>
      <c r="C4036" s="1523" t="s">
        <v>19513</v>
      </c>
      <c r="D4036" s="1526" t="s">
        <v>22</v>
      </c>
      <c r="E4036" s="1542">
        <v>13.95</v>
      </c>
      <c r="F4036" s="1546"/>
      <c r="G4036" s="1546">
        <v>3108071</v>
      </c>
      <c r="H4036" s="1546" t="str">
        <f t="shared" si="63"/>
        <v>FÔRMA METÁLICA EM CHAPA 1/8" PARA POITA TRAPEZOIDAL - UTILIZAÇÃO DE 50 VEZES - CONFECÇÃO, INSTALAÇÃO E RETIRADA</v>
      </c>
    </row>
    <row r="4037" spans="2:8" ht="30">
      <c r="B4037" s="1528">
        <v>3107967</v>
      </c>
      <c r="C4037" s="1529" t="s">
        <v>23714</v>
      </c>
      <c r="D4037" s="1528" t="s">
        <v>22</v>
      </c>
      <c r="E4037" s="1543">
        <v>9.32</v>
      </c>
      <c r="F4037" s="1546"/>
      <c r="G4037" s="1546">
        <v>3107967</v>
      </c>
      <c r="H4037" s="1546" t="str">
        <f t="shared" si="63"/>
        <v>FÔRMA METÁLICA EM CHAPA 1/8" REFORÇADA COM NERVURAS DE 40 MM X 1/8" DISPOSTAS EM GRELHAS DE 40 X 60 CM - UTILIZAÇÃO DE 100 VEZES - CONFECÇÃO, INSTALAÇÃO E RETIRADA</v>
      </c>
    </row>
    <row r="4038" spans="2:8" ht="30">
      <c r="B4038" s="1526">
        <v>3117752</v>
      </c>
      <c r="C4038" s="1523" t="s">
        <v>19514</v>
      </c>
      <c r="D4038" s="1526" t="s">
        <v>22</v>
      </c>
      <c r="E4038" s="1542">
        <v>12.55</v>
      </c>
      <c r="F4038" s="1546"/>
      <c r="G4038" s="1546">
        <v>3117752</v>
      </c>
      <c r="H4038" s="1546" t="str">
        <f t="shared" si="63"/>
        <v>FÔRMA METÁLICA EM CHAPA 3/16” PARA COSTELA PRÉ-MOLDADA DE BUEIRO DE CONCRETO TIPO MINITÚNEL - UTILIZAÇÃO DE 50 VEZES</v>
      </c>
    </row>
    <row r="4039" spans="2:8">
      <c r="B4039" s="1526">
        <v>3107966</v>
      </c>
      <c r="C4039" s="1523" t="s">
        <v>23715</v>
      </c>
      <c r="D4039" s="1526" t="s">
        <v>22</v>
      </c>
      <c r="E4039" s="1542">
        <v>26.85</v>
      </c>
      <c r="F4039" s="1546"/>
      <c r="G4039" s="1546">
        <v>3107966</v>
      </c>
      <c r="H4039" s="1546" t="str">
        <f t="shared" si="63"/>
        <v>FÔRMA METÁLICA EM CHAPA 3/16" PARA POITA TRAPEZOIDAL - UTILIZAÇÃO DE 50 VEZES - CONFECÇÃO, INSTALAÇÃO E RETIRADA</v>
      </c>
    </row>
    <row r="4040" spans="2:8" ht="30">
      <c r="B4040" s="1526">
        <v>3108072</v>
      </c>
      <c r="C4040" s="1523" t="s">
        <v>23716</v>
      </c>
      <c r="D4040" s="1526" t="s">
        <v>22</v>
      </c>
      <c r="E4040" s="1542">
        <v>14.03</v>
      </c>
      <c r="F4040" s="1546"/>
      <c r="G4040" s="1546">
        <v>3108072</v>
      </c>
      <c r="H4040" s="1546" t="str">
        <f t="shared" si="63"/>
        <v>FÔRMA METÁLICA EM CHAPA 3/16" REFORÇADA COM NERVURAS DE 40 MM X 3/16" DISPOSTAS EM GRELHAS DE 40 X 60 CM - UTILIZAÇÃO DE 100 VEZES - CONFECÇÃO, INSTALAÇÃO E RETIRADA</v>
      </c>
    </row>
    <row r="4041" spans="2:8" ht="30">
      <c r="B4041" s="1528">
        <v>3117750</v>
      </c>
      <c r="C4041" s="1529" t="s">
        <v>23717</v>
      </c>
      <c r="D4041" s="1528" t="s">
        <v>22</v>
      </c>
      <c r="E4041" s="1543">
        <v>18.09</v>
      </c>
      <c r="F4041" s="1546"/>
      <c r="G4041" s="1546">
        <v>3117750</v>
      </c>
      <c r="H4041" s="1546" t="str">
        <f t="shared" si="63"/>
        <v>FÔRMA METÁLICA PARA ADUELAS DE BUEIROS CELULARES DE CONCRETO PRÉ-MOLDADOS - UTILIZAÇÃO DE 100 VEZES - CONFECÇÃO, INSTALAÇÃO E RETIRADA</v>
      </c>
    </row>
    <row r="4042" spans="2:8">
      <c r="B4042" s="1526">
        <v>3117749</v>
      </c>
      <c r="C4042" s="1523" t="s">
        <v>19515</v>
      </c>
      <c r="D4042" s="1526" t="s">
        <v>22</v>
      </c>
      <c r="E4042" s="1542">
        <v>15.14</v>
      </c>
      <c r="F4042" s="1546"/>
      <c r="G4042" s="1546">
        <v>3117749</v>
      </c>
      <c r="H4042" s="1546" t="str">
        <f t="shared" si="63"/>
        <v>FÔRMA METÁLICA PARA GUARDA-CORPO DE CONCRETO - UTILIZAÇÃO DE 50 VEZES - CONFECÇÃO</v>
      </c>
    </row>
    <row r="4043" spans="2:8">
      <c r="B4043" s="1528">
        <v>3106551</v>
      </c>
      <c r="C4043" s="1529" t="s">
        <v>19516</v>
      </c>
      <c r="D4043" s="1528" t="s">
        <v>22</v>
      </c>
      <c r="E4043" s="1543">
        <v>10.07</v>
      </c>
      <c r="F4043" s="1546"/>
      <c r="G4043" s="1546">
        <v>3106551</v>
      </c>
      <c r="H4043" s="1546" t="str">
        <f t="shared" si="63"/>
        <v>FÔRMA METÁLICA PARA TETRÁPODE - UTILIZAÇÃO DE 100 VEZES - CONFECÇÃO, INSTALAÇÃO E RETIRADA</v>
      </c>
    </row>
    <row r="4044" spans="2:8" ht="30">
      <c r="B4044" s="1526">
        <v>3106427</v>
      </c>
      <c r="C4044" s="1523" t="s">
        <v>23718</v>
      </c>
      <c r="D4044" s="1526" t="s">
        <v>22</v>
      </c>
      <c r="E4044" s="1542">
        <v>42.66</v>
      </c>
      <c r="F4044" s="1546"/>
      <c r="G4044" s="1546">
        <v>3106427</v>
      </c>
      <c r="H4044" s="1546" t="str">
        <f t="shared" si="63"/>
        <v>FÔRMA METÁLICA PARA VIGA DE CONCRETO PRÉ-MOLDADA PROTENDIDA PARA OAE - UTILIZAÇÃO DE 20 VEZES - CONFECÇÃO, INSTALAÇÃO E RETIRADA</v>
      </c>
    </row>
    <row r="4045" spans="2:8">
      <c r="B4045" s="1528">
        <v>3106552</v>
      </c>
      <c r="C4045" s="1529" t="s">
        <v>19517</v>
      </c>
      <c r="D4045" s="1528" t="s">
        <v>22</v>
      </c>
      <c r="E4045" s="1543">
        <v>9.5</v>
      </c>
      <c r="F4045" s="1546"/>
      <c r="G4045" s="1546">
        <v>3106552</v>
      </c>
      <c r="H4045" s="1546" t="str">
        <f t="shared" si="63"/>
        <v>FÔRMA METÁLICA PARA XBLOC - UTILIZAÇÃO DE 100 VEZES - CONFECÇÃO, INSTALAÇÃO E RETIRADA</v>
      </c>
    </row>
    <row r="4046" spans="2:8" ht="30">
      <c r="B4046" s="1526">
        <v>3107969</v>
      </c>
      <c r="C4046" s="1523" t="s">
        <v>19518</v>
      </c>
      <c r="D4046" s="1526" t="s">
        <v>22</v>
      </c>
      <c r="E4046" s="1542">
        <v>100.05</v>
      </c>
      <c r="F4046" s="1546"/>
      <c r="G4046" s="1546">
        <v>3107969</v>
      </c>
      <c r="H4046" s="1546" t="str">
        <f t="shared" si="63"/>
        <v>FÔRMAS CURVAS DE COMPENSADO PLASTIFICADO 10 MM - USO GERAL - UTILIZAÇÃO DE 2 VEZES - CONFECÇÃO, INSTALAÇÃO E RETIRADA</v>
      </c>
    </row>
    <row r="4047" spans="2:8">
      <c r="B4047" s="1528">
        <v>3107970</v>
      </c>
      <c r="C4047" s="1529" t="s">
        <v>19519</v>
      </c>
      <c r="D4047" s="1528" t="s">
        <v>22</v>
      </c>
      <c r="E4047" s="1543">
        <v>94.31</v>
      </c>
      <c r="F4047" s="1546"/>
      <c r="G4047" s="1546">
        <v>3107970</v>
      </c>
      <c r="H4047" s="1546" t="str">
        <f t="shared" si="63"/>
        <v>FÔRMAS CURVAS DE COMPENSADO RESINADO 10 MM - USO GERAL - UTILIZAÇÃO DE 2 VEZES - CONFECÇÃO, INSTALAÇÃO E RETIRADA</v>
      </c>
    </row>
    <row r="4048" spans="2:8">
      <c r="B4048" s="1526">
        <v>3108007</v>
      </c>
      <c r="C4048" s="1523" t="s">
        <v>19520</v>
      </c>
      <c r="D4048" s="1526" t="s">
        <v>22</v>
      </c>
      <c r="E4048" s="1542">
        <v>116.14</v>
      </c>
      <c r="F4048" s="1546"/>
      <c r="G4048" s="1546">
        <v>3108007</v>
      </c>
      <c r="H4048" s="1546" t="str">
        <f t="shared" si="63"/>
        <v>FÔRMAS DE COMPENSADO PLASTIFICADO 10 MM - USO GERAL - UTILIZAÇÃO DE 1 VEZ - CONFECÇÃO, INSTALAÇÃO E RETIRADA</v>
      </c>
    </row>
    <row r="4049" spans="2:8">
      <c r="B4049" s="1528">
        <v>3108008</v>
      </c>
      <c r="C4049" s="1529" t="s">
        <v>19521</v>
      </c>
      <c r="D4049" s="1528" t="s">
        <v>22</v>
      </c>
      <c r="E4049" s="1543">
        <v>76.599999999999994</v>
      </c>
      <c r="F4049" s="1546"/>
      <c r="G4049" s="1546">
        <v>3108008</v>
      </c>
      <c r="H4049" s="1546" t="str">
        <f t="shared" si="63"/>
        <v>FÔRMAS DE COMPENSADO PLASTIFICADO 10 MM - USO GERAL - UTILIZAÇÃO DE 2 VEZES - CONFECÇÃO, INSTALAÇÃO E RETIRADA</v>
      </c>
    </row>
    <row r="4050" spans="2:8">
      <c r="B4050" s="1526">
        <v>3108009</v>
      </c>
      <c r="C4050" s="1523" t="s">
        <v>19522</v>
      </c>
      <c r="D4050" s="1526" t="s">
        <v>22</v>
      </c>
      <c r="E4050" s="1542">
        <v>64.62</v>
      </c>
      <c r="F4050" s="1546"/>
      <c r="G4050" s="1546">
        <v>3108009</v>
      </c>
      <c r="H4050" s="1546" t="str">
        <f t="shared" si="63"/>
        <v>FÔRMAS DE COMPENSADO PLASTIFICADO 10 MM - USO GERAL - UTILIZAÇÃO DE 3 VEZES - CONFECÇÃO, INSTALAÇÃO E RETIRADA</v>
      </c>
    </row>
    <row r="4051" spans="2:8">
      <c r="B4051" s="1528">
        <v>3108011</v>
      </c>
      <c r="C4051" s="1529" t="s">
        <v>19523</v>
      </c>
      <c r="D4051" s="1528" t="s">
        <v>22</v>
      </c>
      <c r="E4051" s="1543">
        <v>120.36</v>
      </c>
      <c r="F4051" s="1546"/>
      <c r="G4051" s="1546">
        <v>3108011</v>
      </c>
      <c r="H4051" s="1546" t="str">
        <f t="shared" si="63"/>
        <v>FÔRMAS DE COMPENSADO PLASTIFICADO 12 MM - USO GERAL - UTILIZAÇÃO DE 1 VEZ - CONFECÇÃO, INSTALAÇÃO E RETIRADA</v>
      </c>
    </row>
    <row r="4052" spans="2:8">
      <c r="B4052" s="1526">
        <v>3108012</v>
      </c>
      <c r="C4052" s="1523" t="s">
        <v>19524</v>
      </c>
      <c r="D4052" s="1526" t="s">
        <v>22</v>
      </c>
      <c r="E4052" s="1542">
        <v>78.819999999999993</v>
      </c>
      <c r="F4052" s="1546"/>
      <c r="G4052" s="1546">
        <v>3108012</v>
      </c>
      <c r="H4052" s="1546" t="str">
        <f t="shared" si="63"/>
        <v>FÔRMAS DE COMPENSADO PLASTIFICADO 12 MM - USO GERAL - UTILIZAÇÃO DE 2 VEZES - CONFECÇÃO, INSTALAÇÃO E RETIRADA</v>
      </c>
    </row>
    <row r="4053" spans="2:8">
      <c r="B4053" s="1528">
        <v>3108013</v>
      </c>
      <c r="C4053" s="1529" t="s">
        <v>19525</v>
      </c>
      <c r="D4053" s="1528" t="s">
        <v>22</v>
      </c>
      <c r="E4053" s="1543">
        <v>66.17</v>
      </c>
      <c r="F4053" s="1546"/>
      <c r="G4053" s="1546">
        <v>3108013</v>
      </c>
      <c r="H4053" s="1546" t="str">
        <f t="shared" si="63"/>
        <v>FÔRMAS DE COMPENSADO PLASTIFICADO 12 MM - USO GERAL - UTILIZAÇÃO DE 3 VEZES - CONFECÇÃO, INSTALAÇÃO E RETIRADA</v>
      </c>
    </row>
    <row r="4054" spans="2:8">
      <c r="B4054" s="1526">
        <v>3108015</v>
      </c>
      <c r="C4054" s="1523" t="s">
        <v>19526</v>
      </c>
      <c r="D4054" s="1526" t="s">
        <v>22</v>
      </c>
      <c r="E4054" s="1542">
        <v>126.45</v>
      </c>
      <c r="F4054" s="1546"/>
      <c r="G4054" s="1546">
        <v>3108015</v>
      </c>
      <c r="H4054" s="1546" t="str">
        <f t="shared" si="63"/>
        <v>FÔRMAS DE COMPENSADO PLASTIFICADO 14 MM - USO GERAL - UTILIZAÇÃO DE 1 VEZ - CONFECÇÃO, INSTALAÇÃO E RETIRADA</v>
      </c>
    </row>
    <row r="4055" spans="2:8">
      <c r="B4055" s="1528">
        <v>3108016</v>
      </c>
      <c r="C4055" s="1529" t="s">
        <v>19527</v>
      </c>
      <c r="D4055" s="1528" t="s">
        <v>22</v>
      </c>
      <c r="E4055" s="1543">
        <v>82.01</v>
      </c>
      <c r="F4055" s="1546"/>
      <c r="G4055" s="1546">
        <v>3108016</v>
      </c>
      <c r="H4055" s="1546" t="str">
        <f t="shared" si="63"/>
        <v>FÔRMAS DE COMPENSADO PLASTIFICADO 14 MM - USO GERAL - UTILIZAÇÃO DE 2 VEZES - CONFECÇÃO, INSTALAÇÃO E RETIRADA</v>
      </c>
    </row>
    <row r="4056" spans="2:8">
      <c r="B4056" s="1526">
        <v>3108017</v>
      </c>
      <c r="C4056" s="1523" t="s">
        <v>19528</v>
      </c>
      <c r="D4056" s="1526" t="s">
        <v>22</v>
      </c>
      <c r="E4056" s="1542">
        <v>68.400000000000006</v>
      </c>
      <c r="F4056" s="1546"/>
      <c r="G4056" s="1546">
        <v>3108017</v>
      </c>
      <c r="H4056" s="1546" t="str">
        <f t="shared" si="63"/>
        <v>FÔRMAS DE COMPENSADO PLASTIFICADO 14 MM - USO GERAL - UTILIZAÇÃO DE 3 VEZES - CONFECÇÃO, INSTALAÇÃO E RETIRADA</v>
      </c>
    </row>
    <row r="4057" spans="2:8">
      <c r="B4057" s="1528">
        <v>3107995</v>
      </c>
      <c r="C4057" s="1529" t="s">
        <v>19529</v>
      </c>
      <c r="D4057" s="1528" t="s">
        <v>22</v>
      </c>
      <c r="E4057" s="1543">
        <v>106.05</v>
      </c>
      <c r="F4057" s="1546"/>
      <c r="G4057" s="1546">
        <v>3107995</v>
      </c>
      <c r="H4057" s="1546" t="str">
        <f t="shared" si="63"/>
        <v>FÔRMAS DE COMPENSADO RESINADO 10 MM - USO GERAL - UTILIZAÇÃO DE 1 VEZ - CONFECÇÃO, INSTALAÇÃO E RETIRADA</v>
      </c>
    </row>
    <row r="4058" spans="2:8">
      <c r="B4058" s="1526">
        <v>3107996</v>
      </c>
      <c r="C4058" s="1523" t="s">
        <v>19530</v>
      </c>
      <c r="D4058" s="1526" t="s">
        <v>22</v>
      </c>
      <c r="E4058" s="1542">
        <v>71.349999999999994</v>
      </c>
      <c r="F4058" s="1546"/>
      <c r="G4058" s="1546">
        <v>3107996</v>
      </c>
      <c r="H4058" s="1546" t="str">
        <f t="shared" si="63"/>
        <v>FÔRMAS DE COMPENSADO RESINADO 10 MM - USO GERAL - UTILIZAÇÃO DE 2 VEZES - CONFECÇÃO, INSTALAÇÃO E RETIRADA</v>
      </c>
    </row>
    <row r="4059" spans="2:8">
      <c r="B4059" s="1528">
        <v>3107997</v>
      </c>
      <c r="C4059" s="1529" t="s">
        <v>19531</v>
      </c>
      <c r="D4059" s="1528" t="s">
        <v>22</v>
      </c>
      <c r="E4059" s="1543">
        <v>60.97</v>
      </c>
      <c r="F4059" s="1546"/>
      <c r="G4059" s="1546">
        <v>3107997</v>
      </c>
      <c r="H4059" s="1546" t="str">
        <f t="shared" si="63"/>
        <v>FÔRMAS DE COMPENSADO RESINADO 10 MM - USO GERAL - UTILIZAÇÃO DE 3 VEZES - CONFECÇÃO, INSTALAÇÃO E RETIRADA</v>
      </c>
    </row>
    <row r="4060" spans="2:8">
      <c r="B4060" s="1526">
        <v>3107999</v>
      </c>
      <c r="C4060" s="1523" t="s">
        <v>19532</v>
      </c>
      <c r="D4060" s="1526" t="s">
        <v>22</v>
      </c>
      <c r="E4060" s="1542">
        <v>109.77</v>
      </c>
      <c r="F4060" s="1546"/>
      <c r="G4060" s="1546">
        <v>3107999</v>
      </c>
      <c r="H4060" s="1546" t="str">
        <f t="shared" si="63"/>
        <v>FÔRMAS DE COMPENSADO RESINADO 12 MM - USO GERAL - UTILIZAÇÃO DE 1 VEZ - CONFECÇÃO, INSTALAÇÃO E RETIRADA</v>
      </c>
    </row>
    <row r="4061" spans="2:8">
      <c r="B4061" s="1528">
        <v>3108000</v>
      </c>
      <c r="C4061" s="1529" t="s">
        <v>19533</v>
      </c>
      <c r="D4061" s="1528" t="s">
        <v>22</v>
      </c>
      <c r="E4061" s="1543">
        <v>73.3</v>
      </c>
      <c r="F4061" s="1546"/>
      <c r="G4061" s="1546">
        <v>3108000</v>
      </c>
      <c r="H4061" s="1546" t="str">
        <f t="shared" si="63"/>
        <v>FÔRMAS DE COMPENSADO RESINADO 12 MM - USO GERAL - UTILIZAÇÃO DE 2 VEZES - CONFECÇÃO, INSTALAÇÃO E RETIRADA</v>
      </c>
    </row>
    <row r="4062" spans="2:8">
      <c r="B4062" s="1526">
        <v>3108001</v>
      </c>
      <c r="C4062" s="1523" t="s">
        <v>19534</v>
      </c>
      <c r="D4062" s="1526" t="s">
        <v>22</v>
      </c>
      <c r="E4062" s="1542">
        <v>62.34</v>
      </c>
      <c r="F4062" s="1546"/>
      <c r="G4062" s="1546">
        <v>3108001</v>
      </c>
      <c r="H4062" s="1546" t="str">
        <f t="shared" si="63"/>
        <v>FÔRMAS DE COMPENSADO RESINADO 12 MM - USO GERAL - UTILIZAÇÃO DE 3 VEZES - CONFECÇÃO, INSTALAÇÃO E RETIRADA</v>
      </c>
    </row>
    <row r="4063" spans="2:8">
      <c r="B4063" s="1528">
        <v>3108003</v>
      </c>
      <c r="C4063" s="1529" t="s">
        <v>19535</v>
      </c>
      <c r="D4063" s="1528" t="s">
        <v>22</v>
      </c>
      <c r="E4063" s="1543">
        <v>113.21</v>
      </c>
      <c r="F4063" s="1546"/>
      <c r="G4063" s="1546">
        <v>3108003</v>
      </c>
      <c r="H4063" s="1546" t="str">
        <f t="shared" si="63"/>
        <v>FÔRMAS DE COMPENSADO RESINADO 14 MM - USO GERAL - UTILIZAÇÃO DE 1 VEZ - CONFECÇÃO, INSTALAÇÃO E RETIRADA</v>
      </c>
    </row>
    <row r="4064" spans="2:8">
      <c r="B4064" s="1526">
        <v>3108004</v>
      </c>
      <c r="C4064" s="1523" t="s">
        <v>19536</v>
      </c>
      <c r="D4064" s="1526" t="s">
        <v>22</v>
      </c>
      <c r="E4064" s="1542">
        <v>75.11</v>
      </c>
      <c r="F4064" s="1546"/>
      <c r="G4064" s="1546">
        <v>3108004</v>
      </c>
      <c r="H4064" s="1546" t="str">
        <f t="shared" si="63"/>
        <v>FÔRMAS DE COMPENSADO RESINADO 14 MM - USO GERAL - UTILIZAÇÃO DE 2 VEZES - CONFECÇÃO, INSTALAÇÃO E RETIRADA</v>
      </c>
    </row>
    <row r="4065" spans="2:8">
      <c r="B4065" s="1528">
        <v>3108005</v>
      </c>
      <c r="C4065" s="1529" t="s">
        <v>19537</v>
      </c>
      <c r="D4065" s="1528" t="s">
        <v>22</v>
      </c>
      <c r="E4065" s="1543">
        <v>63.6</v>
      </c>
      <c r="F4065" s="1546"/>
      <c r="G4065" s="1546">
        <v>3108005</v>
      </c>
      <c r="H4065" s="1546" t="str">
        <f t="shared" si="63"/>
        <v>FÔRMAS DE COMPENSADO RESINADO 14 MM - USO GERAL - UTILIZAÇÃO DE 3 VEZES - CONFECÇÃO, INSTALAÇÃO E RETIRADA</v>
      </c>
    </row>
    <row r="4066" spans="2:8">
      <c r="B4066" s="1526">
        <v>3106119</v>
      </c>
      <c r="C4066" s="1523" t="s">
        <v>19538</v>
      </c>
      <c r="D4066" s="1526" t="s">
        <v>22</v>
      </c>
      <c r="E4066" s="1542">
        <v>134.37</v>
      </c>
      <c r="F4066" s="1546"/>
      <c r="G4066" s="1546">
        <v>3106119</v>
      </c>
      <c r="H4066" s="1546" t="str">
        <f t="shared" si="63"/>
        <v>FÔRMAS DE TÁBUAS DE PINHO - UTILIZAÇÃO DE 1 VEZ - CONFECÇÃO, INSTALAÇÃO E RETIRADA</v>
      </c>
    </row>
    <row r="4067" spans="2:8">
      <c r="B4067" s="1528">
        <v>3106120</v>
      </c>
      <c r="C4067" s="1529" t="s">
        <v>19539</v>
      </c>
      <c r="D4067" s="1528" t="s">
        <v>22</v>
      </c>
      <c r="E4067" s="1543">
        <v>93.11</v>
      </c>
      <c r="F4067" s="1546"/>
      <c r="G4067" s="1546">
        <v>3106120</v>
      </c>
      <c r="H4067" s="1546" t="str">
        <f t="shared" si="63"/>
        <v>FÔRMAS DE TÁBUAS DE PINHO - UTILIZAÇÃO DE 2 VEZES - CONFECÇÃO, INSTALAÇÃO E RETIRADA</v>
      </c>
    </row>
    <row r="4068" spans="2:8">
      <c r="B4068" s="1526">
        <v>3106121</v>
      </c>
      <c r="C4068" s="1523" t="s">
        <v>19540</v>
      </c>
      <c r="D4068" s="1526" t="s">
        <v>22</v>
      </c>
      <c r="E4068" s="1542">
        <v>80.790000000000006</v>
      </c>
      <c r="F4068" s="1546"/>
      <c r="G4068" s="1546">
        <v>3106121</v>
      </c>
      <c r="H4068" s="1546" t="str">
        <f t="shared" si="63"/>
        <v>FÔRMAS DE TÁBUAS DE PINHO - UTILIZAÇÃO DE 3 VEZES - CONFECÇÃO, INSTALAÇÃO E RETIRADA</v>
      </c>
    </row>
    <row r="4069" spans="2:8">
      <c r="B4069" s="1528">
        <v>3103302</v>
      </c>
      <c r="C4069" s="1529" t="s">
        <v>19541</v>
      </c>
      <c r="D4069" s="1528" t="s">
        <v>22</v>
      </c>
      <c r="E4069" s="1543">
        <v>56.11</v>
      </c>
      <c r="F4069" s="1546"/>
      <c r="G4069" s="1546">
        <v>3103302</v>
      </c>
      <c r="H4069" s="1546" t="str">
        <f t="shared" si="63"/>
        <v>FÔRMAS DE TÁBUAS DE PINHO PARA DISPOSITIVOS DE DRENAGEM - UTILIZAÇÃO DE 3 VEZES - CONFECÇÃO, INSTALAÇÃO E RETIRADA</v>
      </c>
    </row>
    <row r="4070" spans="2:8">
      <c r="B4070" s="1526">
        <v>3103303</v>
      </c>
      <c r="C4070" s="1523" t="s">
        <v>19542</v>
      </c>
      <c r="D4070" s="1526" t="s">
        <v>22</v>
      </c>
      <c r="E4070" s="1542">
        <v>29.36</v>
      </c>
      <c r="F4070" s="1546"/>
      <c r="G4070" s="1546">
        <v>3103303</v>
      </c>
      <c r="H4070" s="1546" t="str">
        <f t="shared" si="63"/>
        <v>FÔRMAS DE TÁBUAS DE PINHO PARA DRENOS - UTILIZAÇÃO DE 5 VEZES - CONFECÇÃO, INSTALAÇÃO E RETIRADA</v>
      </c>
    </row>
    <row r="4071" spans="2:8" ht="30">
      <c r="B4071" s="1528">
        <v>3106759</v>
      </c>
      <c r="C4071" s="1529" t="s">
        <v>19543</v>
      </c>
      <c r="D4071" s="1528" t="s">
        <v>22</v>
      </c>
      <c r="E4071" s="1543">
        <v>104.94</v>
      </c>
      <c r="F4071" s="1546"/>
      <c r="G4071" s="1546">
        <v>3106759</v>
      </c>
      <c r="H4071" s="1546" t="str">
        <f t="shared" si="63"/>
        <v>FÔRMAS DE TÁBUAS DE PINHO PARA ELEMENTOS ESTRUTURAIS DOS ARCOS METÁLICOS - UTILIZAÇÃO DE 3 VEZES - CONFECÇÃO, INSTALAÇÃO E RETIRADA</v>
      </c>
    </row>
    <row r="4072" spans="2:8">
      <c r="B4072" s="1526">
        <v>3108023</v>
      </c>
      <c r="C4072" s="1523" t="s">
        <v>14555</v>
      </c>
      <c r="D4072" s="1526" t="s">
        <v>3982</v>
      </c>
      <c r="E4072" s="1542">
        <v>3.48</v>
      </c>
      <c r="F4072" s="1546"/>
      <c r="G4072" s="1546">
        <v>3108023</v>
      </c>
      <c r="H4072" s="1546" t="str">
        <f t="shared" si="63"/>
        <v>GUIA DE MADEIRA DE 2,5 X 10,0 CM - CONFECÇÃO E INSTALAÇÃO</v>
      </c>
    </row>
    <row r="4073" spans="2:8">
      <c r="B4073" s="1528">
        <v>3108018</v>
      </c>
      <c r="C4073" s="1529" t="s">
        <v>14556</v>
      </c>
      <c r="D4073" s="1528" t="s">
        <v>3982</v>
      </c>
      <c r="E4073" s="1543">
        <v>2.56</v>
      </c>
      <c r="F4073" s="1546"/>
      <c r="G4073" s="1546">
        <v>3108018</v>
      </c>
      <c r="H4073" s="1546" t="str">
        <f t="shared" si="63"/>
        <v>GUIA DE MADEIRA DE 2,5 X 7,0 CM - CONFECÇÃO E INSTALAÇÃO</v>
      </c>
    </row>
    <row r="4074" spans="2:8">
      <c r="B4074" s="1526">
        <v>3108022</v>
      </c>
      <c r="C4074" s="1523" t="s">
        <v>14557</v>
      </c>
      <c r="D4074" s="1526" t="s">
        <v>3982</v>
      </c>
      <c r="E4074" s="1542">
        <v>2.86</v>
      </c>
      <c r="F4074" s="1546"/>
      <c r="G4074" s="1546">
        <v>3108022</v>
      </c>
      <c r="H4074" s="1546" t="str">
        <f t="shared" si="63"/>
        <v>GUIA DE MADEIRA DE 2,5 X 8,0 CM - CONFECÇÃO E INSTALAÇÃO</v>
      </c>
    </row>
    <row r="4075" spans="2:8">
      <c r="B4075" s="1528">
        <v>3205864</v>
      </c>
      <c r="C4075" s="1529" t="s">
        <v>14558</v>
      </c>
      <c r="D4075" s="1528" t="s">
        <v>4013</v>
      </c>
      <c r="E4075" s="1543">
        <v>600.73</v>
      </c>
      <c r="F4075" s="1546"/>
      <c r="G4075" s="1546">
        <v>3205864</v>
      </c>
      <c r="H4075" s="1546" t="str">
        <f t="shared" si="63"/>
        <v>GABIÃO CAIXA 2 X 1 X 0,50 M - ZN/AL + PVC - D = 2,4 MM - PEDRA DE MÃO COMERCIAL - FORNECIMENTO E ASSENTAMENTO</v>
      </c>
    </row>
    <row r="4076" spans="2:8">
      <c r="B4076" s="1526">
        <v>3205863</v>
      </c>
      <c r="C4076" s="1523" t="s">
        <v>14559</v>
      </c>
      <c r="D4076" s="1526" t="s">
        <v>4013</v>
      </c>
      <c r="E4076" s="1542">
        <v>518.65</v>
      </c>
      <c r="F4076" s="1546"/>
      <c r="G4076" s="1546">
        <v>3205863</v>
      </c>
      <c r="H4076" s="1546" t="str">
        <f t="shared" si="63"/>
        <v>GABIÃO CAIXA 2 X 1 X 0,50 M - ZN/AL + PVC - D = 2,4 MM - PEDRA DE MÃO PRODUZIDA - CONFECÇÃO E ASSENTAMENTO</v>
      </c>
    </row>
    <row r="4077" spans="2:8">
      <c r="B4077" s="1528">
        <v>3205868</v>
      </c>
      <c r="C4077" s="1529" t="s">
        <v>14560</v>
      </c>
      <c r="D4077" s="1528" t="s">
        <v>4013</v>
      </c>
      <c r="E4077" s="1543">
        <v>522.69000000000005</v>
      </c>
      <c r="F4077" s="1546"/>
      <c r="G4077" s="1546">
        <v>3205868</v>
      </c>
      <c r="H4077" s="1546" t="str">
        <f t="shared" si="63"/>
        <v>GABIÃO CAIXA 2 X 1 X 0,50 M ZN/AL - D = 2,7 MM - PEDRA DE MÃO COMERCIAL - FORNECIMENTO E ASSENTAMENTO</v>
      </c>
    </row>
    <row r="4078" spans="2:8">
      <c r="B4078" s="1526">
        <v>3205867</v>
      </c>
      <c r="C4078" s="1523" t="s">
        <v>14561</v>
      </c>
      <c r="D4078" s="1526" t="s">
        <v>4013</v>
      </c>
      <c r="E4078" s="1542">
        <v>440.61</v>
      </c>
      <c r="F4078" s="1546"/>
      <c r="G4078" s="1546">
        <v>3205867</v>
      </c>
      <c r="H4078" s="1546" t="str">
        <f t="shared" si="63"/>
        <v>GABIÃO CAIXA 2 X 1 X 0,50 M ZN/AL - D = 2,7 MM - PEDRA DE MÃO PRODUZIDA - CONFECÇÃO E ASSENTAMENTO</v>
      </c>
    </row>
    <row r="4079" spans="2:8">
      <c r="B4079" s="1528">
        <v>3205866</v>
      </c>
      <c r="C4079" s="1529" t="s">
        <v>14562</v>
      </c>
      <c r="D4079" s="1528" t="s">
        <v>4013</v>
      </c>
      <c r="E4079" s="1543">
        <v>476.05</v>
      </c>
      <c r="F4079" s="1546"/>
      <c r="G4079" s="1546">
        <v>3205866</v>
      </c>
      <c r="H4079" s="1546" t="str">
        <f t="shared" si="63"/>
        <v>GABIÃO CAIXA 2 X 1 X 1,00 M - ZN/AL + PVC - D = 2,4 MM - PEDRA DE MÃO COMERCIAL - FORNECIMENTO E ASSENTAMENTO</v>
      </c>
    </row>
    <row r="4080" spans="2:8">
      <c r="B4080" s="1526">
        <v>3205865</v>
      </c>
      <c r="C4080" s="1523" t="s">
        <v>14563</v>
      </c>
      <c r="D4080" s="1526" t="s">
        <v>4013</v>
      </c>
      <c r="E4080" s="1542">
        <v>393.97</v>
      </c>
      <c r="F4080" s="1546"/>
      <c r="G4080" s="1546">
        <v>3205865</v>
      </c>
      <c r="H4080" s="1546" t="str">
        <f t="shared" si="63"/>
        <v>GABIÃO CAIXA 2 X 1 X 1,00 M - ZN/AL + PVC - D = 2,4 MM - PEDRA DE MÃO PRODUZIDA - CONFECÇÃO E ASSENTAMENTO</v>
      </c>
    </row>
    <row r="4081" spans="2:8">
      <c r="B4081" s="1528">
        <v>3205870</v>
      </c>
      <c r="C4081" s="1529" t="s">
        <v>14564</v>
      </c>
      <c r="D4081" s="1528" t="s">
        <v>4013</v>
      </c>
      <c r="E4081" s="1543">
        <v>508.23</v>
      </c>
      <c r="F4081" s="1546"/>
      <c r="G4081" s="1546">
        <v>3205870</v>
      </c>
      <c r="H4081" s="1546" t="str">
        <f t="shared" si="63"/>
        <v>GABIÃO CAIXA 2 X 1 X 1,00 M ZN/AL - D = 2,7 MM - PEDRA DE MÃO COMERCIAL - FORNECIMENTO E ASSENTAMENTO</v>
      </c>
    </row>
    <row r="4082" spans="2:8">
      <c r="B4082" s="1526">
        <v>3205869</v>
      </c>
      <c r="C4082" s="1523" t="s">
        <v>14565</v>
      </c>
      <c r="D4082" s="1526" t="s">
        <v>4013</v>
      </c>
      <c r="E4082" s="1542">
        <v>426.15</v>
      </c>
      <c r="F4082" s="1546"/>
      <c r="G4082" s="1546">
        <v>3205869</v>
      </c>
      <c r="H4082" s="1546" t="str">
        <f t="shared" si="63"/>
        <v>GABIÃO CAIXA 2 X 1 X 1,00 M ZN/AL - D = 2,7 MM - PEDRA DE MÃO PRODUZIDA - CONFECÇÃO E ASSENTAMENTO</v>
      </c>
    </row>
    <row r="4083" spans="2:8">
      <c r="B4083" s="1528">
        <v>3205872</v>
      </c>
      <c r="C4083" s="1529" t="s">
        <v>14566</v>
      </c>
      <c r="D4083" s="1528" t="s">
        <v>22</v>
      </c>
      <c r="E4083" s="1543">
        <v>229.29</v>
      </c>
      <c r="F4083" s="1546"/>
      <c r="G4083" s="1546">
        <v>3205872</v>
      </c>
      <c r="H4083" s="1546" t="str">
        <f t="shared" si="63"/>
        <v>GABIÃO COLCHÃO ESPESSURA 0,17 M - ZN/AL + PVC - D = 2,0 MM - PEDRA DE MÃO COMERCIAL - FORNECIMENTO E ASSENTAMENTO</v>
      </c>
    </row>
    <row r="4084" spans="2:8">
      <c r="B4084" s="1526">
        <v>3205871</v>
      </c>
      <c r="C4084" s="1523" t="s">
        <v>14567</v>
      </c>
      <c r="D4084" s="1526" t="s">
        <v>22</v>
      </c>
      <c r="E4084" s="1542">
        <v>215.34</v>
      </c>
      <c r="F4084" s="1546"/>
      <c r="G4084" s="1546">
        <v>3205871</v>
      </c>
      <c r="H4084" s="1546" t="str">
        <f t="shared" si="63"/>
        <v>GABIÃO COLCHÃO ESPESSURA 0,17 M - ZN/AL + PVC - D = 2,0 MM - PEDRA DE MÃO PRODUZIDA - CONFECÇÃO E ASSENTAMENTO</v>
      </c>
    </row>
    <row r="4085" spans="2:8">
      <c r="B4085" s="1528">
        <v>3205874</v>
      </c>
      <c r="C4085" s="1529" t="s">
        <v>14568</v>
      </c>
      <c r="D4085" s="1528" t="s">
        <v>22</v>
      </c>
      <c r="E4085" s="1543">
        <v>254.13</v>
      </c>
      <c r="F4085" s="1546"/>
      <c r="G4085" s="1546">
        <v>3205874</v>
      </c>
      <c r="H4085" s="1546" t="str">
        <f t="shared" si="63"/>
        <v>GABIÃO COLCHÃO ESPESSURA 0,23 M - ZN/AL + PVC - D = 2,0 MM - PEDRA DE MÃO COMERCIAL - FORNECIMENTO E ASSENTAMENTO</v>
      </c>
    </row>
    <row r="4086" spans="2:8">
      <c r="B4086" s="1526">
        <v>3205873</v>
      </c>
      <c r="C4086" s="1523" t="s">
        <v>14569</v>
      </c>
      <c r="D4086" s="1526" t="s">
        <v>22</v>
      </c>
      <c r="E4086" s="1542">
        <v>235.25</v>
      </c>
      <c r="F4086" s="1546"/>
      <c r="G4086" s="1546">
        <v>3205873</v>
      </c>
      <c r="H4086" s="1546" t="str">
        <f t="shared" si="63"/>
        <v>GABIÃO COLCHÃO ESPESSURA 0,23 M - ZN/AL + PVC - D = 2,0 MM - PEDRA DE MÃO PRODUZIDA - CONFECÇÃO E ASSENTAMENTO</v>
      </c>
    </row>
    <row r="4087" spans="2:8">
      <c r="B4087" s="1528">
        <v>3205876</v>
      </c>
      <c r="C4087" s="1529" t="s">
        <v>14570</v>
      </c>
      <c r="D4087" s="1528" t="s">
        <v>22</v>
      </c>
      <c r="E4087" s="1543">
        <v>285.29000000000002</v>
      </c>
      <c r="F4087" s="1546"/>
      <c r="G4087" s="1546">
        <v>3205876</v>
      </c>
      <c r="H4087" s="1546" t="str">
        <f t="shared" si="63"/>
        <v>GABIÃO COLCHÃO ESPESSURA 0,30 M - ZN/AL + PVC - D = 2,0 MM - PEDRA DE MÃO COMERCIAL - FORNECIMENTO E ASSENTAMENTO</v>
      </c>
    </row>
    <row r="4088" spans="2:8">
      <c r="B4088" s="1526">
        <v>3205875</v>
      </c>
      <c r="C4088" s="1523" t="s">
        <v>14571</v>
      </c>
      <c r="D4088" s="1526" t="s">
        <v>22</v>
      </c>
      <c r="E4088" s="1542">
        <v>260.67</v>
      </c>
      <c r="F4088" s="1546"/>
      <c r="G4088" s="1546">
        <v>3205875</v>
      </c>
      <c r="H4088" s="1546" t="str">
        <f t="shared" si="63"/>
        <v>GABIÃO COLCHÃO ESPESSURA 0,30 M - ZN/AL + PVC - D = 2,0 MM - PEDRA DE MÃO PRODUZIDA - CONFECÇÃO E ASSENTAMENTO</v>
      </c>
    </row>
    <row r="4089" spans="2:8">
      <c r="B4089" s="1528">
        <v>3205862</v>
      </c>
      <c r="C4089" s="1529" t="s">
        <v>14572</v>
      </c>
      <c r="D4089" s="1528" t="s">
        <v>4013</v>
      </c>
      <c r="E4089" s="1543">
        <v>714.78</v>
      </c>
      <c r="F4089" s="1546"/>
      <c r="G4089" s="1546">
        <v>3205862</v>
      </c>
      <c r="H4089" s="1546" t="str">
        <f t="shared" si="63"/>
        <v>GABIÃO SACO - DIÂMETRO = 0,65 M - ZN/AL + PVC - D = 2,4 MM - PEDRA DE MÃO COMERCIAL - FORNECIMENTO E ASSENTAMENTO</v>
      </c>
    </row>
    <row r="4090" spans="2:8">
      <c r="B4090" s="1526">
        <v>3205861</v>
      </c>
      <c r="C4090" s="1523" t="s">
        <v>14573</v>
      </c>
      <c r="D4090" s="1526" t="s">
        <v>4013</v>
      </c>
      <c r="E4090" s="1542">
        <v>632.70000000000005</v>
      </c>
      <c r="F4090" s="1546"/>
      <c r="G4090" s="1546">
        <v>3205861</v>
      </c>
      <c r="H4090" s="1546" t="str">
        <f t="shared" si="63"/>
        <v>GABIÃO SACO - DIÂMETRO = 0,65 M - ZN/AL + PVC - D = 2,4 MM - PEDRA DE MÃO PRODUZIDA - CONFECÇÃO E ASSENTAMENTO</v>
      </c>
    </row>
    <row r="4091" spans="2:8" ht="30">
      <c r="B4091" s="1528">
        <v>3606579</v>
      </c>
      <c r="C4091" s="1529" t="s">
        <v>23719</v>
      </c>
      <c r="D4091" s="1528" t="s">
        <v>4013</v>
      </c>
      <c r="E4091" s="1543">
        <v>20.83</v>
      </c>
      <c r="F4091" s="1546"/>
      <c r="G4091" s="1546">
        <v>3606579</v>
      </c>
      <c r="H4091" s="1546" t="str">
        <f t="shared" si="63"/>
        <v>CARGA, TRANSPORTE E DESCARGA DE MATERIAL PÉTREO PARA MOLHES COM O USO DE BATELÕES E ESCAVADEIRA HIDRÁULICA - DMT DE 0 A 300 M</v>
      </c>
    </row>
    <row r="4092" spans="2:8" ht="30">
      <c r="B4092" s="1526">
        <v>3606583</v>
      </c>
      <c r="C4092" s="1523" t="s">
        <v>23720</v>
      </c>
      <c r="D4092" s="1526" t="s">
        <v>4013</v>
      </c>
      <c r="E4092" s="1542">
        <v>21.64</v>
      </c>
      <c r="F4092" s="1546"/>
      <c r="G4092" s="1546">
        <v>3606583</v>
      </c>
      <c r="H4092" s="1546" t="str">
        <f t="shared" si="63"/>
        <v>CARGA, TRANSPORTE E DESCARGA DE MATERIAL PÉTREO PARA MOLHES COM O USO DE BATELÕES E ESCAVADEIRA HIDRÁULICA - DMT DE 1.200 A 1.500 M</v>
      </c>
    </row>
    <row r="4093" spans="2:8" ht="30">
      <c r="B4093" s="1528">
        <v>3606584</v>
      </c>
      <c r="C4093" s="1529" t="s">
        <v>23721</v>
      </c>
      <c r="D4093" s="1528" t="s">
        <v>4013</v>
      </c>
      <c r="E4093" s="1543">
        <v>21.75</v>
      </c>
      <c r="F4093" s="1546"/>
      <c r="G4093" s="1546">
        <v>3606584</v>
      </c>
      <c r="H4093" s="1546" t="str">
        <f t="shared" si="63"/>
        <v>CARGA, TRANSPORTE E DESCARGA DE MATERIAL PÉTREO PARA MOLHES COM O USO DE BATELÕES E ESCAVADEIRA HIDRÁULICA - DMT DE 1.500 A 1.800 M</v>
      </c>
    </row>
    <row r="4094" spans="2:8" ht="30">
      <c r="B4094" s="1526">
        <v>3606585</v>
      </c>
      <c r="C4094" s="1523" t="s">
        <v>23722</v>
      </c>
      <c r="D4094" s="1526" t="s">
        <v>4013</v>
      </c>
      <c r="E4094" s="1542">
        <v>21.87</v>
      </c>
      <c r="F4094" s="1546"/>
      <c r="G4094" s="1546">
        <v>3606585</v>
      </c>
      <c r="H4094" s="1546" t="str">
        <f t="shared" si="63"/>
        <v>CARGA, TRANSPORTE E DESCARGA DE MATERIAL PÉTREO PARA MOLHES COM O USO DE BATELÕES E ESCAVADEIRA HIDRÁULICA - DMT DE 1.800 A 2.100 M</v>
      </c>
    </row>
    <row r="4095" spans="2:8" ht="30">
      <c r="B4095" s="1528">
        <v>3606586</v>
      </c>
      <c r="C4095" s="1529" t="s">
        <v>23723</v>
      </c>
      <c r="D4095" s="1528" t="s">
        <v>4013</v>
      </c>
      <c r="E4095" s="1543">
        <v>22.1</v>
      </c>
      <c r="F4095" s="1546"/>
      <c r="G4095" s="1546">
        <v>3606586</v>
      </c>
      <c r="H4095" s="1546" t="str">
        <f t="shared" si="63"/>
        <v>CARGA, TRANSPORTE E DESCARGA DE MATERIAL PÉTREO PARA MOLHES COM O USO DE BATELÕES E ESCAVADEIRA HIDRÁULICA - DMT DE 2.100 A 2.400 M</v>
      </c>
    </row>
    <row r="4096" spans="2:8" ht="30">
      <c r="B4096" s="1526">
        <v>3606587</v>
      </c>
      <c r="C4096" s="1523" t="s">
        <v>23724</v>
      </c>
      <c r="D4096" s="1526" t="s">
        <v>4013</v>
      </c>
      <c r="E4096" s="1542">
        <v>22.33</v>
      </c>
      <c r="F4096" s="1546"/>
      <c r="G4096" s="1546">
        <v>3606587</v>
      </c>
      <c r="H4096" s="1546" t="str">
        <f t="shared" si="63"/>
        <v>CARGA, TRANSPORTE E DESCARGA DE MATERIAL PÉTREO PARA MOLHES COM O USO DE BATELÕES E ESCAVADEIRA HIDRÁULICA - DMT DE 2.400 A 2.700 M</v>
      </c>
    </row>
    <row r="4097" spans="2:8" ht="30">
      <c r="B4097" s="1528">
        <v>3606588</v>
      </c>
      <c r="C4097" s="1529" t="s">
        <v>23725</v>
      </c>
      <c r="D4097" s="1528" t="s">
        <v>4013</v>
      </c>
      <c r="E4097" s="1543">
        <v>22.45</v>
      </c>
      <c r="F4097" s="1546"/>
      <c r="G4097" s="1546">
        <v>3606588</v>
      </c>
      <c r="H4097" s="1546" t="str">
        <f t="shared" si="63"/>
        <v>CARGA, TRANSPORTE E DESCARGA DE MATERIAL PÉTREO PARA MOLHES COM O USO DE BATELÕES E ESCAVADEIRA HIDRÁULICA - DMT DE 2.700 A 3.000 M</v>
      </c>
    </row>
    <row r="4098" spans="2:8" ht="30">
      <c r="B4098" s="1526">
        <v>3606589</v>
      </c>
      <c r="C4098" s="1523" t="s">
        <v>23726</v>
      </c>
      <c r="D4098" s="1526" t="s">
        <v>4013</v>
      </c>
      <c r="E4098" s="1542">
        <v>22.56</v>
      </c>
      <c r="F4098" s="1546"/>
      <c r="G4098" s="1546">
        <v>3606589</v>
      </c>
      <c r="H4098" s="1546" t="str">
        <f t="shared" si="63"/>
        <v>CARGA, TRANSPORTE E DESCARGA DE MATERIAL PÉTREO PARA MOLHES COM O USO DE BATELÕES E ESCAVADEIRA HIDRÁULICA - DMT DE 3.000 M</v>
      </c>
    </row>
    <row r="4099" spans="2:8" ht="30">
      <c r="B4099" s="1528">
        <v>3606580</v>
      </c>
      <c r="C4099" s="1529" t="s">
        <v>23727</v>
      </c>
      <c r="D4099" s="1528" t="s">
        <v>4013</v>
      </c>
      <c r="E4099" s="1543">
        <v>21.06</v>
      </c>
      <c r="F4099" s="1546"/>
      <c r="G4099" s="1546">
        <v>3606580</v>
      </c>
      <c r="H4099" s="1546" t="str">
        <f t="shared" ref="H4099:H4162" si="64">UPPER(C4099)</f>
        <v>CARGA, TRANSPORTE E DESCARGA DE MATERIAL PÉTREO PARA MOLHES COM O USO DE BATELÕES E ESCAVADEIRA HIDRÁULICA - DMT DE 300 A 600 M</v>
      </c>
    </row>
    <row r="4100" spans="2:8" ht="30">
      <c r="B4100" s="1526">
        <v>3606581</v>
      </c>
      <c r="C4100" s="1523" t="s">
        <v>23728</v>
      </c>
      <c r="D4100" s="1526" t="s">
        <v>4013</v>
      </c>
      <c r="E4100" s="1542">
        <v>21.29</v>
      </c>
      <c r="F4100" s="1546"/>
      <c r="G4100" s="1546">
        <v>3606581</v>
      </c>
      <c r="H4100" s="1546" t="str">
        <f t="shared" si="64"/>
        <v>CARGA, TRANSPORTE E DESCARGA DE MATERIAL PÉTREO PARA MOLHES COM O USO DE BATELÕES E ESCAVADEIRA HIDRÁULICA - DMT DE 600 A 900 M</v>
      </c>
    </row>
    <row r="4101" spans="2:8" ht="30">
      <c r="B4101" s="1528">
        <v>3606582</v>
      </c>
      <c r="C4101" s="1529" t="s">
        <v>23729</v>
      </c>
      <c r="D4101" s="1528" t="s">
        <v>4013</v>
      </c>
      <c r="E4101" s="1543">
        <v>21.41</v>
      </c>
      <c r="F4101" s="1546"/>
      <c r="G4101" s="1546">
        <v>3606582</v>
      </c>
      <c r="H4101" s="1546" t="str">
        <f t="shared" si="64"/>
        <v>CARGA, TRANSPORTE E DESCARGA DE MATERIAL PÉTREO PARA MOLHES COM O USO DE BATELÕES E ESCAVADEIRA HIDRÁULICA - DMT DE 900 A 1.200 M</v>
      </c>
    </row>
    <row r="4102" spans="2:8" ht="30">
      <c r="B4102" s="1526">
        <v>3606527</v>
      </c>
      <c r="C4102" s="1523" t="s">
        <v>14574</v>
      </c>
      <c r="D4102" s="1526" t="s">
        <v>4013</v>
      </c>
      <c r="E4102" s="1542">
        <v>46.48</v>
      </c>
      <c r="F4102" s="1546"/>
      <c r="G4102" s="1546">
        <v>3606527</v>
      </c>
      <c r="H4102" s="1546" t="str">
        <f t="shared" si="64"/>
        <v>ESCAVAÇÃO, CARGA E TRANSPORTE DE MATERIAL PÉTREO PARA A SUB-CARAPAÇA - CAMINHO DE SERVIÇO EM LEITO NATURAL - DMT DE 1.000 A 1.200 M - COM CAMINHÃO BASCULANTE DE 8 M³</v>
      </c>
    </row>
    <row r="4103" spans="2:8" ht="30">
      <c r="B4103" s="1528">
        <v>3606528</v>
      </c>
      <c r="C4103" s="1529" t="s">
        <v>14575</v>
      </c>
      <c r="D4103" s="1528" t="s">
        <v>4013</v>
      </c>
      <c r="E4103" s="1543">
        <v>47.15</v>
      </c>
      <c r="F4103" s="1546"/>
      <c r="G4103" s="1546">
        <v>3606528</v>
      </c>
      <c r="H4103" s="1546" t="str">
        <f t="shared" si="64"/>
        <v>ESCAVAÇÃO, CARGA E TRANSPORTE DE MATERIAL PÉTREO PARA A SUB-CARAPAÇA - CAMINHO DE SERVIÇO EM LEITO NATURAL - DMT DE 1.200 A 1.400 M - COM CAMINHÃO BASCULANTE DE 8 M³</v>
      </c>
    </row>
    <row r="4104" spans="2:8" ht="30">
      <c r="B4104" s="1526">
        <v>3606529</v>
      </c>
      <c r="C4104" s="1523" t="s">
        <v>14576</v>
      </c>
      <c r="D4104" s="1526" t="s">
        <v>4013</v>
      </c>
      <c r="E4104" s="1542">
        <v>47.69</v>
      </c>
      <c r="F4104" s="1546"/>
      <c r="G4104" s="1546">
        <v>3606529</v>
      </c>
      <c r="H4104" s="1546" t="str">
        <f t="shared" si="64"/>
        <v>ESCAVAÇÃO, CARGA E TRANSPORTE DE MATERIAL PÉTREO PARA A SUB-CARAPAÇA - CAMINHO DE SERVIÇO EM LEITO NATURAL - DMT DE 1.400 A 1.600 M - COM CAMINHÃO BASCULANTE DE 8 M³</v>
      </c>
    </row>
    <row r="4105" spans="2:8" ht="30">
      <c r="B4105" s="1528">
        <v>3606530</v>
      </c>
      <c r="C4105" s="1529" t="s">
        <v>14577</v>
      </c>
      <c r="D4105" s="1528" t="s">
        <v>4013</v>
      </c>
      <c r="E4105" s="1543">
        <v>48.37</v>
      </c>
      <c r="F4105" s="1546"/>
      <c r="G4105" s="1546">
        <v>3606530</v>
      </c>
      <c r="H4105" s="1546" t="str">
        <f t="shared" si="64"/>
        <v>ESCAVAÇÃO, CARGA E TRANSPORTE DE MATERIAL PÉTREO PARA A SUB-CARAPAÇA - CAMINHO DE SERVIÇO EM LEITO NATURAL - DMT DE 1.600 A 1.800 M - COM CAMINHÃO BASCULANTE DE 8 M³</v>
      </c>
    </row>
    <row r="4106" spans="2:8" ht="30">
      <c r="B4106" s="1526">
        <v>3606531</v>
      </c>
      <c r="C4106" s="1523" t="s">
        <v>14578</v>
      </c>
      <c r="D4106" s="1526" t="s">
        <v>4013</v>
      </c>
      <c r="E4106" s="1542">
        <v>49.04</v>
      </c>
      <c r="F4106" s="1546"/>
      <c r="G4106" s="1546">
        <v>3606531</v>
      </c>
      <c r="H4106" s="1546" t="str">
        <f t="shared" si="64"/>
        <v>ESCAVAÇÃO, CARGA E TRANSPORTE DE MATERIAL PÉTREO PARA A SUB-CARAPAÇA - CAMINHO DE SERVIÇO EM LEITO NATURAL - DMT DE 1.800 A 2.000 M - COM CAMINHÃO BASCULANTE DE 8 M³</v>
      </c>
    </row>
    <row r="4107" spans="2:8" ht="30">
      <c r="B4107" s="1528">
        <v>3606532</v>
      </c>
      <c r="C4107" s="1529" t="s">
        <v>14579</v>
      </c>
      <c r="D4107" s="1528" t="s">
        <v>4013</v>
      </c>
      <c r="E4107" s="1543">
        <v>50.12</v>
      </c>
      <c r="F4107" s="1546"/>
      <c r="G4107" s="1546">
        <v>3606532</v>
      </c>
      <c r="H4107" s="1546" t="str">
        <f t="shared" si="64"/>
        <v>ESCAVAÇÃO, CARGA E TRANSPORTE DE MATERIAL PÉTREO PARA A SUB-CARAPAÇA - CAMINHO DE SERVIÇO EM LEITO NATURAL - DMT DE 2.000 A 2.500 M - COM CAMINHÃO BASCULANTE DE 8 M³</v>
      </c>
    </row>
    <row r="4108" spans="2:8" ht="30">
      <c r="B4108" s="1526">
        <v>3606533</v>
      </c>
      <c r="C4108" s="1523" t="s">
        <v>14580</v>
      </c>
      <c r="D4108" s="1526" t="s">
        <v>4013</v>
      </c>
      <c r="E4108" s="1542">
        <v>53.64</v>
      </c>
      <c r="F4108" s="1546"/>
      <c r="G4108" s="1546">
        <v>3606533</v>
      </c>
      <c r="H4108" s="1546" t="str">
        <f t="shared" si="64"/>
        <v>ESCAVAÇÃO, CARGA E TRANSPORTE DE MATERIAL PÉTREO PARA A SUB-CARAPAÇA - CAMINHO DE SERVIÇO EM LEITO NATURAL - DMT DE 2.500 A 3.000 M - COM CAMINHÃO BASCULANTE DE 8 M³</v>
      </c>
    </row>
    <row r="4109" spans="2:8" ht="30">
      <c r="B4109" s="1528">
        <v>3606534</v>
      </c>
      <c r="C4109" s="1529" t="s">
        <v>14581</v>
      </c>
      <c r="D4109" s="1528" t="s">
        <v>4013</v>
      </c>
      <c r="E4109" s="1543">
        <v>54.54</v>
      </c>
      <c r="F4109" s="1546"/>
      <c r="G4109" s="1546">
        <v>3606534</v>
      </c>
      <c r="H4109" s="1546" t="str">
        <f t="shared" si="64"/>
        <v>ESCAVAÇÃO, CARGA E TRANSPORTE DE MATERIAL PÉTREO PARA A SUB-CARAPAÇA - CAMINHO DE SERVIÇO EM LEITO NATURAL - DMT DE 3.000 M - COM CAMINHÃO BASCULANTE DE 8 M³</v>
      </c>
    </row>
    <row r="4110" spans="2:8" ht="30">
      <c r="B4110" s="1526">
        <v>3606535</v>
      </c>
      <c r="C4110" s="1523" t="s">
        <v>14582</v>
      </c>
      <c r="D4110" s="1526" t="s">
        <v>4013</v>
      </c>
      <c r="E4110" s="1542">
        <v>42.73</v>
      </c>
      <c r="F4110" s="1546"/>
      <c r="G4110" s="1546">
        <v>3606535</v>
      </c>
      <c r="H4110" s="1546" t="str">
        <f t="shared" si="64"/>
        <v>ESCAVAÇÃO, CARGA E TRANSPORTE DE MATERIAL PÉTREO PARA A SUB-CARAPAÇA - CAMINHO DE SERVIÇO EM REVESTIMENTO PRIMÁRIO - DMT DE 1.000 A 1.200 M - COM CAMINHÃO BASCULANTE DE 8 M³</v>
      </c>
    </row>
    <row r="4111" spans="2:8" ht="30">
      <c r="B4111" s="1528">
        <v>3606536</v>
      </c>
      <c r="C4111" s="1529" t="s">
        <v>14583</v>
      </c>
      <c r="D4111" s="1528" t="s">
        <v>4013</v>
      </c>
      <c r="E4111" s="1543">
        <v>43.09</v>
      </c>
      <c r="F4111" s="1546"/>
      <c r="G4111" s="1546">
        <v>3606536</v>
      </c>
      <c r="H4111" s="1546" t="str">
        <f t="shared" si="64"/>
        <v>ESCAVAÇÃO, CARGA E TRANSPORTE DE MATERIAL PÉTREO PARA A SUB-CARAPAÇA - CAMINHO DE SERVIÇO EM REVESTIMENTO PRIMÁRIO - DMT DE 1.200 A 1.400 M - COM CAMINHÃO BASCULANTE DE 8 M³</v>
      </c>
    </row>
    <row r="4112" spans="2:8" ht="30">
      <c r="B4112" s="1526">
        <v>3606537</v>
      </c>
      <c r="C4112" s="1523" t="s">
        <v>14584</v>
      </c>
      <c r="D4112" s="1526" t="s">
        <v>4013</v>
      </c>
      <c r="E4112" s="1542">
        <v>43.54</v>
      </c>
      <c r="F4112" s="1546"/>
      <c r="G4112" s="1546">
        <v>3606537</v>
      </c>
      <c r="H4112" s="1546" t="str">
        <f t="shared" si="64"/>
        <v>ESCAVAÇÃO, CARGA E TRANSPORTE DE MATERIAL PÉTREO PARA A SUB-CARAPAÇA - CAMINHO DE SERVIÇO EM REVESTIMENTO PRIMÁRIO - DMT DE 1.400 A 1.600 M - COM CAMINHÃO BASCULANTE DE 8 M³</v>
      </c>
    </row>
    <row r="4113" spans="2:8" ht="30">
      <c r="B4113" s="1528">
        <v>3606538</v>
      </c>
      <c r="C4113" s="1529" t="s">
        <v>14585</v>
      </c>
      <c r="D4113" s="1528" t="s">
        <v>4013</v>
      </c>
      <c r="E4113" s="1543">
        <v>43.9</v>
      </c>
      <c r="F4113" s="1546"/>
      <c r="G4113" s="1546">
        <v>3606538</v>
      </c>
      <c r="H4113" s="1546" t="str">
        <f t="shared" si="64"/>
        <v>ESCAVAÇÃO, CARGA E TRANSPORTE DE MATERIAL PÉTREO PARA A SUB-CARAPAÇA - CAMINHO DE SERVIÇO EM REVESTIMENTO PRIMÁRIO - DMT DE 1.600 A 1.800 M - COM CAMINHÃO BASCULANTE DE 8 M³</v>
      </c>
    </row>
    <row r="4114" spans="2:8" ht="30">
      <c r="B4114" s="1526">
        <v>3606539</v>
      </c>
      <c r="C4114" s="1523" t="s">
        <v>14586</v>
      </c>
      <c r="D4114" s="1526" t="s">
        <v>4013</v>
      </c>
      <c r="E4114" s="1542">
        <v>44.35</v>
      </c>
      <c r="F4114" s="1546"/>
      <c r="G4114" s="1546">
        <v>3606539</v>
      </c>
      <c r="H4114" s="1546" t="str">
        <f t="shared" si="64"/>
        <v>ESCAVAÇÃO, CARGA E TRANSPORTE DE MATERIAL PÉTREO PARA A SUB-CARAPAÇA - CAMINHO DE SERVIÇO EM REVESTIMENTO PRIMÁRIO - DMT DE 1.800 A 2.000 M - COM CAMINHÃO BASCULANTE DE 8 M³</v>
      </c>
    </row>
    <row r="4115" spans="2:8" ht="30">
      <c r="B4115" s="1528">
        <v>3606540</v>
      </c>
      <c r="C4115" s="1529" t="s">
        <v>14587</v>
      </c>
      <c r="D4115" s="1528" t="s">
        <v>4013</v>
      </c>
      <c r="E4115" s="1543">
        <v>46.75</v>
      </c>
      <c r="F4115" s="1546"/>
      <c r="G4115" s="1546">
        <v>3606540</v>
      </c>
      <c r="H4115" s="1546" t="str">
        <f t="shared" si="64"/>
        <v>ESCAVAÇÃO, CARGA E TRANSPORTE DE MATERIAL PÉTREO PARA A SUB-CARAPAÇA - CAMINHO DE SERVIÇO EM REVESTIMENTO PRIMÁRIO - DMT DE 2.000 A 2.500 M - COM CAMINHÃO BASCULANTE DE 8 M³</v>
      </c>
    </row>
    <row r="4116" spans="2:8" ht="30">
      <c r="B4116" s="1526">
        <v>3606541</v>
      </c>
      <c r="C4116" s="1523" t="s">
        <v>14588</v>
      </c>
      <c r="D4116" s="1526" t="s">
        <v>4013</v>
      </c>
      <c r="E4116" s="1542">
        <v>47.96</v>
      </c>
      <c r="F4116" s="1546"/>
      <c r="G4116" s="1546">
        <v>3606541</v>
      </c>
      <c r="H4116" s="1546" t="str">
        <f t="shared" si="64"/>
        <v>ESCAVAÇÃO, CARGA E TRANSPORTE DE MATERIAL PÉTREO PARA A SUB-CARAPAÇA - CAMINHO DE SERVIÇO EM REVESTIMENTO PRIMÁRIO - DMT DE 2.500 A 3.000 M - COM CAMINHÃO BASCULANTE DE 8 M³</v>
      </c>
    </row>
    <row r="4117" spans="2:8" ht="30">
      <c r="B4117" s="1528">
        <v>3606542</v>
      </c>
      <c r="C4117" s="1529" t="s">
        <v>14589</v>
      </c>
      <c r="D4117" s="1528" t="s">
        <v>4013</v>
      </c>
      <c r="E4117" s="1543">
        <v>48.5</v>
      </c>
      <c r="F4117" s="1546"/>
      <c r="G4117" s="1546">
        <v>3606542</v>
      </c>
      <c r="H4117" s="1546" t="str">
        <f t="shared" si="64"/>
        <v>ESCAVAÇÃO, CARGA E TRANSPORTE DE MATERIAL PÉTREO PARA A SUB-CARAPAÇA - CAMINHO DE SERVIÇO EM REVESTIMENTO PRIMÁRIO - DMT DE 3.000 M - COM CAMINHÃO BASCULANTE DE 8 M³</v>
      </c>
    </row>
    <row r="4118" spans="2:8" ht="30">
      <c r="B4118" s="1526">
        <v>3606543</v>
      </c>
      <c r="C4118" s="1523" t="s">
        <v>14590</v>
      </c>
      <c r="D4118" s="1526" t="s">
        <v>4013</v>
      </c>
      <c r="E4118" s="1542">
        <v>42.11</v>
      </c>
      <c r="F4118" s="1546"/>
      <c r="G4118" s="1546">
        <v>3606543</v>
      </c>
      <c r="H4118" s="1546" t="str">
        <f t="shared" si="64"/>
        <v>ESCAVAÇÃO, CARGA E TRANSPORTE DE MATERIAL PÉTREO PARA A SUB-CARAPAÇA - CAMINHO DE SERVIÇO PAVIMENTADO - DMT DE 1.000 A 1.200 M - COM CAMINHÃO BASCULANTE DE 8 M³</v>
      </c>
    </row>
    <row r="4119" spans="2:8" ht="30">
      <c r="B4119" s="1528">
        <v>3606544</v>
      </c>
      <c r="C4119" s="1529" t="s">
        <v>14591</v>
      </c>
      <c r="D4119" s="1528" t="s">
        <v>4013</v>
      </c>
      <c r="E4119" s="1543">
        <v>42.37</v>
      </c>
      <c r="F4119" s="1546"/>
      <c r="G4119" s="1546">
        <v>3606544</v>
      </c>
      <c r="H4119" s="1546" t="str">
        <f t="shared" si="64"/>
        <v>ESCAVAÇÃO, CARGA E TRANSPORTE DE MATERIAL PÉTREO PARA A SUB-CARAPAÇA - CAMINHO DE SERVIÇO PAVIMENTADO - DMT DE 1.200 A 1.400 M - COM CAMINHÃO BASCULANTE DE 8 M³</v>
      </c>
    </row>
    <row r="4120" spans="2:8" ht="30">
      <c r="B4120" s="1526">
        <v>3606545</v>
      </c>
      <c r="C4120" s="1523" t="s">
        <v>14592</v>
      </c>
      <c r="D4120" s="1526" t="s">
        <v>4013</v>
      </c>
      <c r="E4120" s="1542">
        <v>42.73</v>
      </c>
      <c r="F4120" s="1546"/>
      <c r="G4120" s="1546">
        <v>3606545</v>
      </c>
      <c r="H4120" s="1546" t="str">
        <f t="shared" si="64"/>
        <v>ESCAVAÇÃO, CARGA E TRANSPORTE DE MATERIAL PÉTREO PARA A SUB-CARAPAÇA - CAMINHO DE SERVIÇO PAVIMENTADO - DMT DE 1.400 A 1.600 M - COM CAMINHÃO BASCULANTE DE 8 M³</v>
      </c>
    </row>
    <row r="4121" spans="2:8" ht="30">
      <c r="B4121" s="1528">
        <v>3606546</v>
      </c>
      <c r="C4121" s="1529" t="s">
        <v>14593</v>
      </c>
      <c r="D4121" s="1528" t="s">
        <v>4013</v>
      </c>
      <c r="E4121" s="1543">
        <v>43.09</v>
      </c>
      <c r="F4121" s="1546"/>
      <c r="G4121" s="1546">
        <v>3606546</v>
      </c>
      <c r="H4121" s="1546" t="str">
        <f t="shared" si="64"/>
        <v>ESCAVAÇÃO, CARGA E TRANSPORTE DE MATERIAL PÉTREO PARA A SUB-CARAPAÇA - CAMINHO DE SERVIÇO PAVIMENTADO - DMT DE 1.600 A 1.800 M - COM CAMINHÃO BASCULANTE DE 8 M³</v>
      </c>
    </row>
    <row r="4122" spans="2:8" ht="30">
      <c r="B4122" s="1526">
        <v>3606547</v>
      </c>
      <c r="C4122" s="1523" t="s">
        <v>14594</v>
      </c>
      <c r="D4122" s="1526" t="s">
        <v>4013</v>
      </c>
      <c r="E4122" s="1542">
        <v>43.36</v>
      </c>
      <c r="F4122" s="1546"/>
      <c r="G4122" s="1546">
        <v>3606547</v>
      </c>
      <c r="H4122" s="1546" t="str">
        <f t="shared" si="64"/>
        <v>ESCAVAÇÃO, CARGA E TRANSPORTE DE MATERIAL PÉTREO PARA A SUB-CARAPAÇA - CAMINHO DE SERVIÇO PAVIMENTADO - DMT DE 1.800 A 2.000 M - COM CAMINHÃO BASCULANTE DE 8 M³</v>
      </c>
    </row>
    <row r="4123" spans="2:8" ht="30">
      <c r="B4123" s="1528">
        <v>3606548</v>
      </c>
      <c r="C4123" s="1529" t="s">
        <v>14595</v>
      </c>
      <c r="D4123" s="1528" t="s">
        <v>4013</v>
      </c>
      <c r="E4123" s="1543">
        <v>43.99</v>
      </c>
      <c r="F4123" s="1546"/>
      <c r="G4123" s="1546">
        <v>3606548</v>
      </c>
      <c r="H4123" s="1546" t="str">
        <f t="shared" si="64"/>
        <v>ESCAVAÇÃO, CARGA E TRANSPORTE DE MATERIAL PÉTREO PARA A SUB-CARAPAÇA - CAMINHO DE SERVIÇO PAVIMENTADO - DMT DE 2.000 A 2.500 M - COM CAMINHÃO BASCULANTE DE 8 M³</v>
      </c>
    </row>
    <row r="4124" spans="2:8" ht="30">
      <c r="B4124" s="1526">
        <v>3606549</v>
      </c>
      <c r="C4124" s="1523" t="s">
        <v>14596</v>
      </c>
      <c r="D4124" s="1526" t="s">
        <v>4013</v>
      </c>
      <c r="E4124" s="1542">
        <v>46.62</v>
      </c>
      <c r="F4124" s="1546"/>
      <c r="G4124" s="1546">
        <v>3606549</v>
      </c>
      <c r="H4124" s="1546" t="str">
        <f t="shared" si="64"/>
        <v>ESCAVAÇÃO, CARGA E TRANSPORTE DE MATERIAL PÉTREO PARA A SUB-CARAPAÇA - CAMINHO DE SERVIÇO PAVIMENTADO - DMT DE 2.500 A 3.000 M - COM CAMINHÃO BASCULANTE DE 8 M³</v>
      </c>
    </row>
    <row r="4125" spans="2:8" ht="30">
      <c r="B4125" s="1528">
        <v>3606550</v>
      </c>
      <c r="C4125" s="1529" t="s">
        <v>14597</v>
      </c>
      <c r="D4125" s="1528" t="s">
        <v>4013</v>
      </c>
      <c r="E4125" s="1543">
        <v>47.15</v>
      </c>
      <c r="F4125" s="1546"/>
      <c r="G4125" s="1546">
        <v>3606550</v>
      </c>
      <c r="H4125" s="1546" t="str">
        <f t="shared" si="64"/>
        <v>ESCAVAÇÃO, CARGA E TRANSPORTE DE MATERIAL PÉTREO PARA A SUB-CARAPAÇA - CAMINHO DE SERVIÇO PAVIMENTADO - DMT DE 3.000 M - COM CAMINHÃO BASCULANTE DE 8 M³</v>
      </c>
    </row>
    <row r="4126" spans="2:8" ht="30">
      <c r="B4126" s="1526">
        <v>3606500</v>
      </c>
      <c r="C4126" s="1523" t="s">
        <v>14598</v>
      </c>
      <c r="D4126" s="1526" t="s">
        <v>4013</v>
      </c>
      <c r="E4126" s="1542">
        <v>42.31</v>
      </c>
      <c r="F4126" s="1546"/>
      <c r="G4126" s="1546">
        <v>3606500</v>
      </c>
      <c r="H4126" s="1546" t="str">
        <f t="shared" si="64"/>
        <v>ESCAVAÇÃO, CARGA E TRANSPORTE DE MATERIAL PÉTREO PARA O NÚCLEO - CAMINHO DE SERVIÇO EM LEITO NATURAL - DMT DE 1.000 A 1.200 M - COM CAMINHÃO BASCULANTE DE 8 M³</v>
      </c>
    </row>
    <row r="4127" spans="2:8" ht="30">
      <c r="B4127" s="1528">
        <v>3606501</v>
      </c>
      <c r="C4127" s="1529" t="s">
        <v>14599</v>
      </c>
      <c r="D4127" s="1528" t="s">
        <v>4013</v>
      </c>
      <c r="E4127" s="1543">
        <v>42.98</v>
      </c>
      <c r="F4127" s="1546"/>
      <c r="G4127" s="1546">
        <v>3606501</v>
      </c>
      <c r="H4127" s="1546" t="str">
        <f t="shared" si="64"/>
        <v>ESCAVAÇÃO, CARGA E TRANSPORTE DE MATERIAL PÉTREO PARA O NÚCLEO - CAMINHO DE SERVIÇO EM LEITO NATURAL - DMT DE 1.200 A 1.400 M - COM CAMINHÃO BASCULANTE DE 8 M³</v>
      </c>
    </row>
    <row r="4128" spans="2:8" ht="30">
      <c r="B4128" s="1526">
        <v>3606502</v>
      </c>
      <c r="C4128" s="1523" t="s">
        <v>14600</v>
      </c>
      <c r="D4128" s="1526" t="s">
        <v>4013</v>
      </c>
      <c r="E4128" s="1542">
        <v>43.52</v>
      </c>
      <c r="F4128" s="1546"/>
      <c r="G4128" s="1546">
        <v>3606502</v>
      </c>
      <c r="H4128" s="1546" t="str">
        <f t="shared" si="64"/>
        <v>ESCAVAÇÃO, CARGA E TRANSPORTE DE MATERIAL PÉTREO PARA O NÚCLEO - CAMINHO DE SERVIÇO EM LEITO NATURAL - DMT DE 1.400 A 1.600 M - COM CAMINHÃO BASCULANTE DE 8 M³</v>
      </c>
    </row>
    <row r="4129" spans="2:8" ht="30">
      <c r="B4129" s="1528">
        <v>3606503</v>
      </c>
      <c r="C4129" s="1529" t="s">
        <v>14601</v>
      </c>
      <c r="D4129" s="1528" t="s">
        <v>4013</v>
      </c>
      <c r="E4129" s="1543">
        <v>44.19</v>
      </c>
      <c r="F4129" s="1546"/>
      <c r="G4129" s="1546">
        <v>3606503</v>
      </c>
      <c r="H4129" s="1546" t="str">
        <f t="shared" si="64"/>
        <v>ESCAVAÇÃO, CARGA E TRANSPORTE DE MATERIAL PÉTREO PARA O NÚCLEO - CAMINHO DE SERVIÇO EM LEITO NATURAL - DMT DE 1.600 A 1.800 M - COM CAMINHÃO BASCULANTE DE 8 M³</v>
      </c>
    </row>
    <row r="4130" spans="2:8" ht="30">
      <c r="B4130" s="1526">
        <v>3606504</v>
      </c>
      <c r="C4130" s="1523" t="s">
        <v>14602</v>
      </c>
      <c r="D4130" s="1526" t="s">
        <v>4013</v>
      </c>
      <c r="E4130" s="1542">
        <v>44.87</v>
      </c>
      <c r="F4130" s="1546"/>
      <c r="G4130" s="1546">
        <v>3606504</v>
      </c>
      <c r="H4130" s="1546" t="str">
        <f t="shared" si="64"/>
        <v>ESCAVAÇÃO, CARGA E TRANSPORTE DE MATERIAL PÉTREO PARA O NÚCLEO - CAMINHO DE SERVIÇO EM LEITO NATURAL - DMT DE 1.800 A 2.000 M - COM CAMINHÃO BASCULANTE DE 8 M³</v>
      </c>
    </row>
    <row r="4131" spans="2:8" ht="30">
      <c r="B4131" s="1528">
        <v>3606505</v>
      </c>
      <c r="C4131" s="1529" t="s">
        <v>14603</v>
      </c>
      <c r="D4131" s="1528" t="s">
        <v>4013</v>
      </c>
      <c r="E4131" s="1543">
        <v>45.95</v>
      </c>
      <c r="F4131" s="1546"/>
      <c r="G4131" s="1546">
        <v>3606505</v>
      </c>
      <c r="H4131" s="1546" t="str">
        <f t="shared" si="64"/>
        <v>ESCAVAÇÃO, CARGA E TRANSPORTE DE MATERIAL PÉTREO PARA O NÚCLEO - CAMINHO DE SERVIÇO EM LEITO NATURAL - DMT DE 2.000 A 2.500 M - COM CAMINHÃO BASCULANTE DE 8 M³</v>
      </c>
    </row>
    <row r="4132" spans="2:8" ht="30">
      <c r="B4132" s="1526">
        <v>3606506</v>
      </c>
      <c r="C4132" s="1523" t="s">
        <v>14604</v>
      </c>
      <c r="D4132" s="1526" t="s">
        <v>4013</v>
      </c>
      <c r="E4132" s="1542">
        <v>49.38</v>
      </c>
      <c r="F4132" s="1546"/>
      <c r="G4132" s="1546">
        <v>3606506</v>
      </c>
      <c r="H4132" s="1546" t="str">
        <f t="shared" si="64"/>
        <v>ESCAVAÇÃO, CARGA E TRANSPORTE DE MATERIAL PÉTREO PARA O NÚCLEO - CAMINHO DE SERVIÇO EM LEITO NATURAL - DMT DE 2.500 A 3.000 M - COM CAMINHÃO BASCULANTE DE 8 M³</v>
      </c>
    </row>
    <row r="4133" spans="2:8" ht="30">
      <c r="B4133" s="1528">
        <v>3606507</v>
      </c>
      <c r="C4133" s="1529" t="s">
        <v>14605</v>
      </c>
      <c r="D4133" s="1528" t="s">
        <v>4013</v>
      </c>
      <c r="E4133" s="1543">
        <v>50.46</v>
      </c>
      <c r="F4133" s="1546"/>
      <c r="G4133" s="1546">
        <v>3606507</v>
      </c>
      <c r="H4133" s="1546" t="str">
        <f t="shared" si="64"/>
        <v>ESCAVAÇÃO, CARGA E TRANSPORTE DE MATERIAL PÉTREO PARA O NÚCLEO - CAMINHO DE SERVIÇO EM LEITO NATURAL - DMT DE 3.000 M - COM CAMINHÃO BASCULANTE DE 8 M³</v>
      </c>
    </row>
    <row r="4134" spans="2:8" ht="30">
      <c r="B4134" s="1526">
        <v>3606509</v>
      </c>
      <c r="C4134" s="1523" t="s">
        <v>14606</v>
      </c>
      <c r="D4134" s="1526" t="s">
        <v>4013</v>
      </c>
      <c r="E4134" s="1542">
        <v>38.56</v>
      </c>
      <c r="F4134" s="1546"/>
      <c r="G4134" s="1546">
        <v>3606509</v>
      </c>
      <c r="H4134" s="1546" t="str">
        <f t="shared" si="64"/>
        <v>ESCAVAÇÃO, CARGA E TRANSPORTE DE MATERIAL PÉTREO PARA O NÚCLEO - CAMINHO DE SERVIÇO EM REVESTIMENTO PRIMÁRIO - DMT DE 1.000 A 1.200 M - COM CAMINHÃO BASCULANTE DE 8 M³</v>
      </c>
    </row>
    <row r="4135" spans="2:8" ht="30">
      <c r="B4135" s="1528">
        <v>3606510</v>
      </c>
      <c r="C4135" s="1529" t="s">
        <v>14607</v>
      </c>
      <c r="D4135" s="1528" t="s">
        <v>4013</v>
      </c>
      <c r="E4135" s="1543">
        <v>39.01</v>
      </c>
      <c r="F4135" s="1546"/>
      <c r="G4135" s="1546">
        <v>3606510</v>
      </c>
      <c r="H4135" s="1546" t="str">
        <f t="shared" si="64"/>
        <v>ESCAVAÇÃO, CARGA E TRANSPORTE DE MATERIAL PÉTREO PARA O NÚCLEO - CAMINHO DE SERVIÇO EM REVESTIMENTO PRIMÁRIO - DMT DE 1.200 A 1.400 M - COM CAMINHÃO BASCULANTE DE 8 M³</v>
      </c>
    </row>
    <row r="4136" spans="2:8" ht="30">
      <c r="B4136" s="1526">
        <v>3606511</v>
      </c>
      <c r="C4136" s="1523" t="s">
        <v>14608</v>
      </c>
      <c r="D4136" s="1526" t="s">
        <v>4013</v>
      </c>
      <c r="E4136" s="1542">
        <v>39.369999999999997</v>
      </c>
      <c r="F4136" s="1546"/>
      <c r="G4136" s="1546">
        <v>3606511</v>
      </c>
      <c r="H4136" s="1546" t="str">
        <f t="shared" si="64"/>
        <v>ESCAVAÇÃO, CARGA E TRANSPORTE DE MATERIAL PÉTREO PARA O NÚCLEO - CAMINHO DE SERVIÇO EM REVESTIMENTO PRIMÁRIO - DMT DE 1.400 A 1.600 M - COM CAMINHÃO BASCULANTE DE 8 M³</v>
      </c>
    </row>
    <row r="4137" spans="2:8" ht="30">
      <c r="B4137" s="1528">
        <v>3606512</v>
      </c>
      <c r="C4137" s="1529" t="s">
        <v>14609</v>
      </c>
      <c r="D4137" s="1528" t="s">
        <v>4013</v>
      </c>
      <c r="E4137" s="1543">
        <v>39.729999999999997</v>
      </c>
      <c r="F4137" s="1546"/>
      <c r="G4137" s="1546">
        <v>3606512</v>
      </c>
      <c r="H4137" s="1546" t="str">
        <f t="shared" si="64"/>
        <v>ESCAVAÇÃO, CARGA E TRANSPORTE DE MATERIAL PÉTREO PARA O NÚCLEO - CAMINHO DE SERVIÇO EM REVESTIMENTO PRIMÁRIO - DMT DE 1.600 A 1.800 M - COM CAMINHÃO BASCULANTE DE 8 M³</v>
      </c>
    </row>
    <row r="4138" spans="2:8" ht="30">
      <c r="B4138" s="1526">
        <v>3606513</v>
      </c>
      <c r="C4138" s="1523" t="s">
        <v>14610</v>
      </c>
      <c r="D4138" s="1526" t="s">
        <v>4013</v>
      </c>
      <c r="E4138" s="1542">
        <v>41.9</v>
      </c>
      <c r="F4138" s="1546"/>
      <c r="G4138" s="1546">
        <v>3606513</v>
      </c>
      <c r="H4138" s="1546" t="str">
        <f t="shared" si="64"/>
        <v>ESCAVAÇÃO, CARGA E TRANSPORTE DE MATERIAL PÉTREO PARA O NÚCLEO - CAMINHO DE SERVIÇO EM REVESTIMENTO PRIMÁRIO - DMT DE 1.800 A 2.000 M - COM CAMINHÃO BASCULANTE DE 8 M³</v>
      </c>
    </row>
    <row r="4139" spans="2:8" ht="30">
      <c r="B4139" s="1528">
        <v>3606514</v>
      </c>
      <c r="C4139" s="1529" t="s">
        <v>14611</v>
      </c>
      <c r="D4139" s="1528" t="s">
        <v>4013</v>
      </c>
      <c r="E4139" s="1543">
        <v>42.71</v>
      </c>
      <c r="F4139" s="1546"/>
      <c r="G4139" s="1546">
        <v>3606514</v>
      </c>
      <c r="H4139" s="1546" t="str">
        <f t="shared" si="64"/>
        <v>ESCAVAÇÃO, CARGA E TRANSPORTE DE MATERIAL PÉTREO PARA O NÚCLEO - CAMINHO DE SERVIÇO EM REVESTIMENTO PRIMÁRIO - DMT DE 2.000 A 2.500 M - COM CAMINHÃO BASCULANTE DE 8 M³</v>
      </c>
    </row>
    <row r="4140" spans="2:8" ht="30">
      <c r="B4140" s="1526">
        <v>3606515</v>
      </c>
      <c r="C4140" s="1523" t="s">
        <v>14612</v>
      </c>
      <c r="D4140" s="1526" t="s">
        <v>4013</v>
      </c>
      <c r="E4140" s="1542">
        <v>43.79</v>
      </c>
      <c r="F4140" s="1546"/>
      <c r="G4140" s="1546">
        <v>3606515</v>
      </c>
      <c r="H4140" s="1546" t="str">
        <f t="shared" si="64"/>
        <v>ESCAVAÇÃO, CARGA E TRANSPORTE DE MATERIAL PÉTREO PARA O NÚCLEO - CAMINHO DE SERVIÇO EM REVESTIMENTO PRIMÁRIO - DMT DE 2.500 A 3.000 M - COM CAMINHÃO BASCULANTE DE 8 M³</v>
      </c>
    </row>
    <row r="4141" spans="2:8" ht="30">
      <c r="B4141" s="1528">
        <v>3606516</v>
      </c>
      <c r="C4141" s="1529" t="s">
        <v>14613</v>
      </c>
      <c r="D4141" s="1528" t="s">
        <v>4013</v>
      </c>
      <c r="E4141" s="1543">
        <v>44.33</v>
      </c>
      <c r="F4141" s="1546"/>
      <c r="G4141" s="1546">
        <v>3606516</v>
      </c>
      <c r="H4141" s="1546" t="str">
        <f t="shared" si="64"/>
        <v>ESCAVAÇÃO, CARGA E TRANSPORTE DE MATERIAL PÉTREO PARA O NÚCLEO - CAMINHO DE SERVIÇO EM REVESTIMENTO PRIMÁRIO - DMT DE 3.000 M - COM CAMINHÃO BASCULANTE DE 8 M³</v>
      </c>
    </row>
    <row r="4142" spans="2:8" ht="30">
      <c r="B4142" s="1526">
        <v>3606518</v>
      </c>
      <c r="C4142" s="1523" t="s">
        <v>14614</v>
      </c>
      <c r="D4142" s="1526" t="s">
        <v>4013</v>
      </c>
      <c r="E4142" s="1542">
        <v>37.93</v>
      </c>
      <c r="F4142" s="1546"/>
      <c r="G4142" s="1546">
        <v>3606518</v>
      </c>
      <c r="H4142" s="1546" t="str">
        <f t="shared" si="64"/>
        <v>ESCAVAÇÃO, CARGA E TRANSPORTE DE MATERIAL PÉTREO PARA O NÚCLEO - CAMINHO DE SERVIÇO PAVIMENTADO - DMT DE 1.000 A 1.200 M - COM CAMINHÃO BASCULANTE DE 8 M³</v>
      </c>
    </row>
    <row r="4143" spans="2:8" ht="30">
      <c r="B4143" s="1528">
        <v>3606519</v>
      </c>
      <c r="C4143" s="1529" t="s">
        <v>14615</v>
      </c>
      <c r="D4143" s="1528" t="s">
        <v>4013</v>
      </c>
      <c r="E4143" s="1543">
        <v>38.29</v>
      </c>
      <c r="F4143" s="1546"/>
      <c r="G4143" s="1546">
        <v>3606519</v>
      </c>
      <c r="H4143" s="1546" t="str">
        <f t="shared" si="64"/>
        <v>ESCAVAÇÃO, CARGA E TRANSPORTE DE MATERIAL PÉTREO PARA O NÚCLEO - CAMINHO DE SERVIÇO PAVIMENTADO - DMT DE 1.200 A 1.400 M - COM CAMINHÃO BASCULANTE DE 8 M³</v>
      </c>
    </row>
    <row r="4144" spans="2:8" ht="30">
      <c r="B4144" s="1526">
        <v>3606520</v>
      </c>
      <c r="C4144" s="1523" t="s">
        <v>14616</v>
      </c>
      <c r="D4144" s="1526" t="s">
        <v>4013</v>
      </c>
      <c r="E4144" s="1542">
        <v>38.56</v>
      </c>
      <c r="F4144" s="1546"/>
      <c r="G4144" s="1546">
        <v>3606520</v>
      </c>
      <c r="H4144" s="1546" t="str">
        <f t="shared" si="64"/>
        <v>ESCAVAÇÃO, CARGA E TRANSPORTE DE MATERIAL PÉTREO PARA O NÚCLEO - CAMINHO DE SERVIÇO PAVIMENTADO - DMT DE 1.400 A 1.600 M - COM CAMINHÃO BASCULANTE DE 8 M³</v>
      </c>
    </row>
    <row r="4145" spans="2:8" ht="30">
      <c r="B4145" s="1528">
        <v>3606521</v>
      </c>
      <c r="C4145" s="1529" t="s">
        <v>14617</v>
      </c>
      <c r="D4145" s="1528" t="s">
        <v>4013</v>
      </c>
      <c r="E4145" s="1543">
        <v>38.92</v>
      </c>
      <c r="F4145" s="1546"/>
      <c r="G4145" s="1546">
        <v>3606521</v>
      </c>
      <c r="H4145" s="1546" t="str">
        <f t="shared" si="64"/>
        <v>ESCAVAÇÃO, CARGA E TRANSPORTE DE MATERIAL PÉTREO PARA O NÚCLEO - CAMINHO DE SERVIÇO PAVIMENTADO - DMT DE 1.600 A 1.800 M - COM CAMINHÃO BASCULANTE DE 8 M³</v>
      </c>
    </row>
    <row r="4146" spans="2:8" ht="30">
      <c r="B4146" s="1526">
        <v>3606522</v>
      </c>
      <c r="C4146" s="1523" t="s">
        <v>14618</v>
      </c>
      <c r="D4146" s="1526" t="s">
        <v>4013</v>
      </c>
      <c r="E4146" s="1542">
        <v>39.19</v>
      </c>
      <c r="F4146" s="1546"/>
      <c r="G4146" s="1546">
        <v>3606522</v>
      </c>
      <c r="H4146" s="1546" t="str">
        <f t="shared" si="64"/>
        <v>ESCAVAÇÃO, CARGA E TRANSPORTE DE MATERIAL PÉTREO PARA O NÚCLEO - CAMINHO DE SERVIÇO PAVIMENTADO - DMT DE 1.800 A 2.000 M - COM CAMINHÃO BASCULANTE DE 8 M³</v>
      </c>
    </row>
    <row r="4147" spans="2:8" ht="30">
      <c r="B4147" s="1528">
        <v>3606523</v>
      </c>
      <c r="C4147" s="1529" t="s">
        <v>14619</v>
      </c>
      <c r="D4147" s="1528" t="s">
        <v>4013</v>
      </c>
      <c r="E4147" s="1543">
        <v>39.82</v>
      </c>
      <c r="F4147" s="1546"/>
      <c r="G4147" s="1546">
        <v>3606523</v>
      </c>
      <c r="H4147" s="1546" t="str">
        <f t="shared" si="64"/>
        <v>ESCAVAÇÃO, CARGA E TRANSPORTE DE MATERIAL PÉTREO PARA O NÚCLEO - CAMINHO DE SERVIÇO PAVIMENTADO - DMT DE 2.000 A 2.500 M - COM CAMINHÃO BASCULANTE DE 8 M³</v>
      </c>
    </row>
    <row r="4148" spans="2:8" ht="30">
      <c r="B4148" s="1526">
        <v>3606524</v>
      </c>
      <c r="C4148" s="1523" t="s">
        <v>14620</v>
      </c>
      <c r="D4148" s="1526" t="s">
        <v>4013</v>
      </c>
      <c r="E4148" s="1542">
        <v>42.58</v>
      </c>
      <c r="F4148" s="1546"/>
      <c r="G4148" s="1546">
        <v>3606524</v>
      </c>
      <c r="H4148" s="1546" t="str">
        <f t="shared" si="64"/>
        <v>ESCAVAÇÃO, CARGA E TRANSPORTE DE MATERIAL PÉTREO PARA O NÚCLEO - CAMINHO DE SERVIÇO PAVIMENTADO - DMT DE 2.500 A 3.000 M - COM CAMINHÃO BASCULANTE DE 8 M³</v>
      </c>
    </row>
    <row r="4149" spans="2:8" ht="30">
      <c r="B4149" s="1528">
        <v>3606525</v>
      </c>
      <c r="C4149" s="1529" t="s">
        <v>14621</v>
      </c>
      <c r="D4149" s="1528" t="s">
        <v>4013</v>
      </c>
      <c r="E4149" s="1543">
        <v>42.98</v>
      </c>
      <c r="F4149" s="1546"/>
      <c r="G4149" s="1546">
        <v>3606525</v>
      </c>
      <c r="H4149" s="1546" t="str">
        <f t="shared" si="64"/>
        <v>ESCAVAÇÃO, CARGA E TRANSPORTE DE MATERIAL PÉTREO PARA O NÚCLEO - CAMINHO DE SERVIÇO PAVIMENTADO - DMT DE 3.000 M - COM CAMINHÃO BASCULANTE DE 8 M³</v>
      </c>
    </row>
    <row r="4150" spans="2:8">
      <c r="B4150" s="1526">
        <v>3606561</v>
      </c>
      <c r="C4150" s="1523" t="s">
        <v>23730</v>
      </c>
      <c r="D4150" s="1526" t="s">
        <v>20703</v>
      </c>
      <c r="E4150" s="1552">
        <v>1791.25</v>
      </c>
      <c r="F4150" s="1546"/>
      <c r="G4150" s="1546">
        <v>3606561</v>
      </c>
      <c r="H4150" s="1546" t="str">
        <f t="shared" si="64"/>
        <v>FABRICAÇÃO DE TETRÁPODE DE 10 T - CONCRETO FCK = 20 MPA - AREIA E BRITA COMERCIAIS</v>
      </c>
    </row>
    <row r="4151" spans="2:8">
      <c r="B4151" s="1528">
        <v>3606556</v>
      </c>
      <c r="C4151" s="1529" t="s">
        <v>23731</v>
      </c>
      <c r="D4151" s="1528" t="s">
        <v>20703</v>
      </c>
      <c r="E4151" s="1551">
        <v>1345.58</v>
      </c>
      <c r="F4151" s="1546"/>
      <c r="G4151" s="1546">
        <v>3606556</v>
      </c>
      <c r="H4151" s="1546" t="str">
        <f t="shared" si="64"/>
        <v>FABRICAÇÃO DE TETRÁPODE DE 10 T - CONCRETO FCK = 20 MPA - AREIA EXTRAÍDA E BRITA PRODUZIDA</v>
      </c>
    </row>
    <row r="4152" spans="2:8">
      <c r="B4152" s="1526">
        <v>3606562</v>
      </c>
      <c r="C4152" s="1523" t="s">
        <v>23732</v>
      </c>
      <c r="D4152" s="1526" t="s">
        <v>20703</v>
      </c>
      <c r="E4152" s="1552">
        <v>1956.64</v>
      </c>
      <c r="F4152" s="1546"/>
      <c r="G4152" s="1546">
        <v>3606562</v>
      </c>
      <c r="H4152" s="1546" t="str">
        <f t="shared" si="64"/>
        <v>FABRICAÇÃO DE TETRÁPODE DE 11 T - CONCRETO FCK = 20 MPA - AREIA E BRITA COMERCIAIS</v>
      </c>
    </row>
    <row r="4153" spans="2:8">
      <c r="B4153" s="1528">
        <v>3606557</v>
      </c>
      <c r="C4153" s="1529" t="s">
        <v>23733</v>
      </c>
      <c r="D4153" s="1528" t="s">
        <v>20703</v>
      </c>
      <c r="E4153" s="1551">
        <v>1466.4</v>
      </c>
      <c r="F4153" s="1546"/>
      <c r="G4153" s="1546">
        <v>3606557</v>
      </c>
      <c r="H4153" s="1546" t="str">
        <f t="shared" si="64"/>
        <v>FABRICAÇÃO DE TETRÁPODE DE 11 T - CONCRETO FCK = 20 MPA - AREIA EXTRAÍDA E BRITA PRODUZIDA</v>
      </c>
    </row>
    <row r="4154" spans="2:8">
      <c r="B4154" s="1526">
        <v>3606563</v>
      </c>
      <c r="C4154" s="1523" t="s">
        <v>23734</v>
      </c>
      <c r="D4154" s="1526" t="s">
        <v>20703</v>
      </c>
      <c r="E4154" s="1552">
        <v>2131.56</v>
      </c>
      <c r="F4154" s="1546"/>
      <c r="G4154" s="1546">
        <v>3606563</v>
      </c>
      <c r="H4154" s="1546" t="str">
        <f t="shared" si="64"/>
        <v>FABRICAÇÃO DE TETRÁPODE DE 12 T - CONCRETO FCK = 20 MPA - AREIA E BRITA COMERCIAIS</v>
      </c>
    </row>
    <row r="4155" spans="2:8">
      <c r="B4155" s="1528">
        <v>3606558</v>
      </c>
      <c r="C4155" s="1529" t="s">
        <v>23735</v>
      </c>
      <c r="D4155" s="1528" t="s">
        <v>20703</v>
      </c>
      <c r="E4155" s="1551">
        <v>1596.76</v>
      </c>
      <c r="F4155" s="1546"/>
      <c r="G4155" s="1546">
        <v>3606558</v>
      </c>
      <c r="H4155" s="1546" t="str">
        <f t="shared" si="64"/>
        <v>FABRICAÇÃO DE TETRÁPODE DE 12 T - CONCRETO FCK = 20 MPA - AREIA EXTRAÍDA E BRITA PRODUZIDA</v>
      </c>
    </row>
    <row r="4156" spans="2:8">
      <c r="B4156" s="1526">
        <v>3606559</v>
      </c>
      <c r="C4156" s="1523" t="s">
        <v>23736</v>
      </c>
      <c r="D4156" s="1526" t="s">
        <v>20703</v>
      </c>
      <c r="E4156" s="1552">
        <v>1431.66</v>
      </c>
      <c r="F4156" s="1546"/>
      <c r="G4156" s="1546">
        <v>3606559</v>
      </c>
      <c r="H4156" s="1546" t="str">
        <f t="shared" si="64"/>
        <v>FABRICAÇÃO DE TETRÁPODE DE 8 T - CONCRETO FCK = 20 MPA - AREIA E BRITA COMERCIAIS</v>
      </c>
    </row>
    <row r="4157" spans="2:8">
      <c r="B4157" s="1528">
        <v>3606554</v>
      </c>
      <c r="C4157" s="1529" t="s">
        <v>23737</v>
      </c>
      <c r="D4157" s="1528" t="s">
        <v>20703</v>
      </c>
      <c r="E4157" s="1551">
        <v>1075.1300000000001</v>
      </c>
      <c r="F4157" s="1546"/>
      <c r="G4157" s="1546">
        <v>3606554</v>
      </c>
      <c r="H4157" s="1546" t="str">
        <f t="shared" si="64"/>
        <v>FABRICAÇÃO DE TETRÁPODE DE 8 T - CONCRETO FCK = 20 MPA - AREIA EXTRAÍDA E BRITA PRODUZIDA</v>
      </c>
    </row>
    <row r="4158" spans="2:8">
      <c r="B4158" s="1526">
        <v>3606560</v>
      </c>
      <c r="C4158" s="1523" t="s">
        <v>23738</v>
      </c>
      <c r="D4158" s="1526" t="s">
        <v>20703</v>
      </c>
      <c r="E4158" s="1552">
        <v>1597.82</v>
      </c>
      <c r="F4158" s="1546"/>
      <c r="G4158" s="1546">
        <v>3606560</v>
      </c>
      <c r="H4158" s="1546" t="str">
        <f t="shared" si="64"/>
        <v>FABRICAÇÃO DE TETRÁPODE DE 9 T - CONCRETO FCK = 20 MPA - AREIA E BRITA COMERCIAIS</v>
      </c>
    </row>
    <row r="4159" spans="2:8">
      <c r="B4159" s="1528">
        <v>3606555</v>
      </c>
      <c r="C4159" s="1529" t="s">
        <v>23739</v>
      </c>
      <c r="D4159" s="1528" t="s">
        <v>20703</v>
      </c>
      <c r="E4159" s="1551">
        <v>1196.72</v>
      </c>
      <c r="F4159" s="1546"/>
      <c r="G4159" s="1546">
        <v>3606555</v>
      </c>
      <c r="H4159" s="1546" t="str">
        <f t="shared" si="64"/>
        <v>FABRICAÇÃO DE TETRÁPODE DE 9 T - CONCRETO FCK = 20 MPA - AREIA EXTRAÍDA E BRITA PRODUZIDA</v>
      </c>
    </row>
    <row r="4160" spans="2:8">
      <c r="B4160" s="1526">
        <v>3606571</v>
      </c>
      <c r="C4160" s="1523" t="s">
        <v>23740</v>
      </c>
      <c r="D4160" s="1526" t="s">
        <v>20703</v>
      </c>
      <c r="E4160" s="1552">
        <v>1749.95</v>
      </c>
      <c r="F4160" s="1546"/>
      <c r="G4160" s="1546">
        <v>3606571</v>
      </c>
      <c r="H4160" s="1546" t="str">
        <f t="shared" si="64"/>
        <v>FABRICAÇÃO DE XBLOC DE 10 T - CONCRETO FCK = 20 MPA - AREIA E BRITA COMERCIAIS</v>
      </c>
    </row>
    <row r="4161" spans="2:8">
      <c r="B4161" s="1528">
        <v>3606566</v>
      </c>
      <c r="C4161" s="1529" t="s">
        <v>23741</v>
      </c>
      <c r="D4161" s="1528" t="s">
        <v>20703</v>
      </c>
      <c r="E4161" s="1551">
        <v>1304.29</v>
      </c>
      <c r="F4161" s="1546"/>
      <c r="G4161" s="1546">
        <v>3606566</v>
      </c>
      <c r="H4161" s="1546" t="str">
        <f t="shared" si="64"/>
        <v>FABRICAÇÃO DE XBLOC DE 10 T - CONCRETO FCK = 20 MPA - AREIA EXTRAÍDA E BRITA PRODUZIDA</v>
      </c>
    </row>
    <row r="4162" spans="2:8">
      <c r="B4162" s="1526">
        <v>3606572</v>
      </c>
      <c r="C4162" s="1523" t="s">
        <v>23742</v>
      </c>
      <c r="D4162" s="1526" t="s">
        <v>20703</v>
      </c>
      <c r="E4162" s="1552">
        <v>1918.02</v>
      </c>
      <c r="F4162" s="1546"/>
      <c r="G4162" s="1546">
        <v>3606572</v>
      </c>
      <c r="H4162" s="1546" t="str">
        <f t="shared" si="64"/>
        <v>FABRICAÇÃO DE XBLOC DE 11 T - CONCRETO FCK = 20 MPA - AREIA E BRITA COMERCIAIS</v>
      </c>
    </row>
    <row r="4163" spans="2:8">
      <c r="B4163" s="1528">
        <v>3606567</v>
      </c>
      <c r="C4163" s="1529" t="s">
        <v>23743</v>
      </c>
      <c r="D4163" s="1528" t="s">
        <v>20703</v>
      </c>
      <c r="E4163" s="1551">
        <v>1427.78</v>
      </c>
      <c r="F4163" s="1546"/>
      <c r="G4163" s="1546">
        <v>3606567</v>
      </c>
      <c r="H4163" s="1546" t="str">
        <f t="shared" ref="H4163:H4226" si="65">UPPER(C4163)</f>
        <v>FABRICAÇÃO DE XBLOC DE 11 T - CONCRETO FCK = 20 MPA - AREIA EXTRAÍDA E BRITA PRODUZIDA</v>
      </c>
    </row>
    <row r="4164" spans="2:8">
      <c r="B4164" s="1526">
        <v>3606573</v>
      </c>
      <c r="C4164" s="1523" t="s">
        <v>23744</v>
      </c>
      <c r="D4164" s="1526" t="s">
        <v>20703</v>
      </c>
      <c r="E4164" s="1552">
        <v>2085.69</v>
      </c>
      <c r="F4164" s="1546"/>
      <c r="G4164" s="1546">
        <v>3606573</v>
      </c>
      <c r="H4164" s="1546" t="str">
        <f t="shared" si="65"/>
        <v>FABRICAÇÃO DE XBLOC DE 12 T - CONCRETO FCK = 20 MPA - AREIA E BRITA COMERCIAIS</v>
      </c>
    </row>
    <row r="4165" spans="2:8">
      <c r="B4165" s="1528">
        <v>3606568</v>
      </c>
      <c r="C4165" s="1529" t="s">
        <v>23745</v>
      </c>
      <c r="D4165" s="1528" t="s">
        <v>20703</v>
      </c>
      <c r="E4165" s="1551">
        <v>1550.89</v>
      </c>
      <c r="F4165" s="1546"/>
      <c r="G4165" s="1546">
        <v>3606568</v>
      </c>
      <c r="H4165" s="1546" t="str">
        <f t="shared" si="65"/>
        <v>FABRICAÇÃO DE XBLOC DE 12 T - CONCRETO FCK = 20 MPA - AREIA EXTRAÍDA E BRITA PRODUZIDA</v>
      </c>
    </row>
    <row r="4166" spans="2:8">
      <c r="B4166" s="1526">
        <v>3606569</v>
      </c>
      <c r="C4166" s="1523" t="s">
        <v>23746</v>
      </c>
      <c r="D4166" s="1526" t="s">
        <v>20703</v>
      </c>
      <c r="E4166" s="1552">
        <v>1412.4</v>
      </c>
      <c r="F4166" s="1546"/>
      <c r="G4166" s="1546">
        <v>3606569</v>
      </c>
      <c r="H4166" s="1546" t="str">
        <f t="shared" si="65"/>
        <v>FABRICAÇÃO DE XBLOC DE 8 T - CONCRETO FCK = 20 MPA - AREIA E BRITA COMERCIAIS</v>
      </c>
    </row>
    <row r="4167" spans="2:8">
      <c r="B4167" s="1528">
        <v>3606564</v>
      </c>
      <c r="C4167" s="1529" t="s">
        <v>23747</v>
      </c>
      <c r="D4167" s="1528" t="s">
        <v>20703</v>
      </c>
      <c r="E4167" s="1551">
        <v>1055.8699999999999</v>
      </c>
      <c r="F4167" s="1546"/>
      <c r="G4167" s="1546">
        <v>3606564</v>
      </c>
      <c r="H4167" s="1546" t="str">
        <f t="shared" si="65"/>
        <v>FABRICAÇÃO DE XBLOC DE 8 T - CONCRETO FCK = 20 MPA - AREIA EXTRAÍDA E BRITA PRODUZIDA</v>
      </c>
    </row>
    <row r="4168" spans="2:8">
      <c r="B4168" s="1526">
        <v>3606570</v>
      </c>
      <c r="C4168" s="1523" t="s">
        <v>23748</v>
      </c>
      <c r="D4168" s="1526" t="s">
        <v>20703</v>
      </c>
      <c r="E4168" s="1552">
        <v>1581.44</v>
      </c>
      <c r="F4168" s="1546"/>
      <c r="G4168" s="1546">
        <v>3606570</v>
      </c>
      <c r="H4168" s="1546" t="str">
        <f t="shared" si="65"/>
        <v>FABRICAÇÃO DE XBLOC DE 9 T - CONCRETO FCK = 20 MPA - AREIA E BRITA COMERCIAIS</v>
      </c>
    </row>
    <row r="4169" spans="2:8">
      <c r="B4169" s="1528">
        <v>3606565</v>
      </c>
      <c r="C4169" s="1529" t="s">
        <v>23749</v>
      </c>
      <c r="D4169" s="1528" t="s">
        <v>20703</v>
      </c>
      <c r="E4169" s="1551">
        <v>1180.3399999999999</v>
      </c>
      <c r="F4169" s="1546"/>
      <c r="G4169" s="1546">
        <v>3606565</v>
      </c>
      <c r="H4169" s="1546" t="str">
        <f t="shared" si="65"/>
        <v>FABRICAÇÃO DE XBLOC DE 9 T - CONCRETO FCK = 20 MPA - AREIA EXTRAÍDA E BRITA PRODUZIDA</v>
      </c>
    </row>
    <row r="4170" spans="2:8">
      <c r="B4170" s="1526">
        <v>3606578</v>
      </c>
      <c r="C4170" s="1523" t="s">
        <v>14622</v>
      </c>
      <c r="D4170" s="1526" t="s">
        <v>20703</v>
      </c>
      <c r="E4170" s="1542">
        <v>83.87</v>
      </c>
      <c r="F4170" s="1546"/>
      <c r="G4170" s="1546">
        <v>3606578</v>
      </c>
      <c r="H4170" s="1546" t="str">
        <f t="shared" si="65"/>
        <v>LANÇAMENTO DE BLOCOS ARTIFICIAS DE CONCRETO</v>
      </c>
    </row>
    <row r="4171" spans="2:8">
      <c r="B4171" s="1528">
        <v>3606577</v>
      </c>
      <c r="C4171" s="1529" t="s">
        <v>23750</v>
      </c>
      <c r="D4171" s="1528" t="s">
        <v>4013</v>
      </c>
      <c r="E4171" s="1543">
        <v>8.7799999999999994</v>
      </c>
      <c r="F4171" s="1546"/>
      <c r="G4171" s="1546">
        <v>3606577</v>
      </c>
      <c r="H4171" s="1546" t="str">
        <f t="shared" si="65"/>
        <v>LANÇAMENTO DE MATERIAL PÉTREO PARA NÚCLEO</v>
      </c>
    </row>
    <row r="4172" spans="2:8">
      <c r="B4172" s="1526">
        <v>3606576</v>
      </c>
      <c r="C4172" s="1523" t="s">
        <v>19544</v>
      </c>
      <c r="D4172" s="1526" t="s">
        <v>4013</v>
      </c>
      <c r="E4172" s="1542">
        <v>3.58</v>
      </c>
      <c r="F4172" s="1546"/>
      <c r="G4172" s="1546">
        <v>3606576</v>
      </c>
      <c r="H4172" s="1546" t="str">
        <f t="shared" si="65"/>
        <v>LANÇAMENTO DE MATERIAL PÉTREO PARA SUB-CARAPAÇA</v>
      </c>
    </row>
    <row r="4173" spans="2:8">
      <c r="B4173" s="1528">
        <v>3606575</v>
      </c>
      <c r="C4173" s="1529" t="s">
        <v>14623</v>
      </c>
      <c r="D4173" s="1528" t="s">
        <v>4013</v>
      </c>
      <c r="E4173" s="1543">
        <v>1.43</v>
      </c>
      <c r="F4173" s="1546"/>
      <c r="G4173" s="1546">
        <v>3606575</v>
      </c>
      <c r="H4173" s="1546" t="str">
        <f t="shared" si="65"/>
        <v>SELEÇÃO DE MATERIAL PÉTREO PARA A CARAPAÇA E SUB-CARAPAÇA</v>
      </c>
    </row>
    <row r="4174" spans="2:8">
      <c r="B4174" s="1526">
        <v>3606574</v>
      </c>
      <c r="C4174" s="1523" t="s">
        <v>14624</v>
      </c>
      <c r="D4174" s="1526" t="s">
        <v>4013</v>
      </c>
      <c r="E4174" s="1542">
        <v>0.71</v>
      </c>
      <c r="F4174" s="1546"/>
      <c r="G4174" s="1546">
        <v>3606574</v>
      </c>
      <c r="H4174" s="1546" t="str">
        <f t="shared" si="65"/>
        <v>SELEÇÃO DE MATERIAL PÉTREO PARA O NÚCLEO</v>
      </c>
    </row>
    <row r="4175" spans="2:8">
      <c r="B4175" s="1528">
        <v>3713603</v>
      </c>
      <c r="C4175" s="1529" t="s">
        <v>14625</v>
      </c>
      <c r="D4175" s="1528" t="s">
        <v>3982</v>
      </c>
      <c r="E4175" s="1543">
        <v>847.05</v>
      </c>
      <c r="F4175" s="1546"/>
      <c r="G4175" s="1546">
        <v>3713603</v>
      </c>
      <c r="H4175" s="1546" t="str">
        <f t="shared" si="65"/>
        <v>ANCORAGEM DE DEFENSA MALEÁVEL DUPLA - FORNECIMENTO E IMPLANTAÇÃO</v>
      </c>
    </row>
    <row r="4176" spans="2:8">
      <c r="B4176" s="1526">
        <v>3713601</v>
      </c>
      <c r="C4176" s="1523" t="s">
        <v>14626</v>
      </c>
      <c r="D4176" s="1526" t="s">
        <v>3982</v>
      </c>
      <c r="E4176" s="1542">
        <v>708.05</v>
      </c>
      <c r="F4176" s="1546"/>
      <c r="G4176" s="1546">
        <v>3713601</v>
      </c>
      <c r="H4176" s="1546" t="str">
        <f t="shared" si="65"/>
        <v>ANCORAGEM DE DEFENSA MALEÁVEL SIMPLES - FORNECIMENTO E IMPLANTAÇÃO</v>
      </c>
    </row>
    <row r="4177" spans="2:8">
      <c r="B4177" s="1528">
        <v>3713607</v>
      </c>
      <c r="C4177" s="1529" t="s">
        <v>14627</v>
      </c>
      <c r="D4177" s="1528" t="s">
        <v>3982</v>
      </c>
      <c r="E4177" s="1543">
        <v>749.42</v>
      </c>
      <c r="F4177" s="1546"/>
      <c r="G4177" s="1546">
        <v>3713607</v>
      </c>
      <c r="H4177" s="1546" t="str">
        <f t="shared" si="65"/>
        <v>ANCORAGEM DE DEFENSA SEMIMALEÁVEL DUPLA - FORNECIMENTO E IMPLANTAÇÃO</v>
      </c>
    </row>
    <row r="4178" spans="2:8">
      <c r="B4178" s="1526">
        <v>3713605</v>
      </c>
      <c r="C4178" s="1523" t="s">
        <v>14628</v>
      </c>
      <c r="D4178" s="1526" t="s">
        <v>3982</v>
      </c>
      <c r="E4178" s="1542">
        <v>457.97</v>
      </c>
      <c r="F4178" s="1546"/>
      <c r="G4178" s="1546">
        <v>3713605</v>
      </c>
      <c r="H4178" s="1546" t="str">
        <f t="shared" si="65"/>
        <v>ANCORAGEM DE DEFENSA SEMIMALEÁVEL SIMPLES - FORNECIMENTO E IMPLANTAÇÃO</v>
      </c>
    </row>
    <row r="4179" spans="2:8">
      <c r="B4179" s="1528">
        <v>3719530</v>
      </c>
      <c r="C4179" s="1529" t="s">
        <v>14629</v>
      </c>
      <c r="D4179" s="1528" t="s">
        <v>3982</v>
      </c>
      <c r="E4179" s="1543">
        <v>337.77</v>
      </c>
      <c r="F4179" s="1546"/>
      <c r="G4179" s="1546">
        <v>3719530</v>
      </c>
      <c r="H4179" s="1546" t="str">
        <f t="shared" si="65"/>
        <v>BARREIRA DUPLA DE CONCRETO, ARMADA, PRÉ-MOLDADA (PERFIL NEW JERSEY) - L &gt; 3,00 M E H = 1.070 MM</v>
      </c>
    </row>
    <row r="4180" spans="2:8">
      <c r="B4180" s="1526">
        <v>3713828</v>
      </c>
      <c r="C4180" s="1523" t="s">
        <v>14630</v>
      </c>
      <c r="D4180" s="1526" t="s">
        <v>3982</v>
      </c>
      <c r="E4180" s="1542">
        <v>250.93</v>
      </c>
      <c r="F4180" s="1546"/>
      <c r="G4180" s="1546">
        <v>3713828</v>
      </c>
      <c r="H4180" s="1546" t="str">
        <f t="shared" si="65"/>
        <v>BARREIRA DUPLA DE CONCRETO, ARMADA, PRÉ-MOLDADA (PERFIL NEW JERSEY) - L &gt; 3,00 M E H = 810 MM</v>
      </c>
    </row>
    <row r="4181" spans="2:8">
      <c r="B4181" s="1528">
        <v>3713875</v>
      </c>
      <c r="C4181" s="1529" t="s">
        <v>14631</v>
      </c>
      <c r="D4181" s="1528" t="s">
        <v>3982</v>
      </c>
      <c r="E4181" s="1543">
        <v>70.650000000000006</v>
      </c>
      <c r="F4181" s="1546"/>
      <c r="G4181" s="1546">
        <v>3713875</v>
      </c>
      <c r="H4181" s="1546" t="str">
        <f t="shared" si="65"/>
        <v>BARREIRA DUPLA DE CONCRETO, NÃO ARMADA, MOLDADA NO LOCAL (PERFIL F) - H = 810 + 100 MM</v>
      </c>
    </row>
    <row r="4182" spans="2:8">
      <c r="B4182" s="1526">
        <v>3713619</v>
      </c>
      <c r="C4182" s="1523" t="s">
        <v>14632</v>
      </c>
      <c r="D4182" s="1526" t="s">
        <v>3982</v>
      </c>
      <c r="E4182" s="1542">
        <v>71.05</v>
      </c>
      <c r="F4182" s="1546"/>
      <c r="G4182" s="1546">
        <v>3713619</v>
      </c>
      <c r="H4182" s="1546" t="str">
        <f t="shared" si="65"/>
        <v>BARREIRA DUPLA DE CONCRETO, NÃO ARMADA, MOLDADA NO LOCAL (PERFIL NEW JERSEY) - H = 810 + 100 MM</v>
      </c>
    </row>
    <row r="4183" spans="2:8">
      <c r="B4183" s="1528">
        <v>3713876</v>
      </c>
      <c r="C4183" s="1529" t="s">
        <v>14633</v>
      </c>
      <c r="D4183" s="1528" t="s">
        <v>3982</v>
      </c>
      <c r="E4183" s="1543">
        <v>87.7</v>
      </c>
      <c r="F4183" s="1546"/>
      <c r="G4183" s="1546">
        <v>3713876</v>
      </c>
      <c r="H4183" s="1546" t="str">
        <f t="shared" si="65"/>
        <v>BARREIRA DUPLA DE CONCRETO, NÃO ARMADA, MOLDADA NO LOCAL, COM EXTRUSORA (PERFIL F) - H = 810 + 100 MM</v>
      </c>
    </row>
    <row r="4184" spans="2:8">
      <c r="B4184" s="1526">
        <v>3713827</v>
      </c>
      <c r="C4184" s="1523" t="s">
        <v>14634</v>
      </c>
      <c r="D4184" s="1526" t="s">
        <v>3982</v>
      </c>
      <c r="E4184" s="1542">
        <v>86.44</v>
      </c>
      <c r="F4184" s="1546"/>
      <c r="G4184" s="1546">
        <v>3713827</v>
      </c>
      <c r="H4184" s="1546" t="str">
        <f t="shared" si="65"/>
        <v>BARREIRA DUPLA DE CONCRETO, NÃO ARMADA, MOLDADA NO LOCAL, COM EXTRUSORA (PERFIL NEW JERSEY) - H = 810 + 100 MM</v>
      </c>
    </row>
    <row r="4185" spans="2:8">
      <c r="B4185" s="1528">
        <v>3713904</v>
      </c>
      <c r="C4185" s="1529" t="s">
        <v>14635</v>
      </c>
      <c r="D4185" s="1528" t="s">
        <v>3982</v>
      </c>
      <c r="E4185" s="1543">
        <v>291</v>
      </c>
      <c r="F4185" s="1546"/>
      <c r="G4185" s="1546">
        <v>3713904</v>
      </c>
      <c r="H4185" s="1546" t="str">
        <f t="shared" si="65"/>
        <v>BARREIRA SIMPLES DE CONCRETO, ARMADA, PRÉ-MOLDADA (PERFIL NEW JERSEY) - L &gt; 3,00 M E H = 1.070 MM</v>
      </c>
    </row>
    <row r="4186" spans="2:8">
      <c r="B4186" s="1526">
        <v>3719529</v>
      </c>
      <c r="C4186" s="1523" t="s">
        <v>14636</v>
      </c>
      <c r="D4186" s="1526" t="s">
        <v>3982</v>
      </c>
      <c r="E4186" s="1542">
        <v>211.01</v>
      </c>
      <c r="F4186" s="1546"/>
      <c r="G4186" s="1546">
        <v>3719529</v>
      </c>
      <c r="H4186" s="1546" t="str">
        <f t="shared" si="65"/>
        <v>BARREIRA SIMPLES DE CONCRETO, ARMADA, PRÉ-MOLDADA (PERFIL NEW JERSEY) - L &gt; 3,00 M E H = 810 MM</v>
      </c>
    </row>
    <row r="4187" spans="2:8">
      <c r="B4187" s="1528">
        <v>3713878</v>
      </c>
      <c r="C4187" s="1529" t="s">
        <v>14637</v>
      </c>
      <c r="D4187" s="1528" t="s">
        <v>3982</v>
      </c>
      <c r="E4187" s="1543">
        <v>70.3</v>
      </c>
      <c r="F4187" s="1546"/>
      <c r="G4187" s="1546">
        <v>3713878</v>
      </c>
      <c r="H4187" s="1546" t="str">
        <f t="shared" si="65"/>
        <v>BARREIRA SIMPLES DE CONCRETO, NÃO ARMADA, MOLDADA NO LOCAL (PERFIL F) - H = 810 + 100 MM</v>
      </c>
    </row>
    <row r="4188" spans="2:8">
      <c r="B4188" s="1526">
        <v>3713617</v>
      </c>
      <c r="C4188" s="1523" t="s">
        <v>14638</v>
      </c>
      <c r="D4188" s="1526" t="s">
        <v>3982</v>
      </c>
      <c r="E4188" s="1542">
        <v>70.5</v>
      </c>
      <c r="F4188" s="1546"/>
      <c r="G4188" s="1546">
        <v>3713617</v>
      </c>
      <c r="H4188" s="1546" t="str">
        <f t="shared" si="65"/>
        <v>BARREIRA SIMPLES DE CONCRETO, NÃO ARMADA, MOLDADA NO LOCAL (PERFIL NEW JERSEY) - H = 810 + 100 MM</v>
      </c>
    </row>
    <row r="4189" spans="2:8">
      <c r="B4189" s="1528">
        <v>3713879</v>
      </c>
      <c r="C4189" s="1529" t="s">
        <v>14639</v>
      </c>
      <c r="D4189" s="1528" t="s">
        <v>3982</v>
      </c>
      <c r="E4189" s="1543">
        <v>80.09</v>
      </c>
      <c r="F4189" s="1546"/>
      <c r="G4189" s="1546">
        <v>3713879</v>
      </c>
      <c r="H4189" s="1546" t="str">
        <f t="shared" si="65"/>
        <v>BARREIRA SIMPLES DE CONCRETO, NÃO ARMADA, MOLDADA NO LOCAL, COM EXTRUSORA (PERFIL F) - H = 810 + 100 MM</v>
      </c>
    </row>
    <row r="4190" spans="2:8">
      <c r="B4190" s="1526">
        <v>3713826</v>
      </c>
      <c r="C4190" s="1523" t="s">
        <v>14640</v>
      </c>
      <c r="D4190" s="1526" t="s">
        <v>3982</v>
      </c>
      <c r="E4190" s="1542">
        <v>77.02</v>
      </c>
      <c r="F4190" s="1546"/>
      <c r="G4190" s="1546">
        <v>3713826</v>
      </c>
      <c r="H4190" s="1546" t="str">
        <f t="shared" si="65"/>
        <v>BARREIRA SIMPLES DE CONCRETO, NÃO ARMADA, MOLDADA NO LOCAL, COM EXTRUSORA (PERFIL NEW JERSEY) - H = 810 + 100 MM</v>
      </c>
    </row>
    <row r="4191" spans="2:8" ht="30">
      <c r="B4191" s="1528">
        <v>3713610</v>
      </c>
      <c r="C4191" s="1529" t="s">
        <v>14641</v>
      </c>
      <c r="D4191" s="1528" t="s">
        <v>3982</v>
      </c>
      <c r="E4191" s="1543">
        <v>30.19</v>
      </c>
      <c r="F4191" s="1546"/>
      <c r="G4191" s="1546">
        <v>3713610</v>
      </c>
      <c r="H4191" s="1546" t="str">
        <f t="shared" si="65"/>
        <v>CERCA COM 4 FIOS DE ARAME FARPADO E MOURÃO DE CONCRETO DE SEÇÃO QUADRADA DE 11 CM A CADA 2,5 M E ESTICADOR DE 15 CM A CADA 50 M - AREIA E BRITA COMERCIAIS</v>
      </c>
    </row>
    <row r="4192" spans="2:8" ht="30">
      <c r="B4192" s="1526">
        <v>3713609</v>
      </c>
      <c r="C4192" s="1523" t="s">
        <v>14642</v>
      </c>
      <c r="D4192" s="1526" t="s">
        <v>3982</v>
      </c>
      <c r="E4192" s="1542">
        <v>29.01</v>
      </c>
      <c r="F4192" s="1546"/>
      <c r="G4192" s="1546">
        <v>3713609</v>
      </c>
      <c r="H4192" s="1546" t="str">
        <f t="shared" si="65"/>
        <v>CERCA COM 4 FIOS DE ARAME FARPADO E MOURÃO DE CONCRETO DE SEÇÃO QUADRADA DE 11 CM A CADA 2,5 M E ESTICADOR DE 15 CM A CADA 50 M - AREIA EXTRAÍDA E BRITA PRODUZIDA</v>
      </c>
    </row>
    <row r="4193" spans="2:8" ht="30">
      <c r="B4193" s="1528">
        <v>3713612</v>
      </c>
      <c r="C4193" s="1529" t="s">
        <v>14643</v>
      </c>
      <c r="D4193" s="1528" t="s">
        <v>3982</v>
      </c>
      <c r="E4193" s="1543">
        <v>24.5</v>
      </c>
      <c r="F4193" s="1546"/>
      <c r="G4193" s="1546">
        <v>3713612</v>
      </c>
      <c r="H4193" s="1546" t="str">
        <f t="shared" si="65"/>
        <v>CERCA COM 4 FIOS DE ARAME FARPADO E MOURÃO DE CONCRETO DE SEÇÃO TRIANGULAR DE 11 CM A CADA 2,5 M E ESTICADOR DE 15 CM A CADA 50 M - AREIA E BRITA COMERCIAIS</v>
      </c>
    </row>
    <row r="4194" spans="2:8" ht="30">
      <c r="B4194" s="1526">
        <v>3713611</v>
      </c>
      <c r="C4194" s="1523" t="s">
        <v>14644</v>
      </c>
      <c r="D4194" s="1526" t="s">
        <v>3982</v>
      </c>
      <c r="E4194" s="1542">
        <v>23.99</v>
      </c>
      <c r="F4194" s="1546"/>
      <c r="G4194" s="1546">
        <v>3713611</v>
      </c>
      <c r="H4194" s="1546" t="str">
        <f t="shared" si="65"/>
        <v>CERCA COM 4 FIOS DE ARAME FARPADO E MOURÃO DE CONCRETO DE SEÇÃO TRIANGULAR DE 11 CM A CADA 2,5 M E ESTICADOR DE 15 CM A CADA 50 M - AREIA EXTRAÍDA E BRITA PRODUZIDA</v>
      </c>
    </row>
    <row r="4195" spans="2:8">
      <c r="B4195" s="1528">
        <v>3713608</v>
      </c>
      <c r="C4195" s="1529" t="s">
        <v>14645</v>
      </c>
      <c r="D4195" s="1528" t="s">
        <v>3982</v>
      </c>
      <c r="E4195" s="1543">
        <v>17.309999999999999</v>
      </c>
      <c r="F4195" s="1546"/>
      <c r="G4195" s="1546">
        <v>3713608</v>
      </c>
      <c r="H4195" s="1546" t="str">
        <f t="shared" si="65"/>
        <v>CERCA COM 4 FIOS DE ARAME FARPADO E MOURÃO DE MADEIRA A CADA 2,5 M E ESTICADOR A CADA 50 M</v>
      </c>
    </row>
    <row r="4196" spans="2:8">
      <c r="B4196" s="1526">
        <v>3713613</v>
      </c>
      <c r="C4196" s="1523" t="s">
        <v>14646</v>
      </c>
      <c r="D4196" s="1526" t="s">
        <v>3982</v>
      </c>
      <c r="E4196" s="1542">
        <v>15.35</v>
      </c>
      <c r="F4196" s="1546"/>
      <c r="G4196" s="1546">
        <v>3713613</v>
      </c>
      <c r="H4196" s="1546" t="str">
        <f t="shared" si="65"/>
        <v>CERCA COM 4 FIOS DE ARAME LISO GALVANIZADO E MOURÃO DE MADEIRA A CADA 2,5 M E ESTICADOR A CADA 50 M</v>
      </c>
    </row>
    <row r="4197" spans="2:8">
      <c r="B4197" s="1528">
        <v>3713822</v>
      </c>
      <c r="C4197" s="1529" t="s">
        <v>14647</v>
      </c>
      <c r="D4197" s="1528" t="s">
        <v>3982</v>
      </c>
      <c r="E4197" s="1543">
        <v>331.94</v>
      </c>
      <c r="F4197" s="1546"/>
      <c r="G4197" s="1546">
        <v>3713822</v>
      </c>
      <c r="H4197" s="1546" t="str">
        <f t="shared" si="65"/>
        <v>CONFECÇÃO DE BARREIRA DUPLA DE CONCRETO, ARMADA, PRÉ-MOLDADA (PERFIL NEW JERSEY) - L &gt; 3,00 M E H = 1.070 MM</v>
      </c>
    </row>
    <row r="4198" spans="2:8">
      <c r="B4198" s="1526">
        <v>3713824</v>
      </c>
      <c r="C4198" s="1523" t="s">
        <v>14648</v>
      </c>
      <c r="D4198" s="1526" t="s">
        <v>3982</v>
      </c>
      <c r="E4198" s="1542">
        <v>245.1</v>
      </c>
      <c r="F4198" s="1546"/>
      <c r="G4198" s="1546">
        <v>3713824</v>
      </c>
      <c r="H4198" s="1546" t="str">
        <f t="shared" si="65"/>
        <v>CONFECÇÃO DE BARREIRA DUPLA DE CONCRETO, ARMADA, PRÉ-MOLDADA (PERFIL NEW JERSEY) - L &gt; 3,00 M E H = 810 MM</v>
      </c>
    </row>
    <row r="4199" spans="2:8">
      <c r="B4199" s="1528">
        <v>3713825</v>
      </c>
      <c r="C4199" s="1529" t="s">
        <v>14649</v>
      </c>
      <c r="D4199" s="1528" t="s">
        <v>3982</v>
      </c>
      <c r="E4199" s="1543">
        <v>285.17</v>
      </c>
      <c r="F4199" s="1546"/>
      <c r="G4199" s="1546">
        <v>3713825</v>
      </c>
      <c r="H4199" s="1546" t="str">
        <f t="shared" si="65"/>
        <v>CONFECÇÃO DE BARREIRA SIMPLES DE CONCRETO, ARMADA, PRÉ-MOLDADA (PERFIL NEW JERSEY) - L &gt; 3,00 M E H = 1.070 MM</v>
      </c>
    </row>
    <row r="4200" spans="2:8">
      <c r="B4200" s="1526">
        <v>3713823</v>
      </c>
      <c r="C4200" s="1523" t="s">
        <v>14650</v>
      </c>
      <c r="D4200" s="1526" t="s">
        <v>3982</v>
      </c>
      <c r="E4200" s="1542">
        <v>205.18</v>
      </c>
      <c r="F4200" s="1546"/>
      <c r="G4200" s="1546">
        <v>3713823</v>
      </c>
      <c r="H4200" s="1546" t="str">
        <f t="shared" si="65"/>
        <v>CONFECÇÃO DE BARREIRA SIMPLES DE CONCRETO, ARMADA, PRÉ-MOLDADA (PERFIL NEW JERSEY) - L &gt; 3,00 M E H = 810 MM</v>
      </c>
    </row>
    <row r="4201" spans="2:8">
      <c r="B4201" s="1528">
        <v>3713602</v>
      </c>
      <c r="C4201" s="1529" t="s">
        <v>14651</v>
      </c>
      <c r="D4201" s="1528" t="s">
        <v>3982</v>
      </c>
      <c r="E4201" s="1543">
        <v>781.15</v>
      </c>
      <c r="F4201" s="1546"/>
      <c r="G4201" s="1546">
        <v>3713602</v>
      </c>
      <c r="H4201" s="1546" t="str">
        <f t="shared" si="65"/>
        <v>DEFENSA MALEÁVEL DUPLA - FORNECIMENTO E IMPLANTAÇÃO</v>
      </c>
    </row>
    <row r="4202" spans="2:8">
      <c r="B4202" s="1526">
        <v>3713600</v>
      </c>
      <c r="C4202" s="1523" t="s">
        <v>14652</v>
      </c>
      <c r="D4202" s="1526" t="s">
        <v>3982</v>
      </c>
      <c r="E4202" s="1542">
        <v>653.49</v>
      </c>
      <c r="F4202" s="1546"/>
      <c r="G4202" s="1546">
        <v>3713600</v>
      </c>
      <c r="H4202" s="1546" t="str">
        <f t="shared" si="65"/>
        <v>DEFENSA MALEÁVEL SIMPLES - FORNECIMENTO E IMPLANTAÇÃO</v>
      </c>
    </row>
    <row r="4203" spans="2:8">
      <c r="B4203" s="1528">
        <v>3713606</v>
      </c>
      <c r="C4203" s="1529" t="s">
        <v>14653</v>
      </c>
      <c r="D4203" s="1528" t="s">
        <v>3982</v>
      </c>
      <c r="E4203" s="1543">
        <v>683.51</v>
      </c>
      <c r="F4203" s="1546"/>
      <c r="G4203" s="1546">
        <v>3713606</v>
      </c>
      <c r="H4203" s="1546" t="str">
        <f t="shared" si="65"/>
        <v>DEFENSA SEMIMALEÁVEL DUPLA - FORNECIMENTO E IMPLANTAÇÃO</v>
      </c>
    </row>
    <row r="4204" spans="2:8">
      <c r="B4204" s="1526">
        <v>3713604</v>
      </c>
      <c r="C4204" s="1523" t="s">
        <v>14654</v>
      </c>
      <c r="D4204" s="1526" t="s">
        <v>3982</v>
      </c>
      <c r="E4204" s="1542">
        <v>412.83</v>
      </c>
      <c r="F4204" s="1546"/>
      <c r="G4204" s="1546">
        <v>3713604</v>
      </c>
      <c r="H4204" s="1546" t="str">
        <f t="shared" si="65"/>
        <v>DEFENSA SEMIMALEÁVEL SIMPLES - FORNECIMENTO E IMPLANTAÇÃO</v>
      </c>
    </row>
    <row r="4205" spans="2:8">
      <c r="B4205" s="1528">
        <v>3716129</v>
      </c>
      <c r="C4205" s="1529" t="s">
        <v>14655</v>
      </c>
      <c r="D4205" s="1528" t="s">
        <v>20703</v>
      </c>
      <c r="E4205" s="1543">
        <v>49.19</v>
      </c>
      <c r="F4205" s="1546"/>
      <c r="G4205" s="1546">
        <v>3716129</v>
      </c>
      <c r="H4205" s="1546" t="str">
        <f t="shared" si="65"/>
        <v>FABRICAÇÃO DE MOURÃO DE CONCRETO ESTICADOR - SEÇÃO QUADRADA DE 15 CM - AREIA E BRITA COMERCIAIS</v>
      </c>
    </row>
    <row r="4206" spans="2:8">
      <c r="B4206" s="1526">
        <v>3716128</v>
      </c>
      <c r="C4206" s="1523" t="s">
        <v>14656</v>
      </c>
      <c r="D4206" s="1526" t="s">
        <v>20703</v>
      </c>
      <c r="E4206" s="1542">
        <v>44.18</v>
      </c>
      <c r="F4206" s="1546"/>
      <c r="G4206" s="1546">
        <v>3716128</v>
      </c>
      <c r="H4206" s="1546" t="str">
        <f t="shared" si="65"/>
        <v>FABRICAÇÃO DE MOURÃO DE CONCRETO ESTICADOR - SEÇÃO QUADRADA DE 15 CM - AREIA EXTRAÍDA E BRITA PRODUZIDA</v>
      </c>
    </row>
    <row r="4207" spans="2:8">
      <c r="B4207" s="1528">
        <v>3716133</v>
      </c>
      <c r="C4207" s="1529" t="s">
        <v>14657</v>
      </c>
      <c r="D4207" s="1528" t="s">
        <v>20703</v>
      </c>
      <c r="E4207" s="1543">
        <v>30.12</v>
      </c>
      <c r="F4207" s="1546"/>
      <c r="G4207" s="1546">
        <v>3716133</v>
      </c>
      <c r="H4207" s="1546" t="str">
        <f t="shared" si="65"/>
        <v>FABRICAÇÃO DE MOURÃO DE CONCRETO ESTICADOR - SEÇÃO TRIANGULAR DE 15 CM - AREIA E BRITA COMERCIAS</v>
      </c>
    </row>
    <row r="4208" spans="2:8">
      <c r="B4208" s="1526">
        <v>3716132</v>
      </c>
      <c r="C4208" s="1523" t="s">
        <v>14658</v>
      </c>
      <c r="D4208" s="1526" t="s">
        <v>20703</v>
      </c>
      <c r="E4208" s="1542">
        <v>27.95</v>
      </c>
      <c r="F4208" s="1546"/>
      <c r="G4208" s="1546">
        <v>3716132</v>
      </c>
      <c r="H4208" s="1546" t="str">
        <f t="shared" si="65"/>
        <v>FABRICAÇÃO DE MOURÃO DE CONCRETO ESTICADOR - SEÇÃO TRIANGULAR DE 15 CM - AREIA EXTRAÍDA E BRITA PRODUZIDA</v>
      </c>
    </row>
    <row r="4209" spans="2:8">
      <c r="B4209" s="1528">
        <v>3716131</v>
      </c>
      <c r="C4209" s="1529" t="s">
        <v>14659</v>
      </c>
      <c r="D4209" s="1528" t="s">
        <v>20703</v>
      </c>
      <c r="E4209" s="1543">
        <v>32.94</v>
      </c>
      <c r="F4209" s="1546"/>
      <c r="G4209" s="1546">
        <v>3716131</v>
      </c>
      <c r="H4209" s="1546" t="str">
        <f t="shared" si="65"/>
        <v>FABRICAÇÃO DE MOURÃO DE CONCRETO SUPORTE - SEÇÃO QUADRADA DE 11 CM - AREIA E BRITA COMERCIAIS</v>
      </c>
    </row>
    <row r="4210" spans="2:8">
      <c r="B4210" s="1526">
        <v>3716130</v>
      </c>
      <c r="C4210" s="1523" t="s">
        <v>14660</v>
      </c>
      <c r="D4210" s="1526" t="s">
        <v>20703</v>
      </c>
      <c r="E4210" s="1542">
        <v>30.37</v>
      </c>
      <c r="F4210" s="1546"/>
      <c r="G4210" s="1546">
        <v>3716130</v>
      </c>
      <c r="H4210" s="1546" t="str">
        <f t="shared" si="65"/>
        <v>FABRICAÇÃO DE MOURÃO DE CONCRETO SUPORTE - SEÇÃO QUADRADA DE 11 CM - AREIA EXTRAÍDA E BRITA PRODUZIDA</v>
      </c>
    </row>
    <row r="4211" spans="2:8">
      <c r="B4211" s="1528">
        <v>3716135</v>
      </c>
      <c r="C4211" s="1529" t="s">
        <v>14661</v>
      </c>
      <c r="D4211" s="1528" t="s">
        <v>20703</v>
      </c>
      <c r="E4211" s="1543">
        <v>21.35</v>
      </c>
      <c r="F4211" s="1546"/>
      <c r="G4211" s="1546">
        <v>3716135</v>
      </c>
      <c r="H4211" s="1546" t="str">
        <f t="shared" si="65"/>
        <v>FABRICAÇÃO DE MOURÃO DE CONCRETO SUPORTE - SEÇÃO TRIANGULAR DE 11 CM - AREIA E BRITA COMERCIAIS</v>
      </c>
    </row>
    <row r="4212" spans="2:8">
      <c r="B4212" s="1526">
        <v>3716134</v>
      </c>
      <c r="C4212" s="1523" t="s">
        <v>14662</v>
      </c>
      <c r="D4212" s="1526" t="s">
        <v>20703</v>
      </c>
      <c r="E4212" s="1542">
        <v>20.239999999999998</v>
      </c>
      <c r="F4212" s="1546"/>
      <c r="G4212" s="1546">
        <v>3716134</v>
      </c>
      <c r="H4212" s="1546" t="str">
        <f t="shared" si="65"/>
        <v>FABRICAÇÃO DE MOURÃO DE CONCRETO SUPORTE - SEÇÃO TRIANGULAR DE 11 CM - AREIA EXTRAÍDA E BRITA PRODUZIDA</v>
      </c>
    </row>
    <row r="4213" spans="2:8" ht="30">
      <c r="B4213" s="1528">
        <v>3713698</v>
      </c>
      <c r="C4213" s="1529" t="s">
        <v>23751</v>
      </c>
      <c r="D4213" s="1528" t="s">
        <v>20703</v>
      </c>
      <c r="E4213" s="1551">
        <v>208528.24</v>
      </c>
      <c r="F4213" s="1546"/>
      <c r="G4213" s="1546">
        <v>3713698</v>
      </c>
      <c r="H4213" s="1546" t="str">
        <f t="shared" si="65"/>
        <v>FORNECIMENTO E IMPLANTAÇÃO DE AMORTECEDOR RETRÁTIL (V &lt;= 100 KM/H) TIPO TAU II AFUNILADO - FIXADO EM BARREIRA DE CONCRETO, COM LARGURA DE ÂNCORA TRASEIRA DE 1.830 MM</v>
      </c>
    </row>
    <row r="4214" spans="2:8" ht="30">
      <c r="B4214" s="1526">
        <v>3713699</v>
      </c>
      <c r="C4214" s="1523" t="s">
        <v>23752</v>
      </c>
      <c r="D4214" s="1526" t="s">
        <v>20703</v>
      </c>
      <c r="E4214" s="1552">
        <v>220027.92</v>
      </c>
      <c r="F4214" s="1546"/>
      <c r="G4214" s="1546">
        <v>3713699</v>
      </c>
      <c r="H4214" s="1546" t="str">
        <f t="shared" si="65"/>
        <v>FORNECIMENTO E IMPLANTAÇÃO DE AMORTECEDOR RETRÁTIL (V &lt;= 100 KM/H) TIPO TAU II AFUNILADO - FIXADO EM BARREIRA DE CONCRETO, COM LARGURA DE ÂNCORA TRASEIRA DE 1.980 MM</v>
      </c>
    </row>
    <row r="4215" spans="2:8" ht="30">
      <c r="B4215" s="1528">
        <v>3713700</v>
      </c>
      <c r="C4215" s="1529" t="s">
        <v>23753</v>
      </c>
      <c r="D4215" s="1528" t="s">
        <v>20703</v>
      </c>
      <c r="E4215" s="1551">
        <v>223882.26</v>
      </c>
      <c r="F4215" s="1546"/>
      <c r="G4215" s="1546">
        <v>3713700</v>
      </c>
      <c r="H4215" s="1546" t="str">
        <f t="shared" si="65"/>
        <v>FORNECIMENTO E IMPLANTAÇÃO DE AMORTECEDOR RETRÁTIL (V &lt;= 100 KM/H) TIPO TAU II AFUNILADO - FIXADO EM BARREIRA DE CONCRETO, COM LARGURA DE ÂNCORA TRASEIRA DE 2.130 MM</v>
      </c>
    </row>
    <row r="4216" spans="2:8" ht="30">
      <c r="B4216" s="1526">
        <v>3713701</v>
      </c>
      <c r="C4216" s="1523" t="s">
        <v>23754</v>
      </c>
      <c r="D4216" s="1526" t="s">
        <v>20703</v>
      </c>
      <c r="E4216" s="1552">
        <v>234749.69</v>
      </c>
      <c r="F4216" s="1546"/>
      <c r="G4216" s="1546">
        <v>3713701</v>
      </c>
      <c r="H4216" s="1546" t="str">
        <f t="shared" si="65"/>
        <v>FORNECIMENTO E IMPLANTAÇÃO DE AMORTECEDOR RETRÁTIL (V &lt;= 100 KM/H) TIPO TAU II AFUNILADO - FIXADO EM BARREIRA DE CONCRETO, COM LARGURA DE ÂNCORA TRASEIRA DE 2.290 MM</v>
      </c>
    </row>
    <row r="4217" spans="2:8" ht="30">
      <c r="B4217" s="1528">
        <v>3713702</v>
      </c>
      <c r="C4217" s="1529" t="s">
        <v>23755</v>
      </c>
      <c r="D4217" s="1528" t="s">
        <v>20703</v>
      </c>
      <c r="E4217" s="1551">
        <v>248566.2</v>
      </c>
      <c r="F4217" s="1546"/>
      <c r="G4217" s="1546">
        <v>3713702</v>
      </c>
      <c r="H4217" s="1546" t="str">
        <f t="shared" si="65"/>
        <v>FORNECIMENTO E IMPLANTAÇÃO DE AMORTECEDOR RETRÁTIL (V &lt;= 100 KM/H) TIPO TAU II AFUNILADO - FIXADO EM BARREIRA DE CONCRETO, COM LARGURA DE ÂNCORA TRASEIRA DE 2.440 MM</v>
      </c>
    </row>
    <row r="4218" spans="2:8" ht="30">
      <c r="B4218" s="1526">
        <v>3713693</v>
      </c>
      <c r="C4218" s="1523" t="s">
        <v>23756</v>
      </c>
      <c r="D4218" s="1526" t="s">
        <v>20703</v>
      </c>
      <c r="E4218" s="1552">
        <v>154488.35</v>
      </c>
      <c r="F4218" s="1546"/>
      <c r="G4218" s="1546">
        <v>3713693</v>
      </c>
      <c r="H4218" s="1546" t="str">
        <f t="shared" si="65"/>
        <v>FORNECIMENTO E IMPLANTAÇÃO DE AMORTECEDOR RETRÁTIL (V &lt;= 100 KM/H) TIPO TAU II COMBINADO - FIXADO EM BARREIRA DE CONCRETO, COM LARGURA DE ÂNCORA TRASEIRA DE 1.060 MM</v>
      </c>
    </row>
    <row r="4219" spans="2:8" ht="30">
      <c r="B4219" s="1528">
        <v>3713694</v>
      </c>
      <c r="C4219" s="1529" t="s">
        <v>23757</v>
      </c>
      <c r="D4219" s="1528" t="s">
        <v>20703</v>
      </c>
      <c r="E4219" s="1551">
        <v>162944.51999999999</v>
      </c>
      <c r="F4219" s="1546"/>
      <c r="G4219" s="1546">
        <v>3713694</v>
      </c>
      <c r="H4219" s="1546" t="str">
        <f t="shared" si="65"/>
        <v>FORNECIMENTO E IMPLANTAÇÃO DE AMORTECEDOR RETRÁTIL (V &lt;= 100 KM/H) TIPO TAU II COMBINADO - FIXADO EM BARREIRA DE CONCRETO, COM LARGURA DE ÂNCORA TRASEIRA DE 1.220 MM</v>
      </c>
    </row>
    <row r="4220" spans="2:8" ht="30">
      <c r="B4220" s="1526">
        <v>3713695</v>
      </c>
      <c r="C4220" s="1523" t="s">
        <v>23758</v>
      </c>
      <c r="D4220" s="1526" t="s">
        <v>20703</v>
      </c>
      <c r="E4220" s="1552">
        <v>170512.28</v>
      </c>
      <c r="F4220" s="1546"/>
      <c r="G4220" s="1546">
        <v>3713695</v>
      </c>
      <c r="H4220" s="1546" t="str">
        <f t="shared" si="65"/>
        <v>FORNECIMENTO E IMPLANTAÇÃO DE AMORTECEDOR RETRÁTIL (V &lt;= 100 KM/H) TIPO TAU II COMBINADO - FIXADO EM BARREIRA DE CONCRETO, COM LARGURA DE ÂNCORA TRASEIRA DE 1.370 MM</v>
      </c>
    </row>
    <row r="4221" spans="2:8" ht="30">
      <c r="B4221" s="1528">
        <v>3713696</v>
      </c>
      <c r="C4221" s="1529" t="s">
        <v>23759</v>
      </c>
      <c r="D4221" s="1528" t="s">
        <v>20703</v>
      </c>
      <c r="E4221" s="1551">
        <v>188646.39999999999</v>
      </c>
      <c r="F4221" s="1546"/>
      <c r="G4221" s="1546">
        <v>3713696</v>
      </c>
      <c r="H4221" s="1546" t="str">
        <f t="shared" si="65"/>
        <v>FORNECIMENTO E IMPLANTAÇÃO DE AMORTECEDOR RETRÁTIL (V &lt;= 100 KM/H) TIPO TAU II COMBINADO - FIXADO EM BARREIRA DE CONCRETO, COM LARGURA DE ÂNCORA TRASEIRA DE 1.520 MM</v>
      </c>
    </row>
    <row r="4222" spans="2:8" ht="30">
      <c r="B4222" s="1526">
        <v>3713697</v>
      </c>
      <c r="C4222" s="1523" t="s">
        <v>23760</v>
      </c>
      <c r="D4222" s="1526" t="s">
        <v>20703</v>
      </c>
      <c r="E4222" s="1552">
        <v>196437.57</v>
      </c>
      <c r="F4222" s="1546"/>
      <c r="G4222" s="1546">
        <v>3713697</v>
      </c>
      <c r="H4222" s="1546" t="str">
        <f t="shared" si="65"/>
        <v>FORNECIMENTO E IMPLANTAÇÃO DE AMORTECEDOR RETRÁTIL (V &lt;= 100 KM/H) TIPO TAU II COMBINADO - FIXADO EM BARREIRA DE CONCRETO, COM LARGURA DE ÂNCORA TRASEIRA DE 1.680 MM</v>
      </c>
    </row>
    <row r="4223" spans="2:8" ht="30">
      <c r="B4223" s="1528">
        <v>3713692</v>
      </c>
      <c r="C4223" s="1529" t="s">
        <v>23761</v>
      </c>
      <c r="D4223" s="1528" t="s">
        <v>20703</v>
      </c>
      <c r="E4223" s="1551">
        <v>150734.93</v>
      </c>
      <c r="F4223" s="1546"/>
      <c r="G4223" s="1546">
        <v>3713692</v>
      </c>
      <c r="H4223" s="1546" t="str">
        <f t="shared" si="65"/>
        <v>FORNECIMENTO E IMPLANTAÇÃO DE AMORTECEDOR RETRÁTIL (V &lt;= 100 KM/H) TIPO TAU II COMBINADO - FIXADO EM BARREIRA DE CONCRETO, COM LARGURA DE ÂNCORA TRASEIRA DE 900 MM</v>
      </c>
    </row>
    <row r="4224" spans="2:8" ht="30">
      <c r="B4224" s="1526">
        <v>3713691</v>
      </c>
      <c r="C4224" s="1523" t="s">
        <v>23762</v>
      </c>
      <c r="D4224" s="1526" t="s">
        <v>20703</v>
      </c>
      <c r="E4224" s="1552">
        <v>119580.16</v>
      </c>
      <c r="F4224" s="1546"/>
      <c r="G4224" s="1546">
        <v>3713691</v>
      </c>
      <c r="H4224" s="1546" t="str">
        <f t="shared" si="65"/>
        <v>FORNECIMENTO E IMPLANTAÇÃO DE AMORTECEDOR RETRÁTIL (V &lt;= 100 KM/H) TIPO TAU II PARALELO - FIXADO EM BARREIRA DE CONCRETO, COM LARGURA DE ÂNCORA TRASEIRA DE ATÉ 700 MM</v>
      </c>
    </row>
    <row r="4225" spans="2:8">
      <c r="B4225" s="1528">
        <v>3713873</v>
      </c>
      <c r="C4225" s="1529" t="s">
        <v>14663</v>
      </c>
      <c r="D4225" s="1528" t="s">
        <v>20703</v>
      </c>
      <c r="E4225" s="1551">
        <v>6046.18</v>
      </c>
      <c r="F4225" s="1546"/>
      <c r="G4225" s="1546">
        <v>3713873</v>
      </c>
      <c r="H4225" s="1546" t="str">
        <f t="shared" si="65"/>
        <v>MÓDULO DE TRANSIÇÃO DE DEFENSA METÁLICA PARA BARREIRA RÍGIDA - FORNECIMENTO E IMPLANTAÇÃO</v>
      </c>
    </row>
    <row r="4226" spans="2:8">
      <c r="B4226" s="1526">
        <v>3713705</v>
      </c>
      <c r="C4226" s="1523" t="s">
        <v>14664</v>
      </c>
      <c r="D4226" s="1526" t="s">
        <v>3982</v>
      </c>
      <c r="E4226" s="1542">
        <v>18.309999999999999</v>
      </c>
      <c r="F4226" s="1546"/>
      <c r="G4226" s="1546">
        <v>3713705</v>
      </c>
      <c r="H4226" s="1546" t="str">
        <f t="shared" si="65"/>
        <v>REMOÇÃO DE DEFENSA METÁLICA</v>
      </c>
    </row>
    <row r="4227" spans="2:8" ht="30">
      <c r="B4227" s="1528">
        <v>3713902</v>
      </c>
      <c r="C4227" s="1529" t="s">
        <v>23763</v>
      </c>
      <c r="D4227" s="1528" t="s">
        <v>20703</v>
      </c>
      <c r="E4227" s="1551">
        <v>22120.67</v>
      </c>
      <c r="F4227" s="1546"/>
      <c r="G4227" s="1546">
        <v>3713902</v>
      </c>
      <c r="H4227" s="1546" t="str">
        <f t="shared" ref="H4227:H4290" si="66">UPPER(C4227)</f>
        <v>TERMINAL ABSORVEDOR DE ENERGIA DE ABERTURA COM NÍVEL DE CONTENÇÃO TL3 PARA DEFENSA METÁLICA - FORNECIMENTO E IMPLANTAÇÃO</v>
      </c>
    </row>
    <row r="4228" spans="2:8" ht="30">
      <c r="B4228" s="1526">
        <v>3713903</v>
      </c>
      <c r="C4228" s="1523" t="s">
        <v>23764</v>
      </c>
      <c r="D4228" s="1526" t="s">
        <v>20703</v>
      </c>
      <c r="E4228" s="1552">
        <v>62675.77</v>
      </c>
      <c r="F4228" s="1546"/>
      <c r="G4228" s="1546">
        <v>3713903</v>
      </c>
      <c r="H4228" s="1546" t="str">
        <f t="shared" si="66"/>
        <v>TERMINAL ABSORVEDOR DE ENERGIA DE NÃO ABERTURA COM NÍVEL DE CONTENÇÃO TL3 PARA DEFENSA METÁLICA - FORNECIMENTO E IMPLANTAÇÃO</v>
      </c>
    </row>
    <row r="4229" spans="2:8">
      <c r="B4229" s="1528">
        <v>3713689</v>
      </c>
      <c r="C4229" s="1529" t="s">
        <v>14665</v>
      </c>
      <c r="D4229" s="1528" t="s">
        <v>20703</v>
      </c>
      <c r="E4229" s="1543">
        <v>370.54</v>
      </c>
      <c r="F4229" s="1546"/>
      <c r="G4229" s="1546">
        <v>3713689</v>
      </c>
      <c r="H4229" s="1546" t="str">
        <f t="shared" si="66"/>
        <v>TERMINAL AÉREO DE DEFENSA METÁLICA - TIPO A - FORNECIMENTO E IMPLANTAÇÃO</v>
      </c>
    </row>
    <row r="4230" spans="2:8">
      <c r="B4230" s="1526">
        <v>3713690</v>
      </c>
      <c r="C4230" s="1523" t="s">
        <v>14666</v>
      </c>
      <c r="D4230" s="1526" t="s">
        <v>20703</v>
      </c>
      <c r="E4230" s="1542">
        <v>511.14</v>
      </c>
      <c r="F4230" s="1546"/>
      <c r="G4230" s="1546">
        <v>3713690</v>
      </c>
      <c r="H4230" s="1546" t="str">
        <f t="shared" si="66"/>
        <v>TERMINAL DE ANCORAGEM DE DEFENSA METÁLICA EM BARREIRA NEW JERSEY - FORNECIMENTO E IMPLANTAÇÃO</v>
      </c>
    </row>
    <row r="4231" spans="2:8">
      <c r="B4231" s="1528">
        <v>3713897</v>
      </c>
      <c r="C4231" s="1529" t="s">
        <v>14667</v>
      </c>
      <c r="D4231" s="1528" t="s">
        <v>3982</v>
      </c>
      <c r="E4231" s="1543">
        <v>300.86</v>
      </c>
      <c r="F4231" s="1546"/>
      <c r="G4231" s="1546">
        <v>3713897</v>
      </c>
      <c r="H4231" s="1546" t="str">
        <f t="shared" si="66"/>
        <v>TERMINAL DE ANCORAGEM PARA BARREIRA DUPLA DE CONCRETO, MOLDADA NO LOCAL (PERFIL F) - H = 810 + 250 MM</v>
      </c>
    </row>
    <row r="4232" spans="2:8">
      <c r="B4232" s="1526">
        <v>3713893</v>
      </c>
      <c r="C4232" s="1523" t="s">
        <v>14668</v>
      </c>
      <c r="D4232" s="1526" t="s">
        <v>3982</v>
      </c>
      <c r="E4232" s="1542">
        <v>303.91000000000003</v>
      </c>
      <c r="F4232" s="1546"/>
      <c r="G4232" s="1546">
        <v>3713893</v>
      </c>
      <c r="H4232" s="1546" t="str">
        <f t="shared" si="66"/>
        <v>TERMINAL DE ANCORAGEM PARA BARREIRA DUPLA DE CONCRETO, MOLDADA NO LOCAL (PERFIL NEW JERSEY) - H = 810 + 250 MM</v>
      </c>
    </row>
    <row r="4233" spans="2:8" ht="30">
      <c r="B4233" s="1528">
        <v>3713898</v>
      </c>
      <c r="C4233" s="1529" t="s">
        <v>14669</v>
      </c>
      <c r="D4233" s="1528" t="s">
        <v>3982</v>
      </c>
      <c r="E4233" s="1543">
        <v>313.66000000000003</v>
      </c>
      <c r="F4233" s="1546"/>
      <c r="G4233" s="1546">
        <v>3713898</v>
      </c>
      <c r="H4233" s="1546" t="str">
        <f t="shared" si="66"/>
        <v>TERMINAL DE ANCORAGEM PARA BARREIRA DUPLA DE CONCRETO, MOLDADA NO LOCAL, COM EXTRUSORA (PERFIL F) - H = 810 + 250 MM</v>
      </c>
    </row>
    <row r="4234" spans="2:8" ht="30">
      <c r="B4234" s="1526">
        <v>3713894</v>
      </c>
      <c r="C4234" s="1523" t="s">
        <v>23765</v>
      </c>
      <c r="D4234" s="1526" t="s">
        <v>3982</v>
      </c>
      <c r="E4234" s="1542">
        <v>314.63</v>
      </c>
      <c r="F4234" s="1546"/>
      <c r="G4234" s="1546">
        <v>3713894</v>
      </c>
      <c r="H4234" s="1546" t="str">
        <f t="shared" si="66"/>
        <v>TERMINAL DE ANCORAGEM PARA BARREIRA DUPLA DE CONCRETO, MOLDADA NO LOCAL, COM EXTRUSORA (PERFIL NEW JERSEY) - H = 810 + 250 MM</v>
      </c>
    </row>
    <row r="4235" spans="2:8">
      <c r="B4235" s="1528">
        <v>3713895</v>
      </c>
      <c r="C4235" s="1529" t="s">
        <v>14670</v>
      </c>
      <c r="D4235" s="1528" t="s">
        <v>3982</v>
      </c>
      <c r="E4235" s="1543">
        <v>284.11</v>
      </c>
      <c r="F4235" s="1546"/>
      <c r="G4235" s="1546">
        <v>3713895</v>
      </c>
      <c r="H4235" s="1546" t="str">
        <f t="shared" si="66"/>
        <v>TERMINAL DE ANCORAGEM PARA BARREIRA SIMPLES DE CONCRETO, MOLDADA NO LOCAL (PERFIL F) - H = 810 + 250 MM</v>
      </c>
    </row>
    <row r="4236" spans="2:8">
      <c r="B4236" s="1526">
        <v>3713891</v>
      </c>
      <c r="C4236" s="1523" t="s">
        <v>14671</v>
      </c>
      <c r="D4236" s="1526" t="s">
        <v>3982</v>
      </c>
      <c r="E4236" s="1542">
        <v>282.88</v>
      </c>
      <c r="F4236" s="1546"/>
      <c r="G4236" s="1546">
        <v>3713891</v>
      </c>
      <c r="H4236" s="1546" t="str">
        <f t="shared" si="66"/>
        <v>TERMINAL DE ANCORAGEM PARA BARREIRA SIMPLES DE CONCRETO, MOLDADA NO LOCAL (PERFIL NEW JERSEY) - H = 810 + 250 MM</v>
      </c>
    </row>
    <row r="4237" spans="2:8" ht="30">
      <c r="B4237" s="1528">
        <v>3713896</v>
      </c>
      <c r="C4237" s="1529" t="s">
        <v>14672</v>
      </c>
      <c r="D4237" s="1528" t="s">
        <v>3982</v>
      </c>
      <c r="E4237" s="1543">
        <v>291.64</v>
      </c>
      <c r="F4237" s="1546"/>
      <c r="G4237" s="1546">
        <v>3713896</v>
      </c>
      <c r="H4237" s="1546" t="str">
        <f t="shared" si="66"/>
        <v>TERMINAL DE ANCORAGEM PARA BARREIRA SIMPLES DE CONCRETO, MOLDADA NO LOCAL, COM EXTRUSORA (PERFIL F) - H = 810 + 250 MM</v>
      </c>
    </row>
    <row r="4238" spans="2:8" ht="30">
      <c r="B4238" s="1526">
        <v>3713892</v>
      </c>
      <c r="C4238" s="1523" t="s">
        <v>23766</v>
      </c>
      <c r="D4238" s="1526" t="s">
        <v>3982</v>
      </c>
      <c r="E4238" s="1542">
        <v>287.2</v>
      </c>
      <c r="F4238" s="1546"/>
      <c r="G4238" s="1546">
        <v>3713892</v>
      </c>
      <c r="H4238" s="1546" t="str">
        <f t="shared" si="66"/>
        <v>TERMINAL DE ANCORAGEM PARA BARREIRA SIMPLES DE CONCRETO, MOLDADA NO LOCAL, COM EXTRUSORA (PERFIL NEW JERSEY) - H = 810 + 250 MM</v>
      </c>
    </row>
    <row r="4239" spans="2:8">
      <c r="B4239" s="1528">
        <v>3806412</v>
      </c>
      <c r="C4239" s="1529" t="s">
        <v>23767</v>
      </c>
      <c r="D4239" s="1528" t="s">
        <v>20703</v>
      </c>
      <c r="E4239" s="1543">
        <v>49.95</v>
      </c>
      <c r="F4239" s="1546"/>
      <c r="G4239" s="1546">
        <v>3806412</v>
      </c>
      <c r="H4239" s="1546" t="str">
        <f t="shared" si="66"/>
        <v>ABERTURA DE JANELA EM ESTRUTURA DE CONCRETO EXISTENTE PARA INSPEÇÃO COM ESPESSURA ATÉ 0,20 M E SEÇÃO 0,49 M²</v>
      </c>
    </row>
    <row r="4240" spans="2:8">
      <c r="B4240" s="1526">
        <v>3806413</v>
      </c>
      <c r="C4240" s="1523" t="s">
        <v>14673</v>
      </c>
      <c r="D4240" s="1526" t="s">
        <v>22</v>
      </c>
      <c r="E4240" s="1542">
        <v>14.54</v>
      </c>
      <c r="F4240" s="1546"/>
      <c r="G4240" s="1546">
        <v>3806413</v>
      </c>
      <c r="H4240" s="1546" t="str">
        <f t="shared" si="66"/>
        <v>APICOAMENTO MECANIZADO DE CONCRETO</v>
      </c>
    </row>
    <row r="4241" spans="2:8">
      <c r="B4241" s="1528">
        <v>3807863</v>
      </c>
      <c r="C4241" s="1529" t="s">
        <v>23768</v>
      </c>
      <c r="D4241" s="1528" t="s">
        <v>20703</v>
      </c>
      <c r="E4241" s="1543">
        <v>11.65</v>
      </c>
      <c r="F4241" s="1546"/>
      <c r="G4241" s="1546">
        <v>3807863</v>
      </c>
      <c r="H4241" s="1546" t="str">
        <f t="shared" si="66"/>
        <v>CHUMBADOR DE EXPANSÃO CONTROLADA POR TORQUE PARA CONCRETO D = 12,5 MM - FORNECIMENTO E INSTALAÇÃO</v>
      </c>
    </row>
    <row r="4242" spans="2:8">
      <c r="B4242" s="1526">
        <v>3807864</v>
      </c>
      <c r="C4242" s="1523" t="s">
        <v>23769</v>
      </c>
      <c r="D4242" s="1526" t="s">
        <v>20703</v>
      </c>
      <c r="E4242" s="1542">
        <v>16.71</v>
      </c>
      <c r="F4242" s="1546"/>
      <c r="G4242" s="1546">
        <v>3807864</v>
      </c>
      <c r="H4242" s="1546" t="str">
        <f t="shared" si="66"/>
        <v>CHUMBADOR DE EXPANSÃO CONTROLADA POR TORQUE PARA CONCRETO D = 16 MM - FORNECIMENTO E INSTALAÇÃO</v>
      </c>
    </row>
    <row r="4243" spans="2:8">
      <c r="B4243" s="1528">
        <v>3807865</v>
      </c>
      <c r="C4243" s="1529" t="s">
        <v>23770</v>
      </c>
      <c r="D4243" s="1528" t="s">
        <v>20703</v>
      </c>
      <c r="E4243" s="1543">
        <v>28.12</v>
      </c>
      <c r="F4243" s="1546"/>
      <c r="G4243" s="1546">
        <v>3807865</v>
      </c>
      <c r="H4243" s="1546" t="str">
        <f t="shared" si="66"/>
        <v>CHUMBADOR DE EXPANSÃO CONTROLADA POR TORQUE PARA CONCRETO D = 20 MM - FORNECIMENTO E INSTALAÇÃO</v>
      </c>
    </row>
    <row r="4244" spans="2:8">
      <c r="B4244" s="1526">
        <v>3807861</v>
      </c>
      <c r="C4244" s="1523" t="s">
        <v>23771</v>
      </c>
      <c r="D4244" s="1526" t="s">
        <v>20703</v>
      </c>
      <c r="E4244" s="1542">
        <v>3.26</v>
      </c>
      <c r="F4244" s="1546"/>
      <c r="G4244" s="1546">
        <v>3807861</v>
      </c>
      <c r="H4244" s="1546" t="str">
        <f t="shared" si="66"/>
        <v>CHUMBADOR DE EXPANSÃO CONTROLADA POR TORQUE PARA CONCRETO D = 6,3 MM - FORNECIMENTO E INSTALAÇÃO</v>
      </c>
    </row>
    <row r="4245" spans="2:8">
      <c r="B4245" s="1528">
        <v>3807862</v>
      </c>
      <c r="C4245" s="1529" t="s">
        <v>23772</v>
      </c>
      <c r="D4245" s="1528" t="s">
        <v>20703</v>
      </c>
      <c r="E4245" s="1543">
        <v>4.6100000000000003</v>
      </c>
      <c r="F4245" s="1546"/>
      <c r="G4245" s="1546">
        <v>3807862</v>
      </c>
      <c r="H4245" s="1546" t="str">
        <f t="shared" si="66"/>
        <v>CHUMBADOR DE EXPANSÃO CONTROLADA POR TORQUE PARA CONCRETO D = 8 MM - FORNECIMENTO E INSTALAÇÃO</v>
      </c>
    </row>
    <row r="4246" spans="2:8">
      <c r="B4246" s="1526">
        <v>3806415</v>
      </c>
      <c r="C4246" s="1523" t="s">
        <v>14674</v>
      </c>
      <c r="D4246" s="1526" t="s">
        <v>4013</v>
      </c>
      <c r="E4246" s="1542">
        <v>465.73</v>
      </c>
      <c r="F4246" s="1546"/>
      <c r="G4246" s="1546">
        <v>3806415</v>
      </c>
      <c r="H4246" s="1546" t="str">
        <f t="shared" si="66"/>
        <v>DEMOLIÇÃO CONTROLADA DE CONCRETO COM MARTELETE</v>
      </c>
    </row>
    <row r="4247" spans="2:8">
      <c r="B4247" s="1528">
        <v>3806416</v>
      </c>
      <c r="C4247" s="1529" t="s">
        <v>23773</v>
      </c>
      <c r="D4247" s="1528" t="s">
        <v>20703</v>
      </c>
      <c r="E4247" s="1543">
        <v>67.58</v>
      </c>
      <c r="F4247" s="1546"/>
      <c r="G4247" s="1546">
        <v>3806416</v>
      </c>
      <c r="H4247" s="1546" t="str">
        <f t="shared" si="66"/>
        <v>ELEVAÇÃO DE ESTRUTURAS ATÉ 496 KN PARA SUBSTITUIÇÃO DE APARELHO DE APOIO COM A UTILIZAÇÃO DE MACACO HIDRÁULICO</v>
      </c>
    </row>
    <row r="4248" spans="2:8" ht="30">
      <c r="B4248" s="1526">
        <v>3806419</v>
      </c>
      <c r="C4248" s="1523" t="s">
        <v>23774</v>
      </c>
      <c r="D4248" s="1526" t="s">
        <v>20703</v>
      </c>
      <c r="E4248" s="1542">
        <v>89.19</v>
      </c>
      <c r="F4248" s="1546"/>
      <c r="G4248" s="1546">
        <v>3806419</v>
      </c>
      <c r="H4248" s="1546" t="str">
        <f t="shared" si="66"/>
        <v>ELEVAÇÃO DE ESTRUTURAS DE 1.390 A 1.859 KN PARA SUBSTITUIÇÃO DE APARELHO DE APOIO COM A UTILIZAÇÃO DE MACACO HIDRÁULICO</v>
      </c>
    </row>
    <row r="4249" spans="2:8" ht="30">
      <c r="B4249" s="1528">
        <v>3806417</v>
      </c>
      <c r="C4249" s="1529" t="s">
        <v>23775</v>
      </c>
      <c r="D4249" s="1528" t="s">
        <v>20703</v>
      </c>
      <c r="E4249" s="1543">
        <v>76.209999999999994</v>
      </c>
      <c r="F4249" s="1546"/>
      <c r="G4249" s="1546">
        <v>3806417</v>
      </c>
      <c r="H4249" s="1546" t="str">
        <f t="shared" si="66"/>
        <v>ELEVAÇÃO DE ESTRUTURAS DE 496 A 929 KN PARA SUBSTITUIÇÃO DE APARELHO DE APOIO COM A UTILIZAÇÃO DE MACACO HIDRÁULICO</v>
      </c>
    </row>
    <row r="4250" spans="2:8" ht="30">
      <c r="B4250" s="1526">
        <v>3806418</v>
      </c>
      <c r="C4250" s="1523" t="s">
        <v>23776</v>
      </c>
      <c r="D4250" s="1526" t="s">
        <v>20703</v>
      </c>
      <c r="E4250" s="1542">
        <v>88.16</v>
      </c>
      <c r="F4250" s="1546"/>
      <c r="G4250" s="1546">
        <v>3806418</v>
      </c>
      <c r="H4250" s="1546" t="str">
        <f t="shared" si="66"/>
        <v>ELEVAÇÃO DE ESTRUTURAS DE 929 A 1.390 KN PARA SUBSTITUIÇÃO DE APARELHO DE APOIO COM A UTILIZAÇÃO DE MACACO HIDRÁULICO</v>
      </c>
    </row>
    <row r="4251" spans="2:8">
      <c r="B4251" s="1528">
        <v>3808207</v>
      </c>
      <c r="C4251" s="1529" t="s">
        <v>14675</v>
      </c>
      <c r="D4251" s="1528" t="s">
        <v>3982</v>
      </c>
      <c r="E4251" s="1543">
        <v>140.81</v>
      </c>
      <c r="F4251" s="1546"/>
      <c r="G4251" s="1546">
        <v>3808207</v>
      </c>
      <c r="H4251" s="1546" t="str">
        <f t="shared" si="66"/>
        <v>ESCADA TUBULAR MULTIDIRECIONAL EM AÇO GALVANIZADO - UTILIZAÇÃO DE 100 VEZES - FORNECIMENTO, INSTALAÇÃO E RETIRADA</v>
      </c>
    </row>
    <row r="4252" spans="2:8">
      <c r="B4252" s="1526">
        <v>3806400</v>
      </c>
      <c r="C4252" s="1523" t="s">
        <v>19545</v>
      </c>
      <c r="D4252" s="1526" t="s">
        <v>20703</v>
      </c>
      <c r="E4252" s="1552">
        <v>150316.12</v>
      </c>
      <c r="F4252" s="1546"/>
      <c r="G4252" s="1546">
        <v>3806400</v>
      </c>
      <c r="H4252" s="1546" t="str">
        <f t="shared" si="66"/>
        <v>FABRICAÇÃO DE SUPERESTRUTURA METÁLICA PARA PASSARELA PL-15 - EXCETO PISO DE CONCRETO</v>
      </c>
    </row>
    <row r="4253" spans="2:8">
      <c r="B4253" s="1528">
        <v>3806399</v>
      </c>
      <c r="C4253" s="1529" t="s">
        <v>19546</v>
      </c>
      <c r="D4253" s="1528" t="s">
        <v>20703</v>
      </c>
      <c r="E4253" s="1551">
        <v>213919.13</v>
      </c>
      <c r="F4253" s="1546"/>
      <c r="G4253" s="1546">
        <v>3806399</v>
      </c>
      <c r="H4253" s="1546" t="str">
        <f t="shared" si="66"/>
        <v>FABRICAÇÃO DE SUPERESTRUTURA METÁLICA PARA PASSARELA PL-20 - EXCETO PISO DE CONCRETO</v>
      </c>
    </row>
    <row r="4254" spans="2:8">
      <c r="B4254" s="1526">
        <v>3806387</v>
      </c>
      <c r="C4254" s="1523" t="s">
        <v>19547</v>
      </c>
      <c r="D4254" s="1526" t="s">
        <v>20703</v>
      </c>
      <c r="E4254" s="1552">
        <v>267386.94</v>
      </c>
      <c r="F4254" s="1546"/>
      <c r="G4254" s="1546">
        <v>3806387</v>
      </c>
      <c r="H4254" s="1546" t="str">
        <f t="shared" si="66"/>
        <v>FABRICAÇÃO DE SUPERESTRUTURA METÁLICA PARA PASSARELA PL-25 - EXCETO PISO DE CONCRETO</v>
      </c>
    </row>
    <row r="4255" spans="2:8">
      <c r="B4255" s="1528">
        <v>3806397</v>
      </c>
      <c r="C4255" s="1529" t="s">
        <v>19548</v>
      </c>
      <c r="D4255" s="1528" t="s">
        <v>20703</v>
      </c>
      <c r="E4255" s="1551">
        <v>359110.94</v>
      </c>
      <c r="F4255" s="1546"/>
      <c r="G4255" s="1546">
        <v>3806397</v>
      </c>
      <c r="H4255" s="1546" t="str">
        <f t="shared" si="66"/>
        <v>FABRICAÇÃO DE SUPERESTRUTURA METÁLICA PARA PASSARELA PL-30 - EXCETO PISO DE CONCRETO</v>
      </c>
    </row>
    <row r="4256" spans="2:8">
      <c r="B4256" s="1526">
        <v>3806396</v>
      </c>
      <c r="C4256" s="1523" t="s">
        <v>19549</v>
      </c>
      <c r="D4256" s="1526" t="s">
        <v>20703</v>
      </c>
      <c r="E4256" s="1552">
        <v>414162.41</v>
      </c>
      <c r="F4256" s="1546"/>
      <c r="G4256" s="1546">
        <v>3806396</v>
      </c>
      <c r="H4256" s="1546" t="str">
        <f t="shared" si="66"/>
        <v>FABRICAÇÃO DE SUPERESTRUTURA METÁLICA PARA PASSARELA PL-35 - EXCETO PISO DE CONCRETO</v>
      </c>
    </row>
    <row r="4257" spans="2:8">
      <c r="B4257" s="1528">
        <v>3806386</v>
      </c>
      <c r="C4257" s="1529" t="s">
        <v>19550</v>
      </c>
      <c r="D4257" s="1528" t="s">
        <v>3982</v>
      </c>
      <c r="E4257" s="1543">
        <v>625.77</v>
      </c>
      <c r="F4257" s="1546"/>
      <c r="G4257" s="1546">
        <v>3806386</v>
      </c>
      <c r="H4257" s="1546" t="str">
        <f t="shared" si="66"/>
        <v>GUARDA CORPO E CORRIMÃO METÁLICO PARA PASSARELAS PARA PEDESTRES - FORNECIMENTO E INSTALAÇÃO</v>
      </c>
    </row>
    <row r="4258" spans="2:8">
      <c r="B4258" s="1526">
        <v>3816118</v>
      </c>
      <c r="C4258" s="1523" t="s">
        <v>19551</v>
      </c>
      <c r="D4258" s="1526" t="s">
        <v>3982</v>
      </c>
      <c r="E4258" s="1542">
        <v>98.61</v>
      </c>
      <c r="F4258" s="1546"/>
      <c r="G4258" s="1546">
        <v>3816118</v>
      </c>
      <c r="H4258" s="1546" t="str">
        <f t="shared" si="66"/>
        <v>GUARDA-CORPO DE CONCRETO - FABRICAÇÃO - AREIA E BRITA COMERCIAIS</v>
      </c>
    </row>
    <row r="4259" spans="2:8">
      <c r="B4259" s="1528">
        <v>3816117</v>
      </c>
      <c r="C4259" s="1529" t="s">
        <v>19552</v>
      </c>
      <c r="D4259" s="1528" t="s">
        <v>3982</v>
      </c>
      <c r="E4259" s="1543">
        <v>92.8</v>
      </c>
      <c r="F4259" s="1546"/>
      <c r="G4259" s="1546">
        <v>3816117</v>
      </c>
      <c r="H4259" s="1546" t="str">
        <f t="shared" si="66"/>
        <v>GUARDA-CORPO DE CONCRETO - FABRICAÇÃO - AREIA EXTRAÍDA E BRITA PRODUZIDA</v>
      </c>
    </row>
    <row r="4260" spans="2:8">
      <c r="B4260" s="1526">
        <v>3816196</v>
      </c>
      <c r="C4260" s="1523" t="s">
        <v>14676</v>
      </c>
      <c r="D4260" s="1526" t="s">
        <v>4013</v>
      </c>
      <c r="E4260" s="1542">
        <v>901.63</v>
      </c>
      <c r="F4260" s="1546"/>
      <c r="G4260" s="1546">
        <v>3816196</v>
      </c>
      <c r="H4260" s="1546" t="str">
        <f t="shared" si="66"/>
        <v>INJEÇÃO DE NATA DE CIMENTO</v>
      </c>
    </row>
    <row r="4261" spans="2:8">
      <c r="B4261" s="1528">
        <v>3806426</v>
      </c>
      <c r="C4261" s="1529" t="s">
        <v>14677</v>
      </c>
      <c r="D4261" s="1528" t="s">
        <v>3367</v>
      </c>
      <c r="E4261" s="1543">
        <v>53.49</v>
      </c>
      <c r="F4261" s="1546"/>
      <c r="G4261" s="1546">
        <v>3806426</v>
      </c>
      <c r="H4261" s="1546" t="str">
        <f t="shared" si="66"/>
        <v>LANÇAMENTO DE PRÉ-LAJE COM UTILIZAÇÃO DE GUINDAUTO</v>
      </c>
    </row>
    <row r="4262" spans="2:8">
      <c r="B4262" s="1526">
        <v>3806401</v>
      </c>
      <c r="C4262" s="1523" t="s">
        <v>19553</v>
      </c>
      <c r="D4262" s="1526" t="s">
        <v>20703</v>
      </c>
      <c r="E4262" s="1552">
        <v>12710.42</v>
      </c>
      <c r="F4262" s="1546"/>
      <c r="G4262" s="1546">
        <v>3806401</v>
      </c>
      <c r="H4262" s="1546" t="str">
        <f t="shared" si="66"/>
        <v>LANÇAMENTO DE SUPERESTRUTURA DE PASSARELA METÁLICA DE 12 A 24 T COM UTILIZAÇÃO DE GUINDASTE</v>
      </c>
    </row>
    <row r="4263" spans="2:8">
      <c r="B4263" s="1528">
        <v>3806423</v>
      </c>
      <c r="C4263" s="1529" t="s">
        <v>14678</v>
      </c>
      <c r="D4263" s="1528" t="s">
        <v>20703</v>
      </c>
      <c r="E4263" s="1551">
        <v>8720.9</v>
      </c>
      <c r="F4263" s="1546"/>
      <c r="G4263" s="1546">
        <v>3806423</v>
      </c>
      <c r="H4263" s="1546" t="str">
        <f t="shared" si="66"/>
        <v>LANÇAMENTO DE VIGA PRÉ-MOLDADA DE 1.000 A 1.250 KN COM UTILIZAÇÃO DE GUINDASTE</v>
      </c>
    </row>
    <row r="4264" spans="2:8">
      <c r="B4264" s="1526">
        <v>3806421</v>
      </c>
      <c r="C4264" s="1523" t="s">
        <v>14679</v>
      </c>
      <c r="D4264" s="1526" t="s">
        <v>20703</v>
      </c>
      <c r="E4264" s="1552">
        <v>4251.92</v>
      </c>
      <c r="F4264" s="1546"/>
      <c r="G4264" s="1546">
        <v>3806421</v>
      </c>
      <c r="H4264" s="1546" t="str">
        <f t="shared" si="66"/>
        <v>LANÇAMENTO DE VIGA PRÉ-MOLDADA DE 500 A 750 KN COM UTILIZAÇÃO DE GUINDASTE</v>
      </c>
    </row>
    <row r="4265" spans="2:8">
      <c r="B4265" s="1528">
        <v>3806422</v>
      </c>
      <c r="C4265" s="1529" t="s">
        <v>14680</v>
      </c>
      <c r="D4265" s="1528" t="s">
        <v>20703</v>
      </c>
      <c r="E4265" s="1551">
        <v>7848.82</v>
      </c>
      <c r="F4265" s="1546"/>
      <c r="G4265" s="1546">
        <v>3806422</v>
      </c>
      <c r="H4265" s="1546" t="str">
        <f t="shared" si="66"/>
        <v>LANÇAMENTO DE VIGA PRÉ-MOLDADA DE 750 A 1.000 KN COM UTILIZAÇÃO DE GUINDASTE</v>
      </c>
    </row>
    <row r="4266" spans="2:8">
      <c r="B4266" s="1526">
        <v>3806425</v>
      </c>
      <c r="C4266" s="1523" t="s">
        <v>14681</v>
      </c>
      <c r="D4266" s="1526" t="s">
        <v>20703</v>
      </c>
      <c r="E4266" s="1552">
        <v>2323.0700000000002</v>
      </c>
      <c r="F4266" s="1546"/>
      <c r="G4266" s="1546">
        <v>3806425</v>
      </c>
      <c r="H4266" s="1546" t="str">
        <f t="shared" si="66"/>
        <v>LANÇAMENTO DE VIGA PRÉ-MOLDADA DE 980 A 1.225 KN COM UTILIZAÇÃO DE TRELIÇA LANÇADEIRA</v>
      </c>
    </row>
    <row r="4267" spans="2:8">
      <c r="B4267" s="1528">
        <v>3806424</v>
      </c>
      <c r="C4267" s="1529" t="s">
        <v>14682</v>
      </c>
      <c r="D4267" s="1528" t="s">
        <v>20703</v>
      </c>
      <c r="E4267" s="1551">
        <v>4056.16</v>
      </c>
      <c r="F4267" s="1546"/>
      <c r="G4267" s="1546">
        <v>3806424</v>
      </c>
      <c r="H4267" s="1546" t="str">
        <f t="shared" si="66"/>
        <v>LANÇAMENTO DE VIGA PRÉ-MOLDADA DE 980 A 1.225 KN COM UTILIZAÇÃO DE TRELIÇA LANÇADEIRA E CARRELONE</v>
      </c>
    </row>
    <row r="4268" spans="2:8">
      <c r="B4268" s="1526">
        <v>3806420</v>
      </c>
      <c r="C4268" s="1523" t="s">
        <v>14683</v>
      </c>
      <c r="D4268" s="1526" t="s">
        <v>20703</v>
      </c>
      <c r="E4268" s="1552">
        <v>3720.44</v>
      </c>
      <c r="F4268" s="1546"/>
      <c r="G4268" s="1546">
        <v>3806420</v>
      </c>
      <c r="H4268" s="1546" t="str">
        <f t="shared" si="66"/>
        <v>LANÇAMENTO DE VIGA PRÉ-MOLDADA DE ATÉ 500 KN COM UTILIZAÇÃO DE GUINDASTE</v>
      </c>
    </row>
    <row r="4269" spans="2:8">
      <c r="B4269" s="1528">
        <v>3806405</v>
      </c>
      <c r="C4269" s="1529" t="s">
        <v>14684</v>
      </c>
      <c r="D4269" s="1528" t="s">
        <v>20703</v>
      </c>
      <c r="E4269" s="1543">
        <v>631.19000000000005</v>
      </c>
      <c r="F4269" s="1546"/>
      <c r="G4269" s="1546">
        <v>3806405</v>
      </c>
      <c r="H4269" s="1546" t="str">
        <f t="shared" si="66"/>
        <v>LIMPEZA DE APARELHOS DE APOIO EM OBRAS DE ARTE ESPECIAIS</v>
      </c>
    </row>
    <row r="4270" spans="2:8">
      <c r="B4270" s="1526">
        <v>3806404</v>
      </c>
      <c r="C4270" s="1523" t="s">
        <v>14685</v>
      </c>
      <c r="D4270" s="1526" t="s">
        <v>4013</v>
      </c>
      <c r="E4270" s="1542">
        <v>42.28</v>
      </c>
      <c r="F4270" s="1546"/>
      <c r="G4270" s="1546">
        <v>3806404</v>
      </c>
      <c r="H4270" s="1546" t="str">
        <f t="shared" si="66"/>
        <v>LIMPEZA DE MATERIAL RETIDO EM FUNDAÇÕES SUBMERSAS DE OBRAS DE ARTE ESPECIAIS</v>
      </c>
    </row>
    <row r="4271" spans="2:8">
      <c r="B4271" s="1528">
        <v>3806406</v>
      </c>
      <c r="C4271" s="1529" t="s">
        <v>14686</v>
      </c>
      <c r="D4271" s="1528" t="s">
        <v>3982</v>
      </c>
      <c r="E4271" s="1543">
        <v>5.0199999999999996</v>
      </c>
      <c r="F4271" s="1546"/>
      <c r="G4271" s="1546">
        <v>3806406</v>
      </c>
      <c r="H4271" s="1546" t="str">
        <f t="shared" si="66"/>
        <v>LIMPEZA EM JUNTA DE DILATAÇÃO</v>
      </c>
    </row>
    <row r="4272" spans="2:8">
      <c r="B4272" s="1526">
        <v>3806403</v>
      </c>
      <c r="C4272" s="1523" t="s">
        <v>23777</v>
      </c>
      <c r="D4272" s="1526" t="s">
        <v>22</v>
      </c>
      <c r="E4272" s="1542">
        <v>7.81</v>
      </c>
      <c r="F4272" s="1546"/>
      <c r="G4272" s="1546">
        <v>3806403</v>
      </c>
      <c r="H4272" s="1546" t="str">
        <f t="shared" si="66"/>
        <v>LIMPEZA EM SUPERFÍCIE DE CONCRETO COM JATEAMENTO ABRASIVO COM USO DE GRANALHAS DE AÇO</v>
      </c>
    </row>
    <row r="4273" spans="2:8">
      <c r="B4273" s="1528">
        <v>3806402</v>
      </c>
      <c r="C4273" s="1529" t="s">
        <v>14687</v>
      </c>
      <c r="D4273" s="1528" t="s">
        <v>22</v>
      </c>
      <c r="E4273" s="1543">
        <v>2.0099999999999998</v>
      </c>
      <c r="F4273" s="1546"/>
      <c r="G4273" s="1546">
        <v>3806402</v>
      </c>
      <c r="H4273" s="1546" t="str">
        <f t="shared" si="66"/>
        <v>LIMPEZA EM SUPERFICIE DE CONCRETO COM JATEAMENTO D'ÁGUA SOB PRESSÃO</v>
      </c>
    </row>
    <row r="4274" spans="2:8" ht="30">
      <c r="B4274" s="1526">
        <v>3806407</v>
      </c>
      <c r="C4274" s="1523" t="s">
        <v>23778</v>
      </c>
      <c r="D4274" s="1526" t="s">
        <v>3982</v>
      </c>
      <c r="E4274" s="1542">
        <v>237.48</v>
      </c>
      <c r="F4274" s="1546"/>
      <c r="G4274" s="1546">
        <v>3806407</v>
      </c>
      <c r="H4274" s="1546" t="str">
        <f t="shared" si="66"/>
        <v>PINGADEIRA DE ELASTÔMERO PERFIL 40 X 40 MM COM ABA INCLINADA E FIXADA COM ADESIVO ESTRUTURAL E PINOS - FORNECIMENTO E INSTALAÇÃO</v>
      </c>
    </row>
    <row r="4275" spans="2:8">
      <c r="B4275" s="1528">
        <v>3808043</v>
      </c>
      <c r="C4275" s="1529" t="s">
        <v>14689</v>
      </c>
      <c r="D4275" s="1528" t="s">
        <v>22</v>
      </c>
      <c r="E4275" s="1543">
        <v>3.44</v>
      </c>
      <c r="F4275" s="1546"/>
      <c r="G4275" s="1546">
        <v>3808043</v>
      </c>
      <c r="H4275" s="1546" t="str">
        <f t="shared" si="66"/>
        <v>PINTURA MANUAL COM NATA DE CIMENTO - 3 DEMÃOS</v>
      </c>
    </row>
    <row r="4276" spans="2:8">
      <c r="B4276" s="1526">
        <v>3806431</v>
      </c>
      <c r="C4276" s="1523" t="s">
        <v>14690</v>
      </c>
      <c r="D4276" s="1526" t="s">
        <v>20703</v>
      </c>
      <c r="E4276" s="1552">
        <v>5673.36</v>
      </c>
      <c r="F4276" s="1546"/>
      <c r="G4276" s="1546">
        <v>3806431</v>
      </c>
      <c r="H4276" s="1546" t="str">
        <f t="shared" si="66"/>
        <v>PLACA DE AÇO DE APOIO PARA PROTENSÃO EXTERNA EM REFORÇO DE VIGA DE OAE - CONFECÇÃO E INSTALAÇÃO</v>
      </c>
    </row>
    <row r="4277" spans="2:8">
      <c r="B4277" s="1528">
        <v>3806432</v>
      </c>
      <c r="C4277" s="1529" t="s">
        <v>14691</v>
      </c>
      <c r="D4277" s="1528" t="s">
        <v>20703</v>
      </c>
      <c r="E4277" s="1551">
        <v>2972.61</v>
      </c>
      <c r="F4277" s="1546"/>
      <c r="G4277" s="1546">
        <v>3806432</v>
      </c>
      <c r="H4277" s="1546" t="str">
        <f t="shared" si="66"/>
        <v>PLACA DE AÇO DE DESVIO PARA PROTENSÃO EXTERNA EM REFORÇO DE VIGA DE OAE - CONFECÇÃO E INSTALAÇÃO</v>
      </c>
    </row>
    <row r="4278" spans="2:8" ht="30">
      <c r="B4278" s="1526">
        <v>3806429</v>
      </c>
      <c r="C4278" s="1523" t="s">
        <v>23779</v>
      </c>
      <c r="D4278" s="1526" t="s">
        <v>4013</v>
      </c>
      <c r="E4278" s="1542">
        <v>13.11</v>
      </c>
      <c r="F4278" s="1546"/>
      <c r="G4278" s="1546">
        <v>3806429</v>
      </c>
      <c r="H4278" s="1546" t="str">
        <f t="shared" si="66"/>
        <v>PLATAFORMA DE TRABALHO EM AÇO TUBULAR APOIADA NO SOLO - ALTURA DE 4 A 6 M - UTILIZAÇÃO DE 100 VEZES - FORNECIMENTO, INSTALAÇÃO E RETIRADA</v>
      </c>
    </row>
    <row r="4279" spans="2:8" ht="30">
      <c r="B4279" s="1528">
        <v>3806430</v>
      </c>
      <c r="C4279" s="1529" t="s">
        <v>23780</v>
      </c>
      <c r="D4279" s="1528" t="s">
        <v>4013</v>
      </c>
      <c r="E4279" s="1543">
        <v>8.19</v>
      </c>
      <c r="F4279" s="1546"/>
      <c r="G4279" s="1546">
        <v>3806430</v>
      </c>
      <c r="H4279" s="1546" t="str">
        <f t="shared" si="66"/>
        <v>PLATAFORMA DE TRABALHO EM AÇO TUBULAR APOIADA NO SOLO - ALTURA DE 6 A 8 M - UTILIZAÇÃO DE 100 VEZES - FORNECIMENTO, INSTALAÇÃO E RETIRADA</v>
      </c>
    </row>
    <row r="4280" spans="2:8" ht="30">
      <c r="B4280" s="1526">
        <v>3806428</v>
      </c>
      <c r="C4280" s="1523" t="s">
        <v>23781</v>
      </c>
      <c r="D4280" s="1526" t="s">
        <v>4013</v>
      </c>
      <c r="E4280" s="1542">
        <v>28.54</v>
      </c>
      <c r="F4280" s="1546"/>
      <c r="G4280" s="1546">
        <v>3806428</v>
      </c>
      <c r="H4280" s="1546" t="str">
        <f t="shared" si="66"/>
        <v>PLATAFORMA DE TRABALHO EM AÇO TUBULAR APOIADA NO SOLO - ALTURA DE ATÉ 4 M - UTILIZAÇÃO DE 100 VEZES - FORNECIMENTO, INSTALAÇÃO E RETIRADA</v>
      </c>
    </row>
    <row r="4281" spans="2:8" ht="30">
      <c r="B4281" s="1528">
        <v>3816198</v>
      </c>
      <c r="C4281" s="1529" t="s">
        <v>23782</v>
      </c>
      <c r="D4281" s="1528" t="s">
        <v>4013</v>
      </c>
      <c r="E4281" s="1543">
        <v>65.45</v>
      </c>
      <c r="F4281" s="1546"/>
      <c r="G4281" s="1546">
        <v>3816198</v>
      </c>
      <c r="H4281" s="1546" t="str">
        <f t="shared" si="66"/>
        <v>PLATAFORMA DE TRABALHO EM MADEIRA APOIADA NO SOLO - ALTURA DE 6 A 12 M - UTILIZAÇÃO DE 5 VEZES - CONFECÇÃO, INSTALAÇÃO E RETIRADA</v>
      </c>
    </row>
    <row r="4282" spans="2:8" ht="30">
      <c r="B4282" s="1526">
        <v>3816197</v>
      </c>
      <c r="C4282" s="1523" t="s">
        <v>14692</v>
      </c>
      <c r="D4282" s="1526" t="s">
        <v>4013</v>
      </c>
      <c r="E4282" s="1542">
        <v>60.63</v>
      </c>
      <c r="F4282" s="1546"/>
      <c r="G4282" s="1546">
        <v>3816197</v>
      </c>
      <c r="H4282" s="1546" t="str">
        <f t="shared" si="66"/>
        <v>PLATAFORMA DE TRABALHO EM MADEIRA APOIADA NO SOLO - ALTURA DE ATÉ 6 M - UTILIZAÇÃO DE 5 VEZES - CONFECÇÃO, INSTALAÇÃO E RETIRADA</v>
      </c>
    </row>
    <row r="4283" spans="2:8" ht="30">
      <c r="B4283" s="1528">
        <v>3806410</v>
      </c>
      <c r="C4283" s="1529" t="s">
        <v>17886</v>
      </c>
      <c r="D4283" s="1528" t="s">
        <v>22</v>
      </c>
      <c r="E4283" s="1543">
        <v>51.42</v>
      </c>
      <c r="F4283" s="1546"/>
      <c r="G4283" s="1546">
        <v>3806410</v>
      </c>
      <c r="H4283" s="1546" t="str">
        <f t="shared" si="66"/>
        <v>PLATAFORMA DE TRABALHO SUSPENSA SOB TABULEIRO DE PONTES COM TRELIÇAS METÁLICAS E TÁBUAS - UTILIZAÇÃO DE 100 VEZES - CONFECÇÃO, INSTALAÇÃO E RETIRADA</v>
      </c>
    </row>
    <row r="4284" spans="2:8">
      <c r="B4284" s="1526">
        <v>3806411</v>
      </c>
      <c r="C4284" s="1523" t="s">
        <v>23783</v>
      </c>
      <c r="D4284" s="1526" t="s">
        <v>4247</v>
      </c>
      <c r="E4284" s="1542">
        <v>580.35</v>
      </c>
      <c r="F4284" s="1546"/>
      <c r="G4284" s="1546">
        <v>3806411</v>
      </c>
      <c r="H4284" s="1546" t="str">
        <f t="shared" si="66"/>
        <v>PLATAFORMA MECANIZADA DE INSPEÇÃO SOB PONTES COM CAPACIDADE DE 500 KG E ALCANCE DE 15 M</v>
      </c>
    </row>
    <row r="4285" spans="2:8">
      <c r="B4285" s="1528">
        <v>3815644</v>
      </c>
      <c r="C4285" s="1529" t="s">
        <v>19554</v>
      </c>
      <c r="D4285" s="1528" t="s">
        <v>20703</v>
      </c>
      <c r="E4285" s="1543">
        <v>80.17</v>
      </c>
      <c r="F4285" s="1546"/>
      <c r="G4285" s="1546">
        <v>3815644</v>
      </c>
      <c r="H4285" s="1546" t="str">
        <f t="shared" si="66"/>
        <v>RECOMPOSIÇÃO DE DRENO EM TUBO DE AÇO GALVANIZADO D = 100 MM EM OAE - FORNECIMENTO E INSTALAÇÃO</v>
      </c>
    </row>
    <row r="4286" spans="2:8">
      <c r="B4286" s="1526">
        <v>3815643</v>
      </c>
      <c r="C4286" s="1523" t="s">
        <v>19555</v>
      </c>
      <c r="D4286" s="1526" t="s">
        <v>20703</v>
      </c>
      <c r="E4286" s="1542">
        <v>63.11</v>
      </c>
      <c r="F4286" s="1546"/>
      <c r="G4286" s="1546">
        <v>3815643</v>
      </c>
      <c r="H4286" s="1546" t="str">
        <f t="shared" si="66"/>
        <v>RECOMPOSIÇÃO DE DRENO EM TUBO DE AÇO GALVANIZADO D = 80 MM EM OAE - FORNECIMENTO E INSTALAÇÃO</v>
      </c>
    </row>
    <row r="4287" spans="2:8">
      <c r="B4287" s="1528">
        <v>3815706</v>
      </c>
      <c r="C4287" s="1529" t="s">
        <v>19556</v>
      </c>
      <c r="D4287" s="1528" t="s">
        <v>3982</v>
      </c>
      <c r="E4287" s="1543">
        <v>125.72</v>
      </c>
      <c r="F4287" s="1546"/>
      <c r="G4287" s="1546">
        <v>3815706</v>
      </c>
      <c r="H4287" s="1546" t="str">
        <f t="shared" si="66"/>
        <v>RECOMPOSIÇÃO DE GUARDA-CORPO COM AGREGADOS COMERCIAIS - INSTALAÇÃO</v>
      </c>
    </row>
    <row r="4288" spans="2:8">
      <c r="B4288" s="1526">
        <v>3815597</v>
      </c>
      <c r="C4288" s="1523" t="s">
        <v>19557</v>
      </c>
      <c r="D4288" s="1526" t="s">
        <v>3982</v>
      </c>
      <c r="E4288" s="1542">
        <v>119.91</v>
      </c>
      <c r="F4288" s="1546"/>
      <c r="G4288" s="1546">
        <v>3815597</v>
      </c>
      <c r="H4288" s="1546" t="str">
        <f t="shared" si="66"/>
        <v>RECOMPOSIÇÃO DE GUARDA-CORPO COM AGREGADOS PRODUZIDOS - INSTALAÇÃO</v>
      </c>
    </row>
    <row r="4289" spans="2:8">
      <c r="B4289" s="1528">
        <v>3815600</v>
      </c>
      <c r="C4289" s="1529" t="s">
        <v>14693</v>
      </c>
      <c r="D4289" s="1528" t="s">
        <v>22</v>
      </c>
      <c r="E4289" s="1543">
        <v>42</v>
      </c>
      <c r="F4289" s="1546"/>
      <c r="G4289" s="1546">
        <v>3815600</v>
      </c>
      <c r="H4289" s="1546" t="str">
        <f t="shared" si="66"/>
        <v>RECUPERAÇÃO DE GUARDA-CORPO METÁLICO EM AMBIENTE AGRESSIVO</v>
      </c>
    </row>
    <row r="4290" spans="2:8">
      <c r="B4290" s="1526">
        <v>3815601</v>
      </c>
      <c r="C4290" s="1523" t="s">
        <v>14694</v>
      </c>
      <c r="D4290" s="1526" t="s">
        <v>22</v>
      </c>
      <c r="E4290" s="1542">
        <v>37.71</v>
      </c>
      <c r="F4290" s="1546"/>
      <c r="G4290" s="1546">
        <v>3815601</v>
      </c>
      <c r="H4290" s="1546" t="str">
        <f t="shared" si="66"/>
        <v>RECUPERAÇÃO DE GUARDA-CORPO METÁLICO EM AMBIENTE MUITO AGRESSIVO</v>
      </c>
    </row>
    <row r="4291" spans="2:8">
      <c r="B4291" s="1528">
        <v>3815599</v>
      </c>
      <c r="C4291" s="1529" t="s">
        <v>14695</v>
      </c>
      <c r="D4291" s="1528" t="s">
        <v>22</v>
      </c>
      <c r="E4291" s="1543">
        <v>21.57</v>
      </c>
      <c r="F4291" s="1546"/>
      <c r="G4291" s="1546">
        <v>3815599</v>
      </c>
      <c r="H4291" s="1546" t="str">
        <f t="shared" ref="H4291:H4354" si="67">UPPER(C4291)</f>
        <v>RECUPERAÇÃO DE GUARDA-CORPO METÁLICO EM AMBIENTE POUCO AGRESSIVO</v>
      </c>
    </row>
    <row r="4292" spans="2:8">
      <c r="B4292" s="1526">
        <v>3806414</v>
      </c>
      <c r="C4292" s="1523" t="s">
        <v>19558</v>
      </c>
      <c r="D4292" s="1526" t="s">
        <v>4013</v>
      </c>
      <c r="E4292" s="1542">
        <v>487.74</v>
      </c>
      <c r="F4292" s="1546"/>
      <c r="G4292" s="1546">
        <v>3806414</v>
      </c>
      <c r="H4292" s="1546" t="str">
        <f t="shared" si="67"/>
        <v>REMOÇÃO DE CONCRETO COM JATEAMENTO D'ÁGUA SOB ALTA PRESSÃO</v>
      </c>
    </row>
    <row r="4293" spans="2:8">
      <c r="B4293" s="1528">
        <v>3806409</v>
      </c>
      <c r="C4293" s="1529" t="s">
        <v>23784</v>
      </c>
      <c r="D4293" s="1528" t="s">
        <v>3982</v>
      </c>
      <c r="E4293" s="1543">
        <v>47.77</v>
      </c>
      <c r="F4293" s="1546"/>
      <c r="G4293" s="1546">
        <v>3806409</v>
      </c>
      <c r="H4293" s="1546" t="str">
        <f t="shared" si="67"/>
        <v>RESTAURAÇÃO DE BERÇOS DE APOIO PARA JUNTA DE DILATAÇÃO - FORNECIMENTO E INSTALAÇÃO</v>
      </c>
    </row>
    <row r="4294" spans="2:8">
      <c r="B4294" s="1526">
        <v>3815602</v>
      </c>
      <c r="C4294" s="1523" t="s">
        <v>19559</v>
      </c>
      <c r="D4294" s="1526" t="s">
        <v>3982</v>
      </c>
      <c r="E4294" s="1542">
        <v>25.22</v>
      </c>
      <c r="F4294" s="1546"/>
      <c r="G4294" s="1546">
        <v>3815602</v>
      </c>
      <c r="H4294" s="1546" t="str">
        <f t="shared" si="67"/>
        <v>SUBSTITUIÇÃO DE JUNTA DE DILATAÇÃO E LÁBIOS POLIMÉRICOS - FORNECIMENTO E INSTALAÇÃO</v>
      </c>
    </row>
    <row r="4295" spans="2:8">
      <c r="B4295" s="1528">
        <v>4011444</v>
      </c>
      <c r="C4295" s="1529" t="s">
        <v>14696</v>
      </c>
      <c r="D4295" s="1528" t="s">
        <v>3367</v>
      </c>
      <c r="E4295" s="1543">
        <v>132.57</v>
      </c>
      <c r="F4295" s="1546"/>
      <c r="G4295" s="1546">
        <v>4011444</v>
      </c>
      <c r="H4295" s="1546" t="str">
        <f t="shared" si="67"/>
        <v>AREIA ASFALTO A QUENTE - FAIXA A - AREIA COMERCIAL</v>
      </c>
    </row>
    <row r="4296" spans="2:8">
      <c r="B4296" s="1526">
        <v>4011443</v>
      </c>
      <c r="C4296" s="1523" t="s">
        <v>14697</v>
      </c>
      <c r="D4296" s="1526" t="s">
        <v>3367</v>
      </c>
      <c r="E4296" s="1542">
        <v>98.58</v>
      </c>
      <c r="F4296" s="1546"/>
      <c r="G4296" s="1546">
        <v>4011443</v>
      </c>
      <c r="H4296" s="1546" t="str">
        <f t="shared" si="67"/>
        <v>AREIA ASFALTO A QUENTE - FAIXA A - AREIA EXTRAÍDA</v>
      </c>
    </row>
    <row r="4297" spans="2:8">
      <c r="B4297" s="1528">
        <v>4011446</v>
      </c>
      <c r="C4297" s="1529" t="s">
        <v>14698</v>
      </c>
      <c r="D4297" s="1528" t="s">
        <v>3367</v>
      </c>
      <c r="E4297" s="1543">
        <v>124.99</v>
      </c>
      <c r="F4297" s="1546"/>
      <c r="G4297" s="1546">
        <v>4011446</v>
      </c>
      <c r="H4297" s="1546" t="str">
        <f t="shared" si="67"/>
        <v>AREIA ASFALTO A QUENTE - FAIXA B - AREIA COMERCIAL</v>
      </c>
    </row>
    <row r="4298" spans="2:8">
      <c r="B4298" s="1526">
        <v>4011445</v>
      </c>
      <c r="C4298" s="1523" t="s">
        <v>14699</v>
      </c>
      <c r="D4298" s="1526" t="s">
        <v>3367</v>
      </c>
      <c r="E4298" s="1542">
        <v>90.24</v>
      </c>
      <c r="F4298" s="1546"/>
      <c r="G4298" s="1546">
        <v>4011445</v>
      </c>
      <c r="H4298" s="1546" t="str">
        <f t="shared" si="67"/>
        <v>AREIA ASFALTO A QUENTE - FAIXA B - AREIA EXTRAÍDA</v>
      </c>
    </row>
    <row r="4299" spans="2:8">
      <c r="B4299" s="1528">
        <v>4011448</v>
      </c>
      <c r="C4299" s="1529" t="s">
        <v>14700</v>
      </c>
      <c r="D4299" s="1528" t="s">
        <v>3367</v>
      </c>
      <c r="E4299" s="1543">
        <v>126.53</v>
      </c>
      <c r="F4299" s="1546"/>
      <c r="G4299" s="1546">
        <v>4011448</v>
      </c>
      <c r="H4299" s="1546" t="str">
        <f t="shared" si="67"/>
        <v>AREIA ASFALTO A QUENTE COM ASFALTO POLÍMERO - FAIXA A - AREIA COMERCIAL</v>
      </c>
    </row>
    <row r="4300" spans="2:8">
      <c r="B4300" s="1526">
        <v>4011447</v>
      </c>
      <c r="C4300" s="1523" t="s">
        <v>14701</v>
      </c>
      <c r="D4300" s="1526" t="s">
        <v>3367</v>
      </c>
      <c r="E4300" s="1542">
        <v>90.81</v>
      </c>
      <c r="F4300" s="1546"/>
      <c r="G4300" s="1546">
        <v>4011447</v>
      </c>
      <c r="H4300" s="1546" t="str">
        <f t="shared" si="67"/>
        <v>AREIA ASFALTO A QUENTE COM ASFALTO POLÍMERO - FAIXA A - AREIA EXTRAÍDA</v>
      </c>
    </row>
    <row r="4301" spans="2:8">
      <c r="B4301" s="1528">
        <v>4011450</v>
      </c>
      <c r="C4301" s="1529" t="s">
        <v>14702</v>
      </c>
      <c r="D4301" s="1528" t="s">
        <v>3367</v>
      </c>
      <c r="E4301" s="1543">
        <v>130.88</v>
      </c>
      <c r="F4301" s="1546"/>
      <c r="G4301" s="1546">
        <v>4011450</v>
      </c>
      <c r="H4301" s="1546" t="str">
        <f t="shared" si="67"/>
        <v>AREIA ASFALTO A QUENTE COM ASFALTO POLÍMERO - FAIXA B - AREIA COMERCIAL</v>
      </c>
    </row>
    <row r="4302" spans="2:8">
      <c r="B4302" s="1526">
        <v>4011449</v>
      </c>
      <c r="C4302" s="1523" t="s">
        <v>14703</v>
      </c>
      <c r="D4302" s="1526" t="s">
        <v>3367</v>
      </c>
      <c r="E4302" s="1542">
        <v>95.8</v>
      </c>
      <c r="F4302" s="1546"/>
      <c r="G4302" s="1546">
        <v>4011449</v>
      </c>
      <c r="H4302" s="1546" t="str">
        <f t="shared" si="67"/>
        <v>AREIA ASFALTO A QUENTE COM ASFALTO POLÍMERO - FAIXA B - AREIA EXTRAÍDA</v>
      </c>
    </row>
    <row r="4303" spans="2:8">
      <c r="B4303" s="1528">
        <v>4011452</v>
      </c>
      <c r="C4303" s="1529" t="s">
        <v>14704</v>
      </c>
      <c r="D4303" s="1528" t="s">
        <v>3367</v>
      </c>
      <c r="E4303" s="1543">
        <v>133.74</v>
      </c>
      <c r="F4303" s="1546"/>
      <c r="G4303" s="1546">
        <v>4011452</v>
      </c>
      <c r="H4303" s="1546" t="str">
        <f t="shared" si="67"/>
        <v>AREIA ASFALTO A QUENTE COM ASFALTO POLÍMERO - FAIXA C - AREIA COMERCIAL</v>
      </c>
    </row>
    <row r="4304" spans="2:8">
      <c r="B4304" s="1526">
        <v>4011451</v>
      </c>
      <c r="C4304" s="1523" t="s">
        <v>14705</v>
      </c>
      <c r="D4304" s="1526" t="s">
        <v>3367</v>
      </c>
      <c r="E4304" s="1542">
        <v>99.11</v>
      </c>
      <c r="F4304" s="1546"/>
      <c r="G4304" s="1546">
        <v>4011451</v>
      </c>
      <c r="H4304" s="1546" t="str">
        <f t="shared" si="67"/>
        <v>AREIA ASFALTO A QUENTE COM ASFALTO POLÍMERO - FAIXA C - AREIA EXTRAÍDA</v>
      </c>
    </row>
    <row r="4305" spans="2:8">
      <c r="B4305" s="1528">
        <v>4011219</v>
      </c>
      <c r="C4305" s="1529" t="s">
        <v>14706</v>
      </c>
      <c r="D4305" s="1528" t="s">
        <v>4013</v>
      </c>
      <c r="E4305" s="1543">
        <v>9.5500000000000007</v>
      </c>
      <c r="F4305" s="1546"/>
      <c r="G4305" s="1546">
        <v>4011219</v>
      </c>
      <c r="H4305" s="1546" t="str">
        <f t="shared" si="67"/>
        <v>BASE DE SOLO ESTABILIZADO GRANULOMETRICAMENTE SEM MISTURA COM MATERIAL DE JAZIDA</v>
      </c>
    </row>
    <row r="4306" spans="2:8">
      <c r="B4306" s="1526">
        <v>4011291</v>
      </c>
      <c r="C4306" s="1523" t="s">
        <v>14707</v>
      </c>
      <c r="D4306" s="1526" t="s">
        <v>4013</v>
      </c>
      <c r="E4306" s="1542">
        <v>49.37</v>
      </c>
      <c r="F4306" s="1546"/>
      <c r="G4306" s="1546">
        <v>4011291</v>
      </c>
      <c r="H4306" s="1546" t="str">
        <f t="shared" si="67"/>
        <v>BASE DE SOLO MELHORADO COM 3% DE CIMENTO E MISTURA EM USINA COM MATERIAL DE JAZIDA</v>
      </c>
    </row>
    <row r="4307" spans="2:8">
      <c r="B4307" s="1528">
        <v>4011287</v>
      </c>
      <c r="C4307" s="1529" t="s">
        <v>14708</v>
      </c>
      <c r="D4307" s="1528" t="s">
        <v>4013</v>
      </c>
      <c r="E4307" s="1543">
        <v>46.65</v>
      </c>
      <c r="F4307" s="1546"/>
      <c r="G4307" s="1546">
        <v>4011287</v>
      </c>
      <c r="H4307" s="1546" t="str">
        <f t="shared" si="67"/>
        <v>BASE DE SOLO MELHORADO COM 3% DE CIMENTO E MISTURA NA PISTA COM MATERIAL DE JAZIDA</v>
      </c>
    </row>
    <row r="4308" spans="2:8">
      <c r="B4308" s="1526">
        <v>4011305</v>
      </c>
      <c r="C4308" s="1523" t="s">
        <v>16620</v>
      </c>
      <c r="D4308" s="1526" t="s">
        <v>4013</v>
      </c>
      <c r="E4308" s="1542">
        <v>64.5</v>
      </c>
      <c r="F4308" s="1546"/>
      <c r="G4308" s="1546">
        <v>4011305</v>
      </c>
      <c r="H4308" s="1546" t="str">
        <f t="shared" si="67"/>
        <v>BASE DE SOLO-CAL COM 7% DE CAL E MISTURA NA PISTA COM MATERIAL DE JAZIDA</v>
      </c>
    </row>
    <row r="4309" spans="2:8">
      <c r="B4309" s="1528">
        <v>4011313</v>
      </c>
      <c r="C4309" s="1529" t="s">
        <v>14709</v>
      </c>
      <c r="D4309" s="1528" t="s">
        <v>4013</v>
      </c>
      <c r="E4309" s="1543">
        <v>87.91</v>
      </c>
      <c r="F4309" s="1546"/>
      <c r="G4309" s="1546">
        <v>4011313</v>
      </c>
      <c r="H4309" s="1546" t="str">
        <f t="shared" si="67"/>
        <v>BASE DE SOLO-CIMENTO COM 7% DE CIMENTO E MISTURA EM USINA COM MATERIAL DE JAZIDA</v>
      </c>
    </row>
    <row r="4310" spans="2:8">
      <c r="B4310" s="1526">
        <v>4011297</v>
      </c>
      <c r="C4310" s="1523" t="s">
        <v>14710</v>
      </c>
      <c r="D4310" s="1526" t="s">
        <v>4013</v>
      </c>
      <c r="E4310" s="1542">
        <v>94.53</v>
      </c>
      <c r="F4310" s="1546"/>
      <c r="G4310" s="1546">
        <v>4011297</v>
      </c>
      <c r="H4310" s="1546" t="str">
        <f t="shared" si="67"/>
        <v>BASE DE SOLO-CIMENTO COM 7% DE CIMENTO E MISTURA NA PISTA COM MATERIAL DE JAZIDA</v>
      </c>
    </row>
    <row r="4311" spans="2:8">
      <c r="B4311" s="1528">
        <v>4011221</v>
      </c>
      <c r="C4311" s="1529" t="s">
        <v>14711</v>
      </c>
      <c r="D4311" s="1528" t="s">
        <v>4013</v>
      </c>
      <c r="E4311" s="1543">
        <v>10.16</v>
      </c>
      <c r="F4311" s="1546"/>
      <c r="G4311" s="1546">
        <v>4011221</v>
      </c>
      <c r="H4311" s="1546" t="str">
        <f t="shared" si="67"/>
        <v>BASE ESTABILIZADA GRANULOMETRICAMENTE COM MISTURA DE SOLOS NA PISTA COM MATERIAL DE JAZIDA</v>
      </c>
    </row>
    <row r="4312" spans="2:8" ht="30">
      <c r="B4312" s="1526">
        <v>4011226</v>
      </c>
      <c r="C4312" s="1523" t="s">
        <v>14712</v>
      </c>
      <c r="D4312" s="1526" t="s">
        <v>4013</v>
      </c>
      <c r="E4312" s="1542">
        <v>24.59</v>
      </c>
      <c r="F4312" s="1546"/>
      <c r="G4312" s="1546">
        <v>4011226</v>
      </c>
      <c r="H4312" s="1546" t="str">
        <f t="shared" si="67"/>
        <v>BASE ESTABILIZADA GRANULOMETRICAMENTE COM MISTURA SOLO AREIA (70% - 30%) EM USINA COM MATERIAL DE JAZIDA E AREIA EXTRAÍDA</v>
      </c>
    </row>
    <row r="4313" spans="2:8" ht="30">
      <c r="B4313" s="1528">
        <v>4011240</v>
      </c>
      <c r="C4313" s="1529" t="s">
        <v>14713</v>
      </c>
      <c r="D4313" s="1528" t="s">
        <v>4013</v>
      </c>
      <c r="E4313" s="1543">
        <v>103.94</v>
      </c>
      <c r="F4313" s="1546"/>
      <c r="G4313" s="1546">
        <v>4011240</v>
      </c>
      <c r="H4313" s="1546" t="str">
        <f t="shared" si="67"/>
        <v>BASE ESTABILIZADA GRANULOMETRICAMENTE COM MISTURA SOLO BRITA (70% - 30%) COM 3% DE CIMENTO EM USINA COM MATERIAL DE JAZIDA E BRITA COMERCIAL</v>
      </c>
    </row>
    <row r="4314" spans="2:8" ht="30">
      <c r="B4314" s="1526">
        <v>4011239</v>
      </c>
      <c r="C4314" s="1523" t="s">
        <v>14714</v>
      </c>
      <c r="D4314" s="1526" t="s">
        <v>4013</v>
      </c>
      <c r="E4314" s="1542">
        <v>73.209999999999994</v>
      </c>
      <c r="F4314" s="1546"/>
      <c r="G4314" s="1546">
        <v>4011239</v>
      </c>
      <c r="H4314" s="1546" t="str">
        <f t="shared" si="67"/>
        <v>BASE ESTABILIZADA GRANULOMETRICAMENTE COM MISTURA SOLO BRITA (70% - 30%) COM 3% DE CIMENTO EM USINA COM MATERIAL DE JAZIDA E BRITA PRODUZIDA</v>
      </c>
    </row>
    <row r="4315" spans="2:8" ht="30">
      <c r="B4315" s="1528">
        <v>4011268</v>
      </c>
      <c r="C4315" s="1529" t="s">
        <v>14715</v>
      </c>
      <c r="D4315" s="1528" t="s">
        <v>4013</v>
      </c>
      <c r="E4315" s="1543">
        <v>69.540000000000006</v>
      </c>
      <c r="F4315" s="1546"/>
      <c r="G4315" s="1546">
        <v>4011268</v>
      </c>
      <c r="H4315" s="1546" t="str">
        <f t="shared" si="67"/>
        <v>BASE ESTABILIZADA GRANULOMETRICAMENTE COM MISTURA SOLO BRITA (70% - 30%) EM USINA COM MATERIAL DE JAZIDA E BRITA COMERCIAL</v>
      </c>
    </row>
    <row r="4316" spans="2:8" ht="30">
      <c r="B4316" s="1526">
        <v>4011267</v>
      </c>
      <c r="C4316" s="1523" t="s">
        <v>14716</v>
      </c>
      <c r="D4316" s="1526" t="s">
        <v>4013</v>
      </c>
      <c r="E4316" s="1542">
        <v>37.86</v>
      </c>
      <c r="F4316" s="1546"/>
      <c r="G4316" s="1546">
        <v>4011267</v>
      </c>
      <c r="H4316" s="1546" t="str">
        <f t="shared" si="67"/>
        <v>BASE ESTABILIZADA GRANULOMETRICAMENTE COM MISTURA SOLO BRITA (70% - 30%) EM USINA COM MATERIAL DE JAZIDA E BRITA PRODUZIDA</v>
      </c>
    </row>
    <row r="4317" spans="2:8" ht="30">
      <c r="B4317" s="1528">
        <v>4011256</v>
      </c>
      <c r="C4317" s="1529" t="s">
        <v>14717</v>
      </c>
      <c r="D4317" s="1528" t="s">
        <v>4013</v>
      </c>
      <c r="E4317" s="1543">
        <v>59.15</v>
      </c>
      <c r="F4317" s="1546"/>
      <c r="G4317" s="1546">
        <v>4011256</v>
      </c>
      <c r="H4317" s="1546" t="str">
        <f t="shared" si="67"/>
        <v>BASE ESTABILIZADA GRANULOMETRICAMENTE COM MISTURA SOLO BRITA (70% - 30%) NA PISTA COM MATERIAL DE JAZIDA E BRITA COMERCIAL</v>
      </c>
    </row>
    <row r="4318" spans="2:8" ht="30">
      <c r="B4318" s="1526">
        <v>4011255</v>
      </c>
      <c r="C4318" s="1523" t="s">
        <v>14718</v>
      </c>
      <c r="D4318" s="1526" t="s">
        <v>4013</v>
      </c>
      <c r="E4318" s="1542">
        <v>27.47</v>
      </c>
      <c r="F4318" s="1546"/>
      <c r="G4318" s="1546">
        <v>4011255</v>
      </c>
      <c r="H4318" s="1546" t="str">
        <f t="shared" si="67"/>
        <v>BASE ESTABILIZADA GRANULOMETRICAMENTE COM MISTURA SOLO BRITA (70% - 30%) NA PISTA COM MATERIAL DE JAZIDA E BRITA PRODUZIDA</v>
      </c>
    </row>
    <row r="4319" spans="2:8">
      <c r="B4319" s="1528">
        <v>4011276</v>
      </c>
      <c r="C4319" s="1529" t="s">
        <v>14719</v>
      </c>
      <c r="D4319" s="1528" t="s">
        <v>4013</v>
      </c>
      <c r="E4319" s="1543">
        <v>198.68</v>
      </c>
      <c r="F4319" s="1546"/>
      <c r="G4319" s="1546">
        <v>4011276</v>
      </c>
      <c r="H4319" s="1546" t="str">
        <f t="shared" si="67"/>
        <v>BASE OU SUB-BASE DE BRITA GRADUADA COM BRITA COMERCIAL</v>
      </c>
    </row>
    <row r="4320" spans="2:8">
      <c r="B4320" s="1526">
        <v>4011275</v>
      </c>
      <c r="C4320" s="1523" t="s">
        <v>14720</v>
      </c>
      <c r="D4320" s="1526" t="s">
        <v>4013</v>
      </c>
      <c r="E4320" s="1542">
        <v>84.72</v>
      </c>
      <c r="F4320" s="1546"/>
      <c r="G4320" s="1546">
        <v>4011275</v>
      </c>
      <c r="H4320" s="1546" t="str">
        <f t="shared" si="67"/>
        <v>BASE OU SUB-BASE DE BRITA GRADUADA COM BRITA PRODUZIDA</v>
      </c>
    </row>
    <row r="4321" spans="2:8">
      <c r="B4321" s="1528">
        <v>4011549</v>
      </c>
      <c r="C4321" s="1529" t="s">
        <v>14721</v>
      </c>
      <c r="D4321" s="1528" t="s">
        <v>4013</v>
      </c>
      <c r="E4321" s="1543">
        <v>198.57</v>
      </c>
      <c r="F4321" s="1546"/>
      <c r="G4321" s="1546">
        <v>4011549</v>
      </c>
      <c r="H4321" s="1546" t="str">
        <f t="shared" si="67"/>
        <v>BASE OU SUB-BASE DE BRITA GRADUADA EXECUTADA COM VIBROACABADORA - BRITA COMERCIAL</v>
      </c>
    </row>
    <row r="4322" spans="2:8">
      <c r="B4322" s="1526">
        <v>4011548</v>
      </c>
      <c r="C4322" s="1523" t="s">
        <v>14722</v>
      </c>
      <c r="D4322" s="1526" t="s">
        <v>4013</v>
      </c>
      <c r="E4322" s="1542">
        <v>84.61</v>
      </c>
      <c r="F4322" s="1546"/>
      <c r="G4322" s="1546">
        <v>4011548</v>
      </c>
      <c r="H4322" s="1546" t="str">
        <f t="shared" si="67"/>
        <v>BASE OU SUB-BASE DE BRITA GRADUADA EXECUTADA COM VIBROACABADORA - BRITA PRODUZIDA</v>
      </c>
    </row>
    <row r="4323" spans="2:8">
      <c r="B4323" s="1528">
        <v>4011278</v>
      </c>
      <c r="C4323" s="1529" t="s">
        <v>14723</v>
      </c>
      <c r="D4323" s="1528" t="s">
        <v>4013</v>
      </c>
      <c r="E4323" s="1543">
        <v>239.94</v>
      </c>
      <c r="F4323" s="1546"/>
      <c r="G4323" s="1546">
        <v>4011278</v>
      </c>
      <c r="H4323" s="1546" t="str">
        <f t="shared" si="67"/>
        <v>BASE OU SUB-BASE DE BRITA GRADUADA TRATADA COM CIMENTO COM BRITA COMERCIAL</v>
      </c>
    </row>
    <row r="4324" spans="2:8">
      <c r="B4324" s="1526">
        <v>4011277</v>
      </c>
      <c r="C4324" s="1523" t="s">
        <v>14724</v>
      </c>
      <c r="D4324" s="1526" t="s">
        <v>4013</v>
      </c>
      <c r="E4324" s="1542">
        <v>123.35</v>
      </c>
      <c r="F4324" s="1546"/>
      <c r="G4324" s="1546">
        <v>4011277</v>
      </c>
      <c r="H4324" s="1546" t="str">
        <f t="shared" si="67"/>
        <v>BASE OU SUB-BASE DE BRITA GRADUADA TRATADA COM CIMENTO COM BRITA PRODUZIDA</v>
      </c>
    </row>
    <row r="4325" spans="2:8">
      <c r="B4325" s="1528">
        <v>4011561</v>
      </c>
      <c r="C4325" s="1529" t="s">
        <v>14725</v>
      </c>
      <c r="D4325" s="1528" t="s">
        <v>4013</v>
      </c>
      <c r="E4325" s="1543">
        <v>239.83</v>
      </c>
      <c r="F4325" s="1546"/>
      <c r="G4325" s="1546">
        <v>4011561</v>
      </c>
      <c r="H4325" s="1546" t="str">
        <f t="shared" si="67"/>
        <v>BASE OU SUB-BASE DE BRITA GRADUADA TRATADA COM CIMENTO EXECUTADA COM VIBROACABADORA - BRITA COMERCIAL</v>
      </c>
    </row>
    <row r="4326" spans="2:8">
      <c r="B4326" s="1526">
        <v>4011560</v>
      </c>
      <c r="C4326" s="1523" t="s">
        <v>14726</v>
      </c>
      <c r="D4326" s="1526" t="s">
        <v>4013</v>
      </c>
      <c r="E4326" s="1542">
        <v>123.24</v>
      </c>
      <c r="F4326" s="1546"/>
      <c r="G4326" s="1546">
        <v>4011560</v>
      </c>
      <c r="H4326" s="1546" t="str">
        <f t="shared" si="67"/>
        <v>BASE OU SUB-BASE DE BRITA GRADUADA TRATADA COM CIMENTO EXECUTADA COM VIBROACABADORA - BRITA PRODUZIDA</v>
      </c>
    </row>
    <row r="4327" spans="2:8">
      <c r="B4327" s="1528">
        <v>4011282</v>
      </c>
      <c r="C4327" s="1529" t="s">
        <v>14727</v>
      </c>
      <c r="D4327" s="1528" t="s">
        <v>4013</v>
      </c>
      <c r="E4327" s="1543">
        <v>164.74</v>
      </c>
      <c r="F4327" s="1546"/>
      <c r="G4327" s="1546">
        <v>4011282</v>
      </c>
      <c r="H4327" s="1546" t="str">
        <f t="shared" si="67"/>
        <v>BASE OU SUB-BASE DE MACADAME HIDRÁULICO COM BRITA COMERCIAL</v>
      </c>
    </row>
    <row r="4328" spans="2:8">
      <c r="B4328" s="1526">
        <v>4011281</v>
      </c>
      <c r="C4328" s="1523" t="s">
        <v>14728</v>
      </c>
      <c r="D4328" s="1526" t="s">
        <v>4013</v>
      </c>
      <c r="E4328" s="1542">
        <v>73.8</v>
      </c>
      <c r="F4328" s="1546"/>
      <c r="G4328" s="1546">
        <v>4011281</v>
      </c>
      <c r="H4328" s="1546" t="str">
        <f t="shared" si="67"/>
        <v>BASE OU SUB-BASE DE MACADAME HIDRÁULICO COM BRITA PRODUZIDA</v>
      </c>
    </row>
    <row r="4329" spans="2:8">
      <c r="B4329" s="1528">
        <v>4011279</v>
      </c>
      <c r="C4329" s="1529" t="s">
        <v>14729</v>
      </c>
      <c r="D4329" s="1528" t="s">
        <v>4013</v>
      </c>
      <c r="E4329" s="1543">
        <v>160.19999999999999</v>
      </c>
      <c r="F4329" s="1546"/>
      <c r="G4329" s="1546">
        <v>4011279</v>
      </c>
      <c r="H4329" s="1546" t="str">
        <f t="shared" si="67"/>
        <v>BASE OU SUB-BASE DE MACADAME SECO COM BRITA COMERCIAL</v>
      </c>
    </row>
    <row r="4330" spans="2:8">
      <c r="B4330" s="1526">
        <v>4011280</v>
      </c>
      <c r="C4330" s="1523" t="s">
        <v>14730</v>
      </c>
      <c r="D4330" s="1526" t="s">
        <v>4013</v>
      </c>
      <c r="E4330" s="1542">
        <v>69.260000000000005</v>
      </c>
      <c r="F4330" s="1546"/>
      <c r="G4330" s="1546">
        <v>4011280</v>
      </c>
      <c r="H4330" s="1546" t="str">
        <f t="shared" si="67"/>
        <v>BASE OU SUB-BASE DE MACADAME SECO COM BRITA PRODUZIDA</v>
      </c>
    </row>
    <row r="4331" spans="2:8" ht="30">
      <c r="B4331" s="1528">
        <v>4011327</v>
      </c>
      <c r="C4331" s="1529" t="s">
        <v>14731</v>
      </c>
      <c r="D4331" s="1528" t="s">
        <v>4013</v>
      </c>
      <c r="E4331" s="1543">
        <v>31.23</v>
      </c>
      <c r="F4331" s="1546"/>
      <c r="G4331" s="1546">
        <v>4011327</v>
      </c>
      <c r="H4331" s="1546" t="str">
        <f t="shared" si="67"/>
        <v>BASE OU SUB-BASE ESTABILIZADA GRANULOMETRICAMENTE COM MISTURA SOLO ESCÓRIA DE ACIARIA (50%-50%) EM USINA COM MATERIAL DE JAZIDA</v>
      </c>
    </row>
    <row r="4332" spans="2:8" ht="30">
      <c r="B4332" s="1526">
        <v>4011325</v>
      </c>
      <c r="C4332" s="1523" t="s">
        <v>14732</v>
      </c>
      <c r="D4332" s="1526" t="s">
        <v>4013</v>
      </c>
      <c r="E4332" s="1542">
        <v>19.52</v>
      </c>
      <c r="F4332" s="1546"/>
      <c r="G4332" s="1546">
        <v>4011325</v>
      </c>
      <c r="H4332" s="1546" t="str">
        <f t="shared" si="67"/>
        <v>BASE OU SUB-BASE ESTABILIZADA GRANULOMETRICAMENTE COM MISTURA SOLO ESCÓRIA DE ACIARIA (50%-50%) NA PISTA COM MATERIAL DE JAZIDA</v>
      </c>
    </row>
    <row r="4333" spans="2:8">
      <c r="B4333" s="1528">
        <v>4011454</v>
      </c>
      <c r="C4333" s="1529" t="s">
        <v>14733</v>
      </c>
      <c r="D4333" s="1528" t="s">
        <v>3367</v>
      </c>
      <c r="E4333" s="1543">
        <v>152.54</v>
      </c>
      <c r="F4333" s="1546"/>
      <c r="G4333" s="1546">
        <v>4011454</v>
      </c>
      <c r="H4333" s="1546" t="str">
        <f t="shared" si="67"/>
        <v>CONCRETO ASFÁLTICO - FAIXA A - AREIA E BRITA COMERCIAIS</v>
      </c>
    </row>
    <row r="4334" spans="2:8">
      <c r="B4334" s="1526">
        <v>4011453</v>
      </c>
      <c r="C4334" s="1523" t="s">
        <v>14734</v>
      </c>
      <c r="D4334" s="1526" t="s">
        <v>3367</v>
      </c>
      <c r="E4334" s="1542">
        <v>106.97</v>
      </c>
      <c r="F4334" s="1546"/>
      <c r="G4334" s="1546">
        <v>4011453</v>
      </c>
      <c r="H4334" s="1546" t="str">
        <f t="shared" si="67"/>
        <v>CONCRETO ASFÁLTICO - FAIXA A - AREIA EXTRAÍDA, BRITA PRODUZIDA</v>
      </c>
    </row>
    <row r="4335" spans="2:8">
      <c r="B4335" s="1528">
        <v>4011455</v>
      </c>
      <c r="C4335" s="1529" t="s">
        <v>14735</v>
      </c>
      <c r="D4335" s="1528" t="s">
        <v>3367</v>
      </c>
      <c r="E4335" s="1543">
        <v>13.16</v>
      </c>
      <c r="F4335" s="1546"/>
      <c r="G4335" s="1546">
        <v>4011455</v>
      </c>
      <c r="H4335" s="1546" t="str">
        <f t="shared" si="67"/>
        <v>CONCRETO ASFÁLTICO - FAIXA A - MASSA COMERCIAL</v>
      </c>
    </row>
    <row r="4336" spans="2:8">
      <c r="B4336" s="1526">
        <v>4011459</v>
      </c>
      <c r="C4336" s="1523" t="s">
        <v>14736</v>
      </c>
      <c r="D4336" s="1526" t="s">
        <v>3367</v>
      </c>
      <c r="E4336" s="1542">
        <v>154.35</v>
      </c>
      <c r="F4336" s="1546"/>
      <c r="G4336" s="1546">
        <v>4011459</v>
      </c>
      <c r="H4336" s="1546" t="str">
        <f t="shared" si="67"/>
        <v>CONCRETO ASFÁLTICO - FAIXA B - AREIA E BRITA COMERCIAIS</v>
      </c>
    </row>
    <row r="4337" spans="2:8">
      <c r="B4337" s="1528">
        <v>4011458</v>
      </c>
      <c r="C4337" s="1529" t="s">
        <v>14737</v>
      </c>
      <c r="D4337" s="1528" t="s">
        <v>3367</v>
      </c>
      <c r="E4337" s="1543">
        <v>108.85</v>
      </c>
      <c r="F4337" s="1546"/>
      <c r="G4337" s="1546">
        <v>4011458</v>
      </c>
      <c r="H4337" s="1546" t="str">
        <f t="shared" si="67"/>
        <v>CONCRETO ASFÁLTICO - FAIXA B - AREIA EXTRAÍDA, BRITA PRODUZIDAS</v>
      </c>
    </row>
    <row r="4338" spans="2:8">
      <c r="B4338" s="1526">
        <v>4011463</v>
      </c>
      <c r="C4338" s="1523" t="s">
        <v>14738</v>
      </c>
      <c r="D4338" s="1526" t="s">
        <v>3367</v>
      </c>
      <c r="E4338" s="1542">
        <v>151.22</v>
      </c>
      <c r="F4338" s="1546"/>
      <c r="G4338" s="1546">
        <v>4011463</v>
      </c>
      <c r="H4338" s="1546" t="str">
        <f t="shared" si="67"/>
        <v>CONCRETO ASFÁLTICO - FAIXA C - AREIA E BRITA COMERCIAIS</v>
      </c>
    </row>
    <row r="4339" spans="2:8">
      <c r="B4339" s="1528">
        <v>4011462</v>
      </c>
      <c r="C4339" s="1529" t="s">
        <v>14739</v>
      </c>
      <c r="D4339" s="1528" t="s">
        <v>3367</v>
      </c>
      <c r="E4339" s="1543">
        <v>107.38</v>
      </c>
      <c r="F4339" s="1546"/>
      <c r="G4339" s="1546">
        <v>4011462</v>
      </c>
      <c r="H4339" s="1546" t="str">
        <f t="shared" si="67"/>
        <v>CONCRETO ASFÁLTICO - FAIXA C - AREIA EXTRAÍDA, BRITA PRODUZIDA</v>
      </c>
    </row>
    <row r="4340" spans="2:8">
      <c r="B4340" s="1526">
        <v>4011464</v>
      </c>
      <c r="C4340" s="1523" t="s">
        <v>14740</v>
      </c>
      <c r="D4340" s="1526" t="s">
        <v>3367</v>
      </c>
      <c r="E4340" s="1542">
        <v>13.16</v>
      </c>
      <c r="F4340" s="1546"/>
      <c r="G4340" s="1546">
        <v>4011464</v>
      </c>
      <c r="H4340" s="1546" t="str">
        <f t="shared" si="67"/>
        <v>CONCRETO ASFÁLTICO - FAIXA C - MASSA COMERCIAL</v>
      </c>
    </row>
    <row r="4341" spans="2:8">
      <c r="B4341" s="1528">
        <v>4011457</v>
      </c>
      <c r="C4341" s="1529" t="s">
        <v>14741</v>
      </c>
      <c r="D4341" s="1528" t="s">
        <v>3367</v>
      </c>
      <c r="E4341" s="1543">
        <v>156.15</v>
      </c>
      <c r="F4341" s="1546"/>
      <c r="G4341" s="1546">
        <v>4011457</v>
      </c>
      <c r="H4341" s="1546" t="str">
        <f t="shared" si="67"/>
        <v>CONCRETO ASFÁLTICO COM ASFALTO POLÍMERO - FAIXA A - AREIA E BRITA COMERCIAIS</v>
      </c>
    </row>
    <row r="4342" spans="2:8">
      <c r="B4342" s="1526">
        <v>4011456</v>
      </c>
      <c r="C4342" s="1523" t="s">
        <v>14742</v>
      </c>
      <c r="D4342" s="1526" t="s">
        <v>3367</v>
      </c>
      <c r="E4342" s="1542">
        <v>107.15</v>
      </c>
      <c r="F4342" s="1546"/>
      <c r="G4342" s="1546">
        <v>4011456</v>
      </c>
      <c r="H4342" s="1546" t="str">
        <f t="shared" si="67"/>
        <v>CONCRETO ASFÁLTICO COM ASFALTO POLÍMERO - FAIXA A - AREIA EXTRAÍDA, BRITA PRODUZIDA</v>
      </c>
    </row>
    <row r="4343" spans="2:8">
      <c r="B4343" s="1528">
        <v>4011461</v>
      </c>
      <c r="C4343" s="1529" t="s">
        <v>14743</v>
      </c>
      <c r="D4343" s="1528" t="s">
        <v>3367</v>
      </c>
      <c r="E4343" s="1543">
        <v>154.75</v>
      </c>
      <c r="F4343" s="1546"/>
      <c r="G4343" s="1546">
        <v>4011461</v>
      </c>
      <c r="H4343" s="1546" t="str">
        <f t="shared" si="67"/>
        <v>CONCRETO ASFÁLTICO COM ASFALTO POLÍMERO - FAIXA B - AREIA E BRITA COMERCIAIS</v>
      </c>
    </row>
    <row r="4344" spans="2:8">
      <c r="B4344" s="1526">
        <v>4011460</v>
      </c>
      <c r="C4344" s="1523" t="s">
        <v>14744</v>
      </c>
      <c r="D4344" s="1526" t="s">
        <v>3367</v>
      </c>
      <c r="E4344" s="1542">
        <v>109.03</v>
      </c>
      <c r="F4344" s="1546"/>
      <c r="G4344" s="1546">
        <v>4011460</v>
      </c>
      <c r="H4344" s="1546" t="str">
        <f t="shared" si="67"/>
        <v>CONCRETO ASFÁLTICO COM ASFALTO POLÍMERO - FAIXA B - AREIA EXTRAÍDA, BRITA PRODUZIDA</v>
      </c>
    </row>
    <row r="4345" spans="2:8">
      <c r="B4345" s="1528">
        <v>4011466</v>
      </c>
      <c r="C4345" s="1529" t="s">
        <v>14745</v>
      </c>
      <c r="D4345" s="1528" t="s">
        <v>3367</v>
      </c>
      <c r="E4345" s="1543">
        <v>151.86000000000001</v>
      </c>
      <c r="F4345" s="1546"/>
      <c r="G4345" s="1546">
        <v>4011466</v>
      </c>
      <c r="H4345" s="1546" t="str">
        <f t="shared" si="67"/>
        <v>CONCRETO ASFÁLTICO COM ASFALTO POLÍMERO - FAIXA C - AREIA E BRITA COMERCIAIS</v>
      </c>
    </row>
    <row r="4346" spans="2:8">
      <c r="B4346" s="1526">
        <v>4011465</v>
      </c>
      <c r="C4346" s="1523" t="s">
        <v>14746</v>
      </c>
      <c r="D4346" s="1526" t="s">
        <v>3367</v>
      </c>
      <c r="E4346" s="1542">
        <v>110.68</v>
      </c>
      <c r="F4346" s="1546"/>
      <c r="G4346" s="1546">
        <v>4011465</v>
      </c>
      <c r="H4346" s="1546" t="str">
        <f t="shared" si="67"/>
        <v>CONCRETO ASFÁLTICO COM ASFALTO POLÍMERO - FAIXA C - AREIA EXTRAÍDA, BRITA PRODUZIDA</v>
      </c>
    </row>
    <row r="4347" spans="2:8">
      <c r="B4347" s="1528">
        <v>4011469</v>
      </c>
      <c r="C4347" s="1529" t="s">
        <v>14747</v>
      </c>
      <c r="D4347" s="1528" t="s">
        <v>3367</v>
      </c>
      <c r="E4347" s="1543">
        <v>192.02</v>
      </c>
      <c r="F4347" s="1546"/>
      <c r="G4347" s="1546">
        <v>4011469</v>
      </c>
      <c r="H4347" s="1546" t="str">
        <f t="shared" si="67"/>
        <v>CONCRETO ASFÁLTICO COM BORRACHA - FAIXA A - BRITA COMERCIAL</v>
      </c>
    </row>
    <row r="4348" spans="2:8">
      <c r="B4348" s="1526">
        <v>4011473</v>
      </c>
      <c r="C4348" s="1523" t="s">
        <v>14748</v>
      </c>
      <c r="D4348" s="1526" t="s">
        <v>3367</v>
      </c>
      <c r="E4348" s="1542">
        <v>147.56</v>
      </c>
      <c r="F4348" s="1546"/>
      <c r="G4348" s="1546">
        <v>4011473</v>
      </c>
      <c r="H4348" s="1546" t="str">
        <f t="shared" si="67"/>
        <v>CONCRETO ASFÁLTICO COM BORRACHA - FAIXA A - BRITA PRODUZIDA</v>
      </c>
    </row>
    <row r="4349" spans="2:8">
      <c r="B4349" s="1528">
        <v>4011470</v>
      </c>
      <c r="C4349" s="1529" t="s">
        <v>14749</v>
      </c>
      <c r="D4349" s="1528" t="s">
        <v>3367</v>
      </c>
      <c r="E4349" s="1543">
        <v>194.76</v>
      </c>
      <c r="F4349" s="1546"/>
      <c r="G4349" s="1546">
        <v>4011470</v>
      </c>
      <c r="H4349" s="1546" t="str">
        <f t="shared" si="67"/>
        <v>CONCRETO ASFÁLTICO COM BORRACHA - FAIXA B - BRITA COMERCIAL</v>
      </c>
    </row>
    <row r="4350" spans="2:8">
      <c r="B4350" s="1526">
        <v>4011474</v>
      </c>
      <c r="C4350" s="1523" t="s">
        <v>14750</v>
      </c>
      <c r="D4350" s="1526" t="s">
        <v>3367</v>
      </c>
      <c r="E4350" s="1542">
        <v>150.53</v>
      </c>
      <c r="F4350" s="1546"/>
      <c r="G4350" s="1546">
        <v>4011474</v>
      </c>
      <c r="H4350" s="1546" t="str">
        <f t="shared" si="67"/>
        <v>CONCRETO ASFÁLTICO COM BORRACHA - FAIXA B - BRITA PRODUZIDA</v>
      </c>
    </row>
    <row r="4351" spans="2:8">
      <c r="B4351" s="1528">
        <v>4011471</v>
      </c>
      <c r="C4351" s="1529" t="s">
        <v>14751</v>
      </c>
      <c r="D4351" s="1528" t="s">
        <v>3367</v>
      </c>
      <c r="E4351" s="1543">
        <v>194.32</v>
      </c>
      <c r="F4351" s="1546"/>
      <c r="G4351" s="1546">
        <v>4011471</v>
      </c>
      <c r="H4351" s="1546" t="str">
        <f t="shared" si="67"/>
        <v>CONCRETO ASFÁLTICO COM BORRACHA - FAIXA C - BRITA COMERCIAL</v>
      </c>
    </row>
    <row r="4352" spans="2:8">
      <c r="B4352" s="1526">
        <v>4011475</v>
      </c>
      <c r="C4352" s="1523" t="s">
        <v>14752</v>
      </c>
      <c r="D4352" s="1526" t="s">
        <v>3367</v>
      </c>
      <c r="E4352" s="1542">
        <v>152.01</v>
      </c>
      <c r="F4352" s="1546"/>
      <c r="G4352" s="1546">
        <v>4011475</v>
      </c>
      <c r="H4352" s="1546" t="str">
        <f t="shared" si="67"/>
        <v>CONCRETO ASFÁLTICO COM BORRACHA - FAIXA C - BRITA PRODUZIDA</v>
      </c>
    </row>
    <row r="4353" spans="2:8">
      <c r="B4353" s="1528">
        <v>4011472</v>
      </c>
      <c r="C4353" s="1529" t="s">
        <v>14753</v>
      </c>
      <c r="D4353" s="1528" t="s">
        <v>3367</v>
      </c>
      <c r="E4353" s="1543">
        <v>196.63</v>
      </c>
      <c r="F4353" s="1546"/>
      <c r="G4353" s="1546">
        <v>4011472</v>
      </c>
      <c r="H4353" s="1546" t="str">
        <f t="shared" si="67"/>
        <v>CONCRETO ASFÁLTICO COM BORRACHA - FAIXA GAP GRADED - BRITA COMERCIAL</v>
      </c>
    </row>
    <row r="4354" spans="2:8">
      <c r="B4354" s="1526">
        <v>4011476</v>
      </c>
      <c r="C4354" s="1523" t="s">
        <v>14754</v>
      </c>
      <c r="D4354" s="1526" t="s">
        <v>3367</v>
      </c>
      <c r="E4354" s="1542">
        <v>147.6</v>
      </c>
      <c r="F4354" s="1546"/>
      <c r="G4354" s="1546">
        <v>4011476</v>
      </c>
      <c r="H4354" s="1546" t="str">
        <f t="shared" si="67"/>
        <v>CONCRETO ASFÁLTICO COM BORRACHA - FAIXA GAP GRADED - BRITA PRODUZIDA</v>
      </c>
    </row>
    <row r="4355" spans="2:8">
      <c r="B4355" s="1528">
        <v>4011478</v>
      </c>
      <c r="C4355" s="1529" t="s">
        <v>14755</v>
      </c>
      <c r="D4355" s="1528" t="s">
        <v>3367</v>
      </c>
      <c r="E4355" s="1543">
        <v>138.19999999999999</v>
      </c>
      <c r="F4355" s="1546"/>
      <c r="G4355" s="1546">
        <v>4011478</v>
      </c>
      <c r="H4355" s="1546" t="str">
        <f t="shared" ref="H4355:H4418" si="68">UPPER(C4355)</f>
        <v>CONCRETO ASFÁLTICO RECICLADO EM USINA COM ADIÇÃO DE ASFALTO - BRITA COMERCIAL</v>
      </c>
    </row>
    <row r="4356" spans="2:8">
      <c r="B4356" s="1526">
        <v>4011477</v>
      </c>
      <c r="C4356" s="1523" t="s">
        <v>14756</v>
      </c>
      <c r="D4356" s="1526" t="s">
        <v>3367</v>
      </c>
      <c r="E4356" s="1542">
        <v>107.52</v>
      </c>
      <c r="F4356" s="1546"/>
      <c r="G4356" s="1546">
        <v>4011477</v>
      </c>
      <c r="H4356" s="1546" t="str">
        <f t="shared" si="68"/>
        <v>CONCRETO ASFÁLTICO RECICLADO EM USINA COM ADIÇÃO DE ASFALTO - BRITA PRODUZIDA</v>
      </c>
    </row>
    <row r="4357" spans="2:8">
      <c r="B4357" s="1528">
        <v>4011538</v>
      </c>
      <c r="C4357" s="1529" t="s">
        <v>14757</v>
      </c>
      <c r="D4357" s="1528" t="s">
        <v>22</v>
      </c>
      <c r="E4357" s="1543">
        <v>0.14000000000000001</v>
      </c>
      <c r="F4357" s="1546"/>
      <c r="G4357" s="1546">
        <v>4011538</v>
      </c>
      <c r="H4357" s="1546" t="str">
        <f t="shared" si="68"/>
        <v>CURA COM PINTURA ASFÁLTICA PARA PAVIMENTO DE CONCRETO COMPACTADO COM ROLO</v>
      </c>
    </row>
    <row r="4358" spans="2:8">
      <c r="B4358" s="1526">
        <v>4016096</v>
      </c>
      <c r="C4358" s="1523" t="s">
        <v>14758</v>
      </c>
      <c r="D4358" s="1526" t="s">
        <v>4013</v>
      </c>
      <c r="E4358" s="1542">
        <v>1.17</v>
      </c>
      <c r="F4358" s="1546"/>
      <c r="G4358" s="1546">
        <v>4016096</v>
      </c>
      <c r="H4358" s="1546" t="str">
        <f t="shared" si="68"/>
        <v>ESCAVAÇÃO E CARGA DE MATERIAL DE JAZIDA COM ESCAVADEIRA HIDRÁULICA DE 1,56 M³</v>
      </c>
    </row>
    <row r="4359" spans="2:8">
      <c r="B4359" s="1528">
        <v>4016008</v>
      </c>
      <c r="C4359" s="1529" t="s">
        <v>14759</v>
      </c>
      <c r="D4359" s="1528" t="s">
        <v>4013</v>
      </c>
      <c r="E4359" s="1543">
        <v>3.08</v>
      </c>
      <c r="F4359" s="1546"/>
      <c r="G4359" s="1546">
        <v>4016008</v>
      </c>
      <c r="H4359" s="1546" t="str">
        <f t="shared" si="68"/>
        <v>ESCAVAÇÃO E CARGA DE MATERIAL DE JAZIDA COM TRATOR DE 127 KW E CARREGADEIRA DE 3,4 M³</v>
      </c>
    </row>
    <row r="4360" spans="2:8">
      <c r="B4360" s="1526">
        <v>4016007</v>
      </c>
      <c r="C4360" s="1523" t="s">
        <v>14760</v>
      </c>
      <c r="D4360" s="1526" t="s">
        <v>4013</v>
      </c>
      <c r="E4360" s="1542">
        <v>3.78</v>
      </c>
      <c r="F4360" s="1546"/>
      <c r="G4360" s="1546">
        <v>4016007</v>
      </c>
      <c r="H4360" s="1546" t="str">
        <f t="shared" si="68"/>
        <v>ESCAVAÇÃO E CARGA DE MATERIAL DE JAZIDA COM TRATOR DE 97 KW E CARREGADEIRA DE 1,72 M³</v>
      </c>
    </row>
    <row r="4361" spans="2:8">
      <c r="B4361" s="1528">
        <v>4015612</v>
      </c>
      <c r="C4361" s="1529" t="s">
        <v>14761</v>
      </c>
      <c r="D4361" s="1528" t="s">
        <v>4013</v>
      </c>
      <c r="E4361" s="1543">
        <v>9.41</v>
      </c>
      <c r="F4361" s="1546"/>
      <c r="G4361" s="1546">
        <v>4015612</v>
      </c>
      <c r="H4361" s="1546" t="str">
        <f t="shared" si="68"/>
        <v>EXECUÇÃO DE REVESTIMENTO PRIMÁRIO COM MATERIAL DE JAZIDA</v>
      </c>
    </row>
    <row r="4362" spans="2:8">
      <c r="B4362" s="1526">
        <v>4011479</v>
      </c>
      <c r="C4362" s="1523" t="s">
        <v>14762</v>
      </c>
      <c r="D4362" s="1526" t="s">
        <v>4013</v>
      </c>
      <c r="E4362" s="1542">
        <v>45.74</v>
      </c>
      <c r="F4362" s="1546"/>
      <c r="G4362" s="1546">
        <v>4011479</v>
      </c>
      <c r="H4362" s="1546" t="str">
        <f t="shared" si="68"/>
        <v>FRESAGEM CONTÍNUA DE REVESTIMENTO ASFÁLTICO</v>
      </c>
    </row>
    <row r="4363" spans="2:8">
      <c r="B4363" s="1528">
        <v>4011480</v>
      </c>
      <c r="C4363" s="1529" t="s">
        <v>14763</v>
      </c>
      <c r="D4363" s="1528" t="s">
        <v>4013</v>
      </c>
      <c r="E4363" s="1543">
        <v>60.78</v>
      </c>
      <c r="F4363" s="1546"/>
      <c r="G4363" s="1546">
        <v>4011480</v>
      </c>
      <c r="H4363" s="1546" t="str">
        <f t="shared" si="68"/>
        <v>FRESAGEM DESCONTÍNUA DE REVESTIMENTO ASFÁLTICO</v>
      </c>
    </row>
    <row r="4364" spans="2:8" ht="30">
      <c r="B4364" s="1526">
        <v>4011562</v>
      </c>
      <c r="C4364" s="1523" t="s">
        <v>14764</v>
      </c>
      <c r="D4364" s="1526" t="s">
        <v>22</v>
      </c>
      <c r="E4364" s="1542">
        <v>35.869999999999997</v>
      </c>
      <c r="F4364" s="1546"/>
      <c r="G4364" s="1546">
        <v>4011562</v>
      </c>
      <c r="H4364" s="1546" t="str">
        <f t="shared" si="68"/>
        <v>GEOGRELHA BIDIRECIONAL COM RESISTÊNCIA A TRAÇÃO DE 30 KN/M - DEFORMAÇÃO &lt; 5% - MALHA DE 36 X 34 MM - PARA REFORÇO DE BASE GRANULAR</v>
      </c>
    </row>
    <row r="4365" spans="2:8">
      <c r="B4365" s="1528">
        <v>4011351</v>
      </c>
      <c r="C4365" s="1529" t="s">
        <v>14765</v>
      </c>
      <c r="D4365" s="1528" t="s">
        <v>22</v>
      </c>
      <c r="E4365" s="1543">
        <v>0.34</v>
      </c>
      <c r="F4365" s="1546"/>
      <c r="G4365" s="1546">
        <v>4011351</v>
      </c>
      <c r="H4365" s="1546" t="str">
        <f t="shared" si="68"/>
        <v>IMPRIMAÇÃO COM ASFALTO DILUÍDO</v>
      </c>
    </row>
    <row r="4366" spans="2:8">
      <c r="B4366" s="1526">
        <v>4011352</v>
      </c>
      <c r="C4366" s="1523" t="s">
        <v>14766</v>
      </c>
      <c r="D4366" s="1526" t="s">
        <v>22</v>
      </c>
      <c r="E4366" s="1542">
        <v>0.36</v>
      </c>
      <c r="F4366" s="1546"/>
      <c r="G4366" s="1546">
        <v>4011352</v>
      </c>
      <c r="H4366" s="1546" t="str">
        <f t="shared" si="68"/>
        <v>IMPRIMAÇÃO COM EMULSÃO ASFÁLTICA</v>
      </c>
    </row>
    <row r="4367" spans="2:8">
      <c r="B4367" s="1528">
        <v>4011402</v>
      </c>
      <c r="C4367" s="1529" t="s">
        <v>14767</v>
      </c>
      <c r="D4367" s="1528" t="s">
        <v>22</v>
      </c>
      <c r="E4367" s="1543">
        <v>0.67</v>
      </c>
      <c r="F4367" s="1546"/>
      <c r="G4367" s="1546">
        <v>4011402</v>
      </c>
      <c r="H4367" s="1546" t="str">
        <f t="shared" si="68"/>
        <v>LAMA ASFÁLTICA - FAIXA I - AREIA E BRITA COMERCIAIS</v>
      </c>
    </row>
    <row r="4368" spans="2:8">
      <c r="B4368" s="1526">
        <v>4011401</v>
      </c>
      <c r="C4368" s="1523" t="s">
        <v>14768</v>
      </c>
      <c r="D4368" s="1526" t="s">
        <v>22</v>
      </c>
      <c r="E4368" s="1542">
        <v>0.49</v>
      </c>
      <c r="F4368" s="1546"/>
      <c r="G4368" s="1546">
        <v>4011401</v>
      </c>
      <c r="H4368" s="1546" t="str">
        <f t="shared" si="68"/>
        <v>LAMA ASFÁLTICA - FAIXA I - AREIA EXTRAÍDA E BRITA PRODUZIDA</v>
      </c>
    </row>
    <row r="4369" spans="2:8">
      <c r="B4369" s="1528">
        <v>4011404</v>
      </c>
      <c r="C4369" s="1529" t="s">
        <v>14769</v>
      </c>
      <c r="D4369" s="1528" t="s">
        <v>22</v>
      </c>
      <c r="E4369" s="1543">
        <v>0.46</v>
      </c>
      <c r="F4369" s="1546"/>
      <c r="G4369" s="1546">
        <v>4011404</v>
      </c>
      <c r="H4369" s="1546" t="str">
        <f t="shared" si="68"/>
        <v>LAMA ASFÁLTICA - FAIXA II - AREIA E BRITA COMERCIAIS</v>
      </c>
    </row>
    <row r="4370" spans="2:8">
      <c r="B4370" s="1526">
        <v>4011403</v>
      </c>
      <c r="C4370" s="1523" t="s">
        <v>14770</v>
      </c>
      <c r="D4370" s="1526" t="s">
        <v>22</v>
      </c>
      <c r="E4370" s="1542">
        <v>0.34</v>
      </c>
      <c r="F4370" s="1546"/>
      <c r="G4370" s="1546">
        <v>4011403</v>
      </c>
      <c r="H4370" s="1546" t="str">
        <f t="shared" si="68"/>
        <v>LAMA ASFÁLTICA - FAIXA II - AREIA EXTRAÍDA E BRITA PRODUZIDA</v>
      </c>
    </row>
    <row r="4371" spans="2:8">
      <c r="B4371" s="1528">
        <v>4011406</v>
      </c>
      <c r="C4371" s="1529" t="s">
        <v>14771</v>
      </c>
      <c r="D4371" s="1528" t="s">
        <v>22</v>
      </c>
      <c r="E4371" s="1543">
        <v>0.88</v>
      </c>
      <c r="F4371" s="1546"/>
      <c r="G4371" s="1546">
        <v>4011406</v>
      </c>
      <c r="H4371" s="1546" t="str">
        <f t="shared" si="68"/>
        <v>LAMA ASFÁLTICA - FAIXA III - AREIA E BRITA COMERCIAIS</v>
      </c>
    </row>
    <row r="4372" spans="2:8">
      <c r="B4372" s="1526">
        <v>4011405</v>
      </c>
      <c r="C4372" s="1523" t="s">
        <v>14772</v>
      </c>
      <c r="D4372" s="1526" t="s">
        <v>22</v>
      </c>
      <c r="E4372" s="1542">
        <v>0.64</v>
      </c>
      <c r="F4372" s="1546"/>
      <c r="G4372" s="1546">
        <v>4011405</v>
      </c>
      <c r="H4372" s="1546" t="str">
        <f t="shared" si="68"/>
        <v>LAMA ASFÁLTICA - FAIXA III - AREIA EXTRAÍDA E BRITA PRODUZIDA</v>
      </c>
    </row>
    <row r="4373" spans="2:8">
      <c r="B4373" s="1528">
        <v>4011392</v>
      </c>
      <c r="C4373" s="1529" t="s">
        <v>14773</v>
      </c>
      <c r="D4373" s="1528" t="s">
        <v>4013</v>
      </c>
      <c r="E4373" s="1543">
        <v>190.45</v>
      </c>
      <c r="F4373" s="1546"/>
      <c r="G4373" s="1546">
        <v>4011392</v>
      </c>
      <c r="H4373" s="1546" t="str">
        <f t="shared" si="68"/>
        <v>MACADAME BETUMINOSO POR PENETRAÇÃO - FAIXA A - BRITA COMERCIAL</v>
      </c>
    </row>
    <row r="4374" spans="2:8">
      <c r="B4374" s="1526">
        <v>4011391</v>
      </c>
      <c r="C4374" s="1523" t="s">
        <v>14774</v>
      </c>
      <c r="D4374" s="1526" t="s">
        <v>4013</v>
      </c>
      <c r="E4374" s="1542">
        <v>99.72</v>
      </c>
      <c r="F4374" s="1546"/>
      <c r="G4374" s="1546">
        <v>4011391</v>
      </c>
      <c r="H4374" s="1546" t="str">
        <f t="shared" si="68"/>
        <v>MACADAME BETUMINOSO POR PENETRAÇÃO - FAIXA A - BRITA PRODUZIDA</v>
      </c>
    </row>
    <row r="4375" spans="2:8">
      <c r="B4375" s="1528">
        <v>4011394</v>
      </c>
      <c r="C4375" s="1529" t="s">
        <v>14775</v>
      </c>
      <c r="D4375" s="1528" t="s">
        <v>4013</v>
      </c>
      <c r="E4375" s="1543">
        <v>190.97</v>
      </c>
      <c r="F4375" s="1546"/>
      <c r="G4375" s="1546">
        <v>4011394</v>
      </c>
      <c r="H4375" s="1546" t="str">
        <f t="shared" si="68"/>
        <v>MACADAME BETUMINOSO POR PENETRAÇÃO - FAIXA B - BRITA COMERCIAL</v>
      </c>
    </row>
    <row r="4376" spans="2:8">
      <c r="B4376" s="1526">
        <v>4011393</v>
      </c>
      <c r="C4376" s="1523" t="s">
        <v>14776</v>
      </c>
      <c r="D4376" s="1526" t="s">
        <v>4013</v>
      </c>
      <c r="E4376" s="1542">
        <v>100.22</v>
      </c>
      <c r="F4376" s="1546"/>
      <c r="G4376" s="1546">
        <v>4011393</v>
      </c>
      <c r="H4376" s="1546" t="str">
        <f t="shared" si="68"/>
        <v>MACADAME BETUMINOSO POR PENETRAÇÃO - FAIXA B - BRITA PRODUZIDA</v>
      </c>
    </row>
    <row r="4377" spans="2:8">
      <c r="B4377" s="1528">
        <v>4011396</v>
      </c>
      <c r="C4377" s="1529" t="s">
        <v>14777</v>
      </c>
      <c r="D4377" s="1528" t="s">
        <v>4013</v>
      </c>
      <c r="E4377" s="1543">
        <v>192.73</v>
      </c>
      <c r="F4377" s="1546"/>
      <c r="G4377" s="1546">
        <v>4011396</v>
      </c>
      <c r="H4377" s="1546" t="str">
        <f t="shared" si="68"/>
        <v>MACADAME BETUMINOSO POR PENETRAÇÃO - FAIXA C - BRITA COMERCIAL</v>
      </c>
    </row>
    <row r="4378" spans="2:8">
      <c r="B4378" s="1526">
        <v>4011395</v>
      </c>
      <c r="C4378" s="1523" t="s">
        <v>14778</v>
      </c>
      <c r="D4378" s="1526" t="s">
        <v>4013</v>
      </c>
      <c r="E4378" s="1542">
        <v>100.8</v>
      </c>
      <c r="F4378" s="1546"/>
      <c r="G4378" s="1546">
        <v>4011395</v>
      </c>
      <c r="H4378" s="1546" t="str">
        <f t="shared" si="68"/>
        <v>MACADAME BETUMINOSO POR PENETRAÇÃO - FAIXA C - BRITA PRODUZIDA</v>
      </c>
    </row>
    <row r="4379" spans="2:8">
      <c r="B4379" s="1528">
        <v>4011398</v>
      </c>
      <c r="C4379" s="1529" t="s">
        <v>14779</v>
      </c>
      <c r="D4379" s="1528" t="s">
        <v>4013</v>
      </c>
      <c r="E4379" s="1543">
        <v>197.08</v>
      </c>
      <c r="F4379" s="1546"/>
      <c r="G4379" s="1546">
        <v>4011398</v>
      </c>
      <c r="H4379" s="1546" t="str">
        <f t="shared" si="68"/>
        <v>MACADAME BETUMINOSO POR PENETRAÇÃO - FAIXA D - BRITA COMERCIAL</v>
      </c>
    </row>
    <row r="4380" spans="2:8">
      <c r="B4380" s="1526">
        <v>4011397</v>
      </c>
      <c r="C4380" s="1523" t="s">
        <v>14780</v>
      </c>
      <c r="D4380" s="1526" t="s">
        <v>4013</v>
      </c>
      <c r="E4380" s="1542">
        <v>101.1</v>
      </c>
      <c r="F4380" s="1546"/>
      <c r="G4380" s="1546">
        <v>4011397</v>
      </c>
      <c r="H4380" s="1546" t="str">
        <f t="shared" si="68"/>
        <v>MACADAME BETUMINOSO POR PENETRAÇÃO - FAIXA D - BRITA PRODUZIDA</v>
      </c>
    </row>
    <row r="4381" spans="2:8">
      <c r="B4381" s="1528">
        <v>4011400</v>
      </c>
      <c r="C4381" s="1529" t="s">
        <v>14781</v>
      </c>
      <c r="D4381" s="1528" t="s">
        <v>4013</v>
      </c>
      <c r="E4381" s="1543">
        <v>204.15</v>
      </c>
      <c r="F4381" s="1546"/>
      <c r="G4381" s="1546">
        <v>4011400</v>
      </c>
      <c r="H4381" s="1546" t="str">
        <f t="shared" si="68"/>
        <v>MACADAME BETUMINOSO POR PENETRAÇÃO COM ASFALTO COM POLÍMERO - FAIXA A - BRITA COMERCIAL</v>
      </c>
    </row>
    <row r="4382" spans="2:8">
      <c r="B4382" s="1526">
        <v>4011399</v>
      </c>
      <c r="C4382" s="1523" t="s">
        <v>14782</v>
      </c>
      <c r="D4382" s="1526" t="s">
        <v>4013</v>
      </c>
      <c r="E4382" s="1542">
        <v>115.79</v>
      </c>
      <c r="F4382" s="1546"/>
      <c r="G4382" s="1546">
        <v>4011399</v>
      </c>
      <c r="H4382" s="1546" t="str">
        <f t="shared" si="68"/>
        <v>MACADAME BETUMINOSO POR PENETRAÇÃO COM ASFALTO COM POLÍMERO - FAIXA A - BRITA PRODUZIDA</v>
      </c>
    </row>
    <row r="4383" spans="2:8">
      <c r="B4383" s="1528">
        <v>4011490</v>
      </c>
      <c r="C4383" s="1529" t="s">
        <v>14783</v>
      </c>
      <c r="D4383" s="1528" t="s">
        <v>22</v>
      </c>
      <c r="E4383" s="1543">
        <v>3.53</v>
      </c>
      <c r="F4383" s="1546"/>
      <c r="G4383" s="1546">
        <v>4011490</v>
      </c>
      <c r="H4383" s="1546" t="str">
        <f t="shared" si="68"/>
        <v>MANTA SINTÉTICA PARA RECAPEAMENTO ASFÁLTICO COM GEOTEXTIL RT - 09 - FORNECIMENTO E APLICAÇÃO</v>
      </c>
    </row>
    <row r="4384" spans="2:8">
      <c r="B4384" s="1526">
        <v>4011536</v>
      </c>
      <c r="C4384" s="1523" t="s">
        <v>14784</v>
      </c>
      <c r="D4384" s="1526" t="s">
        <v>22</v>
      </c>
      <c r="E4384" s="1542">
        <v>1.43</v>
      </c>
      <c r="F4384" s="1546"/>
      <c r="G4384" s="1546">
        <v>4011536</v>
      </c>
      <c r="H4384" s="1546" t="str">
        <f t="shared" si="68"/>
        <v>MEMBRANA PLÁSTICA ISOLANTE E IMPERMEABILIZANTE COM ESPESSURA DE 0,2 MM - FORNECIMENTO E INSTALAÇÃO</v>
      </c>
    </row>
    <row r="4385" spans="2:8">
      <c r="B4385" s="1528">
        <v>4011415</v>
      </c>
      <c r="C4385" s="1529" t="s">
        <v>14785</v>
      </c>
      <c r="D4385" s="1528" t="s">
        <v>3367</v>
      </c>
      <c r="E4385" s="1543">
        <v>149.15</v>
      </c>
      <c r="F4385" s="1546"/>
      <c r="G4385" s="1546">
        <v>4011415</v>
      </c>
      <c r="H4385" s="1546" t="str">
        <f t="shared" si="68"/>
        <v>MICRO PRÉ-MISTURADO A QUENTE COM ASFALTO POLÍMERO - BRITA COMECIAL</v>
      </c>
    </row>
    <row r="4386" spans="2:8">
      <c r="B4386" s="1526">
        <v>4011416</v>
      </c>
      <c r="C4386" s="1523" t="s">
        <v>14786</v>
      </c>
      <c r="D4386" s="1526" t="s">
        <v>3367</v>
      </c>
      <c r="E4386" s="1542">
        <v>109.41</v>
      </c>
      <c r="F4386" s="1546"/>
      <c r="G4386" s="1546">
        <v>4011416</v>
      </c>
      <c r="H4386" s="1546" t="str">
        <f t="shared" si="68"/>
        <v>MICRO PRÉ-MISTURADO A QUENTE COM ASFALTO POLÍMERO - BRITA PRODUZIDA</v>
      </c>
    </row>
    <row r="4387" spans="2:8">
      <c r="B4387" s="1528">
        <v>4011408</v>
      </c>
      <c r="C4387" s="1529" t="s">
        <v>14787</v>
      </c>
      <c r="D4387" s="1528" t="s">
        <v>22</v>
      </c>
      <c r="E4387" s="1543">
        <v>1.94</v>
      </c>
      <c r="F4387" s="1546"/>
      <c r="G4387" s="1546">
        <v>4011408</v>
      </c>
      <c r="H4387" s="1546" t="str">
        <f t="shared" si="68"/>
        <v>MICRORREVESTIMENTO A FRIO COM EMULSÃO MODIFICADA COM POLÍMERO DE 0,8 CM - BRITA COMERCIAL</v>
      </c>
    </row>
    <row r="4388" spans="2:8">
      <c r="B4388" s="1526">
        <v>4011407</v>
      </c>
      <c r="C4388" s="1523" t="s">
        <v>14788</v>
      </c>
      <c r="D4388" s="1526" t="s">
        <v>22</v>
      </c>
      <c r="E4388" s="1542">
        <v>1.43</v>
      </c>
      <c r="F4388" s="1546"/>
      <c r="G4388" s="1546">
        <v>4011407</v>
      </c>
      <c r="H4388" s="1546" t="str">
        <f t="shared" si="68"/>
        <v>MICRORREVESTIMENTO A FRIO COM EMULSÃO MODIFICADA COM POLÍMERO DE 0,8 CM - BRITA PRODUZIDA</v>
      </c>
    </row>
    <row r="4389" spans="2:8">
      <c r="B4389" s="1528">
        <v>4011410</v>
      </c>
      <c r="C4389" s="1529" t="s">
        <v>14789</v>
      </c>
      <c r="D4389" s="1528" t="s">
        <v>22</v>
      </c>
      <c r="E4389" s="1543">
        <v>3.63</v>
      </c>
      <c r="F4389" s="1546"/>
      <c r="G4389" s="1546">
        <v>4011410</v>
      </c>
      <c r="H4389" s="1546" t="str">
        <f t="shared" si="68"/>
        <v>MICRORREVESTIMENTO A FRIO COM EMULSÃO MODIFICADA COM POLÍMERO DE 1,5 CM - BRITA COMERCIAL</v>
      </c>
    </row>
    <row r="4390" spans="2:8">
      <c r="B4390" s="1526">
        <v>4011409</v>
      </c>
      <c r="C4390" s="1523" t="s">
        <v>14790</v>
      </c>
      <c r="D4390" s="1526" t="s">
        <v>22</v>
      </c>
      <c r="E4390" s="1542">
        <v>2.68</v>
      </c>
      <c r="F4390" s="1546"/>
      <c r="G4390" s="1546">
        <v>4011409</v>
      </c>
      <c r="H4390" s="1546" t="str">
        <f t="shared" si="68"/>
        <v>MICRORREVESTIMENTO A FRIO COM EMULSÃO MODIFICADA COM POLÍMERO DE 1,5 CM - BRITA PRODUZIDA</v>
      </c>
    </row>
    <row r="4391" spans="2:8">
      <c r="B4391" s="1528">
        <v>4011412</v>
      </c>
      <c r="C4391" s="1529" t="s">
        <v>14791</v>
      </c>
      <c r="D4391" s="1528" t="s">
        <v>22</v>
      </c>
      <c r="E4391" s="1543">
        <v>5.0199999999999996</v>
      </c>
      <c r="F4391" s="1546"/>
      <c r="G4391" s="1546">
        <v>4011412</v>
      </c>
      <c r="H4391" s="1546" t="str">
        <f t="shared" si="68"/>
        <v>MICRORREVESTIMENTO A FRIO COM EMULSÃO MODIFICADA COM POLÍMERO DE 2,0 CM - BRITA COMERCIAL</v>
      </c>
    </row>
    <row r="4392" spans="2:8">
      <c r="B4392" s="1526">
        <v>4011411</v>
      </c>
      <c r="C4392" s="1523" t="s">
        <v>14792</v>
      </c>
      <c r="D4392" s="1526" t="s">
        <v>22</v>
      </c>
      <c r="E4392" s="1542">
        <v>3.72</v>
      </c>
      <c r="F4392" s="1546"/>
      <c r="G4392" s="1546">
        <v>4011411</v>
      </c>
      <c r="H4392" s="1546" t="str">
        <f t="shared" si="68"/>
        <v>MICRORREVESTIMENTO A FRIO COM EMULSÃO MODIFICADA COM POLÍMERO DE 2,0 CM - BRITA PRODUZIDA</v>
      </c>
    </row>
    <row r="4393" spans="2:8">
      <c r="B4393" s="1528">
        <v>4011520</v>
      </c>
      <c r="C4393" s="1529" t="s">
        <v>14793</v>
      </c>
      <c r="D4393" s="1528" t="s">
        <v>4013</v>
      </c>
      <c r="E4393" s="1543">
        <v>456.22</v>
      </c>
      <c r="F4393" s="1546"/>
      <c r="G4393" s="1546">
        <v>4011520</v>
      </c>
      <c r="H4393" s="1546" t="str">
        <f t="shared" si="68"/>
        <v>PAVIMENTO DE CONCRETO COM EQUIPAMENTO DE PEQUENO PORTE - AREIA E BRITA COMERCIAIS</v>
      </c>
    </row>
    <row r="4394" spans="2:8">
      <c r="B4394" s="1526">
        <v>4011507</v>
      </c>
      <c r="C4394" s="1523" t="s">
        <v>14794</v>
      </c>
      <c r="D4394" s="1526" t="s">
        <v>4013</v>
      </c>
      <c r="E4394" s="1542">
        <v>352.79</v>
      </c>
      <c r="F4394" s="1546"/>
      <c r="G4394" s="1546">
        <v>4011507</v>
      </c>
      <c r="H4394" s="1546" t="str">
        <f t="shared" si="68"/>
        <v>PAVIMENTO DE CONCRETO COM EQUIPAMENTO DE PEQUENO PORTE - AREIA EXTRAÍDA E BRITA PRODUZIDA</v>
      </c>
    </row>
    <row r="4395" spans="2:8">
      <c r="B4395" s="1528">
        <v>4011535</v>
      </c>
      <c r="C4395" s="1529" t="s">
        <v>14795</v>
      </c>
      <c r="D4395" s="1528" t="s">
        <v>4013</v>
      </c>
      <c r="E4395" s="1543">
        <v>324.89</v>
      </c>
      <c r="F4395" s="1546"/>
      <c r="G4395" s="1546">
        <v>4011535</v>
      </c>
      <c r="H4395" s="1546" t="str">
        <f t="shared" si="68"/>
        <v>PAVIMENTO DE CONCRETO COM EQUIPAMENTO FÔRMA-TRILHO - AREIA E BRITA COMERCIAIS</v>
      </c>
    </row>
    <row r="4396" spans="2:8">
      <c r="B4396" s="1526">
        <v>4011534</v>
      </c>
      <c r="C4396" s="1523" t="s">
        <v>14796</v>
      </c>
      <c r="D4396" s="1526" t="s">
        <v>4013</v>
      </c>
      <c r="E4396" s="1542">
        <v>240.68</v>
      </c>
      <c r="F4396" s="1546"/>
      <c r="G4396" s="1546">
        <v>4011534</v>
      </c>
      <c r="H4396" s="1546" t="str">
        <f t="shared" si="68"/>
        <v>PAVIMENTO DE CONCRETO COM EQUIPAMENTO FÔRMA-TRILHO - AREIA EXTRAÍDA E BRITA PRODUZIDA</v>
      </c>
    </row>
    <row r="4397" spans="2:8">
      <c r="B4397" s="1528">
        <v>4011533</v>
      </c>
      <c r="C4397" s="1529" t="s">
        <v>14797</v>
      </c>
      <c r="D4397" s="1528" t="s">
        <v>4013</v>
      </c>
      <c r="E4397" s="1543">
        <v>330.07</v>
      </c>
      <c r="F4397" s="1546"/>
      <c r="G4397" s="1546">
        <v>4011533</v>
      </c>
      <c r="H4397" s="1546" t="str">
        <f t="shared" si="68"/>
        <v>PAVIMENTO DE CONCRETO COM FÔRMAS DESLIZANTES - AREIA E BRITA COMERCIAIS</v>
      </c>
    </row>
    <row r="4398" spans="2:8">
      <c r="B4398" s="1526">
        <v>4011532</v>
      </c>
      <c r="C4398" s="1523" t="s">
        <v>14798</v>
      </c>
      <c r="D4398" s="1526" t="s">
        <v>4013</v>
      </c>
      <c r="E4398" s="1542">
        <v>245.86</v>
      </c>
      <c r="F4398" s="1546"/>
      <c r="G4398" s="1546">
        <v>4011532</v>
      </c>
      <c r="H4398" s="1546" t="str">
        <f t="shared" si="68"/>
        <v>PAVIMENTO DE CONCRETO COM FÔRMAS DESLIZANTES - AREIA EXTRAÍDA E BRITA PRODUZIDA</v>
      </c>
    </row>
    <row r="4399" spans="2:8">
      <c r="B4399" s="1528">
        <v>4011492</v>
      </c>
      <c r="C4399" s="1529" t="s">
        <v>14799</v>
      </c>
      <c r="D4399" s="1528" t="s">
        <v>4013</v>
      </c>
      <c r="E4399" s="1543">
        <v>286.06</v>
      </c>
      <c r="F4399" s="1546"/>
      <c r="G4399" s="1546">
        <v>4011492</v>
      </c>
      <c r="H4399" s="1546" t="str">
        <f t="shared" si="68"/>
        <v>PAVIMENTO DE CONCRETO COMPACTADO COM ROLO - BRITA COMERCIAL</v>
      </c>
    </row>
    <row r="4400" spans="2:8">
      <c r="B4400" s="1526">
        <v>4011491</v>
      </c>
      <c r="C4400" s="1523" t="s">
        <v>14800</v>
      </c>
      <c r="D4400" s="1526" t="s">
        <v>4013</v>
      </c>
      <c r="E4400" s="1542">
        <v>180.38</v>
      </c>
      <c r="F4400" s="1546"/>
      <c r="G4400" s="1546">
        <v>4011491</v>
      </c>
      <c r="H4400" s="1546" t="str">
        <f t="shared" si="68"/>
        <v>PAVIMENTO DE CONCRETO COMPACTADO COM ROLO - BRITA PRODUZIDA</v>
      </c>
    </row>
    <row r="4401" spans="2:8">
      <c r="B4401" s="1528">
        <v>4011353</v>
      </c>
      <c r="C4401" s="1529" t="s">
        <v>14801</v>
      </c>
      <c r="D4401" s="1528" t="s">
        <v>22</v>
      </c>
      <c r="E4401" s="1543">
        <v>0.25</v>
      </c>
      <c r="F4401" s="1546"/>
      <c r="G4401" s="1546">
        <v>4011353</v>
      </c>
      <c r="H4401" s="1546" t="str">
        <f t="shared" si="68"/>
        <v>PINTURA DE LIGAÇÃO</v>
      </c>
    </row>
    <row r="4402" spans="2:8">
      <c r="B4402" s="1526">
        <v>4011354</v>
      </c>
      <c r="C4402" s="1523" t="s">
        <v>14802</v>
      </c>
      <c r="D4402" s="1526" t="s">
        <v>22</v>
      </c>
      <c r="E4402" s="1542">
        <v>0.25</v>
      </c>
      <c r="F4402" s="1546"/>
      <c r="G4402" s="1546">
        <v>4011354</v>
      </c>
      <c r="H4402" s="1546" t="str">
        <f t="shared" si="68"/>
        <v>PINTURA DE LIGAÇÃO - EMULSÃO COM POLÍMERO</v>
      </c>
    </row>
    <row r="4403" spans="2:8">
      <c r="B4403" s="1528">
        <v>4011418</v>
      </c>
      <c r="C4403" s="1529" t="s">
        <v>14803</v>
      </c>
      <c r="D4403" s="1528" t="s">
        <v>4013</v>
      </c>
      <c r="E4403" s="1543">
        <v>259.14</v>
      </c>
      <c r="F4403" s="1546"/>
      <c r="G4403" s="1546">
        <v>4011418</v>
      </c>
      <c r="H4403" s="1546" t="str">
        <f t="shared" si="68"/>
        <v>PRÉ-MISTURADO A FRIO - FAIXA A - AREIA E BRITA COMERCIAIS</v>
      </c>
    </row>
    <row r="4404" spans="2:8">
      <c r="B4404" s="1526">
        <v>4011417</v>
      </c>
      <c r="C4404" s="1523" t="s">
        <v>14804</v>
      </c>
      <c r="D4404" s="1526" t="s">
        <v>4013</v>
      </c>
      <c r="E4404" s="1542">
        <v>141.71</v>
      </c>
      <c r="F4404" s="1546"/>
      <c r="G4404" s="1546">
        <v>4011417</v>
      </c>
      <c r="H4404" s="1546" t="str">
        <f t="shared" si="68"/>
        <v>PRÉ-MISTURADO A FRIO - FAIXA A - AREIA EXTRAÍDA, BRITA PRODUZIDA</v>
      </c>
    </row>
    <row r="4405" spans="2:8">
      <c r="B4405" s="1528">
        <v>4011420</v>
      </c>
      <c r="C4405" s="1529" t="s">
        <v>14805</v>
      </c>
      <c r="D4405" s="1528" t="s">
        <v>4013</v>
      </c>
      <c r="E4405" s="1543">
        <v>265.18</v>
      </c>
      <c r="F4405" s="1546"/>
      <c r="G4405" s="1546">
        <v>4011420</v>
      </c>
      <c r="H4405" s="1546" t="str">
        <f t="shared" si="68"/>
        <v>PRÉ-MISTURADO A FRIO - FAIXA B - AREIA E BRITA COMERCIAIS</v>
      </c>
    </row>
    <row r="4406" spans="2:8">
      <c r="B4406" s="1526">
        <v>4011419</v>
      </c>
      <c r="C4406" s="1523" t="s">
        <v>14806</v>
      </c>
      <c r="D4406" s="1526" t="s">
        <v>4013</v>
      </c>
      <c r="E4406" s="1542">
        <v>139.31</v>
      </c>
      <c r="F4406" s="1546"/>
      <c r="G4406" s="1546">
        <v>4011419</v>
      </c>
      <c r="H4406" s="1546" t="str">
        <f t="shared" si="68"/>
        <v>PRÉ-MISTURADO A FRIO - FAIXA B - AREIA EXTRAÍDA, BRITA PRODUZIDA</v>
      </c>
    </row>
    <row r="4407" spans="2:8">
      <c r="B4407" s="1528">
        <v>4011422</v>
      </c>
      <c r="C4407" s="1529" t="s">
        <v>14807</v>
      </c>
      <c r="D4407" s="1528" t="s">
        <v>4013</v>
      </c>
      <c r="E4407" s="1543">
        <v>264.52999999999997</v>
      </c>
      <c r="F4407" s="1546"/>
      <c r="G4407" s="1546">
        <v>4011422</v>
      </c>
      <c r="H4407" s="1546" t="str">
        <f t="shared" si="68"/>
        <v>PRÉ-MISTURADO A FRIO - FAIXA C - AREIA E BRITA COMERCIAIS</v>
      </c>
    </row>
    <row r="4408" spans="2:8">
      <c r="B4408" s="1526">
        <v>4011421</v>
      </c>
      <c r="C4408" s="1523" t="s">
        <v>14808</v>
      </c>
      <c r="D4408" s="1526" t="s">
        <v>4013</v>
      </c>
      <c r="E4408" s="1542">
        <v>149.91</v>
      </c>
      <c r="F4408" s="1546"/>
      <c r="G4408" s="1546">
        <v>4011421</v>
      </c>
      <c r="H4408" s="1546" t="str">
        <f t="shared" si="68"/>
        <v>PRÉ-MISTURADO A FRIO - FAIXA C - AREIA EXTRAÍDA, BRITA PRODUZIDA</v>
      </c>
    </row>
    <row r="4409" spans="2:8">
      <c r="B4409" s="1528">
        <v>4011424</v>
      </c>
      <c r="C4409" s="1529" t="s">
        <v>14809</v>
      </c>
      <c r="D4409" s="1528" t="s">
        <v>4013</v>
      </c>
      <c r="E4409" s="1543">
        <v>271.69</v>
      </c>
      <c r="F4409" s="1546"/>
      <c r="G4409" s="1546">
        <v>4011424</v>
      </c>
      <c r="H4409" s="1546" t="str">
        <f t="shared" si="68"/>
        <v>PRÉ-MISTURADO A FRIO - FAIXA D - AREIA E BRITA COMERCIAIS</v>
      </c>
    </row>
    <row r="4410" spans="2:8">
      <c r="B4410" s="1526">
        <v>4011423</v>
      </c>
      <c r="C4410" s="1523" t="s">
        <v>14810</v>
      </c>
      <c r="D4410" s="1526" t="s">
        <v>4013</v>
      </c>
      <c r="E4410" s="1542">
        <v>147.52000000000001</v>
      </c>
      <c r="F4410" s="1546"/>
      <c r="G4410" s="1546">
        <v>4011423</v>
      </c>
      <c r="H4410" s="1546" t="str">
        <f t="shared" si="68"/>
        <v>PRÉ-MISTURADO A FRIO - FAIXA D - AREIA EXTRAÍDA, BRITA PRODUZIDA</v>
      </c>
    </row>
    <row r="4411" spans="2:8">
      <c r="B4411" s="1528">
        <v>4011426</v>
      </c>
      <c r="C4411" s="1529" t="s">
        <v>14811</v>
      </c>
      <c r="D4411" s="1528" t="s">
        <v>4013</v>
      </c>
      <c r="E4411" s="1543">
        <v>259.14</v>
      </c>
      <c r="F4411" s="1546"/>
      <c r="G4411" s="1546">
        <v>4011426</v>
      </c>
      <c r="H4411" s="1546" t="str">
        <f t="shared" si="68"/>
        <v>PRÉ-MISTURADO A FRIO COM EMULSÃO ASFÁLTICA COM POLÍMERO - FAIXA A - AREIA E BRITA COMERCIAIS</v>
      </c>
    </row>
    <row r="4412" spans="2:8">
      <c r="B4412" s="1526">
        <v>4011425</v>
      </c>
      <c r="C4412" s="1523" t="s">
        <v>14812</v>
      </c>
      <c r="D4412" s="1526" t="s">
        <v>4013</v>
      </c>
      <c r="E4412" s="1542">
        <v>141.71</v>
      </c>
      <c r="F4412" s="1546"/>
      <c r="G4412" s="1546">
        <v>4011425</v>
      </c>
      <c r="H4412" s="1546" t="str">
        <f t="shared" si="68"/>
        <v>PRÉ-MISTURADO A FRIO COM EMULSÃO ASFÁLTICA COM POLÍMERO - FAIXA A - AREIA EXTRAÍDA, BRITA PRODUZIDA</v>
      </c>
    </row>
    <row r="4413" spans="2:8">
      <c r="B4413" s="1528">
        <v>4011428</v>
      </c>
      <c r="C4413" s="1529" t="s">
        <v>14813</v>
      </c>
      <c r="D4413" s="1528" t="s">
        <v>4013</v>
      </c>
      <c r="E4413" s="1543">
        <v>265.18</v>
      </c>
      <c r="F4413" s="1546"/>
      <c r="G4413" s="1546">
        <v>4011428</v>
      </c>
      <c r="H4413" s="1546" t="str">
        <f t="shared" si="68"/>
        <v>PRÉ-MISTURADO A FRIO COM EMULSÃO ASFÁLTICA COM POLÍMERO - FAIXA B - AREIA E BRITA COMERCIAIS</v>
      </c>
    </row>
    <row r="4414" spans="2:8">
      <c r="B4414" s="1526">
        <v>4011427</v>
      </c>
      <c r="C4414" s="1523" t="s">
        <v>14814</v>
      </c>
      <c r="D4414" s="1526" t="s">
        <v>4013</v>
      </c>
      <c r="E4414" s="1542">
        <v>139.31</v>
      </c>
      <c r="F4414" s="1546"/>
      <c r="G4414" s="1546">
        <v>4011427</v>
      </c>
      <c r="H4414" s="1546" t="str">
        <f t="shared" si="68"/>
        <v>PRÉ-MISTURADO A FRIO COM EMULSÃO ASFÁLTICA COM POLÍMERO - FAIXA B - AREIA EXTRAÍDA, BRITA PRODUZIDA</v>
      </c>
    </row>
    <row r="4415" spans="2:8">
      <c r="B4415" s="1528">
        <v>4011430</v>
      </c>
      <c r="C4415" s="1529" t="s">
        <v>14815</v>
      </c>
      <c r="D4415" s="1528" t="s">
        <v>4013</v>
      </c>
      <c r="E4415" s="1543">
        <v>263.58</v>
      </c>
      <c r="F4415" s="1546"/>
      <c r="G4415" s="1546">
        <v>4011430</v>
      </c>
      <c r="H4415" s="1546" t="str">
        <f t="shared" si="68"/>
        <v>PRÉ-MISTURADO A FRIO COM EMULSÃO ASFÁLTICA COM POLÍMERO - FAIXA C - AREIA E BRITA COMERCIAIS</v>
      </c>
    </row>
    <row r="4416" spans="2:8">
      <c r="B4416" s="1526">
        <v>4011429</v>
      </c>
      <c r="C4416" s="1523" t="s">
        <v>14816</v>
      </c>
      <c r="D4416" s="1526" t="s">
        <v>4013</v>
      </c>
      <c r="E4416" s="1542">
        <v>149.5</v>
      </c>
      <c r="F4416" s="1546"/>
      <c r="G4416" s="1546">
        <v>4011429</v>
      </c>
      <c r="H4416" s="1546" t="str">
        <f t="shared" si="68"/>
        <v>PRÉ-MISTURADO A FRIO COM EMULSÃO ASFÁLTICA COM POLÍMERO - FAIXA C - AREIA EXTRAÍDA, BRITA PRODUZIDA</v>
      </c>
    </row>
    <row r="4417" spans="2:8">
      <c r="B4417" s="1528">
        <v>4011432</v>
      </c>
      <c r="C4417" s="1529" t="s">
        <v>14817</v>
      </c>
      <c r="D4417" s="1528" t="s">
        <v>4013</v>
      </c>
      <c r="E4417" s="1543">
        <v>270.7</v>
      </c>
      <c r="F4417" s="1546"/>
      <c r="G4417" s="1546">
        <v>4011432</v>
      </c>
      <c r="H4417" s="1546" t="str">
        <f t="shared" si="68"/>
        <v>PRÉ-MISTURADO A FRIO COM EMULSÃO ASFÁLTICA COM POLÍMERO - FAIXA D - AREIA E BRITA COMERCIAIS</v>
      </c>
    </row>
    <row r="4418" spans="2:8">
      <c r="B4418" s="1526">
        <v>4011431</v>
      </c>
      <c r="C4418" s="1523" t="s">
        <v>14818</v>
      </c>
      <c r="D4418" s="1526" t="s">
        <v>4013</v>
      </c>
      <c r="E4418" s="1542">
        <v>147.12</v>
      </c>
      <c r="F4418" s="1546"/>
      <c r="G4418" s="1546">
        <v>4011431</v>
      </c>
      <c r="H4418" s="1546" t="str">
        <f t="shared" si="68"/>
        <v>PRÉ-MISTURADO A FRIO COM EMULSÃO ASFÁLTICA COM POLÍMERO - FAIXA D - AREIA EXTRAÍDA, BRITA PRODUZIDA</v>
      </c>
    </row>
    <row r="4419" spans="2:8">
      <c r="B4419" s="1528">
        <v>4011434</v>
      </c>
      <c r="C4419" s="1529" t="s">
        <v>14819</v>
      </c>
      <c r="D4419" s="1528" t="s">
        <v>3367</v>
      </c>
      <c r="E4419" s="1543">
        <v>159.34</v>
      </c>
      <c r="F4419" s="1546"/>
      <c r="G4419" s="1546">
        <v>4011434</v>
      </c>
      <c r="H4419" s="1546" t="str">
        <f t="shared" ref="H4419:H4482" si="69">UPPER(C4419)</f>
        <v>PRÉ-MISTURADO A QUENTE COM ASFALTO POLÍMERO - FAIXA I - CAMADA POROSA DE ATRITO - AREIA E BRITA COMERCIAIS</v>
      </c>
    </row>
    <row r="4420" spans="2:8">
      <c r="B4420" s="1526">
        <v>4011433</v>
      </c>
      <c r="C4420" s="1523" t="s">
        <v>14820</v>
      </c>
      <c r="D4420" s="1526" t="s">
        <v>3367</v>
      </c>
      <c r="E4420" s="1542">
        <v>106.77</v>
      </c>
      <c r="F4420" s="1546"/>
      <c r="G4420" s="1546">
        <v>4011433</v>
      </c>
      <c r="H4420" s="1546" t="str">
        <f t="shared" si="69"/>
        <v>PRÉ-MISTURADO A QUENTE COM ASFALTO POLÍMERO - FAIXA I - CAMADA POROSA DE ATRITO - AREIA EXTRAÍDA, BRITA PRODUZIDA</v>
      </c>
    </row>
    <row r="4421" spans="2:8">
      <c r="B4421" s="1528">
        <v>4011436</v>
      </c>
      <c r="C4421" s="1529" t="s">
        <v>14821</v>
      </c>
      <c r="D4421" s="1528" t="s">
        <v>3367</v>
      </c>
      <c r="E4421" s="1543">
        <v>153.69</v>
      </c>
      <c r="F4421" s="1546"/>
      <c r="G4421" s="1546">
        <v>4011436</v>
      </c>
      <c r="H4421" s="1546" t="str">
        <f t="shared" si="69"/>
        <v>PRÉ-MISTURADO A QUENTE COM ASFALTO POLÍMERO - FAIXA II - CAMADA POROSA DE ATRITO - AREIA E BRITA COMERCIAIS</v>
      </c>
    </row>
    <row r="4422" spans="2:8">
      <c r="B4422" s="1526">
        <v>4011435</v>
      </c>
      <c r="C4422" s="1523" t="s">
        <v>14822</v>
      </c>
      <c r="D4422" s="1526" t="s">
        <v>3367</v>
      </c>
      <c r="E4422" s="1542">
        <v>99.91</v>
      </c>
      <c r="F4422" s="1546"/>
      <c r="G4422" s="1546">
        <v>4011435</v>
      </c>
      <c r="H4422" s="1546" t="str">
        <f t="shared" si="69"/>
        <v>PRÉ-MISTURADO A QUENTE COM ASFALTO POLÍMERO - FAIXA II - CAMADA POROSA DE ATRITO - AREIA EXTRAÍDA, BRITA PRODUZIDA</v>
      </c>
    </row>
    <row r="4423" spans="2:8">
      <c r="B4423" s="1528">
        <v>4011438</v>
      </c>
      <c r="C4423" s="1529" t="s">
        <v>14823</v>
      </c>
      <c r="D4423" s="1528" t="s">
        <v>3367</v>
      </c>
      <c r="E4423" s="1543">
        <v>154.84</v>
      </c>
      <c r="F4423" s="1546"/>
      <c r="G4423" s="1546">
        <v>4011438</v>
      </c>
      <c r="H4423" s="1546" t="str">
        <f t="shared" si="69"/>
        <v>PRÉ-MISTURADO A QUENTE COM ASFALTO POLÍMERO - FAIXA III - CAMADA POROSA DE ATRITO - AREIA E BRITA COMERCIAIS</v>
      </c>
    </row>
    <row r="4424" spans="2:8">
      <c r="B4424" s="1526">
        <v>4011437</v>
      </c>
      <c r="C4424" s="1523" t="s">
        <v>14824</v>
      </c>
      <c r="D4424" s="1526" t="s">
        <v>3367</v>
      </c>
      <c r="E4424" s="1542">
        <v>105.35</v>
      </c>
      <c r="F4424" s="1546"/>
      <c r="G4424" s="1546">
        <v>4011437</v>
      </c>
      <c r="H4424" s="1546" t="str">
        <f t="shared" si="69"/>
        <v>PRÉ-MISTURADO A QUENTE COM ASFALTO POLÍMERO - FAIXA III - CAMADA POROSA DE ATRITO - AREIA EXTRAÍDA, BRITA PRODUZIDA</v>
      </c>
    </row>
    <row r="4425" spans="2:8">
      <c r="B4425" s="1528">
        <v>4011440</v>
      </c>
      <c r="C4425" s="1529" t="s">
        <v>14825</v>
      </c>
      <c r="D4425" s="1528" t="s">
        <v>3367</v>
      </c>
      <c r="E4425" s="1543">
        <v>165.01</v>
      </c>
      <c r="F4425" s="1546"/>
      <c r="G4425" s="1546">
        <v>4011440</v>
      </c>
      <c r="H4425" s="1546" t="str">
        <f t="shared" si="69"/>
        <v>PRÉ-MISTURADO A QUENTE COM ASFALTO POLÍMERO - FAIXA IV - CAMADA POROSA DE ATRITO - AREIA E BRITA COMERCIAIS</v>
      </c>
    </row>
    <row r="4426" spans="2:8">
      <c r="B4426" s="1526">
        <v>4011439</v>
      </c>
      <c r="C4426" s="1523" t="s">
        <v>14826</v>
      </c>
      <c r="D4426" s="1526" t="s">
        <v>3367</v>
      </c>
      <c r="E4426" s="1542">
        <v>110.03</v>
      </c>
      <c r="F4426" s="1546"/>
      <c r="G4426" s="1546">
        <v>4011439</v>
      </c>
      <c r="H4426" s="1546" t="str">
        <f t="shared" si="69"/>
        <v>PRÉ-MISTURADO A QUENTE COM ASFALTO POLÍMERO - FAIXA IV - CAMADA POROSA DE ATRITO - AREIA EXTRAÍDA, BRITA PRODUZIDA</v>
      </c>
    </row>
    <row r="4427" spans="2:8">
      <c r="B4427" s="1528">
        <v>4011442</v>
      </c>
      <c r="C4427" s="1529" t="s">
        <v>14827</v>
      </c>
      <c r="D4427" s="1528" t="s">
        <v>3367</v>
      </c>
      <c r="E4427" s="1543">
        <v>162.84</v>
      </c>
      <c r="F4427" s="1546"/>
      <c r="G4427" s="1546">
        <v>4011442</v>
      </c>
      <c r="H4427" s="1546" t="str">
        <f t="shared" si="69"/>
        <v>PRÉ-MISTURADO A QUENTE COM ASFALTO POLÍMERO - FAIXA V - CAMADA POROSA DE ATRITO - AREIA E BRITA COMERCIAIS</v>
      </c>
    </row>
    <row r="4428" spans="2:8">
      <c r="B4428" s="1526">
        <v>4011441</v>
      </c>
      <c r="C4428" s="1523" t="s">
        <v>14828</v>
      </c>
      <c r="D4428" s="1526" t="s">
        <v>3367</v>
      </c>
      <c r="E4428" s="1542">
        <v>109.72</v>
      </c>
      <c r="F4428" s="1546"/>
      <c r="G4428" s="1546">
        <v>4011441</v>
      </c>
      <c r="H4428" s="1546" t="str">
        <f t="shared" si="69"/>
        <v>PRÉ-MISTURADO A QUENTE COM ASFALTO POLÍMERO - FAIXA V - CAMADA POROSA DE ATRITO - AREIA EXTRAÍDA, BRITA PRODUZIDA</v>
      </c>
    </row>
    <row r="4429" spans="2:8">
      <c r="B4429" s="1528">
        <v>4011482</v>
      </c>
      <c r="C4429" s="1529" t="s">
        <v>14829</v>
      </c>
      <c r="D4429" s="1528" t="s">
        <v>4013</v>
      </c>
      <c r="E4429" s="1543">
        <v>60.26</v>
      </c>
      <c r="F4429" s="1546"/>
      <c r="G4429" s="1546">
        <v>4011482</v>
      </c>
      <c r="H4429" s="1546" t="str">
        <f t="shared" si="69"/>
        <v>RECICLAGEM COM ADIÇÃO DE 3% DE CIMENTO E INCORPORAÇÃO DO REVESTIMENTO ASFÁLTICO À BASE</v>
      </c>
    </row>
    <row r="4430" spans="2:8">
      <c r="B4430" s="1526">
        <v>4011484</v>
      </c>
      <c r="C4430" s="1523" t="s">
        <v>14830</v>
      </c>
      <c r="D4430" s="1526" t="s">
        <v>4013</v>
      </c>
      <c r="E4430" s="1542">
        <v>60.73</v>
      </c>
      <c r="F4430" s="1546"/>
      <c r="G4430" s="1546">
        <v>4011484</v>
      </c>
      <c r="H4430" s="1546" t="str">
        <f t="shared" si="69"/>
        <v>RECICLAGEM COM ADIÇÃO DE BRITA COMERCIAL E INCORPORAÇÃO DO REVESTIMENTO ASFÁLTICO À BASE</v>
      </c>
    </row>
    <row r="4431" spans="2:8">
      <c r="B4431" s="1528">
        <v>4011483</v>
      </c>
      <c r="C4431" s="1529" t="s">
        <v>14831</v>
      </c>
      <c r="D4431" s="1528" t="s">
        <v>4013</v>
      </c>
      <c r="E4431" s="1543">
        <v>41.54</v>
      </c>
      <c r="F4431" s="1546"/>
      <c r="G4431" s="1546">
        <v>4011483</v>
      </c>
      <c r="H4431" s="1546" t="str">
        <f t="shared" si="69"/>
        <v>RECICLAGEM COM ADIÇÃO DE BRITA PRODUZIDA E INCORPORAÇÃO DO REVESTIMENTO ASFÁLTICO À BASE</v>
      </c>
    </row>
    <row r="4432" spans="2:8">
      <c r="B4432" s="1526">
        <v>4011488</v>
      </c>
      <c r="C4432" s="1523" t="s">
        <v>14832</v>
      </c>
      <c r="D4432" s="1526" t="s">
        <v>4013</v>
      </c>
      <c r="E4432" s="1542">
        <v>45.19</v>
      </c>
      <c r="F4432" s="1546"/>
      <c r="G4432" s="1546">
        <v>4011488</v>
      </c>
      <c r="H4432" s="1546" t="str">
        <f t="shared" si="69"/>
        <v>RECICLAGEM COM ESPUMA ASFÁLTICA E INCORPORAÇÃO DO REVESTIMENTO ASFÁLTICO À BASE COM ADIÇÃO DE CIMENTO</v>
      </c>
    </row>
    <row r="4433" spans="2:8" ht="30">
      <c r="B4433" s="1528">
        <v>4011487</v>
      </c>
      <c r="C4433" s="1529" t="s">
        <v>14833</v>
      </c>
      <c r="D4433" s="1528" t="s">
        <v>4013</v>
      </c>
      <c r="E4433" s="1543">
        <v>67.63</v>
      </c>
      <c r="F4433" s="1546"/>
      <c r="G4433" s="1546">
        <v>4011487</v>
      </c>
      <c r="H4433" s="1546" t="str">
        <f t="shared" si="69"/>
        <v>RECICLAGEM COM ESPUMA ASFÁLTICA E INCORPORAÇÃO DO REVESTIMENTO ASFÁLTICO À BASE COM ADIÇÃO DE PÓ DE PEDRA COMERCIAL E CIMENTO</v>
      </c>
    </row>
    <row r="4434" spans="2:8">
      <c r="B4434" s="1526">
        <v>4011486</v>
      </c>
      <c r="C4434" s="1523" t="s">
        <v>14834</v>
      </c>
      <c r="D4434" s="1526" t="s">
        <v>4013</v>
      </c>
      <c r="E4434" s="1542">
        <v>93.63</v>
      </c>
      <c r="F4434" s="1546"/>
      <c r="G4434" s="1546">
        <v>4011486</v>
      </c>
      <c r="H4434" s="1546" t="str">
        <f t="shared" si="69"/>
        <v>RECICLAGEM COM INCORPORAÇÃO DO REVESTIMENTO ASFÁLTICO À BASE COM ADIÇÃO DE 3% DE CIMENTO E DE BRITA COMERCIAL</v>
      </c>
    </row>
    <row r="4435" spans="2:8">
      <c r="B4435" s="1528">
        <v>4011485</v>
      </c>
      <c r="C4435" s="1529" t="s">
        <v>14835</v>
      </c>
      <c r="D4435" s="1528" t="s">
        <v>4013</v>
      </c>
      <c r="E4435" s="1543">
        <v>74.44</v>
      </c>
      <c r="F4435" s="1546"/>
      <c r="G4435" s="1546">
        <v>4011485</v>
      </c>
      <c r="H4435" s="1546" t="str">
        <f t="shared" si="69"/>
        <v>RECICLAGEM COM INCORPORAÇÃO DO REVESTIMENTO ASFÁLTICO À BASE COM ADIÇÃO DE 3% DE CIMENTO E DE BRITA PRODUZIDA</v>
      </c>
    </row>
    <row r="4436" spans="2:8">
      <c r="B4436" s="1526">
        <v>4011489</v>
      </c>
      <c r="C4436" s="1523" t="s">
        <v>14836</v>
      </c>
      <c r="D4436" s="1526" t="s">
        <v>4013</v>
      </c>
      <c r="E4436" s="1542">
        <v>116.44</v>
      </c>
      <c r="F4436" s="1546"/>
      <c r="G4436" s="1546">
        <v>4011489</v>
      </c>
      <c r="H4436" s="1546" t="str">
        <f t="shared" si="69"/>
        <v>RECICLAGEM EM USINA COM ESPUMA DE ASFALTO DE CONCRETO ASFÁLTICO COM ADIÇÃO DE AGREGADO COMERCIAL E CIMENTO</v>
      </c>
    </row>
    <row r="4437" spans="2:8">
      <c r="B4437" s="1528">
        <v>4011481</v>
      </c>
      <c r="C4437" s="1529" t="s">
        <v>14837</v>
      </c>
      <c r="D4437" s="1528" t="s">
        <v>4013</v>
      </c>
      <c r="E4437" s="1543">
        <v>27.36</v>
      </c>
      <c r="F4437" s="1546"/>
      <c r="G4437" s="1546">
        <v>4011481</v>
      </c>
      <c r="H4437" s="1546" t="str">
        <f t="shared" si="69"/>
        <v>RECICLAGEM SIMPLES COM INCORPORAÇÃO DO REVESTIMENTO ASFÁLTICO À BASE</v>
      </c>
    </row>
    <row r="4438" spans="2:8">
      <c r="B4438" s="1526">
        <v>4011347</v>
      </c>
      <c r="C4438" s="1523" t="s">
        <v>14838</v>
      </c>
      <c r="D4438" s="1526" t="s">
        <v>4013</v>
      </c>
      <c r="E4438" s="1542">
        <v>50.4</v>
      </c>
      <c r="F4438" s="1546"/>
      <c r="G4438" s="1546">
        <v>4011347</v>
      </c>
      <c r="H4438" s="1546" t="str">
        <f t="shared" si="69"/>
        <v>REESTABILIZAÇÃO DE CAMADA DE BASE COM ADIÇÃO DE 3% DE CIMENTO</v>
      </c>
    </row>
    <row r="4439" spans="2:8">
      <c r="B4439" s="1528">
        <v>4011342</v>
      </c>
      <c r="C4439" s="1529" t="s">
        <v>14839</v>
      </c>
      <c r="D4439" s="1528" t="s">
        <v>4013</v>
      </c>
      <c r="E4439" s="1543">
        <v>72.42</v>
      </c>
      <c r="F4439" s="1546"/>
      <c r="G4439" s="1546">
        <v>4011342</v>
      </c>
      <c r="H4439" s="1546" t="str">
        <f t="shared" si="69"/>
        <v>REESTABILIZAÇÃO DE CAMADA DE BASE COM ADIÇÃO DE 30% DE BRITA COMERCIAL</v>
      </c>
    </row>
    <row r="4440" spans="2:8">
      <c r="B4440" s="1526">
        <v>4011344</v>
      </c>
      <c r="C4440" s="1523" t="s">
        <v>14840</v>
      </c>
      <c r="D4440" s="1526" t="s">
        <v>4013</v>
      </c>
      <c r="E4440" s="1542">
        <v>40.75</v>
      </c>
      <c r="F4440" s="1546"/>
      <c r="G4440" s="1546">
        <v>4011344</v>
      </c>
      <c r="H4440" s="1546" t="str">
        <f t="shared" si="69"/>
        <v>REESTABILIZAÇÃO DE CAMADA DE BASE COM ADIÇÃO DE 30% DE BRITA PRODUZIDA</v>
      </c>
    </row>
    <row r="4441" spans="2:8">
      <c r="B4441" s="1528">
        <v>4011341</v>
      </c>
      <c r="C4441" s="1529" t="s">
        <v>14841</v>
      </c>
      <c r="D4441" s="1528" t="s">
        <v>4013</v>
      </c>
      <c r="E4441" s="1543">
        <v>9.6199999999999992</v>
      </c>
      <c r="F4441" s="1546"/>
      <c r="G4441" s="1546">
        <v>4011341</v>
      </c>
      <c r="H4441" s="1546" t="str">
        <f t="shared" si="69"/>
        <v>REESTABILIZAÇÃO DE CAMADA DE BASE COM ADIÇÃO DE 30% DE MATERIAL FRESADO RETIRADO DA PISTA</v>
      </c>
    </row>
    <row r="4442" spans="2:8">
      <c r="B4442" s="1526">
        <v>4011346</v>
      </c>
      <c r="C4442" s="1523" t="s">
        <v>14842</v>
      </c>
      <c r="D4442" s="1526" t="s">
        <v>4013</v>
      </c>
      <c r="E4442" s="1542">
        <v>6.8</v>
      </c>
      <c r="F4442" s="1546"/>
      <c r="G4442" s="1546">
        <v>4011346</v>
      </c>
      <c r="H4442" s="1546" t="str">
        <f t="shared" si="69"/>
        <v>REESTABILIZAÇÃO DE CAMADA DE BASE SEM ADIÇÃO DE MATERIAL</v>
      </c>
    </row>
    <row r="4443" spans="2:8">
      <c r="B4443" s="1528">
        <v>4011211</v>
      </c>
      <c r="C4443" s="1529" t="s">
        <v>14843</v>
      </c>
      <c r="D4443" s="1528" t="s">
        <v>4013</v>
      </c>
      <c r="E4443" s="1543">
        <v>9.02</v>
      </c>
      <c r="F4443" s="1546"/>
      <c r="G4443" s="1546">
        <v>4011211</v>
      </c>
      <c r="H4443" s="1546" t="str">
        <f t="shared" si="69"/>
        <v>REFORÇO DO SUBLEITO COM MATERIAL DE JAZIDA</v>
      </c>
    </row>
    <row r="4444" spans="2:8">
      <c r="B4444" s="1526">
        <v>4011304</v>
      </c>
      <c r="C4444" s="1523" t="s">
        <v>16621</v>
      </c>
      <c r="D4444" s="1526" t="s">
        <v>4013</v>
      </c>
      <c r="E4444" s="1542">
        <v>41.22</v>
      </c>
      <c r="F4444" s="1546"/>
      <c r="G4444" s="1546">
        <v>4011304</v>
      </c>
      <c r="H4444" s="1546" t="str">
        <f t="shared" si="69"/>
        <v>REFORÇO DO SUBLEITO DE SOLO MELHORADO COM 4% DE CAL E MISTURA NA PISTA COM MATERIAL DE JAZIDA</v>
      </c>
    </row>
    <row r="4445" spans="2:8">
      <c r="B4445" s="1528">
        <v>4011209</v>
      </c>
      <c r="C4445" s="1529" t="s">
        <v>14844</v>
      </c>
      <c r="D4445" s="1528" t="s">
        <v>22</v>
      </c>
      <c r="E4445" s="1543">
        <v>0.9</v>
      </c>
      <c r="F4445" s="1546"/>
      <c r="G4445" s="1546">
        <v>4011209</v>
      </c>
      <c r="H4445" s="1546" t="str">
        <f t="shared" si="69"/>
        <v>REGULARIZAÇÃO DO SUBLEITO</v>
      </c>
    </row>
    <row r="4446" spans="2:8">
      <c r="B4446" s="1526">
        <v>4011210</v>
      </c>
      <c r="C4446" s="1523" t="s">
        <v>14845</v>
      </c>
      <c r="D4446" s="1526" t="s">
        <v>22</v>
      </c>
      <c r="E4446" s="1542">
        <v>1.01</v>
      </c>
      <c r="F4446" s="1546"/>
      <c r="G4446" s="1546">
        <v>4011210</v>
      </c>
      <c r="H4446" s="1546" t="str">
        <f t="shared" si="69"/>
        <v>REGULARIZAÇÃO DO SUBLEITO COM FRESAGEM CORTE E CONTROLE AUTOMÁTICO DE GREIDE</v>
      </c>
    </row>
    <row r="4447" spans="2:8">
      <c r="B4447" s="1528">
        <v>4011537</v>
      </c>
      <c r="C4447" s="1529" t="s">
        <v>14846</v>
      </c>
      <c r="D4447" s="1528" t="s">
        <v>3982</v>
      </c>
      <c r="E4447" s="1543">
        <v>10.56</v>
      </c>
      <c r="F4447" s="1546"/>
      <c r="G4447" s="1546">
        <v>4011537</v>
      </c>
      <c r="H4447" s="1546" t="str">
        <f t="shared" si="69"/>
        <v>SERRAGEM DE JUNTAS EM PAVIMENTO DE CONCRETO, LIMPEZA E ENCHIMENTO COM SELANTE A FRIO</v>
      </c>
    </row>
    <row r="4448" spans="2:8">
      <c r="B4448" s="1526">
        <v>4011218</v>
      </c>
      <c r="C4448" s="1523" t="s">
        <v>14847</v>
      </c>
      <c r="D4448" s="1526" t="s">
        <v>4013</v>
      </c>
      <c r="E4448" s="1542">
        <v>344.2</v>
      </c>
      <c r="F4448" s="1546"/>
      <c r="G4448" s="1546">
        <v>4011218</v>
      </c>
      <c r="H4448" s="1546" t="str">
        <f t="shared" si="69"/>
        <v>SUB-BASE DE CONCRETO ADENSADO POR VIBRAÇÃO - AREIA E BRITA COMERCIAIS</v>
      </c>
    </row>
    <row r="4449" spans="2:8">
      <c r="B4449" s="1528">
        <v>4011217</v>
      </c>
      <c r="C4449" s="1529" t="s">
        <v>14848</v>
      </c>
      <c r="D4449" s="1528" t="s">
        <v>4013</v>
      </c>
      <c r="E4449" s="1543">
        <v>233.67</v>
      </c>
      <c r="F4449" s="1546"/>
      <c r="G4449" s="1546">
        <v>4011217</v>
      </c>
      <c r="H4449" s="1546" t="str">
        <f t="shared" si="69"/>
        <v>SUB-BASE DE CONCRETO ADENSADO POR VIBRAÇÃO - AREIA EXTRAÍDA E BRITA PRODUZIDA</v>
      </c>
    </row>
    <row r="4450" spans="2:8">
      <c r="B4450" s="1526">
        <v>4011214</v>
      </c>
      <c r="C4450" s="1523" t="s">
        <v>14849</v>
      </c>
      <c r="D4450" s="1526" t="s">
        <v>4013</v>
      </c>
      <c r="E4450" s="1542">
        <v>246.95</v>
      </c>
      <c r="F4450" s="1546"/>
      <c r="G4450" s="1546">
        <v>4011214</v>
      </c>
      <c r="H4450" s="1546" t="str">
        <f t="shared" si="69"/>
        <v>SUB-BASE DE CONCRETO COMPACTADO COM ROLO - BRITA COMERCIAL</v>
      </c>
    </row>
    <row r="4451" spans="2:8">
      <c r="B4451" s="1528">
        <v>4011213</v>
      </c>
      <c r="C4451" s="1529" t="s">
        <v>14850</v>
      </c>
      <c r="D4451" s="1528" t="s">
        <v>4013</v>
      </c>
      <c r="E4451" s="1543">
        <v>136.46</v>
      </c>
      <c r="F4451" s="1546"/>
      <c r="G4451" s="1546">
        <v>4011213</v>
      </c>
      <c r="H4451" s="1546" t="str">
        <f t="shared" si="69"/>
        <v>SUB-BASE DE CONCRETO COMPACTADO COM ROLO - BRITA PRODUZIDA</v>
      </c>
    </row>
    <row r="4452" spans="2:8">
      <c r="B4452" s="1526">
        <v>4011227</v>
      </c>
      <c r="C4452" s="1523" t="s">
        <v>14851</v>
      </c>
      <c r="D4452" s="1526" t="s">
        <v>4013</v>
      </c>
      <c r="E4452" s="1542">
        <v>9.02</v>
      </c>
      <c r="F4452" s="1546"/>
      <c r="G4452" s="1546">
        <v>4011227</v>
      </c>
      <c r="H4452" s="1546" t="str">
        <f t="shared" si="69"/>
        <v>SUB-BASE DE SOLO ESTABILIZADO GRANULOMETRICAMENTE SEM MISTURA COM MATERIAL DE JAZIDA</v>
      </c>
    </row>
    <row r="4453" spans="2:8">
      <c r="B4453" s="1528">
        <v>4011302</v>
      </c>
      <c r="C4453" s="1529" t="s">
        <v>14852</v>
      </c>
      <c r="D4453" s="1528" t="s">
        <v>4013</v>
      </c>
      <c r="E4453" s="1543">
        <v>49.08</v>
      </c>
      <c r="F4453" s="1546"/>
      <c r="G4453" s="1546">
        <v>4011302</v>
      </c>
      <c r="H4453" s="1546" t="str">
        <f t="shared" si="69"/>
        <v>SUB-BASE DE SOLO MELHORADO COM 3% DE CIMENTO E MISTURA EM USINA COM MATERIAL DE JAZIDA</v>
      </c>
    </row>
    <row r="4454" spans="2:8">
      <c r="B4454" s="1526">
        <v>4011300</v>
      </c>
      <c r="C4454" s="1523" t="s">
        <v>14853</v>
      </c>
      <c r="D4454" s="1526" t="s">
        <v>4013</v>
      </c>
      <c r="E4454" s="1542">
        <v>46.36</v>
      </c>
      <c r="F4454" s="1546"/>
      <c r="G4454" s="1546">
        <v>4011300</v>
      </c>
      <c r="H4454" s="1546" t="str">
        <f t="shared" si="69"/>
        <v>SUB-BASE DE SOLO MELHORADO COM 3% DE CIMENTO E MISTURA NA PISTA COM MATERIAL DE JAZIDA</v>
      </c>
    </row>
    <row r="4455" spans="2:8">
      <c r="B4455" s="1528">
        <v>4011306</v>
      </c>
      <c r="C4455" s="1529" t="s">
        <v>16622</v>
      </c>
      <c r="D4455" s="1528" t="s">
        <v>4013</v>
      </c>
      <c r="E4455" s="1543">
        <v>64.2</v>
      </c>
      <c r="F4455" s="1546"/>
      <c r="G4455" s="1546">
        <v>4011306</v>
      </c>
      <c r="H4455" s="1546" t="str">
        <f t="shared" si="69"/>
        <v>SUB-BASE DE SOLO-CAL COM 7% DE CAL E MISTURA NA PISTA COM MATERIAL DE JAZIDA</v>
      </c>
    </row>
    <row r="4456" spans="2:8">
      <c r="B4456" s="1526">
        <v>4011303</v>
      </c>
      <c r="C4456" s="1523" t="s">
        <v>14854</v>
      </c>
      <c r="D4456" s="1526" t="s">
        <v>4013</v>
      </c>
      <c r="E4456" s="1542">
        <v>87.62</v>
      </c>
      <c r="F4456" s="1546"/>
      <c r="G4456" s="1546">
        <v>4011303</v>
      </c>
      <c r="H4456" s="1546" t="str">
        <f t="shared" si="69"/>
        <v>SUB-BASE DE SOLO-CIMENTO COM 7% DE CIMENTO E MISTURA EM USINA COM MATERIAL DE JAZIDA</v>
      </c>
    </row>
    <row r="4457" spans="2:8">
      <c r="B4457" s="1528">
        <v>4011301</v>
      </c>
      <c r="C4457" s="1529" t="s">
        <v>14855</v>
      </c>
      <c r="D4457" s="1528" t="s">
        <v>4013</v>
      </c>
      <c r="E4457" s="1543">
        <v>94.24</v>
      </c>
      <c r="F4457" s="1546"/>
      <c r="G4457" s="1546">
        <v>4011301</v>
      </c>
      <c r="H4457" s="1546" t="str">
        <f t="shared" si="69"/>
        <v>SUB-BASE DE SOLO-CIMENTO COM 7% DE CIMENTO E MISTURA NA PISTA COM MATERIAL DE JAZIDA</v>
      </c>
    </row>
    <row r="4458" spans="2:8">
      <c r="B4458" s="1526">
        <v>4011228</v>
      </c>
      <c r="C4458" s="1523" t="s">
        <v>14856</v>
      </c>
      <c r="D4458" s="1526" t="s">
        <v>4013</v>
      </c>
      <c r="E4458" s="1542">
        <v>9.8699999999999992</v>
      </c>
      <c r="F4458" s="1546"/>
      <c r="G4458" s="1546">
        <v>4011228</v>
      </c>
      <c r="H4458" s="1546" t="str">
        <f t="shared" si="69"/>
        <v>SUB-BASE ESTABILIZADA GRANULOMETRICAMENTE COM MISTURA DE SOLOS NA PISTA COM MATERIAL DE JAZIDA</v>
      </c>
    </row>
    <row r="4459" spans="2:8" ht="30">
      <c r="B4459" s="1528">
        <v>4011229</v>
      </c>
      <c r="C4459" s="1529" t="s">
        <v>14857</v>
      </c>
      <c r="D4459" s="1528" t="s">
        <v>4013</v>
      </c>
      <c r="E4459" s="1543">
        <v>24.3</v>
      </c>
      <c r="F4459" s="1546"/>
      <c r="G4459" s="1546">
        <v>4011229</v>
      </c>
      <c r="H4459" s="1546" t="str">
        <f t="shared" si="69"/>
        <v>SUB-BASE ESTABILIZADA GRANULOMETRICAMENTE COM MISTURA SOLO AREIA (70% - 30%) EM USINA COM MATERIAL DE JAZIDA E AREIA EXTRAÍDA</v>
      </c>
    </row>
    <row r="4460" spans="2:8" ht="30">
      <c r="B4460" s="1526">
        <v>4011231</v>
      </c>
      <c r="C4460" s="1523" t="s">
        <v>14858</v>
      </c>
      <c r="D4460" s="1526" t="s">
        <v>4013</v>
      </c>
      <c r="E4460" s="1542">
        <v>103.65</v>
      </c>
      <c r="F4460" s="1546"/>
      <c r="G4460" s="1546">
        <v>4011231</v>
      </c>
      <c r="H4460" s="1546" t="str">
        <f t="shared" si="69"/>
        <v>SUB-BASE ESTABILIZADA GRANULOMETRICAMENTE COM MISTURA SOLO BRITA (70% - 30%) COM 3% DE CIMENTO EM USINA COM MATERIAL DE JAZIDA E BRITA COMERCIAL</v>
      </c>
    </row>
    <row r="4461" spans="2:8" ht="30">
      <c r="B4461" s="1528">
        <v>4011230</v>
      </c>
      <c r="C4461" s="1529" t="s">
        <v>14859</v>
      </c>
      <c r="D4461" s="1528" t="s">
        <v>4013</v>
      </c>
      <c r="E4461" s="1543">
        <v>72.92</v>
      </c>
      <c r="F4461" s="1546"/>
      <c r="G4461" s="1546">
        <v>4011230</v>
      </c>
      <c r="H4461" s="1546" t="str">
        <f t="shared" si="69"/>
        <v>SUB-BASE ESTABILIZADA GRANULOMETRICAMENTE COM MISTURA SOLO BRITA (70% - 30%) COM 3% DE CIMENTO EM USINA COM MATERIAL DE JAZIDA E BRITA PRODUZIDA</v>
      </c>
    </row>
    <row r="4462" spans="2:8" ht="30">
      <c r="B4462" s="1526">
        <v>4011235</v>
      </c>
      <c r="C4462" s="1523" t="s">
        <v>14860</v>
      </c>
      <c r="D4462" s="1526" t="s">
        <v>4013</v>
      </c>
      <c r="E4462" s="1542">
        <v>69.25</v>
      </c>
      <c r="F4462" s="1546"/>
      <c r="G4462" s="1546">
        <v>4011235</v>
      </c>
      <c r="H4462" s="1546" t="str">
        <f t="shared" si="69"/>
        <v>SUB-BASE ESTABILIZADA GRANULOMETRICAMENTE COM MISTURA SOLO BRITA (70% - 30%) EM USINA COM MATERIAL DE JAZIDA E BRITA COMERCIAL</v>
      </c>
    </row>
    <row r="4463" spans="2:8" ht="30">
      <c r="B4463" s="1528">
        <v>4011234</v>
      </c>
      <c r="C4463" s="1529" t="s">
        <v>14861</v>
      </c>
      <c r="D4463" s="1528" t="s">
        <v>4013</v>
      </c>
      <c r="E4463" s="1543">
        <v>37.57</v>
      </c>
      <c r="F4463" s="1546"/>
      <c r="G4463" s="1546">
        <v>4011234</v>
      </c>
      <c r="H4463" s="1546" t="str">
        <f t="shared" si="69"/>
        <v>SUB-BASE ESTABILIZADA GRANULOMETRICAMENTE COM MISTURA SOLO BRITA (70% - 30%) EM USINA COM MATERIAL DE JAZIDA E BRITA PRODUZIDA</v>
      </c>
    </row>
    <row r="4464" spans="2:8" ht="30">
      <c r="B4464" s="1526">
        <v>4011233</v>
      </c>
      <c r="C4464" s="1523" t="s">
        <v>14862</v>
      </c>
      <c r="D4464" s="1526" t="s">
        <v>4013</v>
      </c>
      <c r="E4464" s="1542">
        <v>58.86</v>
      </c>
      <c r="F4464" s="1546"/>
      <c r="G4464" s="1546">
        <v>4011233</v>
      </c>
      <c r="H4464" s="1546" t="str">
        <f t="shared" si="69"/>
        <v>SUB-BASE ESTABILIZADA GRANULOMETRICAMENTE COM MISTURA SOLO BRITA (70% - 30%) NA PISTA COM MATERIAL DE JAZIDA E BRITA COMERCIAL</v>
      </c>
    </row>
    <row r="4465" spans="2:8" ht="30">
      <c r="B4465" s="1528">
        <v>4011232</v>
      </c>
      <c r="C4465" s="1529" t="s">
        <v>14863</v>
      </c>
      <c r="D4465" s="1528" t="s">
        <v>4013</v>
      </c>
      <c r="E4465" s="1543">
        <v>27.18</v>
      </c>
      <c r="F4465" s="1546"/>
      <c r="G4465" s="1546">
        <v>4011232</v>
      </c>
      <c r="H4465" s="1546" t="str">
        <f t="shared" si="69"/>
        <v>SUB-BASE ESTABILIZADA GRANULOMETRICAMENTE COM MISTURA SOLO BRITA (70% - 30%) NA PISTA COM MATERIAL DE JAZIDA E BRITA PRODUZIDA</v>
      </c>
    </row>
    <row r="4466" spans="2:8">
      <c r="B4466" s="1526">
        <v>4011372</v>
      </c>
      <c r="C4466" s="1523" t="s">
        <v>14864</v>
      </c>
      <c r="D4466" s="1526" t="s">
        <v>22</v>
      </c>
      <c r="E4466" s="1542">
        <v>5.2</v>
      </c>
      <c r="F4466" s="1546"/>
      <c r="G4466" s="1546">
        <v>4011372</v>
      </c>
      <c r="H4466" s="1546" t="str">
        <f t="shared" si="69"/>
        <v>TRATAMENTO SUPERFICIAL DUPLO COM BANHO DILUÍDO - BRITA COMERCIAL</v>
      </c>
    </row>
    <row r="4467" spans="2:8">
      <c r="B4467" s="1528">
        <v>4011371</v>
      </c>
      <c r="C4467" s="1529" t="s">
        <v>14865</v>
      </c>
      <c r="D4467" s="1528" t="s">
        <v>22</v>
      </c>
      <c r="E4467" s="1543">
        <v>3.26</v>
      </c>
      <c r="F4467" s="1546"/>
      <c r="G4467" s="1546">
        <v>4011371</v>
      </c>
      <c r="H4467" s="1546" t="str">
        <f t="shared" si="69"/>
        <v>TRATAMENTO SUPERFICIAL DUPLO COM BANHO DILUÍDO - BRITA PRODUZIDA</v>
      </c>
    </row>
    <row r="4468" spans="2:8">
      <c r="B4468" s="1526">
        <v>4011378</v>
      </c>
      <c r="C4468" s="1523" t="s">
        <v>14866</v>
      </c>
      <c r="D4468" s="1526" t="s">
        <v>22</v>
      </c>
      <c r="E4468" s="1542">
        <v>5.2</v>
      </c>
      <c r="F4468" s="1546"/>
      <c r="G4468" s="1546">
        <v>4011378</v>
      </c>
      <c r="H4468" s="1546" t="str">
        <f t="shared" si="69"/>
        <v>TRATAMENTO SUPERFICIAL DUPLO COM BANHO DILUÍDO COM EMULSÃO COM POLÍMERO - BRITA COMERCIAL</v>
      </c>
    </row>
    <row r="4469" spans="2:8">
      <c r="B4469" s="1528">
        <v>4011377</v>
      </c>
      <c r="C4469" s="1529" t="s">
        <v>14867</v>
      </c>
      <c r="D4469" s="1528" t="s">
        <v>22</v>
      </c>
      <c r="E4469" s="1543">
        <v>3.26</v>
      </c>
      <c r="F4469" s="1546"/>
      <c r="G4469" s="1546">
        <v>4011377</v>
      </c>
      <c r="H4469" s="1546" t="str">
        <f t="shared" si="69"/>
        <v>TRATAMENTO SUPERFICIAL DUPLO COM BANHO DILUÍDO COM EMULSÃO COM POLÍMERO - BRITA PRODUZIDA</v>
      </c>
    </row>
    <row r="4470" spans="2:8">
      <c r="B4470" s="1526">
        <v>4011368</v>
      </c>
      <c r="C4470" s="1523" t="s">
        <v>14868</v>
      </c>
      <c r="D4470" s="1526" t="s">
        <v>22</v>
      </c>
      <c r="E4470" s="1542">
        <v>4.24</v>
      </c>
      <c r="F4470" s="1546"/>
      <c r="G4470" s="1546">
        <v>4011368</v>
      </c>
      <c r="H4470" s="1546" t="str">
        <f t="shared" si="69"/>
        <v>TRATAMENTO SUPERFICIAL DUPLO COM CAP - BRITA COMERCIAL</v>
      </c>
    </row>
    <row r="4471" spans="2:8">
      <c r="B4471" s="1528">
        <v>4011367</v>
      </c>
      <c r="C4471" s="1529" t="s">
        <v>14869</v>
      </c>
      <c r="D4471" s="1528" t="s">
        <v>22</v>
      </c>
      <c r="E4471" s="1543">
        <v>2.2999999999999998</v>
      </c>
      <c r="F4471" s="1546"/>
      <c r="G4471" s="1546">
        <v>4011367</v>
      </c>
      <c r="H4471" s="1546" t="str">
        <f t="shared" si="69"/>
        <v>TRATAMENTO SUPERFICIAL DUPLO COM CAP - BRITA PRODUZIDA</v>
      </c>
    </row>
    <row r="4472" spans="2:8">
      <c r="B4472" s="1526">
        <v>4011374</v>
      </c>
      <c r="C4472" s="1523" t="s">
        <v>14870</v>
      </c>
      <c r="D4472" s="1526" t="s">
        <v>22</v>
      </c>
      <c r="E4472" s="1542">
        <v>4.24</v>
      </c>
      <c r="F4472" s="1546"/>
      <c r="G4472" s="1546">
        <v>4011374</v>
      </c>
      <c r="H4472" s="1546" t="str">
        <f t="shared" si="69"/>
        <v>TRATAMENTO SUPERFICIAL DUPLO COM CAP COM POLÍMERO - BRITA COMERCIAL</v>
      </c>
    </row>
    <row r="4473" spans="2:8">
      <c r="B4473" s="1528">
        <v>4011373</v>
      </c>
      <c r="C4473" s="1529" t="s">
        <v>14871</v>
      </c>
      <c r="D4473" s="1528" t="s">
        <v>22</v>
      </c>
      <c r="E4473" s="1543">
        <v>2.2999999999999998</v>
      </c>
      <c r="F4473" s="1546"/>
      <c r="G4473" s="1546">
        <v>4011373</v>
      </c>
      <c r="H4473" s="1546" t="str">
        <f t="shared" si="69"/>
        <v>TRATAMENTO SUPERFICIAL DUPLO COM CAP COM POLÍMERO - BRITA PRODUZIDA</v>
      </c>
    </row>
    <row r="4474" spans="2:8">
      <c r="B4474" s="1526">
        <v>4011370</v>
      </c>
      <c r="C4474" s="1523" t="s">
        <v>14872</v>
      </c>
      <c r="D4474" s="1526" t="s">
        <v>22</v>
      </c>
      <c r="E4474" s="1542">
        <v>4.76</v>
      </c>
      <c r="F4474" s="1546"/>
      <c r="G4474" s="1546">
        <v>4011370</v>
      </c>
      <c r="H4474" s="1546" t="str">
        <f t="shared" si="69"/>
        <v>TRATAMENTO SUPERFICIAL DUPLO COM EMULSÃO - BRITA COMERCIAL</v>
      </c>
    </row>
    <row r="4475" spans="2:8">
      <c r="B4475" s="1528">
        <v>4011369</v>
      </c>
      <c r="C4475" s="1529" t="s">
        <v>14873</v>
      </c>
      <c r="D4475" s="1528" t="s">
        <v>22</v>
      </c>
      <c r="E4475" s="1543">
        <v>2.82</v>
      </c>
      <c r="F4475" s="1546"/>
      <c r="G4475" s="1546">
        <v>4011369</v>
      </c>
      <c r="H4475" s="1546" t="str">
        <f t="shared" si="69"/>
        <v>TRATAMENTO SUPERFICIAL DUPLO COM EMULSÃO - BRITA PRODUZIDA</v>
      </c>
    </row>
    <row r="4476" spans="2:8">
      <c r="B4476" s="1526">
        <v>4011376</v>
      </c>
      <c r="C4476" s="1523" t="s">
        <v>14874</v>
      </c>
      <c r="D4476" s="1526" t="s">
        <v>22</v>
      </c>
      <c r="E4476" s="1542">
        <v>4.76</v>
      </c>
      <c r="F4476" s="1546"/>
      <c r="G4476" s="1546">
        <v>4011376</v>
      </c>
      <c r="H4476" s="1546" t="str">
        <f t="shared" si="69"/>
        <v>TRATAMENTO SUPERFICIAL DUPLO COM EMULSÃO COM POLÍMERO - BRITA COMERCIAL</v>
      </c>
    </row>
    <row r="4477" spans="2:8">
      <c r="B4477" s="1528">
        <v>4011375</v>
      </c>
      <c r="C4477" s="1529" t="s">
        <v>14875</v>
      </c>
      <c r="D4477" s="1528" t="s">
        <v>22</v>
      </c>
      <c r="E4477" s="1543">
        <v>2.82</v>
      </c>
      <c r="F4477" s="1546"/>
      <c r="G4477" s="1546">
        <v>4011375</v>
      </c>
      <c r="H4477" s="1546" t="str">
        <f t="shared" si="69"/>
        <v>TRATAMENTO SUPERFICIAL DUPLO COM EMULSÃO COM POLÍMERO - BRITA PRODUZIDA</v>
      </c>
    </row>
    <row r="4478" spans="2:8">
      <c r="B4478" s="1526">
        <v>4011360</v>
      </c>
      <c r="C4478" s="1523" t="s">
        <v>14876</v>
      </c>
      <c r="D4478" s="1526" t="s">
        <v>22</v>
      </c>
      <c r="E4478" s="1542">
        <v>1.91</v>
      </c>
      <c r="F4478" s="1546"/>
      <c r="G4478" s="1546">
        <v>4011360</v>
      </c>
      <c r="H4478" s="1546" t="str">
        <f t="shared" si="69"/>
        <v>TRATAMENTO SUPERFICIAL SIMPLES COM BANHO DILUÍDO - BRITA COMERCIAL</v>
      </c>
    </row>
    <row r="4479" spans="2:8">
      <c r="B4479" s="1528">
        <v>4011359</v>
      </c>
      <c r="C4479" s="1529" t="s">
        <v>14877</v>
      </c>
      <c r="D4479" s="1528" t="s">
        <v>22</v>
      </c>
      <c r="E4479" s="1543">
        <v>1.2</v>
      </c>
      <c r="F4479" s="1546"/>
      <c r="G4479" s="1546">
        <v>4011359</v>
      </c>
      <c r="H4479" s="1546" t="str">
        <f t="shared" si="69"/>
        <v>TRATAMENTO SUPERFICIAL SIMPLES COM BANHO DILUÍDO - BRITA PRODUZIDA</v>
      </c>
    </row>
    <row r="4480" spans="2:8">
      <c r="B4480" s="1526">
        <v>4011366</v>
      </c>
      <c r="C4480" s="1523" t="s">
        <v>14878</v>
      </c>
      <c r="D4480" s="1526" t="s">
        <v>22</v>
      </c>
      <c r="E4480" s="1542">
        <v>1.91</v>
      </c>
      <c r="F4480" s="1546"/>
      <c r="G4480" s="1546">
        <v>4011366</v>
      </c>
      <c r="H4480" s="1546" t="str">
        <f t="shared" si="69"/>
        <v>TRATAMENTO SUPERFICIAL SIMPLES COM BANHO DILUÍDO COM EMULSÃO COM POLÍMERO - BRITA COMERCIAL</v>
      </c>
    </row>
    <row r="4481" spans="2:8">
      <c r="B4481" s="1528">
        <v>4011365</v>
      </c>
      <c r="C4481" s="1529" t="s">
        <v>14879</v>
      </c>
      <c r="D4481" s="1528" t="s">
        <v>22</v>
      </c>
      <c r="E4481" s="1543">
        <v>1.2</v>
      </c>
      <c r="F4481" s="1546"/>
      <c r="G4481" s="1546">
        <v>4011365</v>
      </c>
      <c r="H4481" s="1546" t="str">
        <f t="shared" si="69"/>
        <v>TRATAMENTO SUPERFICIAL SIMPLES COM BANHO DILUÍDO COM EMULSÃO COM POLÍMERO - BRITA PRODUZIDA</v>
      </c>
    </row>
    <row r="4482" spans="2:8">
      <c r="B4482" s="1526">
        <v>4011356</v>
      </c>
      <c r="C4482" s="1523" t="s">
        <v>14880</v>
      </c>
      <c r="D4482" s="1526" t="s">
        <v>22</v>
      </c>
      <c r="E4482" s="1542">
        <v>1.51</v>
      </c>
      <c r="F4482" s="1546"/>
      <c r="G4482" s="1546">
        <v>4011356</v>
      </c>
      <c r="H4482" s="1546" t="str">
        <f t="shared" si="69"/>
        <v>TRATAMENTO SUPERFICIAL SIMPLES COM CAP - BRITA COMERCIAL</v>
      </c>
    </row>
    <row r="4483" spans="2:8">
      <c r="B4483" s="1528">
        <v>4011355</v>
      </c>
      <c r="C4483" s="1529" t="s">
        <v>14881</v>
      </c>
      <c r="D4483" s="1528" t="s">
        <v>22</v>
      </c>
      <c r="E4483" s="1543">
        <v>0.8</v>
      </c>
      <c r="F4483" s="1546"/>
      <c r="G4483" s="1546">
        <v>4011355</v>
      </c>
      <c r="H4483" s="1546" t="str">
        <f t="shared" ref="H4483:H4546" si="70">UPPER(C4483)</f>
        <v>TRATAMENTO SUPERFICIAL SIMPLES COM CAP - BRITA PRODUZIDA</v>
      </c>
    </row>
    <row r="4484" spans="2:8">
      <c r="B4484" s="1526">
        <v>4011362</v>
      </c>
      <c r="C4484" s="1523" t="s">
        <v>14882</v>
      </c>
      <c r="D4484" s="1526" t="s">
        <v>22</v>
      </c>
      <c r="E4484" s="1542">
        <v>1.51</v>
      </c>
      <c r="F4484" s="1546"/>
      <c r="G4484" s="1546">
        <v>4011362</v>
      </c>
      <c r="H4484" s="1546" t="str">
        <f t="shared" si="70"/>
        <v>TRATAMENTO SUPERFICIAL SIMPLES COM CAP COM POLÍMERO - BRITA COMERCIAL</v>
      </c>
    </row>
    <row r="4485" spans="2:8">
      <c r="B4485" s="1528">
        <v>4011361</v>
      </c>
      <c r="C4485" s="1529" t="s">
        <v>14883</v>
      </c>
      <c r="D4485" s="1528" t="s">
        <v>22</v>
      </c>
      <c r="E4485" s="1543">
        <v>0.8</v>
      </c>
      <c r="F4485" s="1546"/>
      <c r="G4485" s="1546">
        <v>4011361</v>
      </c>
      <c r="H4485" s="1546" t="str">
        <f t="shared" si="70"/>
        <v>TRATAMENTO SUPERFICIAL SIMPLES COM CAP COM POLÍMERO - BRITA PRODUZIDA</v>
      </c>
    </row>
    <row r="4486" spans="2:8">
      <c r="B4486" s="1526">
        <v>4011358</v>
      </c>
      <c r="C4486" s="1523" t="s">
        <v>14884</v>
      </c>
      <c r="D4486" s="1526" t="s">
        <v>22</v>
      </c>
      <c r="E4486" s="1542">
        <v>1.72</v>
      </c>
      <c r="F4486" s="1546"/>
      <c r="G4486" s="1546">
        <v>4011358</v>
      </c>
      <c r="H4486" s="1546" t="str">
        <f t="shared" si="70"/>
        <v>TRATAMENTO SUPERFICIAL SIMPLES COM EMULSÃO - BRITA COMERCIAL</v>
      </c>
    </row>
    <row r="4487" spans="2:8">
      <c r="B4487" s="1528">
        <v>4011357</v>
      </c>
      <c r="C4487" s="1529" t="s">
        <v>14885</v>
      </c>
      <c r="D4487" s="1528" t="s">
        <v>22</v>
      </c>
      <c r="E4487" s="1543">
        <v>1.01</v>
      </c>
      <c r="F4487" s="1546"/>
      <c r="G4487" s="1546">
        <v>4011357</v>
      </c>
      <c r="H4487" s="1546" t="str">
        <f t="shared" si="70"/>
        <v>TRATAMENTO SUPERFICIAL SIMPLES COM EMULSÃO - BRITA PRODUZIDA</v>
      </c>
    </row>
    <row r="4488" spans="2:8">
      <c r="B4488" s="1526">
        <v>4011364</v>
      </c>
      <c r="C4488" s="1523" t="s">
        <v>14886</v>
      </c>
      <c r="D4488" s="1526" t="s">
        <v>22</v>
      </c>
      <c r="E4488" s="1542">
        <v>1.72</v>
      </c>
      <c r="F4488" s="1546"/>
      <c r="G4488" s="1546">
        <v>4011364</v>
      </c>
      <c r="H4488" s="1546" t="str">
        <f t="shared" si="70"/>
        <v>TRATAMENTO SUPERFICIAL SIMPLES COM EMULSÃO COM POLÍMERO - BRITA COMERCIAL</v>
      </c>
    </row>
    <row r="4489" spans="2:8">
      <c r="B4489" s="1528">
        <v>4011363</v>
      </c>
      <c r="C4489" s="1529" t="s">
        <v>14887</v>
      </c>
      <c r="D4489" s="1528" t="s">
        <v>22</v>
      </c>
      <c r="E4489" s="1543">
        <v>1.01</v>
      </c>
      <c r="F4489" s="1546"/>
      <c r="G4489" s="1546">
        <v>4011363</v>
      </c>
      <c r="H4489" s="1546" t="str">
        <f t="shared" si="70"/>
        <v>TRATAMENTO SUPERFICIAL SIMPLES COM EMULSÃO COM POLÍMERO - BRITA PRODUZIDA</v>
      </c>
    </row>
    <row r="4490" spans="2:8">
      <c r="B4490" s="1526">
        <v>4011384</v>
      </c>
      <c r="C4490" s="1523" t="s">
        <v>14888</v>
      </c>
      <c r="D4490" s="1526" t="s">
        <v>22</v>
      </c>
      <c r="E4490" s="1542">
        <v>5.6</v>
      </c>
      <c r="F4490" s="1546"/>
      <c r="G4490" s="1546">
        <v>4011384</v>
      </c>
      <c r="H4490" s="1546" t="str">
        <f t="shared" si="70"/>
        <v>TRATAMENTO SUPERFICIAL TRIPLO COM BANHO DILUÍDO - BRITA COMERCIAL</v>
      </c>
    </row>
    <row r="4491" spans="2:8">
      <c r="B4491" s="1528">
        <v>4011383</v>
      </c>
      <c r="C4491" s="1529" t="s">
        <v>14889</v>
      </c>
      <c r="D4491" s="1528" t="s">
        <v>22</v>
      </c>
      <c r="E4491" s="1543">
        <v>3.55</v>
      </c>
      <c r="F4491" s="1546"/>
      <c r="G4491" s="1546">
        <v>4011383</v>
      </c>
      <c r="H4491" s="1546" t="str">
        <f t="shared" si="70"/>
        <v>TRATAMENTO SUPERFICIAL TRIPLO COM BANHO DILUÍDO - BRITA PRODUZIDA</v>
      </c>
    </row>
    <row r="4492" spans="2:8">
      <c r="B4492" s="1526">
        <v>4011390</v>
      </c>
      <c r="C4492" s="1523" t="s">
        <v>14890</v>
      </c>
      <c r="D4492" s="1526" t="s">
        <v>22</v>
      </c>
      <c r="E4492" s="1542">
        <v>5.6</v>
      </c>
      <c r="F4492" s="1546"/>
      <c r="G4492" s="1546">
        <v>4011390</v>
      </c>
      <c r="H4492" s="1546" t="str">
        <f t="shared" si="70"/>
        <v>TRATAMENTO SUPERFICIAL TRIPLO COM BANHO DILUÍDO - EMULSÃO COM POLÍMERO - BRITA COMERCIAL</v>
      </c>
    </row>
    <row r="4493" spans="2:8">
      <c r="B4493" s="1528">
        <v>4011389</v>
      </c>
      <c r="C4493" s="1529" t="s">
        <v>14891</v>
      </c>
      <c r="D4493" s="1528" t="s">
        <v>22</v>
      </c>
      <c r="E4493" s="1543">
        <v>3.55</v>
      </c>
      <c r="F4493" s="1546"/>
      <c r="G4493" s="1546">
        <v>4011389</v>
      </c>
      <c r="H4493" s="1546" t="str">
        <f t="shared" si="70"/>
        <v>TRATAMENTO SUPERFICIAL TRIPLO COM BANHO DILUÍDO - EMULSÃO COM POLÍMERO - BRITA PRODUZIDA</v>
      </c>
    </row>
    <row r="4494" spans="2:8">
      <c r="B4494" s="1526">
        <v>4011380</v>
      </c>
      <c r="C4494" s="1523" t="s">
        <v>14892</v>
      </c>
      <c r="D4494" s="1526" t="s">
        <v>22</v>
      </c>
      <c r="E4494" s="1542">
        <v>4.63</v>
      </c>
      <c r="F4494" s="1546"/>
      <c r="G4494" s="1546">
        <v>4011380</v>
      </c>
      <c r="H4494" s="1546" t="str">
        <f t="shared" si="70"/>
        <v>TRATAMENTO SUPERFICIAL TRIPLO COM CAP - BRITA COMERCIAL</v>
      </c>
    </row>
    <row r="4495" spans="2:8">
      <c r="B4495" s="1528">
        <v>4011379</v>
      </c>
      <c r="C4495" s="1529" t="s">
        <v>14893</v>
      </c>
      <c r="D4495" s="1528" t="s">
        <v>22</v>
      </c>
      <c r="E4495" s="1543">
        <v>2.59</v>
      </c>
      <c r="F4495" s="1546"/>
      <c r="G4495" s="1546">
        <v>4011379</v>
      </c>
      <c r="H4495" s="1546" t="str">
        <f t="shared" si="70"/>
        <v>TRATAMENTO SUPERFICIAL TRIPLO COM CAP - BRITA PRODUZIDA</v>
      </c>
    </row>
    <row r="4496" spans="2:8">
      <c r="B4496" s="1526">
        <v>4011386</v>
      </c>
      <c r="C4496" s="1523" t="s">
        <v>14894</v>
      </c>
      <c r="D4496" s="1526" t="s">
        <v>22</v>
      </c>
      <c r="E4496" s="1542">
        <v>4.63</v>
      </c>
      <c r="F4496" s="1546"/>
      <c r="G4496" s="1546">
        <v>4011386</v>
      </c>
      <c r="H4496" s="1546" t="str">
        <f t="shared" si="70"/>
        <v>TRATAMENTO SUPERFICIAL TRIPLO COM CAP COM POLÍMERO - BRITA COMERCIAL</v>
      </c>
    </row>
    <row r="4497" spans="2:8">
      <c r="B4497" s="1528">
        <v>4011385</v>
      </c>
      <c r="C4497" s="1529" t="s">
        <v>14895</v>
      </c>
      <c r="D4497" s="1528" t="s">
        <v>22</v>
      </c>
      <c r="E4497" s="1543">
        <v>2.59</v>
      </c>
      <c r="F4497" s="1546"/>
      <c r="G4497" s="1546">
        <v>4011385</v>
      </c>
      <c r="H4497" s="1546" t="str">
        <f t="shared" si="70"/>
        <v>TRATAMENTO SUPERFICIAL TRIPLO COM CAP COM POLÍMERO - BRITA PRODUZIDA</v>
      </c>
    </row>
    <row r="4498" spans="2:8">
      <c r="B4498" s="1526">
        <v>4011382</v>
      </c>
      <c r="C4498" s="1523" t="s">
        <v>14896</v>
      </c>
      <c r="D4498" s="1526" t="s">
        <v>22</v>
      </c>
      <c r="E4498" s="1542">
        <v>5.16</v>
      </c>
      <c r="F4498" s="1546"/>
      <c r="G4498" s="1546">
        <v>4011382</v>
      </c>
      <c r="H4498" s="1546" t="str">
        <f t="shared" si="70"/>
        <v>TRATAMENTO SUPERFICIAL TRIPLO COM EMULSÃO - BRITA COMERCIAL</v>
      </c>
    </row>
    <row r="4499" spans="2:8">
      <c r="B4499" s="1528">
        <v>4011381</v>
      </c>
      <c r="C4499" s="1529" t="s">
        <v>14897</v>
      </c>
      <c r="D4499" s="1528" t="s">
        <v>22</v>
      </c>
      <c r="E4499" s="1543">
        <v>3.12</v>
      </c>
      <c r="F4499" s="1546"/>
      <c r="G4499" s="1546">
        <v>4011381</v>
      </c>
      <c r="H4499" s="1546" t="str">
        <f t="shared" si="70"/>
        <v>TRATAMENTO SUPERFICIAL TRIPLO COM EMULSÃO - BRITA PRODUZIDA</v>
      </c>
    </row>
    <row r="4500" spans="2:8">
      <c r="B4500" s="1526">
        <v>4011388</v>
      </c>
      <c r="C4500" s="1523" t="s">
        <v>14898</v>
      </c>
      <c r="D4500" s="1526" t="s">
        <v>22</v>
      </c>
      <c r="E4500" s="1542">
        <v>5.16</v>
      </c>
      <c r="F4500" s="1546"/>
      <c r="G4500" s="1546">
        <v>4011388</v>
      </c>
      <c r="H4500" s="1546" t="str">
        <f t="shared" si="70"/>
        <v>TRATAMENTO SUPERFICIAL TRIPLO COM EMULSÃO COM POLÍMERO - BRITA COMERCIAL</v>
      </c>
    </row>
    <row r="4501" spans="2:8">
      <c r="B4501" s="1528">
        <v>4011387</v>
      </c>
      <c r="C4501" s="1529" t="s">
        <v>14899</v>
      </c>
      <c r="D4501" s="1528" t="s">
        <v>22</v>
      </c>
      <c r="E4501" s="1543">
        <v>3.12</v>
      </c>
      <c r="F4501" s="1546"/>
      <c r="G4501" s="1546">
        <v>4011387</v>
      </c>
      <c r="H4501" s="1546" t="str">
        <f t="shared" si="70"/>
        <v>TRATAMENTO SUPERFICIAL TRIPLO COM EMULSÃO COM POLÍMERO - BRITA PRODUZIDA</v>
      </c>
    </row>
    <row r="4502" spans="2:8">
      <c r="B4502" s="1526">
        <v>4011212</v>
      </c>
      <c r="C4502" s="1523" t="s">
        <v>14900</v>
      </c>
      <c r="D4502" s="1526" t="s">
        <v>22</v>
      </c>
      <c r="E4502" s="1542">
        <v>0.05</v>
      </c>
      <c r="F4502" s="1546"/>
      <c r="G4502" s="1546">
        <v>4011212</v>
      </c>
      <c r="H4502" s="1546" t="str">
        <f t="shared" si="70"/>
        <v>VARREDURA DA SUPERFÍCIE PARA EXECUÇÃO DE REVESTIMENTO ASFÁLTICO</v>
      </c>
    </row>
    <row r="4503" spans="2:8">
      <c r="B4503" s="1528">
        <v>4208197</v>
      </c>
      <c r="C4503" s="1529" t="s">
        <v>23785</v>
      </c>
      <c r="D4503" s="1528" t="s">
        <v>20703</v>
      </c>
      <c r="E4503" s="1551">
        <v>11128.3</v>
      </c>
      <c r="F4503" s="1546"/>
      <c r="G4503" s="1546">
        <v>4208197</v>
      </c>
      <c r="H4503" s="1546" t="str">
        <f t="shared" si="70"/>
        <v>ANCORAGEM FIXA PARA ESTAIS DE 12 CORDOALHAS D = 15,7 MM - INCLUSIVE INJEÇÃO DE CERA</v>
      </c>
    </row>
    <row r="4504" spans="2:8">
      <c r="B4504" s="1526">
        <v>4208158</v>
      </c>
      <c r="C4504" s="1523" t="s">
        <v>23786</v>
      </c>
      <c r="D4504" s="1526" t="s">
        <v>20703</v>
      </c>
      <c r="E4504" s="1552">
        <v>15484.22</v>
      </c>
      <c r="F4504" s="1546"/>
      <c r="G4504" s="1546">
        <v>4208158</v>
      </c>
      <c r="H4504" s="1546" t="str">
        <f t="shared" si="70"/>
        <v>ANCORAGEM FIXA PARA ESTAIS DE 19 CORDOALHAS D = 15,7 MM - INCLUSIVE INJEÇÃO DE CERA</v>
      </c>
    </row>
    <row r="4505" spans="2:8">
      <c r="B4505" s="1528">
        <v>4208198</v>
      </c>
      <c r="C4505" s="1529" t="s">
        <v>23787</v>
      </c>
      <c r="D4505" s="1528" t="s">
        <v>20703</v>
      </c>
      <c r="E4505" s="1551">
        <v>16678.39</v>
      </c>
      <c r="F4505" s="1546"/>
      <c r="G4505" s="1546">
        <v>4208198</v>
      </c>
      <c r="H4505" s="1546" t="str">
        <f t="shared" si="70"/>
        <v>ANCORAGEM FIXA PARA ESTAIS DE 22 CORDOALHAS D = 15,7 MM - INCLUSIVE INJEÇÃO DE CERA</v>
      </c>
    </row>
    <row r="4506" spans="2:8">
      <c r="B4506" s="1526">
        <v>4208159</v>
      </c>
      <c r="C4506" s="1523" t="s">
        <v>23788</v>
      </c>
      <c r="D4506" s="1526" t="s">
        <v>20703</v>
      </c>
      <c r="E4506" s="1552">
        <v>25044.05</v>
      </c>
      <c r="F4506" s="1546"/>
      <c r="G4506" s="1546">
        <v>4208159</v>
      </c>
      <c r="H4506" s="1546" t="str">
        <f t="shared" si="70"/>
        <v>ANCORAGEM FIXA PARA ESTAIS DE 31 CORDOALHAS D = 15,7 MM - INCLUSIVE INJEÇÃO DE CERA</v>
      </c>
    </row>
    <row r="4507" spans="2:8">
      <c r="B4507" s="1528">
        <v>4208160</v>
      </c>
      <c r="C4507" s="1529" t="s">
        <v>23789</v>
      </c>
      <c r="D4507" s="1528" t="s">
        <v>20703</v>
      </c>
      <c r="E4507" s="1551">
        <v>29839.1</v>
      </c>
      <c r="F4507" s="1546"/>
      <c r="G4507" s="1546">
        <v>4208160</v>
      </c>
      <c r="H4507" s="1546" t="str">
        <f t="shared" si="70"/>
        <v>ANCORAGEM FIXA PARA ESTAIS DE 37 CORDOALHAS D = 15,7 MM - INCLUSIVE INJEÇÃO DE CERA</v>
      </c>
    </row>
    <row r="4508" spans="2:8">
      <c r="B4508" s="1526">
        <v>4208199</v>
      </c>
      <c r="C4508" s="1523" t="s">
        <v>23790</v>
      </c>
      <c r="D4508" s="1526" t="s">
        <v>20703</v>
      </c>
      <c r="E4508" s="1552">
        <v>34660.71</v>
      </c>
      <c r="F4508" s="1546"/>
      <c r="G4508" s="1546">
        <v>4208199</v>
      </c>
      <c r="H4508" s="1546" t="str">
        <f t="shared" si="70"/>
        <v>ANCORAGEM FIXA PARA ESTAIS DE 43 CORDOALHAS D = 15,7 MM - INCLUSIVE INJEÇÃO DE CERA</v>
      </c>
    </row>
    <row r="4509" spans="2:8">
      <c r="B4509" s="1528">
        <v>4208161</v>
      </c>
      <c r="C4509" s="1529" t="s">
        <v>23791</v>
      </c>
      <c r="D4509" s="1528" t="s">
        <v>20703</v>
      </c>
      <c r="E4509" s="1551">
        <v>44222.27</v>
      </c>
      <c r="F4509" s="1546"/>
      <c r="G4509" s="1546">
        <v>4208161</v>
      </c>
      <c r="H4509" s="1546" t="str">
        <f t="shared" si="70"/>
        <v>ANCORAGEM FIXA PARA ESTAIS DE 55 CORDOALHAS D = 15,7 MM - INCLUSIVE INJEÇÃO DE CERA</v>
      </c>
    </row>
    <row r="4510" spans="2:8">
      <c r="B4510" s="1526">
        <v>4208162</v>
      </c>
      <c r="C4510" s="1523" t="s">
        <v>23792</v>
      </c>
      <c r="D4510" s="1526" t="s">
        <v>20703</v>
      </c>
      <c r="E4510" s="1552">
        <v>49479.73</v>
      </c>
      <c r="F4510" s="1546"/>
      <c r="G4510" s="1546">
        <v>4208162</v>
      </c>
      <c r="H4510" s="1546" t="str">
        <f t="shared" si="70"/>
        <v>ANCORAGEM FIXA PARA ESTAIS DE 61 CORDOALHAS D = 15,7 MM - INCLUSIVE INJEÇÃO DE CERA</v>
      </c>
    </row>
    <row r="4511" spans="2:8">
      <c r="B4511" s="1528">
        <v>4208163</v>
      </c>
      <c r="C4511" s="1529" t="s">
        <v>23793</v>
      </c>
      <c r="D4511" s="1528" t="s">
        <v>20703</v>
      </c>
      <c r="E4511" s="1551">
        <v>64365.61</v>
      </c>
      <c r="F4511" s="1546"/>
      <c r="G4511" s="1546">
        <v>4208163</v>
      </c>
      <c r="H4511" s="1546" t="str">
        <f t="shared" si="70"/>
        <v>ANCORAGEM FIXA PARA ESTAIS DE 73 CORDOALHAS D = 15,7 MM - INCLUSIVE INJEÇÃO DE CERA</v>
      </c>
    </row>
    <row r="4512" spans="2:8">
      <c r="B4512" s="1526">
        <v>4208200</v>
      </c>
      <c r="C4512" s="1523" t="s">
        <v>23794</v>
      </c>
      <c r="D4512" s="1526" t="s">
        <v>20703</v>
      </c>
      <c r="E4512" s="1552">
        <v>68243.11</v>
      </c>
      <c r="F4512" s="1546"/>
      <c r="G4512" s="1546">
        <v>4208200</v>
      </c>
      <c r="H4512" s="1546" t="str">
        <f t="shared" si="70"/>
        <v>ANCORAGEM FIXA PARA ESTAIS DE 85 CORDOALHAS D = 15,7 MM - INCLUSIVE INJEÇÃO DE CERA</v>
      </c>
    </row>
    <row r="4513" spans="2:8">
      <c r="B4513" s="1528">
        <v>4208164</v>
      </c>
      <c r="C4513" s="1529" t="s">
        <v>23795</v>
      </c>
      <c r="D4513" s="1528" t="s">
        <v>20703</v>
      </c>
      <c r="E4513" s="1551">
        <v>86641.68</v>
      </c>
      <c r="F4513" s="1546"/>
      <c r="G4513" s="1546">
        <v>4208164</v>
      </c>
      <c r="H4513" s="1546" t="str">
        <f t="shared" si="70"/>
        <v>ANCORAGEM FIXA PARA ESTAIS DE 91 CORDOALHAS D = 15,7 MM - INCLUSIVE INJEÇÃO DE CERA</v>
      </c>
    </row>
    <row r="4514" spans="2:8" ht="30">
      <c r="B4514" s="1526">
        <v>4208201</v>
      </c>
      <c r="C4514" s="1523" t="s">
        <v>23796</v>
      </c>
      <c r="D4514" s="1526" t="s">
        <v>20703</v>
      </c>
      <c r="E4514" s="1552">
        <v>11917.45</v>
      </c>
      <c r="F4514" s="1546"/>
      <c r="G4514" s="1546">
        <v>4208201</v>
      </c>
      <c r="H4514" s="1546" t="str">
        <f t="shared" si="70"/>
        <v>ANCORAGEM REGULÁVEL PARA ESTAIS DE 12 CORDOALHAS D = 15,7 MM - INCLUSIVE PROTENSÃO, INJEÇÃO DE CERA E REGULAGEM FINAL</v>
      </c>
    </row>
    <row r="4515" spans="2:8" ht="30">
      <c r="B4515" s="1528">
        <v>4208151</v>
      </c>
      <c r="C4515" s="1529" t="s">
        <v>23797</v>
      </c>
      <c r="D4515" s="1528" t="s">
        <v>20703</v>
      </c>
      <c r="E4515" s="1551">
        <v>18442.900000000001</v>
      </c>
      <c r="F4515" s="1546"/>
      <c r="G4515" s="1546">
        <v>4208151</v>
      </c>
      <c r="H4515" s="1546" t="str">
        <f t="shared" si="70"/>
        <v>ANCORAGEM REGULÁVEL PARA ESTAIS DE 19 CORDOALHAS D = 15,7 MM - INCLUSIVE PROTENSÃO, INJEÇÃO DE CERA E REGULAGEM FINAL</v>
      </c>
    </row>
    <row r="4516" spans="2:8" ht="30">
      <c r="B4516" s="1526">
        <v>4208202</v>
      </c>
      <c r="C4516" s="1523" t="s">
        <v>23798</v>
      </c>
      <c r="D4516" s="1526" t="s">
        <v>20703</v>
      </c>
      <c r="E4516" s="1552">
        <v>21308.29</v>
      </c>
      <c r="F4516" s="1546"/>
      <c r="G4516" s="1546">
        <v>4208202</v>
      </c>
      <c r="H4516" s="1546" t="str">
        <f t="shared" si="70"/>
        <v>ANCORAGEM REGULÁVEL PARA ESTAIS DE 22 CORDOALHAS D = 15,7 MM - INCLUSIVE PROTENSÃO, INJEÇÃO DE CERA E REGULAGEM FINAL</v>
      </c>
    </row>
    <row r="4517" spans="2:8" ht="30">
      <c r="B4517" s="1528">
        <v>4208152</v>
      </c>
      <c r="C4517" s="1529" t="s">
        <v>23799</v>
      </c>
      <c r="D4517" s="1528" t="s">
        <v>20703</v>
      </c>
      <c r="E4517" s="1551">
        <v>29708.94</v>
      </c>
      <c r="F4517" s="1546"/>
      <c r="G4517" s="1546">
        <v>4208152</v>
      </c>
      <c r="H4517" s="1546" t="str">
        <f t="shared" si="70"/>
        <v>ANCORAGEM REGULÁVEL PARA ESTAIS DE 31 CORDOALHAS D = 15,7 MM - INCLUSIVE PROTENSÃO, INJEÇÃO DE CERA E REGULAGEM FINAL</v>
      </c>
    </row>
    <row r="4518" spans="2:8" ht="30">
      <c r="B4518" s="1526">
        <v>4208153</v>
      </c>
      <c r="C4518" s="1523" t="s">
        <v>23800</v>
      </c>
      <c r="D4518" s="1526" t="s">
        <v>20703</v>
      </c>
      <c r="E4518" s="1552">
        <v>35393.870000000003</v>
      </c>
      <c r="F4518" s="1546"/>
      <c r="G4518" s="1546">
        <v>4208153</v>
      </c>
      <c r="H4518" s="1546" t="str">
        <f t="shared" si="70"/>
        <v>ANCORAGEM REGULÁVEL PARA ESTAIS DE 37 CORDOALHAS D = 15,7 MM - INCLUSIVE PROTENSÃO, INJEÇÃO DE CERA E REGULAGEM FINAL</v>
      </c>
    </row>
    <row r="4519" spans="2:8" ht="30">
      <c r="B4519" s="1528">
        <v>4208203</v>
      </c>
      <c r="C4519" s="1529" t="s">
        <v>23801</v>
      </c>
      <c r="D4519" s="1528" t="s">
        <v>20703</v>
      </c>
      <c r="E4519" s="1551">
        <v>41191.769999999997</v>
      </c>
      <c r="F4519" s="1546"/>
      <c r="G4519" s="1546">
        <v>4208203</v>
      </c>
      <c r="H4519" s="1546" t="str">
        <f t="shared" si="70"/>
        <v>ANCORAGEM REGULÁVEL PARA ESTAIS DE 43 CORDOALHAS D = 15,7 MM - INCLUSIVE PROTENSÃO, INJEÇÃO DE CERA E REGULAGEM FINAL</v>
      </c>
    </row>
    <row r="4520" spans="2:8" ht="30">
      <c r="B4520" s="1526">
        <v>4208154</v>
      </c>
      <c r="C4520" s="1523" t="s">
        <v>23802</v>
      </c>
      <c r="D4520" s="1526" t="s">
        <v>20703</v>
      </c>
      <c r="E4520" s="1552">
        <v>52494.65</v>
      </c>
      <c r="F4520" s="1546"/>
      <c r="G4520" s="1546">
        <v>4208154</v>
      </c>
      <c r="H4520" s="1546" t="str">
        <f t="shared" si="70"/>
        <v>ANCORAGEM REGULÁVEL PARA ESTAIS DE 55 CORDOALHAS D = 15,7 MM - INCLUSIVE PROTENSÃO, INJEÇÃO DE CERA E REGULAGEM FINAL</v>
      </c>
    </row>
    <row r="4521" spans="2:8" ht="30">
      <c r="B4521" s="1528">
        <v>4208155</v>
      </c>
      <c r="C4521" s="1529" t="s">
        <v>23803</v>
      </c>
      <c r="D4521" s="1528" t="s">
        <v>20703</v>
      </c>
      <c r="E4521" s="1551">
        <v>60567.67</v>
      </c>
      <c r="F4521" s="1546"/>
      <c r="G4521" s="1546">
        <v>4208155</v>
      </c>
      <c r="H4521" s="1546" t="str">
        <f t="shared" si="70"/>
        <v>ANCORAGEM REGULÁVEL PARA ESTAIS DE 61 CORDOALHAS D = 15,7 MM - INCLUSIVE PROTENSÃO, INJEÇÃO DE CERA E REGULAGEM FINAL</v>
      </c>
    </row>
    <row r="4522" spans="2:8" ht="30">
      <c r="B4522" s="1526">
        <v>4208156</v>
      </c>
      <c r="C4522" s="1523" t="s">
        <v>23804</v>
      </c>
      <c r="D4522" s="1526" t="s">
        <v>20703</v>
      </c>
      <c r="E4522" s="1552">
        <v>75119.509999999995</v>
      </c>
      <c r="F4522" s="1546"/>
      <c r="G4522" s="1546">
        <v>4208156</v>
      </c>
      <c r="H4522" s="1546" t="str">
        <f t="shared" si="70"/>
        <v>ANCORAGEM REGULÁVEL PARA ESTAIS DE 73 CORDOALHAS D = 15,7 MM - INCLUSIVE PROTENSÃO, INJEÇÃO DE CERA E REGULAGEM FINAL</v>
      </c>
    </row>
    <row r="4523" spans="2:8" ht="30">
      <c r="B4523" s="1528">
        <v>4208204</v>
      </c>
      <c r="C4523" s="1529" t="s">
        <v>23805</v>
      </c>
      <c r="D4523" s="1528" t="s">
        <v>20703</v>
      </c>
      <c r="E4523" s="1551">
        <v>82187.42</v>
      </c>
      <c r="F4523" s="1546"/>
      <c r="G4523" s="1546">
        <v>4208204</v>
      </c>
      <c r="H4523" s="1546" t="str">
        <f t="shared" si="70"/>
        <v>ANCORAGEM REGULÁVEL PARA ESTAIS DE 85 CORDOALHAS D = 15,7 MM - INCLUSIVE PROTENSÃO, INJEÇÃO DE CERA E REGULAGEM FINAL</v>
      </c>
    </row>
    <row r="4524" spans="2:8" ht="30">
      <c r="B4524" s="1526">
        <v>4208157</v>
      </c>
      <c r="C4524" s="1523" t="s">
        <v>23806</v>
      </c>
      <c r="D4524" s="1526" t="s">
        <v>20703</v>
      </c>
      <c r="E4524" s="1552">
        <v>106107.99</v>
      </c>
      <c r="F4524" s="1546"/>
      <c r="G4524" s="1546">
        <v>4208157</v>
      </c>
      <c r="H4524" s="1546" t="str">
        <f t="shared" si="70"/>
        <v>ANCORAGEM REGULÁVEL PARA ESTAIS DE 91 CORDOALHAS D = 15,7 MM - INCLUSIVE PROTENSÃO, INJEÇÃO DE CERA E REGULAGEM FINAL</v>
      </c>
    </row>
    <row r="4525" spans="2:8">
      <c r="B4525" s="1528">
        <v>4208127</v>
      </c>
      <c r="C4525" s="1529" t="s">
        <v>14901</v>
      </c>
      <c r="D4525" s="1528" t="s">
        <v>4279</v>
      </c>
      <c r="E4525" s="1543">
        <v>27.36</v>
      </c>
      <c r="F4525" s="1546"/>
      <c r="G4525" s="1546">
        <v>4208127</v>
      </c>
      <c r="H4525" s="1546" t="str">
        <f t="shared" si="70"/>
        <v>CORDOALHA PARA ESTAIS CP 177 RB D = 15,7 MM - FORNECIMENTO, PREPARO E COLOCAÇÃO</v>
      </c>
    </row>
    <row r="4526" spans="2:8" ht="30">
      <c r="B4526" s="1526">
        <v>4208196</v>
      </c>
      <c r="C4526" s="1523" t="s">
        <v>19560</v>
      </c>
      <c r="D4526" s="1526" t="s">
        <v>20703</v>
      </c>
      <c r="E4526" s="1552">
        <v>2003.89</v>
      </c>
      <c r="F4526" s="1546"/>
      <c r="G4526" s="1546">
        <v>4208196</v>
      </c>
      <c r="H4526" s="1546" t="str">
        <f t="shared" si="70"/>
        <v>ELEVADOR DE CREMALHEIRA - ASCENSÃO E ANCORAGEM DA TORRE A PARTIR DE 16 M COM CADA ELEVAÇÃO DE ATÉ 9 M - UTILIZAÇÃO DE 50 VEZES - INCLUSIVE DESMONTAGEM</v>
      </c>
    </row>
    <row r="4527" spans="2:8">
      <c r="B4527" s="1528">
        <v>4208209</v>
      </c>
      <c r="C4527" s="1529" t="s">
        <v>23807</v>
      </c>
      <c r="D4527" s="1528" t="s">
        <v>20703</v>
      </c>
      <c r="E4527" s="1551">
        <v>10412.959999999999</v>
      </c>
      <c r="F4527" s="1546"/>
      <c r="G4527" s="1546">
        <v>4208209</v>
      </c>
      <c r="H4527" s="1546" t="str">
        <f t="shared" si="70"/>
        <v>ELEVADOR DE CREMALHEIRA - MONTAGEM E DESMONTAGEM ATÉ A ALTURA DE 16 M - EXCETO FUNDAÇÕES</v>
      </c>
    </row>
    <row r="4528" spans="2:8">
      <c r="B4528" s="1526">
        <v>4208206</v>
      </c>
      <c r="C4528" s="1523" t="s">
        <v>23808</v>
      </c>
      <c r="D4528" s="1526" t="s">
        <v>4247</v>
      </c>
      <c r="E4528" s="1542">
        <v>87</v>
      </c>
      <c r="F4528" s="1546"/>
      <c r="G4528" s="1546">
        <v>4208206</v>
      </c>
      <c r="H4528" s="1546" t="str">
        <f t="shared" si="70"/>
        <v>ELEVADOR DE CREMALHEIRA COM CABINE SIMPLES, COM CAPACIDADE DE 1.500 KG E ALTURA DE ATÉ 100 M - OPERAÇÃO</v>
      </c>
    </row>
    <row r="4529" spans="2:8">
      <c r="B4529" s="1528">
        <v>4208210</v>
      </c>
      <c r="C4529" s="1529" t="s">
        <v>23809</v>
      </c>
      <c r="D4529" s="1528" t="s">
        <v>20703</v>
      </c>
      <c r="E4529" s="1551">
        <v>23044.59</v>
      </c>
      <c r="F4529" s="1546"/>
      <c r="G4529" s="1546">
        <v>4208210</v>
      </c>
      <c r="H4529" s="1546" t="str">
        <f t="shared" si="70"/>
        <v>GRUA FIXA - MONTAGEM E DESMONTAGEM ATÉ A ALTURA DE 60 M - EXCETO FUNDAÇÕES</v>
      </c>
    </row>
    <row r="4530" spans="2:8" ht="30">
      <c r="B4530" s="1526">
        <v>4208195</v>
      </c>
      <c r="C4530" s="1523" t="s">
        <v>23810</v>
      </c>
      <c r="D4530" s="1526" t="s">
        <v>20703</v>
      </c>
      <c r="E4530" s="1552">
        <v>10472.700000000001</v>
      </c>
      <c r="F4530" s="1546"/>
      <c r="G4530" s="1546">
        <v>4208195</v>
      </c>
      <c r="H4530" s="1546" t="str">
        <f t="shared" si="70"/>
        <v>GRUA FIXA - TELESCOPAGEM E ANCORAGEM DA TORRE A PARTIR DE 60 M COM CADA ELEVAÇÃO DE ATÉ 18 M - INCLUSIVE DESMONTAGEM</v>
      </c>
    </row>
    <row r="4531" spans="2:8">
      <c r="B4531" s="1528">
        <v>4208208</v>
      </c>
      <c r="C4531" s="1529" t="s">
        <v>23811</v>
      </c>
      <c r="D4531" s="1528" t="s">
        <v>4247</v>
      </c>
      <c r="E4531" s="1543">
        <v>453.17</v>
      </c>
      <c r="F4531" s="1546"/>
      <c r="G4531" s="1546">
        <v>4208208</v>
      </c>
      <c r="H4531" s="1546" t="str">
        <f t="shared" si="70"/>
        <v>GRUA FIXA COM ALTURA DE 60 A 102 M, COM ALCANCE DE 60 M E CAPACIDADE DE 1.500 KG NA PONTA DA LANÇA - OPERAÇÃO</v>
      </c>
    </row>
    <row r="4532" spans="2:8">
      <c r="B4532" s="1526">
        <v>4208135</v>
      </c>
      <c r="C4532" s="1523" t="s">
        <v>23812</v>
      </c>
      <c r="D4532" s="1526" t="s">
        <v>3982</v>
      </c>
      <c r="E4532" s="1552">
        <v>7852.86</v>
      </c>
      <c r="F4532" s="1546"/>
      <c r="G4532" s="1546">
        <v>4208135</v>
      </c>
      <c r="H4532" s="1546" t="str">
        <f t="shared" si="70"/>
        <v>TUBO ANTIVANDALISMO EM AÇO GALVANIZADO PARA ESTAIS DE 12 CORDOALHAS D = 15,7 MM - FORNECIMENTO E INSTALAÇÃO</v>
      </c>
    </row>
    <row r="4533" spans="2:8">
      <c r="B4533" s="1528">
        <v>4208136</v>
      </c>
      <c r="C4533" s="1529" t="s">
        <v>23813</v>
      </c>
      <c r="D4533" s="1528" t="s">
        <v>3982</v>
      </c>
      <c r="E4533" s="1551">
        <v>9301.25</v>
      </c>
      <c r="F4533" s="1546"/>
      <c r="G4533" s="1546">
        <v>4208136</v>
      </c>
      <c r="H4533" s="1546" t="str">
        <f t="shared" si="70"/>
        <v>TUBO ANTIVANDALISMO EM AÇO GALVANIZADO PARA ESTAIS DE 19 CORDOALHAS D = 15,7 MM - FORNECIMENTO E INSTALAÇÃO</v>
      </c>
    </row>
    <row r="4534" spans="2:8">
      <c r="B4534" s="1526">
        <v>4208137</v>
      </c>
      <c r="C4534" s="1523" t="s">
        <v>23814</v>
      </c>
      <c r="D4534" s="1526" t="s">
        <v>3982</v>
      </c>
      <c r="E4534" s="1552">
        <v>10862.31</v>
      </c>
      <c r="F4534" s="1546"/>
      <c r="G4534" s="1546">
        <v>4208137</v>
      </c>
      <c r="H4534" s="1546" t="str">
        <f t="shared" si="70"/>
        <v>TUBO ANTIVANDALISMO EM AÇO GALVANIZADO PARA ESTAIS DE 22 CORDOALHAS D = 15,7 MM - FORNECIMENTO E INSTALAÇÃO</v>
      </c>
    </row>
    <row r="4535" spans="2:8">
      <c r="B4535" s="1528">
        <v>4208138</v>
      </c>
      <c r="C4535" s="1529" t="s">
        <v>23815</v>
      </c>
      <c r="D4535" s="1528" t="s">
        <v>3982</v>
      </c>
      <c r="E4535" s="1551">
        <v>13597.66</v>
      </c>
      <c r="F4535" s="1546"/>
      <c r="G4535" s="1546">
        <v>4208138</v>
      </c>
      <c r="H4535" s="1546" t="str">
        <f t="shared" si="70"/>
        <v>TUBO ANTIVANDALISMO EM AÇO GALVANIZADO PARA ESTAIS DE 31 CORDOALHAS D = 15,7 MM - FORNECIMENTO E INSTALAÇÃO</v>
      </c>
    </row>
    <row r="4536" spans="2:8">
      <c r="B4536" s="1526">
        <v>4208139</v>
      </c>
      <c r="C4536" s="1523" t="s">
        <v>23816</v>
      </c>
      <c r="D4536" s="1526" t="s">
        <v>3982</v>
      </c>
      <c r="E4536" s="1552">
        <v>15681.39</v>
      </c>
      <c r="F4536" s="1546"/>
      <c r="G4536" s="1546">
        <v>4208139</v>
      </c>
      <c r="H4536" s="1546" t="str">
        <f t="shared" si="70"/>
        <v>TUBO ANTIVANDALISMO EM AÇO GALVANIZADO PARA ESTAIS DE 37 CORDOALHAS D = 15,7 MM - FORNECIMENTO E INSTALAÇÃO</v>
      </c>
    </row>
    <row r="4537" spans="2:8">
      <c r="B4537" s="1528">
        <v>4208140</v>
      </c>
      <c r="C4537" s="1529" t="s">
        <v>23817</v>
      </c>
      <c r="D4537" s="1528" t="s">
        <v>3982</v>
      </c>
      <c r="E4537" s="1551">
        <v>20496.060000000001</v>
      </c>
      <c r="F4537" s="1546"/>
      <c r="G4537" s="1546">
        <v>4208140</v>
      </c>
      <c r="H4537" s="1546" t="str">
        <f t="shared" si="70"/>
        <v>TUBO ANTIVANDALISMO EM AÇO GALVANIZADO PARA ESTAIS DE 43 CORDOALHAS D = 15,7 MM - FORNECIMENTO E INSTALAÇÃO</v>
      </c>
    </row>
    <row r="4538" spans="2:8">
      <c r="B4538" s="1526">
        <v>4208141</v>
      </c>
      <c r="C4538" s="1523" t="s">
        <v>23818</v>
      </c>
      <c r="D4538" s="1526" t="s">
        <v>3982</v>
      </c>
      <c r="E4538" s="1552">
        <v>23105.599999999999</v>
      </c>
      <c r="F4538" s="1546"/>
      <c r="G4538" s="1546">
        <v>4208141</v>
      </c>
      <c r="H4538" s="1546" t="str">
        <f t="shared" si="70"/>
        <v>TUBO ANTIVANDALISMO EM AÇO GALVANIZADO PARA ESTAIS DE 55 CORDOALHAS D = 15,7 MM - FORNECIMENTO E INSTALAÇÃO</v>
      </c>
    </row>
    <row r="4539" spans="2:8">
      <c r="B4539" s="1528">
        <v>4208212</v>
      </c>
      <c r="C4539" s="1529" t="s">
        <v>23819</v>
      </c>
      <c r="D4539" s="1528" t="s">
        <v>3982</v>
      </c>
      <c r="E4539" s="1551">
        <v>26486.31</v>
      </c>
      <c r="F4539" s="1546"/>
      <c r="G4539" s="1546">
        <v>4208212</v>
      </c>
      <c r="H4539" s="1546" t="str">
        <f t="shared" si="70"/>
        <v>TUBO ANTIVANDALISMO EM AÇO GALVANIZADO PARA ESTAIS DE 61 CORDOALHAS D = 15,7 MM - FORNECIMENTO E INSTALAÇÃO</v>
      </c>
    </row>
    <row r="4540" spans="2:8">
      <c r="B4540" s="1526">
        <v>4208213</v>
      </c>
      <c r="C4540" s="1523" t="s">
        <v>23820</v>
      </c>
      <c r="D4540" s="1526" t="s">
        <v>3982</v>
      </c>
      <c r="E4540" s="1552">
        <v>33591.43</v>
      </c>
      <c r="F4540" s="1546"/>
      <c r="G4540" s="1546">
        <v>4208213</v>
      </c>
      <c r="H4540" s="1546" t="str">
        <f t="shared" si="70"/>
        <v>TUBO ANTIVANDALISMO EM AÇO GALVANIZADO PARA ESTAIS DE 73 CORDOALHAS D = 15,7 MM - FORNECIMENTO E INSTALAÇÃO</v>
      </c>
    </row>
    <row r="4541" spans="2:8">
      <c r="B4541" s="1528">
        <v>4208214</v>
      </c>
      <c r="C4541" s="1529" t="s">
        <v>23821</v>
      </c>
      <c r="D4541" s="1528" t="s">
        <v>3982</v>
      </c>
      <c r="E4541" s="1551">
        <v>39106.22</v>
      </c>
      <c r="F4541" s="1546"/>
      <c r="G4541" s="1546">
        <v>4208214</v>
      </c>
      <c r="H4541" s="1546" t="str">
        <f t="shared" si="70"/>
        <v>TUBO ANTIVANDALISMO EM AÇO GALVANIZADO PARA ESTAIS DE 85 CORDOALHAS D = 15,7 MM - FORNECIMENTO E INSTALAÇÃO</v>
      </c>
    </row>
    <row r="4542" spans="2:8">
      <c r="B4542" s="1526">
        <v>4208215</v>
      </c>
      <c r="C4542" s="1523" t="s">
        <v>23822</v>
      </c>
      <c r="D4542" s="1526" t="s">
        <v>3982</v>
      </c>
      <c r="E4542" s="1552">
        <v>51825.19</v>
      </c>
      <c r="F4542" s="1546"/>
      <c r="G4542" s="1546">
        <v>4208215</v>
      </c>
      <c r="H4542" s="1546" t="str">
        <f t="shared" si="70"/>
        <v>TUBO ANTIVANDALISMO EM AÇO GALVANIZADO PARA ESTAIS DE 91 CORDOALHAS D = 15,7 MM - FORNECIMENTO E INSTALAÇÃO</v>
      </c>
    </row>
    <row r="4543" spans="2:8">
      <c r="B4543" s="1528">
        <v>4208216</v>
      </c>
      <c r="C4543" s="1529" t="s">
        <v>23823</v>
      </c>
      <c r="D4543" s="1528" t="s">
        <v>3982</v>
      </c>
      <c r="E4543" s="1551">
        <v>7328.08</v>
      </c>
      <c r="F4543" s="1546"/>
      <c r="G4543" s="1546">
        <v>4208216</v>
      </c>
      <c r="H4543" s="1546" t="str">
        <f t="shared" si="70"/>
        <v>TUBO FÔRMA LADO FIXO EM AÇO GALVANIZADO PARA ESTAIS DE 12 CORDOALHAS D = 15,7 MM - FORNECIMENTO E INSTALAÇÃO</v>
      </c>
    </row>
    <row r="4544" spans="2:8">
      <c r="B4544" s="1526">
        <v>4208217</v>
      </c>
      <c r="C4544" s="1523" t="s">
        <v>23824</v>
      </c>
      <c r="D4544" s="1526" t="s">
        <v>3982</v>
      </c>
      <c r="E4544" s="1552">
        <v>8637.1200000000008</v>
      </c>
      <c r="F4544" s="1546"/>
      <c r="G4544" s="1546">
        <v>4208217</v>
      </c>
      <c r="H4544" s="1546" t="str">
        <f t="shared" si="70"/>
        <v>TUBO FÔRMA LADO FIXO EM AÇO GALVANIZADO PARA ESTAIS DE 19 CORDOALHAS D = 15,7 MM - FORNECIMENTO E INSTALAÇÃO</v>
      </c>
    </row>
    <row r="4545" spans="2:8">
      <c r="B4545" s="1528">
        <v>4208218</v>
      </c>
      <c r="C4545" s="1529" t="s">
        <v>23825</v>
      </c>
      <c r="D4545" s="1528" t="s">
        <v>3982</v>
      </c>
      <c r="E4545" s="1551">
        <v>10592.13</v>
      </c>
      <c r="F4545" s="1546"/>
      <c r="G4545" s="1546">
        <v>4208218</v>
      </c>
      <c r="H4545" s="1546" t="str">
        <f t="shared" si="70"/>
        <v>TUBO FÔRMA LADO FIXO EM AÇO GALVANIZADO PARA ESTAIS DE 22 CORDOALHAS D = 15,7 MM - FORNECIMENTO E INSTALAÇÃO</v>
      </c>
    </row>
    <row r="4546" spans="2:8">
      <c r="B4546" s="1526">
        <v>4208219</v>
      </c>
      <c r="C4546" s="1523" t="s">
        <v>23826</v>
      </c>
      <c r="D4546" s="1526" t="s">
        <v>3982</v>
      </c>
      <c r="E4546" s="1552">
        <v>13069.94</v>
      </c>
      <c r="F4546" s="1546"/>
      <c r="G4546" s="1546">
        <v>4208219</v>
      </c>
      <c r="H4546" s="1546" t="str">
        <f t="shared" si="70"/>
        <v>TUBO FÔRMA LADO FIXO EM AÇO GALVANIZADO PARA ESTAIS DE 31 CORDOALHAS D = 15,7 MM - FORNECIMENTO E INSTALAÇÃO</v>
      </c>
    </row>
    <row r="4547" spans="2:8">
      <c r="B4547" s="1528">
        <v>4208220</v>
      </c>
      <c r="C4547" s="1529" t="s">
        <v>23827</v>
      </c>
      <c r="D4547" s="1528" t="s">
        <v>3982</v>
      </c>
      <c r="E4547" s="1551">
        <v>15289.58</v>
      </c>
      <c r="F4547" s="1546"/>
      <c r="G4547" s="1546">
        <v>4208220</v>
      </c>
      <c r="H4547" s="1546" t="str">
        <f t="shared" ref="H4547:H4610" si="71">UPPER(C4547)</f>
        <v>TUBO FÔRMA LADO FIXO EM AÇO GALVANIZADO PARA ESTAIS DE 37 CORDOALHAS D = 15,7 MM - FORNECIMENTO E INSTALAÇÃO</v>
      </c>
    </row>
    <row r="4548" spans="2:8">
      <c r="B4548" s="1526">
        <v>4208221</v>
      </c>
      <c r="C4548" s="1523" t="s">
        <v>23828</v>
      </c>
      <c r="D4548" s="1526" t="s">
        <v>3982</v>
      </c>
      <c r="E4548" s="1552">
        <v>20113.25</v>
      </c>
      <c r="F4548" s="1546"/>
      <c r="G4548" s="1546">
        <v>4208221</v>
      </c>
      <c r="H4548" s="1546" t="str">
        <f t="shared" si="71"/>
        <v>TUBO FÔRMA LADO FIXO EM AÇO GALVANIZADO PARA ESTAIS DE 43 CORDOALHAS D = 15,7 MM - FORNECIMENTO E INSTALAÇÃO</v>
      </c>
    </row>
    <row r="4549" spans="2:8">
      <c r="B4549" s="1528">
        <v>4208222</v>
      </c>
      <c r="C4549" s="1529" t="s">
        <v>23829</v>
      </c>
      <c r="D4549" s="1528" t="s">
        <v>3982</v>
      </c>
      <c r="E4549" s="1551">
        <v>22463.73</v>
      </c>
      <c r="F4549" s="1546"/>
      <c r="G4549" s="1546">
        <v>4208222</v>
      </c>
      <c r="H4549" s="1546" t="str">
        <f t="shared" si="71"/>
        <v>TUBO FÔRMA LADO FIXO EM AÇO GALVANIZADO PARA ESTAIS DE 55 CORDOALHAS D = 15,7 MM - FORNECIMENTO E INSTALAÇÃO</v>
      </c>
    </row>
    <row r="4550" spans="2:8">
      <c r="B4550" s="1526">
        <v>4208223</v>
      </c>
      <c r="C4550" s="1523" t="s">
        <v>23830</v>
      </c>
      <c r="D4550" s="1526" t="s">
        <v>3982</v>
      </c>
      <c r="E4550" s="1552">
        <v>25975.03</v>
      </c>
      <c r="F4550" s="1546"/>
      <c r="G4550" s="1546">
        <v>4208223</v>
      </c>
      <c r="H4550" s="1546" t="str">
        <f t="shared" si="71"/>
        <v>TUBO FÔRMA LADO FIXO EM AÇO GALVANIZADO PARA ESTAIS DE 61 CORDOALHAS D = 15,7 MM - FORNECIMENTO E INSTALAÇÃO</v>
      </c>
    </row>
    <row r="4551" spans="2:8">
      <c r="B4551" s="1528">
        <v>4208224</v>
      </c>
      <c r="C4551" s="1529" t="s">
        <v>23831</v>
      </c>
      <c r="D4551" s="1528" t="s">
        <v>3982</v>
      </c>
      <c r="E4551" s="1551">
        <v>33021.199999999997</v>
      </c>
      <c r="F4551" s="1546"/>
      <c r="G4551" s="1546">
        <v>4208224</v>
      </c>
      <c r="H4551" s="1546" t="str">
        <f t="shared" si="71"/>
        <v>TUBO FÔRMA LADO FIXO EM AÇO GALVANIZADO PARA ESTAIS DE 73 CORDOALHAS D = 15,7 MM - FORNECIMENTO E INSTALAÇÃO</v>
      </c>
    </row>
    <row r="4552" spans="2:8">
      <c r="B4552" s="1526">
        <v>4208225</v>
      </c>
      <c r="C4552" s="1523" t="s">
        <v>23832</v>
      </c>
      <c r="D4552" s="1526" t="s">
        <v>3982</v>
      </c>
      <c r="E4552" s="1552">
        <v>38613.050000000003</v>
      </c>
      <c r="F4552" s="1546"/>
      <c r="G4552" s="1546">
        <v>4208225</v>
      </c>
      <c r="H4552" s="1546" t="str">
        <f t="shared" si="71"/>
        <v>TUBO FÔRMA LADO FIXO EM AÇO GALVANIZADO PARA ESTAIS DE 85 CORDOALHAS D = 15,7 MM - FORNECIMENTO E INSTALAÇÃO</v>
      </c>
    </row>
    <row r="4553" spans="2:8">
      <c r="B4553" s="1528">
        <v>4208226</v>
      </c>
      <c r="C4553" s="1529" t="s">
        <v>23833</v>
      </c>
      <c r="D4553" s="1528" t="s">
        <v>3982</v>
      </c>
      <c r="E4553" s="1551">
        <v>51135.75</v>
      </c>
      <c r="F4553" s="1546"/>
      <c r="G4553" s="1546">
        <v>4208226</v>
      </c>
      <c r="H4553" s="1546" t="str">
        <f t="shared" si="71"/>
        <v>TUBO FÔRMA LADO FIXO EM AÇO GALVANIZADO PARA ESTAIS DE 91 CORDOALHAS D = 15,7 MM - FORNECIMENTO E INSTALAÇÃO</v>
      </c>
    </row>
    <row r="4554" spans="2:8" ht="30">
      <c r="B4554" s="1526">
        <v>4208227</v>
      </c>
      <c r="C4554" s="1523" t="s">
        <v>23834</v>
      </c>
      <c r="D4554" s="1526" t="s">
        <v>3982</v>
      </c>
      <c r="E4554" s="1552">
        <v>7318.4</v>
      </c>
      <c r="F4554" s="1546"/>
      <c r="G4554" s="1546">
        <v>4208227</v>
      </c>
      <c r="H4554" s="1546" t="str">
        <f t="shared" si="71"/>
        <v>TUBO FÔRMA LADO REGULÁVEL EM AÇO GALVANIZADO PARA ESTAIS DE 12 CORDOALHAS D = 15,7 MM - FORNECIMENTO E INSTALAÇÃO</v>
      </c>
    </row>
    <row r="4555" spans="2:8" ht="30">
      <c r="B4555" s="1528">
        <v>4208228</v>
      </c>
      <c r="C4555" s="1529" t="s">
        <v>23835</v>
      </c>
      <c r="D4555" s="1528" t="s">
        <v>3982</v>
      </c>
      <c r="E4555" s="1551">
        <v>8637.19</v>
      </c>
      <c r="F4555" s="1546"/>
      <c r="G4555" s="1546">
        <v>4208228</v>
      </c>
      <c r="H4555" s="1546" t="str">
        <f t="shared" si="71"/>
        <v>TUBO FÔRMA LADO REGULÁVEL EM AÇO GALVANIZADO PARA ESTAIS DE 19 CORDOALHAS D = 15,7 MM - FORNECIMENTO E INSTALAÇÃO</v>
      </c>
    </row>
    <row r="4556" spans="2:8" ht="30">
      <c r="B4556" s="1526">
        <v>4208229</v>
      </c>
      <c r="C4556" s="1523" t="s">
        <v>23836</v>
      </c>
      <c r="D4556" s="1526" t="s">
        <v>3982</v>
      </c>
      <c r="E4556" s="1552">
        <v>10592.16</v>
      </c>
      <c r="F4556" s="1546"/>
      <c r="G4556" s="1546">
        <v>4208229</v>
      </c>
      <c r="H4556" s="1546" t="str">
        <f t="shared" si="71"/>
        <v>TUBO FÔRMA LADO REGULÁVEL EM AÇO GALVANIZADO PARA ESTAIS DE 22 CORDOALHAS D = 15,7 MM - FORNECIMENTO E INSTALAÇÃO</v>
      </c>
    </row>
    <row r="4557" spans="2:8" ht="30">
      <c r="B4557" s="1528">
        <v>4208230</v>
      </c>
      <c r="C4557" s="1529" t="s">
        <v>23837</v>
      </c>
      <c r="D4557" s="1528" t="s">
        <v>3982</v>
      </c>
      <c r="E4557" s="1551">
        <v>13070.09</v>
      </c>
      <c r="F4557" s="1546"/>
      <c r="G4557" s="1546">
        <v>4208230</v>
      </c>
      <c r="H4557" s="1546" t="str">
        <f t="shared" si="71"/>
        <v>TUBO FÔRMA LADO REGULÁVEL EM AÇO GALVANIZADO PARA ESTAIS DE 31 CORDOALHAS D = 15,7 MM - FORNECIMENTO E INSTALAÇÃO</v>
      </c>
    </row>
    <row r="4558" spans="2:8" ht="30">
      <c r="B4558" s="1526">
        <v>4208231</v>
      </c>
      <c r="C4558" s="1523" t="s">
        <v>23838</v>
      </c>
      <c r="D4558" s="1526" t="s">
        <v>3982</v>
      </c>
      <c r="E4558" s="1552">
        <v>15289.63</v>
      </c>
      <c r="F4558" s="1546"/>
      <c r="G4558" s="1546">
        <v>4208231</v>
      </c>
      <c r="H4558" s="1546" t="str">
        <f t="shared" si="71"/>
        <v>TUBO FÔRMA LADO REGULÁVEL EM AÇO GALVANIZADO PARA ESTAIS DE 37 CORDOALHAS D = 15,7 MM - FORNECIMENTO E INSTALAÇÃO</v>
      </c>
    </row>
    <row r="4559" spans="2:8" ht="30">
      <c r="B4559" s="1528">
        <v>4208232</v>
      </c>
      <c r="C4559" s="1529" t="s">
        <v>23839</v>
      </c>
      <c r="D4559" s="1528" t="s">
        <v>3982</v>
      </c>
      <c r="E4559" s="1551">
        <v>20113.349999999999</v>
      </c>
      <c r="F4559" s="1546"/>
      <c r="G4559" s="1546">
        <v>4208232</v>
      </c>
      <c r="H4559" s="1546" t="str">
        <f t="shared" si="71"/>
        <v>TUBO FÔRMA LADO REGULÁVEL EM AÇO GALVANIZADO PARA ESTAIS DE 43 CORDOALHAS D = 15,7 MM - FORNECIMENTO E INSTALAÇÃO</v>
      </c>
    </row>
    <row r="4560" spans="2:8" ht="30">
      <c r="B4560" s="1526">
        <v>4208233</v>
      </c>
      <c r="C4560" s="1523" t="s">
        <v>23840</v>
      </c>
      <c r="D4560" s="1526" t="s">
        <v>3982</v>
      </c>
      <c r="E4560" s="1552">
        <v>22463.89</v>
      </c>
      <c r="F4560" s="1546"/>
      <c r="G4560" s="1546">
        <v>4208233</v>
      </c>
      <c r="H4560" s="1546" t="str">
        <f t="shared" si="71"/>
        <v>TUBO FÔRMA LADO REGULÁVEL EM AÇO GALVANIZADO PARA ESTAIS DE 55 CORDOALHAS D = 15,7 MM - FORNECIMENTO E INSTALAÇÃO</v>
      </c>
    </row>
    <row r="4561" spans="2:8" ht="30">
      <c r="B4561" s="1528">
        <v>4208234</v>
      </c>
      <c r="C4561" s="1529" t="s">
        <v>23841</v>
      </c>
      <c r="D4561" s="1528" t="s">
        <v>3982</v>
      </c>
      <c r="E4561" s="1551">
        <v>25975.05</v>
      </c>
      <c r="F4561" s="1546"/>
      <c r="G4561" s="1546">
        <v>4208234</v>
      </c>
      <c r="H4561" s="1546" t="str">
        <f t="shared" si="71"/>
        <v>TUBO FÔRMA LADO REGULÁVEL EM AÇO GALVANIZADO PARA ESTAIS DE 61 CORDOALHAS D = 15,7 MM - FORNECIMENTO E INSTALAÇÃO</v>
      </c>
    </row>
    <row r="4562" spans="2:8" ht="30">
      <c r="B4562" s="1526">
        <v>4208235</v>
      </c>
      <c r="C4562" s="1523" t="s">
        <v>23842</v>
      </c>
      <c r="D4562" s="1526" t="s">
        <v>3982</v>
      </c>
      <c r="E4562" s="1552">
        <v>33021.39</v>
      </c>
      <c r="F4562" s="1546"/>
      <c r="G4562" s="1546">
        <v>4208235</v>
      </c>
      <c r="H4562" s="1546" t="str">
        <f t="shared" si="71"/>
        <v>TUBO FÔRMA LADO REGULÁVEL EM AÇO GALVANIZADO PARA ESTAIS DE 73 CORDOALHAS D = 15,7 MM - FORNECIMENTO E INSTALAÇÃO</v>
      </c>
    </row>
    <row r="4563" spans="2:8" ht="30">
      <c r="B4563" s="1528">
        <v>4208236</v>
      </c>
      <c r="C4563" s="1529" t="s">
        <v>23843</v>
      </c>
      <c r="D4563" s="1528" t="s">
        <v>3982</v>
      </c>
      <c r="E4563" s="1551">
        <v>38613.83</v>
      </c>
      <c r="F4563" s="1546"/>
      <c r="G4563" s="1546">
        <v>4208236</v>
      </c>
      <c r="H4563" s="1546" t="str">
        <f t="shared" si="71"/>
        <v>TUBO FÔRMA LADO REGULÁVEL EM AÇO GALVANIZADO PARA ESTAIS DE 85 CORDOALHAS D = 15,7 MM - FORNECIMENTO E INSTALAÇÃO</v>
      </c>
    </row>
    <row r="4564" spans="2:8" ht="30">
      <c r="B4564" s="1526">
        <v>4208237</v>
      </c>
      <c r="C4564" s="1523" t="s">
        <v>23844</v>
      </c>
      <c r="D4564" s="1526" t="s">
        <v>3982</v>
      </c>
      <c r="E4564" s="1552">
        <v>51135.9</v>
      </c>
      <c r="F4564" s="1546"/>
      <c r="G4564" s="1546">
        <v>4208237</v>
      </c>
      <c r="H4564" s="1546" t="str">
        <f t="shared" si="71"/>
        <v>TUBO FÔRMA LADO REGULÁVEL EM AÇO GALVANIZADO PARA ESTAIS DE 91 CORDOALHAS D = 15,7 MM - FORNECIMENTO E INSTALAÇÃO</v>
      </c>
    </row>
    <row r="4565" spans="2:8">
      <c r="B4565" s="1528">
        <v>4208128</v>
      </c>
      <c r="C4565" s="1529" t="s">
        <v>14902</v>
      </c>
      <c r="D4565" s="1528" t="s">
        <v>3982</v>
      </c>
      <c r="E4565" s="1543">
        <v>280.33</v>
      </c>
      <c r="F4565" s="1546"/>
      <c r="G4565" s="1546">
        <v>4208128</v>
      </c>
      <c r="H4565" s="1546" t="str">
        <f t="shared" si="71"/>
        <v>TUBO PEAD PARA ESTAIS - D = 110 MM - FORNECIMENTO E INSTALAÇÃO</v>
      </c>
    </row>
    <row r="4566" spans="2:8">
      <c r="B4566" s="1526">
        <v>4208129</v>
      </c>
      <c r="C4566" s="1523" t="s">
        <v>14903</v>
      </c>
      <c r="D4566" s="1526" t="s">
        <v>3982</v>
      </c>
      <c r="E4566" s="1542">
        <v>442.15</v>
      </c>
      <c r="F4566" s="1546"/>
      <c r="G4566" s="1546">
        <v>4208129</v>
      </c>
      <c r="H4566" s="1546" t="str">
        <f t="shared" si="71"/>
        <v>TUBO PEAD PARA ESTAIS - D = 140 MM - FORNECIMENTO E INSTALAÇÃO</v>
      </c>
    </row>
    <row r="4567" spans="2:8">
      <c r="B4567" s="1528">
        <v>4208130</v>
      </c>
      <c r="C4567" s="1529" t="s">
        <v>14904</v>
      </c>
      <c r="D4567" s="1528" t="s">
        <v>3982</v>
      </c>
      <c r="E4567" s="1543">
        <v>576.67999999999995</v>
      </c>
      <c r="F4567" s="1546"/>
      <c r="G4567" s="1546">
        <v>4208130</v>
      </c>
      <c r="H4567" s="1546" t="str">
        <f t="shared" si="71"/>
        <v>TUBO PEAD PARA ESTAIS - D = 160 MM - FORNECIMENTO E INSTALAÇÃO</v>
      </c>
    </row>
    <row r="4568" spans="2:8">
      <c r="B4568" s="1526">
        <v>4208131</v>
      </c>
      <c r="C4568" s="1523" t="s">
        <v>14905</v>
      </c>
      <c r="D4568" s="1526" t="s">
        <v>3982</v>
      </c>
      <c r="E4568" s="1542">
        <v>738.13</v>
      </c>
      <c r="F4568" s="1546"/>
      <c r="G4568" s="1546">
        <v>4208131</v>
      </c>
      <c r="H4568" s="1546" t="str">
        <f t="shared" si="71"/>
        <v>TUBO PEAD PARA ESTAIS - D = 180 MM - FORNECIMENTO E INSTALAÇÃO</v>
      </c>
    </row>
    <row r="4569" spans="2:8">
      <c r="B4569" s="1528">
        <v>4208132</v>
      </c>
      <c r="C4569" s="1529" t="s">
        <v>14906</v>
      </c>
      <c r="D4569" s="1528" t="s">
        <v>3982</v>
      </c>
      <c r="E4569" s="1543">
        <v>846.55</v>
      </c>
      <c r="F4569" s="1546"/>
      <c r="G4569" s="1546">
        <v>4208132</v>
      </c>
      <c r="H4569" s="1546" t="str">
        <f t="shared" si="71"/>
        <v>TUBO PEAD PARA ESTAIS - D = 200 MM - FORNECIMENTO E INSTALAÇÃO</v>
      </c>
    </row>
    <row r="4570" spans="2:8">
      <c r="B4570" s="1526">
        <v>4208133</v>
      </c>
      <c r="C4570" s="1523" t="s">
        <v>14907</v>
      </c>
      <c r="D4570" s="1526" t="s">
        <v>3982</v>
      </c>
      <c r="E4570" s="1542">
        <v>1061.21</v>
      </c>
      <c r="F4570" s="1546"/>
      <c r="G4570" s="1546">
        <v>4208133</v>
      </c>
      <c r="H4570" s="1546" t="str">
        <f t="shared" si="71"/>
        <v>TUBO PEAD PARA ESTAIS - D = 225 MM - FORNECIMENTO E INSTALAÇÃO</v>
      </c>
    </row>
    <row r="4571" spans="2:8">
      <c r="B4571" s="1528">
        <v>4208134</v>
      </c>
      <c r="C4571" s="1529" t="s">
        <v>14908</v>
      </c>
      <c r="D4571" s="1528" t="s">
        <v>3982</v>
      </c>
      <c r="E4571" s="1551">
        <v>1183.77</v>
      </c>
      <c r="F4571" s="1546"/>
      <c r="G4571" s="1546">
        <v>4208134</v>
      </c>
      <c r="H4571" s="1546" t="str">
        <f t="shared" si="71"/>
        <v>TUBO PEAD PARA ESTAIS - D = 250 MM - FORNECIMENTO E INSTALAÇÃO</v>
      </c>
    </row>
    <row r="4572" spans="2:8">
      <c r="B4572" s="1526">
        <v>4208238</v>
      </c>
      <c r="C4572" s="1523" t="s">
        <v>14909</v>
      </c>
      <c r="D4572" s="1526" t="s">
        <v>3982</v>
      </c>
      <c r="E4572" s="1552">
        <v>1372.66</v>
      </c>
      <c r="F4572" s="1546"/>
      <c r="G4572" s="1546">
        <v>4208238</v>
      </c>
      <c r="H4572" s="1546" t="str">
        <f t="shared" si="71"/>
        <v>TUBO PEAD PARA ESTAIS - D = 280 MM - FORNECIMENTO E INSTALAÇÃO</v>
      </c>
    </row>
    <row r="4573" spans="2:8">
      <c r="B4573" s="1528">
        <v>4208239</v>
      </c>
      <c r="C4573" s="1529" t="s">
        <v>14910</v>
      </c>
      <c r="D4573" s="1528" t="s">
        <v>3982</v>
      </c>
      <c r="E4573" s="1551">
        <v>1589.42</v>
      </c>
      <c r="F4573" s="1546"/>
      <c r="G4573" s="1546">
        <v>4208239</v>
      </c>
      <c r="H4573" s="1546" t="str">
        <f t="shared" si="71"/>
        <v>TUBO PEAD PARA ESTAIS - D = 315 MM - FORNECIMENTO E INSTALAÇÃO</v>
      </c>
    </row>
    <row r="4574" spans="2:8" ht="30">
      <c r="B4574" s="1526">
        <v>4413920</v>
      </c>
      <c r="C4574" s="1523" t="s">
        <v>23845</v>
      </c>
      <c r="D4574" s="1526" t="s">
        <v>22</v>
      </c>
      <c r="E4574" s="1542">
        <v>0.36</v>
      </c>
      <c r="F4574" s="1546"/>
      <c r="G4574" s="1546">
        <v>4413920</v>
      </c>
      <c r="H4574" s="1546" t="str">
        <f t="shared" si="71"/>
        <v>ADUBAÇÃO DE COBERTURA POR EQUIPAMENTO DE HIDROSSEMEADURA EM ÁREAS DE SEMEADURA VIA SECA OU DE HIDROSSEMEADURA</v>
      </c>
    </row>
    <row r="4575" spans="2:8">
      <c r="B4575" s="1528">
        <v>4413024</v>
      </c>
      <c r="C4575" s="1529" t="s">
        <v>23846</v>
      </c>
      <c r="D4575" s="1528" t="s">
        <v>22</v>
      </c>
      <c r="E4575" s="1543">
        <v>0.28999999999999998</v>
      </c>
      <c r="F4575" s="1546"/>
      <c r="G4575" s="1546">
        <v>4413024</v>
      </c>
      <c r="H4575" s="1546" t="str">
        <f t="shared" si="71"/>
        <v>ADUBAÇÃO MANUAL DE COBERTURA EM ÁREAS DE ENLEIVAMENTO OU DE PLANTIO DE MUDAS DE GRAMÍNEAS</v>
      </c>
    </row>
    <row r="4576" spans="2:8">
      <c r="B4576" s="1526">
        <v>4413022</v>
      </c>
      <c r="C4576" s="1523" t="s">
        <v>23847</v>
      </c>
      <c r="D4576" s="1526" t="s">
        <v>22</v>
      </c>
      <c r="E4576" s="1542">
        <v>0.42</v>
      </c>
      <c r="F4576" s="1546"/>
      <c r="G4576" s="1546">
        <v>4413022</v>
      </c>
      <c r="H4576" s="1546" t="str">
        <f t="shared" si="71"/>
        <v>ADUBAÇÃO MANUAL DE COBERTURA EM ÁREAS DE SEMEADURA VIA SECA OU DE HIDROSSEMEADURA</v>
      </c>
    </row>
    <row r="4577" spans="2:8" ht="30">
      <c r="B4577" s="1528">
        <v>4413020</v>
      </c>
      <c r="C4577" s="1529" t="s">
        <v>23848</v>
      </c>
      <c r="D4577" s="1528" t="s">
        <v>3982</v>
      </c>
      <c r="E4577" s="1543">
        <v>24.33</v>
      </c>
      <c r="F4577" s="1546"/>
      <c r="G4577" s="1546">
        <v>4413020</v>
      </c>
      <c r="H4577" s="1546" t="str">
        <f t="shared" si="71"/>
        <v>BARREIRA ARBÓREA PARA TRATAMENTO ACÚSTICO DAS ÁREAS LINDEIRAS DA FAIXA DE DOMÍNIO – DENSIDADE DE PLANTIO DE 1,0 M ENTRE MUDAS</v>
      </c>
    </row>
    <row r="4578" spans="2:8" ht="30">
      <c r="B4578" s="1526">
        <v>4413013</v>
      </c>
      <c r="C4578" s="1523" t="s">
        <v>14911</v>
      </c>
      <c r="D4578" s="1526" t="s">
        <v>3982</v>
      </c>
      <c r="E4578" s="1542">
        <v>70.16</v>
      </c>
      <c r="F4578" s="1546"/>
      <c r="G4578" s="1546">
        <v>4413013</v>
      </c>
      <c r="H4578" s="1546" t="str">
        <f t="shared" si="71"/>
        <v>CERCA DE PASSAGEM DE FAUNA COM TELA DE ALAMBRADO SOBRE MURETA DE BLOCOS DE CONCRETO - H = 20 CM - MOURÕES DE MADEIRA A CADA 2,5 M E ESTICADOR A CADA 50 M</v>
      </c>
    </row>
    <row r="4579" spans="2:8" ht="30">
      <c r="B4579" s="1528">
        <v>4413019</v>
      </c>
      <c r="C4579" s="1529" t="s">
        <v>23849</v>
      </c>
      <c r="D4579" s="1528" t="s">
        <v>3982</v>
      </c>
      <c r="E4579" s="1543">
        <v>22.14</v>
      </c>
      <c r="F4579" s="1546"/>
      <c r="G4579" s="1546">
        <v>4413019</v>
      </c>
      <c r="H4579" s="1546" t="str">
        <f t="shared" si="71"/>
        <v>CERCA VIVA PARA TRATAMENTO ACÚSTICO DAS ÁREAS LINDEIRAS DA FAIXA DE DOMÍNIO – DENSIDADE DE PLANTIO DE 1,0 M ENTRE MUDAS</v>
      </c>
    </row>
    <row r="4580" spans="2:8">
      <c r="B4580" s="1526">
        <v>4413026</v>
      </c>
      <c r="C4580" s="1523" t="s">
        <v>14912</v>
      </c>
      <c r="D4580" s="1526" t="s">
        <v>22</v>
      </c>
      <c r="E4580" s="1542">
        <v>169.73</v>
      </c>
      <c r="F4580" s="1546"/>
      <c r="G4580" s="1546">
        <v>4413026</v>
      </c>
      <c r="H4580" s="1546" t="str">
        <f t="shared" si="71"/>
        <v>DIQUE DE BAMBU PARA CONTROLE DE EROSÃO DE TALUDES</v>
      </c>
    </row>
    <row r="4581" spans="2:8">
      <c r="B4581" s="1528">
        <v>4413996</v>
      </c>
      <c r="C4581" s="1529" t="s">
        <v>14913</v>
      </c>
      <c r="D4581" s="1528" t="s">
        <v>22</v>
      </c>
      <c r="E4581" s="1543">
        <v>7.54</v>
      </c>
      <c r="F4581" s="1546"/>
      <c r="G4581" s="1546">
        <v>4413996</v>
      </c>
      <c r="H4581" s="1546" t="str">
        <f t="shared" si="71"/>
        <v>ENLEIVAMENTO</v>
      </c>
    </row>
    <row r="4582" spans="2:8">
      <c r="B4582" s="1526">
        <v>4413942</v>
      </c>
      <c r="C4582" s="1523" t="s">
        <v>14914</v>
      </c>
      <c r="D4582" s="1526" t="s">
        <v>4013</v>
      </c>
      <c r="E4582" s="1542">
        <v>1.33</v>
      </c>
      <c r="F4582" s="1546"/>
      <c r="G4582" s="1546">
        <v>4413942</v>
      </c>
      <c r="H4582" s="1546" t="str">
        <f t="shared" si="71"/>
        <v>ESPALHAMENTO DE MATERIAL EM BOTA-FORA</v>
      </c>
    </row>
    <row r="4583" spans="2:8">
      <c r="B4583" s="1528">
        <v>4413018</v>
      </c>
      <c r="C4583" s="1529" t="s">
        <v>23850</v>
      </c>
      <c r="D4583" s="1528" t="s">
        <v>4279</v>
      </c>
      <c r="E4583" s="1543">
        <v>14.97</v>
      </c>
      <c r="F4583" s="1546"/>
      <c r="G4583" s="1546">
        <v>4413018</v>
      </c>
      <c r="H4583" s="1546" t="str">
        <f t="shared" si="71"/>
        <v>FIXAÇÃO DE TELA ELETROSSOLDADA EM TALUDE PARA LANÇAMENTO DE ARGAMASSA OU CONCRETO PROJETADO</v>
      </c>
    </row>
    <row r="4584" spans="2:8">
      <c r="B4584" s="1526">
        <v>4413905</v>
      </c>
      <c r="C4584" s="1523" t="s">
        <v>14915</v>
      </c>
      <c r="D4584" s="1526" t="s">
        <v>22</v>
      </c>
      <c r="E4584" s="1542">
        <v>3.31</v>
      </c>
      <c r="F4584" s="1546"/>
      <c r="G4584" s="1546">
        <v>4413905</v>
      </c>
      <c r="H4584" s="1546" t="str">
        <f t="shared" si="71"/>
        <v>HIDROSSEMEADURA</v>
      </c>
    </row>
    <row r="4585" spans="2:8">
      <c r="B4585" s="1528">
        <v>4413987</v>
      </c>
      <c r="C4585" s="1529" t="s">
        <v>14916</v>
      </c>
      <c r="D4585" s="1528" t="s">
        <v>22</v>
      </c>
      <c r="E4585" s="1543">
        <v>0.3</v>
      </c>
      <c r="F4585" s="1546"/>
      <c r="G4585" s="1546">
        <v>4413987</v>
      </c>
      <c r="H4585" s="1546" t="str">
        <f t="shared" si="71"/>
        <v>IRRIGAÇÃO DE ÁREA PLANTADA PARA PROTEÇÃO VEGETAL DO CORPO ESTRADAL</v>
      </c>
    </row>
    <row r="4586" spans="2:8">
      <c r="B4586" s="1526">
        <v>4413995</v>
      </c>
      <c r="C4586" s="1523" t="s">
        <v>14917</v>
      </c>
      <c r="D4586" s="1526" t="s">
        <v>22</v>
      </c>
      <c r="E4586" s="1542">
        <v>2.21</v>
      </c>
      <c r="F4586" s="1546"/>
      <c r="G4586" s="1546">
        <v>4413995</v>
      </c>
      <c r="H4586" s="1546" t="str">
        <f t="shared" si="71"/>
        <v>OBTENÇÃO DE GRAMA PARA REPLANTIO</v>
      </c>
    </row>
    <row r="4587" spans="2:8" ht="30">
      <c r="B4587" s="1528">
        <v>4413994</v>
      </c>
      <c r="C4587" s="1529" t="s">
        <v>14918</v>
      </c>
      <c r="D4587" s="1528" t="s">
        <v>3982</v>
      </c>
      <c r="E4587" s="1543">
        <v>563.72</v>
      </c>
      <c r="F4587" s="1546"/>
      <c r="G4587" s="1546">
        <v>4413994</v>
      </c>
      <c r="H4587" s="1546" t="str">
        <f t="shared" si="71"/>
        <v>PASSAGEM AÉREA DE ANIMAIS COM REDE DE CABOS DE AÇO E SISAL APOIADAS EM 6 POSTES DE CONCRETO DE 15 M - EXTENSÃO TOTAL DE 100 M</v>
      </c>
    </row>
    <row r="4588" spans="2:8">
      <c r="B4588" s="1526">
        <v>4413200</v>
      </c>
      <c r="C4588" s="1523" t="s">
        <v>14919</v>
      </c>
      <c r="D4588" s="1526" t="s">
        <v>22</v>
      </c>
      <c r="E4588" s="1542">
        <v>10.51</v>
      </c>
      <c r="F4588" s="1546"/>
      <c r="G4588" s="1546">
        <v>4413200</v>
      </c>
      <c r="H4588" s="1546" t="str">
        <f t="shared" si="71"/>
        <v>PLANTIO DE GRAMA COMERCIAL EM PLACAS</v>
      </c>
    </row>
    <row r="4589" spans="2:8">
      <c r="B4589" s="1528">
        <v>4413990</v>
      </c>
      <c r="C4589" s="1529" t="s">
        <v>23851</v>
      </c>
      <c r="D4589" s="1528" t="s">
        <v>20703</v>
      </c>
      <c r="E4589" s="1543">
        <v>22.14</v>
      </c>
      <c r="F4589" s="1546"/>
      <c r="G4589" s="1546">
        <v>4413990</v>
      </c>
      <c r="H4589" s="1546" t="str">
        <f t="shared" si="71"/>
        <v>PLANTIO DE MUDA DE ARBUSTO COM ALTURA ATÉ 0,50 M EM COVA DE 0,40 X 0,40 X 0,40 M</v>
      </c>
    </row>
    <row r="4590" spans="2:8">
      <c r="B4590" s="1526">
        <v>4413989</v>
      </c>
      <c r="C4590" s="1523" t="s">
        <v>23852</v>
      </c>
      <c r="D4590" s="1526" t="s">
        <v>20703</v>
      </c>
      <c r="E4590" s="1542">
        <v>24.33</v>
      </c>
      <c r="F4590" s="1546"/>
      <c r="G4590" s="1546">
        <v>4413989</v>
      </c>
      <c r="H4590" s="1546" t="str">
        <f t="shared" si="71"/>
        <v>PLANTIO DE MUDA DE ÁRVORE COM ALTURA DE 0,30 A 0,80 M EM COVA DE 0,60 X 0,60 X 0,60 M</v>
      </c>
    </row>
    <row r="4591" spans="2:8">
      <c r="B4591" s="1528">
        <v>4413951</v>
      </c>
      <c r="C4591" s="1529" t="s">
        <v>23853</v>
      </c>
      <c r="D4591" s="1528" t="s">
        <v>20703</v>
      </c>
      <c r="E4591" s="1543">
        <v>63.48</v>
      </c>
      <c r="F4591" s="1546"/>
      <c r="G4591" s="1546">
        <v>4413951</v>
      </c>
      <c r="H4591" s="1546" t="str">
        <f t="shared" si="71"/>
        <v>PLANTIO DE MUDA DE ÁRVORE FRUTÍFERA COM ALTURA ATÉ 1,00 M EM COVA DE 0,60 X 0,60 X 0,60 M</v>
      </c>
    </row>
    <row r="4592" spans="2:8">
      <c r="B4592" s="1526">
        <v>4413950</v>
      </c>
      <c r="C4592" s="1523" t="s">
        <v>23854</v>
      </c>
      <c r="D4592" s="1526" t="s">
        <v>20703</v>
      </c>
      <c r="E4592" s="1542">
        <v>93.45</v>
      </c>
      <c r="F4592" s="1546"/>
      <c r="G4592" s="1546">
        <v>4413950</v>
      </c>
      <c r="H4592" s="1546" t="str">
        <f t="shared" si="71"/>
        <v>PLANTIO DE MUDA DE ÁRVORE FRUTÍFERA COM ALTURA DE 1,00 A 2,00 M EM COVA DE 0,60 X 0,60 X 0,60 M</v>
      </c>
    </row>
    <row r="4593" spans="2:8">
      <c r="B4593" s="1528">
        <v>4413949</v>
      </c>
      <c r="C4593" s="1529" t="s">
        <v>23855</v>
      </c>
      <c r="D4593" s="1528" t="s">
        <v>20703</v>
      </c>
      <c r="E4593" s="1543">
        <v>151.21</v>
      </c>
      <c r="F4593" s="1546"/>
      <c r="G4593" s="1546">
        <v>4413949</v>
      </c>
      <c r="H4593" s="1546" t="str">
        <f t="shared" si="71"/>
        <v>PLANTIO DE MUDA DE ÁRVORE FRUTÍFERA COM ALTURA DE 2,00 A 3,00 M EM COVA DE 0,60 X 0,60 X 0,60 M</v>
      </c>
    </row>
    <row r="4594" spans="2:8">
      <c r="B4594" s="1526">
        <v>4413948</v>
      </c>
      <c r="C4594" s="1523" t="s">
        <v>23856</v>
      </c>
      <c r="D4594" s="1526" t="s">
        <v>20703</v>
      </c>
      <c r="E4594" s="1542">
        <v>45.61</v>
      </c>
      <c r="F4594" s="1546"/>
      <c r="G4594" s="1546">
        <v>4413948</v>
      </c>
      <c r="H4594" s="1546" t="str">
        <f t="shared" si="71"/>
        <v>PLANTIO DE MUDA DE ÁRVORE ORNAMENTAL COM ALTURA ATÉ 1,00 M EM COVA DE 0,60 X 0,60 X 0,60 M</v>
      </c>
    </row>
    <row r="4595" spans="2:8">
      <c r="B4595" s="1528">
        <v>4413947</v>
      </c>
      <c r="C4595" s="1529" t="s">
        <v>23857</v>
      </c>
      <c r="D4595" s="1528" t="s">
        <v>20703</v>
      </c>
      <c r="E4595" s="1543">
        <v>86.4</v>
      </c>
      <c r="F4595" s="1546"/>
      <c r="G4595" s="1546">
        <v>4413947</v>
      </c>
      <c r="H4595" s="1546" t="str">
        <f t="shared" si="71"/>
        <v>PLANTIO DE MUDA DE ÁRVORE ORNAMENTAL COM ALTURA DE 1,00 A 2,00 M EM COVA DE 0,60 X 0,60 X 0,60 M</v>
      </c>
    </row>
    <row r="4596" spans="2:8">
      <c r="B4596" s="1526">
        <v>4413946</v>
      </c>
      <c r="C4596" s="1523" t="s">
        <v>23858</v>
      </c>
      <c r="D4596" s="1526" t="s">
        <v>20703</v>
      </c>
      <c r="E4596" s="1542">
        <v>105.28</v>
      </c>
      <c r="F4596" s="1546"/>
      <c r="G4596" s="1546">
        <v>4413946</v>
      </c>
      <c r="H4596" s="1546" t="str">
        <f t="shared" si="71"/>
        <v>PLANTIO DE MUDA DE ÁRVORE ORNAMENTAL COM ALTURA DE 2,00 A 3,00 M EM COVA DE 0,60 X 0,60 X 0,60 M</v>
      </c>
    </row>
    <row r="4597" spans="2:8">
      <c r="B4597" s="1528">
        <v>4413952</v>
      </c>
      <c r="C4597" s="1529" t="s">
        <v>23859</v>
      </c>
      <c r="D4597" s="1528" t="s">
        <v>22</v>
      </c>
      <c r="E4597" s="1543">
        <v>64.290000000000006</v>
      </c>
      <c r="F4597" s="1546"/>
      <c r="G4597" s="1546">
        <v>4413952</v>
      </c>
      <c r="H4597" s="1546" t="str">
        <f t="shared" si="71"/>
        <v>PLANTIO DE TAPETE DE FLORÍFERAS COM ALTURA ATÉ 0,50 M</v>
      </c>
    </row>
    <row r="4598" spans="2:8">
      <c r="B4598" s="1526">
        <v>4413012</v>
      </c>
      <c r="C4598" s="1523" t="s">
        <v>23860</v>
      </c>
      <c r="D4598" s="1526" t="s">
        <v>4013</v>
      </c>
      <c r="E4598" s="1542">
        <v>292.26</v>
      </c>
      <c r="F4598" s="1546"/>
      <c r="G4598" s="1546">
        <v>4413012</v>
      </c>
      <c r="H4598" s="1546" t="str">
        <f t="shared" si="71"/>
        <v>PREENCHIMENTO DE EROSÃO EM TALUDE COM TERRA VEGETAL E SEMENTES DE GRAMÍNEAS ENSACADOS</v>
      </c>
    </row>
    <row r="4599" spans="2:8">
      <c r="B4599" s="1528">
        <v>4413014</v>
      </c>
      <c r="C4599" s="1529" t="s">
        <v>23861</v>
      </c>
      <c r="D4599" s="1528" t="s">
        <v>22</v>
      </c>
      <c r="E4599" s="1543">
        <v>15.13</v>
      </c>
      <c r="F4599" s="1546"/>
      <c r="G4599" s="1546">
        <v>4413014</v>
      </c>
      <c r="H4599" s="1546" t="str">
        <f t="shared" si="71"/>
        <v>RECUPERAÇÃO AMBIENTAL DE PEDREIRAS OU ÁREAS DEGRADADAS COM BIOMANTA VEGETAL DE FIBRAS DE COCO</v>
      </c>
    </row>
    <row r="4600" spans="2:8" ht="30">
      <c r="B4600" s="1526">
        <v>4413016</v>
      </c>
      <c r="C4600" s="1523" t="s">
        <v>23862</v>
      </c>
      <c r="D4600" s="1526" t="s">
        <v>22</v>
      </c>
      <c r="E4600" s="1542">
        <v>9.39</v>
      </c>
      <c r="F4600" s="1546"/>
      <c r="G4600" s="1546">
        <v>4413016</v>
      </c>
      <c r="H4600" s="1546" t="str">
        <f t="shared" si="71"/>
        <v>RECUPERAÇÃO AMBIENTAL DE PEDREIRAS OU ÁREAS DEGRADADAS COM BIOMANTA VEGETAL DE FIBRAS DE PALHA EM ÁREAS COM INCLINAÇÃO MÁXIMA DE 1:1,5</v>
      </c>
    </row>
    <row r="4601" spans="2:8">
      <c r="B4601" s="1528">
        <v>4413984</v>
      </c>
      <c r="C4601" s="1529" t="s">
        <v>14920</v>
      </c>
      <c r="D4601" s="1528" t="s">
        <v>4013</v>
      </c>
      <c r="E4601" s="1543">
        <v>3.09</v>
      </c>
      <c r="F4601" s="1546"/>
      <c r="G4601" s="1546">
        <v>4413984</v>
      </c>
      <c r="H4601" s="1546" t="str">
        <f t="shared" si="71"/>
        <v>REGULARIZAÇÃO DE BOTA-FORA COM ESPALHAMENTO E COMPACTAÇÃO</v>
      </c>
    </row>
    <row r="4602" spans="2:8">
      <c r="B4602" s="1526">
        <v>4413986</v>
      </c>
      <c r="C4602" s="1523" t="s">
        <v>14921</v>
      </c>
      <c r="D4602" s="1526" t="s">
        <v>22</v>
      </c>
      <c r="E4602" s="1542">
        <v>0.05</v>
      </c>
      <c r="F4602" s="1546"/>
      <c r="G4602" s="1546">
        <v>4413986</v>
      </c>
      <c r="H4602" s="1546" t="str">
        <f t="shared" si="71"/>
        <v>REGULARIZAÇÃO DE SUPERFÍCIE COM MOTONIVELADORA</v>
      </c>
    </row>
    <row r="4603" spans="2:8">
      <c r="B4603" s="1528">
        <v>4413985</v>
      </c>
      <c r="C4603" s="1529" t="s">
        <v>14922</v>
      </c>
      <c r="D4603" s="1528" t="s">
        <v>22</v>
      </c>
      <c r="E4603" s="1543">
        <v>17.739999999999998</v>
      </c>
      <c r="F4603" s="1546"/>
      <c r="G4603" s="1546">
        <v>4413985</v>
      </c>
      <c r="H4603" s="1546" t="str">
        <f t="shared" si="71"/>
        <v>REGULARIZAÇÃO MANUAL DE TALUDES DE CORTES E ATERROS</v>
      </c>
    </row>
    <row r="4604" spans="2:8">
      <c r="B4604" s="1526">
        <v>4413017</v>
      </c>
      <c r="C4604" s="1523" t="s">
        <v>23863</v>
      </c>
      <c r="D4604" s="1526" t="s">
        <v>3982</v>
      </c>
      <c r="E4604" s="1542">
        <v>49.66</v>
      </c>
      <c r="F4604" s="1546"/>
      <c r="G4604" s="1546">
        <v>4413017</v>
      </c>
      <c r="H4604" s="1546" t="str">
        <f t="shared" si="71"/>
        <v>RETENTORES DE SEDIMENTOS EM FIBRAS VEGETAIS - D = 20 CM</v>
      </c>
    </row>
    <row r="4605" spans="2:8">
      <c r="B4605" s="1528">
        <v>4415673</v>
      </c>
      <c r="C4605" s="1529" t="s">
        <v>15051</v>
      </c>
      <c r="D4605" s="1528" t="s">
        <v>22</v>
      </c>
      <c r="E4605" s="1543">
        <v>6.27</v>
      </c>
      <c r="F4605" s="1546"/>
      <c r="G4605" s="1546">
        <v>4415673</v>
      </c>
      <c r="H4605" s="1546" t="str">
        <f t="shared" si="71"/>
        <v>REVESTIMENTO VEGETAL COM GRAMA EM MUDAS EM SUPERFÍCIES INCLINADAS</v>
      </c>
    </row>
    <row r="4606" spans="2:8">
      <c r="B4606" s="1526">
        <v>4415684</v>
      </c>
      <c r="C4606" s="1523" t="s">
        <v>15052</v>
      </c>
      <c r="D4606" s="1526" t="s">
        <v>22</v>
      </c>
      <c r="E4606" s="1542">
        <v>3.53</v>
      </c>
      <c r="F4606" s="1546"/>
      <c r="G4606" s="1546">
        <v>4415684</v>
      </c>
      <c r="H4606" s="1546" t="str">
        <f t="shared" si="71"/>
        <v>REVESTIMENTO VEGETAL COM GRAMA EM MUDAS EM SUPERFÍCIES PLANAS</v>
      </c>
    </row>
    <row r="4607" spans="2:8">
      <c r="B4607" s="1528">
        <v>4413993</v>
      </c>
      <c r="C4607" s="1529" t="s">
        <v>19561</v>
      </c>
      <c r="D4607" s="1528" t="s">
        <v>22</v>
      </c>
      <c r="E4607" s="1543">
        <v>0.37</v>
      </c>
      <c r="F4607" s="1546"/>
      <c r="G4607" s="1546">
        <v>4413993</v>
      </c>
      <c r="H4607" s="1546" t="str">
        <f t="shared" si="71"/>
        <v>REVESTIMENTO VEGETAL POR SEMEADURA A LANÇO MANUAL DE GRAMÍNEAS E LEGUMINOSAS</v>
      </c>
    </row>
    <row r="4608" spans="2:8">
      <c r="B4608" s="1526">
        <v>4507754</v>
      </c>
      <c r="C4608" s="1523" t="s">
        <v>19562</v>
      </c>
      <c r="D4608" s="1526" t="s">
        <v>20703</v>
      </c>
      <c r="E4608" s="1542">
        <v>600.57000000000005</v>
      </c>
      <c r="F4608" s="1546"/>
      <c r="G4608" s="1546">
        <v>4507754</v>
      </c>
      <c r="H4608" s="1546" t="str">
        <f t="shared" si="71"/>
        <v>ANCORAGEM ATIVA COM 10 CORDOALHAS ADERENTES D = 12,7 MM - FORNECIMENTO E INSTALAÇÃO</v>
      </c>
    </row>
    <row r="4609" spans="2:8">
      <c r="B4609" s="1528">
        <v>4507738</v>
      </c>
      <c r="C4609" s="1529" t="s">
        <v>19563</v>
      </c>
      <c r="D4609" s="1528" t="s">
        <v>20703</v>
      </c>
      <c r="E4609" s="1543">
        <v>779.99</v>
      </c>
      <c r="F4609" s="1546"/>
      <c r="G4609" s="1546">
        <v>4507738</v>
      </c>
      <c r="H4609" s="1546" t="str">
        <f t="shared" si="71"/>
        <v>ANCORAGEM ATIVA COM 10 CORDOALHAS ADERENTES D = 15,2 MM - FORNECIMENTO E INSTALAÇÃO</v>
      </c>
    </row>
    <row r="4610" spans="2:8">
      <c r="B4610" s="1526">
        <v>4507755</v>
      </c>
      <c r="C4610" s="1523" t="s">
        <v>19564</v>
      </c>
      <c r="D4610" s="1526" t="s">
        <v>20703</v>
      </c>
      <c r="E4610" s="1542">
        <v>727.2</v>
      </c>
      <c r="F4610" s="1546"/>
      <c r="G4610" s="1546">
        <v>4507755</v>
      </c>
      <c r="H4610" s="1546" t="str">
        <f t="shared" si="71"/>
        <v>ANCORAGEM ATIVA COM 12 CORDOALHAS ADERENTES D = 12,7 MM - FORNECIMENTO E INSTALAÇÃO</v>
      </c>
    </row>
    <row r="4611" spans="2:8">
      <c r="B4611" s="1528">
        <v>4507756</v>
      </c>
      <c r="C4611" s="1529" t="s">
        <v>19565</v>
      </c>
      <c r="D4611" s="1528" t="s">
        <v>20703</v>
      </c>
      <c r="E4611" s="1543">
        <v>949.38</v>
      </c>
      <c r="F4611" s="1546"/>
      <c r="G4611" s="1546">
        <v>4507756</v>
      </c>
      <c r="H4611" s="1546" t="str">
        <f t="shared" ref="H4611:H4674" si="72">UPPER(C4611)</f>
        <v>ANCORAGEM ATIVA COM 12 CORDOALHAS ADERENTES D = 15,2 MM - FORNECIMENTO E INSTALAÇÃO</v>
      </c>
    </row>
    <row r="4612" spans="2:8">
      <c r="B4612" s="1526">
        <v>4507757</v>
      </c>
      <c r="C4612" s="1523" t="s">
        <v>19566</v>
      </c>
      <c r="D4612" s="1526" t="s">
        <v>20703</v>
      </c>
      <c r="E4612" s="1552">
        <v>1024.47</v>
      </c>
      <c r="F4612" s="1546"/>
      <c r="G4612" s="1546">
        <v>4507757</v>
      </c>
      <c r="H4612" s="1546" t="str">
        <f t="shared" si="72"/>
        <v>ANCORAGEM ATIVA COM 15 CORDOALHAS ADERENTES D = 12,7 MM - FORNECIMENTO E INSTALAÇÃO</v>
      </c>
    </row>
    <row r="4613" spans="2:8">
      <c r="B4613" s="1528">
        <v>4507758</v>
      </c>
      <c r="C4613" s="1529" t="s">
        <v>19567</v>
      </c>
      <c r="D4613" s="1528" t="s">
        <v>20703</v>
      </c>
      <c r="E4613" s="1551">
        <v>1228.24</v>
      </c>
      <c r="F4613" s="1546"/>
      <c r="G4613" s="1546">
        <v>4507758</v>
      </c>
      <c r="H4613" s="1546" t="str">
        <f t="shared" si="72"/>
        <v>ANCORAGEM ATIVA COM 15 CORDOALHAS ADERENTES D = 15,2 MM - FORNECIMENTO E INSTALAÇÃO</v>
      </c>
    </row>
    <row r="4614" spans="2:8">
      <c r="B4614" s="1526">
        <v>4507759</v>
      </c>
      <c r="C4614" s="1523" t="s">
        <v>19568</v>
      </c>
      <c r="D4614" s="1526" t="s">
        <v>20703</v>
      </c>
      <c r="E4614" s="1552">
        <v>1228.0899999999999</v>
      </c>
      <c r="F4614" s="1546"/>
      <c r="G4614" s="1546">
        <v>4507759</v>
      </c>
      <c r="H4614" s="1546" t="str">
        <f t="shared" si="72"/>
        <v>ANCORAGEM ATIVA COM 19 CORDOALHAS ADERENTES D = 12,7 MM - FORNECIMENTO E INSTALAÇÃO</v>
      </c>
    </row>
    <row r="4615" spans="2:8">
      <c r="B4615" s="1528">
        <v>4507760</v>
      </c>
      <c r="C4615" s="1529" t="s">
        <v>19569</v>
      </c>
      <c r="D4615" s="1528" t="s">
        <v>20703</v>
      </c>
      <c r="E4615" s="1551">
        <v>1565.17</v>
      </c>
      <c r="F4615" s="1546"/>
      <c r="G4615" s="1546">
        <v>4507760</v>
      </c>
      <c r="H4615" s="1546" t="str">
        <f t="shared" si="72"/>
        <v>ANCORAGEM ATIVA COM 19 CORDOALHAS ADERENTES D = 15,2 MM - FORNECIMENTO E INSTALAÇÃO</v>
      </c>
    </row>
    <row r="4616" spans="2:8">
      <c r="B4616" s="1526">
        <v>4507761</v>
      </c>
      <c r="C4616" s="1523" t="s">
        <v>19570</v>
      </c>
      <c r="D4616" s="1526" t="s">
        <v>20703</v>
      </c>
      <c r="E4616" s="1552">
        <v>1565.84</v>
      </c>
      <c r="F4616" s="1546"/>
      <c r="G4616" s="1546">
        <v>4507761</v>
      </c>
      <c r="H4616" s="1546" t="str">
        <f t="shared" si="72"/>
        <v>ANCORAGEM ATIVA COM 22 CORDOALHAS ADERENTES D = 12,7 MM - FORNECIMENTO E INSTALAÇÃO</v>
      </c>
    </row>
    <row r="4617" spans="2:8">
      <c r="B4617" s="1528">
        <v>4507762</v>
      </c>
      <c r="C4617" s="1529" t="s">
        <v>19571</v>
      </c>
      <c r="D4617" s="1528" t="s">
        <v>20703</v>
      </c>
      <c r="E4617" s="1551">
        <v>1980.48</v>
      </c>
      <c r="F4617" s="1546"/>
      <c r="G4617" s="1546">
        <v>4507762</v>
      </c>
      <c r="H4617" s="1546" t="str">
        <f t="shared" si="72"/>
        <v>ANCORAGEM ATIVA COM 22 CORDOALHAS ADERENTES D = 15,2 MM - FORNECIMENTO E INSTALAÇÃO</v>
      </c>
    </row>
    <row r="4618" spans="2:8">
      <c r="B4618" s="1526">
        <v>4507763</v>
      </c>
      <c r="C4618" s="1523" t="s">
        <v>19572</v>
      </c>
      <c r="D4618" s="1526" t="s">
        <v>20703</v>
      </c>
      <c r="E4618" s="1552">
        <v>1891.1</v>
      </c>
      <c r="F4618" s="1546"/>
      <c r="G4618" s="1546">
        <v>4507763</v>
      </c>
      <c r="H4618" s="1546" t="str">
        <f t="shared" si="72"/>
        <v>ANCORAGEM ATIVA COM 27 CORDOALHAS ADERENTES D = 12,7 MM - FORNECIMENTO E INSTALAÇÃO</v>
      </c>
    </row>
    <row r="4619" spans="2:8">
      <c r="B4619" s="1528">
        <v>4507764</v>
      </c>
      <c r="C4619" s="1529" t="s">
        <v>19573</v>
      </c>
      <c r="D4619" s="1528" t="s">
        <v>20703</v>
      </c>
      <c r="E4619" s="1551">
        <v>2574.21</v>
      </c>
      <c r="F4619" s="1546"/>
      <c r="G4619" s="1546">
        <v>4507764</v>
      </c>
      <c r="H4619" s="1546" t="str">
        <f t="shared" si="72"/>
        <v>ANCORAGEM ATIVA COM 27 CORDOALHAS ADERENTES D = 15,2 MM - FORNECIMENTO E INSTALAÇÃO</v>
      </c>
    </row>
    <row r="4620" spans="2:8">
      <c r="B4620" s="1526">
        <v>4507765</v>
      </c>
      <c r="C4620" s="1523" t="s">
        <v>19574</v>
      </c>
      <c r="D4620" s="1526" t="s">
        <v>20703</v>
      </c>
      <c r="E4620" s="1552">
        <v>2695.56</v>
      </c>
      <c r="F4620" s="1546"/>
      <c r="G4620" s="1546">
        <v>4507765</v>
      </c>
      <c r="H4620" s="1546" t="str">
        <f t="shared" si="72"/>
        <v>ANCORAGEM ATIVA COM 31 CORDOALHAS ADERENTES D = 12,7 MM - FORNECIMENTO E INSTALAÇÃO</v>
      </c>
    </row>
    <row r="4621" spans="2:8">
      <c r="B4621" s="1528">
        <v>4508192</v>
      </c>
      <c r="C4621" s="1529" t="s">
        <v>19575</v>
      </c>
      <c r="D4621" s="1528" t="s">
        <v>20703</v>
      </c>
      <c r="E4621" s="1551">
        <v>3643.19</v>
      </c>
      <c r="F4621" s="1546"/>
      <c r="G4621" s="1546">
        <v>4508192</v>
      </c>
      <c r="H4621" s="1546" t="str">
        <f t="shared" si="72"/>
        <v>ANCORAGEM ATIVA COM 31 CORDOALHAS ADERENTES D = 15,2 MM - FORNECIMENTO E INSTALAÇÃO</v>
      </c>
    </row>
    <row r="4622" spans="2:8">
      <c r="B4622" s="1526">
        <v>4507766</v>
      </c>
      <c r="C4622" s="1523" t="s">
        <v>19576</v>
      </c>
      <c r="D4622" s="1526" t="s">
        <v>20703</v>
      </c>
      <c r="E4622" s="1542">
        <v>263.13</v>
      </c>
      <c r="F4622" s="1546"/>
      <c r="G4622" s="1546">
        <v>4507766</v>
      </c>
      <c r="H4622" s="1546" t="str">
        <f t="shared" si="72"/>
        <v>ANCORAGEM ATIVA COM 4 CORDOALHAS ADERENTES D = 12,7 MM - FORNECIMENTO E INSTALAÇÃO</v>
      </c>
    </row>
    <row r="4623" spans="2:8">
      <c r="B4623" s="1528">
        <v>4507767</v>
      </c>
      <c r="C4623" s="1529" t="s">
        <v>19577</v>
      </c>
      <c r="D4623" s="1528" t="s">
        <v>20703</v>
      </c>
      <c r="E4623" s="1543">
        <v>318.61</v>
      </c>
      <c r="F4623" s="1546"/>
      <c r="G4623" s="1546">
        <v>4507767</v>
      </c>
      <c r="H4623" s="1546" t="str">
        <f t="shared" si="72"/>
        <v>ANCORAGEM ATIVA COM 4 CORDOALHAS ADERENTES D = 15,2 MM - FORNECIMENTO E INSTALAÇÃO</v>
      </c>
    </row>
    <row r="4624" spans="2:8">
      <c r="B4624" s="1526">
        <v>4507768</v>
      </c>
      <c r="C4624" s="1523" t="s">
        <v>19578</v>
      </c>
      <c r="D4624" s="1526" t="s">
        <v>20703</v>
      </c>
      <c r="E4624" s="1542">
        <v>383.57</v>
      </c>
      <c r="F4624" s="1546"/>
      <c r="G4624" s="1546">
        <v>4507768</v>
      </c>
      <c r="H4624" s="1546" t="str">
        <f t="shared" si="72"/>
        <v>ANCORAGEM ATIVA COM 6 CORDOALHAS ADERENTES D = 12,7 MM - FORNECIMENTO E INSTALAÇÃO</v>
      </c>
    </row>
    <row r="4625" spans="2:8">
      <c r="B4625" s="1528">
        <v>4507769</v>
      </c>
      <c r="C4625" s="1529" t="s">
        <v>19579</v>
      </c>
      <c r="D4625" s="1528" t="s">
        <v>20703</v>
      </c>
      <c r="E4625" s="1543">
        <v>462.53</v>
      </c>
      <c r="F4625" s="1546"/>
      <c r="G4625" s="1546">
        <v>4507769</v>
      </c>
      <c r="H4625" s="1546" t="str">
        <f t="shared" si="72"/>
        <v>ANCORAGEM ATIVA COM 6 CORDOALHAS ADERENTES D = 15,2 MM - FORNECIMENTO E INSTALAÇÃO</v>
      </c>
    </row>
    <row r="4626" spans="2:8">
      <c r="B4626" s="1526">
        <v>4507770</v>
      </c>
      <c r="C4626" s="1523" t="s">
        <v>19580</v>
      </c>
      <c r="D4626" s="1526" t="s">
        <v>20703</v>
      </c>
      <c r="E4626" s="1542">
        <v>396.48</v>
      </c>
      <c r="F4626" s="1546"/>
      <c r="G4626" s="1546">
        <v>4507770</v>
      </c>
      <c r="H4626" s="1546" t="str">
        <f t="shared" si="72"/>
        <v>ANCORAGEM ATIVA COM 7 CORDOALHAS ADERENTES D = 12,7 MM - FORNECIMENTO E INSTALAÇÃO</v>
      </c>
    </row>
    <row r="4627" spans="2:8">
      <c r="B4627" s="1528">
        <v>4507771</v>
      </c>
      <c r="C4627" s="1529" t="s">
        <v>19581</v>
      </c>
      <c r="D4627" s="1528" t="s">
        <v>20703</v>
      </c>
      <c r="E4627" s="1543">
        <v>539.29999999999995</v>
      </c>
      <c r="F4627" s="1546"/>
      <c r="G4627" s="1546">
        <v>4507771</v>
      </c>
      <c r="H4627" s="1546" t="str">
        <f t="shared" si="72"/>
        <v>ANCORAGEM ATIVA COM 7 CORDOALHAS ADERENTES D = 15,2 MM - FORNECIMENTO E INSTALAÇÃO</v>
      </c>
    </row>
    <row r="4628" spans="2:8">
      <c r="B4628" s="1526">
        <v>4507772</v>
      </c>
      <c r="C4628" s="1523" t="s">
        <v>19582</v>
      </c>
      <c r="D4628" s="1526" t="s">
        <v>20703</v>
      </c>
      <c r="E4628" s="1542">
        <v>487.67</v>
      </c>
      <c r="F4628" s="1546"/>
      <c r="G4628" s="1546">
        <v>4507772</v>
      </c>
      <c r="H4628" s="1546" t="str">
        <f t="shared" si="72"/>
        <v>ANCORAGEM ATIVA COM 8 CORDOALHAS ADERENTES D = 12,7 MM - FORNECIMENTO E INSTALAÇÃO</v>
      </c>
    </row>
    <row r="4629" spans="2:8">
      <c r="B4629" s="1528">
        <v>4508193</v>
      </c>
      <c r="C4629" s="1529" t="s">
        <v>19583</v>
      </c>
      <c r="D4629" s="1528" t="s">
        <v>20703</v>
      </c>
      <c r="E4629" s="1543">
        <v>613.33000000000004</v>
      </c>
      <c r="F4629" s="1546"/>
      <c r="G4629" s="1546">
        <v>4508193</v>
      </c>
      <c r="H4629" s="1546" t="str">
        <f t="shared" si="72"/>
        <v>ANCORAGEM ATIVA COM 8 CORDOALHAS ADERENTES D = 15,2 MM - FORNECIMENTO E INSTALAÇÃO</v>
      </c>
    </row>
    <row r="4630" spans="2:8">
      <c r="B4630" s="1526">
        <v>4507773</v>
      </c>
      <c r="C4630" s="1523" t="s">
        <v>19584</v>
      </c>
      <c r="D4630" s="1526" t="s">
        <v>20703</v>
      </c>
      <c r="E4630" s="1542">
        <v>546.57000000000005</v>
      </c>
      <c r="F4630" s="1546"/>
      <c r="G4630" s="1546">
        <v>4507773</v>
      </c>
      <c r="H4630" s="1546" t="str">
        <f t="shared" si="72"/>
        <v>ANCORAGEM ATIVA COM 9 CORDOALHAS ADERENTES D = 12,7 MM - FORNECIMENTO E INSTALAÇÃO</v>
      </c>
    </row>
    <row r="4631" spans="2:8">
      <c r="B4631" s="1528">
        <v>4507774</v>
      </c>
      <c r="C4631" s="1529" t="s">
        <v>19585</v>
      </c>
      <c r="D4631" s="1528" t="s">
        <v>20703</v>
      </c>
      <c r="E4631" s="1543">
        <v>721.34</v>
      </c>
      <c r="F4631" s="1546"/>
      <c r="G4631" s="1546">
        <v>4507774</v>
      </c>
      <c r="H4631" s="1546" t="str">
        <f t="shared" si="72"/>
        <v>ANCORAGEM ATIVA COM 9 CORDOALHAS ADERENTES D = 15,2 MM - FORNECIMENTO E INSTALAÇÃO</v>
      </c>
    </row>
    <row r="4632" spans="2:8">
      <c r="B4632" s="1526">
        <v>4507775</v>
      </c>
      <c r="C4632" s="1523" t="s">
        <v>19586</v>
      </c>
      <c r="D4632" s="1526" t="s">
        <v>20703</v>
      </c>
      <c r="E4632" s="1542">
        <v>178.6</v>
      </c>
      <c r="F4632" s="1546"/>
      <c r="G4632" s="1546">
        <v>4507775</v>
      </c>
      <c r="H4632" s="1546" t="str">
        <f t="shared" si="72"/>
        <v>ANCORAGEM ATIVA PARA LAJES COM 1 CORDOALHA ADERENTE D = 12,7 MM - FORNECIMENTO E INSTALAÇÃO</v>
      </c>
    </row>
    <row r="4633" spans="2:8">
      <c r="B4633" s="1528">
        <v>4507776</v>
      </c>
      <c r="C4633" s="1529" t="s">
        <v>19587</v>
      </c>
      <c r="D4633" s="1528" t="s">
        <v>20703</v>
      </c>
      <c r="E4633" s="1543">
        <v>227.63</v>
      </c>
      <c r="F4633" s="1546"/>
      <c r="G4633" s="1546">
        <v>4507776</v>
      </c>
      <c r="H4633" s="1546" t="str">
        <f t="shared" si="72"/>
        <v>ANCORAGEM ATIVA PARA LAJES COM 1 CORDOALHA ADERENTE D = 15,2 MM - FORNECIMENTO E INSTALAÇÃO</v>
      </c>
    </row>
    <row r="4634" spans="2:8">
      <c r="B4634" s="1526">
        <v>4507783</v>
      </c>
      <c r="C4634" s="1523" t="s">
        <v>19588</v>
      </c>
      <c r="D4634" s="1526" t="s">
        <v>20703</v>
      </c>
      <c r="E4634" s="1542">
        <v>66.59</v>
      </c>
      <c r="F4634" s="1546"/>
      <c r="G4634" s="1546">
        <v>4507783</v>
      </c>
      <c r="H4634" s="1546" t="str">
        <f t="shared" si="72"/>
        <v>ANCORAGEM ATIVA PARA LAJES COM 1 CORDOALHA ENGRAXADA D = 12,7 MM - FORNECIMENTO E INSTALAÇÃO</v>
      </c>
    </row>
    <row r="4635" spans="2:8">
      <c r="B4635" s="1528">
        <v>4507784</v>
      </c>
      <c r="C4635" s="1529" t="s">
        <v>19589</v>
      </c>
      <c r="D4635" s="1528" t="s">
        <v>20703</v>
      </c>
      <c r="E4635" s="1543">
        <v>93.49</v>
      </c>
      <c r="F4635" s="1546"/>
      <c r="G4635" s="1546">
        <v>4507784</v>
      </c>
      <c r="H4635" s="1546" t="str">
        <f t="shared" si="72"/>
        <v>ANCORAGEM ATIVA PARA LAJES COM 1 CORDOALHA ENGRAXADA D = 15,2 MM - FORNECIMENTO E INSTALAÇÃO</v>
      </c>
    </row>
    <row r="4636" spans="2:8">
      <c r="B4636" s="1526">
        <v>4507777</v>
      </c>
      <c r="C4636" s="1523" t="s">
        <v>19590</v>
      </c>
      <c r="D4636" s="1526" t="s">
        <v>20703</v>
      </c>
      <c r="E4636" s="1542">
        <v>403.34</v>
      </c>
      <c r="F4636" s="1546"/>
      <c r="G4636" s="1546">
        <v>4507777</v>
      </c>
      <c r="H4636" s="1546" t="str">
        <f t="shared" si="72"/>
        <v>ANCORAGEM ATIVA PARA LAJES COM 2 CORDOALHAS ADERENTES D = 12,7 MM - FORNECIMENTO E INSTALAÇÃO</v>
      </c>
    </row>
    <row r="4637" spans="2:8">
      <c r="B4637" s="1528">
        <v>4507778</v>
      </c>
      <c r="C4637" s="1529" t="s">
        <v>19591</v>
      </c>
      <c r="D4637" s="1528" t="s">
        <v>20703</v>
      </c>
      <c r="E4637" s="1543">
        <v>523.71</v>
      </c>
      <c r="F4637" s="1546"/>
      <c r="G4637" s="1546">
        <v>4507778</v>
      </c>
      <c r="H4637" s="1546" t="str">
        <f t="shared" si="72"/>
        <v>ANCORAGEM ATIVA PARA LAJES COM 2 CORDOALHAS ADERENTES D = 15,2 MM - FORNECIMENTO E INSTALAÇÃO</v>
      </c>
    </row>
    <row r="4638" spans="2:8">
      <c r="B4638" s="1526">
        <v>4507779</v>
      </c>
      <c r="C4638" s="1523" t="s">
        <v>19592</v>
      </c>
      <c r="D4638" s="1526" t="s">
        <v>20703</v>
      </c>
      <c r="E4638" s="1542">
        <v>787.27</v>
      </c>
      <c r="F4638" s="1546"/>
      <c r="G4638" s="1546">
        <v>4507779</v>
      </c>
      <c r="H4638" s="1546" t="str">
        <f t="shared" si="72"/>
        <v>ANCORAGEM ATIVA PARA LAJES COM 3 CORDOALHAS ADERENTES D = 12,7 MM - FORNECIMENTO E INSTALAÇÃO</v>
      </c>
    </row>
    <row r="4639" spans="2:8">
      <c r="B4639" s="1528">
        <v>4507780</v>
      </c>
      <c r="C4639" s="1529" t="s">
        <v>19593</v>
      </c>
      <c r="D4639" s="1528" t="s">
        <v>20703</v>
      </c>
      <c r="E4639" s="1543">
        <v>979.41</v>
      </c>
      <c r="F4639" s="1546"/>
      <c r="G4639" s="1546">
        <v>4507780</v>
      </c>
      <c r="H4639" s="1546" t="str">
        <f t="shared" si="72"/>
        <v>ANCORAGEM ATIVA PARA LAJES COM 3 CORDOALHAS ADERENTES D = 15,2 MM - FORNECIMENTO E INSTALAÇÃO</v>
      </c>
    </row>
    <row r="4640" spans="2:8">
      <c r="B4640" s="1526">
        <v>4507781</v>
      </c>
      <c r="C4640" s="1523" t="s">
        <v>19594</v>
      </c>
      <c r="D4640" s="1526" t="s">
        <v>20703</v>
      </c>
      <c r="E4640" s="1542">
        <v>861.31</v>
      </c>
      <c r="F4640" s="1546"/>
      <c r="G4640" s="1546">
        <v>4507781</v>
      </c>
      <c r="H4640" s="1546" t="str">
        <f t="shared" si="72"/>
        <v>ANCORAGEM ATIVA PARA LAJES COM 4 CORDOALHAS ADERENTES D = 12,7 MM - FORNECIMENTO E INSTALAÇÃO</v>
      </c>
    </row>
    <row r="4641" spans="2:8">
      <c r="B4641" s="1528">
        <v>4507782</v>
      </c>
      <c r="C4641" s="1529" t="s">
        <v>19595</v>
      </c>
      <c r="D4641" s="1528" t="s">
        <v>20703</v>
      </c>
      <c r="E4641" s="1543">
        <v>1053.81</v>
      </c>
      <c r="F4641" s="1546"/>
      <c r="G4641" s="1546">
        <v>4507782</v>
      </c>
      <c r="H4641" s="1546" t="str">
        <f t="shared" si="72"/>
        <v>ANCORAGEM ATIVA PARA LAJES COM 4 CORDOALHAS ADERENTES D = 15,2 MM - FORNECIMENTO E INSTALAÇÃO</v>
      </c>
    </row>
    <row r="4642" spans="2:8">
      <c r="B4642" s="1526">
        <v>4507785</v>
      </c>
      <c r="C4642" s="1523" t="s">
        <v>19596</v>
      </c>
      <c r="D4642" s="1526" t="s">
        <v>20703</v>
      </c>
      <c r="E4642" s="1542">
        <v>255.8</v>
      </c>
      <c r="F4642" s="1546"/>
      <c r="G4642" s="1546">
        <v>4507785</v>
      </c>
      <c r="H4642" s="1546" t="str">
        <f t="shared" si="72"/>
        <v>ANCORAGEM PASSIVA COM 10 CORDOALHAS ADERENTES D = 12,7 MM - FORNECIMENTO E INSTALAÇÃO</v>
      </c>
    </row>
    <row r="4643" spans="2:8">
      <c r="B4643" s="1528">
        <v>4508194</v>
      </c>
      <c r="C4643" s="1529" t="s">
        <v>19597</v>
      </c>
      <c r="D4643" s="1528" t="s">
        <v>20703</v>
      </c>
      <c r="E4643" s="1543">
        <v>355.95</v>
      </c>
      <c r="F4643" s="1546"/>
      <c r="G4643" s="1546">
        <v>4508194</v>
      </c>
      <c r="H4643" s="1546" t="str">
        <f t="shared" si="72"/>
        <v>ANCORAGEM PASSIVA COM 10 CORDOALHAS ADERENTES D = 15,2 MM - FORNECIMENTO E INSTALAÇÃO</v>
      </c>
    </row>
    <row r="4644" spans="2:8">
      <c r="B4644" s="1526">
        <v>4507786</v>
      </c>
      <c r="C4644" s="1523" t="s">
        <v>19598</v>
      </c>
      <c r="D4644" s="1526" t="s">
        <v>20703</v>
      </c>
      <c r="E4644" s="1542">
        <v>304.05</v>
      </c>
      <c r="F4644" s="1546"/>
      <c r="G4644" s="1546">
        <v>4507786</v>
      </c>
      <c r="H4644" s="1546" t="str">
        <f t="shared" si="72"/>
        <v>ANCORAGEM PASSIVA COM 12 CORDOALHAS ADERENTES D = 12,7 MM - FORNECIMENTO E INSTALAÇÃO</v>
      </c>
    </row>
    <row r="4645" spans="2:8">
      <c r="B4645" s="1528">
        <v>4507787</v>
      </c>
      <c r="C4645" s="1529" t="s">
        <v>19599</v>
      </c>
      <c r="D4645" s="1528" t="s">
        <v>20703</v>
      </c>
      <c r="E4645" s="1543">
        <v>428.04</v>
      </c>
      <c r="F4645" s="1546"/>
      <c r="G4645" s="1546">
        <v>4507787</v>
      </c>
      <c r="H4645" s="1546" t="str">
        <f t="shared" si="72"/>
        <v>ANCORAGEM PASSIVA COM 12 CORDOALHAS ADERENTES D = 15,2 MM - FORNECIMENTO E INSTALAÇÃO</v>
      </c>
    </row>
    <row r="4646" spans="2:8">
      <c r="B4646" s="1526">
        <v>4507788</v>
      </c>
      <c r="C4646" s="1523" t="s">
        <v>19600</v>
      </c>
      <c r="D4646" s="1526" t="s">
        <v>20703</v>
      </c>
      <c r="E4646" s="1542">
        <v>453.43</v>
      </c>
      <c r="F4646" s="1546"/>
      <c r="G4646" s="1546">
        <v>4507788</v>
      </c>
      <c r="H4646" s="1546" t="str">
        <f t="shared" si="72"/>
        <v>ANCORAGEM PASSIVA COM 15 CORDOALHAS ADERENTES D = 12,7 MM - FORNECIMENTO E INSTALAÇÃO</v>
      </c>
    </row>
    <row r="4647" spans="2:8">
      <c r="B4647" s="1528">
        <v>4507789</v>
      </c>
      <c r="C4647" s="1529" t="s">
        <v>19601</v>
      </c>
      <c r="D4647" s="1528" t="s">
        <v>20703</v>
      </c>
      <c r="E4647" s="1543">
        <v>558.88</v>
      </c>
      <c r="F4647" s="1546"/>
      <c r="G4647" s="1546">
        <v>4507789</v>
      </c>
      <c r="H4647" s="1546" t="str">
        <f t="shared" si="72"/>
        <v>ANCORAGEM PASSIVA COM 15 CORDOALHAS ADERENTES D = 15,2 MM - FORNECIMENTO E INSTALAÇÃO</v>
      </c>
    </row>
    <row r="4648" spans="2:8">
      <c r="B4648" s="1526">
        <v>4507790</v>
      </c>
      <c r="C4648" s="1523" t="s">
        <v>19602</v>
      </c>
      <c r="D4648" s="1526" t="s">
        <v>20703</v>
      </c>
      <c r="E4648" s="1542">
        <v>575.62</v>
      </c>
      <c r="F4648" s="1546"/>
      <c r="G4648" s="1546">
        <v>4507790</v>
      </c>
      <c r="H4648" s="1546" t="str">
        <f t="shared" si="72"/>
        <v>ANCORAGEM PASSIVA COM 19 CORDOALHAS ADERENTES D = 12,7 MM - FORNECIMENTO E INSTALAÇÃO</v>
      </c>
    </row>
    <row r="4649" spans="2:8">
      <c r="B4649" s="1528">
        <v>4507791</v>
      </c>
      <c r="C4649" s="1529" t="s">
        <v>19603</v>
      </c>
      <c r="D4649" s="1528" t="s">
        <v>20703</v>
      </c>
      <c r="E4649" s="1543">
        <v>707.62</v>
      </c>
      <c r="F4649" s="1546"/>
      <c r="G4649" s="1546">
        <v>4507791</v>
      </c>
      <c r="H4649" s="1546" t="str">
        <f t="shared" si="72"/>
        <v>ANCORAGEM PASSIVA COM 19 CORDOALHAS ADERENTES D = 15,2 MM - FORNECIMENTO E INSTALAÇÃO</v>
      </c>
    </row>
    <row r="4650" spans="2:8">
      <c r="B4650" s="1526">
        <v>4507792</v>
      </c>
      <c r="C4650" s="1523" t="s">
        <v>19604</v>
      </c>
      <c r="D4650" s="1526" t="s">
        <v>20703</v>
      </c>
      <c r="E4650" s="1542">
        <v>684.86</v>
      </c>
      <c r="F4650" s="1546"/>
      <c r="G4650" s="1546">
        <v>4507792</v>
      </c>
      <c r="H4650" s="1546" t="str">
        <f t="shared" si="72"/>
        <v>ANCORAGEM PASSIVA COM 22 CORDOALHAS ADERENTES D = 12,7 MM - FORNECIMENTO E INSTALAÇÃO</v>
      </c>
    </row>
    <row r="4651" spans="2:8">
      <c r="B4651" s="1528">
        <v>4507793</v>
      </c>
      <c r="C4651" s="1529" t="s">
        <v>19605</v>
      </c>
      <c r="D4651" s="1528" t="s">
        <v>20703</v>
      </c>
      <c r="E4651" s="1543">
        <v>834.07</v>
      </c>
      <c r="F4651" s="1546"/>
      <c r="G4651" s="1546">
        <v>4507793</v>
      </c>
      <c r="H4651" s="1546" t="str">
        <f t="shared" si="72"/>
        <v>ANCORAGEM PASSIVA COM 22 CORDOALHAS ADERENTES D = 15,2 MM - FORNECIMENTO E INSTALAÇÃO</v>
      </c>
    </row>
    <row r="4652" spans="2:8">
      <c r="B4652" s="1526">
        <v>4507794</v>
      </c>
      <c r="C4652" s="1523" t="s">
        <v>19606</v>
      </c>
      <c r="D4652" s="1526" t="s">
        <v>20703</v>
      </c>
      <c r="E4652" s="1542">
        <v>872.89</v>
      </c>
      <c r="F4652" s="1546"/>
      <c r="G4652" s="1546">
        <v>4507794</v>
      </c>
      <c r="H4652" s="1546" t="str">
        <f t="shared" si="72"/>
        <v>ANCORAGEM PASSIVA COM 27 CORDOALHAS ADERENTES D = 12,7 MM - FORNECIMENTO E INSTALAÇÃO</v>
      </c>
    </row>
    <row r="4653" spans="2:8">
      <c r="B4653" s="1528">
        <v>4507795</v>
      </c>
      <c r="C4653" s="1529" t="s">
        <v>19607</v>
      </c>
      <c r="D4653" s="1528" t="s">
        <v>20703</v>
      </c>
      <c r="E4653" s="1543">
        <v>1061.71</v>
      </c>
      <c r="F4653" s="1546"/>
      <c r="G4653" s="1546">
        <v>4507795</v>
      </c>
      <c r="H4653" s="1546" t="str">
        <f t="shared" si="72"/>
        <v>ANCORAGEM PASSIVA COM 27 CORDOALHAS ADERENTES D = 15,2 MM - FORNECIMENTO E INSTALAÇÃO</v>
      </c>
    </row>
    <row r="4654" spans="2:8">
      <c r="B4654" s="1526">
        <v>4507796</v>
      </c>
      <c r="C4654" s="1523" t="s">
        <v>19608</v>
      </c>
      <c r="D4654" s="1526" t="s">
        <v>20703</v>
      </c>
      <c r="E4654" s="1542">
        <v>1004.08</v>
      </c>
      <c r="F4654" s="1546"/>
      <c r="G4654" s="1546">
        <v>4507796</v>
      </c>
      <c r="H4654" s="1546" t="str">
        <f t="shared" si="72"/>
        <v>ANCORAGEM PASSIVA COM 31 CORDOALHAS ADERENTES D = 12,7 MM - FORNECIMENTO E INSTALAÇÃO</v>
      </c>
    </row>
    <row r="4655" spans="2:8">
      <c r="B4655" s="1528">
        <v>4508190</v>
      </c>
      <c r="C4655" s="1529" t="s">
        <v>19609</v>
      </c>
      <c r="D4655" s="1528" t="s">
        <v>20703</v>
      </c>
      <c r="E4655" s="1551">
        <v>1240.8599999999999</v>
      </c>
      <c r="F4655" s="1546"/>
      <c r="G4655" s="1546">
        <v>4508190</v>
      </c>
      <c r="H4655" s="1546" t="str">
        <f t="shared" si="72"/>
        <v>ANCORAGEM PASSIVA COM 31 CORDOALHAS ADERENTES D = 15,2 MM - FORNECIMENTO E INSTALAÇÃO</v>
      </c>
    </row>
    <row r="4656" spans="2:8">
      <c r="B4656" s="1526">
        <v>4507797</v>
      </c>
      <c r="C4656" s="1523" t="s">
        <v>19610</v>
      </c>
      <c r="D4656" s="1526" t="s">
        <v>20703</v>
      </c>
      <c r="E4656" s="1542">
        <v>127.7</v>
      </c>
      <c r="F4656" s="1546"/>
      <c r="G4656" s="1546">
        <v>4507797</v>
      </c>
      <c r="H4656" s="1546" t="str">
        <f t="shared" si="72"/>
        <v>ANCORAGEM PASSIVA COM 4 CORDOALHAS ADERENTES D = 12,7 MM - FORNECIMENTO E INSTALAÇÃO</v>
      </c>
    </row>
    <row r="4657" spans="2:8">
      <c r="B4657" s="1528">
        <v>4507798</v>
      </c>
      <c r="C4657" s="1529" t="s">
        <v>19611</v>
      </c>
      <c r="D4657" s="1528" t="s">
        <v>20703</v>
      </c>
      <c r="E4657" s="1543">
        <v>176.69</v>
      </c>
      <c r="F4657" s="1546"/>
      <c r="G4657" s="1546">
        <v>4507798</v>
      </c>
      <c r="H4657" s="1546" t="str">
        <f t="shared" si="72"/>
        <v>ANCORAGEM PASSIVA COM 4 CORDOALHAS ADERENTES D = 15,2 MM - FORNECIMENTO E INSTALAÇÃO</v>
      </c>
    </row>
    <row r="4658" spans="2:8">
      <c r="B4658" s="1526">
        <v>4507799</v>
      </c>
      <c r="C4658" s="1523" t="s">
        <v>19612</v>
      </c>
      <c r="D4658" s="1526" t="s">
        <v>20703</v>
      </c>
      <c r="E4658" s="1542">
        <v>191.75</v>
      </c>
      <c r="F4658" s="1546"/>
      <c r="G4658" s="1546">
        <v>4507799</v>
      </c>
      <c r="H4658" s="1546" t="str">
        <f t="shared" si="72"/>
        <v>ANCORAGEM PASSIVA COM 6 CORDOALHAS ADERENTES D = 12,7 MM - FORNECIMENTO E INSTALAÇÃO</v>
      </c>
    </row>
    <row r="4659" spans="2:8">
      <c r="B4659" s="1528">
        <v>4507800</v>
      </c>
      <c r="C4659" s="1529" t="s">
        <v>19613</v>
      </c>
      <c r="D4659" s="1528" t="s">
        <v>20703</v>
      </c>
      <c r="E4659" s="1543">
        <v>264.29000000000002</v>
      </c>
      <c r="F4659" s="1546"/>
      <c r="G4659" s="1546">
        <v>4507800</v>
      </c>
      <c r="H4659" s="1546" t="str">
        <f t="shared" si="72"/>
        <v>ANCORAGEM PASSIVA COM 6 CORDOALHAS ADERENTES D = 15,2 MM - FORNECIMENTO E INSTALAÇÃO</v>
      </c>
    </row>
    <row r="4660" spans="2:8">
      <c r="B4660" s="1526">
        <v>4507801</v>
      </c>
      <c r="C4660" s="1523" t="s">
        <v>19614</v>
      </c>
      <c r="D4660" s="1526" t="s">
        <v>20703</v>
      </c>
      <c r="E4660" s="1542">
        <v>203.27</v>
      </c>
      <c r="F4660" s="1546"/>
      <c r="G4660" s="1546">
        <v>4507801</v>
      </c>
      <c r="H4660" s="1546" t="str">
        <f t="shared" si="72"/>
        <v>ANCORAGEM PASSIVA COM 7 CORDOALHAS ADERENTES D = 12,7 MM - FORNECIMENTO E INSTALAÇÃO</v>
      </c>
    </row>
    <row r="4661" spans="2:8">
      <c r="B4661" s="1528">
        <v>4507802</v>
      </c>
      <c r="C4661" s="1529" t="s">
        <v>19615</v>
      </c>
      <c r="D4661" s="1528" t="s">
        <v>20703</v>
      </c>
      <c r="E4661" s="1543">
        <v>276.56</v>
      </c>
      <c r="F4661" s="1546"/>
      <c r="G4661" s="1546">
        <v>4507802</v>
      </c>
      <c r="H4661" s="1546" t="str">
        <f t="shared" si="72"/>
        <v>ANCORAGEM PASSIVA COM 7 CORDOALHAS ADERENTES D = 15,2 MM - FORNECIMENTO E INSTALAÇÃO</v>
      </c>
    </row>
    <row r="4662" spans="2:8">
      <c r="B4662" s="1526">
        <v>4507803</v>
      </c>
      <c r="C4662" s="1523" t="s">
        <v>19616</v>
      </c>
      <c r="D4662" s="1526" t="s">
        <v>20703</v>
      </c>
      <c r="E4662" s="1542">
        <v>227.4</v>
      </c>
      <c r="F4662" s="1546"/>
      <c r="G4662" s="1546">
        <v>4507803</v>
      </c>
      <c r="H4662" s="1546" t="str">
        <f t="shared" si="72"/>
        <v>ANCORAGEM PASSIVA COM 8 CORDOALHAS ADERENTES D = 12,7 MM - FORNECIMENTO E INSTALAÇÃO</v>
      </c>
    </row>
    <row r="4663" spans="2:8">
      <c r="B4663" s="1528">
        <v>4508191</v>
      </c>
      <c r="C4663" s="1529" t="s">
        <v>19617</v>
      </c>
      <c r="D4663" s="1528" t="s">
        <v>20703</v>
      </c>
      <c r="E4663" s="1543">
        <v>312.58999999999997</v>
      </c>
      <c r="F4663" s="1546"/>
      <c r="G4663" s="1546">
        <v>4508191</v>
      </c>
      <c r="H4663" s="1546" t="str">
        <f t="shared" si="72"/>
        <v>ANCORAGEM PASSIVA COM 8 CORDOALHAS ADERENTES D = 15,2 MM - FORNECIMENTO E INSTALAÇÃO</v>
      </c>
    </row>
    <row r="4664" spans="2:8">
      <c r="B4664" s="1526">
        <v>4507804</v>
      </c>
      <c r="C4664" s="1523" t="s">
        <v>19618</v>
      </c>
      <c r="D4664" s="1526" t="s">
        <v>20703</v>
      </c>
      <c r="E4664" s="1542">
        <v>253.09</v>
      </c>
      <c r="F4664" s="1546"/>
      <c r="G4664" s="1546">
        <v>4507804</v>
      </c>
      <c r="H4664" s="1546" t="str">
        <f t="shared" si="72"/>
        <v>ANCORAGEM PASSIVA COM 9 CORDOALHAS ADERENTES D = 12,7 MM - FORNECIMENTO E INSTALAÇÃO</v>
      </c>
    </row>
    <row r="4665" spans="2:8">
      <c r="B4665" s="1528">
        <v>4507805</v>
      </c>
      <c r="C4665" s="1529" t="s">
        <v>19619</v>
      </c>
      <c r="D4665" s="1528" t="s">
        <v>20703</v>
      </c>
      <c r="E4665" s="1543">
        <v>351.32</v>
      </c>
      <c r="F4665" s="1546"/>
      <c r="G4665" s="1546">
        <v>4507805</v>
      </c>
      <c r="H4665" s="1546" t="str">
        <f t="shared" si="72"/>
        <v>ANCORAGEM PASSIVA COM 9 CORDOALHAS ADERENTES D = 15,2 MM - FORNECIMENTO E INSTALAÇÃO</v>
      </c>
    </row>
    <row r="4666" spans="2:8">
      <c r="B4666" s="1526">
        <v>4507806</v>
      </c>
      <c r="C4666" s="1523" t="s">
        <v>19620</v>
      </c>
      <c r="D4666" s="1526" t="s">
        <v>20703</v>
      </c>
      <c r="E4666" s="1542">
        <v>26.62</v>
      </c>
      <c r="F4666" s="1546"/>
      <c r="G4666" s="1546">
        <v>4507806</v>
      </c>
      <c r="H4666" s="1546" t="str">
        <f t="shared" si="72"/>
        <v>ANCORAGEM PASSIVA PARA LAJES COM 1 CORDOALHA ADERENTE D = 12,7 MM - FORNECIMENTO E INSTALAÇÃO</v>
      </c>
    </row>
    <row r="4667" spans="2:8">
      <c r="B4667" s="1528">
        <v>4507807</v>
      </c>
      <c r="C4667" s="1529" t="s">
        <v>19621</v>
      </c>
      <c r="D4667" s="1528" t="s">
        <v>20703</v>
      </c>
      <c r="E4667" s="1543">
        <v>34.47</v>
      </c>
      <c r="F4667" s="1546"/>
      <c r="G4667" s="1546">
        <v>4507807</v>
      </c>
      <c r="H4667" s="1546" t="str">
        <f t="shared" si="72"/>
        <v>ANCORAGEM PASSIVA PARA LAJES COM 1 CORDOALHA ADERENTE D = 15,2 MM - FORNECIMENTO E INSTALAÇÃO</v>
      </c>
    </row>
    <row r="4668" spans="2:8">
      <c r="B4668" s="1526">
        <v>4507866</v>
      </c>
      <c r="C4668" s="1523" t="s">
        <v>19622</v>
      </c>
      <c r="D4668" s="1526" t="s">
        <v>20703</v>
      </c>
      <c r="E4668" s="1542">
        <v>61.89</v>
      </c>
      <c r="F4668" s="1546"/>
      <c r="G4668" s="1546">
        <v>4507866</v>
      </c>
      <c r="H4668" s="1546" t="str">
        <f t="shared" si="72"/>
        <v>ANCORAGEM PASSIVA PARA LAJES COM 1 CORDOALHA ENGRAXADA D = 12,7 MM - FORNECIMENTO E INSTALAÇÃO</v>
      </c>
    </row>
    <row r="4669" spans="2:8">
      <c r="B4669" s="1528">
        <v>4507867</v>
      </c>
      <c r="C4669" s="1529" t="s">
        <v>19623</v>
      </c>
      <c r="D4669" s="1528" t="s">
        <v>20703</v>
      </c>
      <c r="E4669" s="1543">
        <v>88.79</v>
      </c>
      <c r="F4669" s="1546"/>
      <c r="G4669" s="1546">
        <v>4507867</v>
      </c>
      <c r="H4669" s="1546" t="str">
        <f t="shared" si="72"/>
        <v>ANCORAGEM PASSIVA PARA LAJES COM 1 CORDOALHA ENGRAXADA D = 15,2 MM - FORNECIMENTO E INSTALAÇÃO</v>
      </c>
    </row>
    <row r="4670" spans="2:8">
      <c r="B4670" s="1526">
        <v>4507808</v>
      </c>
      <c r="C4670" s="1523" t="s">
        <v>19624</v>
      </c>
      <c r="D4670" s="1526" t="s">
        <v>20703</v>
      </c>
      <c r="E4670" s="1542">
        <v>31.25</v>
      </c>
      <c r="F4670" s="1546"/>
      <c r="G4670" s="1546">
        <v>4507808</v>
      </c>
      <c r="H4670" s="1546" t="str">
        <f t="shared" si="72"/>
        <v>ANCORAGEM PASSIVA PARA LAJES COM 2 CORDOALHAS ADERENTES D = 12,7 MM - FORNECIMENTO E INSTALAÇÃO</v>
      </c>
    </row>
    <row r="4671" spans="2:8">
      <c r="B4671" s="1528">
        <v>4507809</v>
      </c>
      <c r="C4671" s="1529" t="s">
        <v>19625</v>
      </c>
      <c r="D4671" s="1528" t="s">
        <v>20703</v>
      </c>
      <c r="E4671" s="1543">
        <v>40.17</v>
      </c>
      <c r="F4671" s="1546"/>
      <c r="G4671" s="1546">
        <v>4507809</v>
      </c>
      <c r="H4671" s="1546" t="str">
        <f t="shared" si="72"/>
        <v>ANCORAGEM PASSIVA PARA LAJES COM 2 CORDOALHAS ADERENTES D = 15,2 MM - FORNECIMENTO E INSTALAÇÃO</v>
      </c>
    </row>
    <row r="4672" spans="2:8">
      <c r="B4672" s="1526">
        <v>4507810</v>
      </c>
      <c r="C4672" s="1523" t="s">
        <v>19626</v>
      </c>
      <c r="D4672" s="1526" t="s">
        <v>20703</v>
      </c>
      <c r="E4672" s="1542">
        <v>48.58</v>
      </c>
      <c r="F4672" s="1546"/>
      <c r="G4672" s="1546">
        <v>4507810</v>
      </c>
      <c r="H4672" s="1546" t="str">
        <f t="shared" si="72"/>
        <v>ANCORAGEM PASSIVA PARA LAJES COM 3 CORDOALHAS ADERENTES D = 12,7 MM - FORNECIMENTO E INSTALAÇÃO</v>
      </c>
    </row>
    <row r="4673" spans="2:8">
      <c r="B4673" s="1528">
        <v>4507811</v>
      </c>
      <c r="C4673" s="1529" t="s">
        <v>19627</v>
      </c>
      <c r="D4673" s="1528" t="s">
        <v>20703</v>
      </c>
      <c r="E4673" s="1543">
        <v>53.82</v>
      </c>
      <c r="F4673" s="1546"/>
      <c r="G4673" s="1546">
        <v>4507811</v>
      </c>
      <c r="H4673" s="1546" t="str">
        <f t="shared" si="72"/>
        <v>ANCORAGEM PASSIVA PARA LAJES COM 3 CORDOALHAS ADERENTES D = 15,2 MM - FORNECIMENTO E INSTALAÇÃO</v>
      </c>
    </row>
    <row r="4674" spans="2:8">
      <c r="B4674" s="1526">
        <v>4507812</v>
      </c>
      <c r="C4674" s="1523" t="s">
        <v>19628</v>
      </c>
      <c r="D4674" s="1526" t="s">
        <v>20703</v>
      </c>
      <c r="E4674" s="1542">
        <v>60.81</v>
      </c>
      <c r="F4674" s="1546"/>
      <c r="G4674" s="1546">
        <v>4507812</v>
      </c>
      <c r="H4674" s="1546" t="str">
        <f t="shared" si="72"/>
        <v>ANCORAGEM PASSIVA PARA LAJES COM 4 CORDOALHAS ADERENTES D = 12,7 MM - FORNECIMENTO E INSTALAÇÃO</v>
      </c>
    </row>
    <row r="4675" spans="2:8">
      <c r="B4675" s="1528">
        <v>4507813</v>
      </c>
      <c r="C4675" s="1529" t="s">
        <v>19629</v>
      </c>
      <c r="D4675" s="1528" t="s">
        <v>20703</v>
      </c>
      <c r="E4675" s="1543">
        <v>80.989999999999995</v>
      </c>
      <c r="F4675" s="1546"/>
      <c r="G4675" s="1546">
        <v>4507813</v>
      </c>
      <c r="H4675" s="1546" t="str">
        <f t="shared" ref="H4675:H4738" si="73">UPPER(C4675)</f>
        <v>ANCORAGEM PASSIVA PARA LAJES COM 4 CORDOALHAS ADERENTES D = 15,2 MM - FORNECIMENTO E INSTALAÇÃO</v>
      </c>
    </row>
    <row r="4676" spans="2:8" ht="30">
      <c r="B4676" s="1526">
        <v>4507851</v>
      </c>
      <c r="C4676" s="1523" t="s">
        <v>23864</v>
      </c>
      <c r="D4676" s="1526" t="s">
        <v>3982</v>
      </c>
      <c r="E4676" s="1542">
        <v>33.67</v>
      </c>
      <c r="F4676" s="1546"/>
      <c r="G4676" s="1546">
        <v>4507851</v>
      </c>
      <c r="H4676" s="1546" t="str">
        <f t="shared" si="73"/>
        <v>BAINHA METÁLICA OVALIZADA SEÇÃO 19 X 36 MM PARA 1 CORDOALHA D = 12,7 MM - FORNECIMENTO, INSTALAÇÃO E INJEÇÃO DE NATA DE CIMENTO</v>
      </c>
    </row>
    <row r="4677" spans="2:8" ht="30">
      <c r="B4677" s="1528">
        <v>4507852</v>
      </c>
      <c r="C4677" s="1529" t="s">
        <v>23865</v>
      </c>
      <c r="D4677" s="1528" t="s">
        <v>3982</v>
      </c>
      <c r="E4677" s="1543">
        <v>33.54</v>
      </c>
      <c r="F4677" s="1546"/>
      <c r="G4677" s="1546">
        <v>4507852</v>
      </c>
      <c r="H4677" s="1546" t="str">
        <f t="shared" si="73"/>
        <v>BAINHA METÁLICA OVALIZADA SEÇÃO 19 X 36 MM PARA 2 CORDOALHAS D = 12,7 MM - FORNECIMENTO, INSTALAÇÃO E INJEÇÃO DE NATA DE CIMENTO</v>
      </c>
    </row>
    <row r="4678" spans="2:8" ht="30">
      <c r="B4678" s="1526">
        <v>4507853</v>
      </c>
      <c r="C4678" s="1523" t="s">
        <v>23866</v>
      </c>
      <c r="D4678" s="1526" t="s">
        <v>3982</v>
      </c>
      <c r="E4678" s="1542">
        <v>38.159999999999997</v>
      </c>
      <c r="F4678" s="1546"/>
      <c r="G4678" s="1546">
        <v>4507853</v>
      </c>
      <c r="H4678" s="1546" t="str">
        <f t="shared" si="73"/>
        <v>BAINHA METÁLICA OVALIZADA SEÇÃO 19 X 48 MM PARA 3 CORDOALHAS D = 12,7 MM - FORNECIMENTO, INSTALAÇÃO E INJEÇÃO DE NATA DE CIMENTO</v>
      </c>
    </row>
    <row r="4679" spans="2:8" ht="30">
      <c r="B4679" s="1528">
        <v>4507854</v>
      </c>
      <c r="C4679" s="1529" t="s">
        <v>19630</v>
      </c>
      <c r="D4679" s="1528" t="s">
        <v>3982</v>
      </c>
      <c r="E4679" s="1543">
        <v>42.87</v>
      </c>
      <c r="F4679" s="1546"/>
      <c r="G4679" s="1546">
        <v>4507854</v>
      </c>
      <c r="H4679" s="1546" t="str">
        <f t="shared" si="73"/>
        <v>BAINHA METÁLICA OVALIZADA SEÇÃO 19 X 62 MM PARA 4 CORDOALHAS D = 12,7 MM - FORNECIMENTO, INSTALAÇÃO E INJEÇÃO DE NATA DE CIMENTO</v>
      </c>
    </row>
    <row r="4680" spans="2:8" ht="30">
      <c r="B4680" s="1526">
        <v>4507855</v>
      </c>
      <c r="C4680" s="1523" t="s">
        <v>19631</v>
      </c>
      <c r="D4680" s="1526" t="s">
        <v>3982</v>
      </c>
      <c r="E4680" s="1542">
        <v>33.78</v>
      </c>
      <c r="F4680" s="1546"/>
      <c r="G4680" s="1546">
        <v>4507855</v>
      </c>
      <c r="H4680" s="1546" t="str">
        <f t="shared" si="73"/>
        <v>BAINHA METÁLICA OVALIZADA SEÇÃO 22 X 32 MM PARA 1 CORDOALHA D = 15,2 MM - FORNECIMENTO, INSTALAÇÃO E INJEÇÃO DE NATA DE CIMENTO</v>
      </c>
    </row>
    <row r="4681" spans="2:8" ht="30">
      <c r="B4681" s="1528">
        <v>4507856</v>
      </c>
      <c r="C4681" s="1529" t="s">
        <v>19632</v>
      </c>
      <c r="D4681" s="1528" t="s">
        <v>3982</v>
      </c>
      <c r="E4681" s="1543">
        <v>33.6</v>
      </c>
      <c r="F4681" s="1546"/>
      <c r="G4681" s="1546">
        <v>4507856</v>
      </c>
      <c r="H4681" s="1546" t="str">
        <f t="shared" si="73"/>
        <v>BAINHA METÁLICA OVALIZADA SEÇÃO 22 X 32 MM PARA 2 CORDOALHAS D = 15,2 MM - FORNECIMENTO, INSTALAÇÃO E INJEÇÃO DE NATA DE CIMENTO</v>
      </c>
    </row>
    <row r="4682" spans="2:8" ht="30">
      <c r="B4682" s="1526">
        <v>4507857</v>
      </c>
      <c r="C4682" s="1523" t="s">
        <v>19633</v>
      </c>
      <c r="D4682" s="1526" t="s">
        <v>3982</v>
      </c>
      <c r="E4682" s="1542">
        <v>40.28</v>
      </c>
      <c r="F4682" s="1546"/>
      <c r="G4682" s="1546">
        <v>4507857</v>
      </c>
      <c r="H4682" s="1546" t="str">
        <f t="shared" si="73"/>
        <v>BAINHA METÁLICA OVALIZADA SEÇÃO 22 X 55 MM PARA 3 CORDOALHAS D = 15,2 MM - FORNECIMENTO, INSTALAÇÃO E INJEÇÃO DE NATA DE CIMENTO</v>
      </c>
    </row>
    <row r="4683" spans="2:8" ht="30">
      <c r="B4683" s="1528">
        <v>4507858</v>
      </c>
      <c r="C4683" s="1529" t="s">
        <v>19634</v>
      </c>
      <c r="D4683" s="1528" t="s">
        <v>3982</v>
      </c>
      <c r="E4683" s="1543">
        <v>46.55</v>
      </c>
      <c r="F4683" s="1546"/>
      <c r="G4683" s="1546">
        <v>4507858</v>
      </c>
      <c r="H4683" s="1546" t="str">
        <f t="shared" si="73"/>
        <v>BAINHA METÁLICA OVALIZADA SEÇÃO 22 X 73 MM PARA 4 CORDOALHAS D = 15,2 MM - FORNECIMENTO, INSTALAÇÃO E INJEÇÃO DE NATA DE CIMENTO</v>
      </c>
    </row>
    <row r="4684" spans="2:8" ht="30">
      <c r="B4684" s="1526">
        <v>4508177</v>
      </c>
      <c r="C4684" s="1523" t="s">
        <v>19635</v>
      </c>
      <c r="D4684" s="1526" t="s">
        <v>3982</v>
      </c>
      <c r="E4684" s="1542">
        <v>122.6</v>
      </c>
      <c r="F4684" s="1546"/>
      <c r="G4684" s="1546">
        <v>4508177</v>
      </c>
      <c r="H4684" s="1546" t="str">
        <f t="shared" si="73"/>
        <v>BAINHA METÁLICA REDONDA D = 100 MM PARA 21 CORDOALHAS D = 15,2 MM - FORNECIMENTO, INSTALAÇÃO E INJEÇÃO DE NATA DE CIMENTO</v>
      </c>
    </row>
    <row r="4685" spans="2:8" ht="30">
      <c r="B4685" s="1528">
        <v>4508178</v>
      </c>
      <c r="C4685" s="1529" t="s">
        <v>19636</v>
      </c>
      <c r="D4685" s="1528" t="s">
        <v>3982</v>
      </c>
      <c r="E4685" s="1543">
        <v>122.42</v>
      </c>
      <c r="F4685" s="1546"/>
      <c r="G4685" s="1546">
        <v>4508178</v>
      </c>
      <c r="H4685" s="1546" t="str">
        <f t="shared" si="73"/>
        <v>BAINHA METÁLICA REDONDA D = 100 MM PARA 22 CORDOALHAS D = 15,2 MM - FORNECIMENTO, INSTALAÇÃO E INJEÇÃO DE NATA DE CIMENTO</v>
      </c>
    </row>
    <row r="4686" spans="2:8" ht="30">
      <c r="B4686" s="1526">
        <v>4507821</v>
      </c>
      <c r="C4686" s="1523" t="s">
        <v>19637</v>
      </c>
      <c r="D4686" s="1526" t="s">
        <v>3982</v>
      </c>
      <c r="E4686" s="1542">
        <v>122.07</v>
      </c>
      <c r="F4686" s="1546"/>
      <c r="G4686" s="1546">
        <v>4507821</v>
      </c>
      <c r="H4686" s="1546" t="str">
        <f t="shared" si="73"/>
        <v>BAINHA METÁLICA REDONDA D = 100 MM PARA 24 CORDOALHAS D = 15,2 MM - FORNECIMENTO, INSTALAÇÃO E INJEÇÃO DE NATA DE CIMENTO</v>
      </c>
    </row>
    <row r="4687" spans="2:8" ht="30">
      <c r="B4687" s="1528">
        <v>4507822</v>
      </c>
      <c r="C4687" s="1529" t="s">
        <v>19638</v>
      </c>
      <c r="D4687" s="1528" t="s">
        <v>3982</v>
      </c>
      <c r="E4687" s="1543">
        <v>121.89</v>
      </c>
      <c r="F4687" s="1546"/>
      <c r="G4687" s="1546">
        <v>4507822</v>
      </c>
      <c r="H4687" s="1546" t="str">
        <f t="shared" si="73"/>
        <v>BAINHA METÁLICA REDONDA D = 100 MM PARA 25 CORDOALHAS D = 15,2 MM - FORNECIMENTO, INSTALAÇÃO E INJEÇÃO DE NATA DE CIMENTO</v>
      </c>
    </row>
    <row r="4688" spans="2:8" ht="30">
      <c r="B4688" s="1526">
        <v>4507823</v>
      </c>
      <c r="C4688" s="1523" t="s">
        <v>19639</v>
      </c>
      <c r="D4688" s="1526" t="s">
        <v>3982</v>
      </c>
      <c r="E4688" s="1542">
        <v>122.61</v>
      </c>
      <c r="F4688" s="1546"/>
      <c r="G4688" s="1546">
        <v>4507823</v>
      </c>
      <c r="H4688" s="1546" t="str">
        <f t="shared" si="73"/>
        <v>BAINHA METÁLICA REDONDA D = 100 MM PARA 30 CORDOALHAS D = 12,7 MM - FORNECIMENTO, INSTALAÇÃO E INJEÇÃO DE NATA DE CIMENTO</v>
      </c>
    </row>
    <row r="4689" spans="2:8" ht="30">
      <c r="B4689" s="1528">
        <v>4508188</v>
      </c>
      <c r="C4689" s="1529" t="s">
        <v>19640</v>
      </c>
      <c r="D4689" s="1528" t="s">
        <v>3982</v>
      </c>
      <c r="E4689" s="1543">
        <v>122.49</v>
      </c>
      <c r="F4689" s="1546"/>
      <c r="G4689" s="1546">
        <v>4508188</v>
      </c>
      <c r="H4689" s="1546" t="str">
        <f t="shared" si="73"/>
        <v>BAINHA METÁLICA REDONDA D = 100 MM PARA 31 CORDOALHAS D = 12,7 MM - FORNECIMENTO, INSTALAÇÃO E INJEÇÃO DE NATA DE CIMENTO</v>
      </c>
    </row>
    <row r="4690" spans="2:8" ht="30">
      <c r="B4690" s="1526">
        <v>4507824</v>
      </c>
      <c r="C4690" s="1523" t="s">
        <v>19641</v>
      </c>
      <c r="D4690" s="1526" t="s">
        <v>3982</v>
      </c>
      <c r="E4690" s="1542">
        <v>130.59</v>
      </c>
      <c r="F4690" s="1546"/>
      <c r="G4690" s="1546">
        <v>4507824</v>
      </c>
      <c r="H4690" s="1546" t="str">
        <f t="shared" si="73"/>
        <v>BAINHA METÁLICA REDONDA D = 110 MM PARA 27 CORDOALHAS D = 15,2 MM - FORNECIMENTO, INSTALAÇÃO E INJEÇÃO DE NATA DE CIMENTO</v>
      </c>
    </row>
    <row r="4691" spans="2:8" ht="30">
      <c r="B4691" s="1528">
        <v>4507825</v>
      </c>
      <c r="C4691" s="1529" t="s">
        <v>19642</v>
      </c>
      <c r="D4691" s="1528" t="s">
        <v>3982</v>
      </c>
      <c r="E4691" s="1543">
        <v>130.79</v>
      </c>
      <c r="F4691" s="1546"/>
      <c r="G4691" s="1546">
        <v>4507825</v>
      </c>
      <c r="H4691" s="1546" t="str">
        <f t="shared" si="73"/>
        <v>BAINHA METÁLICA REDONDA D = 110 MM PARA 37 CORDOALHAS D = 12,7 MM - FORNECIMENTO, INSTALAÇÃO E INJEÇÃO DE NATA DE CIMENTO</v>
      </c>
    </row>
    <row r="4692" spans="2:8" ht="30">
      <c r="B4692" s="1526">
        <v>4507826</v>
      </c>
      <c r="C4692" s="1523" t="s">
        <v>19643</v>
      </c>
      <c r="D4692" s="1526" t="s">
        <v>3982</v>
      </c>
      <c r="E4692" s="1542">
        <v>138.07</v>
      </c>
      <c r="F4692" s="1546"/>
      <c r="G4692" s="1546">
        <v>4507826</v>
      </c>
      <c r="H4692" s="1546" t="str">
        <f t="shared" si="73"/>
        <v>BAINHA METÁLICA REDONDA D = 120 MM PARA 30 CORDOALHAS D = 15,2 MM - FORNECIMENTO, INSTALAÇÃO E INJEÇÃO DE NATA DE CIMENTO</v>
      </c>
    </row>
    <row r="4693" spans="2:8" ht="30">
      <c r="B4693" s="1528">
        <v>4508179</v>
      </c>
      <c r="C4693" s="1529" t="s">
        <v>19644</v>
      </c>
      <c r="D4693" s="1528" t="s">
        <v>3982</v>
      </c>
      <c r="E4693" s="1543">
        <v>137.88999999999999</v>
      </c>
      <c r="F4693" s="1546"/>
      <c r="G4693" s="1546">
        <v>4508179</v>
      </c>
      <c r="H4693" s="1546" t="str">
        <f t="shared" si="73"/>
        <v>BAINHA METÁLICA REDONDA D = 120 MM PARA 31 CORDOALHAS D = 15,2 MM - FORNECIMENTO, INSTALAÇÃO E INJEÇÃO DE NATA DE CIMENTO</v>
      </c>
    </row>
    <row r="4694" spans="2:8" ht="30">
      <c r="B4694" s="1526">
        <v>4507827</v>
      </c>
      <c r="C4694" s="1523" t="s">
        <v>19645</v>
      </c>
      <c r="D4694" s="1526" t="s">
        <v>3982</v>
      </c>
      <c r="E4694" s="1542">
        <v>149.72</v>
      </c>
      <c r="F4694" s="1546"/>
      <c r="G4694" s="1546">
        <v>4507827</v>
      </c>
      <c r="H4694" s="1546" t="str">
        <f t="shared" si="73"/>
        <v>BAINHA METÁLICA REDONDA D = 130 MM PARA 37 CORDOALHAS D = 15,2 MM - FORNECIMENTO, INSTALAÇÃO E INJEÇÃO DE NATA DE CIMENTO</v>
      </c>
    </row>
    <row r="4695" spans="2:8" ht="30">
      <c r="B4695" s="1528">
        <v>4508180</v>
      </c>
      <c r="C4695" s="1529" t="s">
        <v>19646</v>
      </c>
      <c r="D4695" s="1528" t="s">
        <v>3982</v>
      </c>
      <c r="E4695" s="1543">
        <v>30.37</v>
      </c>
      <c r="F4695" s="1546"/>
      <c r="G4695" s="1546">
        <v>4508180</v>
      </c>
      <c r="H4695" s="1546" t="str">
        <f t="shared" si="73"/>
        <v>BAINHA METÁLICA REDONDA D = 30 MM PARA 2 CORDOALHAS D = 12,7 MM - FORNECIMENTO, INSTALAÇÃO E INJEÇÃO DE NATA DE CIMENTO</v>
      </c>
    </row>
    <row r="4696" spans="2:8" ht="30">
      <c r="B4696" s="1526">
        <v>4507739</v>
      </c>
      <c r="C4696" s="1523" t="s">
        <v>19647</v>
      </c>
      <c r="D4696" s="1526" t="s">
        <v>3982</v>
      </c>
      <c r="E4696" s="1542">
        <v>33.75</v>
      </c>
      <c r="F4696" s="1546"/>
      <c r="G4696" s="1546">
        <v>4507739</v>
      </c>
      <c r="H4696" s="1546" t="str">
        <f t="shared" si="73"/>
        <v>BAINHA METÁLICA REDONDA D = 35 MM PARA 2 CORDOALHAS D = 15,2 MM - FORNECIMENTO, INSTALAÇÃO E INJEÇÃO DE NATA DE CIMENTO</v>
      </c>
    </row>
    <row r="4697" spans="2:8" ht="30">
      <c r="B4697" s="1528">
        <v>4508181</v>
      </c>
      <c r="C4697" s="1529" t="s">
        <v>19648</v>
      </c>
      <c r="D4697" s="1528" t="s">
        <v>3982</v>
      </c>
      <c r="E4697" s="1543">
        <v>33.74</v>
      </c>
      <c r="F4697" s="1546"/>
      <c r="G4697" s="1546">
        <v>4508181</v>
      </c>
      <c r="H4697" s="1546" t="str">
        <f t="shared" si="73"/>
        <v>BAINHA METÁLICA REDONDA D = 35 MM PARA 3 CORDOALHAS D = 12,7 MM - FORNECIMENTO, INSTALAÇÃO E INJEÇÃO DE NATA DE CIMENTO</v>
      </c>
    </row>
    <row r="4698" spans="2:8" ht="30">
      <c r="B4698" s="1526">
        <v>4508125</v>
      </c>
      <c r="C4698" s="1523" t="s">
        <v>19649</v>
      </c>
      <c r="D4698" s="1526" t="s">
        <v>3982</v>
      </c>
      <c r="E4698" s="1542">
        <v>38.86</v>
      </c>
      <c r="F4698" s="1546"/>
      <c r="G4698" s="1546">
        <v>4508125</v>
      </c>
      <c r="H4698" s="1546" t="str">
        <f t="shared" si="73"/>
        <v>BAINHA METÁLICA REDONDA D = 40 MM PARA 3 CORDOALHAS D = 15,2 MM - FORNECIMENTO, INSTALAÇÃO E INJEÇÃO DE NATA DE CIMENTO</v>
      </c>
    </row>
    <row r="4699" spans="2:8" ht="30">
      <c r="B4699" s="1528">
        <v>4507828</v>
      </c>
      <c r="C4699" s="1529" t="s">
        <v>19650</v>
      </c>
      <c r="D4699" s="1528" t="s">
        <v>3982</v>
      </c>
      <c r="E4699" s="1543">
        <v>38.9</v>
      </c>
      <c r="F4699" s="1546"/>
      <c r="G4699" s="1546">
        <v>4507828</v>
      </c>
      <c r="H4699" s="1546" t="str">
        <f t="shared" si="73"/>
        <v>BAINHA METÁLICA REDONDA D = 40 MM PARA 4 CORDOALHAS D = 12,7 MM - FORNECIMENTO, INSTALAÇÃO E INJEÇÃO DE NATA DE CIMENTO</v>
      </c>
    </row>
    <row r="4700" spans="2:8" ht="30">
      <c r="B4700" s="1526">
        <v>4507829</v>
      </c>
      <c r="C4700" s="1523" t="s">
        <v>19651</v>
      </c>
      <c r="D4700" s="1526" t="s">
        <v>3982</v>
      </c>
      <c r="E4700" s="1542">
        <v>41.07</v>
      </c>
      <c r="F4700" s="1546"/>
      <c r="G4700" s="1546">
        <v>4507829</v>
      </c>
      <c r="H4700" s="1546" t="str">
        <f t="shared" si="73"/>
        <v>BAINHA METÁLICA REDONDA D = 45 MM PARA 4 CORDOALHAS D = 15,2 MM - FORNECIMENTO, INSTALAÇÃO E INJEÇÃO DE NATA DE CIMENTO</v>
      </c>
    </row>
    <row r="4701" spans="2:8" ht="30">
      <c r="B4701" s="1528">
        <v>4508182</v>
      </c>
      <c r="C4701" s="1529" t="s">
        <v>19652</v>
      </c>
      <c r="D4701" s="1528" t="s">
        <v>3982</v>
      </c>
      <c r="E4701" s="1543">
        <v>41.16</v>
      </c>
      <c r="F4701" s="1546"/>
      <c r="G4701" s="1546">
        <v>4508182</v>
      </c>
      <c r="H4701" s="1546" t="str">
        <f t="shared" si="73"/>
        <v>BAINHA METÁLICA REDONDA D = 45 MM PARA 5 CORDOALHAS D = 12,7 MM - FORNECIMENTO, INSTALAÇÃO E INJEÇÃO DE NATA DE CIMENTO</v>
      </c>
    </row>
    <row r="4702" spans="2:8" ht="30">
      <c r="B4702" s="1526">
        <v>4508092</v>
      </c>
      <c r="C4702" s="1523" t="s">
        <v>19653</v>
      </c>
      <c r="D4702" s="1526" t="s">
        <v>3982</v>
      </c>
      <c r="E4702" s="1542">
        <v>44.57</v>
      </c>
      <c r="F4702" s="1546"/>
      <c r="G4702" s="1546">
        <v>4508092</v>
      </c>
      <c r="H4702" s="1546" t="str">
        <f t="shared" si="73"/>
        <v>BAINHA METÁLICA REDONDA D = 50 MM PARA 5 CORDOALHAS D = 15,2 MM - FORNECIMENTO, INSTALAÇÃO E INJEÇÃO DE NATA DE CIMENTO</v>
      </c>
    </row>
    <row r="4703" spans="2:8" ht="30">
      <c r="B4703" s="1528">
        <v>4507830</v>
      </c>
      <c r="C4703" s="1529" t="s">
        <v>19654</v>
      </c>
      <c r="D4703" s="1528" t="s">
        <v>3982</v>
      </c>
      <c r="E4703" s="1543">
        <v>44.71</v>
      </c>
      <c r="F4703" s="1546"/>
      <c r="G4703" s="1546">
        <v>4507830</v>
      </c>
      <c r="H4703" s="1546" t="str">
        <f t="shared" si="73"/>
        <v>BAINHA METÁLICA REDONDA D = 50 MM PARA 6 CORDOALHAS D = 12,7 MM - FORNECIMENTO, INSTALAÇÃO E INJEÇÃO DE NATA DE CIMENTO</v>
      </c>
    </row>
    <row r="4704" spans="2:8" ht="30">
      <c r="B4704" s="1526">
        <v>4508183</v>
      </c>
      <c r="C4704" s="1523" t="s">
        <v>19655</v>
      </c>
      <c r="D4704" s="1526" t="s">
        <v>3982</v>
      </c>
      <c r="E4704" s="1542">
        <v>62.62</v>
      </c>
      <c r="F4704" s="1546"/>
      <c r="G4704" s="1546">
        <v>4508183</v>
      </c>
      <c r="H4704" s="1546" t="str">
        <f t="shared" si="73"/>
        <v>BAINHA METÁLICA REDONDA D = 55 MM PARA 7 CORDOALHAS D = 12,7 MM - FORNECIMENTO, INSTALAÇÃO E INJEÇÃO DE NATA DE CIMENTO</v>
      </c>
    </row>
    <row r="4705" spans="2:8" ht="30">
      <c r="B4705" s="1528">
        <v>4507831</v>
      </c>
      <c r="C4705" s="1529" t="s">
        <v>23867</v>
      </c>
      <c r="D4705" s="1528" t="s">
        <v>3982</v>
      </c>
      <c r="E4705" s="1543">
        <v>48.45</v>
      </c>
      <c r="F4705" s="1546"/>
      <c r="G4705" s="1546">
        <v>4507831</v>
      </c>
      <c r="H4705" s="1546" t="str">
        <f t="shared" si="73"/>
        <v>BAINHA METÁLICA REDONDA D = 55 MM PARA 8 CORDOALHAS D = 12,7 MM - FORNECIMENTO, INSTALAÇÃO E INJEÇÃO DE NATA DE CIMENTO</v>
      </c>
    </row>
    <row r="4706" spans="2:8" ht="30">
      <c r="B4706" s="1526">
        <v>4507832</v>
      </c>
      <c r="C4706" s="1523" t="s">
        <v>23868</v>
      </c>
      <c r="D4706" s="1526" t="s">
        <v>3982</v>
      </c>
      <c r="E4706" s="1542">
        <v>63.14</v>
      </c>
      <c r="F4706" s="1546"/>
      <c r="G4706" s="1546">
        <v>4507832</v>
      </c>
      <c r="H4706" s="1546" t="str">
        <f t="shared" si="73"/>
        <v>BAINHA METÁLICA REDONDA D = 60 MM PARA 6 CORDOALHAS D = 15,2 MM - FORNECIMENTO, INSTALAÇÃO E INJEÇÃO DE NATA DE CIMENTO</v>
      </c>
    </row>
    <row r="4707" spans="2:8" ht="30">
      <c r="B4707" s="1528">
        <v>4507833</v>
      </c>
      <c r="C4707" s="1529" t="s">
        <v>23869</v>
      </c>
      <c r="D4707" s="1528" t="s">
        <v>3982</v>
      </c>
      <c r="E4707" s="1543">
        <v>63.09</v>
      </c>
      <c r="F4707" s="1546"/>
      <c r="G4707" s="1546">
        <v>4507833</v>
      </c>
      <c r="H4707" s="1546" t="str">
        <f t="shared" si="73"/>
        <v>BAINHA METÁLICA REDONDA D = 60 MM PARA 9 CORDOALHAS D = 12,7 MM - FORNECIMENTO, INSTALAÇÃO E INJEÇÃO DE NATA DE CIMENTO</v>
      </c>
    </row>
    <row r="4708" spans="2:8" ht="30">
      <c r="B4708" s="1526">
        <v>4507834</v>
      </c>
      <c r="C4708" s="1523" t="s">
        <v>23870</v>
      </c>
      <c r="D4708" s="1526" t="s">
        <v>3982</v>
      </c>
      <c r="E4708" s="1542">
        <v>70.41</v>
      </c>
      <c r="F4708" s="1546"/>
      <c r="G4708" s="1546">
        <v>4507834</v>
      </c>
      <c r="H4708" s="1546" t="str">
        <f t="shared" si="73"/>
        <v>BAINHA METÁLICA REDONDA D = 65 MM PARA 10 CORDOALHAS D = 12,7 MM - FORNECIMENTO, INSTALAÇÃO E INJEÇÃO DE NATA DE CIMENTO</v>
      </c>
    </row>
    <row r="4709" spans="2:8" ht="30">
      <c r="B4709" s="1528">
        <v>4508184</v>
      </c>
      <c r="C4709" s="1529" t="s">
        <v>23871</v>
      </c>
      <c r="D4709" s="1528" t="s">
        <v>3982</v>
      </c>
      <c r="E4709" s="1543">
        <v>70.290000000000006</v>
      </c>
      <c r="F4709" s="1546"/>
      <c r="G4709" s="1546">
        <v>4508184</v>
      </c>
      <c r="H4709" s="1546" t="str">
        <f t="shared" si="73"/>
        <v>BAINHA METÁLICA REDONDA D = 65 MM PARA 11 CORDOALHAS D = 12,7 MM - FORNECIMENTO, INSTALAÇÃO E INJEÇÃO DE NATA DE CIMENTO</v>
      </c>
    </row>
    <row r="4710" spans="2:8" ht="30">
      <c r="B4710" s="1526">
        <v>4507835</v>
      </c>
      <c r="C4710" s="1523" t="s">
        <v>23872</v>
      </c>
      <c r="D4710" s="1526" t="s">
        <v>3982</v>
      </c>
      <c r="E4710" s="1542">
        <v>70.16</v>
      </c>
      <c r="F4710" s="1546"/>
      <c r="G4710" s="1546">
        <v>4507835</v>
      </c>
      <c r="H4710" s="1546" t="str">
        <f t="shared" si="73"/>
        <v>BAINHA METÁLICA REDONDA D = 65 MM PARA 12 CORDOALHAS D = 12,7 MM - FORNECIMENTO, INSTALAÇÃO E INJEÇÃO DE NATA DE CIMENTO</v>
      </c>
    </row>
    <row r="4711" spans="2:8" ht="30">
      <c r="B4711" s="1528">
        <v>4508174</v>
      </c>
      <c r="C4711" s="1529" t="s">
        <v>23873</v>
      </c>
      <c r="D4711" s="1528" t="s">
        <v>3982</v>
      </c>
      <c r="E4711" s="1543">
        <v>70.41</v>
      </c>
      <c r="F4711" s="1546"/>
      <c r="G4711" s="1546">
        <v>4508174</v>
      </c>
      <c r="H4711" s="1546" t="str">
        <f t="shared" si="73"/>
        <v>BAINHA METÁLICA REDONDA D = 65 MM PARA 7 CORDOALHAS D = 15,2 MM - FORNECIMENTO, INSTALAÇÃO E INJEÇÃO DE NATA DE CIMENTO</v>
      </c>
    </row>
    <row r="4712" spans="2:8" ht="30">
      <c r="B4712" s="1526">
        <v>4507836</v>
      </c>
      <c r="C4712" s="1523" t="s">
        <v>23874</v>
      </c>
      <c r="D4712" s="1526" t="s">
        <v>3982</v>
      </c>
      <c r="E4712" s="1542">
        <v>70.23</v>
      </c>
      <c r="F4712" s="1546"/>
      <c r="G4712" s="1546">
        <v>4507836</v>
      </c>
      <c r="H4712" s="1546" t="str">
        <f t="shared" si="73"/>
        <v>BAINHA METÁLICA REDONDA D = 65 MM PARA 8 CORDOALHAS D = 15,2 MM - FORNECIMENTO, INSTALAÇÃO E INJEÇÃO DE NATA DE CIMENTO</v>
      </c>
    </row>
    <row r="4713" spans="2:8" ht="30">
      <c r="B4713" s="1528">
        <v>4507837</v>
      </c>
      <c r="C4713" s="1529" t="s">
        <v>23875</v>
      </c>
      <c r="D4713" s="1528" t="s">
        <v>3982</v>
      </c>
      <c r="E4713" s="1543">
        <v>73.819999999999993</v>
      </c>
      <c r="F4713" s="1546"/>
      <c r="G4713" s="1546">
        <v>4507837</v>
      </c>
      <c r="H4713" s="1546" t="str">
        <f t="shared" si="73"/>
        <v>BAINHA METÁLICA REDONDA D = 70 MM PARA 15 CORDOALHAS D = 12,7 MM - FORNECIMENTO, INSTALAÇÃO E INJEÇÃO DE NATA DE CIMENTO</v>
      </c>
    </row>
    <row r="4714" spans="2:8" ht="30">
      <c r="B4714" s="1526">
        <v>4507838</v>
      </c>
      <c r="C4714" s="1523" t="s">
        <v>23876</v>
      </c>
      <c r="D4714" s="1526" t="s">
        <v>3982</v>
      </c>
      <c r="E4714" s="1542">
        <v>74.08</v>
      </c>
      <c r="F4714" s="1546"/>
      <c r="G4714" s="1546">
        <v>4507838</v>
      </c>
      <c r="H4714" s="1546" t="str">
        <f t="shared" si="73"/>
        <v>BAINHA METÁLICA REDONDA D = 70 MM PARA 9 CORDOALHAS D = 15,2 MM - FORNECIMENTO, INSTALAÇÃO E INJEÇÃO DE NATA DE CIMENTO</v>
      </c>
    </row>
    <row r="4715" spans="2:8" ht="30">
      <c r="B4715" s="1528">
        <v>4507839</v>
      </c>
      <c r="C4715" s="1529" t="s">
        <v>23877</v>
      </c>
      <c r="D4715" s="1528" t="s">
        <v>3982</v>
      </c>
      <c r="E4715" s="1543">
        <v>75.22</v>
      </c>
      <c r="F4715" s="1546"/>
      <c r="G4715" s="1546">
        <v>4507839</v>
      </c>
      <c r="H4715" s="1546" t="str">
        <f t="shared" si="73"/>
        <v>BAINHA METÁLICA REDONDA D = 75 MM PARA 10 CORDOALHAS D = 15,2 MM - FORNECIMENTO, INSTALAÇÃO E INJEÇÃO DE NATA DE CIMENTO</v>
      </c>
    </row>
    <row r="4716" spans="2:8" ht="30">
      <c r="B4716" s="1526">
        <v>4508175</v>
      </c>
      <c r="C4716" s="1523" t="s">
        <v>23878</v>
      </c>
      <c r="D4716" s="1526" t="s">
        <v>3982</v>
      </c>
      <c r="E4716" s="1542">
        <v>75.05</v>
      </c>
      <c r="F4716" s="1546"/>
      <c r="G4716" s="1546">
        <v>4508175</v>
      </c>
      <c r="H4716" s="1546" t="str">
        <f t="shared" si="73"/>
        <v>BAINHA METÁLICA REDONDA D = 75 MM PARA 11 CORDOALHAS D = 15,2 MM - FORNECIMENTO, INSTALAÇÃO E INJEÇÃO DE NATA DE CIMENTO</v>
      </c>
    </row>
    <row r="4717" spans="2:8" ht="30">
      <c r="B4717" s="1528">
        <v>4507840</v>
      </c>
      <c r="C4717" s="1529" t="s">
        <v>23879</v>
      </c>
      <c r="D4717" s="1528" t="s">
        <v>3982</v>
      </c>
      <c r="E4717" s="1543">
        <v>75.02</v>
      </c>
      <c r="F4717" s="1546"/>
      <c r="G4717" s="1546">
        <v>4507840</v>
      </c>
      <c r="H4717" s="1546" t="str">
        <f t="shared" si="73"/>
        <v>BAINHA METÁLICA REDONDA D = 75 MM PARA 16 CORDOALHAS D = 12,7 MM - FORNECIMENTO, INSTALAÇÃO E INJEÇÃO DE NATA DE CIMENTO</v>
      </c>
    </row>
    <row r="4718" spans="2:8" ht="30">
      <c r="B4718" s="1526">
        <v>4507841</v>
      </c>
      <c r="C4718" s="1523" t="s">
        <v>23880</v>
      </c>
      <c r="D4718" s="1526" t="s">
        <v>3982</v>
      </c>
      <c r="E4718" s="1542">
        <v>74.77</v>
      </c>
      <c r="F4718" s="1546"/>
      <c r="G4718" s="1546">
        <v>4507841</v>
      </c>
      <c r="H4718" s="1546" t="str">
        <f t="shared" si="73"/>
        <v>BAINHA METÁLICA REDONDA D = 75 MM PARA 18 CORDOALHAS D = 12,7 MM - FORNECIMENTO, INSTALAÇÃO E INJEÇÃO DE NATA DE CIMENTO</v>
      </c>
    </row>
    <row r="4719" spans="2:8" ht="30">
      <c r="B4719" s="1528">
        <v>4507842</v>
      </c>
      <c r="C4719" s="1529" t="s">
        <v>23881</v>
      </c>
      <c r="D4719" s="1528" t="s">
        <v>3982</v>
      </c>
      <c r="E4719" s="1543">
        <v>76.040000000000006</v>
      </c>
      <c r="F4719" s="1546"/>
      <c r="G4719" s="1546">
        <v>4507842</v>
      </c>
      <c r="H4719" s="1546" t="str">
        <f t="shared" si="73"/>
        <v>BAINHA METÁLICA REDONDA D = 80 MM PARA 12 CORDOALHAS D = 15,2 MM - FORNECIMENTO, INSTALAÇÃO E INJEÇÃO DE NATA DE CIMENTO</v>
      </c>
    </row>
    <row r="4720" spans="2:8" ht="30">
      <c r="B4720" s="1526">
        <v>4508185</v>
      </c>
      <c r="C4720" s="1523" t="s">
        <v>23882</v>
      </c>
      <c r="D4720" s="1526" t="s">
        <v>3982</v>
      </c>
      <c r="E4720" s="1542">
        <v>75.819999999999993</v>
      </c>
      <c r="F4720" s="1546"/>
      <c r="G4720" s="1546">
        <v>4508185</v>
      </c>
      <c r="H4720" s="1546" t="str">
        <f t="shared" si="73"/>
        <v>BAINHA METÁLICA REDONDA D = 80 MM PARA 19 CORDOALHAS D = 12,7 MM - FORNECIMENTO, INSTALAÇÃO E INJEÇÃO DE NATA DE CIMENTO</v>
      </c>
    </row>
    <row r="4721" spans="2:8" ht="30">
      <c r="B4721" s="1528">
        <v>4507843</v>
      </c>
      <c r="C4721" s="1529" t="s">
        <v>23883</v>
      </c>
      <c r="D4721" s="1528" t="s">
        <v>3982</v>
      </c>
      <c r="E4721" s="1543">
        <v>75.7</v>
      </c>
      <c r="F4721" s="1546"/>
      <c r="G4721" s="1546">
        <v>4507843</v>
      </c>
      <c r="H4721" s="1546" t="str">
        <f t="shared" si="73"/>
        <v>BAINHA METÁLICA REDONDA D = 80 MM PARA 20 CORDOALHAS D = 12,7 MM - FORNECIMENTO, INSTALAÇÃO E INJEÇÃO DE NATA DE CIMENTO</v>
      </c>
    </row>
    <row r="4722" spans="2:8" ht="30">
      <c r="B4722" s="1526">
        <v>4507844</v>
      </c>
      <c r="C4722" s="1523" t="s">
        <v>23884</v>
      </c>
      <c r="D4722" s="1526" t="s">
        <v>3982</v>
      </c>
      <c r="E4722" s="1542">
        <v>99.48</v>
      </c>
      <c r="F4722" s="1546"/>
      <c r="G4722" s="1546">
        <v>4507844</v>
      </c>
      <c r="H4722" s="1546" t="str">
        <f t="shared" si="73"/>
        <v>BAINHA METÁLICA REDONDA D = 85 MM PARA 15 CORDOALHAS D = 15,2 MM - FORNECIMENTO, INSTALAÇÃO E INJEÇÃO DE NATA DE CIMENTO</v>
      </c>
    </row>
    <row r="4723" spans="2:8" ht="30">
      <c r="B4723" s="1528">
        <v>4508186</v>
      </c>
      <c r="C4723" s="1529" t="s">
        <v>23885</v>
      </c>
      <c r="D4723" s="1528" t="s">
        <v>3982</v>
      </c>
      <c r="E4723" s="1543">
        <v>99.54</v>
      </c>
      <c r="F4723" s="1546"/>
      <c r="G4723" s="1546">
        <v>4508186</v>
      </c>
      <c r="H4723" s="1546" t="str">
        <f t="shared" si="73"/>
        <v>BAINHA METÁLICA REDONDA D = 85 MM PARA 21 CORDOALHAS D = 12,7 MM - FORNECIMENTO, INSTALAÇÃO E INJEÇÃO DE NATA DE CIMENTO</v>
      </c>
    </row>
    <row r="4724" spans="2:8" ht="30">
      <c r="B4724" s="1526">
        <v>4508187</v>
      </c>
      <c r="C4724" s="1523" t="s">
        <v>23886</v>
      </c>
      <c r="D4724" s="1526" t="s">
        <v>3982</v>
      </c>
      <c r="E4724" s="1542">
        <v>99.41</v>
      </c>
      <c r="F4724" s="1546"/>
      <c r="G4724" s="1546">
        <v>4508187</v>
      </c>
      <c r="H4724" s="1546" t="str">
        <f t="shared" si="73"/>
        <v>BAINHA METÁLICA REDONDA D = 85 MM PARA 22 CORDOALHAS D = 12,7 MM - FORNECIMENTO, INSTALAÇÃO E INJEÇÃO DE NATA DE CIMENTO</v>
      </c>
    </row>
    <row r="4725" spans="2:8" ht="30">
      <c r="B4725" s="1528">
        <v>4507845</v>
      </c>
      <c r="C4725" s="1529" t="s">
        <v>23887</v>
      </c>
      <c r="D4725" s="1528" t="s">
        <v>3982</v>
      </c>
      <c r="E4725" s="1543">
        <v>99.16</v>
      </c>
      <c r="F4725" s="1546"/>
      <c r="G4725" s="1546">
        <v>4507845</v>
      </c>
      <c r="H4725" s="1546" t="str">
        <f t="shared" si="73"/>
        <v>BAINHA METÁLICA REDONDA D = 85 MM PARA 24 CORDOALHAS D = 12,7 MM - FORNECIMENTO, INSTALAÇÃO E INJEÇÃO DE NATA DE CIMENTO</v>
      </c>
    </row>
    <row r="4726" spans="2:8" ht="30">
      <c r="B4726" s="1526">
        <v>4507846</v>
      </c>
      <c r="C4726" s="1523" t="s">
        <v>23888</v>
      </c>
      <c r="D4726" s="1526" t="s">
        <v>3982</v>
      </c>
      <c r="E4726" s="1542">
        <v>99.04</v>
      </c>
      <c r="F4726" s="1546"/>
      <c r="G4726" s="1546">
        <v>4507846</v>
      </c>
      <c r="H4726" s="1546" t="str">
        <f t="shared" si="73"/>
        <v>BAINHA METÁLICA REDONDA D = 85 MM PARA 25 CORDOALHAS D = 12,7 MM - FORNECIMENTO, INSTALAÇÃO E INJEÇÃO DE NATA DE CIMENTO</v>
      </c>
    </row>
    <row r="4727" spans="2:8" ht="30">
      <c r="B4727" s="1528">
        <v>4507847</v>
      </c>
      <c r="C4727" s="1529" t="s">
        <v>23889</v>
      </c>
      <c r="D4727" s="1528" t="s">
        <v>3982</v>
      </c>
      <c r="E4727" s="1543">
        <v>105.77</v>
      </c>
      <c r="F4727" s="1546"/>
      <c r="G4727" s="1546">
        <v>4507847</v>
      </c>
      <c r="H4727" s="1546" t="str">
        <f t="shared" si="73"/>
        <v>BAINHA METÁLICA REDONDA D = 90 MM PARA 16 CORDOALHAS D = 15,2 MM - FORNECIMENTO, INSTALAÇÃO E INJEÇÃO DE NATA DE CIMENTO</v>
      </c>
    </row>
    <row r="4728" spans="2:8" ht="30">
      <c r="B4728" s="1526">
        <v>4507848</v>
      </c>
      <c r="C4728" s="1523" t="s">
        <v>23890</v>
      </c>
      <c r="D4728" s="1526" t="s">
        <v>3982</v>
      </c>
      <c r="E4728" s="1542">
        <v>105.41</v>
      </c>
      <c r="F4728" s="1546"/>
      <c r="G4728" s="1546">
        <v>4507848</v>
      </c>
      <c r="H4728" s="1546" t="str">
        <f t="shared" si="73"/>
        <v>BAINHA METÁLICA REDONDA D = 90 MM PARA 18 CORDOALHAS D = 15,2 MM - FORNECIMENTO, INSTALAÇÃO E INJEÇÃO DE NATA DE CIMENTO</v>
      </c>
    </row>
    <row r="4729" spans="2:8" ht="30">
      <c r="B4729" s="1528">
        <v>4507849</v>
      </c>
      <c r="C4729" s="1529" t="s">
        <v>23891</v>
      </c>
      <c r="D4729" s="1528" t="s">
        <v>3982</v>
      </c>
      <c r="E4729" s="1543">
        <v>105.26</v>
      </c>
      <c r="F4729" s="1546"/>
      <c r="G4729" s="1546">
        <v>4507849</v>
      </c>
      <c r="H4729" s="1546" t="str">
        <f t="shared" si="73"/>
        <v>BAINHA METÁLICA REDONDA D = 90 MM PARA 27 CORDOALHAS D = 12,7 MM - FORNECIMENTO, INSTALAÇÃO E INJEÇÃO DE NATA DE CIMENTO</v>
      </c>
    </row>
    <row r="4730" spans="2:8" ht="30">
      <c r="B4730" s="1526">
        <v>4508176</v>
      </c>
      <c r="C4730" s="1523" t="s">
        <v>23892</v>
      </c>
      <c r="D4730" s="1526" t="s">
        <v>3982</v>
      </c>
      <c r="E4730" s="1542">
        <v>113.06</v>
      </c>
      <c r="F4730" s="1546"/>
      <c r="G4730" s="1546">
        <v>4508176</v>
      </c>
      <c r="H4730" s="1546" t="str">
        <f t="shared" si="73"/>
        <v>BAINHA METÁLICA REDONDA D = 95 MM PARA 19 CORDOALHAS D = 15,2 MM - FORNECIMENTO, INSTALAÇÃO E INJEÇÃO DE NATA DE CIMENTO</v>
      </c>
    </row>
    <row r="4731" spans="2:8" ht="30">
      <c r="B4731" s="1528">
        <v>4507850</v>
      </c>
      <c r="C4731" s="1529" t="s">
        <v>23893</v>
      </c>
      <c r="D4731" s="1528" t="s">
        <v>3982</v>
      </c>
      <c r="E4731" s="1543">
        <v>112.88</v>
      </c>
      <c r="F4731" s="1546"/>
      <c r="G4731" s="1546">
        <v>4507850</v>
      </c>
      <c r="H4731" s="1546" t="str">
        <f t="shared" si="73"/>
        <v>BAINHA METÁLICA REDONDA D = 95 MM PARA 20 CORDOALHAS D = 15,2 MM - FORNECIMENTO, INSTALAÇÃO E INJEÇÃO DE NATA DE CIMENTO</v>
      </c>
    </row>
    <row r="4732" spans="2:8">
      <c r="B4732" s="1526">
        <v>4507956</v>
      </c>
      <c r="C4732" s="1523" t="s">
        <v>23894</v>
      </c>
      <c r="D4732" s="1526" t="s">
        <v>4279</v>
      </c>
      <c r="E4732" s="1542">
        <v>11.48</v>
      </c>
      <c r="F4732" s="1546"/>
      <c r="G4732" s="1546">
        <v>4507956</v>
      </c>
      <c r="H4732" s="1546" t="str">
        <f t="shared" si="73"/>
        <v>CORDOALHA CP 190 RB D = 12,7 MM - FORNECIMENTO E INSTALAÇÃO</v>
      </c>
    </row>
    <row r="4733" spans="2:8">
      <c r="B4733" s="1528">
        <v>4507957</v>
      </c>
      <c r="C4733" s="1529" t="s">
        <v>23895</v>
      </c>
      <c r="D4733" s="1528" t="s">
        <v>4279</v>
      </c>
      <c r="E4733" s="1543">
        <v>11.73</v>
      </c>
      <c r="F4733" s="1546"/>
      <c r="G4733" s="1546">
        <v>4507957</v>
      </c>
      <c r="H4733" s="1546" t="str">
        <f t="shared" si="73"/>
        <v>CORDOALHA CP 190 RB D = 15,2 MM - FORNECIMENTO E INSTALAÇÃO</v>
      </c>
    </row>
    <row r="4734" spans="2:8">
      <c r="B4734" s="1526">
        <v>4507958</v>
      </c>
      <c r="C4734" s="1523" t="s">
        <v>23896</v>
      </c>
      <c r="D4734" s="1526" t="s">
        <v>4279</v>
      </c>
      <c r="E4734" s="1542">
        <v>14.14</v>
      </c>
      <c r="F4734" s="1546"/>
      <c r="G4734" s="1546">
        <v>4507958</v>
      </c>
      <c r="H4734" s="1546" t="str">
        <f t="shared" si="73"/>
        <v>CORDOALHA ENGRAXADA CP 190 RB D = 12,7 MM - FORNECIMENTO E INSTALAÇÃO</v>
      </c>
    </row>
    <row r="4735" spans="2:8">
      <c r="B4735" s="1528">
        <v>4507959</v>
      </c>
      <c r="C4735" s="1529" t="s">
        <v>23897</v>
      </c>
      <c r="D4735" s="1528" t="s">
        <v>4279</v>
      </c>
      <c r="E4735" s="1543">
        <v>14.45</v>
      </c>
      <c r="F4735" s="1546"/>
      <c r="G4735" s="1546">
        <v>4507959</v>
      </c>
      <c r="H4735" s="1546" t="str">
        <f t="shared" si="73"/>
        <v>CORDOALHA ENGRAXADA CP 190 RB D = 15,2 MM - FORNECIMENTO E INSTALAÇÃO</v>
      </c>
    </row>
    <row r="4736" spans="2:8">
      <c r="B4736" s="1526">
        <v>4516138</v>
      </c>
      <c r="C4736" s="1523" t="s">
        <v>19656</v>
      </c>
      <c r="D4736" s="1526" t="s">
        <v>4279</v>
      </c>
      <c r="E4736" s="1542">
        <v>7.26</v>
      </c>
      <c r="F4736" s="1546"/>
      <c r="G4736" s="1546">
        <v>4516138</v>
      </c>
      <c r="H4736" s="1546" t="str">
        <f t="shared" si="73"/>
        <v>GAIOLA METÁLICA EM CANTONEIRA PARA ARMAZENAMENTO E MANIPULAÇÃO DE CORDOALHA - CONFECÇÃO</v>
      </c>
    </row>
    <row r="4737" spans="2:8">
      <c r="B4737" s="1528">
        <v>4516137</v>
      </c>
      <c r="C4737" s="1529" t="s">
        <v>14688</v>
      </c>
      <c r="D4737" s="1528" t="s">
        <v>22</v>
      </c>
      <c r="E4737" s="1543">
        <v>105.16</v>
      </c>
      <c r="F4737" s="1546"/>
      <c r="G4737" s="1546">
        <v>4516137</v>
      </c>
      <c r="H4737" s="1546" t="str">
        <f t="shared" si="73"/>
        <v>NICHO DE MADEIRA PARA DISPOSITIVO DE ANCORAGEM DE PROTENSÃO - CONFECÇÃO E INSTALAÇÃO</v>
      </c>
    </row>
    <row r="4738" spans="2:8">
      <c r="B4738" s="1526">
        <v>4805755</v>
      </c>
      <c r="C4738" s="1523" t="s">
        <v>14923</v>
      </c>
      <c r="D4738" s="1526" t="s">
        <v>4013</v>
      </c>
      <c r="E4738" s="1542">
        <v>25.71</v>
      </c>
      <c r="F4738" s="1546"/>
      <c r="G4738" s="1546">
        <v>4805755</v>
      </c>
      <c r="H4738" s="1546" t="str">
        <f t="shared" si="73"/>
        <v>APILOAMENTO MANUAL</v>
      </c>
    </row>
    <row r="4739" spans="2:8">
      <c r="B4739" s="1528">
        <v>4816020</v>
      </c>
      <c r="C4739" s="1529" t="s">
        <v>14924</v>
      </c>
      <c r="D4739" s="1528" t="s">
        <v>4013</v>
      </c>
      <c r="E4739" s="1543">
        <v>9.74</v>
      </c>
      <c r="F4739" s="1546"/>
      <c r="G4739" s="1546">
        <v>4816020</v>
      </c>
      <c r="H4739" s="1546" t="str">
        <f t="shared" ref="H4739:H4802" si="74">UPPER(C4739)</f>
        <v>AREIA EXTRAÍDA COM DRAGA DE SUCÇÃO TIPO BOMBA</v>
      </c>
    </row>
    <row r="4740" spans="2:8">
      <c r="B4740" s="1526">
        <v>4816019</v>
      </c>
      <c r="C4740" s="1523" t="s">
        <v>14925</v>
      </c>
      <c r="D4740" s="1526" t="s">
        <v>4013</v>
      </c>
      <c r="E4740" s="1542">
        <v>5.66</v>
      </c>
      <c r="F4740" s="1546"/>
      <c r="G4740" s="1546">
        <v>4816019</v>
      </c>
      <c r="H4740" s="1546" t="str">
        <f t="shared" si="74"/>
        <v>AREIA EXTRAÍDA COM ESCAVADEIRA HIDRÁULICA DE LONGO ALCANCE</v>
      </c>
    </row>
    <row r="4741" spans="2:8">
      <c r="B4741" s="1528">
        <v>4816018</v>
      </c>
      <c r="C4741" s="1529" t="s">
        <v>14926</v>
      </c>
      <c r="D4741" s="1528" t="s">
        <v>4013</v>
      </c>
      <c r="E4741" s="1543">
        <v>3.79</v>
      </c>
      <c r="F4741" s="1546"/>
      <c r="G4741" s="1546">
        <v>4816018</v>
      </c>
      <c r="H4741" s="1546" t="str">
        <f t="shared" si="74"/>
        <v>AREIA EXTRAÍDA COM TRATOR E CARREGADEIRA</v>
      </c>
    </row>
    <row r="4742" spans="2:8">
      <c r="B4742" s="1526">
        <v>4816012</v>
      </c>
      <c r="C4742" s="1523" t="s">
        <v>14927</v>
      </c>
      <c r="D4742" s="1526" t="s">
        <v>4013</v>
      </c>
      <c r="E4742" s="1542">
        <v>41.9</v>
      </c>
      <c r="F4742" s="1546"/>
      <c r="G4742" s="1546">
        <v>4816012</v>
      </c>
      <c r="H4742" s="1546" t="str">
        <f t="shared" si="74"/>
        <v>BRITA PRODUZIDA EM CENTRAL DE BRITAGEM DE 80 M³/H</v>
      </c>
    </row>
    <row r="4743" spans="2:8">
      <c r="B4743" s="1528">
        <v>4815805</v>
      </c>
      <c r="C4743" s="1529" t="s">
        <v>19657</v>
      </c>
      <c r="D4743" s="1528" t="s">
        <v>22</v>
      </c>
      <c r="E4743" s="1543">
        <v>9.83</v>
      </c>
      <c r="F4743" s="1546"/>
      <c r="G4743" s="1546">
        <v>4815805</v>
      </c>
      <c r="H4743" s="1546" t="str">
        <f t="shared" si="74"/>
        <v>CALANDRAGEM DE CHAPA METÁLICA COM ESPESSURA DE 3 MM</v>
      </c>
    </row>
    <row r="4744" spans="2:8">
      <c r="B4744" s="1526">
        <v>4815802</v>
      </c>
      <c r="C4744" s="1523" t="s">
        <v>14928</v>
      </c>
      <c r="D4744" s="1526" t="s">
        <v>22</v>
      </c>
      <c r="E4744" s="1542">
        <v>14.47</v>
      </c>
      <c r="F4744" s="1546"/>
      <c r="G4744" s="1546">
        <v>4815802</v>
      </c>
      <c r="H4744" s="1546" t="str">
        <f t="shared" si="74"/>
        <v>CALANDRAGEM DE CHAPA METÁLICA COM ESPESSURA DE 5 MM</v>
      </c>
    </row>
    <row r="4745" spans="2:8">
      <c r="B4745" s="1528">
        <v>4805754</v>
      </c>
      <c r="C4745" s="1529" t="s">
        <v>14929</v>
      </c>
      <c r="D4745" s="1528" t="s">
        <v>4013</v>
      </c>
      <c r="E4745" s="1543">
        <v>5.94</v>
      </c>
      <c r="F4745" s="1546"/>
      <c r="G4745" s="1546">
        <v>4805754</v>
      </c>
      <c r="H4745" s="1546" t="str">
        <f t="shared" si="74"/>
        <v>COMPACTAÇÃO MANUAL COM SOQUETE VIBRATÓRIO</v>
      </c>
    </row>
    <row r="4746" spans="2:8">
      <c r="B4746" s="1526">
        <v>4816145</v>
      </c>
      <c r="C4746" s="1523" t="s">
        <v>14930</v>
      </c>
      <c r="D4746" s="1526" t="s">
        <v>3982</v>
      </c>
      <c r="E4746" s="1542">
        <v>19.57</v>
      </c>
      <c r="F4746" s="1546"/>
      <c r="G4746" s="1546">
        <v>4816145</v>
      </c>
      <c r="H4746" s="1546" t="str">
        <f t="shared" si="74"/>
        <v>CONFECÇÃO DE CANALETA MEIA CANA D = 0,30 M - AREIA E BRITA COMERCIAIS</v>
      </c>
    </row>
    <row r="4747" spans="2:8">
      <c r="B4747" s="1528">
        <v>4816144</v>
      </c>
      <c r="C4747" s="1529" t="s">
        <v>14931</v>
      </c>
      <c r="D4747" s="1528" t="s">
        <v>3982</v>
      </c>
      <c r="E4747" s="1543">
        <v>17.84</v>
      </c>
      <c r="F4747" s="1546"/>
      <c r="G4747" s="1546">
        <v>4816144</v>
      </c>
      <c r="H4747" s="1546" t="str">
        <f t="shared" si="74"/>
        <v>CONFECÇÃO DE CANALETA MEIA CANA D = 0,30 M - AREIA EXTRAÍDA E BRITA PRODUZIDA</v>
      </c>
    </row>
    <row r="4748" spans="2:8">
      <c r="B4748" s="1526">
        <v>4816147</v>
      </c>
      <c r="C4748" s="1523" t="s">
        <v>14932</v>
      </c>
      <c r="D4748" s="1526" t="s">
        <v>3982</v>
      </c>
      <c r="E4748" s="1542">
        <v>28.06</v>
      </c>
      <c r="F4748" s="1546"/>
      <c r="G4748" s="1546">
        <v>4816147</v>
      </c>
      <c r="H4748" s="1546" t="str">
        <f t="shared" si="74"/>
        <v>CONFECÇÃO DE CANALETA MEIA CANA D = 0,40 M - AREIA E BRITA COMERCIAIS</v>
      </c>
    </row>
    <row r="4749" spans="2:8">
      <c r="B4749" s="1528">
        <v>4816146</v>
      </c>
      <c r="C4749" s="1529" t="s">
        <v>14933</v>
      </c>
      <c r="D4749" s="1528" t="s">
        <v>3982</v>
      </c>
      <c r="E4749" s="1543">
        <v>24.94</v>
      </c>
      <c r="F4749" s="1546"/>
      <c r="G4749" s="1546">
        <v>4816146</v>
      </c>
      <c r="H4749" s="1546" t="str">
        <f t="shared" si="74"/>
        <v>CONFECÇÃO DE CANALETA MEIA CANA D = 0,40 M - AREIA EXTRAÍDA E BRITA PRODUZIDA</v>
      </c>
    </row>
    <row r="4750" spans="2:8">
      <c r="B4750" s="1526">
        <v>4816121</v>
      </c>
      <c r="C4750" s="1523" t="s">
        <v>14934</v>
      </c>
      <c r="D4750" s="1526" t="s">
        <v>3982</v>
      </c>
      <c r="E4750" s="1542">
        <v>22.75</v>
      </c>
      <c r="F4750" s="1546"/>
      <c r="G4750" s="1546">
        <v>4816121</v>
      </c>
      <c r="H4750" s="1546" t="str">
        <f t="shared" si="74"/>
        <v>CONFECÇÃO DE TUBOS DE CONCRETO D = 0,20 M - AREIA E BRITA COMERCIAIS</v>
      </c>
    </row>
    <row r="4751" spans="2:8">
      <c r="B4751" s="1528">
        <v>4816120</v>
      </c>
      <c r="C4751" s="1529" t="s">
        <v>14935</v>
      </c>
      <c r="D4751" s="1528" t="s">
        <v>3982</v>
      </c>
      <c r="E4751" s="1543">
        <v>20.32</v>
      </c>
      <c r="F4751" s="1546"/>
      <c r="G4751" s="1546">
        <v>4816120</v>
      </c>
      <c r="H4751" s="1546" t="str">
        <f t="shared" si="74"/>
        <v>CONFECÇÃO DE TUBOS DE CONCRETO D = 0,20 M - AREIA EXTRAÍDA E BRITA PRODUZIDA</v>
      </c>
    </row>
    <row r="4752" spans="2:8">
      <c r="B4752" s="1526">
        <v>4816123</v>
      </c>
      <c r="C4752" s="1523" t="s">
        <v>14936</v>
      </c>
      <c r="D4752" s="1526" t="s">
        <v>3982</v>
      </c>
      <c r="E4752" s="1542">
        <v>31.05</v>
      </c>
      <c r="F4752" s="1546"/>
      <c r="G4752" s="1546">
        <v>4816123</v>
      </c>
      <c r="H4752" s="1546" t="str">
        <f t="shared" si="74"/>
        <v>CONFECÇÃO DE TUBOS DE CONCRETO D = 0,30 M - AREIA E BRITA COMERCIAIS</v>
      </c>
    </row>
    <row r="4753" spans="2:8">
      <c r="B4753" s="1528">
        <v>4816122</v>
      </c>
      <c r="C4753" s="1529" t="s">
        <v>14937</v>
      </c>
      <c r="D4753" s="1528" t="s">
        <v>3982</v>
      </c>
      <c r="E4753" s="1543">
        <v>27.58</v>
      </c>
      <c r="F4753" s="1546"/>
      <c r="G4753" s="1546">
        <v>4816122</v>
      </c>
      <c r="H4753" s="1546" t="str">
        <f t="shared" si="74"/>
        <v>CONFECÇÃO DE TUBOS DE CONCRETO D = 0,30 M - AREIA EXTRAÍDA E BRITA PRODUZIDA</v>
      </c>
    </row>
    <row r="4754" spans="2:8">
      <c r="B4754" s="1526">
        <v>4816125</v>
      </c>
      <c r="C4754" s="1523" t="s">
        <v>14938</v>
      </c>
      <c r="D4754" s="1526" t="s">
        <v>3982</v>
      </c>
      <c r="E4754" s="1542">
        <v>45.11</v>
      </c>
      <c r="F4754" s="1546"/>
      <c r="G4754" s="1546">
        <v>4816125</v>
      </c>
      <c r="H4754" s="1546" t="str">
        <f t="shared" si="74"/>
        <v>CONFECÇÃO DE TUBOS DE CONCRETO D = 0,40 M - AREIA E BRITA COMERCIAIS</v>
      </c>
    </row>
    <row r="4755" spans="2:8">
      <c r="B4755" s="1528">
        <v>4816124</v>
      </c>
      <c r="C4755" s="1529" t="s">
        <v>14939</v>
      </c>
      <c r="D4755" s="1528" t="s">
        <v>3982</v>
      </c>
      <c r="E4755" s="1543">
        <v>38.869999999999997</v>
      </c>
      <c r="F4755" s="1546"/>
      <c r="G4755" s="1546">
        <v>4816124</v>
      </c>
      <c r="H4755" s="1546" t="str">
        <f t="shared" si="74"/>
        <v>CONFECÇÃO DE TUBOS DE CONCRETO D = 0,40 M - AREIA EXTRAÍDA E BRITA PRODUZIDA</v>
      </c>
    </row>
    <row r="4756" spans="2:8">
      <c r="B4756" s="1526">
        <v>4816022</v>
      </c>
      <c r="C4756" s="1523" t="s">
        <v>14940</v>
      </c>
      <c r="D4756" s="1526" t="s">
        <v>3982</v>
      </c>
      <c r="E4756" s="1542">
        <v>61.32</v>
      </c>
      <c r="F4756" s="1546"/>
      <c r="G4756" s="1546">
        <v>4816022</v>
      </c>
      <c r="H4756" s="1546" t="str">
        <f t="shared" si="74"/>
        <v>CONFECÇÃO DE TUBOS DE CONCRETO D = 0,50 M - AREIA E BRITA COMERCIAIS</v>
      </c>
    </row>
    <row r="4757" spans="2:8">
      <c r="B4757" s="1528">
        <v>4816021</v>
      </c>
      <c r="C4757" s="1529" t="s">
        <v>14941</v>
      </c>
      <c r="D4757" s="1528" t="s">
        <v>3982</v>
      </c>
      <c r="E4757" s="1543">
        <v>51.75</v>
      </c>
      <c r="F4757" s="1546"/>
      <c r="G4757" s="1546">
        <v>4816021</v>
      </c>
      <c r="H4757" s="1546" t="str">
        <f t="shared" si="74"/>
        <v>CONFECÇÃO DE TUBOS DE CONCRETO D = 0,50 M - AREIA EXTRAÍDA E BRITA PRODUZIDA</v>
      </c>
    </row>
    <row r="4758" spans="2:8">
      <c r="B4758" s="1526">
        <v>4816106</v>
      </c>
      <c r="C4758" s="1523" t="s">
        <v>14942</v>
      </c>
      <c r="D4758" s="1526" t="s">
        <v>3982</v>
      </c>
      <c r="E4758" s="1542">
        <v>23.6</v>
      </c>
      <c r="F4758" s="1546"/>
      <c r="G4758" s="1546">
        <v>4816106</v>
      </c>
      <c r="H4758" s="1546" t="str">
        <f t="shared" si="74"/>
        <v>CONFECÇÃO DE TUBOS DE CONCRETO PERFURADO D = 0,20 M - AREIA E BRITA COMERCIAIS</v>
      </c>
    </row>
    <row r="4759" spans="2:8">
      <c r="B4759" s="1528">
        <v>4816105</v>
      </c>
      <c r="C4759" s="1529" t="s">
        <v>14943</v>
      </c>
      <c r="D4759" s="1528" t="s">
        <v>3982</v>
      </c>
      <c r="E4759" s="1543">
        <v>21.18</v>
      </c>
      <c r="F4759" s="1546"/>
      <c r="G4759" s="1546">
        <v>4816105</v>
      </c>
      <c r="H4759" s="1546" t="str">
        <f t="shared" si="74"/>
        <v>CONFECÇÃO DE TUBOS DE CONCRETO PERFURADO D = 0,20 M - AREIA EXTRAÍDA E BRITA PRODUZIDA</v>
      </c>
    </row>
    <row r="4760" spans="2:8">
      <c r="B4760" s="1526">
        <v>4816108</v>
      </c>
      <c r="C4760" s="1523" t="s">
        <v>14944</v>
      </c>
      <c r="D4760" s="1526" t="s">
        <v>3982</v>
      </c>
      <c r="E4760" s="1542">
        <v>31.91</v>
      </c>
      <c r="F4760" s="1546"/>
      <c r="G4760" s="1546">
        <v>4816108</v>
      </c>
      <c r="H4760" s="1546" t="str">
        <f t="shared" si="74"/>
        <v>CONFECÇÃO DE TUBOS DE CONCRETO PERFURADO D = 0,30 M - AREIA E BRITA COMERCIAIS</v>
      </c>
    </row>
    <row r="4761" spans="2:8">
      <c r="B4761" s="1528">
        <v>4816107</v>
      </c>
      <c r="C4761" s="1529" t="s">
        <v>14945</v>
      </c>
      <c r="D4761" s="1528" t="s">
        <v>3982</v>
      </c>
      <c r="E4761" s="1543">
        <v>28.44</v>
      </c>
      <c r="F4761" s="1546"/>
      <c r="G4761" s="1546">
        <v>4816107</v>
      </c>
      <c r="H4761" s="1546" t="str">
        <f t="shared" si="74"/>
        <v>CONFECÇÃO DE TUBOS DE CONCRETO PERFURADO D = 0,30 M - AREIA EXTRAÍDA E BRITA PRODUZIDA</v>
      </c>
    </row>
    <row r="4762" spans="2:8">
      <c r="B4762" s="1526">
        <v>4816110</v>
      </c>
      <c r="C4762" s="1523" t="s">
        <v>14946</v>
      </c>
      <c r="D4762" s="1526" t="s">
        <v>3982</v>
      </c>
      <c r="E4762" s="1542">
        <v>45.97</v>
      </c>
      <c r="F4762" s="1546"/>
      <c r="G4762" s="1546">
        <v>4816110</v>
      </c>
      <c r="H4762" s="1546" t="str">
        <f t="shared" si="74"/>
        <v>CONFECÇÃO DE TUBOS DE CONCRETO PERFURADO D = 0,40 M - AREIA E BRITA COMERCIAIS</v>
      </c>
    </row>
    <row r="4763" spans="2:8">
      <c r="B4763" s="1528">
        <v>4816109</v>
      </c>
      <c r="C4763" s="1529" t="s">
        <v>14947</v>
      </c>
      <c r="D4763" s="1528" t="s">
        <v>3982</v>
      </c>
      <c r="E4763" s="1543">
        <v>39.729999999999997</v>
      </c>
      <c r="F4763" s="1546"/>
      <c r="G4763" s="1546">
        <v>4816109</v>
      </c>
      <c r="H4763" s="1546" t="str">
        <f t="shared" si="74"/>
        <v>CONFECÇÃO DE TUBOS DE CONCRETO PERFURADO D = 0,40 M - AREIA EXTRAÍDA E BRITA PRODUZIDA</v>
      </c>
    </row>
    <row r="4764" spans="2:8">
      <c r="B4764" s="1526">
        <v>4816100</v>
      </c>
      <c r="C4764" s="1523" t="s">
        <v>14948</v>
      </c>
      <c r="D4764" s="1526" t="s">
        <v>3982</v>
      </c>
      <c r="E4764" s="1542">
        <v>23.87</v>
      </c>
      <c r="F4764" s="1546"/>
      <c r="G4764" s="1546">
        <v>4816100</v>
      </c>
      <c r="H4764" s="1546" t="str">
        <f t="shared" si="74"/>
        <v>CONFECÇÃO DE TUBOS DE CONCRETO POROSO D = 0,20 M - AREIA E BRITA COMERCIAIS</v>
      </c>
    </row>
    <row r="4765" spans="2:8">
      <c r="B4765" s="1528">
        <v>4816099</v>
      </c>
      <c r="C4765" s="1529" t="s">
        <v>14949</v>
      </c>
      <c r="D4765" s="1528" t="s">
        <v>3982</v>
      </c>
      <c r="E4765" s="1543">
        <v>21.86</v>
      </c>
      <c r="F4765" s="1546"/>
      <c r="G4765" s="1546">
        <v>4816099</v>
      </c>
      <c r="H4765" s="1546" t="str">
        <f t="shared" si="74"/>
        <v>CONFECÇÃO DE TUBOS DE CONCRETO POROSO D = 0,20 M - AREIA EXTRAÍDA E BRITA PRODUZIDA</v>
      </c>
    </row>
    <row r="4766" spans="2:8">
      <c r="B4766" s="1526">
        <v>4816102</v>
      </c>
      <c r="C4766" s="1523" t="s">
        <v>14950</v>
      </c>
      <c r="D4766" s="1526" t="s">
        <v>3982</v>
      </c>
      <c r="E4766" s="1542">
        <v>31.38</v>
      </c>
      <c r="F4766" s="1546"/>
      <c r="G4766" s="1546">
        <v>4816102</v>
      </c>
      <c r="H4766" s="1546" t="str">
        <f t="shared" si="74"/>
        <v>CONFECÇÃO DE TUBOS DE CONCRETO POROSO D = 0,30 M - AREIA E BRITA COMERCIAIS</v>
      </c>
    </row>
    <row r="4767" spans="2:8">
      <c r="B4767" s="1528">
        <v>4816101</v>
      </c>
      <c r="C4767" s="1529" t="s">
        <v>14951</v>
      </c>
      <c r="D4767" s="1528" t="s">
        <v>3982</v>
      </c>
      <c r="E4767" s="1543">
        <v>29.41</v>
      </c>
      <c r="F4767" s="1546"/>
      <c r="G4767" s="1546">
        <v>4816101</v>
      </c>
      <c r="H4767" s="1546" t="str">
        <f t="shared" si="74"/>
        <v>CONFECÇÃO DE TUBOS DE CONCRETO POROSO D = 0,30 M - AREIA EXTRAÍDA E BRITA PRODUZIDA</v>
      </c>
    </row>
    <row r="4768" spans="2:8">
      <c r="B4768" s="1526">
        <v>4816104</v>
      </c>
      <c r="C4768" s="1523" t="s">
        <v>14952</v>
      </c>
      <c r="D4768" s="1526" t="s">
        <v>3982</v>
      </c>
      <c r="E4768" s="1542">
        <v>46.09</v>
      </c>
      <c r="F4768" s="1546"/>
      <c r="G4768" s="1546">
        <v>4816104</v>
      </c>
      <c r="H4768" s="1546" t="str">
        <f t="shared" si="74"/>
        <v>CONFECÇÃO DE TUBOS DE CONCRETO POROSO D = 0,40 M - AREIA E BRITA COMERCIAIS</v>
      </c>
    </row>
    <row r="4769" spans="2:8">
      <c r="B4769" s="1528">
        <v>4816103</v>
      </c>
      <c r="C4769" s="1529" t="s">
        <v>14953</v>
      </c>
      <c r="D4769" s="1528" t="s">
        <v>3982</v>
      </c>
      <c r="E4769" s="1543">
        <v>40.92</v>
      </c>
      <c r="F4769" s="1546"/>
      <c r="G4769" s="1546">
        <v>4816103</v>
      </c>
      <c r="H4769" s="1546" t="str">
        <f t="shared" si="74"/>
        <v>CONFECÇÃO DE TUBOS DE CONCRETO POROSO D = 0,40 M - AREIA EXTRAÍDA E BRITA PRODUZIDA</v>
      </c>
    </row>
    <row r="4770" spans="2:8">
      <c r="B4770" s="1526">
        <v>4815804</v>
      </c>
      <c r="C4770" s="1523" t="s">
        <v>14954</v>
      </c>
      <c r="D4770" s="1526" t="s">
        <v>20703</v>
      </c>
      <c r="E4770" s="1542">
        <v>0.45</v>
      </c>
      <c r="F4770" s="1546"/>
      <c r="G4770" s="1546">
        <v>4815804</v>
      </c>
      <c r="H4770" s="1546" t="str">
        <f t="shared" si="74"/>
        <v>DOBRAMENTO DE CHAPAS DE ALUMÍNIO COM ESPESSURA DE 1,5 MM E COMPRIMENTO DE DOBRA DE ATÉ 500 MM</v>
      </c>
    </row>
    <row r="4771" spans="2:8">
      <c r="B4771" s="1528">
        <v>4816002</v>
      </c>
      <c r="C4771" s="1529" t="s">
        <v>14955</v>
      </c>
      <c r="D4771" s="1528" t="s">
        <v>4013</v>
      </c>
      <c r="E4771" s="1551">
        <v>1042.31</v>
      </c>
      <c r="F4771" s="1546"/>
      <c r="G4771" s="1546">
        <v>4816002</v>
      </c>
      <c r="H4771" s="1546" t="str">
        <f t="shared" si="74"/>
        <v>ESCAVAÇÃO DE TUNNEL LINER EM MATERIAL DE 3ª CATEGORIA</v>
      </c>
    </row>
    <row r="4772" spans="2:8">
      <c r="B4772" s="1526">
        <v>4805765</v>
      </c>
      <c r="C4772" s="1523" t="s">
        <v>14956</v>
      </c>
      <c r="D4772" s="1526" t="s">
        <v>4013</v>
      </c>
      <c r="E4772" s="1542">
        <v>146.02000000000001</v>
      </c>
      <c r="F4772" s="1546"/>
      <c r="G4772" s="1546">
        <v>4805765</v>
      </c>
      <c r="H4772" s="1546" t="str">
        <f t="shared" si="74"/>
        <v>ESCAVAÇÃO DE VALA EM MATERIAL DE 3ª CATEGORIA</v>
      </c>
    </row>
    <row r="4773" spans="2:8">
      <c r="B4773" s="1528">
        <v>4816000</v>
      </c>
      <c r="C4773" s="1529" t="s">
        <v>14957</v>
      </c>
      <c r="D4773" s="1528" t="s">
        <v>4013</v>
      </c>
      <c r="E4773" s="1543">
        <v>368.05</v>
      </c>
      <c r="F4773" s="1546"/>
      <c r="G4773" s="1546">
        <v>4816000</v>
      </c>
      <c r="H4773" s="1546" t="str">
        <f t="shared" si="74"/>
        <v>ESCAVAÇÃO MANUAL DE TUNNEL LINER EM MATERIAL DE 1ª CATEGORIA</v>
      </c>
    </row>
    <row r="4774" spans="2:8">
      <c r="B4774" s="1526">
        <v>4816001</v>
      </c>
      <c r="C4774" s="1523" t="s">
        <v>14958</v>
      </c>
      <c r="D4774" s="1526" t="s">
        <v>4013</v>
      </c>
      <c r="E4774" s="1542">
        <v>601.63</v>
      </c>
      <c r="F4774" s="1546"/>
      <c r="G4774" s="1546">
        <v>4816001</v>
      </c>
      <c r="H4774" s="1546" t="str">
        <f t="shared" si="74"/>
        <v>ESCAVAÇÃO MANUAL DE TUNNEL LINER EM MATERIAL DE 2ª CATEGORIA</v>
      </c>
    </row>
    <row r="4775" spans="2:8">
      <c r="B4775" s="1528">
        <v>4805749</v>
      </c>
      <c r="C4775" s="1529" t="s">
        <v>14959</v>
      </c>
      <c r="D4775" s="1528" t="s">
        <v>4013</v>
      </c>
      <c r="E4775" s="1543">
        <v>59.14</v>
      </c>
      <c r="F4775" s="1546"/>
      <c r="G4775" s="1546">
        <v>4805749</v>
      </c>
      <c r="H4775" s="1546" t="str">
        <f t="shared" si="74"/>
        <v>ESCAVAÇÃO MANUAL DE VALA EM MATERIAL DE 1ª CATEGORIA</v>
      </c>
    </row>
    <row r="4776" spans="2:8">
      <c r="B4776" s="1526">
        <v>4805751</v>
      </c>
      <c r="C4776" s="1523" t="s">
        <v>14960</v>
      </c>
      <c r="D4776" s="1526" t="s">
        <v>4013</v>
      </c>
      <c r="E4776" s="1542">
        <v>44.36</v>
      </c>
      <c r="F4776" s="1546"/>
      <c r="G4776" s="1546">
        <v>4805751</v>
      </c>
      <c r="H4776" s="1546" t="str">
        <f t="shared" si="74"/>
        <v>ESCAVAÇÃO MANUAL EM MATERIAL DE 1ª CATEGORIA NA PROFUNDIDADE DE 1 A 2 M</v>
      </c>
    </row>
    <row r="4777" spans="2:8">
      <c r="B4777" s="1528">
        <v>4805752</v>
      </c>
      <c r="C4777" s="1529" t="s">
        <v>14961</v>
      </c>
      <c r="D4777" s="1528" t="s">
        <v>4013</v>
      </c>
      <c r="E4777" s="1543">
        <v>53.23</v>
      </c>
      <c r="F4777" s="1546"/>
      <c r="G4777" s="1546">
        <v>4805752</v>
      </c>
      <c r="H4777" s="1546" t="str">
        <f t="shared" si="74"/>
        <v>ESCAVAÇÃO MANUAL EM MATERIAL DE 1ª CATEGORIA NA PROFUNDIDADE DE 2 A 3 M</v>
      </c>
    </row>
    <row r="4778" spans="2:8">
      <c r="B4778" s="1526">
        <v>4805753</v>
      </c>
      <c r="C4778" s="1523" t="s">
        <v>14962</v>
      </c>
      <c r="D4778" s="1526" t="s">
        <v>4013</v>
      </c>
      <c r="E4778" s="1542">
        <v>62.1</v>
      </c>
      <c r="F4778" s="1546"/>
      <c r="G4778" s="1546">
        <v>4805753</v>
      </c>
      <c r="H4778" s="1546" t="str">
        <f t="shared" si="74"/>
        <v>ESCAVAÇÃO MANUAL EM MATERIAL DE 1ª CATEGORIA NA PROFUNDIDADE DE 3 A 4 M</v>
      </c>
    </row>
    <row r="4779" spans="2:8">
      <c r="B4779" s="1528">
        <v>4805750</v>
      </c>
      <c r="C4779" s="1529" t="s">
        <v>14963</v>
      </c>
      <c r="D4779" s="1528" t="s">
        <v>4013</v>
      </c>
      <c r="E4779" s="1543">
        <v>35.479999999999997</v>
      </c>
      <c r="F4779" s="1546"/>
      <c r="G4779" s="1546">
        <v>4805750</v>
      </c>
      <c r="H4779" s="1546" t="str">
        <f t="shared" si="74"/>
        <v>ESCAVAÇÃO MANUAL EM MATERIAL DE 1ª CATEGORIA NA PROFUNDIDADE DE ATÉ 1 M</v>
      </c>
    </row>
    <row r="4780" spans="2:8">
      <c r="B4780" s="1526">
        <v>4805767</v>
      </c>
      <c r="C4780" s="1523" t="s">
        <v>14964</v>
      </c>
      <c r="D4780" s="1526" t="s">
        <v>4013</v>
      </c>
      <c r="E4780" s="1542">
        <v>60.69</v>
      </c>
      <c r="F4780" s="1546"/>
      <c r="G4780" s="1546">
        <v>4805767</v>
      </c>
      <c r="H4780" s="1546" t="str">
        <f t="shared" si="74"/>
        <v>ESCAVAÇÃO MANUAL EM MATERIAL DE 2ª CATEGORIA NA PROFUNDIDADE DE 1 A 2 M</v>
      </c>
    </row>
    <row r="4781" spans="2:8">
      <c r="B4781" s="1528">
        <v>4805769</v>
      </c>
      <c r="C4781" s="1529" t="s">
        <v>14965</v>
      </c>
      <c r="D4781" s="1528" t="s">
        <v>4013</v>
      </c>
      <c r="E4781" s="1543">
        <v>72.25</v>
      </c>
      <c r="F4781" s="1546"/>
      <c r="G4781" s="1546">
        <v>4805769</v>
      </c>
      <c r="H4781" s="1546" t="str">
        <f t="shared" si="74"/>
        <v>ESCAVAÇÃO MANUAL EM MATERIAL DE 2ª CATEGORIA NA PROFUNDIDADE DE 2 A 3 M</v>
      </c>
    </row>
    <row r="4782" spans="2:8">
      <c r="B4782" s="1526">
        <v>4805770</v>
      </c>
      <c r="C4782" s="1523" t="s">
        <v>14966</v>
      </c>
      <c r="D4782" s="1526" t="s">
        <v>4013</v>
      </c>
      <c r="E4782" s="1542">
        <v>83.81</v>
      </c>
      <c r="F4782" s="1546"/>
      <c r="G4782" s="1546">
        <v>4805770</v>
      </c>
      <c r="H4782" s="1546" t="str">
        <f t="shared" si="74"/>
        <v>ESCAVAÇÃO MANUAL EM MATERIAL DE 2ª CATEGORIA NA PROFUNDIDADE DE 3 A 4 M</v>
      </c>
    </row>
    <row r="4783" spans="2:8">
      <c r="B4783" s="1528">
        <v>4805760</v>
      </c>
      <c r="C4783" s="1529" t="s">
        <v>14967</v>
      </c>
      <c r="D4783" s="1528" t="s">
        <v>4013</v>
      </c>
      <c r="E4783" s="1543">
        <v>49.13</v>
      </c>
      <c r="F4783" s="1546"/>
      <c r="G4783" s="1546">
        <v>4805760</v>
      </c>
      <c r="H4783" s="1546" t="str">
        <f t="shared" si="74"/>
        <v>ESCAVAÇÃO MANUAL EM MATERIAL DE 2ª CATEGORIA NA PROFUNDIDADE DE ATÉ 1 M</v>
      </c>
    </row>
    <row r="4784" spans="2:8">
      <c r="B4784" s="1526">
        <v>4805757</v>
      </c>
      <c r="C4784" s="1523" t="s">
        <v>14968</v>
      </c>
      <c r="D4784" s="1526" t="s">
        <v>4013</v>
      </c>
      <c r="E4784" s="1542">
        <v>5.43</v>
      </c>
      <c r="F4784" s="1546"/>
      <c r="G4784" s="1546">
        <v>4805757</v>
      </c>
      <c r="H4784" s="1546" t="str">
        <f t="shared" si="74"/>
        <v>ESCAVAÇÃO MECÂNICA DE VALA EM MATERIAL DE 1ª CATEGORIA</v>
      </c>
    </row>
    <row r="4785" spans="2:8">
      <c r="B4785" s="1528">
        <v>4805762</v>
      </c>
      <c r="C4785" s="1529" t="s">
        <v>14969</v>
      </c>
      <c r="D4785" s="1528" t="s">
        <v>4013</v>
      </c>
      <c r="E4785" s="1543">
        <v>6.64</v>
      </c>
      <c r="F4785" s="1546"/>
      <c r="G4785" s="1546">
        <v>4805762</v>
      </c>
      <c r="H4785" s="1546" t="str">
        <f t="shared" si="74"/>
        <v>ESCAVAÇÃO MECÂNICA DE VALA EM MATERIAL DE 2ª CATEGORIA</v>
      </c>
    </row>
    <row r="4786" spans="2:8">
      <c r="B4786" s="1526">
        <v>4806395</v>
      </c>
      <c r="C4786" s="1523" t="s">
        <v>19658</v>
      </c>
      <c r="D4786" s="1526" t="s">
        <v>20703</v>
      </c>
      <c r="E4786" s="1542">
        <v>4.26</v>
      </c>
      <c r="F4786" s="1546"/>
      <c r="G4786" s="1546">
        <v>4806395</v>
      </c>
      <c r="H4786" s="1546" t="str">
        <f t="shared" si="74"/>
        <v>FIXAÇÃO DE PARAFUSO EM ESTRUTURA METÁLICA</v>
      </c>
    </row>
    <row r="4787" spans="2:8">
      <c r="B4787" s="1528">
        <v>4816003</v>
      </c>
      <c r="C4787" s="1529" t="s">
        <v>14970</v>
      </c>
      <c r="D4787" s="1528" t="s">
        <v>3982</v>
      </c>
      <c r="E4787" s="1543">
        <v>36.33</v>
      </c>
      <c r="F4787" s="1546"/>
      <c r="G4787" s="1546">
        <v>4816003</v>
      </c>
      <c r="H4787" s="1546" t="str">
        <f t="shared" si="74"/>
        <v>ILUMINAÇÃO PROVISÓRIA PARA TUNNEL LINER</v>
      </c>
    </row>
    <row r="4788" spans="2:8">
      <c r="B4788" s="1526">
        <v>4816017</v>
      </c>
      <c r="C4788" s="1523" t="s">
        <v>14971</v>
      </c>
      <c r="D4788" s="1526" t="s">
        <v>4013</v>
      </c>
      <c r="E4788" s="1542">
        <v>18.940000000000001</v>
      </c>
      <c r="F4788" s="1546"/>
      <c r="G4788" s="1546">
        <v>4816017</v>
      </c>
      <c r="H4788" s="1546" t="str">
        <f t="shared" si="74"/>
        <v>MATERIAL PÉTREO PRODUZIDO EM BRITADOR DE MANDÍBULAS MÓVEL - CAMADA FINAL DE ATERRO EM ROCHA</v>
      </c>
    </row>
    <row r="4789" spans="2:8">
      <c r="B4789" s="1528">
        <v>4816005</v>
      </c>
      <c r="C4789" s="1529" t="s">
        <v>14972</v>
      </c>
      <c r="D4789" s="1528" t="s">
        <v>4013</v>
      </c>
      <c r="E4789" s="1543">
        <v>68.430000000000007</v>
      </c>
      <c r="F4789" s="1546"/>
      <c r="G4789" s="1546">
        <v>4816005</v>
      </c>
      <c r="H4789" s="1546" t="str">
        <f t="shared" si="74"/>
        <v>PEDRA DE MÃO PRODUZIDA MANUALMENTE</v>
      </c>
    </row>
    <row r="4790" spans="2:8">
      <c r="B4790" s="1526">
        <v>4816016</v>
      </c>
      <c r="C4790" s="1523" t="s">
        <v>14973</v>
      </c>
      <c r="D4790" s="1526" t="s">
        <v>4013</v>
      </c>
      <c r="E4790" s="1542">
        <v>31.54</v>
      </c>
      <c r="F4790" s="1546"/>
      <c r="G4790" s="1546">
        <v>4816016</v>
      </c>
      <c r="H4790" s="1546" t="str">
        <f t="shared" si="74"/>
        <v>RACHÃO OU PEDRA DE MÃO PRODUZIDA</v>
      </c>
    </row>
    <row r="4791" spans="2:8">
      <c r="B4791" s="1528">
        <v>4815671</v>
      </c>
      <c r="C4791" s="1529" t="s">
        <v>15013</v>
      </c>
      <c r="D4791" s="1528" t="s">
        <v>4013</v>
      </c>
      <c r="E4791" s="1543">
        <v>14.11</v>
      </c>
      <c r="F4791" s="1546"/>
      <c r="G4791" s="1546">
        <v>4815671</v>
      </c>
      <c r="H4791" s="1546" t="str">
        <f t="shared" si="74"/>
        <v>REATERRO E COMPACTAÇÃO COM SOQUETE VIBRATÓRIO</v>
      </c>
    </row>
    <row r="4792" spans="2:8">
      <c r="B4792" s="1526">
        <v>4815803</v>
      </c>
      <c r="C4792" s="1523" t="s">
        <v>14974</v>
      </c>
      <c r="D4792" s="1526" t="s">
        <v>3982</v>
      </c>
      <c r="E4792" s="1542">
        <v>9.74</v>
      </c>
      <c r="F4792" s="1546"/>
      <c r="G4792" s="1546">
        <v>4815803</v>
      </c>
      <c r="H4792" s="1546" t="str">
        <f t="shared" si="74"/>
        <v>REBORDEAMENTO DE CHAPA METÁLICA COM ESPESSURA DE 5 MM</v>
      </c>
    </row>
    <row r="4793" spans="2:8">
      <c r="B4793" s="1528">
        <v>4816014</v>
      </c>
      <c r="C4793" s="1529" t="s">
        <v>14975</v>
      </c>
      <c r="D4793" s="1528" t="s">
        <v>4013</v>
      </c>
      <c r="E4793" s="1543">
        <v>38.68</v>
      </c>
      <c r="F4793" s="1546"/>
      <c r="G4793" s="1546">
        <v>4816014</v>
      </c>
      <c r="H4793" s="1546" t="str">
        <f t="shared" si="74"/>
        <v>ROCHA PARA BRITAGEM COM PERFURATRIZ MANUAL</v>
      </c>
    </row>
    <row r="4794" spans="2:8">
      <c r="B4794" s="1526">
        <v>4816010</v>
      </c>
      <c r="C4794" s="1523" t="s">
        <v>14976</v>
      </c>
      <c r="D4794" s="1526" t="s">
        <v>4013</v>
      </c>
      <c r="E4794" s="1542">
        <v>29.32</v>
      </c>
      <c r="F4794" s="1546"/>
      <c r="G4794" s="1546">
        <v>4816010</v>
      </c>
      <c r="H4794" s="1546" t="str">
        <f t="shared" si="74"/>
        <v>ROCHA PARA BRITAGEM COM PERFURATRIZ SOBRE ESTEIRA</v>
      </c>
    </row>
    <row r="4795" spans="2:8">
      <c r="B4795" s="1528">
        <v>4816015</v>
      </c>
      <c r="C4795" s="1529" t="s">
        <v>14977</v>
      </c>
      <c r="D4795" s="1528" t="s">
        <v>4013</v>
      </c>
      <c r="E4795" s="1543">
        <v>17.41</v>
      </c>
      <c r="F4795" s="1546"/>
      <c r="G4795" s="1546">
        <v>4816015</v>
      </c>
      <c r="H4795" s="1546" t="str">
        <f t="shared" si="74"/>
        <v>ROCHA PARA BRITAGEM COM PERFURATRIZ SOBRE ESTEIRA - CAMADA FINAL DE ATERRO EM ROCHA</v>
      </c>
    </row>
    <row r="4796" spans="2:8">
      <c r="B4796" s="1526">
        <v>4816119</v>
      </c>
      <c r="C4796" s="1523" t="s">
        <v>14978</v>
      </c>
      <c r="D4796" s="1526" t="s">
        <v>4013</v>
      </c>
      <c r="E4796" s="1542">
        <v>29.14</v>
      </c>
      <c r="F4796" s="1546"/>
      <c r="G4796" s="1546">
        <v>4816119</v>
      </c>
      <c r="H4796" s="1546" t="str">
        <f t="shared" si="74"/>
        <v>SELO DE ARGILA APILOADO (SOLO LOCAL)</v>
      </c>
    </row>
    <row r="4797" spans="2:8">
      <c r="B4797" s="1528">
        <v>4816004</v>
      </c>
      <c r="C4797" s="1529" t="s">
        <v>14979</v>
      </c>
      <c r="D4797" s="1528" t="s">
        <v>3982</v>
      </c>
      <c r="E4797" s="1543">
        <v>33.61</v>
      </c>
      <c r="F4797" s="1546"/>
      <c r="G4797" s="1546">
        <v>4816004</v>
      </c>
      <c r="H4797" s="1546" t="str">
        <f t="shared" si="74"/>
        <v>VENTILAÇÃO PROVISÓRIA PARA TUNNEL LINER</v>
      </c>
    </row>
    <row r="4798" spans="2:8">
      <c r="B4798" s="1526">
        <v>4915652</v>
      </c>
      <c r="C4798" s="1523" t="s">
        <v>19659</v>
      </c>
      <c r="D4798" s="1526" t="s">
        <v>20703</v>
      </c>
      <c r="E4798" s="1542">
        <v>6.22</v>
      </c>
      <c r="F4798" s="1546"/>
      <c r="G4798" s="1546">
        <v>4915652</v>
      </c>
      <c r="H4798" s="1546" t="str">
        <f t="shared" si="74"/>
        <v>BICO DE ADESÃO PARA INJEÇÃO DE ADESIVO ESTRUTURAL À BASE DE RESINA EPÓXI - FORNECIMENTO, INSTALAÇÃO E RETIRADA</v>
      </c>
    </row>
    <row r="4799" spans="2:8">
      <c r="B4799" s="1528">
        <v>4915651</v>
      </c>
      <c r="C4799" s="1529" t="s">
        <v>19660</v>
      </c>
      <c r="D4799" s="1528" t="s">
        <v>20703</v>
      </c>
      <c r="E4799" s="1543">
        <v>7.21</v>
      </c>
      <c r="F4799" s="1546"/>
      <c r="G4799" s="1546">
        <v>4915651</v>
      </c>
      <c r="H4799" s="1546" t="str">
        <f t="shared" si="74"/>
        <v>BICO DE PERFURAÇÃO PARA INJEÇÃO DE ADESIVO ESTRUTURAL À BASE DE RESINA EPÓXI - FORNECIMENTO, INSTALAÇÃO E RETIRADA</v>
      </c>
    </row>
    <row r="4800" spans="2:8">
      <c r="B4800" s="1526">
        <v>4915723</v>
      </c>
      <c r="C4800" s="1523" t="s">
        <v>19661</v>
      </c>
      <c r="D4800" s="1526" t="s">
        <v>22</v>
      </c>
      <c r="E4800" s="1542">
        <v>2.5099999999999998</v>
      </c>
      <c r="F4800" s="1546"/>
      <c r="G4800" s="1546">
        <v>4915723</v>
      </c>
      <c r="H4800" s="1546" t="str">
        <f t="shared" si="74"/>
        <v>CAIAÇÃO MANUAL COM FIXADOR DE CAL</v>
      </c>
    </row>
    <row r="4801" spans="2:8">
      <c r="B4801" s="1528">
        <v>4915724</v>
      </c>
      <c r="C4801" s="1529" t="s">
        <v>19662</v>
      </c>
      <c r="D4801" s="1528" t="s">
        <v>22</v>
      </c>
      <c r="E4801" s="1543">
        <v>1.36</v>
      </c>
      <c r="F4801" s="1546"/>
      <c r="G4801" s="1546">
        <v>4915724</v>
      </c>
      <c r="H4801" s="1546" t="str">
        <f t="shared" si="74"/>
        <v>CAIAÇÃO MECANIZADA COM FIXADOR DE CAL</v>
      </c>
    </row>
    <row r="4802" spans="2:8">
      <c r="B4802" s="1526">
        <v>4915637</v>
      </c>
      <c r="C4802" s="1523" t="s">
        <v>14980</v>
      </c>
      <c r="D4802" s="1526" t="s">
        <v>22</v>
      </c>
      <c r="E4802" s="1542">
        <v>0.7</v>
      </c>
      <c r="F4802" s="1546"/>
      <c r="G4802" s="1546">
        <v>4915637</v>
      </c>
      <c r="H4802" s="1546" t="str">
        <f t="shared" si="74"/>
        <v>CAPA SELANTE - AREIA COMERCIAL</v>
      </c>
    </row>
    <row r="4803" spans="2:8">
      <c r="B4803" s="1528">
        <v>4915779</v>
      </c>
      <c r="C4803" s="1529" t="s">
        <v>14981</v>
      </c>
      <c r="D4803" s="1528" t="s">
        <v>22</v>
      </c>
      <c r="E4803" s="1543">
        <v>0.53</v>
      </c>
      <c r="F4803" s="1546"/>
      <c r="G4803" s="1546">
        <v>4915779</v>
      </c>
      <c r="H4803" s="1546" t="str">
        <f t="shared" ref="H4803:H4866" si="75">UPPER(C4803)</f>
        <v>CAPA SELANTE - AREIA EXTRAÍDA</v>
      </c>
    </row>
    <row r="4804" spans="2:8">
      <c r="B4804" s="1526">
        <v>4915638</v>
      </c>
      <c r="C4804" s="1523" t="s">
        <v>14982</v>
      </c>
      <c r="D4804" s="1526" t="s">
        <v>22</v>
      </c>
      <c r="E4804" s="1542">
        <v>0.63</v>
      </c>
      <c r="F4804" s="1546"/>
      <c r="G4804" s="1546">
        <v>4915638</v>
      </c>
      <c r="H4804" s="1546" t="str">
        <f t="shared" si="75"/>
        <v>CAPA SELANTE - BRITA PRODUZIDA</v>
      </c>
    </row>
    <row r="4805" spans="2:8">
      <c r="B4805" s="1528">
        <v>4915636</v>
      </c>
      <c r="C4805" s="1529" t="s">
        <v>14983</v>
      </c>
      <c r="D4805" s="1528" t="s">
        <v>22</v>
      </c>
      <c r="E4805" s="1543">
        <v>0.9</v>
      </c>
      <c r="F4805" s="1546"/>
      <c r="G4805" s="1546">
        <v>4915636</v>
      </c>
      <c r="H4805" s="1546" t="str">
        <f t="shared" si="75"/>
        <v>CAPA SELANTE - PEDRISCO COMERCIAL</v>
      </c>
    </row>
    <row r="4806" spans="2:8">
      <c r="B4806" s="1526">
        <v>4915744</v>
      </c>
      <c r="C4806" s="1523" t="s">
        <v>14984</v>
      </c>
      <c r="D4806" s="1526" t="s">
        <v>22</v>
      </c>
      <c r="E4806" s="1542">
        <v>0.59</v>
      </c>
      <c r="F4806" s="1546"/>
      <c r="G4806" s="1546">
        <v>4915744</v>
      </c>
      <c r="H4806" s="1546" t="str">
        <f t="shared" si="75"/>
        <v>CAPINA MANUAL</v>
      </c>
    </row>
    <row r="4807" spans="2:8">
      <c r="B4807" s="1528">
        <v>4915700</v>
      </c>
      <c r="C4807" s="1529" t="s">
        <v>14985</v>
      </c>
      <c r="D4807" s="1528" t="s">
        <v>22</v>
      </c>
      <c r="E4807" s="1543">
        <v>0.76</v>
      </c>
      <c r="F4807" s="1546"/>
      <c r="G4807" s="1546">
        <v>4915700</v>
      </c>
      <c r="H4807" s="1546" t="str">
        <f t="shared" si="75"/>
        <v>COMBATE À EXSUDAÇÃO - AREIA COMERCIAL</v>
      </c>
    </row>
    <row r="4808" spans="2:8">
      <c r="B4808" s="1526">
        <v>4915590</v>
      </c>
      <c r="C4808" s="1523" t="s">
        <v>14986</v>
      </c>
      <c r="D4808" s="1526" t="s">
        <v>22</v>
      </c>
      <c r="E4808" s="1542">
        <v>0.57999999999999996</v>
      </c>
      <c r="F4808" s="1546"/>
      <c r="G4808" s="1546">
        <v>4915590</v>
      </c>
      <c r="H4808" s="1546" t="str">
        <f t="shared" si="75"/>
        <v>COMBATE À EXSUDAÇÃO - AREIA EXTRAÍDA</v>
      </c>
    </row>
    <row r="4809" spans="2:8">
      <c r="B4809" s="1528">
        <v>4915591</v>
      </c>
      <c r="C4809" s="1529" t="s">
        <v>14987</v>
      </c>
      <c r="D4809" s="1528" t="s">
        <v>22</v>
      </c>
      <c r="E4809" s="1543">
        <v>0.68</v>
      </c>
      <c r="F4809" s="1546"/>
      <c r="G4809" s="1546">
        <v>4915591</v>
      </c>
      <c r="H4809" s="1546" t="str">
        <f t="shared" si="75"/>
        <v>COMBATE À EXSUDAÇÃO - BRITA PRODUZIDA</v>
      </c>
    </row>
    <row r="4810" spans="2:8">
      <c r="B4810" s="1526">
        <v>4915701</v>
      </c>
      <c r="C4810" s="1523" t="s">
        <v>14988</v>
      </c>
      <c r="D4810" s="1526" t="s">
        <v>22</v>
      </c>
      <c r="E4810" s="1542">
        <v>0.96</v>
      </c>
      <c r="F4810" s="1546"/>
      <c r="G4810" s="1546">
        <v>4915701</v>
      </c>
      <c r="H4810" s="1546" t="str">
        <f t="shared" si="75"/>
        <v>COMBATE À EXSUDAÇÃO - PEDRISCO COMERCIAL</v>
      </c>
    </row>
    <row r="4811" spans="2:8">
      <c r="B4811" s="1528">
        <v>4915703</v>
      </c>
      <c r="C4811" s="1529" t="s">
        <v>14989</v>
      </c>
      <c r="D4811" s="1528" t="s">
        <v>4013</v>
      </c>
      <c r="E4811" s="1543">
        <v>85.63</v>
      </c>
      <c r="F4811" s="1546"/>
      <c r="G4811" s="1546">
        <v>4915703</v>
      </c>
      <c r="H4811" s="1546" t="str">
        <f t="shared" si="75"/>
        <v>CORREÇÃO DE DEFEITOS COM MISTURA BETUMINOSA</v>
      </c>
    </row>
    <row r="4812" spans="2:8">
      <c r="B4812" s="1526">
        <v>4915705</v>
      </c>
      <c r="C4812" s="1523" t="s">
        <v>14990</v>
      </c>
      <c r="D4812" s="1526" t="s">
        <v>4013</v>
      </c>
      <c r="E4812" s="1542">
        <v>85.7</v>
      </c>
      <c r="F4812" s="1546"/>
      <c r="G4812" s="1546">
        <v>4915705</v>
      </c>
      <c r="H4812" s="1546" t="str">
        <f t="shared" si="75"/>
        <v>CORREÇÃO DE DEFEITOS POR FRESAGEM DESCONTÍNUA DO REVESTIMENTO ASFÁLTICO</v>
      </c>
    </row>
    <row r="4813" spans="2:8">
      <c r="B4813" s="1528">
        <v>4915743</v>
      </c>
      <c r="C4813" s="1529" t="s">
        <v>14991</v>
      </c>
      <c r="D4813" s="1528" t="s">
        <v>22</v>
      </c>
      <c r="E4813" s="1543">
        <v>7.0000000000000007E-2</v>
      </c>
      <c r="F4813" s="1546"/>
      <c r="G4813" s="1546">
        <v>4915743</v>
      </c>
      <c r="H4813" s="1546" t="str">
        <f t="shared" si="75"/>
        <v>CORTE E LIMPEZA DE ÁREAS GRAMADAS</v>
      </c>
    </row>
    <row r="4814" spans="2:8">
      <c r="B4814" s="1526">
        <v>4915768</v>
      </c>
      <c r="C4814" s="1523" t="s">
        <v>14992</v>
      </c>
      <c r="D4814" s="1526" t="s">
        <v>4013</v>
      </c>
      <c r="E4814" s="1542">
        <v>11.92</v>
      </c>
      <c r="F4814" s="1546"/>
      <c r="G4814" s="1546">
        <v>4915768</v>
      </c>
      <c r="H4814" s="1546" t="str">
        <f t="shared" si="75"/>
        <v>CORTE E REMOÇÃO DE ÁRVORES</v>
      </c>
    </row>
    <row r="4815" spans="2:8">
      <c r="B4815" s="1528">
        <v>4915713</v>
      </c>
      <c r="C4815" s="1529" t="s">
        <v>14993</v>
      </c>
      <c r="D4815" s="1528" t="s">
        <v>4013</v>
      </c>
      <c r="E4815" s="1543">
        <v>51.42</v>
      </c>
      <c r="F4815" s="1546"/>
      <c r="G4815" s="1546">
        <v>4915713</v>
      </c>
      <c r="H4815" s="1546" t="str">
        <f t="shared" si="75"/>
        <v>DESOBSTRUÇÃO DE BUEIRO</v>
      </c>
    </row>
    <row r="4816" spans="2:8" ht="30">
      <c r="B4816" s="1526">
        <v>4915650</v>
      </c>
      <c r="C4816" s="1523" t="s">
        <v>19663</v>
      </c>
      <c r="D4816" s="1526" t="s">
        <v>4279</v>
      </c>
      <c r="E4816" s="1542">
        <v>279.92</v>
      </c>
      <c r="F4816" s="1546"/>
      <c r="G4816" s="1546">
        <v>4915650</v>
      </c>
      <c r="H4816" s="1546" t="str">
        <f t="shared" si="75"/>
        <v>INJEÇÃO DE ADESIVO ESTRUTURAL À BASE DE RESINA EPÓXI DE BAIXA VISCOSIDADE PARA TRATAMENTO DE FISSURAS EM ESTRUTURAS DE CONCRETO - FORNECIMENTO E APLICAÇÃO MANUAL</v>
      </c>
    </row>
    <row r="4817" spans="2:8" ht="30">
      <c r="B4817" s="1528">
        <v>4915645</v>
      </c>
      <c r="C4817" s="1529" t="s">
        <v>19664</v>
      </c>
      <c r="D4817" s="1528" t="s">
        <v>4279</v>
      </c>
      <c r="E4817" s="1543">
        <v>218.59</v>
      </c>
      <c r="F4817" s="1546"/>
      <c r="G4817" s="1546">
        <v>4915645</v>
      </c>
      <c r="H4817" s="1546" t="str">
        <f t="shared" si="75"/>
        <v>INJEÇÃO DE ADESIVO ESTRUTURAL À BASE DE RESINA EPÓXI DE BAIXA VISCOSIDADE PARA TRATAMENTO DE FISSURAS EM ESTRUTURAS DE CONCRETO - FORNECIMENTO E APLICAÇÃO MECANIZADA</v>
      </c>
    </row>
    <row r="4818" spans="2:8">
      <c r="B4818" s="1526">
        <v>4915712</v>
      </c>
      <c r="C4818" s="1523" t="s">
        <v>14994</v>
      </c>
      <c r="D4818" s="1526" t="s">
        <v>4013</v>
      </c>
      <c r="E4818" s="1542">
        <v>17.14</v>
      </c>
      <c r="F4818" s="1546"/>
      <c r="G4818" s="1546">
        <v>4915712</v>
      </c>
      <c r="H4818" s="1546" t="str">
        <f t="shared" si="75"/>
        <v>LIMPEZA DE BUEIRO</v>
      </c>
    </row>
    <row r="4819" spans="2:8">
      <c r="B4819" s="1528">
        <v>4915791</v>
      </c>
      <c r="C4819" s="1529" t="s">
        <v>19665</v>
      </c>
      <c r="D4819" s="1528" t="s">
        <v>4013</v>
      </c>
      <c r="E4819" s="1543">
        <v>60.78</v>
      </c>
      <c r="F4819" s="1546"/>
      <c r="G4819" s="1546">
        <v>4915791</v>
      </c>
      <c r="H4819" s="1546" t="str">
        <f t="shared" si="75"/>
        <v>LIMPEZA DE CIMENTO ASFÁLTICO DERRAMADO NA PISTA DE RODOVIA PAVIMENTADA POR MEIO DE FRESAGEM</v>
      </c>
    </row>
    <row r="4820" spans="2:8">
      <c r="B4820" s="1526">
        <v>4915711</v>
      </c>
      <c r="C4820" s="1523" t="s">
        <v>14995</v>
      </c>
      <c r="D4820" s="1526" t="s">
        <v>3982</v>
      </c>
      <c r="E4820" s="1542">
        <v>1.1399999999999999</v>
      </c>
      <c r="F4820" s="1546"/>
      <c r="G4820" s="1546">
        <v>4915711</v>
      </c>
      <c r="H4820" s="1546" t="str">
        <f t="shared" si="75"/>
        <v>LIMPEZA DE DESCIDA D'ÁGUA</v>
      </c>
    </row>
    <row r="4821" spans="2:8" ht="30">
      <c r="B4821" s="1528">
        <v>4915790</v>
      </c>
      <c r="C4821" s="1529" t="s">
        <v>19666</v>
      </c>
      <c r="D4821" s="1528" t="s">
        <v>3367</v>
      </c>
      <c r="E4821" s="1543">
        <v>176.31</v>
      </c>
      <c r="F4821" s="1546"/>
      <c r="G4821" s="1546">
        <v>4915790</v>
      </c>
      <c r="H4821" s="1546" t="str">
        <f t="shared" si="75"/>
        <v>LIMPEZA DE EMULSÃO ASFÁLTICA OU ASFALTO DILUÍDO DERRAMADOS NA PISTA - REMOÇÃO COM MINICARREGADEIRA COM VASSOURA E DESCARGA LIVRE</v>
      </c>
    </row>
    <row r="4822" spans="2:8" ht="30">
      <c r="B4822" s="1526">
        <v>4915793</v>
      </c>
      <c r="C4822" s="1523" t="s">
        <v>19667</v>
      </c>
      <c r="D4822" s="1526" t="s">
        <v>3367</v>
      </c>
      <c r="E4822" s="1542">
        <v>133.07</v>
      </c>
      <c r="F4822" s="1546"/>
      <c r="G4822" s="1546">
        <v>4915793</v>
      </c>
      <c r="H4822" s="1546" t="str">
        <f t="shared" si="75"/>
        <v>LIMPEZA DE LÍQUIDOS COMBUSTÍVEIS DERRAMADOS NA PISTA - REMOÇÃO COM MINICARREGADEIRA COM VASSOURA E DESCARGA LIVRE</v>
      </c>
    </row>
    <row r="4823" spans="2:8" ht="30">
      <c r="B4823" s="1528">
        <v>4915792</v>
      </c>
      <c r="C4823" s="1529" t="s">
        <v>14996</v>
      </c>
      <c r="D4823" s="1528" t="s">
        <v>3367</v>
      </c>
      <c r="E4823" s="1543">
        <v>45.02</v>
      </c>
      <c r="F4823" s="1546"/>
      <c r="G4823" s="1546">
        <v>4915792</v>
      </c>
      <c r="H4823" s="1546" t="str">
        <f t="shared" si="75"/>
        <v>LIMPEZA DE MATERIAL ASFÁLTICO DERRAMADO FORA DA PISTA - REMOÇÃO COM ESCAVADEIRA HIDRÁULICA E CAMINHÃO BASCULANTE</v>
      </c>
    </row>
    <row r="4824" spans="2:8">
      <c r="B4824" s="1526">
        <v>4915718</v>
      </c>
      <c r="C4824" s="1523" t="s">
        <v>14997</v>
      </c>
      <c r="D4824" s="1526" t="s">
        <v>22</v>
      </c>
      <c r="E4824" s="1542">
        <v>7.35</v>
      </c>
      <c r="F4824" s="1546"/>
      <c r="G4824" s="1546">
        <v>4915718</v>
      </c>
      <c r="H4824" s="1546" t="str">
        <f t="shared" si="75"/>
        <v>LIMPEZA DE PLACA DE SINALIZAÇÃO</v>
      </c>
    </row>
    <row r="4825" spans="2:8">
      <c r="B4825" s="1528">
        <v>4915672</v>
      </c>
      <c r="C4825" s="1529" t="s">
        <v>14998</v>
      </c>
      <c r="D4825" s="1528" t="s">
        <v>3982</v>
      </c>
      <c r="E4825" s="1543">
        <v>3.43</v>
      </c>
      <c r="F4825" s="1546"/>
      <c r="G4825" s="1546">
        <v>4915672</v>
      </c>
      <c r="H4825" s="1546" t="str">
        <f t="shared" si="75"/>
        <v>LIMPEZA DE PONTE</v>
      </c>
    </row>
    <row r="4826" spans="2:8">
      <c r="B4826" s="1526">
        <v>4915708</v>
      </c>
      <c r="C4826" s="1523" t="s">
        <v>14999</v>
      </c>
      <c r="D4826" s="1526" t="s">
        <v>3982</v>
      </c>
      <c r="E4826" s="1542">
        <v>0.56999999999999995</v>
      </c>
      <c r="F4826" s="1546"/>
      <c r="G4826" s="1546">
        <v>4915708</v>
      </c>
      <c r="H4826" s="1546" t="str">
        <f t="shared" si="75"/>
        <v>LIMPEZA DE SARJETA E MEIO-FIO</v>
      </c>
    </row>
    <row r="4827" spans="2:8">
      <c r="B4827" s="1528">
        <v>4915710</v>
      </c>
      <c r="C4827" s="1529" t="s">
        <v>15000</v>
      </c>
      <c r="D4827" s="1528" t="s">
        <v>3982</v>
      </c>
      <c r="E4827" s="1543">
        <v>3.43</v>
      </c>
      <c r="F4827" s="1546"/>
      <c r="G4827" s="1546">
        <v>4915710</v>
      </c>
      <c r="H4827" s="1546" t="str">
        <f t="shared" si="75"/>
        <v>LIMPEZA DE VALA DE DRENAGEM</v>
      </c>
    </row>
    <row r="4828" spans="2:8">
      <c r="B4828" s="1526">
        <v>4915709</v>
      </c>
      <c r="C4828" s="1523" t="s">
        <v>15001</v>
      </c>
      <c r="D4828" s="1526" t="s">
        <v>3982</v>
      </c>
      <c r="E4828" s="1542">
        <v>0.86</v>
      </c>
      <c r="F4828" s="1546"/>
      <c r="G4828" s="1546">
        <v>4915709</v>
      </c>
      <c r="H4828" s="1546" t="str">
        <f t="shared" si="75"/>
        <v>LIMPEZA DE VALETA DE CORTE</v>
      </c>
    </row>
    <row r="4829" spans="2:8">
      <c r="B4829" s="1528">
        <v>4915686</v>
      </c>
      <c r="C4829" s="1529" t="s">
        <v>15002</v>
      </c>
      <c r="D4829" s="1528" t="s">
        <v>20703</v>
      </c>
      <c r="E4829" s="1543">
        <v>3.43</v>
      </c>
      <c r="F4829" s="1546"/>
      <c r="G4829" s="1546">
        <v>4915686</v>
      </c>
      <c r="H4829" s="1546" t="str">
        <f t="shared" si="75"/>
        <v>LIMPEZA E DESOBSTRUÇÃO DE DISPOSITIVOS DE DRENAGEM EM OAE</v>
      </c>
    </row>
    <row r="4830" spans="2:8">
      <c r="B4830" s="1526">
        <v>4915687</v>
      </c>
      <c r="C4830" s="1523" t="s">
        <v>15003</v>
      </c>
      <c r="D4830" s="1526" t="s">
        <v>20703</v>
      </c>
      <c r="E4830" s="1542">
        <v>2.14</v>
      </c>
      <c r="F4830" s="1546"/>
      <c r="G4830" s="1546">
        <v>4915687</v>
      </c>
      <c r="H4830" s="1546" t="str">
        <f t="shared" si="75"/>
        <v>LIMPEZA E DESOBSTRUÇÃO DE DRENOS DE OBRAS DE CONTENÇÃO</v>
      </c>
    </row>
    <row r="4831" spans="2:8">
      <c r="B4831" s="1526">
        <v>4915634</v>
      </c>
      <c r="C4831" s="1523" t="s">
        <v>19668</v>
      </c>
      <c r="D4831" s="1526" t="s">
        <v>3982</v>
      </c>
      <c r="E4831" s="1542">
        <v>52.62</v>
      </c>
      <c r="F4831" s="1546"/>
      <c r="G4831" s="1546">
        <v>4915634</v>
      </c>
      <c r="H4831" s="1546" t="str">
        <f t="shared" si="75"/>
        <v>LIMPEZA E DESOBSTRUÇÃO MECANIZADA DE BUEIROS COM DIÂMETRO ACIMA DE 1,00 ATÉ 1,50 M</v>
      </c>
    </row>
    <row r="4832" spans="2:8">
      <c r="B4832" s="1526">
        <v>4915633</v>
      </c>
      <c r="C4832" s="1523" t="s">
        <v>19669</v>
      </c>
      <c r="D4832" s="1526" t="s">
        <v>3982</v>
      </c>
      <c r="E4832" s="1542">
        <v>17.36</v>
      </c>
      <c r="F4832" s="1546"/>
      <c r="G4832" s="1546">
        <v>4915633</v>
      </c>
      <c r="H4832" s="1546" t="str">
        <f t="shared" si="75"/>
        <v>LIMPEZA E DESOBSTRUÇÃO MECANIZADA DE BUEIROS COM DIÂMETRO DE ATÉ 1,00 M</v>
      </c>
    </row>
    <row r="4833" spans="2:8" ht="30">
      <c r="B4833" s="1528">
        <v>4915714</v>
      </c>
      <c r="C4833" s="1529" t="s">
        <v>19670</v>
      </c>
      <c r="D4833" s="1528" t="s">
        <v>3982</v>
      </c>
      <c r="E4833" s="1543">
        <v>2.92</v>
      </c>
      <c r="F4833" s="1546"/>
      <c r="G4833" s="1546">
        <v>4915714</v>
      </c>
      <c r="H4833" s="1546" t="str">
        <f t="shared" si="75"/>
        <v>LIMPEZA E ENCHIMENTO COM RESINA EPÓXI DE FISSURAS NIVELADAS COM ABERTURA MÁXIMA DE 0,4 MM E PROFUNDIDADE DE 20 MM EM PAVIMENTO DE CONCRETO QUE NÃO ATRAVESSAM TODA A ESPESSURA DA PLACA</v>
      </c>
    </row>
    <row r="4834" spans="2:8">
      <c r="B4834" s="1526">
        <v>4915759</v>
      </c>
      <c r="C4834" s="1523" t="s">
        <v>15004</v>
      </c>
      <c r="D4834" s="1526" t="s">
        <v>20703</v>
      </c>
      <c r="E4834" s="1542">
        <v>5.83</v>
      </c>
      <c r="F4834" s="1546"/>
      <c r="G4834" s="1546">
        <v>4915759</v>
      </c>
      <c r="H4834" s="1546" t="str">
        <f t="shared" si="75"/>
        <v>LIMPEZA E REMOÇÃO DE VEGETAÇÃO JUNTO AOS APARELHOS DE APOIO DE OAE COM O USO DE HERBICIDA</v>
      </c>
    </row>
    <row r="4835" spans="2:8">
      <c r="B4835" s="1528">
        <v>4915758</v>
      </c>
      <c r="C4835" s="1529" t="s">
        <v>15005</v>
      </c>
      <c r="D4835" s="1528" t="s">
        <v>3982</v>
      </c>
      <c r="E4835" s="1543">
        <v>3.46</v>
      </c>
      <c r="F4835" s="1546"/>
      <c r="G4835" s="1546">
        <v>4915758</v>
      </c>
      <c r="H4835" s="1546" t="str">
        <f t="shared" si="75"/>
        <v>LIMPEZA E REMOÇÃO DE VEGETAÇÃO NAS JUNTAS DE DILATAÇÃO COM O USO DE HERBICIDA</v>
      </c>
    </row>
    <row r="4836" spans="2:8">
      <c r="B4836" s="1526">
        <v>4915640</v>
      </c>
      <c r="C4836" s="1523" t="s">
        <v>19671</v>
      </c>
      <c r="D4836" s="1526" t="s">
        <v>4013</v>
      </c>
      <c r="E4836" s="1542">
        <v>17.14</v>
      </c>
      <c r="F4836" s="1546"/>
      <c r="G4836" s="1546">
        <v>4915640</v>
      </c>
      <c r="H4836" s="1546" t="str">
        <f t="shared" si="75"/>
        <v>LIMPEZA E REMOÇÃO MANUAL DE MATERIAL RETIDO EM TERRA FIRME EM OAE</v>
      </c>
    </row>
    <row r="4837" spans="2:8">
      <c r="B4837" s="1528">
        <v>4915639</v>
      </c>
      <c r="C4837" s="1529" t="s">
        <v>15006</v>
      </c>
      <c r="D4837" s="1528" t="s">
        <v>22</v>
      </c>
      <c r="E4837" s="1543">
        <v>3.43</v>
      </c>
      <c r="F4837" s="1546"/>
      <c r="G4837" s="1546">
        <v>4915639</v>
      </c>
      <c r="H4837" s="1546" t="str">
        <f t="shared" si="75"/>
        <v>LIMPEZA EM SUPERFÍCIE DE CONCRETO COM ESCOVA DE AÇO</v>
      </c>
    </row>
    <row r="4838" spans="2:8" ht="30">
      <c r="B4838" s="1526">
        <v>4915695</v>
      </c>
      <c r="C4838" s="1523" t="s">
        <v>19672</v>
      </c>
      <c r="D4838" s="1526" t="s">
        <v>3982</v>
      </c>
      <c r="E4838" s="1542">
        <v>5.56</v>
      </c>
      <c r="F4838" s="1546"/>
      <c r="G4838" s="1546">
        <v>4915695</v>
      </c>
      <c r="H4838" s="1546" t="str">
        <f t="shared" si="75"/>
        <v>LIMPEZA, SERRAGEM E ENCHIMENTO DE FISSURAS NIVELADAS COM ABERTURA ENTRE DE 0,4 MM E 1,0 MM E PROFUNDIDADE DE 25 MM EM PAVIMENTO DE CONCRETO COM CAP</v>
      </c>
    </row>
    <row r="4839" spans="2:8" ht="30">
      <c r="B4839" s="1528">
        <v>4915696</v>
      </c>
      <c r="C4839" s="1529" t="s">
        <v>19673</v>
      </c>
      <c r="D4839" s="1528" t="s">
        <v>3982</v>
      </c>
      <c r="E4839" s="1543">
        <v>5.56</v>
      </c>
      <c r="F4839" s="1546"/>
      <c r="G4839" s="1546">
        <v>4915696</v>
      </c>
      <c r="H4839" s="1546" t="str">
        <f t="shared" si="75"/>
        <v>LIMPEZA, SERRAGEM E ENCHIMENTO DE FISSURAS NIVELADAS COM ABERTURA ENTRE DE 0,4 MM E 1,0 MM E PROFUNDIDADE DE 25 MM EM PAVIMENTO DE CONCRETO COM CAP COM POLÍMERO</v>
      </c>
    </row>
    <row r="4840" spans="2:8" ht="30">
      <c r="B4840" s="1526">
        <v>4915694</v>
      </c>
      <c r="C4840" s="1523" t="s">
        <v>19674</v>
      </c>
      <c r="D4840" s="1526" t="s">
        <v>3982</v>
      </c>
      <c r="E4840" s="1542">
        <v>23.31</v>
      </c>
      <c r="F4840" s="1546"/>
      <c r="G4840" s="1546">
        <v>4915694</v>
      </c>
      <c r="H4840" s="1546" t="str">
        <f t="shared" si="75"/>
        <v>LIMPEZA, SERRAGEM E ENCHIMENTO DE FISSURAS NIVELADAS COM ABERTURA ENTRE DE 0,4 MM E 1,0 MM E PROFUNDIDADE DE 25 MM EM PAVIMENTO DE CONCRETO COM SELANTE ELÁSTICO A FRIO</v>
      </c>
    </row>
    <row r="4841" spans="2:8">
      <c r="B4841" s="1528">
        <v>4915654</v>
      </c>
      <c r="C4841" s="1529" t="s">
        <v>19675</v>
      </c>
      <c r="D4841" s="1528" t="s">
        <v>22</v>
      </c>
      <c r="E4841" s="1543">
        <v>8.82</v>
      </c>
      <c r="F4841" s="1546"/>
      <c r="G4841" s="1546">
        <v>4915654</v>
      </c>
      <c r="H4841" s="1546" t="str">
        <f t="shared" si="75"/>
        <v>LIXAMENTO MECANIZADO EM SUPERFÍCIE DE CONCRETO</v>
      </c>
    </row>
    <row r="4842" spans="2:8">
      <c r="B4842" s="1526">
        <v>4900001</v>
      </c>
      <c r="C4842" s="1523" t="s">
        <v>12125</v>
      </c>
      <c r="D4842" s="1526" t="s">
        <v>4013</v>
      </c>
      <c r="E4842" s="1542">
        <v>0</v>
      </c>
      <c r="F4842" s="1546"/>
      <c r="G4842" s="1546">
        <v>4900001</v>
      </c>
      <c r="H4842" s="1546" t="str">
        <f t="shared" si="75"/>
        <v>MATERIAL DE BASE</v>
      </c>
    </row>
    <row r="4843" spans="2:8">
      <c r="B4843" s="1528">
        <v>4915801</v>
      </c>
      <c r="C4843" s="1529" t="s">
        <v>12124</v>
      </c>
      <c r="D4843" s="1528" t="s">
        <v>4013</v>
      </c>
      <c r="E4843" s="1543">
        <v>0</v>
      </c>
      <c r="F4843" s="1546"/>
      <c r="G4843" s="1546">
        <v>4915801</v>
      </c>
      <c r="H4843" s="1546" t="str">
        <f t="shared" si="75"/>
        <v>MISTURA BETUMINOSA</v>
      </c>
    </row>
    <row r="4844" spans="2:8">
      <c r="B4844" s="1526">
        <v>4916290</v>
      </c>
      <c r="C4844" s="1523" t="s">
        <v>15007</v>
      </c>
      <c r="D4844" s="1526" t="s">
        <v>4013</v>
      </c>
      <c r="E4844" s="1542">
        <v>277.45999999999998</v>
      </c>
      <c r="F4844" s="1546"/>
      <c r="G4844" s="1546">
        <v>4916290</v>
      </c>
      <c r="H4844" s="1546" t="str">
        <f t="shared" si="75"/>
        <v>MISTURA BETUMINOSA A FRIO EXECUTADA EM BETONEIRA - FAIXA C - AREIA E BRITA COMERCIAIS</v>
      </c>
    </row>
    <row r="4845" spans="2:8">
      <c r="B4845" s="1528">
        <v>4915765</v>
      </c>
      <c r="C4845" s="1529" t="s">
        <v>15008</v>
      </c>
      <c r="D4845" s="1528" t="s">
        <v>4013</v>
      </c>
      <c r="E4845" s="1543">
        <v>171.64</v>
      </c>
      <c r="F4845" s="1546"/>
      <c r="G4845" s="1546">
        <v>4915765</v>
      </c>
      <c r="H4845" s="1546" t="str">
        <f t="shared" si="75"/>
        <v>PODA DE ÁRVORES COM 5,0 M A 7,5 M DE ALTURA</v>
      </c>
    </row>
    <row r="4846" spans="2:8">
      <c r="B4846" s="1526">
        <v>4915766</v>
      </c>
      <c r="C4846" s="1523" t="s">
        <v>15009</v>
      </c>
      <c r="D4846" s="1526" t="s">
        <v>4013</v>
      </c>
      <c r="E4846" s="1542">
        <v>100.74</v>
      </c>
      <c r="F4846" s="1546"/>
      <c r="G4846" s="1546">
        <v>4915766</v>
      </c>
      <c r="H4846" s="1546" t="str">
        <f t="shared" si="75"/>
        <v>PODA DE ÁRVORES COM 7,5 M A 10 M DE ALTURA</v>
      </c>
    </row>
    <row r="4847" spans="2:8">
      <c r="B4847" s="1528">
        <v>4915764</v>
      </c>
      <c r="C4847" s="1529" t="s">
        <v>15010</v>
      </c>
      <c r="D4847" s="1528" t="s">
        <v>4013</v>
      </c>
      <c r="E4847" s="1543">
        <v>308.95</v>
      </c>
      <c r="F4847" s="1546"/>
      <c r="G4847" s="1546">
        <v>4915764</v>
      </c>
      <c r="H4847" s="1546" t="str">
        <f t="shared" si="75"/>
        <v>PODA DE ÁRVORES COM ATÉ 5 M DE ALTURA</v>
      </c>
    </row>
    <row r="4848" spans="2:8">
      <c r="B4848" s="1526">
        <v>4915767</v>
      </c>
      <c r="C4848" s="1523" t="s">
        <v>15011</v>
      </c>
      <c r="D4848" s="1526" t="s">
        <v>4013</v>
      </c>
      <c r="E4848" s="1542">
        <v>66.2</v>
      </c>
      <c r="F4848" s="1546"/>
      <c r="G4848" s="1546">
        <v>4915767</v>
      </c>
      <c r="H4848" s="1546" t="str">
        <f t="shared" si="75"/>
        <v>PODA DE ÁRVORES COM MAIS DE 10 M DE ALTURA</v>
      </c>
    </row>
    <row r="4849" spans="2:8">
      <c r="B4849" s="1528">
        <v>4915777</v>
      </c>
      <c r="C4849" s="1529" t="s">
        <v>15012</v>
      </c>
      <c r="D4849" s="1528" t="s">
        <v>3982</v>
      </c>
      <c r="E4849" s="1543">
        <v>11.22</v>
      </c>
      <c r="F4849" s="1546"/>
      <c r="G4849" s="1546">
        <v>4915777</v>
      </c>
      <c r="H4849" s="1546" t="str">
        <f t="shared" si="75"/>
        <v>REASSENTAMENTO MANUAL DE MEIO FIO COM MATERIAL ARRANCADO DA PISTA</v>
      </c>
    </row>
    <row r="4850" spans="2:8">
      <c r="B4850" s="1526">
        <v>4915618</v>
      </c>
      <c r="C4850" s="1523" t="s">
        <v>15014</v>
      </c>
      <c r="D4850" s="1526" t="s">
        <v>22</v>
      </c>
      <c r="E4850" s="1542">
        <v>2.6</v>
      </c>
      <c r="F4850" s="1546"/>
      <c r="G4850" s="1546">
        <v>4915618</v>
      </c>
      <c r="H4850" s="1546" t="str">
        <f t="shared" si="75"/>
        <v>RECOMPOSIÇÃO DE CAMADA GRANULAR DO PAVIMENTO COM MATERIAL DE JAZIDA</v>
      </c>
    </row>
    <row r="4851" spans="2:8">
      <c r="B4851" s="1528">
        <v>4915774</v>
      </c>
      <c r="C4851" s="1529" t="s">
        <v>15015</v>
      </c>
      <c r="D4851" s="1528" t="s">
        <v>4013</v>
      </c>
      <c r="E4851" s="1543">
        <v>20.03</v>
      </c>
      <c r="F4851" s="1546"/>
      <c r="G4851" s="1546">
        <v>4915774</v>
      </c>
      <c r="H4851" s="1546" t="str">
        <f t="shared" si="75"/>
        <v>RECOMPOSIÇÃO DE EROSÃO EM CORTE OU ATERRO COM MATERIAL DE JAZIDA</v>
      </c>
    </row>
    <row r="4852" spans="2:8">
      <c r="B4852" s="1526">
        <v>4915719</v>
      </c>
      <c r="C4852" s="1523" t="s">
        <v>15016</v>
      </c>
      <c r="D4852" s="1526" t="s">
        <v>22</v>
      </c>
      <c r="E4852" s="1542">
        <v>27.51</v>
      </c>
      <c r="F4852" s="1546"/>
      <c r="G4852" s="1546">
        <v>4915719</v>
      </c>
      <c r="H4852" s="1546" t="str">
        <f t="shared" si="75"/>
        <v>RECOMPOSIÇÃO DE PLACA DE SINALIZAÇÃO</v>
      </c>
    </row>
    <row r="4853" spans="2:8">
      <c r="B4853" s="1528">
        <v>4915611</v>
      </c>
      <c r="C4853" s="1529" t="s">
        <v>15017</v>
      </c>
      <c r="D4853" s="1528" t="s">
        <v>4013</v>
      </c>
      <c r="E4853" s="1543">
        <v>8.6</v>
      </c>
      <c r="F4853" s="1546"/>
      <c r="G4853" s="1546">
        <v>4915611</v>
      </c>
      <c r="H4853" s="1546" t="str">
        <f t="shared" si="75"/>
        <v>RECOMPOSIÇÃO DE REVESTIMENTO PRIMÁRIO COM MATERIAL DE JAZIDA</v>
      </c>
    </row>
    <row r="4854" spans="2:8">
      <c r="B4854" s="1526">
        <v>4915733</v>
      </c>
      <c r="C4854" s="1523" t="s">
        <v>19676</v>
      </c>
      <c r="D4854" s="1526" t="s">
        <v>4013</v>
      </c>
      <c r="E4854" s="1542">
        <v>32.67</v>
      </c>
      <c r="F4854" s="1546"/>
      <c r="G4854" s="1546">
        <v>4915733</v>
      </c>
      <c r="H4854" s="1546" t="str">
        <f t="shared" si="75"/>
        <v>RECOMPOSIÇÃO MANUAL DE ATERRO COM MATERIAL DE JAZIDA</v>
      </c>
    </row>
    <row r="4855" spans="2:8">
      <c r="B4855" s="1528">
        <v>4915734</v>
      </c>
      <c r="C4855" s="1529" t="s">
        <v>19677</v>
      </c>
      <c r="D4855" s="1528" t="s">
        <v>4013</v>
      </c>
      <c r="E4855" s="1543">
        <v>9.58</v>
      </c>
      <c r="F4855" s="1546"/>
      <c r="G4855" s="1546">
        <v>4915734</v>
      </c>
      <c r="H4855" s="1546" t="str">
        <f t="shared" si="75"/>
        <v>RECOMPOSIÇÃO MECANIZADA DE ATERRO COM MATERIAL DE JAZIDA</v>
      </c>
    </row>
    <row r="4856" spans="2:8">
      <c r="B4856" s="1526">
        <v>4915727</v>
      </c>
      <c r="C4856" s="1523" t="s">
        <v>15018</v>
      </c>
      <c r="D4856" s="1526" t="s">
        <v>3982</v>
      </c>
      <c r="E4856" s="1542">
        <v>8.89</v>
      </c>
      <c r="F4856" s="1546"/>
      <c r="G4856" s="1546">
        <v>4915727</v>
      </c>
      <c r="H4856" s="1546" t="str">
        <f t="shared" si="75"/>
        <v>RECOMPOSIÇÃO PARCIAL DE CERCA COM MOURÃO DE CONCRETO - ARAME</v>
      </c>
    </row>
    <row r="4857" spans="2:8">
      <c r="B4857" s="1528">
        <v>4915726</v>
      </c>
      <c r="C4857" s="1529" t="s">
        <v>15019</v>
      </c>
      <c r="D4857" s="1528" t="s">
        <v>3982</v>
      </c>
      <c r="E4857" s="1543">
        <v>22.6</v>
      </c>
      <c r="F4857" s="1546"/>
      <c r="G4857" s="1546">
        <v>4915726</v>
      </c>
      <c r="H4857" s="1546" t="str">
        <f t="shared" si="75"/>
        <v>RECOMPOSIÇÃO PARCIAL DE CERCA COM MOURÃO DE CONCRETO SEÇÃO QUADRADA - MOURÃO - AREIA E BRITA COMERCIAIS</v>
      </c>
    </row>
    <row r="4858" spans="2:8" ht="30">
      <c r="B4858" s="1526">
        <v>4915594</v>
      </c>
      <c r="C4858" s="1523" t="s">
        <v>15020</v>
      </c>
      <c r="D4858" s="1526" t="s">
        <v>3982</v>
      </c>
      <c r="E4858" s="1542">
        <v>21.42</v>
      </c>
      <c r="F4858" s="1546"/>
      <c r="G4858" s="1546">
        <v>4915594</v>
      </c>
      <c r="H4858" s="1546" t="str">
        <f t="shared" si="75"/>
        <v>RECOMPOSIÇÃO PARCIAL DE CERCA COM MOURÃO DE CONCRETO SEÇÃO QUADRADA - MOURÃO - AREIA EXTRAÍDA E BRITA PRODUZIDA</v>
      </c>
    </row>
    <row r="4859" spans="2:8">
      <c r="B4859" s="1528">
        <v>4915729</v>
      </c>
      <c r="C4859" s="1529" t="s">
        <v>15021</v>
      </c>
      <c r="D4859" s="1528" t="s">
        <v>3982</v>
      </c>
      <c r="E4859" s="1543">
        <v>17.36</v>
      </c>
      <c r="F4859" s="1546"/>
      <c r="G4859" s="1546">
        <v>4915729</v>
      </c>
      <c r="H4859" s="1546" t="str">
        <f t="shared" si="75"/>
        <v>RECOMPOSIÇÃO PARCIAL DE CERCA COM MOURÃO DE CONCRETO SEÇÃO TRIANGULAR - MOURÃO - AREIA E BRITA COMERCIAIS</v>
      </c>
    </row>
    <row r="4860" spans="2:8" ht="30">
      <c r="B4860" s="1526">
        <v>4915596</v>
      </c>
      <c r="C4860" s="1523" t="s">
        <v>15022</v>
      </c>
      <c r="D4860" s="1526" t="s">
        <v>3982</v>
      </c>
      <c r="E4860" s="1542">
        <v>16.850000000000001</v>
      </c>
      <c r="F4860" s="1546"/>
      <c r="G4860" s="1546">
        <v>4915596</v>
      </c>
      <c r="H4860" s="1546" t="str">
        <f t="shared" si="75"/>
        <v>RECOMPOSIÇÃO PARCIAL DE CERCA COM MOURÃO DE CONCRETO SEÇÃO TRIANGULAR - MOURÃO - AREIA EXTRAÍDA E BRITA COMERCIAL</v>
      </c>
    </row>
    <row r="4861" spans="2:8">
      <c r="B4861" s="1528">
        <v>4915732</v>
      </c>
      <c r="C4861" s="1529" t="s">
        <v>15023</v>
      </c>
      <c r="D4861" s="1528" t="s">
        <v>3982</v>
      </c>
      <c r="E4861" s="1543">
        <v>6.94</v>
      </c>
      <c r="F4861" s="1546"/>
      <c r="G4861" s="1546">
        <v>4915732</v>
      </c>
      <c r="H4861" s="1546" t="str">
        <f t="shared" si="75"/>
        <v>RECOMPOSIÇÃO PARCIAL DE CERCA COM MOURÃO DE MADEIRA - ARAME</v>
      </c>
    </row>
    <row r="4862" spans="2:8">
      <c r="B4862" s="1526">
        <v>4915731</v>
      </c>
      <c r="C4862" s="1523" t="s">
        <v>15024</v>
      </c>
      <c r="D4862" s="1526" t="s">
        <v>3982</v>
      </c>
      <c r="E4862" s="1542">
        <v>14.28</v>
      </c>
      <c r="F4862" s="1546"/>
      <c r="G4862" s="1546">
        <v>4915731</v>
      </c>
      <c r="H4862" s="1546" t="str">
        <f t="shared" si="75"/>
        <v>RECOMPOSIÇÃO PARCIAL DE CERCA COM MOURÃO DE MADEIRA - MOURÃO</v>
      </c>
    </row>
    <row r="4863" spans="2:8">
      <c r="B4863" s="1528">
        <v>4915725</v>
      </c>
      <c r="C4863" s="1529" t="s">
        <v>15025</v>
      </c>
      <c r="D4863" s="1528" t="s">
        <v>3982</v>
      </c>
      <c r="E4863" s="1543">
        <v>27.07</v>
      </c>
      <c r="F4863" s="1546"/>
      <c r="G4863" s="1546">
        <v>4915725</v>
      </c>
      <c r="H4863" s="1546" t="str">
        <f t="shared" si="75"/>
        <v>RECOMPOSIÇÃO TOTAL DE CERCA COM MOURÃO DE CONCRETO SEÇÃO QUADRADA - AREIA E BRITA COMERCIAIS</v>
      </c>
    </row>
    <row r="4864" spans="2:8">
      <c r="B4864" s="1526">
        <v>4915593</v>
      </c>
      <c r="C4864" s="1523" t="s">
        <v>15026</v>
      </c>
      <c r="D4864" s="1526" t="s">
        <v>3982</v>
      </c>
      <c r="E4864" s="1542">
        <v>25.89</v>
      </c>
      <c r="F4864" s="1546"/>
      <c r="G4864" s="1546">
        <v>4915593</v>
      </c>
      <c r="H4864" s="1546" t="str">
        <f t="shared" si="75"/>
        <v>RECOMPOSIÇÃO TOTAL DE CERCA COM MOURÃO DE CONCRETO SEÇÃO QUADRADA - AREIA EXTRAÍDA E BRITA PRODUZIDA</v>
      </c>
    </row>
    <row r="4865" spans="2:8">
      <c r="B4865" s="1528">
        <v>4915728</v>
      </c>
      <c r="C4865" s="1529" t="s">
        <v>15027</v>
      </c>
      <c r="D4865" s="1528" t="s">
        <v>3982</v>
      </c>
      <c r="E4865" s="1543">
        <v>25.93</v>
      </c>
      <c r="F4865" s="1546"/>
      <c r="G4865" s="1546">
        <v>4915728</v>
      </c>
      <c r="H4865" s="1546" t="str">
        <f t="shared" si="75"/>
        <v>RECOMPOSIÇÃO TOTAL DE CERCA COM MOURÃO DE CONCRETO SEÇÃO TRIANGULAR - AREIA E BRITA COMERCIAIS</v>
      </c>
    </row>
    <row r="4866" spans="2:8">
      <c r="B4866" s="1526">
        <v>4915595</v>
      </c>
      <c r="C4866" s="1523" t="s">
        <v>15028</v>
      </c>
      <c r="D4866" s="1526" t="s">
        <v>3982</v>
      </c>
      <c r="E4866" s="1542">
        <v>25.42</v>
      </c>
      <c r="F4866" s="1546"/>
      <c r="G4866" s="1546">
        <v>4915595</v>
      </c>
      <c r="H4866" s="1546" t="str">
        <f t="shared" si="75"/>
        <v>RECOMPOSIÇÃO TOTAL DE CERCA COM MOURÃO DE CONCRETO SEÇÃO TRIANGULAR - AREIA EXTRAÍDA E BRITA PRODUZIDA</v>
      </c>
    </row>
    <row r="4867" spans="2:8">
      <c r="B4867" s="1528">
        <v>4915730</v>
      </c>
      <c r="C4867" s="1529" t="s">
        <v>15029</v>
      </c>
      <c r="D4867" s="1528" t="s">
        <v>3982</v>
      </c>
      <c r="E4867" s="1543">
        <v>20.56</v>
      </c>
      <c r="F4867" s="1546"/>
      <c r="G4867" s="1546">
        <v>4915730</v>
      </c>
      <c r="H4867" s="1546" t="str">
        <f t="shared" ref="H4867:H4930" si="76">UPPER(C4867)</f>
        <v>RECOMPOSIÇÃO TOTAL DE CERCA COM MOURÃO DE MADEIRA</v>
      </c>
    </row>
    <row r="4868" spans="2:8">
      <c r="B4868" s="1526">
        <v>4915598</v>
      </c>
      <c r="C4868" s="1523" t="s">
        <v>15030</v>
      </c>
      <c r="D4868" s="1526" t="s">
        <v>22</v>
      </c>
      <c r="E4868" s="1542">
        <v>0.08</v>
      </c>
      <c r="F4868" s="1546"/>
      <c r="G4868" s="1546">
        <v>4915598</v>
      </c>
      <c r="H4868" s="1546" t="str">
        <f t="shared" si="76"/>
        <v>RECONFORMAÇÃO DA PLATAFORMA</v>
      </c>
    </row>
    <row r="4869" spans="2:8">
      <c r="B4869" s="1528">
        <v>4915748</v>
      </c>
      <c r="C4869" s="1529" t="s">
        <v>15031</v>
      </c>
      <c r="D4869" s="1528" t="s">
        <v>22</v>
      </c>
      <c r="E4869" s="1543">
        <v>173.95</v>
      </c>
      <c r="F4869" s="1546"/>
      <c r="G4869" s="1546">
        <v>4915748</v>
      </c>
      <c r="H4869" s="1546" t="str">
        <f t="shared" si="76"/>
        <v>RECUPERAÇÃO DE DESGASTE SUPERFICIAL EM PAVIMENTOS DE CONCRETO</v>
      </c>
    </row>
    <row r="4870" spans="2:8">
      <c r="B4870" s="1526">
        <v>4915608</v>
      </c>
      <c r="C4870" s="1523" t="s">
        <v>19678</v>
      </c>
      <c r="D4870" s="1526" t="s">
        <v>22</v>
      </c>
      <c r="E4870" s="1542">
        <v>2.19</v>
      </c>
      <c r="F4870" s="1546"/>
      <c r="G4870" s="1546">
        <v>4915608</v>
      </c>
      <c r="H4870" s="1546" t="str">
        <f t="shared" si="76"/>
        <v>REGULARIZAÇÃO DE TALUDES E VALAS COM SOQUETE VIBRATÓRIO</v>
      </c>
    </row>
    <row r="4871" spans="2:8">
      <c r="B4871" s="1528">
        <v>4915613</v>
      </c>
      <c r="C4871" s="1529" t="s">
        <v>15032</v>
      </c>
      <c r="D4871" s="1528" t="s">
        <v>22</v>
      </c>
      <c r="E4871" s="1543">
        <v>0.13</v>
      </c>
      <c r="F4871" s="1546"/>
      <c r="G4871" s="1546">
        <v>4915613</v>
      </c>
      <c r="H4871" s="1546" t="str">
        <f t="shared" si="76"/>
        <v>REGULARIZAÇÃO MECÂNICA DA FAIXA DE DOMÍNIO</v>
      </c>
    </row>
    <row r="4872" spans="2:8">
      <c r="B4872" s="1526">
        <v>4915692</v>
      </c>
      <c r="C4872" s="1523" t="s">
        <v>15033</v>
      </c>
      <c r="D4872" s="1526" t="s">
        <v>4013</v>
      </c>
      <c r="E4872" s="1542">
        <v>294.31</v>
      </c>
      <c r="F4872" s="1546"/>
      <c r="G4872" s="1546">
        <v>4915692</v>
      </c>
      <c r="H4872" s="1546" t="str">
        <f t="shared" si="76"/>
        <v>REMENDO PROFUNDO COM IMPRIMAÇÃO COM ASFALTO DILUÍDO - DEMOLIÇÃO MANUAL</v>
      </c>
    </row>
    <row r="4873" spans="2:8">
      <c r="B4873" s="1528">
        <v>4915746</v>
      </c>
      <c r="C4873" s="1529" t="s">
        <v>19679</v>
      </c>
      <c r="D4873" s="1528" t="s">
        <v>4013</v>
      </c>
      <c r="E4873" s="1543">
        <v>225.4</v>
      </c>
      <c r="F4873" s="1546"/>
      <c r="G4873" s="1546">
        <v>4915746</v>
      </c>
      <c r="H4873" s="1546" t="str">
        <f t="shared" si="76"/>
        <v>REMENDO PROFUNDO COM IMPRIMAÇÃO COM ASFALTO DILUÍDO - DEMOLIÇÃO MECÂNICA E CORTE COM SERRA</v>
      </c>
    </row>
    <row r="4874" spans="2:8">
      <c r="B4874" s="1526">
        <v>4915630</v>
      </c>
      <c r="C4874" s="1523" t="s">
        <v>15034</v>
      </c>
      <c r="D4874" s="1526" t="s">
        <v>4013</v>
      </c>
      <c r="E4874" s="1542">
        <v>294.31</v>
      </c>
      <c r="F4874" s="1546"/>
      <c r="G4874" s="1546">
        <v>4915630</v>
      </c>
      <c r="H4874" s="1546" t="str">
        <f t="shared" si="76"/>
        <v>REMENDO PROFUNDO COM IMPRIMAÇÃO COM EMULSÃO ASFÁLTICA - DEMOLIÇÃO MANUAL</v>
      </c>
    </row>
    <row r="4875" spans="2:8">
      <c r="B4875" s="1528">
        <v>4915631</v>
      </c>
      <c r="C4875" s="1529" t="s">
        <v>19680</v>
      </c>
      <c r="D4875" s="1528" t="s">
        <v>4013</v>
      </c>
      <c r="E4875" s="1543">
        <v>225.4</v>
      </c>
      <c r="F4875" s="1546"/>
      <c r="G4875" s="1546">
        <v>4915631</v>
      </c>
      <c r="H4875" s="1546" t="str">
        <f t="shared" si="76"/>
        <v>REMENDO PROFUNDO COM IMPRIMAÇÃO COM EMULSÃO ASFÁLTICA - DEMOLIÇÃO MECÂNICA E CORTE COM SERRA</v>
      </c>
    </row>
    <row r="4876" spans="2:8">
      <c r="B4876" s="1526">
        <v>4915785</v>
      </c>
      <c r="C4876" s="1523" t="s">
        <v>15035</v>
      </c>
      <c r="D4876" s="1526" t="s">
        <v>3367</v>
      </c>
      <c r="E4876" s="1542">
        <v>325.52999999999997</v>
      </c>
      <c r="F4876" s="1546"/>
      <c r="G4876" s="1546">
        <v>4915785</v>
      </c>
      <c r="H4876" s="1546" t="str">
        <f t="shared" si="76"/>
        <v>REMOÇÃO DE ANIMAIS DE GRANDE PORTE MORTOS EM RODOVIA - CARGA E DESCARGA COM GUINDAUTO</v>
      </c>
    </row>
    <row r="4877" spans="2:8">
      <c r="B4877" s="1528">
        <v>4915786</v>
      </c>
      <c r="C4877" s="1529" t="s">
        <v>15036</v>
      </c>
      <c r="D4877" s="1528" t="s">
        <v>3367</v>
      </c>
      <c r="E4877" s="1543">
        <v>131.51</v>
      </c>
      <c r="F4877" s="1546"/>
      <c r="G4877" s="1546">
        <v>4915786</v>
      </c>
      <c r="H4877" s="1546" t="str">
        <f t="shared" si="76"/>
        <v>REMOÇÃO DE ANIMAIS DE PEQUENO PORTE MORTOS EM RODOVIA - CARGA MANUAL</v>
      </c>
    </row>
    <row r="4878" spans="2:8">
      <c r="B4878" s="1526">
        <v>4915795</v>
      </c>
      <c r="C4878" s="1523" t="s">
        <v>15037</v>
      </c>
      <c r="D4878" s="1526" t="s">
        <v>3367</v>
      </c>
      <c r="E4878" s="1542">
        <v>281.04000000000002</v>
      </c>
      <c r="F4878" s="1546"/>
      <c r="G4878" s="1546">
        <v>4915795</v>
      </c>
      <c r="H4878" s="1546" t="str">
        <f t="shared" si="76"/>
        <v>REMOÇÃO DE EMBORRACHADOS DE PNEUS EM RODOVIA</v>
      </c>
    </row>
    <row r="4879" spans="2:8">
      <c r="B4879" s="1528">
        <v>4915800</v>
      </c>
      <c r="C4879" s="1529" t="s">
        <v>23898</v>
      </c>
      <c r="D4879" s="1528" t="s">
        <v>3367</v>
      </c>
      <c r="E4879" s="1543">
        <v>44.77</v>
      </c>
      <c r="F4879" s="1546"/>
      <c r="G4879" s="1546">
        <v>4915800</v>
      </c>
      <c r="H4879" s="1546" t="str">
        <f t="shared" si="76"/>
        <v>REMOÇÃO DE ESPÉCIMES ARBÓREOS DE 20 A 40 M TOMBADOS NA PISTA</v>
      </c>
    </row>
    <row r="4880" spans="2:8">
      <c r="B4880" s="1526">
        <v>4915799</v>
      </c>
      <c r="C4880" s="1523" t="s">
        <v>23899</v>
      </c>
      <c r="D4880" s="1526" t="s">
        <v>3367</v>
      </c>
      <c r="E4880" s="1542">
        <v>35.28</v>
      </c>
      <c r="F4880" s="1546"/>
      <c r="G4880" s="1546">
        <v>4915799</v>
      </c>
      <c r="H4880" s="1546" t="str">
        <f t="shared" si="76"/>
        <v>REMOÇÃO DE ESPÉCIMES ARBÓREOS DE ATÉ 20 M TOMBADOS NA PISTA</v>
      </c>
    </row>
    <row r="4881" spans="2:8">
      <c r="B4881" s="1528">
        <v>4915698</v>
      </c>
      <c r="C4881" s="1529" t="s">
        <v>15038</v>
      </c>
      <c r="D4881" s="1528" t="s">
        <v>3367</v>
      </c>
      <c r="E4881" s="1543">
        <v>15</v>
      </c>
      <c r="F4881" s="1546"/>
      <c r="G4881" s="1546">
        <v>4915698</v>
      </c>
      <c r="H4881" s="1546" t="str">
        <f t="shared" si="76"/>
        <v>REMOÇÃO DE GRÃOS, AGREGADOS E SOLOS DERRAMADOS NA PISTA EM RODOVIAS</v>
      </c>
    </row>
    <row r="4882" spans="2:8">
      <c r="B4882" s="1526">
        <v>4915794</v>
      </c>
      <c r="C4882" s="1523" t="s">
        <v>19681</v>
      </c>
      <c r="D4882" s="1526" t="s">
        <v>3367</v>
      </c>
      <c r="E4882" s="1542">
        <v>484.86</v>
      </c>
      <c r="F4882" s="1546"/>
      <c r="G4882" s="1546">
        <v>4915794</v>
      </c>
      <c r="H4882" s="1546" t="str">
        <f t="shared" si="76"/>
        <v>REMOÇÃO DE SUCATAS DERRAMADAS EM RODOVIA - CINTA COM UTILIZAÇÃO DE 100 VEZES</v>
      </c>
    </row>
    <row r="4883" spans="2:8" ht="30">
      <c r="B4883" s="1528">
        <v>4915789</v>
      </c>
      <c r="C4883" s="1529" t="s">
        <v>19682</v>
      </c>
      <c r="D4883" s="1528" t="s">
        <v>20703</v>
      </c>
      <c r="E4883" s="1551">
        <v>1622.41</v>
      </c>
      <c r="F4883" s="1546"/>
      <c r="G4883" s="1546">
        <v>4915789</v>
      </c>
      <c r="H4883" s="1546" t="str">
        <f t="shared" si="76"/>
        <v>REMOÇÃO DE VEÍCULOS DE GRANDE PORTE INCENDIADOS EM RODOVIA - CARGA E DESCARGA COM GUINDASTE - CINTA COM UTILIZAÇÃO DE 100 VEZES</v>
      </c>
    </row>
    <row r="4884" spans="2:8">
      <c r="B4884" s="1526">
        <v>4915798</v>
      </c>
      <c r="C4884" s="1523" t="s">
        <v>19683</v>
      </c>
      <c r="D4884" s="1526" t="s">
        <v>20703</v>
      </c>
      <c r="E4884" s="1552">
        <v>1284.19</v>
      </c>
      <c r="F4884" s="1546"/>
      <c r="G4884" s="1546">
        <v>4915798</v>
      </c>
      <c r="H4884" s="1546" t="str">
        <f t="shared" si="76"/>
        <v>REMOÇÃO DE VEÍCULOS DE GRANDE PORTE TOMBADOS EM RODOVIA - CINTA COM UTILIZAÇÃO DE 100 VEZES</v>
      </c>
    </row>
    <row r="4885" spans="2:8" ht="30">
      <c r="B4885" s="1528">
        <v>4915788</v>
      </c>
      <c r="C4885" s="1529" t="s">
        <v>19684</v>
      </c>
      <c r="D4885" s="1528" t="s">
        <v>20703</v>
      </c>
      <c r="E4885" s="1551">
        <v>1470.88</v>
      </c>
      <c r="F4885" s="1546"/>
      <c r="G4885" s="1546">
        <v>4915788</v>
      </c>
      <c r="H4885" s="1546" t="str">
        <f t="shared" si="76"/>
        <v>REMOÇÃO DE VEÍCULOS DE MÉDIO PORTE INCENDIADOS EM RODOVIA - CARGA E DESCARGA COM GUINDASTE - CINTA COM UTILIZAÇÃO DE 100 VEZES</v>
      </c>
    </row>
    <row r="4886" spans="2:8">
      <c r="B4886" s="1526">
        <v>4915797</v>
      </c>
      <c r="C4886" s="1523" t="s">
        <v>19685</v>
      </c>
      <c r="D4886" s="1526" t="s">
        <v>20703</v>
      </c>
      <c r="E4886" s="1542">
        <v>636.20000000000005</v>
      </c>
      <c r="F4886" s="1546"/>
      <c r="G4886" s="1546">
        <v>4915797</v>
      </c>
      <c r="H4886" s="1546" t="str">
        <f t="shared" si="76"/>
        <v>REMOÇÃO DE VEÍCULOS DE MÉDIO PORTE TOMBADOS EM RODOVIA - CINTA COM UTILIZAÇÃO DE 100 VEZES</v>
      </c>
    </row>
    <row r="4887" spans="2:8" ht="30">
      <c r="B4887" s="1528">
        <v>4915787</v>
      </c>
      <c r="C4887" s="1529" t="s">
        <v>19686</v>
      </c>
      <c r="D4887" s="1528" t="s">
        <v>20703</v>
      </c>
      <c r="E4887" s="1543">
        <v>728.03</v>
      </c>
      <c r="F4887" s="1546"/>
      <c r="G4887" s="1546">
        <v>4915787</v>
      </c>
      <c r="H4887" s="1546" t="str">
        <f t="shared" si="76"/>
        <v>REMOÇÃO DE VEÍCULOS DE PEQUENO PORTE INCENDIADOS EM RODOVIA - CARGA E DESCARGA COM GUINDAUTO - CINTA COM UTILIZAÇÃO DE 100 VEZES</v>
      </c>
    </row>
    <row r="4888" spans="2:8">
      <c r="B4888" s="1526">
        <v>4915796</v>
      </c>
      <c r="C4888" s="1523" t="s">
        <v>19687</v>
      </c>
      <c r="D4888" s="1526" t="s">
        <v>20703</v>
      </c>
      <c r="E4888" s="1542">
        <v>257.29000000000002</v>
      </c>
      <c r="F4888" s="1546"/>
      <c r="G4888" s="1546">
        <v>4915796</v>
      </c>
      <c r="H4888" s="1546" t="str">
        <f t="shared" si="76"/>
        <v>REMOÇÃO DE VEÍCULOS DE PEQUENO PORTE TOMBADOS EM RODOVIA - CINTA COM UTILIZAÇÃO DE 100 VEZES</v>
      </c>
    </row>
    <row r="4889" spans="2:8">
      <c r="B4889" s="1528">
        <v>4915760</v>
      </c>
      <c r="C4889" s="1529" t="s">
        <v>15039</v>
      </c>
      <c r="D4889" s="1528" t="s">
        <v>22</v>
      </c>
      <c r="E4889" s="1543">
        <v>46.56</v>
      </c>
      <c r="F4889" s="1546"/>
      <c r="G4889" s="1546">
        <v>4915760</v>
      </c>
      <c r="H4889" s="1546" t="str">
        <f t="shared" si="76"/>
        <v>REMOÇÃO DE VESTÍGIOS DE ÓLEO OU GRAXA NA SUPERFÍCIE DO REVESTIMENTO DO PAVIMENTO</v>
      </c>
    </row>
    <row r="4890" spans="2:8">
      <c r="B4890" s="1526">
        <v>4915699</v>
      </c>
      <c r="C4890" s="1523" t="s">
        <v>15040</v>
      </c>
      <c r="D4890" s="1526" t="s">
        <v>3367</v>
      </c>
      <c r="E4890" s="1542">
        <v>23.12</v>
      </c>
      <c r="F4890" s="1546"/>
      <c r="G4890" s="1546">
        <v>4915699</v>
      </c>
      <c r="H4890" s="1546" t="str">
        <f t="shared" si="76"/>
        <v>REMOÇÃO DE VIDROS, CAIXAS E ENGRADADOS DERRAMADOS NA PISTA EM RODOVIA</v>
      </c>
    </row>
    <row r="4891" spans="2:8">
      <c r="B4891" s="1528">
        <v>4915736</v>
      </c>
      <c r="C4891" s="1529" t="s">
        <v>15041</v>
      </c>
      <c r="D4891" s="1528" t="s">
        <v>4013</v>
      </c>
      <c r="E4891" s="1543">
        <v>12.93</v>
      </c>
      <c r="F4891" s="1546"/>
      <c r="G4891" s="1546">
        <v>4915736</v>
      </c>
      <c r="H4891" s="1546" t="str">
        <f t="shared" si="76"/>
        <v>REMOÇÃO MANUAL DE BARREIRA EM ROCHA</v>
      </c>
    </row>
    <row r="4892" spans="2:8">
      <c r="B4892" s="1526">
        <v>4915735</v>
      </c>
      <c r="C4892" s="1523" t="s">
        <v>15042</v>
      </c>
      <c r="D4892" s="1526" t="s">
        <v>4013</v>
      </c>
      <c r="E4892" s="1542">
        <v>10.65</v>
      </c>
      <c r="F4892" s="1546"/>
      <c r="G4892" s="1546">
        <v>4915735</v>
      </c>
      <c r="H4892" s="1546" t="str">
        <f t="shared" si="76"/>
        <v>REMOÇÃO MANUAL DE BARREIRA EM SOLO</v>
      </c>
    </row>
    <row r="4893" spans="2:8">
      <c r="B4893" s="1528">
        <v>4915670</v>
      </c>
      <c r="C4893" s="1529" t="s">
        <v>15043</v>
      </c>
      <c r="D4893" s="1528" t="s">
        <v>4013</v>
      </c>
      <c r="E4893" s="1543">
        <v>155.22</v>
      </c>
      <c r="F4893" s="1546"/>
      <c r="G4893" s="1546">
        <v>4915670</v>
      </c>
      <c r="H4893" s="1546" t="str">
        <f t="shared" si="76"/>
        <v>REMOÇÃO MANUAL DE CAMADA GRANULAR DO PAVIMENTO</v>
      </c>
    </row>
    <row r="4894" spans="2:8">
      <c r="B4894" s="1526">
        <v>4915668</v>
      </c>
      <c r="C4894" s="1523" t="s">
        <v>15044</v>
      </c>
      <c r="D4894" s="1526" t="s">
        <v>4013</v>
      </c>
      <c r="E4894" s="1542">
        <v>239.99</v>
      </c>
      <c r="F4894" s="1546"/>
      <c r="G4894" s="1546">
        <v>4915668</v>
      </c>
      <c r="H4894" s="1546" t="str">
        <f t="shared" si="76"/>
        <v>REMOÇÃO MANUAL DE REVESTIMENTO ASFÁLTICO</v>
      </c>
    </row>
    <row r="4895" spans="2:8">
      <c r="B4895" s="1528">
        <v>4915761</v>
      </c>
      <c r="C4895" s="1529" t="s">
        <v>15045</v>
      </c>
      <c r="D4895" s="1528" t="s">
        <v>22</v>
      </c>
      <c r="E4895" s="1543">
        <v>3.43</v>
      </c>
      <c r="F4895" s="1546"/>
      <c r="G4895" s="1546">
        <v>4915761</v>
      </c>
      <c r="H4895" s="1546" t="str">
        <f t="shared" si="76"/>
        <v>REMOÇÃO MANUAL DE VEGETAÇÃO DANINHA</v>
      </c>
    </row>
    <row r="4896" spans="2:8">
      <c r="B4896" s="1526">
        <v>4915762</v>
      </c>
      <c r="C4896" s="1523" t="s">
        <v>15046</v>
      </c>
      <c r="D4896" s="1526" t="s">
        <v>3982</v>
      </c>
      <c r="E4896" s="1542">
        <v>1.71</v>
      </c>
      <c r="F4896" s="1546"/>
      <c r="G4896" s="1546">
        <v>4915762</v>
      </c>
      <c r="H4896" s="1546" t="str">
        <f t="shared" si="76"/>
        <v>REMOÇÃO MANUAL DE VEGETAÇÃO DANINHA EM FRESTAS</v>
      </c>
    </row>
    <row r="4897" spans="2:8">
      <c r="B4897" s="1528">
        <v>4915738</v>
      </c>
      <c r="C4897" s="1529" t="s">
        <v>15047</v>
      </c>
      <c r="D4897" s="1528" t="s">
        <v>4013</v>
      </c>
      <c r="E4897" s="1543">
        <v>4.55</v>
      </c>
      <c r="F4897" s="1546"/>
      <c r="G4897" s="1546">
        <v>4915738</v>
      </c>
      <c r="H4897" s="1546" t="str">
        <f t="shared" si="76"/>
        <v>REMOÇÃO MECANIZADA DE BARREIRA EM ROCHA</v>
      </c>
    </row>
    <row r="4898" spans="2:8">
      <c r="B4898" s="1526">
        <v>4915737</v>
      </c>
      <c r="C4898" s="1523" t="s">
        <v>15048</v>
      </c>
      <c r="D4898" s="1526" t="s">
        <v>4013</v>
      </c>
      <c r="E4898" s="1542">
        <v>3.87</v>
      </c>
      <c r="F4898" s="1546"/>
      <c r="G4898" s="1546">
        <v>4915737</v>
      </c>
      <c r="H4898" s="1546" t="str">
        <f t="shared" si="76"/>
        <v>REMOÇÃO MECANIZADA DE BARREIRA EM SOLO</v>
      </c>
    </row>
    <row r="4899" spans="2:8">
      <c r="B4899" s="1528">
        <v>4915669</v>
      </c>
      <c r="C4899" s="1529" t="s">
        <v>15049</v>
      </c>
      <c r="D4899" s="1528" t="s">
        <v>4013</v>
      </c>
      <c r="E4899" s="1543">
        <v>6.25</v>
      </c>
      <c r="F4899" s="1546"/>
      <c r="G4899" s="1546">
        <v>4915669</v>
      </c>
      <c r="H4899" s="1546" t="str">
        <f t="shared" si="76"/>
        <v>REMOÇÃO MECANIZADA DE CAMADA GRANULAR DO PAVIMENTO</v>
      </c>
    </row>
    <row r="4900" spans="2:8">
      <c r="B4900" s="1526">
        <v>4915667</v>
      </c>
      <c r="C4900" s="1523" t="s">
        <v>15050</v>
      </c>
      <c r="D4900" s="1526" t="s">
        <v>4013</v>
      </c>
      <c r="E4900" s="1542">
        <v>9.43</v>
      </c>
      <c r="F4900" s="1546"/>
      <c r="G4900" s="1546">
        <v>4915667</v>
      </c>
      <c r="H4900" s="1546" t="str">
        <f t="shared" si="76"/>
        <v>REMOÇÃO MECANIZADA DE REVESTIMENTO ASFÁLTICO</v>
      </c>
    </row>
    <row r="4901" spans="2:8">
      <c r="B4901" s="1528">
        <v>4915632</v>
      </c>
      <c r="C4901" s="1529" t="s">
        <v>19688</v>
      </c>
      <c r="D4901" s="1528" t="s">
        <v>4013</v>
      </c>
      <c r="E4901" s="1543">
        <v>324.19</v>
      </c>
      <c r="F4901" s="1546"/>
      <c r="G4901" s="1546">
        <v>4915632</v>
      </c>
      <c r="H4901" s="1546" t="str">
        <f t="shared" si="76"/>
        <v>REPARO LOCALIZADO COM PINTURA DE LIGAÇÃO - DEMOLIÇÃO MECÂNICA E CORTE COM SERRA</v>
      </c>
    </row>
    <row r="4902" spans="2:8">
      <c r="B4902" s="1526">
        <v>4915753</v>
      </c>
      <c r="C4902" s="1523" t="s">
        <v>19689</v>
      </c>
      <c r="D4902" s="1526" t="s">
        <v>4013</v>
      </c>
      <c r="E4902" s="1552">
        <v>1064.3800000000001</v>
      </c>
      <c r="F4902" s="1546"/>
      <c r="G4902" s="1546">
        <v>4915753</v>
      </c>
      <c r="H4902" s="1546" t="str">
        <f t="shared" si="76"/>
        <v>REPARO NO INTERIOR DE PLACA DE PAVIMENTO DE CONCRETO</v>
      </c>
    </row>
    <row r="4903" spans="2:8">
      <c r="B4903" s="1528">
        <v>4915776</v>
      </c>
      <c r="C4903" s="1529" t="s">
        <v>15053</v>
      </c>
      <c r="D4903" s="1528" t="s">
        <v>23900</v>
      </c>
      <c r="E4903" s="1543">
        <v>669.19</v>
      </c>
      <c r="F4903" s="1546"/>
      <c r="G4903" s="1546">
        <v>4915776</v>
      </c>
      <c r="H4903" s="1546" t="str">
        <f t="shared" si="76"/>
        <v>ROÇADA COM ROÇADEIRA COSTAL</v>
      </c>
    </row>
    <row r="4904" spans="2:8">
      <c r="B4904" s="1526">
        <v>4915740</v>
      </c>
      <c r="C4904" s="1523" t="s">
        <v>15054</v>
      </c>
      <c r="D4904" s="1526" t="s">
        <v>23900</v>
      </c>
      <c r="E4904" s="1552">
        <v>1478.54</v>
      </c>
      <c r="F4904" s="1546"/>
      <c r="G4904" s="1546">
        <v>4915740</v>
      </c>
      <c r="H4904" s="1546" t="str">
        <f t="shared" si="76"/>
        <v>ROÇADA MANUAL</v>
      </c>
    </row>
    <row r="4905" spans="2:8">
      <c r="B4905" s="1528">
        <v>4915741</v>
      </c>
      <c r="C4905" s="1529" t="s">
        <v>15055</v>
      </c>
      <c r="D4905" s="1528" t="s">
        <v>23900</v>
      </c>
      <c r="E4905" s="1551">
        <v>3548.49</v>
      </c>
      <c r="F4905" s="1546"/>
      <c r="G4905" s="1546">
        <v>4915741</v>
      </c>
      <c r="H4905" s="1546" t="str">
        <f t="shared" si="76"/>
        <v>ROÇADA MANUAL DE CAPIM COLONIÃO</v>
      </c>
    </row>
    <row r="4906" spans="2:8">
      <c r="B4906" s="1526">
        <v>4915742</v>
      </c>
      <c r="C4906" s="1523" t="s">
        <v>15056</v>
      </c>
      <c r="D4906" s="1526" t="s">
        <v>23900</v>
      </c>
      <c r="E4906" s="1542">
        <v>341.47</v>
      </c>
      <c r="F4906" s="1546"/>
      <c r="G4906" s="1546">
        <v>4915742</v>
      </c>
      <c r="H4906" s="1546" t="str">
        <f t="shared" si="76"/>
        <v>ROÇADA MECANIZADA</v>
      </c>
    </row>
    <row r="4907" spans="2:8">
      <c r="B4907" s="1528">
        <v>4915626</v>
      </c>
      <c r="C4907" s="1529" t="s">
        <v>15057</v>
      </c>
      <c r="D4907" s="1528" t="s">
        <v>3982</v>
      </c>
      <c r="E4907" s="1543">
        <v>1.75</v>
      </c>
      <c r="F4907" s="1546"/>
      <c r="G4907" s="1546">
        <v>4915626</v>
      </c>
      <c r="H4907" s="1546" t="str">
        <f t="shared" si="76"/>
        <v>SELAGEM DE TRINCAS MECANIZADA EM PAVIMENTO FLEXÍVEL COM EMULSÃO - AREIA COMERCIAL</v>
      </c>
    </row>
    <row r="4908" spans="2:8" ht="30">
      <c r="B4908" s="1526">
        <v>4915653</v>
      </c>
      <c r="C4908" s="1523" t="s">
        <v>19690</v>
      </c>
      <c r="D4908" s="1526" t="s">
        <v>4279</v>
      </c>
      <c r="E4908" s="1542">
        <v>57.94</v>
      </c>
      <c r="F4908" s="1546"/>
      <c r="G4908" s="1546">
        <v>4915653</v>
      </c>
      <c r="H4908" s="1546" t="str">
        <f t="shared" si="76"/>
        <v>SELAGEM SUPERFICIAL DE FISSURAS COM ADESIVO ESTRUTURAL À BASE DE RESINA EPÓXI DE ALTA VISCOSIDADE, INCLUSIVE LIMPEZA SUPERFICIAL - FORNECIMENTO E APLICAÇÃO</v>
      </c>
    </row>
    <row r="4909" spans="2:8">
      <c r="B4909" s="1528">
        <v>4900002</v>
      </c>
      <c r="C4909" s="1529" t="s">
        <v>12134</v>
      </c>
      <c r="D4909" s="1528" t="s">
        <v>4013</v>
      </c>
      <c r="E4909" s="1543">
        <v>0</v>
      </c>
      <c r="F4909" s="1546"/>
      <c r="G4909" s="1546">
        <v>4900002</v>
      </c>
      <c r="H4909" s="1546" t="str">
        <f t="shared" si="76"/>
        <v>SOLO</v>
      </c>
    </row>
    <row r="4910" spans="2:8">
      <c r="B4910" s="1526">
        <v>4915623</v>
      </c>
      <c r="C4910" s="1523" t="s">
        <v>15058</v>
      </c>
      <c r="D4910" s="1526" t="s">
        <v>4013</v>
      </c>
      <c r="E4910" s="1542">
        <v>53.54</v>
      </c>
      <c r="F4910" s="1546"/>
      <c r="G4910" s="1546">
        <v>4915623</v>
      </c>
      <c r="H4910" s="1546" t="str">
        <f t="shared" si="76"/>
        <v>SOLO BRITA PARA BASE DE REMENDO PROFUNDO - BRITA COMERCIAL</v>
      </c>
    </row>
    <row r="4911" spans="2:8">
      <c r="B4911" s="1528">
        <v>4915625</v>
      </c>
      <c r="C4911" s="1529" t="s">
        <v>15059</v>
      </c>
      <c r="D4911" s="1528" t="s">
        <v>4013</v>
      </c>
      <c r="E4911" s="1543">
        <v>39.6</v>
      </c>
      <c r="F4911" s="1546"/>
      <c r="G4911" s="1546">
        <v>4915625</v>
      </c>
      <c r="H4911" s="1546" t="str">
        <f t="shared" si="76"/>
        <v>SOLO MELHORADO COM CIMENTO PARA BASE DE REMENDO PROFUNDO</v>
      </c>
    </row>
    <row r="4912" spans="2:8">
      <c r="B4912" s="1526">
        <v>4915621</v>
      </c>
      <c r="C4912" s="1523" t="s">
        <v>15060</v>
      </c>
      <c r="D4912" s="1526" t="s">
        <v>4013</v>
      </c>
      <c r="E4912" s="1542">
        <v>3.87</v>
      </c>
      <c r="F4912" s="1546"/>
      <c r="G4912" s="1546">
        <v>4915621</v>
      </c>
      <c r="H4912" s="1546" t="str">
        <f t="shared" si="76"/>
        <v>SOLO PARA BASE DE REMENDO PROFUNDO</v>
      </c>
    </row>
    <row r="4913" spans="2:8">
      <c r="B4913" s="1528">
        <v>4915720</v>
      </c>
      <c r="C4913" s="1529" t="s">
        <v>15061</v>
      </c>
      <c r="D4913" s="1528" t="s">
        <v>20703</v>
      </c>
      <c r="E4913" s="1543">
        <v>25.54</v>
      </c>
      <c r="F4913" s="1546"/>
      <c r="G4913" s="1546">
        <v>4915720</v>
      </c>
      <c r="H4913" s="1546" t="str">
        <f t="shared" si="76"/>
        <v>SUBSTITUIÇÃO DE BALIZADOR - AREIA E BRITA COMERCIAIS</v>
      </c>
    </row>
    <row r="4914" spans="2:8">
      <c r="B4914" s="1526">
        <v>4915592</v>
      </c>
      <c r="C4914" s="1523" t="s">
        <v>15062</v>
      </c>
      <c r="D4914" s="1526" t="s">
        <v>20703</v>
      </c>
      <c r="E4914" s="1542">
        <v>25.05</v>
      </c>
      <c r="F4914" s="1546"/>
      <c r="G4914" s="1546">
        <v>4915592</v>
      </c>
      <c r="H4914" s="1546" t="str">
        <f t="shared" si="76"/>
        <v>SUBSTITUIÇÃO DE BALIZADOR - AREIA EXTRAÍDA E BRITA PRODUZIDA</v>
      </c>
    </row>
    <row r="4915" spans="2:8" ht="30">
      <c r="B4915" s="1528">
        <v>4913703</v>
      </c>
      <c r="C4915" s="1529" t="s">
        <v>17887</v>
      </c>
      <c r="D4915" s="1528" t="s">
        <v>20703</v>
      </c>
      <c r="E4915" s="1551">
        <v>2868.96</v>
      </c>
      <c r="F4915" s="1546"/>
      <c r="G4915" s="1546">
        <v>4913703</v>
      </c>
      <c r="H4915" s="1546" t="str">
        <f t="shared" si="76"/>
        <v>SUBSTITUIÇÃO DE CARTUCHO DE ABSORÇÃO DE ENERGIA TIPO A - FORNECIMENTO E INSTALAÇÃO, E REPOSICIONAMENTO DO AMORTECEDOR RETRÁTIL</v>
      </c>
    </row>
    <row r="4916" spans="2:8" ht="30">
      <c r="B4916" s="1526">
        <v>4913704</v>
      </c>
      <c r="C4916" s="1523" t="s">
        <v>17888</v>
      </c>
      <c r="D4916" s="1526" t="s">
        <v>20703</v>
      </c>
      <c r="E4916" s="1552">
        <v>2868.96</v>
      </c>
      <c r="F4916" s="1546"/>
      <c r="G4916" s="1546">
        <v>4913704</v>
      </c>
      <c r="H4916" s="1546" t="str">
        <f t="shared" si="76"/>
        <v>SUBSTITUIÇÃO DE CARTUCHO DE ABSORÇÃO DE ENERGIA TIPO B - FORNECIMENTO, INSTALAÇÃO E REPOSICIONAMENTO DO AMORTECEDOR RETRÁTIL</v>
      </c>
    </row>
    <row r="4917" spans="2:8">
      <c r="B4917" s="1528">
        <v>4915757</v>
      </c>
      <c r="C4917" s="1529" t="s">
        <v>15063</v>
      </c>
      <c r="D4917" s="1528" t="s">
        <v>4013</v>
      </c>
      <c r="E4917" s="1543">
        <v>345.09</v>
      </c>
      <c r="F4917" s="1546"/>
      <c r="G4917" s="1546">
        <v>4915757</v>
      </c>
      <c r="H4917" s="1546" t="str">
        <f t="shared" si="76"/>
        <v>TAPA BURACO COM PINTURA DE LIGAÇÃO - DEMOLIÇÃO COM SERRA CORTA PISO</v>
      </c>
    </row>
    <row r="4918" spans="2:8">
      <c r="B4918" s="1526">
        <v>4915678</v>
      </c>
      <c r="C4918" s="1523" t="s">
        <v>15064</v>
      </c>
      <c r="D4918" s="1526" t="s">
        <v>4013</v>
      </c>
      <c r="E4918" s="1542">
        <v>299.44</v>
      </c>
      <c r="F4918" s="1546"/>
      <c r="G4918" s="1546">
        <v>4915678</v>
      </c>
      <c r="H4918" s="1546" t="str">
        <f t="shared" si="76"/>
        <v>TAPA BURACO COM PINTURA DE LIGAÇÃO - DEMOLIÇÃO MANUAL</v>
      </c>
    </row>
    <row r="4919" spans="2:8">
      <c r="B4919" s="1528">
        <v>4919547</v>
      </c>
      <c r="C4919" s="1529" t="s">
        <v>19691</v>
      </c>
      <c r="D4919" s="1528" t="s">
        <v>20703</v>
      </c>
      <c r="E4919" s="1543">
        <v>464.16</v>
      </c>
      <c r="F4919" s="1546"/>
      <c r="G4919" s="1546">
        <v>4919547</v>
      </c>
      <c r="H4919" s="1546" t="str">
        <f t="shared" si="76"/>
        <v>TELA DE PROTEÇÃO PARA ROÇADA EM TUBO GALVANIZADO 4,0 X 1,5 M - CONFECÇÃO</v>
      </c>
    </row>
    <row r="4920" spans="2:8">
      <c r="B4920" s="1526">
        <v>4915716</v>
      </c>
      <c r="C4920" s="1523" t="s">
        <v>15065</v>
      </c>
      <c r="D4920" s="1526" t="s">
        <v>22</v>
      </c>
      <c r="E4920" s="1542">
        <v>9.7799999999999994</v>
      </c>
      <c r="F4920" s="1546"/>
      <c r="G4920" s="1546">
        <v>4915716</v>
      </c>
      <c r="H4920" s="1546" t="str">
        <f t="shared" si="76"/>
        <v>TRATAMENTO DE FISSURAS DO TIPO RENDILHADO EM PAVIMENTOS DE CONCRETO</v>
      </c>
    </row>
    <row r="4921" spans="2:8">
      <c r="B4921" s="1528">
        <v>4915750</v>
      </c>
      <c r="C4921" s="1529" t="s">
        <v>15066</v>
      </c>
      <c r="D4921" s="1528" t="s">
        <v>3982</v>
      </c>
      <c r="E4921" s="1543">
        <v>159.15</v>
      </c>
      <c r="F4921" s="1546"/>
      <c r="G4921" s="1546">
        <v>4915750</v>
      </c>
      <c r="H4921" s="1546" t="str">
        <f t="shared" si="76"/>
        <v>TRATAMENTO DE FISSURAS TRANSVERSAIS COM ABERTURA MAIOR QUE 1,0 MM EM PAVIMENTOS DE CONCRETO</v>
      </c>
    </row>
    <row r="4922" spans="2:8">
      <c r="B4922" s="1526">
        <v>4915769</v>
      </c>
      <c r="C4922" s="1523" t="s">
        <v>19692</v>
      </c>
      <c r="D4922" s="1526" t="s">
        <v>4013</v>
      </c>
      <c r="E4922" s="1542">
        <v>26.08</v>
      </c>
      <c r="F4922" s="1546"/>
      <c r="G4922" s="1546">
        <v>4915769</v>
      </c>
      <c r="H4922" s="1546" t="str">
        <f t="shared" si="76"/>
        <v>TRITURAÇÃO DE GALHOS E TRONCOS COM DIÂMETRO DE ATÉ 350 MM</v>
      </c>
    </row>
    <row r="4923" spans="2:8" ht="30">
      <c r="B4923" s="1528">
        <v>5213836</v>
      </c>
      <c r="C4923" s="1529" t="s">
        <v>19693</v>
      </c>
      <c r="D4923" s="1528" t="s">
        <v>23901</v>
      </c>
      <c r="E4923" s="1543">
        <v>4.0999999999999996</v>
      </c>
      <c r="F4923" s="1546"/>
      <c r="G4923" s="1546">
        <v>5213836</v>
      </c>
      <c r="H4923" s="1546" t="str">
        <f t="shared" si="76"/>
        <v>BALIZADOR CÔNICO REFLETIVO EM POLIETILENO SEMIFLEXÍVEL DE 114 X 11 X 40 CM - UTILIZAÇÃO DE 150 CICLOS - FORNECIMENTO, 01 IMPLANTAÇÃO E 01 RETIRADA DIÁRIA</v>
      </c>
    </row>
    <row r="4924" spans="2:8">
      <c r="B4924" s="1526">
        <v>5213368</v>
      </c>
      <c r="C4924" s="1523" t="s">
        <v>23902</v>
      </c>
      <c r="D4924" s="1526" t="s">
        <v>20703</v>
      </c>
      <c r="E4924" s="1542">
        <v>16.54</v>
      </c>
      <c r="F4924" s="1546"/>
      <c r="G4924" s="1546">
        <v>5213368</v>
      </c>
      <c r="H4924" s="1546" t="str">
        <f t="shared" si="76"/>
        <v>BALIZADOR DE CONCRETO - AREIA E BRITA COMERCIAIS - FORNECIMENTO E IMPLANTAÇÃO</v>
      </c>
    </row>
    <row r="4925" spans="2:8">
      <c r="B4925" s="1528">
        <v>5213367</v>
      </c>
      <c r="C4925" s="1529" t="s">
        <v>15067</v>
      </c>
      <c r="D4925" s="1528" t="s">
        <v>20703</v>
      </c>
      <c r="E4925" s="1543">
        <v>15.61</v>
      </c>
      <c r="F4925" s="1546"/>
      <c r="G4925" s="1546">
        <v>5213367</v>
      </c>
      <c r="H4925" s="1546" t="str">
        <f t="shared" si="76"/>
        <v>BALIZADOR DE CONCRETO - AREIA EXTRAÍDA E BRITA PRODUZIDA - FORNECIMENTO E IMPLANTAÇÃO</v>
      </c>
    </row>
    <row r="4926" spans="2:8">
      <c r="B4926" s="1526">
        <v>5213385</v>
      </c>
      <c r="C4926" s="1523" t="s">
        <v>19694</v>
      </c>
      <c r="D4926" s="1526" t="s">
        <v>20703</v>
      </c>
      <c r="E4926" s="1542">
        <v>294.41000000000003</v>
      </c>
      <c r="F4926" s="1546"/>
      <c r="G4926" s="1546">
        <v>5213385</v>
      </c>
      <c r="H4926" s="1546" t="str">
        <f t="shared" si="76"/>
        <v>BARREIRA DE SINALIZAÇÃO TIPO I DE DIRECIONAMENTO OU BLOQUEIO - CONFECÇÃO</v>
      </c>
    </row>
    <row r="4927" spans="2:8" ht="30">
      <c r="B4927" s="1528">
        <v>5213343</v>
      </c>
      <c r="C4927" s="1529" t="s">
        <v>23903</v>
      </c>
      <c r="D4927" s="1528" t="s">
        <v>23901</v>
      </c>
      <c r="E4927" s="1543">
        <v>11.88</v>
      </c>
      <c r="F4927" s="1546"/>
      <c r="G4927" s="1546">
        <v>5213343</v>
      </c>
      <c r="H4927" s="1546" t="str">
        <f t="shared" si="76"/>
        <v>BARREIRA DE SINALIZAÇÃO TIPO I DE DIRECIONAMENTO OU BLOQUEIO - UTILIZAÇÃO DE 150 CICLOS - FORNECIMENTO, 01 IMPLANTAÇÃO E 01 RETIRADA DIÁRIA</v>
      </c>
    </row>
    <row r="4928" spans="2:8">
      <c r="B4928" s="1526">
        <v>5213390</v>
      </c>
      <c r="C4928" s="1523" t="s">
        <v>23904</v>
      </c>
      <c r="D4928" s="1526" t="s">
        <v>3982</v>
      </c>
      <c r="E4928" s="1542">
        <v>256.51</v>
      </c>
      <c r="F4928" s="1546"/>
      <c r="G4928" s="1546">
        <v>5213390</v>
      </c>
      <c r="H4928" s="1546" t="str">
        <f t="shared" si="76"/>
        <v>BARREIRA DE SINALIZAÇÃO TIPO I DE DIRECIONAMENTO OU BLOQUEIO CONTÍNUA - CONFECÇÃO</v>
      </c>
    </row>
    <row r="4929" spans="2:8" ht="30">
      <c r="B4929" s="1528">
        <v>5213344</v>
      </c>
      <c r="C4929" s="1529" t="s">
        <v>23905</v>
      </c>
      <c r="D4929" s="1528" t="s">
        <v>23906</v>
      </c>
      <c r="E4929" s="1543">
        <v>13.27</v>
      </c>
      <c r="F4929" s="1546"/>
      <c r="G4929" s="1546">
        <v>5213344</v>
      </c>
      <c r="H4929" s="1546" t="str">
        <f t="shared" si="76"/>
        <v>BARREIRA DE SINALIZAÇÃO TIPO I DE DIRECIONAMENTO OU BLOQUEIO CONTÍNUA - UTILIZAÇÃO DE 150 CICLOS - FORNECIMENTO, 01 IMPLANTAÇÃO E 01 RETIRADA DIÁRIA</v>
      </c>
    </row>
    <row r="4930" spans="2:8">
      <c r="B4930" s="1526">
        <v>5213386</v>
      </c>
      <c r="C4930" s="1523" t="s">
        <v>19695</v>
      </c>
      <c r="D4930" s="1526" t="s">
        <v>20703</v>
      </c>
      <c r="E4930" s="1542">
        <v>439.11</v>
      </c>
      <c r="F4930" s="1546"/>
      <c r="G4930" s="1546">
        <v>5213386</v>
      </c>
      <c r="H4930" s="1546" t="str">
        <f t="shared" si="76"/>
        <v>BARREIRA DE SINALIZAÇÃO TIPO II DE DIRECIONAMENTO OU BLOQUEIO - CONFECÇÃO</v>
      </c>
    </row>
    <row r="4931" spans="2:8" ht="30">
      <c r="B4931" s="1528">
        <v>5213345</v>
      </c>
      <c r="C4931" s="1529" t="s">
        <v>19696</v>
      </c>
      <c r="D4931" s="1528" t="s">
        <v>23901</v>
      </c>
      <c r="E4931" s="1543">
        <v>14.49</v>
      </c>
      <c r="F4931" s="1546"/>
      <c r="G4931" s="1546">
        <v>5213345</v>
      </c>
      <c r="H4931" s="1546" t="str">
        <f t="shared" ref="H4931:H4994" si="77">UPPER(C4931)</f>
        <v>BARREIRA DE SINALIZAÇÃO TIPO II DE DIRECIONAMENTO OU BLOQUEIO - UTILIZAÇÃO DE 150 CICLOS - FORNECIMENTO, 01 IMPLANTAÇÃO E 01 RETIRADA DIÁRIA</v>
      </c>
    </row>
    <row r="4932" spans="2:8">
      <c r="B4932" s="1526">
        <v>5213387</v>
      </c>
      <c r="C4932" s="1523" t="s">
        <v>19697</v>
      </c>
      <c r="D4932" s="1526" t="s">
        <v>20703</v>
      </c>
      <c r="E4932" s="1542">
        <v>640.45000000000005</v>
      </c>
      <c r="F4932" s="1546"/>
      <c r="G4932" s="1546">
        <v>5213387</v>
      </c>
      <c r="H4932" s="1546" t="str">
        <f t="shared" si="77"/>
        <v>BARREIRA DE SINALIZAÇÃO TIPO III DE DIRECIONAMENTO OU BLOQUEIO - CONFECÇÃO</v>
      </c>
    </row>
    <row r="4933" spans="2:8" ht="30">
      <c r="B4933" s="1528">
        <v>5213346</v>
      </c>
      <c r="C4933" s="1529" t="s">
        <v>19698</v>
      </c>
      <c r="D4933" s="1528" t="s">
        <v>23901</v>
      </c>
      <c r="E4933" s="1543">
        <v>21.62</v>
      </c>
      <c r="F4933" s="1546"/>
      <c r="G4933" s="1546">
        <v>5213346</v>
      </c>
      <c r="H4933" s="1546" t="str">
        <f t="shared" si="77"/>
        <v>BARREIRA DE SINALIZAÇÃO TIPO III DE DIRECIONAMENTO OU BLOQUEIO - UTILIZAÇÃO DE 150 CICLOS - FORNECIMENTO, 01 IMPLANTAÇÃO E 01 RETIRADA DIÁRIA</v>
      </c>
    </row>
    <row r="4934" spans="2:8" ht="30">
      <c r="B4934" s="1526">
        <v>5213843</v>
      </c>
      <c r="C4934" s="1523" t="s">
        <v>23907</v>
      </c>
      <c r="D4934" s="1526" t="s">
        <v>23906</v>
      </c>
      <c r="E4934" s="1542">
        <v>1.61</v>
      </c>
      <c r="F4934" s="1546"/>
      <c r="G4934" s="1546">
        <v>5213843</v>
      </c>
      <c r="H4934" s="1546" t="str">
        <f t="shared" si="77"/>
        <v>BARREIRA PLÁSTICA ARTICULÁVEL MODULAR 240 X 100 CM NA COR AMARELA - UTILIZAÇÃO DE 600 CICLOS - FORNECIMENTO, 01 IMPLANTAÇÃO E 01 RETIRADA DIÁRIA</v>
      </c>
    </row>
    <row r="4935" spans="2:8" ht="30">
      <c r="B4935" s="1528">
        <v>5213833</v>
      </c>
      <c r="C4935" s="1529" t="s">
        <v>19699</v>
      </c>
      <c r="D4935" s="1528" t="s">
        <v>23901</v>
      </c>
      <c r="E4935" s="1543">
        <v>11.32</v>
      </c>
      <c r="F4935" s="1546"/>
      <c r="G4935" s="1546">
        <v>5213833</v>
      </c>
      <c r="H4935" s="1546" t="str">
        <f t="shared" si="77"/>
        <v>BARREIRA PLÁSTICA MONOBLOCO PARA CANALIZAÇÃO DE TRÂNSITO - 101 X 50 X 55 CM - UTILIZAÇÃO DE 600 CICLOS - FORNECIMENTO, 01 IMPLANTAÇÃO E 01 RETIRADA DIÁRIA</v>
      </c>
    </row>
    <row r="4936" spans="2:8" ht="30">
      <c r="B4936" s="1526">
        <v>5213834</v>
      </c>
      <c r="C4936" s="1523" t="s">
        <v>19700</v>
      </c>
      <c r="D4936" s="1526" t="s">
        <v>23901</v>
      </c>
      <c r="E4936" s="1542">
        <v>7.73</v>
      </c>
      <c r="F4936" s="1546"/>
      <c r="G4936" s="1546">
        <v>5213834</v>
      </c>
      <c r="H4936" s="1546" t="str">
        <f t="shared" si="77"/>
        <v>BARREIRA PLÁSTICA PARA CANALIZAÇÃO DE TRÂNSITO - 60 X 45 X 60 CM - UTILIZAÇÃO DE 600 CICLOS - FORNECIMENTO, 01 IMPLANTAÇÃO E 01 RETIRADA DIÁRIA</v>
      </c>
    </row>
    <row r="4937" spans="2:8">
      <c r="B4937" s="1528">
        <v>5219544</v>
      </c>
      <c r="C4937" s="1529" t="s">
        <v>19701</v>
      </c>
      <c r="D4937" s="1528" t="s">
        <v>20703</v>
      </c>
      <c r="E4937" s="1543">
        <v>173.16</v>
      </c>
      <c r="F4937" s="1546"/>
      <c r="G4937" s="1546">
        <v>5219544</v>
      </c>
      <c r="H4937" s="1546" t="str">
        <f t="shared" si="77"/>
        <v>CAVALETE EM PERFIL METÁLICO PARA PLACA DE SINALIZAÇÃO - 1,00 M X 1,00 M - CONFECÇÃO</v>
      </c>
    </row>
    <row r="4938" spans="2:8" ht="30">
      <c r="B4938" s="1526">
        <v>5213383</v>
      </c>
      <c r="C4938" s="1523" t="s">
        <v>19702</v>
      </c>
      <c r="D4938" s="1526" t="s">
        <v>23901</v>
      </c>
      <c r="E4938" s="1542">
        <v>1.3</v>
      </c>
      <c r="F4938" s="1546"/>
      <c r="G4938" s="1546">
        <v>5213383</v>
      </c>
      <c r="H4938" s="1546" t="str">
        <f t="shared" si="77"/>
        <v>CAVALETE EM POLIETILENO ZEBRADO COM FAIXA REFLETIVA - H = 1,00 M - UTILIZAÇÃO DE 600 CICLOS - FORNECIMENTO, 01 IMPLANTAÇÃO E 01 RETIRADA DIÁRIA</v>
      </c>
    </row>
    <row r="4939" spans="2:8" ht="30">
      <c r="B4939" s="1528">
        <v>5213380</v>
      </c>
      <c r="C4939" s="1529" t="s">
        <v>19703</v>
      </c>
      <c r="D4939" s="1528" t="s">
        <v>23901</v>
      </c>
      <c r="E4939" s="1543">
        <v>2.2200000000000002</v>
      </c>
      <c r="F4939" s="1546"/>
      <c r="G4939" s="1546">
        <v>5213380</v>
      </c>
      <c r="H4939" s="1546" t="str">
        <f t="shared" si="77"/>
        <v>CAVALETE EM POLIETILENO ZEBRADO COM FAIXA REFLETIVA E COM SINALIZADOR A LED COM BATERIA - H = 1,00 M - UTILIZAÇÃO DE 600 CICLOS - FORNECIMENTO, 01 IMPLANTAÇÃO E 01 RETIRADA DIÁRIA</v>
      </c>
    </row>
    <row r="4940" spans="2:8" ht="30">
      <c r="B4940" s="1526">
        <v>5213838</v>
      </c>
      <c r="C4940" s="1523" t="s">
        <v>19704</v>
      </c>
      <c r="D4940" s="1526" t="s">
        <v>23901</v>
      </c>
      <c r="E4940" s="1542">
        <v>11.86</v>
      </c>
      <c r="F4940" s="1546"/>
      <c r="G4940" s="1546">
        <v>5213838</v>
      </c>
      <c r="H4940" s="1546" t="str">
        <f t="shared" si="77"/>
        <v>CILINDRO CANALIZADOR DE TRÁFEGO COM BASE QUADRADA DE 111 X 56 X 56 CM - UTILIZAÇÃO DE 600 CICLOS - FORNECIMENTO, 01 IMPLANTAÇÃO E 01 RETIRADA DIÁRIA</v>
      </c>
    </row>
    <row r="4941" spans="2:8">
      <c r="B4941" s="1528">
        <v>5213837</v>
      </c>
      <c r="C4941" s="1529" t="s">
        <v>19705</v>
      </c>
      <c r="D4941" s="1528" t="s">
        <v>20703</v>
      </c>
      <c r="E4941" s="1543">
        <v>189.24</v>
      </c>
      <c r="F4941" s="1546"/>
      <c r="G4941" s="1546">
        <v>5213837</v>
      </c>
      <c r="H4941" s="1546" t="str">
        <f t="shared" si="77"/>
        <v>CILINDRO FLEXÍVEL DELIMITADOR DE TRÁFEGO COM DUAS FAIXAS REFLETIVAS E CHUMBADOR - D = 20 CM E H = 80 CM</v>
      </c>
    </row>
    <row r="4942" spans="2:8" ht="30">
      <c r="B4942" s="1526">
        <v>5213835</v>
      </c>
      <c r="C4942" s="1523" t="s">
        <v>19706</v>
      </c>
      <c r="D4942" s="1526" t="s">
        <v>23901</v>
      </c>
      <c r="E4942" s="1542">
        <v>0.63</v>
      </c>
      <c r="F4942" s="1546"/>
      <c r="G4942" s="1546">
        <v>5213835</v>
      </c>
      <c r="H4942" s="1546" t="str">
        <f t="shared" si="77"/>
        <v>CONE PLÁSTICO PARA CANALIZAÇÃO DE TRÂNSITO - UTILIZAÇÃO DE 150 CICLOS - FORNECIMENTO, 01 IMPLANTAÇÃO E 01 RETIRADA DIÁRIA</v>
      </c>
    </row>
    <row r="4943" spans="2:8">
      <c r="B4943" s="1528">
        <v>5213839</v>
      </c>
      <c r="C4943" s="1529" t="s">
        <v>19707</v>
      </c>
      <c r="D4943" s="1528" t="s">
        <v>22</v>
      </c>
      <c r="E4943" s="1543">
        <v>246.97</v>
      </c>
      <c r="F4943" s="1546"/>
      <c r="G4943" s="1546">
        <v>5213839</v>
      </c>
      <c r="H4943" s="1546" t="str">
        <f t="shared" si="77"/>
        <v>DISPOSITIVO DE DIRECIONAMENTO OU BLOQUEIO TIPO TAPUME - CONFECÇÃO</v>
      </c>
    </row>
    <row r="4944" spans="2:8" ht="30">
      <c r="B4944" s="1526">
        <v>5213347</v>
      </c>
      <c r="C4944" s="1523" t="s">
        <v>19708</v>
      </c>
      <c r="D4944" s="1526" t="s">
        <v>23908</v>
      </c>
      <c r="E4944" s="1542">
        <v>6.07</v>
      </c>
      <c r="F4944" s="1546"/>
      <c r="G4944" s="1546">
        <v>5213347</v>
      </c>
      <c r="H4944" s="1546" t="str">
        <f t="shared" si="77"/>
        <v>DISPOSITIVO DE DIRECIONAMENTO OU BLOQUEIO TIPO TAPUME - UTILIZAÇÃO DE 150 CICLOS - FORNECIMENTO, 01 IMPLANTAÇÃO E 01 RETIRADA DIÁRIA</v>
      </c>
    </row>
    <row r="4945" spans="2:8">
      <c r="B4945" s="1528">
        <v>5213840</v>
      </c>
      <c r="C4945" s="1529" t="s">
        <v>19709</v>
      </c>
      <c r="D4945" s="1528" t="s">
        <v>22</v>
      </c>
      <c r="E4945" s="1543">
        <v>51.67</v>
      </c>
      <c r="F4945" s="1546"/>
      <c r="G4945" s="1546">
        <v>5213840</v>
      </c>
      <c r="H4945" s="1546" t="str">
        <f t="shared" si="77"/>
        <v>DISPOSITIVO DE DIRECIONAMENTO OU BLOQUEIO TIPO TELA PLÁSTICA COM SUPORTE FIXO - CONFECÇÃO</v>
      </c>
    </row>
    <row r="4946" spans="2:8" ht="30">
      <c r="B4946" s="1526">
        <v>5213349</v>
      </c>
      <c r="C4946" s="1523" t="s">
        <v>19710</v>
      </c>
      <c r="D4946" s="1526" t="s">
        <v>23908</v>
      </c>
      <c r="E4946" s="1542">
        <v>0.71</v>
      </c>
      <c r="F4946" s="1546"/>
      <c r="G4946" s="1546">
        <v>5213349</v>
      </c>
      <c r="H4946" s="1546" t="str">
        <f t="shared" si="77"/>
        <v>DISPOSITIVO DE DIRECIONAMENTO OU BLOQUEIO TIPO TELA PLÁSTICA COM SUPORTE FIXO - UTILIZAÇÃO DE 150 CICLOS - FORNECIMENTO, 01 IMPLANTAÇÃO E 01 RETIRADA DIÁRIA</v>
      </c>
    </row>
    <row r="4947" spans="2:8" ht="30">
      <c r="B4947" s="1528">
        <v>5213841</v>
      </c>
      <c r="C4947" s="1529" t="s">
        <v>23909</v>
      </c>
      <c r="D4947" s="1528" t="s">
        <v>22</v>
      </c>
      <c r="E4947" s="1543">
        <v>72.03</v>
      </c>
      <c r="F4947" s="1546"/>
      <c r="G4947" s="1546">
        <v>5213841</v>
      </c>
      <c r="H4947" s="1546" t="str">
        <f t="shared" si="77"/>
        <v>DISPOSITIVO DE DIRECIONAMENTO OU BLOQUEIO TIPO TELA PLÁSTICA COM SUPORTE MÓVEL AFIXADO EM BLOCO DE CONCRETO - CONFECÇÃO</v>
      </c>
    </row>
    <row r="4948" spans="2:8" ht="30">
      <c r="B4948" s="1526">
        <v>5213348</v>
      </c>
      <c r="C4948" s="1523" t="s">
        <v>19711</v>
      </c>
      <c r="D4948" s="1526" t="s">
        <v>23908</v>
      </c>
      <c r="E4948" s="1542">
        <v>4.93</v>
      </c>
      <c r="F4948" s="1546"/>
      <c r="G4948" s="1546">
        <v>5213348</v>
      </c>
      <c r="H4948" s="1546" t="str">
        <f t="shared" si="77"/>
        <v>DISPOSITIVO DE DIRECIONAMENTO OU BLOQUEIO TIPO TELA PLÁSTICA COM SUPORTE MÓVEL AFIXADO EM BLOCO DE CONCRETO - UTILIZAÇÃO DE 150 CICLOS - FORNECIMENTO, 01 IMPLANTAÇÃO E 01 RETIRADA DIÁRIA</v>
      </c>
    </row>
    <row r="4949" spans="2:8">
      <c r="B4949" s="1528">
        <v>5216116</v>
      </c>
      <c r="C4949" s="1529" t="s">
        <v>15068</v>
      </c>
      <c r="D4949" s="1528" t="s">
        <v>20703</v>
      </c>
      <c r="E4949" s="1543">
        <v>14.13</v>
      </c>
      <c r="F4949" s="1546"/>
      <c r="G4949" s="1546">
        <v>5216116</v>
      </c>
      <c r="H4949" s="1546" t="str">
        <f t="shared" si="77"/>
        <v>FABRICAÇÃO DE BALIZADOR DE CONCRETO - SEÇÃO CIRCULAR DE 10 CM - AREIA E BRITA COMERCIAIS</v>
      </c>
    </row>
    <row r="4950" spans="2:8">
      <c r="B4950" s="1526">
        <v>5216115</v>
      </c>
      <c r="C4950" s="1523" t="s">
        <v>15069</v>
      </c>
      <c r="D4950" s="1526" t="s">
        <v>20703</v>
      </c>
      <c r="E4950" s="1542">
        <v>13.64</v>
      </c>
      <c r="F4950" s="1546"/>
      <c r="G4950" s="1546">
        <v>5216115</v>
      </c>
      <c r="H4950" s="1546" t="str">
        <f t="shared" si="77"/>
        <v>FABRICAÇÃO DE BALIZADOR DE CONCRETO - SEÇÃO CIRCULAR DE 10 CM - AREIA EXTRAÍDA E BRITA PRODUZIDA</v>
      </c>
    </row>
    <row r="4951" spans="2:8">
      <c r="B4951" s="1528">
        <v>5213842</v>
      </c>
      <c r="C4951" s="1529" t="s">
        <v>19712</v>
      </c>
      <c r="D4951" s="1528" t="s">
        <v>3982</v>
      </c>
      <c r="E4951" s="1543">
        <v>0.11</v>
      </c>
      <c r="F4951" s="1546"/>
      <c r="G4951" s="1546">
        <v>5213842</v>
      </c>
      <c r="H4951" s="1546" t="str">
        <f t="shared" si="77"/>
        <v>FITA ZEBRADA PARA DISPOSITIVOS DE CANALIZAÇÃO DE TRÂNSITO - FORNECIMENTO, IMPLANTAÇÃO E RETIRADA</v>
      </c>
    </row>
    <row r="4952" spans="2:8">
      <c r="B4952" s="1526">
        <v>5213358</v>
      </c>
      <c r="C4952" s="1523" t="s">
        <v>19713</v>
      </c>
      <c r="D4952" s="1526" t="s">
        <v>22</v>
      </c>
      <c r="E4952" s="1542">
        <v>231.12</v>
      </c>
      <c r="F4952" s="1546"/>
      <c r="G4952" s="1546">
        <v>5213358</v>
      </c>
      <c r="H4952" s="1546" t="str">
        <f t="shared" si="77"/>
        <v>LAMINADO ELASTOPLÁSTICO PARA SINALIZAÇÃO HORIZONTAL - ESPESSURA DE 1,5 MM - FORNECIMENTO E IMPLANTAÇÃO</v>
      </c>
    </row>
    <row r="4953" spans="2:8" ht="30">
      <c r="B4953" s="1528">
        <v>5213848</v>
      </c>
      <c r="C4953" s="1529" t="s">
        <v>19714</v>
      </c>
      <c r="D4953" s="1528" t="s">
        <v>23901</v>
      </c>
      <c r="E4953" s="1543">
        <v>0.92</v>
      </c>
      <c r="F4953" s="1546"/>
      <c r="G4953" s="1546">
        <v>5213848</v>
      </c>
      <c r="H4953" s="1546" t="str">
        <f t="shared" si="77"/>
        <v>LUZ DE ADVERTÊNCIA E BATERIA PARA DISPOSITIVOS DE SINALIZAÇÃO - UTILIZAÇÃO DE 200 CICLOS - FORNECIMENTO, 01 IMPLANTAÇÃO E 01 RETIRADA DIÁRIA</v>
      </c>
    </row>
    <row r="4954" spans="2:8">
      <c r="B4954" s="1526">
        <v>5214012</v>
      </c>
      <c r="C4954" s="1523" t="s">
        <v>15070</v>
      </c>
      <c r="D4954" s="1526" t="s">
        <v>22</v>
      </c>
      <c r="E4954" s="1542">
        <v>23.56</v>
      </c>
      <c r="F4954" s="1546"/>
      <c r="G4954" s="1546">
        <v>5214012</v>
      </c>
      <c r="H4954" s="1546" t="str">
        <f t="shared" si="77"/>
        <v>MANUTENÇÃO/RECOMPOSIÇÃO DE SINALIZAÇÃO - PINTURA DE FAIXA COM TINTA ACRÍLICA - ESPESSURA DE 0,4 MM</v>
      </c>
    </row>
    <row r="4955" spans="2:8">
      <c r="B4955" s="1528">
        <v>5213356</v>
      </c>
      <c r="C4955" s="1529" t="s">
        <v>15071</v>
      </c>
      <c r="D4955" s="1528" t="s">
        <v>22</v>
      </c>
      <c r="E4955" s="1543">
        <v>33.340000000000003</v>
      </c>
      <c r="F4955" s="1546"/>
      <c r="G4955" s="1546">
        <v>5213356</v>
      </c>
      <c r="H4955" s="1546" t="str">
        <f t="shared" si="77"/>
        <v>MANUTENÇÃO/RECOMPOSIÇÃO DE SINALIZAÇÃO - PINTURA DE FAIXA COM TINTA ACRÍLICA - ESPESSURA DE 0,6 MM</v>
      </c>
    </row>
    <row r="4956" spans="2:8" ht="30">
      <c r="B4956" s="1526">
        <v>5214011</v>
      </c>
      <c r="C4956" s="1523" t="s">
        <v>15072</v>
      </c>
      <c r="D4956" s="1526" t="s">
        <v>22</v>
      </c>
      <c r="E4956" s="1542">
        <v>10.75</v>
      </c>
      <c r="F4956" s="1546"/>
      <c r="G4956" s="1546">
        <v>5214011</v>
      </c>
      <c r="H4956" s="1546" t="str">
        <f t="shared" si="77"/>
        <v>MANUTENÇÃO/RECOMPOSIÇÃO DE SINALIZAÇÃO - PINTURA DE FAIXA COM TINTA ACRÍLICA EMULSIONADA EM ÁGUA - ESPESSURA DE 0,3 MM</v>
      </c>
    </row>
    <row r="4957" spans="2:8" ht="30">
      <c r="B4957" s="1528">
        <v>5213354</v>
      </c>
      <c r="C4957" s="1529" t="s">
        <v>15073</v>
      </c>
      <c r="D4957" s="1528" t="s">
        <v>22</v>
      </c>
      <c r="E4957" s="1543">
        <v>12.94</v>
      </c>
      <c r="F4957" s="1546"/>
      <c r="G4957" s="1546">
        <v>5213354</v>
      </c>
      <c r="H4957" s="1546" t="str">
        <f t="shared" si="77"/>
        <v>MANUTENÇÃO/RECOMPOSIÇÃO DE SINALIZAÇÃO - PINTURA DE FAIXA COM TINTA ACRÍLICA EMULSIONADA EM ÁGUA - ESPESSURA DE 0,4 MM</v>
      </c>
    </row>
    <row r="4958" spans="2:8" ht="30">
      <c r="B4958" s="1526">
        <v>5213355</v>
      </c>
      <c r="C4958" s="1523" t="s">
        <v>15074</v>
      </c>
      <c r="D4958" s="1526" t="s">
        <v>22</v>
      </c>
      <c r="E4958" s="1542">
        <v>15.15</v>
      </c>
      <c r="F4958" s="1546"/>
      <c r="G4958" s="1546">
        <v>5213355</v>
      </c>
      <c r="H4958" s="1546" t="str">
        <f t="shared" si="77"/>
        <v>MANUTENÇÃO/RECOMPOSIÇÃO DE SINALIZAÇÃO - PINTURA DE FAIXA COM TINTA ACRÍLICA EMULSIONADA EM ÁGUA - ESPESSURA DE 0,5 MM</v>
      </c>
    </row>
    <row r="4959" spans="2:8">
      <c r="B4959" s="1528">
        <v>5213850</v>
      </c>
      <c r="C4959" s="1529" t="s">
        <v>15075</v>
      </c>
      <c r="D4959" s="1528" t="s">
        <v>4247</v>
      </c>
      <c r="E4959" s="1543">
        <v>17.14</v>
      </c>
      <c r="F4959" s="1546"/>
      <c r="G4959" s="1546">
        <v>5213850</v>
      </c>
      <c r="H4959" s="1546" t="str">
        <f t="shared" si="77"/>
        <v>OPERAÇÃO DE SINALIZAÇÃO POR BANDEIROLA DE TECIDO OU COM PLACA METÁLICA</v>
      </c>
    </row>
    <row r="4960" spans="2:8">
      <c r="B4960" s="1526">
        <v>5213846</v>
      </c>
      <c r="C4960" s="1523" t="s">
        <v>15076</v>
      </c>
      <c r="D4960" s="1526" t="s">
        <v>4247</v>
      </c>
      <c r="E4960" s="1542">
        <v>4.95</v>
      </c>
      <c r="F4960" s="1546"/>
      <c r="G4960" s="1546">
        <v>5213846</v>
      </c>
      <c r="H4960" s="1546" t="str">
        <f t="shared" si="77"/>
        <v>PAINEL COM SETA LUMINOSA MONTADO EM CHASSI DE CAMINHÃO COM PRANCHA</v>
      </c>
    </row>
    <row r="4961" spans="2:8">
      <c r="B4961" s="1528">
        <v>5213847</v>
      </c>
      <c r="C4961" s="1529" t="s">
        <v>15077</v>
      </c>
      <c r="D4961" s="1528" t="s">
        <v>4247</v>
      </c>
      <c r="E4961" s="1543">
        <v>49.1</v>
      </c>
      <c r="F4961" s="1546"/>
      <c r="G4961" s="1546">
        <v>5213847</v>
      </c>
      <c r="H4961" s="1546" t="str">
        <f t="shared" si="77"/>
        <v>PAINEL COM SETA LUMINOSA MONTADO EM CHASSI DE CAMINHÃO COM PRANCHA E AMORTECEDOR RETRÁTIL</v>
      </c>
    </row>
    <row r="4962" spans="2:8" ht="30">
      <c r="B4962" s="1526">
        <v>5213845</v>
      </c>
      <c r="C4962" s="1523" t="s">
        <v>15078</v>
      </c>
      <c r="D4962" s="1526" t="s">
        <v>4247</v>
      </c>
      <c r="E4962" s="1542">
        <v>24.39</v>
      </c>
      <c r="F4962" s="1546"/>
      <c r="G4962" s="1546">
        <v>5213845</v>
      </c>
      <c r="H4962" s="1546" t="str">
        <f t="shared" si="77"/>
        <v>PAINEL DE MENSAGENS VARIÁVEIS, PORTÁTIL MÓVEL, LED, COM BANCO FOTOVOLTAICO DE ENERGIA E MONTADO EM CHASSI COM ENGATE</v>
      </c>
    </row>
    <row r="4963" spans="2:8">
      <c r="B4963" s="1528">
        <v>5213412</v>
      </c>
      <c r="C4963" s="1529" t="s">
        <v>19715</v>
      </c>
      <c r="D4963" s="1528" t="s">
        <v>22</v>
      </c>
      <c r="E4963" s="1543">
        <v>133.77000000000001</v>
      </c>
      <c r="F4963" s="1546"/>
      <c r="G4963" s="1546">
        <v>5213412</v>
      </c>
      <c r="H4963" s="1546" t="str">
        <f t="shared" si="77"/>
        <v>PINTURA DE FAIXA COM PLÁSTICO A FRIO BICOMPONENTE À BASE DE RESINAS METACRÍLICAS POR DISPERSÃO (ESTRUTURA)</v>
      </c>
    </row>
    <row r="4964" spans="2:8">
      <c r="B4964" s="1526">
        <v>5213411</v>
      </c>
      <c r="C4964" s="1523" t="s">
        <v>19716</v>
      </c>
      <c r="D4964" s="1526" t="s">
        <v>22</v>
      </c>
      <c r="E4964" s="1542">
        <v>241.22</v>
      </c>
      <c r="F4964" s="1546"/>
      <c r="G4964" s="1546">
        <v>5213411</v>
      </c>
      <c r="H4964" s="1546" t="str">
        <f t="shared" si="77"/>
        <v>PINTURA DE FAIXA COM PLÁSTICO A FRIO BICOMPONENTE À BASE DE RESINAS METACRÍLICAS POR EXTRUSÃO (ALTO RELEVO)</v>
      </c>
    </row>
    <row r="4965" spans="2:8" ht="30">
      <c r="B4965" s="1528">
        <v>5214009</v>
      </c>
      <c r="C4965" s="1529" t="s">
        <v>19717</v>
      </c>
      <c r="D4965" s="1528" t="s">
        <v>22</v>
      </c>
      <c r="E4965" s="1543">
        <v>133.77000000000001</v>
      </c>
      <c r="F4965" s="1546"/>
      <c r="G4965" s="1546">
        <v>5214009</v>
      </c>
      <c r="H4965" s="1546" t="str">
        <f t="shared" si="77"/>
        <v>PINTURA DE FAIXA COM PLÁSTICO A FRIO BICOMPONENTE À BASE DE RESINAS METACRÍLICAS POR EXTRUSÃO (PLANO) - ESPESSURA DE 1,5 MM</v>
      </c>
    </row>
    <row r="4966" spans="2:8" ht="30">
      <c r="B4966" s="1526">
        <v>5214010</v>
      </c>
      <c r="C4966" s="1523" t="s">
        <v>19718</v>
      </c>
      <c r="D4966" s="1526" t="s">
        <v>22</v>
      </c>
      <c r="E4966" s="1542">
        <v>250.85</v>
      </c>
      <c r="F4966" s="1546"/>
      <c r="G4966" s="1546">
        <v>5214010</v>
      </c>
      <c r="H4966" s="1546" t="str">
        <f t="shared" si="77"/>
        <v>PINTURA DE FAIXA COM PLÁSTICO A FRIO BICOMPONENTE À BASE DE RESINAS METACRÍLICAS POR EXTRUSÃO (PLANO) - ESPESSURA DE 3,0 MM</v>
      </c>
    </row>
    <row r="4967" spans="2:8" ht="30">
      <c r="B4967" s="1528">
        <v>5213413</v>
      </c>
      <c r="C4967" s="1529" t="s">
        <v>19719</v>
      </c>
      <c r="D4967" s="1528" t="s">
        <v>22</v>
      </c>
      <c r="E4967" s="1543">
        <v>55.44</v>
      </c>
      <c r="F4967" s="1546"/>
      <c r="G4967" s="1546">
        <v>5213413</v>
      </c>
      <c r="H4967" s="1546" t="str">
        <f t="shared" si="77"/>
        <v>PINTURA DE FAIXA COM PLÁSTICO A FRIO TRICOMPONENTE À BASE DE RESINAS METACRÍLICAS POR ASPERSÃO - ESPESSURA DE 0,6 MM</v>
      </c>
    </row>
    <row r="4968" spans="2:8">
      <c r="B4968" s="1526">
        <v>5213410</v>
      </c>
      <c r="C4968" s="1523" t="s">
        <v>19720</v>
      </c>
      <c r="D4968" s="1526" t="s">
        <v>22</v>
      </c>
      <c r="E4968" s="1542">
        <v>112.64</v>
      </c>
      <c r="F4968" s="1546"/>
      <c r="G4968" s="1546">
        <v>5213410</v>
      </c>
      <c r="H4968" s="1546" t="str">
        <f t="shared" si="77"/>
        <v>PINTURA DE FAIXA COM TERMOPLÁSTICO EM ALTO RELEVO TIPO I POR EXTRUSÃO - RELEVO DUPLO COM BASE</v>
      </c>
    </row>
    <row r="4969" spans="2:8">
      <c r="B4969" s="1528">
        <v>5214004</v>
      </c>
      <c r="C4969" s="1529" t="s">
        <v>19721</v>
      </c>
      <c r="D4969" s="1528" t="s">
        <v>22</v>
      </c>
      <c r="E4969" s="1543">
        <v>134.91</v>
      </c>
      <c r="F4969" s="1546"/>
      <c r="G4969" s="1546">
        <v>5214004</v>
      </c>
      <c r="H4969" s="1546" t="str">
        <f t="shared" si="77"/>
        <v>PINTURA DE FAIXA COM TERMOPLÁSTICO EM ALTO RELEVO TIPO II POR EXTRUSÃO - RELEVO SIMPLES RANHURADO COM BASE</v>
      </c>
    </row>
    <row r="4970" spans="2:8">
      <c r="B4970" s="1526">
        <v>5214005</v>
      </c>
      <c r="C4970" s="1523" t="s">
        <v>19722</v>
      </c>
      <c r="D4970" s="1526" t="s">
        <v>22</v>
      </c>
      <c r="E4970" s="1542">
        <v>121.14</v>
      </c>
      <c r="F4970" s="1546"/>
      <c r="G4970" s="1546">
        <v>5214005</v>
      </c>
      <c r="H4970" s="1546" t="str">
        <f t="shared" si="77"/>
        <v>PINTURA DE FAIXA COM TERMOPLÁSTICO EM ALTO RELEVO TIPO III POR EXTRUSÃO - RELEVO SIMPLES COM BASE</v>
      </c>
    </row>
    <row r="4971" spans="2:8">
      <c r="B4971" s="1528">
        <v>5214006</v>
      </c>
      <c r="C4971" s="1529" t="s">
        <v>19723</v>
      </c>
      <c r="D4971" s="1528" t="s">
        <v>22</v>
      </c>
      <c r="E4971" s="1543">
        <v>78.400000000000006</v>
      </c>
      <c r="F4971" s="1546"/>
      <c r="G4971" s="1546">
        <v>5214006</v>
      </c>
      <c r="H4971" s="1546" t="str">
        <f t="shared" si="77"/>
        <v>PINTURA DE FAIXA COM TERMOPLÁSTICO EM ALTO RELEVO TIPO IV POR EXTRUSÃO - RELEVO SIMPLES SEM BASE</v>
      </c>
    </row>
    <row r="4972" spans="2:8">
      <c r="B4972" s="1526">
        <v>5214007</v>
      </c>
      <c r="C4972" s="1523" t="s">
        <v>19724</v>
      </c>
      <c r="D4972" s="1526" t="s">
        <v>22</v>
      </c>
      <c r="E4972" s="1542">
        <v>67.14</v>
      </c>
      <c r="F4972" s="1546"/>
      <c r="G4972" s="1546">
        <v>5214007</v>
      </c>
      <c r="H4972" s="1546" t="str">
        <f t="shared" si="77"/>
        <v>PINTURA DE FAIXA COM TERMOPLÁSTICO EM ALTO RELEVO TIPO V POR EXTRUSÃO - RELEVO MULTIPONTOS SEM BASE (GOTAS)</v>
      </c>
    </row>
    <row r="4973" spans="2:8">
      <c r="B4973" s="1528">
        <v>5214008</v>
      </c>
      <c r="C4973" s="1529" t="s">
        <v>19725</v>
      </c>
      <c r="D4973" s="1528" t="s">
        <v>22</v>
      </c>
      <c r="E4973" s="1543">
        <v>65.959999999999994</v>
      </c>
      <c r="F4973" s="1546"/>
      <c r="G4973" s="1546">
        <v>5214008</v>
      </c>
      <c r="H4973" s="1546" t="str">
        <f t="shared" si="77"/>
        <v>PINTURA DE FAIXA COM TERMOPLÁSTICO EM ALTO RELEVO TIPO VI POR EXTRUSÃO - RELEVO MULTIPONTOS SEM BASE (CALOTAS)</v>
      </c>
    </row>
    <row r="4974" spans="2:8">
      <c r="B4974" s="1526">
        <v>5213408</v>
      </c>
      <c r="C4974" s="1523" t="s">
        <v>19726</v>
      </c>
      <c r="D4974" s="1526" t="s">
        <v>22</v>
      </c>
      <c r="E4974" s="1542">
        <v>40.659999999999997</v>
      </c>
      <c r="F4974" s="1546"/>
      <c r="G4974" s="1546">
        <v>5213408</v>
      </c>
      <c r="H4974" s="1546" t="str">
        <f t="shared" si="77"/>
        <v>PINTURA DE FAIXA COM TERMOPLÁSTICO POR ASPERSÃO - ESPESSURA DE 1,5 MM</v>
      </c>
    </row>
    <row r="4975" spans="2:8">
      <c r="B4975" s="1528">
        <v>5213400</v>
      </c>
      <c r="C4975" s="1529" t="s">
        <v>19727</v>
      </c>
      <c r="D4975" s="1528" t="s">
        <v>22</v>
      </c>
      <c r="E4975" s="1543">
        <v>23.78</v>
      </c>
      <c r="F4975" s="1546"/>
      <c r="G4975" s="1546">
        <v>5213400</v>
      </c>
      <c r="H4975" s="1546" t="str">
        <f t="shared" si="77"/>
        <v>PINTURA DE FAIXA COM TINTA ACRÍLICA - ESPESSURA DE 0,4 MM</v>
      </c>
    </row>
    <row r="4976" spans="2:8">
      <c r="B4976" s="1526">
        <v>5213401</v>
      </c>
      <c r="C4976" s="1523" t="s">
        <v>19728</v>
      </c>
      <c r="D4976" s="1526" t="s">
        <v>22</v>
      </c>
      <c r="E4976" s="1542">
        <v>33.6</v>
      </c>
      <c r="F4976" s="1546"/>
      <c r="G4976" s="1546">
        <v>5213401</v>
      </c>
      <c r="H4976" s="1546" t="str">
        <f t="shared" si="77"/>
        <v>PINTURA DE FAIXA COM TINTA ACRÍLICA - ESPESSURA DE 0,6 MM</v>
      </c>
    </row>
    <row r="4977" spans="2:8">
      <c r="B4977" s="1528">
        <v>5214001</v>
      </c>
      <c r="C4977" s="1529" t="s">
        <v>19729</v>
      </c>
      <c r="D4977" s="1528" t="s">
        <v>22</v>
      </c>
      <c r="E4977" s="1543">
        <v>10.95</v>
      </c>
      <c r="F4977" s="1546"/>
      <c r="G4977" s="1546">
        <v>5214001</v>
      </c>
      <c r="H4977" s="1546" t="str">
        <f t="shared" si="77"/>
        <v>PINTURA DE FAIXA COM TINTA ACRÍLICA EMULSIONADA EM ÁGUA - ESPESSURA DE 0,3 MM</v>
      </c>
    </row>
    <row r="4978" spans="2:8">
      <c r="B4978" s="1526">
        <v>5213402</v>
      </c>
      <c r="C4978" s="1523" t="s">
        <v>19730</v>
      </c>
      <c r="D4978" s="1526" t="s">
        <v>22</v>
      </c>
      <c r="E4978" s="1542">
        <v>13.15</v>
      </c>
      <c r="F4978" s="1546"/>
      <c r="G4978" s="1546">
        <v>5213402</v>
      </c>
      <c r="H4978" s="1546" t="str">
        <f t="shared" si="77"/>
        <v>PINTURA DE FAIXA COM TINTA ACRÍLICA EMULSIONADA EM ÁGUA - ESPESSURA DE 0,4 MM</v>
      </c>
    </row>
    <row r="4979" spans="2:8">
      <c r="B4979" s="1528">
        <v>5213403</v>
      </c>
      <c r="C4979" s="1529" t="s">
        <v>19731</v>
      </c>
      <c r="D4979" s="1528" t="s">
        <v>22</v>
      </c>
      <c r="E4979" s="1543">
        <v>15.39</v>
      </c>
      <c r="F4979" s="1546"/>
      <c r="G4979" s="1546">
        <v>5213403</v>
      </c>
      <c r="H4979" s="1546" t="str">
        <f t="shared" si="77"/>
        <v>PINTURA DE FAIXA COM TINTA ACRÍLICA EMULSIONADA EM ÁGUA - ESPESSURA DE 0,5 MM</v>
      </c>
    </row>
    <row r="4980" spans="2:8">
      <c r="B4980" s="1526">
        <v>5214003</v>
      </c>
      <c r="C4980" s="1523" t="s">
        <v>19732</v>
      </c>
      <c r="D4980" s="1526" t="s">
        <v>22</v>
      </c>
      <c r="E4980" s="1542">
        <v>49.1</v>
      </c>
      <c r="F4980" s="1546"/>
      <c r="G4980" s="1546">
        <v>5214003</v>
      </c>
      <c r="H4980" s="1546" t="str">
        <f t="shared" si="77"/>
        <v>PINTURA DE SETAS E ZEBRADOS COM TERMOPLÁSTICO POR ASPERSÃO - ESPESSURA DE 1,5 MM</v>
      </c>
    </row>
    <row r="4981" spans="2:8">
      <c r="B4981" s="1528">
        <v>5213409</v>
      </c>
      <c r="C4981" s="1529" t="s">
        <v>19733</v>
      </c>
      <c r="D4981" s="1528" t="s">
        <v>22</v>
      </c>
      <c r="E4981" s="1543">
        <v>77.430000000000007</v>
      </c>
      <c r="F4981" s="1546"/>
      <c r="G4981" s="1546">
        <v>5213409</v>
      </c>
      <c r="H4981" s="1546" t="str">
        <f t="shared" si="77"/>
        <v>PINTURA DE SETAS E ZEBRADOS COM TERMOPLÁSTICO POR EXTRUSÃO - ESPESSURA DE 3,0 MM</v>
      </c>
    </row>
    <row r="4982" spans="2:8">
      <c r="B4982" s="1526">
        <v>5213404</v>
      </c>
      <c r="C4982" s="1523" t="s">
        <v>19208</v>
      </c>
      <c r="D4982" s="1526" t="s">
        <v>22</v>
      </c>
      <c r="E4982" s="1542">
        <v>35.380000000000003</v>
      </c>
      <c r="F4982" s="1546"/>
      <c r="G4982" s="1546">
        <v>5213404</v>
      </c>
      <c r="H4982" s="1546" t="str">
        <f t="shared" si="77"/>
        <v>PINTURA DE SETAS E ZEBRADOS COM TINTA ACRÍLICA - ESPESSURA DE 0,4 MM</v>
      </c>
    </row>
    <row r="4983" spans="2:8">
      <c r="B4983" s="1528">
        <v>5213405</v>
      </c>
      <c r="C4983" s="1529" t="s">
        <v>19734</v>
      </c>
      <c r="D4983" s="1528" t="s">
        <v>22</v>
      </c>
      <c r="E4983" s="1543">
        <v>44.75</v>
      </c>
      <c r="F4983" s="1546"/>
      <c r="G4983" s="1546">
        <v>5213405</v>
      </c>
      <c r="H4983" s="1546" t="str">
        <f t="shared" si="77"/>
        <v>PINTURA DE SETAS E ZEBRADOS COM TINTA ACRÍLICA - ESPESSURA DE 0,6 MM</v>
      </c>
    </row>
    <row r="4984" spans="2:8">
      <c r="B4984" s="1526">
        <v>5214002</v>
      </c>
      <c r="C4984" s="1523" t="s">
        <v>19735</v>
      </c>
      <c r="D4984" s="1526" t="s">
        <v>22</v>
      </c>
      <c r="E4984" s="1542">
        <v>22.72</v>
      </c>
      <c r="F4984" s="1546"/>
      <c r="G4984" s="1546">
        <v>5214002</v>
      </c>
      <c r="H4984" s="1546" t="str">
        <f t="shared" si="77"/>
        <v>PINTURA DE SETAS E ZEBRADOS COM TINTA ACRÍLICA EMULSIONADA EM ÁGUA - ESPESSURA DE 0,3 MM</v>
      </c>
    </row>
    <row r="4985" spans="2:8">
      <c r="B4985" s="1528">
        <v>5213406</v>
      </c>
      <c r="C4985" s="1529" t="s">
        <v>19736</v>
      </c>
      <c r="D4985" s="1528" t="s">
        <v>22</v>
      </c>
      <c r="E4985" s="1543">
        <v>24.75</v>
      </c>
      <c r="F4985" s="1546"/>
      <c r="G4985" s="1546">
        <v>5213406</v>
      </c>
      <c r="H4985" s="1546" t="str">
        <f t="shared" si="77"/>
        <v>PINTURA DE SETAS E ZEBRADOS COM TINTA ACRÍLICA EMULSIONADA EM ÁGUA - ESPESSURA DE 0,4 MM</v>
      </c>
    </row>
    <row r="4986" spans="2:8">
      <c r="B4986" s="1526">
        <v>5213407</v>
      </c>
      <c r="C4986" s="1523" t="s">
        <v>19737</v>
      </c>
      <c r="D4986" s="1526" t="s">
        <v>22</v>
      </c>
      <c r="E4986" s="1542">
        <v>26.78</v>
      </c>
      <c r="F4986" s="1546"/>
      <c r="G4986" s="1546">
        <v>5213407</v>
      </c>
      <c r="H4986" s="1546" t="str">
        <f t="shared" si="77"/>
        <v>PINTURA DE SETAS E ZEBRADOS COM TINTA ACRÍLICA EMULSIONADA EM ÁGUA - ESPESSURA DE 0,5 MM</v>
      </c>
    </row>
    <row r="4987" spans="2:8">
      <c r="B4987" s="1528">
        <v>5212552</v>
      </c>
      <c r="C4987" s="1529" t="s">
        <v>19738</v>
      </c>
      <c r="D4987" s="1528" t="s">
        <v>22</v>
      </c>
      <c r="E4987" s="1543">
        <v>13.06</v>
      </c>
      <c r="F4987" s="1546"/>
      <c r="G4987" s="1546">
        <v>5212552</v>
      </c>
      <c r="H4987" s="1546" t="str">
        <f t="shared" si="77"/>
        <v>PINTURA ELETROSTÁTICA A PÓ COM TINTA POLIÉSTER EM CHAPA DE AÇO</v>
      </c>
    </row>
    <row r="4988" spans="2:8">
      <c r="B4988" s="1526">
        <v>5213464</v>
      </c>
      <c r="C4988" s="1523" t="s">
        <v>19739</v>
      </c>
      <c r="D4988" s="1526" t="s">
        <v>20703</v>
      </c>
      <c r="E4988" s="1542">
        <v>232.54</v>
      </c>
      <c r="F4988" s="1546"/>
      <c r="G4988" s="1546">
        <v>5213464</v>
      </c>
      <c r="H4988" s="1546" t="str">
        <f t="shared" si="77"/>
        <v>PLACA DE ADVERTÊNCIA EM AÇO, LADO DE 0,60 M - PELÍCULA RETRORREFLETIVA TIPO I + SI - FORNECIMENTO E IMPLANTAÇÃO</v>
      </c>
    </row>
    <row r="4989" spans="2:8">
      <c r="B4989" s="1528">
        <v>5213465</v>
      </c>
      <c r="C4989" s="1529" t="s">
        <v>19740</v>
      </c>
      <c r="D4989" s="1528" t="s">
        <v>20703</v>
      </c>
      <c r="E4989" s="1543">
        <v>404.22</v>
      </c>
      <c r="F4989" s="1546"/>
      <c r="G4989" s="1546">
        <v>5213465</v>
      </c>
      <c r="H4989" s="1546" t="str">
        <f t="shared" si="77"/>
        <v>PLACA DE ADVERTÊNCIA EM AÇO, LADO DE 0,80 M - PELÍCULA RETRORREFLETIVA TIPO I + SI - FORNECIMENTO E IMPLANTAÇÃO</v>
      </c>
    </row>
    <row r="4990" spans="2:8">
      <c r="B4990" s="1526">
        <v>5213466</v>
      </c>
      <c r="C4990" s="1523" t="s">
        <v>19741</v>
      </c>
      <c r="D4990" s="1526" t="s">
        <v>20703</v>
      </c>
      <c r="E4990" s="1542">
        <v>569.85</v>
      </c>
      <c r="F4990" s="1546"/>
      <c r="G4990" s="1546">
        <v>5213466</v>
      </c>
      <c r="H4990" s="1546" t="str">
        <f t="shared" si="77"/>
        <v>PLACA DE ADVERTÊNCIA EM AÇO, LADO DE 1,00 M - PELÍCULA RETRORREFLETIVA TIPO I + SI - FORNECIMENTO E IMPLANTAÇÃO</v>
      </c>
    </row>
    <row r="4991" spans="2:8">
      <c r="B4991" s="1528">
        <v>5213467</v>
      </c>
      <c r="C4991" s="1529" t="s">
        <v>19742</v>
      </c>
      <c r="D4991" s="1528" t="s">
        <v>20703</v>
      </c>
      <c r="E4991" s="1543">
        <v>823.77</v>
      </c>
      <c r="F4991" s="1546"/>
      <c r="G4991" s="1546">
        <v>5213467</v>
      </c>
      <c r="H4991" s="1546" t="str">
        <f t="shared" si="77"/>
        <v>PLACA DE ADVERTÊNCIA EM AÇO, LADO DE 1,20 M - PELÍCULA RETRORREFLETIVA TIPO III + SI - FORNECIMENTO E IMPLANTAÇÃO</v>
      </c>
    </row>
    <row r="4992" spans="2:8">
      <c r="B4992" s="1526">
        <v>5213468</v>
      </c>
      <c r="C4992" s="1523" t="s">
        <v>19743</v>
      </c>
      <c r="D4992" s="1526" t="s">
        <v>20703</v>
      </c>
      <c r="E4992" s="1542">
        <v>211.71</v>
      </c>
      <c r="F4992" s="1546"/>
      <c r="G4992" s="1546">
        <v>5213468</v>
      </c>
      <c r="H4992" s="1546" t="str">
        <f t="shared" si="77"/>
        <v>PLACA DE ADVERTÊNCIA EM FIBRA, LADO DE 0,60 M - PELÍCULA RETRORREFLETIVA TIPO I + SI - FORNECIMENTO E IMPLANTAÇÃO</v>
      </c>
    </row>
    <row r="4993" spans="2:8">
      <c r="B4993" s="1528">
        <v>5213469</v>
      </c>
      <c r="C4993" s="1529" t="s">
        <v>19744</v>
      </c>
      <c r="D4993" s="1528" t="s">
        <v>20703</v>
      </c>
      <c r="E4993" s="1543">
        <v>364.55</v>
      </c>
      <c r="F4993" s="1546"/>
      <c r="G4993" s="1546">
        <v>5213469</v>
      </c>
      <c r="H4993" s="1546" t="str">
        <f t="shared" si="77"/>
        <v>PLACA DE ADVERTÊNCIA EM FIBRA, LADO DE 0,80 M - PELÍCULA RETRORREFLETIVA TIPO I + SI - FORNECIMENTO E IMPLANTAÇÃO</v>
      </c>
    </row>
    <row r="4994" spans="2:8">
      <c r="B4994" s="1526">
        <v>5213470</v>
      </c>
      <c r="C4994" s="1523" t="s">
        <v>19745</v>
      </c>
      <c r="D4994" s="1526" t="s">
        <v>20703</v>
      </c>
      <c r="E4994" s="1542">
        <v>511.99</v>
      </c>
      <c r="F4994" s="1546"/>
      <c r="G4994" s="1546">
        <v>5213470</v>
      </c>
      <c r="H4994" s="1546" t="str">
        <f t="shared" si="77"/>
        <v>PLACA DE ADVERTÊNCIA EM FIBRA, LADO DE 1,00 M - PELÍCULA RETRORREFLETIVA TIPO I + SI - FORNECIMENTO E IMPLANTAÇÃO</v>
      </c>
    </row>
    <row r="4995" spans="2:8">
      <c r="B4995" s="1528">
        <v>5213471</v>
      </c>
      <c r="C4995" s="1529" t="s">
        <v>19746</v>
      </c>
      <c r="D4995" s="1528" t="s">
        <v>20703</v>
      </c>
      <c r="E4995" s="1543">
        <v>740.45</v>
      </c>
      <c r="F4995" s="1546"/>
      <c r="G4995" s="1546">
        <v>5213471</v>
      </c>
      <c r="H4995" s="1546" t="str">
        <f t="shared" ref="H4995:H5058" si="78">UPPER(C4995)</f>
        <v>PLACA DE ADVERTÊNCIA EM FIBRA, LADO DE 1,20 M - PELÍCULA RETRORREFLETIVA TIPO III + SI - FORNECIMENTO E IMPLANTAÇÃO</v>
      </c>
    </row>
    <row r="4996" spans="2:8" ht="30">
      <c r="B4996" s="1526">
        <v>5212560</v>
      </c>
      <c r="C4996" s="1523" t="s">
        <v>23910</v>
      </c>
      <c r="D4996" s="1526" t="s">
        <v>23901</v>
      </c>
      <c r="E4996" s="1542">
        <v>3.32</v>
      </c>
      <c r="F4996" s="1546"/>
      <c r="G4996" s="1546">
        <v>5212560</v>
      </c>
      <c r="H4996" s="1546" t="str">
        <f t="shared" si="78"/>
        <v>PLACA DE ADVERTÊNCIA PARA SINALIZAÇÃO DE OBRAS MONTADA EM SUPORTE METÁLICO MÓVEL, LADO 1,00 M - UTILIZAÇÃO DE 600 CICLOS - FORNECIMENTO, 01 IMPLANTAÇÃO E 01 RETIRADA DIÁRIA</v>
      </c>
    </row>
    <row r="4997" spans="2:8">
      <c r="B4997" s="1528">
        <v>5213472</v>
      </c>
      <c r="C4997" s="1529" t="s">
        <v>19747</v>
      </c>
      <c r="D4997" s="1528" t="s">
        <v>20703</v>
      </c>
      <c r="E4997" s="1543">
        <v>272.99</v>
      </c>
      <c r="F4997" s="1546"/>
      <c r="G4997" s="1546">
        <v>5213472</v>
      </c>
      <c r="H4997" s="1546" t="str">
        <f t="shared" si="78"/>
        <v>PLACA DE MARCO QUILOMÉTRICO EM AÇO - 0,60 X 0,865 M - PELÍCULA RETRORREFLETIVA TIPO I + I - FORNECIMENTO E IMPLANTAÇÃO</v>
      </c>
    </row>
    <row r="4998" spans="2:8">
      <c r="B4998" s="1526">
        <v>5213473</v>
      </c>
      <c r="C4998" s="1523" t="s">
        <v>19748</v>
      </c>
      <c r="D4998" s="1526" t="s">
        <v>20703</v>
      </c>
      <c r="E4998" s="1542">
        <v>350.8</v>
      </c>
      <c r="F4998" s="1546"/>
      <c r="G4998" s="1546">
        <v>5213473</v>
      </c>
      <c r="H4998" s="1546" t="str">
        <f t="shared" si="78"/>
        <v>PLACA DE MARCO QUILOMÉTRICO EM AÇO - 0,70 X 1,00 M - PELÍCULA RETRORREFLETIVA TIPO I + III - FORNECIMENTO E IMPLANTAÇÃO</v>
      </c>
    </row>
    <row r="4999" spans="2:8" ht="30">
      <c r="B4999" s="1528">
        <v>5213474</v>
      </c>
      <c r="C4999" s="1529" t="s">
        <v>19749</v>
      </c>
      <c r="D4999" s="1528" t="s">
        <v>20703</v>
      </c>
      <c r="E4999" s="1543">
        <v>238.27</v>
      </c>
      <c r="F4999" s="1546"/>
      <c r="G4999" s="1546">
        <v>5213474</v>
      </c>
      <c r="H4999" s="1546" t="str">
        <f t="shared" si="78"/>
        <v>PLACA DE MARCO QUILOMÉTRICO EM FIBRA - 0,60 X 0,865 M - PELÍCULA RETRORREFLETIVA TIPO I + I - FORNECIMENTO E IMPLANTAÇÃO</v>
      </c>
    </row>
    <row r="5000" spans="2:8" ht="30">
      <c r="B5000" s="1526">
        <v>5213475</v>
      </c>
      <c r="C5000" s="1523" t="s">
        <v>19750</v>
      </c>
      <c r="D5000" s="1526" t="s">
        <v>20703</v>
      </c>
      <c r="E5000" s="1542">
        <v>307.41000000000003</v>
      </c>
      <c r="F5000" s="1546"/>
      <c r="G5000" s="1546">
        <v>5213475</v>
      </c>
      <c r="H5000" s="1546" t="str">
        <f t="shared" si="78"/>
        <v>PLACA DE MARCO QUILOMÉTRICO EM FIBRA - 0,70 X 1,00 M - PELÍCULA RETRORREFLETIVA TIPO I + III - FORNECIMENTO E IMPLANTAÇÃO</v>
      </c>
    </row>
    <row r="5001" spans="2:8">
      <c r="B5001" s="1528">
        <v>5213440</v>
      </c>
      <c r="C5001" s="1529" t="s">
        <v>19751</v>
      </c>
      <c r="D5001" s="1528" t="s">
        <v>20703</v>
      </c>
      <c r="E5001" s="1543">
        <v>232.54</v>
      </c>
      <c r="F5001" s="1546"/>
      <c r="G5001" s="1546">
        <v>5213440</v>
      </c>
      <c r="H5001" s="1546" t="str">
        <f t="shared" si="78"/>
        <v>PLACA DE REGULAMENTAÇÃO EM AÇO D = 0,60 M - PELÍCULA RETRORREFLETIVA TIPO I + SI - FORNECIMENTO E IMPLANTAÇÃO</v>
      </c>
    </row>
    <row r="5002" spans="2:8">
      <c r="B5002" s="1526">
        <v>5213441</v>
      </c>
      <c r="C5002" s="1523" t="s">
        <v>19752</v>
      </c>
      <c r="D5002" s="1526" t="s">
        <v>20703</v>
      </c>
      <c r="E5002" s="1542">
        <v>404.23</v>
      </c>
      <c r="F5002" s="1546"/>
      <c r="G5002" s="1546">
        <v>5213441</v>
      </c>
      <c r="H5002" s="1546" t="str">
        <f t="shared" si="78"/>
        <v>PLACA DE REGULAMENTAÇÃO EM AÇO D = 0,80 M - PELÍCULA RETRORREFLETIVA TIPO I + SI - FORNECIMENTO E IMPLANTAÇÃO</v>
      </c>
    </row>
    <row r="5003" spans="2:8">
      <c r="B5003" s="1528">
        <v>5213442</v>
      </c>
      <c r="C5003" s="1529" t="s">
        <v>19753</v>
      </c>
      <c r="D5003" s="1528" t="s">
        <v>20703</v>
      </c>
      <c r="E5003" s="1543">
        <v>569.85</v>
      </c>
      <c r="F5003" s="1546"/>
      <c r="G5003" s="1546">
        <v>5213442</v>
      </c>
      <c r="H5003" s="1546" t="str">
        <f t="shared" si="78"/>
        <v>PLACA DE REGULAMENTAÇÃO EM AÇO D = 1,00 M - PELÍCULA RETRORREFLETIVA TIPO I + SI - FORNECIMENTO E IMPLANTAÇÃO</v>
      </c>
    </row>
    <row r="5004" spans="2:8">
      <c r="B5004" s="1526">
        <v>5213443</v>
      </c>
      <c r="C5004" s="1523" t="s">
        <v>19754</v>
      </c>
      <c r="D5004" s="1526" t="s">
        <v>20703</v>
      </c>
      <c r="E5004" s="1542">
        <v>823.77</v>
      </c>
      <c r="F5004" s="1546"/>
      <c r="G5004" s="1546">
        <v>5213443</v>
      </c>
      <c r="H5004" s="1546" t="str">
        <f t="shared" si="78"/>
        <v>PLACA DE REGULAMENTAÇÃO EM AÇO D = 1,20 M - PELÍCULA RETRORREFLETIVA TIPO III + SI - FORNECIMENTO E IMPLANTAÇÃO</v>
      </c>
    </row>
    <row r="5005" spans="2:8">
      <c r="B5005" s="1528">
        <v>5213444</v>
      </c>
      <c r="C5005" s="1529" t="s">
        <v>19755</v>
      </c>
      <c r="D5005" s="1528" t="s">
        <v>20703</v>
      </c>
      <c r="E5005" s="1543">
        <v>232.54</v>
      </c>
      <c r="F5005" s="1546"/>
      <c r="G5005" s="1546">
        <v>5213444</v>
      </c>
      <c r="H5005" s="1546" t="str">
        <f t="shared" si="78"/>
        <v>PLACA DE REGULAMENTAÇÃO EM AÇO, R1 LADO 0,248 M - PELÍCULA RETRORREFLETIVA TIPO I + SI - FORNECIMENTO E IMPLANTAÇÃO</v>
      </c>
    </row>
    <row r="5006" spans="2:8">
      <c r="B5006" s="1526">
        <v>5213445</v>
      </c>
      <c r="C5006" s="1523" t="s">
        <v>19756</v>
      </c>
      <c r="D5006" s="1526" t="s">
        <v>20703</v>
      </c>
      <c r="E5006" s="1542">
        <v>404.2</v>
      </c>
      <c r="F5006" s="1546"/>
      <c r="G5006" s="1546">
        <v>5213445</v>
      </c>
      <c r="H5006" s="1546" t="str">
        <f t="shared" si="78"/>
        <v>PLACA DE REGULAMENTAÇÃO EM AÇO, R1 LADO 0,331 M - PELÍCULA RETRORREFLETIVA TIPO I + SI - FORNECIMENTO E IMPLANTAÇÃO</v>
      </c>
    </row>
    <row r="5007" spans="2:8">
      <c r="B5007" s="1528">
        <v>5213446</v>
      </c>
      <c r="C5007" s="1529" t="s">
        <v>19757</v>
      </c>
      <c r="D5007" s="1528" t="s">
        <v>20703</v>
      </c>
      <c r="E5007" s="1543">
        <v>569.84</v>
      </c>
      <c r="F5007" s="1546"/>
      <c r="G5007" s="1546">
        <v>5213446</v>
      </c>
      <c r="H5007" s="1546" t="str">
        <f t="shared" si="78"/>
        <v>PLACA DE REGULAMENTAÇÃO EM AÇO, R1 LADO 0,414 M - PELÍCULA RETRORREFLETIVA TIPO I + SI - FORNECIMENTO E IMPLANTAÇÃO</v>
      </c>
    </row>
    <row r="5008" spans="2:8" ht="30">
      <c r="B5008" s="1526">
        <v>5213447</v>
      </c>
      <c r="C5008" s="1523" t="s">
        <v>19758</v>
      </c>
      <c r="D5008" s="1526" t="s">
        <v>20703</v>
      </c>
      <c r="E5008" s="1542">
        <v>823.81</v>
      </c>
      <c r="F5008" s="1546"/>
      <c r="G5008" s="1546">
        <v>5213447</v>
      </c>
      <c r="H5008" s="1546" t="str">
        <f t="shared" si="78"/>
        <v>PLACA DE REGULAMENTAÇÃO EM AÇO, R1 LADO 0,497 M - PELÍCULA RETRORREFLETIVA TIPO III + SI - FORNECIMENTO E IMPLANTAÇÃO</v>
      </c>
    </row>
    <row r="5009" spans="2:8">
      <c r="B5009" s="1528">
        <v>5213448</v>
      </c>
      <c r="C5009" s="1529" t="s">
        <v>19759</v>
      </c>
      <c r="D5009" s="1528" t="s">
        <v>20703</v>
      </c>
      <c r="E5009" s="1543">
        <v>157.79</v>
      </c>
      <c r="F5009" s="1546"/>
      <c r="G5009" s="1546">
        <v>5213448</v>
      </c>
      <c r="H5009" s="1546" t="str">
        <f t="shared" si="78"/>
        <v>PLACA DE REGULAMENTAÇÃO EM AÇO, R2 LADO 0,60 M - PELÍCULA RETRORREFLETIVA TIPO I + SI - FORNECIMENTO E IMPLANTAÇÃO</v>
      </c>
    </row>
    <row r="5010" spans="2:8">
      <c r="B5010" s="1526">
        <v>5213449</v>
      </c>
      <c r="C5010" s="1523" t="s">
        <v>19760</v>
      </c>
      <c r="D5010" s="1526" t="s">
        <v>20703</v>
      </c>
      <c r="E5010" s="1542">
        <v>253.63</v>
      </c>
      <c r="F5010" s="1546"/>
      <c r="G5010" s="1546">
        <v>5213449</v>
      </c>
      <c r="H5010" s="1546" t="str">
        <f t="shared" si="78"/>
        <v>PLACA DE REGULAMENTAÇÃO EM AÇO, R2 LADO 0,80 M - PELÍCULA RETRORREFLETIVA TIPO I + SI - FORNECIMENTO E IMPLANTAÇÃO</v>
      </c>
    </row>
    <row r="5011" spans="2:8">
      <c r="B5011" s="1528">
        <v>5213450</v>
      </c>
      <c r="C5011" s="1529" t="s">
        <v>19761</v>
      </c>
      <c r="D5011" s="1528" t="s">
        <v>20703</v>
      </c>
      <c r="E5011" s="1543">
        <v>359.03</v>
      </c>
      <c r="F5011" s="1546"/>
      <c r="G5011" s="1546">
        <v>5213450</v>
      </c>
      <c r="H5011" s="1546" t="str">
        <f t="shared" si="78"/>
        <v>PLACA DE REGULAMENTAÇÃO EM AÇO, R2 LADO 1,00 M - PELÍCULA RETRORREFLETIVA TIPO I + SI - FORNECIMENTO E IMPLANTAÇÃO</v>
      </c>
    </row>
    <row r="5012" spans="2:8">
      <c r="B5012" s="1526">
        <v>5213451</v>
      </c>
      <c r="C5012" s="1523" t="s">
        <v>19762</v>
      </c>
      <c r="D5012" s="1526" t="s">
        <v>20703</v>
      </c>
      <c r="E5012" s="1542">
        <v>476.69</v>
      </c>
      <c r="F5012" s="1546"/>
      <c r="G5012" s="1546">
        <v>5213451</v>
      </c>
      <c r="H5012" s="1546" t="str">
        <f t="shared" si="78"/>
        <v>PLACA DE REGULAMENTAÇÃO EM AÇO, R2 LADO 1,20 M - PELÍCULA RETRORREFLETIVA TIPO III + SI - FORNECIMENTO E IMPLANTAÇÃO</v>
      </c>
    </row>
    <row r="5013" spans="2:8">
      <c r="B5013" s="1528">
        <v>5213452</v>
      </c>
      <c r="C5013" s="1529" t="s">
        <v>19763</v>
      </c>
      <c r="D5013" s="1528" t="s">
        <v>20703</v>
      </c>
      <c r="E5013" s="1543">
        <v>211.71</v>
      </c>
      <c r="F5013" s="1546"/>
      <c r="G5013" s="1546">
        <v>5213452</v>
      </c>
      <c r="H5013" s="1546" t="str">
        <f t="shared" si="78"/>
        <v>PLACA DE REGULAMENTAÇÃO EM FIBRA, D = 0,60 M - PELÍCULA RETRORREFLETIVA TIPO I + SI - FORNECIMENTO E IMPLANTAÇÃO</v>
      </c>
    </row>
    <row r="5014" spans="2:8">
      <c r="B5014" s="1526">
        <v>5213453</v>
      </c>
      <c r="C5014" s="1523" t="s">
        <v>19764</v>
      </c>
      <c r="D5014" s="1526" t="s">
        <v>20703</v>
      </c>
      <c r="E5014" s="1542">
        <v>364.55</v>
      </c>
      <c r="F5014" s="1546"/>
      <c r="G5014" s="1546">
        <v>5213453</v>
      </c>
      <c r="H5014" s="1546" t="str">
        <f t="shared" si="78"/>
        <v>PLACA DE REGULAMENTAÇÃO EM FIBRA, D = 0,80 M - PELÍCULA RETRORREFLETIVA TIPO I + SI - FORNECIMENTO E IMPLANTAÇÃO</v>
      </c>
    </row>
    <row r="5015" spans="2:8">
      <c r="B5015" s="1528">
        <v>5213454</v>
      </c>
      <c r="C5015" s="1529" t="s">
        <v>19765</v>
      </c>
      <c r="D5015" s="1528" t="s">
        <v>20703</v>
      </c>
      <c r="E5015" s="1543">
        <v>511.99</v>
      </c>
      <c r="F5015" s="1546"/>
      <c r="G5015" s="1546">
        <v>5213454</v>
      </c>
      <c r="H5015" s="1546" t="str">
        <f t="shared" si="78"/>
        <v>PLACA DE REGULAMENTAÇÃO EM FIBRA, D = 1,00 M - PELÍCULA RETRORREFLETIVA TIPO I + SI - FORNECIMENTO E IMPLANTAÇÃO</v>
      </c>
    </row>
    <row r="5016" spans="2:8">
      <c r="B5016" s="1526">
        <v>5213455</v>
      </c>
      <c r="C5016" s="1523" t="s">
        <v>19766</v>
      </c>
      <c r="D5016" s="1526" t="s">
        <v>20703</v>
      </c>
      <c r="E5016" s="1542">
        <v>740.45</v>
      </c>
      <c r="F5016" s="1546"/>
      <c r="G5016" s="1546">
        <v>5213455</v>
      </c>
      <c r="H5016" s="1546" t="str">
        <f t="shared" si="78"/>
        <v>PLACA DE REGULAMENTAÇÃO EM FIBRA, D = 1,20 M - PELÍCULA RETRORREFLETIVA TIPO III + SI - FORNECIMENTO E IMPLANTAÇÃO</v>
      </c>
    </row>
    <row r="5017" spans="2:8" ht="30">
      <c r="B5017" s="1528">
        <v>5213456</v>
      </c>
      <c r="C5017" s="1529" t="s">
        <v>19767</v>
      </c>
      <c r="D5017" s="1528" t="s">
        <v>20703</v>
      </c>
      <c r="E5017" s="1543">
        <v>211.71</v>
      </c>
      <c r="F5017" s="1546"/>
      <c r="G5017" s="1546">
        <v>5213456</v>
      </c>
      <c r="H5017" s="1546" t="str">
        <f t="shared" si="78"/>
        <v>PLACA DE REGULAMENTAÇÃO EM FIBRA, R1 LADO 0,248 M - PELÍCULA RETRORREFLETIVA TIPO I + SI - FORNECIMENTO E IMPLANTAÇÃO</v>
      </c>
    </row>
    <row r="5018" spans="2:8" ht="30">
      <c r="B5018" s="1526">
        <v>5213457</v>
      </c>
      <c r="C5018" s="1523" t="s">
        <v>19768</v>
      </c>
      <c r="D5018" s="1526" t="s">
        <v>20703</v>
      </c>
      <c r="E5018" s="1542">
        <v>364.52</v>
      </c>
      <c r="F5018" s="1546"/>
      <c r="G5018" s="1546">
        <v>5213457</v>
      </c>
      <c r="H5018" s="1546" t="str">
        <f t="shared" si="78"/>
        <v>PLACA DE REGULAMENTAÇÃO EM FIBRA, R1 LADO 0,331 M - PELÍCULA RETRORREFLETIVA TIPO I + SI - FORNECIMENTO E IMPLANTAÇÃO</v>
      </c>
    </row>
    <row r="5019" spans="2:8" ht="30">
      <c r="B5019" s="1528">
        <v>5213458</v>
      </c>
      <c r="C5019" s="1529" t="s">
        <v>19769</v>
      </c>
      <c r="D5019" s="1528" t="s">
        <v>20703</v>
      </c>
      <c r="E5019" s="1543">
        <v>511.98</v>
      </c>
      <c r="F5019" s="1546"/>
      <c r="G5019" s="1546">
        <v>5213458</v>
      </c>
      <c r="H5019" s="1546" t="str">
        <f t="shared" si="78"/>
        <v>PLACA DE REGULAMENTAÇÃO EM FIBRA, R1 LADO 0,414 M - PELÍCULA RETRORREFLETIVA TIPO I + SI - FORNECIMENTO E IMPLANTAÇÃO</v>
      </c>
    </row>
    <row r="5020" spans="2:8" ht="30">
      <c r="B5020" s="1526">
        <v>5213459</v>
      </c>
      <c r="C5020" s="1523" t="s">
        <v>19770</v>
      </c>
      <c r="D5020" s="1526" t="s">
        <v>20703</v>
      </c>
      <c r="E5020" s="1542">
        <v>740.49</v>
      </c>
      <c r="F5020" s="1546"/>
      <c r="G5020" s="1546">
        <v>5213459</v>
      </c>
      <c r="H5020" s="1546" t="str">
        <f t="shared" si="78"/>
        <v>PLACA DE REGULAMENTAÇÃO EM FIBRA, R1 LADO 0,497 M - PELÍCULA RETRORREFLETIVA TIPO III + SI - FORNECIMENTO E IMPLANTAÇÃO</v>
      </c>
    </row>
    <row r="5021" spans="2:8">
      <c r="B5021" s="1528">
        <v>5213460</v>
      </c>
      <c r="C5021" s="1529" t="s">
        <v>19771</v>
      </c>
      <c r="D5021" s="1528" t="s">
        <v>20703</v>
      </c>
      <c r="E5021" s="1543">
        <v>145.16999999999999</v>
      </c>
      <c r="F5021" s="1546"/>
      <c r="G5021" s="1546">
        <v>5213460</v>
      </c>
      <c r="H5021" s="1546" t="str">
        <f t="shared" si="78"/>
        <v>PLACA DE REGULAMENTAÇÃO EM FIBRA, R2 LADO 0,60 M - PELÍCULA RETRORREFLETIVA TIPO I + SI - FORNECIMENTO E IMPLANTAÇÃO</v>
      </c>
    </row>
    <row r="5022" spans="2:8">
      <c r="B5022" s="1526">
        <v>5213461</v>
      </c>
      <c r="C5022" s="1523" t="s">
        <v>19772</v>
      </c>
      <c r="D5022" s="1526" t="s">
        <v>20703</v>
      </c>
      <c r="E5022" s="1542">
        <v>230.48</v>
      </c>
      <c r="F5022" s="1546"/>
      <c r="G5022" s="1546">
        <v>5213461</v>
      </c>
      <c r="H5022" s="1546" t="str">
        <f t="shared" si="78"/>
        <v>PLACA DE REGULAMENTAÇÃO EM FIBRA, R2 LADO 0,80 M - PELÍCULA RETRORREFLETIVA TIPO I + SI - FORNECIMENTO E IMPLANTAÇÃO</v>
      </c>
    </row>
    <row r="5023" spans="2:8">
      <c r="B5023" s="1528">
        <v>5213462</v>
      </c>
      <c r="C5023" s="1529" t="s">
        <v>19773</v>
      </c>
      <c r="D5023" s="1528" t="s">
        <v>20703</v>
      </c>
      <c r="E5023" s="1543">
        <v>324.31</v>
      </c>
      <c r="F5023" s="1546"/>
      <c r="G5023" s="1546">
        <v>5213462</v>
      </c>
      <c r="H5023" s="1546" t="str">
        <f t="shared" si="78"/>
        <v>PLACA DE REGULAMENTAÇÃO EM FIBRA, R2 LADO 1,00 M - PELÍCULA RETRORREFLETIVA TIPO I + SI - FORNECIMENTO E IMPLANTAÇÃO</v>
      </c>
    </row>
    <row r="5024" spans="2:8">
      <c r="B5024" s="1526">
        <v>5213463</v>
      </c>
      <c r="C5024" s="1523" t="s">
        <v>19774</v>
      </c>
      <c r="D5024" s="1526" t="s">
        <v>20703</v>
      </c>
      <c r="E5024" s="1542">
        <v>418.16</v>
      </c>
      <c r="F5024" s="1546"/>
      <c r="G5024" s="1546">
        <v>5213463</v>
      </c>
      <c r="H5024" s="1546" t="str">
        <f t="shared" si="78"/>
        <v>PLACA DE REGULAMENTAÇÃO EM FIBRA, R2 LADO 1,20 M - PELÍCULA RETRORREFLETIVA TIPO I + SI - FORNECIMENTO E IMPLANTAÇÃO</v>
      </c>
    </row>
    <row r="5025" spans="2:8" ht="30">
      <c r="B5025" s="1528">
        <v>5212557</v>
      </c>
      <c r="C5025" s="1529" t="s">
        <v>19775</v>
      </c>
      <c r="D5025" s="1528" t="s">
        <v>23901</v>
      </c>
      <c r="E5025" s="1543">
        <v>3.11</v>
      </c>
      <c r="F5025" s="1546"/>
      <c r="G5025" s="1546">
        <v>5212557</v>
      </c>
      <c r="H5025" s="1546" t="str">
        <f t="shared" si="78"/>
        <v>PLACA DE REGULAMENTAÇÃO PARA SINALIZAÇÃO DE OBRAS MONTADA EM SUPORTE METÁLICO MÓVEL - D = 1,00 M - UTILIZAÇÃO DE 600 CICLOS - FORNECIMENTO, 01 IMPLANTAÇÃO E 01 RETIRADA DIÁRIA</v>
      </c>
    </row>
    <row r="5026" spans="2:8" ht="30">
      <c r="B5026" s="1526">
        <v>5212558</v>
      </c>
      <c r="C5026" s="1523" t="s">
        <v>19776</v>
      </c>
      <c r="D5026" s="1526" t="s">
        <v>23901</v>
      </c>
      <c r="E5026" s="1542">
        <v>3.15</v>
      </c>
      <c r="F5026" s="1546"/>
      <c r="G5026" s="1546">
        <v>5212558</v>
      </c>
      <c r="H5026" s="1546" t="str">
        <f t="shared" si="78"/>
        <v>PLACA DE REGULAMENTAÇÃO PARA SINALIZAÇÃO DE OBRAS MONTADA EM SUPORTE METÁLICO MÓVEL, R1 LADO 0,414 M - UTILIZAÇÃO DE 600 CICLOS - FORNECIMENTO, 01 IMPLANTAÇÃO E 01 RETIRADA DIÁRIA</v>
      </c>
    </row>
    <row r="5027" spans="2:8" ht="30">
      <c r="B5027" s="1528">
        <v>5212559</v>
      </c>
      <c r="C5027" s="1529" t="s">
        <v>19777</v>
      </c>
      <c r="D5027" s="1528" t="s">
        <v>23901</v>
      </c>
      <c r="E5027" s="1543">
        <v>2.76</v>
      </c>
      <c r="F5027" s="1546"/>
      <c r="G5027" s="1546">
        <v>5212559</v>
      </c>
      <c r="H5027" s="1546" t="str">
        <f t="shared" si="78"/>
        <v>PLACA DE REGULAMENTAÇÃO PARA SINALIZAÇÃO DE OBRAS MONTADA EM SUPORTE METÁLICO MÓVEL, R2 LADO 1,00 M - UTILIZAÇÃO DE 600 CICLOS - FORNECIMENTO, 01 IMPLANTAÇÃO E 01 RETIRADA DIÁRIA</v>
      </c>
    </row>
    <row r="5028" spans="2:8">
      <c r="B5028" s="1526">
        <v>5213477</v>
      </c>
      <c r="C5028" s="1523" t="s">
        <v>19778</v>
      </c>
      <c r="D5028" s="1526" t="s">
        <v>20703</v>
      </c>
      <c r="E5028" s="1542">
        <v>142.81</v>
      </c>
      <c r="F5028" s="1546"/>
      <c r="G5028" s="1546">
        <v>5213477</v>
      </c>
      <c r="H5028" s="1546" t="str">
        <f t="shared" si="78"/>
        <v>PLACA DELINEADOR EM AÇO - 0,30 X 0,90 M - PELÍCULA RETRORREFLETIVA TIPO I + IV - FORNECIMENTO E IMPLANTAÇÃO</v>
      </c>
    </row>
    <row r="5029" spans="2:8">
      <c r="B5029" s="1528">
        <v>5213476</v>
      </c>
      <c r="C5029" s="1529" t="s">
        <v>19779</v>
      </c>
      <c r="D5029" s="1528" t="s">
        <v>20703</v>
      </c>
      <c r="E5029" s="1543">
        <v>153.91999999999999</v>
      </c>
      <c r="F5029" s="1546"/>
      <c r="G5029" s="1546">
        <v>5213476</v>
      </c>
      <c r="H5029" s="1546" t="str">
        <f t="shared" si="78"/>
        <v>PLACA DELINEADOR EM AÇO - 0,50 X 0,60 M - PELÍCULA RETRORREFLETIVA TIPO I + IV - FORNECIMENTO E IMPLANTAÇÃO</v>
      </c>
    </row>
    <row r="5030" spans="2:8">
      <c r="B5030" s="1526">
        <v>5213479</v>
      </c>
      <c r="C5030" s="1523" t="s">
        <v>19780</v>
      </c>
      <c r="D5030" s="1526" t="s">
        <v>20703</v>
      </c>
      <c r="E5030" s="1542">
        <v>127.18</v>
      </c>
      <c r="F5030" s="1546"/>
      <c r="G5030" s="1546">
        <v>5213479</v>
      </c>
      <c r="H5030" s="1546" t="str">
        <f t="shared" si="78"/>
        <v>PLACA DELINEADOR EM FIBRA - 0,30 X 0,90 M - PELÍCULA RETRORREFLETIVA TIPO I + IV - FORNECIMENTO E IMPLANTAÇÃO</v>
      </c>
    </row>
    <row r="5031" spans="2:8">
      <c r="B5031" s="1528">
        <v>5213478</v>
      </c>
      <c r="C5031" s="1529" t="s">
        <v>19781</v>
      </c>
      <c r="D5031" s="1528" t="s">
        <v>20703</v>
      </c>
      <c r="E5031" s="1543">
        <v>136.56</v>
      </c>
      <c r="F5031" s="1546"/>
      <c r="G5031" s="1546">
        <v>5213478</v>
      </c>
      <c r="H5031" s="1546" t="str">
        <f t="shared" si="78"/>
        <v>PLACA DELINEADOR EM FIBRA - 0,50 X 0,60 M - PELÍCULA RETRORREFLETIVA TIPO I + IV - FORNECIMENTO E IMPLANTAÇÃO</v>
      </c>
    </row>
    <row r="5032" spans="2:8">
      <c r="B5032" s="1526">
        <v>5213489</v>
      </c>
      <c r="C5032" s="1523" t="s">
        <v>19782</v>
      </c>
      <c r="D5032" s="1526" t="s">
        <v>20703</v>
      </c>
      <c r="E5032" s="1542">
        <v>831.48</v>
      </c>
      <c r="F5032" s="1546"/>
      <c r="G5032" s="1546">
        <v>5213489</v>
      </c>
      <c r="H5032" s="1546" t="str">
        <f t="shared" si="78"/>
        <v>PLACA EM AÇO - 2,00 X 1,00 M - PELÍCULA RETRORREFLETIVA TIPO I + I - FORNECIMENTO E IMPLANTAÇÃO</v>
      </c>
    </row>
    <row r="5033" spans="2:8">
      <c r="B5033" s="1528">
        <v>5213498</v>
      </c>
      <c r="C5033" s="1529" t="s">
        <v>19783</v>
      </c>
      <c r="D5033" s="1528" t="s">
        <v>20703</v>
      </c>
      <c r="E5033" s="1543">
        <v>885.5</v>
      </c>
      <c r="F5033" s="1546"/>
      <c r="G5033" s="1546">
        <v>5213498</v>
      </c>
      <c r="H5033" s="1546" t="str">
        <f t="shared" si="78"/>
        <v>PLACA EM AÇO - 2,00 X 1,00 M - PELÍCULA RETRORREFLETIVA TIPO I + III - FORNECIMENTO E IMPLANTAÇÃO</v>
      </c>
    </row>
    <row r="5034" spans="2:8">
      <c r="B5034" s="1526">
        <v>5213365</v>
      </c>
      <c r="C5034" s="1523" t="s">
        <v>19784</v>
      </c>
      <c r="D5034" s="1526" t="s">
        <v>20703</v>
      </c>
      <c r="E5034" s="1552">
        <v>1082.18</v>
      </c>
      <c r="F5034" s="1546"/>
      <c r="G5034" s="1546">
        <v>5213365</v>
      </c>
      <c r="H5034" s="1546" t="str">
        <f t="shared" si="78"/>
        <v>PLACA EM AÇO - 2,00 X 1,00 M - PELÍCULA RETRORREFLETIVA TIPO I + X - FORNECIMENTO E IMPLANTAÇÃO</v>
      </c>
    </row>
    <row r="5035" spans="2:8">
      <c r="B5035" s="1528">
        <v>5213507</v>
      </c>
      <c r="C5035" s="1529" t="s">
        <v>19785</v>
      </c>
      <c r="D5035" s="1528" t="s">
        <v>20703</v>
      </c>
      <c r="E5035" s="1543">
        <v>1020.6</v>
      </c>
      <c r="F5035" s="1546"/>
      <c r="G5035" s="1546">
        <v>5213507</v>
      </c>
      <c r="H5035" s="1546" t="str">
        <f t="shared" si="78"/>
        <v>PLACA EM AÇO - 2,00 X 1,00 M - PELÍCULA RETRORREFLETIVA TIPO III + III - FORNECIMENTO E IMPLANTAÇÃO</v>
      </c>
    </row>
    <row r="5036" spans="2:8">
      <c r="B5036" s="1526">
        <v>5213372</v>
      </c>
      <c r="C5036" s="1523" t="s">
        <v>19786</v>
      </c>
      <c r="D5036" s="1526" t="s">
        <v>20703</v>
      </c>
      <c r="E5036" s="1552">
        <v>1217.28</v>
      </c>
      <c r="F5036" s="1546"/>
      <c r="G5036" s="1546">
        <v>5213372</v>
      </c>
      <c r="H5036" s="1546" t="str">
        <f t="shared" si="78"/>
        <v>PLACA EM AÇO - 2,00 X 1,00 M - PELÍCULA RETRORREFLETIVA TIPO III + X - FORNECIMENTO E IMPLANTAÇÃO</v>
      </c>
    </row>
    <row r="5037" spans="2:8">
      <c r="B5037" s="1528">
        <v>5213490</v>
      </c>
      <c r="C5037" s="1529" t="s">
        <v>19787</v>
      </c>
      <c r="D5037" s="1528" t="s">
        <v>20703</v>
      </c>
      <c r="E5037" s="1551">
        <v>1790.58</v>
      </c>
      <c r="F5037" s="1546"/>
      <c r="G5037" s="1546">
        <v>5213490</v>
      </c>
      <c r="H5037" s="1546" t="str">
        <f t="shared" si="78"/>
        <v>PLACA EM AÇO - 3,00 X 1,50 M - PELÍCULA RETRORREFLETIVA TIPO I + I - FORNECIMENTO E IMPLANTAÇÃO</v>
      </c>
    </row>
    <row r="5038" spans="2:8">
      <c r="B5038" s="1526">
        <v>5213499</v>
      </c>
      <c r="C5038" s="1523" t="s">
        <v>19788</v>
      </c>
      <c r="D5038" s="1526" t="s">
        <v>20703</v>
      </c>
      <c r="E5038" s="1552">
        <v>1912.13</v>
      </c>
      <c r="F5038" s="1546"/>
      <c r="G5038" s="1546">
        <v>5213499</v>
      </c>
      <c r="H5038" s="1546" t="str">
        <f t="shared" si="78"/>
        <v>PLACA EM AÇO - 3,00 X 1,50 M - PELÍCULA RETRORREFLETIVA TIPO I + III - FORNECIMENTO E IMPLANTAÇÃO</v>
      </c>
    </row>
    <row r="5039" spans="2:8">
      <c r="B5039" s="1528">
        <v>5213366</v>
      </c>
      <c r="C5039" s="1529" t="s">
        <v>19789</v>
      </c>
      <c r="D5039" s="1528" t="s">
        <v>20703</v>
      </c>
      <c r="E5039" s="1551">
        <v>2354.66</v>
      </c>
      <c r="F5039" s="1546"/>
      <c r="G5039" s="1546">
        <v>5213366</v>
      </c>
      <c r="H5039" s="1546" t="str">
        <f t="shared" si="78"/>
        <v>PLACA EM AÇO - 3,00 X 1,50 M - PELÍCULA RETRORREFLETIVA TIPO I + X - FORNECIMENTO E IMPLANTAÇÃO</v>
      </c>
    </row>
    <row r="5040" spans="2:8">
      <c r="B5040" s="1526">
        <v>5213508</v>
      </c>
      <c r="C5040" s="1523" t="s">
        <v>19790</v>
      </c>
      <c r="D5040" s="1526" t="s">
        <v>20703</v>
      </c>
      <c r="E5040" s="1552">
        <v>2216.1</v>
      </c>
      <c r="F5040" s="1546"/>
      <c r="G5040" s="1546">
        <v>5213508</v>
      </c>
      <c r="H5040" s="1546" t="str">
        <f t="shared" si="78"/>
        <v>PLACA EM AÇO - 3,00 X 1,50 M - PELÍCULA RETRORREFLETIVA TIPO III + III - FORNECIMENTO E IMPLANTAÇÃO</v>
      </c>
    </row>
    <row r="5041" spans="2:8">
      <c r="B5041" s="1528">
        <v>5213373</v>
      </c>
      <c r="C5041" s="1529" t="s">
        <v>19791</v>
      </c>
      <c r="D5041" s="1528" t="s">
        <v>20703</v>
      </c>
      <c r="E5041" s="1551">
        <v>2658.63</v>
      </c>
      <c r="F5041" s="1546"/>
      <c r="G5041" s="1546">
        <v>5213373</v>
      </c>
      <c r="H5041" s="1546" t="str">
        <f t="shared" si="78"/>
        <v>PLACA EM AÇO - 3,00 X 1,50 M - PELÍCULA RETRORREFLETIVA TIPO III + X - FORNECIMENTO E IMPLANTAÇÃO</v>
      </c>
    </row>
    <row r="5042" spans="2:8">
      <c r="B5042" s="1526">
        <v>5213491</v>
      </c>
      <c r="C5042" s="1523" t="s">
        <v>19792</v>
      </c>
      <c r="D5042" s="1526" t="s">
        <v>20703</v>
      </c>
      <c r="E5042" s="1552">
        <v>2366.04</v>
      </c>
      <c r="F5042" s="1546"/>
      <c r="G5042" s="1546">
        <v>5213491</v>
      </c>
      <c r="H5042" s="1546" t="str">
        <f t="shared" si="78"/>
        <v>PLACA EM AÇO - 3,00 X 2,00 M - PELÍCULA RETRORREFLETIVA TIPO I + I - FORNECIMENTO E IMPLANTAÇÃO</v>
      </c>
    </row>
    <row r="5043" spans="2:8">
      <c r="B5043" s="1528">
        <v>5213500</v>
      </c>
      <c r="C5043" s="1529" t="s">
        <v>19793</v>
      </c>
      <c r="D5043" s="1528" t="s">
        <v>20703</v>
      </c>
      <c r="E5043" s="1551">
        <v>2528.1</v>
      </c>
      <c r="F5043" s="1546"/>
      <c r="G5043" s="1546">
        <v>5213500</v>
      </c>
      <c r="H5043" s="1546" t="str">
        <f t="shared" si="78"/>
        <v>PLACA EM AÇO - 3,00 X 2,00 M - PELÍCULA RETRORREFLETIVA TIPO I + III - FORNECIMENTO E IMPLANTAÇÃO</v>
      </c>
    </row>
    <row r="5044" spans="2:8">
      <c r="B5044" s="1526">
        <v>5213369</v>
      </c>
      <c r="C5044" s="1523" t="s">
        <v>19794</v>
      </c>
      <c r="D5044" s="1526" t="s">
        <v>20703</v>
      </c>
      <c r="E5044" s="1552">
        <v>3118.14</v>
      </c>
      <c r="F5044" s="1546"/>
      <c r="G5044" s="1546">
        <v>5213369</v>
      </c>
      <c r="H5044" s="1546" t="str">
        <f t="shared" si="78"/>
        <v>PLACA EM AÇO - 3,00 X 2,00 M - PELÍCULA RETRORREFLETIVA TIPO I + X - FORNECIMENTO E IMPLANTAÇÃO</v>
      </c>
    </row>
    <row r="5045" spans="2:8">
      <c r="B5045" s="1528">
        <v>5213509</v>
      </c>
      <c r="C5045" s="1529" t="s">
        <v>19795</v>
      </c>
      <c r="D5045" s="1528" t="s">
        <v>20703</v>
      </c>
      <c r="E5045" s="1551">
        <v>2933.4</v>
      </c>
      <c r="F5045" s="1546"/>
      <c r="G5045" s="1546">
        <v>5213509</v>
      </c>
      <c r="H5045" s="1546" t="str">
        <f t="shared" si="78"/>
        <v>PLACA EM AÇO - 3,00 X 2,00 M - PELÍCULA RETRORREFLETIVA TIPO III + III - FORNECIMENTO E IMPLANTAÇÃO</v>
      </c>
    </row>
    <row r="5046" spans="2:8">
      <c r="B5046" s="1526">
        <v>5213374</v>
      </c>
      <c r="C5046" s="1523" t="s">
        <v>19796</v>
      </c>
      <c r="D5046" s="1526" t="s">
        <v>20703</v>
      </c>
      <c r="E5046" s="1552">
        <v>3523.44</v>
      </c>
      <c r="F5046" s="1546"/>
      <c r="G5046" s="1546">
        <v>5213374</v>
      </c>
      <c r="H5046" s="1546" t="str">
        <f t="shared" si="78"/>
        <v>PLACA EM AÇO - 3,00 X 2,00 M - PELÍCULA RETRORREFLETIVA TIPO III + X - FORNECIMENTO E IMPLANTAÇÃO</v>
      </c>
    </row>
    <row r="5047" spans="2:8">
      <c r="B5047" s="1528">
        <v>5213492</v>
      </c>
      <c r="C5047" s="1529" t="s">
        <v>19797</v>
      </c>
      <c r="D5047" s="1528" t="s">
        <v>20703</v>
      </c>
      <c r="E5047" s="1551">
        <v>3197.53</v>
      </c>
      <c r="F5047" s="1546"/>
      <c r="G5047" s="1546">
        <v>5213492</v>
      </c>
      <c r="H5047" s="1546" t="str">
        <f t="shared" si="78"/>
        <v>PLACA EM AÇO - 4,00 X 2,00 M - PELÍCULA RETRORREFLETIVA TIPO I + I - FORNECIMENTO E IMPLANTAÇÃO</v>
      </c>
    </row>
    <row r="5048" spans="2:8">
      <c r="B5048" s="1526">
        <v>5213501</v>
      </c>
      <c r="C5048" s="1523" t="s">
        <v>19798</v>
      </c>
      <c r="D5048" s="1526" t="s">
        <v>20703</v>
      </c>
      <c r="E5048" s="1552">
        <v>3413.61</v>
      </c>
      <c r="F5048" s="1546"/>
      <c r="G5048" s="1546">
        <v>5213501</v>
      </c>
      <c r="H5048" s="1546" t="str">
        <f t="shared" si="78"/>
        <v>PLACA EM AÇO - 4,00 X 2,00 M - PELÍCULA RETRORREFLETIVA TIPO I + III - FORNECIMENTO E IMPLANTAÇÃO</v>
      </c>
    </row>
    <row r="5049" spans="2:8">
      <c r="B5049" s="1528">
        <v>5213370</v>
      </c>
      <c r="C5049" s="1529" t="s">
        <v>19799</v>
      </c>
      <c r="D5049" s="1528" t="s">
        <v>20703</v>
      </c>
      <c r="E5049" s="1551">
        <v>4200.33</v>
      </c>
      <c r="F5049" s="1546"/>
      <c r="G5049" s="1546">
        <v>5213370</v>
      </c>
      <c r="H5049" s="1546" t="str">
        <f t="shared" si="78"/>
        <v>PLACA EM AÇO - 4,00 X 2,00 M - PELÍCULA RETRORREFLETIVA TIPO I + X - FORNECIMENTO E IMPLANTAÇÃO</v>
      </c>
    </row>
    <row r="5050" spans="2:8">
      <c r="B5050" s="1526">
        <v>5213510</v>
      </c>
      <c r="C5050" s="1523" t="s">
        <v>19800</v>
      </c>
      <c r="D5050" s="1526" t="s">
        <v>20703</v>
      </c>
      <c r="E5050" s="1552">
        <v>3954.01</v>
      </c>
      <c r="F5050" s="1546"/>
      <c r="G5050" s="1546">
        <v>5213510</v>
      </c>
      <c r="H5050" s="1546" t="str">
        <f t="shared" si="78"/>
        <v>PLACA EM AÇO - 4,00 X 2,00 M - PELÍCULA RETRORREFLETIVA TIPO III + III - FORNECIMENTO E IMPLANTAÇÃO</v>
      </c>
    </row>
    <row r="5051" spans="2:8">
      <c r="B5051" s="1528">
        <v>5213375</v>
      </c>
      <c r="C5051" s="1529" t="s">
        <v>19801</v>
      </c>
      <c r="D5051" s="1528" t="s">
        <v>20703</v>
      </c>
      <c r="E5051" s="1551">
        <v>4740.7299999999996</v>
      </c>
      <c r="F5051" s="1546"/>
      <c r="G5051" s="1546">
        <v>5213375</v>
      </c>
      <c r="H5051" s="1546" t="str">
        <f t="shared" si="78"/>
        <v>PLACA EM AÇO - 4,00 X 2,00 M - PELÍCULA RETRORREFLETIVA TIPO III + X - FORNECIMENTO E IMPLANTAÇÃO</v>
      </c>
    </row>
    <row r="5052" spans="2:8">
      <c r="B5052" s="1526">
        <v>5213494</v>
      </c>
      <c r="C5052" s="1523" t="s">
        <v>19802</v>
      </c>
      <c r="D5052" s="1526" t="s">
        <v>20703</v>
      </c>
      <c r="E5052" s="1552">
        <v>4732.09</v>
      </c>
      <c r="F5052" s="1546"/>
      <c r="G5052" s="1546">
        <v>5213494</v>
      </c>
      <c r="H5052" s="1546" t="str">
        <f t="shared" si="78"/>
        <v>PLACA EM AÇO - 4,00 X 3,00 M - PELÍCULA RETRORREFLETIVA TIPO I + I - FORNECIMENTO E IMPLANTAÇÃO</v>
      </c>
    </row>
    <row r="5053" spans="2:8">
      <c r="B5053" s="1528">
        <v>5213503</v>
      </c>
      <c r="C5053" s="1529" t="s">
        <v>19803</v>
      </c>
      <c r="D5053" s="1528" t="s">
        <v>20703</v>
      </c>
      <c r="E5053" s="1551">
        <v>5056.21</v>
      </c>
      <c r="F5053" s="1546"/>
      <c r="G5053" s="1546">
        <v>5213503</v>
      </c>
      <c r="H5053" s="1546" t="str">
        <f t="shared" si="78"/>
        <v>PLACA EM AÇO - 4,00 X 3,00 M - PELÍCULA RETRORREFLETIVA TIPO I + III - FORNECIMENTO E IMPLANTAÇÃO</v>
      </c>
    </row>
    <row r="5054" spans="2:8">
      <c r="B5054" s="1526">
        <v>5213371</v>
      </c>
      <c r="C5054" s="1523" t="s">
        <v>19804</v>
      </c>
      <c r="D5054" s="1526" t="s">
        <v>20703</v>
      </c>
      <c r="E5054" s="1552">
        <v>6236.29</v>
      </c>
      <c r="F5054" s="1546"/>
      <c r="G5054" s="1546">
        <v>5213371</v>
      </c>
      <c r="H5054" s="1546" t="str">
        <f t="shared" si="78"/>
        <v>PLACA EM AÇO - 4,00 X 3,00 M - PELÍCULA RETRORREFLETIVA TIPO I + X - FORNECIMENTO E IMPLANTAÇÃO</v>
      </c>
    </row>
    <row r="5055" spans="2:8">
      <c r="B5055" s="1528">
        <v>5213512</v>
      </c>
      <c r="C5055" s="1529" t="s">
        <v>19805</v>
      </c>
      <c r="D5055" s="1528" t="s">
        <v>20703</v>
      </c>
      <c r="E5055" s="1551">
        <v>5866.81</v>
      </c>
      <c r="F5055" s="1546"/>
      <c r="G5055" s="1546">
        <v>5213512</v>
      </c>
      <c r="H5055" s="1546" t="str">
        <f t="shared" si="78"/>
        <v>PLACA EM AÇO - 4,00 X 3,00 M - PELÍCULA RETRORREFLETIVA TIPO III + III - FORNECIMENTO E IMPLANTAÇÃO</v>
      </c>
    </row>
    <row r="5056" spans="2:8">
      <c r="B5056" s="1526">
        <v>5213376</v>
      </c>
      <c r="C5056" s="1523" t="s">
        <v>19806</v>
      </c>
      <c r="D5056" s="1526" t="s">
        <v>20703</v>
      </c>
      <c r="E5056" s="1552">
        <v>7046.89</v>
      </c>
      <c r="F5056" s="1546"/>
      <c r="G5056" s="1546">
        <v>5213376</v>
      </c>
      <c r="H5056" s="1546" t="str">
        <f t="shared" si="78"/>
        <v>PLACA EM AÇO - 4,00 X 3,00 M - PELÍCULA RETRORREFLETIVA TIPO III + X - FORNECIMENTO E IMPLANTAÇÃO</v>
      </c>
    </row>
    <row r="5057" spans="2:8">
      <c r="B5057" s="1528">
        <v>5213377</v>
      </c>
      <c r="C5057" s="1529" t="s">
        <v>19807</v>
      </c>
      <c r="D5057" s="1528" t="s">
        <v>22</v>
      </c>
      <c r="E5057" s="1543">
        <v>275.83</v>
      </c>
      <c r="F5057" s="1546"/>
      <c r="G5057" s="1546">
        <v>5213377</v>
      </c>
      <c r="H5057" s="1546" t="str">
        <f t="shared" si="78"/>
        <v>PLACA EM AÇO - PELÍCULA I + I - CHAPA RECUPERADA - FORNECIMENTO E IMPLANTAÇÃO</v>
      </c>
    </row>
    <row r="5058" spans="2:8">
      <c r="B5058" s="1526">
        <v>5213570</v>
      </c>
      <c r="C5058" s="1523" t="s">
        <v>19808</v>
      </c>
      <c r="D5058" s="1526" t="s">
        <v>22</v>
      </c>
      <c r="E5058" s="1542">
        <v>426.44</v>
      </c>
      <c r="F5058" s="1546"/>
      <c r="G5058" s="1546">
        <v>5213570</v>
      </c>
      <c r="H5058" s="1546" t="str">
        <f t="shared" si="78"/>
        <v>PLACA EM AÇO - PELÍCULA I + I - FORNECIMENTO E IMPLANTAÇÃO</v>
      </c>
    </row>
    <row r="5059" spans="2:8">
      <c r="B5059" s="1528">
        <v>5213378</v>
      </c>
      <c r="C5059" s="1529" t="s">
        <v>19809</v>
      </c>
      <c r="D5059" s="1528" t="s">
        <v>22</v>
      </c>
      <c r="E5059" s="1543">
        <v>302.83999999999997</v>
      </c>
      <c r="F5059" s="1546"/>
      <c r="G5059" s="1546">
        <v>5213378</v>
      </c>
      <c r="H5059" s="1546" t="str">
        <f t="shared" ref="H5059:H5122" si="79">UPPER(C5059)</f>
        <v>PLACA EM AÇO - PELÍCULA I + III - CHAPA RECUPERADA - FORNECIMENTO E IMPLANTAÇÃO</v>
      </c>
    </row>
    <row r="5060" spans="2:8">
      <c r="B5060" s="1526">
        <v>5213571</v>
      </c>
      <c r="C5060" s="1523" t="s">
        <v>19810</v>
      </c>
      <c r="D5060" s="1526" t="s">
        <v>22</v>
      </c>
      <c r="E5060" s="1542">
        <v>453.45</v>
      </c>
      <c r="F5060" s="1546"/>
      <c r="G5060" s="1546">
        <v>5213571</v>
      </c>
      <c r="H5060" s="1546" t="str">
        <f t="shared" si="79"/>
        <v>PLACA EM AÇO - PELÍCULA I + III - FORNECIMENTO E IMPLANTAÇÃO</v>
      </c>
    </row>
    <row r="5061" spans="2:8">
      <c r="B5061" s="1528">
        <v>5213379</v>
      </c>
      <c r="C5061" s="1529" t="s">
        <v>19811</v>
      </c>
      <c r="D5061" s="1528" t="s">
        <v>22</v>
      </c>
      <c r="E5061" s="1543">
        <v>370.39</v>
      </c>
      <c r="F5061" s="1546"/>
      <c r="G5061" s="1546">
        <v>5213379</v>
      </c>
      <c r="H5061" s="1546" t="str">
        <f t="shared" si="79"/>
        <v>PLACA EM AÇO - PELÍCULA III + III - CHAPA RECUPERADA - FORNECIMENTO E IMPLANTAÇÃO</v>
      </c>
    </row>
    <row r="5062" spans="2:8">
      <c r="B5062" s="1526">
        <v>5213572</v>
      </c>
      <c r="C5062" s="1523" t="s">
        <v>19812</v>
      </c>
      <c r="D5062" s="1526" t="s">
        <v>22</v>
      </c>
      <c r="E5062" s="1542">
        <v>521</v>
      </c>
      <c r="F5062" s="1546"/>
      <c r="G5062" s="1546">
        <v>5213572</v>
      </c>
      <c r="H5062" s="1546" t="str">
        <f t="shared" si="79"/>
        <v>PLACA EM AÇO - PELÍCULA III + III - FORNECIMENTO E IMPLANTAÇÃO</v>
      </c>
    </row>
    <row r="5063" spans="2:8">
      <c r="B5063" s="1528">
        <v>5212553</v>
      </c>
      <c r="C5063" s="1529" t="s">
        <v>19813</v>
      </c>
      <c r="D5063" s="1528" t="s">
        <v>22</v>
      </c>
      <c r="E5063" s="1543">
        <v>233.03</v>
      </c>
      <c r="F5063" s="1546"/>
      <c r="G5063" s="1546">
        <v>5212553</v>
      </c>
      <c r="H5063" s="1546" t="str">
        <f t="shared" si="79"/>
        <v>PLACA EM AÇO Nº 16 GALVANIZADO COM PELÍCULA RETRORREFLETIVA TIPO I + I - CHAPA RECUPERADA - CONFECÇÃO</v>
      </c>
    </row>
    <row r="5064" spans="2:8">
      <c r="B5064" s="1526">
        <v>5213416</v>
      </c>
      <c r="C5064" s="1523" t="s">
        <v>19814</v>
      </c>
      <c r="D5064" s="1526" t="s">
        <v>22</v>
      </c>
      <c r="E5064" s="1542">
        <v>383.64</v>
      </c>
      <c r="F5064" s="1546"/>
      <c r="G5064" s="1546">
        <v>5213416</v>
      </c>
      <c r="H5064" s="1546" t="str">
        <f t="shared" si="79"/>
        <v>PLACA EM AÇO Nº 16 GALVANIZADO COM PELÍCULA RETRORREFLETIVA TIPO I + I - CONFECÇÃO</v>
      </c>
    </row>
    <row r="5065" spans="2:8">
      <c r="B5065" s="1528">
        <v>5212554</v>
      </c>
      <c r="C5065" s="1529" t="s">
        <v>19815</v>
      </c>
      <c r="D5065" s="1528" t="s">
        <v>22</v>
      </c>
      <c r="E5065" s="1543">
        <v>260.04000000000002</v>
      </c>
      <c r="F5065" s="1546"/>
      <c r="G5065" s="1546">
        <v>5212554</v>
      </c>
      <c r="H5065" s="1546" t="str">
        <f t="shared" si="79"/>
        <v>PLACA EM AÇO Nº 16 GALVANIZADO COM PELÍCULA RETRORREFLETIVA TIPO I + III - CHAPA RECUPERADA - CONFECÇÃO</v>
      </c>
    </row>
    <row r="5066" spans="2:8">
      <c r="B5066" s="1526">
        <v>5213417</v>
      </c>
      <c r="C5066" s="1523" t="s">
        <v>19816</v>
      </c>
      <c r="D5066" s="1526" t="s">
        <v>22</v>
      </c>
      <c r="E5066" s="1542">
        <v>410.65</v>
      </c>
      <c r="F5066" s="1546"/>
      <c r="G5066" s="1546">
        <v>5213417</v>
      </c>
      <c r="H5066" s="1546" t="str">
        <f t="shared" si="79"/>
        <v>PLACA EM AÇO Nº 16 GALVANIZADO COM PELÍCULA RETRORREFLETIVA TIPO I + III - CONFECÇÃO</v>
      </c>
    </row>
    <row r="5067" spans="2:8">
      <c r="B5067" s="1528">
        <v>5213421</v>
      </c>
      <c r="C5067" s="1529" t="s">
        <v>19817</v>
      </c>
      <c r="D5067" s="1528" t="s">
        <v>22</v>
      </c>
      <c r="E5067" s="1543">
        <v>370.38</v>
      </c>
      <c r="F5067" s="1546"/>
      <c r="G5067" s="1546">
        <v>5213421</v>
      </c>
      <c r="H5067" s="1546" t="str">
        <f t="shared" si="79"/>
        <v>PLACA EM AÇO Nº 16 GALVANIZADO COM PELÍCULA RETRORREFLETIVA TIPO I + IV - CONFECÇÃO</v>
      </c>
    </row>
    <row r="5068" spans="2:8">
      <c r="B5068" s="1526">
        <v>5213414</v>
      </c>
      <c r="C5068" s="1523" t="s">
        <v>19818</v>
      </c>
      <c r="D5068" s="1526" t="s">
        <v>22</v>
      </c>
      <c r="E5068" s="1542">
        <v>527.04999999999995</v>
      </c>
      <c r="F5068" s="1546"/>
      <c r="G5068" s="1546">
        <v>5213414</v>
      </c>
      <c r="H5068" s="1546" t="str">
        <f t="shared" si="79"/>
        <v>PLACA EM AÇO Nº 16 GALVANIZADO COM PELÍCULA RETRORREFLETIVA TIPO I + SI - CONFECÇÃO</v>
      </c>
    </row>
    <row r="5069" spans="2:8">
      <c r="B5069" s="1528">
        <v>5213419</v>
      </c>
      <c r="C5069" s="1529" t="s">
        <v>19819</v>
      </c>
      <c r="D5069" s="1528" t="s">
        <v>22</v>
      </c>
      <c r="E5069" s="1543">
        <v>508.99</v>
      </c>
      <c r="F5069" s="1546"/>
      <c r="G5069" s="1546">
        <v>5213419</v>
      </c>
      <c r="H5069" s="1546" t="str">
        <f t="shared" si="79"/>
        <v>PLACA EM AÇO Nº 16 GALVANIZADO COM PELÍCULA RETRORREFLETIVA TIPO I + X - CONFECÇÃO</v>
      </c>
    </row>
    <row r="5070" spans="2:8">
      <c r="B5070" s="1526">
        <v>5212555</v>
      </c>
      <c r="C5070" s="1523" t="s">
        <v>19820</v>
      </c>
      <c r="D5070" s="1526" t="s">
        <v>22</v>
      </c>
      <c r="E5070" s="1542">
        <v>327.58999999999997</v>
      </c>
      <c r="F5070" s="1546"/>
      <c r="G5070" s="1546">
        <v>5212555</v>
      </c>
      <c r="H5070" s="1546" t="str">
        <f t="shared" si="79"/>
        <v>PLACA EM AÇO Nº 16 GALVANIZADO COM PELÍCULA RETRORREFLETIVA TIPO III + III - CHAPA RECUPERADA - CONFECÇÃO</v>
      </c>
    </row>
    <row r="5071" spans="2:8">
      <c r="B5071" s="1528">
        <v>5213418</v>
      </c>
      <c r="C5071" s="1529" t="s">
        <v>19821</v>
      </c>
      <c r="D5071" s="1528" t="s">
        <v>22</v>
      </c>
      <c r="E5071" s="1543">
        <v>478.2</v>
      </c>
      <c r="F5071" s="1546"/>
      <c r="G5071" s="1546">
        <v>5213418</v>
      </c>
      <c r="H5071" s="1546" t="str">
        <f t="shared" si="79"/>
        <v>PLACA EM AÇO Nº 16 GALVANIZADO COM PELÍCULA RETRORREFLETIVA TIPO III + III - CONFECÇÃO</v>
      </c>
    </row>
    <row r="5072" spans="2:8">
      <c r="B5072" s="1526">
        <v>5213415</v>
      </c>
      <c r="C5072" s="1523" t="s">
        <v>19822</v>
      </c>
      <c r="D5072" s="1526" t="s">
        <v>22</v>
      </c>
      <c r="E5072" s="1542">
        <v>542.34</v>
      </c>
      <c r="F5072" s="1546"/>
      <c r="G5072" s="1546">
        <v>5213415</v>
      </c>
      <c r="H5072" s="1546" t="str">
        <f t="shared" si="79"/>
        <v>PLACA EM AÇO Nº 16 GALVANIZADO COM PELÍCULA RETRORREFLETIVA TIPO III + SI - CONFECÇÃO</v>
      </c>
    </row>
    <row r="5073" spans="2:8">
      <c r="B5073" s="1528">
        <v>5213420</v>
      </c>
      <c r="C5073" s="1529" t="s">
        <v>19823</v>
      </c>
      <c r="D5073" s="1528" t="s">
        <v>22</v>
      </c>
      <c r="E5073" s="1543">
        <v>576.54</v>
      </c>
      <c r="F5073" s="1546"/>
      <c r="G5073" s="1546">
        <v>5213420</v>
      </c>
      <c r="H5073" s="1546" t="str">
        <f t="shared" si="79"/>
        <v>PLACA EM AÇO Nº 16 GALVANIZADO COM PELÍCULA RETRORREFLETIVA TIPO III + X - CONFECÇÃO</v>
      </c>
    </row>
    <row r="5074" spans="2:8">
      <c r="B5074" s="1526">
        <v>5213543</v>
      </c>
      <c r="C5074" s="1523" t="s">
        <v>19824</v>
      </c>
      <c r="D5074" s="1526" t="s">
        <v>20703</v>
      </c>
      <c r="E5074" s="1542">
        <v>1051.1600000000001</v>
      </c>
      <c r="F5074" s="1546"/>
      <c r="G5074" s="1546">
        <v>5213543</v>
      </c>
      <c r="H5074" s="1546" t="str">
        <f t="shared" si="79"/>
        <v>PLACA EM AÇO, MODULADA - 2,00 X 1,00 M - PELÍCULA RETRORREFLETIVA TIPO I + I - FORNECIMENTO E IMPLANTAÇÃO</v>
      </c>
    </row>
    <row r="5075" spans="2:8">
      <c r="B5075" s="1528">
        <v>5213552</v>
      </c>
      <c r="C5075" s="1529" t="s">
        <v>19825</v>
      </c>
      <c r="D5075" s="1528" t="s">
        <v>20703</v>
      </c>
      <c r="E5075" s="1551">
        <v>1105.2</v>
      </c>
      <c r="F5075" s="1546"/>
      <c r="G5075" s="1546">
        <v>5213552</v>
      </c>
      <c r="H5075" s="1546" t="str">
        <f t="shared" si="79"/>
        <v>PLACA EM AÇO, MODULADA - 2,00 X 1,00 M - PELÍCULA RETRORREFLETIVA TIPO I + III - FORNECIMENTO E IMPLANTAÇÃO</v>
      </c>
    </row>
    <row r="5076" spans="2:8">
      <c r="B5076" s="1526">
        <v>5213561</v>
      </c>
      <c r="C5076" s="1523" t="s">
        <v>19826</v>
      </c>
      <c r="D5076" s="1526" t="s">
        <v>20703</v>
      </c>
      <c r="E5076" s="1552">
        <v>1240.28</v>
      </c>
      <c r="F5076" s="1546"/>
      <c r="G5076" s="1546">
        <v>5213561</v>
      </c>
      <c r="H5076" s="1546" t="str">
        <f t="shared" si="79"/>
        <v>PLACA EM AÇO, MODULADA - 2,00 X 1,00 M - PELÍCULA RETRORREFLETIVA TIPO III + III - FORNECIMENTO E IMPLANTAÇÃO</v>
      </c>
    </row>
    <row r="5077" spans="2:8">
      <c r="B5077" s="1528">
        <v>5213544</v>
      </c>
      <c r="C5077" s="1529" t="s">
        <v>19827</v>
      </c>
      <c r="D5077" s="1528" t="s">
        <v>20703</v>
      </c>
      <c r="E5077" s="1551">
        <v>2284.86</v>
      </c>
      <c r="F5077" s="1546"/>
      <c r="G5077" s="1546">
        <v>5213544</v>
      </c>
      <c r="H5077" s="1546" t="str">
        <f t="shared" si="79"/>
        <v>PLACA EM AÇO, MODULADA - 3,00 X 1,50 M - PELÍCULA RETRORREFLETIVA TIPO I + I - FORNECIMENTO E IMPLANTAÇÃO</v>
      </c>
    </row>
    <row r="5078" spans="2:8">
      <c r="B5078" s="1526">
        <v>5213553</v>
      </c>
      <c r="C5078" s="1523" t="s">
        <v>19828</v>
      </c>
      <c r="D5078" s="1526" t="s">
        <v>20703</v>
      </c>
      <c r="E5078" s="1552">
        <v>2406.4499999999998</v>
      </c>
      <c r="F5078" s="1546"/>
      <c r="G5078" s="1546">
        <v>5213553</v>
      </c>
      <c r="H5078" s="1546" t="str">
        <f t="shared" si="79"/>
        <v>PLACA EM AÇO, MODULADA - 3,00 X 1,50 M - PELÍCULA RETRORREFLETIVA TIPO I + III - FORNECIMENTO E IMPLANTAÇÃO</v>
      </c>
    </row>
    <row r="5079" spans="2:8">
      <c r="B5079" s="1528">
        <v>5213562</v>
      </c>
      <c r="C5079" s="1529" t="s">
        <v>19829</v>
      </c>
      <c r="D5079" s="1528" t="s">
        <v>20703</v>
      </c>
      <c r="E5079" s="1551">
        <v>2710.38</v>
      </c>
      <c r="F5079" s="1546"/>
      <c r="G5079" s="1546">
        <v>5213562</v>
      </c>
      <c r="H5079" s="1546" t="str">
        <f t="shared" si="79"/>
        <v>PLACA EM AÇO, MODULADA - 3,00 X 1,50 M - PELÍCULA RETRORREFLETIVA TIPO III + III - FORNECIMENTO E IMPLANTAÇÃO</v>
      </c>
    </row>
    <row r="5080" spans="2:8">
      <c r="B5080" s="1526">
        <v>5213545</v>
      </c>
      <c r="C5080" s="1523" t="s">
        <v>19830</v>
      </c>
      <c r="D5080" s="1526" t="s">
        <v>20703</v>
      </c>
      <c r="E5080" s="1552">
        <v>3025.08</v>
      </c>
      <c r="F5080" s="1546"/>
      <c r="G5080" s="1546">
        <v>5213545</v>
      </c>
      <c r="H5080" s="1546" t="str">
        <f t="shared" si="79"/>
        <v>PLACA EM AÇO, MODULADA - 3,00 X 2,00 M - PELÍCULA RETRORREFLETIVA TIPO I + I - FORNECIMENTO E IMPLANTAÇÃO</v>
      </c>
    </row>
    <row r="5081" spans="2:8">
      <c r="B5081" s="1528">
        <v>5213554</v>
      </c>
      <c r="C5081" s="1529" t="s">
        <v>19831</v>
      </c>
      <c r="D5081" s="1528" t="s">
        <v>20703</v>
      </c>
      <c r="E5081" s="1551">
        <v>3187.2</v>
      </c>
      <c r="F5081" s="1546"/>
      <c r="G5081" s="1546">
        <v>5213554</v>
      </c>
      <c r="H5081" s="1546" t="str">
        <f t="shared" si="79"/>
        <v>PLACA EM AÇO, MODULADA - 3,00 X 2,00 M - PELÍCULA RETRORREFLETIVA TIPO I + III - FORNECIMENTO E IMPLANTAÇÃO</v>
      </c>
    </row>
    <row r="5082" spans="2:8">
      <c r="B5082" s="1526">
        <v>5213563</v>
      </c>
      <c r="C5082" s="1523" t="s">
        <v>19832</v>
      </c>
      <c r="D5082" s="1526" t="s">
        <v>20703</v>
      </c>
      <c r="E5082" s="1552">
        <v>3592.44</v>
      </c>
      <c r="F5082" s="1546"/>
      <c r="G5082" s="1546">
        <v>5213563</v>
      </c>
      <c r="H5082" s="1546" t="str">
        <f t="shared" si="79"/>
        <v>PLACA EM AÇO, MODULADA - 3,00 X 2,00 M - PELÍCULA RETRORREFLETIVA TIPO III + III - FORNECIMENTO E IMPLANTAÇÃO</v>
      </c>
    </row>
    <row r="5083" spans="2:8">
      <c r="B5083" s="1528">
        <v>5213546</v>
      </c>
      <c r="C5083" s="1529" t="s">
        <v>19833</v>
      </c>
      <c r="D5083" s="1528" t="s">
        <v>20703</v>
      </c>
      <c r="E5083" s="1551">
        <v>4076.25</v>
      </c>
      <c r="F5083" s="1546"/>
      <c r="G5083" s="1546">
        <v>5213546</v>
      </c>
      <c r="H5083" s="1546" t="str">
        <f t="shared" si="79"/>
        <v>PLACA EM AÇO, MODULADA - 4,00 X 2,00 M - PELÍCULA RETRORREFLETIVA TIPO I + I - FORNECIMENTO E IMPLANTAÇÃO</v>
      </c>
    </row>
    <row r="5084" spans="2:8">
      <c r="B5084" s="1526">
        <v>5213555</v>
      </c>
      <c r="C5084" s="1523" t="s">
        <v>19834</v>
      </c>
      <c r="D5084" s="1526" t="s">
        <v>20703</v>
      </c>
      <c r="E5084" s="1552">
        <v>4292.41</v>
      </c>
      <c r="F5084" s="1546"/>
      <c r="G5084" s="1546">
        <v>5213555</v>
      </c>
      <c r="H5084" s="1546" t="str">
        <f t="shared" si="79"/>
        <v>PLACA EM AÇO, MODULADA - 4,00 X 2,00 M - PELÍCULA RETRORREFLETIVA TIPO I + III - FORNECIMENTO E IMPLANTAÇÃO</v>
      </c>
    </row>
    <row r="5085" spans="2:8">
      <c r="B5085" s="1528">
        <v>5213564</v>
      </c>
      <c r="C5085" s="1529" t="s">
        <v>19835</v>
      </c>
      <c r="D5085" s="1528" t="s">
        <v>20703</v>
      </c>
      <c r="E5085" s="1551">
        <v>4832.7299999999996</v>
      </c>
      <c r="F5085" s="1546"/>
      <c r="G5085" s="1546">
        <v>5213564</v>
      </c>
      <c r="H5085" s="1546" t="str">
        <f t="shared" si="79"/>
        <v>PLACA EM AÇO, MODULADA - 4,00 X 2,00 M - PELÍCULA RETRORREFLETIVA TIPO III + III - FORNECIMENTO E IMPLANTAÇÃO</v>
      </c>
    </row>
    <row r="5086" spans="2:8">
      <c r="B5086" s="1526">
        <v>5213548</v>
      </c>
      <c r="C5086" s="1523" t="s">
        <v>19836</v>
      </c>
      <c r="D5086" s="1526" t="s">
        <v>20703</v>
      </c>
      <c r="E5086" s="1552">
        <v>6050.17</v>
      </c>
      <c r="F5086" s="1546"/>
      <c r="G5086" s="1546">
        <v>5213548</v>
      </c>
      <c r="H5086" s="1546" t="str">
        <f t="shared" si="79"/>
        <v>PLACA EM AÇO, MODULADA - 4,00 X 3,00 M - PELÍCULA RETRORREFLETIVA TIPO I + I - FORNECIMENTO E IMPLANTAÇÃO</v>
      </c>
    </row>
    <row r="5087" spans="2:8">
      <c r="B5087" s="1528">
        <v>5213557</v>
      </c>
      <c r="C5087" s="1529" t="s">
        <v>19837</v>
      </c>
      <c r="D5087" s="1528" t="s">
        <v>20703</v>
      </c>
      <c r="E5087" s="1551">
        <v>6374.41</v>
      </c>
      <c r="F5087" s="1546"/>
      <c r="G5087" s="1546">
        <v>5213557</v>
      </c>
      <c r="H5087" s="1546" t="str">
        <f t="shared" si="79"/>
        <v>PLACA EM AÇO, MODULADA - 4,00 X 3,00 M - PELÍCULA RETRORREFLETIVA TIPO I + III - FORNECIMENTO E IMPLANTAÇÃO</v>
      </c>
    </row>
    <row r="5088" spans="2:8">
      <c r="B5088" s="1526">
        <v>5213566</v>
      </c>
      <c r="C5088" s="1523" t="s">
        <v>19838</v>
      </c>
      <c r="D5088" s="1526" t="s">
        <v>20703</v>
      </c>
      <c r="E5088" s="1552">
        <v>7184.89</v>
      </c>
      <c r="F5088" s="1546"/>
      <c r="G5088" s="1546">
        <v>5213566</v>
      </c>
      <c r="H5088" s="1546" t="str">
        <f t="shared" si="79"/>
        <v>PLACA EM AÇO, MODULADA - 4,00 X 3,00 M - PELÍCULA RETRORREFLETIVA TIPO III + III - FORNECIMENTO E IMPLANTAÇÃO</v>
      </c>
    </row>
    <row r="5089" spans="2:8">
      <c r="B5089" s="1528">
        <v>5213576</v>
      </c>
      <c r="C5089" s="1529" t="s">
        <v>23911</v>
      </c>
      <c r="D5089" s="1528" t="s">
        <v>22</v>
      </c>
      <c r="E5089" s="1543">
        <v>536.28</v>
      </c>
      <c r="F5089" s="1546"/>
      <c r="G5089" s="1546">
        <v>5213576</v>
      </c>
      <c r="H5089" s="1546" t="str">
        <f t="shared" si="79"/>
        <v>PLACA EM AÇO, MODULADA - ACIMA DE 2 M² - PELÍCULA I + I - FORNECIMENTO E IMPLANTAÇÃO</v>
      </c>
    </row>
    <row r="5090" spans="2:8">
      <c r="B5090" s="1526">
        <v>5213577</v>
      </c>
      <c r="C5090" s="1523" t="s">
        <v>23912</v>
      </c>
      <c r="D5090" s="1526" t="s">
        <v>22</v>
      </c>
      <c r="E5090" s="1542">
        <v>563.29999999999995</v>
      </c>
      <c r="F5090" s="1546"/>
      <c r="G5090" s="1546">
        <v>5213577</v>
      </c>
      <c r="H5090" s="1546" t="str">
        <f t="shared" si="79"/>
        <v>PLACA EM AÇO, MODULADA - ACIMA DE 2 M² - PELÍCULA I + III - FORNECIMENTO E IMPLANTAÇÃO</v>
      </c>
    </row>
    <row r="5091" spans="2:8">
      <c r="B5091" s="1528">
        <v>5213578</v>
      </c>
      <c r="C5091" s="1529" t="s">
        <v>23913</v>
      </c>
      <c r="D5091" s="1528" t="s">
        <v>22</v>
      </c>
      <c r="E5091" s="1543">
        <v>630.84</v>
      </c>
      <c r="F5091" s="1546"/>
      <c r="G5091" s="1546">
        <v>5213578</v>
      </c>
      <c r="H5091" s="1546" t="str">
        <f t="shared" si="79"/>
        <v>PLACA EM AÇO, MODULADA - ACIMA DE 2 M² - PELÍCULA III + III - FORNECIMENTO E IMPLANTAÇÃO</v>
      </c>
    </row>
    <row r="5092" spans="2:8">
      <c r="B5092" s="1526">
        <v>5213425</v>
      </c>
      <c r="C5092" s="1523" t="s">
        <v>19839</v>
      </c>
      <c r="D5092" s="1526" t="s">
        <v>22</v>
      </c>
      <c r="E5092" s="1542">
        <v>521.24</v>
      </c>
      <c r="F5092" s="1546"/>
      <c r="G5092" s="1546">
        <v>5213425</v>
      </c>
      <c r="H5092" s="1546" t="str">
        <f t="shared" si="79"/>
        <v>PLACA EM ALUMÍNIO COMPOSTO DE 3 MM, MODULADA, AÉREA, COM PELÍCULA RETRORREFLETIVA TIPO I + III - CONFECÇÃO</v>
      </c>
    </row>
    <row r="5093" spans="2:8">
      <c r="B5093" s="1528">
        <v>5213426</v>
      </c>
      <c r="C5093" s="1529" t="s">
        <v>19840</v>
      </c>
      <c r="D5093" s="1528" t="s">
        <v>22</v>
      </c>
      <c r="E5093" s="1543">
        <v>588.79</v>
      </c>
      <c r="F5093" s="1546"/>
      <c r="G5093" s="1546">
        <v>5213426</v>
      </c>
      <c r="H5093" s="1546" t="str">
        <f t="shared" si="79"/>
        <v>PLACA EM ALUMÍNIO COMPOSTO DE 3 MM, MODULADA, AÉREA, COM PELÍCULA RETRORREFLETIVA TIPO III + III - CONFECÇÃO</v>
      </c>
    </row>
    <row r="5094" spans="2:8">
      <c r="B5094" s="1526">
        <v>5213427</v>
      </c>
      <c r="C5094" s="1523" t="s">
        <v>19841</v>
      </c>
      <c r="D5094" s="1526" t="s">
        <v>22</v>
      </c>
      <c r="E5094" s="1542">
        <v>687.13</v>
      </c>
      <c r="F5094" s="1546"/>
      <c r="G5094" s="1546">
        <v>5213427</v>
      </c>
      <c r="H5094" s="1546" t="str">
        <f t="shared" si="79"/>
        <v>PLACA EM ALUMÍNIO COMPOSTO DE 3 MM, MODULADA, AÉREA, COM PELÍCULA RETRORREFLETIVA TIPO III + X - CONFECÇÃO</v>
      </c>
    </row>
    <row r="5095" spans="2:8" ht="30">
      <c r="B5095" s="1528">
        <v>5213486</v>
      </c>
      <c r="C5095" s="1529" t="s">
        <v>19842</v>
      </c>
      <c r="D5095" s="1528" t="s">
        <v>22</v>
      </c>
      <c r="E5095" s="1543">
        <v>819.52</v>
      </c>
      <c r="F5095" s="1546"/>
      <c r="G5095" s="1546">
        <v>5213486</v>
      </c>
      <c r="H5095" s="1546" t="str">
        <f t="shared" si="79"/>
        <v>PLACA EM ALUMÍNIO COMPOSTO, ESPESSURA DE 3,0 MM, MODULADA, AÉREA - PELÍCULA RETRORREFLETIVA TIPO I + III - FORNECIMENTO E IMPLANTAÇÃO</v>
      </c>
    </row>
    <row r="5096" spans="2:8" ht="30">
      <c r="B5096" s="1526">
        <v>5213487</v>
      </c>
      <c r="C5096" s="1523" t="s">
        <v>19843</v>
      </c>
      <c r="D5096" s="1526" t="s">
        <v>22</v>
      </c>
      <c r="E5096" s="1542">
        <v>887.07</v>
      </c>
      <c r="F5096" s="1546"/>
      <c r="G5096" s="1546">
        <v>5213487</v>
      </c>
      <c r="H5096" s="1546" t="str">
        <f t="shared" si="79"/>
        <v>PLACA EM ALUMÍNIO COMPOSTO, ESPESSURA DE 3,0 MM, MODULADA, AÉREA - PELÍCULA RETRORREFLETIVA TIPO III + III - FORNECIMENTO E IMPLANTAÇÃO</v>
      </c>
    </row>
    <row r="5097" spans="2:8" ht="30">
      <c r="B5097" s="1528">
        <v>5213488</v>
      </c>
      <c r="C5097" s="1529" t="s">
        <v>19844</v>
      </c>
      <c r="D5097" s="1528" t="s">
        <v>22</v>
      </c>
      <c r="E5097" s="1543">
        <v>985.41</v>
      </c>
      <c r="F5097" s="1546"/>
      <c r="G5097" s="1546">
        <v>5213488</v>
      </c>
      <c r="H5097" s="1546" t="str">
        <f t="shared" si="79"/>
        <v>PLACA EM ALUMÍNIO COMPOSTO, ESPESSURA DE 3,0 MM, MODULADA, AÉREA - PELÍCULA RETRORREFLETIVA TIPO III + X - FORNECIMENTO E IMPLANTAÇÃO</v>
      </c>
    </row>
    <row r="5098" spans="2:8" ht="30">
      <c r="B5098" s="1526">
        <v>5213483</v>
      </c>
      <c r="C5098" s="1523" t="s">
        <v>19845</v>
      </c>
      <c r="D5098" s="1526" t="s">
        <v>22</v>
      </c>
      <c r="E5098" s="1542">
        <v>843.88</v>
      </c>
      <c r="F5098" s="1546"/>
      <c r="G5098" s="1546">
        <v>5213483</v>
      </c>
      <c r="H5098" s="1546" t="str">
        <f t="shared" si="79"/>
        <v>PLACA EM ALUMÍNIO, ESPESSURA DE 1,5 MM, MODULADA, AÉREA - PELÍCULA RETRORREFLETIVA TIPO I + III - FORNECIMENTO E IMPLANTAÇÃO</v>
      </c>
    </row>
    <row r="5099" spans="2:8" ht="30">
      <c r="B5099" s="1528">
        <v>5213484</v>
      </c>
      <c r="C5099" s="1529" t="s">
        <v>19846</v>
      </c>
      <c r="D5099" s="1528" t="s">
        <v>22</v>
      </c>
      <c r="E5099" s="1543">
        <v>911.43</v>
      </c>
      <c r="F5099" s="1546"/>
      <c r="G5099" s="1546">
        <v>5213484</v>
      </c>
      <c r="H5099" s="1546" t="str">
        <f t="shared" si="79"/>
        <v>PLACA EM ALUMÍNIO, ESPESSURA DE 1,5 MM, MODULADA, AÉREA - PELÍCULA RETRORREFLETIVA TIPO III + III - FORNECIMENTO E IMPLANTAÇÃO</v>
      </c>
    </row>
    <row r="5100" spans="2:8" ht="30">
      <c r="B5100" s="1526">
        <v>5213485</v>
      </c>
      <c r="C5100" s="1523" t="s">
        <v>19847</v>
      </c>
      <c r="D5100" s="1526" t="s">
        <v>22</v>
      </c>
      <c r="E5100" s="1542">
        <v>1009.77</v>
      </c>
      <c r="F5100" s="1546"/>
      <c r="G5100" s="1546">
        <v>5213485</v>
      </c>
      <c r="H5100" s="1546" t="str">
        <f t="shared" si="79"/>
        <v>PLACA EM ALUMÍNIO, ESPESSURA DE 1,5 MM, MODULADA, AÉREA - PELÍCULA RETRORREFLETIVA TIPO III + X - FORNECIMENTO E IMPLANTAÇÃO</v>
      </c>
    </row>
    <row r="5101" spans="2:8">
      <c r="B5101" s="1528">
        <v>5213434</v>
      </c>
      <c r="C5101" s="1529" t="s">
        <v>19848</v>
      </c>
      <c r="D5101" s="1528" t="s">
        <v>22</v>
      </c>
      <c r="E5101" s="1543">
        <v>545.6</v>
      </c>
      <c r="F5101" s="1546"/>
      <c r="G5101" s="1546">
        <v>5213434</v>
      </c>
      <c r="H5101" s="1546" t="str">
        <f t="shared" si="79"/>
        <v>PLACA EM ALUMÍNIO, ESPESSURA DE 1,5 MM, MODULADA, AÉREA, COM PELÍCULA RETRORREFLETIVA TIPO I + III - CONFECÇÃO</v>
      </c>
    </row>
    <row r="5102" spans="2:8">
      <c r="B5102" s="1526">
        <v>5213435</v>
      </c>
      <c r="C5102" s="1523" t="s">
        <v>19849</v>
      </c>
      <c r="D5102" s="1526" t="s">
        <v>22</v>
      </c>
      <c r="E5102" s="1542">
        <v>613.15</v>
      </c>
      <c r="F5102" s="1546"/>
      <c r="G5102" s="1546">
        <v>5213435</v>
      </c>
      <c r="H5102" s="1546" t="str">
        <f t="shared" si="79"/>
        <v>PLACA EM ALUMÍNIO, ESPESSURA DE 1,5 MM, MODULADA, AÉREA, COM PELÍCULA RETRORREFLETIVA TIPO III + III - CONFECÇÃO</v>
      </c>
    </row>
    <row r="5103" spans="2:8">
      <c r="B5103" s="1528">
        <v>5213436</v>
      </c>
      <c r="C5103" s="1529" t="s">
        <v>19850</v>
      </c>
      <c r="D5103" s="1528" t="s">
        <v>22</v>
      </c>
      <c r="E5103" s="1543">
        <v>711.49</v>
      </c>
      <c r="F5103" s="1546"/>
      <c r="G5103" s="1546">
        <v>5213436</v>
      </c>
      <c r="H5103" s="1546" t="str">
        <f t="shared" si="79"/>
        <v>PLACA EM ALUMÍNIO, ESPESSURA DE 1,5 MM, MODULADA, AÉREA, COM PELÍCULA RETRORREFLETIVA TIPO III + X - CONFECÇÃO</v>
      </c>
    </row>
    <row r="5104" spans="2:8">
      <c r="B5104" s="1526">
        <v>5213430</v>
      </c>
      <c r="C5104" s="1523" t="s">
        <v>19851</v>
      </c>
      <c r="D5104" s="1526" t="s">
        <v>22</v>
      </c>
      <c r="E5104" s="1542">
        <v>325.77999999999997</v>
      </c>
      <c r="F5104" s="1546"/>
      <c r="G5104" s="1546">
        <v>5213430</v>
      </c>
      <c r="H5104" s="1546" t="str">
        <f t="shared" si="79"/>
        <v>PLACA EM CHAPA DE POLIÉSTER REFORÇADA COM FIBRA DE VIDRO COM PELÍCULA RETRORREFLETIVA TIPO I + I - CONFECÇÃO</v>
      </c>
    </row>
    <row r="5105" spans="2:8">
      <c r="B5105" s="1528">
        <v>5213431</v>
      </c>
      <c r="C5105" s="1529" t="s">
        <v>19852</v>
      </c>
      <c r="D5105" s="1528" t="s">
        <v>22</v>
      </c>
      <c r="E5105" s="1543">
        <v>352.79</v>
      </c>
      <c r="F5105" s="1546"/>
      <c r="G5105" s="1546">
        <v>5213431</v>
      </c>
      <c r="H5105" s="1546" t="str">
        <f t="shared" si="79"/>
        <v>PLACA EM CHAPA DE POLIÉSTER REFORÇADA COM FIBRA DE VIDRO COM PELÍCULA RETRORREFLETIVA TIPO I + III - CONFECÇÃO</v>
      </c>
    </row>
    <row r="5106" spans="2:8">
      <c r="B5106" s="1526">
        <v>5213433</v>
      </c>
      <c r="C5106" s="1523" t="s">
        <v>19853</v>
      </c>
      <c r="D5106" s="1526" t="s">
        <v>22</v>
      </c>
      <c r="E5106" s="1542">
        <v>312.52</v>
      </c>
      <c r="F5106" s="1546"/>
      <c r="G5106" s="1546">
        <v>5213433</v>
      </c>
      <c r="H5106" s="1546" t="str">
        <f t="shared" si="79"/>
        <v>PLACA EM CHAPA DE POLIÉSTER REFORÇADA COM FIBRA DE VIDRO COM PELÍCULA RETRORREFLETIVA TIPO I + IV - CONFECÇÃO</v>
      </c>
    </row>
    <row r="5107" spans="2:8">
      <c r="B5107" s="1528">
        <v>5213428</v>
      </c>
      <c r="C5107" s="1529" t="s">
        <v>19854</v>
      </c>
      <c r="D5107" s="1528" t="s">
        <v>22</v>
      </c>
      <c r="E5107" s="1543">
        <v>469.19</v>
      </c>
      <c r="F5107" s="1546"/>
      <c r="G5107" s="1546">
        <v>5213428</v>
      </c>
      <c r="H5107" s="1546" t="str">
        <f t="shared" si="79"/>
        <v>PLACA EM CHAPA DE POLIÉSTER REFORÇADA COM FIBRA DE VIDRO COM PELÍCULA RETRORREFLETIVA TIPO I + SI - CONFECÇÃO</v>
      </c>
    </row>
    <row r="5108" spans="2:8">
      <c r="B5108" s="1526">
        <v>5213432</v>
      </c>
      <c r="C5108" s="1523" t="s">
        <v>19855</v>
      </c>
      <c r="D5108" s="1526" t="s">
        <v>22</v>
      </c>
      <c r="E5108" s="1542">
        <v>420.34</v>
      </c>
      <c r="F5108" s="1546"/>
      <c r="G5108" s="1546">
        <v>5213432</v>
      </c>
      <c r="H5108" s="1546" t="str">
        <f t="shared" si="79"/>
        <v>PLACA EM CHAPA DE POLIÉSTER REFORÇADA COM FIBRA DE VIDRO COM PELÍCULA RETRORREFLETIVA TIPO III + III - CONFECÇÃO</v>
      </c>
    </row>
    <row r="5109" spans="2:8">
      <c r="B5109" s="1528">
        <v>5213429</v>
      </c>
      <c r="C5109" s="1529" t="s">
        <v>19856</v>
      </c>
      <c r="D5109" s="1528" t="s">
        <v>22</v>
      </c>
      <c r="E5109" s="1543">
        <v>484.48</v>
      </c>
      <c r="F5109" s="1546"/>
      <c r="G5109" s="1546">
        <v>5213429</v>
      </c>
      <c r="H5109" s="1546" t="str">
        <f t="shared" si="79"/>
        <v>PLACA EM CHAPA DE POLIÉSTER REFORÇADA COM FIBRA DE VIDRO COM PELÍCULA RETRORREFLETIVA TIPO III + SI - CONFECÇÃO</v>
      </c>
    </row>
    <row r="5110" spans="2:8">
      <c r="B5110" s="1526">
        <v>5213516</v>
      </c>
      <c r="C5110" s="1523" t="s">
        <v>19857</v>
      </c>
      <c r="D5110" s="1526" t="s">
        <v>20703</v>
      </c>
      <c r="E5110" s="1542">
        <v>715.76</v>
      </c>
      <c r="F5110" s="1546"/>
      <c r="G5110" s="1546">
        <v>5213516</v>
      </c>
      <c r="H5110" s="1546" t="str">
        <f t="shared" si="79"/>
        <v>PLACA EM FIBRA - 2,00 X 1,00 M - PELÍCULA RETRORREFLETIVA TIPO I + I - FORNECIMENTO E IMPLANTAÇÃO</v>
      </c>
    </row>
    <row r="5111" spans="2:8">
      <c r="B5111" s="1528">
        <v>5213525</v>
      </c>
      <c r="C5111" s="1529" t="s">
        <v>19858</v>
      </c>
      <c r="D5111" s="1528" t="s">
        <v>20703</v>
      </c>
      <c r="E5111" s="1543">
        <v>769.78</v>
      </c>
      <c r="F5111" s="1546"/>
      <c r="G5111" s="1546">
        <v>5213525</v>
      </c>
      <c r="H5111" s="1546" t="str">
        <f t="shared" si="79"/>
        <v>PLACA EM FIBRA - 2,00 X 1,00 M - PELÍCULA RETRORREFLETIVA TIPO I + III - FORNECIMENTO E IMPLANTAÇÃO</v>
      </c>
    </row>
    <row r="5112" spans="2:8">
      <c r="B5112" s="1526">
        <v>5213534</v>
      </c>
      <c r="C5112" s="1523" t="s">
        <v>19859</v>
      </c>
      <c r="D5112" s="1526" t="s">
        <v>20703</v>
      </c>
      <c r="E5112" s="1542">
        <v>904.88</v>
      </c>
      <c r="F5112" s="1546"/>
      <c r="G5112" s="1546">
        <v>5213534</v>
      </c>
      <c r="H5112" s="1546" t="str">
        <f t="shared" si="79"/>
        <v>PLACA EM FIBRA - 2,00 X 1,00 M - PELÍCULA RETRORREFLETIVA TIPO III + III - FORNECIMENTO E IMPLANTAÇÃO</v>
      </c>
    </row>
    <row r="5113" spans="2:8">
      <c r="B5113" s="1528">
        <v>5213517</v>
      </c>
      <c r="C5113" s="1529" t="s">
        <v>19860</v>
      </c>
      <c r="D5113" s="1528" t="s">
        <v>20703</v>
      </c>
      <c r="E5113" s="1551">
        <v>1530.21</v>
      </c>
      <c r="F5113" s="1546"/>
      <c r="G5113" s="1546">
        <v>5213517</v>
      </c>
      <c r="H5113" s="1546" t="str">
        <f t="shared" si="79"/>
        <v>PLACA EM FIBRA - 3,00 X 1,50 M - PELÍCULA RETRORREFLETIVA TIPO I + I - FORNECIMENTO E IMPLANTAÇÃO</v>
      </c>
    </row>
    <row r="5114" spans="2:8">
      <c r="B5114" s="1526">
        <v>5213526</v>
      </c>
      <c r="C5114" s="1523" t="s">
        <v>19861</v>
      </c>
      <c r="D5114" s="1526" t="s">
        <v>20703</v>
      </c>
      <c r="E5114" s="1552">
        <v>1651.76</v>
      </c>
      <c r="F5114" s="1546"/>
      <c r="G5114" s="1546">
        <v>5213526</v>
      </c>
      <c r="H5114" s="1546" t="str">
        <f t="shared" si="79"/>
        <v>PLACA EM FIBRA - 3,00 X 1,50 M - PELÍCULA RETRORREFLETIVA TIPO I + III - FORNECIMENTO E IMPLANTAÇÃO</v>
      </c>
    </row>
    <row r="5115" spans="2:8">
      <c r="B5115" s="1528">
        <v>5213535</v>
      </c>
      <c r="C5115" s="1529" t="s">
        <v>19862</v>
      </c>
      <c r="D5115" s="1528" t="s">
        <v>20703</v>
      </c>
      <c r="E5115" s="1551">
        <v>1955.73</v>
      </c>
      <c r="F5115" s="1546"/>
      <c r="G5115" s="1546">
        <v>5213535</v>
      </c>
      <c r="H5115" s="1546" t="str">
        <f t="shared" si="79"/>
        <v>PLACA EM FIBRA - 3,00 X 1,50 M - PELÍCULA RETRORREFLETIVA TIPO III + III - FORNECIMENTO E IMPLANTAÇÃO</v>
      </c>
    </row>
    <row r="5116" spans="2:8">
      <c r="B5116" s="1526">
        <v>5213518</v>
      </c>
      <c r="C5116" s="1523" t="s">
        <v>19863</v>
      </c>
      <c r="D5116" s="1526" t="s">
        <v>20703</v>
      </c>
      <c r="E5116" s="1552">
        <v>2018.88</v>
      </c>
      <c r="F5116" s="1546"/>
      <c r="G5116" s="1546">
        <v>5213518</v>
      </c>
      <c r="H5116" s="1546" t="str">
        <f t="shared" si="79"/>
        <v>PLACA EM FIBRA - 3,00 X 2,00 M - PELÍCULA RETRORREFLETIVA TIPO I + I - FORNECIMENTO E IMPLANTAÇÃO</v>
      </c>
    </row>
    <row r="5117" spans="2:8">
      <c r="B5117" s="1528">
        <v>5213527</v>
      </c>
      <c r="C5117" s="1529" t="s">
        <v>19864</v>
      </c>
      <c r="D5117" s="1528" t="s">
        <v>20703</v>
      </c>
      <c r="E5117" s="1551">
        <v>2180.94</v>
      </c>
      <c r="F5117" s="1546"/>
      <c r="G5117" s="1546">
        <v>5213527</v>
      </c>
      <c r="H5117" s="1546" t="str">
        <f t="shared" si="79"/>
        <v>PLACA EM FIBRA - 3,00 X 2,00 M - PELÍCULA RETRORREFLETIVA TIPO I + III - FORNECIMENTO E IMPLANTAÇÃO</v>
      </c>
    </row>
    <row r="5118" spans="2:8">
      <c r="B5118" s="1526">
        <v>5213536</v>
      </c>
      <c r="C5118" s="1523" t="s">
        <v>19865</v>
      </c>
      <c r="D5118" s="1526" t="s">
        <v>20703</v>
      </c>
      <c r="E5118" s="1552">
        <v>2586.2399999999998</v>
      </c>
      <c r="F5118" s="1546"/>
      <c r="G5118" s="1546">
        <v>5213536</v>
      </c>
      <c r="H5118" s="1546" t="str">
        <f t="shared" si="79"/>
        <v>PLACA EM FIBRA - 3,00 X 2,00 M - PELÍCULA RETRORREFLETIVA TIPO III + III - FORNECIMENTO E IMPLANTAÇÃO</v>
      </c>
    </row>
    <row r="5119" spans="2:8">
      <c r="B5119" s="1528">
        <v>5213519</v>
      </c>
      <c r="C5119" s="1529" t="s">
        <v>19866</v>
      </c>
      <c r="D5119" s="1528" t="s">
        <v>20703</v>
      </c>
      <c r="E5119" s="1551">
        <v>2734.65</v>
      </c>
      <c r="F5119" s="1546"/>
      <c r="G5119" s="1546">
        <v>5213519</v>
      </c>
      <c r="H5119" s="1546" t="str">
        <f t="shared" si="79"/>
        <v>PLACA EM FIBRA - 4,00 X 2,00 M - PELÍCULA RETRORREFLETIVA TIPO I + I - FORNECIMENTO E IMPLANTAÇÃO</v>
      </c>
    </row>
    <row r="5120" spans="2:8">
      <c r="B5120" s="1526">
        <v>5213528</v>
      </c>
      <c r="C5120" s="1523" t="s">
        <v>19867</v>
      </c>
      <c r="D5120" s="1526" t="s">
        <v>20703</v>
      </c>
      <c r="E5120" s="1552">
        <v>2950.73</v>
      </c>
      <c r="F5120" s="1546"/>
      <c r="G5120" s="1546">
        <v>5213528</v>
      </c>
      <c r="H5120" s="1546" t="str">
        <f t="shared" si="79"/>
        <v>PLACA EM FIBRA - 4,00 X 2,00 M - PELÍCULA RETRORREFLETIVA TIPO I + III - FORNECIMENTO E IMPLANTAÇÃO</v>
      </c>
    </row>
    <row r="5121" spans="2:8">
      <c r="B5121" s="1528">
        <v>5213537</v>
      </c>
      <c r="C5121" s="1529" t="s">
        <v>19868</v>
      </c>
      <c r="D5121" s="1528" t="s">
        <v>20703</v>
      </c>
      <c r="E5121" s="1551">
        <v>3491.13</v>
      </c>
      <c r="F5121" s="1546"/>
      <c r="G5121" s="1546">
        <v>5213537</v>
      </c>
      <c r="H5121" s="1546" t="str">
        <f t="shared" si="79"/>
        <v>PLACA EM FIBRA - 4,00 X 2,00 M - PELÍCULA RETRORREFLETIVA TIPO III + III - FORNECIMENTO E IMPLANTAÇÃO</v>
      </c>
    </row>
    <row r="5122" spans="2:8">
      <c r="B5122" s="1526">
        <v>5213521</v>
      </c>
      <c r="C5122" s="1523" t="s">
        <v>19869</v>
      </c>
      <c r="D5122" s="1526" t="s">
        <v>20703</v>
      </c>
      <c r="E5122" s="1552">
        <v>4037.77</v>
      </c>
      <c r="F5122" s="1546"/>
      <c r="G5122" s="1546">
        <v>5213521</v>
      </c>
      <c r="H5122" s="1546" t="str">
        <f t="shared" si="79"/>
        <v>PLACA EM FIBRA - 4,00 X 3,00 M - PELÍCULA RETRORREFLETIVA TIPO I + I - FORNECIMENTO E IMPLANTAÇÃO</v>
      </c>
    </row>
    <row r="5123" spans="2:8">
      <c r="B5123" s="1528">
        <v>5213530</v>
      </c>
      <c r="C5123" s="1529" t="s">
        <v>19870</v>
      </c>
      <c r="D5123" s="1528" t="s">
        <v>20703</v>
      </c>
      <c r="E5123" s="1551">
        <v>4361.8900000000003</v>
      </c>
      <c r="F5123" s="1546"/>
      <c r="G5123" s="1546">
        <v>5213530</v>
      </c>
      <c r="H5123" s="1546" t="str">
        <f t="shared" ref="H5123:H5186" si="80">UPPER(C5123)</f>
        <v>PLACA EM FIBRA - 4,00 X 3,00 M - PELÍCULA RETRORREFLETIVA TIPO I + III - FORNECIMENTO E IMPLANTAÇÃO</v>
      </c>
    </row>
    <row r="5124" spans="2:8">
      <c r="B5124" s="1526">
        <v>5213539</v>
      </c>
      <c r="C5124" s="1523" t="s">
        <v>19871</v>
      </c>
      <c r="D5124" s="1526" t="s">
        <v>20703</v>
      </c>
      <c r="E5124" s="1552">
        <v>5172.49</v>
      </c>
      <c r="F5124" s="1546"/>
      <c r="G5124" s="1546">
        <v>5213539</v>
      </c>
      <c r="H5124" s="1546" t="str">
        <f t="shared" si="80"/>
        <v>PLACA EM FIBRA - 4,00 X 3,00 M - PELÍCULA RETRORREFLETIVA TIPO III + III - FORNECIMENTO E IMPLANTAÇÃO</v>
      </c>
    </row>
    <row r="5125" spans="2:8">
      <c r="B5125" s="1528">
        <v>5213573</v>
      </c>
      <c r="C5125" s="1529" t="s">
        <v>19872</v>
      </c>
      <c r="D5125" s="1528" t="s">
        <v>22</v>
      </c>
      <c r="E5125" s="1543">
        <v>368.58</v>
      </c>
      <c r="F5125" s="1546"/>
      <c r="G5125" s="1546">
        <v>5213573</v>
      </c>
      <c r="H5125" s="1546" t="str">
        <f t="shared" si="80"/>
        <v>PLACA EM FIBRA - PELÍCULA I + I - FORNECIMENTO E IMPLANTAÇÃO</v>
      </c>
    </row>
    <row r="5126" spans="2:8">
      <c r="B5126" s="1526">
        <v>5213574</v>
      </c>
      <c r="C5126" s="1523" t="s">
        <v>19873</v>
      </c>
      <c r="D5126" s="1526" t="s">
        <v>22</v>
      </c>
      <c r="E5126" s="1542">
        <v>395.59</v>
      </c>
      <c r="F5126" s="1546"/>
      <c r="G5126" s="1546">
        <v>5213574</v>
      </c>
      <c r="H5126" s="1546" t="str">
        <f t="shared" si="80"/>
        <v>PLACA EM FIBRA - PELÍCULA I + III - FORNECIMENTO E IMPLANTAÇÃO</v>
      </c>
    </row>
    <row r="5127" spans="2:8">
      <c r="B5127" s="1528">
        <v>5213575</v>
      </c>
      <c r="C5127" s="1529" t="s">
        <v>19874</v>
      </c>
      <c r="D5127" s="1528" t="s">
        <v>22</v>
      </c>
      <c r="E5127" s="1543">
        <v>463.14</v>
      </c>
      <c r="F5127" s="1546"/>
      <c r="G5127" s="1546">
        <v>5213575</v>
      </c>
      <c r="H5127" s="1546" t="str">
        <f t="shared" si="80"/>
        <v>PLACA EM FIBRA - PELÍCULA III + III - FORNECIMENTO E IMPLANTAÇÃO</v>
      </c>
    </row>
    <row r="5128" spans="2:8">
      <c r="B5128" s="1526">
        <v>5213480</v>
      </c>
      <c r="C5128" s="1523" t="s">
        <v>19875</v>
      </c>
      <c r="D5128" s="1526" t="s">
        <v>22</v>
      </c>
      <c r="E5128" s="1542">
        <v>767.45</v>
      </c>
      <c r="F5128" s="1546"/>
      <c r="G5128" s="1546">
        <v>5213480</v>
      </c>
      <c r="H5128" s="1546" t="str">
        <f t="shared" si="80"/>
        <v>PLACA EM FIBRA, MODULADA, AÉREA - PELÍCULA RETRORREFLETIVA TIPO I + III - FORNECIMENTO E IMPLANTAÇÃO</v>
      </c>
    </row>
    <row r="5129" spans="2:8">
      <c r="B5129" s="1528">
        <v>5213481</v>
      </c>
      <c r="C5129" s="1529" t="s">
        <v>19876</v>
      </c>
      <c r="D5129" s="1528" t="s">
        <v>22</v>
      </c>
      <c r="E5129" s="1543">
        <v>835</v>
      </c>
      <c r="F5129" s="1546"/>
      <c r="G5129" s="1546">
        <v>5213481</v>
      </c>
      <c r="H5129" s="1546" t="str">
        <f t="shared" si="80"/>
        <v>PLACA EM FIBRA, MODULADA, AÉREA - PELÍCULA RETRORREFLETIVA TIPO III + III - FORNECIMENTO E IMPLANTAÇÃO</v>
      </c>
    </row>
    <row r="5130" spans="2:8">
      <c r="B5130" s="1526">
        <v>5213482</v>
      </c>
      <c r="C5130" s="1523" t="s">
        <v>19877</v>
      </c>
      <c r="D5130" s="1526" t="s">
        <v>22</v>
      </c>
      <c r="E5130" s="1542">
        <v>933.34</v>
      </c>
      <c r="F5130" s="1546"/>
      <c r="G5130" s="1546">
        <v>5213482</v>
      </c>
      <c r="H5130" s="1546" t="str">
        <f t="shared" si="80"/>
        <v>PLACA EM FIBRA, MODULADA, AÉREA - PELÍCULA RETRORREFLETIVA TIPO III + X - FORNECIMENTO E IMPLANTAÇÃO</v>
      </c>
    </row>
    <row r="5131" spans="2:8">
      <c r="B5131" s="1528">
        <v>5213422</v>
      </c>
      <c r="C5131" s="1529" t="s">
        <v>19878</v>
      </c>
      <c r="D5131" s="1528" t="s">
        <v>22</v>
      </c>
      <c r="E5131" s="1543">
        <v>493.48</v>
      </c>
      <c r="F5131" s="1546"/>
      <c r="G5131" s="1546">
        <v>5213422</v>
      </c>
      <c r="H5131" s="1546" t="str">
        <f t="shared" si="80"/>
        <v>PLACA MODULADA EM AÇO Nº 18 GALVANIZADO COM PELÍCULA RETRORREFLETIVA TIPO I + I - CONFECÇÃO</v>
      </c>
    </row>
    <row r="5132" spans="2:8">
      <c r="B5132" s="1526">
        <v>5213423</v>
      </c>
      <c r="C5132" s="1523" t="s">
        <v>19879</v>
      </c>
      <c r="D5132" s="1526" t="s">
        <v>22</v>
      </c>
      <c r="E5132" s="1542">
        <v>520.5</v>
      </c>
      <c r="F5132" s="1546"/>
      <c r="G5132" s="1546">
        <v>5213423</v>
      </c>
      <c r="H5132" s="1546" t="str">
        <f t="shared" si="80"/>
        <v>PLACA MODULADA EM AÇO Nº 18 GALVANIZADO COM PELÍCULA RETRORREFLETIVA TIPO I + III - CONFECÇÃO</v>
      </c>
    </row>
    <row r="5133" spans="2:8">
      <c r="B5133" s="1528">
        <v>5213424</v>
      </c>
      <c r="C5133" s="1529" t="s">
        <v>19880</v>
      </c>
      <c r="D5133" s="1528" t="s">
        <v>22</v>
      </c>
      <c r="E5133" s="1543">
        <v>588.04</v>
      </c>
      <c r="F5133" s="1546"/>
      <c r="G5133" s="1546">
        <v>5213424</v>
      </c>
      <c r="H5133" s="1546" t="str">
        <f t="shared" si="80"/>
        <v>PLACA MODULADA EM AÇO Nº 18 GALVANIZADO COM PELÍCULA RETRORREFLETIVA TIPO III + III - CONFECÇÃO</v>
      </c>
    </row>
    <row r="5134" spans="2:8" ht="30">
      <c r="B5134" s="1526">
        <v>5213437</v>
      </c>
      <c r="C5134" s="1523" t="s">
        <v>19881</v>
      </c>
      <c r="D5134" s="1526" t="s">
        <v>22</v>
      </c>
      <c r="E5134" s="1542">
        <v>469.17</v>
      </c>
      <c r="F5134" s="1546"/>
      <c r="G5134" s="1546">
        <v>5213437</v>
      </c>
      <c r="H5134" s="1546" t="str">
        <f t="shared" si="80"/>
        <v>PLACA MODULADA EM CHAPA DE POLIÉSTER REFORÇADA COM FIBRA DE VIDRO, AÉREA, COM PELÍCULA RETRORREFLETIVA TIPO I + III - CONFECÇÃO</v>
      </c>
    </row>
    <row r="5135" spans="2:8" ht="30">
      <c r="B5135" s="1528">
        <v>5213438</v>
      </c>
      <c r="C5135" s="1529" t="s">
        <v>19882</v>
      </c>
      <c r="D5135" s="1528" t="s">
        <v>22</v>
      </c>
      <c r="E5135" s="1543">
        <v>536.72</v>
      </c>
      <c r="F5135" s="1546"/>
      <c r="G5135" s="1546">
        <v>5213438</v>
      </c>
      <c r="H5135" s="1546" t="str">
        <f t="shared" si="80"/>
        <v>PLACA MODULADA EM CHAPA DE POLIÉSTER REFORÇADA COM FIBRA DE VIDRO, AÉREA, COM PELÍCULA RETRORREFLETIVA TIPO III + III - CONFECÇÃO</v>
      </c>
    </row>
    <row r="5136" spans="2:8" ht="30">
      <c r="B5136" s="1526">
        <v>5213439</v>
      </c>
      <c r="C5136" s="1523" t="s">
        <v>19883</v>
      </c>
      <c r="D5136" s="1526" t="s">
        <v>22</v>
      </c>
      <c r="E5136" s="1542">
        <v>635.05999999999995</v>
      </c>
      <c r="F5136" s="1546"/>
      <c r="G5136" s="1546">
        <v>5213439</v>
      </c>
      <c r="H5136" s="1546" t="str">
        <f t="shared" si="80"/>
        <v>PLACA MODULADA EM CHAPA DE POLIÉSTER REFORÇADA COM FIBRA DE VIDRO, AÉREA, COM PELÍCULA RETRORREFLETIVA TIPO III + X - CONFECÇÃO</v>
      </c>
    </row>
    <row r="5137" spans="2:8" ht="30">
      <c r="B5137" s="1528">
        <v>5212556</v>
      </c>
      <c r="C5137" s="1529" t="s">
        <v>23914</v>
      </c>
      <c r="D5137" s="1528" t="s">
        <v>23901</v>
      </c>
      <c r="E5137" s="1543">
        <v>1.71</v>
      </c>
      <c r="F5137" s="1546"/>
      <c r="G5137" s="1546">
        <v>5212556</v>
      </c>
      <c r="H5137" s="1546" t="str">
        <f t="shared" si="80"/>
        <v>PLACA PARA SINALIZAÇÃO DE OBRAS MONTADA EM CAVALETE METÁLICO - 1,00 X 1,00 M - UTILIZAÇÃO DE 600 CICLOS - FORNECIMENTO, 01 IMPLANTAÇÃO E 01 RETIRADA DIÁRIA</v>
      </c>
    </row>
    <row r="5138" spans="2:8" ht="30">
      <c r="B5138" s="1526">
        <v>5213649</v>
      </c>
      <c r="C5138" s="1523" t="s">
        <v>23915</v>
      </c>
      <c r="D5138" s="1526" t="s">
        <v>20703</v>
      </c>
      <c r="E5138" s="1552">
        <v>76167.259999999995</v>
      </c>
      <c r="F5138" s="1546"/>
      <c r="G5138" s="1546">
        <v>5213649</v>
      </c>
      <c r="H5138" s="1546" t="str">
        <f t="shared" si="80"/>
        <v>PÓRTICO METÁLICO COM VÃO DE 15,9 M, VENTO DE 35 M/S E ÁREA DE EXPOSIÇÃO DE ATÉ 23,85 M² - FORNECIMENTO E IMPLANTAÇÃO - AREIA E BRITA COMERCIAIS</v>
      </c>
    </row>
    <row r="5139" spans="2:8" ht="30">
      <c r="B5139" s="1528">
        <v>5213591</v>
      </c>
      <c r="C5139" s="1529" t="s">
        <v>23916</v>
      </c>
      <c r="D5139" s="1528" t="s">
        <v>20703</v>
      </c>
      <c r="E5139" s="1551">
        <v>76167.259999999995</v>
      </c>
      <c r="F5139" s="1546"/>
      <c r="G5139" s="1546">
        <v>5213591</v>
      </c>
      <c r="H5139" s="1546" t="str">
        <f t="shared" si="80"/>
        <v>PÓRTICO METÁLICO COM VÃO DE 15,9 M, VENTO DE 35 M/S E ÁREA DE EXPOSIÇÃO DE ATÉ 23,85 M² - FORNECIMENTO E IMPLANTAÇÃO - AREIA EXTRAÍDA E BRITA PRODUZIDA</v>
      </c>
    </row>
    <row r="5140" spans="2:8" ht="30">
      <c r="B5140" s="1526">
        <v>5213718</v>
      </c>
      <c r="C5140" s="1523" t="s">
        <v>23917</v>
      </c>
      <c r="D5140" s="1526" t="s">
        <v>20703</v>
      </c>
      <c r="E5140" s="1552">
        <v>84175.02</v>
      </c>
      <c r="F5140" s="1546"/>
      <c r="G5140" s="1546">
        <v>5213718</v>
      </c>
      <c r="H5140" s="1546" t="str">
        <f t="shared" si="80"/>
        <v>PÓRTICO METÁLICO COM VÃO DE 15,9 M, VENTO DE 40 M/S E ÁREA DE EXPOSIÇÃO DE ATÉ 23,85 M² - FORNECIMENTO E IMPLANTAÇÃO - AREIA E BRITA COMERCIAIS</v>
      </c>
    </row>
    <row r="5141" spans="2:8" ht="30">
      <c r="B5141" s="1528">
        <v>5213741</v>
      </c>
      <c r="C5141" s="1529" t="s">
        <v>23918</v>
      </c>
      <c r="D5141" s="1528" t="s">
        <v>20703</v>
      </c>
      <c r="E5141" s="1551">
        <v>84175.02</v>
      </c>
      <c r="F5141" s="1546"/>
      <c r="G5141" s="1546">
        <v>5213741</v>
      </c>
      <c r="H5141" s="1546" t="str">
        <f t="shared" si="80"/>
        <v>PÓRTICO METÁLICO COM VÃO DE 15,9 M, VENTO DE 40 M/S E ÁREA DE EXPOSIÇÃO DE ATÉ 23,85 M² - FORNECIMENTO E IMPLANTAÇÃO - AREIA EXTRAÍDA E BRITA PRODUZIDA</v>
      </c>
    </row>
    <row r="5142" spans="2:8" ht="30">
      <c r="B5142" s="1526">
        <v>5213776</v>
      </c>
      <c r="C5142" s="1523" t="s">
        <v>23919</v>
      </c>
      <c r="D5142" s="1526" t="s">
        <v>20703</v>
      </c>
      <c r="E5142" s="1552">
        <v>92182.79</v>
      </c>
      <c r="F5142" s="1546"/>
      <c r="G5142" s="1546">
        <v>5213776</v>
      </c>
      <c r="H5142" s="1546" t="str">
        <f t="shared" si="80"/>
        <v>PÓRTICO METÁLICO COM VÃO DE 15,9 M, VENTO DE 45 M/S E ÁREA DE EXPOSIÇÃO DE ATÉ 23,85 M² - FORNECIMENTO E IMPLANTAÇÃO - AREIA E BRITA COMERCIAIS</v>
      </c>
    </row>
    <row r="5143" spans="2:8" ht="30">
      <c r="B5143" s="1528">
        <v>5213799</v>
      </c>
      <c r="C5143" s="1529" t="s">
        <v>23920</v>
      </c>
      <c r="D5143" s="1528" t="s">
        <v>20703</v>
      </c>
      <c r="E5143" s="1551">
        <v>92182.79</v>
      </c>
      <c r="F5143" s="1546"/>
      <c r="G5143" s="1546">
        <v>5213799</v>
      </c>
      <c r="H5143" s="1546" t="str">
        <f t="shared" si="80"/>
        <v>PÓRTICO METÁLICO COM VÃO DE 15,9 M, VENTO DE 45 M/S E ÁREA DE EXPOSIÇÃO DE ATÉ 23,85 M² - FORNECIMENTO E IMPLANTAÇÃO - AREIA EXTRAÍDA E BRITA PRODUZIDA</v>
      </c>
    </row>
    <row r="5144" spans="2:8">
      <c r="B5144" s="1526">
        <v>5213363</v>
      </c>
      <c r="C5144" s="1523" t="s">
        <v>19884</v>
      </c>
      <c r="D5144" s="1526" t="s">
        <v>22</v>
      </c>
      <c r="E5144" s="1542">
        <v>32.04</v>
      </c>
      <c r="F5144" s="1546"/>
      <c r="G5144" s="1546">
        <v>5213363</v>
      </c>
      <c r="H5144" s="1546" t="str">
        <f t="shared" si="80"/>
        <v>RECUPERAÇÃO DE CHAPA EM AÇO PARA PLACA DE SINALIZAÇÃO</v>
      </c>
    </row>
    <row r="5145" spans="2:8">
      <c r="B5145" s="1528">
        <v>5213616</v>
      </c>
      <c r="C5145" s="1529" t="s">
        <v>19885</v>
      </c>
      <c r="D5145" s="1528" t="s">
        <v>4013</v>
      </c>
      <c r="E5145" s="1543">
        <v>622.95000000000005</v>
      </c>
      <c r="F5145" s="1546"/>
      <c r="G5145" s="1546">
        <v>5213616</v>
      </c>
      <c r="H5145" s="1546" t="str">
        <f t="shared" si="80"/>
        <v>REMOÇÃO DA ESTRUTURA DE FUNDAÇÃO DE PÓRTICO E SEMIPÓRTICO METÁLICO</v>
      </c>
    </row>
    <row r="5146" spans="2:8">
      <c r="B5146" s="1526">
        <v>5213667</v>
      </c>
      <c r="C5146" s="1523" t="s">
        <v>19886</v>
      </c>
      <c r="D5146" s="1526" t="s">
        <v>20703</v>
      </c>
      <c r="E5146" s="1542">
        <v>279.17</v>
      </c>
      <c r="F5146" s="1546"/>
      <c r="G5146" s="1546">
        <v>5213667</v>
      </c>
      <c r="H5146" s="1546" t="str">
        <f t="shared" si="80"/>
        <v>REMOÇÃO DA ESTRUTURA DE PÓRTICO METÁLICO</v>
      </c>
    </row>
    <row r="5147" spans="2:8">
      <c r="B5147" s="1528">
        <v>5213683</v>
      </c>
      <c r="C5147" s="1529" t="s">
        <v>19887</v>
      </c>
      <c r="D5147" s="1528" t="s">
        <v>20703</v>
      </c>
      <c r="E5147" s="1543">
        <v>199.09</v>
      </c>
      <c r="F5147" s="1546"/>
      <c r="G5147" s="1546">
        <v>5213683</v>
      </c>
      <c r="H5147" s="1546" t="str">
        <f t="shared" si="80"/>
        <v>REMOÇÃO DA ESTRUTURA DE SEMIPÓRTICO DUPLO METÁLICO</v>
      </c>
    </row>
    <row r="5148" spans="2:8">
      <c r="B5148" s="1526">
        <v>5213660</v>
      </c>
      <c r="C5148" s="1523" t="s">
        <v>19888</v>
      </c>
      <c r="D5148" s="1526" t="s">
        <v>20703</v>
      </c>
      <c r="E5148" s="1542">
        <v>165.91</v>
      </c>
      <c r="F5148" s="1546"/>
      <c r="G5148" s="1546">
        <v>5213660</v>
      </c>
      <c r="H5148" s="1546" t="str">
        <f t="shared" si="80"/>
        <v>REMOÇÃO DA ESTRUTURA DE SEMIPÓRTICO METÁLICO</v>
      </c>
    </row>
    <row r="5149" spans="2:8">
      <c r="B5149" s="1528">
        <v>5213364</v>
      </c>
      <c r="C5149" s="1529" t="s">
        <v>15080</v>
      </c>
      <c r="D5149" s="1528" t="s">
        <v>22</v>
      </c>
      <c r="E5149" s="1543">
        <v>16.59</v>
      </c>
      <c r="F5149" s="1546"/>
      <c r="G5149" s="1546">
        <v>5213364</v>
      </c>
      <c r="H5149" s="1546" t="str">
        <f t="shared" si="80"/>
        <v>REMOÇÃO DE PLACA DE SINALIZAÇÃO</v>
      </c>
    </row>
    <row r="5150" spans="2:8">
      <c r="B5150" s="1526">
        <v>5213832</v>
      </c>
      <c r="C5150" s="1523" t="s">
        <v>15081</v>
      </c>
      <c r="D5150" s="1526" t="s">
        <v>22</v>
      </c>
      <c r="E5150" s="1542">
        <v>2.77</v>
      </c>
      <c r="F5150" s="1546"/>
      <c r="G5150" s="1546">
        <v>5213832</v>
      </c>
      <c r="H5150" s="1546" t="str">
        <f t="shared" si="80"/>
        <v>REMOÇÃO DE SINALIZAÇÃO HORIZONTAL COM MAÇARICO</v>
      </c>
    </row>
    <row r="5151" spans="2:8">
      <c r="B5151" s="1528">
        <v>5213830</v>
      </c>
      <c r="C5151" s="1529" t="s">
        <v>15082</v>
      </c>
      <c r="D5151" s="1528" t="s">
        <v>22</v>
      </c>
      <c r="E5151" s="1543">
        <v>3.75</v>
      </c>
      <c r="F5151" s="1546"/>
      <c r="G5151" s="1546">
        <v>5213830</v>
      </c>
      <c r="H5151" s="1546" t="str">
        <f t="shared" si="80"/>
        <v>REMOÇÃO DE SINALIZAÇÃO HORIZONTAL POR FRESAGEM</v>
      </c>
    </row>
    <row r="5152" spans="2:8" ht="30">
      <c r="B5152" s="1526">
        <v>5213831</v>
      </c>
      <c r="C5152" s="1523" t="s">
        <v>15083</v>
      </c>
      <c r="D5152" s="1526" t="s">
        <v>22</v>
      </c>
      <c r="E5152" s="1542">
        <v>43.38</v>
      </c>
      <c r="F5152" s="1546"/>
      <c r="G5152" s="1546">
        <v>5213831</v>
      </c>
      <c r="H5152" s="1546" t="str">
        <f t="shared" si="80"/>
        <v>REMOÇÃO DE SINALIZAÇÃO HORIZONTAL TIPO PINTURA ACRÍLICA POR JATEAMENTO ABRASIVO ÚMIDO COM VIDRO - UTILIZAÇÃO DE 3 VEZES</v>
      </c>
    </row>
    <row r="5153" spans="2:8">
      <c r="B5153" s="1528">
        <v>5213849</v>
      </c>
      <c r="C5153" s="1529" t="s">
        <v>15084</v>
      </c>
      <c r="D5153" s="1528" t="s">
        <v>4247</v>
      </c>
      <c r="E5153" s="1543">
        <v>2.9</v>
      </c>
      <c r="F5153" s="1546"/>
      <c r="G5153" s="1546">
        <v>5213849</v>
      </c>
      <c r="H5153" s="1546" t="str">
        <f t="shared" si="80"/>
        <v>SEMÁFORO MÓVEL COM 3 LENTES D = 200 MM</v>
      </c>
    </row>
    <row r="5154" spans="2:8" ht="30">
      <c r="B5154" s="1526">
        <v>5213636</v>
      </c>
      <c r="C5154" s="1523" t="s">
        <v>23921</v>
      </c>
      <c r="D5154" s="1526" t="s">
        <v>20703</v>
      </c>
      <c r="E5154" s="1552">
        <v>67120.210000000006</v>
      </c>
      <c r="F5154" s="1546"/>
      <c r="G5154" s="1546">
        <v>5213636</v>
      </c>
      <c r="H5154" s="1546" t="str">
        <f t="shared" si="80"/>
        <v>SEMIPÓRTICO DUPLO METÁLICO COM VÃO DE 2 X 8,3 M, VENTO DE 35 M/S E ÁREA DE EXPOSIÇÃO DE ATÉ 2 X 12,45 M² - FORNECIMENTO E IMPLANTAÇÃO - AREIA E BRITA COMERCIAIS</v>
      </c>
    </row>
    <row r="5155" spans="2:8" ht="30">
      <c r="B5155" s="1528">
        <v>5213642</v>
      </c>
      <c r="C5155" s="1529" t="s">
        <v>23922</v>
      </c>
      <c r="D5155" s="1528" t="s">
        <v>20703</v>
      </c>
      <c r="E5155" s="1551">
        <v>67120.210000000006</v>
      </c>
      <c r="F5155" s="1546"/>
      <c r="G5155" s="1546">
        <v>5213642</v>
      </c>
      <c r="H5155" s="1546" t="str">
        <f t="shared" si="80"/>
        <v>SEMIPÓRTICO DUPLO METÁLICO COM VÃO DE 2 X 8,3 M, VENTO DE 35 M/S E ÁREA DE EXPOSIÇÃO DE ATÉ 2 X 12,45 M² - FORNECIMENTO E IMPLANTAÇÃO - AREIA EXTRAÍDA E BRITA PRODUZIDA</v>
      </c>
    </row>
    <row r="5156" spans="2:8" ht="30">
      <c r="B5156" s="1526">
        <v>5213757</v>
      </c>
      <c r="C5156" s="1523" t="s">
        <v>23923</v>
      </c>
      <c r="D5156" s="1526" t="s">
        <v>20703</v>
      </c>
      <c r="E5156" s="1552">
        <v>74343.070000000007</v>
      </c>
      <c r="F5156" s="1546"/>
      <c r="G5156" s="1546">
        <v>5213757</v>
      </c>
      <c r="H5156" s="1546" t="str">
        <f t="shared" si="80"/>
        <v>SEMIPÓRTICO DUPLO METÁLICO COM VÃO DE 2 X 8,3 M, VENTO DE 40 M/S E ÁREA DE EXPOSIÇÃO DE ATÉ 2 X 12,45 M² - FORNECIMENTO E IMPLANTAÇÃO - AREIA E BRITA COMERCIAIS</v>
      </c>
    </row>
    <row r="5157" spans="2:8" ht="30">
      <c r="B5157" s="1528">
        <v>5213763</v>
      </c>
      <c r="C5157" s="1529" t="s">
        <v>23924</v>
      </c>
      <c r="D5157" s="1528" t="s">
        <v>20703</v>
      </c>
      <c r="E5157" s="1551">
        <v>74343.070000000007</v>
      </c>
      <c r="F5157" s="1546"/>
      <c r="G5157" s="1546">
        <v>5213763</v>
      </c>
      <c r="H5157" s="1546" t="str">
        <f t="shared" si="80"/>
        <v>SEMIPÓRTICO DUPLO METÁLICO COM VÃO DE 2 X 8,3 M, VENTO DE 40 M/S E ÁREA DE EXPOSIÇÃO DE ATÉ 2 X 12,45 M² - FORNECIMENTO E IMPLANTAÇÃO - AREIA EXTRAÍDA E BRITA PRODUZIDA</v>
      </c>
    </row>
    <row r="5158" spans="2:8" ht="30">
      <c r="B5158" s="1526">
        <v>5213815</v>
      </c>
      <c r="C5158" s="1523" t="s">
        <v>23925</v>
      </c>
      <c r="D5158" s="1526" t="s">
        <v>20703</v>
      </c>
      <c r="E5158" s="1552">
        <v>81565.929999999993</v>
      </c>
      <c r="F5158" s="1546"/>
      <c r="G5158" s="1546">
        <v>5213815</v>
      </c>
      <c r="H5158" s="1546" t="str">
        <f t="shared" si="80"/>
        <v>SEMIPÓRTICO DUPLO METÁLICO COM VÃO DE 2 X 8,3 M, VENTO DE 45 M/S E ÁREA DE EXPOSIÇÃO DE ATÉ 2 X 12,45 M² - FORNECIMENTO E IMPLANTAÇÃO - AREIA E BRITA COMERCIAIS</v>
      </c>
    </row>
    <row r="5159" spans="2:8" ht="30">
      <c r="B5159" s="1528">
        <v>5213821</v>
      </c>
      <c r="C5159" s="1529" t="s">
        <v>23926</v>
      </c>
      <c r="D5159" s="1528" t="s">
        <v>20703</v>
      </c>
      <c r="E5159" s="1551">
        <v>81565.929999999993</v>
      </c>
      <c r="F5159" s="1546"/>
      <c r="G5159" s="1546">
        <v>5213821</v>
      </c>
      <c r="H5159" s="1546" t="str">
        <f t="shared" si="80"/>
        <v>SEMIPÓRTICO DUPLO METÁLICO COM VÃO DE 2 X 8,3 M, VENTO DE 45 M/S E ÁREA DE EXPOSIÇÃO DE ATÉ 2 X 12,45 M² - FORNECIMENTO E IMPLANTAÇÃO - AREIA EXTRAÍDA E BRITA PRODUZIDA</v>
      </c>
    </row>
    <row r="5160" spans="2:8" ht="30">
      <c r="B5160" s="1526">
        <v>5213630</v>
      </c>
      <c r="C5160" s="1523" t="s">
        <v>23927</v>
      </c>
      <c r="D5160" s="1526" t="s">
        <v>20703</v>
      </c>
      <c r="E5160" s="1552">
        <v>40579.39</v>
      </c>
      <c r="F5160" s="1546"/>
      <c r="G5160" s="1546">
        <v>5213630</v>
      </c>
      <c r="H5160" s="1546" t="str">
        <f t="shared" si="80"/>
        <v>SEMIPÓRTICO METÁLICO COM VÃO DE 8,3 M, VENTO DE 35 M/S E ÁREA DE EXPOSIÇÃO DE ATÉ 12,45 M² - FORNECIMENTO E IMPLANTAÇÃO - AREIA E BRITA COMERCIAIS</v>
      </c>
    </row>
    <row r="5161" spans="2:8" ht="30">
      <c r="B5161" s="1528">
        <v>5213584</v>
      </c>
      <c r="C5161" s="1529" t="s">
        <v>23928</v>
      </c>
      <c r="D5161" s="1528" t="s">
        <v>20703</v>
      </c>
      <c r="E5161" s="1551">
        <v>40579.39</v>
      </c>
      <c r="F5161" s="1546"/>
      <c r="G5161" s="1546">
        <v>5213584</v>
      </c>
      <c r="H5161" s="1546" t="str">
        <f t="shared" si="80"/>
        <v>SEMIPÓRTICO METÁLICO COM VÃO DE 8,3 M, VENTO DE 35 M/S E ÁREA DE EXPOSIÇÃO DE ATÉ 12,45 M² - FORNECIMENTO E IMPLANTAÇÃO - AREIA EXTRAÍDA E BRITA PRODUZIDA</v>
      </c>
    </row>
    <row r="5162" spans="2:8" ht="30">
      <c r="B5162" s="1526">
        <v>5213711</v>
      </c>
      <c r="C5162" s="1523" t="s">
        <v>23929</v>
      </c>
      <c r="D5162" s="1526" t="s">
        <v>20703</v>
      </c>
      <c r="E5162" s="1552">
        <v>45006.879999999997</v>
      </c>
      <c r="F5162" s="1546"/>
      <c r="G5162" s="1546">
        <v>5213711</v>
      </c>
      <c r="H5162" s="1546" t="str">
        <f t="shared" si="80"/>
        <v>SEMIPÓRTICO METÁLICO COM VÃO DE 8,3 M, VENTO DE 40 M/S E ÁREA DE EXPOSIÇÃO DE ATÉ 12,45 M² - FORNECIMENTO E IMPLANTAÇÃO - AREIA E BRITA COMERCIAIS</v>
      </c>
    </row>
    <row r="5163" spans="2:8" ht="30">
      <c r="B5163" s="1528">
        <v>5213734</v>
      </c>
      <c r="C5163" s="1529" t="s">
        <v>23930</v>
      </c>
      <c r="D5163" s="1528" t="s">
        <v>20703</v>
      </c>
      <c r="E5163" s="1551">
        <v>45006.879999999997</v>
      </c>
      <c r="F5163" s="1546"/>
      <c r="G5163" s="1546">
        <v>5213734</v>
      </c>
      <c r="H5163" s="1546" t="str">
        <f t="shared" si="80"/>
        <v>SEMIPÓRTICO METÁLICO COM VÃO DE 8,3 M, VENTO DE 40 M/S E ÁREA DE EXPOSIÇÃO DE ATÉ 12,45 M² - FORNECIMENTO E IMPLANTAÇÃO - AREIA EXTRAÍDA E BRITA PRODUZIDA</v>
      </c>
    </row>
    <row r="5164" spans="2:8" ht="30">
      <c r="B5164" s="1526">
        <v>5213769</v>
      </c>
      <c r="C5164" s="1523" t="s">
        <v>23931</v>
      </c>
      <c r="D5164" s="1526" t="s">
        <v>20703</v>
      </c>
      <c r="E5164" s="1552">
        <v>49127.16</v>
      </c>
      <c r="F5164" s="1546"/>
      <c r="G5164" s="1546">
        <v>5213769</v>
      </c>
      <c r="H5164" s="1546" t="str">
        <f t="shared" si="80"/>
        <v>SEMIPÓRTICO METÁLICO COM VÃO DE 8,3 M, VENTO DE 45 M/S E ÁREA DE EXPOSIÇÃO DE ATÉ 12,45 M² - FORNECIMENTO E IMPLANTAÇÃO - AREIA E BRITA COMERCIAIS</v>
      </c>
    </row>
    <row r="5165" spans="2:8" ht="30">
      <c r="B5165" s="1528">
        <v>5213792</v>
      </c>
      <c r="C5165" s="1529" t="s">
        <v>23932</v>
      </c>
      <c r="D5165" s="1528" t="s">
        <v>20703</v>
      </c>
      <c r="E5165" s="1551">
        <v>49127.16</v>
      </c>
      <c r="F5165" s="1546"/>
      <c r="G5165" s="1546">
        <v>5213792</v>
      </c>
      <c r="H5165" s="1546" t="str">
        <f t="shared" si="80"/>
        <v>SEMIPÓRTICO METÁLICO COM VÃO DE 8,3 M, VENTO DE 45 M/S E ÁREA DE EXPOSIÇÃO DE ATÉ 12,45 M² - FORNECIMENTO E IMPLANTAÇÃO - AREIA EXTRAÍDA E BRITA PRODUZIDA</v>
      </c>
    </row>
    <row r="5166" spans="2:8">
      <c r="B5166" s="1526">
        <v>5213844</v>
      </c>
      <c r="C5166" s="1523" t="s">
        <v>12858</v>
      </c>
      <c r="D5166" s="1526" t="s">
        <v>4247</v>
      </c>
      <c r="E5166" s="1542">
        <v>3.85</v>
      </c>
      <c r="F5166" s="1546"/>
      <c r="G5166" s="1546">
        <v>5213844</v>
      </c>
      <c r="H5166" s="1546" t="str">
        <f t="shared" si="80"/>
        <v>SINALIZADOR DIRECIONAL MÓVEL, LED, COM BANCO FOTOVOLTAICO DE ENERGIA E MONTADO EM CHASSI COM ENGATE</v>
      </c>
    </row>
    <row r="5167" spans="2:8">
      <c r="B5167" s="1528">
        <v>5213869</v>
      </c>
      <c r="C5167" s="1529" t="s">
        <v>19889</v>
      </c>
      <c r="D5167" s="1528" t="s">
        <v>20703</v>
      </c>
      <c r="E5167" s="1551">
        <v>1779.15</v>
      </c>
      <c r="F5167" s="1546"/>
      <c r="G5167" s="1546">
        <v>5213869</v>
      </c>
      <c r="H5167" s="1546" t="str">
        <f t="shared" si="80"/>
        <v>SUPORTE DUPLO METÁLICO GALVANIZADO PARA PLACAS - 3,00 X 1,50 M - FORNECIMENTO E IMPLANTAÇÃO</v>
      </c>
    </row>
    <row r="5168" spans="2:8">
      <c r="B5168" s="1526">
        <v>5213870</v>
      </c>
      <c r="C5168" s="1523" t="s">
        <v>19890</v>
      </c>
      <c r="D5168" s="1526" t="s">
        <v>20703</v>
      </c>
      <c r="E5168" s="1552">
        <v>2372.94</v>
      </c>
      <c r="F5168" s="1546"/>
      <c r="G5168" s="1546">
        <v>5213870</v>
      </c>
      <c r="H5168" s="1546" t="str">
        <f t="shared" si="80"/>
        <v>SUPORTE DUPLO METÁLICO GALVANIZADO PARA PLACAS - 3,00 X 2,00 M - FORNECIMENTO E IMPLANTAÇÃO</v>
      </c>
    </row>
    <row r="5169" spans="2:8">
      <c r="B5169" s="1528">
        <v>5213871</v>
      </c>
      <c r="C5169" s="1529" t="s">
        <v>19891</v>
      </c>
      <c r="D5169" s="1528" t="s">
        <v>20703</v>
      </c>
      <c r="E5169" s="1551">
        <v>2445.94</v>
      </c>
      <c r="F5169" s="1546"/>
      <c r="G5169" s="1546">
        <v>5213871</v>
      </c>
      <c r="H5169" s="1546" t="str">
        <f t="shared" si="80"/>
        <v>SUPORTE DUPLO METÁLICO GALVANIZADO PARA PLACAS - 4,00 X 2,00 M - FORNECIMENTO E IMPLANTAÇÃO</v>
      </c>
    </row>
    <row r="5170" spans="2:8">
      <c r="B5170" s="1526">
        <v>5213872</v>
      </c>
      <c r="C5170" s="1523" t="s">
        <v>19892</v>
      </c>
      <c r="D5170" s="1526" t="s">
        <v>20703</v>
      </c>
      <c r="E5170" s="1552">
        <v>3877.67</v>
      </c>
      <c r="F5170" s="1546"/>
      <c r="G5170" s="1546">
        <v>5213872</v>
      </c>
      <c r="H5170" s="1546" t="str">
        <f t="shared" si="80"/>
        <v>SUPORTE DUPLO METÁLICO GALVANIZADO PARA PLACAS - 4,00 X 3,00 M - FORNECIMENTO E IMPLANTAÇÃO</v>
      </c>
    </row>
    <row r="5171" spans="2:8">
      <c r="B5171" s="1528">
        <v>5213867</v>
      </c>
      <c r="C5171" s="1529" t="s">
        <v>19893</v>
      </c>
      <c r="D5171" s="1528" t="s">
        <v>20703</v>
      </c>
      <c r="E5171" s="1543">
        <v>414.85</v>
      </c>
      <c r="F5171" s="1546"/>
      <c r="G5171" s="1546">
        <v>5213867</v>
      </c>
      <c r="H5171" s="1546" t="str">
        <f t="shared" si="80"/>
        <v>SUPORTE METÁLICO GALVANIZADO PARA MARCO QUILOMÉTRICO - FORNECIMENTO E IMPLANTAÇÃO</v>
      </c>
    </row>
    <row r="5172" spans="2:8" ht="30">
      <c r="B5172" s="1526">
        <v>5213863</v>
      </c>
      <c r="C5172" s="1523" t="s">
        <v>19894</v>
      </c>
      <c r="D5172" s="1526" t="s">
        <v>20703</v>
      </c>
      <c r="E5172" s="1542">
        <v>332.96</v>
      </c>
      <c r="F5172" s="1546"/>
      <c r="G5172" s="1546">
        <v>5213863</v>
      </c>
      <c r="H5172" s="1546" t="str">
        <f t="shared" si="80"/>
        <v>SUPORTE METÁLICO GALVANIZADO PARA PLACA DE ADVERTÊNCIA OU REGULAMENTAÇÃO - LADO OU DIÂMETRO DE 0,60 M - FORNECIMENTO E IMPLANTAÇÃO</v>
      </c>
    </row>
    <row r="5173" spans="2:8" ht="30">
      <c r="B5173" s="1528">
        <v>5213864</v>
      </c>
      <c r="C5173" s="1529" t="s">
        <v>19895</v>
      </c>
      <c r="D5173" s="1528" t="s">
        <v>20703</v>
      </c>
      <c r="E5173" s="1543">
        <v>354.56</v>
      </c>
      <c r="F5173" s="1546"/>
      <c r="G5173" s="1546">
        <v>5213864</v>
      </c>
      <c r="H5173" s="1546" t="str">
        <f t="shared" si="80"/>
        <v>SUPORTE METÁLICO GALVANIZADO PARA PLACA DE ADVERTÊNCIA OU REGULAMENTAÇÃO - LADO OU DIÂMETRO DE 0,80 M - FORNECIMENTO E IMPLANTAÇÃO</v>
      </c>
    </row>
    <row r="5174" spans="2:8" ht="30">
      <c r="B5174" s="1526">
        <v>5213865</v>
      </c>
      <c r="C5174" s="1523" t="s">
        <v>19896</v>
      </c>
      <c r="D5174" s="1526" t="s">
        <v>20703</v>
      </c>
      <c r="E5174" s="1542">
        <v>376.31</v>
      </c>
      <c r="F5174" s="1546"/>
      <c r="G5174" s="1546">
        <v>5213865</v>
      </c>
      <c r="H5174" s="1546" t="str">
        <f t="shared" si="80"/>
        <v>SUPORTE METÁLICO GALVANIZADO PARA PLACA DE ADVERTÊNCIA OU REGULAMENTAÇÃO - LADO OU DIÂMETRO DE 1,00 M - FORNECIMENTO E IMPLANTAÇÃO</v>
      </c>
    </row>
    <row r="5175" spans="2:8" ht="30">
      <c r="B5175" s="1528">
        <v>5213866</v>
      </c>
      <c r="C5175" s="1529" t="s">
        <v>19897</v>
      </c>
      <c r="D5175" s="1528" t="s">
        <v>20703</v>
      </c>
      <c r="E5175" s="1543">
        <v>427.15</v>
      </c>
      <c r="F5175" s="1546"/>
      <c r="G5175" s="1546">
        <v>5213866</v>
      </c>
      <c r="H5175" s="1546" t="str">
        <f t="shared" si="80"/>
        <v>SUPORTE METÁLICO GALVANIZADO PARA PLACA DE ADVERTÊNCIA OU REGULAMENTAÇÃO - LADO OU DIÂMETRO DE 1,20 M - FORNECIMENTO E IMPLANTAÇÃO</v>
      </c>
    </row>
    <row r="5176" spans="2:8">
      <c r="B5176" s="1526">
        <v>5213855</v>
      </c>
      <c r="C5176" s="1523" t="s">
        <v>19898</v>
      </c>
      <c r="D5176" s="1526" t="s">
        <v>20703</v>
      </c>
      <c r="E5176" s="1542">
        <v>299.18</v>
      </c>
      <c r="F5176" s="1546"/>
      <c r="G5176" s="1546">
        <v>5213855</v>
      </c>
      <c r="H5176" s="1546" t="str">
        <f t="shared" si="80"/>
        <v>SUPORTE METÁLICO GALVANIZADO PARA PLACA DE REGULAMENTAÇÃO - R1 - LADO DE 0,248 M - FORNECIMENTO E IMPLANTAÇÃO</v>
      </c>
    </row>
    <row r="5177" spans="2:8">
      <c r="B5177" s="1528">
        <v>5213856</v>
      </c>
      <c r="C5177" s="1529" t="s">
        <v>19899</v>
      </c>
      <c r="D5177" s="1528" t="s">
        <v>20703</v>
      </c>
      <c r="E5177" s="1543">
        <v>310.33999999999997</v>
      </c>
      <c r="F5177" s="1546"/>
      <c r="G5177" s="1546">
        <v>5213856</v>
      </c>
      <c r="H5177" s="1546" t="str">
        <f t="shared" si="80"/>
        <v>SUPORTE METÁLICO GALVANIZADO PARA PLACA DE REGULAMENTAÇÃO - R1 - LADO DE 0,331 M - FORNECIMENTO E IMPLANTAÇÃO</v>
      </c>
    </row>
    <row r="5178" spans="2:8">
      <c r="B5178" s="1526">
        <v>5213857</v>
      </c>
      <c r="C5178" s="1523" t="s">
        <v>19900</v>
      </c>
      <c r="D5178" s="1526" t="s">
        <v>20703</v>
      </c>
      <c r="E5178" s="1542">
        <v>321</v>
      </c>
      <c r="F5178" s="1546"/>
      <c r="G5178" s="1546">
        <v>5213857</v>
      </c>
      <c r="H5178" s="1546" t="str">
        <f t="shared" si="80"/>
        <v>SUPORTE METÁLICO GALVANIZADO PARA PLACA DE REGULAMENTAÇÃO - R1 - LADO DE 0,414 M - FORNECIMENTO E IMPLANTAÇÃO</v>
      </c>
    </row>
    <row r="5179" spans="2:8">
      <c r="B5179" s="1528">
        <v>5213858</v>
      </c>
      <c r="C5179" s="1529" t="s">
        <v>19901</v>
      </c>
      <c r="D5179" s="1528" t="s">
        <v>20703</v>
      </c>
      <c r="E5179" s="1543">
        <v>332.31</v>
      </c>
      <c r="F5179" s="1546"/>
      <c r="G5179" s="1546">
        <v>5213858</v>
      </c>
      <c r="H5179" s="1546" t="str">
        <f t="shared" si="80"/>
        <v>SUPORTE METÁLICO GALVANIZADO PARA PLACA DE REGULAMENTAÇÃO - R1 - LADO DE 0,497 M - FORNECIMENTO E IMPLANTAÇÃO</v>
      </c>
    </row>
    <row r="5180" spans="2:8">
      <c r="B5180" s="1526">
        <v>5213859</v>
      </c>
      <c r="C5180" s="1523" t="s">
        <v>19902</v>
      </c>
      <c r="D5180" s="1526" t="s">
        <v>20703</v>
      </c>
      <c r="E5180" s="1542">
        <v>329</v>
      </c>
      <c r="F5180" s="1546"/>
      <c r="G5180" s="1546">
        <v>5213859</v>
      </c>
      <c r="H5180" s="1546" t="str">
        <f t="shared" si="80"/>
        <v>SUPORTE METÁLICO GALVANIZADO PARA PLACA DE REGULAMENTAÇÃO - R2 - LADO DE 0,60 M - FORNECIMENTO E IMPLANTAÇÃO</v>
      </c>
    </row>
    <row r="5181" spans="2:8">
      <c r="B5181" s="1528">
        <v>5213860</v>
      </c>
      <c r="C5181" s="1529" t="s">
        <v>19903</v>
      </c>
      <c r="D5181" s="1528" t="s">
        <v>20703</v>
      </c>
      <c r="E5181" s="1543">
        <v>340.11</v>
      </c>
      <c r="F5181" s="1546"/>
      <c r="G5181" s="1546">
        <v>5213860</v>
      </c>
      <c r="H5181" s="1546" t="str">
        <f t="shared" si="80"/>
        <v>SUPORTE METÁLICO GALVANIZADO PARA PLACA DE REGULAMENTAÇÃO - R2 - LADO DE 0,80 M - FORNECIMENTO E IMPLANTAÇÃO</v>
      </c>
    </row>
    <row r="5182" spans="2:8">
      <c r="B5182" s="1526">
        <v>5213861</v>
      </c>
      <c r="C5182" s="1523" t="s">
        <v>19904</v>
      </c>
      <c r="D5182" s="1526" t="s">
        <v>20703</v>
      </c>
      <c r="E5182" s="1542">
        <v>360.86</v>
      </c>
      <c r="F5182" s="1546"/>
      <c r="G5182" s="1546">
        <v>5213861</v>
      </c>
      <c r="H5182" s="1546" t="str">
        <f t="shared" si="80"/>
        <v>SUPORTE METÁLICO GALVANIZADO PARA PLACA DE REGULAMENTAÇÃO - R2 - LADO DE 1,00 M - FORNECIMENTO E IMPLANTAÇÃO</v>
      </c>
    </row>
    <row r="5183" spans="2:8">
      <c r="B5183" s="1528">
        <v>5213862</v>
      </c>
      <c r="C5183" s="1529" t="s">
        <v>19905</v>
      </c>
      <c r="D5183" s="1528" t="s">
        <v>20703</v>
      </c>
      <c r="E5183" s="1543">
        <v>411.42</v>
      </c>
      <c r="F5183" s="1546"/>
      <c r="G5183" s="1546">
        <v>5213862</v>
      </c>
      <c r="H5183" s="1546" t="str">
        <f t="shared" si="80"/>
        <v>SUPORTE METÁLICO GALVANIZADO PARA PLACA DE REGULAMENTAÇÃO - R2 - LADO DE 1,20 M - FORNECIMENTO E IMPLANTAÇÃO</v>
      </c>
    </row>
    <row r="5184" spans="2:8">
      <c r="B5184" s="1526">
        <v>5213868</v>
      </c>
      <c r="C5184" s="1523" t="s">
        <v>19906</v>
      </c>
      <c r="D5184" s="1526" t="s">
        <v>20703</v>
      </c>
      <c r="E5184" s="1542">
        <v>821.54</v>
      </c>
      <c r="F5184" s="1546"/>
      <c r="G5184" s="1546">
        <v>5213868</v>
      </c>
      <c r="H5184" s="1546" t="str">
        <f t="shared" si="80"/>
        <v>SUPORTE METÁLICO GALVANIZADO PARA PLACAS - 2,00 X 1,00 M - FORNECIMENTO E IMPLANTAÇÃO</v>
      </c>
    </row>
    <row r="5185" spans="2:8">
      <c r="B5185" s="1528">
        <v>5219546</v>
      </c>
      <c r="C5185" s="1529" t="s">
        <v>19907</v>
      </c>
      <c r="D5185" s="1528" t="s">
        <v>20703</v>
      </c>
      <c r="E5185" s="1543">
        <v>251.5</v>
      </c>
      <c r="F5185" s="1546"/>
      <c r="G5185" s="1546">
        <v>5219546</v>
      </c>
      <c r="H5185" s="1546" t="str">
        <f t="shared" si="80"/>
        <v>SUPORTE METÁLICO MÓVEL PARA PLACA DE SINALIZAÇÃO - CONFECÇÃO</v>
      </c>
    </row>
    <row r="5186" spans="2:8">
      <c r="B5186" s="1526">
        <v>5216111</v>
      </c>
      <c r="C5186" s="1523" t="s">
        <v>19908</v>
      </c>
      <c r="D5186" s="1526" t="s">
        <v>20703</v>
      </c>
      <c r="E5186" s="1542">
        <v>92.73</v>
      </c>
      <c r="F5186" s="1546"/>
      <c r="G5186" s="1546">
        <v>5216111</v>
      </c>
      <c r="H5186" s="1546" t="str">
        <f t="shared" si="80"/>
        <v>SUPORTE PARA PLACA DE SINALIZAÇÃO EM MADEIRA DE LEI TRATADA 8 X 8 CM - FORNECIMENTO E IMPLANTAÇÃO</v>
      </c>
    </row>
    <row r="5187" spans="2:8">
      <c r="B5187" s="1528">
        <v>5213351</v>
      </c>
      <c r="C5187" s="1529" t="s">
        <v>19909</v>
      </c>
      <c r="D5187" s="1528" t="s">
        <v>20703</v>
      </c>
      <c r="E5187" s="1543">
        <v>554.96</v>
      </c>
      <c r="F5187" s="1546"/>
      <c r="G5187" s="1546">
        <v>5213351</v>
      </c>
      <c r="H5187" s="1546" t="str">
        <f t="shared" ref="H5187:H5250" si="81">UPPER(C5187)</f>
        <v>SUPORTE POLIMÉRICO ECOLÓGICO MACIÇO COLAPSÍVEL D = 6,5 CM PARA PLACA DE SINALIZAÇÃO - FORNECIMENTO E IMPLANTAÇÃO</v>
      </c>
    </row>
    <row r="5188" spans="2:8" ht="30">
      <c r="B5188" s="1526">
        <v>5213350</v>
      </c>
      <c r="C5188" s="1523" t="s">
        <v>19910</v>
      </c>
      <c r="D5188" s="1526" t="s">
        <v>20703</v>
      </c>
      <c r="E5188" s="1552">
        <v>1403.94</v>
      </c>
      <c r="F5188" s="1546"/>
      <c r="G5188" s="1546">
        <v>5213350</v>
      </c>
      <c r="H5188" s="1546" t="str">
        <f t="shared" si="81"/>
        <v>SUPORTE POLIMÉRICO ECOLÓGICO MACIÇO COLAPSÍVEL QUADRADO DE 10 CM PARA PLACA DE SINALIZAÇÃO - FORNECIMENTO E IMPLANTAÇÃO</v>
      </c>
    </row>
    <row r="5189" spans="2:8" ht="30">
      <c r="B5189" s="1528">
        <v>5213352</v>
      </c>
      <c r="C5189" s="1529" t="s">
        <v>19911</v>
      </c>
      <c r="D5189" s="1528" t="s">
        <v>20703</v>
      </c>
      <c r="E5189" s="1543">
        <v>773.6</v>
      </c>
      <c r="F5189" s="1546"/>
      <c r="G5189" s="1546">
        <v>5213352</v>
      </c>
      <c r="H5189" s="1546" t="str">
        <f t="shared" si="81"/>
        <v>SUPORTE POLIMÉRICO ECOLÓGICO MACIÇO COLAPSÍVEL QUADRADO DE 8 CM PARA PLACA DE SINALIZAÇÃO - FORNECIMENTO E IMPLANTAÇÃO</v>
      </c>
    </row>
    <row r="5190" spans="2:8" ht="30">
      <c r="B5190" s="1526">
        <v>5213353</v>
      </c>
      <c r="C5190" s="1523" t="s">
        <v>19912</v>
      </c>
      <c r="D5190" s="1526" t="s">
        <v>20703</v>
      </c>
      <c r="E5190" s="1552">
        <v>2045.62</v>
      </c>
      <c r="F5190" s="1546"/>
      <c r="G5190" s="1546">
        <v>5213353</v>
      </c>
      <c r="H5190" s="1546" t="str">
        <f t="shared" si="81"/>
        <v>SUPORTE POLIMÉRICO ECOLÓGICO MACIÇO COLAPSÍVEL RETANGULAR DE 7 X 15 CM PARA PLACA DE SINALIZAÇÃO - FORNECIMENTO E IMPLANTAÇÃO</v>
      </c>
    </row>
    <row r="5191" spans="2:8">
      <c r="B5191" s="1528">
        <v>5213360</v>
      </c>
      <c r="C5191" s="1529" t="s">
        <v>19913</v>
      </c>
      <c r="D5191" s="1528" t="s">
        <v>20703</v>
      </c>
      <c r="E5191" s="1543">
        <v>18.52</v>
      </c>
      <c r="F5191" s="1546"/>
      <c r="G5191" s="1546">
        <v>5213360</v>
      </c>
      <c r="H5191" s="1546" t="str">
        <f t="shared" si="81"/>
        <v>TACHA REFLETIVA EM PLÁSTICO INJETADO - BIDIRECIONAL TIPO I - COM UM PINO - FORNECIMENTO E COLOCAÇÃO</v>
      </c>
    </row>
    <row r="5192" spans="2:8">
      <c r="B5192" s="1526">
        <v>5219605</v>
      </c>
      <c r="C5192" s="1523" t="s">
        <v>16623</v>
      </c>
      <c r="D5192" s="1526" t="s">
        <v>20703</v>
      </c>
      <c r="E5192" s="1542">
        <v>16.29</v>
      </c>
      <c r="F5192" s="1546"/>
      <c r="G5192" s="1546">
        <v>5219605</v>
      </c>
      <c r="H5192" s="1546" t="str">
        <f t="shared" si="81"/>
        <v>TACHA REFLETIVA EM PLÁSTICO INJETADO - BIDIRECIONAL TIPO I - FORNECIMENTO E COLOCAÇÃO</v>
      </c>
    </row>
    <row r="5193" spans="2:8">
      <c r="B5193" s="1528">
        <v>5219606</v>
      </c>
      <c r="C5193" s="1529" t="s">
        <v>16624</v>
      </c>
      <c r="D5193" s="1528" t="s">
        <v>20703</v>
      </c>
      <c r="E5193" s="1543">
        <v>27.07</v>
      </c>
      <c r="F5193" s="1546"/>
      <c r="G5193" s="1546">
        <v>5219606</v>
      </c>
      <c r="H5193" s="1546" t="str">
        <f t="shared" si="81"/>
        <v>TACHA REFLETIVA EM PLÁSTICO INJETADO - BIDIRECIONAL TIPO II - COM UM PINO - FORNECIMENTO E COLOCAÇÃO</v>
      </c>
    </row>
    <row r="5194" spans="2:8">
      <c r="B5194" s="1526">
        <v>5219607</v>
      </c>
      <c r="C5194" s="1523" t="s">
        <v>16625</v>
      </c>
      <c r="D5194" s="1526" t="s">
        <v>20703</v>
      </c>
      <c r="E5194" s="1542">
        <v>24.06</v>
      </c>
      <c r="F5194" s="1546"/>
      <c r="G5194" s="1546">
        <v>5219607</v>
      </c>
      <c r="H5194" s="1546" t="str">
        <f t="shared" si="81"/>
        <v>TACHA REFLETIVA EM PLÁSTICO INJETADO - BIDIRECIONAL TIPO II - FORNECIMENTO E COLOCAÇÃO</v>
      </c>
    </row>
    <row r="5195" spans="2:8">
      <c r="B5195" s="1528">
        <v>5219608</v>
      </c>
      <c r="C5195" s="1529" t="s">
        <v>16626</v>
      </c>
      <c r="D5195" s="1528" t="s">
        <v>20703</v>
      </c>
      <c r="E5195" s="1543">
        <v>28.12</v>
      </c>
      <c r="F5195" s="1546"/>
      <c r="G5195" s="1546">
        <v>5219608</v>
      </c>
      <c r="H5195" s="1546" t="str">
        <f t="shared" si="81"/>
        <v>TACHA REFLETIVA EM PLÁSTICO INJETADO - BIDIRECIONAL TIPO III - COM UM PINO - FORNECIMENTO E COLOCAÇÃO</v>
      </c>
    </row>
    <row r="5196" spans="2:8">
      <c r="B5196" s="1526">
        <v>5219609</v>
      </c>
      <c r="C5196" s="1523" t="s">
        <v>16627</v>
      </c>
      <c r="D5196" s="1526" t="s">
        <v>20703</v>
      </c>
      <c r="E5196" s="1542">
        <v>23.65</v>
      </c>
      <c r="F5196" s="1546"/>
      <c r="G5196" s="1546">
        <v>5219609</v>
      </c>
      <c r="H5196" s="1546" t="str">
        <f t="shared" si="81"/>
        <v>TACHA REFLETIVA EM PLÁSTICO INJETADO - BIDIRECIONAL TIPO III - FORNECIMENTO E COLOCAÇÃO</v>
      </c>
    </row>
    <row r="5197" spans="2:8">
      <c r="B5197" s="1528">
        <v>5219610</v>
      </c>
      <c r="C5197" s="1529" t="s">
        <v>16628</v>
      </c>
      <c r="D5197" s="1528" t="s">
        <v>20703</v>
      </c>
      <c r="E5197" s="1543">
        <v>31.93</v>
      </c>
      <c r="F5197" s="1546"/>
      <c r="G5197" s="1546">
        <v>5219610</v>
      </c>
      <c r="H5197" s="1546" t="str">
        <f t="shared" si="81"/>
        <v>TACHA REFLETIVA EM PLÁSTICO INJETADO - BIDIRECIONAL TIPO IV - COM UM PINO - FORNECIMENTO E COLOCAÇÃO</v>
      </c>
    </row>
    <row r="5198" spans="2:8">
      <c r="B5198" s="1526">
        <v>5219611</v>
      </c>
      <c r="C5198" s="1523" t="s">
        <v>16629</v>
      </c>
      <c r="D5198" s="1526" t="s">
        <v>20703</v>
      </c>
      <c r="E5198" s="1542">
        <v>24.53</v>
      </c>
      <c r="F5198" s="1546"/>
      <c r="G5198" s="1546">
        <v>5219611</v>
      </c>
      <c r="H5198" s="1546" t="str">
        <f t="shared" si="81"/>
        <v>TACHA REFLETIVA EM PLÁSTICO INJETADO - BIDIRECIONAL TIPO IV - FORNECIMENTO E COLOCAÇÃO</v>
      </c>
    </row>
    <row r="5199" spans="2:8">
      <c r="B5199" s="1528">
        <v>5213359</v>
      </c>
      <c r="C5199" s="1529" t="s">
        <v>16630</v>
      </c>
      <c r="D5199" s="1528" t="s">
        <v>20703</v>
      </c>
      <c r="E5199" s="1543">
        <v>17.010000000000002</v>
      </c>
      <c r="F5199" s="1546"/>
      <c r="G5199" s="1546">
        <v>5213359</v>
      </c>
      <c r="H5199" s="1546" t="str">
        <f t="shared" si="81"/>
        <v>TACHA REFLETIVA EM PLÁSTICO INJETADO - MONODIRECIONAL TIPO I - COM UM PINO - FORNECIMENTO E COLOCAÇÃO</v>
      </c>
    </row>
    <row r="5200" spans="2:8">
      <c r="B5200" s="1526">
        <v>5219612</v>
      </c>
      <c r="C5200" s="1523" t="s">
        <v>16631</v>
      </c>
      <c r="D5200" s="1526" t="s">
        <v>20703</v>
      </c>
      <c r="E5200" s="1542">
        <v>14.91</v>
      </c>
      <c r="F5200" s="1546"/>
      <c r="G5200" s="1546">
        <v>5219612</v>
      </c>
      <c r="H5200" s="1546" t="str">
        <f t="shared" si="81"/>
        <v>TACHA REFLETIVA EM PLÁSTICO INJETADO - MONODIRECIONAL TIPO I - FORNECIMENTO E COLOCAÇÃO</v>
      </c>
    </row>
    <row r="5201" spans="2:8">
      <c r="B5201" s="1528">
        <v>5219613</v>
      </c>
      <c r="C5201" s="1529" t="s">
        <v>16632</v>
      </c>
      <c r="D5201" s="1528" t="s">
        <v>20703</v>
      </c>
      <c r="E5201" s="1543">
        <v>23.68</v>
      </c>
      <c r="F5201" s="1546"/>
      <c r="G5201" s="1546">
        <v>5219613</v>
      </c>
      <c r="H5201" s="1546" t="str">
        <f t="shared" si="81"/>
        <v>TACHA REFLETIVA EM PLÁSTICO INJETADO - MONODIRECIONAL TIPO II - COM UM PINO - FORNECIMENTO E COLOCAÇÃO</v>
      </c>
    </row>
    <row r="5202" spans="2:8">
      <c r="B5202" s="1526">
        <v>5219614</v>
      </c>
      <c r="C5202" s="1523" t="s">
        <v>16633</v>
      </c>
      <c r="D5202" s="1526" t="s">
        <v>20703</v>
      </c>
      <c r="E5202" s="1542">
        <v>20.97</v>
      </c>
      <c r="F5202" s="1546"/>
      <c r="G5202" s="1546">
        <v>5219614</v>
      </c>
      <c r="H5202" s="1546" t="str">
        <f t="shared" si="81"/>
        <v>TACHA REFLETIVA EM PLÁSTICO INJETADO - MONODIRECIONAL TIPO II - FORNECIMENTO E COLOCAÇÃO</v>
      </c>
    </row>
    <row r="5203" spans="2:8">
      <c r="B5203" s="1528">
        <v>5219615</v>
      </c>
      <c r="C5203" s="1529" t="s">
        <v>16634</v>
      </c>
      <c r="D5203" s="1528" t="s">
        <v>20703</v>
      </c>
      <c r="E5203" s="1543">
        <v>25</v>
      </c>
      <c r="F5203" s="1546"/>
      <c r="G5203" s="1546">
        <v>5219615</v>
      </c>
      <c r="H5203" s="1546" t="str">
        <f t="shared" si="81"/>
        <v>TACHA REFLETIVA EM PLÁSTICO INJETADO - MONODIRECIONAL TIPO III - COM UM PINO - FORNECIMENTO E COLOCAÇÃO</v>
      </c>
    </row>
    <row r="5204" spans="2:8">
      <c r="B5204" s="1526">
        <v>5219616</v>
      </c>
      <c r="C5204" s="1523" t="s">
        <v>16635</v>
      </c>
      <c r="D5204" s="1526" t="s">
        <v>20703</v>
      </c>
      <c r="E5204" s="1542">
        <v>21.32</v>
      </c>
      <c r="F5204" s="1546"/>
      <c r="G5204" s="1546">
        <v>5219616</v>
      </c>
      <c r="H5204" s="1546" t="str">
        <f t="shared" si="81"/>
        <v>TACHA REFLETIVA EM PLÁSTICO INJETADO - MONODIRECIONAL TIPO III - FORNECIMENTO E COLOCAÇÃO</v>
      </c>
    </row>
    <row r="5205" spans="2:8">
      <c r="B5205" s="1528">
        <v>5219617</v>
      </c>
      <c r="C5205" s="1529" t="s">
        <v>16636</v>
      </c>
      <c r="D5205" s="1528" t="s">
        <v>20703</v>
      </c>
      <c r="E5205" s="1543">
        <v>31.45</v>
      </c>
      <c r="F5205" s="1546"/>
      <c r="G5205" s="1546">
        <v>5219617</v>
      </c>
      <c r="H5205" s="1546" t="str">
        <f t="shared" si="81"/>
        <v>TACHA REFLETIVA EM PLÁSTICO INJETADO - MONODIRECIONAL TIPO IV - COM UM PINO - FORNECIMENTO E COLOCAÇÃO</v>
      </c>
    </row>
    <row r="5206" spans="2:8">
      <c r="B5206" s="1526">
        <v>5219618</v>
      </c>
      <c r="C5206" s="1523" t="s">
        <v>16637</v>
      </c>
      <c r="D5206" s="1526" t="s">
        <v>20703</v>
      </c>
      <c r="E5206" s="1542">
        <v>22.2</v>
      </c>
      <c r="F5206" s="1546"/>
      <c r="G5206" s="1546">
        <v>5219618</v>
      </c>
      <c r="H5206" s="1546" t="str">
        <f t="shared" si="81"/>
        <v>TACHA REFLETIVA EM PLÁSTICO INJETADO - MONODIRECIONAL TIPO IV - FORNECIMENTO E COLOCAÇÃO</v>
      </c>
    </row>
    <row r="5207" spans="2:8">
      <c r="B5207" s="1528">
        <v>5219619</v>
      </c>
      <c r="C5207" s="1529" t="s">
        <v>16638</v>
      </c>
      <c r="D5207" s="1528" t="s">
        <v>20703</v>
      </c>
      <c r="E5207" s="1543">
        <v>32.61</v>
      </c>
      <c r="F5207" s="1546"/>
      <c r="G5207" s="1546">
        <v>5219619</v>
      </c>
      <c r="H5207" s="1546" t="str">
        <f t="shared" si="81"/>
        <v>TACHA REFLETIVA EM RESINA SINTÉTICA - BIDIRECIONAL TIPO I - COM UM PINO - FORNECIMENTO E COLOCAÇÃO</v>
      </c>
    </row>
    <row r="5208" spans="2:8">
      <c r="B5208" s="1526">
        <v>5219620</v>
      </c>
      <c r="C5208" s="1523" t="s">
        <v>16639</v>
      </c>
      <c r="D5208" s="1526" t="s">
        <v>20703</v>
      </c>
      <c r="E5208" s="1542">
        <v>30.74</v>
      </c>
      <c r="F5208" s="1546"/>
      <c r="G5208" s="1546">
        <v>5219620</v>
      </c>
      <c r="H5208" s="1546" t="str">
        <f t="shared" si="81"/>
        <v>TACHA REFLETIVA EM RESINA SINTÉTICA - BIDIRECIONAL TIPO I - FORNECIMENTO E COLOCAÇÃO</v>
      </c>
    </row>
    <row r="5209" spans="2:8">
      <c r="B5209" s="1528">
        <v>5219621</v>
      </c>
      <c r="C5209" s="1529" t="s">
        <v>16640</v>
      </c>
      <c r="D5209" s="1528" t="s">
        <v>20703</v>
      </c>
      <c r="E5209" s="1543">
        <v>38</v>
      </c>
      <c r="F5209" s="1546"/>
      <c r="G5209" s="1546">
        <v>5219621</v>
      </c>
      <c r="H5209" s="1546" t="str">
        <f t="shared" si="81"/>
        <v>TACHA REFLETIVA EM RESINA SINTÉTICA - BIDIRECIONAL TIPO II - COM UM PINO - FORNECIMENTO E COLOCAÇÃO</v>
      </c>
    </row>
    <row r="5210" spans="2:8">
      <c r="B5210" s="1526">
        <v>5219622</v>
      </c>
      <c r="C5210" s="1523" t="s">
        <v>16641</v>
      </c>
      <c r="D5210" s="1526" t="s">
        <v>20703</v>
      </c>
      <c r="E5210" s="1542">
        <v>36.06</v>
      </c>
      <c r="F5210" s="1546"/>
      <c r="G5210" s="1546">
        <v>5219622</v>
      </c>
      <c r="H5210" s="1546" t="str">
        <f t="shared" si="81"/>
        <v>TACHA REFLETIVA EM RESINA SINTÉTICA - BIDIRECIONAL TIPO II - FORNECIMENTO E COLOCAÇÃO</v>
      </c>
    </row>
    <row r="5211" spans="2:8">
      <c r="B5211" s="1528">
        <v>5219623</v>
      </c>
      <c r="C5211" s="1529" t="s">
        <v>16642</v>
      </c>
      <c r="D5211" s="1528" t="s">
        <v>20703</v>
      </c>
      <c r="E5211" s="1543">
        <v>41.24</v>
      </c>
      <c r="F5211" s="1546"/>
      <c r="G5211" s="1546">
        <v>5219623</v>
      </c>
      <c r="H5211" s="1546" t="str">
        <f t="shared" si="81"/>
        <v>TACHA REFLETIVA EM RESINA SINTÉTICA - BIDIRECIONAL TIPO III - COM UM PINO - FORNECIMENTO E COLOCAÇÃO</v>
      </c>
    </row>
    <row r="5212" spans="2:8">
      <c r="B5212" s="1526">
        <v>5219624</v>
      </c>
      <c r="C5212" s="1523" t="s">
        <v>16643</v>
      </c>
      <c r="D5212" s="1526" t="s">
        <v>20703</v>
      </c>
      <c r="E5212" s="1542">
        <v>39.299999999999997</v>
      </c>
      <c r="F5212" s="1546"/>
      <c r="G5212" s="1546">
        <v>5219624</v>
      </c>
      <c r="H5212" s="1546" t="str">
        <f t="shared" si="81"/>
        <v>TACHA REFLETIVA EM RESINA SINTÉTICA - BIDIRECIONAL TIPO III - FORNECIMENTO E COLOCAÇÃO</v>
      </c>
    </row>
    <row r="5213" spans="2:8">
      <c r="B5213" s="1528">
        <v>5219625</v>
      </c>
      <c r="C5213" s="1529" t="s">
        <v>16644</v>
      </c>
      <c r="D5213" s="1528" t="s">
        <v>20703</v>
      </c>
      <c r="E5213" s="1543">
        <v>30.53</v>
      </c>
      <c r="F5213" s="1546"/>
      <c r="G5213" s="1546">
        <v>5219625</v>
      </c>
      <c r="H5213" s="1546" t="str">
        <f t="shared" si="81"/>
        <v>TACHA REFLETIVA EM RESINA SINTÉTICA - BIDIRECIONAL TIPO IV - COM UM PINO - FORNECIMENTO E COLOCAÇÃO</v>
      </c>
    </row>
    <row r="5214" spans="2:8">
      <c r="B5214" s="1526">
        <v>5219626</v>
      </c>
      <c r="C5214" s="1523" t="s">
        <v>16645</v>
      </c>
      <c r="D5214" s="1526" t="s">
        <v>20703</v>
      </c>
      <c r="E5214" s="1542">
        <v>53.34</v>
      </c>
      <c r="F5214" s="1546"/>
      <c r="G5214" s="1546">
        <v>5219626</v>
      </c>
      <c r="H5214" s="1546" t="str">
        <f t="shared" si="81"/>
        <v>TACHA REFLETIVA EM RESINA SINTÉTICA - BIDIRECIONAL TIPO IV - FORNECIMENTO E COLOCAÇÃO</v>
      </c>
    </row>
    <row r="5215" spans="2:8">
      <c r="B5215" s="1528">
        <v>5219627</v>
      </c>
      <c r="C5215" s="1529" t="s">
        <v>16646</v>
      </c>
      <c r="D5215" s="1528" t="s">
        <v>20703</v>
      </c>
      <c r="E5215" s="1543">
        <v>32.61</v>
      </c>
      <c r="F5215" s="1546"/>
      <c r="G5215" s="1546">
        <v>5219627</v>
      </c>
      <c r="H5215" s="1546" t="str">
        <f t="shared" si="81"/>
        <v>TACHA REFLETIVA EM RESINA SINTÉTICA - MONODIRECIONAL TIPO I - COM UM PINO - FORNECIMENTO E COLOCAÇÃO</v>
      </c>
    </row>
    <row r="5216" spans="2:8">
      <c r="B5216" s="1526">
        <v>5219628</v>
      </c>
      <c r="C5216" s="1523" t="s">
        <v>16647</v>
      </c>
      <c r="D5216" s="1526" t="s">
        <v>20703</v>
      </c>
      <c r="E5216" s="1542">
        <v>30.67</v>
      </c>
      <c r="F5216" s="1546"/>
      <c r="G5216" s="1546">
        <v>5219628</v>
      </c>
      <c r="H5216" s="1546" t="str">
        <f t="shared" si="81"/>
        <v>TACHA REFLETIVA EM RESINA SINTÉTICA - MONODIRECIONAL TIPO I - FORNECIMENTO E COLOCAÇÃO</v>
      </c>
    </row>
    <row r="5217" spans="2:8">
      <c r="B5217" s="1528">
        <v>5219629</v>
      </c>
      <c r="C5217" s="1529" t="s">
        <v>16648</v>
      </c>
      <c r="D5217" s="1528" t="s">
        <v>20703</v>
      </c>
      <c r="E5217" s="1543">
        <v>38</v>
      </c>
      <c r="F5217" s="1546"/>
      <c r="G5217" s="1546">
        <v>5219629</v>
      </c>
      <c r="H5217" s="1546" t="str">
        <f t="shared" si="81"/>
        <v>TACHA REFLETIVA EM RESINA SINTÉTICA - MONODIRECIONAL TIPO II - COM UM PINO - FORNECIMENTO E COLOCAÇÃO</v>
      </c>
    </row>
    <row r="5218" spans="2:8">
      <c r="B5218" s="1526">
        <v>5219630</v>
      </c>
      <c r="C5218" s="1523" t="s">
        <v>16649</v>
      </c>
      <c r="D5218" s="1526" t="s">
        <v>20703</v>
      </c>
      <c r="E5218" s="1542">
        <v>36.06</v>
      </c>
      <c r="F5218" s="1546"/>
      <c r="G5218" s="1546">
        <v>5219630</v>
      </c>
      <c r="H5218" s="1546" t="str">
        <f t="shared" si="81"/>
        <v>TACHA REFLETIVA EM RESINA SINTÉTICA - MONODIRECIONAL TIPO II - FORNECIMENTO E COLOCAÇÃO</v>
      </c>
    </row>
    <row r="5219" spans="2:8">
      <c r="B5219" s="1528">
        <v>5219631</v>
      </c>
      <c r="C5219" s="1529" t="s">
        <v>16650</v>
      </c>
      <c r="D5219" s="1528" t="s">
        <v>20703</v>
      </c>
      <c r="E5219" s="1543">
        <v>41.24</v>
      </c>
      <c r="F5219" s="1546"/>
      <c r="G5219" s="1546">
        <v>5219631</v>
      </c>
      <c r="H5219" s="1546" t="str">
        <f t="shared" si="81"/>
        <v>TACHA REFLETIVA EM RESINA SINTÉTICA - MONODIRECIONAL TIPO III - COM UM PINO - FORNECIMENTO E COLOCAÇÃO</v>
      </c>
    </row>
    <row r="5220" spans="2:8">
      <c r="B5220" s="1526">
        <v>5219632</v>
      </c>
      <c r="C5220" s="1523" t="s">
        <v>16651</v>
      </c>
      <c r="D5220" s="1526" t="s">
        <v>20703</v>
      </c>
      <c r="E5220" s="1542">
        <v>39.299999999999997</v>
      </c>
      <c r="F5220" s="1546"/>
      <c r="G5220" s="1546">
        <v>5219632</v>
      </c>
      <c r="H5220" s="1546" t="str">
        <f t="shared" si="81"/>
        <v>TACHA REFLETIVA EM RESINA SINTÉTICA - MONODIRECIONAL TIPO III - FORNECIMENTO E COLOCAÇÃO</v>
      </c>
    </row>
    <row r="5221" spans="2:8">
      <c r="B5221" s="1528">
        <v>5219633</v>
      </c>
      <c r="C5221" s="1529" t="s">
        <v>16652</v>
      </c>
      <c r="D5221" s="1528" t="s">
        <v>20703</v>
      </c>
      <c r="E5221" s="1543">
        <v>30.29</v>
      </c>
      <c r="F5221" s="1546"/>
      <c r="G5221" s="1546">
        <v>5219633</v>
      </c>
      <c r="H5221" s="1546" t="str">
        <f t="shared" si="81"/>
        <v>TACHA REFLETIVA EM RESINA SINTÉTICA - MONODIRECIONAL TIPO IV - COM UM PINO - FORNECIMENTO E COLOCAÇÃO</v>
      </c>
    </row>
    <row r="5222" spans="2:8">
      <c r="B5222" s="1526">
        <v>5219634</v>
      </c>
      <c r="C5222" s="1523" t="s">
        <v>16653</v>
      </c>
      <c r="D5222" s="1526" t="s">
        <v>20703</v>
      </c>
      <c r="E5222" s="1542">
        <v>53.34</v>
      </c>
      <c r="F5222" s="1546"/>
      <c r="G5222" s="1546">
        <v>5219634</v>
      </c>
      <c r="H5222" s="1546" t="str">
        <f t="shared" si="81"/>
        <v>TACHA REFLETIVA EM RESINA SINTÉTICA - MONODIRECIONAL TIPO IV - FORNECIMENTO E COLOCAÇÃO</v>
      </c>
    </row>
    <row r="5223" spans="2:8">
      <c r="B5223" s="1528">
        <v>5213395</v>
      </c>
      <c r="C5223" s="1529" t="s">
        <v>16654</v>
      </c>
      <c r="D5223" s="1528" t="s">
        <v>20703</v>
      </c>
      <c r="E5223" s="1543">
        <v>27.93</v>
      </c>
      <c r="F5223" s="1546"/>
      <c r="G5223" s="1546">
        <v>5213395</v>
      </c>
      <c r="H5223" s="1546" t="str">
        <f t="shared" si="81"/>
        <v>TACHA REFLETIVA METÁLICA - BIDIRECIONAL TIPO II - COM DOIS PINOS - FORNECIMENTO E COLOCAÇÃO</v>
      </c>
    </row>
    <row r="5224" spans="2:8">
      <c r="B5224" s="1526">
        <v>5213394</v>
      </c>
      <c r="C5224" s="1523" t="s">
        <v>16655</v>
      </c>
      <c r="D5224" s="1526" t="s">
        <v>20703</v>
      </c>
      <c r="E5224" s="1542">
        <v>25.93</v>
      </c>
      <c r="F5224" s="1546"/>
      <c r="G5224" s="1546">
        <v>5213394</v>
      </c>
      <c r="H5224" s="1546" t="str">
        <f t="shared" si="81"/>
        <v>TACHA REFLETIVA METÁLICA - BIDIRECIONAL TIPO II - COM UM PINO - FORNECIMENTO E COLOCAÇÃO</v>
      </c>
    </row>
    <row r="5225" spans="2:8">
      <c r="B5225" s="1528">
        <v>5219635</v>
      </c>
      <c r="C5225" s="1529" t="s">
        <v>16656</v>
      </c>
      <c r="D5225" s="1528" t="s">
        <v>20703</v>
      </c>
      <c r="E5225" s="1543">
        <v>26.43</v>
      </c>
      <c r="F5225" s="1546"/>
      <c r="G5225" s="1546">
        <v>5219635</v>
      </c>
      <c r="H5225" s="1546" t="str">
        <f t="shared" si="81"/>
        <v>TACHA REFLETIVA METÁLICA - BIDIRECIONAL TIPO III - COM DOIS PINOS - FORNECIMENTO E COLOCAÇÃO</v>
      </c>
    </row>
    <row r="5226" spans="2:8">
      <c r="B5226" s="1526">
        <v>5219636</v>
      </c>
      <c r="C5226" s="1523" t="s">
        <v>16657</v>
      </c>
      <c r="D5226" s="1526" t="s">
        <v>20703</v>
      </c>
      <c r="E5226" s="1542">
        <v>24.42</v>
      </c>
      <c r="F5226" s="1546"/>
      <c r="G5226" s="1546">
        <v>5219636</v>
      </c>
      <c r="H5226" s="1546" t="str">
        <f t="shared" si="81"/>
        <v>TACHA REFLETIVA METÁLICA - BIDIRECIONAL TIPO III - COM UM PINO - FORNECIMENTO E COLOCAÇÃO</v>
      </c>
    </row>
    <row r="5227" spans="2:8">
      <c r="B5227" s="1528">
        <v>5219637</v>
      </c>
      <c r="C5227" s="1529" t="s">
        <v>16658</v>
      </c>
      <c r="D5227" s="1528" t="s">
        <v>20703</v>
      </c>
      <c r="E5227" s="1543">
        <v>27.69</v>
      </c>
      <c r="F5227" s="1546"/>
      <c r="G5227" s="1546">
        <v>5219637</v>
      </c>
      <c r="H5227" s="1546" t="str">
        <f t="shared" si="81"/>
        <v>TACHA REFLETIVA METÁLICA - BIDIRECIONAL TIPO IV - COM DOIS PINOS - FORNECIMENTO E COLOCAÇÃO</v>
      </c>
    </row>
    <row r="5228" spans="2:8">
      <c r="B5228" s="1526">
        <v>5219638</v>
      </c>
      <c r="C5228" s="1523" t="s">
        <v>16659</v>
      </c>
      <c r="D5228" s="1526" t="s">
        <v>20703</v>
      </c>
      <c r="E5228" s="1542">
        <v>57.44</v>
      </c>
      <c r="F5228" s="1546"/>
      <c r="G5228" s="1546">
        <v>5219638</v>
      </c>
      <c r="H5228" s="1546" t="str">
        <f t="shared" si="81"/>
        <v>TACHA REFLETIVA METÁLICA - BIDIRECIONAL TIPO IV - COM UM PINO - FORNECIMENTO E COLOCAÇÃO</v>
      </c>
    </row>
    <row r="5229" spans="2:8">
      <c r="B5229" s="1528">
        <v>5213393</v>
      </c>
      <c r="C5229" s="1529" t="s">
        <v>16660</v>
      </c>
      <c r="D5229" s="1528" t="s">
        <v>20703</v>
      </c>
      <c r="E5229" s="1543">
        <v>25.93</v>
      </c>
      <c r="F5229" s="1546"/>
      <c r="G5229" s="1546">
        <v>5213393</v>
      </c>
      <c r="H5229" s="1546" t="str">
        <f t="shared" si="81"/>
        <v>TACHA REFLETIVA METÁLICA - MONODIRECIONAL TIPO II - COM DOIS PINOS - FORNECIMENTO E COLOCAÇÃO</v>
      </c>
    </row>
    <row r="5230" spans="2:8">
      <c r="B5230" s="1526">
        <v>5213392</v>
      </c>
      <c r="C5230" s="1523" t="s">
        <v>16661</v>
      </c>
      <c r="D5230" s="1526" t="s">
        <v>20703</v>
      </c>
      <c r="E5230" s="1542">
        <v>23.92</v>
      </c>
      <c r="F5230" s="1546"/>
      <c r="G5230" s="1546">
        <v>5213392</v>
      </c>
      <c r="H5230" s="1546" t="str">
        <f t="shared" si="81"/>
        <v>TACHA REFLETIVA METÁLICA - MONODIRECIONAL TIPO II - COM UM PINO - FORNECIMENTO E COLOCAÇÃO</v>
      </c>
    </row>
    <row r="5231" spans="2:8">
      <c r="B5231" s="1528">
        <v>5219639</v>
      </c>
      <c r="C5231" s="1529" t="s">
        <v>16662</v>
      </c>
      <c r="D5231" s="1528" t="s">
        <v>20703</v>
      </c>
      <c r="E5231" s="1543">
        <v>24.42</v>
      </c>
      <c r="F5231" s="1546"/>
      <c r="G5231" s="1546">
        <v>5219639</v>
      </c>
      <c r="H5231" s="1546" t="str">
        <f t="shared" si="81"/>
        <v>TACHA REFLETIVA METÁLICA - MONODIRECIONAL TIPO III - COM DOIS PINOS - FORNECIMENTO E COLOCAÇÃO</v>
      </c>
    </row>
    <row r="5232" spans="2:8">
      <c r="B5232" s="1526">
        <v>5219640</v>
      </c>
      <c r="C5232" s="1523" t="s">
        <v>16663</v>
      </c>
      <c r="D5232" s="1526" t="s">
        <v>20703</v>
      </c>
      <c r="E5232" s="1542">
        <v>22.41</v>
      </c>
      <c r="F5232" s="1546"/>
      <c r="G5232" s="1546">
        <v>5219640</v>
      </c>
      <c r="H5232" s="1546" t="str">
        <f t="shared" si="81"/>
        <v>TACHA REFLETIVA METÁLICA - MONODIRECIONAL TIPO III - COM UM PINO - FORNECIMENTO E COLOCAÇÃO</v>
      </c>
    </row>
    <row r="5233" spans="2:8">
      <c r="B5233" s="1528">
        <v>5219641</v>
      </c>
      <c r="C5233" s="1529" t="s">
        <v>16664</v>
      </c>
      <c r="D5233" s="1528" t="s">
        <v>20703</v>
      </c>
      <c r="E5233" s="1543">
        <v>27.14</v>
      </c>
      <c r="F5233" s="1546"/>
      <c r="G5233" s="1546">
        <v>5219641</v>
      </c>
      <c r="H5233" s="1546" t="str">
        <f t="shared" si="81"/>
        <v>TACHA REFLETIVA METÁLICA - MONODIRECIONAL TIPO IV - COM DOIS PINOS - FORNECIMENTO E COLOCAÇÃO</v>
      </c>
    </row>
    <row r="5234" spans="2:8">
      <c r="B5234" s="1526">
        <v>5219642</v>
      </c>
      <c r="C5234" s="1523" t="s">
        <v>16665</v>
      </c>
      <c r="D5234" s="1526" t="s">
        <v>20703</v>
      </c>
      <c r="E5234" s="1542">
        <v>55.3</v>
      </c>
      <c r="F5234" s="1546"/>
      <c r="G5234" s="1546">
        <v>5219642</v>
      </c>
      <c r="H5234" s="1546" t="str">
        <f t="shared" si="81"/>
        <v>TACHA REFLETIVA METÁLICA - MONODIRECIONAL TIPO IV - COM UM PINO - FORNECIMENTO E COLOCAÇÃO</v>
      </c>
    </row>
    <row r="5235" spans="2:8">
      <c r="B5235" s="1528">
        <v>5213362</v>
      </c>
      <c r="C5235" s="1529" t="s">
        <v>16666</v>
      </c>
      <c r="D5235" s="1528" t="s">
        <v>20703</v>
      </c>
      <c r="E5235" s="1543">
        <v>74.16</v>
      </c>
      <c r="F5235" s="1546"/>
      <c r="G5235" s="1546">
        <v>5213362</v>
      </c>
      <c r="H5235" s="1546" t="str">
        <f t="shared" si="81"/>
        <v>TACHÃO REFLETIVO EM PLÁSTICO INJETADO - BIDIRECIONAL - FORNECIMENTO E COLOCAÇÃO</v>
      </c>
    </row>
    <row r="5236" spans="2:8">
      <c r="B5236" s="1526">
        <v>5213361</v>
      </c>
      <c r="C5236" s="1523" t="s">
        <v>16667</v>
      </c>
      <c r="D5236" s="1526" t="s">
        <v>20703</v>
      </c>
      <c r="E5236" s="1542">
        <v>73.12</v>
      </c>
      <c r="F5236" s="1546"/>
      <c r="G5236" s="1546">
        <v>5213361</v>
      </c>
      <c r="H5236" s="1546" t="str">
        <f t="shared" si="81"/>
        <v>TACHÃO REFLETIVO EM PLÁSTICO INJETADO - MONODIRECIONAL - FORNECIMENTO E COLOCAÇÃO</v>
      </c>
    </row>
    <row r="5237" spans="2:8">
      <c r="B5237" s="1528">
        <v>5219643</v>
      </c>
      <c r="C5237" s="1529" t="s">
        <v>16668</v>
      </c>
      <c r="D5237" s="1528" t="s">
        <v>20703</v>
      </c>
      <c r="E5237" s="1543">
        <v>59.41</v>
      </c>
      <c r="F5237" s="1546"/>
      <c r="G5237" s="1546">
        <v>5219643</v>
      </c>
      <c r="H5237" s="1546" t="str">
        <f t="shared" si="81"/>
        <v>TACHÃO REFLETIVO EM RESINA SINTÉTICA - BIDIRECIONAL - FORNECIMENTO E COLOCAÇÃO</v>
      </c>
    </row>
    <row r="5238" spans="2:8">
      <c r="B5238" s="1526">
        <v>5219644</v>
      </c>
      <c r="C5238" s="1523" t="s">
        <v>16669</v>
      </c>
      <c r="D5238" s="1526" t="s">
        <v>20703</v>
      </c>
      <c r="E5238" s="1542">
        <v>57.9</v>
      </c>
      <c r="F5238" s="1546"/>
      <c r="G5238" s="1546">
        <v>5219644</v>
      </c>
      <c r="H5238" s="1546" t="str">
        <f t="shared" si="81"/>
        <v>TACHÃO REFLETIVO EM RESINA SINTÉTICA - MONODIRECIONAL - FORNECIMENTO E COLOCAÇÃO</v>
      </c>
    </row>
    <row r="5239" spans="2:8">
      <c r="B5239" s="1528">
        <v>5214000</v>
      </c>
      <c r="C5239" s="1529" t="s">
        <v>23933</v>
      </c>
      <c r="D5239" s="1528" t="s">
        <v>22</v>
      </c>
      <c r="E5239" s="1543">
        <v>247.35</v>
      </c>
      <c r="F5239" s="1546"/>
      <c r="G5239" s="1546">
        <v>5214000</v>
      </c>
      <c r="H5239" s="1546" t="str">
        <f t="shared" si="81"/>
        <v>TERMOPLÁSTICO PRÉ-FORMADO PARA SINALIZAÇÃO HORIZONTAL - ESPESSURA DE 2 MM - FORNECIMENTO E IMPLANTAÇÃO</v>
      </c>
    </row>
    <row r="5240" spans="2:8">
      <c r="B5240" s="1526">
        <v>5301014</v>
      </c>
      <c r="C5240" s="1523" t="s">
        <v>15085</v>
      </c>
      <c r="D5240" s="1526" t="s">
        <v>22996</v>
      </c>
      <c r="E5240" s="1542">
        <v>110.87</v>
      </c>
      <c r="F5240" s="1546"/>
      <c r="G5240" s="1546">
        <v>5301014</v>
      </c>
      <c r="H5240" s="1546" t="str">
        <f t="shared" si="81"/>
        <v>COMBOIO BALIZADOR EM DESLOCAMENTO</v>
      </c>
    </row>
    <row r="5241" spans="2:8">
      <c r="B5241" s="1528">
        <v>5300995</v>
      </c>
      <c r="C5241" s="1529" t="s">
        <v>15086</v>
      </c>
      <c r="D5241" s="1528" t="s">
        <v>20703</v>
      </c>
      <c r="E5241" s="1551">
        <v>2754.23</v>
      </c>
      <c r="F5241" s="1546"/>
      <c r="G5241" s="1546">
        <v>5300995</v>
      </c>
      <c r="H5241" s="1546" t="str">
        <f t="shared" si="81"/>
        <v>CONFECÇÃO DE CORPO DE BOIA FLUTUANTE CILÍNDRICO D = 1,10M</v>
      </c>
    </row>
    <row r="5242" spans="2:8">
      <c r="B5242" s="1526">
        <v>5300996</v>
      </c>
      <c r="C5242" s="1523" t="s">
        <v>15087</v>
      </c>
      <c r="D5242" s="1526" t="s">
        <v>20703</v>
      </c>
      <c r="E5242" s="1552">
        <v>3534.99</v>
      </c>
      <c r="F5242" s="1546"/>
      <c r="G5242" s="1546">
        <v>5300996</v>
      </c>
      <c r="H5242" s="1546" t="str">
        <f t="shared" si="81"/>
        <v>CONFECÇÃO DE CORPO DE BOIA FLUTUANTE CILÍNDRICO D = 1,10M - COM LASTRO</v>
      </c>
    </row>
    <row r="5243" spans="2:8">
      <c r="B5243" s="1528">
        <v>5300998</v>
      </c>
      <c r="C5243" s="1529" t="s">
        <v>15088</v>
      </c>
      <c r="D5243" s="1528" t="s">
        <v>20703</v>
      </c>
      <c r="E5243" s="1551">
        <v>6951.26</v>
      </c>
      <c r="F5243" s="1546"/>
      <c r="G5243" s="1546">
        <v>5300998</v>
      </c>
      <c r="H5243" s="1546" t="str">
        <f t="shared" si="81"/>
        <v>CONFECÇÃO DE CORPO DE BOIA FLUTUANTE CILÍNDRICO D = 1,42M - BOIA DE AMARRAÇÃO</v>
      </c>
    </row>
    <row r="5244" spans="2:8">
      <c r="B5244" s="1526">
        <v>5300997</v>
      </c>
      <c r="C5244" s="1523" t="s">
        <v>15089</v>
      </c>
      <c r="D5244" s="1526" t="s">
        <v>20703</v>
      </c>
      <c r="E5244" s="1552">
        <v>5838.41</v>
      </c>
      <c r="F5244" s="1546"/>
      <c r="G5244" s="1546">
        <v>5300997</v>
      </c>
      <c r="H5244" s="1546" t="str">
        <f t="shared" si="81"/>
        <v>CONFECÇÃO DE CORPO DE BOIA FLUTUANTE CILÍNDRICO D = 1,43M - COM LASTRO</v>
      </c>
    </row>
    <row r="5245" spans="2:8">
      <c r="B5245" s="1528">
        <v>5300999</v>
      </c>
      <c r="C5245" s="1529" t="s">
        <v>15090</v>
      </c>
      <c r="D5245" s="1528" t="s">
        <v>20703</v>
      </c>
      <c r="E5245" s="1543">
        <v>739.35</v>
      </c>
      <c r="F5245" s="1546"/>
      <c r="G5245" s="1546">
        <v>5300999</v>
      </c>
      <c r="H5245" s="1546" t="str">
        <f t="shared" si="81"/>
        <v>CONFECÇÃO DE MANGRULHO H = 0,90M</v>
      </c>
    </row>
    <row r="5246" spans="2:8">
      <c r="B5246" s="1526">
        <v>5301000</v>
      </c>
      <c r="C5246" s="1523" t="s">
        <v>15091</v>
      </c>
      <c r="D5246" s="1526" t="s">
        <v>20703</v>
      </c>
      <c r="E5246" s="1552">
        <v>1097.57</v>
      </c>
      <c r="F5246" s="1546"/>
      <c r="G5246" s="1546">
        <v>5301000</v>
      </c>
      <c r="H5246" s="1546" t="str">
        <f t="shared" si="81"/>
        <v>CONFECÇÃO DE MANGRULHO H = 1,50M</v>
      </c>
    </row>
    <row r="5247" spans="2:8">
      <c r="B5247" s="1528">
        <v>5301001</v>
      </c>
      <c r="C5247" s="1529" t="s">
        <v>15092</v>
      </c>
      <c r="D5247" s="1528" t="s">
        <v>20703</v>
      </c>
      <c r="E5247" s="1543">
        <v>490.13</v>
      </c>
      <c r="F5247" s="1546"/>
      <c r="G5247" s="1546">
        <v>5301001</v>
      </c>
      <c r="H5247" s="1546" t="str">
        <f t="shared" si="81"/>
        <v>CONFECÇÃO DE MARCA DE TOPE DE BOMBORDO</v>
      </c>
    </row>
    <row r="5248" spans="2:8">
      <c r="B5248" s="1526">
        <v>5301002</v>
      </c>
      <c r="C5248" s="1523" t="s">
        <v>15093</v>
      </c>
      <c r="D5248" s="1526" t="s">
        <v>20703</v>
      </c>
      <c r="E5248" s="1542">
        <v>312.10000000000002</v>
      </c>
      <c r="F5248" s="1546"/>
      <c r="G5248" s="1546">
        <v>5301002</v>
      </c>
      <c r="H5248" s="1546" t="str">
        <f t="shared" si="81"/>
        <v>CONFECÇÃO DE MARCA DE TOPE DE BORESTE</v>
      </c>
    </row>
    <row r="5249" spans="2:8">
      <c r="B5249" s="1528">
        <v>5301003</v>
      </c>
      <c r="C5249" s="1529" t="s">
        <v>15094</v>
      </c>
      <c r="D5249" s="1528" t="s">
        <v>20703</v>
      </c>
      <c r="E5249" s="1543">
        <v>303.8</v>
      </c>
      <c r="F5249" s="1546"/>
      <c r="G5249" s="1546">
        <v>5301003</v>
      </c>
      <c r="H5249" s="1546" t="str">
        <f t="shared" si="81"/>
        <v>CONFECÇÃO DE MARCA DE TOPE ESPECIAL</v>
      </c>
    </row>
    <row r="5250" spans="2:8" ht="30">
      <c r="B5250" s="1526">
        <v>5301064</v>
      </c>
      <c r="C5250" s="1523" t="s">
        <v>15095</v>
      </c>
      <c r="D5250" s="1526" t="s">
        <v>20703</v>
      </c>
      <c r="E5250" s="1542">
        <v>489.12</v>
      </c>
      <c r="F5250" s="1546"/>
      <c r="G5250" s="1546">
        <v>5301064</v>
      </c>
      <c r="H5250" s="1546" t="str">
        <f t="shared" si="81"/>
        <v>FORNECIMENTO E IMPLANTAÇÃO DE SUPORTE DUPLO EM MADEIRA COM TRAVESSA PARA PLACA DE SINALIZAÇÃO NÁUTICA EM MARGEM - ALTURA TOTAL DE 4,0 M</v>
      </c>
    </row>
    <row r="5251" spans="2:8" ht="30">
      <c r="B5251" s="1528">
        <v>5301046</v>
      </c>
      <c r="C5251" s="1529" t="s">
        <v>15096</v>
      </c>
      <c r="D5251" s="1528" t="s">
        <v>20703</v>
      </c>
      <c r="E5251" s="1543">
        <v>965.95</v>
      </c>
      <c r="F5251" s="1546"/>
      <c r="G5251" s="1546">
        <v>5301046</v>
      </c>
      <c r="H5251" s="1546" t="str">
        <f t="shared" ref="H5251:H5314" si="82">UPPER(C5251)</f>
        <v>FORNECIMENTO E IMPLANTAÇÃO DE SUPORTE DUPLO EM MADEIRA COM TRAVESSA PARA PLACA DE SINALIZAÇÃO NÁUTICA EM MARGEM - ALTURA TOTAL DE 4,0 M - COM EMBARCAÇÃO</v>
      </c>
    </row>
    <row r="5252" spans="2:8" ht="30">
      <c r="B5252" s="1526">
        <v>5301065</v>
      </c>
      <c r="C5252" s="1523" t="s">
        <v>15097</v>
      </c>
      <c r="D5252" s="1526" t="s">
        <v>20703</v>
      </c>
      <c r="E5252" s="1542">
        <v>878.34</v>
      </c>
      <c r="F5252" s="1546"/>
      <c r="G5252" s="1546">
        <v>5301065</v>
      </c>
      <c r="H5252" s="1546" t="str">
        <f t="shared" si="82"/>
        <v>FORNECIMENTO E IMPLANTAÇÃO DE SUPORTE DUPLO EM MADEIRA COM TRAVESSA PARA PLACA DE SINALIZAÇÃO NÁUTICA EM MARGEM - ALTURA TOTAL DE 5,0 M</v>
      </c>
    </row>
    <row r="5253" spans="2:8" ht="30">
      <c r="B5253" s="1528">
        <v>5301047</v>
      </c>
      <c r="C5253" s="1529" t="s">
        <v>15098</v>
      </c>
      <c r="D5253" s="1528" t="s">
        <v>20703</v>
      </c>
      <c r="E5253" s="1551">
        <v>1636.55</v>
      </c>
      <c r="F5253" s="1546"/>
      <c r="G5253" s="1546">
        <v>5301047</v>
      </c>
      <c r="H5253" s="1546" t="str">
        <f t="shared" si="82"/>
        <v>FORNECIMENTO E IMPLANTAÇÃO DE SUPORTE DUPLO EM MADEIRA COM TRAVESSA PARA PLACA DE SINALIZAÇÃO NÁUTICA EM MARGEM - ALTURA TOTAL DE 5,0 M - COM EMBARCAÇÃO</v>
      </c>
    </row>
    <row r="5254" spans="2:8" ht="30">
      <c r="B5254" s="1526">
        <v>5301066</v>
      </c>
      <c r="C5254" s="1523" t="s">
        <v>15099</v>
      </c>
      <c r="D5254" s="1526" t="s">
        <v>20703</v>
      </c>
      <c r="E5254" s="1542">
        <v>986.18</v>
      </c>
      <c r="F5254" s="1546"/>
      <c r="G5254" s="1546">
        <v>5301066</v>
      </c>
      <c r="H5254" s="1546" t="str">
        <f t="shared" si="82"/>
        <v>FORNECIMENTO E IMPLANTAÇÃO DE SUPORTE DUPLO EM MADEIRA COM TRAVESSA PARA PLACA DE SINALIZAÇÃO NÁUTICA EM MARGEM - ALTURA TOTAL DE 5,5 M</v>
      </c>
    </row>
    <row r="5255" spans="2:8" ht="30">
      <c r="B5255" s="1528">
        <v>5301048</v>
      </c>
      <c r="C5255" s="1529" t="s">
        <v>15100</v>
      </c>
      <c r="D5255" s="1528" t="s">
        <v>20703</v>
      </c>
      <c r="E5255" s="1551">
        <v>1784.69</v>
      </c>
      <c r="F5255" s="1546"/>
      <c r="G5255" s="1546">
        <v>5301048</v>
      </c>
      <c r="H5255" s="1546" t="str">
        <f t="shared" si="82"/>
        <v>FORNECIMENTO E IMPLANTAÇÃO DE SUPORTE DUPLO EM MADEIRA COM TRAVESSA PARA PLACA DE SINALIZAÇÃO NÁUTICA EM MARGEM - ALTURA TOTAL DE 5,5 M - COM EMBARCAÇÃO</v>
      </c>
    </row>
    <row r="5256" spans="2:8" ht="30">
      <c r="B5256" s="1526">
        <v>5301040</v>
      </c>
      <c r="C5256" s="1523" t="s">
        <v>15101</v>
      </c>
      <c r="D5256" s="1526" t="s">
        <v>20703</v>
      </c>
      <c r="E5256" s="1552">
        <v>1703.22</v>
      </c>
      <c r="F5256" s="1546"/>
      <c r="G5256" s="1546">
        <v>5301040</v>
      </c>
      <c r="H5256" s="1546" t="str">
        <f t="shared" si="82"/>
        <v>FORNECIMENTO E IMPLANTAÇÃO DE SUPORTE DUPLO METÁLICO GALVANIZADO PARA PLACA DE SINALIZAÇÃO NÁUTICA EM MARGEM - ALTURA TOTAL DE 4 M - COM EMBARCAÇÃO</v>
      </c>
    </row>
    <row r="5257" spans="2:8" ht="30">
      <c r="B5257" s="1528">
        <v>5301058</v>
      </c>
      <c r="C5257" s="1529" t="s">
        <v>15102</v>
      </c>
      <c r="D5257" s="1528" t="s">
        <v>20703</v>
      </c>
      <c r="E5257" s="1551">
        <v>1221.1099999999999</v>
      </c>
      <c r="F5257" s="1546"/>
      <c r="G5257" s="1546">
        <v>5301058</v>
      </c>
      <c r="H5257" s="1546" t="str">
        <f t="shared" si="82"/>
        <v>FORNECIMENTO E IMPLANTAÇÃO DE SUPORTE DUPLO METÁLICO GALVANIZADO PARA PLACA DE SINALIZAÇÃO NÁUTICA EM MARGEM - ALTURA TOTAL DE 4,0 M</v>
      </c>
    </row>
    <row r="5258" spans="2:8" ht="30">
      <c r="B5258" s="1526">
        <v>5301041</v>
      </c>
      <c r="C5258" s="1523" t="s">
        <v>15103</v>
      </c>
      <c r="D5258" s="1526" t="s">
        <v>20703</v>
      </c>
      <c r="E5258" s="1552">
        <v>3698.66</v>
      </c>
      <c r="F5258" s="1546"/>
      <c r="G5258" s="1546">
        <v>5301041</v>
      </c>
      <c r="H5258" s="1546" t="str">
        <f t="shared" si="82"/>
        <v>FORNECIMENTO E IMPLANTAÇÃO DE SUPORTE DUPLO METÁLICO GALVANIZADO PARA PLACA DE SINALIZAÇÃO NÁUTICA EM MARGEM - ALTURA TOTAL DE 5 M - COM EMBARCAÇÃO</v>
      </c>
    </row>
    <row r="5259" spans="2:8" ht="30">
      <c r="B5259" s="1528">
        <v>5301059</v>
      </c>
      <c r="C5259" s="1529" t="s">
        <v>15104</v>
      </c>
      <c r="D5259" s="1528" t="s">
        <v>20703</v>
      </c>
      <c r="E5259" s="1551">
        <v>2924.85</v>
      </c>
      <c r="F5259" s="1546"/>
      <c r="G5259" s="1546">
        <v>5301059</v>
      </c>
      <c r="H5259" s="1546" t="str">
        <f t="shared" si="82"/>
        <v>FORNECIMENTO E IMPLANTAÇÃO DE SUPORTE DUPLO METÁLICO GALVANIZADO PARA PLACA DE SINALIZAÇÃO NÁUTICA EM MARGEM - ALTURA TOTAL DE 5,0 M</v>
      </c>
    </row>
    <row r="5260" spans="2:8" ht="30">
      <c r="B5260" s="1526">
        <v>5301060</v>
      </c>
      <c r="C5260" s="1523" t="s">
        <v>15105</v>
      </c>
      <c r="D5260" s="1526" t="s">
        <v>20703</v>
      </c>
      <c r="E5260" s="1552">
        <v>3235.87</v>
      </c>
      <c r="F5260" s="1546"/>
      <c r="G5260" s="1546">
        <v>5301060</v>
      </c>
      <c r="H5260" s="1546" t="str">
        <f t="shared" si="82"/>
        <v>FORNECIMENTO E IMPLANTAÇÃO DE SUPORTE DUPLO METÁLICO GALVANIZADO PARA PLACA DE SINALIZAÇÃO NÁUTICA EM MARGEM - ALTURA TOTAL DE 5,5 M</v>
      </c>
    </row>
    <row r="5261" spans="2:8" ht="30">
      <c r="B5261" s="1528">
        <v>5301042</v>
      </c>
      <c r="C5261" s="1529" t="s">
        <v>15106</v>
      </c>
      <c r="D5261" s="1528" t="s">
        <v>20703</v>
      </c>
      <c r="E5261" s="1551">
        <v>4051.31</v>
      </c>
      <c r="F5261" s="1546"/>
      <c r="G5261" s="1546">
        <v>5301042</v>
      </c>
      <c r="H5261" s="1546" t="str">
        <f t="shared" si="82"/>
        <v>FORNECIMENTO E IMPLANTAÇÃO DE SUPORTE DUPLO METÁLICO GALVANIZADO PARA PLACA DE SINALIZAÇÃO NÁUTICA EM MARGEM - ALTURA TOTAL DE 5,5 M - COM EMBARCAÇÃO</v>
      </c>
    </row>
    <row r="5262" spans="2:8" ht="30">
      <c r="B5262" s="1526">
        <v>5301072</v>
      </c>
      <c r="C5262" s="1523" t="s">
        <v>15107</v>
      </c>
      <c r="D5262" s="1526" t="s">
        <v>20703</v>
      </c>
      <c r="E5262" s="1552">
        <v>3997.36</v>
      </c>
      <c r="F5262" s="1546"/>
      <c r="G5262" s="1546">
        <v>5301072</v>
      </c>
      <c r="H5262" s="1546" t="str">
        <f t="shared" si="82"/>
        <v>FORNECIMENTO E IMPLANTAÇÃO DE SUPORTE DUPLO POLIMÉRICO ECOLÓGICO MACIÇO QUADRADO DE 10 CM PARA PLACA DE SINALIZAÇÃO NÁUTICA EM MARGEM - ALTURA TOTAL DE 5,5 M</v>
      </c>
    </row>
    <row r="5263" spans="2:8" ht="30">
      <c r="B5263" s="1528">
        <v>5301054</v>
      </c>
      <c r="C5263" s="1529" t="s">
        <v>15108</v>
      </c>
      <c r="D5263" s="1528" t="s">
        <v>20703</v>
      </c>
      <c r="E5263" s="1551">
        <v>4398.74</v>
      </c>
      <c r="F5263" s="1546"/>
      <c r="G5263" s="1546">
        <v>5301054</v>
      </c>
      <c r="H5263" s="1546" t="str">
        <f t="shared" si="82"/>
        <v>FORNECIMENTO E IMPLANTAÇÃO DE SUPORTE DUPLO POLIMÉRICO ECOLÓGICO MACIÇO QUADRADO DE 10 CM PARA PLACA DE SINALIZAÇÃO NÁUTICA EM MARGEM - ALTURA TOTAL DE 5,5 M - COM EMBARCAÇÃO</v>
      </c>
    </row>
    <row r="5264" spans="2:8" ht="30">
      <c r="B5264" s="1526">
        <v>5301070</v>
      </c>
      <c r="C5264" s="1523" t="s">
        <v>15109</v>
      </c>
      <c r="D5264" s="1526" t="s">
        <v>20703</v>
      </c>
      <c r="E5264" s="1552">
        <v>1807.01</v>
      </c>
      <c r="F5264" s="1546"/>
      <c r="G5264" s="1546">
        <v>5301070</v>
      </c>
      <c r="H5264" s="1546" t="str">
        <f t="shared" si="82"/>
        <v>FORNECIMENTO E IMPLANTAÇÃO DE SUPORTE DUPLO POLIMÉRICO ECOLÓGICO MACIÇO QUADRADO DE 8 CM PARA PLACA DE SINALIZAÇÃO NÁUTICA EM MARGEM - ALTURA TOTAL DE 4,0 M</v>
      </c>
    </row>
    <row r="5265" spans="2:8" ht="30">
      <c r="B5265" s="1528">
        <v>5301052</v>
      </c>
      <c r="C5265" s="1529" t="s">
        <v>15110</v>
      </c>
      <c r="D5265" s="1528" t="s">
        <v>20703</v>
      </c>
      <c r="E5265" s="1551">
        <v>2197.6799999999998</v>
      </c>
      <c r="F5265" s="1546"/>
      <c r="G5265" s="1546">
        <v>5301052</v>
      </c>
      <c r="H5265" s="1546" t="str">
        <f t="shared" si="82"/>
        <v>FORNECIMENTO E IMPLANTAÇÃO DE SUPORTE DUPLO POLIMÉRICO ECOLÓGICO MACIÇO QUADRADO DE 8 CM PARA PLACA DE SINALIZAÇÃO NÁUTICA EM MARGEM - ALTURA TOTAL DE 4,0 M - COM EMBARCAÇÃO</v>
      </c>
    </row>
    <row r="5266" spans="2:8" ht="30">
      <c r="B5266" s="1526">
        <v>5301071</v>
      </c>
      <c r="C5266" s="1523" t="s">
        <v>15111</v>
      </c>
      <c r="D5266" s="1526" t="s">
        <v>20703</v>
      </c>
      <c r="E5266" s="1552">
        <v>2422.19</v>
      </c>
      <c r="F5266" s="1546"/>
      <c r="G5266" s="1546">
        <v>5301071</v>
      </c>
      <c r="H5266" s="1546" t="str">
        <f t="shared" si="82"/>
        <v>FORNECIMENTO E IMPLANTAÇÃO DE SUPORTE DUPLO POLIMÉRICO ECOLÓGICO MACIÇO QUADRADO DE 8 CM PARA PLACA DE SINALIZAÇÃO NÁUTICA EM MARGEM - ALTURA TOTAL DE 5,0 M</v>
      </c>
    </row>
    <row r="5267" spans="2:8" ht="30">
      <c r="B5267" s="1528">
        <v>5301053</v>
      </c>
      <c r="C5267" s="1529" t="s">
        <v>15112</v>
      </c>
      <c r="D5267" s="1528" t="s">
        <v>20703</v>
      </c>
      <c r="E5267" s="1551">
        <v>2813.17</v>
      </c>
      <c r="F5267" s="1546"/>
      <c r="G5267" s="1546">
        <v>5301053</v>
      </c>
      <c r="H5267" s="1546" t="str">
        <f t="shared" si="82"/>
        <v>FORNECIMENTO E IMPLANTAÇÃO DE SUPORTE DUPLO POLIMÉRICO ECOLÓGICO MACIÇO QUADRADO DE 8 CM PARA PLACA DE SINALIZAÇÃO NÁUTICA EM MARGEM - ALTURA TOTAL DE 5,0 M - COM EMBARCAÇÃO</v>
      </c>
    </row>
    <row r="5268" spans="2:8" ht="30">
      <c r="B5268" s="1526">
        <v>5301061</v>
      </c>
      <c r="C5268" s="1523" t="s">
        <v>15113</v>
      </c>
      <c r="D5268" s="1526" t="s">
        <v>20703</v>
      </c>
      <c r="E5268" s="1542">
        <v>150.37</v>
      </c>
      <c r="F5268" s="1546"/>
      <c r="G5268" s="1546">
        <v>5301061</v>
      </c>
      <c r="H5268" s="1546" t="str">
        <f t="shared" si="82"/>
        <v>FORNECIMENTO E IMPLANTAÇÃO DE SUPORTE SIMPLES EM MADEIRA COM TRAVESSA PARA PLACA DE SINALIZAÇÃO NÁUTICA EM MARGEM - ALTURA TOTAL DE 4 M</v>
      </c>
    </row>
    <row r="5269" spans="2:8" ht="30">
      <c r="B5269" s="1528">
        <v>5301043</v>
      </c>
      <c r="C5269" s="1529" t="s">
        <v>15114</v>
      </c>
      <c r="D5269" s="1528" t="s">
        <v>20703</v>
      </c>
      <c r="E5269" s="1543">
        <v>537.36</v>
      </c>
      <c r="F5269" s="1546"/>
      <c r="G5269" s="1546">
        <v>5301043</v>
      </c>
      <c r="H5269" s="1546" t="str">
        <f t="shared" si="82"/>
        <v>FORNECIMENTO E IMPLANTAÇÃO DE SUPORTE SIMPLES EM MADEIRA COM TRAVESSA PARA PLACA DE SINALIZAÇÃO NÁUTICA EM MARGEM - ALTURA TOTAL DE 4 M - COM EMBARCAÇÃO</v>
      </c>
    </row>
    <row r="5270" spans="2:8" ht="30">
      <c r="B5270" s="1526">
        <v>5301062</v>
      </c>
      <c r="C5270" s="1523" t="s">
        <v>15115</v>
      </c>
      <c r="D5270" s="1526" t="s">
        <v>20703</v>
      </c>
      <c r="E5270" s="1542">
        <v>257.64</v>
      </c>
      <c r="F5270" s="1546"/>
      <c r="G5270" s="1546">
        <v>5301062</v>
      </c>
      <c r="H5270" s="1546" t="str">
        <f t="shared" si="82"/>
        <v>FORNECIMENTO E IMPLANTAÇÃO DE SUPORTE SIMPLES EM MADEIRA COM TRAVESSA PARA PLACA DE SINALIZAÇÃO NÁUTICA EM MARGEM - ALTURA TOTAL DE 5 M</v>
      </c>
    </row>
    <row r="5271" spans="2:8" ht="30">
      <c r="B5271" s="1528">
        <v>5301044</v>
      </c>
      <c r="C5271" s="1529" t="s">
        <v>15116</v>
      </c>
      <c r="D5271" s="1528" t="s">
        <v>20703</v>
      </c>
      <c r="E5271" s="1543">
        <v>791.81</v>
      </c>
      <c r="F5271" s="1546"/>
      <c r="G5271" s="1546">
        <v>5301044</v>
      </c>
      <c r="H5271" s="1546" t="str">
        <f t="shared" si="82"/>
        <v>FORNECIMENTO E IMPLANTAÇÃO DE SUPORTE SIMPLES EM MADEIRA COM TRAVESSA PARA PLACA DE SINALIZAÇÃO NÁUTICA EM MARGEM - ALTURA TOTAL DE 5 M - COM EMBARCAÇÃO</v>
      </c>
    </row>
    <row r="5272" spans="2:8" ht="30">
      <c r="B5272" s="1526">
        <v>5301063</v>
      </c>
      <c r="C5272" s="1523" t="s">
        <v>15117</v>
      </c>
      <c r="D5272" s="1526" t="s">
        <v>20703</v>
      </c>
      <c r="E5272" s="1542">
        <v>294.81</v>
      </c>
      <c r="F5272" s="1546"/>
      <c r="G5272" s="1546">
        <v>5301063</v>
      </c>
      <c r="H5272" s="1546" t="str">
        <f t="shared" si="82"/>
        <v>FORNECIMENTO E IMPLANTAÇÃO DE SUPORTE SIMPLES EM MADEIRA COM TRAVESSA PARA PLACA DE SINALIZAÇÃO NÁUTICA EM MARGEM - ALTURA TOTAL DE 5,5 M</v>
      </c>
    </row>
    <row r="5273" spans="2:8" ht="30">
      <c r="B5273" s="1528">
        <v>5301045</v>
      </c>
      <c r="C5273" s="1529" t="s">
        <v>15118</v>
      </c>
      <c r="D5273" s="1528" t="s">
        <v>20703</v>
      </c>
      <c r="E5273" s="1543">
        <v>854.47</v>
      </c>
      <c r="F5273" s="1546"/>
      <c r="G5273" s="1546">
        <v>5301045</v>
      </c>
      <c r="H5273" s="1546" t="str">
        <f t="shared" si="82"/>
        <v>FORNECIMENTO E IMPLANTAÇÃO DE SUPORTE SIMPLES EM MADEIRA COM TRAVESSA PARA PLACA DE SINALIZAÇÃO NÁUTICA EM MARGEM - ALTURA TOTAL DE 5,5 M - COM EMBARCAÇÃO</v>
      </c>
    </row>
    <row r="5274" spans="2:8" ht="30">
      <c r="B5274" s="1526">
        <v>5301037</v>
      </c>
      <c r="C5274" s="1523" t="s">
        <v>15119</v>
      </c>
      <c r="D5274" s="1526" t="s">
        <v>20703</v>
      </c>
      <c r="E5274" s="1542">
        <v>925.19</v>
      </c>
      <c r="F5274" s="1546"/>
      <c r="G5274" s="1546">
        <v>5301037</v>
      </c>
      <c r="H5274" s="1546" t="str">
        <f t="shared" si="82"/>
        <v>FORNECIMENTO E IMPLANTAÇÃO DE SUPORTE SIMPLES METÁLICO GALVANIZADO PARA PLACA DE SINALIZAÇÃO NÁUTICA EM MARGEM - ALTURA TOTAL DE 4 M - COM EMBARCAÇÃO</v>
      </c>
    </row>
    <row r="5275" spans="2:8" ht="30">
      <c r="B5275" s="1528">
        <v>5301055</v>
      </c>
      <c r="C5275" s="1529" t="s">
        <v>15120</v>
      </c>
      <c r="D5275" s="1528" t="s">
        <v>20703</v>
      </c>
      <c r="E5275" s="1543">
        <v>535.46</v>
      </c>
      <c r="F5275" s="1546"/>
      <c r="G5275" s="1546">
        <v>5301055</v>
      </c>
      <c r="H5275" s="1546" t="str">
        <f t="shared" si="82"/>
        <v>FORNECIMENTO E IMPLANTAÇÃO DE SUPORTE SIMPLES METÁLICO GALVANIZADO PARA PLACA DE SINALIZAÇÃO NÁUTICA EM MARGEM - ALTURA TOTAL DE 4,0 M</v>
      </c>
    </row>
    <row r="5276" spans="2:8" ht="30">
      <c r="B5276" s="1526">
        <v>5301038</v>
      </c>
      <c r="C5276" s="1523" t="s">
        <v>15121</v>
      </c>
      <c r="D5276" s="1526" t="s">
        <v>20703</v>
      </c>
      <c r="E5276" s="1552">
        <v>1834.37</v>
      </c>
      <c r="F5276" s="1546"/>
      <c r="G5276" s="1546">
        <v>5301038</v>
      </c>
      <c r="H5276" s="1546" t="str">
        <f t="shared" si="82"/>
        <v>FORNECIMENTO E IMPLANTAÇÃO DE SUPORTE SIMPLES METÁLICO GALVANIZADO PARA PLACA DE SINALIZAÇÃO NÁUTICA EM MARGEM - ALTURA TOTAL DE 5 M - COM EMBARCAÇÃO</v>
      </c>
    </row>
    <row r="5277" spans="2:8" ht="30">
      <c r="B5277" s="1528">
        <v>5301056</v>
      </c>
      <c r="C5277" s="1529" t="s">
        <v>15122</v>
      </c>
      <c r="D5277" s="1528" t="s">
        <v>20703</v>
      </c>
      <c r="E5277" s="1551">
        <v>1292.0899999999999</v>
      </c>
      <c r="F5277" s="1546"/>
      <c r="G5277" s="1546">
        <v>5301056</v>
      </c>
      <c r="H5277" s="1546" t="str">
        <f t="shared" si="82"/>
        <v>FORNECIMENTO E IMPLANTAÇÃO DE SUPORTE SIMPLES METÁLICO GALVANIZADO PARA PLACA DE SINALIZAÇÃO NÁUTICA EM MARGEM - ALTURA TOTAL DE 5,0 M</v>
      </c>
    </row>
    <row r="5278" spans="2:8" ht="30">
      <c r="B5278" s="1526">
        <v>5301057</v>
      </c>
      <c r="C5278" s="1523" t="s">
        <v>15123</v>
      </c>
      <c r="D5278" s="1526" t="s">
        <v>20703</v>
      </c>
      <c r="E5278" s="1552">
        <v>1429.71</v>
      </c>
      <c r="F5278" s="1546"/>
      <c r="G5278" s="1546">
        <v>5301057</v>
      </c>
      <c r="H5278" s="1546" t="str">
        <f t="shared" si="82"/>
        <v>FORNECIMENTO E IMPLANTAÇÃO DE SUPORTE SIMPLES METÁLICO GALVANIZADO PARA PLACA DE SINALIZAÇÃO NÁUTICA EM MARGEM - ALTURA TOTAL DE 5,5 M</v>
      </c>
    </row>
    <row r="5279" spans="2:8" ht="30">
      <c r="B5279" s="1528">
        <v>5301039</v>
      </c>
      <c r="C5279" s="1529" t="s">
        <v>15124</v>
      </c>
      <c r="D5279" s="1528" t="s">
        <v>20703</v>
      </c>
      <c r="E5279" s="1551">
        <v>1998.19</v>
      </c>
      <c r="F5279" s="1546"/>
      <c r="G5279" s="1546">
        <v>5301039</v>
      </c>
      <c r="H5279" s="1546" t="str">
        <f t="shared" si="82"/>
        <v>FORNECIMENTO E IMPLANTAÇÃO DE SUPORTE SIMPLES METÁLICO GALVANIZADO PARA PLACA DE SINALIZAÇÃO NÁUTICA EM MARGEM - ALTURA TOTAL DE 5,5 M - COM EMBARCAÇÃO</v>
      </c>
    </row>
    <row r="5280" spans="2:8" ht="30">
      <c r="B5280" s="1526">
        <v>5301069</v>
      </c>
      <c r="C5280" s="1523" t="s">
        <v>15125</v>
      </c>
      <c r="D5280" s="1526" t="s">
        <v>20703</v>
      </c>
      <c r="E5280" s="1552">
        <v>1795</v>
      </c>
      <c r="F5280" s="1546"/>
      <c r="G5280" s="1546">
        <v>5301069</v>
      </c>
      <c r="H5280" s="1546" t="str">
        <f t="shared" si="82"/>
        <v>FORNECIMENTO E IMPLANTAÇÃO DE SUPORTE SIMPLES POLIMÉRICO ECOLÓGICO MACIÇO QUADRADO DE 10 CM PARA PLACA DE SINALIZAÇÃO NÁUTICA EM MARGEM - ALTURA TOTAL DE 5,5 M</v>
      </c>
    </row>
    <row r="5281" spans="2:8" ht="30">
      <c r="B5281" s="1528">
        <v>5301051</v>
      </c>
      <c r="C5281" s="1529" t="s">
        <v>15126</v>
      </c>
      <c r="D5281" s="1528" t="s">
        <v>20703</v>
      </c>
      <c r="E5281" s="1551">
        <v>2136.31</v>
      </c>
      <c r="F5281" s="1546"/>
      <c r="G5281" s="1546">
        <v>5301051</v>
      </c>
      <c r="H5281" s="1546" t="str">
        <f t="shared" si="82"/>
        <v>FORNECIMENTO E IMPLANTAÇÃO DE SUPORTE SIMPLES POLIMÉRICO ECOLÓGICO MACIÇO QUADRADO DE 10 CM PARA PLACA DE SINALIZAÇÃO NÁUTICA EM MARGEM - ALTURA TOTAL DE 5,5 M - COM EMBARCAÇÃO</v>
      </c>
    </row>
    <row r="5282" spans="2:8" ht="30">
      <c r="B5282" s="1526">
        <v>5301067</v>
      </c>
      <c r="C5282" s="1523" t="s">
        <v>15127</v>
      </c>
      <c r="D5282" s="1526" t="s">
        <v>20703</v>
      </c>
      <c r="E5282" s="1542">
        <v>808.16</v>
      </c>
      <c r="F5282" s="1546"/>
      <c r="G5282" s="1546">
        <v>5301067</v>
      </c>
      <c r="H5282" s="1546" t="str">
        <f t="shared" si="82"/>
        <v>FORNECIMENTO E IMPLANTAÇÃO DE SUPORTE SIMPLES POLIMÉRICO ECOLÓGICO MACIÇO QUADRADO DE 8 CM PARA PLACA DE SINALIZAÇÃO NÁUTICA EM MARGEM - ALTURA TOTAL DE 4 M</v>
      </c>
    </row>
    <row r="5283" spans="2:8" ht="30">
      <c r="B5283" s="1528">
        <v>5301049</v>
      </c>
      <c r="C5283" s="1529" t="s">
        <v>15128</v>
      </c>
      <c r="D5283" s="1528" t="s">
        <v>20703</v>
      </c>
      <c r="E5283" s="1551">
        <v>1148.76</v>
      </c>
      <c r="F5283" s="1546"/>
      <c r="G5283" s="1546">
        <v>5301049</v>
      </c>
      <c r="H5283" s="1546" t="str">
        <f t="shared" si="82"/>
        <v>FORNECIMENTO E IMPLANTAÇÃO DE SUPORTE SIMPLES POLIMÉRICO ECOLÓGICO MACIÇO QUADRADO DE 8 CM PARA PLACA DE SINALIZAÇÃO NÁUTICA EM MARGEM - ALTURA TOTAL DE 4 M - COM EMBARCAÇÃO</v>
      </c>
    </row>
    <row r="5284" spans="2:8" ht="30">
      <c r="B5284" s="1526">
        <v>5301068</v>
      </c>
      <c r="C5284" s="1523" t="s">
        <v>15129</v>
      </c>
      <c r="D5284" s="1526" t="s">
        <v>20703</v>
      </c>
      <c r="E5284" s="1542">
        <v>1025.81</v>
      </c>
      <c r="F5284" s="1546"/>
      <c r="G5284" s="1546">
        <v>5301068</v>
      </c>
      <c r="H5284" s="1546" t="str">
        <f t="shared" si="82"/>
        <v>FORNECIMENTO E IMPLANTAÇÃO DE SUPORTE SIMPLES POLIMÉRICO ECOLÓGICO MACIÇO QUADRADO DE 8 CM PARA PLACA DE SINALIZAÇÃO NÁUTICA EM MARGEM - ALTURA TOTAL DE 5 M</v>
      </c>
    </row>
    <row r="5285" spans="2:8" ht="30">
      <c r="B5285" s="1528">
        <v>5301050</v>
      </c>
      <c r="C5285" s="1529" t="s">
        <v>15130</v>
      </c>
      <c r="D5285" s="1528" t="s">
        <v>20703</v>
      </c>
      <c r="E5285" s="1551">
        <v>1366.57</v>
      </c>
      <c r="F5285" s="1546"/>
      <c r="G5285" s="1546">
        <v>5301050</v>
      </c>
      <c r="H5285" s="1546" t="str">
        <f t="shared" si="82"/>
        <v>FORNECIMENTO E IMPLANTAÇÃO DE SUPORTE SIMPLES POLIMÉRICO ECOLÓGICO MACIÇO QUADRADO DE 8 CM PARA PLACA DE SINALIZAÇÃO NÁUTICA EM MARGEM - ALTURA TOTAL DE 5 M - COM EMBARCAÇÃO</v>
      </c>
    </row>
    <row r="5286" spans="2:8" ht="30">
      <c r="B5286" s="1526">
        <v>5301022</v>
      </c>
      <c r="C5286" s="1523" t="s">
        <v>15131</v>
      </c>
      <c r="D5286" s="1526" t="s">
        <v>20703</v>
      </c>
      <c r="E5286" s="1542">
        <v>757.68</v>
      </c>
      <c r="F5286" s="1546"/>
      <c r="G5286" s="1546">
        <v>5301022</v>
      </c>
      <c r="H5286" s="1546" t="str">
        <f t="shared" si="82"/>
        <v>FORNECIMENTO E INSTALAÇÃO DE CONJUNTO DE ACESSÓRIOS PARA SISTEMA DE FUNDEIO DE BOIA DE AMARRAÇÃO NÁUTICA COM 4 MANILHAS</v>
      </c>
    </row>
    <row r="5287" spans="2:8" ht="30">
      <c r="B5287" s="1528">
        <v>5301021</v>
      </c>
      <c r="C5287" s="1529" t="s">
        <v>23934</v>
      </c>
      <c r="D5287" s="1528" t="s">
        <v>20703</v>
      </c>
      <c r="E5287" s="1543">
        <v>484.58</v>
      </c>
      <c r="F5287" s="1546"/>
      <c r="G5287" s="1546">
        <v>5301021</v>
      </c>
      <c r="H5287" s="1546" t="str">
        <f t="shared" si="82"/>
        <v>FORNECIMENTO E INSTALAÇÃO DE CONJUNTO DE ACESSÓRIOS PARA SISTEMA DE FUNDEIO DE BOIA DE SINALIZAÇÃO NÁUTICA COM 7 MANILHAS</v>
      </c>
    </row>
    <row r="5288" spans="2:8">
      <c r="B5288" s="1526">
        <v>5301020</v>
      </c>
      <c r="C5288" s="1523" t="s">
        <v>15132</v>
      </c>
      <c r="D5288" s="1526" t="s">
        <v>3982</v>
      </c>
      <c r="E5288" s="1542">
        <v>298.83999999999997</v>
      </c>
      <c r="F5288" s="1546"/>
      <c r="G5288" s="1546">
        <v>5301020</v>
      </c>
      <c r="H5288" s="1546" t="str">
        <f t="shared" si="82"/>
        <v>FORNECIMENTO E INSTALAÇÃO DE CORRENTE 1" PARA SISTEMA DE FUNDEIO DE BOIA DE SINALIZAÇÃO NÁUTICA</v>
      </c>
    </row>
    <row r="5289" spans="2:8">
      <c r="B5289" s="1528">
        <v>5301018</v>
      </c>
      <c r="C5289" s="1529" t="s">
        <v>15133</v>
      </c>
      <c r="D5289" s="1528" t="s">
        <v>3982</v>
      </c>
      <c r="E5289" s="1543">
        <v>68.03</v>
      </c>
      <c r="F5289" s="1546"/>
      <c r="G5289" s="1546">
        <v>5301018</v>
      </c>
      <c r="H5289" s="1546" t="str">
        <f t="shared" si="82"/>
        <v>FORNECIMENTO E INSTALAÇÃO DE CORRENTE 1/2" PARA SISTEMA DE FUNDEIO DE BOIA DE SINALIZAÇÃO NÁUTICA</v>
      </c>
    </row>
    <row r="5290" spans="2:8">
      <c r="B5290" s="1526">
        <v>5301019</v>
      </c>
      <c r="C5290" s="1523" t="s">
        <v>15134</v>
      </c>
      <c r="D5290" s="1526" t="s">
        <v>3982</v>
      </c>
      <c r="E5290" s="1542">
        <v>176.15</v>
      </c>
      <c r="F5290" s="1546"/>
      <c r="G5290" s="1546">
        <v>5301019</v>
      </c>
      <c r="H5290" s="1546" t="str">
        <f t="shared" si="82"/>
        <v>FORNECIMENTO E INSTALAÇÃO DE CORRENTE 3/4" PARA SISTEMA DE FUNDEIO DE BOIA DE SINALIZAÇÃO NÁUTICA</v>
      </c>
    </row>
    <row r="5291" spans="2:8" ht="30">
      <c r="B5291" s="1528">
        <v>5301077</v>
      </c>
      <c r="C5291" s="1529" t="s">
        <v>15135</v>
      </c>
      <c r="D5291" s="1528" t="s">
        <v>20703</v>
      </c>
      <c r="E5291" s="1551">
        <v>5760.33</v>
      </c>
      <c r="F5291" s="1546"/>
      <c r="G5291" s="1546">
        <v>5301077</v>
      </c>
      <c r="H5291" s="1546" t="str">
        <f t="shared" si="82"/>
        <v>FORNECIMENTO E INSTALAÇÃO DE LANTERNA DE SINALIZAÇÃO NÁUTICA COM ALCANCE LUMINOSO DE 2 MN EM OBRA DE ARTE ESPECIAL - COM EMBARCAÇÃO</v>
      </c>
    </row>
    <row r="5292" spans="2:8" ht="30">
      <c r="B5292" s="1526">
        <v>5301078</v>
      </c>
      <c r="C5292" s="1523" t="s">
        <v>15136</v>
      </c>
      <c r="D5292" s="1526" t="s">
        <v>20703</v>
      </c>
      <c r="E5292" s="1552">
        <v>5951.46</v>
      </c>
      <c r="F5292" s="1546"/>
      <c r="G5292" s="1546">
        <v>5301078</v>
      </c>
      <c r="H5292" s="1546" t="str">
        <f t="shared" si="82"/>
        <v>FORNECIMENTO E INSTALAÇÃO DE LANTERNA DE SINALIZAÇÃO NÁUTICA COM ALCANCE LUMINOSO DE 3 MN EM OBRA DE ARTE ESPECIAL - COM EMBARCAÇÃO</v>
      </c>
    </row>
    <row r="5293" spans="2:8" ht="30">
      <c r="B5293" s="1528">
        <v>5301079</v>
      </c>
      <c r="C5293" s="1529" t="s">
        <v>15137</v>
      </c>
      <c r="D5293" s="1528" t="s">
        <v>20703</v>
      </c>
      <c r="E5293" s="1551">
        <v>9408.84</v>
      </c>
      <c r="F5293" s="1546"/>
      <c r="G5293" s="1546">
        <v>5301079</v>
      </c>
      <c r="H5293" s="1546" t="str">
        <f t="shared" si="82"/>
        <v>FORNECIMENTO E INSTALAÇÃO DE LANTERNA DE SINALIZAÇÃO NÁUTICA COM ALCANCE LUMINOSO DE 4 MN EM OBRA DE ARTE ESPECIAL - COM EMBARCAÇÃO</v>
      </c>
    </row>
    <row r="5294" spans="2:8" ht="30">
      <c r="B5294" s="1526">
        <v>5301080</v>
      </c>
      <c r="C5294" s="1523" t="s">
        <v>15138</v>
      </c>
      <c r="D5294" s="1526" t="s">
        <v>20703</v>
      </c>
      <c r="E5294" s="1552">
        <v>9751.48</v>
      </c>
      <c r="F5294" s="1546"/>
      <c r="G5294" s="1546">
        <v>5301080</v>
      </c>
      <c r="H5294" s="1546" t="str">
        <f t="shared" si="82"/>
        <v>FORNECIMENTO E INSTALAÇÃO DE LANTERNA DE SINALIZAÇÃO NÁUTICA COM ALCANCE LUMINOSO DE 5 MN EM OBRA DE ARTE ESPECIAL - COM EMBARCAÇÃO</v>
      </c>
    </row>
    <row r="5295" spans="2:8" ht="30">
      <c r="B5295" s="1528">
        <v>5301081</v>
      </c>
      <c r="C5295" s="1529" t="s">
        <v>15139</v>
      </c>
      <c r="D5295" s="1528" t="s">
        <v>20703</v>
      </c>
      <c r="E5295" s="1551">
        <v>10935.64</v>
      </c>
      <c r="F5295" s="1546"/>
      <c r="G5295" s="1546">
        <v>5301081</v>
      </c>
      <c r="H5295" s="1546" t="str">
        <f t="shared" si="82"/>
        <v>FORNECIMENTO E INSTALAÇÃO DE LANTERNA DE SINALIZAÇÃO NÁUTICA COM ALCANCE LUMINOSO DE 8 MN EM OBRA DE ARTE ESPECIAL - COM EMBARCAÇÃO</v>
      </c>
    </row>
    <row r="5296" spans="2:8">
      <c r="B5296" s="1526">
        <v>5301023</v>
      </c>
      <c r="C5296" s="1523" t="s">
        <v>15140</v>
      </c>
      <c r="D5296" s="1526" t="s">
        <v>20703</v>
      </c>
      <c r="E5296" s="1552">
        <v>4923.72</v>
      </c>
      <c r="F5296" s="1546"/>
      <c r="G5296" s="1546">
        <v>5301023</v>
      </c>
      <c r="H5296" s="1546" t="str">
        <f t="shared" si="82"/>
        <v>FORNECIMENTO E INSTALAÇÃO DE SUPORTE E LANTERNA DE SINALIZAÇÃO NÁUTICA COM ALCANCE LUMINOSO DE 2 MN EM BOIA</v>
      </c>
    </row>
    <row r="5297" spans="2:8">
      <c r="B5297" s="1528">
        <v>5301024</v>
      </c>
      <c r="C5297" s="1529" t="s">
        <v>15141</v>
      </c>
      <c r="D5297" s="1528" t="s">
        <v>20703</v>
      </c>
      <c r="E5297" s="1551">
        <v>5114.8599999999997</v>
      </c>
      <c r="F5297" s="1546"/>
      <c r="G5297" s="1546">
        <v>5301024</v>
      </c>
      <c r="H5297" s="1546" t="str">
        <f t="shared" si="82"/>
        <v>FORNECIMENTO E INSTALAÇÃO DE SUPORTE E LANTERNA DE SINALIZAÇÃO NÁUTICA COM ALCANCE LUMINOSO DE 3 MN EM BOIA</v>
      </c>
    </row>
    <row r="5298" spans="2:8">
      <c r="B5298" s="1526">
        <v>5301025</v>
      </c>
      <c r="C5298" s="1523" t="s">
        <v>15142</v>
      </c>
      <c r="D5298" s="1526" t="s">
        <v>20703</v>
      </c>
      <c r="E5298" s="1552">
        <v>8572.24</v>
      </c>
      <c r="F5298" s="1546"/>
      <c r="G5298" s="1546">
        <v>5301025</v>
      </c>
      <c r="H5298" s="1546" t="str">
        <f t="shared" si="82"/>
        <v>FORNECIMENTO E INSTALAÇÃO DE SUPORTE E LANTERNA DE SINALIZAÇÃO NÁUTICA COM ALCANCE LUMINOSO DE 4 MN EM BOIA</v>
      </c>
    </row>
    <row r="5299" spans="2:8">
      <c r="B5299" s="1528">
        <v>5301026</v>
      </c>
      <c r="C5299" s="1529" t="s">
        <v>15143</v>
      </c>
      <c r="D5299" s="1528" t="s">
        <v>20703</v>
      </c>
      <c r="E5299" s="1551">
        <v>8914.8799999999992</v>
      </c>
      <c r="F5299" s="1546"/>
      <c r="G5299" s="1546">
        <v>5301026</v>
      </c>
      <c r="H5299" s="1546" t="str">
        <f t="shared" si="82"/>
        <v>FORNECIMENTO E INSTALAÇÃO DE SUPORTE E LANTERNA DE SINALIZAÇÃO NÁUTICA COM ALCANCE LUMINOSO DE 5 MN EM BOIA</v>
      </c>
    </row>
    <row r="5300" spans="2:8">
      <c r="B5300" s="1526">
        <v>5301027</v>
      </c>
      <c r="C5300" s="1523" t="s">
        <v>15144</v>
      </c>
      <c r="D5300" s="1526" t="s">
        <v>20703</v>
      </c>
      <c r="E5300" s="1552">
        <v>10099.030000000001</v>
      </c>
      <c r="F5300" s="1546"/>
      <c r="G5300" s="1546">
        <v>5301027</v>
      </c>
      <c r="H5300" s="1546" t="str">
        <f t="shared" si="82"/>
        <v>FORNECIMENTO E INSTALAÇÃO DE SUPORTE E LANTERNA DE SINALIZAÇÃO NÁUTICA COM ALCANCE LUMINOSO DE 8 MN EM BOIA</v>
      </c>
    </row>
    <row r="5301" spans="2:8">
      <c r="B5301" s="1528">
        <v>5301028</v>
      </c>
      <c r="C5301" s="1529" t="s">
        <v>15145</v>
      </c>
      <c r="D5301" s="1528" t="s">
        <v>20703</v>
      </c>
      <c r="E5301" s="1551">
        <v>4863.59</v>
      </c>
      <c r="F5301" s="1546"/>
      <c r="G5301" s="1546">
        <v>5301028</v>
      </c>
      <c r="H5301" s="1546" t="str">
        <f t="shared" si="82"/>
        <v>FORNECIMENTO E SUBSTITUIÇÃO DE LANTERNA DE SINALIZAÇÃO NÁUTICA COM ALCANCE LUMINOSO DE 2 MN EM BOIA</v>
      </c>
    </row>
    <row r="5302" spans="2:8" ht="30">
      <c r="B5302" s="1526">
        <v>5301082</v>
      </c>
      <c r="C5302" s="1523" t="s">
        <v>15146</v>
      </c>
      <c r="D5302" s="1526" t="s">
        <v>20703</v>
      </c>
      <c r="E5302" s="1552">
        <v>5666.13</v>
      </c>
      <c r="F5302" s="1546"/>
      <c r="G5302" s="1546">
        <v>5301082</v>
      </c>
      <c r="H5302" s="1546" t="str">
        <f t="shared" si="82"/>
        <v>FORNECIMENTO E SUBSTITUIÇÃO DE LANTERNA DE SINALIZAÇÃO NÁUTICA COM ALCANCE LUMINOSO DE 2 MN EM OBRA DE ARTE ESPECIAL - COM EMBARCAÇÃO</v>
      </c>
    </row>
    <row r="5303" spans="2:8">
      <c r="B5303" s="1528">
        <v>5301029</v>
      </c>
      <c r="C5303" s="1529" t="s">
        <v>15147</v>
      </c>
      <c r="D5303" s="1528" t="s">
        <v>20703</v>
      </c>
      <c r="E5303" s="1551">
        <v>5054.72</v>
      </c>
      <c r="F5303" s="1546"/>
      <c r="G5303" s="1546">
        <v>5301029</v>
      </c>
      <c r="H5303" s="1546" t="str">
        <f t="shared" si="82"/>
        <v>FORNECIMENTO E SUBSTITUIÇÃO DE LANTERNA DE SINALIZAÇÃO NÁUTICA COM ALCANCE LUMINOSO DE 3 MN EM BOIA</v>
      </c>
    </row>
    <row r="5304" spans="2:8" ht="30">
      <c r="B5304" s="1526">
        <v>5301083</v>
      </c>
      <c r="C5304" s="1523" t="s">
        <v>15148</v>
      </c>
      <c r="D5304" s="1526" t="s">
        <v>20703</v>
      </c>
      <c r="E5304" s="1552">
        <v>5857.26</v>
      </c>
      <c r="F5304" s="1546"/>
      <c r="G5304" s="1546">
        <v>5301083</v>
      </c>
      <c r="H5304" s="1546" t="str">
        <f t="shared" si="82"/>
        <v>FORNECIMENTO E SUBSTITUIÇÃO DE LANTERNA DE SINALIZAÇÃO NÁUTICA COM ALCANCE LUMINOSO DE 3 MN EM OBRA DE ARTE ESPECIAL - COM EMBARCAÇÃO</v>
      </c>
    </row>
    <row r="5305" spans="2:8">
      <c r="B5305" s="1528">
        <v>5301030</v>
      </c>
      <c r="C5305" s="1529" t="s">
        <v>15149</v>
      </c>
      <c r="D5305" s="1528" t="s">
        <v>20703</v>
      </c>
      <c r="E5305" s="1551">
        <v>8512.1</v>
      </c>
      <c r="F5305" s="1546"/>
      <c r="G5305" s="1546">
        <v>5301030</v>
      </c>
      <c r="H5305" s="1546" t="str">
        <f t="shared" si="82"/>
        <v>FORNECIMENTO E SUBSTITUIÇÃO DE LANTERNA DE SINALIZAÇÃO NÁUTICA COM ALCANCE LUMINOSO DE 4 MN EM BOIA</v>
      </c>
    </row>
    <row r="5306" spans="2:8" ht="30">
      <c r="B5306" s="1526">
        <v>5301084</v>
      </c>
      <c r="C5306" s="1523" t="s">
        <v>15150</v>
      </c>
      <c r="D5306" s="1526" t="s">
        <v>20703</v>
      </c>
      <c r="E5306" s="1552">
        <v>9314.64</v>
      </c>
      <c r="F5306" s="1546"/>
      <c r="G5306" s="1546">
        <v>5301084</v>
      </c>
      <c r="H5306" s="1546" t="str">
        <f t="shared" si="82"/>
        <v>FORNECIMENTO E SUBSTITUIÇÃO DE LANTERNA DE SINALIZAÇÃO NÁUTICA COM ALCANCE LUMINOSO DE 4 MN EM OBRA DE ARTE ESPECIAL - COM EMBARCAÇÃO</v>
      </c>
    </row>
    <row r="5307" spans="2:8">
      <c r="B5307" s="1528">
        <v>5301031</v>
      </c>
      <c r="C5307" s="1529" t="s">
        <v>15151</v>
      </c>
      <c r="D5307" s="1528" t="s">
        <v>20703</v>
      </c>
      <c r="E5307" s="1551">
        <v>8854.75</v>
      </c>
      <c r="F5307" s="1546"/>
      <c r="G5307" s="1546">
        <v>5301031</v>
      </c>
      <c r="H5307" s="1546" t="str">
        <f t="shared" si="82"/>
        <v>FORNECIMENTO E SUBSTITUIÇÃO DE LANTERNA DE SINALIZAÇÃO NÁUTICA COM ALCANCE LUMINOSO DE 5 MN EM BOIA</v>
      </c>
    </row>
    <row r="5308" spans="2:8" ht="30">
      <c r="B5308" s="1526">
        <v>5301085</v>
      </c>
      <c r="C5308" s="1523" t="s">
        <v>15152</v>
      </c>
      <c r="D5308" s="1526" t="s">
        <v>20703</v>
      </c>
      <c r="E5308" s="1552">
        <v>9657.2900000000009</v>
      </c>
      <c r="F5308" s="1546"/>
      <c r="G5308" s="1546">
        <v>5301085</v>
      </c>
      <c r="H5308" s="1546" t="str">
        <f t="shared" si="82"/>
        <v>FORNECIMENTO E SUBSTITUIÇÃO DE LANTERNA DE SINALIZAÇÃO NÁUTICA COM ALCANCE LUMINOSO DE 5 MN EM OBRA DE ARTE ESPECIAL - COM EMBARCAÇÃO</v>
      </c>
    </row>
    <row r="5309" spans="2:8">
      <c r="B5309" s="1528">
        <v>5301032</v>
      </c>
      <c r="C5309" s="1529" t="s">
        <v>15153</v>
      </c>
      <c r="D5309" s="1528" t="s">
        <v>20703</v>
      </c>
      <c r="E5309" s="1551">
        <v>10038.9</v>
      </c>
      <c r="F5309" s="1546"/>
      <c r="G5309" s="1546">
        <v>5301032</v>
      </c>
      <c r="H5309" s="1546" t="str">
        <f t="shared" si="82"/>
        <v>FORNECIMENTO E SUBSTITUIÇÃO DE LANTERNA DE SINALIZAÇÃO NÁUTICA COM ALCANCE LUMINOSO DE 8 MN EM BOIA</v>
      </c>
    </row>
    <row r="5310" spans="2:8" ht="30">
      <c r="B5310" s="1526">
        <v>5301086</v>
      </c>
      <c r="C5310" s="1523" t="s">
        <v>15154</v>
      </c>
      <c r="D5310" s="1526" t="s">
        <v>20703</v>
      </c>
      <c r="E5310" s="1552">
        <v>10841.44</v>
      </c>
      <c r="F5310" s="1546"/>
      <c r="G5310" s="1546">
        <v>5301086</v>
      </c>
      <c r="H5310" s="1546" t="str">
        <f t="shared" si="82"/>
        <v>FORNECIMENTO E SUBSTITUIÇÃO DE LANTERNA DE SINALIZAÇÃO NÁUTICA COM ALCANCE LUMINOSO DE 8 MN EM OBRA DE ARTE ESPECIAL - COM EMBARCAÇÃO</v>
      </c>
    </row>
    <row r="5311" spans="2:8">
      <c r="B5311" s="1528">
        <v>5301033</v>
      </c>
      <c r="C5311" s="1529" t="s">
        <v>15155</v>
      </c>
      <c r="D5311" s="1528" t="s">
        <v>20703</v>
      </c>
      <c r="E5311" s="1543">
        <v>60.69</v>
      </c>
      <c r="F5311" s="1546"/>
      <c r="G5311" s="1546">
        <v>5301033</v>
      </c>
      <c r="H5311" s="1546" t="str">
        <f t="shared" si="82"/>
        <v>IMPLANTAÇÃO DE PLACA DE SINALIZAÇÃO NÁUTICA EM MARGEM - EQUIPAMENTOS E MÃO DE OBRA</v>
      </c>
    </row>
    <row r="5312" spans="2:8">
      <c r="B5312" s="1526">
        <v>5301034</v>
      </c>
      <c r="C5312" s="1523" t="s">
        <v>15156</v>
      </c>
      <c r="D5312" s="1526" t="s">
        <v>20703</v>
      </c>
      <c r="E5312" s="1542">
        <v>432.17</v>
      </c>
      <c r="F5312" s="1546"/>
      <c r="G5312" s="1546">
        <v>5301034</v>
      </c>
      <c r="H5312" s="1546" t="str">
        <f t="shared" si="82"/>
        <v>IMPLANTAÇÃO DE PLACA DE SINALIZAÇÃO NÁUTICA EM MARGEM - EQUIPAMENTOS E MÃO DE OBRA - COM EMBARCAÇÃO</v>
      </c>
    </row>
    <row r="5313" spans="2:8">
      <c r="B5313" s="1528">
        <v>5301073</v>
      </c>
      <c r="C5313" s="1529" t="s">
        <v>15157</v>
      </c>
      <c r="D5313" s="1528" t="s">
        <v>20703</v>
      </c>
      <c r="E5313" s="1543">
        <v>379.62</v>
      </c>
      <c r="F5313" s="1546"/>
      <c r="G5313" s="1546">
        <v>5301073</v>
      </c>
      <c r="H5313" s="1546" t="str">
        <f t="shared" si="82"/>
        <v>IMPLANTAÇÃO DE PLACA DE SINALIZAÇÃO NÁUTICA EM OBRA DE ARTE ESPECIAL - EQUIPAMENTOS E MÃO DE OBRA</v>
      </c>
    </row>
    <row r="5314" spans="2:8" ht="30">
      <c r="B5314" s="1526">
        <v>5301074</v>
      </c>
      <c r="C5314" s="1523" t="s">
        <v>15158</v>
      </c>
      <c r="D5314" s="1526" t="s">
        <v>20703</v>
      </c>
      <c r="E5314" s="1552">
        <v>1171.51</v>
      </c>
      <c r="F5314" s="1546"/>
      <c r="G5314" s="1546">
        <v>5301074</v>
      </c>
      <c r="H5314" s="1546" t="str">
        <f t="shared" si="82"/>
        <v>IMPLANTAÇÃO DE PLACA DE SINALIZAÇÃO NÁUTICA EM OBRA DE ARTE ESPECIAL - EQUIPAMENTOS E MÃO DE OBRA - COM EMBARCAÇÃO</v>
      </c>
    </row>
    <row r="5315" spans="2:8">
      <c r="B5315" s="1528">
        <v>5301015</v>
      </c>
      <c r="C5315" s="1529" t="s">
        <v>15159</v>
      </c>
      <c r="D5315" s="1528" t="s">
        <v>20703</v>
      </c>
      <c r="E5315" s="1543">
        <v>808.64</v>
      </c>
      <c r="F5315" s="1546"/>
      <c r="G5315" s="1546">
        <v>5301015</v>
      </c>
      <c r="H5315" s="1546" t="str">
        <f t="shared" ref="H5315:H5378" si="83">UPPER(C5315)</f>
        <v>LANÇAMENTO DE BOIA DE SINALIZAÇÃO NÁUTICA COM SISTEMA DE FUNDEIO - EQUIPAMENTOS E MÃO DE OBRA</v>
      </c>
    </row>
    <row r="5316" spans="2:8">
      <c r="B5316" s="1526">
        <v>5300992</v>
      </c>
      <c r="C5316" s="1523" t="s">
        <v>15160</v>
      </c>
      <c r="D5316" s="1526" t="s">
        <v>22</v>
      </c>
      <c r="E5316" s="1542">
        <v>11.11</v>
      </c>
      <c r="F5316" s="1546"/>
      <c r="G5316" s="1546">
        <v>5300992</v>
      </c>
      <c r="H5316" s="1546" t="str">
        <f t="shared" si="83"/>
        <v>PINTURA COM EPÓXI ÓXIDO DE FERRO EM CHAPA METÁLICA COM PISTOLA A AR COMPRIMIDO, UMA DEMÃO, ESPESSURA ATÉ 35 µM</v>
      </c>
    </row>
    <row r="5317" spans="2:8" ht="30">
      <c r="B5317" s="1528">
        <v>5300994</v>
      </c>
      <c r="C5317" s="1529" t="s">
        <v>15161</v>
      </c>
      <c r="D5317" s="1528" t="s">
        <v>22</v>
      </c>
      <c r="E5317" s="1543">
        <v>10.23</v>
      </c>
      <c r="F5317" s="1546"/>
      <c r="G5317" s="1546">
        <v>5300994</v>
      </c>
      <c r="H5317" s="1546" t="str">
        <f t="shared" si="83"/>
        <v>PINTURA COM ESMALTE POLIURETANO DE DOIS COMPONENTES EM CHAPA METÁLICA COM PISTOLA A AR COMPRIMIDO, UMA DEMÃO, ESPESSURA ATÉ 35 µM</v>
      </c>
    </row>
    <row r="5318" spans="2:8">
      <c r="B5318" s="1526">
        <v>5300993</v>
      </c>
      <c r="C5318" s="1523" t="s">
        <v>15162</v>
      </c>
      <c r="D5318" s="1526" t="s">
        <v>22</v>
      </c>
      <c r="E5318" s="1542">
        <v>8.5</v>
      </c>
      <c r="F5318" s="1546"/>
      <c r="G5318" s="1546">
        <v>5300993</v>
      </c>
      <c r="H5318" s="1546" t="str">
        <f t="shared" si="83"/>
        <v>PINTURA COM FUNDO FOSFOTIZANTE, UMA DEMÃO, EM CHAPA DE ALUMÍNIO COM PISTOLA A AR COMPRIMIDO</v>
      </c>
    </row>
    <row r="5319" spans="2:8">
      <c r="B5319" s="1528">
        <v>5301088</v>
      </c>
      <c r="C5319" s="1529" t="s">
        <v>23935</v>
      </c>
      <c r="D5319" s="1528" t="s">
        <v>20703</v>
      </c>
      <c r="E5319" s="1543">
        <v>311.7</v>
      </c>
      <c r="F5319" s="1546"/>
      <c r="G5319" s="1546">
        <v>5301088</v>
      </c>
      <c r="H5319" s="1546" t="str">
        <f t="shared" si="83"/>
        <v>POITA DE CONCRETO COM 1.000 KG PARA BOIA DE SINALIZAÇÃO NÁUTICA</v>
      </c>
    </row>
    <row r="5320" spans="2:8">
      <c r="B5320" s="1526">
        <v>5301004</v>
      </c>
      <c r="C5320" s="1523" t="s">
        <v>23936</v>
      </c>
      <c r="D5320" s="1526" t="s">
        <v>20703</v>
      </c>
      <c r="E5320" s="1542">
        <v>438.54</v>
      </c>
      <c r="F5320" s="1546"/>
      <c r="G5320" s="1546">
        <v>5301004</v>
      </c>
      <c r="H5320" s="1546" t="str">
        <f t="shared" si="83"/>
        <v>POITA DE CONCRETO COM 1.500 KG PARA BOIA DE SINALIZAÇÃO NÁUTICA</v>
      </c>
    </row>
    <row r="5321" spans="2:8">
      <c r="B5321" s="1528">
        <v>5301087</v>
      </c>
      <c r="C5321" s="1529" t="s">
        <v>15163</v>
      </c>
      <c r="D5321" s="1528" t="s">
        <v>20703</v>
      </c>
      <c r="E5321" s="1543">
        <v>188.03</v>
      </c>
      <c r="F5321" s="1546"/>
      <c r="G5321" s="1546">
        <v>5301087</v>
      </c>
      <c r="H5321" s="1546" t="str">
        <f t="shared" si="83"/>
        <v>POITA DE CONCRETO COM 500 KG PARA BOIA DE SINALIZAÇÃO NÁUTICA</v>
      </c>
    </row>
    <row r="5322" spans="2:8">
      <c r="B5322" s="1526">
        <v>5301005</v>
      </c>
      <c r="C5322" s="1523" t="s">
        <v>15164</v>
      </c>
      <c r="D5322" s="1526" t="s">
        <v>20703</v>
      </c>
      <c r="E5322" s="1542">
        <v>307.39999999999998</v>
      </c>
      <c r="F5322" s="1546"/>
      <c r="G5322" s="1546">
        <v>5301005</v>
      </c>
      <c r="H5322" s="1546" t="str">
        <f t="shared" si="83"/>
        <v>REFORMA DE CORPO DE BOIA FLUTUANTE CILÍNDRICO D = 1,10M</v>
      </c>
    </row>
    <row r="5323" spans="2:8">
      <c r="B5323" s="1528">
        <v>5301006</v>
      </c>
      <c r="C5323" s="1529" t="s">
        <v>15165</v>
      </c>
      <c r="D5323" s="1528" t="s">
        <v>20703</v>
      </c>
      <c r="E5323" s="1543">
        <v>378.82</v>
      </c>
      <c r="F5323" s="1546"/>
      <c r="G5323" s="1546">
        <v>5301006</v>
      </c>
      <c r="H5323" s="1546" t="str">
        <f t="shared" si="83"/>
        <v>REFORMA DE CORPO DE BOIA FLUTUANTE CILÍNDRICO D = 1,10M - COM LASTRO</v>
      </c>
    </row>
    <row r="5324" spans="2:8">
      <c r="B5324" s="1526">
        <v>5301008</v>
      </c>
      <c r="C5324" s="1523" t="s">
        <v>15166</v>
      </c>
      <c r="D5324" s="1526" t="s">
        <v>20703</v>
      </c>
      <c r="E5324" s="1542">
        <v>683.77</v>
      </c>
      <c r="F5324" s="1546"/>
      <c r="G5324" s="1546">
        <v>5301008</v>
      </c>
      <c r="H5324" s="1546" t="str">
        <f t="shared" si="83"/>
        <v>REFORMA DE CORPO DE BOIA FLUTUANTE CILÍNDRICO D = 1,42M - BOIA DE AMARRAÇÃO</v>
      </c>
    </row>
    <row r="5325" spans="2:8">
      <c r="B5325" s="1528">
        <v>5301007</v>
      </c>
      <c r="C5325" s="1529" t="s">
        <v>15167</v>
      </c>
      <c r="D5325" s="1528" t="s">
        <v>20703</v>
      </c>
      <c r="E5325" s="1543">
        <v>643.59</v>
      </c>
      <c r="F5325" s="1546"/>
      <c r="G5325" s="1546">
        <v>5301007</v>
      </c>
      <c r="H5325" s="1546" t="str">
        <f t="shared" si="83"/>
        <v>REFORMA DE CORPO DE BOIA FLUTUANTE CILÍNDRICO D = 1,43M - COM LASTRO</v>
      </c>
    </row>
    <row r="5326" spans="2:8">
      <c r="B5326" s="1526">
        <v>5301009</v>
      </c>
      <c r="C5326" s="1523" t="s">
        <v>15168</v>
      </c>
      <c r="D5326" s="1526" t="s">
        <v>20703</v>
      </c>
      <c r="E5326" s="1542">
        <v>188.94</v>
      </c>
      <c r="F5326" s="1546"/>
      <c r="G5326" s="1546">
        <v>5301009</v>
      </c>
      <c r="H5326" s="1546" t="str">
        <f t="shared" si="83"/>
        <v>REFORMA DE MANGRULHO H = 0,90M</v>
      </c>
    </row>
    <row r="5327" spans="2:8">
      <c r="B5327" s="1528">
        <v>5301010</v>
      </c>
      <c r="C5327" s="1529" t="s">
        <v>15169</v>
      </c>
      <c r="D5327" s="1528" t="s">
        <v>20703</v>
      </c>
      <c r="E5327" s="1543">
        <v>287.18</v>
      </c>
      <c r="F5327" s="1546"/>
      <c r="G5327" s="1546">
        <v>5301010</v>
      </c>
      <c r="H5327" s="1546" t="str">
        <f t="shared" si="83"/>
        <v>REFORMA DE MANGRULHO H = 1,50M</v>
      </c>
    </row>
    <row r="5328" spans="2:8">
      <c r="B5328" s="1526">
        <v>5301011</v>
      </c>
      <c r="C5328" s="1523" t="s">
        <v>15170</v>
      </c>
      <c r="D5328" s="1526" t="s">
        <v>20703</v>
      </c>
      <c r="E5328" s="1542">
        <v>236.7</v>
      </c>
      <c r="F5328" s="1546"/>
      <c r="G5328" s="1546">
        <v>5301011</v>
      </c>
      <c r="H5328" s="1546" t="str">
        <f t="shared" si="83"/>
        <v>REFORMA DE MARCA DE TOPE DE BOMBORDO</v>
      </c>
    </row>
    <row r="5329" spans="2:8">
      <c r="B5329" s="1528">
        <v>5301012</v>
      </c>
      <c r="C5329" s="1529" t="s">
        <v>15171</v>
      </c>
      <c r="D5329" s="1528" t="s">
        <v>20703</v>
      </c>
      <c r="E5329" s="1543">
        <v>167.01</v>
      </c>
      <c r="F5329" s="1546"/>
      <c r="G5329" s="1546">
        <v>5301012</v>
      </c>
      <c r="H5329" s="1546" t="str">
        <f t="shared" si="83"/>
        <v>REFORMA DE MARCA DE TOPE DE BORESTE</v>
      </c>
    </row>
    <row r="5330" spans="2:8">
      <c r="B5330" s="1526">
        <v>5301013</v>
      </c>
      <c r="C5330" s="1523" t="s">
        <v>15172</v>
      </c>
      <c r="D5330" s="1526" t="s">
        <v>20703</v>
      </c>
      <c r="E5330" s="1542">
        <v>143.38</v>
      </c>
      <c r="F5330" s="1546"/>
      <c r="G5330" s="1546">
        <v>5301013</v>
      </c>
      <c r="H5330" s="1546" t="str">
        <f t="shared" si="83"/>
        <v>REFORMA DE MARCA DE TOPE ESPECIAL</v>
      </c>
    </row>
    <row r="5331" spans="2:8">
      <c r="B5331" s="1528">
        <v>5301016</v>
      </c>
      <c r="C5331" s="1529" t="s">
        <v>15173</v>
      </c>
      <c r="D5331" s="1528" t="s">
        <v>20703</v>
      </c>
      <c r="E5331" s="1551">
        <v>1321.09</v>
      </c>
      <c r="F5331" s="1546"/>
      <c r="G5331" s="1546">
        <v>5301016</v>
      </c>
      <c r="H5331" s="1546" t="str">
        <f t="shared" si="83"/>
        <v>SUBSTITUIÇÃO DE BOIA DE SINALIZAÇÃO NÁUTICA COM SISTEMA DE FUNDEIO - EQUIPAMENTOS E MÃO DE OBRA</v>
      </c>
    </row>
    <row r="5332" spans="2:8">
      <c r="B5332" s="1526">
        <v>5301017</v>
      </c>
      <c r="C5332" s="1523" t="s">
        <v>15174</v>
      </c>
      <c r="D5332" s="1526" t="s">
        <v>20703</v>
      </c>
      <c r="E5332" s="1542">
        <v>982.23</v>
      </c>
      <c r="F5332" s="1546"/>
      <c r="G5332" s="1546">
        <v>5301017</v>
      </c>
      <c r="H5332" s="1546" t="str">
        <f t="shared" si="83"/>
        <v>SUBSTITUIÇÃO DE BOIA DE SINALIZAÇÃO NÁUTICA SEM SISTEMA DE FUNDEIO - EQUIPAMENTOS E MÃO DE OBRA</v>
      </c>
    </row>
    <row r="5333" spans="2:8">
      <c r="B5333" s="1528">
        <v>5301035</v>
      </c>
      <c r="C5333" s="1529" t="s">
        <v>15175</v>
      </c>
      <c r="D5333" s="1528" t="s">
        <v>20703</v>
      </c>
      <c r="E5333" s="1543">
        <v>85.61</v>
      </c>
      <c r="F5333" s="1546"/>
      <c r="G5333" s="1546">
        <v>5301035</v>
      </c>
      <c r="H5333" s="1546" t="str">
        <f t="shared" si="83"/>
        <v>SUBSTITUIÇÃO DE PLACA DE SINALIZAÇÃO NÁUTICA EM MARGEM - EQUIPAMENTOS E MÃO DE OBRA</v>
      </c>
    </row>
    <row r="5334" spans="2:8">
      <c r="B5334" s="1526">
        <v>5301036</v>
      </c>
      <c r="C5334" s="1523" t="s">
        <v>15176</v>
      </c>
      <c r="D5334" s="1526" t="s">
        <v>20703</v>
      </c>
      <c r="E5334" s="1542">
        <v>864.34</v>
      </c>
      <c r="F5334" s="1546"/>
      <c r="G5334" s="1546">
        <v>5301036</v>
      </c>
      <c r="H5334" s="1546" t="str">
        <f t="shared" si="83"/>
        <v>SUBSTITUIÇÃO DE PLACA DE SINALIZAÇÃO NÁUTICA EM MARGEM - EQUIPAMENTOS E MÃO DE OBRA - COM EMBARCAÇÃO</v>
      </c>
    </row>
    <row r="5335" spans="2:8">
      <c r="B5335" s="1528">
        <v>5301075</v>
      </c>
      <c r="C5335" s="1529" t="s">
        <v>15177</v>
      </c>
      <c r="D5335" s="1528" t="s">
        <v>20703</v>
      </c>
      <c r="E5335" s="1543">
        <v>429.56</v>
      </c>
      <c r="F5335" s="1546"/>
      <c r="G5335" s="1546">
        <v>5301075</v>
      </c>
      <c r="H5335" s="1546" t="str">
        <f t="shared" si="83"/>
        <v>SUBSTITUIÇÃO DE PLACA DE SINALIZAÇÃO NÁUTICA EM OBRA DE ARTE ESPECIAL - EQUIPAMENTOS E MÃO DE OBRA</v>
      </c>
    </row>
    <row r="5336" spans="2:8" ht="30">
      <c r="B5336" s="1526">
        <v>5301076</v>
      </c>
      <c r="C5336" s="1523" t="s">
        <v>15178</v>
      </c>
      <c r="D5336" s="1526" t="s">
        <v>20703</v>
      </c>
      <c r="E5336" s="1552">
        <v>1272.49</v>
      </c>
      <c r="F5336" s="1546"/>
      <c r="G5336" s="1546">
        <v>5301076</v>
      </c>
      <c r="H5336" s="1546" t="str">
        <f t="shared" si="83"/>
        <v>SUBSTITUIÇÃO DE PLACA DE SINALIZAÇÃO NÁUTICA EM OBRA DE ARTE ESPECIAL - EQUIPAMENTOS E MÃO DE OBRA - COM EMBARCAÇÃO</v>
      </c>
    </row>
    <row r="5337" spans="2:8">
      <c r="B5337" s="1528">
        <v>5405977</v>
      </c>
      <c r="C5337" s="1529" t="s">
        <v>15179</v>
      </c>
      <c r="D5337" s="1528" t="s">
        <v>4013</v>
      </c>
      <c r="E5337" s="1543">
        <v>36.14</v>
      </c>
      <c r="F5337" s="1546"/>
      <c r="G5337" s="1546">
        <v>5405977</v>
      </c>
      <c r="H5337" s="1546" t="str">
        <f t="shared" si="83"/>
        <v>ATERRO COMPACTADO EM SOLO REFORÇADO COM FITA METÁLICA GALVANIZADA - TAXA 1,65 KG/M³ - MATERIAL DE JAZIDA</v>
      </c>
    </row>
    <row r="5338" spans="2:8">
      <c r="B5338" s="1526">
        <v>5406044</v>
      </c>
      <c r="C5338" s="1523" t="s">
        <v>15180</v>
      </c>
      <c r="D5338" s="1526" t="s">
        <v>4013</v>
      </c>
      <c r="E5338" s="1542">
        <v>216.34</v>
      </c>
      <c r="F5338" s="1546"/>
      <c r="G5338" s="1546">
        <v>5406044</v>
      </c>
      <c r="H5338" s="1546" t="str">
        <f t="shared" si="83"/>
        <v>ATERRO COMPACTADO EM SOLO REFORÇADO COM FITA METÁLICA GALVANIZADA - TAXA 12,40 KG/M³ - MATERIAL DE JAZIDA</v>
      </c>
    </row>
    <row r="5339" spans="2:8">
      <c r="B5339" s="1528">
        <v>5406045</v>
      </c>
      <c r="C5339" s="1529" t="s">
        <v>15181</v>
      </c>
      <c r="D5339" s="1528" t="s">
        <v>4013</v>
      </c>
      <c r="E5339" s="1543">
        <v>230.26</v>
      </c>
      <c r="F5339" s="1546"/>
      <c r="G5339" s="1546">
        <v>5406045</v>
      </c>
      <c r="H5339" s="1546" t="str">
        <f t="shared" si="83"/>
        <v>ATERRO COMPACTADO EM SOLO REFORÇADO COM FITA METÁLICA GALVANIZADA - TAXA 13,23 KG/M³ - MATERIAL DE JAZIDA</v>
      </c>
    </row>
    <row r="5340" spans="2:8">
      <c r="B5340" s="1526">
        <v>5406046</v>
      </c>
      <c r="C5340" s="1523" t="s">
        <v>15182</v>
      </c>
      <c r="D5340" s="1526" t="s">
        <v>4013</v>
      </c>
      <c r="E5340" s="1542">
        <v>257.92</v>
      </c>
      <c r="F5340" s="1546"/>
      <c r="G5340" s="1546">
        <v>5406046</v>
      </c>
      <c r="H5340" s="1546" t="str">
        <f t="shared" si="83"/>
        <v>ATERRO COMPACTADO EM SOLO REFORÇADO COM FITA METÁLICA GALVANIZADA - TAXA 14,88 KG/M³ - MATERIAL DE JAZIDA</v>
      </c>
    </row>
    <row r="5341" spans="2:8">
      <c r="B5341" s="1528">
        <v>5406047</v>
      </c>
      <c r="C5341" s="1529" t="s">
        <v>15183</v>
      </c>
      <c r="D5341" s="1528" t="s">
        <v>4013</v>
      </c>
      <c r="E5341" s="1543">
        <v>341.06</v>
      </c>
      <c r="F5341" s="1546"/>
      <c r="G5341" s="1546">
        <v>5406047</v>
      </c>
      <c r="H5341" s="1546" t="str">
        <f t="shared" si="83"/>
        <v>ATERRO COMPACTADO EM SOLO REFORÇADO COM FITA METÁLICA GALVANIZADA - TAXA 19,84 KG/M³ - MATERIAL DE JAZIDA</v>
      </c>
    </row>
    <row r="5342" spans="2:8">
      <c r="B5342" s="1526">
        <v>5405978</v>
      </c>
      <c r="C5342" s="1523" t="s">
        <v>15184</v>
      </c>
      <c r="D5342" s="1526" t="s">
        <v>4013</v>
      </c>
      <c r="E5342" s="1542">
        <v>63.96</v>
      </c>
      <c r="F5342" s="1546"/>
      <c r="G5342" s="1546">
        <v>5405978</v>
      </c>
      <c r="H5342" s="1546" t="str">
        <f t="shared" si="83"/>
        <v>ATERRO COMPACTADO EM SOLO REFORÇADO COM FITA METÁLICA GALVANIZADA - TAXA 3,31 KG/M³ - MATERIAL DE JAZIDA</v>
      </c>
    </row>
    <row r="5343" spans="2:8">
      <c r="B5343" s="1528">
        <v>5405982</v>
      </c>
      <c r="C5343" s="1529" t="s">
        <v>15185</v>
      </c>
      <c r="D5343" s="1528" t="s">
        <v>4013</v>
      </c>
      <c r="E5343" s="1543">
        <v>77.709999999999994</v>
      </c>
      <c r="F5343" s="1546"/>
      <c r="G5343" s="1546">
        <v>5405982</v>
      </c>
      <c r="H5343" s="1546" t="str">
        <f t="shared" si="83"/>
        <v>ATERRO COMPACTADO EM SOLO REFORÇADO COM FITA METÁLICA GALVANIZADA - TAXA 4,13 KG/M³ - MATERIAL DE JAZIDA</v>
      </c>
    </row>
    <row r="5344" spans="2:8">
      <c r="B5344" s="1526">
        <v>5405983</v>
      </c>
      <c r="C5344" s="1523" t="s">
        <v>15186</v>
      </c>
      <c r="D5344" s="1526" t="s">
        <v>4013</v>
      </c>
      <c r="E5344" s="1542">
        <v>91.62</v>
      </c>
      <c r="F5344" s="1546"/>
      <c r="G5344" s="1546">
        <v>5405983</v>
      </c>
      <c r="H5344" s="1546" t="str">
        <f t="shared" si="83"/>
        <v>ATERRO COMPACTADO EM SOLO REFORÇADO COM FITA METÁLICA GALVANIZADA - TAXA 4,96 KG/M³ - MATERIAL DE JAZIDA</v>
      </c>
    </row>
    <row r="5345" spans="2:8">
      <c r="B5345" s="1528">
        <v>5405984</v>
      </c>
      <c r="C5345" s="1529" t="s">
        <v>15187</v>
      </c>
      <c r="D5345" s="1528" t="s">
        <v>4013</v>
      </c>
      <c r="E5345" s="1543">
        <v>119.28</v>
      </c>
      <c r="F5345" s="1546"/>
      <c r="G5345" s="1546">
        <v>5405984</v>
      </c>
      <c r="H5345" s="1546" t="str">
        <f t="shared" si="83"/>
        <v>ATERRO COMPACTADO EM SOLO REFORÇADO COM FITA METÁLICA GALVANIZADA - TAXA 6,61 KG/M³ - MATERIAL DE JAZIDA</v>
      </c>
    </row>
    <row r="5346" spans="2:8">
      <c r="B5346" s="1526">
        <v>5405985</v>
      </c>
      <c r="C5346" s="1523" t="s">
        <v>15188</v>
      </c>
      <c r="D5346" s="1526" t="s">
        <v>4013</v>
      </c>
      <c r="E5346" s="1542">
        <v>147.11000000000001</v>
      </c>
      <c r="F5346" s="1546"/>
      <c r="G5346" s="1546">
        <v>5405985</v>
      </c>
      <c r="H5346" s="1546" t="str">
        <f t="shared" si="83"/>
        <v>ATERRO COMPACTADO EM SOLO REFORÇADO COM FITA METÁLICA GALVANIZADA - TAXA 8,27 KG/M³ - MATERIAL DE JAZIDA</v>
      </c>
    </row>
    <row r="5347" spans="2:8">
      <c r="B5347" s="1528">
        <v>5406043</v>
      </c>
      <c r="C5347" s="1529" t="s">
        <v>15189</v>
      </c>
      <c r="D5347" s="1528" t="s">
        <v>4013</v>
      </c>
      <c r="E5347" s="1543">
        <v>174.77</v>
      </c>
      <c r="F5347" s="1546"/>
      <c r="G5347" s="1546">
        <v>5406043</v>
      </c>
      <c r="H5347" s="1546" t="str">
        <f t="shared" si="83"/>
        <v>ATERRO COMPACTADO EM SOLO REFORÇADO COM FITA METÁLICA GALVANIZADA - TAXA 9,92 KG/M³ - MATERIAL DE JAZIDA</v>
      </c>
    </row>
    <row r="5348" spans="2:8" ht="30">
      <c r="B5348" s="1526">
        <v>5405975</v>
      </c>
      <c r="C5348" s="1523" t="s">
        <v>19914</v>
      </c>
      <c r="D5348" s="1526" t="s">
        <v>22</v>
      </c>
      <c r="E5348" s="1542">
        <v>33.979999999999997</v>
      </c>
      <c r="F5348" s="1546"/>
      <c r="G5348" s="1546">
        <v>5405975</v>
      </c>
      <c r="H5348" s="1546" t="str">
        <f t="shared" si="83"/>
        <v>ESCORAMENTO DA PRIMEIRA LINHA DE ESCAMAS DE CONCRETO ARMADO EM SOLO REFORÇADO COM FITA METÁLICA – UTILIZAÇÃO DE 3 VEZES - CONFECÇÃO, INSTALAÇÃO E RETIRADA</v>
      </c>
    </row>
    <row r="5349" spans="2:8" ht="30">
      <c r="B5349" s="1528">
        <v>5405970</v>
      </c>
      <c r="C5349" s="1529" t="s">
        <v>23937</v>
      </c>
      <c r="D5349" s="1528" t="s">
        <v>4013</v>
      </c>
      <c r="E5349" s="1551">
        <v>1387.8</v>
      </c>
      <c r="F5349" s="1546"/>
      <c r="G5349" s="1546">
        <v>5405970</v>
      </c>
      <c r="H5349" s="1546" t="str">
        <f t="shared" si="83"/>
        <v>FABRICAÇÃO DE ESCAMA DE CONCRETO ARMADO PARA SOLO REFORÇADO COM FITA METÁLICA - 2 A 5 LIGAÇÕES - AREIA E BRITA COMERCIAIS</v>
      </c>
    </row>
    <row r="5350" spans="2:8" ht="30">
      <c r="B5350" s="1526">
        <v>5405972</v>
      </c>
      <c r="C5350" s="1523" t="s">
        <v>23938</v>
      </c>
      <c r="D5350" s="1526" t="s">
        <v>4013</v>
      </c>
      <c r="E5350" s="1552">
        <v>1282.75</v>
      </c>
      <c r="F5350" s="1546"/>
      <c r="G5350" s="1546">
        <v>5405972</v>
      </c>
      <c r="H5350" s="1546" t="str">
        <f t="shared" si="83"/>
        <v>FABRICAÇÃO DE ESCAMA DE CONCRETO ARMADO PARA SOLO REFORÇADO COM FITA METÁLICA - 2 A 5 LIGAÇÕES - AREIA EXTRAÍDA E BRITA PRODUZIDA</v>
      </c>
    </row>
    <row r="5351" spans="2:8" ht="30">
      <c r="B5351" s="1528">
        <v>5405971</v>
      </c>
      <c r="C5351" s="1529" t="s">
        <v>23939</v>
      </c>
      <c r="D5351" s="1528" t="s">
        <v>4013</v>
      </c>
      <c r="E5351" s="1551">
        <v>1516.45</v>
      </c>
      <c r="F5351" s="1546"/>
      <c r="G5351" s="1546">
        <v>5405971</v>
      </c>
      <c r="H5351" s="1546" t="str">
        <f t="shared" si="83"/>
        <v>FABRICAÇÃO DE ESCAMA DE CONCRETO ARMADO PARA SOLO REFORÇADO COM FITA METÁLICA - 6 A 8 LIGAÇÕES - AREIA E BRITA COMERCIAIS</v>
      </c>
    </row>
    <row r="5352" spans="2:8" ht="30">
      <c r="B5352" s="1526">
        <v>5405973</v>
      </c>
      <c r="C5352" s="1523" t="s">
        <v>23940</v>
      </c>
      <c r="D5352" s="1526" t="s">
        <v>4013</v>
      </c>
      <c r="E5352" s="1552">
        <v>1411.4</v>
      </c>
      <c r="F5352" s="1546"/>
      <c r="G5352" s="1546">
        <v>5405973</v>
      </c>
      <c r="H5352" s="1546" t="str">
        <f t="shared" si="83"/>
        <v>FABRICAÇÃO DE ESCAMA DE CONCRETO ARMADO PARA SOLO REFORÇADO COM FITA METÁLICA - 6 A 8 LIGAÇÕES - AREIA EXTRAÍDA E BRITA PRODUZIDA</v>
      </c>
    </row>
    <row r="5353" spans="2:8" ht="30">
      <c r="B5353" s="1528">
        <v>5405986</v>
      </c>
      <c r="C5353" s="1529" t="s">
        <v>23941</v>
      </c>
      <c r="D5353" s="1528" t="s">
        <v>22</v>
      </c>
      <c r="E5353" s="1543">
        <v>10.99</v>
      </c>
      <c r="F5353" s="1546"/>
      <c r="G5353" s="1546">
        <v>5405986</v>
      </c>
      <c r="H5353" s="1546" t="str">
        <f t="shared" si="83"/>
        <v>MOLDES METÁLICOS PARA ESCAMA DE CONCRETO ARMADO PARA SOLO REFORÇADO COM FITA METÁLICA - FORMATO CRUCIFORME DE 1,50 X 1,50 M - UTILIZAÇÃO DE 100 VEZES</v>
      </c>
    </row>
    <row r="5354" spans="2:8">
      <c r="B5354" s="1526">
        <v>5405976</v>
      </c>
      <c r="C5354" s="1523" t="s">
        <v>15190</v>
      </c>
      <c r="D5354" s="1526" t="s">
        <v>22</v>
      </c>
      <c r="E5354" s="1542">
        <v>104.42</v>
      </c>
      <c r="F5354" s="1546"/>
      <c r="G5354" s="1546">
        <v>5405976</v>
      </c>
      <c r="H5354" s="1546" t="str">
        <f t="shared" si="83"/>
        <v>MONTAGEM DAS ESCAMAS DE CONCRETO ARMADO EM SOLO REFORÇADO COM FITA METÁLICA</v>
      </c>
    </row>
    <row r="5355" spans="2:8" ht="30">
      <c r="B5355" s="1528">
        <v>5406023</v>
      </c>
      <c r="C5355" s="1529" t="s">
        <v>15191</v>
      </c>
      <c r="D5355" s="1528" t="s">
        <v>22</v>
      </c>
      <c r="E5355" s="1543">
        <v>317.83</v>
      </c>
      <c r="F5355" s="1546"/>
      <c r="G5355" s="1546">
        <v>5406023</v>
      </c>
      <c r="H5355" s="1546" t="str">
        <f t="shared" si="83"/>
        <v>MURO DE ESCAMA DE CONCRETO ARMADO EM SOLO REFORÇADO COM FITA METÁLICA COM ALTURA ATÉ 4 M - TIPO 1 - AREIA E BRITA COMERCIAIS</v>
      </c>
    </row>
    <row r="5356" spans="2:8" ht="30">
      <c r="B5356" s="1526">
        <v>5406033</v>
      </c>
      <c r="C5356" s="1523" t="s">
        <v>15192</v>
      </c>
      <c r="D5356" s="1526" t="s">
        <v>22</v>
      </c>
      <c r="E5356" s="1542">
        <v>303.12</v>
      </c>
      <c r="F5356" s="1546"/>
      <c r="G5356" s="1546">
        <v>5406033</v>
      </c>
      <c r="H5356" s="1546" t="str">
        <f t="shared" si="83"/>
        <v>MURO DE ESCAMA DE CONCRETO ARMADO EM SOLO REFORÇADO COM FITA METÁLICA COM ALTURA ATÉ 4 M - TIPO 1 - AREIA EXTRAÍDA E BRITA PRODUZIDA</v>
      </c>
    </row>
    <row r="5357" spans="2:8" ht="30">
      <c r="B5357" s="1528">
        <v>5406024</v>
      </c>
      <c r="C5357" s="1529" t="s">
        <v>15193</v>
      </c>
      <c r="D5357" s="1528" t="s">
        <v>22</v>
      </c>
      <c r="E5357" s="1543">
        <v>335.84</v>
      </c>
      <c r="F5357" s="1546"/>
      <c r="G5357" s="1546">
        <v>5406024</v>
      </c>
      <c r="H5357" s="1546" t="str">
        <f t="shared" si="83"/>
        <v>MURO DE ESCAMA DE CONCRETO ARMADO EM SOLO REFORÇADO COM FITA METÁLICA COM ALTURA ATÉ 4 M - TIPO 2 - AREIA E BRITA COMERCIAIS</v>
      </c>
    </row>
    <row r="5358" spans="2:8" ht="30">
      <c r="B5358" s="1526">
        <v>5406034</v>
      </c>
      <c r="C5358" s="1523" t="s">
        <v>15194</v>
      </c>
      <c r="D5358" s="1526" t="s">
        <v>22</v>
      </c>
      <c r="E5358" s="1542">
        <v>321.13</v>
      </c>
      <c r="F5358" s="1546"/>
      <c r="G5358" s="1546">
        <v>5406034</v>
      </c>
      <c r="H5358" s="1546" t="str">
        <f t="shared" si="83"/>
        <v>MURO DE ESCAMA DE CONCRETO ARMADO EM SOLO REFORÇADO COM FITA METÁLICA COM ALTURA ATÉ 4 M - TIPO 2 - AREIA EXTRAÍDA E BRITA PRODUZIDA</v>
      </c>
    </row>
    <row r="5359" spans="2:8" ht="30">
      <c r="B5359" s="1528">
        <v>5406031</v>
      </c>
      <c r="C5359" s="1529" t="s">
        <v>15195</v>
      </c>
      <c r="D5359" s="1528" t="s">
        <v>22</v>
      </c>
      <c r="E5359" s="1543">
        <v>302.19</v>
      </c>
      <c r="F5359" s="1546"/>
      <c r="G5359" s="1546">
        <v>5406031</v>
      </c>
      <c r="H5359" s="1546" t="str">
        <f t="shared" si="83"/>
        <v>MURO DE ESCAMA DE CONCRETO ARMADO EM SOLO REFORÇADO COM FITA METÁLICA COM ALTURA DE 10,0 A 12 M - TIPO 1 - AREIA E BRITA COMERCIAIS</v>
      </c>
    </row>
    <row r="5360" spans="2:8" ht="30">
      <c r="B5360" s="1526">
        <v>5406041</v>
      </c>
      <c r="C5360" s="1523" t="s">
        <v>15196</v>
      </c>
      <c r="D5360" s="1526" t="s">
        <v>22</v>
      </c>
      <c r="E5360" s="1542">
        <v>287.48</v>
      </c>
      <c r="F5360" s="1546"/>
      <c r="G5360" s="1546">
        <v>5406041</v>
      </c>
      <c r="H5360" s="1546" t="str">
        <f t="shared" si="83"/>
        <v>MURO DE ESCAMA DE CONCRETO ARMADO EM SOLO REFORÇADO COM FITA METÁLICA COM ALTURA DE 10,0 A 12 M - TIPO 1 - AREIA EXTRAÍDA E BRITA PRODUZIDA</v>
      </c>
    </row>
    <row r="5361" spans="2:8" ht="30">
      <c r="B5361" s="1528">
        <v>5406032</v>
      </c>
      <c r="C5361" s="1529" t="s">
        <v>15197</v>
      </c>
      <c r="D5361" s="1528" t="s">
        <v>22</v>
      </c>
      <c r="E5361" s="1543">
        <v>320.2</v>
      </c>
      <c r="F5361" s="1546"/>
      <c r="G5361" s="1546">
        <v>5406032</v>
      </c>
      <c r="H5361" s="1546" t="str">
        <f t="shared" si="83"/>
        <v>MURO DE ESCAMA DE CONCRETO ARMADO EM SOLO REFORÇADO COM FITA METÁLICA COM ALTURA DE 10,0 A 12 M - TIPO 2 - AREIA E BRITA COMERCIAIS</v>
      </c>
    </row>
    <row r="5362" spans="2:8" ht="30">
      <c r="B5362" s="1526">
        <v>5406042</v>
      </c>
      <c r="C5362" s="1523" t="s">
        <v>15198</v>
      </c>
      <c r="D5362" s="1526" t="s">
        <v>22</v>
      </c>
      <c r="E5362" s="1542">
        <v>305.49</v>
      </c>
      <c r="F5362" s="1546"/>
      <c r="G5362" s="1546">
        <v>5406042</v>
      </c>
      <c r="H5362" s="1546" t="str">
        <f t="shared" si="83"/>
        <v>MURO DE ESCAMA DE CONCRETO ARMADO EM SOLO REFORÇADO COM FITA METÁLICA COM ALTURA DE 10,0 A 12 M - TIPO 2 - AREIA EXTRAÍDA E BRITA PRODUZIDA</v>
      </c>
    </row>
    <row r="5363" spans="2:8" ht="30">
      <c r="B5363" s="1528">
        <v>5406025</v>
      </c>
      <c r="C5363" s="1529" t="s">
        <v>15199</v>
      </c>
      <c r="D5363" s="1528" t="s">
        <v>22</v>
      </c>
      <c r="E5363" s="1543">
        <v>306.36</v>
      </c>
      <c r="F5363" s="1546"/>
      <c r="G5363" s="1546">
        <v>5406025</v>
      </c>
      <c r="H5363" s="1546" t="str">
        <f t="shared" si="83"/>
        <v>MURO DE ESCAMA DE CONCRETO ARMADO EM SOLO REFORÇADO COM FITA METÁLICA COM ALTURA DE 4,0 A 6 M - TIPO 1 - AREIA E BRITA COMERCIAIS</v>
      </c>
    </row>
    <row r="5364" spans="2:8" ht="30">
      <c r="B5364" s="1526">
        <v>5406035</v>
      </c>
      <c r="C5364" s="1523" t="s">
        <v>15200</v>
      </c>
      <c r="D5364" s="1526" t="s">
        <v>22</v>
      </c>
      <c r="E5364" s="1542">
        <v>291.64999999999998</v>
      </c>
      <c r="F5364" s="1546"/>
      <c r="G5364" s="1546">
        <v>5406035</v>
      </c>
      <c r="H5364" s="1546" t="str">
        <f t="shared" si="83"/>
        <v>MURO DE ESCAMA DE CONCRETO ARMADO EM SOLO REFORÇADO COM FITA METÁLICA COM ALTURA DE 4,0 A 6 M - TIPO 1 - AREIA EXTRAÍDA E BRITA PRODUZIDA</v>
      </c>
    </row>
    <row r="5365" spans="2:8" ht="30">
      <c r="B5365" s="1528">
        <v>5406026</v>
      </c>
      <c r="C5365" s="1529" t="s">
        <v>15201</v>
      </c>
      <c r="D5365" s="1528" t="s">
        <v>22</v>
      </c>
      <c r="E5365" s="1543">
        <v>324.37</v>
      </c>
      <c r="F5365" s="1546"/>
      <c r="G5365" s="1546">
        <v>5406026</v>
      </c>
      <c r="H5365" s="1546" t="str">
        <f t="shared" si="83"/>
        <v>MURO DE ESCAMA DE CONCRETO ARMADO EM SOLO REFORÇADO COM FITA METÁLICA COM ALTURA DE 4,0 A 6 M - TIPO 2 - AREIA E BRITA COMERCIAIS</v>
      </c>
    </row>
    <row r="5366" spans="2:8" ht="30">
      <c r="B5366" s="1526">
        <v>5406036</v>
      </c>
      <c r="C5366" s="1523" t="s">
        <v>15202</v>
      </c>
      <c r="D5366" s="1526" t="s">
        <v>22</v>
      </c>
      <c r="E5366" s="1542">
        <v>309.66000000000003</v>
      </c>
      <c r="F5366" s="1546"/>
      <c r="G5366" s="1546">
        <v>5406036</v>
      </c>
      <c r="H5366" s="1546" t="str">
        <f t="shared" si="83"/>
        <v>MURO DE ESCAMA DE CONCRETO ARMADO EM SOLO REFORÇADO COM FITA METÁLICA COM ALTURA DE 4,0 A 6 M - TIPO 2 - AREIA EXTRAÍDA E BRITA PRODUZIDA</v>
      </c>
    </row>
    <row r="5367" spans="2:8" ht="30">
      <c r="B5367" s="1528">
        <v>5406027</v>
      </c>
      <c r="C5367" s="1529" t="s">
        <v>15203</v>
      </c>
      <c r="D5367" s="1528" t="s">
        <v>22</v>
      </c>
      <c r="E5367" s="1543">
        <v>304.17</v>
      </c>
      <c r="F5367" s="1546"/>
      <c r="G5367" s="1546">
        <v>5406027</v>
      </c>
      <c r="H5367" s="1546" t="str">
        <f t="shared" si="83"/>
        <v>MURO DE ESCAMA DE CONCRETO ARMADO EM SOLO REFORÇADO COM FITA METÁLICA COM ALTURA DE 6,0 A 8 M - TIPO 1 - AREIA E BRITA COMERCIAIS</v>
      </c>
    </row>
    <row r="5368" spans="2:8" ht="30">
      <c r="B5368" s="1526">
        <v>5406037</v>
      </c>
      <c r="C5368" s="1523" t="s">
        <v>15204</v>
      </c>
      <c r="D5368" s="1526" t="s">
        <v>22</v>
      </c>
      <c r="E5368" s="1542">
        <v>289.47000000000003</v>
      </c>
      <c r="F5368" s="1546"/>
      <c r="G5368" s="1546">
        <v>5406037</v>
      </c>
      <c r="H5368" s="1546" t="str">
        <f t="shared" si="83"/>
        <v>MURO DE ESCAMA DE CONCRETO ARMADO EM SOLO REFORÇADO COM FITA METÁLICA COM ALTURA DE 6,0 A 8 M - TIPO 1 - AREIA EXTRAÍDA E BRITA PRODUZIDA</v>
      </c>
    </row>
    <row r="5369" spans="2:8" ht="30">
      <c r="B5369" s="1528">
        <v>5406028</v>
      </c>
      <c r="C5369" s="1529" t="s">
        <v>15205</v>
      </c>
      <c r="D5369" s="1528" t="s">
        <v>22</v>
      </c>
      <c r="E5369" s="1543">
        <v>322.18</v>
      </c>
      <c r="F5369" s="1546"/>
      <c r="G5369" s="1546">
        <v>5406028</v>
      </c>
      <c r="H5369" s="1546" t="str">
        <f t="shared" si="83"/>
        <v>MURO DE ESCAMA DE CONCRETO ARMADO EM SOLO REFORÇADO COM FITA METÁLICA COM ALTURA DE 6,0 A 8 M - TIPO 2 - AREIA E BRITA COMERCIAIS</v>
      </c>
    </row>
    <row r="5370" spans="2:8" ht="30">
      <c r="B5370" s="1526">
        <v>5406038</v>
      </c>
      <c r="C5370" s="1523" t="s">
        <v>15206</v>
      </c>
      <c r="D5370" s="1526" t="s">
        <v>22</v>
      </c>
      <c r="E5370" s="1542">
        <v>307.48</v>
      </c>
      <c r="F5370" s="1546"/>
      <c r="G5370" s="1546">
        <v>5406038</v>
      </c>
      <c r="H5370" s="1546" t="str">
        <f t="shared" si="83"/>
        <v>MURO DE ESCAMA DE CONCRETO ARMADO EM SOLO REFORÇADO COM FITA METÁLICA COM ALTURA DE 6,0 A 8 M - TIPO 2 - AREIA EXTRAÍDA E BRITA PRODUZIDA</v>
      </c>
    </row>
    <row r="5371" spans="2:8" ht="30">
      <c r="B5371" s="1528">
        <v>5406029</v>
      </c>
      <c r="C5371" s="1529" t="s">
        <v>15207</v>
      </c>
      <c r="D5371" s="1528" t="s">
        <v>22</v>
      </c>
      <c r="E5371" s="1543">
        <v>302.95999999999998</v>
      </c>
      <c r="F5371" s="1546"/>
      <c r="G5371" s="1546">
        <v>5406029</v>
      </c>
      <c r="H5371" s="1546" t="str">
        <f t="shared" si="83"/>
        <v>MURO DE ESCAMA DE CONCRETO ARMADO EM SOLO REFORÇADO COM FITA METÁLICA COM ALTURA DE 8,0 A 10 M - TIPO 1 - AREIA E BRITA COMERCIAIS</v>
      </c>
    </row>
    <row r="5372" spans="2:8" ht="30">
      <c r="B5372" s="1526">
        <v>5406039</v>
      </c>
      <c r="C5372" s="1523" t="s">
        <v>15208</v>
      </c>
      <c r="D5372" s="1526" t="s">
        <v>22</v>
      </c>
      <c r="E5372" s="1542">
        <v>288.25</v>
      </c>
      <c r="F5372" s="1546"/>
      <c r="G5372" s="1546">
        <v>5406039</v>
      </c>
      <c r="H5372" s="1546" t="str">
        <f t="shared" si="83"/>
        <v>MURO DE ESCAMA DE CONCRETO ARMADO EM SOLO REFORÇADO COM FITA METÁLICA COM ALTURA DE 8,0 A 10 M - TIPO 1 - AREIA EXTRAÍDA E BRITA PRODUZIDA</v>
      </c>
    </row>
    <row r="5373" spans="2:8" ht="30">
      <c r="B5373" s="1528">
        <v>5406030</v>
      </c>
      <c r="C5373" s="1529" t="s">
        <v>15209</v>
      </c>
      <c r="D5373" s="1528" t="s">
        <v>22</v>
      </c>
      <c r="E5373" s="1543">
        <v>320.97000000000003</v>
      </c>
      <c r="F5373" s="1546"/>
      <c r="G5373" s="1546">
        <v>5406030</v>
      </c>
      <c r="H5373" s="1546" t="str">
        <f t="shared" si="83"/>
        <v>MURO DE ESCAMA DE CONCRETO ARMADO EM SOLO REFORÇADO COM FITA METÁLICA COM ALTURA DE 8,0 A 10 M - TIPO 2 - AREIA E BRITA COMERCIAIS</v>
      </c>
    </row>
    <row r="5374" spans="2:8" ht="30">
      <c r="B5374" s="1526">
        <v>5406040</v>
      </c>
      <c r="C5374" s="1523" t="s">
        <v>15210</v>
      </c>
      <c r="D5374" s="1526" t="s">
        <v>22</v>
      </c>
      <c r="E5374" s="1542">
        <v>306.26</v>
      </c>
      <c r="F5374" s="1546"/>
      <c r="G5374" s="1546">
        <v>5406040</v>
      </c>
      <c r="H5374" s="1546" t="str">
        <f t="shared" si="83"/>
        <v>MURO DE ESCAMA DE CONCRETO ARMADO EM SOLO REFORÇADO COM FITA METÁLICA COM ALTURA DE 8,0 A 10 M - TIPO 2 - AREIA EXTRAÍDA E BRITA PRODUZIDA</v>
      </c>
    </row>
    <row r="5375" spans="2:8">
      <c r="B5375" s="1528">
        <v>5405987</v>
      </c>
      <c r="C5375" s="1529" t="s">
        <v>15211</v>
      </c>
      <c r="D5375" s="1528" t="s">
        <v>20703</v>
      </c>
      <c r="E5375" s="1543">
        <v>7.7</v>
      </c>
      <c r="F5375" s="1546"/>
      <c r="G5375" s="1546">
        <v>5405987</v>
      </c>
      <c r="H5375" s="1546" t="str">
        <f t="shared" si="83"/>
        <v>TRAVADOR DE MADEIRA PARA ESCAMA DE CONCRETO ARMADO - UTILIZAÇÃO DE 10 VEZES</v>
      </c>
    </row>
    <row r="5376" spans="2:8">
      <c r="B5376" s="1526">
        <v>5405979</v>
      </c>
      <c r="C5376" s="1523" t="s">
        <v>15212</v>
      </c>
      <c r="D5376" s="1526" t="s">
        <v>22</v>
      </c>
      <c r="E5376" s="1542">
        <v>13.25</v>
      </c>
      <c r="F5376" s="1546"/>
      <c r="G5376" s="1546">
        <v>5405979</v>
      </c>
      <c r="H5376" s="1546" t="str">
        <f t="shared" si="83"/>
        <v>TRAVAMENTO E NIVELAMENTO DE ESCAMA DE CONCRETO ARMADO EM SOLO REFORÇADO COM FITA METÁLICA</v>
      </c>
    </row>
    <row r="5377" spans="2:8">
      <c r="B5377" s="1528">
        <v>5502806</v>
      </c>
      <c r="C5377" s="1529" t="s">
        <v>15213</v>
      </c>
      <c r="D5377" s="1528" t="s">
        <v>4013</v>
      </c>
      <c r="E5377" s="1543">
        <v>78.78</v>
      </c>
      <c r="F5377" s="1546"/>
      <c r="G5377" s="1546">
        <v>5502806</v>
      </c>
      <c r="H5377" s="1546" t="str">
        <f t="shared" si="83"/>
        <v>CAMADA DRENANTE COM CONFORMAÇÃO DE TRATOR DE ESTEIRA - AREIA COMERCIAL</v>
      </c>
    </row>
    <row r="5378" spans="2:8">
      <c r="B5378" s="1526">
        <v>5502807</v>
      </c>
      <c r="C5378" s="1523" t="s">
        <v>15214</v>
      </c>
      <c r="D5378" s="1526" t="s">
        <v>4013</v>
      </c>
      <c r="E5378" s="1542">
        <v>11.28</v>
      </c>
      <c r="F5378" s="1546"/>
      <c r="G5378" s="1546">
        <v>5502807</v>
      </c>
      <c r="H5378" s="1546" t="str">
        <f t="shared" si="83"/>
        <v>CAMADA DRENANTE COM CONFORMAÇÃO DE TRATOR DE ESTEIRA - AREIA EXTRAÍDA</v>
      </c>
    </row>
    <row r="5379" spans="2:8">
      <c r="B5379" s="1528">
        <v>5503041</v>
      </c>
      <c r="C5379" s="1529" t="s">
        <v>15215</v>
      </c>
      <c r="D5379" s="1528" t="s">
        <v>4013</v>
      </c>
      <c r="E5379" s="1543">
        <v>6.64</v>
      </c>
      <c r="F5379" s="1546"/>
      <c r="G5379" s="1546">
        <v>5503041</v>
      </c>
      <c r="H5379" s="1546" t="str">
        <f t="shared" ref="H5379:H5442" si="84">UPPER(C5379)</f>
        <v>COMPACTAÇÃO DE ATERROS A 100% DO PROCTOR INTERMEDIÁRIO</v>
      </c>
    </row>
    <row r="5380" spans="2:8">
      <c r="B5380" s="1526">
        <v>5502978</v>
      </c>
      <c r="C5380" s="1523" t="s">
        <v>15216</v>
      </c>
      <c r="D5380" s="1526" t="s">
        <v>4013</v>
      </c>
      <c r="E5380" s="1542">
        <v>3.92</v>
      </c>
      <c r="F5380" s="1546"/>
      <c r="G5380" s="1546">
        <v>5502978</v>
      </c>
      <c r="H5380" s="1546" t="str">
        <f t="shared" si="84"/>
        <v>COMPACTAÇÃO DE ATERROS A 100% DO PROCTOR NORMAL</v>
      </c>
    </row>
    <row r="5381" spans="2:8">
      <c r="B5381" s="1528">
        <v>5502822</v>
      </c>
      <c r="C5381" s="1529" t="s">
        <v>15217</v>
      </c>
      <c r="D5381" s="1528" t="s">
        <v>4013</v>
      </c>
      <c r="E5381" s="1543">
        <v>33.54</v>
      </c>
      <c r="F5381" s="1546"/>
      <c r="G5381" s="1546">
        <v>5502822</v>
      </c>
      <c r="H5381" s="1546" t="str">
        <f t="shared" si="84"/>
        <v>COMPACTAÇÃO DE CAMADA FINAL DE ATERRO DE ROCHA</v>
      </c>
    </row>
    <row r="5382" spans="2:8">
      <c r="B5382" s="1526">
        <v>5502979</v>
      </c>
      <c r="C5382" s="1523" t="s">
        <v>15218</v>
      </c>
      <c r="D5382" s="1526" t="s">
        <v>4013</v>
      </c>
      <c r="E5382" s="1542">
        <v>13.04</v>
      </c>
      <c r="F5382" s="1546"/>
      <c r="G5382" s="1546">
        <v>5502979</v>
      </c>
      <c r="H5382" s="1546" t="str">
        <f t="shared" si="84"/>
        <v>CONSTRUÇÃO DE CORPO DE ATERRO COM MATERIAL DE 3ª CATEGORIA ORIUNDO DE CORTE</v>
      </c>
    </row>
    <row r="5383" spans="2:8" ht="30">
      <c r="B5383" s="1528">
        <v>5501700</v>
      </c>
      <c r="C5383" s="1529" t="s">
        <v>15219</v>
      </c>
      <c r="D5383" s="1528" t="s">
        <v>22</v>
      </c>
      <c r="E5383" s="1543">
        <v>0.42</v>
      </c>
      <c r="F5383" s="1546"/>
      <c r="G5383" s="1546">
        <v>5501700</v>
      </c>
      <c r="H5383" s="1546" t="str">
        <f t="shared" si="84"/>
        <v>DESMATAMENTO, DESTOCAMENTO, LIMPEZA DE ÁREA E ESTOCAGEM DO MATERIAL DE LIMPEZA COM ÁRVORES DE DIÂMETRO ATÉ 0,15 M</v>
      </c>
    </row>
    <row r="5384" spans="2:8">
      <c r="B5384" s="1526">
        <v>5500991</v>
      </c>
      <c r="C5384" s="1523" t="s">
        <v>15220</v>
      </c>
      <c r="D5384" s="1526" t="s">
        <v>4013</v>
      </c>
      <c r="E5384" s="1542">
        <v>122.24</v>
      </c>
      <c r="F5384" s="1546"/>
      <c r="G5384" s="1546">
        <v>5500991</v>
      </c>
      <c r="H5384" s="1546" t="str">
        <f t="shared" si="84"/>
        <v>DESMONTE DE BLOCOS DE ROCHA COM MARTELETE PNEUMÁTICO</v>
      </c>
    </row>
    <row r="5385" spans="2:8">
      <c r="B5385" s="1528">
        <v>5515739</v>
      </c>
      <c r="C5385" s="1529" t="s">
        <v>23942</v>
      </c>
      <c r="D5385" s="1528" t="s">
        <v>4013</v>
      </c>
      <c r="E5385" s="1543">
        <v>34.520000000000003</v>
      </c>
      <c r="F5385" s="1546"/>
      <c r="G5385" s="1546">
        <v>5515739</v>
      </c>
      <c r="H5385" s="1546" t="str">
        <f t="shared" si="84"/>
        <v>DESMONTE DE MATACÕES OU BLOCO DE ROCHA POR MEIO DE EXPLOSIVOS</v>
      </c>
    </row>
    <row r="5386" spans="2:8">
      <c r="B5386" s="1526">
        <v>5505766</v>
      </c>
      <c r="C5386" s="1523" t="s">
        <v>23943</v>
      </c>
      <c r="D5386" s="1526" t="s">
        <v>4013</v>
      </c>
      <c r="E5386" s="1542">
        <v>251.61</v>
      </c>
      <c r="F5386" s="1546"/>
      <c r="G5386" s="1546">
        <v>5505766</v>
      </c>
      <c r="H5386" s="1546" t="str">
        <f t="shared" si="84"/>
        <v>DESMONTE DE MATERIAL DE 3ª CATEGORIA A FRIO COM ARGAMASSA EXPANSIVA A CÉU ABERTO</v>
      </c>
    </row>
    <row r="5387" spans="2:8">
      <c r="B5387" s="1528">
        <v>5501701</v>
      </c>
      <c r="C5387" s="1529" t="s">
        <v>23944</v>
      </c>
      <c r="D5387" s="1528" t="s">
        <v>20703</v>
      </c>
      <c r="E5387" s="1543">
        <v>30.67</v>
      </c>
      <c r="F5387" s="1546"/>
      <c r="G5387" s="1546">
        <v>5501701</v>
      </c>
      <c r="H5387" s="1546" t="str">
        <f t="shared" si="84"/>
        <v>DESTOCAMENTO DE ÁRVORES COM DIÂMETRO DE 0,15 A 0,30 M</v>
      </c>
    </row>
    <row r="5388" spans="2:8">
      <c r="B5388" s="1526">
        <v>5501702</v>
      </c>
      <c r="C5388" s="1523" t="s">
        <v>23945</v>
      </c>
      <c r="D5388" s="1526" t="s">
        <v>20703</v>
      </c>
      <c r="E5388" s="1542">
        <v>76.67</v>
      </c>
      <c r="F5388" s="1546"/>
      <c r="G5388" s="1546">
        <v>5501702</v>
      </c>
      <c r="H5388" s="1546" t="str">
        <f t="shared" si="84"/>
        <v>DESTOCAMENTO DE ÁRVORES COM DIÂMETRO MAIOR QUE 0,30 M</v>
      </c>
    </row>
    <row r="5389" spans="2:8" ht="30">
      <c r="B5389" s="1528">
        <v>5502972</v>
      </c>
      <c r="C5389" s="1529" t="s">
        <v>15221</v>
      </c>
      <c r="D5389" s="1528" t="s">
        <v>4013</v>
      </c>
      <c r="E5389" s="1543">
        <v>141.91999999999999</v>
      </c>
      <c r="F5389" s="1546"/>
      <c r="G5389" s="1546">
        <v>5502972</v>
      </c>
      <c r="H5389" s="1546" t="str">
        <f t="shared" si="84"/>
        <v>ESCAVAÇÃO DE VALA EM MATERIAL DE 3ª CATEGORIA - RESISTÊNCIA A COMPRESSÃO ACIMA DE 110 MPA - COM ESCAVADEIRA E ROMPEDOR HIDRÁULICO 1.700 KG</v>
      </c>
    </row>
    <row r="5390" spans="2:8" ht="30">
      <c r="B5390" s="1526">
        <v>5502968</v>
      </c>
      <c r="C5390" s="1523" t="s">
        <v>15222</v>
      </c>
      <c r="D5390" s="1526" t="s">
        <v>4013</v>
      </c>
      <c r="E5390" s="1542">
        <v>15.9</v>
      </c>
      <c r="F5390" s="1546"/>
      <c r="G5390" s="1546">
        <v>5502968</v>
      </c>
      <c r="H5390" s="1546" t="str">
        <f t="shared" si="84"/>
        <v>ESCAVAÇÃO DE VALA EM MATERIAL DE 3ª CATEGORIA - RESISTÊNCIA A COMPRESSÃO ATÉ 50 MPA - COM ESCAVADEIRA E ROMPEDOR HIDRÁULICO 1.700 KG</v>
      </c>
    </row>
    <row r="5391" spans="2:8" ht="30">
      <c r="B5391" s="1528">
        <v>5502969</v>
      </c>
      <c r="C5391" s="1529" t="s">
        <v>15223</v>
      </c>
      <c r="D5391" s="1528" t="s">
        <v>4013</v>
      </c>
      <c r="E5391" s="1543">
        <v>20.07</v>
      </c>
      <c r="F5391" s="1546"/>
      <c r="G5391" s="1546">
        <v>5502969</v>
      </c>
      <c r="H5391" s="1546" t="str">
        <f t="shared" si="84"/>
        <v>ESCAVAÇÃO DE VALA EM MATERIAL DE 3ª CATEGORIA - RESISTÊNCIA A COMPRESSÃO DE 50 A 70 MPA - COM ESCAVADEIRA E ROMPEDOR HIDRÁULICO 1.700 KG</v>
      </c>
    </row>
    <row r="5392" spans="2:8" ht="30">
      <c r="B5392" s="1526">
        <v>5502970</v>
      </c>
      <c r="C5392" s="1523" t="s">
        <v>15224</v>
      </c>
      <c r="D5392" s="1526" t="s">
        <v>4013</v>
      </c>
      <c r="E5392" s="1542">
        <v>36.82</v>
      </c>
      <c r="F5392" s="1546"/>
      <c r="G5392" s="1546">
        <v>5502970</v>
      </c>
      <c r="H5392" s="1546" t="str">
        <f t="shared" si="84"/>
        <v>ESCAVAÇÃO DE VALA EM MATERIAL DE 3ª CATEGORIA - RESISTÊNCIA A COMPRESSÃO DE 70 A 90 MPA - COM ESCAVADEIRA E ROMPEDOR HIDRÁULICO 1.700 KG</v>
      </c>
    </row>
    <row r="5393" spans="2:8" ht="30">
      <c r="B5393" s="1528">
        <v>5502971</v>
      </c>
      <c r="C5393" s="1529" t="s">
        <v>15225</v>
      </c>
      <c r="D5393" s="1528" t="s">
        <v>4013</v>
      </c>
      <c r="E5393" s="1543">
        <v>68.7</v>
      </c>
      <c r="F5393" s="1546"/>
      <c r="G5393" s="1546">
        <v>5502971</v>
      </c>
      <c r="H5393" s="1546" t="str">
        <f t="shared" si="84"/>
        <v>ESCAVAÇÃO DE VALA EM MATERIAL DE 3ª CATEGORIA - RESISTÊNCIA A COMPRESSÃO DE 90 A 110 MPA - COM ESCAVADEIRA E ROMPEDOR HIDRÁULICO 1.700 KG</v>
      </c>
    </row>
    <row r="5394" spans="2:8">
      <c r="B5394" s="1526">
        <v>5502663</v>
      </c>
      <c r="C5394" s="1523" t="s">
        <v>15226</v>
      </c>
      <c r="D5394" s="1526" t="s">
        <v>4013</v>
      </c>
      <c r="E5394" s="1542">
        <v>27.29</v>
      </c>
      <c r="F5394" s="1546"/>
      <c r="G5394" s="1546">
        <v>5502663</v>
      </c>
      <c r="H5394" s="1546" t="str">
        <f t="shared" si="84"/>
        <v>ESCAVAÇÃO E TRANSPORTE DE MATERIAL DE 3ª CATEGORIA - DMT DE 0 A 50 M</v>
      </c>
    </row>
    <row r="5395" spans="2:8">
      <c r="B5395" s="1528">
        <v>5502993</v>
      </c>
      <c r="C5395" s="1529" t="s">
        <v>15227</v>
      </c>
      <c r="D5395" s="1528" t="s">
        <v>4013</v>
      </c>
      <c r="E5395" s="1543">
        <v>20.71</v>
      </c>
      <c r="F5395" s="1546"/>
      <c r="G5395" s="1546">
        <v>5502993</v>
      </c>
      <c r="H5395" s="1546" t="str">
        <f t="shared" si="84"/>
        <v>ESCAVAÇÃO EM MATERIAL DE 3ª CATEGORIA</v>
      </c>
    </row>
    <row r="5396" spans="2:8" ht="30">
      <c r="B5396" s="1526">
        <v>5502967</v>
      </c>
      <c r="C5396" s="1523" t="s">
        <v>15228</v>
      </c>
      <c r="D5396" s="1526" t="s">
        <v>4013</v>
      </c>
      <c r="E5396" s="1542">
        <v>78.53</v>
      </c>
      <c r="F5396" s="1546"/>
      <c r="G5396" s="1546">
        <v>5502967</v>
      </c>
      <c r="H5396" s="1546" t="str">
        <f t="shared" si="84"/>
        <v>ESCAVAÇÃO EM MATERIAL DE 3ª CATEGORIA - RESISTÊNCIA A COMPRESSÃO ACIMA DE 110 MPA - COM ESCAVADEIRA E ROMPEDOR HIDRÁULICO 1.700 KG</v>
      </c>
    </row>
    <row r="5397" spans="2:8" ht="30">
      <c r="B5397" s="1528">
        <v>5502963</v>
      </c>
      <c r="C5397" s="1529" t="s">
        <v>15229</v>
      </c>
      <c r="D5397" s="1528" t="s">
        <v>4013</v>
      </c>
      <c r="E5397" s="1543">
        <v>9.51</v>
      </c>
      <c r="F5397" s="1546"/>
      <c r="G5397" s="1546">
        <v>5502963</v>
      </c>
      <c r="H5397" s="1546" t="str">
        <f t="shared" si="84"/>
        <v>ESCAVAÇÃO EM MATERIAL DE 3ª CATEGORIA - RESISTÊNCIA A COMPRESSÃO ATÉ 50 MPA - COM ESCAVADEIRA E ROMPEDOR HIDRÁULICO 1.700 KG</v>
      </c>
    </row>
    <row r="5398" spans="2:8" ht="30">
      <c r="B5398" s="1526">
        <v>5502964</v>
      </c>
      <c r="C5398" s="1523" t="s">
        <v>15230</v>
      </c>
      <c r="D5398" s="1526" t="s">
        <v>4013</v>
      </c>
      <c r="E5398" s="1542">
        <v>11.93</v>
      </c>
      <c r="F5398" s="1546"/>
      <c r="G5398" s="1546">
        <v>5502964</v>
      </c>
      <c r="H5398" s="1546" t="str">
        <f t="shared" si="84"/>
        <v>ESCAVAÇÃO EM MATERIAL DE 3ª CATEGORIA - RESISTÊNCIA A COMPRESSÃO DE 50 A 70 MPA - COM ESCAVADEIRA E ROMPEDOR HIDRÁULICO 1.700 KG</v>
      </c>
    </row>
    <row r="5399" spans="2:8" ht="30">
      <c r="B5399" s="1528">
        <v>5502965</v>
      </c>
      <c r="C5399" s="1529" t="s">
        <v>15231</v>
      </c>
      <c r="D5399" s="1528" t="s">
        <v>4013</v>
      </c>
      <c r="E5399" s="1543">
        <v>21.52</v>
      </c>
      <c r="F5399" s="1546"/>
      <c r="G5399" s="1546">
        <v>5502965</v>
      </c>
      <c r="H5399" s="1546" t="str">
        <f t="shared" si="84"/>
        <v>ESCAVAÇÃO EM MATERIAL DE 3ª CATEGORIA - RESISTÊNCIA A COMPRESSÃO DE 70 A 90 MPA - COM ESCAVADEIRA E ROMPEDOR HIDRÁULICO 1.700 KG</v>
      </c>
    </row>
    <row r="5400" spans="2:8" ht="30">
      <c r="B5400" s="1526">
        <v>5502966</v>
      </c>
      <c r="C5400" s="1523" t="s">
        <v>15232</v>
      </c>
      <c r="D5400" s="1526" t="s">
        <v>4013</v>
      </c>
      <c r="E5400" s="1542">
        <v>39.51</v>
      </c>
      <c r="F5400" s="1546"/>
      <c r="G5400" s="1546">
        <v>5502966</v>
      </c>
      <c r="H5400" s="1546" t="str">
        <f t="shared" si="84"/>
        <v>ESCAVAÇÃO EM MATERIAL DE 3ª CATEGORIA - RESISTÊNCIA A COMPRESSÃO DE 90 A 110 MPA - COM ESCAVADEIRA E ROMPEDOR HIDRÁULICO 1.700 KG</v>
      </c>
    </row>
    <row r="5401" spans="2:8">
      <c r="B5401" s="1528">
        <v>5501706</v>
      </c>
      <c r="C5401" s="1529" t="s">
        <v>15233</v>
      </c>
      <c r="D5401" s="1528" t="s">
        <v>4013</v>
      </c>
      <c r="E5401" s="1543">
        <v>5.43</v>
      </c>
      <c r="F5401" s="1546"/>
      <c r="G5401" s="1546">
        <v>5501706</v>
      </c>
      <c r="H5401" s="1546" t="str">
        <f t="shared" si="84"/>
        <v>ESCAVAÇÃO MECÂNICA COM RETROESCAVADEIRA EM MATERIAL DE 1ª CATEGORIA</v>
      </c>
    </row>
    <row r="5402" spans="2:8" ht="30">
      <c r="B5402" s="1526">
        <v>5501880</v>
      </c>
      <c r="C5402" s="1523" t="s">
        <v>15234</v>
      </c>
      <c r="D5402" s="1526" t="s">
        <v>4013</v>
      </c>
      <c r="E5402" s="1542">
        <v>9.2899999999999991</v>
      </c>
      <c r="F5402" s="1546"/>
      <c r="G5402" s="1546">
        <v>5501880</v>
      </c>
      <c r="H5402" s="1546" t="str">
        <f t="shared" si="84"/>
        <v>ESCAVAÇÃO, CARGA E TRANSPORTE DE MATERIAL DE 1ª CATEGORIA - DMT DE 1.000 A 1.200 M - CAMINHO DE SERVIÇO EM LEITO NATURAL - COM CARREGADEIRA E CAMINHÃO BASCULANTE DE 14 M³</v>
      </c>
    </row>
    <row r="5403" spans="2:8" ht="30">
      <c r="B5403" s="1528">
        <v>5502114</v>
      </c>
      <c r="C5403" s="1529" t="s">
        <v>15235</v>
      </c>
      <c r="D5403" s="1528" t="s">
        <v>4013</v>
      </c>
      <c r="E5403" s="1543">
        <v>6.28</v>
      </c>
      <c r="F5403" s="1546"/>
      <c r="G5403" s="1546">
        <v>5502114</v>
      </c>
      <c r="H5403" s="1546" t="str">
        <f t="shared" si="84"/>
        <v>ESCAVAÇÃO, CARGA E TRANSPORTE DE MATERIAL DE 1ª CATEGORIA - DMT DE 1.000 A 1.200 M - CAMINHO DE SERVIÇO EM LEITO NATURAL - COM ESCAVADEIRA E CAMINHÃO BASCULANTE DE 14 M³</v>
      </c>
    </row>
    <row r="5404" spans="2:8" ht="30">
      <c r="B5404" s="1526">
        <v>5501906</v>
      </c>
      <c r="C5404" s="1523" t="s">
        <v>15236</v>
      </c>
      <c r="D5404" s="1526" t="s">
        <v>4013</v>
      </c>
      <c r="E5404" s="1542">
        <v>8.3000000000000007</v>
      </c>
      <c r="F5404" s="1546"/>
      <c r="G5404" s="1546">
        <v>5501906</v>
      </c>
      <c r="H5404" s="1546" t="str">
        <f t="shared" si="84"/>
        <v>ESCAVAÇÃO, CARGA E TRANSPORTE DE MATERIAL DE 1ª CATEGORIA - DMT DE 1.000 A 1.200 M - CAMINHO DE SERVIÇO EM REVESTIMENTO PRIMÁRIO - COM CARREGADEIRA E CAMINHÃO BASCULANTE DE 14 M³</v>
      </c>
    </row>
    <row r="5405" spans="2:8" ht="30">
      <c r="B5405" s="1528">
        <v>5502140</v>
      </c>
      <c r="C5405" s="1529" t="s">
        <v>15237</v>
      </c>
      <c r="D5405" s="1528" t="s">
        <v>4013</v>
      </c>
      <c r="E5405" s="1543">
        <v>5.29</v>
      </c>
      <c r="F5405" s="1546"/>
      <c r="G5405" s="1546">
        <v>5502140</v>
      </c>
      <c r="H5405" s="1546" t="str">
        <f t="shared" si="84"/>
        <v>ESCAVAÇÃO, CARGA E TRANSPORTE DE MATERIAL DE 1ª CATEGORIA - DMT DE 1.000 A 1.200 M - CAMINHO DE SERVIÇO EM REVESTIMENTO PRIMÁRIO - COM ESCAVADEIRA E CAMINHÃO BASCULANTE DE 14 M³</v>
      </c>
    </row>
    <row r="5406" spans="2:8" ht="30">
      <c r="B5406" s="1526">
        <v>5501932</v>
      </c>
      <c r="C5406" s="1523" t="s">
        <v>15238</v>
      </c>
      <c r="D5406" s="1526" t="s">
        <v>4013</v>
      </c>
      <c r="E5406" s="1542">
        <v>7.8</v>
      </c>
      <c r="F5406" s="1546"/>
      <c r="G5406" s="1546">
        <v>5501932</v>
      </c>
      <c r="H5406" s="1546" t="str">
        <f t="shared" si="84"/>
        <v>ESCAVAÇÃO, CARGA E TRANSPORTE DE MATERIAL DE 1ª CATEGORIA - DMT DE 1.000 A 1.200 M - CAMINHO DE SERVIÇO PAVIMENTADO - COM CARREGADEIRA E CAMINHÃO BASCULANTE DE 14 M³</v>
      </c>
    </row>
    <row r="5407" spans="2:8" ht="30">
      <c r="B5407" s="1528">
        <v>5502166</v>
      </c>
      <c r="C5407" s="1529" t="s">
        <v>15239</v>
      </c>
      <c r="D5407" s="1528" t="s">
        <v>4013</v>
      </c>
      <c r="E5407" s="1543">
        <v>5.08</v>
      </c>
      <c r="F5407" s="1546"/>
      <c r="G5407" s="1546">
        <v>5502166</v>
      </c>
      <c r="H5407" s="1546" t="str">
        <f t="shared" si="84"/>
        <v>ESCAVAÇÃO, CARGA E TRANSPORTE DE MATERIAL DE 1ª CATEGORIA - DMT DE 1.000 A 1.200 M - CAMINHO DE SERVIÇO PAVIMENTADO - COM ESCAVADEIRA E CAMINHÃO BASCULANTE DE 14 M³</v>
      </c>
    </row>
    <row r="5408" spans="2:8" ht="30">
      <c r="B5408" s="1526">
        <v>5501881</v>
      </c>
      <c r="C5408" s="1523" t="s">
        <v>15240</v>
      </c>
      <c r="D5408" s="1526" t="s">
        <v>4013</v>
      </c>
      <c r="E5408" s="1542">
        <v>9.5</v>
      </c>
      <c r="F5408" s="1546"/>
      <c r="G5408" s="1546">
        <v>5501881</v>
      </c>
      <c r="H5408" s="1546" t="str">
        <f t="shared" si="84"/>
        <v>ESCAVAÇÃO, CARGA E TRANSPORTE DE MATERIAL DE 1ª CATEGORIA - DMT DE 1.200 A 1.400 M - CAMINHO DE SERVIÇO EM LEITO NATURAL - COM CARREGADEIRA E CAMINHÃO BASCULANTE DE 14 M³</v>
      </c>
    </row>
    <row r="5409" spans="2:8" ht="30">
      <c r="B5409" s="1528">
        <v>5502115</v>
      </c>
      <c r="C5409" s="1529" t="s">
        <v>15241</v>
      </c>
      <c r="D5409" s="1528" t="s">
        <v>4013</v>
      </c>
      <c r="E5409" s="1543">
        <v>6.82</v>
      </c>
      <c r="F5409" s="1546"/>
      <c r="G5409" s="1546">
        <v>5502115</v>
      </c>
      <c r="H5409" s="1546" t="str">
        <f t="shared" si="84"/>
        <v>ESCAVAÇÃO, CARGA E TRANSPORTE DE MATERIAL DE 1ª CATEGORIA - DMT DE 1.200 A 1.400 M - CAMINHO DE SERVIÇO EM LEITO NATURAL - COM ESCAVADEIRA E CAMINHÃO BASCULANTE DE 14 M³</v>
      </c>
    </row>
    <row r="5410" spans="2:8" ht="30">
      <c r="B5410" s="1526">
        <v>5501907</v>
      </c>
      <c r="C5410" s="1523" t="s">
        <v>15242</v>
      </c>
      <c r="D5410" s="1526" t="s">
        <v>4013</v>
      </c>
      <c r="E5410" s="1542">
        <v>8.44</v>
      </c>
      <c r="F5410" s="1546"/>
      <c r="G5410" s="1546">
        <v>5501907</v>
      </c>
      <c r="H5410" s="1546" t="str">
        <f t="shared" si="84"/>
        <v>ESCAVAÇÃO, CARGA E TRANSPORTE DE MATERIAL DE 1ª CATEGORIA - DMT DE 1.200 A 1.400 M - CAMINHO DE SERVIÇO EM REVESTIMENTO PRIMÁRIO - COM CARREGADEIRA E CAMINHÃO BASCULANTE DE 14 M³</v>
      </c>
    </row>
    <row r="5411" spans="2:8" ht="30">
      <c r="B5411" s="1528">
        <v>5502141</v>
      </c>
      <c r="C5411" s="1529" t="s">
        <v>15243</v>
      </c>
      <c r="D5411" s="1528" t="s">
        <v>4013</v>
      </c>
      <c r="E5411" s="1543">
        <v>5.73</v>
      </c>
      <c r="F5411" s="1546"/>
      <c r="G5411" s="1546">
        <v>5502141</v>
      </c>
      <c r="H5411" s="1546" t="str">
        <f t="shared" si="84"/>
        <v>ESCAVAÇÃO, CARGA E TRANSPORTE DE MATERIAL DE 1ª CATEGORIA - DMT DE 1.200 A 1.400 M - CAMINHO DE SERVIÇO EM REVESTIMENTO PRIMÁRIO - COM ESCAVADEIRA E CAMINHÃO BASCULANTE DE 14 M³</v>
      </c>
    </row>
    <row r="5412" spans="2:8" ht="30">
      <c r="B5412" s="1526">
        <v>5501933</v>
      </c>
      <c r="C5412" s="1523" t="s">
        <v>15244</v>
      </c>
      <c r="D5412" s="1526" t="s">
        <v>4013</v>
      </c>
      <c r="E5412" s="1542">
        <v>7.92</v>
      </c>
      <c r="F5412" s="1546"/>
      <c r="G5412" s="1546">
        <v>5501933</v>
      </c>
      <c r="H5412" s="1546" t="str">
        <f t="shared" si="84"/>
        <v>ESCAVAÇÃO, CARGA E TRANSPORTE DE MATERIAL DE 1ª CATEGORIA - DMT DE 1.200 A 1.400 M - CAMINHO DE SERVIÇO PAVIMENTADO - COM CARREGADEIRA E CAMINHÃO BASCULANTE DE 14 M³</v>
      </c>
    </row>
    <row r="5413" spans="2:8" ht="30">
      <c r="B5413" s="1528">
        <v>5502167</v>
      </c>
      <c r="C5413" s="1529" t="s">
        <v>15245</v>
      </c>
      <c r="D5413" s="1528" t="s">
        <v>4013</v>
      </c>
      <c r="E5413" s="1543">
        <v>5.2</v>
      </c>
      <c r="F5413" s="1546"/>
      <c r="G5413" s="1546">
        <v>5502167</v>
      </c>
      <c r="H5413" s="1546" t="str">
        <f t="shared" si="84"/>
        <v>ESCAVAÇÃO, CARGA E TRANSPORTE DE MATERIAL DE 1ª CATEGORIA - DMT DE 1.200 A 1.400 M - CAMINHO DE SERVIÇO PAVIMENTADO - COM ESCAVADEIRA E CAMINHÃO BASCULANTE DE 14 M³</v>
      </c>
    </row>
    <row r="5414" spans="2:8" ht="30">
      <c r="B5414" s="1526">
        <v>5501882</v>
      </c>
      <c r="C5414" s="1523" t="s">
        <v>15246</v>
      </c>
      <c r="D5414" s="1526" t="s">
        <v>4013</v>
      </c>
      <c r="E5414" s="1542">
        <v>9.7100000000000009</v>
      </c>
      <c r="F5414" s="1546"/>
      <c r="G5414" s="1546">
        <v>5501882</v>
      </c>
      <c r="H5414" s="1546" t="str">
        <f t="shared" si="84"/>
        <v>ESCAVAÇÃO, CARGA E TRANSPORTE DE MATERIAL DE 1ª CATEGORIA - DMT DE 1.400 A 1.600 M - CAMINHO DE SERVIÇO EM LEITO NATURAL - COM CARREGADEIRA E CAMINHÃO BASCULANTE DE 14 M³</v>
      </c>
    </row>
    <row r="5415" spans="2:8" ht="30">
      <c r="B5415" s="1528">
        <v>5502116</v>
      </c>
      <c r="C5415" s="1529" t="s">
        <v>15247</v>
      </c>
      <c r="D5415" s="1528" t="s">
        <v>4013</v>
      </c>
      <c r="E5415" s="1543">
        <v>7</v>
      </c>
      <c r="F5415" s="1546"/>
      <c r="G5415" s="1546">
        <v>5502116</v>
      </c>
      <c r="H5415" s="1546" t="str">
        <f t="shared" si="84"/>
        <v>ESCAVAÇÃO, CARGA E TRANSPORTE DE MATERIAL DE 1ª CATEGORIA - DMT DE 1.400 A 1.600 M - CAMINHO DE SERVIÇO EM LEITO NATURAL - COM ESCAVADEIRA E CAMINHÃO BASCULANTE DE 14 M³</v>
      </c>
    </row>
    <row r="5416" spans="2:8" ht="30">
      <c r="B5416" s="1526">
        <v>5501908</v>
      </c>
      <c r="C5416" s="1523" t="s">
        <v>15248</v>
      </c>
      <c r="D5416" s="1526" t="s">
        <v>4013</v>
      </c>
      <c r="E5416" s="1542">
        <v>8.58</v>
      </c>
      <c r="F5416" s="1546"/>
      <c r="G5416" s="1546">
        <v>5501908</v>
      </c>
      <c r="H5416" s="1546" t="str">
        <f t="shared" si="84"/>
        <v>ESCAVAÇÃO, CARGA E TRANSPORTE DE MATERIAL DE 1ª CATEGORIA - DMT DE 1.400 A 1.600 M - CAMINHO DE SERVIÇO EM REVESTIMENTO PRIMÁRIO - COM CARREGADEIRA E CAMINHÃO BASCULANTE DE 14 M³</v>
      </c>
    </row>
    <row r="5417" spans="2:8" ht="30">
      <c r="B5417" s="1528">
        <v>5502142</v>
      </c>
      <c r="C5417" s="1529" t="s">
        <v>15249</v>
      </c>
      <c r="D5417" s="1528" t="s">
        <v>4013</v>
      </c>
      <c r="E5417" s="1543">
        <v>5.88</v>
      </c>
      <c r="F5417" s="1546"/>
      <c r="G5417" s="1546">
        <v>5502142</v>
      </c>
      <c r="H5417" s="1546" t="str">
        <f t="shared" si="84"/>
        <v>ESCAVAÇÃO, CARGA E TRANSPORTE DE MATERIAL DE 1ª CATEGORIA - DMT DE 1.400 A 1.600 M - CAMINHO DE SERVIÇO EM REVESTIMENTO PRIMÁRIO - COM ESCAVADEIRA E CAMINHÃO BASCULANTE DE 14 M³</v>
      </c>
    </row>
    <row r="5418" spans="2:8" ht="30">
      <c r="B5418" s="1526">
        <v>5501934</v>
      </c>
      <c r="C5418" s="1523" t="s">
        <v>15250</v>
      </c>
      <c r="D5418" s="1526" t="s">
        <v>4013</v>
      </c>
      <c r="E5418" s="1542">
        <v>8.3000000000000007</v>
      </c>
      <c r="F5418" s="1546"/>
      <c r="G5418" s="1546">
        <v>5501934</v>
      </c>
      <c r="H5418" s="1546" t="str">
        <f t="shared" si="84"/>
        <v>ESCAVAÇÃO, CARGA E TRANSPORTE DE MATERIAL DE 1ª CATEGORIA - DMT DE 1.400 A 1.600 M - CAMINHO DE SERVIÇO PAVIMENTADO - COM CARREGADEIRA E CAMINHÃO BASCULANTE DE 14 M³</v>
      </c>
    </row>
    <row r="5419" spans="2:8" ht="30">
      <c r="B5419" s="1528">
        <v>5502168</v>
      </c>
      <c r="C5419" s="1529" t="s">
        <v>15251</v>
      </c>
      <c r="D5419" s="1528" t="s">
        <v>4013</v>
      </c>
      <c r="E5419" s="1543">
        <v>5.29</v>
      </c>
      <c r="F5419" s="1546"/>
      <c r="G5419" s="1546">
        <v>5502168</v>
      </c>
      <c r="H5419" s="1546" t="str">
        <f t="shared" si="84"/>
        <v>ESCAVAÇÃO, CARGA E TRANSPORTE DE MATERIAL DE 1ª CATEGORIA - DMT DE 1.400 A 1.600 M - CAMINHO DE SERVIÇO PAVIMENTADO - COM ESCAVADEIRA E CAMINHÃO BASCULANTE DE 14 M³</v>
      </c>
    </row>
    <row r="5420" spans="2:8" ht="30">
      <c r="B5420" s="1526">
        <v>5501883</v>
      </c>
      <c r="C5420" s="1523" t="s">
        <v>15252</v>
      </c>
      <c r="D5420" s="1526" t="s">
        <v>4013</v>
      </c>
      <c r="E5420" s="1542">
        <v>9.92</v>
      </c>
      <c r="F5420" s="1546"/>
      <c r="G5420" s="1546">
        <v>5501883</v>
      </c>
      <c r="H5420" s="1546" t="str">
        <f t="shared" si="84"/>
        <v>ESCAVAÇÃO, CARGA E TRANSPORTE DE MATERIAL DE 1ª CATEGORIA - DMT DE 1.600 A 1.800 M - CAMINHO DE SERVIÇO EM LEITO NATURAL - COM CARREGADEIRA E CAMINHÃO BASCULANTE DE 14 M³</v>
      </c>
    </row>
    <row r="5421" spans="2:8" ht="30">
      <c r="B5421" s="1528">
        <v>5502117</v>
      </c>
      <c r="C5421" s="1529" t="s">
        <v>15253</v>
      </c>
      <c r="D5421" s="1528" t="s">
        <v>4013</v>
      </c>
      <c r="E5421" s="1543">
        <v>7.22</v>
      </c>
      <c r="F5421" s="1546"/>
      <c r="G5421" s="1546">
        <v>5502117</v>
      </c>
      <c r="H5421" s="1546" t="str">
        <f t="shared" si="84"/>
        <v>ESCAVAÇÃO, CARGA E TRANSPORTE DE MATERIAL DE 1ª CATEGORIA - DMT DE 1.600 A 1.800 M - CAMINHO DE SERVIÇO EM LEITO NATURAL - COM ESCAVADEIRA E CAMINHÃO BASCULANTE DE 14 M³</v>
      </c>
    </row>
    <row r="5422" spans="2:8" ht="30">
      <c r="B5422" s="1526">
        <v>5501909</v>
      </c>
      <c r="C5422" s="1523" t="s">
        <v>15254</v>
      </c>
      <c r="D5422" s="1526" t="s">
        <v>4013</v>
      </c>
      <c r="E5422" s="1542">
        <v>8.7200000000000006</v>
      </c>
      <c r="F5422" s="1546"/>
      <c r="G5422" s="1546">
        <v>5501909</v>
      </c>
      <c r="H5422" s="1546" t="str">
        <f t="shared" si="84"/>
        <v>ESCAVAÇÃO, CARGA E TRANSPORTE DE MATERIAL DE 1ª CATEGORIA - DMT DE 1.600 A 1.800 M - CAMINHO DE SERVIÇO EM REVESTIMENTO PRIMÁRIO - COM CARREGADEIRA E CAMINHÃO BASCULANTE DE 14 M³</v>
      </c>
    </row>
    <row r="5423" spans="2:8" ht="30">
      <c r="B5423" s="1528">
        <v>5502143</v>
      </c>
      <c r="C5423" s="1529" t="s">
        <v>15255</v>
      </c>
      <c r="D5423" s="1528" t="s">
        <v>4013</v>
      </c>
      <c r="E5423" s="1543">
        <v>6.03</v>
      </c>
      <c r="F5423" s="1546"/>
      <c r="G5423" s="1546">
        <v>5502143</v>
      </c>
      <c r="H5423" s="1546" t="str">
        <f t="shared" si="84"/>
        <v>ESCAVAÇÃO, CARGA E TRANSPORTE DE MATERIAL DE 1ª CATEGORIA - DMT DE 1.600 A 1.800 M - CAMINHO DE SERVIÇO EM REVESTIMENTO PRIMÁRIO - COM ESCAVADEIRA E CAMINHÃO BASCULANTE DE 14 M³</v>
      </c>
    </row>
    <row r="5424" spans="2:8" ht="30">
      <c r="B5424" s="1526">
        <v>5501935</v>
      </c>
      <c r="C5424" s="1523" t="s">
        <v>15256</v>
      </c>
      <c r="D5424" s="1526" t="s">
        <v>4013</v>
      </c>
      <c r="E5424" s="1542">
        <v>8.44</v>
      </c>
      <c r="F5424" s="1546"/>
      <c r="G5424" s="1546">
        <v>5501935</v>
      </c>
      <c r="H5424" s="1546" t="str">
        <f t="shared" si="84"/>
        <v>ESCAVAÇÃO, CARGA E TRANSPORTE DE MATERIAL DE 1ª CATEGORIA - DMT DE 1.600 A 1.800 M - CAMINHO DE SERVIÇO PAVIMENTADO - COM CARREGADEIRA E CAMINHÃO BASCULANTE DE 14 M³</v>
      </c>
    </row>
    <row r="5425" spans="2:8" ht="30">
      <c r="B5425" s="1528">
        <v>5502169</v>
      </c>
      <c r="C5425" s="1529" t="s">
        <v>15257</v>
      </c>
      <c r="D5425" s="1528" t="s">
        <v>4013</v>
      </c>
      <c r="E5425" s="1543">
        <v>5.73</v>
      </c>
      <c r="F5425" s="1546"/>
      <c r="G5425" s="1546">
        <v>5502169</v>
      </c>
      <c r="H5425" s="1546" t="str">
        <f t="shared" si="84"/>
        <v>ESCAVAÇÃO, CARGA E TRANSPORTE DE MATERIAL DE 1ª CATEGORIA - DMT DE 1.600 A 1.800 M - CAMINHO DE SERVIÇO PAVIMENTADO - COM ESCAVADEIRA E CAMINHÃO BASCULANTE DE 14 M³</v>
      </c>
    </row>
    <row r="5426" spans="2:8" ht="30">
      <c r="B5426" s="1526">
        <v>5501884</v>
      </c>
      <c r="C5426" s="1523" t="s">
        <v>15258</v>
      </c>
      <c r="D5426" s="1526" t="s">
        <v>4013</v>
      </c>
      <c r="E5426" s="1542">
        <v>10.42</v>
      </c>
      <c r="F5426" s="1546"/>
      <c r="G5426" s="1546">
        <v>5501884</v>
      </c>
      <c r="H5426" s="1546" t="str">
        <f t="shared" si="84"/>
        <v>ESCAVAÇÃO, CARGA E TRANSPORTE DE MATERIAL DE 1ª CATEGORIA - DMT DE 1.800 A 2.000 M - CAMINHO DE SERVIÇO EM LEITO NATURAL - COM CARREGADEIRA E CAMINHÃO BASCULANTE DE 14 M³</v>
      </c>
    </row>
    <row r="5427" spans="2:8" ht="30">
      <c r="B5427" s="1528">
        <v>5502118</v>
      </c>
      <c r="C5427" s="1529" t="s">
        <v>15259</v>
      </c>
      <c r="D5427" s="1528" t="s">
        <v>4013</v>
      </c>
      <c r="E5427" s="1543">
        <v>7.44</v>
      </c>
      <c r="F5427" s="1546"/>
      <c r="G5427" s="1546">
        <v>5502118</v>
      </c>
      <c r="H5427" s="1546" t="str">
        <f t="shared" si="84"/>
        <v>ESCAVAÇÃO, CARGA E TRANSPORTE DE MATERIAL DE 1ª CATEGORIA - DMT DE 1.800 A 2.000 M - CAMINHO DE SERVIÇO EM LEITO NATURAL - COM ESCAVADEIRA E CAMINHÃO BASCULANTE DE 14 M³</v>
      </c>
    </row>
    <row r="5428" spans="2:8" ht="30">
      <c r="B5428" s="1526">
        <v>5501910</v>
      </c>
      <c r="C5428" s="1523" t="s">
        <v>15260</v>
      </c>
      <c r="D5428" s="1526" t="s">
        <v>4013</v>
      </c>
      <c r="E5428" s="1542">
        <v>8.86</v>
      </c>
      <c r="F5428" s="1546"/>
      <c r="G5428" s="1546">
        <v>5501910</v>
      </c>
      <c r="H5428" s="1546" t="str">
        <f t="shared" si="84"/>
        <v>ESCAVAÇÃO, CARGA E TRANSPORTE DE MATERIAL DE 1ª CATEGORIA - DMT DE 1.800 A 2.000 M - CAMINHO DE SERVIÇO EM REVESTIMENTO PRIMÁRIO - COM CARREGADEIRA E CAMINHÃO BASCULANTE DE 14 M³</v>
      </c>
    </row>
    <row r="5429" spans="2:8" ht="30">
      <c r="B5429" s="1528">
        <v>5502144</v>
      </c>
      <c r="C5429" s="1529" t="s">
        <v>15261</v>
      </c>
      <c r="D5429" s="1528" t="s">
        <v>4013</v>
      </c>
      <c r="E5429" s="1543">
        <v>6.14</v>
      </c>
      <c r="F5429" s="1546"/>
      <c r="G5429" s="1546">
        <v>5502144</v>
      </c>
      <c r="H5429" s="1546" t="str">
        <f t="shared" si="84"/>
        <v>ESCAVAÇÃO, CARGA E TRANSPORTE DE MATERIAL DE 1ª CATEGORIA - DMT DE 1.800 A 2.000 M - CAMINHO DE SERVIÇO EM REVESTIMENTO PRIMÁRIO - COM ESCAVADEIRA E CAMINHÃO BASCULANTE DE 14 M³</v>
      </c>
    </row>
    <row r="5430" spans="2:8" ht="30">
      <c r="B5430" s="1526">
        <v>5501936</v>
      </c>
      <c r="C5430" s="1523" t="s">
        <v>15262</v>
      </c>
      <c r="D5430" s="1526" t="s">
        <v>4013</v>
      </c>
      <c r="E5430" s="1542">
        <v>8.5500000000000007</v>
      </c>
      <c r="F5430" s="1546"/>
      <c r="G5430" s="1546">
        <v>5501936</v>
      </c>
      <c r="H5430" s="1546" t="str">
        <f t="shared" si="84"/>
        <v>ESCAVAÇÃO, CARGA E TRANSPORTE DE MATERIAL DE 1ª CATEGORIA - DMT DE 1.800 A 2.000 M - CAMINHO DE SERVIÇO PAVIMENTADO - COM CARREGADEIRA E CAMINHÃO BASCULANTE DE 14 M³</v>
      </c>
    </row>
    <row r="5431" spans="2:8" ht="30">
      <c r="B5431" s="1528">
        <v>5502170</v>
      </c>
      <c r="C5431" s="1529" t="s">
        <v>15263</v>
      </c>
      <c r="D5431" s="1528" t="s">
        <v>4013</v>
      </c>
      <c r="E5431" s="1543">
        <v>5.84</v>
      </c>
      <c r="F5431" s="1546"/>
      <c r="G5431" s="1546">
        <v>5502170</v>
      </c>
      <c r="H5431" s="1546" t="str">
        <f t="shared" si="84"/>
        <v>ESCAVAÇÃO, CARGA E TRANSPORTE DE MATERIAL DE 1ª CATEGORIA - DMT DE 1.800 A 2.000 M - CAMINHO DE SERVIÇO PAVIMENTADO - COM ESCAVADEIRA E CAMINHÃO BASCULANTE DE 14 M³</v>
      </c>
    </row>
    <row r="5432" spans="2:8" ht="30">
      <c r="B5432" s="1526">
        <v>5501885</v>
      </c>
      <c r="C5432" s="1523" t="s">
        <v>15264</v>
      </c>
      <c r="D5432" s="1526" t="s">
        <v>4013</v>
      </c>
      <c r="E5432" s="1542">
        <v>10.81</v>
      </c>
      <c r="F5432" s="1546"/>
      <c r="G5432" s="1546">
        <v>5501885</v>
      </c>
      <c r="H5432" s="1546" t="str">
        <f t="shared" si="84"/>
        <v>ESCAVAÇÃO, CARGA E TRANSPORTE DE MATERIAL DE 1ª CATEGORIA - DMT DE 2.000 A 2.500 M - CAMINHO DE SERVIÇO EM LEITO NATURAL - COM CARREGADEIRA E CAMINHÃO BASCULANTE DE 14 M³</v>
      </c>
    </row>
    <row r="5433" spans="2:8" ht="30">
      <c r="B5433" s="1528">
        <v>5502119</v>
      </c>
      <c r="C5433" s="1529" t="s">
        <v>15265</v>
      </c>
      <c r="D5433" s="1528" t="s">
        <v>4013</v>
      </c>
      <c r="E5433" s="1543">
        <v>8.1199999999999992</v>
      </c>
      <c r="F5433" s="1546"/>
      <c r="G5433" s="1546">
        <v>5502119</v>
      </c>
      <c r="H5433" s="1546" t="str">
        <f t="shared" si="84"/>
        <v>ESCAVAÇÃO, CARGA E TRANSPORTE DE MATERIAL DE 1ª CATEGORIA - DMT DE 2.000 A 2.500 M - CAMINHO DE SERVIÇO EM LEITO NATURAL - COM ESCAVADEIRA E CAMINHÃO BASCULANTE DE 14 M³</v>
      </c>
    </row>
    <row r="5434" spans="2:8" ht="30">
      <c r="B5434" s="1526">
        <v>5501911</v>
      </c>
      <c r="C5434" s="1523" t="s">
        <v>15266</v>
      </c>
      <c r="D5434" s="1526" t="s">
        <v>4013</v>
      </c>
      <c r="E5434" s="1542">
        <v>9.3699999999999992</v>
      </c>
      <c r="F5434" s="1546"/>
      <c r="G5434" s="1546">
        <v>5501911</v>
      </c>
      <c r="H5434" s="1546" t="str">
        <f t="shared" si="84"/>
        <v>ESCAVAÇÃO, CARGA E TRANSPORTE DE MATERIAL DE 1ª CATEGORIA - DMT DE 2.000 A 2.500 M - CAMINHO DE SERVIÇO EM REVESTIMENTO PRIMÁRIO - COM CARREGADEIRA E CAMINHÃO BASCULANTE DE 14 M³</v>
      </c>
    </row>
    <row r="5435" spans="2:8" ht="30">
      <c r="B5435" s="1528">
        <v>5502145</v>
      </c>
      <c r="C5435" s="1529" t="s">
        <v>15267</v>
      </c>
      <c r="D5435" s="1528" t="s">
        <v>4013</v>
      </c>
      <c r="E5435" s="1543">
        <v>6.39</v>
      </c>
      <c r="F5435" s="1546"/>
      <c r="G5435" s="1546">
        <v>5502145</v>
      </c>
      <c r="H5435" s="1546" t="str">
        <f t="shared" si="84"/>
        <v>ESCAVAÇÃO, CARGA E TRANSPORTE DE MATERIAL DE 1ª CATEGORIA - DMT DE 2.000 A 2.500 M - CAMINHO DE SERVIÇO EM REVESTIMENTO PRIMÁRIO - COM ESCAVADEIRA E CAMINHÃO BASCULANTE DE 14 M³</v>
      </c>
    </row>
    <row r="5436" spans="2:8" ht="30">
      <c r="B5436" s="1526">
        <v>5501937</v>
      </c>
      <c r="C5436" s="1523" t="s">
        <v>15268</v>
      </c>
      <c r="D5436" s="1526" t="s">
        <v>4013</v>
      </c>
      <c r="E5436" s="1542">
        <v>8.7200000000000006</v>
      </c>
      <c r="F5436" s="1546"/>
      <c r="G5436" s="1546">
        <v>5501937</v>
      </c>
      <c r="H5436" s="1546" t="str">
        <f t="shared" si="84"/>
        <v>ESCAVAÇÃO, CARGA E TRANSPORTE DE MATERIAL DE 1ª CATEGORIA - DMT DE 2.000 A 2.500 M - CAMINHO DE SERVIÇO PAVIMENTADO - COM CARREGADEIRA E CAMINHÃO BASCULANTE DE 14 M³</v>
      </c>
    </row>
    <row r="5437" spans="2:8" ht="30">
      <c r="B5437" s="1528">
        <v>5502171</v>
      </c>
      <c r="C5437" s="1529" t="s">
        <v>15269</v>
      </c>
      <c r="D5437" s="1528" t="s">
        <v>4013</v>
      </c>
      <c r="E5437" s="1543">
        <v>6.03</v>
      </c>
      <c r="F5437" s="1546"/>
      <c r="G5437" s="1546">
        <v>5502171</v>
      </c>
      <c r="H5437" s="1546" t="str">
        <f t="shared" si="84"/>
        <v>ESCAVAÇÃO, CARGA E TRANSPORTE DE MATERIAL DE 1ª CATEGORIA - DMT DE 2.000 A 2.500 M - CAMINHO DE SERVIÇO PAVIMENTADO - COM ESCAVADEIRA E CAMINHÃO BASCULANTE DE 14 M³</v>
      </c>
    </row>
    <row r="5438" spans="2:8" ht="30">
      <c r="B5438" s="1526">
        <v>5501886</v>
      </c>
      <c r="C5438" s="1523" t="s">
        <v>15270</v>
      </c>
      <c r="D5438" s="1526" t="s">
        <v>4013</v>
      </c>
      <c r="E5438" s="1542">
        <v>11.67</v>
      </c>
      <c r="F5438" s="1546"/>
      <c r="G5438" s="1546">
        <v>5501886</v>
      </c>
      <c r="H5438" s="1546" t="str">
        <f t="shared" si="84"/>
        <v>ESCAVAÇÃO, CARGA E TRANSPORTE DE MATERIAL DE 1ª CATEGORIA - DMT DE 2.500 A 3.000 M - CAMINHO DE SERVIÇO EM LEITO NATURAL - COM CARREGADEIRA E CAMINHÃO BASCULANTE DE 14 M³</v>
      </c>
    </row>
    <row r="5439" spans="2:8" ht="30">
      <c r="B5439" s="1528">
        <v>5502120</v>
      </c>
      <c r="C5439" s="1529" t="s">
        <v>15271</v>
      </c>
      <c r="D5439" s="1528" t="s">
        <v>4013</v>
      </c>
      <c r="E5439" s="1543">
        <v>9</v>
      </c>
      <c r="F5439" s="1546"/>
      <c r="G5439" s="1546">
        <v>5502120</v>
      </c>
      <c r="H5439" s="1546" t="str">
        <f t="shared" si="84"/>
        <v>ESCAVAÇÃO, CARGA E TRANSPORTE DE MATERIAL DE 1ª CATEGORIA - DMT DE 2.500 A 3.000 M - CAMINHO DE SERVIÇO EM LEITO NATURAL - COM ESCAVADEIRA E CAMINHÃO BASCULANTE DE 14 M³</v>
      </c>
    </row>
    <row r="5440" spans="2:8" ht="30">
      <c r="B5440" s="1526">
        <v>5501912</v>
      </c>
      <c r="C5440" s="1523" t="s">
        <v>15272</v>
      </c>
      <c r="D5440" s="1526" t="s">
        <v>4013</v>
      </c>
      <c r="E5440" s="1542">
        <v>9.75</v>
      </c>
      <c r="F5440" s="1546"/>
      <c r="G5440" s="1546">
        <v>5501912</v>
      </c>
      <c r="H5440" s="1546" t="str">
        <f t="shared" si="84"/>
        <v>ESCAVAÇÃO, CARGA E TRANSPORTE DE MATERIAL DE 1ª CATEGORIA - DMT DE 2.500 A 3.000 M - CAMINHO DE SERVIÇO EM REVESTIMENTO PRIMÁRIO - COM CARREGADEIRA E CAMINHÃO BASCULANTE DE 14 M³</v>
      </c>
    </row>
    <row r="5441" spans="2:8" ht="30">
      <c r="B5441" s="1528">
        <v>5502146</v>
      </c>
      <c r="C5441" s="1529" t="s">
        <v>15273</v>
      </c>
      <c r="D5441" s="1528" t="s">
        <v>4013</v>
      </c>
      <c r="E5441" s="1543">
        <v>7.09</v>
      </c>
      <c r="F5441" s="1546"/>
      <c r="G5441" s="1546">
        <v>5502146</v>
      </c>
      <c r="H5441" s="1546" t="str">
        <f t="shared" si="84"/>
        <v>ESCAVAÇÃO, CARGA E TRANSPORTE DE MATERIAL DE 1ª CATEGORIA - DMT DE 2.500 A 3.000 M - CAMINHO DE SERVIÇO EM REVESTIMENTO PRIMÁRIO - COM ESCAVADEIRA E CAMINHÃO BASCULANTE DE 14 M³</v>
      </c>
    </row>
    <row r="5442" spans="2:8" ht="30">
      <c r="B5442" s="1526">
        <v>5501938</v>
      </c>
      <c r="C5442" s="1523" t="s">
        <v>15274</v>
      </c>
      <c r="D5442" s="1526" t="s">
        <v>4013</v>
      </c>
      <c r="E5442" s="1542">
        <v>9.33</v>
      </c>
      <c r="F5442" s="1546"/>
      <c r="G5442" s="1546">
        <v>5501938</v>
      </c>
      <c r="H5442" s="1546" t="str">
        <f t="shared" si="84"/>
        <v>ESCAVAÇÃO, CARGA E TRANSPORTE DE MATERIAL DE 1ª CATEGORIA - DMT DE 2.500 A 3.000 M - CAMINHO DE SERVIÇO PAVIMENTADO - COM CARREGADEIRA E CAMINHÃO BASCULANTE DE 14 M³</v>
      </c>
    </row>
    <row r="5443" spans="2:8" ht="30">
      <c r="B5443" s="1528">
        <v>5502172</v>
      </c>
      <c r="C5443" s="1529" t="s">
        <v>15275</v>
      </c>
      <c r="D5443" s="1528" t="s">
        <v>4013</v>
      </c>
      <c r="E5443" s="1543">
        <v>6.36</v>
      </c>
      <c r="F5443" s="1546"/>
      <c r="G5443" s="1546">
        <v>5502172</v>
      </c>
      <c r="H5443" s="1546" t="str">
        <f t="shared" ref="H5443:H5506" si="85">UPPER(C5443)</f>
        <v>ESCAVAÇÃO, CARGA E TRANSPORTE DE MATERIAL DE 1ª CATEGORIA - DMT DE 2.500 A 3.000 M - CAMINHO DE SERVIÇO PAVIMENTADO - COM ESCAVADEIRA E CAMINHÃO BASCULANTE DE 14 M³</v>
      </c>
    </row>
    <row r="5444" spans="2:8" ht="30">
      <c r="B5444" s="1526">
        <v>5501876</v>
      </c>
      <c r="C5444" s="1523" t="s">
        <v>15276</v>
      </c>
      <c r="D5444" s="1526" t="s">
        <v>4013</v>
      </c>
      <c r="E5444" s="1542">
        <v>7.72</v>
      </c>
      <c r="F5444" s="1546"/>
      <c r="G5444" s="1546">
        <v>5501876</v>
      </c>
      <c r="H5444" s="1546" t="str">
        <f t="shared" si="85"/>
        <v>ESCAVAÇÃO, CARGA E TRANSPORTE DE MATERIAL DE 1ª CATEGORIA - DMT DE 200 A 400 M - CAMINHO DE SERVIÇO EM LEITO NATURAL - COM CARREGADEIRA E CAMINHÃO BASCULANTE DE 14 M³</v>
      </c>
    </row>
    <row r="5445" spans="2:8" ht="30">
      <c r="B5445" s="1528">
        <v>5502110</v>
      </c>
      <c r="C5445" s="1529" t="s">
        <v>15277</v>
      </c>
      <c r="D5445" s="1528" t="s">
        <v>4013</v>
      </c>
      <c r="E5445" s="1543">
        <v>5</v>
      </c>
      <c r="F5445" s="1546"/>
      <c r="G5445" s="1546">
        <v>5502110</v>
      </c>
      <c r="H5445" s="1546" t="str">
        <f t="shared" si="85"/>
        <v>ESCAVAÇÃO, CARGA E TRANSPORTE DE MATERIAL DE 1ª CATEGORIA - DMT DE 200 A 400 M - CAMINHO DE SERVIÇO EM LEITO NATURAL - COM ESCAVADEIRA E CAMINHÃO BASCULANTE DE 14 M³</v>
      </c>
    </row>
    <row r="5446" spans="2:8" ht="30">
      <c r="B5446" s="1526">
        <v>5501902</v>
      </c>
      <c r="C5446" s="1523" t="s">
        <v>15278</v>
      </c>
      <c r="D5446" s="1526" t="s">
        <v>4013</v>
      </c>
      <c r="E5446" s="1542">
        <v>7.39</v>
      </c>
      <c r="F5446" s="1546"/>
      <c r="G5446" s="1546">
        <v>5501902</v>
      </c>
      <c r="H5446" s="1546" t="str">
        <f t="shared" si="85"/>
        <v>ESCAVAÇÃO, CARGA E TRANSPORTE DE MATERIAL DE 1ª CATEGORIA - DMT DE 200 A 400 M - CAMINHO DE SERVIÇO EM REVESTIMENTO PRIMÁRIO - COM CARREGADEIRA E CAMINHÃO BASCULANTE DE 14 M³</v>
      </c>
    </row>
    <row r="5447" spans="2:8" ht="30">
      <c r="B5447" s="1528">
        <v>5502136</v>
      </c>
      <c r="C5447" s="1529" t="s">
        <v>15279</v>
      </c>
      <c r="D5447" s="1528" t="s">
        <v>4013</v>
      </c>
      <c r="E5447" s="1543">
        <v>4.67</v>
      </c>
      <c r="F5447" s="1546"/>
      <c r="G5447" s="1546">
        <v>5502136</v>
      </c>
      <c r="H5447" s="1546" t="str">
        <f t="shared" si="85"/>
        <v>ESCAVAÇÃO, CARGA E TRANSPORTE DE MATERIAL DE 1ª CATEGORIA - DMT DE 200 A 400 M - CAMINHO DE SERVIÇO EM REVESTIMENTO PRIMÁRIO - COM ESCAVADEIRA E CAMINHÃO BASCULANTE DE 14 M³</v>
      </c>
    </row>
    <row r="5448" spans="2:8" ht="30">
      <c r="B5448" s="1526">
        <v>5501928</v>
      </c>
      <c r="C5448" s="1523" t="s">
        <v>15280</v>
      </c>
      <c r="D5448" s="1526" t="s">
        <v>4013</v>
      </c>
      <c r="E5448" s="1542">
        <v>6.98</v>
      </c>
      <c r="F5448" s="1546"/>
      <c r="G5448" s="1546">
        <v>5501928</v>
      </c>
      <c r="H5448" s="1546" t="str">
        <f t="shared" si="85"/>
        <v>ESCAVAÇÃO, CARGA E TRANSPORTE DE MATERIAL DE 1ª CATEGORIA - DMT DE 200 A 400 M - CAMINHO DE SERVIÇO PAVIMENTADO - COM CARREGADEIRA E CAMINHÃO BASCULANTE DE 14 M³</v>
      </c>
    </row>
    <row r="5449" spans="2:8" ht="30">
      <c r="B5449" s="1528">
        <v>5502162</v>
      </c>
      <c r="C5449" s="1529" t="s">
        <v>15281</v>
      </c>
      <c r="D5449" s="1528" t="s">
        <v>4013</v>
      </c>
      <c r="E5449" s="1543">
        <v>4.24</v>
      </c>
      <c r="F5449" s="1546"/>
      <c r="G5449" s="1546">
        <v>5502162</v>
      </c>
      <c r="H5449" s="1546" t="str">
        <f t="shared" si="85"/>
        <v>ESCAVAÇÃO, CARGA E TRANSPORTE DE MATERIAL DE 1ª CATEGORIA - DMT DE 200 A 400 M - CAMINHO DE SERVIÇO PAVIMENTADO - COM ESCAVADEIRA E CAMINHÃO BASCULANTE DE 14 M³</v>
      </c>
    </row>
    <row r="5450" spans="2:8" ht="30">
      <c r="B5450" s="1526">
        <v>5501877</v>
      </c>
      <c r="C5450" s="1523" t="s">
        <v>15282</v>
      </c>
      <c r="D5450" s="1526" t="s">
        <v>4013</v>
      </c>
      <c r="E5450" s="1542">
        <v>8.3000000000000007</v>
      </c>
      <c r="F5450" s="1546"/>
      <c r="G5450" s="1546">
        <v>5501877</v>
      </c>
      <c r="H5450" s="1546" t="str">
        <f t="shared" si="85"/>
        <v>ESCAVAÇÃO, CARGA E TRANSPORTE DE MATERIAL DE 1ª CATEGORIA - DMT DE 400 A 600 M - CAMINHO DE SERVIÇO EM LEITO NATURAL - COM CARREGADEIRA E CAMINHÃO BASCULANTE DE 14 M³</v>
      </c>
    </row>
    <row r="5451" spans="2:8" ht="30">
      <c r="B5451" s="1528">
        <v>5502111</v>
      </c>
      <c r="C5451" s="1529" t="s">
        <v>15283</v>
      </c>
      <c r="D5451" s="1528" t="s">
        <v>4013</v>
      </c>
      <c r="E5451" s="1543">
        <v>5.29</v>
      </c>
      <c r="F5451" s="1546"/>
      <c r="G5451" s="1546">
        <v>5502111</v>
      </c>
      <c r="H5451" s="1546" t="str">
        <f t="shared" si="85"/>
        <v>ESCAVAÇÃO, CARGA E TRANSPORTE DE MATERIAL DE 1ª CATEGORIA - DMT DE 400 A 600 M - CAMINHO DE SERVIÇO EM LEITO NATURAL - COM ESCAVADEIRA E CAMINHÃO BASCULANTE DE 14 M³</v>
      </c>
    </row>
    <row r="5452" spans="2:8" ht="30">
      <c r="B5452" s="1526">
        <v>5501903</v>
      </c>
      <c r="C5452" s="1523" t="s">
        <v>15284</v>
      </c>
      <c r="D5452" s="1526" t="s">
        <v>4013</v>
      </c>
      <c r="E5452" s="1542">
        <v>7.58</v>
      </c>
      <c r="F5452" s="1546"/>
      <c r="G5452" s="1546">
        <v>5501903</v>
      </c>
      <c r="H5452" s="1546" t="str">
        <f t="shared" si="85"/>
        <v>ESCAVAÇÃO, CARGA E TRANSPORTE DE MATERIAL DE 1ª CATEGORIA - DMT DE 400 A 600 M - CAMINHO DE SERVIÇO EM REVESTIMENTO PRIMÁRIO - COM CARREGADEIRA E CAMINHÃO BASCULANTE DE 14 M³</v>
      </c>
    </row>
    <row r="5453" spans="2:8" ht="30">
      <c r="B5453" s="1528">
        <v>5502137</v>
      </c>
      <c r="C5453" s="1529" t="s">
        <v>15285</v>
      </c>
      <c r="D5453" s="1528" t="s">
        <v>4013</v>
      </c>
      <c r="E5453" s="1543">
        <v>4.8499999999999996</v>
      </c>
      <c r="F5453" s="1546"/>
      <c r="G5453" s="1546">
        <v>5502137</v>
      </c>
      <c r="H5453" s="1546" t="str">
        <f t="shared" si="85"/>
        <v>ESCAVAÇÃO, CARGA E TRANSPORTE DE MATERIAL DE 1ª CATEGORIA - DMT DE 400 A 600 M - CAMINHO DE SERVIÇO EM REVESTIMENTO PRIMÁRIO - COM ESCAVADEIRA E CAMINHÃO BASCULANTE DE 14 M³</v>
      </c>
    </row>
    <row r="5454" spans="2:8" ht="30">
      <c r="B5454" s="1526">
        <v>5501929</v>
      </c>
      <c r="C5454" s="1523" t="s">
        <v>15286</v>
      </c>
      <c r="D5454" s="1526" t="s">
        <v>4013</v>
      </c>
      <c r="E5454" s="1542">
        <v>7.44</v>
      </c>
      <c r="F5454" s="1546"/>
      <c r="G5454" s="1546">
        <v>5501929</v>
      </c>
      <c r="H5454" s="1546" t="str">
        <f t="shared" si="85"/>
        <v>ESCAVAÇÃO, CARGA E TRANSPORTE DE MATERIAL DE 1ª CATEGORIA - DMT DE 400 A 600 M - CAMINHO DE SERVIÇO PAVIMENTADO - COM CARREGADEIRA E CAMINHÃO BASCULANTE DE 14 M³</v>
      </c>
    </row>
    <row r="5455" spans="2:8" ht="30">
      <c r="B5455" s="1528">
        <v>5502163</v>
      </c>
      <c r="C5455" s="1529" t="s">
        <v>15287</v>
      </c>
      <c r="D5455" s="1528" t="s">
        <v>4013</v>
      </c>
      <c r="E5455" s="1543">
        <v>4.7</v>
      </c>
      <c r="F5455" s="1546"/>
      <c r="G5455" s="1546">
        <v>5502163</v>
      </c>
      <c r="H5455" s="1546" t="str">
        <f t="shared" si="85"/>
        <v>ESCAVAÇÃO, CARGA E TRANSPORTE DE MATERIAL DE 1ª CATEGORIA - DMT DE 400 A 600 M - CAMINHO DE SERVIÇO PAVIMENTADO - COM ESCAVADEIRA E CAMINHÃO BASCULANTE DE 14 M³</v>
      </c>
    </row>
    <row r="5456" spans="2:8" ht="30">
      <c r="B5456" s="1526">
        <v>5501875</v>
      </c>
      <c r="C5456" s="1523" t="s">
        <v>15288</v>
      </c>
      <c r="D5456" s="1526" t="s">
        <v>4013</v>
      </c>
      <c r="E5456" s="1542">
        <v>7.39</v>
      </c>
      <c r="F5456" s="1546"/>
      <c r="G5456" s="1546">
        <v>5501875</v>
      </c>
      <c r="H5456" s="1546" t="str">
        <f t="shared" si="85"/>
        <v>ESCAVAÇÃO, CARGA E TRANSPORTE DE MATERIAL DE 1ª CATEGORIA - DMT DE 50 A 200 M - CAMINHO DE SERVIÇO EM LEITO NATURAL - COM CARREGADEIRA E CAMINHÃO BASCULANTE DE 14 M³</v>
      </c>
    </row>
    <row r="5457" spans="2:8" ht="30">
      <c r="B5457" s="1528">
        <v>5502109</v>
      </c>
      <c r="C5457" s="1529" t="s">
        <v>15289</v>
      </c>
      <c r="D5457" s="1528" t="s">
        <v>4013</v>
      </c>
      <c r="E5457" s="1543">
        <v>4.67</v>
      </c>
      <c r="F5457" s="1546"/>
      <c r="G5457" s="1546">
        <v>5502109</v>
      </c>
      <c r="H5457" s="1546" t="str">
        <f t="shared" si="85"/>
        <v>ESCAVAÇÃO, CARGA E TRANSPORTE DE MATERIAL DE 1ª CATEGORIA - DMT DE 50 A 200 M - CAMINHO DE SERVIÇO EM LEITO NATURAL - COM ESCAVADEIRA E CAMINHÃO BASCULANTE DE 14 M³</v>
      </c>
    </row>
    <row r="5458" spans="2:8" ht="30">
      <c r="B5458" s="1526">
        <v>5501901</v>
      </c>
      <c r="C5458" s="1523" t="s">
        <v>15290</v>
      </c>
      <c r="D5458" s="1526" t="s">
        <v>4013</v>
      </c>
      <c r="E5458" s="1542">
        <v>6.87</v>
      </c>
      <c r="F5458" s="1546"/>
      <c r="G5458" s="1546">
        <v>5501901</v>
      </c>
      <c r="H5458" s="1546" t="str">
        <f t="shared" si="85"/>
        <v>ESCAVAÇÃO, CARGA E TRANSPORTE DE MATERIAL DE 1ª CATEGORIA - DMT DE 50 A 200 M - CAMINHO DE SERVIÇO EM REVESTIMENTO PRIMÁRIO - COM CARREGADEIRA E CAMINHÃO BASCULANTE DE 14 M³</v>
      </c>
    </row>
    <row r="5459" spans="2:8" ht="30">
      <c r="B5459" s="1528">
        <v>5502135</v>
      </c>
      <c r="C5459" s="1529" t="s">
        <v>15291</v>
      </c>
      <c r="D5459" s="1528" t="s">
        <v>4013</v>
      </c>
      <c r="E5459" s="1543">
        <v>4.13</v>
      </c>
      <c r="F5459" s="1546"/>
      <c r="G5459" s="1546">
        <v>5502135</v>
      </c>
      <c r="H5459" s="1546" t="str">
        <f t="shared" si="85"/>
        <v>ESCAVAÇÃO, CARGA E TRANSPORTE DE MATERIAL DE 1ª CATEGORIA - DMT DE 50 A 200 M - CAMINHO DE SERVIÇO EM REVESTIMENTO PRIMÁRIO - COM ESCAVADEIRA E CAMINHÃO BASCULANTE DE 14 M³</v>
      </c>
    </row>
    <row r="5460" spans="2:8" ht="30">
      <c r="B5460" s="1526">
        <v>5501927</v>
      </c>
      <c r="C5460" s="1523" t="s">
        <v>15292</v>
      </c>
      <c r="D5460" s="1526" t="s">
        <v>4013</v>
      </c>
      <c r="E5460" s="1542">
        <v>6.81</v>
      </c>
      <c r="F5460" s="1546"/>
      <c r="G5460" s="1546">
        <v>5501927</v>
      </c>
      <c r="H5460" s="1546" t="str">
        <f t="shared" si="85"/>
        <v>ESCAVAÇÃO, CARGA E TRANSPORTE DE MATERIAL DE 1ª CATEGORIA - DMT DE 50 A 200 M - CAMINHO DE SERVIÇO PAVIMENTADO - COM CARREGADEIRA E CAMINHÃO BASCULANTE DE 14 M³</v>
      </c>
    </row>
    <row r="5461" spans="2:8" ht="30">
      <c r="B5461" s="1528">
        <v>5502161</v>
      </c>
      <c r="C5461" s="1529" t="s">
        <v>15293</v>
      </c>
      <c r="D5461" s="1528" t="s">
        <v>4013</v>
      </c>
      <c r="E5461" s="1543">
        <v>4.0599999999999996</v>
      </c>
      <c r="F5461" s="1546"/>
      <c r="G5461" s="1546">
        <v>5502161</v>
      </c>
      <c r="H5461" s="1546" t="str">
        <f t="shared" si="85"/>
        <v>ESCAVAÇÃO, CARGA E TRANSPORTE DE MATERIAL DE 1ª CATEGORIA - DMT DE 50 A 200 M - CAMINHO DE SERVIÇO PAVIMENTADO - COM ESCAVADEIRA E CAMINHÃO BASCULANTE DE 14 M³</v>
      </c>
    </row>
    <row r="5462" spans="2:8" ht="30">
      <c r="B5462" s="1526">
        <v>5501878</v>
      </c>
      <c r="C5462" s="1523" t="s">
        <v>15294</v>
      </c>
      <c r="D5462" s="1526" t="s">
        <v>4013</v>
      </c>
      <c r="E5462" s="1542">
        <v>8.5500000000000007</v>
      </c>
      <c r="F5462" s="1546"/>
      <c r="G5462" s="1546">
        <v>5501878</v>
      </c>
      <c r="H5462" s="1546" t="str">
        <f t="shared" si="85"/>
        <v>ESCAVAÇÃO, CARGA E TRANSPORTE DE MATERIAL DE 1ª CATEGORIA - DMT DE 600 A 800 M - CAMINHO DE SERVIÇO EM LEITO NATURAL - COM CARREGADEIRA E CAMINHÃO BASCULANTE DE 14 M³</v>
      </c>
    </row>
    <row r="5463" spans="2:8" ht="30">
      <c r="B5463" s="1528">
        <v>5502112</v>
      </c>
      <c r="C5463" s="1529" t="s">
        <v>15295</v>
      </c>
      <c r="D5463" s="1528" t="s">
        <v>4013</v>
      </c>
      <c r="E5463" s="1543">
        <v>5.84</v>
      </c>
      <c r="F5463" s="1546"/>
      <c r="G5463" s="1546">
        <v>5502112</v>
      </c>
      <c r="H5463" s="1546" t="str">
        <f t="shared" si="85"/>
        <v>ESCAVAÇÃO, CARGA E TRANSPORTE DE MATERIAL DE 1ª CATEGORIA - DMT DE 600 A 800 M - CAMINHO DE SERVIÇO EM LEITO NATURAL - COM ESCAVADEIRA E CAMINHÃO BASCULANTE DE 14 M³</v>
      </c>
    </row>
    <row r="5464" spans="2:8" ht="30">
      <c r="B5464" s="1526">
        <v>5501904</v>
      </c>
      <c r="C5464" s="1523" t="s">
        <v>15296</v>
      </c>
      <c r="D5464" s="1526" t="s">
        <v>4013</v>
      </c>
      <c r="E5464" s="1542">
        <v>7.72</v>
      </c>
      <c r="F5464" s="1546"/>
      <c r="G5464" s="1546">
        <v>5501904</v>
      </c>
      <c r="H5464" s="1546" t="str">
        <f t="shared" si="85"/>
        <v>ESCAVAÇÃO, CARGA E TRANSPORTE DE MATERIAL DE 1ª CATEGORIA - DMT DE 600 A 800 M - CAMINHO DE SERVIÇO EM REVESTIMENTO PRIMÁRIO - COM CARREGADEIRA E CAMINHÃO BASCULANTE DE 14 M³</v>
      </c>
    </row>
    <row r="5465" spans="2:8" ht="30">
      <c r="B5465" s="1528">
        <v>5502138</v>
      </c>
      <c r="C5465" s="1529" t="s">
        <v>15297</v>
      </c>
      <c r="D5465" s="1528" t="s">
        <v>4013</v>
      </c>
      <c r="E5465" s="1543">
        <v>5.03</v>
      </c>
      <c r="F5465" s="1546"/>
      <c r="G5465" s="1546">
        <v>5502138</v>
      </c>
      <c r="H5465" s="1546" t="str">
        <f t="shared" si="85"/>
        <v>ESCAVAÇÃO, CARGA E TRANSPORTE DE MATERIAL DE 1ª CATEGORIA - DMT DE 600 A 800 M - CAMINHO DE SERVIÇO EM REVESTIMENTO PRIMÁRIO - COM ESCAVADEIRA E CAMINHÃO BASCULANTE DE 14 M³</v>
      </c>
    </row>
    <row r="5466" spans="2:8" ht="30">
      <c r="B5466" s="1526">
        <v>5501930</v>
      </c>
      <c r="C5466" s="1523" t="s">
        <v>15298</v>
      </c>
      <c r="D5466" s="1526" t="s">
        <v>4013</v>
      </c>
      <c r="E5466" s="1542">
        <v>7.55</v>
      </c>
      <c r="F5466" s="1546"/>
      <c r="G5466" s="1546">
        <v>5501930</v>
      </c>
      <c r="H5466" s="1546" t="str">
        <f t="shared" si="85"/>
        <v>ESCAVAÇÃO, CARGA E TRANSPORTE DE MATERIAL DE 1ª CATEGORIA - DMT DE 600 A 800 M - CAMINHO DE SERVIÇO PAVIMENTADO - COM CARREGADEIRA E CAMINHÃO BASCULANTE DE 14 M³</v>
      </c>
    </row>
    <row r="5467" spans="2:8" ht="30">
      <c r="B5467" s="1528">
        <v>5502164</v>
      </c>
      <c r="C5467" s="1529" t="s">
        <v>15299</v>
      </c>
      <c r="D5467" s="1528" t="s">
        <v>4013</v>
      </c>
      <c r="E5467" s="1543">
        <v>4.8499999999999996</v>
      </c>
      <c r="F5467" s="1546"/>
      <c r="G5467" s="1546">
        <v>5502164</v>
      </c>
      <c r="H5467" s="1546" t="str">
        <f t="shared" si="85"/>
        <v>ESCAVAÇÃO, CARGA E TRANSPORTE DE MATERIAL DE 1ª CATEGORIA - DMT DE 600 A 800 M - CAMINHO DE SERVIÇO PAVIMENTADO - COM ESCAVADEIRA E CAMINHÃO BASCULANTE DE 14 M³</v>
      </c>
    </row>
    <row r="5468" spans="2:8" ht="30">
      <c r="B5468" s="1526">
        <v>5501879</v>
      </c>
      <c r="C5468" s="1523" t="s">
        <v>15300</v>
      </c>
      <c r="D5468" s="1526" t="s">
        <v>4013</v>
      </c>
      <c r="E5468" s="1542">
        <v>8.7899999999999991</v>
      </c>
      <c r="F5468" s="1546"/>
      <c r="G5468" s="1546">
        <v>5501879</v>
      </c>
      <c r="H5468" s="1546" t="str">
        <f t="shared" si="85"/>
        <v>ESCAVAÇÃO, CARGA E TRANSPORTE DE MATERIAL DE 1ª CATEGORIA - DMT DE 800 A 1.000 M - CAMINHO DE SERVIÇO EM LEITO NATURAL - COM CARREGADEIRA E CAMINHÃO BASCULANTE DE 14 M³</v>
      </c>
    </row>
    <row r="5469" spans="2:8" ht="30">
      <c r="B5469" s="1528">
        <v>5502113</v>
      </c>
      <c r="C5469" s="1529" t="s">
        <v>15301</v>
      </c>
      <c r="D5469" s="1528" t="s">
        <v>4013</v>
      </c>
      <c r="E5469" s="1543">
        <v>6.06</v>
      </c>
      <c r="F5469" s="1546"/>
      <c r="G5469" s="1546">
        <v>5502113</v>
      </c>
      <c r="H5469" s="1546" t="str">
        <f t="shared" si="85"/>
        <v>ESCAVAÇÃO, CARGA E TRANSPORTE DE MATERIAL DE 1ª CATEGORIA - DMT DE 800 A 1.000 M - CAMINHO DE SERVIÇO EM LEITO NATURAL - COM ESCAVADEIRA E CAMINHÃO BASCULANTE DE 14 M³</v>
      </c>
    </row>
    <row r="5470" spans="2:8" ht="30">
      <c r="B5470" s="1526">
        <v>5501905</v>
      </c>
      <c r="C5470" s="1523" t="s">
        <v>15302</v>
      </c>
      <c r="D5470" s="1526" t="s">
        <v>4013</v>
      </c>
      <c r="E5470" s="1542">
        <v>7.89</v>
      </c>
      <c r="F5470" s="1546"/>
      <c r="G5470" s="1546">
        <v>5501905</v>
      </c>
      <c r="H5470" s="1546" t="str">
        <f t="shared" si="85"/>
        <v>ESCAVAÇÃO, CARGA E TRANSPORTE DE MATERIAL DE 1ª CATEGORIA - DMT DE 800 A 1.000 M - CAMINHO DE SERVIÇO EM REVESTIMENTO PRIMÁRIO - COM CARREGADEIRA E CAMINHÃO BASCULANTE DE 14 M³</v>
      </c>
    </row>
    <row r="5471" spans="2:8" ht="30">
      <c r="B5471" s="1528">
        <v>5502139</v>
      </c>
      <c r="C5471" s="1529" t="s">
        <v>15303</v>
      </c>
      <c r="D5471" s="1528" t="s">
        <v>4013</v>
      </c>
      <c r="E5471" s="1543">
        <v>5.17</v>
      </c>
      <c r="F5471" s="1546"/>
      <c r="G5471" s="1546">
        <v>5502139</v>
      </c>
      <c r="H5471" s="1546" t="str">
        <f t="shared" si="85"/>
        <v>ESCAVAÇÃO, CARGA E TRANSPORTE DE MATERIAL DE 1ª CATEGORIA - DMT DE 800 A 1.000 M - CAMINHO DE SERVIÇO EM REVESTIMENTO PRIMÁRIO - COM ESCAVADEIRA E CAMINHÃO BASCULANTE DE 14 M³</v>
      </c>
    </row>
    <row r="5472" spans="2:8" ht="30">
      <c r="B5472" s="1526">
        <v>5501931</v>
      </c>
      <c r="C5472" s="1523" t="s">
        <v>15304</v>
      </c>
      <c r="D5472" s="1526" t="s">
        <v>4013</v>
      </c>
      <c r="E5472" s="1542">
        <v>7.69</v>
      </c>
      <c r="F5472" s="1546"/>
      <c r="G5472" s="1546">
        <v>5501931</v>
      </c>
      <c r="H5472" s="1546" t="str">
        <f t="shared" si="85"/>
        <v>ESCAVAÇÃO, CARGA E TRANSPORTE DE MATERIAL DE 1ª CATEGORIA - DMT DE 800 A 1.000 M - CAMINHO DE SERVIÇO PAVIMENTADO - COM CARREGADEIRA E CAMINHÃO BASCULANTE DE 14 M³</v>
      </c>
    </row>
    <row r="5473" spans="2:8" ht="30">
      <c r="B5473" s="1528">
        <v>5502165</v>
      </c>
      <c r="C5473" s="1529" t="s">
        <v>15305</v>
      </c>
      <c r="D5473" s="1528" t="s">
        <v>4013</v>
      </c>
      <c r="E5473" s="1543">
        <v>4.97</v>
      </c>
      <c r="F5473" s="1546"/>
      <c r="G5473" s="1546">
        <v>5502165</v>
      </c>
      <c r="H5473" s="1546" t="str">
        <f t="shared" si="85"/>
        <v>ESCAVAÇÃO, CARGA E TRANSPORTE DE MATERIAL DE 1ª CATEGORIA - DMT DE 800 A 1.000 M - CAMINHO DE SERVIÇO PAVIMENTADO - COM ESCAVADEIRA E CAMINHÃO BASCULANTE DE 14 M³</v>
      </c>
    </row>
    <row r="5474" spans="2:8" ht="30">
      <c r="B5474" s="1526">
        <v>5502825</v>
      </c>
      <c r="C5474" s="1523" t="s">
        <v>15306</v>
      </c>
      <c r="D5474" s="1526" t="s">
        <v>4013</v>
      </c>
      <c r="E5474" s="1542">
        <v>12.31</v>
      </c>
      <c r="F5474" s="1546"/>
      <c r="G5474" s="1546">
        <v>5502825</v>
      </c>
      <c r="H5474" s="1546" t="str">
        <f t="shared" si="85"/>
        <v>ESCAVAÇÃO, CARGA E TRANSPORTE DE MATERIAL DE 1ª CATEGORIA NA DISTÂNCIA DE 3.000 M - CAMINHO DE SERVIÇO EM LEITO NATURAL - COM CARREGADEIRA E CAMINHÃO BASCULANTE DE 14 M³</v>
      </c>
    </row>
    <row r="5475" spans="2:8" ht="30">
      <c r="B5475" s="1528">
        <v>5502834</v>
      </c>
      <c r="C5475" s="1529" t="s">
        <v>15307</v>
      </c>
      <c r="D5475" s="1528" t="s">
        <v>4013</v>
      </c>
      <c r="E5475" s="1543">
        <v>9.35</v>
      </c>
      <c r="F5475" s="1546"/>
      <c r="G5475" s="1546">
        <v>5502834</v>
      </c>
      <c r="H5475" s="1546" t="str">
        <f t="shared" si="85"/>
        <v>ESCAVAÇÃO, CARGA E TRANSPORTE DE MATERIAL DE 1ª CATEGORIA NA DISTÂNCIA DE 3.000 M - CAMINHO DE SERVIÇO EM LEITO NATURAL - COM ESCAVADEIRA E CAMINHÃO BASCULANTE DE 14 M³</v>
      </c>
    </row>
    <row r="5476" spans="2:8" ht="30">
      <c r="B5476" s="1526">
        <v>5502826</v>
      </c>
      <c r="C5476" s="1523" t="s">
        <v>15308</v>
      </c>
      <c r="D5476" s="1526" t="s">
        <v>4013</v>
      </c>
      <c r="E5476" s="1542">
        <v>9.9600000000000009</v>
      </c>
      <c r="F5476" s="1546"/>
      <c r="G5476" s="1546">
        <v>5502826</v>
      </c>
      <c r="H5476" s="1546" t="str">
        <f t="shared" si="85"/>
        <v>ESCAVAÇÃO, CARGA E TRANSPORTE DE MATERIAL DE 1ª CATEGORIA NA DISTÂNCIA DE 3.000 M - CAMINHO DE SERVIÇO EM REVESTIMENTO PRIMÁRIO - COM CARREGADEIRA E CAMINHÃO BASCULANTE DE 14 M³</v>
      </c>
    </row>
    <row r="5477" spans="2:8" ht="30">
      <c r="B5477" s="1528">
        <v>5502835</v>
      </c>
      <c r="C5477" s="1529" t="s">
        <v>15309</v>
      </c>
      <c r="D5477" s="1528" t="s">
        <v>4013</v>
      </c>
      <c r="E5477" s="1543">
        <v>7.31</v>
      </c>
      <c r="F5477" s="1546"/>
      <c r="G5477" s="1546">
        <v>5502835</v>
      </c>
      <c r="H5477" s="1546" t="str">
        <f t="shared" si="85"/>
        <v>ESCAVAÇÃO, CARGA E TRANSPORTE DE MATERIAL DE 1ª CATEGORIA NA DISTÂNCIA DE 3.000 M - CAMINHO DE SERVIÇO EM REVESTIMENTO PRIMÁRIO - COM ESCAVADEIRA E CAMINHÃO BASCULANTE DE 14 M³</v>
      </c>
    </row>
    <row r="5478" spans="2:8" ht="30">
      <c r="B5478" s="1526">
        <v>5502827</v>
      </c>
      <c r="C5478" s="1523" t="s">
        <v>15310</v>
      </c>
      <c r="D5478" s="1526" t="s">
        <v>4013</v>
      </c>
      <c r="E5478" s="1542">
        <v>9.5</v>
      </c>
      <c r="F5478" s="1546"/>
      <c r="G5478" s="1546">
        <v>5502827</v>
      </c>
      <c r="H5478" s="1546" t="str">
        <f t="shared" si="85"/>
        <v>ESCAVAÇÃO, CARGA E TRANSPORTE DE MATERIAL DE 1ª CATEGORIA NA DISTÂNCIA DE 3.000 M - CAMINHO DE SERVIÇO PAVIMENTADO - COM CARREGADEIRA E CAMINHÃO BASCULANTE DE 14 M³</v>
      </c>
    </row>
    <row r="5479" spans="2:8" ht="30">
      <c r="B5479" s="1528">
        <v>5502836</v>
      </c>
      <c r="C5479" s="1529" t="s">
        <v>15311</v>
      </c>
      <c r="D5479" s="1528" t="s">
        <v>4013</v>
      </c>
      <c r="E5479" s="1543">
        <v>6.82</v>
      </c>
      <c r="F5479" s="1546"/>
      <c r="G5479" s="1546">
        <v>5502836</v>
      </c>
      <c r="H5479" s="1546" t="str">
        <f t="shared" si="85"/>
        <v>ESCAVAÇÃO, CARGA E TRANSPORTE DE MATERIAL DE 1ª CATEGORIA NA DISTÂNCIA DE 3.000 M - CAMINHO DE SERVIÇO PAVIMENTADO - COM ESCAVADEIRA E CAMINHÃO BASCULANTE DE 14 M³</v>
      </c>
    </row>
    <row r="5480" spans="2:8" ht="30">
      <c r="B5480" s="1526">
        <v>5502356</v>
      </c>
      <c r="C5480" s="1523" t="s">
        <v>15312</v>
      </c>
      <c r="D5480" s="1526" t="s">
        <v>4013</v>
      </c>
      <c r="E5480" s="1542">
        <v>14.09</v>
      </c>
      <c r="F5480" s="1546"/>
      <c r="G5480" s="1546">
        <v>5502356</v>
      </c>
      <c r="H5480" s="1546" t="str">
        <f t="shared" si="85"/>
        <v>ESCAVAÇÃO, CARGA E TRANSPORTE DE MATERIAL DE 2ª CATEGORIA - DMT DE 1.000 A 1.200 M - CAMINHO DE SERVIÇO EM LEITO NATURAL - COM CARREGADEIRA E CAMINHÃO BASCULANTE DE 14 M³</v>
      </c>
    </row>
    <row r="5481" spans="2:8" ht="30">
      <c r="B5481" s="1528">
        <v>5502590</v>
      </c>
      <c r="C5481" s="1529" t="s">
        <v>15313</v>
      </c>
      <c r="D5481" s="1528" t="s">
        <v>4013</v>
      </c>
      <c r="E5481" s="1543">
        <v>8.44</v>
      </c>
      <c r="F5481" s="1546"/>
      <c r="G5481" s="1546">
        <v>5502590</v>
      </c>
      <c r="H5481" s="1546" t="str">
        <f t="shared" si="85"/>
        <v>ESCAVAÇÃO, CARGA E TRANSPORTE DE MATERIAL DE 2ª CATEGORIA - DMT DE 1.000 A 1.200 M - CAMINHO DE SERVIÇO EM LEITO NATURAL - COM ESCAVADEIRA E CAMINHÃO BASCULANTE DE 14 M³</v>
      </c>
    </row>
    <row r="5482" spans="2:8" ht="30">
      <c r="B5482" s="1526">
        <v>5502382</v>
      </c>
      <c r="C5482" s="1523" t="s">
        <v>15314</v>
      </c>
      <c r="D5482" s="1526" t="s">
        <v>4013</v>
      </c>
      <c r="E5482" s="1542">
        <v>12.97</v>
      </c>
      <c r="F5482" s="1546"/>
      <c r="G5482" s="1546">
        <v>5502382</v>
      </c>
      <c r="H5482" s="1546" t="str">
        <f t="shared" si="85"/>
        <v>ESCAVAÇÃO, CARGA E TRANSPORTE DE MATERIAL DE 2ª CATEGORIA - DMT DE 1.000 A 1.200 M - CAMINHO DE SERVIÇO EM REVESTIMENTO PRIMÁRIO - COM CARREGADEIRA E CAMINHÃO BASCULANTE DE 14 M³</v>
      </c>
    </row>
    <row r="5483" spans="2:8" ht="30">
      <c r="B5483" s="1528">
        <v>5502616</v>
      </c>
      <c r="C5483" s="1529" t="s">
        <v>15315</v>
      </c>
      <c r="D5483" s="1528" t="s">
        <v>4013</v>
      </c>
      <c r="E5483" s="1543">
        <v>7.21</v>
      </c>
      <c r="F5483" s="1546"/>
      <c r="G5483" s="1546">
        <v>5502616</v>
      </c>
      <c r="H5483" s="1546" t="str">
        <f t="shared" si="85"/>
        <v>ESCAVAÇÃO, CARGA E TRANSPORTE DE MATERIAL DE 2ª CATEGORIA - DMT DE 1.000 A 1.200 M - CAMINHO DE SERVIÇO EM REVESTIMENTO PRIMÁRIO - COM ESCAVADEIRA E CAMINHÃO BASCULANTE DE 14 M³</v>
      </c>
    </row>
    <row r="5484" spans="2:8" ht="30">
      <c r="B5484" s="1526">
        <v>5502408</v>
      </c>
      <c r="C5484" s="1523" t="s">
        <v>15316</v>
      </c>
      <c r="D5484" s="1526" t="s">
        <v>4013</v>
      </c>
      <c r="E5484" s="1542">
        <v>12.74</v>
      </c>
      <c r="F5484" s="1546"/>
      <c r="G5484" s="1546">
        <v>5502408</v>
      </c>
      <c r="H5484" s="1546" t="str">
        <f t="shared" si="85"/>
        <v>ESCAVAÇÃO, CARGA E TRANSPORTE DE MATERIAL DE 2ª CATEGORIA - DMT DE 1.000 A 1.200 M - CAMINHO DE SERVIÇO PAVIMENTADO - COM CARREGADEIRA E CAMINHÃO BASCULANTE DE 14 M³</v>
      </c>
    </row>
    <row r="5485" spans="2:8" ht="30">
      <c r="B5485" s="1528">
        <v>5502642</v>
      </c>
      <c r="C5485" s="1529" t="s">
        <v>15317</v>
      </c>
      <c r="D5485" s="1528" t="s">
        <v>4013</v>
      </c>
      <c r="E5485" s="1543">
        <v>6.94</v>
      </c>
      <c r="F5485" s="1546"/>
      <c r="G5485" s="1546">
        <v>5502642</v>
      </c>
      <c r="H5485" s="1546" t="str">
        <f t="shared" si="85"/>
        <v>ESCAVAÇÃO, CARGA E TRANSPORTE DE MATERIAL DE 2ª CATEGORIA - DMT DE 1.000 A 1.200 M - CAMINHO DE SERVIÇO PAVIMENTADO - COM ESCAVADEIRA E CAMINHÃO BASCULANTE DE 14 M³</v>
      </c>
    </row>
    <row r="5486" spans="2:8" ht="30">
      <c r="B5486" s="1526">
        <v>5502357</v>
      </c>
      <c r="C5486" s="1523" t="s">
        <v>15318</v>
      </c>
      <c r="D5486" s="1526" t="s">
        <v>4013</v>
      </c>
      <c r="E5486" s="1542">
        <v>14.32</v>
      </c>
      <c r="F5486" s="1546"/>
      <c r="G5486" s="1546">
        <v>5502357</v>
      </c>
      <c r="H5486" s="1546" t="str">
        <f t="shared" si="85"/>
        <v>ESCAVAÇÃO, CARGA E TRANSPORTE DE MATERIAL DE 2ª CATEGORIA - DMT DE 1.200 A 1.400 M - CAMINHO DE SERVIÇO EM LEITO NATURAL - COM CARREGADEIRA E CAMINHÃO BASCULANTE DE 14 M³</v>
      </c>
    </row>
    <row r="5487" spans="2:8" ht="30">
      <c r="B5487" s="1528">
        <v>5502591</v>
      </c>
      <c r="C5487" s="1529" t="s">
        <v>15319</v>
      </c>
      <c r="D5487" s="1528" t="s">
        <v>4013</v>
      </c>
      <c r="E5487" s="1543">
        <v>8.69</v>
      </c>
      <c r="F5487" s="1546"/>
      <c r="G5487" s="1546">
        <v>5502591</v>
      </c>
      <c r="H5487" s="1546" t="str">
        <f t="shared" si="85"/>
        <v>ESCAVAÇÃO, CARGA E TRANSPORTE DE MATERIAL DE 2ª CATEGORIA - DMT DE 1.200 A 1.400 M - CAMINHO DE SERVIÇO EM LEITO NATURAL - COM ESCAVADEIRA E CAMINHÃO BASCULANTE DE 14 M³</v>
      </c>
    </row>
    <row r="5488" spans="2:8" ht="30">
      <c r="B5488" s="1526">
        <v>5502383</v>
      </c>
      <c r="C5488" s="1523" t="s">
        <v>15320</v>
      </c>
      <c r="D5488" s="1526" t="s">
        <v>4013</v>
      </c>
      <c r="E5488" s="1542">
        <v>13.12</v>
      </c>
      <c r="F5488" s="1546"/>
      <c r="G5488" s="1546">
        <v>5502383</v>
      </c>
      <c r="H5488" s="1546" t="str">
        <f t="shared" si="85"/>
        <v>ESCAVAÇÃO, CARGA E TRANSPORTE DE MATERIAL DE 2ª CATEGORIA - DMT DE 1.200 A 1.400 M - CAMINHO DE SERVIÇO EM REVESTIMENTO PRIMÁRIO - COM CARREGADEIRA E CAMINHÃO BASCULANTE DE 14 M³</v>
      </c>
    </row>
    <row r="5489" spans="2:8" ht="30">
      <c r="B5489" s="1528">
        <v>5502617</v>
      </c>
      <c r="C5489" s="1529" t="s">
        <v>15321</v>
      </c>
      <c r="D5489" s="1528" t="s">
        <v>4013</v>
      </c>
      <c r="E5489" s="1543">
        <v>7.32</v>
      </c>
      <c r="F5489" s="1546"/>
      <c r="G5489" s="1546">
        <v>5502617</v>
      </c>
      <c r="H5489" s="1546" t="str">
        <f t="shared" si="85"/>
        <v>ESCAVAÇÃO, CARGA E TRANSPORTE DE MATERIAL DE 2ª CATEGORIA - DMT DE 1.200 A 1.400 M - CAMINHO DE SERVIÇO EM REVESTIMENTO PRIMÁRIO - COM ESCAVADEIRA E CAMINHÃO BASCULANTE DE 14 M³</v>
      </c>
    </row>
    <row r="5490" spans="2:8" ht="30">
      <c r="B5490" s="1526">
        <v>5502409</v>
      </c>
      <c r="C5490" s="1523" t="s">
        <v>15322</v>
      </c>
      <c r="D5490" s="1526" t="s">
        <v>4013</v>
      </c>
      <c r="E5490" s="1542">
        <v>12.86</v>
      </c>
      <c r="F5490" s="1546"/>
      <c r="G5490" s="1546">
        <v>5502409</v>
      </c>
      <c r="H5490" s="1546" t="str">
        <f t="shared" si="85"/>
        <v>ESCAVAÇÃO, CARGA E TRANSPORTE DE MATERIAL DE 2ª CATEGORIA - DMT DE 1.200 A 1.400 M - CAMINHO DE SERVIÇO PAVIMENTADO - COM CARREGADEIRA E CAMINHÃO BASCULANTE DE 14 M³</v>
      </c>
    </row>
    <row r="5491" spans="2:8" ht="30">
      <c r="B5491" s="1528">
        <v>5502643</v>
      </c>
      <c r="C5491" s="1529" t="s">
        <v>15323</v>
      </c>
      <c r="D5491" s="1528" t="s">
        <v>4013</v>
      </c>
      <c r="E5491" s="1543">
        <v>7.09</v>
      </c>
      <c r="F5491" s="1546"/>
      <c r="G5491" s="1546">
        <v>5502643</v>
      </c>
      <c r="H5491" s="1546" t="str">
        <f t="shared" si="85"/>
        <v>ESCAVAÇÃO, CARGA E TRANSPORTE DE MATERIAL DE 2ª CATEGORIA - DMT DE 1.200 A 1.400 M - CAMINHO DE SERVIÇO PAVIMENTADO - COM ESCAVADEIRA E CAMINHÃO BASCULANTE DE 14 M³</v>
      </c>
    </row>
    <row r="5492" spans="2:8" ht="30">
      <c r="B5492" s="1526">
        <v>5502358</v>
      </c>
      <c r="C5492" s="1523" t="s">
        <v>15324</v>
      </c>
      <c r="D5492" s="1526" t="s">
        <v>4013</v>
      </c>
      <c r="E5492" s="1542">
        <v>14.56</v>
      </c>
      <c r="F5492" s="1546"/>
      <c r="G5492" s="1546">
        <v>5502358</v>
      </c>
      <c r="H5492" s="1546" t="str">
        <f t="shared" si="85"/>
        <v>ESCAVAÇÃO, CARGA E TRANSPORTE DE MATERIAL DE 2ª CATEGORIA - DMT DE 1.400 A 1.600 M - CAMINHO DE SERVIÇO EM LEITO NATURAL - COM CARREGADEIRA E CAMINHÃO BASCULANTE DE 14 M³</v>
      </c>
    </row>
    <row r="5493" spans="2:8" ht="30">
      <c r="B5493" s="1528">
        <v>5502592</v>
      </c>
      <c r="C5493" s="1529" t="s">
        <v>15325</v>
      </c>
      <c r="D5493" s="1528" t="s">
        <v>4013</v>
      </c>
      <c r="E5493" s="1543">
        <v>8.89</v>
      </c>
      <c r="F5493" s="1546"/>
      <c r="G5493" s="1546">
        <v>5502592</v>
      </c>
      <c r="H5493" s="1546" t="str">
        <f t="shared" si="85"/>
        <v>ESCAVAÇÃO, CARGA E TRANSPORTE DE MATERIAL DE 2ª CATEGORIA - DMT DE 1.400 A 1.600 M - CAMINHO DE SERVIÇO EM LEITO NATURAL - COM ESCAVADEIRA E CAMINHÃO BASCULANTE DE 14 M³</v>
      </c>
    </row>
    <row r="5494" spans="2:8" ht="30">
      <c r="B5494" s="1526">
        <v>5502384</v>
      </c>
      <c r="C5494" s="1523" t="s">
        <v>15326</v>
      </c>
      <c r="D5494" s="1526" t="s">
        <v>4013</v>
      </c>
      <c r="E5494" s="1542">
        <v>13.27</v>
      </c>
      <c r="F5494" s="1546"/>
      <c r="G5494" s="1546">
        <v>5502384</v>
      </c>
      <c r="H5494" s="1546" t="str">
        <f t="shared" si="85"/>
        <v>ESCAVAÇÃO, CARGA E TRANSPORTE DE MATERIAL DE 2ª CATEGORIA - DMT DE 1.400 A 1.600 M - CAMINHO DE SERVIÇO EM REVESTIMENTO PRIMÁRIO - COM CARREGADEIRA E CAMINHÃO BASCULANTE DE 14 M³</v>
      </c>
    </row>
    <row r="5495" spans="2:8" ht="30">
      <c r="B5495" s="1528">
        <v>5502618</v>
      </c>
      <c r="C5495" s="1529" t="s">
        <v>15327</v>
      </c>
      <c r="D5495" s="1528" t="s">
        <v>4013</v>
      </c>
      <c r="E5495" s="1543">
        <v>8.0399999999999991</v>
      </c>
      <c r="F5495" s="1546"/>
      <c r="G5495" s="1546">
        <v>5502618</v>
      </c>
      <c r="H5495" s="1546" t="str">
        <f t="shared" si="85"/>
        <v>ESCAVAÇÃO, CARGA E TRANSPORTE DE MATERIAL DE 2ª CATEGORIA - DMT DE 1.400 A 1.600 M - CAMINHO DE SERVIÇO EM REVESTIMENTO PRIMÁRIO - COM ESCAVADEIRA E CAMINHÃO BASCULANTE DE 14 M³</v>
      </c>
    </row>
    <row r="5496" spans="2:8" ht="30">
      <c r="B5496" s="1526">
        <v>5502410</v>
      </c>
      <c r="C5496" s="1523" t="s">
        <v>15328</v>
      </c>
      <c r="D5496" s="1526" t="s">
        <v>4013</v>
      </c>
      <c r="E5496" s="1542">
        <v>12.97</v>
      </c>
      <c r="F5496" s="1546"/>
      <c r="G5496" s="1546">
        <v>5502410</v>
      </c>
      <c r="H5496" s="1546" t="str">
        <f t="shared" si="85"/>
        <v>ESCAVAÇÃO, CARGA E TRANSPORTE DE MATERIAL DE 2ª CATEGORIA - DMT DE 1.400 A 1.600 M - CAMINHO DE SERVIÇO PAVIMENTADO - COM CARREGADEIRA E CAMINHÃO BASCULANTE DE 14 M³</v>
      </c>
    </row>
    <row r="5497" spans="2:8" ht="30">
      <c r="B5497" s="1528">
        <v>5502644</v>
      </c>
      <c r="C5497" s="1529" t="s">
        <v>15329</v>
      </c>
      <c r="D5497" s="1528" t="s">
        <v>4013</v>
      </c>
      <c r="E5497" s="1543">
        <v>7.21</v>
      </c>
      <c r="F5497" s="1546"/>
      <c r="G5497" s="1546">
        <v>5502644</v>
      </c>
      <c r="H5497" s="1546" t="str">
        <f t="shared" si="85"/>
        <v>ESCAVAÇÃO, CARGA E TRANSPORTE DE MATERIAL DE 2ª CATEGORIA - DMT DE 1.400 A 1.600 M - CAMINHO DE SERVIÇO PAVIMENTADO - COM ESCAVADEIRA E CAMINHÃO BASCULANTE DE 14 M³</v>
      </c>
    </row>
    <row r="5498" spans="2:8" ht="30">
      <c r="B5498" s="1526">
        <v>5502359</v>
      </c>
      <c r="C5498" s="1523" t="s">
        <v>15330</v>
      </c>
      <c r="D5498" s="1526" t="s">
        <v>4013</v>
      </c>
      <c r="E5498" s="1542">
        <v>14.79</v>
      </c>
      <c r="F5498" s="1546"/>
      <c r="G5498" s="1546">
        <v>5502359</v>
      </c>
      <c r="H5498" s="1546" t="str">
        <f t="shared" si="85"/>
        <v>ESCAVAÇÃO, CARGA E TRANSPORTE DE MATERIAL DE 2ª CATEGORIA - DMT DE 1.600 A 1.800 M - CAMINHO DE SERVIÇO EM LEITO NATURAL - COM CARREGADEIRA E CAMINHÃO BASCULANTE DE 14 M³</v>
      </c>
    </row>
    <row r="5499" spans="2:8" ht="30">
      <c r="B5499" s="1528">
        <v>5502593</v>
      </c>
      <c r="C5499" s="1529" t="s">
        <v>15331</v>
      </c>
      <c r="D5499" s="1528" t="s">
        <v>4013</v>
      </c>
      <c r="E5499" s="1543">
        <v>9.15</v>
      </c>
      <c r="F5499" s="1546"/>
      <c r="G5499" s="1546">
        <v>5502593</v>
      </c>
      <c r="H5499" s="1546" t="str">
        <f t="shared" si="85"/>
        <v>ESCAVAÇÃO, CARGA E TRANSPORTE DE MATERIAL DE 2ª CATEGORIA - DMT DE 1.600 A 1.800 M - CAMINHO DE SERVIÇO EM LEITO NATURAL - COM ESCAVADEIRA E CAMINHÃO BASCULANTE DE 14 M³</v>
      </c>
    </row>
    <row r="5500" spans="2:8" ht="30">
      <c r="B5500" s="1526">
        <v>5502385</v>
      </c>
      <c r="C5500" s="1523" t="s">
        <v>15332</v>
      </c>
      <c r="D5500" s="1526" t="s">
        <v>4013</v>
      </c>
      <c r="E5500" s="1542">
        <v>13.42</v>
      </c>
      <c r="F5500" s="1546"/>
      <c r="G5500" s="1546">
        <v>5502385</v>
      </c>
      <c r="H5500" s="1546" t="str">
        <f t="shared" si="85"/>
        <v>ESCAVAÇÃO, CARGA E TRANSPORTE DE MATERIAL DE 2ª CATEGORIA - DMT DE 1.600 A 1.800 M - CAMINHO DE SERVIÇO EM REVESTIMENTO PRIMÁRIO - COM CARREGADEIRA E CAMINHÃO BASCULANTE DE 14 M³</v>
      </c>
    </row>
    <row r="5501" spans="2:8" ht="30">
      <c r="B5501" s="1528">
        <v>5502619</v>
      </c>
      <c r="C5501" s="1529" t="s">
        <v>15333</v>
      </c>
      <c r="D5501" s="1528" t="s">
        <v>4013</v>
      </c>
      <c r="E5501" s="1543">
        <v>8.19</v>
      </c>
      <c r="F5501" s="1546"/>
      <c r="G5501" s="1546">
        <v>5502619</v>
      </c>
      <c r="H5501" s="1546" t="str">
        <f t="shared" si="85"/>
        <v>ESCAVAÇÃO, CARGA E TRANSPORTE DE MATERIAL DE 2ª CATEGORIA - DMT DE 1.600 A 1.800 M - CAMINHO DE SERVIÇO EM REVESTIMENTO PRIMÁRIO - COM ESCAVADEIRA E CAMINHÃO BASCULANTE DE 14 M³</v>
      </c>
    </row>
    <row r="5502" spans="2:8" ht="30">
      <c r="B5502" s="1526">
        <v>5502411</v>
      </c>
      <c r="C5502" s="1523" t="s">
        <v>15334</v>
      </c>
      <c r="D5502" s="1526" t="s">
        <v>4013</v>
      </c>
      <c r="E5502" s="1542">
        <v>13.08</v>
      </c>
      <c r="F5502" s="1546"/>
      <c r="G5502" s="1546">
        <v>5502411</v>
      </c>
      <c r="H5502" s="1546" t="str">
        <f t="shared" si="85"/>
        <v>ESCAVAÇÃO, CARGA E TRANSPORTE DE MATERIAL DE 2ª CATEGORIA - DMT DE 1.600 A 1.800 M - CAMINHO DE SERVIÇO PAVIMENTADO - COM CARREGADEIRA E CAMINHÃO BASCULANTE DE 14 M³</v>
      </c>
    </row>
    <row r="5503" spans="2:8" ht="30">
      <c r="B5503" s="1528">
        <v>5502645</v>
      </c>
      <c r="C5503" s="1529" t="s">
        <v>15335</v>
      </c>
      <c r="D5503" s="1528" t="s">
        <v>4013</v>
      </c>
      <c r="E5503" s="1543">
        <v>7.32</v>
      </c>
      <c r="F5503" s="1546"/>
      <c r="G5503" s="1546">
        <v>5502645</v>
      </c>
      <c r="H5503" s="1546" t="str">
        <f t="shared" si="85"/>
        <v>ESCAVAÇÃO, CARGA E TRANSPORTE DE MATERIAL DE 2ª CATEGORIA - DMT DE 1.600 A 1.800 M - CAMINHO DE SERVIÇO PAVIMENTADO - COM ESCAVADEIRA E CAMINHÃO BASCULANTE DE 14 M³</v>
      </c>
    </row>
    <row r="5504" spans="2:8" ht="30">
      <c r="B5504" s="1526">
        <v>5502360</v>
      </c>
      <c r="C5504" s="1523" t="s">
        <v>15336</v>
      </c>
      <c r="D5504" s="1526" t="s">
        <v>4013</v>
      </c>
      <c r="E5504" s="1542">
        <v>15.4</v>
      </c>
      <c r="F5504" s="1546"/>
      <c r="G5504" s="1546">
        <v>5502360</v>
      </c>
      <c r="H5504" s="1546" t="str">
        <f t="shared" si="85"/>
        <v>ESCAVAÇÃO, CARGA E TRANSPORTE DE MATERIAL DE 2ª CATEGORIA - DMT DE 1.800 A 2.000 M - CAMINHO DE SERVIÇO EM LEITO NATURAL - COM CARREGADEIRA E CAMINHÃO BASCULANTE DE 14 M³</v>
      </c>
    </row>
    <row r="5505" spans="2:8" ht="30">
      <c r="B5505" s="1528">
        <v>5502594</v>
      </c>
      <c r="C5505" s="1529" t="s">
        <v>15337</v>
      </c>
      <c r="D5505" s="1528" t="s">
        <v>4013</v>
      </c>
      <c r="E5505" s="1543">
        <v>9.92</v>
      </c>
      <c r="F5505" s="1546"/>
      <c r="G5505" s="1546">
        <v>5502594</v>
      </c>
      <c r="H5505" s="1546" t="str">
        <f t="shared" si="85"/>
        <v>ESCAVAÇÃO, CARGA E TRANSPORTE DE MATERIAL DE 2ª CATEGORIA - DMT DE 1.800 A 2.000 M - CAMINHO DE SERVIÇO EM LEITO NATURAL - COM ESCAVADEIRA E CAMINHÃO BASCULANTE DE 14 M³</v>
      </c>
    </row>
    <row r="5506" spans="2:8" ht="30">
      <c r="B5506" s="1526">
        <v>5502386</v>
      </c>
      <c r="C5506" s="1523" t="s">
        <v>15338</v>
      </c>
      <c r="D5506" s="1526" t="s">
        <v>4013</v>
      </c>
      <c r="E5506" s="1542">
        <v>13.95</v>
      </c>
      <c r="F5506" s="1546"/>
      <c r="G5506" s="1546">
        <v>5502386</v>
      </c>
      <c r="H5506" s="1546" t="str">
        <f t="shared" si="85"/>
        <v>ESCAVAÇÃO, CARGA E TRANSPORTE DE MATERIAL DE 2ª CATEGORIA - DMT DE 1.800 A 2.000 M - CAMINHO DE SERVIÇO EM REVESTIMENTO PRIMÁRIO - COM CARREGADEIRA E CAMINHÃO BASCULANTE DE 14 M³</v>
      </c>
    </row>
    <row r="5507" spans="2:8" ht="30">
      <c r="B5507" s="1528">
        <v>5502620</v>
      </c>
      <c r="C5507" s="1529" t="s">
        <v>15339</v>
      </c>
      <c r="D5507" s="1528" t="s">
        <v>4013</v>
      </c>
      <c r="E5507" s="1543">
        <v>8.2899999999999991</v>
      </c>
      <c r="F5507" s="1546"/>
      <c r="G5507" s="1546">
        <v>5502620</v>
      </c>
      <c r="H5507" s="1546" t="str">
        <f t="shared" ref="H5507:H5570" si="86">UPPER(C5507)</f>
        <v>ESCAVAÇÃO, CARGA E TRANSPORTE DE MATERIAL DE 2ª CATEGORIA - DMT DE 1.800 A 2.000 M - CAMINHO DE SERVIÇO EM REVESTIMENTO PRIMÁRIO - COM ESCAVADEIRA E CAMINHÃO BASCULANTE DE 14 M³</v>
      </c>
    </row>
    <row r="5508" spans="2:8" ht="30">
      <c r="B5508" s="1526">
        <v>5502412</v>
      </c>
      <c r="C5508" s="1523" t="s">
        <v>15340</v>
      </c>
      <c r="D5508" s="1526" t="s">
        <v>4013</v>
      </c>
      <c r="E5508" s="1542">
        <v>13.19</v>
      </c>
      <c r="F5508" s="1546"/>
      <c r="G5508" s="1546">
        <v>5502412</v>
      </c>
      <c r="H5508" s="1546" t="str">
        <f t="shared" si="86"/>
        <v>ESCAVAÇÃO, CARGA E TRANSPORTE DE MATERIAL DE 2ª CATEGORIA - DMT DE 1.800 A 2.000 M - CAMINHO DE SERVIÇO PAVIMENTADO - COM CARREGADEIRA E CAMINHÃO BASCULANTE DE 14 M³</v>
      </c>
    </row>
    <row r="5509" spans="2:8" ht="30">
      <c r="B5509" s="1528">
        <v>5502646</v>
      </c>
      <c r="C5509" s="1529" t="s">
        <v>15341</v>
      </c>
      <c r="D5509" s="1528" t="s">
        <v>4013</v>
      </c>
      <c r="E5509" s="1543">
        <v>7.99</v>
      </c>
      <c r="F5509" s="1546"/>
      <c r="G5509" s="1546">
        <v>5502646</v>
      </c>
      <c r="H5509" s="1546" t="str">
        <f t="shared" si="86"/>
        <v>ESCAVAÇÃO, CARGA E TRANSPORTE DE MATERIAL DE 2ª CATEGORIA - DMT DE 1.800 A 2.000 M - CAMINHO DE SERVIÇO PAVIMENTADO - COM ESCAVADEIRA E CAMINHÃO BASCULANTE DE 14 M³</v>
      </c>
    </row>
    <row r="5510" spans="2:8" ht="30">
      <c r="B5510" s="1526">
        <v>5502361</v>
      </c>
      <c r="C5510" s="1523" t="s">
        <v>15342</v>
      </c>
      <c r="D5510" s="1526" t="s">
        <v>4013</v>
      </c>
      <c r="E5510" s="1542">
        <v>15.79</v>
      </c>
      <c r="F5510" s="1546"/>
      <c r="G5510" s="1546">
        <v>5502361</v>
      </c>
      <c r="H5510" s="1546" t="str">
        <f t="shared" si="86"/>
        <v>ESCAVAÇÃO, CARGA E TRANSPORTE DE MATERIAL DE 2ª CATEGORIA - DMT DE 2.000 A 2.500 M - CAMINHO DE SERVIÇO EM LEITO NATURAL - COM CARREGADEIRA E CAMINHÃO BASCULANTE DE 14 M³</v>
      </c>
    </row>
    <row r="5511" spans="2:8" ht="30">
      <c r="B5511" s="1528">
        <v>5502595</v>
      </c>
      <c r="C5511" s="1529" t="s">
        <v>15343</v>
      </c>
      <c r="D5511" s="1528" t="s">
        <v>4013</v>
      </c>
      <c r="E5511" s="1543">
        <v>10.3</v>
      </c>
      <c r="F5511" s="1546"/>
      <c r="G5511" s="1546">
        <v>5502595</v>
      </c>
      <c r="H5511" s="1546" t="str">
        <f t="shared" si="86"/>
        <v>ESCAVAÇÃO, CARGA E TRANSPORTE DE MATERIAL DE 2ª CATEGORIA - DMT DE 2.000 A 2.500 M - CAMINHO DE SERVIÇO EM LEITO NATURAL - COM ESCAVADEIRA E CAMINHÃO BASCULANTE DE 14 M³</v>
      </c>
    </row>
    <row r="5512" spans="2:8" ht="30">
      <c r="B5512" s="1526">
        <v>5502387</v>
      </c>
      <c r="C5512" s="1523" t="s">
        <v>15344</v>
      </c>
      <c r="D5512" s="1526" t="s">
        <v>4013</v>
      </c>
      <c r="E5512" s="1542">
        <v>14.23</v>
      </c>
      <c r="F5512" s="1546"/>
      <c r="G5512" s="1546">
        <v>5502387</v>
      </c>
      <c r="H5512" s="1546" t="str">
        <f t="shared" si="86"/>
        <v>ESCAVAÇÃO, CARGA E TRANSPORTE DE MATERIAL DE 2ª CATEGORIA - DMT DE 2.000 A 2.500 M - CAMINHO DE SERVIÇO EM REVESTIMENTO PRIMÁRIO - COM CARREGADEIRA E CAMINHÃO BASCULANTE DE 14 M³</v>
      </c>
    </row>
    <row r="5513" spans="2:8" ht="30">
      <c r="B5513" s="1528">
        <v>5502621</v>
      </c>
      <c r="C5513" s="1529" t="s">
        <v>15345</v>
      </c>
      <c r="D5513" s="1528" t="s">
        <v>4013</v>
      </c>
      <c r="E5513" s="1543">
        <v>8.59</v>
      </c>
      <c r="F5513" s="1546"/>
      <c r="G5513" s="1546">
        <v>5502621</v>
      </c>
      <c r="H5513" s="1546" t="str">
        <f t="shared" si="86"/>
        <v>ESCAVAÇÃO, CARGA E TRANSPORTE DE MATERIAL DE 2ª CATEGORIA - DMT DE 2.000 A 2.500 M - CAMINHO DE SERVIÇO EM REVESTIMENTO PRIMÁRIO - COM ESCAVADEIRA E CAMINHÃO BASCULANTE DE 14 M³</v>
      </c>
    </row>
    <row r="5514" spans="2:8" ht="30">
      <c r="B5514" s="1526">
        <v>5502413</v>
      </c>
      <c r="C5514" s="1523" t="s">
        <v>15346</v>
      </c>
      <c r="D5514" s="1526" t="s">
        <v>4013</v>
      </c>
      <c r="E5514" s="1542">
        <v>13.42</v>
      </c>
      <c r="F5514" s="1546"/>
      <c r="G5514" s="1546">
        <v>5502413</v>
      </c>
      <c r="H5514" s="1546" t="str">
        <f t="shared" si="86"/>
        <v>ESCAVAÇÃO, CARGA E TRANSPORTE DE MATERIAL DE 2ª CATEGORIA - DMT DE 2.000 A 2.500 M - CAMINHO DE SERVIÇO PAVIMENTADO - COM CARREGADEIRA E CAMINHÃO BASCULANTE DE 14 M³</v>
      </c>
    </row>
    <row r="5515" spans="2:8" ht="30">
      <c r="B5515" s="1528">
        <v>5502647</v>
      </c>
      <c r="C5515" s="1529" t="s">
        <v>15347</v>
      </c>
      <c r="D5515" s="1528" t="s">
        <v>4013</v>
      </c>
      <c r="E5515" s="1543">
        <v>8.19</v>
      </c>
      <c r="F5515" s="1546"/>
      <c r="G5515" s="1546">
        <v>5502647</v>
      </c>
      <c r="H5515" s="1546" t="str">
        <f t="shared" si="86"/>
        <v>ESCAVAÇÃO, CARGA E TRANSPORTE DE MATERIAL DE 2ª CATEGORIA - DMT DE 2.000 A 2.500 M - CAMINHO DE SERVIÇO PAVIMENTADO - COM ESCAVADEIRA E CAMINHÃO BASCULANTE DE 14 M³</v>
      </c>
    </row>
    <row r="5516" spans="2:8" ht="30">
      <c r="B5516" s="1526">
        <v>5502362</v>
      </c>
      <c r="C5516" s="1523" t="s">
        <v>15348</v>
      </c>
      <c r="D5516" s="1526" t="s">
        <v>4013</v>
      </c>
      <c r="E5516" s="1542">
        <v>16.87</v>
      </c>
      <c r="F5516" s="1546"/>
      <c r="G5516" s="1546">
        <v>5502362</v>
      </c>
      <c r="H5516" s="1546" t="str">
        <f t="shared" si="86"/>
        <v>ESCAVAÇÃO, CARGA E TRANSPORTE DE MATERIAL DE 2ª CATEGORIA - DMT DE 2.500 A 3.000 M - CAMINHO DE SERVIÇO EM LEITO NATURAL - COM CARREGADEIRA E CAMINHÃO BASCULANTE DE 14 M³</v>
      </c>
    </row>
    <row r="5517" spans="2:8" ht="30">
      <c r="B5517" s="1528">
        <v>5502596</v>
      </c>
      <c r="C5517" s="1529" t="s">
        <v>15349</v>
      </c>
      <c r="D5517" s="1528" t="s">
        <v>4013</v>
      </c>
      <c r="E5517" s="1543">
        <v>10.93</v>
      </c>
      <c r="F5517" s="1546"/>
      <c r="G5517" s="1546">
        <v>5502596</v>
      </c>
      <c r="H5517" s="1546" t="str">
        <f t="shared" si="86"/>
        <v>ESCAVAÇÃO, CARGA E TRANSPORTE DE MATERIAL DE 2ª CATEGORIA - DMT DE 2.500 A 3.000 M - CAMINHO DE SERVIÇO EM LEITO NATURAL - COM ESCAVADEIRA E CAMINHÃO BASCULANTE DE 14 M³</v>
      </c>
    </row>
    <row r="5518" spans="2:8" ht="30">
      <c r="B5518" s="1526">
        <v>5502388</v>
      </c>
      <c r="C5518" s="1523" t="s">
        <v>15350</v>
      </c>
      <c r="D5518" s="1526" t="s">
        <v>4013</v>
      </c>
      <c r="E5518" s="1542">
        <v>14.6</v>
      </c>
      <c r="F5518" s="1546"/>
      <c r="G5518" s="1546">
        <v>5502388</v>
      </c>
      <c r="H5518" s="1546" t="str">
        <f t="shared" si="86"/>
        <v>ESCAVAÇÃO, CARGA E TRANSPORTE DE MATERIAL DE 2ª CATEGORIA - DMT DE 2.500 A 3.000 M - CAMINHO DE SERVIÇO EM REVESTIMENTO PRIMÁRIO - COM CARREGADEIRA E CAMINHÃO BASCULANTE DE 14 M³</v>
      </c>
    </row>
    <row r="5519" spans="2:8" ht="30">
      <c r="B5519" s="1528">
        <v>5502622</v>
      </c>
      <c r="C5519" s="1529" t="s">
        <v>15351</v>
      </c>
      <c r="D5519" s="1528" t="s">
        <v>4013</v>
      </c>
      <c r="E5519" s="1543">
        <v>8.99</v>
      </c>
      <c r="F5519" s="1546"/>
      <c r="G5519" s="1546">
        <v>5502622</v>
      </c>
      <c r="H5519" s="1546" t="str">
        <f t="shared" si="86"/>
        <v>ESCAVAÇÃO, CARGA E TRANSPORTE DE MATERIAL DE 2ª CATEGORIA - DMT DE 2.500 A 3.000 M - CAMINHO DE SERVIÇO EM REVESTIMENTO PRIMÁRIO - COM ESCAVADEIRA E CAMINHÃO BASCULANTE DE 14 M³</v>
      </c>
    </row>
    <row r="5520" spans="2:8" ht="30">
      <c r="B5520" s="1526">
        <v>5502414</v>
      </c>
      <c r="C5520" s="1523" t="s">
        <v>15352</v>
      </c>
      <c r="D5520" s="1526" t="s">
        <v>4013</v>
      </c>
      <c r="E5520" s="1542">
        <v>14.18</v>
      </c>
      <c r="F5520" s="1546"/>
      <c r="G5520" s="1546">
        <v>5502414</v>
      </c>
      <c r="H5520" s="1546" t="str">
        <f t="shared" si="86"/>
        <v>ESCAVAÇÃO, CARGA E TRANSPORTE DE MATERIAL DE 2ª CATEGORIA - DMT DE 2.500 A 3.000 M - CAMINHO DE SERVIÇO PAVIMENTADO - COM CARREGADEIRA E CAMINHÃO BASCULANTE DE 14 M³</v>
      </c>
    </row>
    <row r="5521" spans="2:8" ht="30">
      <c r="B5521" s="1528">
        <v>5502648</v>
      </c>
      <c r="C5521" s="1529" t="s">
        <v>15353</v>
      </c>
      <c r="D5521" s="1528" t="s">
        <v>4013</v>
      </c>
      <c r="E5521" s="1543">
        <v>8.5399999999999991</v>
      </c>
      <c r="F5521" s="1546"/>
      <c r="G5521" s="1546">
        <v>5502648</v>
      </c>
      <c r="H5521" s="1546" t="str">
        <f t="shared" si="86"/>
        <v>ESCAVAÇÃO, CARGA E TRANSPORTE DE MATERIAL DE 2ª CATEGORIA - DMT DE 2.500 A 3.000 M - CAMINHO DE SERVIÇO PAVIMENTADO - COM ESCAVADEIRA E CAMINHÃO BASCULANTE DE 14 M³</v>
      </c>
    </row>
    <row r="5522" spans="2:8" ht="30">
      <c r="B5522" s="1526">
        <v>5502352</v>
      </c>
      <c r="C5522" s="1523" t="s">
        <v>15354</v>
      </c>
      <c r="D5522" s="1526" t="s">
        <v>4013</v>
      </c>
      <c r="E5522" s="1542">
        <v>12.63</v>
      </c>
      <c r="F5522" s="1546"/>
      <c r="G5522" s="1546">
        <v>5502352</v>
      </c>
      <c r="H5522" s="1546" t="str">
        <f t="shared" si="86"/>
        <v>ESCAVAÇÃO, CARGA E TRANSPORTE DE MATERIAL DE 2ª CATEGORIA - DMT DE 200 A 400 M - CAMINHO DE SERVIÇO EM LEITO NATURAL - COM CARREGADEIRA E CAMINHÃO BASCULANTE DE 14 M³</v>
      </c>
    </row>
    <row r="5523" spans="2:8" ht="30">
      <c r="B5523" s="1528">
        <v>5502586</v>
      </c>
      <c r="C5523" s="1529" t="s">
        <v>15355</v>
      </c>
      <c r="D5523" s="1528" t="s">
        <v>4013</v>
      </c>
      <c r="E5523" s="1543">
        <v>6.87</v>
      </c>
      <c r="F5523" s="1546"/>
      <c r="G5523" s="1546">
        <v>5502586</v>
      </c>
      <c r="H5523" s="1546" t="str">
        <f t="shared" si="86"/>
        <v>ESCAVAÇÃO, CARGA E TRANSPORTE DE MATERIAL DE 2ª CATEGORIA - DMT DE 200 A 400 M - CAMINHO DE SERVIÇO EM LEITO NATURAL - COM ESCAVADEIRA E CAMINHÃO BASCULANTE DE 14 M³</v>
      </c>
    </row>
    <row r="5524" spans="2:8" ht="30">
      <c r="B5524" s="1526">
        <v>5502378</v>
      </c>
      <c r="C5524" s="1523" t="s">
        <v>15356</v>
      </c>
      <c r="D5524" s="1526" t="s">
        <v>4013</v>
      </c>
      <c r="E5524" s="1542">
        <v>11.87</v>
      </c>
      <c r="F5524" s="1546"/>
      <c r="G5524" s="1546">
        <v>5502378</v>
      </c>
      <c r="H5524" s="1546" t="str">
        <f t="shared" si="86"/>
        <v>ESCAVAÇÃO, CARGA E TRANSPORTE DE MATERIAL DE 2ª CATEGORIA - DMT DE 200 A 400 M - CAMINHO DE SERVIÇO EM REVESTIMENTO PRIMÁRIO - COM CARREGADEIRA E CAMINHÃO BASCULANTE DE 14 M³</v>
      </c>
    </row>
    <row r="5525" spans="2:8" ht="30">
      <c r="B5525" s="1528">
        <v>5502612</v>
      </c>
      <c r="C5525" s="1529" t="s">
        <v>15357</v>
      </c>
      <c r="D5525" s="1528" t="s">
        <v>4013</v>
      </c>
      <c r="E5525" s="1543">
        <v>6.49</v>
      </c>
      <c r="F5525" s="1546"/>
      <c r="G5525" s="1546">
        <v>5502612</v>
      </c>
      <c r="H5525" s="1546" t="str">
        <f t="shared" si="86"/>
        <v>ESCAVAÇÃO, CARGA E TRANSPORTE DE MATERIAL DE 2ª CATEGORIA - DMT DE 200 A 400 M - CAMINHO DE SERVIÇO EM REVESTIMENTO PRIMÁRIO - COM ESCAVADEIRA E CAMINHÃO BASCULANTE DE 14 M³</v>
      </c>
    </row>
    <row r="5526" spans="2:8" ht="30">
      <c r="B5526" s="1526">
        <v>5502404</v>
      </c>
      <c r="C5526" s="1523" t="s">
        <v>15358</v>
      </c>
      <c r="D5526" s="1526" t="s">
        <v>4013</v>
      </c>
      <c r="E5526" s="1542">
        <v>11.76</v>
      </c>
      <c r="F5526" s="1546"/>
      <c r="G5526" s="1546">
        <v>5502404</v>
      </c>
      <c r="H5526" s="1546" t="str">
        <f t="shared" si="86"/>
        <v>ESCAVAÇÃO, CARGA E TRANSPORTE DE MATERIAL DE 2ª CATEGORIA - DMT DE 200 A 400 M - CAMINHO DE SERVIÇO PAVIMENTADO - COM CARREGADEIRA E CAMINHÃO BASCULANTE DE 14 M³</v>
      </c>
    </row>
    <row r="5527" spans="2:8" ht="30">
      <c r="B5527" s="1528">
        <v>5502638</v>
      </c>
      <c r="C5527" s="1529" t="s">
        <v>15359</v>
      </c>
      <c r="D5527" s="1528" t="s">
        <v>4013</v>
      </c>
      <c r="E5527" s="1543">
        <v>6.38</v>
      </c>
      <c r="F5527" s="1546"/>
      <c r="G5527" s="1546">
        <v>5502638</v>
      </c>
      <c r="H5527" s="1546" t="str">
        <f t="shared" si="86"/>
        <v>ESCAVAÇÃO, CARGA E TRANSPORTE DE MATERIAL DE 2ª CATEGORIA - DMT DE 200 A 400 M - CAMINHO DE SERVIÇO PAVIMENTADO - COM ESCAVADEIRA E CAMINHÃO BASCULANTE DE 14 M³</v>
      </c>
    </row>
    <row r="5528" spans="2:8" ht="30">
      <c r="B5528" s="1526">
        <v>5502353</v>
      </c>
      <c r="C5528" s="1523" t="s">
        <v>15360</v>
      </c>
      <c r="D5528" s="1526" t="s">
        <v>4013</v>
      </c>
      <c r="E5528" s="1542">
        <v>12.93</v>
      </c>
      <c r="F5528" s="1546"/>
      <c r="G5528" s="1546">
        <v>5502353</v>
      </c>
      <c r="H5528" s="1546" t="str">
        <f t="shared" si="86"/>
        <v>ESCAVAÇÃO, CARGA E TRANSPORTE DE MATERIAL DE 2ª CATEGORIA - DMT DE 400 A 600 M - CAMINHO DE SERVIÇO EM LEITO NATURAL - COM CARREGADEIRA E CAMINHÃO BASCULANTE DE 14 M³</v>
      </c>
    </row>
    <row r="5529" spans="2:8" ht="30">
      <c r="B5529" s="1528">
        <v>5502587</v>
      </c>
      <c r="C5529" s="1529" t="s">
        <v>15361</v>
      </c>
      <c r="D5529" s="1528" t="s">
        <v>4013</v>
      </c>
      <c r="E5529" s="1543">
        <v>7.17</v>
      </c>
      <c r="F5529" s="1546"/>
      <c r="G5529" s="1546">
        <v>5502587</v>
      </c>
      <c r="H5529" s="1546" t="str">
        <f t="shared" si="86"/>
        <v>ESCAVAÇÃO, CARGA E TRANSPORTE DE MATERIAL DE 2ª CATEGORIA - DMT DE 400 A 600 M - CAMINHO DE SERVIÇO EM LEITO NATURAL - COM ESCAVADEIRA E CAMINHÃO BASCULANTE DE 14 M³</v>
      </c>
    </row>
    <row r="5530" spans="2:8" ht="30">
      <c r="B5530" s="1526">
        <v>5502379</v>
      </c>
      <c r="C5530" s="1523" t="s">
        <v>15362</v>
      </c>
      <c r="D5530" s="1526" t="s">
        <v>4013</v>
      </c>
      <c r="E5530" s="1542">
        <v>12.09</v>
      </c>
      <c r="F5530" s="1546"/>
      <c r="G5530" s="1546">
        <v>5502379</v>
      </c>
      <c r="H5530" s="1546" t="str">
        <f t="shared" si="86"/>
        <v>ESCAVAÇÃO, CARGA E TRANSPORTE DE MATERIAL DE 2ª CATEGORIA - DMT DE 400 A 600 M - CAMINHO DE SERVIÇO EM REVESTIMENTO PRIMÁRIO - COM CARREGADEIRA E CAMINHÃO BASCULANTE DE 14 M³</v>
      </c>
    </row>
    <row r="5531" spans="2:8" ht="30">
      <c r="B5531" s="1528">
        <v>5502613</v>
      </c>
      <c r="C5531" s="1529" t="s">
        <v>15363</v>
      </c>
      <c r="D5531" s="1528" t="s">
        <v>4013</v>
      </c>
      <c r="E5531" s="1543">
        <v>6.72</v>
      </c>
      <c r="F5531" s="1546"/>
      <c r="G5531" s="1546">
        <v>5502613</v>
      </c>
      <c r="H5531" s="1546" t="str">
        <f t="shared" si="86"/>
        <v>ESCAVAÇÃO, CARGA E TRANSPORTE DE MATERIAL DE 2ª CATEGORIA - DMT DE 400 A 600 M - CAMINHO DE SERVIÇO EM REVESTIMENTO PRIMÁRIO - COM ESCAVADEIRA E CAMINHÃO BASCULANTE DE 14 M³</v>
      </c>
    </row>
    <row r="5532" spans="2:8" ht="30">
      <c r="B5532" s="1526">
        <v>5502405</v>
      </c>
      <c r="C5532" s="1523" t="s">
        <v>15364</v>
      </c>
      <c r="D5532" s="1526" t="s">
        <v>4013</v>
      </c>
      <c r="E5532" s="1542">
        <v>11.92</v>
      </c>
      <c r="F5532" s="1546"/>
      <c r="G5532" s="1546">
        <v>5502405</v>
      </c>
      <c r="H5532" s="1546" t="str">
        <f t="shared" si="86"/>
        <v>ESCAVAÇÃO, CARGA E TRANSPORTE DE MATERIAL DE 2ª CATEGORIA - DMT DE 400 A 600 M - CAMINHO DE SERVIÇO PAVIMENTADO - COM CARREGADEIRA E CAMINHÃO BASCULANTE DE 14 M³</v>
      </c>
    </row>
    <row r="5533" spans="2:8" ht="30">
      <c r="B5533" s="1528">
        <v>5502639</v>
      </c>
      <c r="C5533" s="1529" t="s">
        <v>15365</v>
      </c>
      <c r="D5533" s="1528" t="s">
        <v>4013</v>
      </c>
      <c r="E5533" s="1543">
        <v>6.57</v>
      </c>
      <c r="F5533" s="1546"/>
      <c r="G5533" s="1546">
        <v>5502639</v>
      </c>
      <c r="H5533" s="1546" t="str">
        <f t="shared" si="86"/>
        <v>ESCAVAÇÃO, CARGA E TRANSPORTE DE MATERIAL DE 2ª CATEGORIA - DMT DE 400 A 600 M - CAMINHO DE SERVIÇO PAVIMENTADO - COM ESCAVADEIRA E CAMINHÃO BASCULANTE DE 14 M³</v>
      </c>
    </row>
    <row r="5534" spans="2:8" ht="30">
      <c r="B5534" s="1526">
        <v>5502351</v>
      </c>
      <c r="C5534" s="1523" t="s">
        <v>15366</v>
      </c>
      <c r="D5534" s="1526" t="s">
        <v>4013</v>
      </c>
      <c r="E5534" s="1542">
        <v>11.87</v>
      </c>
      <c r="F5534" s="1546"/>
      <c r="G5534" s="1546">
        <v>5502351</v>
      </c>
      <c r="H5534" s="1546" t="str">
        <f t="shared" si="86"/>
        <v>ESCAVAÇÃO, CARGA E TRANSPORTE DE MATERIAL DE 2ª CATEGORIA - DMT DE 50 A 200 M - CAMINHO DE SERVIÇO EM LEITO NATURAL - COM CARREGADEIRA E CAMINHÃO BASCULANTE DE 14 M³</v>
      </c>
    </row>
    <row r="5535" spans="2:8" ht="30">
      <c r="B5535" s="1528">
        <v>5502585</v>
      </c>
      <c r="C5535" s="1529" t="s">
        <v>15367</v>
      </c>
      <c r="D5535" s="1528" t="s">
        <v>4013</v>
      </c>
      <c r="E5535" s="1543">
        <v>6.49</v>
      </c>
      <c r="F5535" s="1546"/>
      <c r="G5535" s="1546">
        <v>5502585</v>
      </c>
      <c r="H5535" s="1546" t="str">
        <f t="shared" si="86"/>
        <v>ESCAVAÇÃO, CARGA E TRANSPORTE DE MATERIAL DE 2ª CATEGORIA - DMT DE 50 A 200 M - CAMINHO DE SERVIÇO EM LEITO NATURAL - COM ESCAVADEIRA E CAMINHÃO BASCULANTE DE 14 M³</v>
      </c>
    </row>
    <row r="5536" spans="2:8" ht="30">
      <c r="B5536" s="1526">
        <v>5502377</v>
      </c>
      <c r="C5536" s="1523" t="s">
        <v>15368</v>
      </c>
      <c r="D5536" s="1526" t="s">
        <v>4013</v>
      </c>
      <c r="E5536" s="1542">
        <v>11.64</v>
      </c>
      <c r="F5536" s="1546"/>
      <c r="G5536" s="1546">
        <v>5502377</v>
      </c>
      <c r="H5536" s="1546" t="str">
        <f t="shared" si="86"/>
        <v>ESCAVAÇÃO, CARGA E TRANSPORTE DE MATERIAL DE 2ª CATEGORIA - DMT DE 50 A 200 M - CAMINHO DE SERVIÇO EM REVESTIMENTO PRIMÁRIO - COM CARREGADEIRA E CAMINHÃO BASCULANTE DE 14 M³</v>
      </c>
    </row>
    <row r="5537" spans="2:8" ht="30">
      <c r="B5537" s="1528">
        <v>5502611</v>
      </c>
      <c r="C5537" s="1529" t="s">
        <v>15369</v>
      </c>
      <c r="D5537" s="1528" t="s">
        <v>4013</v>
      </c>
      <c r="E5537" s="1543">
        <v>6.26</v>
      </c>
      <c r="F5537" s="1546"/>
      <c r="G5537" s="1546">
        <v>5502611</v>
      </c>
      <c r="H5537" s="1546" t="str">
        <f t="shared" si="86"/>
        <v>ESCAVAÇÃO, CARGA E TRANSPORTE DE MATERIAL DE 2ª CATEGORIA - DMT DE 50 A 200 M - CAMINHO DE SERVIÇO EM REVESTIMENTO PRIMÁRIO - COM ESCAVADEIRA E CAMINHÃO BASCULANTE DE 14 M³</v>
      </c>
    </row>
    <row r="5538" spans="2:8" ht="30">
      <c r="B5538" s="1526">
        <v>5502403</v>
      </c>
      <c r="C5538" s="1523" t="s">
        <v>15370</v>
      </c>
      <c r="D5538" s="1526" t="s">
        <v>4013</v>
      </c>
      <c r="E5538" s="1542">
        <v>11.56</v>
      </c>
      <c r="F5538" s="1546"/>
      <c r="G5538" s="1546">
        <v>5502403</v>
      </c>
      <c r="H5538" s="1546" t="str">
        <f t="shared" si="86"/>
        <v>ESCAVAÇÃO, CARGA E TRANSPORTE DE MATERIAL DE 2ª CATEGORIA - DMT DE 50 A 200 M - CAMINHO DE SERVIÇO PAVIMENTADO - COM CARREGADEIRA E CAMINHÃO BASCULANTE DE 14 M³</v>
      </c>
    </row>
    <row r="5539" spans="2:8" ht="30">
      <c r="B5539" s="1528">
        <v>5502637</v>
      </c>
      <c r="C5539" s="1529" t="s">
        <v>15371</v>
      </c>
      <c r="D5539" s="1528" t="s">
        <v>4013</v>
      </c>
      <c r="E5539" s="1543">
        <v>6.19</v>
      </c>
      <c r="F5539" s="1546"/>
      <c r="G5539" s="1546">
        <v>5502637</v>
      </c>
      <c r="H5539" s="1546" t="str">
        <f t="shared" si="86"/>
        <v>ESCAVAÇÃO, CARGA E TRANSPORTE DE MATERIAL DE 2ª CATEGORIA - DMT DE 50 A 200 M - CAMINHO DE SERVIÇO PAVIMENTADO - COM ESCAVADEIRA E CAMINHÃO BASCULANTE DE 14 M³</v>
      </c>
    </row>
    <row r="5540" spans="2:8">
      <c r="B5540" s="1526">
        <v>5502187</v>
      </c>
      <c r="C5540" s="1523" t="s">
        <v>15372</v>
      </c>
      <c r="D5540" s="1526" t="s">
        <v>4013</v>
      </c>
      <c r="E5540" s="1542">
        <v>5.65</v>
      </c>
      <c r="F5540" s="1546"/>
      <c r="G5540" s="1546">
        <v>5502187</v>
      </c>
      <c r="H5540" s="1546" t="str">
        <f t="shared" si="86"/>
        <v>ESCAVAÇÃO, CARGA E TRANSPORTE DE MATERIAL DE 2ª CATEGORIA - DMT DE 50 M</v>
      </c>
    </row>
    <row r="5541" spans="2:8" ht="30">
      <c r="B5541" s="1528">
        <v>5502354</v>
      </c>
      <c r="C5541" s="1529" t="s">
        <v>15373</v>
      </c>
      <c r="D5541" s="1528" t="s">
        <v>4013</v>
      </c>
      <c r="E5541" s="1543">
        <v>13.23</v>
      </c>
      <c r="F5541" s="1546"/>
      <c r="G5541" s="1546">
        <v>5502354</v>
      </c>
      <c r="H5541" s="1546" t="str">
        <f t="shared" si="86"/>
        <v>ESCAVAÇÃO, CARGA E TRANSPORTE DE MATERIAL DE 2ª CATEGORIA - DMT DE 600 A 800 M - CAMINHO DE SERVIÇO EM LEITO NATURAL - COM CARREGADEIRA E CAMINHÃO BASCULANTE DE 14 M³</v>
      </c>
    </row>
    <row r="5542" spans="2:8" ht="30">
      <c r="B5542" s="1526">
        <v>5502588</v>
      </c>
      <c r="C5542" s="1523" t="s">
        <v>15374</v>
      </c>
      <c r="D5542" s="1526" t="s">
        <v>4013</v>
      </c>
      <c r="E5542" s="1542">
        <v>7.99</v>
      </c>
      <c r="F5542" s="1546"/>
      <c r="G5542" s="1546">
        <v>5502588</v>
      </c>
      <c r="H5542" s="1546" t="str">
        <f t="shared" si="86"/>
        <v>ESCAVAÇÃO, CARGA E TRANSPORTE DE MATERIAL DE 2ª CATEGORIA - DMT DE 600 A 800 M - CAMINHO DE SERVIÇO EM LEITO NATURAL - COM ESCAVADEIRA E CAMINHÃO BASCULANTE DE 14 M³</v>
      </c>
    </row>
    <row r="5543" spans="2:8" ht="30">
      <c r="B5543" s="1528">
        <v>5502380</v>
      </c>
      <c r="C5543" s="1529" t="s">
        <v>15375</v>
      </c>
      <c r="D5543" s="1528" t="s">
        <v>4013</v>
      </c>
      <c r="E5543" s="1543">
        <v>12.67</v>
      </c>
      <c r="F5543" s="1546"/>
      <c r="G5543" s="1546">
        <v>5502380</v>
      </c>
      <c r="H5543" s="1546" t="str">
        <f t="shared" si="86"/>
        <v>ESCAVAÇÃO, CARGA E TRANSPORTE DE MATERIAL DE 2ª CATEGORIA - DMT DE 600 A 800 M - CAMINHO DE SERVIÇO EM REVESTIMENTO PRIMÁRIO - COM CARREGADEIRA E CAMINHÃO BASCULANTE DE 14 M³</v>
      </c>
    </row>
    <row r="5544" spans="2:8" ht="30">
      <c r="B5544" s="1526">
        <v>5502614</v>
      </c>
      <c r="C5544" s="1523" t="s">
        <v>15376</v>
      </c>
      <c r="D5544" s="1526" t="s">
        <v>4013</v>
      </c>
      <c r="E5544" s="1542">
        <v>6.87</v>
      </c>
      <c r="F5544" s="1546"/>
      <c r="G5544" s="1546">
        <v>5502614</v>
      </c>
      <c r="H5544" s="1546" t="str">
        <f t="shared" si="86"/>
        <v>ESCAVAÇÃO, CARGA E TRANSPORTE DE MATERIAL DE 2ª CATEGORIA - DMT DE 600 A 800 M - CAMINHO DE SERVIÇO EM REVESTIMENTO PRIMÁRIO - COM ESCAVADEIRA E CAMINHÃO BASCULANTE DE 14 M³</v>
      </c>
    </row>
    <row r="5545" spans="2:8" ht="30">
      <c r="B5545" s="1528">
        <v>5502406</v>
      </c>
      <c r="C5545" s="1529" t="s">
        <v>15377</v>
      </c>
      <c r="D5545" s="1528" t="s">
        <v>4013</v>
      </c>
      <c r="E5545" s="1543">
        <v>12.06</v>
      </c>
      <c r="F5545" s="1546"/>
      <c r="G5545" s="1546">
        <v>5502406</v>
      </c>
      <c r="H5545" s="1546" t="str">
        <f t="shared" si="86"/>
        <v>ESCAVAÇÃO, CARGA E TRANSPORTE DE MATERIAL DE 2ª CATEGORIA - DMT DE 600 A 800 M - CAMINHO DE SERVIÇO PAVIMENTADO - COM CARREGADEIRA E CAMINHÃO BASCULANTE DE 14 M³</v>
      </c>
    </row>
    <row r="5546" spans="2:8" ht="30">
      <c r="B5546" s="1526">
        <v>5502640</v>
      </c>
      <c r="C5546" s="1523" t="s">
        <v>15378</v>
      </c>
      <c r="D5546" s="1526" t="s">
        <v>4013</v>
      </c>
      <c r="E5546" s="1542">
        <v>6.72</v>
      </c>
      <c r="F5546" s="1546"/>
      <c r="G5546" s="1546">
        <v>5502640</v>
      </c>
      <c r="H5546" s="1546" t="str">
        <f t="shared" si="86"/>
        <v>ESCAVAÇÃO, CARGA E TRANSPORTE DE MATERIAL DE 2ª CATEGORIA - DMT DE 600 A 800 M - CAMINHO DE SERVIÇO PAVIMENTADO - COM ESCAVADEIRA E CAMINHÃO BASCULANTE DE 14 M³</v>
      </c>
    </row>
    <row r="5547" spans="2:8" ht="30">
      <c r="B5547" s="1528">
        <v>5502355</v>
      </c>
      <c r="C5547" s="1529" t="s">
        <v>15379</v>
      </c>
      <c r="D5547" s="1528" t="s">
        <v>4013</v>
      </c>
      <c r="E5547" s="1543">
        <v>13.46</v>
      </c>
      <c r="F5547" s="1546"/>
      <c r="G5547" s="1546">
        <v>5502355</v>
      </c>
      <c r="H5547" s="1546" t="str">
        <f t="shared" si="86"/>
        <v>ESCAVAÇÃO, CARGA E TRANSPORTE DE MATERIAL DE 2ª CATEGORIA - DMT DE 800 A 1.000 M - CAMINHO DE SERVIÇO EM LEITO NATURAL - COM CARREGADEIRA E CAMINHÃO BASCULANTE DE 14 M³</v>
      </c>
    </row>
    <row r="5548" spans="2:8" ht="30">
      <c r="B5548" s="1526">
        <v>5502589</v>
      </c>
      <c r="C5548" s="1523" t="s">
        <v>15380</v>
      </c>
      <c r="D5548" s="1526" t="s">
        <v>4013</v>
      </c>
      <c r="E5548" s="1542">
        <v>8.24</v>
      </c>
      <c r="F5548" s="1546"/>
      <c r="G5548" s="1546">
        <v>5502589</v>
      </c>
      <c r="H5548" s="1546" t="str">
        <f t="shared" si="86"/>
        <v>ESCAVAÇÃO, CARGA E TRANSPORTE DE MATERIAL DE 2ª CATEGORIA - DMT DE 800 A 1.000 M - CAMINHO DE SERVIÇO EM LEITO NATURAL - COM ESCAVADEIRA E CAMINHÃO BASCULANTE DE 14 M³</v>
      </c>
    </row>
    <row r="5549" spans="2:8" ht="30">
      <c r="B5549" s="1528">
        <v>5502381</v>
      </c>
      <c r="C5549" s="1529" t="s">
        <v>15381</v>
      </c>
      <c r="D5549" s="1528" t="s">
        <v>4013</v>
      </c>
      <c r="E5549" s="1543">
        <v>12.82</v>
      </c>
      <c r="F5549" s="1546"/>
      <c r="G5549" s="1546">
        <v>5502381</v>
      </c>
      <c r="H5549" s="1546" t="str">
        <f t="shared" si="86"/>
        <v>ESCAVAÇÃO, CARGA E TRANSPORTE DE MATERIAL DE 2ª CATEGORIA - DMT DE 800 A 1.000 M - CAMINHO DE SERVIÇO EM REVESTIMENTO PRIMÁRIO - COM CARREGADEIRA E CAMINHÃO BASCULANTE DE 14 M³</v>
      </c>
    </row>
    <row r="5550" spans="2:8" ht="30">
      <c r="B5550" s="1526">
        <v>5502615</v>
      </c>
      <c r="C5550" s="1523" t="s">
        <v>15382</v>
      </c>
      <c r="D5550" s="1526" t="s">
        <v>4013</v>
      </c>
      <c r="E5550" s="1542">
        <v>7.06</v>
      </c>
      <c r="F5550" s="1546"/>
      <c r="G5550" s="1546">
        <v>5502615</v>
      </c>
      <c r="H5550" s="1546" t="str">
        <f t="shared" si="86"/>
        <v>ESCAVAÇÃO, CARGA E TRANSPORTE DE MATERIAL DE 2ª CATEGORIA - DMT DE 800 A 1.000 M - CAMINHO DE SERVIÇO EM REVESTIMENTO PRIMÁRIO - COM ESCAVADEIRA E CAMINHÃO BASCULANTE DE 14 M³</v>
      </c>
    </row>
    <row r="5551" spans="2:8" ht="30">
      <c r="B5551" s="1528">
        <v>5502407</v>
      </c>
      <c r="C5551" s="1529" t="s">
        <v>15383</v>
      </c>
      <c r="D5551" s="1528" t="s">
        <v>4013</v>
      </c>
      <c r="E5551" s="1543">
        <v>12.59</v>
      </c>
      <c r="F5551" s="1546"/>
      <c r="G5551" s="1546">
        <v>5502407</v>
      </c>
      <c r="H5551" s="1546" t="str">
        <f t="shared" si="86"/>
        <v>ESCAVAÇÃO, CARGA E TRANSPORTE DE MATERIAL DE 2ª CATEGORIA - DMT DE 800 A 1.000 M - CAMINHO DE SERVIÇO PAVIMENTADO - COM CARREGADEIRA E CAMINHÃO BASCULANTE DE 14 M³</v>
      </c>
    </row>
    <row r="5552" spans="2:8" ht="30">
      <c r="B5552" s="1526">
        <v>5502641</v>
      </c>
      <c r="C5552" s="1523" t="s">
        <v>15384</v>
      </c>
      <c r="D5552" s="1526" t="s">
        <v>4013</v>
      </c>
      <c r="E5552" s="1542">
        <v>6.83</v>
      </c>
      <c r="F5552" s="1546"/>
      <c r="G5552" s="1546">
        <v>5502641</v>
      </c>
      <c r="H5552" s="1546" t="str">
        <f t="shared" si="86"/>
        <v>ESCAVAÇÃO, CARGA E TRANSPORTE DE MATERIAL DE 2ª CATEGORIA - DMT DE 800 A 1.000 M - CAMINHO DE SERVIÇO PAVIMENTADO - COM ESCAVADEIRA E CAMINHÃO BASCULANTE DE 14 M³</v>
      </c>
    </row>
    <row r="5553" spans="2:8" ht="30">
      <c r="B5553" s="1528">
        <v>5502880</v>
      </c>
      <c r="C5553" s="1529" t="s">
        <v>15385</v>
      </c>
      <c r="D5553" s="1528" t="s">
        <v>4013</v>
      </c>
      <c r="E5553" s="1543">
        <v>11.81</v>
      </c>
      <c r="F5553" s="1546"/>
      <c r="G5553" s="1546">
        <v>5502880</v>
      </c>
      <c r="H5553" s="1546" t="str">
        <f t="shared" si="86"/>
        <v>ESCAVAÇÃO, CARGA E TRANSPORTE DE MATERIAL DE 2ª CATEGORIA NA DISTÂNCIA DE 3.000 M - CAMINHO DE SERVIÇO EM LEITO NATURAL - COM ESCAVADEIRA E CAMINHÃO BASCULANTE DE 14 M³</v>
      </c>
    </row>
    <row r="5554" spans="2:8" ht="30">
      <c r="B5554" s="1526">
        <v>5502857</v>
      </c>
      <c r="C5554" s="1523" t="s">
        <v>15386</v>
      </c>
      <c r="D5554" s="1526" t="s">
        <v>4013</v>
      </c>
      <c r="E5554" s="1542">
        <v>17.2</v>
      </c>
      <c r="F5554" s="1546"/>
      <c r="G5554" s="1546">
        <v>5502857</v>
      </c>
      <c r="H5554" s="1546" t="str">
        <f t="shared" si="86"/>
        <v>ESCAVAÇÃO, CARGA E TRANSPORTE DE MATERIAL DE 2ª CATEGORIA NA DISTÂNCIA DE 3.000 M - CAMINHO DE SERVIÇO EM LEITO NATURAL COM CARREGADEIRA E CAMINHÃO BASCULANTE DE 14 M³</v>
      </c>
    </row>
    <row r="5555" spans="2:8" ht="30">
      <c r="B5555" s="1528">
        <v>5502881</v>
      </c>
      <c r="C5555" s="1529" t="s">
        <v>15387</v>
      </c>
      <c r="D5555" s="1528" t="s">
        <v>4013</v>
      </c>
      <c r="E5555" s="1543">
        <v>9.1999999999999993</v>
      </c>
      <c r="F5555" s="1546"/>
      <c r="G5555" s="1546">
        <v>5502881</v>
      </c>
      <c r="H5555" s="1546" t="str">
        <f t="shared" si="86"/>
        <v>ESCAVAÇÃO, CARGA E TRANSPORTE DE MATERIAL DE 2ª CATEGORIA NA DISTÂNCIA DE 3.000 M - CAMINHO DE SERVIÇO EM REVESTIMENTO PRIMÁRIO - COM ESCAVADEIRA E CAMINHÃO BASCULANTE DE 14 M³</v>
      </c>
    </row>
    <row r="5556" spans="2:8" ht="30">
      <c r="B5556" s="1526">
        <v>5502859</v>
      </c>
      <c r="C5556" s="1523" t="s">
        <v>15388</v>
      </c>
      <c r="D5556" s="1526" t="s">
        <v>4013</v>
      </c>
      <c r="E5556" s="1542">
        <v>14.32</v>
      </c>
      <c r="F5556" s="1546"/>
      <c r="G5556" s="1546">
        <v>5502859</v>
      </c>
      <c r="H5556" s="1546" t="str">
        <f t="shared" si="86"/>
        <v>ESCAVAÇÃO, CARGA E TRANSPORTE DE MATERIAL DE 2ª CATEGORIA NA DISTÂNCIA DE 3.000 M - CAMINHO DE SERVIÇO PAVIMENTADO - COM CARREGADEIRA E CAMINHÃO BASCULANTE DE 14 M³</v>
      </c>
    </row>
    <row r="5557" spans="2:8" ht="30">
      <c r="B5557" s="1528">
        <v>5502882</v>
      </c>
      <c r="C5557" s="1529" t="s">
        <v>15389</v>
      </c>
      <c r="D5557" s="1528" t="s">
        <v>4013</v>
      </c>
      <c r="E5557" s="1543">
        <v>8.69</v>
      </c>
      <c r="F5557" s="1546"/>
      <c r="G5557" s="1546">
        <v>5502882</v>
      </c>
      <c r="H5557" s="1546" t="str">
        <f t="shared" si="86"/>
        <v>ESCAVAÇÃO, CARGA E TRANSPORTE DE MATERIAL DE 2ª CATEGORIA NA DISTÂNCIA DE 3.000 M - CAMINHO DE SERVIÇO PAVIMENTADO - COM ESCAVADEIRA E CAMINHÃO BASCULANTE DE 14 M³</v>
      </c>
    </row>
    <row r="5558" spans="2:8" ht="30">
      <c r="B5558" s="1526">
        <v>5502858</v>
      </c>
      <c r="C5558" s="1523" t="s">
        <v>15390</v>
      </c>
      <c r="D5558" s="1526" t="s">
        <v>4013</v>
      </c>
      <c r="E5558" s="1542">
        <v>15.23</v>
      </c>
      <c r="F5558" s="1546"/>
      <c r="G5558" s="1546">
        <v>5502858</v>
      </c>
      <c r="H5558" s="1546" t="str">
        <f t="shared" si="86"/>
        <v>ESCAVAÇÃO, CARGA E TRANSPORTE DE MATERIAL DE 2ª CATEGORIA NA DISTÂNCIA DE 3.000 M -CAMINHO DE SERVIÇO COM REVESTIMENTO PRIMÁRIO COM CARREGADEIRA E CAMINHÃO BASCULANTE DE 14 M³</v>
      </c>
    </row>
    <row r="5559" spans="2:8" ht="30">
      <c r="B5559" s="1528">
        <v>5502747</v>
      </c>
      <c r="C5559" s="1529" t="s">
        <v>15391</v>
      </c>
      <c r="D5559" s="1528" t="s">
        <v>4013</v>
      </c>
      <c r="E5559" s="1543">
        <v>37.18</v>
      </c>
      <c r="F5559" s="1546"/>
      <c r="G5559" s="1546">
        <v>5502747</v>
      </c>
      <c r="H5559" s="1546" t="str">
        <f t="shared" si="86"/>
        <v>ESCAVAÇÃO, CARGA E TRANSPORTE DE MATERIAL DE 3ª CATEGORIA - DMT DE 1.000 A 1.200 M - CAMINHO DE SERVIÇO EM LEITO NATURAL COM CAMINHÃO BASCULANTE DE 12 M³</v>
      </c>
    </row>
    <row r="5560" spans="2:8" ht="30">
      <c r="B5560" s="1526">
        <v>5502773</v>
      </c>
      <c r="C5560" s="1523" t="s">
        <v>15392</v>
      </c>
      <c r="D5560" s="1526" t="s">
        <v>4013</v>
      </c>
      <c r="E5560" s="1542">
        <v>35.9</v>
      </c>
      <c r="F5560" s="1546"/>
      <c r="G5560" s="1546">
        <v>5502773</v>
      </c>
      <c r="H5560" s="1546" t="str">
        <f t="shared" si="86"/>
        <v>ESCAVAÇÃO, CARGA E TRANSPORTE DE MATERIAL DE 3ª CATEGORIA - DMT DE 1.000 A 1.200 M - CAMINHO DE SERVIÇO EM REVESTIMENTO PRIMÁRIO - COM CAMINHÃO BASCULANTE DE 12 M³</v>
      </c>
    </row>
    <row r="5561" spans="2:8" ht="30">
      <c r="B5561" s="1528">
        <v>5502799</v>
      </c>
      <c r="C5561" s="1529" t="s">
        <v>15393</v>
      </c>
      <c r="D5561" s="1528" t="s">
        <v>4013</v>
      </c>
      <c r="E5561" s="1543">
        <v>35.5</v>
      </c>
      <c r="F5561" s="1546"/>
      <c r="G5561" s="1546">
        <v>5502799</v>
      </c>
      <c r="H5561" s="1546" t="str">
        <f t="shared" si="86"/>
        <v>ESCAVAÇÃO, CARGA E TRANSPORTE DE MATERIAL DE 3ª CATEGORIA - DMT DE 1.000 A 1.200 M - CAMINHO DE SERVIÇO PAVIMENTADO - COM CAMINHÃO BASCULANTE DE 12 M³</v>
      </c>
    </row>
    <row r="5562" spans="2:8" ht="30">
      <c r="B5562" s="1526">
        <v>5502748</v>
      </c>
      <c r="C5562" s="1523" t="s">
        <v>15394</v>
      </c>
      <c r="D5562" s="1526" t="s">
        <v>4013</v>
      </c>
      <c r="E5562" s="1542">
        <v>37.58</v>
      </c>
      <c r="F5562" s="1546"/>
      <c r="G5562" s="1546">
        <v>5502748</v>
      </c>
      <c r="H5562" s="1546" t="str">
        <f t="shared" si="86"/>
        <v>ESCAVAÇÃO, CARGA E TRANSPORTE DE MATERIAL DE 3ª CATEGORIA - DMT DE 1.200 A 1.400 M - CAMINHO DE SERVIÇO EM LEITO NATURAL COM CAMINHÃO BASCULANTE DE 12 M³</v>
      </c>
    </row>
    <row r="5563" spans="2:8" ht="30">
      <c r="B5563" s="1528">
        <v>5502774</v>
      </c>
      <c r="C5563" s="1529" t="s">
        <v>15395</v>
      </c>
      <c r="D5563" s="1528" t="s">
        <v>4013</v>
      </c>
      <c r="E5563" s="1543">
        <v>36.14</v>
      </c>
      <c r="F5563" s="1546"/>
      <c r="G5563" s="1546">
        <v>5502774</v>
      </c>
      <c r="H5563" s="1546" t="str">
        <f t="shared" si="86"/>
        <v>ESCAVAÇÃO, CARGA E TRANSPORTE DE MATERIAL DE 3ª CATEGORIA - DMT DE 1.200 A 1.400 M - CAMINHO DE SERVIÇO EM REVESTIMENTO PRIMÁRIO - COM CAMINHÃO BASCULANTE DE 12 M³</v>
      </c>
    </row>
    <row r="5564" spans="2:8" ht="30">
      <c r="B5564" s="1526">
        <v>5502800</v>
      </c>
      <c r="C5564" s="1523" t="s">
        <v>15396</v>
      </c>
      <c r="D5564" s="1526" t="s">
        <v>4013</v>
      </c>
      <c r="E5564" s="1542">
        <v>35.74</v>
      </c>
      <c r="F5564" s="1546"/>
      <c r="G5564" s="1546">
        <v>5502800</v>
      </c>
      <c r="H5564" s="1546" t="str">
        <f t="shared" si="86"/>
        <v>ESCAVAÇÃO, CARGA E TRANSPORTE DE MATERIAL DE 3ª CATEGORIA - DMT DE 1.200 A 1.400 M - CAMINHO DE SERVIÇO PAVIMENTADO - COM CAMINHÃO BASCULANTE DE 12 M³</v>
      </c>
    </row>
    <row r="5565" spans="2:8" ht="30">
      <c r="B5565" s="1528">
        <v>5502749</v>
      </c>
      <c r="C5565" s="1529" t="s">
        <v>15397</v>
      </c>
      <c r="D5565" s="1528" t="s">
        <v>4013</v>
      </c>
      <c r="E5565" s="1543">
        <v>37.9</v>
      </c>
      <c r="F5565" s="1546"/>
      <c r="G5565" s="1546">
        <v>5502749</v>
      </c>
      <c r="H5565" s="1546" t="str">
        <f t="shared" si="86"/>
        <v>ESCAVAÇÃO, CARGA E TRANSPORTE DE MATERIAL DE 3ª CATEGORIA - DMT DE 1.400 A 1.600 M - CAMINHO DE SERVIÇO EM LEITO NATURAL COM CAMINHÃO BASCULANTE DE 12 M³</v>
      </c>
    </row>
    <row r="5566" spans="2:8" ht="30">
      <c r="B5566" s="1526">
        <v>5502775</v>
      </c>
      <c r="C5566" s="1523" t="s">
        <v>15398</v>
      </c>
      <c r="D5566" s="1526" t="s">
        <v>4013</v>
      </c>
      <c r="E5566" s="1542">
        <v>36.380000000000003</v>
      </c>
      <c r="F5566" s="1546"/>
      <c r="G5566" s="1546">
        <v>5502775</v>
      </c>
      <c r="H5566" s="1546" t="str">
        <f t="shared" si="86"/>
        <v>ESCAVAÇÃO, CARGA E TRANSPORTE DE MATERIAL DE 3ª CATEGORIA - DMT DE 1.400 A 1.600 M - CAMINHO DE SERVIÇO EM REVESTIMENTO PRIMÁRIO - COM CAMINHÃO BASCULANTE DE 12 M³</v>
      </c>
    </row>
    <row r="5567" spans="2:8" ht="30">
      <c r="B5567" s="1528">
        <v>5502801</v>
      </c>
      <c r="C5567" s="1529" t="s">
        <v>15399</v>
      </c>
      <c r="D5567" s="1528" t="s">
        <v>4013</v>
      </c>
      <c r="E5567" s="1543">
        <v>35.9</v>
      </c>
      <c r="F5567" s="1546"/>
      <c r="G5567" s="1546">
        <v>5502801</v>
      </c>
      <c r="H5567" s="1546" t="str">
        <f t="shared" si="86"/>
        <v>ESCAVAÇÃO, CARGA E TRANSPORTE DE MATERIAL DE 3ª CATEGORIA - DMT DE 1.400 A 1.600 M - CAMINHO DE SERVIÇO PAVIMENTADO - COM CAMINHÃO BASCULANTE DE 12 M³</v>
      </c>
    </row>
    <row r="5568" spans="2:8" ht="30">
      <c r="B5568" s="1526">
        <v>5502750</v>
      </c>
      <c r="C5568" s="1523" t="s">
        <v>15400</v>
      </c>
      <c r="D5568" s="1526" t="s">
        <v>4013</v>
      </c>
      <c r="E5568" s="1542">
        <v>39.51</v>
      </c>
      <c r="F5568" s="1546"/>
      <c r="G5568" s="1546">
        <v>5502750</v>
      </c>
      <c r="H5568" s="1546" t="str">
        <f t="shared" si="86"/>
        <v>ESCAVAÇÃO, CARGA E TRANSPORTE DE MATERIAL DE 3ª CATEGORIA - DMT DE 1.600 A 1.800 M - CAMINHO DE SERVIÇO EM LEITO NATURAL COM CAMINHÃO BASCULANTE DE 12 M³</v>
      </c>
    </row>
    <row r="5569" spans="2:8" ht="30">
      <c r="B5569" s="1528">
        <v>5502776</v>
      </c>
      <c r="C5569" s="1529" t="s">
        <v>15401</v>
      </c>
      <c r="D5569" s="1528" t="s">
        <v>4013</v>
      </c>
      <c r="E5569" s="1543">
        <v>36.619999999999997</v>
      </c>
      <c r="F5569" s="1546"/>
      <c r="G5569" s="1546">
        <v>5502776</v>
      </c>
      <c r="H5569" s="1546" t="str">
        <f t="shared" si="86"/>
        <v>ESCAVAÇÃO, CARGA E TRANSPORTE DE MATERIAL DE 3ª CATEGORIA - DMT DE 1.600 A 1.800 M - CAMINHO DE SERVIÇO EM REVESTIMENTO PRIMÁRIO - COM CAMINHÃO BASCULANTE DE 12 M³</v>
      </c>
    </row>
    <row r="5570" spans="2:8" ht="30">
      <c r="B5570" s="1526">
        <v>5502802</v>
      </c>
      <c r="C5570" s="1523" t="s">
        <v>15402</v>
      </c>
      <c r="D5570" s="1526" t="s">
        <v>4013</v>
      </c>
      <c r="E5570" s="1542">
        <v>36.14</v>
      </c>
      <c r="F5570" s="1546"/>
      <c r="G5570" s="1546">
        <v>5502802</v>
      </c>
      <c r="H5570" s="1546" t="str">
        <f t="shared" si="86"/>
        <v>ESCAVAÇÃO, CARGA E TRANSPORTE DE MATERIAL DE 3ª CATEGORIA - DMT DE 1.600 A 1.800 M - CAMINHO DE SERVIÇO PAVIMENTADO - COM CAMINHÃO BASCULANTE DE 12 M³</v>
      </c>
    </row>
    <row r="5571" spans="2:8" ht="30">
      <c r="B5571" s="1528">
        <v>5502751</v>
      </c>
      <c r="C5571" s="1529" t="s">
        <v>15403</v>
      </c>
      <c r="D5571" s="1528" t="s">
        <v>4013</v>
      </c>
      <c r="E5571" s="1543">
        <v>39.93</v>
      </c>
      <c r="F5571" s="1546"/>
      <c r="G5571" s="1546">
        <v>5502751</v>
      </c>
      <c r="H5571" s="1546" t="str">
        <f t="shared" ref="H5571:H5634" si="87">UPPER(C5571)</f>
        <v>ESCAVAÇÃO, CARGA E TRANSPORTE DE MATERIAL DE 3ª CATEGORIA - DMT DE 1.800 A 2.000 M - CAMINHO DE SERVIÇO EM LEITO NATURAL COM CAMINHÃO BASCULANTE DE 12 M³</v>
      </c>
    </row>
    <row r="5572" spans="2:8" ht="30">
      <c r="B5572" s="1526">
        <v>5502777</v>
      </c>
      <c r="C5572" s="1523" t="s">
        <v>15404</v>
      </c>
      <c r="D5572" s="1526" t="s">
        <v>4013</v>
      </c>
      <c r="E5572" s="1542">
        <v>36.86</v>
      </c>
      <c r="F5572" s="1546"/>
      <c r="G5572" s="1546">
        <v>5502777</v>
      </c>
      <c r="H5572" s="1546" t="str">
        <f t="shared" si="87"/>
        <v>ESCAVAÇÃO, CARGA E TRANSPORTE DE MATERIAL DE 3ª CATEGORIA - DMT DE 1.800 A 2.000 M - CAMINHO DE SERVIÇO EM REVESTIMENTO PRIMÁRIO - COM CAMINHÃO BASCULANTE DE 12 M³</v>
      </c>
    </row>
    <row r="5573" spans="2:8" ht="30">
      <c r="B5573" s="1528">
        <v>5502803</v>
      </c>
      <c r="C5573" s="1529" t="s">
        <v>15405</v>
      </c>
      <c r="D5573" s="1528" t="s">
        <v>4013</v>
      </c>
      <c r="E5573" s="1543">
        <v>36.299999999999997</v>
      </c>
      <c r="F5573" s="1546"/>
      <c r="G5573" s="1546">
        <v>5502803</v>
      </c>
      <c r="H5573" s="1546" t="str">
        <f t="shared" si="87"/>
        <v>ESCAVAÇÃO, CARGA E TRANSPORTE DE MATERIAL DE 3ª CATEGORIA - DMT DE 1.800 A 2.000 M - CAMINHO DE SERVIÇO PAVIMENTADO - COM CAMINHÃO BASCULANTE DE 12 M³</v>
      </c>
    </row>
    <row r="5574" spans="2:8" ht="30">
      <c r="B5574" s="1526">
        <v>5502752</v>
      </c>
      <c r="C5574" s="1523" t="s">
        <v>15406</v>
      </c>
      <c r="D5574" s="1526" t="s">
        <v>4013</v>
      </c>
      <c r="E5574" s="1542">
        <v>40.57</v>
      </c>
      <c r="F5574" s="1546"/>
      <c r="G5574" s="1546">
        <v>5502752</v>
      </c>
      <c r="H5574" s="1546" t="str">
        <f t="shared" si="87"/>
        <v>ESCAVAÇÃO, CARGA E TRANSPORTE DE MATERIAL DE 3ª CATEGORIA - DMT DE 2.000 A 2.500 M - CAMINHO DE SERVIÇO EM LEITO NATURAL COM CAMINHÃO BASCULANTE DE 12 M³</v>
      </c>
    </row>
    <row r="5575" spans="2:8" ht="30">
      <c r="B5575" s="1528">
        <v>5502778</v>
      </c>
      <c r="C5575" s="1529" t="s">
        <v>15407</v>
      </c>
      <c r="D5575" s="1528" t="s">
        <v>4013</v>
      </c>
      <c r="E5575" s="1543">
        <v>37.340000000000003</v>
      </c>
      <c r="F5575" s="1546"/>
      <c r="G5575" s="1546">
        <v>5502778</v>
      </c>
      <c r="H5575" s="1546" t="str">
        <f t="shared" si="87"/>
        <v>ESCAVAÇÃO, CARGA E TRANSPORTE DE MATERIAL DE 3ª CATEGORIA - DMT DE 2.000 A 2.500 M - CAMINHO DE SERVIÇO EM REVESTIMENTO PRIMÁRIO - COM CAMINHÃO BASCULANTE DE 12 M³</v>
      </c>
    </row>
    <row r="5576" spans="2:8" ht="30">
      <c r="B5576" s="1526">
        <v>5502804</v>
      </c>
      <c r="C5576" s="1523" t="s">
        <v>15408</v>
      </c>
      <c r="D5576" s="1526" t="s">
        <v>4013</v>
      </c>
      <c r="E5576" s="1542">
        <v>36.700000000000003</v>
      </c>
      <c r="F5576" s="1546"/>
      <c r="G5576" s="1546">
        <v>5502804</v>
      </c>
      <c r="H5576" s="1546" t="str">
        <f t="shared" si="87"/>
        <v>ESCAVAÇÃO, CARGA E TRANSPORTE DE MATERIAL DE 3ª CATEGORIA - DMT DE 2.000 A 2.500 M - CAMINHO DE SERVIÇO PAVIMENTADO - COM CAMINHÃO BASCULANTE DE 12 M³</v>
      </c>
    </row>
    <row r="5577" spans="2:8" ht="30">
      <c r="B5577" s="1528">
        <v>5502753</v>
      </c>
      <c r="C5577" s="1529" t="s">
        <v>15409</v>
      </c>
      <c r="D5577" s="1528" t="s">
        <v>4013</v>
      </c>
      <c r="E5577" s="1543">
        <v>41.64</v>
      </c>
      <c r="F5577" s="1546"/>
      <c r="G5577" s="1546">
        <v>5502753</v>
      </c>
      <c r="H5577" s="1546" t="str">
        <f t="shared" si="87"/>
        <v>ESCAVAÇÃO, CARGA E TRANSPORTE DE MATERIAL DE 3ª CATEGORIA - DMT DE 2.500 A 3.000 M - CAMINHO DE SERVIÇO EM LEITO NATURAL COM CAMINHÃO BASCULANTE DE 12 M³</v>
      </c>
    </row>
    <row r="5578" spans="2:8" ht="30">
      <c r="B5578" s="1526">
        <v>5502779</v>
      </c>
      <c r="C5578" s="1523" t="s">
        <v>15410</v>
      </c>
      <c r="D5578" s="1526" t="s">
        <v>4013</v>
      </c>
      <c r="E5578" s="1542">
        <v>39.299999999999997</v>
      </c>
      <c r="F5578" s="1546"/>
      <c r="G5578" s="1546">
        <v>5502779</v>
      </c>
      <c r="H5578" s="1546" t="str">
        <f t="shared" si="87"/>
        <v>ESCAVAÇÃO, CARGA E TRANSPORTE DE MATERIAL DE 3ª CATEGORIA - DMT DE 2.500 A 3.000 M - CAMINHO DE SERVIÇO EM REVESTIMENTO PRIMÁRIO - COM CAMINHÃO BASCULANTE DE 12 M³</v>
      </c>
    </row>
    <row r="5579" spans="2:8" ht="30">
      <c r="B5579" s="1528">
        <v>5502805</v>
      </c>
      <c r="C5579" s="1529" t="s">
        <v>15411</v>
      </c>
      <c r="D5579" s="1528" t="s">
        <v>4013</v>
      </c>
      <c r="E5579" s="1543">
        <v>37.26</v>
      </c>
      <c r="F5579" s="1546"/>
      <c r="G5579" s="1546">
        <v>5502805</v>
      </c>
      <c r="H5579" s="1546" t="str">
        <f t="shared" si="87"/>
        <v>ESCAVAÇÃO, CARGA E TRANSPORTE DE MATERIAL DE 3ª CATEGORIA - DMT DE 2.500 A 3.000 M - CAMINHO DE SERVIÇO PAVIMENTADO - COM CAMINHÃO BASCULANTE DE 12 M³</v>
      </c>
    </row>
    <row r="5580" spans="2:8" ht="30">
      <c r="B5580" s="1526">
        <v>5502743</v>
      </c>
      <c r="C5580" s="1523" t="s">
        <v>15412</v>
      </c>
      <c r="D5580" s="1526" t="s">
        <v>4013</v>
      </c>
      <c r="E5580" s="1542">
        <v>35.340000000000003</v>
      </c>
      <c r="F5580" s="1546"/>
      <c r="G5580" s="1546">
        <v>5502743</v>
      </c>
      <c r="H5580" s="1546" t="str">
        <f t="shared" si="87"/>
        <v>ESCAVAÇÃO, CARGA E TRANSPORTE DE MATERIAL DE 3ª CATEGORIA - DMT DE 200 A 400 M - CAMINHO DE SERVIÇO EM LEITO NATURAL COM CAMINHÃO BASCULANTE DE 12 M³</v>
      </c>
    </row>
    <row r="5581" spans="2:8" ht="30">
      <c r="B5581" s="1528">
        <v>5502769</v>
      </c>
      <c r="C5581" s="1529" t="s">
        <v>15413</v>
      </c>
      <c r="D5581" s="1528" t="s">
        <v>4013</v>
      </c>
      <c r="E5581" s="1543">
        <v>33.520000000000003</v>
      </c>
      <c r="F5581" s="1546"/>
      <c r="G5581" s="1546">
        <v>5502769</v>
      </c>
      <c r="H5581" s="1546" t="str">
        <f t="shared" si="87"/>
        <v>ESCAVAÇÃO, CARGA E TRANSPORTE DE MATERIAL DE 3ª CATEGORIA - DMT DE 200 A 400 M - CAMINHO DE SERVIÇO EM REVESTIMENTO PRIMÁRIO - COM CAMINHÃO BASCULANTE DE 12 M³</v>
      </c>
    </row>
    <row r="5582" spans="2:8" ht="30">
      <c r="B5582" s="1526">
        <v>5502795</v>
      </c>
      <c r="C5582" s="1523" t="s">
        <v>15414</v>
      </c>
      <c r="D5582" s="1526" t="s">
        <v>4013</v>
      </c>
      <c r="E5582" s="1542">
        <v>33.36</v>
      </c>
      <c r="F5582" s="1546"/>
      <c r="G5582" s="1546">
        <v>5502795</v>
      </c>
      <c r="H5582" s="1546" t="str">
        <f t="shared" si="87"/>
        <v>ESCAVAÇÃO, CARGA E TRANSPORTE DE MATERIAL DE 3ª CATEGORIA - DMT DE 200 A 400 M - CAMINHO DE SERVIÇO PAVIMENTADO - COM CAMINHÃO BASCULANTE DE 12 M³</v>
      </c>
    </row>
    <row r="5583" spans="2:8" ht="30">
      <c r="B5583" s="1528">
        <v>5502744</v>
      </c>
      <c r="C5583" s="1529" t="s">
        <v>15415</v>
      </c>
      <c r="D5583" s="1528" t="s">
        <v>4013</v>
      </c>
      <c r="E5583" s="1543">
        <v>35.9</v>
      </c>
      <c r="F5583" s="1546"/>
      <c r="G5583" s="1546">
        <v>5502744</v>
      </c>
      <c r="H5583" s="1546" t="str">
        <f t="shared" si="87"/>
        <v>ESCAVAÇÃO, CARGA E TRANSPORTE DE MATERIAL DE 3ª CATEGORIA - DMT DE 400 A 600 M - CAMINHO DE SERVIÇO EM LEITO NATURAL COM CAMINHÃO BASCULANTE DE 12 M³</v>
      </c>
    </row>
    <row r="5584" spans="2:8" ht="30">
      <c r="B5584" s="1526">
        <v>5502770</v>
      </c>
      <c r="C5584" s="1523" t="s">
        <v>15416</v>
      </c>
      <c r="D5584" s="1526" t="s">
        <v>4013</v>
      </c>
      <c r="E5584" s="1542">
        <v>33.89</v>
      </c>
      <c r="F5584" s="1546"/>
      <c r="G5584" s="1546">
        <v>5502770</v>
      </c>
      <c r="H5584" s="1546" t="str">
        <f t="shared" si="87"/>
        <v>ESCAVAÇÃO, CARGA E TRANSPORTE DE MATERIAL DE 3ª CATEGORIA - DMT DE 400 A 600 M - CAMINHO DE SERVIÇO EM REVESTIMENTO PRIMÁRIO - COM CAMINHÃO BASCULANTE DE 12 M³</v>
      </c>
    </row>
    <row r="5585" spans="2:8" ht="30">
      <c r="B5585" s="1528">
        <v>5502796</v>
      </c>
      <c r="C5585" s="1529" t="s">
        <v>15417</v>
      </c>
      <c r="D5585" s="1528" t="s">
        <v>4013</v>
      </c>
      <c r="E5585" s="1543">
        <v>33.619999999999997</v>
      </c>
      <c r="F5585" s="1546"/>
      <c r="G5585" s="1546">
        <v>5502796</v>
      </c>
      <c r="H5585" s="1546" t="str">
        <f t="shared" si="87"/>
        <v>ESCAVAÇÃO, CARGA E TRANSPORTE DE MATERIAL DE 3ª CATEGORIA - DMT DE 400 A 600 M - CAMINHO DE SERVIÇO PAVIMENTADO - COM CAMINHÃO BASCULANTE DE 12 M³</v>
      </c>
    </row>
    <row r="5586" spans="2:8" ht="30">
      <c r="B5586" s="1526">
        <v>5502742</v>
      </c>
      <c r="C5586" s="1523" t="s">
        <v>15418</v>
      </c>
      <c r="D5586" s="1526" t="s">
        <v>4013</v>
      </c>
      <c r="E5586" s="1542">
        <v>33.520000000000003</v>
      </c>
      <c r="F5586" s="1546"/>
      <c r="G5586" s="1546">
        <v>5502742</v>
      </c>
      <c r="H5586" s="1546" t="str">
        <f t="shared" si="87"/>
        <v>ESCAVAÇÃO, CARGA E TRANSPORTE DE MATERIAL DE 3ª CATEGORIA - DMT DE 50 A 200 M - CAMINHO DE SERVIÇO EM LEITO NATURAL COM CAMINHÃO BASCULANTE DE 12 M³</v>
      </c>
    </row>
    <row r="5587" spans="2:8" ht="30">
      <c r="B5587" s="1528">
        <v>5502768</v>
      </c>
      <c r="C5587" s="1529" t="s">
        <v>15419</v>
      </c>
      <c r="D5587" s="1528" t="s">
        <v>4013</v>
      </c>
      <c r="E5587" s="1543">
        <v>33.15</v>
      </c>
      <c r="F5587" s="1546"/>
      <c r="G5587" s="1546">
        <v>5502768</v>
      </c>
      <c r="H5587" s="1546" t="str">
        <f t="shared" si="87"/>
        <v>ESCAVAÇÃO, CARGA E TRANSPORTE DE MATERIAL DE 3ª CATEGORIA - DMT DE 50 A 200 M - CAMINHO DE SERVIÇO EM REVESTIMENTO PRIMÁRIO - COM CAMINHÃO BASCULANTE DE 12 M³</v>
      </c>
    </row>
    <row r="5588" spans="2:8" ht="30">
      <c r="B5588" s="1526">
        <v>5502794</v>
      </c>
      <c r="C5588" s="1523" t="s">
        <v>15420</v>
      </c>
      <c r="D5588" s="1526" t="s">
        <v>4013</v>
      </c>
      <c r="E5588" s="1542">
        <v>32.99</v>
      </c>
      <c r="F5588" s="1546"/>
      <c r="G5588" s="1546">
        <v>5502794</v>
      </c>
      <c r="H5588" s="1546" t="str">
        <f t="shared" si="87"/>
        <v>ESCAVAÇÃO, CARGA E TRANSPORTE DE MATERIAL DE 3ª CATEGORIA - DMT DE 50 A 200 M - CAMINHO DE SERVIÇO PAVIMENTADO - COM CAMINHÃO BASCULANTE DE 12 M³</v>
      </c>
    </row>
    <row r="5589" spans="2:8" ht="30">
      <c r="B5589" s="1528">
        <v>5502745</v>
      </c>
      <c r="C5589" s="1529" t="s">
        <v>15421</v>
      </c>
      <c r="D5589" s="1528" t="s">
        <v>4013</v>
      </c>
      <c r="E5589" s="1543">
        <v>36.380000000000003</v>
      </c>
      <c r="F5589" s="1546"/>
      <c r="G5589" s="1546">
        <v>5502745</v>
      </c>
      <c r="H5589" s="1546" t="str">
        <f t="shared" si="87"/>
        <v>ESCAVAÇÃO, CARGA E TRANSPORTE DE MATERIAL DE 3ª CATEGORIA - DMT DE 600 A 800 M - CAMINHO DE SERVIÇO EM LEITO NATURAL COM CAMINHÃO BASCULANTE DE 12 M³</v>
      </c>
    </row>
    <row r="5590" spans="2:8" ht="30">
      <c r="B5590" s="1526">
        <v>5502771</v>
      </c>
      <c r="C5590" s="1523" t="s">
        <v>15422</v>
      </c>
      <c r="D5590" s="1526" t="s">
        <v>4013</v>
      </c>
      <c r="E5590" s="1542">
        <v>35.42</v>
      </c>
      <c r="F5590" s="1546"/>
      <c r="G5590" s="1546">
        <v>5502771</v>
      </c>
      <c r="H5590" s="1546" t="str">
        <f t="shared" si="87"/>
        <v>ESCAVAÇÃO, CARGA E TRANSPORTE DE MATERIAL DE 3ª CATEGORIA - DMT DE 600 A 800 M - CAMINHO DE SERVIÇO EM REVESTIMENTO PRIMÁRIO - COM CAMINHÃO BASCULANTE DE 12 M³</v>
      </c>
    </row>
    <row r="5591" spans="2:8" ht="30">
      <c r="B5591" s="1528">
        <v>5502797</v>
      </c>
      <c r="C5591" s="1529" t="s">
        <v>15423</v>
      </c>
      <c r="D5591" s="1528" t="s">
        <v>4013</v>
      </c>
      <c r="E5591" s="1543">
        <v>33.840000000000003</v>
      </c>
      <c r="F5591" s="1546"/>
      <c r="G5591" s="1546">
        <v>5502797</v>
      </c>
      <c r="H5591" s="1546" t="str">
        <f t="shared" si="87"/>
        <v>ESCAVAÇÃO, CARGA E TRANSPORTE DE MATERIAL DE 3ª CATEGORIA - DMT DE 600 A 800 M - CAMINHO DE SERVIÇO PAVIMENTADO - COM CAMINHÃO BASCULANTE DE 12 M³</v>
      </c>
    </row>
    <row r="5592" spans="2:8" ht="30">
      <c r="B5592" s="1526">
        <v>5502746</v>
      </c>
      <c r="C5592" s="1523" t="s">
        <v>15424</v>
      </c>
      <c r="D5592" s="1526" t="s">
        <v>4013</v>
      </c>
      <c r="E5592" s="1542">
        <v>36.78</v>
      </c>
      <c r="F5592" s="1546"/>
      <c r="G5592" s="1546">
        <v>5502746</v>
      </c>
      <c r="H5592" s="1546" t="str">
        <f t="shared" si="87"/>
        <v>ESCAVAÇÃO, CARGA E TRANSPORTE DE MATERIAL DE 3ª CATEGORIA - DMT DE 800 A 1.000 M - CAMINHO DE SERVIÇO EM LEITO NATURAL COM CAMINHÃO BASCULANTE DE 12 M³</v>
      </c>
    </row>
    <row r="5593" spans="2:8" ht="30">
      <c r="B5593" s="1528">
        <v>5502772</v>
      </c>
      <c r="C5593" s="1529" t="s">
        <v>15425</v>
      </c>
      <c r="D5593" s="1528" t="s">
        <v>4013</v>
      </c>
      <c r="E5593" s="1543">
        <v>35.659999999999997</v>
      </c>
      <c r="F5593" s="1546"/>
      <c r="G5593" s="1546">
        <v>5502772</v>
      </c>
      <c r="H5593" s="1546" t="str">
        <f t="shared" si="87"/>
        <v>ESCAVAÇÃO, CARGA E TRANSPORTE DE MATERIAL DE 3ª CATEGORIA - DMT DE 800 A 1.000 M - CAMINHO DE SERVIÇO EM REVESTIMENTO PRIMÁRIO - COM CAMINHÃO BASCULANTE DE 12 M³</v>
      </c>
    </row>
    <row r="5594" spans="2:8" ht="30">
      <c r="B5594" s="1526">
        <v>5502798</v>
      </c>
      <c r="C5594" s="1523" t="s">
        <v>15426</v>
      </c>
      <c r="D5594" s="1526" t="s">
        <v>4013</v>
      </c>
      <c r="E5594" s="1542">
        <v>34.1</v>
      </c>
      <c r="F5594" s="1546"/>
      <c r="G5594" s="1546">
        <v>5502798</v>
      </c>
      <c r="H5594" s="1546" t="str">
        <f t="shared" si="87"/>
        <v>ESCAVAÇÃO, CARGA E TRANSPORTE DE MATERIAL DE 3ª CATEGORIA - DMT DE 800 A 1.000 M - CAMINHO DE SERVIÇO PAVIMENTADO - COM CAMINHÃO BASCULANTE DE 12 M³</v>
      </c>
    </row>
    <row r="5595" spans="2:8" ht="30">
      <c r="B5595" s="1528">
        <v>5502886</v>
      </c>
      <c r="C5595" s="1529" t="s">
        <v>15427</v>
      </c>
      <c r="D5595" s="1528" t="s">
        <v>4013</v>
      </c>
      <c r="E5595" s="1543">
        <v>43.46</v>
      </c>
      <c r="F5595" s="1546"/>
      <c r="G5595" s="1546">
        <v>5502886</v>
      </c>
      <c r="H5595" s="1546" t="str">
        <f t="shared" si="87"/>
        <v>ESCAVAÇÃO, CARGA E TRANSPORTE DE MATERIAL DE 3ª CATEGORIA NA DISTÂNCIA DE 3.000 M - CAMINHO DE SERVIÇO EM LEITO NATURAL COM CAMINHÃO BASCULANTE DE 12 M³</v>
      </c>
    </row>
    <row r="5596" spans="2:8" ht="30">
      <c r="B5596" s="1526">
        <v>5502887</v>
      </c>
      <c r="C5596" s="1523" t="s">
        <v>15428</v>
      </c>
      <c r="D5596" s="1526" t="s">
        <v>4013</v>
      </c>
      <c r="E5596" s="1542">
        <v>39.619999999999997</v>
      </c>
      <c r="F5596" s="1546"/>
      <c r="G5596" s="1546">
        <v>5502887</v>
      </c>
      <c r="H5596" s="1546" t="str">
        <f t="shared" si="87"/>
        <v>ESCAVAÇÃO, CARGA E TRANSPORTE DE MATERIAL DE 3ª CATEGORIA NA DISTÂNCIA DE 3.000 M - CAMINHO DE SERVIÇO EM REVESTIMENTO PRIMÁRIO - COM CAMINHÃO BASCULANTE DE 12 M³</v>
      </c>
    </row>
    <row r="5597" spans="2:8" ht="30">
      <c r="B5597" s="1528">
        <v>5502888</v>
      </c>
      <c r="C5597" s="1529" t="s">
        <v>15429</v>
      </c>
      <c r="D5597" s="1528" t="s">
        <v>4013</v>
      </c>
      <c r="E5597" s="1543">
        <v>37.58</v>
      </c>
      <c r="F5597" s="1546"/>
      <c r="G5597" s="1546">
        <v>5502888</v>
      </c>
      <c r="H5597" s="1546" t="str">
        <f t="shared" si="87"/>
        <v>ESCAVAÇÃO, CARGA E TRANSPORTE DE MATERIAL DE 3ª CATEGORIA NA DISTÂNCIA DE 3.000 M - CAMINHO DE SERVIÇO PAVIMENTADO - COM CAMINHÃO BASCULANTE DE 12 M³</v>
      </c>
    </row>
    <row r="5598" spans="2:8">
      <c r="B5598" s="1526">
        <v>5502820</v>
      </c>
      <c r="C5598" s="1523" t="s">
        <v>15430</v>
      </c>
      <c r="D5598" s="1526" t="s">
        <v>4013</v>
      </c>
      <c r="E5598" s="1542">
        <v>5.25</v>
      </c>
      <c r="F5598" s="1546"/>
      <c r="G5598" s="1546">
        <v>5502820</v>
      </c>
      <c r="H5598" s="1546" t="str">
        <f t="shared" si="87"/>
        <v>ESCAVAÇÃO, CARGA E TRANSPORTE DE SOLOS MOLES - DMT DE 0 A 50 M</v>
      </c>
    </row>
    <row r="5599" spans="2:8" ht="30">
      <c r="B5599" s="1528">
        <v>5502904</v>
      </c>
      <c r="C5599" s="1529" t="s">
        <v>15431</v>
      </c>
      <c r="D5599" s="1528" t="s">
        <v>4013</v>
      </c>
      <c r="E5599" s="1543">
        <v>15.67</v>
      </c>
      <c r="F5599" s="1546"/>
      <c r="G5599" s="1546">
        <v>5502904</v>
      </c>
      <c r="H5599" s="1546" t="str">
        <f t="shared" si="87"/>
        <v>ESCAVAÇÃO, CARGA E TRANSPORTE DE SOLOS MOLES - DMT DE 1.000 A 1.200 M - CAMINHO DE SERVIÇO EM LEITO NATURAL - COM CAMINHÃO BASCULANTE DE 14 M³</v>
      </c>
    </row>
    <row r="5600" spans="2:8" ht="30">
      <c r="B5600" s="1526">
        <v>5502930</v>
      </c>
      <c r="C5600" s="1523" t="s">
        <v>15432</v>
      </c>
      <c r="D5600" s="1526" t="s">
        <v>4013</v>
      </c>
      <c r="E5600" s="1542">
        <v>14.85</v>
      </c>
      <c r="F5600" s="1546"/>
      <c r="G5600" s="1546">
        <v>5502930</v>
      </c>
      <c r="H5600" s="1546" t="str">
        <f t="shared" si="87"/>
        <v>ESCAVAÇÃO, CARGA E TRANSPORTE DE SOLOS MOLES - DMT DE 1.000 A 1.200 M - CAMINHO DE SERVIÇO EM REVESTIMENTO PRIMÁRIO - COM CAMINHÃO BASCULANTE DE 14 M³</v>
      </c>
    </row>
    <row r="5601" spans="2:8" ht="30">
      <c r="B5601" s="1528">
        <v>5502956</v>
      </c>
      <c r="C5601" s="1529" t="s">
        <v>15433</v>
      </c>
      <c r="D5601" s="1528" t="s">
        <v>4013</v>
      </c>
      <c r="E5601" s="1543">
        <v>14.55</v>
      </c>
      <c r="F5601" s="1546"/>
      <c r="G5601" s="1546">
        <v>5502956</v>
      </c>
      <c r="H5601" s="1546" t="str">
        <f t="shared" si="87"/>
        <v>ESCAVAÇÃO, CARGA E TRANSPORTE DE SOLOS MOLES - DMT DE 1.000 A 1.200 M - CAMINHO DE SERVIÇO PAVIMENTADO - COM CAMINHÃO BASCULANTE DE 14 M³</v>
      </c>
    </row>
    <row r="5602" spans="2:8" ht="30">
      <c r="B5602" s="1526">
        <v>5502905</v>
      </c>
      <c r="C5602" s="1523" t="s">
        <v>15434</v>
      </c>
      <c r="D5602" s="1526" t="s">
        <v>4013</v>
      </c>
      <c r="E5602" s="1542">
        <v>17.52</v>
      </c>
      <c r="F5602" s="1546"/>
      <c r="G5602" s="1546">
        <v>5502905</v>
      </c>
      <c r="H5602" s="1546" t="str">
        <f t="shared" si="87"/>
        <v>ESCAVAÇÃO, CARGA E TRANSPORTE DE SOLOS MOLES - DMT DE 1.200 A 1.400 M - CAMINHO DE SERVIÇO EM LEITO NATURAL - COM CAMINHÃO BASCULANTE DE 14 M³</v>
      </c>
    </row>
    <row r="5603" spans="2:8" ht="30">
      <c r="B5603" s="1528">
        <v>5502931</v>
      </c>
      <c r="C5603" s="1529" t="s">
        <v>15435</v>
      </c>
      <c r="D5603" s="1528" t="s">
        <v>4013</v>
      </c>
      <c r="E5603" s="1543">
        <v>14.99</v>
      </c>
      <c r="F5603" s="1546"/>
      <c r="G5603" s="1546">
        <v>5502931</v>
      </c>
      <c r="H5603" s="1546" t="str">
        <f t="shared" si="87"/>
        <v>ESCAVAÇÃO, CARGA E TRANSPORTE DE SOLOS MOLES - DMT DE 1.200 A 1.400 M - CAMINHO DE SERVIÇO EM REVESTIMENTO PRIMÁRIO - COM CAMINHÃO BASCULANTE DE 14 M³</v>
      </c>
    </row>
    <row r="5604" spans="2:8" ht="30">
      <c r="B5604" s="1526">
        <v>5502957</v>
      </c>
      <c r="C5604" s="1523" t="s">
        <v>15436</v>
      </c>
      <c r="D5604" s="1526" t="s">
        <v>4013</v>
      </c>
      <c r="E5604" s="1542">
        <v>14.7</v>
      </c>
      <c r="F5604" s="1546"/>
      <c r="G5604" s="1546">
        <v>5502957</v>
      </c>
      <c r="H5604" s="1546" t="str">
        <f t="shared" si="87"/>
        <v>ESCAVAÇÃO, CARGA E TRANSPORTE DE SOLOS MOLES - DMT DE 1.200 A 1.400 M - CAMINHO DE SERVIÇO PAVIMENTADO - COM CAMINHÃO BASCULANTE DE 14 M³</v>
      </c>
    </row>
    <row r="5605" spans="2:8" ht="30">
      <c r="B5605" s="1528">
        <v>5502906</v>
      </c>
      <c r="C5605" s="1529" t="s">
        <v>15437</v>
      </c>
      <c r="D5605" s="1528" t="s">
        <v>4013</v>
      </c>
      <c r="E5605" s="1543">
        <v>17.739999999999998</v>
      </c>
      <c r="F5605" s="1546"/>
      <c r="G5605" s="1546">
        <v>5502906</v>
      </c>
      <c r="H5605" s="1546" t="str">
        <f t="shared" si="87"/>
        <v>ESCAVAÇÃO, CARGA E TRANSPORTE DE SOLOS MOLES - DMT DE 1.400 A 1.600 M - CAMINHO DE SERVIÇO EM LEITO NATURAL - COM CAMINHÃO BASCULANTE DE 14 M³</v>
      </c>
    </row>
    <row r="5606" spans="2:8" ht="30">
      <c r="B5606" s="1526">
        <v>5502932</v>
      </c>
      <c r="C5606" s="1523" t="s">
        <v>15438</v>
      </c>
      <c r="D5606" s="1526" t="s">
        <v>4013</v>
      </c>
      <c r="E5606" s="1542">
        <v>15.14</v>
      </c>
      <c r="F5606" s="1546"/>
      <c r="G5606" s="1546">
        <v>5502932</v>
      </c>
      <c r="H5606" s="1546" t="str">
        <f t="shared" si="87"/>
        <v>ESCAVAÇÃO, CARGA E TRANSPORTE DE SOLOS MOLES - DMT DE 1.400 A 1.600 M - CAMINHO DE SERVIÇO EM REVESTIMENTO PRIMÁRIO - COM CAMINHÃO BASCULANTE DE 14 M³</v>
      </c>
    </row>
    <row r="5607" spans="2:8" ht="30">
      <c r="B5607" s="1528">
        <v>5502958</v>
      </c>
      <c r="C5607" s="1529" t="s">
        <v>15439</v>
      </c>
      <c r="D5607" s="1528" t="s">
        <v>4013</v>
      </c>
      <c r="E5607" s="1543">
        <v>14.85</v>
      </c>
      <c r="F5607" s="1546"/>
      <c r="G5607" s="1546">
        <v>5502958</v>
      </c>
      <c r="H5607" s="1546" t="str">
        <f t="shared" si="87"/>
        <v>ESCAVAÇÃO, CARGA E TRANSPORTE DE SOLOS MOLES - DMT DE 1.400 A 1.600 M - CAMINHO DE SERVIÇO PAVIMENTADO - COM CAMINHÃO BASCULANTE DE 14 M³</v>
      </c>
    </row>
    <row r="5608" spans="2:8" ht="30">
      <c r="B5608" s="1526">
        <v>5502907</v>
      </c>
      <c r="C5608" s="1523" t="s">
        <v>15440</v>
      </c>
      <c r="D5608" s="1526" t="s">
        <v>4013</v>
      </c>
      <c r="E5608" s="1542">
        <v>18.079999999999998</v>
      </c>
      <c r="F5608" s="1546"/>
      <c r="G5608" s="1546">
        <v>5502907</v>
      </c>
      <c r="H5608" s="1546" t="str">
        <f t="shared" si="87"/>
        <v>ESCAVAÇÃO, CARGA E TRANSPORTE DE SOLOS MOLES - DMT DE 1.600 A 1.800 M - CAMINHO DE SERVIÇO EM LEITO NATURAL - COM CAMINHÃO BASCULANTE DE 14 M³</v>
      </c>
    </row>
    <row r="5609" spans="2:8" ht="30">
      <c r="B5609" s="1528">
        <v>5502933</v>
      </c>
      <c r="C5609" s="1529" t="s">
        <v>15441</v>
      </c>
      <c r="D5609" s="1528" t="s">
        <v>4013</v>
      </c>
      <c r="E5609" s="1543">
        <v>15.37</v>
      </c>
      <c r="F5609" s="1546"/>
      <c r="G5609" s="1546">
        <v>5502933</v>
      </c>
      <c r="H5609" s="1546" t="str">
        <f t="shared" si="87"/>
        <v>ESCAVAÇÃO, CARGA E TRANSPORTE DE SOLOS MOLES - DMT DE 1.600 A 1.800 M - CAMINHO DE SERVIÇO EM REVESTIMENTO PRIMÁRIO - COM CAMINHÃO BASCULANTE DE 14 M³</v>
      </c>
    </row>
    <row r="5610" spans="2:8" ht="30">
      <c r="B5610" s="1526">
        <v>5502959</v>
      </c>
      <c r="C5610" s="1523" t="s">
        <v>15442</v>
      </c>
      <c r="D5610" s="1526" t="s">
        <v>4013</v>
      </c>
      <c r="E5610" s="1542">
        <v>14.99</v>
      </c>
      <c r="F5610" s="1546"/>
      <c r="G5610" s="1546">
        <v>5502959</v>
      </c>
      <c r="H5610" s="1546" t="str">
        <f t="shared" si="87"/>
        <v>ESCAVAÇÃO, CARGA E TRANSPORTE DE SOLOS MOLES - DMT DE 1.600 A 1.800 M - CAMINHO DE SERVIÇO PAVIMENTADO - COM CAMINHÃO BASCULANTE DE 14 M³</v>
      </c>
    </row>
    <row r="5611" spans="2:8" ht="30">
      <c r="B5611" s="1528">
        <v>5502908</v>
      </c>
      <c r="C5611" s="1529" t="s">
        <v>15443</v>
      </c>
      <c r="D5611" s="1528" t="s">
        <v>4013</v>
      </c>
      <c r="E5611" s="1543">
        <v>18.3</v>
      </c>
      <c r="F5611" s="1546"/>
      <c r="G5611" s="1546">
        <v>5502908</v>
      </c>
      <c r="H5611" s="1546" t="str">
        <f t="shared" si="87"/>
        <v>ESCAVAÇÃO, CARGA E TRANSPORTE DE SOLOS MOLES - DMT DE 1.800 A 2.000 M - CAMINHO DE SERVIÇO EM LEITO NATURAL - COM CAMINHÃO BASCULANTE DE 14 M³</v>
      </c>
    </row>
    <row r="5612" spans="2:8" ht="30">
      <c r="B5612" s="1526">
        <v>5502934</v>
      </c>
      <c r="C5612" s="1523" t="s">
        <v>15444</v>
      </c>
      <c r="D5612" s="1526" t="s">
        <v>4013</v>
      </c>
      <c r="E5612" s="1542">
        <v>15.52</v>
      </c>
      <c r="F5612" s="1546"/>
      <c r="G5612" s="1546">
        <v>5502934</v>
      </c>
      <c r="H5612" s="1546" t="str">
        <f t="shared" si="87"/>
        <v>ESCAVAÇÃO, CARGA E TRANSPORTE DE SOLOS MOLES - DMT DE 1.800 A 2.000 M - CAMINHO DE SERVIÇO EM REVESTIMENTO PRIMÁRIO - COM CAMINHÃO BASCULANTE DE 14 M³</v>
      </c>
    </row>
    <row r="5613" spans="2:8" ht="30">
      <c r="B5613" s="1528">
        <v>5502960</v>
      </c>
      <c r="C5613" s="1529" t="s">
        <v>15445</v>
      </c>
      <c r="D5613" s="1528" t="s">
        <v>4013</v>
      </c>
      <c r="E5613" s="1543">
        <v>15.07</v>
      </c>
      <c r="F5613" s="1546"/>
      <c r="G5613" s="1546">
        <v>5502960</v>
      </c>
      <c r="H5613" s="1546" t="str">
        <f t="shared" si="87"/>
        <v>ESCAVAÇÃO, CARGA E TRANSPORTE DE SOLOS MOLES - DMT DE 1.800 A 2.000 M - CAMINHO DE SERVIÇO PAVIMENTADO - COM CAMINHÃO BASCULANTE DE 14 M³</v>
      </c>
    </row>
    <row r="5614" spans="2:8" ht="30">
      <c r="B5614" s="1526">
        <v>5502909</v>
      </c>
      <c r="C5614" s="1523" t="s">
        <v>15446</v>
      </c>
      <c r="D5614" s="1526" t="s">
        <v>4013</v>
      </c>
      <c r="E5614" s="1542">
        <v>18.75</v>
      </c>
      <c r="F5614" s="1546"/>
      <c r="G5614" s="1546">
        <v>5502909</v>
      </c>
      <c r="H5614" s="1546" t="str">
        <f t="shared" si="87"/>
        <v>ESCAVAÇÃO, CARGA E TRANSPORTE DE SOLOS MOLES - DMT DE 2.000 A 2.500 M - CAMINHO DE SERVIÇO EM LEITO NATURAL - COM CAMINHÃO BASCULANTE DE 14 M³</v>
      </c>
    </row>
    <row r="5615" spans="2:8" ht="30">
      <c r="B5615" s="1528">
        <v>5502935</v>
      </c>
      <c r="C5615" s="1529" t="s">
        <v>15447</v>
      </c>
      <c r="D5615" s="1528" t="s">
        <v>4013</v>
      </c>
      <c r="E5615" s="1543">
        <v>15.82</v>
      </c>
      <c r="F5615" s="1546"/>
      <c r="G5615" s="1546">
        <v>5502935</v>
      </c>
      <c r="H5615" s="1546" t="str">
        <f t="shared" si="87"/>
        <v>ESCAVAÇÃO, CARGA E TRANSPORTE DE SOLOS MOLES - DMT DE 2.000 A 2.500 M - CAMINHO DE SERVIÇO EM REVESTIMENTO PRIMÁRIO - COM CAMINHÃO BASCULANTE DE 14 M³</v>
      </c>
    </row>
    <row r="5616" spans="2:8" ht="30">
      <c r="B5616" s="1526">
        <v>5502961</v>
      </c>
      <c r="C5616" s="1523" t="s">
        <v>15448</v>
      </c>
      <c r="D5616" s="1526" t="s">
        <v>4013</v>
      </c>
      <c r="E5616" s="1542">
        <v>15.37</v>
      </c>
      <c r="F5616" s="1546"/>
      <c r="G5616" s="1546">
        <v>5502961</v>
      </c>
      <c r="H5616" s="1546" t="str">
        <f t="shared" si="87"/>
        <v>ESCAVAÇÃO, CARGA E TRANSPORTE DE SOLOS MOLES - DMT DE 2.000 A 2.500 M - CAMINHO DE SERVIÇO PAVIMENTADO - COM CAMINHÃO BASCULANTE DE 14 M³</v>
      </c>
    </row>
    <row r="5617" spans="2:8" ht="30">
      <c r="B5617" s="1528">
        <v>5502910</v>
      </c>
      <c r="C5617" s="1529" t="s">
        <v>15449</v>
      </c>
      <c r="D5617" s="1528" t="s">
        <v>4013</v>
      </c>
      <c r="E5617" s="1543">
        <v>19.53</v>
      </c>
      <c r="F5617" s="1546"/>
      <c r="G5617" s="1546">
        <v>5502910</v>
      </c>
      <c r="H5617" s="1546" t="str">
        <f t="shared" si="87"/>
        <v>ESCAVAÇÃO, CARGA E TRANSPORTE DE SOLOS MOLES - DMT DE 2.500 A 3.000 M - CAMINHO DE SERVIÇO EM LEITO NATURAL - COM CAMINHÃO BASCULANTE DE 14 M³</v>
      </c>
    </row>
    <row r="5618" spans="2:8" ht="30">
      <c r="B5618" s="1526">
        <v>5502936</v>
      </c>
      <c r="C5618" s="1523" t="s">
        <v>15450</v>
      </c>
      <c r="D5618" s="1526" t="s">
        <v>4013</v>
      </c>
      <c r="E5618" s="1542">
        <v>17.850000000000001</v>
      </c>
      <c r="F5618" s="1546"/>
      <c r="G5618" s="1546">
        <v>5502936</v>
      </c>
      <c r="H5618" s="1546" t="str">
        <f t="shared" si="87"/>
        <v>ESCAVAÇÃO, CARGA E TRANSPORTE DE SOLOS MOLES - DMT DE 2.500 A 3.000 M - CAMINHO DE SERVIÇO EM REVESTIMENTO PRIMÁRIO - COM CAMINHÃO BASCULANTE DE 14 M³</v>
      </c>
    </row>
    <row r="5619" spans="2:8" ht="30">
      <c r="B5619" s="1528">
        <v>5502962</v>
      </c>
      <c r="C5619" s="1529" t="s">
        <v>15451</v>
      </c>
      <c r="D5619" s="1528" t="s">
        <v>4013</v>
      </c>
      <c r="E5619" s="1543">
        <v>15.74</v>
      </c>
      <c r="F5619" s="1546"/>
      <c r="G5619" s="1546">
        <v>5502962</v>
      </c>
      <c r="H5619" s="1546" t="str">
        <f t="shared" si="87"/>
        <v>ESCAVAÇÃO, CARGA E TRANSPORTE DE SOLOS MOLES - DMT DE 2.500 A 3.000 M - CAMINHO DE SERVIÇO PAVIMENTADO - COM CAMINHÃO BASCULANTE DE 14 M³</v>
      </c>
    </row>
    <row r="5620" spans="2:8" ht="30">
      <c r="B5620" s="1526">
        <v>5502900</v>
      </c>
      <c r="C5620" s="1523" t="s">
        <v>15452</v>
      </c>
      <c r="D5620" s="1526" t="s">
        <v>4013</v>
      </c>
      <c r="E5620" s="1542">
        <v>14.47</v>
      </c>
      <c r="F5620" s="1546"/>
      <c r="G5620" s="1546">
        <v>5502900</v>
      </c>
      <c r="H5620" s="1546" t="str">
        <f t="shared" si="87"/>
        <v>ESCAVAÇÃO, CARGA E TRANSPORTE DE SOLOS MOLES - DMT DE 200 A 400 M - CAMINHO DE SERVIÇO EM LEITO NATURAL - COM CAMINHÃO BASCULANTE DE 14 M³</v>
      </c>
    </row>
    <row r="5621" spans="2:8" ht="30">
      <c r="B5621" s="1528">
        <v>5502926</v>
      </c>
      <c r="C5621" s="1529" t="s">
        <v>15453</v>
      </c>
      <c r="D5621" s="1528" t="s">
        <v>4013</v>
      </c>
      <c r="E5621" s="1543">
        <v>14.03</v>
      </c>
      <c r="F5621" s="1546"/>
      <c r="G5621" s="1546">
        <v>5502926</v>
      </c>
      <c r="H5621" s="1546" t="str">
        <f t="shared" si="87"/>
        <v>ESCAVAÇÃO, CARGA E TRANSPORTE DE SOLOS MOLES - DMT DE 200 A 400 M - CAMINHO DE SERVIÇO EM REVESTIMENTO PRIMÁRIO - COM CAMINHÃO BASCULANTE DE 14 M³</v>
      </c>
    </row>
    <row r="5622" spans="2:8" ht="30">
      <c r="B5622" s="1526">
        <v>5502952</v>
      </c>
      <c r="C5622" s="1523" t="s">
        <v>15454</v>
      </c>
      <c r="D5622" s="1526" t="s">
        <v>4013</v>
      </c>
      <c r="E5622" s="1542">
        <v>13.88</v>
      </c>
      <c r="F5622" s="1546"/>
      <c r="G5622" s="1546">
        <v>5502952</v>
      </c>
      <c r="H5622" s="1546" t="str">
        <f t="shared" si="87"/>
        <v>ESCAVAÇÃO, CARGA E TRANSPORTE DE SOLOS MOLES - DMT DE 200 A 400 M - CAMINHO DE SERVIÇO PAVIMENTADO - COM CAMINHÃO BASCULANTE DE 14 M³</v>
      </c>
    </row>
    <row r="5623" spans="2:8" ht="30">
      <c r="B5623" s="1528">
        <v>5502901</v>
      </c>
      <c r="C5623" s="1529" t="s">
        <v>15455</v>
      </c>
      <c r="D5623" s="1528" t="s">
        <v>4013</v>
      </c>
      <c r="E5623" s="1543">
        <v>14.77</v>
      </c>
      <c r="F5623" s="1546"/>
      <c r="G5623" s="1546">
        <v>5502901</v>
      </c>
      <c r="H5623" s="1546" t="str">
        <f t="shared" si="87"/>
        <v>ESCAVAÇÃO, CARGA E TRANSPORTE DE SOLOS MOLES - DMT DE 400 A 600 M - CAMINHO DE SERVIÇO EM LEITO NATURAL - COM CAMINHÃO BASCULANTE DE 14 M³</v>
      </c>
    </row>
    <row r="5624" spans="2:8" ht="30">
      <c r="B5624" s="1526">
        <v>5502927</v>
      </c>
      <c r="C5624" s="1523" t="s">
        <v>15456</v>
      </c>
      <c r="D5624" s="1526" t="s">
        <v>4013</v>
      </c>
      <c r="E5624" s="1542">
        <v>14.25</v>
      </c>
      <c r="F5624" s="1546"/>
      <c r="G5624" s="1546">
        <v>5502927</v>
      </c>
      <c r="H5624" s="1546" t="str">
        <f t="shared" si="87"/>
        <v>ESCAVAÇÃO, CARGA E TRANSPORTE DE SOLOS MOLES - DMT DE 400 A 600 M - CAMINHO DE SERVIÇO EM REVESTIMENTO PRIMÁRIO - COM CAMINHÃO BASCULANTE DE 14 M³</v>
      </c>
    </row>
    <row r="5625" spans="2:8" ht="30">
      <c r="B5625" s="1528">
        <v>5502953</v>
      </c>
      <c r="C5625" s="1529" t="s">
        <v>15457</v>
      </c>
      <c r="D5625" s="1528" t="s">
        <v>4013</v>
      </c>
      <c r="E5625" s="1543">
        <v>14.1</v>
      </c>
      <c r="F5625" s="1546"/>
      <c r="G5625" s="1546">
        <v>5502953</v>
      </c>
      <c r="H5625" s="1546" t="str">
        <f t="shared" si="87"/>
        <v>ESCAVAÇÃO, CARGA E TRANSPORTE DE SOLOS MOLES - DMT DE 400 A 600 M - CAMINHO DE SERVIÇO PAVIMENTADO - COM CAMINHÃO BASCULANTE DE 14 M³</v>
      </c>
    </row>
    <row r="5626" spans="2:8" ht="30">
      <c r="B5626" s="1526">
        <v>5502899</v>
      </c>
      <c r="C5626" s="1523" t="s">
        <v>15458</v>
      </c>
      <c r="D5626" s="1526" t="s">
        <v>4013</v>
      </c>
      <c r="E5626" s="1542">
        <v>14.03</v>
      </c>
      <c r="F5626" s="1546"/>
      <c r="G5626" s="1546">
        <v>5502899</v>
      </c>
      <c r="H5626" s="1546" t="str">
        <f t="shared" si="87"/>
        <v>ESCAVAÇÃO, CARGA E TRANSPORTE DE SOLOS MOLES - DMT DE 50 A 200 M - CAMINHO DE SERVIÇO EM LEITO NATURAL - COM CAMINHÃO BASCULANTE DE 14 M³</v>
      </c>
    </row>
    <row r="5627" spans="2:8" ht="30">
      <c r="B5627" s="1528">
        <v>5502925</v>
      </c>
      <c r="C5627" s="1529" t="s">
        <v>15459</v>
      </c>
      <c r="D5627" s="1528" t="s">
        <v>4013</v>
      </c>
      <c r="E5627" s="1543">
        <v>13.8</v>
      </c>
      <c r="F5627" s="1546"/>
      <c r="G5627" s="1546">
        <v>5502925</v>
      </c>
      <c r="H5627" s="1546" t="str">
        <f t="shared" si="87"/>
        <v>ESCAVAÇÃO, CARGA E TRANSPORTE DE SOLOS MOLES - DMT DE 50 A 200 M - CAMINHO DE SERVIÇO EM REVESTIMENTO PRIMÁRIO - COM CAMINHÃO BASCULANTE DE 14 M³</v>
      </c>
    </row>
    <row r="5628" spans="2:8" ht="30">
      <c r="B5628" s="1526">
        <v>5502951</v>
      </c>
      <c r="C5628" s="1523" t="s">
        <v>15460</v>
      </c>
      <c r="D5628" s="1526" t="s">
        <v>4013</v>
      </c>
      <c r="E5628" s="1542">
        <v>13.65</v>
      </c>
      <c r="F5628" s="1546"/>
      <c r="G5628" s="1546">
        <v>5502951</v>
      </c>
      <c r="H5628" s="1546" t="str">
        <f t="shared" si="87"/>
        <v>ESCAVAÇÃO, CARGA E TRANSPORTE DE SOLOS MOLES - DMT DE 50 A 200 M - CAMINHO DE SERVIÇO PAVIMENTADO - COM CAMINHÃO BASCULANTE DE 14 M³</v>
      </c>
    </row>
    <row r="5629" spans="2:8" ht="30">
      <c r="B5629" s="1528">
        <v>5502902</v>
      </c>
      <c r="C5629" s="1529" t="s">
        <v>15461</v>
      </c>
      <c r="D5629" s="1528" t="s">
        <v>4013</v>
      </c>
      <c r="E5629" s="1543">
        <v>15.14</v>
      </c>
      <c r="F5629" s="1546"/>
      <c r="G5629" s="1546">
        <v>5502902</v>
      </c>
      <c r="H5629" s="1546" t="str">
        <f t="shared" si="87"/>
        <v>ESCAVAÇÃO, CARGA E TRANSPORTE DE SOLOS MOLES - DMT DE 600 A 800 M - CAMINHO DE SERVIÇO EM LEITO NATURAL - COM CAMINHÃO BASCULANTE DE 14 M³</v>
      </c>
    </row>
    <row r="5630" spans="2:8" ht="30">
      <c r="B5630" s="1526">
        <v>5502928</v>
      </c>
      <c r="C5630" s="1523" t="s">
        <v>15462</v>
      </c>
      <c r="D5630" s="1526" t="s">
        <v>4013</v>
      </c>
      <c r="E5630" s="1542">
        <v>14.47</v>
      </c>
      <c r="F5630" s="1546"/>
      <c r="G5630" s="1546">
        <v>5502928</v>
      </c>
      <c r="H5630" s="1546" t="str">
        <f t="shared" si="87"/>
        <v>ESCAVAÇÃO, CARGA E TRANSPORTE DE SOLOS MOLES - DMT DE 600 A 800 M - CAMINHO DE SERVIÇO EM REVESTIMENTO PRIMÁRIO - COM CAMINHÃO BASCULANTE DE 14 M³</v>
      </c>
    </row>
    <row r="5631" spans="2:8" ht="30">
      <c r="B5631" s="1528">
        <v>5502954</v>
      </c>
      <c r="C5631" s="1529" t="s">
        <v>15463</v>
      </c>
      <c r="D5631" s="1528" t="s">
        <v>4013</v>
      </c>
      <c r="E5631" s="1543">
        <v>14.25</v>
      </c>
      <c r="F5631" s="1546"/>
      <c r="G5631" s="1546">
        <v>5502954</v>
      </c>
      <c r="H5631" s="1546" t="str">
        <f t="shared" si="87"/>
        <v>ESCAVAÇÃO, CARGA E TRANSPORTE DE SOLOS MOLES - DMT DE 600 A 800 M - CAMINHO DE SERVIÇO PAVIMENTADO - COM CAMINHÃO BASCULANTE DE 14 M³</v>
      </c>
    </row>
    <row r="5632" spans="2:8" ht="30">
      <c r="B5632" s="1526">
        <v>5502903</v>
      </c>
      <c r="C5632" s="1523" t="s">
        <v>15464</v>
      </c>
      <c r="D5632" s="1526" t="s">
        <v>4013</v>
      </c>
      <c r="E5632" s="1542">
        <v>15.37</v>
      </c>
      <c r="F5632" s="1546"/>
      <c r="G5632" s="1546">
        <v>5502903</v>
      </c>
      <c r="H5632" s="1546" t="str">
        <f t="shared" si="87"/>
        <v>ESCAVAÇÃO, CARGA E TRANSPORTE DE SOLOS MOLES - DMT DE 800 A 1.000 M - CAMINHO DE SERVIÇO EM LEITO NATURAL - COM CAMINHÃO BASCULANTE DE 14 M³</v>
      </c>
    </row>
    <row r="5633" spans="2:8" ht="30">
      <c r="B5633" s="1528">
        <v>5502929</v>
      </c>
      <c r="C5633" s="1529" t="s">
        <v>15465</v>
      </c>
      <c r="D5633" s="1528" t="s">
        <v>4013</v>
      </c>
      <c r="E5633" s="1543">
        <v>14.62</v>
      </c>
      <c r="F5633" s="1546"/>
      <c r="G5633" s="1546">
        <v>5502929</v>
      </c>
      <c r="H5633" s="1546" t="str">
        <f t="shared" si="87"/>
        <v>ESCAVAÇÃO, CARGA E TRANSPORTE DE SOLOS MOLES - DMT DE 800 A 1.000 M - CAMINHO DE SERVIÇO EM REVESTIMENTO PRIMÁRIO - COM CAMINHÃO BASCULANTE DE 14 M³</v>
      </c>
    </row>
    <row r="5634" spans="2:8" ht="30">
      <c r="B5634" s="1526">
        <v>5502955</v>
      </c>
      <c r="C5634" s="1523" t="s">
        <v>15466</v>
      </c>
      <c r="D5634" s="1526" t="s">
        <v>4013</v>
      </c>
      <c r="E5634" s="1542">
        <v>14.4</v>
      </c>
      <c r="F5634" s="1546"/>
      <c r="G5634" s="1546">
        <v>5502955</v>
      </c>
      <c r="H5634" s="1546" t="str">
        <f t="shared" si="87"/>
        <v>ESCAVAÇÃO, CARGA E TRANSPORTE DE SOLOS MOLES - DMT DE 800 A 1.000 M - CAMINHO DE SERVIÇO PAVIMENTADO - COM CAMINHÃO BASCULANTE DE 14 M³</v>
      </c>
    </row>
    <row r="5635" spans="2:8" ht="30">
      <c r="B5635" s="1528">
        <v>5502889</v>
      </c>
      <c r="C5635" s="1529" t="s">
        <v>15467</v>
      </c>
      <c r="D5635" s="1528" t="s">
        <v>4013</v>
      </c>
      <c r="E5635" s="1543">
        <v>19.87</v>
      </c>
      <c r="F5635" s="1546"/>
      <c r="G5635" s="1546">
        <v>5502889</v>
      </c>
      <c r="H5635" s="1546" t="str">
        <f t="shared" ref="H5635:H5698" si="88">UPPER(C5635)</f>
        <v>ESCAVAÇÃO, CARGA E TRANSPORTE DE SOLOS MOLES NA DISTÂNCIA DE 3.000 M - CAMINHO DE SERVIÇO EM LEITO NATURAL - COM CAMINHÃO BASCULANTE DE 14 M³</v>
      </c>
    </row>
    <row r="5636" spans="2:8" ht="30">
      <c r="B5636" s="1526">
        <v>5502996</v>
      </c>
      <c r="C5636" s="1523" t="s">
        <v>15468</v>
      </c>
      <c r="D5636" s="1526" t="s">
        <v>4013</v>
      </c>
      <c r="E5636" s="1542">
        <v>18.079999999999998</v>
      </c>
      <c r="F5636" s="1546"/>
      <c r="G5636" s="1546">
        <v>5502996</v>
      </c>
      <c r="H5636" s="1546" t="str">
        <f t="shared" si="88"/>
        <v>ESCAVAÇÃO, CARGA E TRANSPORTE DE SOLOS MOLES NA DISTÂNCIA DE 3.000 M - CAMINHO DE SERVIÇO EM REVESTIMENTO PRIMÁRIO - COM CAMINHÃO BASCULANTE DE 14 M³</v>
      </c>
    </row>
    <row r="5637" spans="2:8" ht="30">
      <c r="B5637" s="1528">
        <v>5502997</v>
      </c>
      <c r="C5637" s="1529" t="s">
        <v>15469</v>
      </c>
      <c r="D5637" s="1528" t="s">
        <v>4013</v>
      </c>
      <c r="E5637" s="1543">
        <v>17.52</v>
      </c>
      <c r="F5637" s="1546"/>
      <c r="G5637" s="1546">
        <v>5502997</v>
      </c>
      <c r="H5637" s="1546" t="str">
        <f t="shared" si="88"/>
        <v>ESCAVAÇÃO, CARGA E TRANSPORTE DE SOLOS MOLES NA DISTÂNCIA DE 3.000 M - CAMINHO DE SERVIÇO PAVIMENTADO - COM CAMINHÃO BASCULANTE DE 14 M³</v>
      </c>
    </row>
    <row r="5638" spans="2:8">
      <c r="B5638" s="1526">
        <v>5501716</v>
      </c>
      <c r="C5638" s="1523" t="s">
        <v>15470</v>
      </c>
      <c r="D5638" s="1526" t="s">
        <v>4013</v>
      </c>
      <c r="E5638" s="1542">
        <v>19.350000000000001</v>
      </c>
      <c r="F5638" s="1546"/>
      <c r="G5638" s="1546">
        <v>5501716</v>
      </c>
      <c r="H5638" s="1546" t="str">
        <f t="shared" si="88"/>
        <v>ESCAVAÇÃO, CARGA E TRANSPORTE EM MATERIAL DE 1ª CATEGORIA - DMT DE 1.000 A 1.200 M COM MOTOSCRAPER</v>
      </c>
    </row>
    <row r="5639" spans="2:8">
      <c r="B5639" s="1528">
        <v>5501717</v>
      </c>
      <c r="C5639" s="1529" t="s">
        <v>15471</v>
      </c>
      <c r="D5639" s="1528" t="s">
        <v>4013</v>
      </c>
      <c r="E5639" s="1543">
        <v>21.86</v>
      </c>
      <c r="F5639" s="1546"/>
      <c r="G5639" s="1546">
        <v>5501717</v>
      </c>
      <c r="H5639" s="1546" t="str">
        <f t="shared" si="88"/>
        <v>ESCAVAÇÃO, CARGA E TRANSPORTE EM MATERIAL DE 1ª CATEGORIA - DMT DE 1.200 A 1.400 M COM MOTOSCRAPER</v>
      </c>
    </row>
    <row r="5640" spans="2:8">
      <c r="B5640" s="1526">
        <v>5501712</v>
      </c>
      <c r="C5640" s="1523" t="s">
        <v>15472</v>
      </c>
      <c r="D5640" s="1526" t="s">
        <v>4013</v>
      </c>
      <c r="E5640" s="1542">
        <v>11.08</v>
      </c>
      <c r="F5640" s="1546"/>
      <c r="G5640" s="1546">
        <v>5501712</v>
      </c>
      <c r="H5640" s="1546" t="str">
        <f t="shared" si="88"/>
        <v>ESCAVAÇÃO, CARGA E TRANSPORTE EM MATERIAL DE 1ª CATEGORIA - DMT DE 200 A 400 M COM MOTOSCRAPER</v>
      </c>
    </row>
    <row r="5641" spans="2:8">
      <c r="B5641" s="1528">
        <v>5501713</v>
      </c>
      <c r="C5641" s="1529" t="s">
        <v>15473</v>
      </c>
      <c r="D5641" s="1528" t="s">
        <v>4013</v>
      </c>
      <c r="E5641" s="1543">
        <v>12.31</v>
      </c>
      <c r="F5641" s="1546"/>
      <c r="G5641" s="1546">
        <v>5501713</v>
      </c>
      <c r="H5641" s="1546" t="str">
        <f t="shared" si="88"/>
        <v>ESCAVAÇÃO, CARGA E TRANSPORTE EM MATERIAL DE 1ª CATEGORIA - DMT DE 400 A 600 M COM MOTOSCRAPER</v>
      </c>
    </row>
    <row r="5642" spans="2:8">
      <c r="B5642" s="1526">
        <v>5501711</v>
      </c>
      <c r="C5642" s="1523" t="s">
        <v>15474</v>
      </c>
      <c r="D5642" s="1526" t="s">
        <v>4013</v>
      </c>
      <c r="E5642" s="1542">
        <v>8.8000000000000007</v>
      </c>
      <c r="F5642" s="1546"/>
      <c r="G5642" s="1546">
        <v>5501711</v>
      </c>
      <c r="H5642" s="1546" t="str">
        <f t="shared" si="88"/>
        <v>ESCAVAÇÃO, CARGA E TRANSPORTE EM MATERIAL DE 1ª CATEGORIA - DMT DE 50 A 200 M COM MOTOSCRAPER</v>
      </c>
    </row>
    <row r="5643" spans="2:8">
      <c r="B5643" s="1528">
        <v>5501710</v>
      </c>
      <c r="C5643" s="1529" t="s">
        <v>15475</v>
      </c>
      <c r="D5643" s="1528" t="s">
        <v>4013</v>
      </c>
      <c r="E5643" s="1543">
        <v>2.23</v>
      </c>
      <c r="F5643" s="1546"/>
      <c r="G5643" s="1546">
        <v>5501710</v>
      </c>
      <c r="H5643" s="1546" t="str">
        <f t="shared" si="88"/>
        <v>ESCAVAÇÃO, CARGA E TRANSPORTE EM MATERIAL DE 1ª CATEGORIA - DMT DE 50 M</v>
      </c>
    </row>
    <row r="5644" spans="2:8">
      <c r="B5644" s="1526">
        <v>5501714</v>
      </c>
      <c r="C5644" s="1523" t="s">
        <v>15476</v>
      </c>
      <c r="D5644" s="1526" t="s">
        <v>4013</v>
      </c>
      <c r="E5644" s="1542">
        <v>14.55</v>
      </c>
      <c r="F5644" s="1546"/>
      <c r="G5644" s="1546">
        <v>5501714</v>
      </c>
      <c r="H5644" s="1546" t="str">
        <f t="shared" si="88"/>
        <v>ESCAVAÇÃO, CARGA E TRANSPORTE EM MATERIAL DE 1ª CATEGORIA - DMT DE 600 A 800 M COM MOTOSCRAPER</v>
      </c>
    </row>
    <row r="5645" spans="2:8">
      <c r="B5645" s="1528">
        <v>5501715</v>
      </c>
      <c r="C5645" s="1529" t="s">
        <v>15477</v>
      </c>
      <c r="D5645" s="1528" t="s">
        <v>4013</v>
      </c>
      <c r="E5645" s="1543">
        <v>16.84</v>
      </c>
      <c r="F5645" s="1546"/>
      <c r="G5645" s="1546">
        <v>5501715</v>
      </c>
      <c r="H5645" s="1546" t="str">
        <f t="shared" si="88"/>
        <v>ESCAVAÇÃO, CARGA E TRANSPORTE EM MATERIAL DE 1ª CATEGORIA - DMT DE 800 A 1.000 M COM MOTOSCRAPER</v>
      </c>
    </row>
    <row r="5646" spans="2:8">
      <c r="B5646" s="1526">
        <v>5502986</v>
      </c>
      <c r="C5646" s="1523" t="s">
        <v>15478</v>
      </c>
      <c r="D5646" s="1526" t="s">
        <v>4013</v>
      </c>
      <c r="E5646" s="1542">
        <v>2.13</v>
      </c>
      <c r="F5646" s="1546"/>
      <c r="G5646" s="1546">
        <v>5502986</v>
      </c>
      <c r="H5646" s="1546" t="str">
        <f t="shared" si="88"/>
        <v>EXPURGO DE JAZIDA</v>
      </c>
    </row>
    <row r="5647" spans="2:8">
      <c r="B5647" s="1528">
        <v>5502977</v>
      </c>
      <c r="C5647" s="1529" t="s">
        <v>15479</v>
      </c>
      <c r="D5647" s="1528" t="s">
        <v>4013</v>
      </c>
      <c r="E5647" s="1543">
        <v>6.14</v>
      </c>
      <c r="F5647" s="1546"/>
      <c r="G5647" s="1546">
        <v>5502977</v>
      </c>
      <c r="H5647" s="1546" t="str">
        <f t="shared" si="88"/>
        <v>FRAGMENTAÇÃO DE BLOCOS DE ROCHA COM ESCAVADEIRA E ROMPEDOR HIDRÁULICO 1.700 KG</v>
      </c>
    </row>
    <row r="5648" spans="2:8">
      <c r="B5648" s="1526">
        <v>5502985</v>
      </c>
      <c r="C5648" s="1523" t="s">
        <v>15480</v>
      </c>
      <c r="D5648" s="1526" t="s">
        <v>22</v>
      </c>
      <c r="E5648" s="1542">
        <v>0.38</v>
      </c>
      <c r="F5648" s="1546"/>
      <c r="G5648" s="1546">
        <v>5502985</v>
      </c>
      <c r="H5648" s="1546" t="str">
        <f t="shared" si="88"/>
        <v>LIMPEZA MECANIZADA DA CAMADA VEGETAL</v>
      </c>
    </row>
    <row r="5649" spans="2:8">
      <c r="B5649" s="1528">
        <v>5503018</v>
      </c>
      <c r="C5649" s="1529" t="s">
        <v>15481</v>
      </c>
      <c r="D5649" s="1528" t="s">
        <v>22996</v>
      </c>
      <c r="E5649" s="1543">
        <v>47.06</v>
      </c>
      <c r="F5649" s="1546"/>
      <c r="G5649" s="1546">
        <v>5503018</v>
      </c>
      <c r="H5649" s="1546" t="str">
        <f t="shared" si="88"/>
        <v>MANUTENÇÃO DE CAMINHO DE SERVIÇO</v>
      </c>
    </row>
    <row r="5650" spans="2:8">
      <c r="B5650" s="1526">
        <v>5519542</v>
      </c>
      <c r="C5650" s="1523" t="s">
        <v>21752</v>
      </c>
      <c r="D5650" s="1526" t="s">
        <v>4013</v>
      </c>
      <c r="E5650" s="1542">
        <v>0</v>
      </c>
      <c r="F5650" s="1546"/>
      <c r="G5650" s="1546">
        <v>5519542</v>
      </c>
      <c r="H5650" s="1546" t="str">
        <f t="shared" si="88"/>
        <v>MATERIAL DE 3ª CATEGORIA</v>
      </c>
    </row>
    <row r="5651" spans="2:8">
      <c r="B5651" s="1528">
        <v>5505768</v>
      </c>
      <c r="C5651" s="1529" t="s">
        <v>15482</v>
      </c>
      <c r="D5651" s="1528" t="s">
        <v>22</v>
      </c>
      <c r="E5651" s="1543">
        <v>89.34</v>
      </c>
      <c r="F5651" s="1546"/>
      <c r="G5651" s="1546">
        <v>5505768</v>
      </c>
      <c r="H5651" s="1546" t="str">
        <f t="shared" si="88"/>
        <v>PRÉ-FISSURAMENTO DE MATERIAL DE 3ª CATEGORIA</v>
      </c>
    </row>
    <row r="5652" spans="2:8">
      <c r="B5652" s="1526">
        <v>5503020</v>
      </c>
      <c r="C5652" s="1523" t="s">
        <v>15483</v>
      </c>
      <c r="D5652" s="1526" t="s">
        <v>22996</v>
      </c>
      <c r="E5652" s="1542">
        <v>251.05</v>
      </c>
      <c r="F5652" s="1546"/>
      <c r="G5652" s="1546">
        <v>5503020</v>
      </c>
      <c r="H5652" s="1546" t="str">
        <f t="shared" si="88"/>
        <v>UMEDECIMENTO DE CAMINHO DE SERVIÇO</v>
      </c>
    </row>
    <row r="5653" spans="2:8" ht="30">
      <c r="B5653" s="1528">
        <v>5605798</v>
      </c>
      <c r="C5653" s="1529" t="s">
        <v>15484</v>
      </c>
      <c r="D5653" s="1528" t="s">
        <v>3982</v>
      </c>
      <c r="E5653" s="1543">
        <v>91.61</v>
      </c>
      <c r="F5653" s="1546"/>
      <c r="G5653" s="1546">
        <v>5605798</v>
      </c>
      <c r="H5653" s="1546" t="str">
        <f t="shared" si="88"/>
        <v>CHUMBADOR DE AÇO CA-50 - D = 20 MM - ANCORADO NA ROCHA COM CARTUCHO DE CIMENTO - FORNECIMENTO, PERFURAÇÃO E INSTALAÇÃO</v>
      </c>
    </row>
    <row r="5654" spans="2:8" ht="30">
      <c r="B5654" s="1526">
        <v>5605925</v>
      </c>
      <c r="C5654" s="1523" t="s">
        <v>15485</v>
      </c>
      <c r="D5654" s="1526" t="s">
        <v>3982</v>
      </c>
      <c r="E5654" s="1542">
        <v>87.36</v>
      </c>
      <c r="F5654" s="1546"/>
      <c r="G5654" s="1546">
        <v>5605925</v>
      </c>
      <c r="H5654" s="1546" t="str">
        <f t="shared" si="88"/>
        <v>CHUMBADOR DE AÇO CA-50 - D = 20 MM - ANCORADO NA ROCHA COM INJEÇÃO DE NATA DE CIMENTO - FORNECIMENTO, PERFURAÇÃO E INSTALAÇÃO</v>
      </c>
    </row>
    <row r="5655" spans="2:8" ht="30">
      <c r="B5655" s="1528">
        <v>5605799</v>
      </c>
      <c r="C5655" s="1529" t="s">
        <v>15486</v>
      </c>
      <c r="D5655" s="1528" t="s">
        <v>3982</v>
      </c>
      <c r="E5655" s="1543">
        <v>99.14</v>
      </c>
      <c r="F5655" s="1546"/>
      <c r="G5655" s="1546">
        <v>5605799</v>
      </c>
      <c r="H5655" s="1546" t="str">
        <f t="shared" si="88"/>
        <v>CHUMBADOR DE AÇO CA-50 - D = 22 MM - ANCORADO NA ROCHA COM CARTUCHO DE CIMENTO - FORNECIMENTO, PERFURAÇÃO E INSTALAÇÃO</v>
      </c>
    </row>
    <row r="5656" spans="2:8" ht="30">
      <c r="B5656" s="1526">
        <v>5605800</v>
      </c>
      <c r="C5656" s="1523" t="s">
        <v>15487</v>
      </c>
      <c r="D5656" s="1526" t="s">
        <v>3982</v>
      </c>
      <c r="E5656" s="1542">
        <v>109.31</v>
      </c>
      <c r="F5656" s="1546"/>
      <c r="G5656" s="1546">
        <v>5605800</v>
      </c>
      <c r="H5656" s="1546" t="str">
        <f t="shared" si="88"/>
        <v>CHUMBADOR DE AÇO CA-50 - D = 25 MM - ANCORADO NA ROCHA COM CARTUCHO DE CIMENTO - FORNECIMENTO, PERFURAÇÃO E INSTALAÇÃO</v>
      </c>
    </row>
    <row r="5657" spans="2:8" ht="30">
      <c r="B5657" s="1528">
        <v>5605894</v>
      </c>
      <c r="C5657" s="1529" t="s">
        <v>15488</v>
      </c>
      <c r="D5657" s="1528" t="s">
        <v>3982</v>
      </c>
      <c r="E5657" s="1543">
        <v>47.38</v>
      </c>
      <c r="F5657" s="1546"/>
      <c r="G5657" s="1546">
        <v>5605894</v>
      </c>
      <c r="H5657" s="1546" t="str">
        <f t="shared" si="88"/>
        <v>GRAMPO DE AÇO CA-50 D = 12,5 MM PARA SOLO GRAMPEADO COM CAPACIDADE DE 30 KN - FORNECIMENTO, PERFURAÇÃO E INSTALAÇÃO</v>
      </c>
    </row>
    <row r="5658" spans="2:8" ht="30">
      <c r="B5658" s="1526">
        <v>5605895</v>
      </c>
      <c r="C5658" s="1523" t="s">
        <v>15489</v>
      </c>
      <c r="D5658" s="1526" t="s">
        <v>3982</v>
      </c>
      <c r="E5658" s="1542">
        <v>52.7</v>
      </c>
      <c r="F5658" s="1546"/>
      <c r="G5658" s="1546">
        <v>5605895</v>
      </c>
      <c r="H5658" s="1546" t="str">
        <f t="shared" si="88"/>
        <v>GRAMPO DE AÇO CA-50 D = 16 MM PARA SOLO GRAMPEADO COM CAPACIDADE DE 50 KN - FORNECIMENTO, PERFURAÇÃO E INSTALAÇÃO</v>
      </c>
    </row>
    <row r="5659" spans="2:8" ht="30">
      <c r="B5659" s="1528">
        <v>5605896</v>
      </c>
      <c r="C5659" s="1529" t="s">
        <v>15490</v>
      </c>
      <c r="D5659" s="1528" t="s">
        <v>3982</v>
      </c>
      <c r="E5659" s="1543">
        <v>60.73</v>
      </c>
      <c r="F5659" s="1546"/>
      <c r="G5659" s="1546">
        <v>5605896</v>
      </c>
      <c r="H5659" s="1546" t="str">
        <f t="shared" si="88"/>
        <v>GRAMPO DE AÇO CA-50 D = 20 MM PARA SOLO GRAMPEADO COM CAPACIDADE DE 80 KN - FORNECIMENTO, PERFURAÇÃO E INSTALAÇÃO</v>
      </c>
    </row>
    <row r="5660" spans="2:8" ht="30">
      <c r="B5660" s="1526">
        <v>5605911</v>
      </c>
      <c r="C5660" s="1523" t="s">
        <v>19915</v>
      </c>
      <c r="D5660" s="1526" t="s">
        <v>3982</v>
      </c>
      <c r="E5660" s="1542">
        <v>30.63</v>
      </c>
      <c r="F5660" s="1546"/>
      <c r="G5660" s="1546">
        <v>5605911</v>
      </c>
      <c r="H5660" s="1546" t="str">
        <f t="shared" si="88"/>
        <v>PERFURAÇÃO PARA TIRANTE PERMANENTE PROTENDIDO AUTOINJETÁVEL EM MATERIAL DE 1ª CATEGORIA COM DIÂMETRO DE ATÉ 120 MM</v>
      </c>
    </row>
    <row r="5661" spans="2:8" ht="30">
      <c r="B5661" s="1528">
        <v>5605912</v>
      </c>
      <c r="C5661" s="1529" t="s">
        <v>19916</v>
      </c>
      <c r="D5661" s="1528" t="s">
        <v>3982</v>
      </c>
      <c r="E5661" s="1543">
        <v>53.42</v>
      </c>
      <c r="F5661" s="1546"/>
      <c r="G5661" s="1546">
        <v>5605912</v>
      </c>
      <c r="H5661" s="1546" t="str">
        <f t="shared" si="88"/>
        <v>PERFURAÇÃO PARA TIRANTE PERMANENTE PROTENDIDO AUTOINJETÁVEL EM MATERIAL DE 2ª CATEGORIA COM DIÂMETRO DE ATÉ 87 MM</v>
      </c>
    </row>
    <row r="5662" spans="2:8">
      <c r="B5662" s="1526">
        <v>5605938</v>
      </c>
      <c r="C5662" s="1523" t="s">
        <v>15491</v>
      </c>
      <c r="D5662" s="1526" t="s">
        <v>3982</v>
      </c>
      <c r="E5662" s="1542">
        <v>20.2</v>
      </c>
      <c r="F5662" s="1546"/>
      <c r="G5662" s="1546">
        <v>5605938</v>
      </c>
      <c r="H5662" s="1546" t="str">
        <f t="shared" si="88"/>
        <v>PERFURAÇÃO PARA TIRANTES EM MATERIAL DE 1ª CATEGORIA COM DIÂMETRO DE ATÉ 120 MM</v>
      </c>
    </row>
    <row r="5663" spans="2:8">
      <c r="B5663" s="1528">
        <v>5605939</v>
      </c>
      <c r="C5663" s="1529" t="s">
        <v>15492</v>
      </c>
      <c r="D5663" s="1528" t="s">
        <v>3982</v>
      </c>
      <c r="E5663" s="1543">
        <v>24.29</v>
      </c>
      <c r="F5663" s="1546"/>
      <c r="G5663" s="1546">
        <v>5605939</v>
      </c>
      <c r="H5663" s="1546" t="str">
        <f t="shared" si="88"/>
        <v>PERFURAÇÃO PARA TIRANTES EM MATERIAL DE 2ª CATEGORIA COM DIÂMETRO DE ATÉ 120 MM</v>
      </c>
    </row>
    <row r="5664" spans="2:8">
      <c r="B5664" s="1526">
        <v>5605940</v>
      </c>
      <c r="C5664" s="1523" t="s">
        <v>15493</v>
      </c>
      <c r="D5664" s="1526" t="s">
        <v>3982</v>
      </c>
      <c r="E5664" s="1542">
        <v>54.45</v>
      </c>
      <c r="F5664" s="1546"/>
      <c r="G5664" s="1546">
        <v>5605940</v>
      </c>
      <c r="H5664" s="1546" t="str">
        <f t="shared" si="88"/>
        <v>PERFURAÇÃO PARA TIRANTES EM MATERIAL DE 3ª CATEGORIA COM DIÂMETRO DE ATÉ 120 MM</v>
      </c>
    </row>
    <row r="5665" spans="2:8">
      <c r="B5665" s="1528">
        <v>5605942</v>
      </c>
      <c r="C5665" s="1529" t="s">
        <v>23946</v>
      </c>
      <c r="D5665" s="1528" t="s">
        <v>22</v>
      </c>
      <c r="E5665" s="1543">
        <v>39.47</v>
      </c>
      <c r="F5665" s="1546"/>
      <c r="G5665" s="1546">
        <v>5605942</v>
      </c>
      <c r="H5665" s="1546" t="str">
        <f t="shared" si="88"/>
        <v>PINTURA ELETROSTÁTICA COM TINTA EM PÓ À BASE DE RESINA EPÓXI - E = 200 µM</v>
      </c>
    </row>
    <row r="5666" spans="2:8" ht="30">
      <c r="B5666" s="1526">
        <v>5605955</v>
      </c>
      <c r="C5666" s="1523" t="s">
        <v>23947</v>
      </c>
      <c r="D5666" s="1526" t="s">
        <v>20703</v>
      </c>
      <c r="E5666" s="1542">
        <v>472.04</v>
      </c>
      <c r="F5666" s="1546"/>
      <c r="G5666" s="1546">
        <v>5605955</v>
      </c>
      <c r="H5666" s="1546" t="str">
        <f t="shared" si="88"/>
        <v>PROTENSÃO DE TIRANTE COM 10 CORDOALHAS D = 12,7 MM AÇO CP 190 RB, COM CAPACIDADE DE 860 KN - INCLUSIVE ANCORAGEM E GROUTEAMENTO DA CABEÇA</v>
      </c>
    </row>
    <row r="5667" spans="2:8" ht="30">
      <c r="B5667" s="1528">
        <v>5605956</v>
      </c>
      <c r="C5667" s="1529" t="s">
        <v>23948</v>
      </c>
      <c r="D5667" s="1528" t="s">
        <v>20703</v>
      </c>
      <c r="E5667" s="1543">
        <v>557.82000000000005</v>
      </c>
      <c r="F5667" s="1546"/>
      <c r="G5667" s="1546">
        <v>5605956</v>
      </c>
      <c r="H5667" s="1546" t="str">
        <f t="shared" si="88"/>
        <v>PROTENSÃO DE TIRANTE COM 12 CORDOALHAS D = 12,7 MM AÇO CP 190 RB, COM CAPACIDADE DE 1.040 KN - INCLUSIVE ANCORAGEM E GROUTEAMENTO DA CABEÇA</v>
      </c>
    </row>
    <row r="5668" spans="2:8" ht="30">
      <c r="B5668" s="1526">
        <v>5605953</v>
      </c>
      <c r="C5668" s="1523" t="s">
        <v>23949</v>
      </c>
      <c r="D5668" s="1526" t="s">
        <v>20703</v>
      </c>
      <c r="E5668" s="1542">
        <v>342.58</v>
      </c>
      <c r="F5668" s="1546"/>
      <c r="G5668" s="1546">
        <v>5605953</v>
      </c>
      <c r="H5668" s="1546" t="str">
        <f t="shared" si="88"/>
        <v>PROTENSÃO DE TIRANTE COM 6 CORDOALHAS D = 12,7 MM AÇO CP 190 RB, COM CAPACIDADE DE 520 KN - INCLUSIVE ANCORAGEM E GROUTEAMENTO DA CABEÇA</v>
      </c>
    </row>
    <row r="5669" spans="2:8" ht="30">
      <c r="B5669" s="1528">
        <v>5605954</v>
      </c>
      <c r="C5669" s="1529" t="s">
        <v>23950</v>
      </c>
      <c r="D5669" s="1528" t="s">
        <v>20703</v>
      </c>
      <c r="E5669" s="1543">
        <v>410.24</v>
      </c>
      <c r="F5669" s="1546"/>
      <c r="G5669" s="1546">
        <v>5605954</v>
      </c>
      <c r="H5669" s="1546" t="str">
        <f t="shared" si="88"/>
        <v>PROTENSÃO DE TIRANTE COM 8 CORDOALHAS D = 12,7 MM AÇO CP 190 RB, COM CAPACIDADE DE 690 KN - INCLUSIVE ANCORAGEM E GROUTEAMENTO DA CABEÇA</v>
      </c>
    </row>
    <row r="5670" spans="2:8" ht="30">
      <c r="B5670" s="1526">
        <v>5605909</v>
      </c>
      <c r="C5670" s="1523" t="s">
        <v>23951</v>
      </c>
      <c r="D5670" s="1526" t="s">
        <v>20703</v>
      </c>
      <c r="E5670" s="1542">
        <v>399.21</v>
      </c>
      <c r="F5670" s="1546"/>
      <c r="G5670" s="1546">
        <v>5605909</v>
      </c>
      <c r="H5670" s="1546" t="str">
        <f t="shared" si="88"/>
        <v>PROTENSÃO DE TIRANTE PERMANENTE AUTOINJETÁVEL DE AÇO D = 40 MM, SEÇÃO DE 684 MM², TENSÃO DE ESCOAMENTO = 440 MPA E TENSÃO DE RUPTURA = 580 MPA - INCLUSIVE ANCORAGEM E GROUTEAMENTO DA CABEÇA</v>
      </c>
    </row>
    <row r="5671" spans="2:8" ht="30">
      <c r="B5671" s="1528">
        <v>5605908</v>
      </c>
      <c r="C5671" s="1529" t="s">
        <v>23952</v>
      </c>
      <c r="D5671" s="1528" t="s">
        <v>20703</v>
      </c>
      <c r="E5671" s="1543">
        <v>399.21</v>
      </c>
      <c r="F5671" s="1546"/>
      <c r="G5671" s="1546">
        <v>5605908</v>
      </c>
      <c r="H5671" s="1546" t="str">
        <f t="shared" si="88"/>
        <v>PROTENSÃO DE TIRANTE PERMANENTE AUTOINJETÁVEL DE AÇO D = 40 MM, SEÇÃO DE 822 MM², TENSÃO DE ESCOAMENTO = 470 MPA E TENSÃO DE RUPTURA = 600 MPA - INCLUSIVE ANCORAGEM E GROUTEAMENTO DA CABEÇA</v>
      </c>
    </row>
    <row r="5672" spans="2:8" ht="30">
      <c r="B5672" s="1526">
        <v>5605907</v>
      </c>
      <c r="C5672" s="1523" t="s">
        <v>23953</v>
      </c>
      <c r="D5672" s="1526" t="s">
        <v>20703</v>
      </c>
      <c r="E5672" s="1542">
        <v>383.61</v>
      </c>
      <c r="F5672" s="1546"/>
      <c r="G5672" s="1546">
        <v>5605907</v>
      </c>
      <c r="H5672" s="1546" t="str">
        <f t="shared" si="88"/>
        <v>PROTENSÃO DE TIRANTE PERMANENTE AUTOINJETÁVEL DE AÇO D = 40 MM, SEÇÃO DE 936 MM², TENSÃO DE ESCOAMENTO = 700 MPA E TENSÃO DE RUPTURA = 830 MPA - INCLUSIVE ANCORAGEM E GROUTEAMENTO DA CABEÇA</v>
      </c>
    </row>
    <row r="5673" spans="2:8" ht="30">
      <c r="B5673" s="1528">
        <v>5605906</v>
      </c>
      <c r="C5673" s="1529" t="s">
        <v>23954</v>
      </c>
      <c r="D5673" s="1528" t="s">
        <v>20703</v>
      </c>
      <c r="E5673" s="1543">
        <v>491.93</v>
      </c>
      <c r="F5673" s="1546"/>
      <c r="G5673" s="1546">
        <v>5605906</v>
      </c>
      <c r="H5673" s="1546" t="str">
        <f t="shared" si="88"/>
        <v>PROTENSÃO DE TIRANTE PERMANENTE AUTOINJETÁVEL DE AÇO D = 50 MM, SEÇÃO DE 1.330 MM², TENSÃO DE ESCOAMENTO = 630 MPA E TENSÃO DE RUPTURA = 740 MPA - INCLUSIVE ANCORAGEM E GROUTEAMENTO DA CABEÇA</v>
      </c>
    </row>
    <row r="5674" spans="2:8" ht="30">
      <c r="B5674" s="1526">
        <v>5605905</v>
      </c>
      <c r="C5674" s="1523" t="s">
        <v>23955</v>
      </c>
      <c r="D5674" s="1526" t="s">
        <v>20703</v>
      </c>
      <c r="E5674" s="1542">
        <v>508.66</v>
      </c>
      <c r="F5674" s="1546"/>
      <c r="G5674" s="1546">
        <v>5605905</v>
      </c>
      <c r="H5674" s="1546" t="str">
        <f t="shared" si="88"/>
        <v>PROTENSÃO DE TIRANTE PERMANENTE AUTOINJETÁVEL DE AÇO D = 50 MM, SEÇÃO DE 1.569 MM², TENSÃO DE ESCOAMENTO = 630 MPA E TENSÃO DE RUPTURA = 740 MP - INCLUSIVE ANCORAGEM E GROUTEAMENTO DA CABEÇA</v>
      </c>
    </row>
    <row r="5675" spans="2:8" ht="30">
      <c r="B5675" s="1528">
        <v>5605944</v>
      </c>
      <c r="C5675" s="1529" t="s">
        <v>23956</v>
      </c>
      <c r="D5675" s="1528" t="s">
        <v>20703</v>
      </c>
      <c r="E5675" s="1543">
        <v>356.07</v>
      </c>
      <c r="F5675" s="1546"/>
      <c r="G5675" s="1546">
        <v>5605944</v>
      </c>
      <c r="H5675" s="1546" t="str">
        <f t="shared" si="88"/>
        <v>PROTENSÃO DE TIRANTE PERMANENTE PROTENDIDO DE AÇO D = 30 MM, TENSÃO DE ESCOAMENTO = 600 MPA E TENSÃO DE RUPTURA = 720 MPA - INCLUSIVE ANCORAGEM E GROUTEAMENTO DA CABEÇA</v>
      </c>
    </row>
    <row r="5676" spans="2:8" ht="30">
      <c r="B5676" s="1526">
        <v>5605910</v>
      </c>
      <c r="C5676" s="1523" t="s">
        <v>23957</v>
      </c>
      <c r="D5676" s="1526" t="s">
        <v>20703</v>
      </c>
      <c r="E5676" s="1542">
        <v>346.24</v>
      </c>
      <c r="F5676" s="1546"/>
      <c r="G5676" s="1546">
        <v>5605910</v>
      </c>
      <c r="H5676" s="1546" t="str">
        <f t="shared" si="88"/>
        <v>PROTENSÃO DE TIRANTE PERMANENTE PROTENDIDO DE AÇO D = 32 MM, TENSÃO DE ESCOAMENTO = 500 MPA E TENSÃO DE RUPTURA = 550 MPA - INCLUSIVE ANCORAGEM E GROUTEAMENTO DA CABEÇA</v>
      </c>
    </row>
    <row r="5677" spans="2:8" ht="30">
      <c r="B5677" s="1528">
        <v>5605946</v>
      </c>
      <c r="C5677" s="1529" t="s">
        <v>23958</v>
      </c>
      <c r="D5677" s="1528" t="s">
        <v>20703</v>
      </c>
      <c r="E5677" s="1543">
        <v>383.61</v>
      </c>
      <c r="F5677" s="1546"/>
      <c r="G5677" s="1546">
        <v>5605946</v>
      </c>
      <c r="H5677" s="1546" t="str">
        <f t="shared" si="88"/>
        <v>PROTENSÃO DE TIRANTE PERMANENTE PROTENDIDO DE AÇO D = 40 MM, TENSÃO DE ESCOAMENTO = 600 MPA E TENSÃO DE RUPTURA = 720 MPA - INCLUSIVE ANCORAGEM E GROUTEAMENTO DA CABEÇA</v>
      </c>
    </row>
    <row r="5678" spans="2:8" ht="30">
      <c r="B5678" s="1526">
        <v>5605947</v>
      </c>
      <c r="C5678" s="1523" t="s">
        <v>23959</v>
      </c>
      <c r="D5678" s="1526" t="s">
        <v>20703</v>
      </c>
      <c r="E5678" s="1542">
        <v>426.21</v>
      </c>
      <c r="F5678" s="1546"/>
      <c r="G5678" s="1546">
        <v>5605947</v>
      </c>
      <c r="H5678" s="1546" t="str">
        <f t="shared" si="88"/>
        <v>PROTENSÃO DE TIRANTE PERMANENTE PROTENDIDO DE AÇO D = 44 MM, TENSÃO DE ESCOAMENTO = 680 MPA E TENSÃO DE RUPTURA = 870 MPA - INCLUSIVE ANCORAGEM E GROUTEAMENTO DA CABEÇA</v>
      </c>
    </row>
    <row r="5679" spans="2:8" ht="30">
      <c r="B5679" s="1528">
        <v>5605948</v>
      </c>
      <c r="C5679" s="1529" t="s">
        <v>23960</v>
      </c>
      <c r="D5679" s="1528" t="s">
        <v>20703</v>
      </c>
      <c r="E5679" s="1543">
        <v>508.66</v>
      </c>
      <c r="F5679" s="1546"/>
      <c r="G5679" s="1546">
        <v>5605948</v>
      </c>
      <c r="H5679" s="1546" t="str">
        <f t="shared" si="88"/>
        <v>PROTENSÃO DE TIRANTE PERMANENTE PROTENDIDO DE AÇO D = 50 MM, TENSÃO DE ESCOAMENTO = 600 MPA E TENSÃO DE RUPTURA = 720 MPA - INCLUSIVE ANCORAGEM E GROUTEAMENTO DA CABEÇA</v>
      </c>
    </row>
    <row r="5680" spans="2:8" ht="30">
      <c r="B5680" s="1526">
        <v>5605949</v>
      </c>
      <c r="C5680" s="1523" t="s">
        <v>23961</v>
      </c>
      <c r="D5680" s="1526" t="s">
        <v>20703</v>
      </c>
      <c r="E5680" s="1542">
        <v>765.53</v>
      </c>
      <c r="F5680" s="1546"/>
      <c r="G5680" s="1546">
        <v>5605949</v>
      </c>
      <c r="H5680" s="1546" t="str">
        <f t="shared" si="88"/>
        <v>PROTENSÃO DE TIRANTE PERMANENTE PROTENDIDO DE AÇO D = 53 MM, TENSÃO DE ESCOAMENTO = 600 MPA E TENSÃO DE RUPTURA = 720 MPA - INCLUSIVE ANCORAGEM E GROUTEAMENTO DA CABEÇA</v>
      </c>
    </row>
    <row r="5681" spans="2:8" ht="30">
      <c r="B5681" s="1528">
        <v>5605950</v>
      </c>
      <c r="C5681" s="1529" t="s">
        <v>23962</v>
      </c>
      <c r="D5681" s="1528" t="s">
        <v>20703</v>
      </c>
      <c r="E5681" s="1543">
        <v>857.01</v>
      </c>
      <c r="F5681" s="1546"/>
      <c r="G5681" s="1546">
        <v>5605950</v>
      </c>
      <c r="H5681" s="1546" t="str">
        <f t="shared" si="88"/>
        <v>PROTENSÃO DE TIRANTE PERMANENTE PROTENDIDO DE AÇO D = 57 MM, TENSÃO DE ESCOAMENTO = 600 MPA E TENSÃO DE RUPTURA = 720 MPA - INCLUSIVE ANCORAGEM E GROUTEAMENTO DA CABEÇA</v>
      </c>
    </row>
    <row r="5682" spans="2:8" ht="30">
      <c r="B5682" s="1526">
        <v>5605951</v>
      </c>
      <c r="C5682" s="1523" t="s">
        <v>23963</v>
      </c>
      <c r="D5682" s="1526" t="s">
        <v>20703</v>
      </c>
      <c r="E5682" s="1552">
        <v>1354.21</v>
      </c>
      <c r="F5682" s="1546"/>
      <c r="G5682" s="1546">
        <v>5605951</v>
      </c>
      <c r="H5682" s="1546" t="str">
        <f t="shared" si="88"/>
        <v>PROTENSÃO DE TIRANTE PERMANENTE PROTENDIDO DE AÇO D = 63 MM, TENSÃO DE ESCOAMENTO = 600 MPA E TENSÃO DE RUPTURA = 720 MPA - INCLUSIVE ANCORAGEM E GROUTEAMENTO DA CABEÇA</v>
      </c>
    </row>
    <row r="5683" spans="2:8" ht="30">
      <c r="B5683" s="1528">
        <v>5605952</v>
      </c>
      <c r="C5683" s="1529" t="s">
        <v>19917</v>
      </c>
      <c r="D5683" s="1528" t="s">
        <v>20703</v>
      </c>
      <c r="E5683" s="1551">
        <v>2096.46</v>
      </c>
      <c r="F5683" s="1546"/>
      <c r="G5683" s="1546">
        <v>5605952</v>
      </c>
      <c r="H5683" s="1546" t="str">
        <f t="shared" si="88"/>
        <v>PROTENSÃO DE TIRANTE PERMANENTE PROTENDIDO DE AÇO D = 69 MM, TENSÃO DE ESCOAMENTO = 600 MPA E TENSÃO DE RUPTURA = 720 MPA - INCLUSIVE ANCORAGEM E GROUTEAMENTO DA CABEÇA</v>
      </c>
    </row>
    <row r="5684" spans="2:8" ht="30">
      <c r="B5684" s="1526">
        <v>5605945</v>
      </c>
      <c r="C5684" s="1523" t="s">
        <v>19918</v>
      </c>
      <c r="D5684" s="1526" t="s">
        <v>20703</v>
      </c>
      <c r="E5684" s="1542">
        <v>363.68</v>
      </c>
      <c r="F5684" s="1546"/>
      <c r="G5684" s="1546">
        <v>5605945</v>
      </c>
      <c r="H5684" s="1546" t="str">
        <f t="shared" si="88"/>
        <v>PROTENSÃO DE TIRANTE PERMANENTE PROTENDIDO DE AÇO DE AÇO D = 32 MM, TENSÃO DE ESCOAMENTO = 950 MPA E TENSÃO DE RUPTURA = 1.050 MPA - INCLUSIVE ANCORAGEM E GROUTEAMENTO DA CABEÇA</v>
      </c>
    </row>
    <row r="5685" spans="2:8" ht="30">
      <c r="B5685" s="1528">
        <v>5605932</v>
      </c>
      <c r="C5685" s="1529" t="s">
        <v>23964</v>
      </c>
      <c r="D5685" s="1528" t="s">
        <v>3982</v>
      </c>
      <c r="E5685" s="1543">
        <v>103.82</v>
      </c>
      <c r="F5685" s="1546"/>
      <c r="G5685" s="1546">
        <v>5605932</v>
      </c>
      <c r="H5685" s="1546" t="str">
        <f t="shared" si="88"/>
        <v>TIRANTE DE BARRA DE AÇO ANCORADO NA ROCHA COM RESINA DE POLIÉSTER, D = 19 MM, TENSÃO DE ESCOAMENTO = 686 MPA E TENSÃO DE RUPTURA = 789 MPA - FORNECIMENTO, PERFURAÇÃO E INSTALAÇÃO</v>
      </c>
    </row>
    <row r="5686" spans="2:8" ht="30">
      <c r="B5686" s="1526">
        <v>5605934</v>
      </c>
      <c r="C5686" s="1523" t="s">
        <v>23965</v>
      </c>
      <c r="D5686" s="1526" t="s">
        <v>3982</v>
      </c>
      <c r="E5686" s="1542">
        <v>114.34</v>
      </c>
      <c r="F5686" s="1546"/>
      <c r="G5686" s="1546">
        <v>5605934</v>
      </c>
      <c r="H5686" s="1546" t="str">
        <f t="shared" si="88"/>
        <v>TIRANTE DE BARRA DE AÇO ANCORADO NA ROCHA COM RESINA DE POLIÉSTER, D = 22 MM, TENSÃO DE ESCOAMENTO = 686 MPA E TENSÃO DE RUPTURA = 789 MPA - FORNECIMENTO, PERFURAÇÃO E INSTALAÇÃO</v>
      </c>
    </row>
    <row r="5687" spans="2:8" ht="30">
      <c r="B5687" s="1528">
        <v>5605928</v>
      </c>
      <c r="C5687" s="1529" t="s">
        <v>19919</v>
      </c>
      <c r="D5687" s="1528" t="s">
        <v>3982</v>
      </c>
      <c r="E5687" s="1543">
        <v>127.51</v>
      </c>
      <c r="F5687" s="1546"/>
      <c r="G5687" s="1546">
        <v>5605928</v>
      </c>
      <c r="H5687" s="1546" t="str">
        <f t="shared" si="88"/>
        <v>TIRANTE DE BARRA DE AÇO ANCORADO NA ROCHA COM RESINA DE POLIÉSTER, D = 25 MM, TENSÃO DE ESCOAMENTO = 500 MPA E TENSÃO DE RUPTURA = 750 MPA - FORNECIMENTO, PERFURAÇÃO E INSTALAÇÃO</v>
      </c>
    </row>
    <row r="5688" spans="2:8" ht="30">
      <c r="B5688" s="1526">
        <v>5605935</v>
      </c>
      <c r="C5688" s="1523" t="s">
        <v>23966</v>
      </c>
      <c r="D5688" s="1526" t="s">
        <v>3982</v>
      </c>
      <c r="E5688" s="1542">
        <v>125.22</v>
      </c>
      <c r="F5688" s="1546"/>
      <c r="G5688" s="1546">
        <v>5605935</v>
      </c>
      <c r="H5688" s="1546" t="str">
        <f t="shared" si="88"/>
        <v>TIRANTE DE BARRA DE AÇO ANCORADO NA ROCHA COM RESINA DE POLIÉSTER, D = 25 MM, TENSÃO DE ESCOAMENTO = 686 MPA, TENSÃO DE RUPTURA = 789 MPA - FORNECIMENTO, PERFURAÇÃO E INSTALAÇÃO</v>
      </c>
    </row>
    <row r="5689" spans="2:8" ht="30">
      <c r="B5689" s="1528">
        <v>5605936</v>
      </c>
      <c r="C5689" s="1529" t="s">
        <v>23967</v>
      </c>
      <c r="D5689" s="1528" t="s">
        <v>3982</v>
      </c>
      <c r="E5689" s="1543">
        <v>179.51</v>
      </c>
      <c r="F5689" s="1546"/>
      <c r="G5689" s="1546">
        <v>5605936</v>
      </c>
      <c r="H5689" s="1546" t="str">
        <f t="shared" si="88"/>
        <v>TIRANTE DE BARRA DE AÇO ANCORADO NA ROCHA COM RESINA DE POLIÉSTER, D = 32 MM, TENSÃO DE ESCOAMENTO = 686 MPA, TENSÃO DE RUPTURA = 789 MPA - FORNECIMENTO, PERFURAÇÃO E INSTALAÇÃO</v>
      </c>
    </row>
    <row r="5690" spans="2:8" ht="30">
      <c r="B5690" s="1526">
        <v>5605937</v>
      </c>
      <c r="C5690" s="1523" t="s">
        <v>23968</v>
      </c>
      <c r="D5690" s="1526" t="s">
        <v>3982</v>
      </c>
      <c r="E5690" s="1542">
        <v>219.59</v>
      </c>
      <c r="F5690" s="1546"/>
      <c r="G5690" s="1546">
        <v>5605937</v>
      </c>
      <c r="H5690" s="1546" t="str">
        <f t="shared" si="88"/>
        <v>TIRANTE DE BARRA DE AÇO ANCORADO NA ROCHA COM RESINA DE POLIÉSTER, D = 36 MM, TENSÃO DE ESCOAMENTO = 686 MPA E TENSÃO DE RUPTURA = 789 MPA - FORNECIMENTO, PERFURAÇÃO E INSTALAÇÃO</v>
      </c>
    </row>
    <row r="5691" spans="2:8" ht="30">
      <c r="B5691" s="1528">
        <v>5605957</v>
      </c>
      <c r="C5691" s="1529" t="s">
        <v>23969</v>
      </c>
      <c r="D5691" s="1528" t="s">
        <v>3982</v>
      </c>
      <c r="E5691" s="1543">
        <v>155.91</v>
      </c>
      <c r="F5691" s="1546"/>
      <c r="G5691" s="1546">
        <v>5605957</v>
      </c>
      <c r="H5691" s="1546" t="str">
        <f t="shared" si="88"/>
        <v>TIRANTE PERMANENTE PROTENDIDO AUTOINJETÁVEL DE AÇO D = 40 MM, SEÇÃO DE 684 MM², TENSÃO DE ESCOAMENTO = 440 MPA E TENSÃO DE RUPTURA = 580 MPA - EXCETO PERFURAÇÃO</v>
      </c>
    </row>
    <row r="5692" spans="2:8" ht="30">
      <c r="B5692" s="1526">
        <v>5605958</v>
      </c>
      <c r="C5692" s="1523" t="s">
        <v>23970</v>
      </c>
      <c r="D5692" s="1526" t="s">
        <v>3982</v>
      </c>
      <c r="E5692" s="1542">
        <v>179.48</v>
      </c>
      <c r="F5692" s="1546"/>
      <c r="G5692" s="1546">
        <v>5605958</v>
      </c>
      <c r="H5692" s="1546" t="str">
        <f t="shared" si="88"/>
        <v>TIRANTE PERMANENTE PROTENDIDO AUTOINJETÁVEL DE AÇO D = 40 MM, SEÇÃO DE 822 MM², TENSÃO DE ESCOAMENTO = 470 MPA E TENSÃO DE RUPTURA = 600 MPA - EXCETO PERFURAÇÃO</v>
      </c>
    </row>
    <row r="5693" spans="2:8" ht="30">
      <c r="B5693" s="1528">
        <v>5605959</v>
      </c>
      <c r="C5693" s="1529" t="s">
        <v>23971</v>
      </c>
      <c r="D5693" s="1528" t="s">
        <v>3982</v>
      </c>
      <c r="E5693" s="1543">
        <v>206.85</v>
      </c>
      <c r="F5693" s="1546"/>
      <c r="G5693" s="1546">
        <v>5605959</v>
      </c>
      <c r="H5693" s="1546" t="str">
        <f t="shared" si="88"/>
        <v>TIRANTE PERMANENTE PROTENDIDO AUTOINJETÁVEL DE AÇO D = 40 MM, SEÇÃO DE 936 MM², TENSÃO DE ESCOAMENTO = 700 MPA E TENSÃO DE RUPTURA = 830 MPA - EXCETO PERFURAÇÃO</v>
      </c>
    </row>
    <row r="5694" spans="2:8" ht="30">
      <c r="B5694" s="1526">
        <v>5605960</v>
      </c>
      <c r="C5694" s="1523" t="s">
        <v>23972</v>
      </c>
      <c r="D5694" s="1526" t="s">
        <v>3982</v>
      </c>
      <c r="E5694" s="1542">
        <v>289.47000000000003</v>
      </c>
      <c r="F5694" s="1546"/>
      <c r="G5694" s="1546">
        <v>5605960</v>
      </c>
      <c r="H5694" s="1546" t="str">
        <f t="shared" si="88"/>
        <v>TIRANTE PERMANENTE PROTENDIDO AUTOINJETÁVEL DE AÇO D = 50 MM, SEÇÃO DE 1.330 MM², TENSÃO DE ESCOAMENTO = 630 MPA E TENSÃO DE RUPTURA = 740 MPA - EXCETO PERFURAÇÃO</v>
      </c>
    </row>
    <row r="5695" spans="2:8" ht="30">
      <c r="B5695" s="1528">
        <v>5605961</v>
      </c>
      <c r="C5695" s="1529" t="s">
        <v>23973</v>
      </c>
      <c r="D5695" s="1528" t="s">
        <v>3982</v>
      </c>
      <c r="E5695" s="1543">
        <v>327.31</v>
      </c>
      <c r="F5695" s="1546"/>
      <c r="G5695" s="1546">
        <v>5605961</v>
      </c>
      <c r="H5695" s="1546" t="str">
        <f t="shared" si="88"/>
        <v>TIRANTE PERMANENTE PROTENDIDO AUTOINJETÁVEL DE AÇO D = 50 MM, SEÇÃO DE 1.569 MM², TENSÃO DE ESCOAMENTO = 630 MPA E TENSÃO DE RUPTURA = 740 MPA - EXCETO PERFURAÇÃO</v>
      </c>
    </row>
    <row r="5696" spans="2:8" ht="30">
      <c r="B5696" s="1526">
        <v>5605885</v>
      </c>
      <c r="C5696" s="1523" t="s">
        <v>15494</v>
      </c>
      <c r="D5696" s="1526" t="s">
        <v>3982</v>
      </c>
      <c r="E5696" s="1542">
        <v>195.64</v>
      </c>
      <c r="F5696" s="1546"/>
      <c r="G5696" s="1546">
        <v>5605885</v>
      </c>
      <c r="H5696" s="1546" t="str">
        <f t="shared" si="88"/>
        <v>TIRANTE PERMANENTE PROTENDIDO COM 10 CORDOALHAS D = 12,7 MM, AÇO CP 190 RB, COM CAPACIDADE DE 860 KN - EXCETO PERFURAÇÃO</v>
      </c>
    </row>
    <row r="5697" spans="2:8" ht="30">
      <c r="B5697" s="1528">
        <v>5605886</v>
      </c>
      <c r="C5697" s="1529" t="s">
        <v>15495</v>
      </c>
      <c r="D5697" s="1528" t="s">
        <v>3982</v>
      </c>
      <c r="E5697" s="1543">
        <v>214.3</v>
      </c>
      <c r="F5697" s="1546"/>
      <c r="G5697" s="1546">
        <v>5605886</v>
      </c>
      <c r="H5697" s="1546" t="str">
        <f t="shared" si="88"/>
        <v>TIRANTE PERMANENTE PROTENDIDO COM 12 CORDOALHAS D = 12,7 MM, AÇO CP 190 RB, COM CAPACIDADE DE 1.030 KN - EXCETO PERFURAÇÃO</v>
      </c>
    </row>
    <row r="5698" spans="2:8" ht="30">
      <c r="B5698" s="1526">
        <v>5605883</v>
      </c>
      <c r="C5698" s="1523" t="s">
        <v>15496</v>
      </c>
      <c r="D5698" s="1526" t="s">
        <v>3982</v>
      </c>
      <c r="E5698" s="1542">
        <v>153.83000000000001</v>
      </c>
      <c r="F5698" s="1546"/>
      <c r="G5698" s="1546">
        <v>5605883</v>
      </c>
      <c r="H5698" s="1546" t="str">
        <f t="shared" si="88"/>
        <v>TIRANTE PERMANENTE PROTENDIDO COM 6 CORDOALHAS D = 12,7 MM, AÇO CP 190 RB, COM CAPACIDADE DE 510 KN - EXCETO PERFURAÇÃO</v>
      </c>
    </row>
    <row r="5699" spans="2:8" ht="30">
      <c r="B5699" s="1528">
        <v>5605884</v>
      </c>
      <c r="C5699" s="1529" t="s">
        <v>15497</v>
      </c>
      <c r="D5699" s="1528" t="s">
        <v>3982</v>
      </c>
      <c r="E5699" s="1543">
        <v>172.5</v>
      </c>
      <c r="F5699" s="1546"/>
      <c r="G5699" s="1546">
        <v>5605884</v>
      </c>
      <c r="H5699" s="1546" t="str">
        <f t="shared" ref="H5699:H5762" si="89">UPPER(C5699)</f>
        <v>TIRANTE PERMANENTE PROTENDIDO COM 8 CORDOALHAS D = 12,7 MM, AÇO CP 190 RB, COM CAPACIDADE DE 690 KN - EXCETO PERFURAÇÃO</v>
      </c>
    </row>
    <row r="5700" spans="2:8" ht="30">
      <c r="B5700" s="1526">
        <v>5605962</v>
      </c>
      <c r="C5700" s="1523" t="s">
        <v>23974</v>
      </c>
      <c r="D5700" s="1526" t="s">
        <v>3982</v>
      </c>
      <c r="E5700" s="1542">
        <v>130.88</v>
      </c>
      <c r="F5700" s="1546"/>
      <c r="G5700" s="1546">
        <v>5605962</v>
      </c>
      <c r="H5700" s="1546" t="str">
        <f t="shared" si="89"/>
        <v>TIRANTE PERMANENTE PROTENDIDO DE AÇO D = 30 MM, TENSÃO DE ESCOAMENTO = 600 MPA E TENSÃO DE RUPTURA = 720 MPA - EXCETO PERFURAÇÃO</v>
      </c>
    </row>
    <row r="5701" spans="2:8" ht="30">
      <c r="B5701" s="1528">
        <v>5605881</v>
      </c>
      <c r="C5701" s="1529" t="s">
        <v>23975</v>
      </c>
      <c r="D5701" s="1528" t="s">
        <v>3982</v>
      </c>
      <c r="E5701" s="1543">
        <v>184.28</v>
      </c>
      <c r="F5701" s="1546"/>
      <c r="G5701" s="1546">
        <v>5605881</v>
      </c>
      <c r="H5701" s="1546" t="str">
        <f t="shared" si="89"/>
        <v>TIRANTE PERMANENTE PROTENDIDO DE AÇO D = 32 MM, TENSÃO DE ESCOAMENTO = 500 MPA E TENSÃO DE RUPTURA = 550 MPA - EXCETO PERFURAÇÃO</v>
      </c>
    </row>
    <row r="5702" spans="2:8" ht="30">
      <c r="B5702" s="1526">
        <v>5605882</v>
      </c>
      <c r="C5702" s="1523" t="s">
        <v>23976</v>
      </c>
      <c r="D5702" s="1526" t="s">
        <v>3982</v>
      </c>
      <c r="E5702" s="1542">
        <v>274.47000000000003</v>
      </c>
      <c r="F5702" s="1546"/>
      <c r="G5702" s="1546">
        <v>5605882</v>
      </c>
      <c r="H5702" s="1546" t="str">
        <f t="shared" si="89"/>
        <v>TIRANTE PERMANENTE PROTENDIDO DE AÇO D = 32 MM, TENSÃO DE ESCOAMENTO = 950 MPA E TENSÃO DE RUPTURA = 1.050 MPA - EXCETO PERFURAÇÃO</v>
      </c>
    </row>
    <row r="5703" spans="2:8" ht="30">
      <c r="B5703" s="1528">
        <v>5605963</v>
      </c>
      <c r="C5703" s="1529" t="s">
        <v>23977</v>
      </c>
      <c r="D5703" s="1528" t="s">
        <v>3982</v>
      </c>
      <c r="E5703" s="1543">
        <v>192.7</v>
      </c>
      <c r="F5703" s="1546"/>
      <c r="G5703" s="1546">
        <v>5605963</v>
      </c>
      <c r="H5703" s="1546" t="str">
        <f t="shared" si="89"/>
        <v>TIRANTE PERMANENTE PROTENDIDO DE AÇO D = 40 MM, TENSÃO DE ESCOAMENTO = 600 MPA E TENSÃO DE RUPTURA = 720 MPA - EXCETO PERFURAÇÃO</v>
      </c>
    </row>
    <row r="5704" spans="2:8" ht="30">
      <c r="B5704" s="1526">
        <v>5605964</v>
      </c>
      <c r="C5704" s="1523" t="s">
        <v>23978</v>
      </c>
      <c r="D5704" s="1526" t="s">
        <v>3982</v>
      </c>
      <c r="E5704" s="1542">
        <v>226.41</v>
      </c>
      <c r="F5704" s="1546"/>
      <c r="G5704" s="1546">
        <v>5605964</v>
      </c>
      <c r="H5704" s="1546" t="str">
        <f t="shared" si="89"/>
        <v>TIRANTE PERMANENTE PROTENDIDO DE AÇO D = 44 MM, TENSÃO DE ESCOAMENTO = 680 MPA E TENSÃO DE RUPTURA = 870 MPA - EXCETO PERFURAÇÃO</v>
      </c>
    </row>
    <row r="5705" spans="2:8" ht="30">
      <c r="B5705" s="1528">
        <v>5605965</v>
      </c>
      <c r="C5705" s="1529" t="s">
        <v>23979</v>
      </c>
      <c r="D5705" s="1528" t="s">
        <v>3982</v>
      </c>
      <c r="E5705" s="1543">
        <v>253.75</v>
      </c>
      <c r="F5705" s="1546"/>
      <c r="G5705" s="1546">
        <v>5605965</v>
      </c>
      <c r="H5705" s="1546" t="str">
        <f t="shared" si="89"/>
        <v>TIRANTE PERMANENTE PROTENDIDO DE AÇO D = 50 MM, TENSÃO DE ESCOAMENTO = 600 MPA E TENSÃO DE RUPTURA = 720 MPA - EXCETO PERFURAÇÃO</v>
      </c>
    </row>
    <row r="5706" spans="2:8" ht="30">
      <c r="B5706" s="1526">
        <v>5605966</v>
      </c>
      <c r="C5706" s="1523" t="s">
        <v>23980</v>
      </c>
      <c r="D5706" s="1526" t="s">
        <v>3982</v>
      </c>
      <c r="E5706" s="1542">
        <v>338.6</v>
      </c>
      <c r="F5706" s="1546"/>
      <c r="G5706" s="1546">
        <v>5605966</v>
      </c>
      <c r="H5706" s="1546" t="str">
        <f t="shared" si="89"/>
        <v>TIRANTE PERMANENTE PROTENDIDO DE AÇO D = 53MM, TENSÃO DE ESCOAMENTO = 600 MPA E TENSÃO DE RUPTURA = 720 MPA - EXCETO PERFURAÇÃO</v>
      </c>
    </row>
    <row r="5707" spans="2:8" ht="30">
      <c r="B5707" s="1528">
        <v>5605967</v>
      </c>
      <c r="C5707" s="1529" t="s">
        <v>23981</v>
      </c>
      <c r="D5707" s="1528" t="s">
        <v>3982</v>
      </c>
      <c r="E5707" s="1543">
        <v>391.41</v>
      </c>
      <c r="F5707" s="1546"/>
      <c r="G5707" s="1546">
        <v>5605967</v>
      </c>
      <c r="H5707" s="1546" t="str">
        <f t="shared" si="89"/>
        <v>TIRANTE PERMANENTE PROTENDIDO DE AÇO D = 57 MM, TENSÃO DE ESCOAMENTO = 600 MPA E TENSÃO DE RUPTURA = 720 MPA - EXCETO PERFURAÇÃO</v>
      </c>
    </row>
    <row r="5708" spans="2:8" ht="30">
      <c r="B5708" s="1526">
        <v>5605968</v>
      </c>
      <c r="C5708" s="1523" t="s">
        <v>23982</v>
      </c>
      <c r="D5708" s="1526" t="s">
        <v>3982</v>
      </c>
      <c r="E5708" s="1542">
        <v>477.65</v>
      </c>
      <c r="F5708" s="1546"/>
      <c r="G5708" s="1546">
        <v>5605968</v>
      </c>
      <c r="H5708" s="1546" t="str">
        <f t="shared" si="89"/>
        <v>TIRANTE PERMANENTE PROTENDIDO DE AÇO D = 63 MM, TENSÃO DE ESCOAMENTO = 600 MPA E TENSÃO DE RUPTURA = 720 MPA - EXCETO PERFURAÇÃO</v>
      </c>
    </row>
    <row r="5709" spans="2:8" ht="30">
      <c r="B5709" s="1528">
        <v>5605969</v>
      </c>
      <c r="C5709" s="1529" t="s">
        <v>23983</v>
      </c>
      <c r="D5709" s="1528" t="s">
        <v>3982</v>
      </c>
      <c r="E5709" s="1543">
        <v>491.59</v>
      </c>
      <c r="F5709" s="1546"/>
      <c r="G5709" s="1546">
        <v>5605969</v>
      </c>
      <c r="H5709" s="1546" t="str">
        <f t="shared" si="89"/>
        <v>TIRANTE PERMANENTE PROTENDIDO DE AÇO D = 69 MM, TENSÃO DE ESCOAMENTO = 600 MPA E TENSÃO DE RUPTURA = 720 MPA - EXCETO PERFURAÇÃO</v>
      </c>
    </row>
    <row r="5710" spans="2:8" ht="30">
      <c r="B5710" s="1526">
        <v>5909130</v>
      </c>
      <c r="C5710" s="1523" t="s">
        <v>15498</v>
      </c>
      <c r="D5710" s="1526" t="s">
        <v>3367</v>
      </c>
      <c r="E5710" s="1542">
        <v>21.24</v>
      </c>
      <c r="F5710" s="1546"/>
      <c r="G5710" s="1546">
        <v>5909130</v>
      </c>
      <c r="H5710" s="1546" t="str">
        <f t="shared" si="89"/>
        <v>CARGA E MANOBRA DE ADUELAS DE CONCRETO PRÉ-MOLDADAS EM CAVALO MECÂNICO COM SEMIRREBOQUE 22 T - CARGA COM CAMINHÃO GUINDAUTO DE 45 T.M</v>
      </c>
    </row>
    <row r="5711" spans="2:8" ht="30">
      <c r="B5711" s="1528">
        <v>5914703</v>
      </c>
      <c r="C5711" s="1529" t="s">
        <v>23984</v>
      </c>
      <c r="D5711" s="1528" t="s">
        <v>3367</v>
      </c>
      <c r="E5711" s="1543">
        <v>4.75</v>
      </c>
      <c r="F5711" s="1546"/>
      <c r="G5711" s="1546">
        <v>5914703</v>
      </c>
      <c r="H5711" s="1546" t="str">
        <f t="shared" si="89"/>
        <v>CARGA E MANOBRA DE BRITA PARA LASTRO COM LOCOMOTIVA DIESEL-ELÉTRICA EM VAGÃO HOPPER ABERTO COM CAPACIDADE DE 45 M³ - CARGA COM CARREGADEIRA E DESCARGA AUTOMÁTICA - BITOLA MÉTRICA</v>
      </c>
    </row>
    <row r="5712" spans="2:8" ht="30">
      <c r="B5712" s="1526">
        <v>5914704</v>
      </c>
      <c r="C5712" s="1523" t="s">
        <v>15499</v>
      </c>
      <c r="D5712" s="1526" t="s">
        <v>3367</v>
      </c>
      <c r="E5712" s="1542">
        <v>4.7300000000000004</v>
      </c>
      <c r="F5712" s="1546"/>
      <c r="G5712" s="1546">
        <v>5914704</v>
      </c>
      <c r="H5712" s="1546" t="str">
        <f t="shared" si="89"/>
        <v>CARGA E MANOBRA DE BRITA PARA LASTRO COM LOCOMOTIVA DIESEL-ELÉTRICA EM VAGÃO HOPPER ABERTO COM CAPACIDADE DE 63 M³ - CARGA COM CARREGADEIRA E DESCARGA AUTOMÁTICA - BITOLA LARGA</v>
      </c>
    </row>
    <row r="5713" spans="2:8" ht="30">
      <c r="B5713" s="1528">
        <v>5914710</v>
      </c>
      <c r="C5713" s="1529" t="s">
        <v>23985</v>
      </c>
      <c r="D5713" s="1528" t="s">
        <v>3367</v>
      </c>
      <c r="E5713" s="1543">
        <v>9.0500000000000007</v>
      </c>
      <c r="F5713" s="1546"/>
      <c r="G5713" s="1546">
        <v>5914710</v>
      </c>
      <c r="H5713" s="1546" t="str">
        <f t="shared" si="89"/>
        <v>CARGA E MANOBRA DE DORMENTES DE CONCRETO DE BITOLA LARGA COM LOCOMOTIVA DIESEL-ELÉTRICA E VAGÃO PLATAFORMA COM CAPACIDADE DE 98 T - CARGA COM CARREGADEIRA - BITOLA LARGA</v>
      </c>
    </row>
    <row r="5714" spans="2:8" ht="30">
      <c r="B5714" s="1526">
        <v>5914711</v>
      </c>
      <c r="C5714" s="1523" t="s">
        <v>23986</v>
      </c>
      <c r="D5714" s="1526" t="s">
        <v>3367</v>
      </c>
      <c r="E5714" s="1542">
        <v>8.4</v>
      </c>
      <c r="F5714" s="1546"/>
      <c r="G5714" s="1546">
        <v>5914711</v>
      </c>
      <c r="H5714" s="1546" t="str">
        <f t="shared" si="89"/>
        <v>CARGA E MANOBRA DE DORMENTES DE CONCRETO DE BITOLA MÉTRICA COM LOCOMOTIVA DIESEL-ELÉTRICA E VAGÃO PLATAFORMA COM CAPACIDADE DE 82 T - CARGA COM CARREGADEIRA - BITOLA MÉTRICA</v>
      </c>
    </row>
    <row r="5715" spans="2:8" ht="30">
      <c r="B5715" s="1528">
        <v>5914712</v>
      </c>
      <c r="C5715" s="1529" t="s">
        <v>23987</v>
      </c>
      <c r="D5715" s="1528" t="s">
        <v>3367</v>
      </c>
      <c r="E5715" s="1543">
        <v>8.2100000000000009</v>
      </c>
      <c r="F5715" s="1546"/>
      <c r="G5715" s="1546">
        <v>5914712</v>
      </c>
      <c r="H5715" s="1546" t="str">
        <f t="shared" si="89"/>
        <v>CARGA E MANOBRA DE DORMENTES DE CONCRETO DE BITOLA MISTA COM LOCOMOTIVA DIESEL-ELÉTRICA E VAGÃO PLATAFORMA COM CAPACIDADE DE 98 T - CARGA COM CARREGADEIRA - BITOLA LARGA</v>
      </c>
    </row>
    <row r="5716" spans="2:8" ht="30">
      <c r="B5716" s="1526">
        <v>5915369</v>
      </c>
      <c r="C5716" s="1523" t="s">
        <v>23988</v>
      </c>
      <c r="D5716" s="1526" t="s">
        <v>20703</v>
      </c>
      <c r="E5716" s="1552">
        <v>6147.27</v>
      </c>
      <c r="F5716" s="1546"/>
      <c r="G5716" s="1546">
        <v>5915369</v>
      </c>
      <c r="H5716" s="1546" t="str">
        <f t="shared" si="89"/>
        <v>CARGA, DESCARGA E MANOBRA DE VIGAS PRÉ-MOLDADAS DE 1.000 A 1.250 KN EM CAVALO MECÂNICO COM REBOQUES DE 5 E 4 EIXOS COM CAPACIDADE DE 130 T</v>
      </c>
    </row>
    <row r="5717" spans="2:8" ht="30">
      <c r="B5717" s="1528">
        <v>5915401</v>
      </c>
      <c r="C5717" s="1529" t="s">
        <v>23989</v>
      </c>
      <c r="D5717" s="1528" t="s">
        <v>20703</v>
      </c>
      <c r="E5717" s="1551">
        <v>5644.4</v>
      </c>
      <c r="F5717" s="1546"/>
      <c r="G5717" s="1546">
        <v>5915401</v>
      </c>
      <c r="H5717" s="1546" t="str">
        <f t="shared" si="89"/>
        <v>CARGA, DESCARGA E MANOBRA DE VIGAS PRÉ-MOLDADAS DE 500 A 750 KN EM CAVALO MECÂNICO COM DOLLYS DE 3 E 4 EIXOS COM CAPACIDADE DE 77 T</v>
      </c>
    </row>
    <row r="5718" spans="2:8" ht="30">
      <c r="B5718" s="1526">
        <v>5915402</v>
      </c>
      <c r="C5718" s="1523" t="s">
        <v>23990</v>
      </c>
      <c r="D5718" s="1526" t="s">
        <v>20703</v>
      </c>
      <c r="E5718" s="1552">
        <v>3328.48</v>
      </c>
      <c r="F5718" s="1546"/>
      <c r="G5718" s="1546">
        <v>5915402</v>
      </c>
      <c r="H5718" s="1546" t="str">
        <f t="shared" si="89"/>
        <v>CARGA, DESCARGA E MANOBRA DE VIGAS PRÉ-MOLDADAS DE 750 A 1.000 KN EM CAVALO MECÂNICO COM DOLLYS DE 5 E 4 EIXOS COM CAPACIDADE DE 111 T</v>
      </c>
    </row>
    <row r="5719" spans="2:8" ht="30">
      <c r="B5719" s="1528">
        <v>5915400</v>
      </c>
      <c r="C5719" s="1529" t="s">
        <v>23991</v>
      </c>
      <c r="D5719" s="1528" t="s">
        <v>20703</v>
      </c>
      <c r="E5719" s="1551">
        <v>2951.79</v>
      </c>
      <c r="F5719" s="1546"/>
      <c r="G5719" s="1546">
        <v>5915400</v>
      </c>
      <c r="H5719" s="1546" t="str">
        <f t="shared" si="89"/>
        <v>CARGA, DESCARGA E MANOBRA DE VIGAS PRÉ-MOLDADAS DE ATÉ 500 KN EM CAVALO MECÂNICO COM DOLLY DE 4 EIXOS COM CAPACIDADE DE 57 T</v>
      </c>
    </row>
    <row r="5720" spans="2:8" ht="30">
      <c r="B5720" s="1526">
        <v>5914651</v>
      </c>
      <c r="C5720" s="1523" t="s">
        <v>23992</v>
      </c>
      <c r="D5720" s="1526" t="s">
        <v>3367</v>
      </c>
      <c r="E5720" s="1542">
        <v>1.94</v>
      </c>
      <c r="F5720" s="1546"/>
      <c r="G5720" s="1546">
        <v>5914651</v>
      </c>
      <c r="H5720" s="1546" t="str">
        <f t="shared" si="89"/>
        <v>CARGA, MANOBRA E DESCARGA DE AGREGADOS OU SOLOS EM CAMINHÃO BASCULANTE DE 10 M³ - CARGA COM CARREGADEIRA DE 3,40 M³ (EXCLUSA) E DESCARGA EM DISTRIBUIDOR AUTOPROPELIDO</v>
      </c>
    </row>
    <row r="5721" spans="2:8" ht="30">
      <c r="B5721" s="1528">
        <v>5914648</v>
      </c>
      <c r="C5721" s="1529" t="s">
        <v>23993</v>
      </c>
      <c r="D5721" s="1528" t="s">
        <v>3367</v>
      </c>
      <c r="E5721" s="1543">
        <v>5.86</v>
      </c>
      <c r="F5721" s="1546"/>
      <c r="G5721" s="1546">
        <v>5914648</v>
      </c>
      <c r="H5721" s="1546" t="str">
        <f t="shared" si="89"/>
        <v>CARGA, MANOBRA E DESCARGA DE AGREGADOS OU SOLOS EM CAMINHÃO BASCULANTE DE 10 M³ - CARGA COM CARREGADEIRA DE 3,40 M³ (EXCLUSA) E DESCARGA EM DISTRIBUIDOR REBOCÁVEL</v>
      </c>
    </row>
    <row r="5722" spans="2:8" ht="30">
      <c r="B5722" s="1526">
        <v>5914647</v>
      </c>
      <c r="C5722" s="1523" t="s">
        <v>23994</v>
      </c>
      <c r="D5722" s="1526" t="s">
        <v>3367</v>
      </c>
      <c r="E5722" s="1542">
        <v>1.35</v>
      </c>
      <c r="F5722" s="1546"/>
      <c r="G5722" s="1546">
        <v>5914647</v>
      </c>
      <c r="H5722" s="1546" t="str">
        <f t="shared" si="89"/>
        <v>CARGA, MANOBRA E DESCARGA DE AGREGADOS OU SOLOS EM CAMINHÃO BASCULANTE DE 10 M³ - CARGA COM CARREGADEIRA DE 3,40 M³ (EXCLUSA) E DESCARGA LIVRE</v>
      </c>
    </row>
    <row r="5723" spans="2:8" ht="30">
      <c r="B5723" s="1528">
        <v>5915411</v>
      </c>
      <c r="C5723" s="1529" t="s">
        <v>23995</v>
      </c>
      <c r="D5723" s="1528" t="s">
        <v>3367</v>
      </c>
      <c r="E5723" s="1543">
        <v>2.65</v>
      </c>
      <c r="F5723" s="1546"/>
      <c r="G5723" s="1546">
        <v>5915411</v>
      </c>
      <c r="H5723" s="1546" t="str">
        <f t="shared" si="89"/>
        <v>CARGA, MANOBRA E DESCARGA DE AGREGADOS OU SOLOS EM CAMINHÃO BASCULANTE DE 10 M³ - CARGA COM CARREGADEIRA DE 3,40 M³ E DESCARGA EM DISTRIBUIDOR AUTOPROPELIDO</v>
      </c>
    </row>
    <row r="5724" spans="2:8" ht="30">
      <c r="B5724" s="1526">
        <v>5915409</v>
      </c>
      <c r="C5724" s="1523" t="s">
        <v>19920</v>
      </c>
      <c r="D5724" s="1526" t="s">
        <v>3367</v>
      </c>
      <c r="E5724" s="1542">
        <v>6.58</v>
      </c>
      <c r="F5724" s="1546"/>
      <c r="G5724" s="1546">
        <v>5915409</v>
      </c>
      <c r="H5724" s="1546" t="str">
        <f t="shared" si="89"/>
        <v>CARGA, MANOBRA E DESCARGA DE AGREGADOS OU SOLOS EM CAMINHÃO BASCULANTE DE 10 M³ - CARGA COM CARREGADEIRA DE 3,40 M³ E DESCARGA EM DISTRIBUIDOR REBOCÁVEL</v>
      </c>
    </row>
    <row r="5725" spans="2:8" ht="30">
      <c r="B5725" s="1528">
        <v>5915407</v>
      </c>
      <c r="C5725" s="1529" t="s">
        <v>19921</v>
      </c>
      <c r="D5725" s="1528" t="s">
        <v>3367</v>
      </c>
      <c r="E5725" s="1543">
        <v>2.06</v>
      </c>
      <c r="F5725" s="1546"/>
      <c r="G5725" s="1546">
        <v>5915407</v>
      </c>
      <c r="H5725" s="1546" t="str">
        <f t="shared" si="89"/>
        <v>CARGA, MANOBRA E DESCARGA DE AGREGADOS OU SOLOS EM CAMINHÃO BASCULANTE DE 10 M³ - CARGA COM CARREGADEIRA DE 3,40 M³ E DESCARGA LIVRE</v>
      </c>
    </row>
    <row r="5726" spans="2:8" ht="30">
      <c r="B5726" s="1526">
        <v>5914354</v>
      </c>
      <c r="C5726" s="1523" t="s">
        <v>19922</v>
      </c>
      <c r="D5726" s="1526" t="s">
        <v>3367</v>
      </c>
      <c r="E5726" s="1542">
        <v>1.4</v>
      </c>
      <c r="F5726" s="1546"/>
      <c r="G5726" s="1546">
        <v>5914354</v>
      </c>
      <c r="H5726" s="1546" t="str">
        <f t="shared" si="89"/>
        <v>CARGA, MANOBRA E DESCARGA DE AGREGADOS OU SOLOS EM CAMINHÃO BASCULANTE DE 10 M³ - CARGA COM ESCAVADEIRA DE 1,56 M³ (EXCLUSA) E DESCARGA LIVRE</v>
      </c>
    </row>
    <row r="5727" spans="2:8" ht="30">
      <c r="B5727" s="1528">
        <v>5915406</v>
      </c>
      <c r="C5727" s="1529" t="s">
        <v>19923</v>
      </c>
      <c r="D5727" s="1528" t="s">
        <v>3367</v>
      </c>
      <c r="E5727" s="1543">
        <v>7.13</v>
      </c>
      <c r="F5727" s="1546"/>
      <c r="G5727" s="1546">
        <v>5915406</v>
      </c>
      <c r="H5727" s="1546" t="str">
        <f t="shared" si="89"/>
        <v>CARGA, MANOBRA E DESCARGA DE AGREGADOS OU SOLOS EM CAMINHÃO BASCULANTE DE 10 M³ - CARGA EM USINA DE 60 T/H (PMF) E DESCARGA LIVRE</v>
      </c>
    </row>
    <row r="5728" spans="2:8" ht="30">
      <c r="B5728" s="1526">
        <v>5914652</v>
      </c>
      <c r="C5728" s="1523" t="s">
        <v>19924</v>
      </c>
      <c r="D5728" s="1526" t="s">
        <v>3367</v>
      </c>
      <c r="E5728" s="1542">
        <v>2.59</v>
      </c>
      <c r="F5728" s="1546"/>
      <c r="G5728" s="1546">
        <v>5914652</v>
      </c>
      <c r="H5728" s="1546" t="str">
        <f t="shared" si="89"/>
        <v>CARGA, MANOBRA E DESCARGA DE AGREGADOS OU SOLOS EM CAMINHÃO BASCULANTE DE 10 M³ - CARGA EM USINA DE SOLOS DE 300 T/H E DESCARGA EM DISTRIBUIDOR AUTOPROPELIDO</v>
      </c>
    </row>
    <row r="5729" spans="2:8" ht="30">
      <c r="B5729" s="1528">
        <v>5915417</v>
      </c>
      <c r="C5729" s="1529" t="s">
        <v>19925</v>
      </c>
      <c r="D5729" s="1528" t="s">
        <v>3367</v>
      </c>
      <c r="E5729" s="1543">
        <v>4.09</v>
      </c>
      <c r="F5729" s="1546"/>
      <c r="G5729" s="1546">
        <v>5915417</v>
      </c>
      <c r="H5729" s="1546" t="str">
        <f t="shared" si="89"/>
        <v>CARGA, MANOBRA E DESCARGA DE AGREGADOS OU SOLOS EM CAMINHÃO BASCULANTE DE 10 M³ - CARGA EM USINA DE SOLOS DE 300 T/H E DESCARGA EM VIBROACABADORA</v>
      </c>
    </row>
    <row r="5730" spans="2:8" ht="30">
      <c r="B5730" s="1526">
        <v>5915414</v>
      </c>
      <c r="C5730" s="1523" t="s">
        <v>19926</v>
      </c>
      <c r="D5730" s="1526" t="s">
        <v>3367</v>
      </c>
      <c r="E5730" s="1542">
        <v>2.14</v>
      </c>
      <c r="F5730" s="1546"/>
      <c r="G5730" s="1546">
        <v>5915414</v>
      </c>
      <c r="H5730" s="1546" t="str">
        <f t="shared" si="89"/>
        <v>CARGA, MANOBRA E DESCARGA DE AGREGADOS OU SOLOS EM CAMINHÃO BASCULANTE DE 10 M³ - CARGA EM USINA DE SOLOS DE 300 T/H E DESCARGA LIVRE</v>
      </c>
    </row>
    <row r="5731" spans="2:8" ht="30">
      <c r="B5731" s="1528">
        <v>5914351</v>
      </c>
      <c r="C5731" s="1529" t="s">
        <v>15500</v>
      </c>
      <c r="D5731" s="1528" t="s">
        <v>3367</v>
      </c>
      <c r="E5731" s="1543">
        <v>2</v>
      </c>
      <c r="F5731" s="1546"/>
      <c r="G5731" s="1546">
        <v>5914351</v>
      </c>
      <c r="H5731" s="1546" t="str">
        <f t="shared" si="89"/>
        <v>CARGA, MANOBRA E DESCARGA DE AGREGADOS OU SOLOS EM CAMINHÃO BASCULANTE DE 14 M³ - CARGA COM CARREGADEIRA DE 3,40 M³ E DESCARGA LIVRE</v>
      </c>
    </row>
    <row r="5732" spans="2:8" ht="30">
      <c r="B5732" s="1526">
        <v>5914645</v>
      </c>
      <c r="C5732" s="1523" t="s">
        <v>15501</v>
      </c>
      <c r="D5732" s="1526" t="s">
        <v>3367</v>
      </c>
      <c r="E5732" s="1542">
        <v>2.41</v>
      </c>
      <c r="F5732" s="1546"/>
      <c r="G5732" s="1546">
        <v>5914645</v>
      </c>
      <c r="H5732" s="1546" t="str">
        <f t="shared" si="89"/>
        <v>CARGA, MANOBRA E DESCARGA DE AGREGADOS OU SOLOS EM CAMINHÃO BASCULANTE DE 6 M³ - CARGA COM CARREGADEIRA DE 1,72 M³ (EXCLUSA) E DESCARGA EM DISTRIBUIDOR AUTOPROPELIDO</v>
      </c>
    </row>
    <row r="5733" spans="2:8" ht="30">
      <c r="B5733" s="1528">
        <v>5914642</v>
      </c>
      <c r="C5733" s="1529" t="s">
        <v>15502</v>
      </c>
      <c r="D5733" s="1528" t="s">
        <v>3367</v>
      </c>
      <c r="E5733" s="1543">
        <v>4.68</v>
      </c>
      <c r="F5733" s="1546"/>
      <c r="G5733" s="1546">
        <v>5914642</v>
      </c>
      <c r="H5733" s="1546" t="str">
        <f t="shared" si="89"/>
        <v>CARGA, MANOBRA E DESCARGA DE AGREGADOS OU SOLOS EM CAMINHÃO BASCULANTE DE 6 M³ - CARGA COM CARREGADEIRA DE 1,72 M³ (EXCLUSA) E DESCARGA EM DISTRIBUIDOR REBOCÁVEL</v>
      </c>
    </row>
    <row r="5734" spans="2:8" ht="30">
      <c r="B5734" s="1526">
        <v>5914641</v>
      </c>
      <c r="C5734" s="1523" t="s">
        <v>15503</v>
      </c>
      <c r="D5734" s="1526" t="s">
        <v>3367</v>
      </c>
      <c r="E5734" s="1542">
        <v>1.67</v>
      </c>
      <c r="F5734" s="1546"/>
      <c r="G5734" s="1546">
        <v>5914641</v>
      </c>
      <c r="H5734" s="1546" t="str">
        <f t="shared" si="89"/>
        <v>CARGA, MANOBRA E DESCARGA DE AGREGADOS OU SOLOS EM CAMINHÃO BASCULANTE DE 6 M³ - CARGA COM CARREGADEIRA DE 1,72 M³ (EXCLUSA) E DESCARGA LIVRE</v>
      </c>
    </row>
    <row r="5735" spans="2:8" ht="30">
      <c r="B5735" s="1528">
        <v>5915456</v>
      </c>
      <c r="C5735" s="1529" t="s">
        <v>15504</v>
      </c>
      <c r="D5735" s="1528" t="s">
        <v>3367</v>
      </c>
      <c r="E5735" s="1543">
        <v>3.05</v>
      </c>
      <c r="F5735" s="1546"/>
      <c r="G5735" s="1546">
        <v>5915456</v>
      </c>
      <c r="H5735" s="1546" t="str">
        <f t="shared" si="89"/>
        <v>CARGA, MANOBRA E DESCARGA DE AGREGADOS OU SOLOS EM CAMINHÃO BASCULANTE DE 6 M³ - CARGA COM CARREGADEIRA DE 1,72 M³ E DESCARGA EM DISTRIBUIDOR AUTOPROPELIDO</v>
      </c>
    </row>
    <row r="5736" spans="2:8" ht="30">
      <c r="B5736" s="1526">
        <v>5915454</v>
      </c>
      <c r="C5736" s="1523" t="s">
        <v>15505</v>
      </c>
      <c r="D5736" s="1526" t="s">
        <v>3367</v>
      </c>
      <c r="E5736" s="1542">
        <v>5.33</v>
      </c>
      <c r="F5736" s="1546"/>
      <c r="G5736" s="1546">
        <v>5915454</v>
      </c>
      <c r="H5736" s="1546" t="str">
        <f t="shared" si="89"/>
        <v>CARGA, MANOBRA E DESCARGA DE AGREGADOS OU SOLOS EM CAMINHÃO BASCULANTE DE 6 M³ - CARGA COM CARREGADEIRA DE 1,72 M³ E DESCARGA EM DISTRIBUIDOR REBOCÁVEL</v>
      </c>
    </row>
    <row r="5737" spans="2:8" ht="30">
      <c r="B5737" s="1528">
        <v>5915399</v>
      </c>
      <c r="C5737" s="1529" t="s">
        <v>15506</v>
      </c>
      <c r="D5737" s="1528" t="s">
        <v>3367</v>
      </c>
      <c r="E5737" s="1543">
        <v>2.31</v>
      </c>
      <c r="F5737" s="1546"/>
      <c r="G5737" s="1546">
        <v>5915399</v>
      </c>
      <c r="H5737" s="1546" t="str">
        <f t="shared" si="89"/>
        <v>CARGA, MANOBRA E DESCARGA DE AGREGADOS OU SOLOS EM CAMINHÃO BASCULANTE DE 6 M³ - CARGA COM CARREGADEIRA DE 1,72 M³ E DESCARGA LIVRE</v>
      </c>
    </row>
    <row r="5738" spans="2:8" ht="30">
      <c r="B5738" s="1526">
        <v>5914353</v>
      </c>
      <c r="C5738" s="1523" t="s">
        <v>15507</v>
      </c>
      <c r="D5738" s="1526" t="s">
        <v>3367</v>
      </c>
      <c r="E5738" s="1542">
        <v>1.25</v>
      </c>
      <c r="F5738" s="1546"/>
      <c r="G5738" s="1546">
        <v>5914353</v>
      </c>
      <c r="H5738" s="1546" t="str">
        <f t="shared" si="89"/>
        <v>CARGA, MANOBRA E DESCARGA DE AGREGADOS OU SOLOS EM CAMINHÃO BASCULANTE DE 6 M³ - CARGA COM ESCAVADEIRA DE 1,56 M³ (EXCLUSA) E DESCARGA LIVRE</v>
      </c>
    </row>
    <row r="5739" spans="2:8" ht="30">
      <c r="B5739" s="1528">
        <v>5915470</v>
      </c>
      <c r="C5739" s="1529" t="s">
        <v>15508</v>
      </c>
      <c r="D5739" s="1528" t="s">
        <v>3367</v>
      </c>
      <c r="E5739" s="1543">
        <v>1.82</v>
      </c>
      <c r="F5739" s="1546"/>
      <c r="G5739" s="1546">
        <v>5915470</v>
      </c>
      <c r="H5739" s="1546" t="str">
        <f t="shared" si="89"/>
        <v>CARGA, MANOBRA E DESCARGA DE AGREGADOS OU SOLOS EM CAMINHÃO BASCULANTE DE 6 M³ - CARGA COM ESCAVADEIRA DE 1,56 M³ E DESCARGA LIVRE</v>
      </c>
    </row>
    <row r="5740" spans="2:8" ht="30">
      <c r="B5740" s="1526">
        <v>5915459</v>
      </c>
      <c r="C5740" s="1523" t="s">
        <v>15509</v>
      </c>
      <c r="D5740" s="1526" t="s">
        <v>3367</v>
      </c>
      <c r="E5740" s="1542">
        <v>5.98</v>
      </c>
      <c r="F5740" s="1546"/>
      <c r="G5740" s="1546">
        <v>5915459</v>
      </c>
      <c r="H5740" s="1546" t="str">
        <f t="shared" si="89"/>
        <v>CARGA, MANOBRA E DESCARGA DE AGREGADOS OU SOLOS EM CAMINHÃO BASCULANTE DE 6 M³ - CARGA COM MINICARREGADEIRA DE 0,45 M³ E DESCARGA LIVRE</v>
      </c>
    </row>
    <row r="5741" spans="2:8" ht="30">
      <c r="B5741" s="1528">
        <v>5915476</v>
      </c>
      <c r="C5741" s="1529" t="s">
        <v>15510</v>
      </c>
      <c r="D5741" s="1528" t="s">
        <v>3367</v>
      </c>
      <c r="E5741" s="1543">
        <v>23.64</v>
      </c>
      <c r="F5741" s="1546"/>
      <c r="G5741" s="1546">
        <v>5915476</v>
      </c>
      <c r="H5741" s="1546" t="str">
        <f t="shared" si="89"/>
        <v>CARGA, MANOBRA E DESCARGA DE AGREGADOS OU SOLOS EM CAMINHÃO BASCULANTE DE 6 M³ - CARGA MANUAL E DESCARGA LIVRE</v>
      </c>
    </row>
    <row r="5742" spans="2:8" ht="30">
      <c r="B5742" s="1526">
        <v>5914702</v>
      </c>
      <c r="C5742" s="1523" t="s">
        <v>15511</v>
      </c>
      <c r="D5742" s="1526" t="s">
        <v>3367</v>
      </c>
      <c r="E5742" s="1542">
        <v>12.48</v>
      </c>
      <c r="F5742" s="1546"/>
      <c r="G5742" s="1546">
        <v>5914702</v>
      </c>
      <c r="H5742" s="1546" t="str">
        <f t="shared" si="89"/>
        <v>CARGA, MANOBRA E DESCARGA DE BARRAS DE TRILHO DE 12 M COM LOCOMOTIVA DIESEL-ELÉTRICA EM VAGÃO PLATAFORMA COM CAPACIDADE DE 82 T - CARGA E DESCARGA COM CARREGADEIRA - BITOLA MÉTRICA</v>
      </c>
    </row>
    <row r="5743" spans="2:8" ht="30">
      <c r="B5743" s="1528">
        <v>5914701</v>
      </c>
      <c r="C5743" s="1529" t="s">
        <v>15512</v>
      </c>
      <c r="D5743" s="1528" t="s">
        <v>3367</v>
      </c>
      <c r="E5743" s="1543">
        <v>12.49</v>
      </c>
      <c r="F5743" s="1546"/>
      <c r="G5743" s="1546">
        <v>5914701</v>
      </c>
      <c r="H5743" s="1546" t="str">
        <f t="shared" si="89"/>
        <v>CARGA, MANOBRA E DESCARGA DE BARRAS DE TRILHO DE 12 M COM LOCOMOTIVA DIESEL-ELÉTRICA EM VAGÃO PLATAFORMA COM CAPACIDADE DE 98 T - CARGA E DESCARGA COM CARREGADEIRA - BITOLA LARGA</v>
      </c>
    </row>
    <row r="5744" spans="2:8" ht="30">
      <c r="B5744" s="1526">
        <v>5906592</v>
      </c>
      <c r="C5744" s="1523" t="s">
        <v>19927</v>
      </c>
      <c r="D5744" s="1526" t="s">
        <v>20703</v>
      </c>
      <c r="E5744" s="1542">
        <v>28.09</v>
      </c>
      <c r="F5744" s="1546"/>
      <c r="G5744" s="1546">
        <v>5906592</v>
      </c>
      <c r="H5744" s="1546" t="str">
        <f t="shared" si="89"/>
        <v>CARGA, MANOBRA E DESCARGA DE BLOCOS ARTIFICIAIS DE CONCRETO COM 10 A 12 T PARA MOLHE EM CAVALO MECÂNICO COM SEMIRREBOQUE COM CAPACIDADE DE 30 T - CARGA E DESCARGA COM GUINDASTE COM PINÇA</v>
      </c>
    </row>
    <row r="5745" spans="2:8" ht="30">
      <c r="B5745" s="1528">
        <v>5906591</v>
      </c>
      <c r="C5745" s="1529" t="s">
        <v>19928</v>
      </c>
      <c r="D5745" s="1528" t="s">
        <v>20703</v>
      </c>
      <c r="E5745" s="1543">
        <v>26.75</v>
      </c>
      <c r="F5745" s="1546"/>
      <c r="G5745" s="1546">
        <v>5906591</v>
      </c>
      <c r="H5745" s="1546" t="str">
        <f t="shared" si="89"/>
        <v>CARGA, MANOBRA E DESCARGA DE BLOCOS ARTIFICIAIS DE CONCRETO COM 8 A 9 T PARA MOLHE EM CAVALO MECÂNICO COM SEMIRREBOQUE COM CAPACIDADE DE 30 T - CARGA E DESCARGA COM GUINDASTE COM PINÇA</v>
      </c>
    </row>
    <row r="5746" spans="2:8" ht="30">
      <c r="B5746" s="1526">
        <v>5914653</v>
      </c>
      <c r="C5746" s="1523" t="s">
        <v>15513</v>
      </c>
      <c r="D5746" s="1526" t="s">
        <v>3367</v>
      </c>
      <c r="E5746" s="1542">
        <v>3.05</v>
      </c>
      <c r="F5746" s="1546"/>
      <c r="G5746" s="1546">
        <v>5914653</v>
      </c>
      <c r="H5746" s="1546" t="str">
        <f t="shared" si="89"/>
        <v>CARGA, MANOBRA E DESCARGA DE BLOCOS DE ROCHA EM CAMINHÃO BASCULANTE DE 8 M³ - CARGA COM CARREGADEIRA DE 1,72 M³ (EXCLUSA) E DESCARGA LIVRE</v>
      </c>
    </row>
    <row r="5747" spans="2:8" ht="30">
      <c r="B5747" s="1528">
        <v>5915405</v>
      </c>
      <c r="C5747" s="1529" t="s">
        <v>15514</v>
      </c>
      <c r="D5747" s="1528" t="s">
        <v>3367</v>
      </c>
      <c r="E5747" s="1543">
        <v>4.6399999999999997</v>
      </c>
      <c r="F5747" s="1546"/>
      <c r="G5747" s="1546">
        <v>5915405</v>
      </c>
      <c r="H5747" s="1546" t="str">
        <f t="shared" si="89"/>
        <v>CARGA, MANOBRA E DESCARGA DE BLOCOS DE ROCHA EM CAMINHÃO BASCULANTE DE 8 M³ - CARGA COM CARREGADEIRA DE 1,72 M³ E DESCARGA LIVRE</v>
      </c>
    </row>
    <row r="5748" spans="2:8" ht="30">
      <c r="B5748" s="1526">
        <v>5914657</v>
      </c>
      <c r="C5748" s="1523" t="s">
        <v>15515</v>
      </c>
      <c r="D5748" s="1526" t="s">
        <v>3367</v>
      </c>
      <c r="E5748" s="1542">
        <v>14.77</v>
      </c>
      <c r="F5748" s="1546"/>
      <c r="G5748" s="1546">
        <v>5914657</v>
      </c>
      <c r="H5748" s="1546" t="str">
        <f t="shared" si="89"/>
        <v>CARGA, MANOBRA E DESCARGA DE BLOCOS DE ROCHA EM CAMINHÃO BASCULANTE DE 8 M³ - CARGA COM RETROESCAVADEIRA DE 0,29 M³ E DESCARGA LIVRE</v>
      </c>
    </row>
    <row r="5749" spans="2:8">
      <c r="B5749" s="1528">
        <v>5914363</v>
      </c>
      <c r="C5749" s="1529" t="s">
        <v>15516</v>
      </c>
      <c r="D5749" s="1528" t="s">
        <v>3367</v>
      </c>
      <c r="E5749" s="1543">
        <v>14.73</v>
      </c>
      <c r="F5749" s="1546"/>
      <c r="G5749" s="1546">
        <v>5914363</v>
      </c>
      <c r="H5749" s="1546" t="str">
        <f t="shared" si="89"/>
        <v>CARGA, MANOBRA E DESCARGA DE CIMENTO A GRANEL EM CAMINHÃO SILO DE 30 M³</v>
      </c>
    </row>
    <row r="5750" spans="2:8" ht="30">
      <c r="B5750" s="1526">
        <v>5914646</v>
      </c>
      <c r="C5750" s="1523" t="s">
        <v>15517</v>
      </c>
      <c r="D5750" s="1526" t="s">
        <v>3367</v>
      </c>
      <c r="E5750" s="1542">
        <v>6.64</v>
      </c>
      <c r="F5750" s="1546"/>
      <c r="G5750" s="1546">
        <v>5914646</v>
      </c>
      <c r="H5750" s="1546" t="str">
        <f t="shared" si="89"/>
        <v>CARGA, MANOBRA E DESCARGA DE CONCRETO ASFÁLTICO COM BORRACHA EM CAMINHÃO BASCULANTE DE 10 M³ - CARGA EM USINA DE ASFALTO 100/140 T/H E DESCARGA EM VIBROACABADORA</v>
      </c>
    </row>
    <row r="5751" spans="2:8" ht="30">
      <c r="B5751" s="1528">
        <v>5919535</v>
      </c>
      <c r="C5751" s="1529" t="s">
        <v>15518</v>
      </c>
      <c r="D5751" s="1528" t="s">
        <v>3367</v>
      </c>
      <c r="E5751" s="1543">
        <v>15.77</v>
      </c>
      <c r="F5751" s="1546"/>
      <c r="G5751" s="1546">
        <v>5919535</v>
      </c>
      <c r="H5751" s="1546" t="str">
        <f t="shared" si="89"/>
        <v>CARGA, MANOBRA E DESCARGA DE CONCRETO COM CAMINHÃO BETONEIRA - CARGA EM CENTRAL DE CONCRETO DE 30 M³/H E DESCARGA EM EXTRUSORA DE BARREIRA DE CONCRETO</v>
      </c>
    </row>
    <row r="5752" spans="2:8" ht="30">
      <c r="B5752" s="1526">
        <v>5919533</v>
      </c>
      <c r="C5752" s="1523" t="s">
        <v>15519</v>
      </c>
      <c r="D5752" s="1526" t="s">
        <v>3367</v>
      </c>
      <c r="E5752" s="1542">
        <v>52.62</v>
      </c>
      <c r="F5752" s="1546"/>
      <c r="G5752" s="1546">
        <v>5919533</v>
      </c>
      <c r="H5752" s="1546" t="str">
        <f t="shared" si="89"/>
        <v>CARGA, MANOBRA E DESCARGA DE CONCRETO COM CAMINHÃO BETONEIRA - CARGA EM CENTRAL DE CONCRETO DE 30 M³/H E DESCARGA EM EXTRUSORA DE MEIO FIO</v>
      </c>
    </row>
    <row r="5753" spans="2:8" ht="30">
      <c r="B5753" s="1528">
        <v>5919534</v>
      </c>
      <c r="C5753" s="1529" t="s">
        <v>15520</v>
      </c>
      <c r="D5753" s="1528" t="s">
        <v>3367</v>
      </c>
      <c r="E5753" s="1543">
        <v>48.05</v>
      </c>
      <c r="F5753" s="1546"/>
      <c r="G5753" s="1546">
        <v>5919534</v>
      </c>
      <c r="H5753" s="1546" t="str">
        <f t="shared" si="89"/>
        <v>CARGA, MANOBRA E DESCARGA DE CONCRETO COM CAMINHÃO BETONEIRA - CARGA EM CENTRAL DE CONCRETO DE 30 M³/H E DESCARGA EM EXTRUSORA DE SARJETA</v>
      </c>
    </row>
    <row r="5754" spans="2:8" ht="30">
      <c r="B5754" s="1526">
        <v>5909007</v>
      </c>
      <c r="C5754" s="1523" t="s">
        <v>15521</v>
      </c>
      <c r="D5754" s="1526" t="s">
        <v>3367</v>
      </c>
      <c r="E5754" s="1542">
        <v>14.56</v>
      </c>
      <c r="F5754" s="1546"/>
      <c r="G5754" s="1546">
        <v>5909007</v>
      </c>
      <c r="H5754" s="1546" t="str">
        <f t="shared" si="89"/>
        <v>CARGA, MANOBRA E DESCARGA DE CONCRETO COM CAMINHÃO BETONEIRA - CARGA EM CENTRAL DE CONCRETO DE 30 M³/H E DESCARGA LIVRE</v>
      </c>
    </row>
    <row r="5755" spans="2:8" ht="30">
      <c r="B5755" s="1528">
        <v>5919538</v>
      </c>
      <c r="C5755" s="1529" t="s">
        <v>15522</v>
      </c>
      <c r="D5755" s="1528" t="s">
        <v>3367</v>
      </c>
      <c r="E5755" s="1543">
        <v>12.3</v>
      </c>
      <c r="F5755" s="1546"/>
      <c r="G5755" s="1546">
        <v>5919538</v>
      </c>
      <c r="H5755" s="1546" t="str">
        <f t="shared" si="89"/>
        <v>CARGA, MANOBRA E DESCARGA DE CONCRETO COM CAMINHÃO BETONEIRA - CARGA EM CENTRAL DE CONCRETO DE 40 M³/H E DESCARGA LIVRE</v>
      </c>
    </row>
    <row r="5756" spans="2:8" ht="30">
      <c r="B5756" s="1526">
        <v>5919540</v>
      </c>
      <c r="C5756" s="1523" t="s">
        <v>15523</v>
      </c>
      <c r="D5756" s="1526" t="s">
        <v>3367</v>
      </c>
      <c r="E5756" s="1542">
        <v>2.5</v>
      </c>
      <c r="F5756" s="1546"/>
      <c r="G5756" s="1546">
        <v>5919540</v>
      </c>
      <c r="H5756" s="1546" t="str">
        <f t="shared" si="89"/>
        <v>CARGA, MANOBRA E DESCARGA DE CONCRETO DE CIMENTO EM CAMINHÃO BASCULANTE DE 7 M³ - CARGA EM CENTRAL DE CONCRETO DE 150 M³/H E DESCARGA EM VIBROACABADORA</v>
      </c>
    </row>
    <row r="5757" spans="2:8" ht="30">
      <c r="B5757" s="1528">
        <v>5914705</v>
      </c>
      <c r="C5757" s="1529" t="s">
        <v>15524</v>
      </c>
      <c r="D5757" s="1528" t="s">
        <v>3367</v>
      </c>
      <c r="E5757" s="1543">
        <v>18.100000000000001</v>
      </c>
      <c r="F5757" s="1546"/>
      <c r="G5757" s="1546">
        <v>5914705</v>
      </c>
      <c r="H5757" s="1546" t="str">
        <f t="shared" si="89"/>
        <v>CARGA, MANOBRA E DESCARGA DE DORMENTES DE CONCRETO DE BITOLA LARGA COM LOCOMOTIVA DIESEL-ELÉTRICA E VAGÃO PLATAFORMA COM CAPACIDADE DE 98 T - CARGA E DESCARGA COM CARREGADEIRA - BITOLA LARGA</v>
      </c>
    </row>
    <row r="5758" spans="2:8" ht="30">
      <c r="B5758" s="1526">
        <v>5914706</v>
      </c>
      <c r="C5758" s="1523" t="s">
        <v>15525</v>
      </c>
      <c r="D5758" s="1526" t="s">
        <v>3367</v>
      </c>
      <c r="E5758" s="1542">
        <v>16.8</v>
      </c>
      <c r="F5758" s="1546"/>
      <c r="G5758" s="1546">
        <v>5914706</v>
      </c>
      <c r="H5758" s="1546" t="str">
        <f t="shared" si="89"/>
        <v>CARGA, MANOBRA E DESCARGA DE DORMENTES DE CONCRETO DE BITOLA MÉTRICA COM LOCOMOTIVA DIESEL-ELÉTRICA E VAGÃO PLATAFORMA COM CAPACIDADE DE 82 T - CARGA E DESCARGA COM CARREGADEIRA - BITOLA MÉTRICA</v>
      </c>
    </row>
    <row r="5759" spans="2:8" ht="30">
      <c r="B5759" s="1528">
        <v>5914707</v>
      </c>
      <c r="C5759" s="1529" t="s">
        <v>15526</v>
      </c>
      <c r="D5759" s="1528" t="s">
        <v>3367</v>
      </c>
      <c r="E5759" s="1543">
        <v>16.41</v>
      </c>
      <c r="F5759" s="1546"/>
      <c r="G5759" s="1546">
        <v>5914707</v>
      </c>
      <c r="H5759" s="1546" t="str">
        <f t="shared" si="89"/>
        <v>CARGA, MANOBRA E DESCARGA DE DORMENTES DE CONCRETO DE BITOLA MISTA COM LOCOMOTIVA DIESEL-ELÉTRICA E VAGÃO PLATAFORMA COM CAPACIDADE DE 98 T - CARGA E DESCARGA COM CARREGADEIRA - BITOLA LARGA</v>
      </c>
    </row>
    <row r="5760" spans="2:8" ht="30">
      <c r="B5760" s="1526">
        <v>5914677</v>
      </c>
      <c r="C5760" s="1523" t="s">
        <v>15527</v>
      </c>
      <c r="D5760" s="1526" t="s">
        <v>3367</v>
      </c>
      <c r="E5760" s="1542">
        <v>25.06</v>
      </c>
      <c r="F5760" s="1546"/>
      <c r="G5760" s="1546">
        <v>5914677</v>
      </c>
      <c r="H5760" s="1546" t="str">
        <f t="shared" si="89"/>
        <v>CARGA, MANOBRA E DESCARGA DE DORMENTES DE MADEIRA COM LOCOMOTIVA DIESEL-ELÉTRICA EM VAGÃO PLATAFORMA COM CAPACIDADE DE 82 T - CARGA E DESCARGA COM CARREGADEIRA - BITOLA MÉTRICA</v>
      </c>
    </row>
    <row r="5761" spans="2:8" ht="30">
      <c r="B5761" s="1528">
        <v>5914676</v>
      </c>
      <c r="C5761" s="1529" t="s">
        <v>15528</v>
      </c>
      <c r="D5761" s="1528" t="s">
        <v>3367</v>
      </c>
      <c r="E5761" s="1543">
        <v>20.6</v>
      </c>
      <c r="F5761" s="1546"/>
      <c r="G5761" s="1546">
        <v>5914676</v>
      </c>
      <c r="H5761" s="1546" t="str">
        <f t="shared" si="89"/>
        <v>CARGA, MANOBRA E DESCARGA DE DORMENTES DE MADEIRA COM LOCOMOTIVA DIESEL-ELÉTRICA EM VAGÃO PLATAFORMA COM CAPACIDADE DE 98 T - CARGA E DESCARGA COM CARREGADEIRA - BITOLA LARGA</v>
      </c>
    </row>
    <row r="5762" spans="2:8" ht="30">
      <c r="B5762" s="1526">
        <v>5915440</v>
      </c>
      <c r="C5762" s="1523" t="s">
        <v>15529</v>
      </c>
      <c r="D5762" s="1526" t="s">
        <v>3367</v>
      </c>
      <c r="E5762" s="1542">
        <v>2.21</v>
      </c>
      <c r="F5762" s="1546"/>
      <c r="G5762" s="1546">
        <v>5915440</v>
      </c>
      <c r="H5762" s="1546" t="str">
        <f t="shared" si="89"/>
        <v>CARGA, MANOBRA E DESCARGA DE FRESAGEM CONTÍNUA SOLTA EM CAMINHÃO BASCULANTE DE 10 M³ - CARGA COM FRESADORA E DESCARGA LIVRE</v>
      </c>
    </row>
    <row r="5763" spans="2:8" ht="30">
      <c r="B5763" s="1528">
        <v>5914352</v>
      </c>
      <c r="C5763" s="1529" t="s">
        <v>15530</v>
      </c>
      <c r="D5763" s="1528" t="s">
        <v>3367</v>
      </c>
      <c r="E5763" s="1543">
        <v>3.34</v>
      </c>
      <c r="F5763" s="1546"/>
      <c r="G5763" s="1546">
        <v>5914352</v>
      </c>
      <c r="H5763" s="1546" t="str">
        <f t="shared" ref="H5763:H5826" si="90">UPPER(C5763)</f>
        <v>CARGA, MANOBRA E DESCARGA DE FRESAGEM DESCONTÍNUA SOLTA EM CAMINHÃO BASCULANTE DE 10 M³ - CARGA COM FRESADORA E DESCARGA LIVRE</v>
      </c>
    </row>
    <row r="5764" spans="2:8" ht="30">
      <c r="B5764" s="1526">
        <v>5914339</v>
      </c>
      <c r="C5764" s="1523" t="s">
        <v>15531</v>
      </c>
      <c r="D5764" s="1526" t="s">
        <v>3367</v>
      </c>
      <c r="E5764" s="1542">
        <v>7.09</v>
      </c>
      <c r="F5764" s="1546"/>
      <c r="G5764" s="1546">
        <v>5914339</v>
      </c>
      <c r="H5764" s="1546" t="str">
        <f t="shared" si="90"/>
        <v>CARGA, MANOBRA E DESCARGA DE FRESAGEM DESCONTÍNUA SOLTA EM CAMINHÃO BASCULANTE DE 6 M³ - CARGA COM FRESADORA E DESCARGA LIVRE</v>
      </c>
    </row>
    <row r="5765" spans="2:8" ht="45">
      <c r="B5765" s="1528">
        <v>5914678</v>
      </c>
      <c r="C5765" s="1529" t="s">
        <v>15532</v>
      </c>
      <c r="D5765" s="1528" t="s">
        <v>3367</v>
      </c>
      <c r="E5765" s="1543">
        <v>30.76</v>
      </c>
      <c r="F5765" s="1546"/>
      <c r="G5765" s="1546">
        <v>5914678</v>
      </c>
      <c r="H5765" s="1546" t="str">
        <f t="shared" si="90"/>
        <v>CARGA, MANOBRA E DESCARGA DE JOGO DE DORMENTES DE CONCRETO PARA AMV DE BITOLA LARGA OU MISTA, QUALQUER ABERTURA, COM LOCOMOTIVA DIESEL-ELÉTRICA EM VAGÃO PLATAFORMA COM CAPACIDADE DE 98 T - CARGA E DESCARGA COM CARREGADEIRA - BITOLA LARGA</v>
      </c>
    </row>
    <row r="5766" spans="2:8" ht="45">
      <c r="B5766" s="1526">
        <v>5914679</v>
      </c>
      <c r="C5766" s="1523" t="s">
        <v>15533</v>
      </c>
      <c r="D5766" s="1526" t="s">
        <v>3367</v>
      </c>
      <c r="E5766" s="1542">
        <v>49.48</v>
      </c>
      <c r="F5766" s="1546"/>
      <c r="G5766" s="1546">
        <v>5914679</v>
      </c>
      <c r="H5766" s="1546" t="str">
        <f t="shared" si="90"/>
        <v>CARGA, MANOBRA E DESCARGA DE JOGO DE DORMENTES DE CONCRETO PARA AMV DE BITOLA MÉTRICA, QUALQUER ABERTURA, COM LOCOMOTIVA DIESEL-ELÉTRICA EM VAGÃO PLATAFORMA COM CAPACIDADE DE 82 T - CARGA E DESCARGA COM CARREGADEIRA - BITOLA MÉTRICA</v>
      </c>
    </row>
    <row r="5767" spans="2:8" ht="45">
      <c r="B5767" s="1528">
        <v>5914681</v>
      </c>
      <c r="C5767" s="1529" t="s">
        <v>15534</v>
      </c>
      <c r="D5767" s="1528" t="s">
        <v>3367</v>
      </c>
      <c r="E5767" s="1543">
        <v>59.03</v>
      </c>
      <c r="F5767" s="1546"/>
      <c r="G5767" s="1546">
        <v>5914681</v>
      </c>
      <c r="H5767" s="1546" t="str">
        <f t="shared" si="90"/>
        <v>CARGA, MANOBRA E DESCARGA DE JOGO DE DORMENTES DE MADEIRA PARA AMV BITOLA MÉTRICA, QUALQUER ABERTURA, COM LOCOMOTIVA DIESEL-ELÉTRICA EM VAGÃO PLATAFORMA COM CAPACIDADE DE 82 T - CARGA E DESCARGA COM CARREGADEIRA - BITOLA MÉTRICA</v>
      </c>
    </row>
    <row r="5768" spans="2:8" ht="45">
      <c r="B5768" s="1526">
        <v>5914680</v>
      </c>
      <c r="C5768" s="1523" t="s">
        <v>15535</v>
      </c>
      <c r="D5768" s="1526" t="s">
        <v>3367</v>
      </c>
      <c r="E5768" s="1542">
        <v>41.03</v>
      </c>
      <c r="F5768" s="1546"/>
      <c r="G5768" s="1546">
        <v>5914680</v>
      </c>
      <c r="H5768" s="1546" t="str">
        <f t="shared" si="90"/>
        <v>CARGA, MANOBRA E DESCARGA DE JOGO DE DORMENTES DE MADEIRA PARA AMV DE BITOLA LARGA OU MISTA, QUALQUER ABERTURA, COM LOCOMOTIVA DIESEL-ELÉTRICA EM VAGÃO PLATAFORMA COM CAPACIDADE DE 98 T - CARGA E DESCARGA COM CARREGADEIRA - BITOLA LARGA</v>
      </c>
    </row>
    <row r="5769" spans="2:8" ht="30">
      <c r="B5769" s="1528">
        <v>5915015</v>
      </c>
      <c r="C5769" s="1529" t="s">
        <v>15536</v>
      </c>
      <c r="D5769" s="1528" t="s">
        <v>3367</v>
      </c>
      <c r="E5769" s="1543">
        <v>18.100000000000001</v>
      </c>
      <c r="F5769" s="1546"/>
      <c r="G5769" s="1546">
        <v>5915015</v>
      </c>
      <c r="H5769" s="1546" t="str">
        <f t="shared" si="90"/>
        <v>CARGA, MANOBRA E DESCARGA DE MATERIAIS DIVERSOS EM CAMINHÃO CARROCERIA COM CAPACIDADE DE 11 T E COM GUINDAUTO DE 45 T.M</v>
      </c>
    </row>
    <row r="5770" spans="2:8" ht="30">
      <c r="B5770" s="1526">
        <v>5915373</v>
      </c>
      <c r="C5770" s="1523" t="s">
        <v>15537</v>
      </c>
      <c r="D5770" s="1526" t="s">
        <v>3367</v>
      </c>
      <c r="E5770" s="1542">
        <v>14.85</v>
      </c>
      <c r="F5770" s="1546"/>
      <c r="G5770" s="1546">
        <v>5915373</v>
      </c>
      <c r="H5770" s="1546" t="str">
        <f t="shared" si="90"/>
        <v>CARGA, MANOBRA E DESCARGA DE MATERIAIS DIVERSOS EM CAMINHÃO CARROCERIA COM CAPACIDADE DE 7 T E COM GUINDAUTO DE 20 T.M</v>
      </c>
    </row>
    <row r="5771" spans="2:8" ht="30">
      <c r="B5771" s="1528">
        <v>5914333</v>
      </c>
      <c r="C5771" s="1529" t="s">
        <v>15538</v>
      </c>
      <c r="D5771" s="1528" t="s">
        <v>3367</v>
      </c>
      <c r="E5771" s="1543">
        <v>27.65</v>
      </c>
      <c r="F5771" s="1546"/>
      <c r="G5771" s="1546">
        <v>5914333</v>
      </c>
      <c r="H5771" s="1546" t="str">
        <f t="shared" si="90"/>
        <v>CARGA, MANOBRA E DESCARGA DE MATERIAIS DIVERSOS EM CAMINHÃO CARROCERIA DE 15 T - CARGA E DESCARGA COM CAMINHÃO GUINDAUTO DE 20 T.M</v>
      </c>
    </row>
    <row r="5772" spans="2:8">
      <c r="B5772" s="1526">
        <v>5914655</v>
      </c>
      <c r="C5772" s="1523" t="s">
        <v>15539</v>
      </c>
      <c r="D5772" s="1526" t="s">
        <v>3367</v>
      </c>
      <c r="E5772" s="1542">
        <v>27.8</v>
      </c>
      <c r="F5772" s="1546"/>
      <c r="G5772" s="1546">
        <v>5914655</v>
      </c>
      <c r="H5772" s="1546" t="str">
        <f t="shared" si="90"/>
        <v>CARGA, MANOBRA E DESCARGA DE MATERIAIS DIVERSOS EM CAMINHÃO CARROCERIA DE 15 T - CARGA E DESCARGA MANUAIS</v>
      </c>
    </row>
    <row r="5773" spans="2:8">
      <c r="B5773" s="1528">
        <v>5915474</v>
      </c>
      <c r="C5773" s="1529" t="s">
        <v>15540</v>
      </c>
      <c r="D5773" s="1528" t="s">
        <v>3367</v>
      </c>
      <c r="E5773" s="1543">
        <v>24.79</v>
      </c>
      <c r="F5773" s="1546"/>
      <c r="G5773" s="1546">
        <v>5915474</v>
      </c>
      <c r="H5773" s="1546" t="str">
        <f t="shared" si="90"/>
        <v>CARGA, MANOBRA E DESCARGA DE MATERIAIS DIVERSOS EM CAMINHÃO CARROCERIA DE 5 T - CARGA E DESCARGA MANUAIS</v>
      </c>
    </row>
    <row r="5774" spans="2:8">
      <c r="B5774" s="1526">
        <v>5914654</v>
      </c>
      <c r="C5774" s="1523" t="s">
        <v>15541</v>
      </c>
      <c r="D5774" s="1526" t="s">
        <v>3367</v>
      </c>
      <c r="E5774" s="1542">
        <v>22.55</v>
      </c>
      <c r="F5774" s="1546"/>
      <c r="G5774" s="1546">
        <v>5914654</v>
      </c>
      <c r="H5774" s="1546" t="str">
        <f t="shared" si="90"/>
        <v>CARGA, MANOBRA E DESCARGA DE MATERIAIS DIVERSOS EM CAMINHÃO CARROCERIA DE 9 T - CARGA E DESCARGA MANUAIS</v>
      </c>
    </row>
    <row r="5775" spans="2:8" ht="30">
      <c r="B5775" s="1528">
        <v>5914686</v>
      </c>
      <c r="C5775" s="1529" t="s">
        <v>15542</v>
      </c>
      <c r="D5775" s="1528" t="s">
        <v>3367</v>
      </c>
      <c r="E5775" s="1543">
        <v>21.73</v>
      </c>
      <c r="F5775" s="1546"/>
      <c r="G5775" s="1546">
        <v>5914686</v>
      </c>
      <c r="H5775" s="1546" t="str">
        <f t="shared" si="90"/>
        <v>CARGA, MANOBRA E DESCARGA DE MATERIAIS METÁLICOS E ACESSÓRIOS DIVERSOS COM LOCOMOTIVA DIESEL-ELÉTRICA EM VAGÃO FECHADO COM CAPACIDADE DE 64 T - CARGA E DESCARGA COM CARREGADEIRA - BITOLA MÉTRICA</v>
      </c>
    </row>
    <row r="5776" spans="2:8" ht="30">
      <c r="B5776" s="1526">
        <v>5914685</v>
      </c>
      <c r="C5776" s="1523" t="s">
        <v>15543</v>
      </c>
      <c r="D5776" s="1526" t="s">
        <v>3367</v>
      </c>
      <c r="E5776" s="1542">
        <v>21.79</v>
      </c>
      <c r="F5776" s="1546"/>
      <c r="G5776" s="1546">
        <v>5914685</v>
      </c>
      <c r="H5776" s="1546" t="str">
        <f t="shared" si="90"/>
        <v>CARGA, MANOBRA E DESCARGA DE MATERIAIS METÁLICOS E ACESSÓRIOS DIVERSOS COM LOCOMOTIVA DIESEL-ELÉTRICA EM VAGÃO FECHADO COM CAPACIDADE DE 99 T - CARGA E DESCARGA COM CARREGADEIRA - BITOLA LARGA</v>
      </c>
    </row>
    <row r="5777" spans="2:8" ht="30">
      <c r="B5777" s="1528">
        <v>5914682</v>
      </c>
      <c r="C5777" s="1529" t="s">
        <v>15544</v>
      </c>
      <c r="D5777" s="1528" t="s">
        <v>3367</v>
      </c>
      <c r="E5777" s="1543">
        <v>28.23</v>
      </c>
      <c r="F5777" s="1546"/>
      <c r="G5777" s="1546">
        <v>5914682</v>
      </c>
      <c r="H5777" s="1546" t="str">
        <f t="shared" si="90"/>
        <v>CARGA, MANOBRA E DESCARGA DE MATERIAIS METÁLICOS PARA AMV DE BITOLA LARGA, QUALQUER ABERTURA, COM LOCOMOTIVA DIESEL-ELÉTRICA EM VAGÃO PLATAFORMA COM CAPACIDADE DE 98 T - CARGA E DESCARGA COM CARREGADEIRA - BITOLA LARGA</v>
      </c>
    </row>
    <row r="5778" spans="2:8" ht="45">
      <c r="B5778" s="1526">
        <v>5914683</v>
      </c>
      <c r="C5778" s="1523" t="s">
        <v>23996</v>
      </c>
      <c r="D5778" s="1526" t="s">
        <v>3367</v>
      </c>
      <c r="E5778" s="1542">
        <v>32.46</v>
      </c>
      <c r="F5778" s="1546"/>
      <c r="G5778" s="1546">
        <v>5914683</v>
      </c>
      <c r="H5778" s="1546" t="str">
        <f t="shared" si="90"/>
        <v>CARGA, MANOBRA E DESCARGA DE MATERIAIS METÁLICOS PARA AMV DE BITOLA MÉTRICA, QUALQUER ABERTURA, COM LOCOMOTIVA DIESEL-ELÉTRICA EM VAGÃO PLATAFORMA COM CAPACIDADE DE 82 T - CARGA E DESCARGA COM CARREGADEIRA - BITOLA MÉTRICA</v>
      </c>
    </row>
    <row r="5779" spans="2:8" ht="30">
      <c r="B5779" s="1528">
        <v>5914684</v>
      </c>
      <c r="C5779" s="1529" t="s">
        <v>15545</v>
      </c>
      <c r="D5779" s="1528" t="s">
        <v>3367</v>
      </c>
      <c r="E5779" s="1543">
        <v>24.46</v>
      </c>
      <c r="F5779" s="1546"/>
      <c r="G5779" s="1546">
        <v>5914684</v>
      </c>
      <c r="H5779" s="1546" t="str">
        <f t="shared" si="90"/>
        <v>CARGA, MANOBRA E DESCARGA DE MATERIAIS METÁLICOS PARA AMV DE BITOLA MISTA, QUALQUER ABERTURA, COM LOCOMOTIVA DIESEL-ELÉTRICA E VAGÃO PLATAFORMA COM CAPACIDADE DE 98 T - CARGA E DESCARGA COM CARREGADEIRA</v>
      </c>
    </row>
    <row r="5780" spans="2:8" ht="30">
      <c r="B5780" s="1526">
        <v>5914675</v>
      </c>
      <c r="C5780" s="1523" t="s">
        <v>15546</v>
      </c>
      <c r="D5780" s="1526" t="s">
        <v>3367</v>
      </c>
      <c r="E5780" s="1542">
        <v>2.4300000000000002</v>
      </c>
      <c r="F5780" s="1546"/>
      <c r="G5780" s="1546">
        <v>5914675</v>
      </c>
      <c r="H5780" s="1546" t="str">
        <f t="shared" si="90"/>
        <v>CARGA, MANOBRA E DESCARGA DE MATERIAL DEMOLIDO EM CAMINHÃO BASCULANTE DE 6 M³ - CARGA COM CARREGADEIRA DE 1,72 M³ E DESCARGA LIVRE</v>
      </c>
    </row>
    <row r="5781" spans="2:8">
      <c r="B5781" s="1528">
        <v>5915433</v>
      </c>
      <c r="C5781" s="1529" t="s">
        <v>15547</v>
      </c>
      <c r="D5781" s="1528" t="s">
        <v>3367</v>
      </c>
      <c r="E5781" s="1543">
        <v>28.58</v>
      </c>
      <c r="F5781" s="1546"/>
      <c r="G5781" s="1546">
        <v>5915433</v>
      </c>
      <c r="H5781" s="1546" t="str">
        <f t="shared" si="90"/>
        <v>CARGA, MANOBRA E DESCARGA DE MATERIAL DEMOLIDO EM CAMINHÃO BASCULANTE DE 6 M³ - CARGA MANUAL E DESCARGA LIVRE</v>
      </c>
    </row>
    <row r="5782" spans="2:8" ht="30">
      <c r="B5782" s="1526">
        <v>5914650</v>
      </c>
      <c r="C5782" s="1523" t="s">
        <v>15548</v>
      </c>
      <c r="D5782" s="1526" t="s">
        <v>3367</v>
      </c>
      <c r="E5782" s="1542">
        <v>8.58</v>
      </c>
      <c r="F5782" s="1546"/>
      <c r="G5782" s="1546">
        <v>5914650</v>
      </c>
      <c r="H5782" s="1546" t="str">
        <f t="shared" si="90"/>
        <v>CARGA, MANOBRA E DESCARGA DE MISTURA BETUMINOSA A FRIO EM CAMINHÃO BASCULANTE DE 10 M³ - CARGA EM USINA DE 60 T/H (PMF) E DESCARGA EM VIBROACABADORA</v>
      </c>
    </row>
    <row r="5783" spans="2:8" ht="30">
      <c r="B5783" s="1528">
        <v>5914358</v>
      </c>
      <c r="C5783" s="1529" t="s">
        <v>15549</v>
      </c>
      <c r="D5783" s="1528" t="s">
        <v>3367</v>
      </c>
      <c r="E5783" s="1543">
        <v>7.45</v>
      </c>
      <c r="F5783" s="1546"/>
      <c r="G5783" s="1546">
        <v>5914358</v>
      </c>
      <c r="H5783" s="1546" t="str">
        <f t="shared" si="90"/>
        <v>CARGA, MANOBRA E DESCARGA DE MISTURA BETUMINOSA A FRIO EM CAMINHÃO BASCULANTE DE 6 M³ - CARGA EM USINA DE 60 T/H (PMF) E DESCARGA EM VIBROACABADORA</v>
      </c>
    </row>
    <row r="5784" spans="2:8" ht="30">
      <c r="B5784" s="1526">
        <v>5915421</v>
      </c>
      <c r="C5784" s="1523" t="s">
        <v>15550</v>
      </c>
      <c r="D5784" s="1526" t="s">
        <v>3367</v>
      </c>
      <c r="E5784" s="1542">
        <v>21.34</v>
      </c>
      <c r="F5784" s="1546"/>
      <c r="G5784" s="1546">
        <v>5915421</v>
      </c>
      <c r="H5784" s="1546" t="str">
        <f t="shared" si="90"/>
        <v>CARGA, MANOBRA E DESCARGA DE MISTURA BETUMINOSA A FRIO EM CAMINHÃO BASCULANTE DE 6 M³ - CARGA EM USINA DE 60 T/H (PMF) E DESCARGA MANUAL</v>
      </c>
    </row>
    <row r="5785" spans="2:8" ht="30">
      <c r="B5785" s="1528">
        <v>5914649</v>
      </c>
      <c r="C5785" s="1529" t="s">
        <v>15551</v>
      </c>
      <c r="D5785" s="1528" t="s">
        <v>3367</v>
      </c>
      <c r="E5785" s="1543">
        <v>5.94</v>
      </c>
      <c r="F5785" s="1546"/>
      <c r="G5785" s="1546">
        <v>5914649</v>
      </c>
      <c r="H5785" s="1546" t="str">
        <f t="shared" si="90"/>
        <v>CARGA, MANOBRA E DESCARGA DE MISTURA BETUMINOSA A QUENTE EM CAMINHÃO BASCULANTE DE 10 M³ - CARGA EM USINA DE ASFALTO 100/140 T/H E DESCARGA EM VIBROACABADORA</v>
      </c>
    </row>
    <row r="5786" spans="2:8" ht="30">
      <c r="B5786" s="1526">
        <v>5914643</v>
      </c>
      <c r="C5786" s="1523" t="s">
        <v>15552</v>
      </c>
      <c r="D5786" s="1526" t="s">
        <v>3367</v>
      </c>
      <c r="E5786" s="1542">
        <v>4.51</v>
      </c>
      <c r="F5786" s="1546"/>
      <c r="G5786" s="1546">
        <v>5914643</v>
      </c>
      <c r="H5786" s="1546" t="str">
        <f t="shared" si="90"/>
        <v>CARGA, MANOBRA E DESCARGA DE MISTURA BETUMINOSA A QUENTE EM CAMINHÃO BASCULANTE DE 6 M³ - CARGA EM USINA DE ASFALTO 100/140 T/H E DESCARGA EM VIBROACABADORA</v>
      </c>
    </row>
    <row r="5787" spans="2:8" ht="30">
      <c r="B5787" s="1528">
        <v>5914328</v>
      </c>
      <c r="C5787" s="1529" t="s">
        <v>15553</v>
      </c>
      <c r="D5787" s="1528" t="s">
        <v>3367</v>
      </c>
      <c r="E5787" s="1543">
        <v>22.08</v>
      </c>
      <c r="F5787" s="1546"/>
      <c r="G5787" s="1546">
        <v>5914328</v>
      </c>
      <c r="H5787" s="1546" t="str">
        <f t="shared" si="90"/>
        <v>CARGA, MANOBRA E DESCARGA DE MISTURA BETUMINOSA A QUENTE EM CAMINHÃO BASCULANTE DE 6 M³ - CARGA EM USINA DE ASFALTO 100/140 T/H E DESCARGA MANUAL</v>
      </c>
    </row>
    <row r="5788" spans="2:8" ht="30">
      <c r="B5788" s="1526">
        <v>5914610</v>
      </c>
      <c r="C5788" s="1523" t="s">
        <v>15554</v>
      </c>
      <c r="D5788" s="1526" t="s">
        <v>3367</v>
      </c>
      <c r="E5788" s="1542">
        <v>31.17</v>
      </c>
      <c r="F5788" s="1546"/>
      <c r="G5788" s="1546">
        <v>5914610</v>
      </c>
      <c r="H5788" s="1546" t="str">
        <f t="shared" si="90"/>
        <v>CARGA, MANOBRA E DESCARGA DE MISTURA BETUMINOSA A QUENTE EM CAMINHÃO COM CAÇAMBA TÉRMICA DE 6 M³ - CARGA EM USINA DE ASFALTO DE 100/140 T/H E DESCARGA MANUAL</v>
      </c>
    </row>
    <row r="5789" spans="2:8" ht="30">
      <c r="B5789" s="1528">
        <v>5915408</v>
      </c>
      <c r="C5789" s="1529" t="s">
        <v>15555</v>
      </c>
      <c r="D5789" s="1528" t="s">
        <v>3367</v>
      </c>
      <c r="E5789" s="1543">
        <v>4.5</v>
      </c>
      <c r="F5789" s="1546"/>
      <c r="G5789" s="1546">
        <v>5915408</v>
      </c>
      <c r="H5789" s="1546" t="str">
        <f t="shared" si="90"/>
        <v>CARGA, MANOBRA E DESCARGA DE MISTURA RECICLADA COM ESPUMA DE ASFALTO EM CAMINHÃO BASCULANTE DE 10 M³ - CARGA EM USINA DE RECICLAGEM A FRIO E DESCARGA EM VIBROACABADORA</v>
      </c>
    </row>
    <row r="5790" spans="2:8" ht="30">
      <c r="B5790" s="1526">
        <v>5915306</v>
      </c>
      <c r="C5790" s="1523" t="s">
        <v>15556</v>
      </c>
      <c r="D5790" s="1526" t="s">
        <v>20703</v>
      </c>
      <c r="E5790" s="1542">
        <v>29.99</v>
      </c>
      <c r="F5790" s="1546"/>
      <c r="G5790" s="1546">
        <v>5915306</v>
      </c>
      <c r="H5790" s="1546" t="str">
        <f t="shared" si="90"/>
        <v>CARGA, MANOBRA E DESCARGA DE TETRÁPODES EM CAVALO MECÂNICO COM SEMIRREBOQUE COM CAPACIDADE DE 30 T - CARGA E DESCARGA COM GUINDASTE</v>
      </c>
    </row>
    <row r="5791" spans="2:8" ht="30">
      <c r="B5791" s="1528">
        <v>5914708</v>
      </c>
      <c r="C5791" s="1529" t="s">
        <v>15557</v>
      </c>
      <c r="D5791" s="1528" t="s">
        <v>3367</v>
      </c>
      <c r="E5791" s="1543">
        <v>34.450000000000003</v>
      </c>
      <c r="F5791" s="1546"/>
      <c r="G5791" s="1546">
        <v>5914708</v>
      </c>
      <c r="H5791" s="1546" t="str">
        <f t="shared" si="90"/>
        <v>CARGA, MANOBRA E DESCARGA DE TLS DE TR45 DE 120 M COM LOCOMOTIVA DIESEL-ELÉTRICA EM VAGÃO PLATAFORMA COM CAPACIDADE DE 82 T - CARGA E DESCARGA COM MANIPULADOR DE TLS - BITOLA MÉTRICA</v>
      </c>
    </row>
    <row r="5792" spans="2:8" ht="30">
      <c r="B5792" s="1526">
        <v>5914687</v>
      </c>
      <c r="C5792" s="1523" t="s">
        <v>15558</v>
      </c>
      <c r="D5792" s="1526" t="s">
        <v>3367</v>
      </c>
      <c r="E5792" s="1542">
        <v>33.85</v>
      </c>
      <c r="F5792" s="1546"/>
      <c r="G5792" s="1546">
        <v>5914687</v>
      </c>
      <c r="H5792" s="1546" t="str">
        <f t="shared" si="90"/>
        <v>CARGA, MANOBRA E DESCARGA DE TLS DE TR45 DE 120 M COM LOCOMOTIVA DIESEL-ELÉTRICA EM VAGÃO PLATAFORMA COM CAPACIDADE DE 98 T - CARGA E DESCARGA COM MANIPULADOR DE TLS - BITOLA LARGA</v>
      </c>
    </row>
    <row r="5793" spans="2:8" ht="30">
      <c r="B5793" s="1528">
        <v>5914709</v>
      </c>
      <c r="C5793" s="1529" t="s">
        <v>15559</v>
      </c>
      <c r="D5793" s="1528" t="s">
        <v>3367</v>
      </c>
      <c r="E5793" s="1543">
        <v>36.67</v>
      </c>
      <c r="F5793" s="1546"/>
      <c r="G5793" s="1546">
        <v>5914709</v>
      </c>
      <c r="H5793" s="1546" t="str">
        <f t="shared" si="90"/>
        <v>CARGA, MANOBRA E DESCARGA DE TLS DE TR45 DE 240 M COM LOCOMOTIVA DIESEL-ELÉTRICA EM VAGÃO PLATAFORMA COM CAPACIDADE DE 82 T - CARGA E DESCARGA COM MANIPULADOR DE TLS - BITOLA MÉTRICA</v>
      </c>
    </row>
    <row r="5794" spans="2:8" ht="30">
      <c r="B5794" s="1526">
        <v>5914688</v>
      </c>
      <c r="C5794" s="1523" t="s">
        <v>15560</v>
      </c>
      <c r="D5794" s="1526" t="s">
        <v>3367</v>
      </c>
      <c r="E5794" s="1542">
        <v>35.33</v>
      </c>
      <c r="F5794" s="1546"/>
      <c r="G5794" s="1546">
        <v>5914688</v>
      </c>
      <c r="H5794" s="1546" t="str">
        <f t="shared" si="90"/>
        <v>CARGA, MANOBRA E DESCARGA DE TLS DE TR45 DE 240 M COM LOCOMOTIVA DIESEL-ELÉTRICA EM VAGÃO PLATAFORMA COM CAPACIDADE DE 98 T - CARGA E DESCARGA COM MANIPULADOR DE TLS - BITOLA LARGA</v>
      </c>
    </row>
    <row r="5795" spans="2:8" ht="30">
      <c r="B5795" s="1528">
        <v>5914695</v>
      </c>
      <c r="C5795" s="1529" t="s">
        <v>15561</v>
      </c>
      <c r="D5795" s="1528" t="s">
        <v>3367</v>
      </c>
      <c r="E5795" s="1543">
        <v>27.03</v>
      </c>
      <c r="F5795" s="1546"/>
      <c r="G5795" s="1546">
        <v>5914695</v>
      </c>
      <c r="H5795" s="1546" t="str">
        <f t="shared" si="90"/>
        <v>CARGA, MANOBRA E DESCARGA DE TLS DE TR57 DE 120 M COM LOCOMOTIVA DIESEL-ELÉTRICA EM VAGÃO PLATAFORMA COM CAPACIDADE DE 82 T - CARGA E DESCARGA COM MANIPULADOR DE TLS - BITOLA MÉTRICA</v>
      </c>
    </row>
    <row r="5796" spans="2:8" ht="30">
      <c r="B5796" s="1526">
        <v>5914689</v>
      </c>
      <c r="C5796" s="1523" t="s">
        <v>15562</v>
      </c>
      <c r="D5796" s="1526" t="s">
        <v>3367</v>
      </c>
      <c r="E5796" s="1542">
        <v>26.56</v>
      </c>
      <c r="F5796" s="1546"/>
      <c r="G5796" s="1546">
        <v>5914689</v>
      </c>
      <c r="H5796" s="1546" t="str">
        <f t="shared" si="90"/>
        <v>CARGA, MANOBRA E DESCARGA DE TLS DE TR57 DE 120 M COM LOCOMOTIVA DIESEL-ELÉTRICA EM VAGÃO PLATAFORMA COM CAPACIDADE DE 98 T - CARGA E DESCARGA COM MANIPULADOR DE TLS - BITOLA LARGA</v>
      </c>
    </row>
    <row r="5797" spans="2:8" ht="30">
      <c r="B5797" s="1528">
        <v>5914696</v>
      </c>
      <c r="C5797" s="1529" t="s">
        <v>15563</v>
      </c>
      <c r="D5797" s="1528" t="s">
        <v>3367</v>
      </c>
      <c r="E5797" s="1543">
        <v>28.77</v>
      </c>
      <c r="F5797" s="1546"/>
      <c r="G5797" s="1546">
        <v>5914696</v>
      </c>
      <c r="H5797" s="1546" t="str">
        <f t="shared" si="90"/>
        <v>CARGA, MANOBRA E DESCARGA DE TLS DE TR57 DE 240 M COM LOCOMOTIVA DIESEL-ELÉTRICA EM VAGÃO PLATAFORMA COM CAPACIDADE DE 82 T - CARGA E DESCARGA COM MANIPULADOR DE TLS - BITOLA MÉTRICA</v>
      </c>
    </row>
    <row r="5798" spans="2:8" ht="30">
      <c r="B5798" s="1526">
        <v>5914690</v>
      </c>
      <c r="C5798" s="1523" t="s">
        <v>15564</v>
      </c>
      <c r="D5798" s="1526" t="s">
        <v>3367</v>
      </c>
      <c r="E5798" s="1542">
        <v>27.72</v>
      </c>
      <c r="F5798" s="1546"/>
      <c r="G5798" s="1546">
        <v>5914690</v>
      </c>
      <c r="H5798" s="1546" t="str">
        <f t="shared" si="90"/>
        <v>CARGA, MANOBRA E DESCARGA DE TLS DE TR57 DE 240 M COM LOCOMOTIVA DIESEL-ELÉTRICA EM VAGÃO PLATAFORMA COM CAPACIDADE DE 98 T - CARGA E DESCARGA COM MANIPULADOR DE TLS - BITOLA LARGA</v>
      </c>
    </row>
    <row r="5799" spans="2:8" ht="30">
      <c r="B5799" s="1528">
        <v>5914697</v>
      </c>
      <c r="C5799" s="1529" t="s">
        <v>15565</v>
      </c>
      <c r="D5799" s="1528" t="s">
        <v>3367</v>
      </c>
      <c r="E5799" s="1543">
        <v>22.82</v>
      </c>
      <c r="F5799" s="1546"/>
      <c r="G5799" s="1546">
        <v>5914697</v>
      </c>
      <c r="H5799" s="1546" t="str">
        <f t="shared" si="90"/>
        <v>CARGA, MANOBRA E DESCARGA DE TLS DE TR68 DE 120 M COM LOCOMOTIVA DIESEL-ELÉTRICA EM VAGÃO PLATAFORMA COM CAPACIDADE DE 82 T - CARGA E DESCARGA COM MANIPULADOR DE TLS - BITOLA MÉTRICA</v>
      </c>
    </row>
    <row r="5800" spans="2:8" ht="30">
      <c r="B5800" s="1526">
        <v>5914691</v>
      </c>
      <c r="C5800" s="1523" t="s">
        <v>15566</v>
      </c>
      <c r="D5800" s="1526" t="s">
        <v>3367</v>
      </c>
      <c r="E5800" s="1542">
        <v>22.42</v>
      </c>
      <c r="F5800" s="1546"/>
      <c r="G5800" s="1546">
        <v>5914691</v>
      </c>
      <c r="H5800" s="1546" t="str">
        <f t="shared" si="90"/>
        <v>CARGA, MANOBRA E DESCARGA DE TLS DE TR68 DE 120 M COM LOCOMOTIVA DIESEL-ELÉTRICA EM VAGÃO PLATAFORMA COM CAPACIDADE DE 98 T - CARGA E DESCARGA COM MANIPULADOR DE TLS - BITOLA LARGA</v>
      </c>
    </row>
    <row r="5801" spans="2:8" ht="30">
      <c r="B5801" s="1528">
        <v>5914698</v>
      </c>
      <c r="C5801" s="1529" t="s">
        <v>15567</v>
      </c>
      <c r="D5801" s="1528" t="s">
        <v>3367</v>
      </c>
      <c r="E5801" s="1543">
        <v>24.29</v>
      </c>
      <c r="F5801" s="1546"/>
      <c r="G5801" s="1546">
        <v>5914698</v>
      </c>
      <c r="H5801" s="1546" t="str">
        <f t="shared" si="90"/>
        <v>CARGA, MANOBRA E DESCARGA DE TLS DE TR68 DE 240 M COM LOCOMOTIVA DIESEL-ELÉTRICA EM VAGÃO PLATAFORMA COM CAPACIDADE DE 82 T - CARGA E DESCARGA COM MANIPULADOR DE TLS - BITOLA MÉTRICA</v>
      </c>
    </row>
    <row r="5802" spans="2:8" ht="30">
      <c r="B5802" s="1526">
        <v>5914692</v>
      </c>
      <c r="C5802" s="1523" t="s">
        <v>15568</v>
      </c>
      <c r="D5802" s="1526" t="s">
        <v>3367</v>
      </c>
      <c r="E5802" s="1542">
        <v>23.4</v>
      </c>
      <c r="F5802" s="1546"/>
      <c r="G5802" s="1546">
        <v>5914692</v>
      </c>
      <c r="H5802" s="1546" t="str">
        <f t="shared" si="90"/>
        <v>CARGA, MANOBRA E DESCARGA DE TLS DE TR68 DE 240 M COM LOCOMOTIVA DIESEL-ELÉTRICA EM VAGÃO PLATAFORMA COM CAPACIDADE DE 98 T - CARGA E DESCARGA COM MANIPULADOR DE TLS - BITOLA LARGA</v>
      </c>
    </row>
    <row r="5803" spans="2:8" ht="30">
      <c r="B5803" s="1528">
        <v>5914699</v>
      </c>
      <c r="C5803" s="1529" t="s">
        <v>15569</v>
      </c>
      <c r="D5803" s="1528" t="s">
        <v>3367</v>
      </c>
      <c r="E5803" s="1543">
        <v>25.55</v>
      </c>
      <c r="F5803" s="1546"/>
      <c r="G5803" s="1546">
        <v>5914699</v>
      </c>
      <c r="H5803" s="1546" t="str">
        <f t="shared" si="90"/>
        <v>CARGA, MANOBRA E DESCARGA DE TLS DE UIC60 DE 120 M COM LOCOMOTIVA DIESEL-ELÉTRICA EM VAGÃO PLATAFORMA COM CAPACIDADE DE 82 T - CARGA E DESCARGA COM MANIPULADOR DE TLS - BITOLA MÉTRICA</v>
      </c>
    </row>
    <row r="5804" spans="2:8" ht="30">
      <c r="B5804" s="1526">
        <v>5914693</v>
      </c>
      <c r="C5804" s="1523" t="s">
        <v>15570</v>
      </c>
      <c r="D5804" s="1526" t="s">
        <v>3367</v>
      </c>
      <c r="E5804" s="1542">
        <v>25.11</v>
      </c>
      <c r="F5804" s="1546"/>
      <c r="G5804" s="1546">
        <v>5914693</v>
      </c>
      <c r="H5804" s="1546" t="str">
        <f t="shared" si="90"/>
        <v>CARGA, MANOBRA E DESCARGA DE TLS DE UIC60 DE 120 M COM LOCOMOTIVA DIESEL-ELÉTRICA EM VAGÃO PLATAFORMA COM CAPACIDADE DE 98 T - CARGA E DESCARGA COM MANIPULADOR DE TLS - BITOLA LARGA</v>
      </c>
    </row>
    <row r="5805" spans="2:8" ht="30">
      <c r="B5805" s="1528">
        <v>5914700</v>
      </c>
      <c r="C5805" s="1529" t="s">
        <v>15571</v>
      </c>
      <c r="D5805" s="1528" t="s">
        <v>3367</v>
      </c>
      <c r="E5805" s="1543">
        <v>27.2</v>
      </c>
      <c r="F5805" s="1546"/>
      <c r="G5805" s="1546">
        <v>5914700</v>
      </c>
      <c r="H5805" s="1546" t="str">
        <f t="shared" si="90"/>
        <v>CARGA, MANOBRA E DESCARGA DE TLS DE UIC60 DE 240 M COM LOCOMOTIVA DIESEL-ELÉTRICA EM VAGÃO PLATAFORMA COM CAPACIDADE DE 82 T - CARGA E DESCARGA COM MANIPULADOR DE TLS - BITOLA MÉTRICA</v>
      </c>
    </row>
    <row r="5806" spans="2:8" ht="30">
      <c r="B5806" s="1526">
        <v>5914694</v>
      </c>
      <c r="C5806" s="1523" t="s">
        <v>15572</v>
      </c>
      <c r="D5806" s="1526" t="s">
        <v>3367</v>
      </c>
      <c r="E5806" s="1542">
        <v>26.2</v>
      </c>
      <c r="F5806" s="1546"/>
      <c r="G5806" s="1546">
        <v>5914694</v>
      </c>
      <c r="H5806" s="1546" t="str">
        <f t="shared" si="90"/>
        <v>CARGA, MANOBRA E DESCARGA DE TLS DE UIC60 DE 240 M COM LOCOMOTIVA DIESEL-ELÉTRICA EM VAGÃO PLATAFORMA COM CAPACIDADE DE 98 T - CARGA E DESCARGA COM MANIPULADOR DE TLS - BITOLA LARGA</v>
      </c>
    </row>
    <row r="5807" spans="2:8" ht="30">
      <c r="B5807" s="1528">
        <v>5915441</v>
      </c>
      <c r="C5807" s="1529" t="s">
        <v>23997</v>
      </c>
      <c r="D5807" s="1528" t="s">
        <v>3367</v>
      </c>
      <c r="E5807" s="1543">
        <v>83.68</v>
      </c>
      <c r="F5807" s="1546"/>
      <c r="G5807" s="1546">
        <v>5915441</v>
      </c>
      <c r="H5807" s="1546" t="str">
        <f t="shared" si="90"/>
        <v>CARGA, MANOBRA E DESCARGA DE TRITURAÇÃO DE GALHOS E TRONCOS EM CAMINHÃO BASCULANTE DE 6 M³ - CARGA COM TRITURADORA E DESCARGA LIVRE</v>
      </c>
    </row>
    <row r="5808" spans="2:8">
      <c r="B5808" s="1526">
        <v>5901639</v>
      </c>
      <c r="C5808" s="1523" t="s">
        <v>15573</v>
      </c>
      <c r="D5808" s="1526" t="s">
        <v>4269</v>
      </c>
      <c r="E5808" s="1542">
        <v>0.69</v>
      </c>
      <c r="F5808" s="1546"/>
      <c r="G5808" s="1546">
        <v>5901639</v>
      </c>
      <c r="H5808" s="1546" t="str">
        <f t="shared" si="90"/>
        <v>TRANSPORTE COM CAMINHÃO BASCULANTE COM CAÇAMBA ESTANQUE COM CAPACIDADE DE 14 M³ - RODOVIA EM LEITO NATURAL</v>
      </c>
    </row>
    <row r="5809" spans="2:8" ht="30">
      <c r="B5809" s="1528">
        <v>5901638</v>
      </c>
      <c r="C5809" s="1529" t="s">
        <v>15574</v>
      </c>
      <c r="D5809" s="1528" t="s">
        <v>4269</v>
      </c>
      <c r="E5809" s="1543">
        <v>0.56000000000000005</v>
      </c>
      <c r="F5809" s="1546"/>
      <c r="G5809" s="1546">
        <v>5901638</v>
      </c>
      <c r="H5809" s="1546" t="str">
        <f t="shared" si="90"/>
        <v>TRANSPORTE COM CAMINHÃO BASCULANTE COM CAÇAMBA ESTANQUE COM CAPACIDADE DE 14 M³ - RODOVIA EM REVESTIMENTO PRIMÁRIO</v>
      </c>
    </row>
    <row r="5810" spans="2:8">
      <c r="B5810" s="1526">
        <v>5901640</v>
      </c>
      <c r="C5810" s="1523" t="s">
        <v>15575</v>
      </c>
      <c r="D5810" s="1526" t="s">
        <v>4269</v>
      </c>
      <c r="E5810" s="1542">
        <v>0.45</v>
      </c>
      <c r="F5810" s="1546"/>
      <c r="G5810" s="1546">
        <v>5901640</v>
      </c>
      <c r="H5810" s="1546" t="str">
        <f t="shared" si="90"/>
        <v>TRANSPORTE COM CAMINHÃO BASCULANTE COM CAÇAMBA ESTANQUE COM CAPACIDADE DE 14 M³ - RODOVIA PAVIMENTADA</v>
      </c>
    </row>
    <row r="5811" spans="2:8">
      <c r="B5811" s="1528">
        <v>5914359</v>
      </c>
      <c r="C5811" s="1529" t="s">
        <v>15576</v>
      </c>
      <c r="D5811" s="1528" t="s">
        <v>4269</v>
      </c>
      <c r="E5811" s="1543">
        <v>0.95</v>
      </c>
      <c r="F5811" s="1546"/>
      <c r="G5811" s="1546">
        <v>5914359</v>
      </c>
      <c r="H5811" s="1546" t="str">
        <f t="shared" si="90"/>
        <v>TRANSPORTE COM CAMINHÃO BASCULANTE DE 10 M³ - RODOVIA EM LEITO NATURAL</v>
      </c>
    </row>
    <row r="5812" spans="2:8">
      <c r="B5812" s="1526">
        <v>5914374</v>
      </c>
      <c r="C5812" s="1523" t="s">
        <v>15577</v>
      </c>
      <c r="D5812" s="1526" t="s">
        <v>4269</v>
      </c>
      <c r="E5812" s="1542">
        <v>0.76</v>
      </c>
      <c r="F5812" s="1546"/>
      <c r="G5812" s="1546">
        <v>5914374</v>
      </c>
      <c r="H5812" s="1546" t="str">
        <f t="shared" si="90"/>
        <v>TRANSPORTE COM CAMINHÃO BASCULANTE DE 10 M³ - RODOVIA EM REVESTIMENTO PRIMÁRIO</v>
      </c>
    </row>
    <row r="5813" spans="2:8">
      <c r="B5813" s="1528">
        <v>5914389</v>
      </c>
      <c r="C5813" s="1529" t="s">
        <v>15578</v>
      </c>
      <c r="D5813" s="1528" t="s">
        <v>4269</v>
      </c>
      <c r="E5813" s="1543">
        <v>0.61</v>
      </c>
      <c r="F5813" s="1546"/>
      <c r="G5813" s="1546">
        <v>5914389</v>
      </c>
      <c r="H5813" s="1546" t="str">
        <f t="shared" si="90"/>
        <v>TRANSPORTE COM CAMINHÃO BASCULANTE DE 10 M³ - RODOVIA PAVIMENTADA</v>
      </c>
    </row>
    <row r="5814" spans="2:8">
      <c r="B5814" s="1526">
        <v>5915319</v>
      </c>
      <c r="C5814" s="1523" t="s">
        <v>15579</v>
      </c>
      <c r="D5814" s="1526" t="s">
        <v>4269</v>
      </c>
      <c r="E5814" s="1542">
        <v>0.69</v>
      </c>
      <c r="F5814" s="1546"/>
      <c r="G5814" s="1546">
        <v>5915319</v>
      </c>
      <c r="H5814" s="1546" t="str">
        <f t="shared" si="90"/>
        <v>TRANSPORTE COM CAMINHÃO BASCULANTE DE 14 M³ - RODOVIA EM LEITO NATURAL</v>
      </c>
    </row>
    <row r="5815" spans="2:8">
      <c r="B5815" s="1528">
        <v>5915320</v>
      </c>
      <c r="C5815" s="1529" t="s">
        <v>15580</v>
      </c>
      <c r="D5815" s="1528" t="s">
        <v>4269</v>
      </c>
      <c r="E5815" s="1543">
        <v>0.56000000000000005</v>
      </c>
      <c r="F5815" s="1546"/>
      <c r="G5815" s="1546">
        <v>5915320</v>
      </c>
      <c r="H5815" s="1546" t="str">
        <f t="shared" si="90"/>
        <v>TRANSPORTE COM CAMINHÃO BASCULANTE DE 14 M³ - RODOVIA EM REVESTIMENTO PRIMÁRIO</v>
      </c>
    </row>
    <row r="5816" spans="2:8">
      <c r="B5816" s="1526">
        <v>5915321</v>
      </c>
      <c r="C5816" s="1523" t="s">
        <v>15581</v>
      </c>
      <c r="D5816" s="1526" t="s">
        <v>4269</v>
      </c>
      <c r="E5816" s="1542">
        <v>0.45</v>
      </c>
      <c r="F5816" s="1546"/>
      <c r="G5816" s="1546">
        <v>5915321</v>
      </c>
      <c r="H5816" s="1546" t="str">
        <f t="shared" si="90"/>
        <v>TRANSPORTE COM CAMINHÃO BASCULANTE DE 14 M³ - RODOVIA PAVIMENTADA</v>
      </c>
    </row>
    <row r="5817" spans="2:8">
      <c r="B5817" s="1528">
        <v>5914314</v>
      </c>
      <c r="C5817" s="1529" t="s">
        <v>15582</v>
      </c>
      <c r="D5817" s="1528" t="s">
        <v>4269</v>
      </c>
      <c r="E5817" s="1543">
        <v>1.08</v>
      </c>
      <c r="F5817" s="1546"/>
      <c r="G5817" s="1546">
        <v>5914314</v>
      </c>
      <c r="H5817" s="1546" t="str">
        <f t="shared" si="90"/>
        <v>TRANSPORTE COM CAMINHÃO BASCULANTE DE 6 M³ - RODOVIA EM LEITO NATURAL</v>
      </c>
    </row>
    <row r="5818" spans="2:8">
      <c r="B5818" s="1526">
        <v>5914329</v>
      </c>
      <c r="C5818" s="1523" t="s">
        <v>15583</v>
      </c>
      <c r="D5818" s="1526" t="s">
        <v>4269</v>
      </c>
      <c r="E5818" s="1542">
        <v>0.86</v>
      </c>
      <c r="F5818" s="1546"/>
      <c r="G5818" s="1546">
        <v>5914329</v>
      </c>
      <c r="H5818" s="1546" t="str">
        <f t="shared" si="90"/>
        <v>TRANSPORTE COM CAMINHÃO BASCULANTE DE 6 M³ - RODOVIA EM REVESTIMENTO PRIMÁRIO</v>
      </c>
    </row>
    <row r="5819" spans="2:8">
      <c r="B5819" s="1528">
        <v>5914344</v>
      </c>
      <c r="C5819" s="1529" t="s">
        <v>15584</v>
      </c>
      <c r="D5819" s="1528" t="s">
        <v>4269</v>
      </c>
      <c r="E5819" s="1543">
        <v>0.69</v>
      </c>
      <c r="F5819" s="1546"/>
      <c r="G5819" s="1546">
        <v>5914344</v>
      </c>
      <c r="H5819" s="1546" t="str">
        <f t="shared" si="90"/>
        <v>TRANSPORTE COM CAMINHÃO BASCULANTE DE 6 M³ - RODOVIA PAVIMENTADA</v>
      </c>
    </row>
    <row r="5820" spans="2:8">
      <c r="B5820" s="1526">
        <v>5914539</v>
      </c>
      <c r="C5820" s="1523" t="s">
        <v>15585</v>
      </c>
      <c r="D5820" s="1526" t="s">
        <v>4269</v>
      </c>
      <c r="E5820" s="1542">
        <v>0.82</v>
      </c>
      <c r="F5820" s="1546"/>
      <c r="G5820" s="1546">
        <v>5914539</v>
      </c>
      <c r="H5820" s="1546" t="str">
        <f t="shared" si="90"/>
        <v>TRANSPORTE COM CAMINHÃO BETONEIRA - RODOVIA EM LEITO NATURAL</v>
      </c>
    </row>
    <row r="5821" spans="2:8">
      <c r="B5821" s="1528">
        <v>5914554</v>
      </c>
      <c r="C5821" s="1529" t="s">
        <v>15586</v>
      </c>
      <c r="D5821" s="1528" t="s">
        <v>4269</v>
      </c>
      <c r="E5821" s="1543">
        <v>0.65</v>
      </c>
      <c r="F5821" s="1546"/>
      <c r="G5821" s="1546">
        <v>5914554</v>
      </c>
      <c r="H5821" s="1546" t="str">
        <f t="shared" si="90"/>
        <v>TRANSPORTE COM CAMINHÃO BETONEIRA - RODOVIA EM REVESTIMENTO PRIMÁRIO</v>
      </c>
    </row>
    <row r="5822" spans="2:8">
      <c r="B5822" s="1526">
        <v>5914569</v>
      </c>
      <c r="C5822" s="1523" t="s">
        <v>15587</v>
      </c>
      <c r="D5822" s="1526" t="s">
        <v>4269</v>
      </c>
      <c r="E5822" s="1542">
        <v>0.53</v>
      </c>
      <c r="F5822" s="1546"/>
      <c r="G5822" s="1546">
        <v>5914569</v>
      </c>
      <c r="H5822" s="1546" t="str">
        <f t="shared" si="90"/>
        <v>TRANSPORTE COM CAMINHÃO BETONEIRA - RODOVIA PAVIMENTADA</v>
      </c>
    </row>
    <row r="5823" spans="2:8">
      <c r="B5823" s="1528">
        <v>5915012</v>
      </c>
      <c r="C5823" s="1529" t="s">
        <v>15588</v>
      </c>
      <c r="D5823" s="1528" t="s">
        <v>4269</v>
      </c>
      <c r="E5823" s="1543">
        <v>1.87</v>
      </c>
      <c r="F5823" s="1546"/>
      <c r="G5823" s="1546">
        <v>5915012</v>
      </c>
      <c r="H5823" s="1546" t="str">
        <f t="shared" si="90"/>
        <v>TRANSPORTE COM CAMINHÃO CARROCERIA COM CAPACIDADE DE 11 T E COM GUINDAUTO DE 45 T.M - RODOVIA EM LEITO NATURAL</v>
      </c>
    </row>
    <row r="5824" spans="2:8" ht="30">
      <c r="B5824" s="1526">
        <v>5915013</v>
      </c>
      <c r="C5824" s="1523" t="s">
        <v>15589</v>
      </c>
      <c r="D5824" s="1526" t="s">
        <v>4269</v>
      </c>
      <c r="E5824" s="1542">
        <v>1.49</v>
      </c>
      <c r="F5824" s="1546"/>
      <c r="G5824" s="1546">
        <v>5915013</v>
      </c>
      <c r="H5824" s="1546" t="str">
        <f t="shared" si="90"/>
        <v>TRANSPORTE COM CAMINHÃO CARROCERIA COM CAPACIDADE DE 11 T E COM GUINDAUTO DE 45 T.M - RODOVIA EM REVESTIMENTO PRIMÁRIO</v>
      </c>
    </row>
    <row r="5825" spans="2:8">
      <c r="B5825" s="1528">
        <v>5915014</v>
      </c>
      <c r="C5825" s="1529" t="s">
        <v>15590</v>
      </c>
      <c r="D5825" s="1528" t="s">
        <v>4269</v>
      </c>
      <c r="E5825" s="1543">
        <v>1.2</v>
      </c>
      <c r="F5825" s="1546"/>
      <c r="G5825" s="1546">
        <v>5915014</v>
      </c>
      <c r="H5825" s="1546" t="str">
        <f t="shared" si="90"/>
        <v>TRANSPORTE COM CAMINHÃO CARROCERIA COM CAPACIDADE DE 11 T E COM GUINDAUTO DE 45 T.M - RODOVIA PAVIMENTADA</v>
      </c>
    </row>
    <row r="5826" spans="2:8">
      <c r="B5826" s="1526">
        <v>5914584</v>
      </c>
      <c r="C5826" s="1523" t="s">
        <v>15591</v>
      </c>
      <c r="D5826" s="1526" t="s">
        <v>4269</v>
      </c>
      <c r="E5826" s="1542">
        <v>2.2599999999999998</v>
      </c>
      <c r="F5826" s="1546"/>
      <c r="G5826" s="1546">
        <v>5914584</v>
      </c>
      <c r="H5826" s="1546" t="str">
        <f t="shared" si="90"/>
        <v>TRANSPORTE COM CAMINHÃO CARROCERIA COM CAPACIDADE DE 7 T E COM GUINDAUTO DE 20 T.M - RODOVIA EM LEITO NATURAL</v>
      </c>
    </row>
    <row r="5827" spans="2:8" ht="30">
      <c r="B5827" s="1528">
        <v>5914599</v>
      </c>
      <c r="C5827" s="1529" t="s">
        <v>15592</v>
      </c>
      <c r="D5827" s="1528" t="s">
        <v>4269</v>
      </c>
      <c r="E5827" s="1543">
        <v>1.81</v>
      </c>
      <c r="F5827" s="1546"/>
      <c r="G5827" s="1546">
        <v>5914599</v>
      </c>
      <c r="H5827" s="1546" t="str">
        <f t="shared" ref="H5827:H5890" si="91">UPPER(C5827)</f>
        <v>TRANSPORTE COM CAMINHÃO CARROCERIA COM CAPACIDADE DE 7 T E COM GUINDAUTO DE 20 T.M - RODOVIA EM REVESTIMENTO PRIMÁRIO</v>
      </c>
    </row>
    <row r="5828" spans="2:8">
      <c r="B5828" s="1526">
        <v>5914614</v>
      </c>
      <c r="C5828" s="1523" t="s">
        <v>15593</v>
      </c>
      <c r="D5828" s="1526" t="s">
        <v>4269</v>
      </c>
      <c r="E5828" s="1542">
        <v>1.45</v>
      </c>
      <c r="F5828" s="1546"/>
      <c r="G5828" s="1546">
        <v>5914614</v>
      </c>
      <c r="H5828" s="1546" t="str">
        <f t="shared" si="91"/>
        <v>TRANSPORTE COM CAMINHÃO CARROCERIA COM CAPACIDADE DE 7 T E COM GUINDAUTO DE 20 T.M - RODOVIA PAVIMENTADA</v>
      </c>
    </row>
    <row r="5829" spans="2:8">
      <c r="B5829" s="1528">
        <v>5914581</v>
      </c>
      <c r="C5829" s="1529" t="s">
        <v>15594</v>
      </c>
      <c r="D5829" s="1528" t="s">
        <v>4269</v>
      </c>
      <c r="E5829" s="1543">
        <v>2.08</v>
      </c>
      <c r="F5829" s="1546"/>
      <c r="G5829" s="1546">
        <v>5914581</v>
      </c>
      <c r="H5829" s="1546" t="str">
        <f t="shared" si="91"/>
        <v>TRANSPORTE COM CAMINHÃO CARROCERIA COM CAPACIDADE DE 9 T E COM GUINDAUTO DE 10 T.M - RODOVIA EM LEITO NATURAL</v>
      </c>
    </row>
    <row r="5830" spans="2:8" ht="30">
      <c r="B5830" s="1526">
        <v>5914582</v>
      </c>
      <c r="C5830" s="1523" t="s">
        <v>15595</v>
      </c>
      <c r="D5830" s="1526" t="s">
        <v>4269</v>
      </c>
      <c r="E5830" s="1542">
        <v>1.67</v>
      </c>
      <c r="F5830" s="1546"/>
      <c r="G5830" s="1546">
        <v>5914582</v>
      </c>
      <c r="H5830" s="1546" t="str">
        <f t="shared" si="91"/>
        <v>TRANSPORTE COM CAMINHÃO CARROCERIA COM CAPACIDADE DE 9 T E COM GUINDAUTO DE 10 T.M - RODOVIA EM REVESTIMENTO PRIMÁRIO</v>
      </c>
    </row>
    <row r="5831" spans="2:8">
      <c r="B5831" s="1528">
        <v>5914583</v>
      </c>
      <c r="C5831" s="1529" t="s">
        <v>15596</v>
      </c>
      <c r="D5831" s="1528" t="s">
        <v>4269</v>
      </c>
      <c r="E5831" s="1543">
        <v>1.34</v>
      </c>
      <c r="F5831" s="1546"/>
      <c r="G5831" s="1546">
        <v>5914583</v>
      </c>
      <c r="H5831" s="1546" t="str">
        <f t="shared" si="91"/>
        <v>TRANSPORTE COM CAMINHÃO CARROCERIA COM CAPACIDADE DE 9 T E COM GUINDAUTO DE 10 T.M - RODOVIA PAVIMENTADA</v>
      </c>
    </row>
    <row r="5832" spans="2:8">
      <c r="B5832" s="1526">
        <v>5914449</v>
      </c>
      <c r="C5832" s="1523" t="s">
        <v>15597</v>
      </c>
      <c r="D5832" s="1526" t="s">
        <v>4269</v>
      </c>
      <c r="E5832" s="1542">
        <v>0.94</v>
      </c>
      <c r="F5832" s="1546"/>
      <c r="G5832" s="1546">
        <v>5914449</v>
      </c>
      <c r="H5832" s="1546" t="str">
        <f t="shared" si="91"/>
        <v>TRANSPORTE COM CAMINHÃO CARROCERIA DE 15 T - RODOVIA EM LEITO NATURAL</v>
      </c>
    </row>
    <row r="5833" spans="2:8">
      <c r="B5833" s="1528">
        <v>5914464</v>
      </c>
      <c r="C5833" s="1529" t="s">
        <v>15598</v>
      </c>
      <c r="D5833" s="1528" t="s">
        <v>4269</v>
      </c>
      <c r="E5833" s="1543">
        <v>0.75</v>
      </c>
      <c r="F5833" s="1546"/>
      <c r="G5833" s="1546">
        <v>5914464</v>
      </c>
      <c r="H5833" s="1546" t="str">
        <f t="shared" si="91"/>
        <v>TRANSPORTE COM CAMINHÃO CARROCERIA DE 15 T - RODOVIA EM REVESTIMENTO PRIMÁRIO</v>
      </c>
    </row>
    <row r="5834" spans="2:8">
      <c r="B5834" s="1526">
        <v>5914479</v>
      </c>
      <c r="C5834" s="1523" t="s">
        <v>15599</v>
      </c>
      <c r="D5834" s="1526" t="s">
        <v>4269</v>
      </c>
      <c r="E5834" s="1542">
        <v>0.61</v>
      </c>
      <c r="F5834" s="1546"/>
      <c r="G5834" s="1546">
        <v>5914479</v>
      </c>
      <c r="H5834" s="1546" t="str">
        <f t="shared" si="91"/>
        <v>TRANSPORTE COM CAMINHÃO CARROCERIA DE 15 T - RODOVIA PAVIMENTADA</v>
      </c>
    </row>
    <row r="5835" spans="2:8">
      <c r="B5835" s="1528">
        <v>5915322</v>
      </c>
      <c r="C5835" s="1529" t="s">
        <v>15600</v>
      </c>
      <c r="D5835" s="1528" t="s">
        <v>4269</v>
      </c>
      <c r="E5835" s="1543">
        <v>1.53</v>
      </c>
      <c r="F5835" s="1546"/>
      <c r="G5835" s="1546">
        <v>5915322</v>
      </c>
      <c r="H5835" s="1546" t="str">
        <f t="shared" si="91"/>
        <v>TRANSPORTE COM CAMINHÃO CARROCERIA DE 5 T - RODOVIA EM LEITO NATURAL</v>
      </c>
    </row>
    <row r="5836" spans="2:8">
      <c r="B5836" s="1526">
        <v>5915323</v>
      </c>
      <c r="C5836" s="1523" t="s">
        <v>15601</v>
      </c>
      <c r="D5836" s="1526" t="s">
        <v>4269</v>
      </c>
      <c r="E5836" s="1542">
        <v>1.23</v>
      </c>
      <c r="F5836" s="1546"/>
      <c r="G5836" s="1546">
        <v>5915323</v>
      </c>
      <c r="H5836" s="1546" t="str">
        <f t="shared" si="91"/>
        <v>TRANSPORTE COM CAMINHÃO CARROCERIA DE 5 T - RODOVIA EM REVESTIMENTO PRIMÁRIO</v>
      </c>
    </row>
    <row r="5837" spans="2:8">
      <c r="B5837" s="1528">
        <v>5915324</v>
      </c>
      <c r="C5837" s="1529" t="s">
        <v>15602</v>
      </c>
      <c r="D5837" s="1528" t="s">
        <v>4269</v>
      </c>
      <c r="E5837" s="1543">
        <v>0.99</v>
      </c>
      <c r="F5837" s="1546"/>
      <c r="G5837" s="1546">
        <v>5915324</v>
      </c>
      <c r="H5837" s="1546" t="str">
        <f t="shared" si="91"/>
        <v>TRANSPORTE COM CAMINHÃO CARROCERIA DE 5 T - RODOVIA PAVIMENTADA</v>
      </c>
    </row>
    <row r="5838" spans="2:8">
      <c r="B5838" s="1526">
        <v>5914404</v>
      </c>
      <c r="C5838" s="1523" t="s">
        <v>15603</v>
      </c>
      <c r="D5838" s="1526" t="s">
        <v>4269</v>
      </c>
      <c r="E5838" s="1542">
        <v>0.98</v>
      </c>
      <c r="F5838" s="1546"/>
      <c r="G5838" s="1546">
        <v>5914404</v>
      </c>
      <c r="H5838" s="1546" t="str">
        <f t="shared" si="91"/>
        <v>TRANSPORTE COM CAMINHÃO CARROCERIA DE 9 T - RODOVIA EM LEITO NATURAL</v>
      </c>
    </row>
    <row r="5839" spans="2:8">
      <c r="B5839" s="1528">
        <v>5914419</v>
      </c>
      <c r="C5839" s="1529" t="s">
        <v>15604</v>
      </c>
      <c r="D5839" s="1528" t="s">
        <v>4269</v>
      </c>
      <c r="E5839" s="1543">
        <v>0.79</v>
      </c>
      <c r="F5839" s="1546"/>
      <c r="G5839" s="1546">
        <v>5914419</v>
      </c>
      <c r="H5839" s="1546" t="str">
        <f t="shared" si="91"/>
        <v>TRANSPORTE COM CAMINHÃO CARROCERIA DE 9 T - RODOVIA EM REVESTIMENTO PRIMÁRIO</v>
      </c>
    </row>
    <row r="5840" spans="2:8">
      <c r="B5840" s="1526">
        <v>5914434</v>
      </c>
      <c r="C5840" s="1523" t="s">
        <v>15605</v>
      </c>
      <c r="D5840" s="1526" t="s">
        <v>4269</v>
      </c>
      <c r="E5840" s="1542">
        <v>0.63</v>
      </c>
      <c r="F5840" s="1546"/>
      <c r="G5840" s="1546">
        <v>5914434</v>
      </c>
      <c r="H5840" s="1546" t="str">
        <f t="shared" si="91"/>
        <v>TRANSPORTE COM CAMINHÃO CARROCERIA DE 9 T - RODOVIA PAVIMENTADA</v>
      </c>
    </row>
    <row r="5841" spans="2:8">
      <c r="B5841" s="1528">
        <v>5914635</v>
      </c>
      <c r="C5841" s="1529" t="s">
        <v>15606</v>
      </c>
      <c r="D5841" s="1528" t="s">
        <v>4269</v>
      </c>
      <c r="E5841" s="1543">
        <v>0.89</v>
      </c>
      <c r="F5841" s="1546"/>
      <c r="G5841" s="1546">
        <v>5914635</v>
      </c>
      <c r="H5841" s="1546" t="str">
        <f t="shared" si="91"/>
        <v>TRANSPORTE COM CAVALO MECÂNICO COM SEMIRREBOQUE COM CAPACIDADE DE 22 T - RODOVIA EM LEITO NATURAL</v>
      </c>
    </row>
    <row r="5842" spans="2:8">
      <c r="B5842" s="1526">
        <v>5914636</v>
      </c>
      <c r="C5842" s="1523" t="s">
        <v>15607</v>
      </c>
      <c r="D5842" s="1526" t="s">
        <v>4269</v>
      </c>
      <c r="E5842" s="1542">
        <v>0.71</v>
      </c>
      <c r="F5842" s="1546"/>
      <c r="G5842" s="1546">
        <v>5914636</v>
      </c>
      <c r="H5842" s="1546" t="str">
        <f t="shared" si="91"/>
        <v>TRANSPORTE COM CAVALO MECÂNICO COM SEMIRREBOQUE COM CAPACIDADE DE 22 T - RODOVIA EM REVESTIMENTO PRIMÁRIO</v>
      </c>
    </row>
    <row r="5843" spans="2:8">
      <c r="B5843" s="1528">
        <v>5914637</v>
      </c>
      <c r="C5843" s="1529" t="s">
        <v>15608</v>
      </c>
      <c r="D5843" s="1528" t="s">
        <v>4269</v>
      </c>
      <c r="E5843" s="1543">
        <v>0.56999999999999995</v>
      </c>
      <c r="F5843" s="1546"/>
      <c r="G5843" s="1546">
        <v>5914637</v>
      </c>
      <c r="H5843" s="1546" t="str">
        <f t="shared" si="91"/>
        <v>TRANSPORTE COM CAVALO MECÂNICO COM SEMIRREBOQUE COM CAPACIDADE DE 22 T - RODOVIA PAVIMENTADA</v>
      </c>
    </row>
    <row r="5844" spans="2:8">
      <c r="B5844" s="1526">
        <v>5914638</v>
      </c>
      <c r="C5844" s="1523" t="s">
        <v>15609</v>
      </c>
      <c r="D5844" s="1526" t="s">
        <v>4269</v>
      </c>
      <c r="E5844" s="1542">
        <v>0.72</v>
      </c>
      <c r="F5844" s="1546"/>
      <c r="G5844" s="1546">
        <v>5914638</v>
      </c>
      <c r="H5844" s="1546" t="str">
        <f t="shared" si="91"/>
        <v>TRANSPORTE COM CAVALO MECÂNICO COM SEMIRREBOQUE COM CAPACIDADE DE 30 T - RODOVIA EM LEITO NATURAL</v>
      </c>
    </row>
    <row r="5845" spans="2:8">
      <c r="B5845" s="1528">
        <v>5914639</v>
      </c>
      <c r="C5845" s="1529" t="s">
        <v>15610</v>
      </c>
      <c r="D5845" s="1528" t="s">
        <v>4269</v>
      </c>
      <c r="E5845" s="1543">
        <v>0.56999999999999995</v>
      </c>
      <c r="F5845" s="1546"/>
      <c r="G5845" s="1546">
        <v>5914639</v>
      </c>
      <c r="H5845" s="1546" t="str">
        <f t="shared" si="91"/>
        <v>TRANSPORTE COM CAVALO MECÂNICO COM SEMIRREBOQUE COM CAPACIDADE DE 30 T - RODOVIA EM REVESTIMENTO PRIMÁRIO</v>
      </c>
    </row>
    <row r="5846" spans="2:8">
      <c r="B5846" s="1526">
        <v>5914640</v>
      </c>
      <c r="C5846" s="1523" t="s">
        <v>15611</v>
      </c>
      <c r="D5846" s="1526" t="s">
        <v>4269</v>
      </c>
      <c r="E5846" s="1542">
        <v>0.46</v>
      </c>
      <c r="F5846" s="1546"/>
      <c r="G5846" s="1546">
        <v>5914640</v>
      </c>
      <c r="H5846" s="1546" t="str">
        <f t="shared" si="91"/>
        <v>TRANSPORTE COM CAVALO MECÂNICO COM SEMIRREBOQUE COM CAPACIDADE DE 30 T - RODOVIA PAVIMENTADA</v>
      </c>
    </row>
    <row r="5847" spans="2:8">
      <c r="B5847" s="1528">
        <v>5915466</v>
      </c>
      <c r="C5847" s="1529" t="s">
        <v>15612</v>
      </c>
      <c r="D5847" s="1528" t="s">
        <v>4269</v>
      </c>
      <c r="E5847" s="1543">
        <v>1.74</v>
      </c>
      <c r="F5847" s="1546"/>
      <c r="G5847" s="1546">
        <v>5915466</v>
      </c>
      <c r="H5847" s="1546" t="str">
        <f t="shared" si="91"/>
        <v>TRANSPORTE DE ÁGUA COM CAMINHÃO TANQUE DE 10.000 L - RODOVIA EM LEITO NATURAL</v>
      </c>
    </row>
    <row r="5848" spans="2:8">
      <c r="B5848" s="1526">
        <v>5915467</v>
      </c>
      <c r="C5848" s="1523" t="s">
        <v>15613</v>
      </c>
      <c r="D5848" s="1526" t="s">
        <v>4269</v>
      </c>
      <c r="E5848" s="1542">
        <v>1.39</v>
      </c>
      <c r="F5848" s="1546"/>
      <c r="G5848" s="1546">
        <v>5915467</v>
      </c>
      <c r="H5848" s="1546" t="str">
        <f t="shared" si="91"/>
        <v>TRANSPORTE DE ÁGUA COM CAMINHÃO TANQUE DE 10.000 L - RODOVIA EM REVESTIMENTO PRIMÁRIO</v>
      </c>
    </row>
    <row r="5849" spans="2:8">
      <c r="B5849" s="1528">
        <v>5915468</v>
      </c>
      <c r="C5849" s="1529" t="s">
        <v>15614</v>
      </c>
      <c r="D5849" s="1528" t="s">
        <v>4269</v>
      </c>
      <c r="E5849" s="1543">
        <v>1.1200000000000001</v>
      </c>
      <c r="F5849" s="1546"/>
      <c r="G5849" s="1546">
        <v>5915468</v>
      </c>
      <c r="H5849" s="1546" t="str">
        <f t="shared" si="91"/>
        <v>TRANSPORTE DE ÁGUA COM CAMINHÃO TANQUE DE 10.000 L - RODOVIA PAVIMENTADA</v>
      </c>
    </row>
    <row r="5850" spans="2:8">
      <c r="B5850" s="1526">
        <v>5914617</v>
      </c>
      <c r="C5850" s="1523" t="s">
        <v>15615</v>
      </c>
      <c r="D5850" s="1526" t="s">
        <v>4269</v>
      </c>
      <c r="E5850" s="1542">
        <v>1.34</v>
      </c>
      <c r="F5850" s="1546"/>
      <c r="G5850" s="1546">
        <v>5914617</v>
      </c>
      <c r="H5850" s="1546" t="str">
        <f t="shared" si="91"/>
        <v>TRANSPORTE DE ÁGUA COM CAMINHÃO TANQUE DE 13.000 L - RODOVIA EM LEITO NATURAL</v>
      </c>
    </row>
    <row r="5851" spans="2:8">
      <c r="B5851" s="1528">
        <v>5914618</v>
      </c>
      <c r="C5851" s="1529" t="s">
        <v>15616</v>
      </c>
      <c r="D5851" s="1528" t="s">
        <v>4269</v>
      </c>
      <c r="E5851" s="1543">
        <v>1.07</v>
      </c>
      <c r="F5851" s="1546"/>
      <c r="G5851" s="1546">
        <v>5914618</v>
      </c>
      <c r="H5851" s="1546" t="str">
        <f t="shared" si="91"/>
        <v>TRANSPORTE DE ÁGUA COM CAMINHÃO TANQUE DE 13.000 L - RODOVIA EM REVESTIMENTO PRIMÁRIO</v>
      </c>
    </row>
    <row r="5852" spans="2:8">
      <c r="B5852" s="1526">
        <v>5914619</v>
      </c>
      <c r="C5852" s="1523" t="s">
        <v>15617</v>
      </c>
      <c r="D5852" s="1526" t="s">
        <v>4269</v>
      </c>
      <c r="E5852" s="1542">
        <v>0.86</v>
      </c>
      <c r="F5852" s="1546"/>
      <c r="G5852" s="1546">
        <v>5914619</v>
      </c>
      <c r="H5852" s="1546" t="str">
        <f t="shared" si="91"/>
        <v>TRANSPORTE DE ÁGUA COM CAMINHÃO TANQUE DE 13.000 L - RODOVIA PAVIMENTADA</v>
      </c>
    </row>
    <row r="5853" spans="2:8">
      <c r="B5853" s="1528">
        <v>5915451</v>
      </c>
      <c r="C5853" s="1529" t="s">
        <v>15618</v>
      </c>
      <c r="D5853" s="1528" t="s">
        <v>4269</v>
      </c>
      <c r="E5853" s="1543">
        <v>2.2400000000000002</v>
      </c>
      <c r="F5853" s="1546"/>
      <c r="G5853" s="1546">
        <v>5915451</v>
      </c>
      <c r="H5853" s="1546" t="str">
        <f t="shared" si="91"/>
        <v>TRANSPORTE DE ÁGUA COM CAMINHÃO TANQUE DE 6.000 L - RODOVIA EM LEITO NATURAL</v>
      </c>
    </row>
    <row r="5854" spans="2:8">
      <c r="B5854" s="1526">
        <v>5915452</v>
      </c>
      <c r="C5854" s="1523" t="s">
        <v>15619</v>
      </c>
      <c r="D5854" s="1526" t="s">
        <v>4269</v>
      </c>
      <c r="E5854" s="1542">
        <v>1.79</v>
      </c>
      <c r="F5854" s="1546"/>
      <c r="G5854" s="1546">
        <v>5915452</v>
      </c>
      <c r="H5854" s="1546" t="str">
        <f t="shared" si="91"/>
        <v>TRANSPORTE DE ÁGUA COM CAMINHÃO TANQUE DE 6.000 L - RODOVIA EM REVESTIMENTO PRIMÁRIO</v>
      </c>
    </row>
    <row r="5855" spans="2:8">
      <c r="B5855" s="1528">
        <v>5915453</v>
      </c>
      <c r="C5855" s="1529" t="s">
        <v>15620</v>
      </c>
      <c r="D5855" s="1528" t="s">
        <v>4269</v>
      </c>
      <c r="E5855" s="1543">
        <v>1.44</v>
      </c>
      <c r="F5855" s="1546"/>
      <c r="G5855" s="1546">
        <v>5915453</v>
      </c>
      <c r="H5855" s="1546" t="str">
        <f t="shared" si="91"/>
        <v>TRANSPORTE DE ÁGUA COM CAMINHÃO TANQUE DE 6.000 L - RODOVIA PAVIMENTADA</v>
      </c>
    </row>
    <row r="5856" spans="2:8">
      <c r="B5856" s="1526">
        <v>5915448</v>
      </c>
      <c r="C5856" s="1523" t="s">
        <v>15621</v>
      </c>
      <c r="D5856" s="1526" t="s">
        <v>4269</v>
      </c>
      <c r="E5856" s="1542">
        <v>1.71</v>
      </c>
      <c r="F5856" s="1546"/>
      <c r="G5856" s="1546">
        <v>5915448</v>
      </c>
      <c r="H5856" s="1546" t="str">
        <f t="shared" si="91"/>
        <v>TRANSPORTE DE ÁGUA COM CAMINHÃO TANQUE DE 8.000 L - RODOVIA EM LEITO NATURAL</v>
      </c>
    </row>
    <row r="5857" spans="2:8">
      <c r="B5857" s="1528">
        <v>5915449</v>
      </c>
      <c r="C5857" s="1529" t="s">
        <v>15622</v>
      </c>
      <c r="D5857" s="1528" t="s">
        <v>4269</v>
      </c>
      <c r="E5857" s="1543">
        <v>1.37</v>
      </c>
      <c r="F5857" s="1546"/>
      <c r="G5857" s="1546">
        <v>5915449</v>
      </c>
      <c r="H5857" s="1546" t="str">
        <f t="shared" si="91"/>
        <v>TRANSPORTE DE ÁGUA COM CAMINHÃO TANQUE DE 8.000 L - RODOVIA EM REVESTIMENTO PRIMÁRIO</v>
      </c>
    </row>
    <row r="5858" spans="2:8" ht="36" customHeight="1">
      <c r="B5858" s="1526">
        <v>5915450</v>
      </c>
      <c r="C5858" s="1523" t="s">
        <v>15623</v>
      </c>
      <c r="D5858" s="1526" t="s">
        <v>4269</v>
      </c>
      <c r="E5858" s="1542">
        <v>1.1000000000000001</v>
      </c>
      <c r="F5858" s="1546"/>
      <c r="G5858" s="1546">
        <v>5915450</v>
      </c>
      <c r="H5858" s="1546" t="str">
        <f t="shared" si="91"/>
        <v>TRANSPORTE DE ÁGUA COM CAMINHÃO TANQUE DE 8.000 L - RODOVIA PAVIMENTADA</v>
      </c>
    </row>
    <row r="5859" spans="2:8">
      <c r="B5859" s="1528">
        <v>5901641</v>
      </c>
      <c r="C5859" s="1529" t="s">
        <v>23998</v>
      </c>
      <c r="D5859" s="1528" t="s">
        <v>23999</v>
      </c>
      <c r="E5859" s="1543">
        <v>0.83</v>
      </c>
      <c r="F5859" s="1546"/>
      <c r="G5859" s="1546">
        <v>5901641</v>
      </c>
      <c r="H5859" s="1546" t="str">
        <f t="shared" si="91"/>
        <v>TRANSPORTE DE AREIA FINA COM DRAGA HOPPER - CAPACIDADE DA CISTERNA DE 1.000 M³</v>
      </c>
    </row>
    <row r="5860" spans="2:8">
      <c r="B5860" s="1526">
        <v>5901642</v>
      </c>
      <c r="C5860" s="1523" t="s">
        <v>24000</v>
      </c>
      <c r="D5860" s="1526" t="s">
        <v>23999</v>
      </c>
      <c r="E5860" s="1542">
        <v>0.3</v>
      </c>
      <c r="F5860" s="1546"/>
      <c r="G5860" s="1546">
        <v>5901642</v>
      </c>
      <c r="H5860" s="1546" t="str">
        <f t="shared" si="91"/>
        <v>TRANSPORTE DE AREIA FINA COM DRAGA HOPPER - CAPACIDADE DA CISTERNA DE 10.000 M³</v>
      </c>
    </row>
    <row r="5861" spans="2:8">
      <c r="B5861" s="1528">
        <v>5901643</v>
      </c>
      <c r="C5861" s="1529" t="s">
        <v>24001</v>
      </c>
      <c r="D5861" s="1528" t="s">
        <v>23999</v>
      </c>
      <c r="E5861" s="1543">
        <v>0.28999999999999998</v>
      </c>
      <c r="F5861" s="1546"/>
      <c r="G5861" s="1546">
        <v>5901643</v>
      </c>
      <c r="H5861" s="1546" t="str">
        <f t="shared" si="91"/>
        <v>TRANSPORTE DE AREIA FINA COM DRAGA HOPPER - CAPACIDADE DA CISTERNA DE 15.000 M³</v>
      </c>
    </row>
    <row r="5862" spans="2:8">
      <c r="B5862" s="1526">
        <v>5901644</v>
      </c>
      <c r="C5862" s="1523" t="s">
        <v>24002</v>
      </c>
      <c r="D5862" s="1526" t="s">
        <v>23999</v>
      </c>
      <c r="E5862" s="1542">
        <v>0.72</v>
      </c>
      <c r="F5862" s="1546"/>
      <c r="G5862" s="1546">
        <v>5901644</v>
      </c>
      <c r="H5862" s="1546" t="str">
        <f t="shared" si="91"/>
        <v>TRANSPORTE DE AREIA FINA COM DRAGA HOPPER - CAPACIDADE DA CISTERNA DE 2.000 M³</v>
      </c>
    </row>
    <row r="5863" spans="2:8">
      <c r="B5863" s="1528">
        <v>5901645</v>
      </c>
      <c r="C5863" s="1529" t="s">
        <v>24003</v>
      </c>
      <c r="D5863" s="1528" t="s">
        <v>23999</v>
      </c>
      <c r="E5863" s="1543">
        <v>0.28000000000000003</v>
      </c>
      <c r="F5863" s="1546"/>
      <c r="G5863" s="1546">
        <v>5901645</v>
      </c>
      <c r="H5863" s="1546" t="str">
        <f t="shared" si="91"/>
        <v>TRANSPORTE DE AREIA FINA COM DRAGA HOPPER - CAPACIDADE DA CISTERNA DE 20.000 M³</v>
      </c>
    </row>
    <row r="5864" spans="2:8">
      <c r="B5864" s="1526">
        <v>5901646</v>
      </c>
      <c r="C5864" s="1523" t="s">
        <v>24004</v>
      </c>
      <c r="D5864" s="1526" t="s">
        <v>23999</v>
      </c>
      <c r="E5864" s="1542">
        <v>0.59</v>
      </c>
      <c r="F5864" s="1546"/>
      <c r="G5864" s="1546">
        <v>5901646</v>
      </c>
      <c r="H5864" s="1546" t="str">
        <f t="shared" si="91"/>
        <v>TRANSPORTE DE AREIA FINA COM DRAGA HOPPER - CAPACIDADE DA CISTERNA DE 3.000 M³</v>
      </c>
    </row>
    <row r="5865" spans="2:8">
      <c r="B5865" s="1528">
        <v>5901647</v>
      </c>
      <c r="C5865" s="1529" t="s">
        <v>24005</v>
      </c>
      <c r="D5865" s="1528" t="s">
        <v>23999</v>
      </c>
      <c r="E5865" s="1543">
        <v>0.48</v>
      </c>
      <c r="F5865" s="1546"/>
      <c r="G5865" s="1546">
        <v>5901647</v>
      </c>
      <c r="H5865" s="1546" t="str">
        <f t="shared" si="91"/>
        <v>TRANSPORTE DE AREIA FINA COM DRAGA HOPPER - CAPACIDADE DA CISTERNA DE 4.000 M³</v>
      </c>
    </row>
    <row r="5866" spans="2:8">
      <c r="B5866" s="1526">
        <v>5901648</v>
      </c>
      <c r="C5866" s="1523" t="s">
        <v>24006</v>
      </c>
      <c r="D5866" s="1526" t="s">
        <v>23999</v>
      </c>
      <c r="E5866" s="1542">
        <v>0.44</v>
      </c>
      <c r="F5866" s="1546"/>
      <c r="G5866" s="1546">
        <v>5901648</v>
      </c>
      <c r="H5866" s="1546" t="str">
        <f t="shared" si="91"/>
        <v>TRANSPORTE DE AREIA FINA COM DRAGA HOPPER - CAPACIDADE DA CISTERNA DE 5.000 M³</v>
      </c>
    </row>
    <row r="5867" spans="2:8">
      <c r="B5867" s="1528">
        <v>5901649</v>
      </c>
      <c r="C5867" s="1529" t="s">
        <v>24007</v>
      </c>
      <c r="D5867" s="1528" t="s">
        <v>23999</v>
      </c>
      <c r="E5867" s="1543">
        <v>1.1100000000000001</v>
      </c>
      <c r="F5867" s="1546"/>
      <c r="G5867" s="1546">
        <v>5901649</v>
      </c>
      <c r="H5867" s="1546" t="str">
        <f t="shared" si="91"/>
        <v>TRANSPORTE DE AREIA FINA COM DRAGA HOPPER - CAPACIDADE DA CISTERNA DE 750 M³</v>
      </c>
    </row>
    <row r="5868" spans="2:8">
      <c r="B5868" s="1526">
        <v>5901650</v>
      </c>
      <c r="C5868" s="1523" t="s">
        <v>24008</v>
      </c>
      <c r="D5868" s="1526" t="s">
        <v>23999</v>
      </c>
      <c r="E5868" s="1542">
        <v>0.81</v>
      </c>
      <c r="F5868" s="1546"/>
      <c r="G5868" s="1546">
        <v>5901650</v>
      </c>
      <c r="H5868" s="1546" t="str">
        <f t="shared" si="91"/>
        <v>TRANSPORTE DE AREIA GROSSA COM DRAGA HOPPER - CAPACIDADE DA CISTERNA DE 1.000 M³</v>
      </c>
    </row>
    <row r="5869" spans="2:8">
      <c r="B5869" s="1528">
        <v>5901651</v>
      </c>
      <c r="C5869" s="1529" t="s">
        <v>24009</v>
      </c>
      <c r="D5869" s="1528" t="s">
        <v>23999</v>
      </c>
      <c r="E5869" s="1543">
        <v>0.28999999999999998</v>
      </c>
      <c r="F5869" s="1546"/>
      <c r="G5869" s="1546">
        <v>5901651</v>
      </c>
      <c r="H5869" s="1546" t="str">
        <f t="shared" si="91"/>
        <v>TRANSPORTE DE AREIA GROSSA COM DRAGA HOPPER - CAPACIDADE DA CISTERNA DE 10.000 M³</v>
      </c>
    </row>
    <row r="5870" spans="2:8">
      <c r="B5870" s="1526">
        <v>5901652</v>
      </c>
      <c r="C5870" s="1523" t="s">
        <v>24010</v>
      </c>
      <c r="D5870" s="1526" t="s">
        <v>23999</v>
      </c>
      <c r="E5870" s="1542">
        <v>0.28000000000000003</v>
      </c>
      <c r="F5870" s="1546"/>
      <c r="G5870" s="1546">
        <v>5901652</v>
      </c>
      <c r="H5870" s="1546" t="str">
        <f t="shared" si="91"/>
        <v>TRANSPORTE DE AREIA GROSSA COM DRAGA HOPPER - CAPACIDADE DA CISTERNA DE 15.000 M³</v>
      </c>
    </row>
    <row r="5871" spans="2:8">
      <c r="B5871" s="1528">
        <v>5901653</v>
      </c>
      <c r="C5871" s="1529" t="s">
        <v>24011</v>
      </c>
      <c r="D5871" s="1528" t="s">
        <v>23999</v>
      </c>
      <c r="E5871" s="1543">
        <v>0.7</v>
      </c>
      <c r="F5871" s="1546"/>
      <c r="G5871" s="1546">
        <v>5901653</v>
      </c>
      <c r="H5871" s="1546" t="str">
        <f t="shared" si="91"/>
        <v>TRANSPORTE DE AREIA GROSSA COM DRAGA HOPPER - CAPACIDADE DA CISTERNA DE 2.000 M³</v>
      </c>
    </row>
    <row r="5872" spans="2:8">
      <c r="B5872" s="1526">
        <v>5901654</v>
      </c>
      <c r="C5872" s="1523" t="s">
        <v>24012</v>
      </c>
      <c r="D5872" s="1526" t="s">
        <v>23999</v>
      </c>
      <c r="E5872" s="1542">
        <v>0.27</v>
      </c>
      <c r="F5872" s="1546"/>
      <c r="G5872" s="1546">
        <v>5901654</v>
      </c>
      <c r="H5872" s="1546" t="str">
        <f t="shared" si="91"/>
        <v>TRANSPORTE DE AREIA GROSSA COM DRAGA HOPPER - CAPACIDADE DA CISTERNA DE 20.000 M³</v>
      </c>
    </row>
    <row r="5873" spans="2:8">
      <c r="B5873" s="1528">
        <v>5901655</v>
      </c>
      <c r="C5873" s="1529" t="s">
        <v>24013</v>
      </c>
      <c r="D5873" s="1528" t="s">
        <v>23999</v>
      </c>
      <c r="E5873" s="1543">
        <v>0.56999999999999995</v>
      </c>
      <c r="F5873" s="1546"/>
      <c r="G5873" s="1546">
        <v>5901655</v>
      </c>
      <c r="H5873" s="1546" t="str">
        <f t="shared" si="91"/>
        <v>TRANSPORTE DE AREIA GROSSA COM DRAGA HOPPER - CAPACIDADE DA CISTERNA DE 3.000 M³</v>
      </c>
    </row>
    <row r="5874" spans="2:8">
      <c r="B5874" s="1526">
        <v>5901656</v>
      </c>
      <c r="C5874" s="1523" t="s">
        <v>24014</v>
      </c>
      <c r="D5874" s="1526" t="s">
        <v>23999</v>
      </c>
      <c r="E5874" s="1542">
        <v>0.47</v>
      </c>
      <c r="F5874" s="1546"/>
      <c r="G5874" s="1546">
        <v>5901656</v>
      </c>
      <c r="H5874" s="1546" t="str">
        <f t="shared" si="91"/>
        <v>TRANSPORTE DE AREIA GROSSA COM DRAGA HOPPER - CAPACIDADE DA CISTERNA DE 4.000 M³</v>
      </c>
    </row>
    <row r="5875" spans="2:8">
      <c r="B5875" s="1528">
        <v>5901657</v>
      </c>
      <c r="C5875" s="1529" t="s">
        <v>24015</v>
      </c>
      <c r="D5875" s="1528" t="s">
        <v>23999</v>
      </c>
      <c r="E5875" s="1543">
        <v>0.42</v>
      </c>
      <c r="F5875" s="1546"/>
      <c r="G5875" s="1546">
        <v>5901657</v>
      </c>
      <c r="H5875" s="1546" t="str">
        <f t="shared" si="91"/>
        <v>TRANSPORTE DE AREIA GROSSA COM DRAGA HOPPER - CAPACIDADE DA CISTERNA DE 5.000 M³</v>
      </c>
    </row>
    <row r="5876" spans="2:8">
      <c r="B5876" s="1526">
        <v>5901658</v>
      </c>
      <c r="C5876" s="1523" t="s">
        <v>24016</v>
      </c>
      <c r="D5876" s="1526" t="s">
        <v>23999</v>
      </c>
      <c r="E5876" s="1542">
        <v>1.08</v>
      </c>
      <c r="F5876" s="1546"/>
      <c r="G5876" s="1546">
        <v>5901658</v>
      </c>
      <c r="H5876" s="1546" t="str">
        <f t="shared" si="91"/>
        <v>TRANSPORTE DE AREIA GROSSA COM DRAGA HOPPER - CAPACIDADE DA CISTERNA DE 750 M³</v>
      </c>
    </row>
    <row r="5877" spans="2:8">
      <c r="B5877" s="1528">
        <v>5901659</v>
      </c>
      <c r="C5877" s="1529" t="s">
        <v>24017</v>
      </c>
      <c r="D5877" s="1528" t="s">
        <v>23999</v>
      </c>
      <c r="E5877" s="1543">
        <v>0.82</v>
      </c>
      <c r="F5877" s="1546"/>
      <c r="G5877" s="1546">
        <v>5901659</v>
      </c>
      <c r="H5877" s="1546" t="str">
        <f t="shared" si="91"/>
        <v>TRANSPORTE DE AREIA MÉDIA COM DRAGA HOPPER - CAPACIDADE DA CISTERNA DE 1.000 M³</v>
      </c>
    </row>
    <row r="5878" spans="2:8">
      <c r="B5878" s="1526">
        <v>5901660</v>
      </c>
      <c r="C5878" s="1523" t="s">
        <v>24018</v>
      </c>
      <c r="D5878" s="1526" t="s">
        <v>23999</v>
      </c>
      <c r="E5878" s="1542">
        <v>0.28999999999999998</v>
      </c>
      <c r="F5878" s="1546"/>
      <c r="G5878" s="1546">
        <v>5901660</v>
      </c>
      <c r="H5878" s="1546" t="str">
        <f t="shared" si="91"/>
        <v>TRANSPORTE DE AREIA MÉDIA COM DRAGA HOPPER - CAPACIDADE DA CISTERNA DE 10.000 M³</v>
      </c>
    </row>
    <row r="5879" spans="2:8">
      <c r="B5879" s="1528">
        <v>5901661</v>
      </c>
      <c r="C5879" s="1529" t="s">
        <v>24019</v>
      </c>
      <c r="D5879" s="1528" t="s">
        <v>23999</v>
      </c>
      <c r="E5879" s="1543">
        <v>0.28000000000000003</v>
      </c>
      <c r="F5879" s="1546"/>
      <c r="G5879" s="1546">
        <v>5901661</v>
      </c>
      <c r="H5879" s="1546" t="str">
        <f t="shared" si="91"/>
        <v>TRANSPORTE DE AREIA MÉDIA COM DRAGA HOPPER - CAPACIDADE DA CISTERNA DE 15.000 M³</v>
      </c>
    </row>
    <row r="5880" spans="2:8">
      <c r="B5880" s="1526">
        <v>5901662</v>
      </c>
      <c r="C5880" s="1523" t="s">
        <v>24020</v>
      </c>
      <c r="D5880" s="1526" t="s">
        <v>23999</v>
      </c>
      <c r="E5880" s="1542">
        <v>0.71</v>
      </c>
      <c r="F5880" s="1546"/>
      <c r="G5880" s="1546">
        <v>5901662</v>
      </c>
      <c r="H5880" s="1546" t="str">
        <f t="shared" si="91"/>
        <v>TRANSPORTE DE AREIA MÉDIA COM DRAGA HOPPER - CAPACIDADE DA CISTERNA DE 2.000 M³</v>
      </c>
    </row>
    <row r="5881" spans="2:8">
      <c r="B5881" s="1528">
        <v>5901663</v>
      </c>
      <c r="C5881" s="1529" t="s">
        <v>24021</v>
      </c>
      <c r="D5881" s="1528" t="s">
        <v>23999</v>
      </c>
      <c r="E5881" s="1543">
        <v>0.28000000000000003</v>
      </c>
      <c r="F5881" s="1546"/>
      <c r="G5881" s="1546">
        <v>5901663</v>
      </c>
      <c r="H5881" s="1546" t="str">
        <f t="shared" si="91"/>
        <v>TRANSPORTE DE AREIA MÉDIA COM DRAGA HOPPER - CAPACIDADE DA CISTERNA DE 20.000 M³</v>
      </c>
    </row>
    <row r="5882" spans="2:8">
      <c r="B5882" s="1526">
        <v>5901664</v>
      </c>
      <c r="C5882" s="1523" t="s">
        <v>24022</v>
      </c>
      <c r="D5882" s="1526" t="s">
        <v>23999</v>
      </c>
      <c r="E5882" s="1542">
        <v>0.57999999999999996</v>
      </c>
      <c r="F5882" s="1546"/>
      <c r="G5882" s="1546">
        <v>5901664</v>
      </c>
      <c r="H5882" s="1546" t="str">
        <f t="shared" si="91"/>
        <v>TRANSPORTE DE AREIA MÉDIA COM DRAGA HOPPER - CAPACIDADE DA CISTERNA DE 3.000 M³</v>
      </c>
    </row>
    <row r="5883" spans="2:8">
      <c r="B5883" s="1528">
        <v>5901665</v>
      </c>
      <c r="C5883" s="1529" t="s">
        <v>24023</v>
      </c>
      <c r="D5883" s="1528" t="s">
        <v>23999</v>
      </c>
      <c r="E5883" s="1543">
        <v>0.48</v>
      </c>
      <c r="F5883" s="1546"/>
      <c r="G5883" s="1546">
        <v>5901665</v>
      </c>
      <c r="H5883" s="1546" t="str">
        <f t="shared" si="91"/>
        <v>TRANSPORTE DE AREIA MÉDIA COM DRAGA HOPPER - CAPACIDADE DA CISTERNA DE 4.000 M³</v>
      </c>
    </row>
    <row r="5884" spans="2:8">
      <c r="B5884" s="1526">
        <v>5901666</v>
      </c>
      <c r="C5884" s="1523" t="s">
        <v>24024</v>
      </c>
      <c r="D5884" s="1526" t="s">
        <v>23999</v>
      </c>
      <c r="E5884" s="1542">
        <v>0.43</v>
      </c>
      <c r="F5884" s="1546"/>
      <c r="G5884" s="1546">
        <v>5901666</v>
      </c>
      <c r="H5884" s="1546" t="str">
        <f t="shared" si="91"/>
        <v>TRANSPORTE DE AREIA MÉDIA COM DRAGA HOPPER - CAPACIDADE DA CISTERNA DE 5.000 M³</v>
      </c>
    </row>
    <row r="5885" spans="2:8">
      <c r="B5885" s="1528">
        <v>5901667</v>
      </c>
      <c r="C5885" s="1529" t="s">
        <v>24025</v>
      </c>
      <c r="D5885" s="1528" t="s">
        <v>23999</v>
      </c>
      <c r="E5885" s="1543">
        <v>1.0900000000000001</v>
      </c>
      <c r="F5885" s="1546"/>
      <c r="G5885" s="1546">
        <v>5901667</v>
      </c>
      <c r="H5885" s="1546" t="str">
        <f t="shared" si="91"/>
        <v>TRANSPORTE DE AREIA MÉDIA COM DRAGA HOPPER - CAPACIDADE DA CISTERNA DE 750 M³</v>
      </c>
    </row>
    <row r="5886" spans="2:8" ht="30">
      <c r="B5886" s="1526">
        <v>5914511</v>
      </c>
      <c r="C5886" s="1523" t="s">
        <v>15624</v>
      </c>
      <c r="D5886" s="1526" t="s">
        <v>4269</v>
      </c>
      <c r="E5886" s="1542">
        <v>0.23</v>
      </c>
      <c r="F5886" s="1546"/>
      <c r="G5886" s="1546">
        <v>5914511</v>
      </c>
      <c r="H5886" s="1546" t="str">
        <f t="shared" si="91"/>
        <v>TRANSPORTE DE BARRAS DE TRILHO DE 12 M COM LOCOMOTIVA DIESEL-ELÉTRICA EM VAGÃO PLATAFORMA COM CAPACIDADE DE 82 T - BITOLA MÉTRICA</v>
      </c>
    </row>
    <row r="5887" spans="2:8" ht="30">
      <c r="B5887" s="1528">
        <v>5914510</v>
      </c>
      <c r="C5887" s="1529" t="s">
        <v>15625</v>
      </c>
      <c r="D5887" s="1528" t="s">
        <v>4269</v>
      </c>
      <c r="E5887" s="1543">
        <v>0.2</v>
      </c>
      <c r="F5887" s="1546"/>
      <c r="G5887" s="1546">
        <v>5914510</v>
      </c>
      <c r="H5887" s="1546" t="str">
        <f t="shared" si="91"/>
        <v>TRANSPORTE DE BARRAS DE TRILHO DE 12 M COM LOCOMOTIVA DIESEL-ELÉTRICA EM VAGÃO PLATAFORMA COM CAPACIDADE DE 98 T - BITOLA LARGA</v>
      </c>
    </row>
    <row r="5888" spans="2:8" ht="30">
      <c r="B5888" s="1526">
        <v>5906597</v>
      </c>
      <c r="C5888" s="1523" t="s">
        <v>24026</v>
      </c>
      <c r="D5888" s="1526" t="s">
        <v>24027</v>
      </c>
      <c r="E5888" s="1542">
        <v>10.51</v>
      </c>
      <c r="F5888" s="1546"/>
      <c r="G5888" s="1546">
        <v>5906597</v>
      </c>
      <c r="H5888" s="1546" t="str">
        <f t="shared" si="91"/>
        <v>TRANSPORTE DE BLOCOS ARTIFICIAIS DE CONCRETO COM 10 A 12 T PARA A EXECUÇÃO DE MOLHE COM CAVALO MECÂNICO COM SEMIRREBOQUE COM CAPACIDADE DE 30 T - RODOVIA EM LEITO NATURAL</v>
      </c>
    </row>
    <row r="5889" spans="2:8" ht="30">
      <c r="B5889" s="1528">
        <v>5906598</v>
      </c>
      <c r="C5889" s="1529" t="s">
        <v>24028</v>
      </c>
      <c r="D5889" s="1528" t="s">
        <v>24027</v>
      </c>
      <c r="E5889" s="1543">
        <v>8.41</v>
      </c>
      <c r="F5889" s="1546"/>
      <c r="G5889" s="1546">
        <v>5906598</v>
      </c>
      <c r="H5889" s="1546" t="str">
        <f t="shared" si="91"/>
        <v>TRANSPORTE DE BLOCOS ARTIFICIAIS DE CONCRETO COM 10 A 12 T PARA A EXECUÇÃO DE MOLHE COM CAVALO MECÂNICO COM SEMIRREBOQUE COM CAPACIDADE DE 30 T - RODOVIA EM REVESTIMENTO PRIMÁRIO</v>
      </c>
    </row>
    <row r="5890" spans="2:8" ht="30">
      <c r="B5890" s="1526">
        <v>5906599</v>
      </c>
      <c r="C5890" s="1523" t="s">
        <v>24029</v>
      </c>
      <c r="D5890" s="1526" t="s">
        <v>24027</v>
      </c>
      <c r="E5890" s="1542">
        <v>6.77</v>
      </c>
      <c r="F5890" s="1546"/>
      <c r="G5890" s="1546">
        <v>5906599</v>
      </c>
      <c r="H5890" s="1546" t="str">
        <f t="shared" si="91"/>
        <v>TRANSPORTE DE BLOCOS ARTIFICIAIS DE CONCRETO COM 10 A 12 T PARA A EXECUÇÃO DE MOLHE COM CAVALO MECÂNICO COM SEMIRREBOQUE COM CAPACIDADE DE 30 T - RODOVIA PAVIMENTADA</v>
      </c>
    </row>
    <row r="5891" spans="2:8" ht="30">
      <c r="B5891" s="1528">
        <v>5906594</v>
      </c>
      <c r="C5891" s="1529" t="s">
        <v>24030</v>
      </c>
      <c r="D5891" s="1528" t="s">
        <v>24027</v>
      </c>
      <c r="E5891" s="1543">
        <v>7.01</v>
      </c>
      <c r="F5891" s="1546"/>
      <c r="G5891" s="1546">
        <v>5906594</v>
      </c>
      <c r="H5891" s="1546" t="str">
        <f t="shared" ref="H5891:H5954" si="92">UPPER(C5891)</f>
        <v>TRANSPORTE DE BLOCOS ARTIFICIAIS DE CONCRETO COM 8 A 9 T PARA A EXECUÇÃO DE MOLHE COM CAVALO MECÂNICO COM SEMIRREBOQUE COM CAPACIDADE DE 30 T - RODOVIA EM LEITO NATURAL</v>
      </c>
    </row>
    <row r="5892" spans="2:8" ht="30">
      <c r="B5892" s="1526">
        <v>5906595</v>
      </c>
      <c r="C5892" s="1523" t="s">
        <v>24031</v>
      </c>
      <c r="D5892" s="1526" t="s">
        <v>24027</v>
      </c>
      <c r="E5892" s="1542">
        <v>5.61</v>
      </c>
      <c r="F5892" s="1546"/>
      <c r="G5892" s="1546">
        <v>5906595</v>
      </c>
      <c r="H5892" s="1546" t="str">
        <f t="shared" si="92"/>
        <v>TRANSPORTE DE BLOCOS ARTIFICIAIS DE CONCRETO COM 8 A 9 T PARA A EXECUÇÃO DE MOLHE COM CAVALO MECÂNICO COM SEMIRREBOQUE COM CAPACIDADE DE 30 T - RODOVIA EM REVESTIMENTO PRIMÁRIO</v>
      </c>
    </row>
    <row r="5893" spans="2:8" ht="30">
      <c r="B5893" s="1528">
        <v>5906596</v>
      </c>
      <c r="C5893" s="1529" t="s">
        <v>24032</v>
      </c>
      <c r="D5893" s="1528" t="s">
        <v>24027</v>
      </c>
      <c r="E5893" s="1543">
        <v>4.51</v>
      </c>
      <c r="F5893" s="1546"/>
      <c r="G5893" s="1546">
        <v>5906596</v>
      </c>
      <c r="H5893" s="1546" t="str">
        <f t="shared" si="92"/>
        <v>TRANSPORTE DE BLOCOS ARTIFICIAIS DE CONCRETO COM 8 A 9 T PARA A EXECUÇÃO DE MOLHE COM CAVALO MECÂNICO COM SEMIRREBOQUE COM CAPACIDADE DE 30 T - RODOVIA PAVIMENTADA</v>
      </c>
    </row>
    <row r="5894" spans="2:8">
      <c r="B5894" s="1526">
        <v>5901668</v>
      </c>
      <c r="C5894" s="1523" t="s">
        <v>24033</v>
      </c>
      <c r="D5894" s="1526" t="s">
        <v>23999</v>
      </c>
      <c r="E5894" s="1542">
        <v>0.84</v>
      </c>
      <c r="F5894" s="1546"/>
      <c r="G5894" s="1546">
        <v>5901668</v>
      </c>
      <c r="H5894" s="1546" t="str">
        <f t="shared" si="92"/>
        <v>TRANSPORTE DE CASCALHO COM DRAGA HOPPER - CAPACIDADE DA CISTERNA DE 1.000 M³</v>
      </c>
    </row>
    <row r="5895" spans="2:8">
      <c r="B5895" s="1528">
        <v>5901669</v>
      </c>
      <c r="C5895" s="1529" t="s">
        <v>24034</v>
      </c>
      <c r="D5895" s="1528" t="s">
        <v>23999</v>
      </c>
      <c r="E5895" s="1543">
        <v>0.3</v>
      </c>
      <c r="F5895" s="1546"/>
      <c r="G5895" s="1546">
        <v>5901669</v>
      </c>
      <c r="H5895" s="1546" t="str">
        <f t="shared" si="92"/>
        <v>TRANSPORTE DE CASCALHO COM DRAGA HOPPER - CAPACIDADE DA CISTERNA DE 10.000 M³</v>
      </c>
    </row>
    <row r="5896" spans="2:8">
      <c r="B5896" s="1526">
        <v>5901670</v>
      </c>
      <c r="C5896" s="1523" t="s">
        <v>24035</v>
      </c>
      <c r="D5896" s="1526" t="s">
        <v>23999</v>
      </c>
      <c r="E5896" s="1542">
        <v>0.28999999999999998</v>
      </c>
      <c r="F5896" s="1546"/>
      <c r="G5896" s="1546">
        <v>5901670</v>
      </c>
      <c r="H5896" s="1546" t="str">
        <f t="shared" si="92"/>
        <v>TRANSPORTE DE CASCALHO COM DRAGA HOPPER - CAPACIDADE DA CISTERNA DE 15.000 M³</v>
      </c>
    </row>
    <row r="5897" spans="2:8">
      <c r="B5897" s="1528">
        <v>5901671</v>
      </c>
      <c r="C5897" s="1529" t="s">
        <v>24036</v>
      </c>
      <c r="D5897" s="1528" t="s">
        <v>23999</v>
      </c>
      <c r="E5897" s="1543">
        <v>0.72</v>
      </c>
      <c r="F5897" s="1546"/>
      <c r="G5897" s="1546">
        <v>5901671</v>
      </c>
      <c r="H5897" s="1546" t="str">
        <f t="shared" si="92"/>
        <v>TRANSPORTE DE CASCALHO COM DRAGA HOPPER - CAPACIDADE DA CISTERNA DE 2.000 M³</v>
      </c>
    </row>
    <row r="5898" spans="2:8">
      <c r="B5898" s="1526">
        <v>5901672</v>
      </c>
      <c r="C5898" s="1523" t="s">
        <v>24037</v>
      </c>
      <c r="D5898" s="1526" t="s">
        <v>23999</v>
      </c>
      <c r="E5898" s="1542">
        <v>0.28000000000000003</v>
      </c>
      <c r="F5898" s="1546"/>
      <c r="G5898" s="1546">
        <v>5901672</v>
      </c>
      <c r="H5898" s="1546" t="str">
        <f t="shared" si="92"/>
        <v>TRANSPORTE DE CASCALHO COM DRAGA HOPPER - CAPACIDADE DA CISTERNA DE 20.000 M³</v>
      </c>
    </row>
    <row r="5899" spans="2:8">
      <c r="B5899" s="1528">
        <v>5901673</v>
      </c>
      <c r="C5899" s="1529" t="s">
        <v>24038</v>
      </c>
      <c r="D5899" s="1528" t="s">
        <v>23999</v>
      </c>
      <c r="E5899" s="1543">
        <v>0.59</v>
      </c>
      <c r="F5899" s="1546"/>
      <c r="G5899" s="1546">
        <v>5901673</v>
      </c>
      <c r="H5899" s="1546" t="str">
        <f t="shared" si="92"/>
        <v>TRANSPORTE DE CASCALHO COM DRAGA HOPPER - CAPACIDADE DA CISTERNA DE 3.000 M³</v>
      </c>
    </row>
    <row r="5900" spans="2:8">
      <c r="B5900" s="1526">
        <v>5901674</v>
      </c>
      <c r="C5900" s="1523" t="s">
        <v>24039</v>
      </c>
      <c r="D5900" s="1526" t="s">
        <v>23999</v>
      </c>
      <c r="E5900" s="1542">
        <v>0.49</v>
      </c>
      <c r="F5900" s="1546"/>
      <c r="G5900" s="1546">
        <v>5901674</v>
      </c>
      <c r="H5900" s="1546" t="str">
        <f t="shared" si="92"/>
        <v>TRANSPORTE DE CASCALHO COM DRAGA HOPPER - CAPACIDADE DA CISTERNA DE 4.000 M³</v>
      </c>
    </row>
    <row r="5901" spans="2:8">
      <c r="B5901" s="1528">
        <v>5901675</v>
      </c>
      <c r="C5901" s="1529" t="s">
        <v>24040</v>
      </c>
      <c r="D5901" s="1528" t="s">
        <v>23999</v>
      </c>
      <c r="E5901" s="1543">
        <v>0.44</v>
      </c>
      <c r="F5901" s="1546"/>
      <c r="G5901" s="1546">
        <v>5901675</v>
      </c>
      <c r="H5901" s="1546" t="str">
        <f t="shared" si="92"/>
        <v>TRANSPORTE DE CASCALHO COM DRAGA HOPPER - CAPACIDADE DA CISTERNA DE 5.000 M³</v>
      </c>
    </row>
    <row r="5902" spans="2:8">
      <c r="B5902" s="1526">
        <v>5901676</v>
      </c>
      <c r="C5902" s="1523" t="s">
        <v>24041</v>
      </c>
      <c r="D5902" s="1526" t="s">
        <v>23999</v>
      </c>
      <c r="E5902" s="1542">
        <v>1.1200000000000001</v>
      </c>
      <c r="F5902" s="1546"/>
      <c r="G5902" s="1546">
        <v>5901676</v>
      </c>
      <c r="H5902" s="1546" t="str">
        <f t="shared" si="92"/>
        <v>TRANSPORTE DE CASCALHO COM DRAGA HOPPER - CAPACIDADE DA CISTERNA DE 750 M³</v>
      </c>
    </row>
    <row r="5903" spans="2:8">
      <c r="B5903" s="1528">
        <v>5901677</v>
      </c>
      <c r="C5903" s="1529" t="s">
        <v>24042</v>
      </c>
      <c r="D5903" s="1528" t="s">
        <v>23999</v>
      </c>
      <c r="E5903" s="1543">
        <v>0.82</v>
      </c>
      <c r="F5903" s="1546"/>
      <c r="G5903" s="1546">
        <v>5901677</v>
      </c>
      <c r="H5903" s="1546" t="str">
        <f t="shared" si="92"/>
        <v>TRANSPORTE DE CASCALHO FINO COM DRAGA HOPPER - CAPACIDADE DA CISTERNA DE 1.000 M³</v>
      </c>
    </row>
    <row r="5904" spans="2:8">
      <c r="B5904" s="1526">
        <v>5901678</v>
      </c>
      <c r="C5904" s="1523" t="s">
        <v>24043</v>
      </c>
      <c r="D5904" s="1526" t="s">
        <v>23999</v>
      </c>
      <c r="E5904" s="1542">
        <v>0.3</v>
      </c>
      <c r="F5904" s="1546"/>
      <c r="G5904" s="1546">
        <v>5901678</v>
      </c>
      <c r="H5904" s="1546" t="str">
        <f t="shared" si="92"/>
        <v>TRANSPORTE DE CASCALHO FINO COM DRAGA HOPPER - CAPACIDADE DA CISTERNA DE 10.000 M³</v>
      </c>
    </row>
    <row r="5905" spans="2:8">
      <c r="B5905" s="1528">
        <v>5901679</v>
      </c>
      <c r="C5905" s="1529" t="s">
        <v>24044</v>
      </c>
      <c r="D5905" s="1528" t="s">
        <v>23999</v>
      </c>
      <c r="E5905" s="1543">
        <v>0.28000000000000003</v>
      </c>
      <c r="F5905" s="1546"/>
      <c r="G5905" s="1546">
        <v>5901679</v>
      </c>
      <c r="H5905" s="1546" t="str">
        <f t="shared" si="92"/>
        <v>TRANSPORTE DE CASCALHO FINO COM DRAGA HOPPER - CAPACIDADE DA CISTERNA DE 15.000 M³</v>
      </c>
    </row>
    <row r="5906" spans="2:8">
      <c r="B5906" s="1526">
        <v>5901680</v>
      </c>
      <c r="C5906" s="1523" t="s">
        <v>24045</v>
      </c>
      <c r="D5906" s="1526" t="s">
        <v>23999</v>
      </c>
      <c r="E5906" s="1542">
        <v>0.71</v>
      </c>
      <c r="F5906" s="1546"/>
      <c r="G5906" s="1546">
        <v>5901680</v>
      </c>
      <c r="H5906" s="1546" t="str">
        <f t="shared" si="92"/>
        <v>TRANSPORTE DE CASCALHO FINO COM DRAGA HOPPER - CAPACIDADE DA CISTERNA DE 2.000 M³</v>
      </c>
    </row>
    <row r="5907" spans="2:8">
      <c r="B5907" s="1528">
        <v>5901681</v>
      </c>
      <c r="C5907" s="1529" t="s">
        <v>24046</v>
      </c>
      <c r="D5907" s="1528" t="s">
        <v>23999</v>
      </c>
      <c r="E5907" s="1543">
        <v>0.28000000000000003</v>
      </c>
      <c r="F5907" s="1546"/>
      <c r="G5907" s="1546">
        <v>5901681</v>
      </c>
      <c r="H5907" s="1546" t="str">
        <f t="shared" si="92"/>
        <v>TRANSPORTE DE CASCALHO FINO COM DRAGA HOPPER - CAPACIDADE DA CISTERNA DE 20.000 M³</v>
      </c>
    </row>
    <row r="5908" spans="2:8">
      <c r="B5908" s="1526">
        <v>5901682</v>
      </c>
      <c r="C5908" s="1523" t="s">
        <v>24047</v>
      </c>
      <c r="D5908" s="1526" t="s">
        <v>23999</v>
      </c>
      <c r="E5908" s="1542">
        <v>0.57999999999999996</v>
      </c>
      <c r="F5908" s="1546"/>
      <c r="G5908" s="1546">
        <v>5901682</v>
      </c>
      <c r="H5908" s="1546" t="str">
        <f t="shared" si="92"/>
        <v>TRANSPORTE DE CASCALHO FINO COM DRAGA HOPPER - CAPACIDADE DA CISTERNA DE 3.000 M³</v>
      </c>
    </row>
    <row r="5909" spans="2:8">
      <c r="B5909" s="1528">
        <v>5901683</v>
      </c>
      <c r="C5909" s="1529" t="s">
        <v>24048</v>
      </c>
      <c r="D5909" s="1528" t="s">
        <v>23999</v>
      </c>
      <c r="E5909" s="1543">
        <v>0.48</v>
      </c>
      <c r="F5909" s="1546"/>
      <c r="G5909" s="1546">
        <v>5901683</v>
      </c>
      <c r="H5909" s="1546" t="str">
        <f t="shared" si="92"/>
        <v>TRANSPORTE DE CASCALHO FINO COM DRAGA HOPPER - CAPACIDADE DA CISTERNA DE 4.000 M³</v>
      </c>
    </row>
    <row r="5910" spans="2:8">
      <c r="B5910" s="1526">
        <v>5901684</v>
      </c>
      <c r="C5910" s="1523" t="s">
        <v>24049</v>
      </c>
      <c r="D5910" s="1526" t="s">
        <v>23999</v>
      </c>
      <c r="E5910" s="1542">
        <v>0.43</v>
      </c>
      <c r="F5910" s="1546"/>
      <c r="G5910" s="1546">
        <v>5901684</v>
      </c>
      <c r="H5910" s="1546" t="str">
        <f t="shared" si="92"/>
        <v>TRANSPORTE DE CASCALHO FINO COM DRAGA HOPPER - CAPACIDADE DA CISTERNA DE 5.000 M³</v>
      </c>
    </row>
    <row r="5911" spans="2:8">
      <c r="B5911" s="1528">
        <v>5901685</v>
      </c>
      <c r="C5911" s="1529" t="s">
        <v>24050</v>
      </c>
      <c r="D5911" s="1528" t="s">
        <v>23999</v>
      </c>
      <c r="E5911" s="1543">
        <v>1.1000000000000001</v>
      </c>
      <c r="F5911" s="1546"/>
      <c r="G5911" s="1546">
        <v>5901685</v>
      </c>
      <c r="H5911" s="1546" t="str">
        <f t="shared" si="92"/>
        <v>TRANSPORTE DE CASCALHO FINO COM DRAGA HOPPER - CAPACIDADE DA CISTERNA DE 750 M³</v>
      </c>
    </row>
    <row r="5912" spans="2:8">
      <c r="B5912" s="1526">
        <v>5914364</v>
      </c>
      <c r="C5912" s="1523" t="s">
        <v>15626</v>
      </c>
      <c r="D5912" s="1526" t="s">
        <v>4269</v>
      </c>
      <c r="E5912" s="1542">
        <v>0.76</v>
      </c>
      <c r="F5912" s="1546"/>
      <c r="G5912" s="1546">
        <v>5914364</v>
      </c>
      <c r="H5912" s="1546" t="str">
        <f t="shared" si="92"/>
        <v>TRANSPORTE DE CIMENTO A GRANEL COM CAMINHÃO SILO DE 30 M³ - RODOVIA EM LEITO NATURAL</v>
      </c>
    </row>
    <row r="5913" spans="2:8">
      <c r="B5913" s="1528">
        <v>5914365</v>
      </c>
      <c r="C5913" s="1529" t="s">
        <v>15627</v>
      </c>
      <c r="D5913" s="1528" t="s">
        <v>4269</v>
      </c>
      <c r="E5913" s="1543">
        <v>0.61</v>
      </c>
      <c r="F5913" s="1546"/>
      <c r="G5913" s="1546">
        <v>5914365</v>
      </c>
      <c r="H5913" s="1546" t="str">
        <f t="shared" si="92"/>
        <v>TRANSPORTE DE CIMENTO A GRANEL COM CAMINHÃO SILO DE 30 M³ - RODOVIA EM REVESTIMENTO PRIMÁRIO</v>
      </c>
    </row>
    <row r="5914" spans="2:8">
      <c r="B5914" s="1526">
        <v>5914366</v>
      </c>
      <c r="C5914" s="1523" t="s">
        <v>15628</v>
      </c>
      <c r="D5914" s="1526" t="s">
        <v>4269</v>
      </c>
      <c r="E5914" s="1542">
        <v>0.49</v>
      </c>
      <c r="F5914" s="1546"/>
      <c r="G5914" s="1546">
        <v>5914366</v>
      </c>
      <c r="H5914" s="1546" t="str">
        <f t="shared" si="92"/>
        <v>TRANSPORTE DE CIMENTO A GRANEL COM CAMINHÃO SILO DE 30 M³ - RODOVIA PAVIMENTADA</v>
      </c>
    </row>
    <row r="5915" spans="2:8">
      <c r="B5915" s="1528">
        <v>5914360</v>
      </c>
      <c r="C5915" s="1529" t="s">
        <v>15629</v>
      </c>
      <c r="D5915" s="1528" t="s">
        <v>4269</v>
      </c>
      <c r="E5915" s="1543">
        <v>0.95</v>
      </c>
      <c r="F5915" s="1546"/>
      <c r="G5915" s="1546">
        <v>5914360</v>
      </c>
      <c r="H5915" s="1546" t="str">
        <f t="shared" si="92"/>
        <v>TRANSPORTE DE CIMENTO COM CAMINHÃO DISTRIBUIDOR DE 17 M³ - RODOVIA EM LEITO NATURAL</v>
      </c>
    </row>
    <row r="5916" spans="2:8">
      <c r="B5916" s="1526">
        <v>5914361</v>
      </c>
      <c r="C5916" s="1523" t="s">
        <v>15630</v>
      </c>
      <c r="D5916" s="1526" t="s">
        <v>4269</v>
      </c>
      <c r="E5916" s="1542">
        <v>0.76</v>
      </c>
      <c r="F5916" s="1546"/>
      <c r="G5916" s="1546">
        <v>5914361</v>
      </c>
      <c r="H5916" s="1546" t="str">
        <f t="shared" si="92"/>
        <v>TRANSPORTE DE CIMENTO COM CAMINHÃO DISTRIBUIDOR DE 17 M³ - RODOVIA EM REVESTIMENTO PRIMÁRIO</v>
      </c>
    </row>
    <row r="5917" spans="2:8">
      <c r="B5917" s="1528">
        <v>5914362</v>
      </c>
      <c r="C5917" s="1529" t="s">
        <v>15631</v>
      </c>
      <c r="D5917" s="1528" t="s">
        <v>4269</v>
      </c>
      <c r="E5917" s="1543">
        <v>0.61</v>
      </c>
      <c r="F5917" s="1546"/>
      <c r="G5917" s="1546">
        <v>5914362</v>
      </c>
      <c r="H5917" s="1546" t="str">
        <f t="shared" si="92"/>
        <v>TRANSPORTE DE CIMENTO COM CAMINHÃO DISTRIBUIDOR DE 17 M³ - RODOVIA PAVIMENTADA</v>
      </c>
    </row>
    <row r="5918" spans="2:8">
      <c r="B5918" s="1526">
        <v>5914315</v>
      </c>
      <c r="C5918" s="1523" t="s">
        <v>15632</v>
      </c>
      <c r="D5918" s="1526" t="s">
        <v>4269</v>
      </c>
      <c r="E5918" s="1542">
        <v>0.84</v>
      </c>
      <c r="F5918" s="1546"/>
      <c r="G5918" s="1546">
        <v>5914315</v>
      </c>
      <c r="H5918" s="1546" t="str">
        <f t="shared" si="92"/>
        <v>TRANSPORTE DE CONCRETO COM CAMINHÃO BASCULANTE DE 7 M³ - RODOVIA EM LEITO NATURAL</v>
      </c>
    </row>
    <row r="5919" spans="2:8">
      <c r="B5919" s="1528">
        <v>5914330</v>
      </c>
      <c r="C5919" s="1529" t="s">
        <v>15633</v>
      </c>
      <c r="D5919" s="1528" t="s">
        <v>4269</v>
      </c>
      <c r="E5919" s="1543">
        <v>0.67</v>
      </c>
      <c r="F5919" s="1546"/>
      <c r="G5919" s="1546">
        <v>5914330</v>
      </c>
      <c r="H5919" s="1546" t="str">
        <f t="shared" si="92"/>
        <v>TRANSPORTE DE CONCRETO COM CAMINHÃO BASCULANTE DE 7 M³ - RODOVIA EM REVESTIMENTO PRIMÁRIO</v>
      </c>
    </row>
    <row r="5920" spans="2:8">
      <c r="B5920" s="1526">
        <v>5914345</v>
      </c>
      <c r="C5920" s="1523" t="s">
        <v>15634</v>
      </c>
      <c r="D5920" s="1526" t="s">
        <v>4269</v>
      </c>
      <c r="E5920" s="1542">
        <v>0.54</v>
      </c>
      <c r="F5920" s="1546"/>
      <c r="G5920" s="1546">
        <v>5914345</v>
      </c>
      <c r="H5920" s="1546" t="str">
        <f t="shared" si="92"/>
        <v>TRANSPORTE DE CONCRETO COM CAMINHÃO BASCULANTE DE 7 M³ - RODOVIA PAVIMENTADA</v>
      </c>
    </row>
    <row r="5921" spans="2:8" ht="30">
      <c r="B5921" s="1526">
        <v>5914367</v>
      </c>
      <c r="C5921" s="1523" t="s">
        <v>19929</v>
      </c>
      <c r="D5921" s="1526" t="s">
        <v>4269</v>
      </c>
      <c r="E5921" s="1542">
        <v>1.51</v>
      </c>
      <c r="F5921" s="1546"/>
      <c r="G5921" s="1546">
        <v>5914367</v>
      </c>
      <c r="H5921" s="1546" t="str">
        <f t="shared" si="92"/>
        <v>TRANSPORTE DE DETRITOS COM CAMINHÃO DE HIDROJATEAMENTO DE ALTA PRESSÃO E VÁCUO DE 9 M³ - RODOVIA EM LEITO NATURAL</v>
      </c>
    </row>
    <row r="5922" spans="2:8" ht="30">
      <c r="B5922" s="1526">
        <v>5914368</v>
      </c>
      <c r="C5922" s="1523" t="s">
        <v>19930</v>
      </c>
      <c r="D5922" s="1526" t="s">
        <v>4269</v>
      </c>
      <c r="E5922" s="1542">
        <v>1.21</v>
      </c>
      <c r="F5922" s="1546"/>
      <c r="G5922" s="1546">
        <v>5914368</v>
      </c>
      <c r="H5922" s="1546" t="str">
        <f t="shared" si="92"/>
        <v>TRANSPORTE DE DETRITOS COM CAMINHÃO DE HIDROJATEAMENTO DE ALTA PRESSÃO E VÁCUO DE 9 M³ - RODOVIA EM REVESTIMENTO PRIMÁRIO</v>
      </c>
    </row>
    <row r="5923" spans="2:8">
      <c r="B5923" s="1526">
        <v>5914369</v>
      </c>
      <c r="C5923" s="1523" t="s">
        <v>19931</v>
      </c>
      <c r="D5923" s="1526" t="s">
        <v>4269</v>
      </c>
      <c r="E5923" s="1542">
        <v>0.97</v>
      </c>
      <c r="F5923" s="1546"/>
      <c r="G5923" s="1546">
        <v>5914369</v>
      </c>
      <c r="H5923" s="1546" t="str">
        <f t="shared" si="92"/>
        <v>TRANSPORTE DE DETRITOS COM CAMINHÃO DE HIDROJATEAMENTO DE ALTA PRESSÃO E VÁCUO DE 9 M³ - RODOVIA PAVIMENTADA</v>
      </c>
    </row>
    <row r="5924" spans="2:8" ht="30">
      <c r="B5924" s="1528">
        <v>5914489</v>
      </c>
      <c r="C5924" s="1529" t="s">
        <v>24051</v>
      </c>
      <c r="D5924" s="1528" t="s">
        <v>4269</v>
      </c>
      <c r="E5924" s="1543">
        <v>0.22</v>
      </c>
      <c r="F5924" s="1546"/>
      <c r="G5924" s="1546">
        <v>5914489</v>
      </c>
      <c r="H5924" s="1546" t="str">
        <f t="shared" si="92"/>
        <v>TRANSPORTE DE DORMENTES DE CONCRETO MONOBLOCO PROTENDIDO DE BITOLA LARGA COM LOCOMOTIVA DIESEL-ELÉTRICA EM VAGÃO PLATAFORMA COM CAPACIDADE DE 98 T - BITOLA LARGA</v>
      </c>
    </row>
    <row r="5925" spans="2:8" ht="30">
      <c r="B5925" s="1526">
        <v>5914491</v>
      </c>
      <c r="C5925" s="1523" t="s">
        <v>24052</v>
      </c>
      <c r="D5925" s="1526" t="s">
        <v>4269</v>
      </c>
      <c r="E5925" s="1542">
        <v>0.23</v>
      </c>
      <c r="F5925" s="1546"/>
      <c r="G5925" s="1546">
        <v>5914491</v>
      </c>
      <c r="H5925" s="1546" t="str">
        <f t="shared" si="92"/>
        <v>TRANSPORTE DE DORMENTES DE CONCRETO MONOBLOCO PROTENDIDO DE BITOLA MÉTRICA COM LOCOMOTIVA DIESEL-ELÉTRICA EM VAGÃO PLATAFORMA COM CAPACIDADE DE 82 T - BITOLA MÉTRICA</v>
      </c>
    </row>
    <row r="5926" spans="2:8" ht="30">
      <c r="B5926" s="1528">
        <v>5914490</v>
      </c>
      <c r="C5926" s="1529" t="s">
        <v>24053</v>
      </c>
      <c r="D5926" s="1528" t="s">
        <v>4269</v>
      </c>
      <c r="E5926" s="1543">
        <v>0.2</v>
      </c>
      <c r="F5926" s="1546"/>
      <c r="G5926" s="1546">
        <v>5914490</v>
      </c>
      <c r="H5926" s="1546" t="str">
        <f t="shared" si="92"/>
        <v>TRANSPORTE DE DORMENTES DE CONCRETO MONOBLOCO PROTENDIDO DE BITOLA MISTA COM LOCOMOTIVA DIESEL-ELÉTRICA EM VAGÃO PLATAFORMA COM CAPACIDADE DE 98 T - BITOLA LARGA</v>
      </c>
    </row>
    <row r="5927" spans="2:8" ht="30">
      <c r="B5927" s="1526">
        <v>5914495</v>
      </c>
      <c r="C5927" s="1523" t="s">
        <v>24054</v>
      </c>
      <c r="D5927" s="1526" t="s">
        <v>4269</v>
      </c>
      <c r="E5927" s="1542">
        <v>1.39</v>
      </c>
      <c r="F5927" s="1546"/>
      <c r="G5927" s="1546">
        <v>5914495</v>
      </c>
      <c r="H5927" s="1546" t="str">
        <f t="shared" si="92"/>
        <v>TRANSPORTE DE DORMENTES DE CONCRETO MONOBLOCO PROTENDIDO PARA AMV DE BITOLA LARGA OU MISTA COM LOCOMOTIVA DIESEL-ELÉTRICA EM VAGÃO PLATAFORMA COM CAPACIDADE DE 98 T - BITOLA LARGA</v>
      </c>
    </row>
    <row r="5928" spans="2:8" ht="30">
      <c r="B5928" s="1528">
        <v>5914494</v>
      </c>
      <c r="C5928" s="1529" t="s">
        <v>24055</v>
      </c>
      <c r="D5928" s="1528" t="s">
        <v>4269</v>
      </c>
      <c r="E5928" s="1543">
        <v>3.12</v>
      </c>
      <c r="F5928" s="1546"/>
      <c r="G5928" s="1546">
        <v>5914494</v>
      </c>
      <c r="H5928" s="1546" t="str">
        <f t="shared" si="92"/>
        <v>TRANSPORTE DE DORMENTES DE CONCRETO MONOBLOCO PROTENDIDO PARA AMV DE BITOLA MÉTRICA COM LOCOMOTIVA DIESEL-ELÉTRICA EM VAGÃO PLATAFORMA COM CAPACIDADE DE 82 T - BITOLA MÉTRICA</v>
      </c>
    </row>
    <row r="5929" spans="2:8" ht="30">
      <c r="B5929" s="1526">
        <v>5914487</v>
      </c>
      <c r="C5929" s="1523" t="s">
        <v>24056</v>
      </c>
      <c r="D5929" s="1526" t="s">
        <v>4269</v>
      </c>
      <c r="E5929" s="1542">
        <v>0.2</v>
      </c>
      <c r="F5929" s="1546"/>
      <c r="G5929" s="1546">
        <v>5914487</v>
      </c>
      <c r="H5929" s="1546" t="str">
        <f t="shared" si="92"/>
        <v>TRANSPORTE DE DORMENTES DE MADEIRA DE BITOLA LARGA COM LOCOMOTIVA DIESEL-ELÉTRICA EM VAGÃO PLATAFORMA COM CAPACIDADE DE 98 T - BITOLA LARGA</v>
      </c>
    </row>
    <row r="5930" spans="2:8" ht="30">
      <c r="B5930" s="1528">
        <v>5914488</v>
      </c>
      <c r="C5930" s="1529" t="s">
        <v>24057</v>
      </c>
      <c r="D5930" s="1528" t="s">
        <v>4269</v>
      </c>
      <c r="E5930" s="1543">
        <v>0.23</v>
      </c>
      <c r="F5930" s="1546"/>
      <c r="G5930" s="1546">
        <v>5914488</v>
      </c>
      <c r="H5930" s="1546" t="str">
        <f t="shared" si="92"/>
        <v>TRANSPORTE DE DORMENTES DE MADEIRA DE BITOLA MÉTRICA COM LOCOMOTIVA DIESEL-ELÉTRICA EM VAGÃO PLATAFORMA COM CAPACIDADE DE 82 T - BITOLA MÉTRICA</v>
      </c>
    </row>
    <row r="5931" spans="2:8" ht="30">
      <c r="B5931" s="1526">
        <v>5914493</v>
      </c>
      <c r="C5931" s="1523" t="s">
        <v>24058</v>
      </c>
      <c r="D5931" s="1526" t="s">
        <v>4269</v>
      </c>
      <c r="E5931" s="1542">
        <v>5.18</v>
      </c>
      <c r="F5931" s="1546"/>
      <c r="G5931" s="1546">
        <v>5914493</v>
      </c>
      <c r="H5931" s="1546" t="str">
        <f t="shared" si="92"/>
        <v>TRANSPORTE DE DORMENTES DE MADEIRA PARA AMV DE BITOLA LARGA OU MISTA COM LOCOMOTIVA DIESEL-ELÉTRICA EM VAGÃO PLATAFORMA COM CAPACIDADE DE 98 T - BITOLA LARGA</v>
      </c>
    </row>
    <row r="5932" spans="2:8" ht="30">
      <c r="B5932" s="1528">
        <v>5914492</v>
      </c>
      <c r="C5932" s="1529" t="s">
        <v>24059</v>
      </c>
      <c r="D5932" s="1528" t="s">
        <v>4269</v>
      </c>
      <c r="E5932" s="1543">
        <v>12.42</v>
      </c>
      <c r="F5932" s="1546"/>
      <c r="G5932" s="1546">
        <v>5914492</v>
      </c>
      <c r="H5932" s="1546" t="str">
        <f t="shared" si="92"/>
        <v>TRANSPORTE DE DORMENTES DE MADEIRA PARA AMV DE BITOLA MÉTRICA COM LOCOMOTIVA DIESEL-ELÉTRICA EM VAGÃO PLATAFORMA COM CAPACIDADE DE 82 T - BITOLA MÉTRICA</v>
      </c>
    </row>
    <row r="5933" spans="2:8" ht="30">
      <c r="B5933" s="1526">
        <v>5914482</v>
      </c>
      <c r="C5933" s="1523" t="s">
        <v>15635</v>
      </c>
      <c r="D5933" s="1526" t="s">
        <v>4269</v>
      </c>
      <c r="E5933" s="1542">
        <v>0.54</v>
      </c>
      <c r="F5933" s="1546"/>
      <c r="G5933" s="1546">
        <v>5914482</v>
      </c>
      <c r="H5933" s="1546" t="str">
        <f t="shared" si="92"/>
        <v>TRANSPORTE DE LASTRO DE BRITA COM LOCOMOTIVA DIESEL-ELÉTRICA EM VAGÃO HOPPER ABERTO COM CAPACIDADE DE 45 M³ - BITOLA MÉTRICA</v>
      </c>
    </row>
    <row r="5934" spans="2:8" ht="30">
      <c r="B5934" s="1528">
        <v>5914483</v>
      </c>
      <c r="C5934" s="1529" t="s">
        <v>15636</v>
      </c>
      <c r="D5934" s="1528" t="s">
        <v>4269</v>
      </c>
      <c r="E5934" s="1543">
        <v>0.39</v>
      </c>
      <c r="F5934" s="1546"/>
      <c r="G5934" s="1546">
        <v>5914483</v>
      </c>
      <c r="H5934" s="1546" t="str">
        <f t="shared" si="92"/>
        <v>TRANSPORTE DE LASTRO DE BRITA COM LOCOMOTIVA DIESEL-ELÉTRICA EM VAGÃO HOPPER ABERTO COM CAPACIDADE DE 63 M³ - BITOLA LARGA</v>
      </c>
    </row>
    <row r="5935" spans="2:8" ht="30">
      <c r="B5935" s="1526">
        <v>5914480</v>
      </c>
      <c r="C5935" s="1523" t="s">
        <v>24060</v>
      </c>
      <c r="D5935" s="1526" t="s">
        <v>4269</v>
      </c>
      <c r="E5935" s="1542">
        <v>0.56999999999999995</v>
      </c>
      <c r="F5935" s="1546"/>
      <c r="G5935" s="1546">
        <v>5914480</v>
      </c>
      <c r="H5935" s="1546" t="str">
        <f t="shared" si="92"/>
        <v>TRANSPORTE DE MATERIAIS METÁLICOS E ACESSÓRIOS DIVERSOS COM LOCOMOTIVA DIESEL-ELÉTRICA EM VAGÃO FECHADO COM CAPACIDADE DE 64 T - BITOLA MÉTRICA</v>
      </c>
    </row>
    <row r="5936" spans="2:8" ht="30">
      <c r="B5936" s="1528">
        <v>5914481</v>
      </c>
      <c r="C5936" s="1529" t="s">
        <v>24061</v>
      </c>
      <c r="D5936" s="1528" t="s">
        <v>4269</v>
      </c>
      <c r="E5936" s="1543">
        <v>0.37</v>
      </c>
      <c r="F5936" s="1546"/>
      <c r="G5936" s="1546">
        <v>5914481</v>
      </c>
      <c r="H5936" s="1546" t="str">
        <f t="shared" si="92"/>
        <v>TRANSPORTE DE MATERIAIS METÁLICOS E ACESSÓRIOS DIVERSOS COM LOCOMOTIVA DIESEL-ELÉTRICA EM VAGÃO FECHADO COM CAPACIDADE DE 99 T - BITOLA LARGA</v>
      </c>
    </row>
    <row r="5937" spans="2:8" ht="30">
      <c r="B5937" s="1526">
        <v>5914485</v>
      </c>
      <c r="C5937" s="1523" t="s">
        <v>24062</v>
      </c>
      <c r="D5937" s="1526" t="s">
        <v>4269</v>
      </c>
      <c r="E5937" s="1542">
        <v>3.56</v>
      </c>
      <c r="F5937" s="1546"/>
      <c r="G5937" s="1546">
        <v>5914485</v>
      </c>
      <c r="H5937" s="1546" t="str">
        <f t="shared" si="92"/>
        <v>TRANSPORTE DE MATERIAIS METÁLICOS PARA AMV DE BITOLA LARGA COM LOCOMOTIVA DIESEL-ELÉTRICA EM VAGÃO PLATAFORMA COM CAPACIDADE DE 98 T - BITOLA LARGA</v>
      </c>
    </row>
    <row r="5938" spans="2:8" ht="30">
      <c r="B5938" s="1528">
        <v>5914486</v>
      </c>
      <c r="C5938" s="1529" t="s">
        <v>24063</v>
      </c>
      <c r="D5938" s="1528" t="s">
        <v>4269</v>
      </c>
      <c r="E5938" s="1543">
        <v>4.47</v>
      </c>
      <c r="F5938" s="1546"/>
      <c r="G5938" s="1546">
        <v>5914486</v>
      </c>
      <c r="H5938" s="1546" t="str">
        <f t="shared" si="92"/>
        <v>TRANSPORTE DE MATERIAIS METÁLICOS PARA AMV DE BITOLA MÉTRICA COM LOCOMOTIVA DIESEL-ELÉTRICA EM VAGÃO PLATAFORMA COM CAPACIDADE DE 82 T - BITOLA MÉTRICA</v>
      </c>
    </row>
    <row r="5939" spans="2:8" ht="30">
      <c r="B5939" s="1526">
        <v>5914484</v>
      </c>
      <c r="C5939" s="1523" t="s">
        <v>24064</v>
      </c>
      <c r="D5939" s="1526" t="s">
        <v>4269</v>
      </c>
      <c r="E5939" s="1542">
        <v>3.09</v>
      </c>
      <c r="F5939" s="1546"/>
      <c r="G5939" s="1546">
        <v>5914484</v>
      </c>
      <c r="H5939" s="1546" t="str">
        <f t="shared" si="92"/>
        <v>TRANSPORTE DE MATERIAIS METÁLICOS PARA AMV DE BITOLA MISTA COM LOCOMOTIVA DIESEL-ELÉTRICA EM VAGÃO PLATAFORMA COM CAPACIDADE DE 98 T - BITOLA LARGA</v>
      </c>
    </row>
    <row r="5940" spans="2:8">
      <c r="B5940" s="1528">
        <v>5914620</v>
      </c>
      <c r="C5940" s="1529" t="s">
        <v>15637</v>
      </c>
      <c r="D5940" s="1528" t="s">
        <v>4269</v>
      </c>
      <c r="E5940" s="1543">
        <v>2.34</v>
      </c>
      <c r="F5940" s="1546"/>
      <c r="G5940" s="1546">
        <v>5914620</v>
      </c>
      <c r="H5940" s="1546" t="str">
        <f t="shared" si="92"/>
        <v>TRANSPORTE DE MATERIAL BETUMINOSO COM CAMINHÃO TANQUE DISTRIBUIDOR - RODOVIA EM LEITO NATURAL</v>
      </c>
    </row>
    <row r="5941" spans="2:8">
      <c r="B5941" s="1526">
        <v>5914621</v>
      </c>
      <c r="C5941" s="1523" t="s">
        <v>15638</v>
      </c>
      <c r="D5941" s="1526" t="s">
        <v>4269</v>
      </c>
      <c r="E5941" s="1542">
        <v>1.87</v>
      </c>
      <c r="F5941" s="1546"/>
      <c r="G5941" s="1546">
        <v>5914621</v>
      </c>
      <c r="H5941" s="1546" t="str">
        <f t="shared" si="92"/>
        <v>TRANSPORTE DE MATERIAL BETUMINOSO COM CAMINHÃO TANQUE DISTRIBUIDOR - RODOVIA EM REVESTIMENTO PRIMÁRIO</v>
      </c>
    </row>
    <row r="5942" spans="2:8">
      <c r="B5942" s="1528">
        <v>5914622</v>
      </c>
      <c r="C5942" s="1529" t="s">
        <v>15639</v>
      </c>
      <c r="D5942" s="1528" t="s">
        <v>4269</v>
      </c>
      <c r="E5942" s="1543">
        <v>1.51</v>
      </c>
      <c r="F5942" s="1546"/>
      <c r="G5942" s="1546">
        <v>5914622</v>
      </c>
      <c r="H5942" s="1546" t="str">
        <f t="shared" si="92"/>
        <v>TRANSPORTE DE MATERIAL BETUMINOSO COM CAMINHÃO TANQUE DISTRIBUIDOR - RODOVIA PAVIMENTADA</v>
      </c>
    </row>
    <row r="5943" spans="2:8">
      <c r="B5943" s="1526">
        <v>5901695</v>
      </c>
      <c r="C5943" s="1523" t="s">
        <v>15640</v>
      </c>
      <c r="D5943" s="1526" t="s">
        <v>23999</v>
      </c>
      <c r="E5943" s="1542">
        <v>0.74</v>
      </c>
      <c r="F5943" s="1546"/>
      <c r="G5943" s="1546">
        <v>5901695</v>
      </c>
      <c r="H5943" s="1546" t="str">
        <f t="shared" si="92"/>
        <v>TRANSPORTE DE MATERIAL DE 1ª CATEGORIA COM BATELÃO AUTOPROPELIDO COM CAPACIDADE DE 300 M³</v>
      </c>
    </row>
    <row r="5944" spans="2:8">
      <c r="B5944" s="1528">
        <v>5901696</v>
      </c>
      <c r="C5944" s="1529" t="s">
        <v>15641</v>
      </c>
      <c r="D5944" s="1528" t="s">
        <v>23999</v>
      </c>
      <c r="E5944" s="1543">
        <v>0.55000000000000004</v>
      </c>
      <c r="F5944" s="1546"/>
      <c r="G5944" s="1546">
        <v>5901696</v>
      </c>
      <c r="H5944" s="1546" t="str">
        <f t="shared" si="92"/>
        <v>TRANSPORTE DE MATERIAL DE 1ª CATEGORIA COM BATELÃO AUTOPROPELIDO COM CAPACIDADE DE 500 M³</v>
      </c>
    </row>
    <row r="5945" spans="2:8">
      <c r="B5945" s="1526">
        <v>5901697</v>
      </c>
      <c r="C5945" s="1523" t="s">
        <v>15642</v>
      </c>
      <c r="D5945" s="1526" t="s">
        <v>23999</v>
      </c>
      <c r="E5945" s="1542">
        <v>2.02</v>
      </c>
      <c r="F5945" s="1546"/>
      <c r="G5945" s="1546">
        <v>5901697</v>
      </c>
      <c r="H5945" s="1546" t="str">
        <f t="shared" si="92"/>
        <v>TRANSPORTE DE MATERIAL DE 1ª CATEGORIA COM BATELÃO REBOCADO COM CAPACIDADE DE 66 M³</v>
      </c>
    </row>
    <row r="5946" spans="2:8">
      <c r="B5946" s="1528">
        <v>5901698</v>
      </c>
      <c r="C5946" s="1529" t="s">
        <v>15643</v>
      </c>
      <c r="D5946" s="1528" t="s">
        <v>23999</v>
      </c>
      <c r="E5946" s="1543">
        <v>2.02</v>
      </c>
      <c r="F5946" s="1546"/>
      <c r="G5946" s="1546">
        <v>5901698</v>
      </c>
      <c r="H5946" s="1546" t="str">
        <f t="shared" si="92"/>
        <v>TRANSPORTE DE MATERIAL DE 1ª CATEGORIA COM BATELÃO REBOCADO MONTADO NA OBRA COM CAPACIDADE DE 66 M³</v>
      </c>
    </row>
    <row r="5947" spans="2:8">
      <c r="B5947" s="1526">
        <v>5916654</v>
      </c>
      <c r="C5947" s="1523" t="s">
        <v>15644</v>
      </c>
      <c r="D5947" s="1526" t="s">
        <v>23999</v>
      </c>
      <c r="E5947" s="1542">
        <v>1.34</v>
      </c>
      <c r="F5947" s="1546"/>
      <c r="G5947" s="1546">
        <v>5916654</v>
      </c>
      <c r="H5947" s="1546" t="str">
        <f t="shared" si="92"/>
        <v>TRANSPORTE DE MATERIAL DE 3ª CATEGORIA COM BATELÃO AUTOPROPELIDO COM CAPACIDADE DE 300 M³</v>
      </c>
    </row>
    <row r="5948" spans="2:8">
      <c r="B5948" s="1528">
        <v>5916637</v>
      </c>
      <c r="C5948" s="1529" t="s">
        <v>15645</v>
      </c>
      <c r="D5948" s="1528" t="s">
        <v>23999</v>
      </c>
      <c r="E5948" s="1543">
        <v>5.96</v>
      </c>
      <c r="F5948" s="1546"/>
      <c r="G5948" s="1546">
        <v>5916637</v>
      </c>
      <c r="H5948" s="1546" t="str">
        <f t="shared" si="92"/>
        <v>TRANSPORTE DE MATERIAL DE 3ª CATEGORIA COM BATELÃO REBOCADO COM CAPACIDADE DE 66 M³</v>
      </c>
    </row>
    <row r="5949" spans="2:8">
      <c r="B5949" s="1526">
        <v>5916618</v>
      </c>
      <c r="C5949" s="1523" t="s">
        <v>15646</v>
      </c>
      <c r="D5949" s="1526" t="s">
        <v>23999</v>
      </c>
      <c r="E5949" s="1542">
        <v>5.96</v>
      </c>
      <c r="F5949" s="1546"/>
      <c r="G5949" s="1546">
        <v>5916618</v>
      </c>
      <c r="H5949" s="1546" t="str">
        <f t="shared" si="92"/>
        <v>TRANSPORTE DE MATERIAL DE 3ª CATEGORIA COM BATELÃO REBOCADO MONTADO NA OBRA COM CAPACIDADE DE 66 M³</v>
      </c>
    </row>
    <row r="5950" spans="2:8">
      <c r="B5950" s="1528">
        <v>5914334</v>
      </c>
      <c r="C5950" s="1529" t="s">
        <v>15647</v>
      </c>
      <c r="D5950" s="1528" t="s">
        <v>4269</v>
      </c>
      <c r="E5950" s="1543">
        <v>0.96</v>
      </c>
      <c r="F5950" s="1546"/>
      <c r="G5950" s="1546">
        <v>5914334</v>
      </c>
      <c r="H5950" s="1546" t="str">
        <f t="shared" si="92"/>
        <v>TRANSPORTE DE MATERIAL DE 3ª CATEGORIA COM CAMINHÃO BASCULANTE DE 12 M³ PARA ROCHA - RODOVIA EM LEITO NATURAL</v>
      </c>
    </row>
    <row r="5951" spans="2:8" ht="30">
      <c r="B5951" s="1526">
        <v>5914335</v>
      </c>
      <c r="C5951" s="1523" t="s">
        <v>15648</v>
      </c>
      <c r="D5951" s="1526" t="s">
        <v>4269</v>
      </c>
      <c r="E5951" s="1542">
        <v>0.77</v>
      </c>
      <c r="F5951" s="1546"/>
      <c r="G5951" s="1546">
        <v>5914335</v>
      </c>
      <c r="H5951" s="1546" t="str">
        <f t="shared" si="92"/>
        <v>TRANSPORTE DE MATERIAL DE 3ª CATEGORIA COM CAMINHÃO BASCULANTE DE 12 M³ PARA ROCHA - RODOVIA EM REVESTIMENTO PRIMÁRIO</v>
      </c>
    </row>
    <row r="5952" spans="2:8">
      <c r="B5952" s="1528">
        <v>5914336</v>
      </c>
      <c r="C5952" s="1529" t="s">
        <v>15649</v>
      </c>
      <c r="D5952" s="1528" t="s">
        <v>4269</v>
      </c>
      <c r="E5952" s="1543">
        <v>0.62</v>
      </c>
      <c r="F5952" s="1546"/>
      <c r="G5952" s="1546">
        <v>5914336</v>
      </c>
      <c r="H5952" s="1546" t="str">
        <f t="shared" si="92"/>
        <v>TRANSPORTE DE MATERIAL DE 3ª CATEGORIA COM CAMINHÃO BASCULANTE DE 12 M³ PARA ROCHA - RODOVIA PAVIMENTADA</v>
      </c>
    </row>
    <row r="5953" spans="2:8">
      <c r="B5953" s="1526">
        <v>5914346</v>
      </c>
      <c r="C5953" s="1523" t="s">
        <v>15650</v>
      </c>
      <c r="D5953" s="1526" t="s">
        <v>4269</v>
      </c>
      <c r="E5953" s="1542">
        <v>1.49</v>
      </c>
      <c r="F5953" s="1546"/>
      <c r="G5953" s="1546">
        <v>5914346</v>
      </c>
      <c r="H5953" s="1546" t="str">
        <f t="shared" si="92"/>
        <v>TRANSPORTE DE MATERIAL DE 3ª CATEGORIA COM CAMINHÃO BASCULANTE DE 8 M³ PARA ROCHA - RODOVIA EM LEITO NATURAL</v>
      </c>
    </row>
    <row r="5954" spans="2:8" ht="30">
      <c r="B5954" s="1528">
        <v>5914347</v>
      </c>
      <c r="C5954" s="1529" t="s">
        <v>15651</v>
      </c>
      <c r="D5954" s="1528" t="s">
        <v>4269</v>
      </c>
      <c r="E5954" s="1543">
        <v>1.19</v>
      </c>
      <c r="F5954" s="1546"/>
      <c r="G5954" s="1546">
        <v>5914347</v>
      </c>
      <c r="H5954" s="1546" t="str">
        <f t="shared" si="92"/>
        <v>TRANSPORTE DE MATERIAL DE 3ª CATEGORIA COM CAMINHÃO BASCULANTE DE 8 M³ PARA ROCHA - RODOVIA EM REVESTIMENTO PRIMÁRIO</v>
      </c>
    </row>
    <row r="5955" spans="2:8">
      <c r="B5955" s="1526">
        <v>5914348</v>
      </c>
      <c r="C5955" s="1523" t="s">
        <v>15652</v>
      </c>
      <c r="D5955" s="1526" t="s">
        <v>4269</v>
      </c>
      <c r="E5955" s="1542">
        <v>0.96</v>
      </c>
      <c r="F5955" s="1546"/>
      <c r="G5955" s="1546">
        <v>5914348</v>
      </c>
      <c r="H5955" s="1546" t="str">
        <f t="shared" ref="H5955:H6018" si="93">UPPER(C5955)</f>
        <v>TRANSPORTE DE MATERIAL DE 3ª CATEGORIA COM CAMINHÃO BASCULANTE DE 8 M³ PARA ROCHA - RODOVIA PAVIMENTADA</v>
      </c>
    </row>
    <row r="5956" spans="2:8" ht="30">
      <c r="B5956" s="1528">
        <v>5914611</v>
      </c>
      <c r="C5956" s="1529" t="s">
        <v>15653</v>
      </c>
      <c r="D5956" s="1528" t="s">
        <v>4269</v>
      </c>
      <c r="E5956" s="1543">
        <v>1.62</v>
      </c>
      <c r="F5956" s="1546"/>
      <c r="G5956" s="1546">
        <v>5914611</v>
      </c>
      <c r="H5956" s="1546" t="str">
        <f t="shared" si="93"/>
        <v>TRANSPORTE DE MISTURA BETUMINOSA A QUENTE COM CAMINHÃO COM CAÇAMBA TÉRMICA DE 6 M³ - RODOVIA EM LEITO NATURAL</v>
      </c>
    </row>
    <row r="5957" spans="2:8" ht="30">
      <c r="B5957" s="1526">
        <v>5914613</v>
      </c>
      <c r="C5957" s="1523" t="s">
        <v>15654</v>
      </c>
      <c r="D5957" s="1526" t="s">
        <v>4269</v>
      </c>
      <c r="E5957" s="1542">
        <v>1.3</v>
      </c>
      <c r="F5957" s="1546"/>
      <c r="G5957" s="1546">
        <v>5914613</v>
      </c>
      <c r="H5957" s="1546" t="str">
        <f t="shared" si="93"/>
        <v>TRANSPORTE DE MISTURA BETUMINOSA A QUENTE COM CAMINHÃO COM CAÇAMBA TÉRMICA DE 6 M³ - RODOVIA EM REVESTIMENTO PRIMÁRIO</v>
      </c>
    </row>
    <row r="5958" spans="2:8">
      <c r="B5958" s="1528">
        <v>5914612</v>
      </c>
      <c r="C5958" s="1529" t="s">
        <v>15655</v>
      </c>
      <c r="D5958" s="1528" t="s">
        <v>4269</v>
      </c>
      <c r="E5958" s="1543">
        <v>1.04</v>
      </c>
      <c r="F5958" s="1546"/>
      <c r="G5958" s="1546">
        <v>5914612</v>
      </c>
      <c r="H5958" s="1546" t="str">
        <f t="shared" si="93"/>
        <v>TRANSPORTE DE MISTURA BETUMINOSA A QUENTE COM CAMINHÃO COM CAÇAMBA TÉRMICA DE 6 M³ - RODOVIA PAVIMENTADA</v>
      </c>
    </row>
    <row r="5959" spans="2:8">
      <c r="B5959" s="1526">
        <v>5901686</v>
      </c>
      <c r="C5959" s="1523" t="s">
        <v>24065</v>
      </c>
      <c r="D5959" s="1526" t="s">
        <v>23999</v>
      </c>
      <c r="E5959" s="1542">
        <v>2.37</v>
      </c>
      <c r="F5959" s="1546"/>
      <c r="G5959" s="1546">
        <v>5901686</v>
      </c>
      <c r="H5959" s="1546" t="str">
        <f t="shared" si="93"/>
        <v>TRANSPORTE DE SILTE COM DRAGA HOPPER - CAPACIDADE DA CISTERNA DE 1.000 M³</v>
      </c>
    </row>
    <row r="5960" spans="2:8">
      <c r="B5960" s="1528">
        <v>5901687</v>
      </c>
      <c r="C5960" s="1529" t="s">
        <v>24066</v>
      </c>
      <c r="D5960" s="1528" t="s">
        <v>23999</v>
      </c>
      <c r="E5960" s="1543">
        <v>0.85</v>
      </c>
      <c r="F5960" s="1546"/>
      <c r="G5960" s="1546">
        <v>5901687</v>
      </c>
      <c r="H5960" s="1546" t="str">
        <f t="shared" si="93"/>
        <v>TRANSPORTE DE SILTE COM DRAGA HOPPER - CAPACIDADE DA CISTERNA DE 10.000 M³</v>
      </c>
    </row>
    <row r="5961" spans="2:8">
      <c r="B5961" s="1526">
        <v>5901688</v>
      </c>
      <c r="C5961" s="1523" t="s">
        <v>24067</v>
      </c>
      <c r="D5961" s="1526" t="s">
        <v>23999</v>
      </c>
      <c r="E5961" s="1542">
        <v>0.82</v>
      </c>
      <c r="F5961" s="1546"/>
      <c r="G5961" s="1546">
        <v>5901688</v>
      </c>
      <c r="H5961" s="1546" t="str">
        <f t="shared" si="93"/>
        <v>TRANSPORTE DE SILTE COM DRAGA HOPPER - CAPACIDADE DA CISTERNA DE 15.000 M³</v>
      </c>
    </row>
    <row r="5962" spans="2:8">
      <c r="B5962" s="1528">
        <v>5901689</v>
      </c>
      <c r="C5962" s="1529" t="s">
        <v>24068</v>
      </c>
      <c r="D5962" s="1528" t="s">
        <v>23999</v>
      </c>
      <c r="E5962" s="1543">
        <v>2.06</v>
      </c>
      <c r="F5962" s="1546"/>
      <c r="G5962" s="1546">
        <v>5901689</v>
      </c>
      <c r="H5962" s="1546" t="str">
        <f t="shared" si="93"/>
        <v>TRANSPORTE DE SILTE COM DRAGA HOPPER - CAPACIDADE DA CISTERNA DE 2.000 M³</v>
      </c>
    </row>
    <row r="5963" spans="2:8">
      <c r="B5963" s="1526">
        <v>5901690</v>
      </c>
      <c r="C5963" s="1523" t="s">
        <v>24069</v>
      </c>
      <c r="D5963" s="1526" t="s">
        <v>23999</v>
      </c>
      <c r="E5963" s="1542">
        <v>0.8</v>
      </c>
      <c r="F5963" s="1546"/>
      <c r="G5963" s="1546">
        <v>5901690</v>
      </c>
      <c r="H5963" s="1546" t="str">
        <f t="shared" si="93"/>
        <v>TRANSPORTE DE SILTE COM DRAGA HOPPER - CAPACIDADE DA CISTERNA DE 20.000 M³</v>
      </c>
    </row>
    <row r="5964" spans="2:8">
      <c r="B5964" s="1528">
        <v>5901691</v>
      </c>
      <c r="C5964" s="1529" t="s">
        <v>24070</v>
      </c>
      <c r="D5964" s="1528" t="s">
        <v>23999</v>
      </c>
      <c r="E5964" s="1543">
        <v>1.68</v>
      </c>
      <c r="F5964" s="1546"/>
      <c r="G5964" s="1546">
        <v>5901691</v>
      </c>
      <c r="H5964" s="1546" t="str">
        <f t="shared" si="93"/>
        <v>TRANSPORTE DE SILTE COM DRAGA HOPPER - CAPACIDADE DA CISTERNA DE 3.000 M³</v>
      </c>
    </row>
    <row r="5965" spans="2:8">
      <c r="B5965" s="1526">
        <v>5901692</v>
      </c>
      <c r="C5965" s="1523" t="s">
        <v>24071</v>
      </c>
      <c r="D5965" s="1526" t="s">
        <v>23999</v>
      </c>
      <c r="E5965" s="1542">
        <v>1.39</v>
      </c>
      <c r="F5965" s="1546"/>
      <c r="G5965" s="1546">
        <v>5901692</v>
      </c>
      <c r="H5965" s="1546" t="str">
        <f t="shared" si="93"/>
        <v>TRANSPORTE DE SILTE COM DRAGA HOPPER - CAPACIDADE DA CISTERNA DE 4.000 M³</v>
      </c>
    </row>
    <row r="5966" spans="2:8">
      <c r="B5966" s="1528">
        <v>5901693</v>
      </c>
      <c r="C5966" s="1529" t="s">
        <v>24072</v>
      </c>
      <c r="D5966" s="1528" t="s">
        <v>23999</v>
      </c>
      <c r="E5966" s="1543">
        <v>1.25</v>
      </c>
      <c r="F5966" s="1546"/>
      <c r="G5966" s="1546">
        <v>5901693</v>
      </c>
      <c r="H5966" s="1546" t="str">
        <f t="shared" si="93"/>
        <v>TRANSPORTE DE SILTE COM DRAGA HOPPER - CAPACIDADE DA CISTERNA DE 5.000 M³</v>
      </c>
    </row>
    <row r="5967" spans="2:8">
      <c r="B5967" s="1526">
        <v>5901694</v>
      </c>
      <c r="C5967" s="1523" t="s">
        <v>24073</v>
      </c>
      <c r="D5967" s="1526" t="s">
        <v>23999</v>
      </c>
      <c r="E5967" s="1542">
        <v>3.18</v>
      </c>
      <c r="F5967" s="1546"/>
      <c r="G5967" s="1546">
        <v>5901694</v>
      </c>
      <c r="H5967" s="1546" t="str">
        <f t="shared" si="93"/>
        <v>TRANSPORTE DE SILTE COM DRAGA HOPPER - CAPACIDADE DA CISTERNA DE 750 M³</v>
      </c>
    </row>
    <row r="5968" spans="2:8" ht="30">
      <c r="B5968" s="1528">
        <v>5914512</v>
      </c>
      <c r="C5968" s="1529" t="s">
        <v>15656</v>
      </c>
      <c r="D5968" s="1528" t="s">
        <v>4269</v>
      </c>
      <c r="E5968" s="1543">
        <v>1.26</v>
      </c>
      <c r="F5968" s="1546"/>
      <c r="G5968" s="1546">
        <v>5914512</v>
      </c>
      <c r="H5968" s="1546" t="str">
        <f t="shared" si="93"/>
        <v>TRANSPORTE DE TLS TR45 DE 120 M COM LOCOMOTIVA DIESEL-ELÉTRICA EM VAGÃO PLATAFORMA COM CAPACIDADE DE 82 T - BITOLA MÉTRICA</v>
      </c>
    </row>
    <row r="5969" spans="2:8" ht="30">
      <c r="B5969" s="1526">
        <v>5914496</v>
      </c>
      <c r="C5969" s="1523" t="s">
        <v>15657</v>
      </c>
      <c r="D5969" s="1526" t="s">
        <v>4269</v>
      </c>
      <c r="E5969" s="1542">
        <v>0.96</v>
      </c>
      <c r="F5969" s="1546"/>
      <c r="G5969" s="1546">
        <v>5914496</v>
      </c>
      <c r="H5969" s="1546" t="str">
        <f t="shared" si="93"/>
        <v>TRANSPORTE DE TLS TR45 DE 120 M COM LOCOMOTIVA DIESEL-ELÉTRICA EM VAGÃO PLATAFORMA COM CAPACIDADE DE 98 T - BITOLA LARGA</v>
      </c>
    </row>
    <row r="5970" spans="2:8" ht="30">
      <c r="B5970" s="1528">
        <v>5914513</v>
      </c>
      <c r="C5970" s="1529" t="s">
        <v>15658</v>
      </c>
      <c r="D5970" s="1528" t="s">
        <v>4269</v>
      </c>
      <c r="E5970" s="1543">
        <v>0.68</v>
      </c>
      <c r="F5970" s="1546"/>
      <c r="G5970" s="1546">
        <v>5914513</v>
      </c>
      <c r="H5970" s="1546" t="str">
        <f t="shared" si="93"/>
        <v>TRANSPORTE DE TLS TR45 DE 240 M COM LOCOMOTIVA DIESEL-ELÉTRICA EM VAGÃO PLATAFORMA COM CAPACIDADE DE 82 T - BITOLA MÉTRICA</v>
      </c>
    </row>
    <row r="5971" spans="2:8" ht="30">
      <c r="B5971" s="1526">
        <v>5914497</v>
      </c>
      <c r="C5971" s="1523" t="s">
        <v>15659</v>
      </c>
      <c r="D5971" s="1526" t="s">
        <v>4269</v>
      </c>
      <c r="E5971" s="1542">
        <v>0.51</v>
      </c>
      <c r="F5971" s="1546"/>
      <c r="G5971" s="1546">
        <v>5914497</v>
      </c>
      <c r="H5971" s="1546" t="str">
        <f t="shared" si="93"/>
        <v>TRANSPORTE DE TLS TR45 DE 240 M COM LOCOMOTIVA DIESEL-ELÉTRICA EM VAGÃO PLATAFORMA COM CAPACIDADE DE 98 T - BITOLA LARGA</v>
      </c>
    </row>
    <row r="5972" spans="2:8" ht="30">
      <c r="B5972" s="1528">
        <v>5914500</v>
      </c>
      <c r="C5972" s="1529" t="s">
        <v>15660</v>
      </c>
      <c r="D5972" s="1528" t="s">
        <v>4269</v>
      </c>
      <c r="E5972" s="1543">
        <v>0.99</v>
      </c>
      <c r="F5972" s="1546"/>
      <c r="G5972" s="1546">
        <v>5914500</v>
      </c>
      <c r="H5972" s="1546" t="str">
        <f t="shared" si="93"/>
        <v>TRANSPORTE DE TLS TR57 DE 120 M COM LOCOMOTIVA DIESEL-ELÉTRICA EM VAGÃO PLATAFORMA COM CAPACIDADE DE 82 T - BITOLA MÉTRICA</v>
      </c>
    </row>
    <row r="5973" spans="2:8" ht="30">
      <c r="B5973" s="1526">
        <v>5914498</v>
      </c>
      <c r="C5973" s="1523" t="s">
        <v>15661</v>
      </c>
      <c r="D5973" s="1526" t="s">
        <v>4269</v>
      </c>
      <c r="E5973" s="1542">
        <v>0.75</v>
      </c>
      <c r="F5973" s="1546"/>
      <c r="G5973" s="1546">
        <v>5914498</v>
      </c>
      <c r="H5973" s="1546" t="str">
        <f t="shared" si="93"/>
        <v>TRANSPORTE DE TLS TR57 DE 120 M COM LOCOMOTIVA DIESEL-ELÉTRICA EM VAGÃO PLATAFORMA COM CAPACIDADE DE 98 T - BITOLA LARGA</v>
      </c>
    </row>
    <row r="5974" spans="2:8" ht="30">
      <c r="B5974" s="1528">
        <v>5914501</v>
      </c>
      <c r="C5974" s="1529" t="s">
        <v>15662</v>
      </c>
      <c r="D5974" s="1528" t="s">
        <v>4269</v>
      </c>
      <c r="E5974" s="1543">
        <v>0.53</v>
      </c>
      <c r="F5974" s="1546"/>
      <c r="G5974" s="1546">
        <v>5914501</v>
      </c>
      <c r="H5974" s="1546" t="str">
        <f t="shared" si="93"/>
        <v>TRANSPORTE DE TLS TR57 DE 240 M COM LOCOMOTIVA DIESEL-ELÉTRICA EM VAGÃO PLATAFORMA COM CAPACIDADE DE 82 T - BITOLA MÉTRICA</v>
      </c>
    </row>
    <row r="5975" spans="2:8" ht="30">
      <c r="B5975" s="1526">
        <v>5914499</v>
      </c>
      <c r="C5975" s="1523" t="s">
        <v>15663</v>
      </c>
      <c r="D5975" s="1526" t="s">
        <v>4269</v>
      </c>
      <c r="E5975" s="1542">
        <v>0.4</v>
      </c>
      <c r="F5975" s="1546"/>
      <c r="G5975" s="1546">
        <v>5914499</v>
      </c>
      <c r="H5975" s="1546" t="str">
        <f t="shared" si="93"/>
        <v>TRANSPORTE DE TLS TR57 DE 240 M COM LOCOMOTIVA DIESEL-ELÉTRICA EM VAGÃO PLATAFORMA COM CAPACIDADE DE 98 T - BITOLA LARGA</v>
      </c>
    </row>
    <row r="5976" spans="2:8" ht="30">
      <c r="B5976" s="1528">
        <v>5914504</v>
      </c>
      <c r="C5976" s="1529" t="s">
        <v>15664</v>
      </c>
      <c r="D5976" s="1528" t="s">
        <v>4269</v>
      </c>
      <c r="E5976" s="1543">
        <v>0.83</v>
      </c>
      <c r="F5976" s="1546"/>
      <c r="G5976" s="1546">
        <v>5914504</v>
      </c>
      <c r="H5976" s="1546" t="str">
        <f t="shared" si="93"/>
        <v>TRANSPORTE DE TLS TR68 DE 120 M COM LOCOMOTIVA DIESEL-ELÉTRICA EM VAGÃO PLATAFORMA COM CAPACIDADE DE 82 T - BITOLA MÉTRICA</v>
      </c>
    </row>
    <row r="5977" spans="2:8" ht="30">
      <c r="B5977" s="1526">
        <v>5914502</v>
      </c>
      <c r="C5977" s="1523" t="s">
        <v>15665</v>
      </c>
      <c r="D5977" s="1526" t="s">
        <v>4269</v>
      </c>
      <c r="E5977" s="1542">
        <v>0.64</v>
      </c>
      <c r="F5977" s="1546"/>
      <c r="G5977" s="1546">
        <v>5914502</v>
      </c>
      <c r="H5977" s="1546" t="str">
        <f t="shared" si="93"/>
        <v>TRANSPORTE DE TLS TR68 DE 120 M COM LOCOMOTIVA DIESEL-ELÉTRICA EM VAGÃO PLATAFORMA COM CAPACIDADE DE 98 T - BITOLA LARGA</v>
      </c>
    </row>
    <row r="5978" spans="2:8" ht="30">
      <c r="B5978" s="1528">
        <v>5914505</v>
      </c>
      <c r="C5978" s="1529" t="s">
        <v>15666</v>
      </c>
      <c r="D5978" s="1528" t="s">
        <v>4269</v>
      </c>
      <c r="E5978" s="1543">
        <v>0.45</v>
      </c>
      <c r="F5978" s="1546"/>
      <c r="G5978" s="1546">
        <v>5914505</v>
      </c>
      <c r="H5978" s="1546" t="str">
        <f t="shared" si="93"/>
        <v>TRANSPORTE DE TLS TR68 DE 240 M COM LOCOMOTIVA DIESEL-ELÉTRICA EM VAGÃO PLATAFORMA COM CAPACIDADE DE 82 T - BITOLA MÉTRICA</v>
      </c>
    </row>
    <row r="5979" spans="2:8" ht="30">
      <c r="B5979" s="1526">
        <v>5914503</v>
      </c>
      <c r="C5979" s="1523" t="s">
        <v>15667</v>
      </c>
      <c r="D5979" s="1526" t="s">
        <v>4269</v>
      </c>
      <c r="E5979" s="1542">
        <v>0.34</v>
      </c>
      <c r="F5979" s="1546"/>
      <c r="G5979" s="1546">
        <v>5914503</v>
      </c>
      <c r="H5979" s="1546" t="str">
        <f t="shared" si="93"/>
        <v>TRANSPORTE DE TLS TR68 DE 240 M COM LOCOMOTIVA DIESEL-ELÉTRICA EM VAGÃO PLATAFORMA COM CAPACIDADE DE 98 T - BITOLA LARGA</v>
      </c>
    </row>
    <row r="5980" spans="2:8" ht="30">
      <c r="B5980" s="1528">
        <v>5914508</v>
      </c>
      <c r="C5980" s="1529" t="s">
        <v>15668</v>
      </c>
      <c r="D5980" s="1528" t="s">
        <v>4269</v>
      </c>
      <c r="E5980" s="1543">
        <v>0.93</v>
      </c>
      <c r="F5980" s="1546"/>
      <c r="G5980" s="1546">
        <v>5914508</v>
      </c>
      <c r="H5980" s="1546" t="str">
        <f t="shared" si="93"/>
        <v>TRANSPORTE DE TLS UIC60 DE 120 M COM LOCOMOTIVA DIESEL-ELÉTRICA EM VAGÃO PLATAFORMA COM CAPACIDADE DE 82 T - BITOLA MÉTRICA</v>
      </c>
    </row>
    <row r="5981" spans="2:8" ht="30">
      <c r="B5981" s="1526">
        <v>5914506</v>
      </c>
      <c r="C5981" s="1523" t="s">
        <v>15669</v>
      </c>
      <c r="D5981" s="1526" t="s">
        <v>4269</v>
      </c>
      <c r="E5981" s="1542">
        <v>0.71</v>
      </c>
      <c r="F5981" s="1546"/>
      <c r="G5981" s="1546">
        <v>5914506</v>
      </c>
      <c r="H5981" s="1546" t="str">
        <f t="shared" si="93"/>
        <v>TRANSPORTE DE TLS UIC60 DE 120 M COM LOCOMOTIVA DIESEL-ELÉTRICA EM VAGÃO PLATAFORMA COM CAPACIDADE DE 98 T - BITOLA LARGA</v>
      </c>
    </row>
    <row r="5982" spans="2:8" ht="30">
      <c r="B5982" s="1528">
        <v>5914509</v>
      </c>
      <c r="C5982" s="1529" t="s">
        <v>15670</v>
      </c>
      <c r="D5982" s="1528" t="s">
        <v>4269</v>
      </c>
      <c r="E5982" s="1543">
        <v>0.5</v>
      </c>
      <c r="F5982" s="1546"/>
      <c r="G5982" s="1546">
        <v>5914509</v>
      </c>
      <c r="H5982" s="1546" t="str">
        <f t="shared" si="93"/>
        <v>TRANSPORTE DE TLS UIC60 DE 240 M COM LOCOMOTIVA DIESEL-ELÉTRICA EM VAGÃO PLATAFORMA COM CAPACIDADE DE 82 T - BITOLA MÉTRICA</v>
      </c>
    </row>
    <row r="5983" spans="2:8" ht="30">
      <c r="B5983" s="1526">
        <v>5914507</v>
      </c>
      <c r="C5983" s="1523" t="s">
        <v>15671</v>
      </c>
      <c r="D5983" s="1526" t="s">
        <v>4269</v>
      </c>
      <c r="E5983" s="1542">
        <v>0.38</v>
      </c>
      <c r="F5983" s="1546"/>
      <c r="G5983" s="1546">
        <v>5914507</v>
      </c>
      <c r="H5983" s="1546" t="str">
        <f t="shared" si="93"/>
        <v>TRANSPORTE DE TLS UIC60 DE 240 M COM LOCOMOTIVA DIESEL-ELÉTRICA EM VAGÃO PLATAFORMA COM CAPACIDADE DE 98 T - BITOLA LARGA</v>
      </c>
    </row>
    <row r="5984" spans="2:8">
      <c r="B5984" s="1528">
        <v>5915491</v>
      </c>
      <c r="C5984" s="1529" t="s">
        <v>15672</v>
      </c>
      <c r="D5984" s="1528" t="s">
        <v>22996</v>
      </c>
      <c r="E5984" s="1543">
        <v>15.38</v>
      </c>
      <c r="F5984" s="1546"/>
      <c r="G5984" s="1546">
        <v>5915491</v>
      </c>
      <c r="H5984" s="1546" t="str">
        <f t="shared" si="93"/>
        <v>TRANSPORTE DE VEÍCULOS DE MÉDIO PORTE COM GUINCHO DE RESGATE DE 20 T - RODOVIA EM LEITO NATURAL</v>
      </c>
    </row>
    <row r="5985" spans="2:8">
      <c r="B5985" s="1526">
        <v>5915492</v>
      </c>
      <c r="C5985" s="1523" t="s">
        <v>15673</v>
      </c>
      <c r="D5985" s="1526" t="s">
        <v>22996</v>
      </c>
      <c r="E5985" s="1542">
        <v>12.3</v>
      </c>
      <c r="F5985" s="1546"/>
      <c r="G5985" s="1546">
        <v>5915492</v>
      </c>
      <c r="H5985" s="1546" t="str">
        <f t="shared" si="93"/>
        <v>TRANSPORTE DE VEÍCULOS DE MÉDIO PORTE COM GUINCHO DE RESGATE DE 20 T - RODOVIA EM REVESTIMENTO PRIMÁRIO</v>
      </c>
    </row>
    <row r="5986" spans="2:8">
      <c r="B5986" s="1528">
        <v>5915493</v>
      </c>
      <c r="C5986" s="1529" t="s">
        <v>15674</v>
      </c>
      <c r="D5986" s="1528" t="s">
        <v>22996</v>
      </c>
      <c r="E5986" s="1543">
        <v>9.9</v>
      </c>
      <c r="F5986" s="1546"/>
      <c r="G5986" s="1546">
        <v>5915493</v>
      </c>
      <c r="H5986" s="1546" t="str">
        <f t="shared" si="93"/>
        <v>TRANSPORTE DE VEÍCULOS DE MÉDIO PORTE COM GUINCHO DE RESGATE DE 20 T - RODOVIA PAVIMENTADA</v>
      </c>
    </row>
    <row r="5987" spans="2:8">
      <c r="B5987" s="1526">
        <v>5915488</v>
      </c>
      <c r="C5987" s="1523" t="s">
        <v>15675</v>
      </c>
      <c r="D5987" s="1526" t="s">
        <v>22996</v>
      </c>
      <c r="E5987" s="1542">
        <v>11.4</v>
      </c>
      <c r="F5987" s="1546"/>
      <c r="G5987" s="1546">
        <v>5915488</v>
      </c>
      <c r="H5987" s="1546" t="str">
        <f t="shared" si="93"/>
        <v>TRANSPORTE DE VEÍCULOS LEVES COM GUINCHO DE RESGATE DE 4 T - RODOVIA EM LEITO NATURAL</v>
      </c>
    </row>
    <row r="5988" spans="2:8">
      <c r="B5988" s="1528">
        <v>5915489</v>
      </c>
      <c r="C5988" s="1529" t="s">
        <v>15676</v>
      </c>
      <c r="D5988" s="1528" t="s">
        <v>22996</v>
      </c>
      <c r="E5988" s="1543">
        <v>9.1199999999999992</v>
      </c>
      <c r="F5988" s="1546"/>
      <c r="G5988" s="1546">
        <v>5915489</v>
      </c>
      <c r="H5988" s="1546" t="str">
        <f t="shared" si="93"/>
        <v>TRANSPORTE DE VEÍCULOS LEVES COM GUINCHO DE RESGATE DE 4 T - RODOVIA EM REVESTIMENTO PRIMÁRIO</v>
      </c>
    </row>
    <row r="5989" spans="2:8">
      <c r="B5989" s="1526">
        <v>5915490</v>
      </c>
      <c r="C5989" s="1523" t="s">
        <v>15677</v>
      </c>
      <c r="D5989" s="1526" t="s">
        <v>22996</v>
      </c>
      <c r="E5989" s="1542">
        <v>7.34</v>
      </c>
      <c r="F5989" s="1546"/>
      <c r="G5989" s="1546">
        <v>5915490</v>
      </c>
      <c r="H5989" s="1546" t="str">
        <f t="shared" si="93"/>
        <v>TRANSPORTE DE VEÍCULOS LEVES COM GUINCHO DE RESGATE DE 4 T - RODOVIA PAVIMENTADA</v>
      </c>
    </row>
    <row r="5990" spans="2:8">
      <c r="B5990" s="1528">
        <v>5915494</v>
      </c>
      <c r="C5990" s="1529" t="s">
        <v>15678</v>
      </c>
      <c r="D5990" s="1528" t="s">
        <v>22996</v>
      </c>
      <c r="E5990" s="1543">
        <v>25.62</v>
      </c>
      <c r="F5990" s="1546"/>
      <c r="G5990" s="1546">
        <v>5915494</v>
      </c>
      <c r="H5990" s="1546" t="str">
        <f t="shared" si="93"/>
        <v>TRANSPORTE DE VEÍCULOS PESADOS COM GUINCHO DE RESGATE DE 35 T - RODOVIA EM LEITO NATURAL</v>
      </c>
    </row>
    <row r="5991" spans="2:8">
      <c r="B5991" s="1526">
        <v>5915495</v>
      </c>
      <c r="C5991" s="1523" t="s">
        <v>15679</v>
      </c>
      <c r="D5991" s="1526" t="s">
        <v>22996</v>
      </c>
      <c r="E5991" s="1542">
        <v>20.49</v>
      </c>
      <c r="F5991" s="1546"/>
      <c r="G5991" s="1546">
        <v>5915495</v>
      </c>
      <c r="H5991" s="1546" t="str">
        <f t="shared" si="93"/>
        <v>TRANSPORTE DE VEÍCULOS PESADOS COM GUINCHO DE RESGATE DE 35 T - RODOVIA EM REVESTIMENTO PRIMÁRIO</v>
      </c>
    </row>
    <row r="5992" spans="2:8">
      <c r="B5992" s="1528">
        <v>5915496</v>
      </c>
      <c r="C5992" s="1529" t="s">
        <v>15680</v>
      </c>
      <c r="D5992" s="1528" t="s">
        <v>22996</v>
      </c>
      <c r="E5992" s="1543">
        <v>16.5</v>
      </c>
      <c r="F5992" s="1546"/>
      <c r="G5992" s="1546">
        <v>5915496</v>
      </c>
      <c r="H5992" s="1546" t="str">
        <f t="shared" si="93"/>
        <v>TRANSPORTE DE VEÍCULOS PESADOS COM GUINCHO DE RESGATE DE 35 T - RODOVIA PAVIMENTADA</v>
      </c>
    </row>
    <row r="5993" spans="2:8">
      <c r="B5993" s="1526">
        <v>5915325</v>
      </c>
      <c r="C5993" s="1523" t="s">
        <v>16670</v>
      </c>
      <c r="D5993" s="1526" t="s">
        <v>22996</v>
      </c>
      <c r="E5993" s="1542">
        <v>60.94</v>
      </c>
      <c r="F5993" s="1546"/>
      <c r="G5993" s="1546">
        <v>5915325</v>
      </c>
      <c r="H5993" s="1546" t="str">
        <f t="shared" si="93"/>
        <v>TRANSPORTE EM CAVALO MECÂNICO COM DOLLY DE 4 EIXOS COM CAPACIDADE DE 57 T - RODOVIA EM LEITO NATURAL</v>
      </c>
    </row>
    <row r="5994" spans="2:8">
      <c r="B5994" s="1528">
        <v>5915326</v>
      </c>
      <c r="C5994" s="1529" t="s">
        <v>16671</v>
      </c>
      <c r="D5994" s="1528" t="s">
        <v>22996</v>
      </c>
      <c r="E5994" s="1543">
        <v>48.73</v>
      </c>
      <c r="F5994" s="1546"/>
      <c r="G5994" s="1546">
        <v>5915326</v>
      </c>
      <c r="H5994" s="1546" t="str">
        <f t="shared" si="93"/>
        <v>TRANSPORTE EM CAVALO MECÂNICO COM DOLLY DE 4 EIXOS COM CAPACIDADE DE 57 T - RODOVIA EM REVESTIMENTO PRIMÁRIO</v>
      </c>
    </row>
    <row r="5995" spans="2:8">
      <c r="B5995" s="1526">
        <v>5915327</v>
      </c>
      <c r="C5995" s="1523" t="s">
        <v>16672</v>
      </c>
      <c r="D5995" s="1526" t="s">
        <v>22996</v>
      </c>
      <c r="E5995" s="1542">
        <v>39.25</v>
      </c>
      <c r="F5995" s="1546"/>
      <c r="G5995" s="1546">
        <v>5915327</v>
      </c>
      <c r="H5995" s="1546" t="str">
        <f t="shared" si="93"/>
        <v>TRANSPORTE EM CAVALO MECÂNICO COM DOLLY DE 4 EIXOS COM CAPACIDADE DE 57 T - RODOVIA PAVIMENTADA</v>
      </c>
    </row>
    <row r="5996" spans="2:8">
      <c r="B5996" s="1528">
        <v>5915328</v>
      </c>
      <c r="C5996" s="1529" t="s">
        <v>16673</v>
      </c>
      <c r="D5996" s="1528" t="s">
        <v>22996</v>
      </c>
      <c r="E5996" s="1543">
        <v>71.06</v>
      </c>
      <c r="F5996" s="1546"/>
      <c r="G5996" s="1546">
        <v>5915328</v>
      </c>
      <c r="H5996" s="1546" t="str">
        <f t="shared" si="93"/>
        <v>TRANSPORTE EM CAVALO MECÂNICO COM DOLLYS DE 3 E 4 EIXOS COM CAPACIDADE DE 77 T - RODOVIA EM LEITO NATURAL</v>
      </c>
    </row>
    <row r="5997" spans="2:8" ht="30">
      <c r="B5997" s="1526">
        <v>5915329</v>
      </c>
      <c r="C5997" s="1523" t="s">
        <v>16674</v>
      </c>
      <c r="D5997" s="1526" t="s">
        <v>22996</v>
      </c>
      <c r="E5997" s="1542">
        <v>56.82</v>
      </c>
      <c r="F5997" s="1546"/>
      <c r="G5997" s="1546">
        <v>5915329</v>
      </c>
      <c r="H5997" s="1546" t="str">
        <f t="shared" si="93"/>
        <v>TRANSPORTE EM CAVALO MECÂNICO COM DOLLYS DE 3 E 4 EIXOS COM CAPACIDADE DE 77 T - RODOVIA EM REVESTIMENTO PRIMÁRIO</v>
      </c>
    </row>
    <row r="5998" spans="2:8">
      <c r="B5998" s="1528">
        <v>5915330</v>
      </c>
      <c r="C5998" s="1529" t="s">
        <v>16675</v>
      </c>
      <c r="D5998" s="1528" t="s">
        <v>22996</v>
      </c>
      <c r="E5998" s="1543">
        <v>45.77</v>
      </c>
      <c r="F5998" s="1546"/>
      <c r="G5998" s="1546">
        <v>5915330</v>
      </c>
      <c r="H5998" s="1546" t="str">
        <f t="shared" si="93"/>
        <v>TRANSPORTE EM CAVALO MECÂNICO COM DOLLYS DE 3 E 4 EIXOS COM CAPACIDADE DE 77 T - RODOVIA PAVIMENTADA</v>
      </c>
    </row>
    <row r="5999" spans="2:8">
      <c r="B5999" s="1526">
        <v>5915331</v>
      </c>
      <c r="C5999" s="1523" t="s">
        <v>16676</v>
      </c>
      <c r="D5999" s="1526" t="s">
        <v>22996</v>
      </c>
      <c r="E5999" s="1542">
        <v>138.91999999999999</v>
      </c>
      <c r="F5999" s="1546"/>
      <c r="G5999" s="1546">
        <v>5915331</v>
      </c>
      <c r="H5999" s="1546" t="str">
        <f t="shared" si="93"/>
        <v>TRANSPORTE EM CAVALO MECÂNICO COM DOLLYS DE 5 E 4 EIXOS COM CAPACIDADE DE 111 T - RODOVIA EM LEITO NATURAL</v>
      </c>
    </row>
    <row r="6000" spans="2:8" ht="30">
      <c r="B6000" s="1528">
        <v>5915332</v>
      </c>
      <c r="C6000" s="1529" t="s">
        <v>16677</v>
      </c>
      <c r="D6000" s="1528" t="s">
        <v>22996</v>
      </c>
      <c r="E6000" s="1543">
        <v>111.09</v>
      </c>
      <c r="F6000" s="1546"/>
      <c r="G6000" s="1546">
        <v>5915332</v>
      </c>
      <c r="H6000" s="1546" t="str">
        <f t="shared" si="93"/>
        <v>TRANSPORTE EM CAVALO MECÂNICO COM DOLLYS DE 5 E 4 EIXOS COM CAPACIDADE DE 111 T - RODOVIA EM REVESTIMENTO PRIMÁRIO</v>
      </c>
    </row>
    <row r="6001" spans="2:8">
      <c r="B6001" s="1526">
        <v>5915333</v>
      </c>
      <c r="C6001" s="1523" t="s">
        <v>16678</v>
      </c>
      <c r="D6001" s="1526" t="s">
        <v>22996</v>
      </c>
      <c r="E6001" s="1542">
        <v>89.47</v>
      </c>
      <c r="F6001" s="1546"/>
      <c r="G6001" s="1546">
        <v>5915333</v>
      </c>
      <c r="H6001" s="1546" t="str">
        <f t="shared" si="93"/>
        <v>TRANSPORTE EM CAVALO MECÂNICO COM DOLLYS DE 5 E 4 EIXOS COM CAPACIDADE DE 111 T - RODOVIA PAVIMENTADA</v>
      </c>
    </row>
    <row r="6002" spans="2:8">
      <c r="B6002" s="1528">
        <v>5915364</v>
      </c>
      <c r="C6002" s="1529" t="s">
        <v>16679</v>
      </c>
      <c r="D6002" s="1528" t="s">
        <v>22996</v>
      </c>
      <c r="E6002" s="1543">
        <v>157.82</v>
      </c>
      <c r="F6002" s="1546"/>
      <c r="G6002" s="1546">
        <v>5915364</v>
      </c>
      <c r="H6002" s="1546" t="str">
        <f t="shared" si="93"/>
        <v>TRANSPORTE EM CAVALO MECÂNICO COM REBOQUES DE 5 E 4 EIXOS COM CAPACIDADE DE 130 T - RODOVIA EM LEITO NATURAL</v>
      </c>
    </row>
    <row r="6003" spans="2:8" ht="36" customHeight="1">
      <c r="B6003" s="1526">
        <v>5915365</v>
      </c>
      <c r="C6003" s="1523" t="s">
        <v>16680</v>
      </c>
      <c r="D6003" s="1526" t="s">
        <v>22996</v>
      </c>
      <c r="E6003" s="1542">
        <v>126.19</v>
      </c>
      <c r="F6003" s="1546"/>
      <c r="G6003" s="1546">
        <v>5915365</v>
      </c>
      <c r="H6003" s="1546" t="str">
        <f t="shared" si="93"/>
        <v>TRANSPORTE EM CAVALO MECÂNICO COM REBOQUES DE 5 E 4 EIXOS COM CAPACIDADE DE 130 T - RODOVIA EM REVESTIMENTO PRIMÁRIO</v>
      </c>
    </row>
    <row r="6004" spans="2:8">
      <c r="B6004" s="1528">
        <v>5915361</v>
      </c>
      <c r="C6004" s="1529" t="s">
        <v>16681</v>
      </c>
      <c r="D6004" s="1528" t="s">
        <v>22996</v>
      </c>
      <c r="E6004" s="1543">
        <v>101.64</v>
      </c>
      <c r="F6004" s="1546"/>
      <c r="G6004" s="1546">
        <v>5915361</v>
      </c>
      <c r="H6004" s="1546" t="str">
        <f t="shared" si="93"/>
        <v>TRANSPORTE EM CAVALO MECÂNICO COM REBOQUES DE 5 E 4 EIXOS COM CAPACIDADE DE 130 T - RODOVIA PAVIMENTADA</v>
      </c>
    </row>
    <row r="6005" spans="2:8">
      <c r="B6005" s="1526">
        <v>5919716</v>
      </c>
      <c r="C6005" s="1523" t="s">
        <v>15681</v>
      </c>
      <c r="D6005" s="1526" t="s">
        <v>22996</v>
      </c>
      <c r="E6005" s="1542">
        <v>173.01</v>
      </c>
      <c r="F6005" s="1546"/>
      <c r="G6005" s="1546">
        <v>5919716</v>
      </c>
      <c r="H6005" s="1546" t="str">
        <f t="shared" si="93"/>
        <v>TRANSPORTE FLUVIAL DE MATERIAIS DIVERSOS COM PONTÃO FLUTUANTE - CAPACIDADE DE 500 T</v>
      </c>
    </row>
    <row r="6006" spans="2:8">
      <c r="B6006" s="1528">
        <v>5919717</v>
      </c>
      <c r="C6006" s="1529" t="s">
        <v>15682</v>
      </c>
      <c r="D6006" s="1528" t="s">
        <v>22996</v>
      </c>
      <c r="E6006" s="1543">
        <v>152.32</v>
      </c>
      <c r="F6006" s="1546"/>
      <c r="G6006" s="1546">
        <v>5919717</v>
      </c>
      <c r="H6006" s="1546" t="str">
        <f t="shared" si="93"/>
        <v>TRANSPORTE FLUVIAL DO FLUTUANTE</v>
      </c>
    </row>
    <row r="6007" spans="2:8">
      <c r="B6007" s="1526">
        <v>6106220</v>
      </c>
      <c r="C6007" s="1523" t="s">
        <v>15683</v>
      </c>
      <c r="D6007" s="1526" t="s">
        <v>4279</v>
      </c>
      <c r="E6007" s="1542">
        <v>13.24</v>
      </c>
      <c r="F6007" s="1546"/>
      <c r="G6007" s="1546">
        <v>6106220</v>
      </c>
      <c r="H6007" s="1546" t="str">
        <f t="shared" si="93"/>
        <v>ARMAÇÃO DE FUSTE DE TUBULÃO EM AÇO CA-50 COM APOIO DE GUINDASTE - FORNECIMENTO, PREPARO E COLOCAÇÃO</v>
      </c>
    </row>
    <row r="6008" spans="2:8">
      <c r="B6008" s="1528">
        <v>6106218</v>
      </c>
      <c r="C6008" s="1529" t="s">
        <v>15684</v>
      </c>
      <c r="D6008" s="1528" t="s">
        <v>20703</v>
      </c>
      <c r="E6008" s="1543">
        <v>408.32</v>
      </c>
      <c r="F6008" s="1546"/>
      <c r="G6008" s="1546">
        <v>6106218</v>
      </c>
      <c r="H6008" s="1546" t="str">
        <f t="shared" si="93"/>
        <v>COLOCAÇÃO E RETIRADA DE CAMPÂNULA DE AR COMPRIMIDO EM TUBULÃO COM APOIO DE GUINDASTE</v>
      </c>
    </row>
    <row r="6009" spans="2:8" ht="30">
      <c r="B6009" s="1526">
        <v>6106189</v>
      </c>
      <c r="C6009" s="1523" t="s">
        <v>17889</v>
      </c>
      <c r="D6009" s="1526" t="s">
        <v>4013</v>
      </c>
      <c r="E6009" s="1552">
        <v>4241.58</v>
      </c>
      <c r="F6009" s="1546"/>
      <c r="G6009" s="1546">
        <v>6106189</v>
      </c>
      <c r="H6009" s="1546" t="str">
        <f t="shared" si="93"/>
        <v>ESCAVAÇÃO MANUAL DE BASE ALARGADA DE TUBULÃO A AR COMPRIMIDO EM MATERIAL DE 1ª CATEGORIA NA PROFUNDIDADE DE 10 A 15 M</v>
      </c>
    </row>
    <row r="6010" spans="2:8" ht="30">
      <c r="B6010" s="1528">
        <v>6106188</v>
      </c>
      <c r="C6010" s="1529" t="s">
        <v>17890</v>
      </c>
      <c r="D6010" s="1528" t="s">
        <v>4013</v>
      </c>
      <c r="E6010" s="1551">
        <v>2900.95</v>
      </c>
      <c r="F6010" s="1546"/>
      <c r="G6010" s="1546">
        <v>6106188</v>
      </c>
      <c r="H6010" s="1546" t="str">
        <f t="shared" si="93"/>
        <v>ESCAVAÇÃO MANUAL DE BASE ALARGADA DE TUBULÃO A AR COMPRIMIDO EM MATERIAL DE 1ª CATEGORIA NA PROFUNDIDADE DE ATÉ 10 M</v>
      </c>
    </row>
    <row r="6011" spans="2:8" ht="30">
      <c r="B6011" s="1526">
        <v>6106201</v>
      </c>
      <c r="C6011" s="1523" t="s">
        <v>17891</v>
      </c>
      <c r="D6011" s="1526" t="s">
        <v>4013</v>
      </c>
      <c r="E6011" s="1552">
        <v>6269.68</v>
      </c>
      <c r="F6011" s="1546"/>
      <c r="G6011" s="1546">
        <v>6106201</v>
      </c>
      <c r="H6011" s="1546" t="str">
        <f t="shared" si="93"/>
        <v>ESCAVAÇÃO MANUAL DE BASE ALARGADA DE TUBULÃO A AR COMPRIMIDO EM MATERIAL DE 2ª CATEGORIA NA PROFUNDIDADE DE 10 A 15 M</v>
      </c>
    </row>
    <row r="6012" spans="2:8" ht="30">
      <c r="B6012" s="1528">
        <v>6106200</v>
      </c>
      <c r="C6012" s="1529" t="s">
        <v>17892</v>
      </c>
      <c r="D6012" s="1528" t="s">
        <v>4013</v>
      </c>
      <c r="E6012" s="1551">
        <v>4485.84</v>
      </c>
      <c r="F6012" s="1546"/>
      <c r="G6012" s="1546">
        <v>6106200</v>
      </c>
      <c r="H6012" s="1546" t="str">
        <f t="shared" si="93"/>
        <v>ESCAVAÇÃO MANUAL DE BASE ALARGADA DE TUBULÃO A AR COMPRIMIDO EM MATERIAL DE 2ª CATEGORIA NA PROFUNDIDADE DE ATÉ 10 M</v>
      </c>
    </row>
    <row r="6013" spans="2:8" ht="30">
      <c r="B6013" s="1526">
        <v>6106338</v>
      </c>
      <c r="C6013" s="1523" t="s">
        <v>17893</v>
      </c>
      <c r="D6013" s="1526" t="s">
        <v>4013</v>
      </c>
      <c r="E6013" s="1552">
        <v>9745.2999999999993</v>
      </c>
      <c r="F6013" s="1546"/>
      <c r="G6013" s="1546">
        <v>6106338</v>
      </c>
      <c r="H6013" s="1546" t="str">
        <f t="shared" si="93"/>
        <v>ESCAVAÇÃO MANUAL DE BASE ALARGADA DE TUBULÃO A AR COMPRIMIDO EM MATERIAL DE 3ª CATEGORIA A FRIO NA PROFUNDIDADE 10 A 15 M</v>
      </c>
    </row>
    <row r="6014" spans="2:8" ht="30">
      <c r="B6014" s="1528">
        <v>6106337</v>
      </c>
      <c r="C6014" s="1529" t="s">
        <v>17894</v>
      </c>
      <c r="D6014" s="1528" t="s">
        <v>4013</v>
      </c>
      <c r="E6014" s="1551">
        <v>7289.4</v>
      </c>
      <c r="F6014" s="1546"/>
      <c r="G6014" s="1546">
        <v>6106337</v>
      </c>
      <c r="H6014" s="1546" t="str">
        <f t="shared" si="93"/>
        <v>ESCAVAÇÃO MANUAL DE BASE ALARGADA DE TUBULÃO A AR COMPRIMIDO EM MATERIAL DE 3ª CATEGORIA A FRIO NA PROFUNDIDADE DE ATÉ 10 M</v>
      </c>
    </row>
    <row r="6015" spans="2:8" ht="30">
      <c r="B6015" s="1526">
        <v>6106213</v>
      </c>
      <c r="C6015" s="1523" t="s">
        <v>17895</v>
      </c>
      <c r="D6015" s="1526" t="s">
        <v>4013</v>
      </c>
      <c r="E6015" s="1552">
        <v>10535.18</v>
      </c>
      <c r="F6015" s="1546"/>
      <c r="G6015" s="1546">
        <v>6106213</v>
      </c>
      <c r="H6015" s="1546" t="str">
        <f t="shared" si="93"/>
        <v>ESCAVAÇÃO MANUAL DE BASE ALARGADA DE TUBULÃO A AR COMPRIMIDO EM MATERIAL DE 3ª CATEGORIA NA PROFUNDIDADE DE 10 A 15 M</v>
      </c>
    </row>
    <row r="6016" spans="2:8" ht="30">
      <c r="B6016" s="1528">
        <v>6106212</v>
      </c>
      <c r="C6016" s="1529" t="s">
        <v>17896</v>
      </c>
      <c r="D6016" s="1528" t="s">
        <v>4013</v>
      </c>
      <c r="E6016" s="1551">
        <v>7882.06</v>
      </c>
      <c r="F6016" s="1546"/>
      <c r="G6016" s="1546">
        <v>6106212</v>
      </c>
      <c r="H6016" s="1546" t="str">
        <f t="shared" si="93"/>
        <v>ESCAVAÇÃO MANUAL DE BASE ALARGADA DE TUBULÃO A AR COMPRIMIDO EM MATERIAL DE 3ª CATEGORIA NA PROFUNDIDADE DE ATÉ 10 M</v>
      </c>
    </row>
    <row r="6017" spans="2:8" ht="30">
      <c r="B6017" s="1526">
        <v>6106183</v>
      </c>
      <c r="C6017" s="1523" t="s">
        <v>17897</v>
      </c>
      <c r="D6017" s="1526" t="s">
        <v>4013</v>
      </c>
      <c r="E6017" s="1542">
        <v>250.04</v>
      </c>
      <c r="F6017" s="1546"/>
      <c r="G6017" s="1546">
        <v>6106183</v>
      </c>
      <c r="H6017" s="1546" t="str">
        <f t="shared" si="93"/>
        <v>ESCAVAÇÃO MANUAL DE BASE ALARGADA DE TUBULÃO A CÉU ABERTO EM MATERIAL DE 1ª CATEGORIA NA PROFUNDIDADE DE 10 A 15 M</v>
      </c>
    </row>
    <row r="6018" spans="2:8" ht="30">
      <c r="B6018" s="1528">
        <v>6106182</v>
      </c>
      <c r="C6018" s="1529" t="s">
        <v>17898</v>
      </c>
      <c r="D6018" s="1528" t="s">
        <v>4013</v>
      </c>
      <c r="E6018" s="1543">
        <v>214.32</v>
      </c>
      <c r="F6018" s="1546"/>
      <c r="G6018" s="1546">
        <v>6106182</v>
      </c>
      <c r="H6018" s="1546" t="str">
        <f t="shared" si="93"/>
        <v>ESCAVAÇÃO MANUAL DE BASE ALARGADA DE TUBULÃO A CÉU ABERTO EM MATERIAL DE 1ª CATEGORIA NA PROFUNDIDADE DE ATÉ 10 M</v>
      </c>
    </row>
    <row r="6019" spans="2:8">
      <c r="B6019" s="1526">
        <v>6106194</v>
      </c>
      <c r="C6019" s="1523" t="s">
        <v>17899</v>
      </c>
      <c r="D6019" s="1526" t="s">
        <v>4013</v>
      </c>
      <c r="E6019" s="1542">
        <v>563.71</v>
      </c>
      <c r="F6019" s="1546"/>
      <c r="G6019" s="1546">
        <v>6106194</v>
      </c>
      <c r="H6019" s="1546" t="str">
        <f t="shared" ref="H6019:H6082" si="94">UPPER(C6019)</f>
        <v>ESCAVAÇÃO MANUAL DE BASE ALARGADA DE TUBULÃO A CÉU ABERTO EM MATERIAL DE 2ª CATEGORIA NA PROFUNDIDADE ATÉ 10 M</v>
      </c>
    </row>
    <row r="6020" spans="2:8" ht="30">
      <c r="B6020" s="1528">
        <v>6106195</v>
      </c>
      <c r="C6020" s="1529" t="s">
        <v>17900</v>
      </c>
      <c r="D6020" s="1528" t="s">
        <v>4013</v>
      </c>
      <c r="E6020" s="1543">
        <v>625.11</v>
      </c>
      <c r="F6020" s="1546"/>
      <c r="G6020" s="1546">
        <v>6106195</v>
      </c>
      <c r="H6020" s="1546" t="str">
        <f t="shared" si="94"/>
        <v>ESCAVAÇÃO MANUAL DE BASE ALARGADA DE TUBULÃO A CÉU ABERTO EM MATERIAL DE 2ª CATEGORIA NA PROFUNDIDADE DE 10 A 15 M</v>
      </c>
    </row>
    <row r="6021" spans="2:8" ht="30">
      <c r="B6021" s="1526">
        <v>6106331</v>
      </c>
      <c r="C6021" s="1523" t="s">
        <v>17901</v>
      </c>
      <c r="D6021" s="1526" t="s">
        <v>4013</v>
      </c>
      <c r="E6021" s="1552">
        <v>1428.56</v>
      </c>
      <c r="F6021" s="1546"/>
      <c r="G6021" s="1546">
        <v>6106331</v>
      </c>
      <c r="H6021" s="1546" t="str">
        <f t="shared" si="94"/>
        <v>ESCAVAÇÃO MANUAL DE BASE ALARGADA DE TUBULÃO A CÉU ABERTO EM MATERIAL DE 3ª CATEGORIA A FRIO NA PROFUNDIDADE ATÉ 10 M</v>
      </c>
    </row>
    <row r="6022" spans="2:8" ht="30">
      <c r="B6022" s="1528">
        <v>6106332</v>
      </c>
      <c r="C6022" s="1529" t="s">
        <v>17902</v>
      </c>
      <c r="D6022" s="1528" t="s">
        <v>4013</v>
      </c>
      <c r="E6022" s="1551">
        <v>1522.14</v>
      </c>
      <c r="F6022" s="1546"/>
      <c r="G6022" s="1546">
        <v>6106332</v>
      </c>
      <c r="H6022" s="1546" t="str">
        <f t="shared" si="94"/>
        <v>ESCAVAÇÃO MANUAL DE BASE ALARGADA DE TUBULÃO A CÉU ABERTO EM MATERIAL DE 3ª CATEGORIA A FRIO NA PROFUNDIDADE DE 10 A 15 M</v>
      </c>
    </row>
    <row r="6023" spans="2:8">
      <c r="B6023" s="1526">
        <v>6106206</v>
      </c>
      <c r="C6023" s="1523" t="s">
        <v>17903</v>
      </c>
      <c r="D6023" s="1526" t="s">
        <v>4013</v>
      </c>
      <c r="E6023" s="1552">
        <v>1629.71</v>
      </c>
      <c r="F6023" s="1546"/>
      <c r="G6023" s="1546">
        <v>6106206</v>
      </c>
      <c r="H6023" s="1546" t="str">
        <f t="shared" si="94"/>
        <v>ESCAVAÇÃO MANUAL DE BASE ALARGADA DE TUBULÃO A CÉU ABERTO EM MATERIAL DE 3ª CATEGORIA NA PROFUNDIDADE ATÉ 10 M</v>
      </c>
    </row>
    <row r="6024" spans="2:8" ht="30">
      <c r="B6024" s="1528">
        <v>6106207</v>
      </c>
      <c r="C6024" s="1529" t="s">
        <v>17904</v>
      </c>
      <c r="D6024" s="1528" t="s">
        <v>4013</v>
      </c>
      <c r="E6024" s="1551">
        <v>1736.01</v>
      </c>
      <c r="F6024" s="1546"/>
      <c r="G6024" s="1546">
        <v>6106207</v>
      </c>
      <c r="H6024" s="1546" t="str">
        <f t="shared" si="94"/>
        <v>ESCAVAÇÃO MANUAL DE BASE ALARGADA DE TUBULÃO A CÉU ABERTO EM MATERIAL DE 3ª CATEGORIA NA PROFUNDIDADE DE 10 A 15 M</v>
      </c>
    </row>
    <row r="6025" spans="2:8">
      <c r="B6025" s="1526">
        <v>6106316</v>
      </c>
      <c r="C6025" s="1523" t="s">
        <v>17905</v>
      </c>
      <c r="D6025" s="1526" t="s">
        <v>4013</v>
      </c>
      <c r="E6025" s="1552">
        <v>4241.58</v>
      </c>
      <c r="F6025" s="1546"/>
      <c r="G6025" s="1546">
        <v>6106316</v>
      </c>
      <c r="H6025" s="1546" t="str">
        <f t="shared" si="94"/>
        <v>ESCAVAÇÃO MANUAL DE FUSTE DE TUBULÃO A AR COMPRIMIDO EM MATERIAL DE 1ª CATEGORIA NA PROFUNDIDADE DE 10 A 15 M</v>
      </c>
    </row>
    <row r="6026" spans="2:8">
      <c r="B6026" s="1528">
        <v>6106315</v>
      </c>
      <c r="C6026" s="1529" t="s">
        <v>17906</v>
      </c>
      <c r="D6026" s="1528" t="s">
        <v>4013</v>
      </c>
      <c r="E6026" s="1551">
        <v>2900.95</v>
      </c>
      <c r="F6026" s="1546"/>
      <c r="G6026" s="1546">
        <v>6106315</v>
      </c>
      <c r="H6026" s="1546" t="str">
        <f t="shared" si="94"/>
        <v>ESCAVAÇÃO MANUAL DE FUSTE DE TUBULÃO A AR COMPRIMIDO EM MATERIAL DE 1ª CATEGORIA NA PROFUNDIDADE DE ATÉ 10 M</v>
      </c>
    </row>
    <row r="6027" spans="2:8">
      <c r="B6027" s="1526">
        <v>6106319</v>
      </c>
      <c r="C6027" s="1523" t="s">
        <v>17907</v>
      </c>
      <c r="D6027" s="1526" t="s">
        <v>4013</v>
      </c>
      <c r="E6027" s="1552">
        <v>6269.68</v>
      </c>
      <c r="F6027" s="1546"/>
      <c r="G6027" s="1546">
        <v>6106319</v>
      </c>
      <c r="H6027" s="1546" t="str">
        <f t="shared" si="94"/>
        <v>ESCAVAÇÃO MANUAL DE FUSTE DE TUBULÃO A AR COMPRIMIDO EM MATERIAL DE 2ª CATEGORIA NA PROFUNDIDADE DE 10 A 15 M</v>
      </c>
    </row>
    <row r="6028" spans="2:8">
      <c r="B6028" s="1528">
        <v>6106318</v>
      </c>
      <c r="C6028" s="1529" t="s">
        <v>17908</v>
      </c>
      <c r="D6028" s="1528" t="s">
        <v>4013</v>
      </c>
      <c r="E6028" s="1551">
        <v>4480.3500000000004</v>
      </c>
      <c r="F6028" s="1546"/>
      <c r="G6028" s="1546">
        <v>6106318</v>
      </c>
      <c r="H6028" s="1546" t="str">
        <f t="shared" si="94"/>
        <v>ESCAVAÇÃO MANUAL DE FUSTE DE TUBULÃO A AR COMPRIMIDO EM MATERIAL DE 2ª CATEGORIA NA PROFUNDIDADE DE ATÉ 10 M</v>
      </c>
    </row>
    <row r="6029" spans="2:8">
      <c r="B6029" s="1526">
        <v>6106322</v>
      </c>
      <c r="C6029" s="1523" t="s">
        <v>17909</v>
      </c>
      <c r="D6029" s="1526" t="s">
        <v>4013</v>
      </c>
      <c r="E6029" s="1552">
        <v>10535.11</v>
      </c>
      <c r="F6029" s="1546"/>
      <c r="G6029" s="1546">
        <v>6106322</v>
      </c>
      <c r="H6029" s="1546" t="str">
        <f t="shared" si="94"/>
        <v>ESCAVAÇÃO MANUAL DE FUSTE DE TUBULÃO A AR COMPRIMIDO EM MATERIAL DE 3ª CATEGORIA NA PROFUNDIDADE DE 10 A 15 M</v>
      </c>
    </row>
    <row r="6030" spans="2:8">
      <c r="B6030" s="1528">
        <v>6106321</v>
      </c>
      <c r="C6030" s="1529" t="s">
        <v>17910</v>
      </c>
      <c r="D6030" s="1528" t="s">
        <v>4013</v>
      </c>
      <c r="E6030" s="1551">
        <v>7882.07</v>
      </c>
      <c r="F6030" s="1546"/>
      <c r="G6030" s="1546">
        <v>6106321</v>
      </c>
      <c r="H6030" s="1546" t="str">
        <f t="shared" si="94"/>
        <v>ESCAVAÇÃO MANUAL DE FUSTE DE TUBULÃO A AR COMPRIMIDO EM MATERIAL DE 3ª CATEGORIA NA PROFUNDIDADE DE ATÉ 10 M</v>
      </c>
    </row>
    <row r="6031" spans="2:8">
      <c r="B6031" s="1526">
        <v>6106222</v>
      </c>
      <c r="C6031" s="1523" t="s">
        <v>17911</v>
      </c>
      <c r="D6031" s="1526" t="s">
        <v>4013</v>
      </c>
      <c r="E6031" s="1542">
        <v>250.04</v>
      </c>
      <c r="F6031" s="1546"/>
      <c r="G6031" s="1546">
        <v>6106222</v>
      </c>
      <c r="H6031" s="1546" t="str">
        <f t="shared" si="94"/>
        <v>ESCAVAÇÃO MANUAL DE FUSTE DE TUBULÃO A CÉU ABERTO EM MATERIAL DE 1ª CATEGORIA NA PROFUNDIDADE DE 10 A 15 M</v>
      </c>
    </row>
    <row r="6032" spans="2:8">
      <c r="B6032" s="1528">
        <v>6106221</v>
      </c>
      <c r="C6032" s="1529" t="s">
        <v>17912</v>
      </c>
      <c r="D6032" s="1528" t="s">
        <v>4013</v>
      </c>
      <c r="E6032" s="1543">
        <v>214.32</v>
      </c>
      <c r="F6032" s="1546"/>
      <c r="G6032" s="1546">
        <v>6106221</v>
      </c>
      <c r="H6032" s="1546" t="str">
        <f t="shared" si="94"/>
        <v>ESCAVAÇÃO MANUAL DE FUSTE DE TUBULÃO A CÉU ABERTO EM MATERIAL DE 1ª CATEGORIA NA PROFUNDIDADE DE ATÉ 10 M</v>
      </c>
    </row>
    <row r="6033" spans="2:8">
      <c r="B6033" s="1526">
        <v>6106224</v>
      </c>
      <c r="C6033" s="1523" t="s">
        <v>17913</v>
      </c>
      <c r="D6033" s="1526" t="s">
        <v>4013</v>
      </c>
      <c r="E6033" s="1542">
        <v>563.71</v>
      </c>
      <c r="F6033" s="1546"/>
      <c r="G6033" s="1546">
        <v>6106224</v>
      </c>
      <c r="H6033" s="1546" t="str">
        <f t="shared" si="94"/>
        <v>ESCAVAÇÃO MANUAL DE FUSTE DE TUBULÃO A CÉU ABERTO EM MATERIAL DE 2ª CATEGORIA NA PROFUNDIDADE ATÉ 10 M</v>
      </c>
    </row>
    <row r="6034" spans="2:8">
      <c r="B6034" s="1528">
        <v>6106225</v>
      </c>
      <c r="C6034" s="1529" t="s">
        <v>17914</v>
      </c>
      <c r="D6034" s="1528" t="s">
        <v>4013</v>
      </c>
      <c r="E6034" s="1543">
        <v>625.11</v>
      </c>
      <c r="F6034" s="1546"/>
      <c r="G6034" s="1546">
        <v>6106225</v>
      </c>
      <c r="H6034" s="1546" t="str">
        <f t="shared" si="94"/>
        <v>ESCAVAÇÃO MANUAL DE FUSTE DE TUBULÃO A CÉU ABERTO EM MATERIAL DE 2ª CATEGORIA NA PROFUNDIDADE DE 10 A 15 M</v>
      </c>
    </row>
    <row r="6035" spans="2:8">
      <c r="B6035" s="1526">
        <v>6106228</v>
      </c>
      <c r="C6035" s="1523" t="s">
        <v>17915</v>
      </c>
      <c r="D6035" s="1526" t="s">
        <v>4013</v>
      </c>
      <c r="E6035" s="1552">
        <v>1418.59</v>
      </c>
      <c r="F6035" s="1546"/>
      <c r="G6035" s="1546">
        <v>6106228</v>
      </c>
      <c r="H6035" s="1546" t="str">
        <f t="shared" si="94"/>
        <v>ESCAVAÇÃO MANUAL DE FUSTE DE TUBULÃO A CÉU ABERTO EM MATERIAL DE 3ª CATEGORIA NA PROFUNDIDADE ATÉ 10 M</v>
      </c>
    </row>
    <row r="6036" spans="2:8">
      <c r="B6036" s="1528">
        <v>6106229</v>
      </c>
      <c r="C6036" s="1529" t="s">
        <v>17916</v>
      </c>
      <c r="D6036" s="1528" t="s">
        <v>4013</v>
      </c>
      <c r="E6036" s="1551">
        <v>1509.81</v>
      </c>
      <c r="F6036" s="1546"/>
      <c r="G6036" s="1546">
        <v>6106229</v>
      </c>
      <c r="H6036" s="1546" t="str">
        <f t="shared" si="94"/>
        <v>ESCAVAÇÃO MANUAL DE FUSTE DE TUBULÃO A CÉU ABERTO EM MATERIAL DE 3ª CATEGORIA NA PROFUNDIDADE DE 10 A 15 M</v>
      </c>
    </row>
    <row r="6037" spans="2:8">
      <c r="B6037" s="1526">
        <v>6106328</v>
      </c>
      <c r="C6037" s="1523" t="s">
        <v>17917</v>
      </c>
      <c r="D6037" s="1526" t="s">
        <v>4013</v>
      </c>
      <c r="E6037" s="1542">
        <v>95.41</v>
      </c>
      <c r="F6037" s="1546"/>
      <c r="G6037" s="1546">
        <v>6106328</v>
      </c>
      <c r="H6037" s="1546" t="str">
        <f t="shared" si="94"/>
        <v>ESCAVAÇÃO MECÂNICA DE FUSTE DE TUBULÃO COM CAÇAMBA PARA ROCHA EM MATERIAL DE 2ª CATEGORIA</v>
      </c>
    </row>
    <row r="6038" spans="2:8">
      <c r="B6038" s="1528">
        <v>6106330</v>
      </c>
      <c r="C6038" s="1529" t="s">
        <v>17918</v>
      </c>
      <c r="D6038" s="1528" t="s">
        <v>4013</v>
      </c>
      <c r="E6038" s="1543">
        <v>472.81</v>
      </c>
      <c r="F6038" s="1546"/>
      <c r="G6038" s="1546">
        <v>6106330</v>
      </c>
      <c r="H6038" s="1546" t="str">
        <f t="shared" si="94"/>
        <v>ESCAVAÇÃO MECÂNICA DE FUSTE DE TUBULÃO COM CAÇAMBA PARA ROCHA EM MATERIAL DE 3ª CATEGORIA</v>
      </c>
    </row>
    <row r="6039" spans="2:8">
      <c r="B6039" s="1526">
        <v>6106326</v>
      </c>
      <c r="C6039" s="1523" t="s">
        <v>17919</v>
      </c>
      <c r="D6039" s="1526" t="s">
        <v>4013</v>
      </c>
      <c r="E6039" s="1542">
        <v>39.159999999999997</v>
      </c>
      <c r="F6039" s="1546"/>
      <c r="G6039" s="1546">
        <v>6106326</v>
      </c>
      <c r="H6039" s="1546" t="str">
        <f t="shared" si="94"/>
        <v>ESCAVAÇÃO MECÂNICA DE FUSTE DE TUBULÃO COM CAÇAMBA PARA SOLOS EM MATERIAL DE 1ª CATEGORIA</v>
      </c>
    </row>
    <row r="6040" spans="2:8">
      <c r="B6040" s="1528">
        <v>6106324</v>
      </c>
      <c r="C6040" s="1529" t="s">
        <v>17920</v>
      </c>
      <c r="D6040" s="1528" t="s">
        <v>4013</v>
      </c>
      <c r="E6040" s="1543">
        <v>32.68</v>
      </c>
      <c r="F6040" s="1546"/>
      <c r="G6040" s="1546">
        <v>6106324</v>
      </c>
      <c r="H6040" s="1546" t="str">
        <f t="shared" si="94"/>
        <v>ESCAVAÇÃO MECÂNICA DE FUSTE DE TUBULÃO COM HAMMER GRAB EM MATERIAL DE 1ª CATEGORIA</v>
      </c>
    </row>
    <row r="6041" spans="2:8">
      <c r="B6041" s="1526">
        <v>6106327</v>
      </c>
      <c r="C6041" s="1523" t="s">
        <v>17921</v>
      </c>
      <c r="D6041" s="1526" t="s">
        <v>4013</v>
      </c>
      <c r="E6041" s="1542">
        <v>95.39</v>
      </c>
      <c r="F6041" s="1546"/>
      <c r="G6041" s="1546">
        <v>6106327</v>
      </c>
      <c r="H6041" s="1546" t="str">
        <f t="shared" si="94"/>
        <v>ESCAVAÇÃO MECÂNICA DE FUSTE DE TUBULÃO COM TRADO PARA ROCHA EM MATERIAL DE 2ª CATEGORIA</v>
      </c>
    </row>
    <row r="6042" spans="2:8">
      <c r="B6042" s="1528">
        <v>6106329</v>
      </c>
      <c r="C6042" s="1529" t="s">
        <v>17922</v>
      </c>
      <c r="D6042" s="1528" t="s">
        <v>4013</v>
      </c>
      <c r="E6042" s="1543">
        <v>473.9</v>
      </c>
      <c r="F6042" s="1546"/>
      <c r="G6042" s="1546">
        <v>6106329</v>
      </c>
      <c r="H6042" s="1546" t="str">
        <f t="shared" si="94"/>
        <v>ESCAVAÇÃO MECÂNICA DE FUSTE DE TUBULÃO COM TRADO PARA ROCHA EM MATERIAL DE 3ª CATEGORIA</v>
      </c>
    </row>
    <row r="6043" spans="2:8">
      <c r="B6043" s="1526">
        <v>6106325</v>
      </c>
      <c r="C6043" s="1523" t="s">
        <v>17923</v>
      </c>
      <c r="D6043" s="1526" t="s">
        <v>4013</v>
      </c>
      <c r="E6043" s="1542">
        <v>39.32</v>
      </c>
      <c r="F6043" s="1546"/>
      <c r="G6043" s="1546">
        <v>6106325</v>
      </c>
      <c r="H6043" s="1546" t="str">
        <f t="shared" si="94"/>
        <v>ESCAVAÇÃO MECÂNICA DE FUSTE DE TUBULÃO COM TRADO PARA SOLOS EM MATERIAL DE 1ª CATEGORIA</v>
      </c>
    </row>
    <row r="6044" spans="2:8" ht="30">
      <c r="B6044" s="1528">
        <v>6208126</v>
      </c>
      <c r="C6044" s="1529" t="s">
        <v>15685</v>
      </c>
      <c r="D6044" s="1528" t="s">
        <v>4279</v>
      </c>
      <c r="E6044" s="1543">
        <v>21.52</v>
      </c>
      <c r="F6044" s="1546"/>
      <c r="G6044" s="1546">
        <v>6208126</v>
      </c>
      <c r="H6044" s="1546" t="str">
        <f t="shared" si="94"/>
        <v>ARMAÇÃO DE TELA DE AÇO ELETROSOLDADA EM TÚNEIS COM AUXÍLIO DE PLATAFORMA PANTOGRÁFICA - CONFECÇÃO E INSTALAÇÃO</v>
      </c>
    </row>
    <row r="6045" spans="2:8">
      <c r="B6045" s="1526">
        <v>6205797</v>
      </c>
      <c r="C6045" s="1523" t="s">
        <v>15686</v>
      </c>
      <c r="D6045" s="1526" t="s">
        <v>4279</v>
      </c>
      <c r="E6045" s="1542">
        <v>14.22</v>
      </c>
      <c r="F6045" s="1546"/>
      <c r="G6045" s="1546">
        <v>6205797</v>
      </c>
      <c r="H6045" s="1546" t="str">
        <f t="shared" si="94"/>
        <v>CAMBOTAS METÁLICAS TRELIÇADAS - CONFECÇÃO E INSTALAÇÃO</v>
      </c>
    </row>
    <row r="6046" spans="2:8">
      <c r="B6046" s="1528">
        <v>6205791</v>
      </c>
      <c r="C6046" s="1529" t="s">
        <v>19932</v>
      </c>
      <c r="D6046" s="1528" t="s">
        <v>3982</v>
      </c>
      <c r="E6046" s="1543">
        <v>276.73</v>
      </c>
      <c r="F6046" s="1546"/>
      <c r="G6046" s="1546">
        <v>6205791</v>
      </c>
      <c r="H6046" s="1546" t="str">
        <f t="shared" si="94"/>
        <v>COLUNA DE JET GROUTING HORIZONTAL CCPH EM SOLO - D = 40 CM - PERFURAÇÃO E INJEÇÃO</v>
      </c>
    </row>
    <row r="6047" spans="2:8">
      <c r="B6047" s="1526">
        <v>6205792</v>
      </c>
      <c r="C6047" s="1523" t="s">
        <v>19933</v>
      </c>
      <c r="D6047" s="1526" t="s">
        <v>3982</v>
      </c>
      <c r="E6047" s="1542">
        <v>333.95</v>
      </c>
      <c r="F6047" s="1546"/>
      <c r="G6047" s="1546">
        <v>6205792</v>
      </c>
      <c r="H6047" s="1546" t="str">
        <f t="shared" si="94"/>
        <v>COLUNA DE JET GROUTING HORIZONTAL CCPH EM SOLO - D = 50 CM - PERFURAÇÃO E INJEÇÃO</v>
      </c>
    </row>
    <row r="6048" spans="2:8">
      <c r="B6048" s="1528">
        <v>6205793</v>
      </c>
      <c r="C6048" s="1529" t="s">
        <v>19934</v>
      </c>
      <c r="D6048" s="1528" t="s">
        <v>3982</v>
      </c>
      <c r="E6048" s="1543">
        <v>394.83</v>
      </c>
      <c r="F6048" s="1546"/>
      <c r="G6048" s="1546">
        <v>6205793</v>
      </c>
      <c r="H6048" s="1546" t="str">
        <f t="shared" si="94"/>
        <v>COLUNA DE JET GROUTING HORIZONTAL CCPH EM SOLO - D = 60 CM - PERFURAÇÃO E INJEÇÃO</v>
      </c>
    </row>
    <row r="6049" spans="2:8">
      <c r="B6049" s="1526">
        <v>6205796</v>
      </c>
      <c r="C6049" s="1523" t="s">
        <v>19935</v>
      </c>
      <c r="D6049" s="1526" t="s">
        <v>3982</v>
      </c>
      <c r="E6049" s="1542">
        <v>712.49</v>
      </c>
      <c r="F6049" s="1546"/>
      <c r="G6049" s="1546">
        <v>6205796</v>
      </c>
      <c r="H6049" s="1546" t="str">
        <f t="shared" si="94"/>
        <v>COLUNA DE JET GROUTING VERTICAL EM SOLO - D = 100 CM - PERFURAÇÃO E INJEÇÃO</v>
      </c>
    </row>
    <row r="6050" spans="2:8">
      <c r="B6050" s="1528">
        <v>6219451</v>
      </c>
      <c r="C6050" s="1529" t="s">
        <v>19936</v>
      </c>
      <c r="D6050" s="1528" t="s">
        <v>3982</v>
      </c>
      <c r="E6050" s="1543">
        <v>771.15</v>
      </c>
      <c r="F6050" s="1546"/>
      <c r="G6050" s="1546">
        <v>6219451</v>
      </c>
      <c r="H6050" s="1546" t="str">
        <f t="shared" si="94"/>
        <v>COLUNA DE JET GROUTING VERTICAL EM SOLO - D = 110 CM - PERFURAÇÃO E INJEÇÃO</v>
      </c>
    </row>
    <row r="6051" spans="2:8">
      <c r="B6051" s="1526">
        <v>6219452</v>
      </c>
      <c r="C6051" s="1523" t="s">
        <v>19937</v>
      </c>
      <c r="D6051" s="1526" t="s">
        <v>3982</v>
      </c>
      <c r="E6051" s="1542">
        <v>833.48</v>
      </c>
      <c r="F6051" s="1546"/>
      <c r="G6051" s="1546">
        <v>6219452</v>
      </c>
      <c r="H6051" s="1546" t="str">
        <f t="shared" si="94"/>
        <v>COLUNA DE JET GROUTING VERTICAL EM SOLO - D = 120 CM - PERFURAÇÃO E INJEÇÃO</v>
      </c>
    </row>
    <row r="6052" spans="2:8">
      <c r="B6052" s="1528">
        <v>6205794</v>
      </c>
      <c r="C6052" s="1529" t="s">
        <v>19938</v>
      </c>
      <c r="D6052" s="1528" t="s">
        <v>3982</v>
      </c>
      <c r="E6052" s="1543">
        <v>606.13</v>
      </c>
      <c r="F6052" s="1546"/>
      <c r="G6052" s="1546">
        <v>6205794</v>
      </c>
      <c r="H6052" s="1546" t="str">
        <f t="shared" si="94"/>
        <v>COLUNA DE JET GROUTING VERTICAL EM SOLO - D = 80 CM - PERFURAÇÃO E INJEÇÃO</v>
      </c>
    </row>
    <row r="6053" spans="2:8">
      <c r="B6053" s="1526">
        <v>6205795</v>
      </c>
      <c r="C6053" s="1523" t="s">
        <v>19939</v>
      </c>
      <c r="D6053" s="1526" t="s">
        <v>3982</v>
      </c>
      <c r="E6053" s="1542">
        <v>657.48</v>
      </c>
      <c r="F6053" s="1546"/>
      <c r="G6053" s="1546">
        <v>6205795</v>
      </c>
      <c r="H6053" s="1546" t="str">
        <f t="shared" si="94"/>
        <v>COLUNA DE JET GROUTING VERTICAL EM SOLO - D = 90 CM - PERFURAÇÃO E INJEÇÃO</v>
      </c>
    </row>
    <row r="6054" spans="2:8">
      <c r="B6054" s="1528">
        <v>6219521</v>
      </c>
      <c r="C6054" s="1529" t="s">
        <v>24074</v>
      </c>
      <c r="D6054" s="1528" t="s">
        <v>4013</v>
      </c>
      <c r="E6054" s="1543">
        <v>138.25</v>
      </c>
      <c r="F6054" s="1546"/>
      <c r="G6054" s="1546">
        <v>6219521</v>
      </c>
      <c r="H6054" s="1546" t="str">
        <f t="shared" si="94"/>
        <v>DESMONTE A FRIO E CARGA DE ROCHA EM TÚNEL COM CUNHA HIDRÁULICA - DMT DE 0 A 200 M</v>
      </c>
    </row>
    <row r="6055" spans="2:8" ht="30">
      <c r="B6055" s="1526">
        <v>6219527</v>
      </c>
      <c r="C6055" s="1523" t="s">
        <v>19940</v>
      </c>
      <c r="D6055" s="1526" t="s">
        <v>22</v>
      </c>
      <c r="E6055" s="1542">
        <v>364.1</v>
      </c>
      <c r="F6055" s="1546"/>
      <c r="G6055" s="1546">
        <v>6219527</v>
      </c>
      <c r="H6055" s="1546" t="str">
        <f t="shared" si="94"/>
        <v>DRENAGEM DE TÚNEL COM MANTA DRENANTE DE MALHA DE POLIETILENO E GEOTÊXTIL EM FACE REVESTIDA COM ARGAMASSA POLIMÉRICA COM ESPESSURA DE 25 MM</v>
      </c>
    </row>
    <row r="6056" spans="2:8">
      <c r="B6056" s="1528">
        <v>6219526</v>
      </c>
      <c r="C6056" s="1529" t="s">
        <v>15687</v>
      </c>
      <c r="D6056" s="1528" t="s">
        <v>3982</v>
      </c>
      <c r="E6056" s="1543">
        <v>53.28</v>
      </c>
      <c r="F6056" s="1546"/>
      <c r="G6056" s="1546">
        <v>6219526</v>
      </c>
      <c r="H6056" s="1546" t="str">
        <f t="shared" si="94"/>
        <v>DRENO FILTRANTE EM TUBOS DE PVC D = 40 MM APLICADO EM PAREDES E TETOS DE TÚNEL - FORNECIMENTO E INSTALAÇÃO</v>
      </c>
    </row>
    <row r="6057" spans="2:8">
      <c r="B6057" s="1526">
        <v>6219525</v>
      </c>
      <c r="C6057" s="1523" t="s">
        <v>15688</v>
      </c>
      <c r="D6057" s="1526" t="s">
        <v>3982</v>
      </c>
      <c r="E6057" s="1542">
        <v>50.33</v>
      </c>
      <c r="F6057" s="1546"/>
      <c r="G6057" s="1546">
        <v>6219525</v>
      </c>
      <c r="H6057" s="1546" t="str">
        <f t="shared" si="94"/>
        <v>DRENO NÃO FILTRANTE EM TUBOS DE PVC D = 40 MM APLICADO EM PAREDES E TETOS DE TÚNEL - FORNECIMENTO E INSTALAÇÃO</v>
      </c>
    </row>
    <row r="6058" spans="2:8">
      <c r="B6058" s="1528">
        <v>6219508</v>
      </c>
      <c r="C6058" s="1529" t="s">
        <v>15689</v>
      </c>
      <c r="D6058" s="1528" t="s">
        <v>3982</v>
      </c>
      <c r="E6058" s="1543">
        <v>340.71</v>
      </c>
      <c r="F6058" s="1546"/>
      <c r="G6058" s="1546">
        <v>6219508</v>
      </c>
      <c r="H6058" s="1546" t="str">
        <f t="shared" si="94"/>
        <v>ENFILAGEM TUBULAR SISTEMA AUTOPERFURANTE - D = 76 MM</v>
      </c>
    </row>
    <row r="6059" spans="2:8">
      <c r="B6059" s="1526">
        <v>6219511</v>
      </c>
      <c r="C6059" s="1523" t="s">
        <v>15690</v>
      </c>
      <c r="D6059" s="1526" t="s">
        <v>3982</v>
      </c>
      <c r="E6059" s="1542">
        <v>262.58999999999997</v>
      </c>
      <c r="F6059" s="1546"/>
      <c r="G6059" s="1546">
        <v>6219511</v>
      </c>
      <c r="H6059" s="1546" t="str">
        <f t="shared" si="94"/>
        <v>ENFILAGEM TUBULAR SISTEMA CONVENCIONAL SCHEDULE 40 - D = 65 MM</v>
      </c>
    </row>
    <row r="6060" spans="2:8" ht="30">
      <c r="B6060" s="1528">
        <v>6219500</v>
      </c>
      <c r="C6060" s="1529" t="s">
        <v>24075</v>
      </c>
      <c r="D6060" s="1528" t="s">
        <v>4013</v>
      </c>
      <c r="E6060" s="1543">
        <v>106.01</v>
      </c>
      <c r="F6060" s="1546"/>
      <c r="G6060" s="1546">
        <v>6219500</v>
      </c>
      <c r="H6060" s="1546" t="str">
        <f t="shared" si="94"/>
        <v>ESCAVAÇÃO SUBTERRÂNEA E CARREGAMENTO DO MATERIAL DA CALOTA EM TÚNEL CLASSE I - DMT DE 0 A 200 M - SEÇÃO ACIMA DE 90 M²</v>
      </c>
    </row>
    <row r="6061" spans="2:8" ht="30">
      <c r="B6061" s="1526">
        <v>6219418</v>
      </c>
      <c r="C6061" s="1523" t="s">
        <v>24076</v>
      </c>
      <c r="D6061" s="1526" t="s">
        <v>4013</v>
      </c>
      <c r="E6061" s="1542">
        <v>232.82</v>
      </c>
      <c r="F6061" s="1546"/>
      <c r="G6061" s="1546">
        <v>6219418</v>
      </c>
      <c r="H6061" s="1546" t="str">
        <f t="shared" si="94"/>
        <v>ESCAVAÇÃO SUBTERRÂNEA E CARREGAMENTO DO MATERIAL DA CALOTA EM TÚNEL CLASSE I - DMT DE 0 A 200 M - SEÇÃO DE 20 A 40 M²</v>
      </c>
    </row>
    <row r="6062" spans="2:8" ht="30">
      <c r="B6062" s="1528">
        <v>6219412</v>
      </c>
      <c r="C6062" s="1529" t="s">
        <v>24077</v>
      </c>
      <c r="D6062" s="1528" t="s">
        <v>4013</v>
      </c>
      <c r="E6062" s="1543">
        <v>162.91999999999999</v>
      </c>
      <c r="F6062" s="1546"/>
      <c r="G6062" s="1546">
        <v>6219412</v>
      </c>
      <c r="H6062" s="1546" t="str">
        <f t="shared" si="94"/>
        <v>ESCAVAÇÃO SUBTERRÂNEA E CARREGAMENTO DO MATERIAL DA CALOTA EM TÚNEL CLASSE I - DMT DE 0 A 200 M - SEÇÃO DE 40 A 60 M²</v>
      </c>
    </row>
    <row r="6063" spans="2:8" ht="30">
      <c r="B6063" s="1526">
        <v>6219406</v>
      </c>
      <c r="C6063" s="1523" t="s">
        <v>24078</v>
      </c>
      <c r="D6063" s="1526" t="s">
        <v>4013</v>
      </c>
      <c r="E6063" s="1542">
        <v>114.05</v>
      </c>
      <c r="F6063" s="1546"/>
      <c r="G6063" s="1546">
        <v>6219406</v>
      </c>
      <c r="H6063" s="1546" t="str">
        <f t="shared" si="94"/>
        <v>ESCAVAÇÃO SUBTERRÂNEA E CARREGAMENTO DO MATERIAL DA CALOTA EM TÚNEL CLASSE I - DMT DE 0 A 200 M - SEÇÃO DE 60 A 90 M²</v>
      </c>
    </row>
    <row r="6064" spans="2:8" ht="30">
      <c r="B6064" s="1528">
        <v>6219501</v>
      </c>
      <c r="C6064" s="1529" t="s">
        <v>24079</v>
      </c>
      <c r="D6064" s="1528" t="s">
        <v>4013</v>
      </c>
      <c r="E6064" s="1543">
        <v>114.9</v>
      </c>
      <c r="F6064" s="1546"/>
      <c r="G6064" s="1546">
        <v>6219501</v>
      </c>
      <c r="H6064" s="1546" t="str">
        <f t="shared" si="94"/>
        <v>ESCAVAÇÃO SUBTERRÂNEA E CARREGAMENTO DO MATERIAL DA CALOTA EM TÚNEL CLASSE II - DMT DE 0 A 200 M - SEÇÃO ACIMA DE 90 M²</v>
      </c>
    </row>
    <row r="6065" spans="2:8" ht="30">
      <c r="B6065" s="1526">
        <v>6219419</v>
      </c>
      <c r="C6065" s="1523" t="s">
        <v>24080</v>
      </c>
      <c r="D6065" s="1526" t="s">
        <v>4013</v>
      </c>
      <c r="E6065" s="1542">
        <v>256.5</v>
      </c>
      <c r="F6065" s="1546"/>
      <c r="G6065" s="1546">
        <v>6219419</v>
      </c>
      <c r="H6065" s="1546" t="str">
        <f t="shared" si="94"/>
        <v>ESCAVAÇÃO SUBTERRÂNEA E CARREGAMENTO DO MATERIAL DA CALOTA EM TÚNEL CLASSE II - DMT DE 0 A 200 M - SEÇÃO DE 20 A 40 M²</v>
      </c>
    </row>
    <row r="6066" spans="2:8" ht="30">
      <c r="B6066" s="1528">
        <v>6219413</v>
      </c>
      <c r="C6066" s="1529" t="s">
        <v>24081</v>
      </c>
      <c r="D6066" s="1528" t="s">
        <v>4013</v>
      </c>
      <c r="E6066" s="1543">
        <v>178.12</v>
      </c>
      <c r="F6066" s="1546"/>
      <c r="G6066" s="1546">
        <v>6219413</v>
      </c>
      <c r="H6066" s="1546" t="str">
        <f t="shared" si="94"/>
        <v>ESCAVAÇÃO SUBTERRÂNEA E CARREGAMENTO DO MATERIAL DA CALOTA EM TÚNEL CLASSE II - DMT DE 0 A 200 M - SEÇÃO DE 40 A 60 M²</v>
      </c>
    </row>
    <row r="6067" spans="2:8" ht="30">
      <c r="B6067" s="1526">
        <v>6219407</v>
      </c>
      <c r="C6067" s="1523" t="s">
        <v>24082</v>
      </c>
      <c r="D6067" s="1526" t="s">
        <v>4013</v>
      </c>
      <c r="E6067" s="1542">
        <v>123.76</v>
      </c>
      <c r="F6067" s="1546"/>
      <c r="G6067" s="1546">
        <v>6219407</v>
      </c>
      <c r="H6067" s="1546" t="str">
        <f t="shared" si="94"/>
        <v>ESCAVAÇÃO SUBTERRÂNEA E CARREGAMENTO DO MATERIAL DA CALOTA EM TÚNEL CLASSE II - DMT DE 0 A 200 M - SEÇÃO DE 60 A 90 M²</v>
      </c>
    </row>
    <row r="6068" spans="2:8" ht="30">
      <c r="B6068" s="1528">
        <v>6219502</v>
      </c>
      <c r="C6068" s="1529" t="s">
        <v>24083</v>
      </c>
      <c r="D6068" s="1528" t="s">
        <v>4013</v>
      </c>
      <c r="E6068" s="1543">
        <v>124.69</v>
      </c>
      <c r="F6068" s="1546"/>
      <c r="G6068" s="1546">
        <v>6219502</v>
      </c>
      <c r="H6068" s="1546" t="str">
        <f t="shared" si="94"/>
        <v>ESCAVAÇÃO SUBTERRÂNEA E CARREGAMENTO DO MATERIAL DA CALOTA EM TÚNEL CLASSE III - DMT DE 0 A 200 M - SEÇÃO ACIMA DE 90 M²</v>
      </c>
    </row>
    <row r="6069" spans="2:8" ht="30">
      <c r="B6069" s="1526">
        <v>6219420</v>
      </c>
      <c r="C6069" s="1523" t="s">
        <v>24084</v>
      </c>
      <c r="D6069" s="1526" t="s">
        <v>4013</v>
      </c>
      <c r="E6069" s="1542">
        <v>287.82</v>
      </c>
      <c r="F6069" s="1546"/>
      <c r="G6069" s="1546">
        <v>6219420</v>
      </c>
      <c r="H6069" s="1546" t="str">
        <f t="shared" si="94"/>
        <v>ESCAVAÇÃO SUBTERRÂNEA E CARREGAMENTO DO MATERIAL DA CALOTA EM TÚNEL CLASSE III - DMT DE 0 A 200 M - SEÇÃO DE 20 A 40 M²</v>
      </c>
    </row>
    <row r="6070" spans="2:8" ht="30">
      <c r="B6070" s="1528">
        <v>6219414</v>
      </c>
      <c r="C6070" s="1529" t="s">
        <v>24085</v>
      </c>
      <c r="D6070" s="1528" t="s">
        <v>4013</v>
      </c>
      <c r="E6070" s="1543">
        <v>196.37</v>
      </c>
      <c r="F6070" s="1546"/>
      <c r="G6070" s="1546">
        <v>6219414</v>
      </c>
      <c r="H6070" s="1546" t="str">
        <f t="shared" si="94"/>
        <v>ESCAVAÇÃO SUBTERRÂNEA E CARREGAMENTO DO MATERIAL DA CALOTA EM TÚNEL CLASSE III - DMT DE 0 A 200 M - SEÇÃO DE 40 A 60 M²</v>
      </c>
    </row>
    <row r="6071" spans="2:8" ht="30">
      <c r="B6071" s="1526">
        <v>6219408</v>
      </c>
      <c r="C6071" s="1523" t="s">
        <v>24086</v>
      </c>
      <c r="D6071" s="1526" t="s">
        <v>4013</v>
      </c>
      <c r="E6071" s="1542">
        <v>134.27000000000001</v>
      </c>
      <c r="F6071" s="1546"/>
      <c r="G6071" s="1546">
        <v>6219408</v>
      </c>
      <c r="H6071" s="1546" t="str">
        <f t="shared" si="94"/>
        <v>ESCAVAÇÃO SUBTERRÂNEA E CARREGAMENTO DO MATERIAL DA CALOTA EM TÚNEL CLASSE III - DMT DE 0 A 200 M - SEÇÃO DE 60 A 90 M²</v>
      </c>
    </row>
    <row r="6072" spans="2:8" ht="30">
      <c r="B6072" s="1528">
        <v>6219503</v>
      </c>
      <c r="C6072" s="1529" t="s">
        <v>24087</v>
      </c>
      <c r="D6072" s="1528" t="s">
        <v>4013</v>
      </c>
      <c r="E6072" s="1543">
        <v>144.75</v>
      </c>
      <c r="F6072" s="1546"/>
      <c r="G6072" s="1546">
        <v>6219503</v>
      </c>
      <c r="H6072" s="1546" t="str">
        <f t="shared" si="94"/>
        <v>ESCAVAÇÃO SUBTERRÂNEA E CARREGAMENTO DO MATERIAL DA CALOTA EM TÚNEL CLASSE IV - DMT DE 0 A 200 M - SEÇÃO ACIMA DE 90 M²</v>
      </c>
    </row>
    <row r="6073" spans="2:8" ht="30">
      <c r="B6073" s="1526">
        <v>6219421</v>
      </c>
      <c r="C6073" s="1523" t="s">
        <v>24088</v>
      </c>
      <c r="D6073" s="1526" t="s">
        <v>4013</v>
      </c>
      <c r="E6073" s="1542">
        <v>342.87</v>
      </c>
      <c r="F6073" s="1546"/>
      <c r="G6073" s="1546">
        <v>6219421</v>
      </c>
      <c r="H6073" s="1546" t="str">
        <f t="shared" si="94"/>
        <v>ESCAVAÇÃO SUBTERRÂNEA E CARREGAMENTO DO MATERIAL DA CALOTA EM TÚNEL CLASSE IV - DMT DE 0 A 200 M - SEÇÃO DE 20 A 40 M²</v>
      </c>
    </row>
    <row r="6074" spans="2:8" ht="30">
      <c r="B6074" s="1528">
        <v>6219415</v>
      </c>
      <c r="C6074" s="1529" t="s">
        <v>24089</v>
      </c>
      <c r="D6074" s="1528" t="s">
        <v>4013</v>
      </c>
      <c r="E6074" s="1543">
        <v>230.24</v>
      </c>
      <c r="F6074" s="1546"/>
      <c r="G6074" s="1546">
        <v>6219415</v>
      </c>
      <c r="H6074" s="1546" t="str">
        <f t="shared" si="94"/>
        <v>ESCAVAÇÃO SUBTERRÂNEA E CARREGAMENTO DO MATERIAL DA CALOTA EM TÚNEL CLASSE IV - DMT DE 0 A 200 M - SEÇÃO DE 40 A 60 M²</v>
      </c>
    </row>
    <row r="6075" spans="2:8" ht="30">
      <c r="B6075" s="1526">
        <v>6219409</v>
      </c>
      <c r="C6075" s="1523" t="s">
        <v>24090</v>
      </c>
      <c r="D6075" s="1526" t="s">
        <v>4013</v>
      </c>
      <c r="E6075" s="1542">
        <v>156.94</v>
      </c>
      <c r="F6075" s="1546"/>
      <c r="G6075" s="1546">
        <v>6219409</v>
      </c>
      <c r="H6075" s="1546" t="str">
        <f t="shared" si="94"/>
        <v>ESCAVAÇÃO SUBTERRÂNEA E CARREGAMENTO DO MATERIAL DA CALOTA EM TÚNEL CLASSE IV - DMT DE 0 A 200 M - SEÇÃO DE 60 A 90 M²</v>
      </c>
    </row>
    <row r="6076" spans="2:8">
      <c r="B6076" s="1528">
        <v>6219518</v>
      </c>
      <c r="C6076" s="1529" t="s">
        <v>15691</v>
      </c>
      <c r="D6076" s="1528" t="s">
        <v>4013</v>
      </c>
      <c r="E6076" s="1543">
        <v>45.35</v>
      </c>
      <c r="F6076" s="1546"/>
      <c r="G6076" s="1546">
        <v>6219518</v>
      </c>
      <c r="H6076" s="1546" t="str">
        <f t="shared" si="94"/>
        <v>ESCAVAÇÃO SUBTERRÂNEA E CARREGAMENTO DO MATERIAL DO REBAIXO EM TÚNEL CLASSE I A IV - DMT DE 0 A 200 M</v>
      </c>
    </row>
    <row r="6077" spans="2:8">
      <c r="B6077" s="1526">
        <v>6219504</v>
      </c>
      <c r="C6077" s="1523" t="s">
        <v>24091</v>
      </c>
      <c r="D6077" s="1526" t="s">
        <v>4013</v>
      </c>
      <c r="E6077" s="1542">
        <v>90.31</v>
      </c>
      <c r="F6077" s="1546"/>
      <c r="G6077" s="1546">
        <v>6219504</v>
      </c>
      <c r="H6077" s="1546" t="str">
        <f t="shared" si="94"/>
        <v>ESCAVAÇÃO SUBTERRÂNEA E CARREGAMENTO EM TÚNEL CLASSE V - DMT DE 0 A 200 M - SEÇÃO ACIMA DE 90 M²</v>
      </c>
    </row>
    <row r="6078" spans="2:8">
      <c r="B6078" s="1528">
        <v>6219422</v>
      </c>
      <c r="C6078" s="1529" t="s">
        <v>24092</v>
      </c>
      <c r="D6078" s="1528" t="s">
        <v>4013</v>
      </c>
      <c r="E6078" s="1543">
        <v>201.3</v>
      </c>
      <c r="F6078" s="1546"/>
      <c r="G6078" s="1546">
        <v>6219422</v>
      </c>
      <c r="H6078" s="1546" t="str">
        <f t="shared" si="94"/>
        <v>ESCAVAÇÃO SUBTERRÂNEA E CARREGAMENTO EM TÚNEL CLASSE V - DMT DE 0 A 200 M - SEÇÃO DE 20 A 40 M²</v>
      </c>
    </row>
    <row r="6079" spans="2:8">
      <c r="B6079" s="1526">
        <v>6219416</v>
      </c>
      <c r="C6079" s="1523" t="s">
        <v>24093</v>
      </c>
      <c r="D6079" s="1526" t="s">
        <v>4013</v>
      </c>
      <c r="E6079" s="1542">
        <v>154.55000000000001</v>
      </c>
      <c r="F6079" s="1546"/>
      <c r="G6079" s="1546">
        <v>6219416</v>
      </c>
      <c r="H6079" s="1546" t="str">
        <f t="shared" si="94"/>
        <v>ESCAVAÇÃO SUBTERRÂNEA E CARREGAMENTO EM TÚNEL CLASSE V - DMT DE 0 A 200 M - SEÇÃO DE 40 A 60 M²</v>
      </c>
    </row>
    <row r="6080" spans="2:8">
      <c r="B6080" s="1528">
        <v>6219410</v>
      </c>
      <c r="C6080" s="1529" t="s">
        <v>24094</v>
      </c>
      <c r="D6080" s="1528" t="s">
        <v>4013</v>
      </c>
      <c r="E6080" s="1543">
        <v>107.79</v>
      </c>
      <c r="F6080" s="1546"/>
      <c r="G6080" s="1546">
        <v>6219410</v>
      </c>
      <c r="H6080" s="1546" t="str">
        <f t="shared" si="94"/>
        <v>ESCAVAÇÃO SUBTERRÂNEA E CARREGAMENTO EM TÚNEL CLASSE V - DMT DE 0 A 200 M - SEÇÃO DE 60 A 90 M²</v>
      </c>
    </row>
    <row r="6081" spans="2:8">
      <c r="B6081" s="1526">
        <v>6219505</v>
      </c>
      <c r="C6081" s="1523" t="s">
        <v>24095</v>
      </c>
      <c r="D6081" s="1526" t="s">
        <v>4013</v>
      </c>
      <c r="E6081" s="1542">
        <v>80.39</v>
      </c>
      <c r="F6081" s="1546"/>
      <c r="G6081" s="1546">
        <v>6219505</v>
      </c>
      <c r="H6081" s="1546" t="str">
        <f t="shared" si="94"/>
        <v>ESCAVAÇÃO SUBTERRÂNEA E CARREGAMENTO EM TÚNEL CLASSE VI - DMT DE 0 A 200 M - SEÇÃO ACIMA DE 90 M²</v>
      </c>
    </row>
    <row r="6082" spans="2:8">
      <c r="B6082" s="1528">
        <v>6219423</v>
      </c>
      <c r="C6082" s="1529" t="s">
        <v>24096</v>
      </c>
      <c r="D6082" s="1528" t="s">
        <v>4013</v>
      </c>
      <c r="E6082" s="1543">
        <v>188.91</v>
      </c>
      <c r="F6082" s="1546"/>
      <c r="G6082" s="1546">
        <v>6219423</v>
      </c>
      <c r="H6082" s="1546" t="str">
        <f t="shared" si="94"/>
        <v>ESCAVAÇÃO SUBTERRÂNEA E CARREGAMENTO EM TÚNEL CLASSE VI - DMT DE 0 A 200 M - SEÇÃO DE 20 A 40 M²</v>
      </c>
    </row>
    <row r="6083" spans="2:8">
      <c r="B6083" s="1526">
        <v>6219417</v>
      </c>
      <c r="C6083" s="1523" t="s">
        <v>24097</v>
      </c>
      <c r="D6083" s="1526" t="s">
        <v>4013</v>
      </c>
      <c r="E6083" s="1542">
        <v>143.09</v>
      </c>
      <c r="F6083" s="1546"/>
      <c r="G6083" s="1546">
        <v>6219417</v>
      </c>
      <c r="H6083" s="1546" t="str">
        <f t="shared" ref="H6083:H6146" si="95">UPPER(C6083)</f>
        <v>ESCAVAÇÃO SUBTERRÂNEA E CARREGAMENTO EM TÚNEL CLASSE VI - DMT DE 0 A 200 M - SEÇÃO DE 40 A 60 M²</v>
      </c>
    </row>
    <row r="6084" spans="2:8">
      <c r="B6084" s="1528">
        <v>6219411</v>
      </c>
      <c r="C6084" s="1529" t="s">
        <v>24098</v>
      </c>
      <c r="D6084" s="1528" t="s">
        <v>4013</v>
      </c>
      <c r="E6084" s="1543">
        <v>97.33</v>
      </c>
      <c r="F6084" s="1546"/>
      <c r="G6084" s="1546">
        <v>6219411</v>
      </c>
      <c r="H6084" s="1546" t="str">
        <f t="shared" si="95"/>
        <v>ESCAVAÇÃO SUBTERRÂNEA E CARREGAMENTO EM TÚNEL CLASSE VI - DMT DE 0 A 200 M - SEÇÃO DE 60 A 90 M²</v>
      </c>
    </row>
    <row r="6085" spans="2:8">
      <c r="B6085" s="1526">
        <v>6219520</v>
      </c>
      <c r="C6085" s="1523" t="s">
        <v>15692</v>
      </c>
      <c r="D6085" s="1526" t="s">
        <v>22</v>
      </c>
      <c r="E6085" s="1542">
        <v>43.9</v>
      </c>
      <c r="F6085" s="1546"/>
      <c r="G6085" s="1546">
        <v>6219520</v>
      </c>
      <c r="H6085" s="1546" t="str">
        <f t="shared" si="95"/>
        <v>PRÉ-FISSURAMENTO EM TÚNEL</v>
      </c>
    </row>
    <row r="6086" spans="2:8" ht="30">
      <c r="B6086" s="1528">
        <v>6219433</v>
      </c>
      <c r="C6086" s="1529" t="s">
        <v>15693</v>
      </c>
      <c r="D6086" s="1528" t="s">
        <v>3982</v>
      </c>
      <c r="E6086" s="1543">
        <v>100.48</v>
      </c>
      <c r="F6086" s="1546"/>
      <c r="G6086" s="1546">
        <v>6219433</v>
      </c>
      <c r="H6086" s="1546" t="str">
        <f t="shared" si="95"/>
        <v>PREGAGEM DA FRENTE COM VERGALHÃO DE FIBRA DE VIDRO D = 25 MM COM PERFURAÇÃO EM D = 75 MM E INJEÇÃO DE CALDA DE CIMENTO</v>
      </c>
    </row>
    <row r="6087" spans="2:8" ht="30">
      <c r="B6087" s="1526">
        <v>6205801</v>
      </c>
      <c r="C6087" s="1523" t="s">
        <v>15694</v>
      </c>
      <c r="D6087" s="1526" t="s">
        <v>3982</v>
      </c>
      <c r="E6087" s="1542">
        <v>68.209999999999994</v>
      </c>
      <c r="F6087" s="1546"/>
      <c r="G6087" s="1546">
        <v>6205801</v>
      </c>
      <c r="H6087" s="1546" t="str">
        <f t="shared" si="95"/>
        <v>PREGAGEM DA FRENTE EM TUBO DE PVC D = 50 MM COM PERFURAÇÃO EM D = 100 MM E INJEÇÃO DE ARGAMASSA DE CIMENTO E AREIA 1:1</v>
      </c>
    </row>
    <row r="6088" spans="2:8">
      <c r="B6088" s="1528">
        <v>6219524</v>
      </c>
      <c r="C6088" s="1529" t="s">
        <v>15695</v>
      </c>
      <c r="D6088" s="1528" t="s">
        <v>20703</v>
      </c>
      <c r="E6088" s="1543">
        <v>10.81</v>
      </c>
      <c r="F6088" s="1546"/>
      <c r="G6088" s="1546">
        <v>6219524</v>
      </c>
      <c r="H6088" s="1546" t="str">
        <f t="shared" si="95"/>
        <v>PREGO GUIA PARA CONTROLE DE ESPESSURA DE CONCRETO PROJETADO D = 16 MM EM TÚNEL - FORNECIMENTO E INSTALAÇÃO</v>
      </c>
    </row>
    <row r="6089" spans="2:8">
      <c r="B6089" s="1526">
        <v>6416036</v>
      </c>
      <c r="C6089" s="1523" t="s">
        <v>15696</v>
      </c>
      <c r="D6089" s="1526" t="s">
        <v>4013</v>
      </c>
      <c r="E6089" s="1542">
        <v>117.22</v>
      </c>
      <c r="F6089" s="1546"/>
      <c r="G6089" s="1546">
        <v>6416036</v>
      </c>
      <c r="H6089" s="1546" t="str">
        <f t="shared" si="95"/>
        <v>USINAGEM DE AGREGADOS PARA MICRORREVESTIMENTO A FRIO COM ESPESSURA DE 0,8 CM ATÉ 1,5 CM - BRITA COMERCIAL</v>
      </c>
    </row>
    <row r="6090" spans="2:8">
      <c r="B6090" s="1528">
        <v>6416038</v>
      </c>
      <c r="C6090" s="1529" t="s">
        <v>15697</v>
      </c>
      <c r="D6090" s="1528" t="s">
        <v>4013</v>
      </c>
      <c r="E6090" s="1543">
        <v>53.69</v>
      </c>
      <c r="F6090" s="1546"/>
      <c r="G6090" s="1546">
        <v>6416038</v>
      </c>
      <c r="H6090" s="1546" t="str">
        <f t="shared" si="95"/>
        <v>USINAGEM DE AGREGADOS PARA MICRORREVESTIMENTO A FRIO COM ESPESSURA DE 0,8 CM ATÉ 1,5 CM - BRITA PRODUZIDA</v>
      </c>
    </row>
    <row r="6091" spans="2:8">
      <c r="B6091" s="1526">
        <v>6416037</v>
      </c>
      <c r="C6091" s="1523" t="s">
        <v>15698</v>
      </c>
      <c r="D6091" s="1526" t="s">
        <v>4013</v>
      </c>
      <c r="E6091" s="1542">
        <v>126.15</v>
      </c>
      <c r="F6091" s="1546"/>
      <c r="G6091" s="1546">
        <v>6416037</v>
      </c>
      <c r="H6091" s="1546" t="str">
        <f t="shared" si="95"/>
        <v>USINAGEM DE AGREGADOS PARA MICRORREVESTIMENTO A FRIO COM ESPESSURA DE 2,0 CM - BRITA COMERCIAL</v>
      </c>
    </row>
    <row r="6092" spans="2:8">
      <c r="B6092" s="1528">
        <v>6416035</v>
      </c>
      <c r="C6092" s="1529" t="s">
        <v>15699</v>
      </c>
      <c r="D6092" s="1528" t="s">
        <v>4013</v>
      </c>
      <c r="E6092" s="1543">
        <v>61.36</v>
      </c>
      <c r="F6092" s="1546"/>
      <c r="G6092" s="1546">
        <v>6416035</v>
      </c>
      <c r="H6092" s="1546" t="str">
        <f t="shared" si="95"/>
        <v>USINAGEM DE AGREGADOS PARA MICRORREVESTIMENTO A FRIO COM ESPESSURA DE 2,0 CM - BRITA PRODUZIDA</v>
      </c>
    </row>
    <row r="6093" spans="2:8">
      <c r="B6093" s="1526">
        <v>6416076</v>
      </c>
      <c r="C6093" s="1523" t="s">
        <v>15700</v>
      </c>
      <c r="D6093" s="1526" t="s">
        <v>3367</v>
      </c>
      <c r="E6093" s="1542">
        <v>116.57</v>
      </c>
      <c r="F6093" s="1546"/>
      <c r="G6093" s="1546">
        <v>6416076</v>
      </c>
      <c r="H6093" s="1546" t="str">
        <f t="shared" si="95"/>
        <v>USINAGEM DE AREIA-ASFALTO A QUENTE - FAIXA A - AREIA COMERCIAL</v>
      </c>
    </row>
    <row r="6094" spans="2:8">
      <c r="B6094" s="1528">
        <v>6416075</v>
      </c>
      <c r="C6094" s="1529" t="s">
        <v>15701</v>
      </c>
      <c r="D6094" s="1528" t="s">
        <v>3367</v>
      </c>
      <c r="E6094" s="1543">
        <v>83.24</v>
      </c>
      <c r="F6094" s="1546"/>
      <c r="G6094" s="1546">
        <v>6416075</v>
      </c>
      <c r="H6094" s="1546" t="str">
        <f t="shared" si="95"/>
        <v>USINAGEM DE AREIA-ASFALTO A QUENTE - FAIXA A - AREIA EXTRAÍDA</v>
      </c>
    </row>
    <row r="6095" spans="2:8">
      <c r="B6095" s="1526">
        <v>6416226</v>
      </c>
      <c r="C6095" s="1523" t="s">
        <v>15702</v>
      </c>
      <c r="D6095" s="1526" t="s">
        <v>3367</v>
      </c>
      <c r="E6095" s="1542">
        <v>109.13</v>
      </c>
      <c r="F6095" s="1546"/>
      <c r="G6095" s="1546">
        <v>6416226</v>
      </c>
      <c r="H6095" s="1546" t="str">
        <f t="shared" si="95"/>
        <v>USINAGEM DE AREIA-ASFALTO A QUENTE - FAIXA B - AREIA COMERCIAL</v>
      </c>
    </row>
    <row r="6096" spans="2:8">
      <c r="B6096" s="1528">
        <v>6416225</v>
      </c>
      <c r="C6096" s="1529" t="s">
        <v>15703</v>
      </c>
      <c r="D6096" s="1528" t="s">
        <v>3367</v>
      </c>
      <c r="E6096" s="1543">
        <v>75.069999999999993</v>
      </c>
      <c r="F6096" s="1546"/>
      <c r="G6096" s="1546">
        <v>6416225</v>
      </c>
      <c r="H6096" s="1546" t="str">
        <f t="shared" si="95"/>
        <v>USINAGEM DE AREIA-ASFALTO A QUENTE - FAIXA B - AREIA EXTRAÍDA</v>
      </c>
    </row>
    <row r="6097" spans="2:8">
      <c r="B6097" s="1526">
        <v>6416084</v>
      </c>
      <c r="C6097" s="1523" t="s">
        <v>15704</v>
      </c>
      <c r="D6097" s="1526" t="s">
        <v>3367</v>
      </c>
      <c r="E6097" s="1542">
        <v>110.64</v>
      </c>
      <c r="F6097" s="1546"/>
      <c r="G6097" s="1546">
        <v>6416084</v>
      </c>
      <c r="H6097" s="1546" t="str">
        <f t="shared" si="95"/>
        <v>USINAGEM DE AREIA-ASFALTO A QUENTE COM ASFALTO POLÍMERO - FAIXA A - AREIA COMERCIAL</v>
      </c>
    </row>
    <row r="6098" spans="2:8">
      <c r="B6098" s="1528">
        <v>6416083</v>
      </c>
      <c r="C6098" s="1529" t="s">
        <v>15705</v>
      </c>
      <c r="D6098" s="1528" t="s">
        <v>3367</v>
      </c>
      <c r="E6098" s="1543">
        <v>75.62</v>
      </c>
      <c r="F6098" s="1546"/>
      <c r="G6098" s="1546">
        <v>6416083</v>
      </c>
      <c r="H6098" s="1546" t="str">
        <f t="shared" si="95"/>
        <v>USINAGEM DE AREIA-ASFALTO A QUENTE COM ASFALTO POLÍMERO - FAIXA A - AREIA EXTRAÍDA</v>
      </c>
    </row>
    <row r="6099" spans="2:8">
      <c r="B6099" s="1526">
        <v>6416234</v>
      </c>
      <c r="C6099" s="1523" t="s">
        <v>15706</v>
      </c>
      <c r="D6099" s="1526" t="s">
        <v>3367</v>
      </c>
      <c r="E6099" s="1542">
        <v>114.91</v>
      </c>
      <c r="F6099" s="1546"/>
      <c r="G6099" s="1546">
        <v>6416234</v>
      </c>
      <c r="H6099" s="1546" t="str">
        <f t="shared" si="95"/>
        <v>USINAGEM DE AREIA-ASFALTO A QUENTE COM ASFALTO POLÍMERO - FAIXA B - AREIA COMERCIAL</v>
      </c>
    </row>
    <row r="6100" spans="2:8">
      <c r="B6100" s="1528">
        <v>6416233</v>
      </c>
      <c r="C6100" s="1529" t="s">
        <v>15707</v>
      </c>
      <c r="D6100" s="1528" t="s">
        <v>3367</v>
      </c>
      <c r="E6100" s="1543">
        <v>80.52</v>
      </c>
      <c r="F6100" s="1546"/>
      <c r="G6100" s="1546">
        <v>6416233</v>
      </c>
      <c r="H6100" s="1546" t="str">
        <f t="shared" si="95"/>
        <v>USINAGEM DE AREIA-ASFALTO A QUENTE COM ASFALTO POLÍMERO - FAIXA B - AREIA EXTRAÍDA</v>
      </c>
    </row>
    <row r="6101" spans="2:8">
      <c r="B6101" s="1526">
        <v>6416236</v>
      </c>
      <c r="C6101" s="1523" t="s">
        <v>15708</v>
      </c>
      <c r="D6101" s="1526" t="s">
        <v>3367</v>
      </c>
      <c r="E6101" s="1542">
        <v>117.71</v>
      </c>
      <c r="F6101" s="1546"/>
      <c r="G6101" s="1546">
        <v>6416236</v>
      </c>
      <c r="H6101" s="1546" t="str">
        <f t="shared" si="95"/>
        <v>USINAGEM DE AREIA-ASFALTO A QUENTE COM ASFALTO POLÍMERO - FAIXA C - AREIA COMERCIAL</v>
      </c>
    </row>
    <row r="6102" spans="2:8">
      <c r="B6102" s="1528">
        <v>6416235</v>
      </c>
      <c r="C6102" s="1529" t="s">
        <v>15709</v>
      </c>
      <c r="D6102" s="1528" t="s">
        <v>3367</v>
      </c>
      <c r="E6102" s="1543">
        <v>83.76</v>
      </c>
      <c r="F6102" s="1546"/>
      <c r="G6102" s="1546">
        <v>6416235</v>
      </c>
      <c r="H6102" s="1546" t="str">
        <f t="shared" si="95"/>
        <v>USINAGEM DE AREIA-ASFALTO A QUENTE COM ASFALTO POLÍMERO - FAIXA C - AREIA EXTRAÍDA</v>
      </c>
    </row>
    <row r="6103" spans="2:8">
      <c r="B6103" s="1526">
        <v>6416040</v>
      </c>
      <c r="C6103" s="1523" t="s">
        <v>15710</v>
      </c>
      <c r="D6103" s="1526" t="s">
        <v>4013</v>
      </c>
      <c r="E6103" s="1542">
        <v>186.99</v>
      </c>
      <c r="F6103" s="1546"/>
      <c r="G6103" s="1546">
        <v>6416040</v>
      </c>
      <c r="H6103" s="1546" t="str">
        <f t="shared" si="95"/>
        <v>USINAGEM DE BRITA GRADUADA COM BRITA COMERCIAL EM USINA DE 300 T/H</v>
      </c>
    </row>
    <row r="6104" spans="2:8">
      <c r="B6104" s="1528">
        <v>6416039</v>
      </c>
      <c r="C6104" s="1529" t="s">
        <v>15711</v>
      </c>
      <c r="D6104" s="1528" t="s">
        <v>4013</v>
      </c>
      <c r="E6104" s="1543">
        <v>73.03</v>
      </c>
      <c r="F6104" s="1546"/>
      <c r="G6104" s="1546">
        <v>6416039</v>
      </c>
      <c r="H6104" s="1546" t="str">
        <f t="shared" si="95"/>
        <v>USINAGEM DE BRITA GRADUADA COM BRITA PRODUZIDA EM USINA DE 300 T/H</v>
      </c>
    </row>
    <row r="6105" spans="2:8">
      <c r="B6105" s="1526">
        <v>6416042</v>
      </c>
      <c r="C6105" s="1523" t="s">
        <v>15712</v>
      </c>
      <c r="D6105" s="1526" t="s">
        <v>4013</v>
      </c>
      <c r="E6105" s="1542">
        <v>228.25</v>
      </c>
      <c r="F6105" s="1546"/>
      <c r="G6105" s="1546">
        <v>6416042</v>
      </c>
      <c r="H6105" s="1546" t="str">
        <f t="shared" si="95"/>
        <v>USINAGEM DE BRITA GRADUADA TRATADA COM CIMENTO E BRITA COMERCIAL EM USINA DE 300 T/H</v>
      </c>
    </row>
    <row r="6106" spans="2:8">
      <c r="B6106" s="1528">
        <v>6416041</v>
      </c>
      <c r="C6106" s="1529" t="s">
        <v>15713</v>
      </c>
      <c r="D6106" s="1528" t="s">
        <v>4013</v>
      </c>
      <c r="E6106" s="1543">
        <v>111.66</v>
      </c>
      <c r="F6106" s="1546"/>
      <c r="G6106" s="1546">
        <v>6416041</v>
      </c>
      <c r="H6106" s="1546" t="str">
        <f t="shared" si="95"/>
        <v>USINAGEM DE BRITA GRADUADA TRATADA COM CIMENTO E BRITA PRODUZIDA EM USINA DE 300 T/H</v>
      </c>
    </row>
    <row r="6107" spans="2:8">
      <c r="B6107" s="1526">
        <v>6416080</v>
      </c>
      <c r="C6107" s="1523" t="s">
        <v>15714</v>
      </c>
      <c r="D6107" s="1526" t="s">
        <v>3367</v>
      </c>
      <c r="E6107" s="1542">
        <v>136.53</v>
      </c>
      <c r="F6107" s="1546"/>
      <c r="G6107" s="1546">
        <v>6416080</v>
      </c>
      <c r="H6107" s="1546" t="str">
        <f t="shared" si="95"/>
        <v>USINAGEM DE CONCRETO ASFÁLTICO - FAIXA A - AREIA E BRITA COMERCIAIS</v>
      </c>
    </row>
    <row r="6108" spans="2:8">
      <c r="B6108" s="1528">
        <v>6416079</v>
      </c>
      <c r="C6108" s="1529" t="s">
        <v>15715</v>
      </c>
      <c r="D6108" s="1528" t="s">
        <v>3367</v>
      </c>
      <c r="E6108" s="1543">
        <v>91.86</v>
      </c>
      <c r="F6108" s="1546"/>
      <c r="G6108" s="1546">
        <v>6416079</v>
      </c>
      <c r="H6108" s="1546" t="str">
        <f t="shared" si="95"/>
        <v>USINAGEM DE CONCRETO ASFÁLTICO - FAIXA A - AREIA EXTRAÍDA E BRITA PRODUZIDA</v>
      </c>
    </row>
    <row r="6109" spans="2:8">
      <c r="B6109" s="1526">
        <v>6416143</v>
      </c>
      <c r="C6109" s="1523" t="s">
        <v>15716</v>
      </c>
      <c r="D6109" s="1526" t="s">
        <v>3367</v>
      </c>
      <c r="E6109" s="1542">
        <v>138.31</v>
      </c>
      <c r="F6109" s="1546"/>
      <c r="G6109" s="1546">
        <v>6416143</v>
      </c>
      <c r="H6109" s="1546" t="str">
        <f t="shared" si="95"/>
        <v>USINAGEM DE CONCRETO ASFÁLTICO - FAIXA B - AREIA E BRITA COMERCIAIS</v>
      </c>
    </row>
    <row r="6110" spans="2:8">
      <c r="B6110" s="1528">
        <v>6416262</v>
      </c>
      <c r="C6110" s="1529" t="s">
        <v>15717</v>
      </c>
      <c r="D6110" s="1528" t="s">
        <v>3367</v>
      </c>
      <c r="E6110" s="1543">
        <v>93.7</v>
      </c>
      <c r="F6110" s="1546"/>
      <c r="G6110" s="1546">
        <v>6416262</v>
      </c>
      <c r="H6110" s="1546" t="str">
        <f t="shared" si="95"/>
        <v>USINAGEM DE CONCRETO ASFÁLTICO - FAIXA B - AREIA EXTRAÍDA E BRITA PRODUZIDA</v>
      </c>
    </row>
    <row r="6111" spans="2:8">
      <c r="B6111" s="1526">
        <v>6416078</v>
      </c>
      <c r="C6111" s="1523" t="s">
        <v>15718</v>
      </c>
      <c r="D6111" s="1526" t="s">
        <v>3367</v>
      </c>
      <c r="E6111" s="1542">
        <v>135.24</v>
      </c>
      <c r="F6111" s="1546"/>
      <c r="G6111" s="1546">
        <v>6416078</v>
      </c>
      <c r="H6111" s="1546" t="str">
        <f t="shared" si="95"/>
        <v>USINAGEM DE CONCRETO ASFÁLTICO - FAIXA C - AREIA E BRITA COMERCIAIS</v>
      </c>
    </row>
    <row r="6112" spans="2:8">
      <c r="B6112" s="1528">
        <v>6416077</v>
      </c>
      <c r="C6112" s="1529" t="s">
        <v>15719</v>
      </c>
      <c r="D6112" s="1528" t="s">
        <v>3367</v>
      </c>
      <c r="E6112" s="1543">
        <v>92.26</v>
      </c>
      <c r="F6112" s="1546"/>
      <c r="G6112" s="1546">
        <v>6416077</v>
      </c>
      <c r="H6112" s="1546" t="str">
        <f t="shared" si="95"/>
        <v>USINAGEM DE CONCRETO ASFÁLTICO - FAIXA C - AREIA EXTRAÍDA E BRITA PRODUZIDA</v>
      </c>
    </row>
    <row r="6113" spans="2:8">
      <c r="B6113" s="1526">
        <v>6416088</v>
      </c>
      <c r="C6113" s="1523" t="s">
        <v>15720</v>
      </c>
      <c r="D6113" s="1526" t="s">
        <v>3367</v>
      </c>
      <c r="E6113" s="1542">
        <v>140.07</v>
      </c>
      <c r="F6113" s="1546"/>
      <c r="G6113" s="1546">
        <v>6416088</v>
      </c>
      <c r="H6113" s="1546" t="str">
        <f t="shared" si="95"/>
        <v>USINAGEM DE CONCRETO ASFÁLTICO COM ASFALTO POLÍMERO - FAIXA A - AREIA E BRITA COMERCIAIS</v>
      </c>
    </row>
    <row r="6114" spans="2:8">
      <c r="B6114" s="1528">
        <v>6416087</v>
      </c>
      <c r="C6114" s="1529" t="s">
        <v>15721</v>
      </c>
      <c r="D6114" s="1528" t="s">
        <v>3367</v>
      </c>
      <c r="E6114" s="1543">
        <v>92.03</v>
      </c>
      <c r="F6114" s="1546"/>
      <c r="G6114" s="1546">
        <v>6416087</v>
      </c>
      <c r="H6114" s="1546" t="str">
        <f t="shared" si="95"/>
        <v>USINAGEM DE CONCRETO ASFÁLTICO COM ASFALTO POLÍMERO - FAIXA A - AREIA EXTRAÍDA E BRITA PRODUZIDA</v>
      </c>
    </row>
    <row r="6115" spans="2:8">
      <c r="B6115" s="1526">
        <v>6416246</v>
      </c>
      <c r="C6115" s="1523" t="s">
        <v>15722</v>
      </c>
      <c r="D6115" s="1526" t="s">
        <v>3367</v>
      </c>
      <c r="E6115" s="1542">
        <v>138.69999999999999</v>
      </c>
      <c r="F6115" s="1546"/>
      <c r="G6115" s="1546">
        <v>6416246</v>
      </c>
      <c r="H6115" s="1546" t="str">
        <f t="shared" si="95"/>
        <v>USINAGEM DE CONCRETO ASFÁLTICO COM ASFALTO POLÍMERO - FAIXA B - AREIA E BRITA COMERCIAIS</v>
      </c>
    </row>
    <row r="6116" spans="2:8">
      <c r="B6116" s="1528">
        <v>6416245</v>
      </c>
      <c r="C6116" s="1529" t="s">
        <v>15723</v>
      </c>
      <c r="D6116" s="1528" t="s">
        <v>3367</v>
      </c>
      <c r="E6116" s="1543">
        <v>93.88</v>
      </c>
      <c r="F6116" s="1546"/>
      <c r="G6116" s="1546">
        <v>6416245</v>
      </c>
      <c r="H6116" s="1546" t="str">
        <f t="shared" si="95"/>
        <v>USINAGEM DE CONCRETO ASFÁLTICO COM ASFALTO POLÍMERO - FAIXA B - AREIA EXTRAÍDA E BRITA PRODUZIDA</v>
      </c>
    </row>
    <row r="6117" spans="2:8">
      <c r="B6117" s="1526">
        <v>6416248</v>
      </c>
      <c r="C6117" s="1523" t="s">
        <v>15724</v>
      </c>
      <c r="D6117" s="1526" t="s">
        <v>3367</v>
      </c>
      <c r="E6117" s="1542">
        <v>135.87</v>
      </c>
      <c r="F6117" s="1546"/>
      <c r="G6117" s="1546">
        <v>6416248</v>
      </c>
      <c r="H6117" s="1546" t="str">
        <f t="shared" si="95"/>
        <v>USINAGEM DE CONCRETO ASFÁLTICO COM ASFALTO POLÍMERO - FAIXA C - AREIA E BRITA COMERCIAIS</v>
      </c>
    </row>
    <row r="6118" spans="2:8">
      <c r="B6118" s="1528">
        <v>6416247</v>
      </c>
      <c r="C6118" s="1529" t="s">
        <v>15725</v>
      </c>
      <c r="D6118" s="1528" t="s">
        <v>3367</v>
      </c>
      <c r="E6118" s="1543">
        <v>95.49</v>
      </c>
      <c r="F6118" s="1546"/>
      <c r="G6118" s="1546">
        <v>6416247</v>
      </c>
      <c r="H6118" s="1546" t="str">
        <f t="shared" si="95"/>
        <v>USINAGEM DE CONCRETO ASFÁLTICO COM ASFALTO POLÍMERO - FAIXA C - AREIA EXTRAÍDA E BRITA PRODUZIDA</v>
      </c>
    </row>
    <row r="6119" spans="2:8">
      <c r="B6119" s="1526">
        <v>6416214</v>
      </c>
      <c r="C6119" s="1523" t="s">
        <v>15732</v>
      </c>
      <c r="D6119" s="1526" t="s">
        <v>3367</v>
      </c>
      <c r="E6119" s="1542">
        <v>177.71</v>
      </c>
      <c r="F6119" s="1546"/>
      <c r="G6119" s="1546">
        <v>6416214</v>
      </c>
      <c r="H6119" s="1546" t="str">
        <f t="shared" si="95"/>
        <v>USINAGEM DE CONCRETO ASFÁLTICO COM BORRACHA (GAP GRADED) - BRITA COMERCIAL</v>
      </c>
    </row>
    <row r="6120" spans="2:8">
      <c r="B6120" s="1528">
        <v>6416218</v>
      </c>
      <c r="C6120" s="1529" t="s">
        <v>15733</v>
      </c>
      <c r="D6120" s="1528" t="s">
        <v>3367</v>
      </c>
      <c r="E6120" s="1543">
        <v>129.63999999999999</v>
      </c>
      <c r="F6120" s="1546"/>
      <c r="G6120" s="1546">
        <v>6416218</v>
      </c>
      <c r="H6120" s="1546" t="str">
        <f t="shared" si="95"/>
        <v>USINAGEM DE CONCRETO ASFÁLTICO COM BORRACHA (GAP GRADED) - BRITA PRODUZIDA</v>
      </c>
    </row>
    <row r="6121" spans="2:8">
      <c r="B6121" s="1526">
        <v>6416211</v>
      </c>
      <c r="C6121" s="1523" t="s">
        <v>15726</v>
      </c>
      <c r="D6121" s="1526" t="s">
        <v>3367</v>
      </c>
      <c r="E6121" s="1542">
        <v>173.63</v>
      </c>
      <c r="F6121" s="1546"/>
      <c r="G6121" s="1546">
        <v>6416211</v>
      </c>
      <c r="H6121" s="1546" t="str">
        <f t="shared" si="95"/>
        <v>USINAGEM DE CONCRETO ASFÁLTICO COM BORRACHA - FAIXA A - BRITA COMERCIAL</v>
      </c>
    </row>
    <row r="6122" spans="2:8">
      <c r="B6122" s="1528">
        <v>6416215</v>
      </c>
      <c r="C6122" s="1529" t="s">
        <v>15727</v>
      </c>
      <c r="D6122" s="1528" t="s">
        <v>3367</v>
      </c>
      <c r="E6122" s="1543">
        <v>130.05000000000001</v>
      </c>
      <c r="F6122" s="1546"/>
      <c r="G6122" s="1546">
        <v>6416215</v>
      </c>
      <c r="H6122" s="1546" t="str">
        <f t="shared" si="95"/>
        <v>USINAGEM DE CONCRETO ASFÁLTICO COM BORRACHA - FAIXA A - BRITA PRODUZIDA</v>
      </c>
    </row>
    <row r="6123" spans="2:8">
      <c r="B6123" s="1526">
        <v>6416212</v>
      </c>
      <c r="C6123" s="1523" t="s">
        <v>15728</v>
      </c>
      <c r="D6123" s="1526" t="s">
        <v>3367</v>
      </c>
      <c r="E6123" s="1542">
        <v>176.32</v>
      </c>
      <c r="F6123" s="1546"/>
      <c r="G6123" s="1546">
        <v>6416212</v>
      </c>
      <c r="H6123" s="1546" t="str">
        <f t="shared" si="95"/>
        <v>USINAGEM DE CONCRETO ASFÁLTICO COM BORRACHA - FAIXA B - BRITA COMERCIAL</v>
      </c>
    </row>
    <row r="6124" spans="2:8">
      <c r="B6124" s="1528">
        <v>6416216</v>
      </c>
      <c r="C6124" s="1529" t="s">
        <v>15729</v>
      </c>
      <c r="D6124" s="1528" t="s">
        <v>3367</v>
      </c>
      <c r="E6124" s="1543">
        <v>132.96</v>
      </c>
      <c r="F6124" s="1546"/>
      <c r="G6124" s="1546">
        <v>6416216</v>
      </c>
      <c r="H6124" s="1546" t="str">
        <f t="shared" si="95"/>
        <v>USINAGEM DE CONCRETO ASFÁLTICO COM BORRACHA - FAIXA B - BRITA PRODUZIDA</v>
      </c>
    </row>
    <row r="6125" spans="2:8">
      <c r="B6125" s="1526">
        <v>6416213</v>
      </c>
      <c r="C6125" s="1523" t="s">
        <v>15730</v>
      </c>
      <c r="D6125" s="1526" t="s">
        <v>3367</v>
      </c>
      <c r="E6125" s="1542">
        <v>175.89</v>
      </c>
      <c r="F6125" s="1546"/>
      <c r="G6125" s="1546">
        <v>6416213</v>
      </c>
      <c r="H6125" s="1546" t="str">
        <f t="shared" si="95"/>
        <v>USINAGEM DE CONCRETO ASFÁLTICO COM BORRACHA - FAIXA C - BRITA COMERCIAL</v>
      </c>
    </row>
    <row r="6126" spans="2:8">
      <c r="B6126" s="1528">
        <v>6416217</v>
      </c>
      <c r="C6126" s="1529" t="s">
        <v>15731</v>
      </c>
      <c r="D6126" s="1528" t="s">
        <v>3367</v>
      </c>
      <c r="E6126" s="1543">
        <v>134.41</v>
      </c>
      <c r="F6126" s="1546"/>
      <c r="G6126" s="1546">
        <v>6416217</v>
      </c>
      <c r="H6126" s="1546" t="str">
        <f t="shared" si="95"/>
        <v>USINAGEM DE CONCRETO ASFÁLTICO COM BORRACHA - FAIXA C - BRITA PRODUZIDA</v>
      </c>
    </row>
    <row r="6127" spans="2:8">
      <c r="B6127" s="1526">
        <v>6416289</v>
      </c>
      <c r="C6127" s="1523" t="s">
        <v>15734</v>
      </c>
      <c r="D6127" s="1526" t="s">
        <v>4013</v>
      </c>
      <c r="E6127" s="1542">
        <v>96.63</v>
      </c>
      <c r="F6127" s="1546"/>
      <c r="G6127" s="1546">
        <v>6416289</v>
      </c>
      <c r="H6127" s="1546" t="str">
        <f t="shared" si="95"/>
        <v>USINAGEM DE CONCRETO ASFÁLTICO RECICLADO A FRIO COM ESPUMA DE ASFALTO, AGREGADO COMERCIAL E CIMENTO</v>
      </c>
    </row>
    <row r="6128" spans="2:8">
      <c r="B6128" s="1528">
        <v>6416098</v>
      </c>
      <c r="C6128" s="1529" t="s">
        <v>15735</v>
      </c>
      <c r="D6128" s="1528" t="s">
        <v>3367</v>
      </c>
      <c r="E6128" s="1543">
        <v>122.47</v>
      </c>
      <c r="F6128" s="1546"/>
      <c r="G6128" s="1546">
        <v>6416098</v>
      </c>
      <c r="H6128" s="1546" t="str">
        <f t="shared" si="95"/>
        <v>USINAGEM DE CONCRETO ASFÁLTICO RECICLADO EM USINA FIXA COM ADIÇÃO DE MATERIAL FRESADO E BRITA COMERCIAL</v>
      </c>
    </row>
    <row r="6129" spans="2:8">
      <c r="B6129" s="1526">
        <v>6416097</v>
      </c>
      <c r="C6129" s="1523" t="s">
        <v>15736</v>
      </c>
      <c r="D6129" s="1526" t="s">
        <v>3367</v>
      </c>
      <c r="E6129" s="1542">
        <v>92.4</v>
      </c>
      <c r="F6129" s="1546"/>
      <c r="G6129" s="1546">
        <v>6416097</v>
      </c>
      <c r="H6129" s="1546" t="str">
        <f t="shared" si="95"/>
        <v>USINAGEM DE CONCRETO ASFÁLTICO RECICLADO EM USINA FIXA COM ADIÇÃO DE MATERIAL FRESADO E BRITA PRODUZIDA</v>
      </c>
    </row>
    <row r="6130" spans="2:8">
      <c r="B6130" s="1528">
        <v>6416258</v>
      </c>
      <c r="C6130" s="1529" t="s">
        <v>15737</v>
      </c>
      <c r="D6130" s="1528" t="s">
        <v>3367</v>
      </c>
      <c r="E6130" s="1543">
        <v>133.21</v>
      </c>
      <c r="F6130" s="1546"/>
      <c r="G6130" s="1546">
        <v>6416258</v>
      </c>
      <c r="H6130" s="1546" t="str">
        <f t="shared" si="95"/>
        <v>USINAGEM DE MICRO PRÉ-MISTURADO A QUENTE COM ASFALTO POLÍMERO - BRITA COMERCIAL</v>
      </c>
    </row>
    <row r="6131" spans="2:8">
      <c r="B6131" s="1526">
        <v>6416259</v>
      </c>
      <c r="C6131" s="1523" t="s">
        <v>15738</v>
      </c>
      <c r="D6131" s="1526" t="s">
        <v>3367</v>
      </c>
      <c r="E6131" s="1542">
        <v>94.25</v>
      </c>
      <c r="F6131" s="1546"/>
      <c r="G6131" s="1546">
        <v>6416259</v>
      </c>
      <c r="H6131" s="1546" t="str">
        <f t="shared" si="95"/>
        <v>USINAGEM DE MICRO PRÉ-MISTURADO A QUENTE COM ASFALTO POLÍMERO - BRITA PRODUZIDA</v>
      </c>
    </row>
    <row r="6132" spans="2:8">
      <c r="B6132" s="1528">
        <v>6416074</v>
      </c>
      <c r="C6132" s="1529" t="s">
        <v>15739</v>
      </c>
      <c r="D6132" s="1528" t="s">
        <v>4013</v>
      </c>
      <c r="E6132" s="1543">
        <v>205.85</v>
      </c>
      <c r="F6132" s="1546"/>
      <c r="G6132" s="1546">
        <v>6416074</v>
      </c>
      <c r="H6132" s="1546" t="str">
        <f t="shared" si="95"/>
        <v>USINAGEM DE PRÉ-MISTURADO A FRIO - FAIXA A - AREIA E BRITA COMERCIAIS</v>
      </c>
    </row>
    <row r="6133" spans="2:8">
      <c r="B6133" s="1526">
        <v>6416073</v>
      </c>
      <c r="C6133" s="1523" t="s">
        <v>15740</v>
      </c>
      <c r="D6133" s="1526" t="s">
        <v>4013</v>
      </c>
      <c r="E6133" s="1542">
        <v>90.72</v>
      </c>
      <c r="F6133" s="1546"/>
      <c r="G6133" s="1546">
        <v>6416073</v>
      </c>
      <c r="H6133" s="1546" t="str">
        <f t="shared" si="95"/>
        <v>USINAGEM DE PRÉ-MISTURADO A FRIO - FAIXA A - AREIA EXTRAÍDA E BRITA PRODUZIDA</v>
      </c>
    </row>
    <row r="6134" spans="2:8">
      <c r="B6134" s="1528">
        <v>6416220</v>
      </c>
      <c r="C6134" s="1529" t="s">
        <v>15741</v>
      </c>
      <c r="D6134" s="1528" t="s">
        <v>4013</v>
      </c>
      <c r="E6134" s="1543">
        <v>211.77</v>
      </c>
      <c r="F6134" s="1546"/>
      <c r="G6134" s="1546">
        <v>6416220</v>
      </c>
      <c r="H6134" s="1546" t="str">
        <f t="shared" si="95"/>
        <v>USINAGEM DE PRÉ-MISTURADO A FRIO - FAIXA B - AREIA E BRITA COMERCIAIS</v>
      </c>
    </row>
    <row r="6135" spans="2:8">
      <c r="B6135" s="1526">
        <v>6416219</v>
      </c>
      <c r="C6135" s="1523" t="s">
        <v>15742</v>
      </c>
      <c r="D6135" s="1526" t="s">
        <v>4013</v>
      </c>
      <c r="E6135" s="1542">
        <v>88.37</v>
      </c>
      <c r="F6135" s="1546"/>
      <c r="G6135" s="1546">
        <v>6416219</v>
      </c>
      <c r="H6135" s="1546" t="str">
        <f t="shared" si="95"/>
        <v>USINAGEM DE PRÉ-MISTURADO A FRIO - FAIXA B - AREIA EXTRAÍDA E BRITA PRODUZIDA</v>
      </c>
    </row>
    <row r="6136" spans="2:8">
      <c r="B6136" s="1528">
        <v>6416222</v>
      </c>
      <c r="C6136" s="1529" t="s">
        <v>15743</v>
      </c>
      <c r="D6136" s="1528" t="s">
        <v>4013</v>
      </c>
      <c r="E6136" s="1543">
        <v>211.13</v>
      </c>
      <c r="F6136" s="1546"/>
      <c r="G6136" s="1546">
        <v>6416222</v>
      </c>
      <c r="H6136" s="1546" t="str">
        <f t="shared" si="95"/>
        <v>USINAGEM DE PRÉ-MISTURADO A FRIO - FAIXA C - AREIA E BRITA COMERCIAIS</v>
      </c>
    </row>
    <row r="6137" spans="2:8">
      <c r="B6137" s="1526">
        <v>6416221</v>
      </c>
      <c r="C6137" s="1523" t="s">
        <v>15744</v>
      </c>
      <c r="D6137" s="1526" t="s">
        <v>4013</v>
      </c>
      <c r="E6137" s="1542">
        <v>98.76</v>
      </c>
      <c r="F6137" s="1546"/>
      <c r="G6137" s="1546">
        <v>6416221</v>
      </c>
      <c r="H6137" s="1546" t="str">
        <f t="shared" si="95"/>
        <v>USINAGEM DE PRÉ-MISTURADO A FRIO - FAIXA C - AREIA EXTRAÍDA E BRITA PRODUZIDA</v>
      </c>
    </row>
    <row r="6138" spans="2:8">
      <c r="B6138" s="1528">
        <v>6416224</v>
      </c>
      <c r="C6138" s="1529" t="s">
        <v>15745</v>
      </c>
      <c r="D6138" s="1528" t="s">
        <v>4013</v>
      </c>
      <c r="E6138" s="1543">
        <v>218.15</v>
      </c>
      <c r="F6138" s="1546"/>
      <c r="G6138" s="1546">
        <v>6416224</v>
      </c>
      <c r="H6138" s="1546" t="str">
        <f t="shared" si="95"/>
        <v>USINAGEM DE PRÉ-MISTURADO A FRIO - FAIXA D - AREIA E BRITA COMERCIAIS</v>
      </c>
    </row>
    <row r="6139" spans="2:8">
      <c r="B6139" s="1526">
        <v>6416223</v>
      </c>
      <c r="C6139" s="1523" t="s">
        <v>15746</v>
      </c>
      <c r="D6139" s="1526" t="s">
        <v>4013</v>
      </c>
      <c r="E6139" s="1542">
        <v>96.42</v>
      </c>
      <c r="F6139" s="1546"/>
      <c r="G6139" s="1546">
        <v>6416223</v>
      </c>
      <c r="H6139" s="1546" t="str">
        <f t="shared" si="95"/>
        <v>USINAGEM DE PRÉ-MISTURADO A FRIO - FAIXA D - AREIA EXTRAÍDA E BRITA PRODUZIDA</v>
      </c>
    </row>
    <row r="6140" spans="2:8">
      <c r="B6140" s="1528">
        <v>6416082</v>
      </c>
      <c r="C6140" s="1529" t="s">
        <v>15747</v>
      </c>
      <c r="D6140" s="1528" t="s">
        <v>4013</v>
      </c>
      <c r="E6140" s="1543">
        <v>205.85</v>
      </c>
      <c r="F6140" s="1546"/>
      <c r="G6140" s="1546">
        <v>6416082</v>
      </c>
      <c r="H6140" s="1546" t="str">
        <f t="shared" si="95"/>
        <v>USINAGEM DE PRÉ-MISTURADO A FRIO COM ASFALTO POLÍMERO - FAIXA A - AREIA E BRITA COMERCIAIS</v>
      </c>
    </row>
    <row r="6141" spans="2:8">
      <c r="B6141" s="1526">
        <v>6416081</v>
      </c>
      <c r="C6141" s="1523" t="s">
        <v>15748</v>
      </c>
      <c r="D6141" s="1526" t="s">
        <v>4013</v>
      </c>
      <c r="E6141" s="1542">
        <v>90.72</v>
      </c>
      <c r="F6141" s="1546"/>
      <c r="G6141" s="1546">
        <v>6416081</v>
      </c>
      <c r="H6141" s="1546" t="str">
        <f t="shared" si="95"/>
        <v>USINAGEM DE PRÉ-MISTURADO A FRIO COM ASFALTO POLÍMERO - FAIXA A - AREIA EXTRAÍDA E BRITA PRODUZIDA</v>
      </c>
    </row>
    <row r="6142" spans="2:8">
      <c r="B6142" s="1528">
        <v>6416228</v>
      </c>
      <c r="C6142" s="1529" t="s">
        <v>15749</v>
      </c>
      <c r="D6142" s="1528" t="s">
        <v>4013</v>
      </c>
      <c r="E6142" s="1543">
        <v>211.77</v>
      </c>
      <c r="F6142" s="1546"/>
      <c r="G6142" s="1546">
        <v>6416228</v>
      </c>
      <c r="H6142" s="1546" t="str">
        <f t="shared" si="95"/>
        <v>USINAGEM DE PRÉ-MISTURADO A FRIO COM ASFALTO POLÍMERO - FAIXA B - AREIA E BRITA COMERCIAIS</v>
      </c>
    </row>
    <row r="6143" spans="2:8">
      <c r="B6143" s="1526">
        <v>6416227</v>
      </c>
      <c r="C6143" s="1523" t="s">
        <v>15750</v>
      </c>
      <c r="D6143" s="1526" t="s">
        <v>4013</v>
      </c>
      <c r="E6143" s="1542">
        <v>88.37</v>
      </c>
      <c r="F6143" s="1546"/>
      <c r="G6143" s="1546">
        <v>6416227</v>
      </c>
      <c r="H6143" s="1546" t="str">
        <f t="shared" si="95"/>
        <v>USINAGEM DE PRÉ-MISTURADO A FRIO COM ASFALTO POLÍMERO - FAIXA B - AREIA EXTRAÍDA E BRITA PRODUZIDA</v>
      </c>
    </row>
    <row r="6144" spans="2:8">
      <c r="B6144" s="1528">
        <v>6416230</v>
      </c>
      <c r="C6144" s="1529" t="s">
        <v>15751</v>
      </c>
      <c r="D6144" s="1528" t="s">
        <v>4013</v>
      </c>
      <c r="E6144" s="1543">
        <v>210.2</v>
      </c>
      <c r="F6144" s="1546"/>
      <c r="G6144" s="1546">
        <v>6416230</v>
      </c>
      <c r="H6144" s="1546" t="str">
        <f t="shared" si="95"/>
        <v>USINAGEM DE PRÉ-MISTURADO A FRIO COM ASFALTO POLÍMERO - FAIXA C - AREIA E BRITA COMERCIAIS</v>
      </c>
    </row>
    <row r="6145" spans="2:8">
      <c r="B6145" s="1526">
        <v>6416229</v>
      </c>
      <c r="C6145" s="1523" t="s">
        <v>15752</v>
      </c>
      <c r="D6145" s="1526" t="s">
        <v>4013</v>
      </c>
      <c r="E6145" s="1542">
        <v>98.36</v>
      </c>
      <c r="F6145" s="1546"/>
      <c r="G6145" s="1546">
        <v>6416229</v>
      </c>
      <c r="H6145" s="1546" t="str">
        <f t="shared" si="95"/>
        <v>USINAGEM DE PRÉ-MISTURADO A FRIO COM ASFALTO POLÍMERO - FAIXA C - AREIA EXTRAÍDA E BRITA PRODUZIDA</v>
      </c>
    </row>
    <row r="6146" spans="2:8">
      <c r="B6146" s="1528">
        <v>6416232</v>
      </c>
      <c r="C6146" s="1529" t="s">
        <v>15753</v>
      </c>
      <c r="D6146" s="1528" t="s">
        <v>4013</v>
      </c>
      <c r="E6146" s="1543">
        <v>217.18</v>
      </c>
      <c r="F6146" s="1546"/>
      <c r="G6146" s="1546">
        <v>6416232</v>
      </c>
      <c r="H6146" s="1546" t="str">
        <f t="shared" si="95"/>
        <v>USINAGEM DE PRÉ-MISTURADO A FRIO COM ASFALTO POLÍMERO - FAIXA D - AREIA E BRITA COMERCIAIS</v>
      </c>
    </row>
    <row r="6147" spans="2:8">
      <c r="B6147" s="1526">
        <v>6416231</v>
      </c>
      <c r="C6147" s="1523" t="s">
        <v>15754</v>
      </c>
      <c r="D6147" s="1526" t="s">
        <v>4013</v>
      </c>
      <c r="E6147" s="1542">
        <v>96.03</v>
      </c>
      <c r="F6147" s="1546"/>
      <c r="G6147" s="1546">
        <v>6416231</v>
      </c>
      <c r="H6147" s="1546" t="str">
        <f t="shared" ref="H6147:H6210" si="96">UPPER(C6147)</f>
        <v>USINAGEM DE PRÉ-MISTURADO A FRIO COM ASFALTO POLÍMERO - FAIXA D - AREIA EXTRAÍDA E BRITA PRODUZIDA</v>
      </c>
    </row>
    <row r="6148" spans="2:8" ht="30">
      <c r="B6148" s="1528">
        <v>6416086</v>
      </c>
      <c r="C6148" s="1529" t="s">
        <v>15755</v>
      </c>
      <c r="D6148" s="1528" t="s">
        <v>3367</v>
      </c>
      <c r="E6148" s="1543">
        <v>143.43</v>
      </c>
      <c r="F6148" s="1546"/>
      <c r="G6148" s="1546">
        <v>6416086</v>
      </c>
      <c r="H6148" s="1546" t="str">
        <f t="shared" si="96"/>
        <v>USINAGEM DE PRÉ-MISTURADO A QUENTE COM ASFALTO POLÍMERO - FAIXA I - CAMADA POROSA DE ATRITO - AREIA E BRITA COMERCIAIS</v>
      </c>
    </row>
    <row r="6149" spans="2:8" ht="30">
      <c r="B6149" s="1526">
        <v>6416085</v>
      </c>
      <c r="C6149" s="1523" t="s">
        <v>15756</v>
      </c>
      <c r="D6149" s="1526" t="s">
        <v>3367</v>
      </c>
      <c r="E6149" s="1542">
        <v>91.89</v>
      </c>
      <c r="F6149" s="1546"/>
      <c r="G6149" s="1546">
        <v>6416085</v>
      </c>
      <c r="H6149" s="1546" t="str">
        <f t="shared" si="96"/>
        <v>USINAGEM DE PRÉ-MISTURADO A QUENTE COM ASFALTO POLÍMERO - FAIXA I - CAMADA POROSA DE ATRITO - AREIA EXTRAÍDA E BRITA PRODUZIDA</v>
      </c>
    </row>
    <row r="6150" spans="2:8" ht="30">
      <c r="B6150" s="1528">
        <v>6416238</v>
      </c>
      <c r="C6150" s="1529" t="s">
        <v>15757</v>
      </c>
      <c r="D6150" s="1528" t="s">
        <v>3367</v>
      </c>
      <c r="E6150" s="1543">
        <v>137.88999999999999</v>
      </c>
      <c r="F6150" s="1546"/>
      <c r="G6150" s="1546">
        <v>6416238</v>
      </c>
      <c r="H6150" s="1546" t="str">
        <f t="shared" si="96"/>
        <v>USINAGEM DE PRÉ-MISTURADO A QUENTE COM ASFALTO POLÍMERO - FAIXA II - CAMADA POROSA DE ATRITO - AREIA E BRITA COMERCIAIS</v>
      </c>
    </row>
    <row r="6151" spans="2:8" ht="30">
      <c r="B6151" s="1526">
        <v>6416237</v>
      </c>
      <c r="C6151" s="1523" t="s">
        <v>15758</v>
      </c>
      <c r="D6151" s="1526" t="s">
        <v>3367</v>
      </c>
      <c r="E6151" s="1542">
        <v>85.17</v>
      </c>
      <c r="F6151" s="1546"/>
      <c r="G6151" s="1546">
        <v>6416237</v>
      </c>
      <c r="H6151" s="1546" t="str">
        <f t="shared" si="96"/>
        <v>USINAGEM DE PRÉ-MISTURADO A QUENTE COM ASFALTO POLÍMERO - FAIXA II - CAMADA POROSA DE ATRITO - AREIA EXTRAÍDA E BRITA PRODUZIDA</v>
      </c>
    </row>
    <row r="6152" spans="2:8" ht="30">
      <c r="B6152" s="1528">
        <v>6416240</v>
      </c>
      <c r="C6152" s="1529" t="s">
        <v>15759</v>
      </c>
      <c r="D6152" s="1528" t="s">
        <v>3367</v>
      </c>
      <c r="E6152" s="1543">
        <v>139.02000000000001</v>
      </c>
      <c r="F6152" s="1546"/>
      <c r="G6152" s="1546">
        <v>6416240</v>
      </c>
      <c r="H6152" s="1546" t="str">
        <f t="shared" si="96"/>
        <v>USINAGEM DE PRÉ-MISTURADO A QUENTE COM ASFALTO POLÍMERO - FAIXA III - CAMADA POROSA DE ATRITO - AREIA E BRITA COMERCIAIS</v>
      </c>
    </row>
    <row r="6153" spans="2:8" ht="30">
      <c r="B6153" s="1526">
        <v>6416239</v>
      </c>
      <c r="C6153" s="1523" t="s">
        <v>15760</v>
      </c>
      <c r="D6153" s="1526" t="s">
        <v>3367</v>
      </c>
      <c r="E6153" s="1542">
        <v>90.5</v>
      </c>
      <c r="F6153" s="1546"/>
      <c r="G6153" s="1546">
        <v>6416239</v>
      </c>
      <c r="H6153" s="1546" t="str">
        <f t="shared" si="96"/>
        <v>USINAGEM DE PRÉ-MISTURADO A QUENTE COM ASFALTO POLÍMERO - FAIXA III - CAMADA POROSA DE ATRITO - AREIA EXTRAÍDA E BRITA PRODUZIDA</v>
      </c>
    </row>
    <row r="6154" spans="2:8" ht="30">
      <c r="B6154" s="1528">
        <v>6416242</v>
      </c>
      <c r="C6154" s="1529" t="s">
        <v>15761</v>
      </c>
      <c r="D6154" s="1528" t="s">
        <v>3367</v>
      </c>
      <c r="E6154" s="1543">
        <v>148.99</v>
      </c>
      <c r="F6154" s="1546"/>
      <c r="G6154" s="1546">
        <v>6416242</v>
      </c>
      <c r="H6154" s="1546" t="str">
        <f t="shared" si="96"/>
        <v>USINAGEM DE PRÉ-MISTURADO A QUENTE COM ASFALTO POLÍMERO - FAIXA IV - CAMADA POROSA DE ATRITO - AREIA E BRITA COMERCIAIS</v>
      </c>
    </row>
    <row r="6155" spans="2:8" ht="30">
      <c r="B6155" s="1526">
        <v>6416241</v>
      </c>
      <c r="C6155" s="1523" t="s">
        <v>15762</v>
      </c>
      <c r="D6155" s="1526" t="s">
        <v>3367</v>
      </c>
      <c r="E6155" s="1542">
        <v>95.09</v>
      </c>
      <c r="F6155" s="1546"/>
      <c r="G6155" s="1546">
        <v>6416241</v>
      </c>
      <c r="H6155" s="1546" t="str">
        <f t="shared" si="96"/>
        <v>USINAGEM DE PRÉ-MISTURADO A QUENTE COM ASFALTO POLÍMERO - FAIXA IV - CAMADA POROSA DE ATRITO - AREIA EXTRAÍDA E BRITA PRODUZIDA</v>
      </c>
    </row>
    <row r="6156" spans="2:8" ht="30">
      <c r="B6156" s="1528">
        <v>6416244</v>
      </c>
      <c r="C6156" s="1529" t="s">
        <v>15763</v>
      </c>
      <c r="D6156" s="1528" t="s">
        <v>3367</v>
      </c>
      <c r="E6156" s="1543">
        <v>146.86000000000001</v>
      </c>
      <c r="F6156" s="1546"/>
      <c r="G6156" s="1546">
        <v>6416244</v>
      </c>
      <c r="H6156" s="1546" t="str">
        <f t="shared" si="96"/>
        <v>USINAGEM DE PRÉ-MISTURADO A QUENTE COM ASFALTO POLÍMERO - FAIXA V - CAMADA POROSA DE ATRITO - AREIA E BRITA COMERCIAIS</v>
      </c>
    </row>
    <row r="6157" spans="2:8" ht="30">
      <c r="B6157" s="1526">
        <v>6416243</v>
      </c>
      <c r="C6157" s="1523" t="s">
        <v>15764</v>
      </c>
      <c r="D6157" s="1526" t="s">
        <v>3367</v>
      </c>
      <c r="E6157" s="1542">
        <v>94.79</v>
      </c>
      <c r="F6157" s="1546"/>
      <c r="G6157" s="1546">
        <v>6416243</v>
      </c>
      <c r="H6157" s="1546" t="str">
        <f t="shared" si="96"/>
        <v>USINAGEM DE PRÉ-MISTURADO A QUENTE COM ASFALTO POLÍMERO - FAIXA V - CAMADA POROSA DE ATRITO - AREIA EXTRAÍDA E BRITA PRODUZIDA</v>
      </c>
    </row>
    <row r="6158" spans="2:8">
      <c r="B6158" s="1528">
        <v>6416250</v>
      </c>
      <c r="C6158" s="1529" t="s">
        <v>15765</v>
      </c>
      <c r="D6158" s="1528" t="s">
        <v>4013</v>
      </c>
      <c r="E6158" s="1543">
        <v>37.24</v>
      </c>
      <c r="F6158" s="1546"/>
      <c r="G6158" s="1546">
        <v>6416250</v>
      </c>
      <c r="H6158" s="1546" t="str">
        <f t="shared" si="96"/>
        <v>USINAGEM DE SOLO AREIA (70% - 30%) - MATERIAL DE JAZIDA E AREIA COMERCIAL</v>
      </c>
    </row>
    <row r="6159" spans="2:8">
      <c r="B6159" s="1526">
        <v>6416153</v>
      </c>
      <c r="C6159" s="1523" t="s">
        <v>15766</v>
      </c>
      <c r="D6159" s="1526" t="s">
        <v>4013</v>
      </c>
      <c r="E6159" s="1542">
        <v>13.32</v>
      </c>
      <c r="F6159" s="1546"/>
      <c r="G6159" s="1546">
        <v>6416153</v>
      </c>
      <c r="H6159" s="1546" t="str">
        <f t="shared" si="96"/>
        <v>USINAGEM DE SOLO AREIA (70% - 30%) - MATERIAL DE JAZIDA E AREIA EXTRAÍDA</v>
      </c>
    </row>
    <row r="6160" spans="2:8">
      <c r="B6160" s="1528">
        <v>6416185</v>
      </c>
      <c r="C6160" s="1529" t="s">
        <v>15767</v>
      </c>
      <c r="D6160" s="1528" t="s">
        <v>4013</v>
      </c>
      <c r="E6160" s="1543">
        <v>92.67</v>
      </c>
      <c r="F6160" s="1546"/>
      <c r="G6160" s="1546">
        <v>6416185</v>
      </c>
      <c r="H6160" s="1546" t="str">
        <f t="shared" si="96"/>
        <v>USINAGEM DE SOLO BRITA (70% - 30%) COM 3% CIMENTO - MATERIAL DE JAZIDA E BRITA COMERCIAL</v>
      </c>
    </row>
    <row r="6161" spans="2:8">
      <c r="B6161" s="1526">
        <v>6416184</v>
      </c>
      <c r="C6161" s="1523" t="s">
        <v>15768</v>
      </c>
      <c r="D6161" s="1526" t="s">
        <v>4013</v>
      </c>
      <c r="E6161" s="1542">
        <v>61.94</v>
      </c>
      <c r="F6161" s="1546"/>
      <c r="G6161" s="1546">
        <v>6416184</v>
      </c>
      <c r="H6161" s="1546" t="str">
        <f t="shared" si="96"/>
        <v>USINAGEM DE SOLO BRITA (70% - 30%) COM 3% CIMENTO - MATERIAL DE JAZIDA E BRITA PRODUZIDA</v>
      </c>
    </row>
    <row r="6162" spans="2:8">
      <c r="B6162" s="1528">
        <v>6416030</v>
      </c>
      <c r="C6162" s="1529" t="s">
        <v>15769</v>
      </c>
      <c r="D6162" s="1528" t="s">
        <v>4013</v>
      </c>
      <c r="E6162" s="1543">
        <v>58.27</v>
      </c>
      <c r="F6162" s="1546"/>
      <c r="G6162" s="1546">
        <v>6416030</v>
      </c>
      <c r="H6162" s="1546" t="str">
        <f t="shared" si="96"/>
        <v>USINAGEM DE SOLO BRITA (70% - 30%) COM MATERIAL DE JAZIDA E BRITA COMERCIAL EM USINA DE 300 T/H</v>
      </c>
    </row>
    <row r="6163" spans="2:8">
      <c r="B6163" s="1526">
        <v>6416029</v>
      </c>
      <c r="C6163" s="1523" t="s">
        <v>15770</v>
      </c>
      <c r="D6163" s="1526" t="s">
        <v>4013</v>
      </c>
      <c r="E6163" s="1542">
        <v>26.59</v>
      </c>
      <c r="F6163" s="1546"/>
      <c r="G6163" s="1546">
        <v>6416029</v>
      </c>
      <c r="H6163" s="1546" t="str">
        <f t="shared" si="96"/>
        <v>USINAGEM DE SOLO BRITA (70% - 30%) COM MATERIAL DE JAZIDA E BRITA PRODUZIDA EM USINA DE 300 T/H</v>
      </c>
    </row>
    <row r="6164" spans="2:8">
      <c r="B6164" s="1528">
        <v>6416056</v>
      </c>
      <c r="C6164" s="1529" t="s">
        <v>15771</v>
      </c>
      <c r="D6164" s="1528" t="s">
        <v>4013</v>
      </c>
      <c r="E6164" s="1543">
        <v>76.64</v>
      </c>
      <c r="F6164" s="1546"/>
      <c r="G6164" s="1546">
        <v>6416056</v>
      </c>
      <c r="H6164" s="1546" t="str">
        <f t="shared" si="96"/>
        <v>USINAGEM DE SOLO CIMENTO COM 7% DE CIMENTO COM MATERIAL DE JAZIDA EM USINA DE 300 T/H</v>
      </c>
    </row>
    <row r="6165" spans="2:8">
      <c r="B6165" s="1526">
        <v>6416278</v>
      </c>
      <c r="C6165" s="1523" t="s">
        <v>15772</v>
      </c>
      <c r="D6165" s="1526" t="s">
        <v>4013</v>
      </c>
      <c r="E6165" s="1542">
        <v>19.96</v>
      </c>
      <c r="F6165" s="1546"/>
      <c r="G6165" s="1546">
        <v>6416278</v>
      </c>
      <c r="H6165" s="1546" t="str">
        <f t="shared" si="96"/>
        <v>USINAGEM DE SOLO ESCÓRIA DE ACIARIA (50% - 50%) COM MATERIAL DE JAZIDA EM USINA DE 300 T/H</v>
      </c>
    </row>
    <row r="6166" spans="2:8">
      <c r="B6166" s="1528">
        <v>6416047</v>
      </c>
      <c r="C6166" s="1529" t="s">
        <v>15773</v>
      </c>
      <c r="D6166" s="1528" t="s">
        <v>4013</v>
      </c>
      <c r="E6166" s="1543">
        <v>38.1</v>
      </c>
      <c r="F6166" s="1546"/>
      <c r="G6166" s="1546">
        <v>6416047</v>
      </c>
      <c r="H6166" s="1546" t="str">
        <f t="shared" si="96"/>
        <v>USINAGEM DE SOLO MELHORADO COM 3% DE CIMENTO COM MATERIAL DE JAZIDA EM USINA DE 300 T/H</v>
      </c>
    </row>
    <row r="6167" spans="2:8">
      <c r="B6167" s="1526">
        <v>6416090</v>
      </c>
      <c r="C6167" s="1523" t="s">
        <v>15774</v>
      </c>
      <c r="D6167" s="1526" t="s">
        <v>4013</v>
      </c>
      <c r="E6167" s="1542">
        <v>305.38</v>
      </c>
      <c r="F6167" s="1546"/>
      <c r="G6167" s="1546">
        <v>6416090</v>
      </c>
      <c r="H6167" s="1546" t="str">
        <f t="shared" si="96"/>
        <v>USINAGEM PARA PAVIMENTO DE CONCRETO COM FÔRMAS DESLIZANTES - AREIA E BRITA COMERCIAIS</v>
      </c>
    </row>
    <row r="6168" spans="2:8">
      <c r="B6168" s="1528">
        <v>6416089</v>
      </c>
      <c r="C6168" s="1529" t="s">
        <v>15775</v>
      </c>
      <c r="D6168" s="1528" t="s">
        <v>4013</v>
      </c>
      <c r="E6168" s="1543">
        <v>221.17</v>
      </c>
      <c r="F6168" s="1546"/>
      <c r="G6168" s="1546">
        <v>6416089</v>
      </c>
      <c r="H6168" s="1546" t="str">
        <f t="shared" si="96"/>
        <v>USINAGEM PARA PAVIMENTO DE CONCRETO COM FÔRMAS DESLIZANTES - AREIA EXTRAÍDA E BRITA PRODUZIDA</v>
      </c>
    </row>
    <row r="6169" spans="2:8">
      <c r="B6169" s="1526">
        <v>6416094</v>
      </c>
      <c r="C6169" s="1523" t="s">
        <v>15776</v>
      </c>
      <c r="D6169" s="1526" t="s">
        <v>4013</v>
      </c>
      <c r="E6169" s="1542">
        <v>276.01</v>
      </c>
      <c r="F6169" s="1546"/>
      <c r="G6169" s="1546">
        <v>6416094</v>
      </c>
      <c r="H6169" s="1546" t="str">
        <f t="shared" si="96"/>
        <v>USINAGEM PARA PAVIMENTO DE CONCRETO COMPACTADO COM ROLO - BRITA COMERCIAL</v>
      </c>
    </row>
    <row r="6170" spans="2:8">
      <c r="B6170" s="1528">
        <v>6416093</v>
      </c>
      <c r="C6170" s="1529" t="s">
        <v>15777</v>
      </c>
      <c r="D6170" s="1528" t="s">
        <v>4013</v>
      </c>
      <c r="E6170" s="1543">
        <v>170.33</v>
      </c>
      <c r="F6170" s="1546"/>
      <c r="G6170" s="1546">
        <v>6416093</v>
      </c>
      <c r="H6170" s="1546" t="str">
        <f t="shared" si="96"/>
        <v>USINAGEM PARA PAVIMENTO DE CONCRETO COMPACTADO COM ROLO - BRITA PRODUZIDA</v>
      </c>
    </row>
    <row r="6171" spans="2:8" ht="30.75" customHeight="1">
      <c r="B6171" s="1526">
        <v>6416092</v>
      </c>
      <c r="C6171" s="1523" t="s">
        <v>15778</v>
      </c>
      <c r="D6171" s="1526" t="s">
        <v>4013</v>
      </c>
      <c r="E6171" s="1542">
        <v>236.93</v>
      </c>
      <c r="F6171" s="1546"/>
      <c r="G6171" s="1546">
        <v>6416092</v>
      </c>
      <c r="H6171" s="1546" t="str">
        <f t="shared" si="96"/>
        <v>USINAGEM PARA SUB-BASE DE CONCRETO COMPACTADO COM ROLO - BRITA COMERCIAL</v>
      </c>
    </row>
    <row r="6172" spans="2:8">
      <c r="B6172" s="1528">
        <v>6416091</v>
      </c>
      <c r="C6172" s="1529" t="s">
        <v>15779</v>
      </c>
      <c r="D6172" s="1528" t="s">
        <v>4013</v>
      </c>
      <c r="E6172" s="1543">
        <v>126.44</v>
      </c>
      <c r="F6172" s="1546"/>
      <c r="G6172" s="1546">
        <v>6416091</v>
      </c>
      <c r="H6172" s="1546" t="str">
        <f t="shared" si="96"/>
        <v>USINAGEM PARA SUB-BASE DE CONCRETO COMPACTADO COM ROLO - BRITA PRODUZIDA</v>
      </c>
    </row>
    <row r="6173" spans="2:8">
      <c r="B6173" s="1526">
        <v>6817809</v>
      </c>
      <c r="C6173" s="1523" t="s">
        <v>19941</v>
      </c>
      <c r="D6173" s="1526" t="s">
        <v>3982</v>
      </c>
      <c r="E6173" s="1552">
        <v>1060.73</v>
      </c>
      <c r="F6173" s="1546"/>
      <c r="G6173" s="1546">
        <v>6817809</v>
      </c>
      <c r="H6173" s="1546" t="str">
        <f t="shared" si="96"/>
        <v>CONFECÇÃO DE BSCC - SEÇÃO CANAL DE 1,5 X 1,5 M - AREIA E BRITA COMERCIAIS</v>
      </c>
    </row>
    <row r="6174" spans="2:8">
      <c r="B6174" s="1528">
        <v>6817810</v>
      </c>
      <c r="C6174" s="1529" t="s">
        <v>19942</v>
      </c>
      <c r="D6174" s="1528" t="s">
        <v>3982</v>
      </c>
      <c r="E6174" s="1543">
        <v>980.26</v>
      </c>
      <c r="F6174" s="1546"/>
      <c r="G6174" s="1546">
        <v>6817810</v>
      </c>
      <c r="H6174" s="1546" t="str">
        <f t="shared" si="96"/>
        <v>CONFECÇÃO DE BSCC - SEÇÃO CANAL DE 1,5 X 1,5 M - AREIA EXTRAÍDA E BRITA PRODUZIDA</v>
      </c>
    </row>
    <row r="6175" spans="2:8">
      <c r="B6175" s="1526">
        <v>6817811</v>
      </c>
      <c r="C6175" s="1523" t="s">
        <v>19943</v>
      </c>
      <c r="D6175" s="1526" t="s">
        <v>3982</v>
      </c>
      <c r="E6175" s="1552">
        <v>1130.08</v>
      </c>
      <c r="F6175" s="1546"/>
      <c r="G6175" s="1546">
        <v>6817811</v>
      </c>
      <c r="H6175" s="1546" t="str">
        <f t="shared" si="96"/>
        <v>CONFECÇÃO DE BSCC - SEÇÃO CANAL DE 2,0 X 1,5 M - AREIA E BRITA COMERCIAIS</v>
      </c>
    </row>
    <row r="6176" spans="2:8">
      <c r="B6176" s="1528">
        <v>6817812</v>
      </c>
      <c r="C6176" s="1529" t="s">
        <v>19944</v>
      </c>
      <c r="D6176" s="1528" t="s">
        <v>3982</v>
      </c>
      <c r="E6176" s="1543">
        <v>1041.1400000000001</v>
      </c>
      <c r="F6176" s="1546"/>
      <c r="G6176" s="1546">
        <v>6817812</v>
      </c>
      <c r="H6176" s="1546" t="str">
        <f t="shared" si="96"/>
        <v>CONFECÇÃO DE BSCC - SEÇÃO CANAL DE 2,0 X 1,5 M - AREIA EXTRAÍDA E BRITA PRODUZIDA</v>
      </c>
    </row>
    <row r="6177" spans="2:8">
      <c r="B6177" s="1526">
        <v>6817813</v>
      </c>
      <c r="C6177" s="1523" t="s">
        <v>19945</v>
      </c>
      <c r="D6177" s="1526" t="s">
        <v>3982</v>
      </c>
      <c r="E6177" s="1552">
        <v>1767.09</v>
      </c>
      <c r="F6177" s="1546"/>
      <c r="G6177" s="1546">
        <v>6817813</v>
      </c>
      <c r="H6177" s="1546" t="str">
        <f t="shared" si="96"/>
        <v>CONFECÇÃO DE BSCC - SEÇÃO CANAL DE 2,0 X 2,0 M - TIPO I - AREIA E BRITA COMERCIAIS</v>
      </c>
    </row>
    <row r="6178" spans="2:8">
      <c r="B6178" s="1528">
        <v>6817814</v>
      </c>
      <c r="C6178" s="1529" t="s">
        <v>19946</v>
      </c>
      <c r="D6178" s="1528" t="s">
        <v>3982</v>
      </c>
      <c r="E6178" s="1551">
        <v>1627.33</v>
      </c>
      <c r="F6178" s="1546"/>
      <c r="G6178" s="1546">
        <v>6817814</v>
      </c>
      <c r="H6178" s="1546" t="str">
        <f t="shared" si="96"/>
        <v>CONFECÇÃO DE BSCC - SEÇÃO CANAL DE 2,0 X 2,0 M - TIPO I - AREIA EXTRAÍDA E BRITA PRODUZIDA</v>
      </c>
    </row>
    <row r="6179" spans="2:8">
      <c r="B6179" s="1526">
        <v>6817815</v>
      </c>
      <c r="C6179" s="1523" t="s">
        <v>19947</v>
      </c>
      <c r="D6179" s="1526" t="s">
        <v>3982</v>
      </c>
      <c r="E6179" s="1552">
        <v>1462.46</v>
      </c>
      <c r="F6179" s="1546"/>
      <c r="G6179" s="1546">
        <v>6817815</v>
      </c>
      <c r="H6179" s="1546" t="str">
        <f t="shared" si="96"/>
        <v>CONFECÇÃO DE BSCC - SEÇÃO CANAL DE 2,0 X 2,0 M - TIPO II - AREIA E BRITA COMERCIAIS</v>
      </c>
    </row>
    <row r="6180" spans="2:8">
      <c r="B6180" s="1528">
        <v>6817816</v>
      </c>
      <c r="C6180" s="1529" t="s">
        <v>19948</v>
      </c>
      <c r="D6180" s="1528" t="s">
        <v>3982</v>
      </c>
      <c r="E6180" s="1551">
        <v>1322.7</v>
      </c>
      <c r="F6180" s="1546"/>
      <c r="G6180" s="1546">
        <v>6817816</v>
      </c>
      <c r="H6180" s="1546" t="str">
        <f t="shared" si="96"/>
        <v>CONFECÇÃO DE BSCC - SEÇÃO CANAL DE 2,0 X 2,0 M - TIPO II - AREIA EXTRAÍDA E BRITA PRODUZIDA</v>
      </c>
    </row>
    <row r="6181" spans="2:8">
      <c r="B6181" s="1526">
        <v>6817817</v>
      </c>
      <c r="C6181" s="1523" t="s">
        <v>19949</v>
      </c>
      <c r="D6181" s="1526" t="s">
        <v>3982</v>
      </c>
      <c r="E6181" s="1552">
        <v>1213.0899999999999</v>
      </c>
      <c r="F6181" s="1546"/>
      <c r="G6181" s="1546">
        <v>6817817</v>
      </c>
      <c r="H6181" s="1546" t="str">
        <f t="shared" si="96"/>
        <v>CONFECÇÃO DE BSCC - SEÇÃO CANAL DE 2,5 X 1,5 M - AREIA E BRITA COMERCIAIS</v>
      </c>
    </row>
    <row r="6182" spans="2:8">
      <c r="B6182" s="1528">
        <v>6817818</v>
      </c>
      <c r="C6182" s="1529" t="s">
        <v>19950</v>
      </c>
      <c r="D6182" s="1528" t="s">
        <v>3982</v>
      </c>
      <c r="E6182" s="1551">
        <v>1116.74</v>
      </c>
      <c r="F6182" s="1546"/>
      <c r="G6182" s="1546">
        <v>6817818</v>
      </c>
      <c r="H6182" s="1546" t="str">
        <f t="shared" si="96"/>
        <v>CONFECÇÃO DE BSCC - SEÇÃO CANAL DE 2,5 X 1,5 M - AREIA EXTRAÍDA E BRITA PRODUZIDA</v>
      </c>
    </row>
    <row r="6183" spans="2:8">
      <c r="B6183" s="1526">
        <v>6817819</v>
      </c>
      <c r="C6183" s="1523" t="s">
        <v>19951</v>
      </c>
      <c r="D6183" s="1526" t="s">
        <v>3982</v>
      </c>
      <c r="E6183" s="1552">
        <v>1851.75</v>
      </c>
      <c r="F6183" s="1546"/>
      <c r="G6183" s="1546">
        <v>6817819</v>
      </c>
      <c r="H6183" s="1546" t="str">
        <f t="shared" si="96"/>
        <v>CONFECÇÃO DE BSCC - SEÇÃO CANAL DE 2,5 X 2,0 M - TIPO I - AREIA E BRITA COMERCIAIS</v>
      </c>
    </row>
    <row r="6184" spans="2:8">
      <c r="B6184" s="1528">
        <v>6817820</v>
      </c>
      <c r="C6184" s="1529" t="s">
        <v>19952</v>
      </c>
      <c r="D6184" s="1528" t="s">
        <v>3982</v>
      </c>
      <c r="E6184" s="1551">
        <v>1701.4</v>
      </c>
      <c r="F6184" s="1546"/>
      <c r="G6184" s="1546">
        <v>6817820</v>
      </c>
      <c r="H6184" s="1546" t="str">
        <f t="shared" si="96"/>
        <v>CONFECÇÃO DE BSCC - SEÇÃO CANAL DE 2,5 X 2,0 M - TIPO I - AREIA EXTRAÍDA E BRITA PRODUZIDA</v>
      </c>
    </row>
    <row r="6185" spans="2:8">
      <c r="B6185" s="1526">
        <v>6817821</v>
      </c>
      <c r="C6185" s="1523" t="s">
        <v>19953</v>
      </c>
      <c r="D6185" s="1526" t="s">
        <v>3982</v>
      </c>
      <c r="E6185" s="1552">
        <v>1557.18</v>
      </c>
      <c r="F6185" s="1546"/>
      <c r="G6185" s="1546">
        <v>6817821</v>
      </c>
      <c r="H6185" s="1546" t="str">
        <f t="shared" si="96"/>
        <v>CONFECÇÃO DE BSCC - SEÇÃO CANAL DE 2,5 X 2,0 M - TIPO II - AREIA E BRITA COMERCIAIS</v>
      </c>
    </row>
    <row r="6186" spans="2:8">
      <c r="B6186" s="1528">
        <v>6817822</v>
      </c>
      <c r="C6186" s="1529" t="s">
        <v>19954</v>
      </c>
      <c r="D6186" s="1528" t="s">
        <v>3982</v>
      </c>
      <c r="E6186" s="1551">
        <v>1406.83</v>
      </c>
      <c r="F6186" s="1546"/>
      <c r="G6186" s="1546">
        <v>6817822</v>
      </c>
      <c r="H6186" s="1546" t="str">
        <f t="shared" si="96"/>
        <v>CONFECÇÃO DE BSCC - SEÇÃO CANAL DE 2,5 X 2,0 M - TIPO II - AREIA EXTRAÍDA E BRITA PRODUZIDA</v>
      </c>
    </row>
    <row r="6187" spans="2:8">
      <c r="B6187" s="1526">
        <v>6817823</v>
      </c>
      <c r="C6187" s="1523" t="s">
        <v>19955</v>
      </c>
      <c r="D6187" s="1526" t="s">
        <v>3982</v>
      </c>
      <c r="E6187" s="1552">
        <v>1299.83</v>
      </c>
      <c r="F6187" s="1546"/>
      <c r="G6187" s="1546">
        <v>6817823</v>
      </c>
      <c r="H6187" s="1546" t="str">
        <f t="shared" si="96"/>
        <v>CONFECÇÃO DE BSCC - SEÇÃO CANAL DE 3,0 X 1,5 M - AREIA E BRITA COMERCIAIS</v>
      </c>
    </row>
    <row r="6188" spans="2:8">
      <c r="B6188" s="1528">
        <v>6817824</v>
      </c>
      <c r="C6188" s="1529" t="s">
        <v>19956</v>
      </c>
      <c r="D6188" s="1528" t="s">
        <v>3982</v>
      </c>
      <c r="E6188" s="1551">
        <v>1195.01</v>
      </c>
      <c r="F6188" s="1546"/>
      <c r="G6188" s="1546">
        <v>6817824</v>
      </c>
      <c r="H6188" s="1546" t="str">
        <f t="shared" si="96"/>
        <v>CONFECÇÃO DE BSCC - SEÇÃO CANAL DE 3,0 X 1,5 M - AREIA EXTRAÍDA E BRITA PRODUZIDA</v>
      </c>
    </row>
    <row r="6189" spans="2:8">
      <c r="B6189" s="1526">
        <v>6817825</v>
      </c>
      <c r="C6189" s="1523" t="s">
        <v>19957</v>
      </c>
      <c r="D6189" s="1526" t="s">
        <v>3982</v>
      </c>
      <c r="E6189" s="1552">
        <v>1869.67</v>
      </c>
      <c r="F6189" s="1546"/>
      <c r="G6189" s="1546">
        <v>6817825</v>
      </c>
      <c r="H6189" s="1546" t="str">
        <f t="shared" si="96"/>
        <v>CONFECÇÃO DE BSCC - SEÇÃO CANAL DE 3,0 X 2,0 M - TIPO I - AREIA E BRITA COMERCIAIS</v>
      </c>
    </row>
    <row r="6190" spans="2:8">
      <c r="B6190" s="1528">
        <v>6817826</v>
      </c>
      <c r="C6190" s="1529" t="s">
        <v>19958</v>
      </c>
      <c r="D6190" s="1528" t="s">
        <v>3982</v>
      </c>
      <c r="E6190" s="1551">
        <v>1708.73</v>
      </c>
      <c r="F6190" s="1546"/>
      <c r="G6190" s="1546">
        <v>6817826</v>
      </c>
      <c r="H6190" s="1546" t="str">
        <f t="shared" si="96"/>
        <v>CONFECÇÃO DE BSCC - SEÇÃO CANAL DE 3,0 X 2,0 M - TIPO I - AREIA EXTRAÍDA E BRITA PRODUZIDA</v>
      </c>
    </row>
    <row r="6191" spans="2:8">
      <c r="B6191" s="1526">
        <v>6817827</v>
      </c>
      <c r="C6191" s="1523" t="s">
        <v>19959</v>
      </c>
      <c r="D6191" s="1526" t="s">
        <v>3982</v>
      </c>
      <c r="E6191" s="1552">
        <v>1651.89</v>
      </c>
      <c r="F6191" s="1546"/>
      <c r="G6191" s="1546">
        <v>6817827</v>
      </c>
      <c r="H6191" s="1546" t="str">
        <f t="shared" si="96"/>
        <v>CONFECÇÃO DE BSCC - SEÇÃO CANAL DE 3,0 X 2,0 M - TIPO II - AREIA E BRITA COMERCIAIS</v>
      </c>
    </row>
    <row r="6192" spans="2:8">
      <c r="B6192" s="1528">
        <v>6817828</v>
      </c>
      <c r="C6192" s="1529" t="s">
        <v>19960</v>
      </c>
      <c r="D6192" s="1528" t="s">
        <v>3982</v>
      </c>
      <c r="E6192" s="1551">
        <v>1490.96</v>
      </c>
      <c r="F6192" s="1546"/>
      <c r="G6192" s="1546">
        <v>6817828</v>
      </c>
      <c r="H6192" s="1546" t="str">
        <f t="shared" si="96"/>
        <v>CONFECÇÃO DE BSCC - SEÇÃO CANAL DE 3,0 X 2,0 M - TIPO II - AREIA EXTRAÍDA E BRITA PRODUZIDA</v>
      </c>
    </row>
    <row r="6193" spans="2:8">
      <c r="B6193" s="1526">
        <v>6817753</v>
      </c>
      <c r="C6193" s="1523" t="s">
        <v>19961</v>
      </c>
      <c r="D6193" s="1526" t="s">
        <v>3982</v>
      </c>
      <c r="E6193" s="1552">
        <v>1435.16</v>
      </c>
      <c r="F6193" s="1546"/>
      <c r="G6193" s="1546">
        <v>6817753</v>
      </c>
      <c r="H6193" s="1546" t="str">
        <f t="shared" si="96"/>
        <v>CONFECÇÃO DE BSCC - SEÇÃO FECHADA DE 1,5 X 1,5 M - ALTURA DO ATERRO DE 0,25 A 1,00 M - AREIA E BRITA COMERCIAIS</v>
      </c>
    </row>
    <row r="6194" spans="2:8">
      <c r="B6194" s="1528">
        <v>6817754</v>
      </c>
      <c r="C6194" s="1529" t="s">
        <v>19962</v>
      </c>
      <c r="D6194" s="1528" t="s">
        <v>3982</v>
      </c>
      <c r="E6194" s="1551">
        <v>1321.87</v>
      </c>
      <c r="F6194" s="1546"/>
      <c r="G6194" s="1546">
        <v>6817754</v>
      </c>
      <c r="H6194" s="1546" t="str">
        <f t="shared" si="96"/>
        <v>CONFECÇÃO DE BSCC - SEÇÃO FECHADA DE 1,5 X 1,5 M - ALTURA DO ATERRO DE 0,25 A 1,00 M - AREIA EXTRAÍDA E BRITA PRODUZIDA</v>
      </c>
    </row>
    <row r="6195" spans="2:8">
      <c r="B6195" s="1526">
        <v>6817755</v>
      </c>
      <c r="C6195" s="1523" t="s">
        <v>19963</v>
      </c>
      <c r="D6195" s="1526" t="s">
        <v>3982</v>
      </c>
      <c r="E6195" s="1552">
        <v>1367.86</v>
      </c>
      <c r="F6195" s="1546"/>
      <c r="G6195" s="1546">
        <v>6817755</v>
      </c>
      <c r="H6195" s="1546" t="str">
        <f t="shared" si="96"/>
        <v>CONFECÇÃO DE BSCC - SEÇÃO FECHADA DE 1,5 X 1,5 M - ALTURA DO ATERRO DE 1,00 A 2,50 M - AREIA E BRITA COMERCIAIS</v>
      </c>
    </row>
    <row r="6196" spans="2:8">
      <c r="B6196" s="1528">
        <v>6817756</v>
      </c>
      <c r="C6196" s="1529" t="s">
        <v>19964</v>
      </c>
      <c r="D6196" s="1528" t="s">
        <v>3982</v>
      </c>
      <c r="E6196" s="1551">
        <v>1254.57</v>
      </c>
      <c r="F6196" s="1546"/>
      <c r="G6196" s="1546">
        <v>6817756</v>
      </c>
      <c r="H6196" s="1546" t="str">
        <f t="shared" si="96"/>
        <v>CONFECÇÃO DE BSCC - SEÇÃO FECHADA DE 1,5 X 1,5 M - ALTURA DO ATERRO DE 1,00 A 2,50 M - AREIA EXTRAÍDA E BRITA PRODUZIDA</v>
      </c>
    </row>
    <row r="6197" spans="2:8">
      <c r="B6197" s="1526">
        <v>6817763</v>
      </c>
      <c r="C6197" s="1523" t="s">
        <v>19965</v>
      </c>
      <c r="D6197" s="1526" t="s">
        <v>3982</v>
      </c>
      <c r="E6197" s="1552">
        <v>1704.43</v>
      </c>
      <c r="F6197" s="1546"/>
      <c r="G6197" s="1546">
        <v>6817763</v>
      </c>
      <c r="H6197" s="1546" t="str">
        <f t="shared" si="96"/>
        <v>CONFECÇÃO DE BSCC - SEÇÃO FECHADA DE 1,5 X 1,5 M - ALTURA DO ATERRO DE 10,00 A 12,50 M - AREIA E BRITA COMERCIAIS</v>
      </c>
    </row>
    <row r="6198" spans="2:8" ht="30">
      <c r="B6198" s="1528">
        <v>6817764</v>
      </c>
      <c r="C6198" s="1529" t="s">
        <v>19966</v>
      </c>
      <c r="D6198" s="1528" t="s">
        <v>3982</v>
      </c>
      <c r="E6198" s="1551">
        <v>1553.98</v>
      </c>
      <c r="F6198" s="1546"/>
      <c r="G6198" s="1546">
        <v>6817764</v>
      </c>
      <c r="H6198" s="1546" t="str">
        <f t="shared" si="96"/>
        <v>CONFECÇÃO DE BSCC - SEÇÃO FECHADA DE 1,5 X 1,5 M - ALTURA DO ATERRO DE 10,00 A 12,50 M - AREIA EXTRAÍDA E BRITA PRODUZIDA</v>
      </c>
    </row>
    <row r="6199" spans="2:8">
      <c r="B6199" s="1526">
        <v>6817765</v>
      </c>
      <c r="C6199" s="1523" t="s">
        <v>19967</v>
      </c>
      <c r="D6199" s="1526" t="s">
        <v>3982</v>
      </c>
      <c r="E6199" s="1552">
        <v>1995.57</v>
      </c>
      <c r="F6199" s="1546"/>
      <c r="G6199" s="1546">
        <v>6817765</v>
      </c>
      <c r="H6199" s="1546" t="str">
        <f t="shared" si="96"/>
        <v>CONFECÇÃO DE BSCC - SEÇÃO FECHADA DE 1,5 X 1,5 M - ALTURA DO ATERRO DE 12,50 A 15,00 M - AREIA E BRITA COMERCIAIS</v>
      </c>
    </row>
    <row r="6200" spans="2:8" ht="30">
      <c r="B6200" s="1528">
        <v>6817766</v>
      </c>
      <c r="C6200" s="1529" t="s">
        <v>19968</v>
      </c>
      <c r="D6200" s="1528" t="s">
        <v>3982</v>
      </c>
      <c r="E6200" s="1551">
        <v>1853.88</v>
      </c>
      <c r="F6200" s="1546"/>
      <c r="G6200" s="1546">
        <v>6817766</v>
      </c>
      <c r="H6200" s="1546" t="str">
        <f t="shared" si="96"/>
        <v>CONFECÇÃO DE BSCC - SEÇÃO FECHADA DE 1,5 X 1,5 M - ALTURA DO ATERRO DE 12,50 A 15,00 M - AREIA EXTRAÍDA E BRITA PRODUZIDA</v>
      </c>
    </row>
    <row r="6201" spans="2:8">
      <c r="B6201" s="1526">
        <v>6817757</v>
      </c>
      <c r="C6201" s="1523" t="s">
        <v>19969</v>
      </c>
      <c r="D6201" s="1526" t="s">
        <v>3982</v>
      </c>
      <c r="E6201" s="1552">
        <v>1367.86</v>
      </c>
      <c r="F6201" s="1546"/>
      <c r="G6201" s="1546">
        <v>6817757</v>
      </c>
      <c r="H6201" s="1546" t="str">
        <f t="shared" si="96"/>
        <v>CONFECÇÃO DE BSCC - SEÇÃO FECHADA DE 1,5 X 1,5 M - ALTURA DO ATERRO DE 2,50 A 5,00 M - AREIA E BRITA COMERCIAIS</v>
      </c>
    </row>
    <row r="6202" spans="2:8">
      <c r="B6202" s="1528">
        <v>6817758</v>
      </c>
      <c r="C6202" s="1529" t="s">
        <v>19970</v>
      </c>
      <c r="D6202" s="1528" t="s">
        <v>3982</v>
      </c>
      <c r="E6202" s="1551">
        <v>1254.57</v>
      </c>
      <c r="F6202" s="1546"/>
      <c r="G6202" s="1546">
        <v>6817758</v>
      </c>
      <c r="H6202" s="1546" t="str">
        <f t="shared" si="96"/>
        <v>CONFECÇÃO DE BSCC - SEÇÃO FECHADA DE 1,5 X 1,5 M - ALTURA DO ATERRO DE 2,50 A 5,00 M - AREIA EXTRAÍDA E BRITA PRODUZIDA</v>
      </c>
    </row>
    <row r="6203" spans="2:8">
      <c r="B6203" s="1526">
        <v>6817759</v>
      </c>
      <c r="C6203" s="1523" t="s">
        <v>19971</v>
      </c>
      <c r="D6203" s="1526" t="s">
        <v>3982</v>
      </c>
      <c r="E6203" s="1552">
        <v>1497.1</v>
      </c>
      <c r="F6203" s="1546"/>
      <c r="G6203" s="1546">
        <v>6817759</v>
      </c>
      <c r="H6203" s="1546" t="str">
        <f t="shared" si="96"/>
        <v>CONFECÇÃO DE BSCC - SEÇÃO FECHADA DE 1,5 X 1,5 M - ALTURA DO ATERRO DE 5,00 A 7,50 M - AREIA E BRITA COMERCIAIS</v>
      </c>
    </row>
    <row r="6204" spans="2:8">
      <c r="B6204" s="1528">
        <v>6817760</v>
      </c>
      <c r="C6204" s="1529" t="s">
        <v>19972</v>
      </c>
      <c r="D6204" s="1528" t="s">
        <v>3982</v>
      </c>
      <c r="E6204" s="1551">
        <v>1385.3</v>
      </c>
      <c r="F6204" s="1546"/>
      <c r="G6204" s="1546">
        <v>6817760</v>
      </c>
      <c r="H6204" s="1546" t="str">
        <f t="shared" si="96"/>
        <v>CONFECÇÃO DE BSCC - SEÇÃO FECHADA DE 1,5 X 1,5 M - ALTURA DO ATERRO DE 5,00 A 7,50 M - AREIA EXTRAÍDA E BRITA PRODUZIDA</v>
      </c>
    </row>
    <row r="6205" spans="2:8">
      <c r="B6205" s="1526">
        <v>6817761</v>
      </c>
      <c r="C6205" s="1523" t="s">
        <v>19973</v>
      </c>
      <c r="D6205" s="1526" t="s">
        <v>3982</v>
      </c>
      <c r="E6205" s="1552">
        <v>1816.12</v>
      </c>
      <c r="F6205" s="1546"/>
      <c r="G6205" s="1546">
        <v>6817761</v>
      </c>
      <c r="H6205" s="1546" t="str">
        <f t="shared" si="96"/>
        <v>CONFECÇÃO DE BSCC - SEÇÃO FECHADA DE 1,5 X 1,5 M - ALTURA DO ATERRO DE 7,50 A 10,00 M - AREIA E BRITA COMERCIAIS</v>
      </c>
    </row>
    <row r="6206" spans="2:8">
      <c r="B6206" s="1528">
        <v>6817762</v>
      </c>
      <c r="C6206" s="1529" t="s">
        <v>19974</v>
      </c>
      <c r="D6206" s="1528" t="s">
        <v>3982</v>
      </c>
      <c r="E6206" s="1551">
        <v>1665.66</v>
      </c>
      <c r="F6206" s="1546"/>
      <c r="G6206" s="1546">
        <v>6817762</v>
      </c>
      <c r="H6206" s="1546" t="str">
        <f t="shared" si="96"/>
        <v>CONFECÇÃO DE BSCC - SEÇÃO FECHADA DE 1,5 X 1,5 M - ALTURA DO ATERRO DE 7,50 A 10,00 M - AREIA EXTRAÍDA E BRITA PRODUZIDA</v>
      </c>
    </row>
    <row r="6207" spans="2:8">
      <c r="B6207" s="1526">
        <v>6817767</v>
      </c>
      <c r="C6207" s="1523" t="s">
        <v>19975</v>
      </c>
      <c r="D6207" s="1526" t="s">
        <v>3982</v>
      </c>
      <c r="E6207" s="1552">
        <v>2117.42</v>
      </c>
      <c r="F6207" s="1546"/>
      <c r="G6207" s="1546">
        <v>6817767</v>
      </c>
      <c r="H6207" s="1546" t="str">
        <f t="shared" si="96"/>
        <v>CONFECÇÃO DE BSCC - SEÇÃO FECHADA DE 2,0 X 2,0 M - ALTURA DO ATERRO DE 0,25 A 1,00 M - AREIA E BRITA COMERCIAIS</v>
      </c>
    </row>
    <row r="6208" spans="2:8">
      <c r="B6208" s="1528">
        <v>6817768</v>
      </c>
      <c r="C6208" s="1529" t="s">
        <v>19976</v>
      </c>
      <c r="D6208" s="1528" t="s">
        <v>3982</v>
      </c>
      <c r="E6208" s="1551">
        <v>1972.37</v>
      </c>
      <c r="F6208" s="1546"/>
      <c r="G6208" s="1546">
        <v>6817768</v>
      </c>
      <c r="H6208" s="1546" t="str">
        <f t="shared" si="96"/>
        <v>CONFECÇÃO DE BSCC - SEÇÃO FECHADA DE 2,0 X 2,0 M - ALTURA DO ATERRO DE 0,25 A 1,00 M - AREIA EXTRAÍDA E BRITA PRODUZIDA</v>
      </c>
    </row>
    <row r="6209" spans="2:8">
      <c r="B6209" s="1526">
        <v>6817769</v>
      </c>
      <c r="C6209" s="1523" t="s">
        <v>19977</v>
      </c>
      <c r="D6209" s="1526" t="s">
        <v>3982</v>
      </c>
      <c r="E6209" s="1552">
        <v>1755.85</v>
      </c>
      <c r="F6209" s="1546"/>
      <c r="G6209" s="1546">
        <v>6817769</v>
      </c>
      <c r="H6209" s="1546" t="str">
        <f t="shared" si="96"/>
        <v>CONFECÇÃO DE BSCC - SEÇÃO FECHADA DE 2,0 X 2,0 M - ALTURA DO ATERRO DE 1,00 A 2,50 M - AREIA E BRITA COMERCIAIS</v>
      </c>
    </row>
    <row r="6210" spans="2:8">
      <c r="B6210" s="1528">
        <v>6817770</v>
      </c>
      <c r="C6210" s="1529" t="s">
        <v>19978</v>
      </c>
      <c r="D6210" s="1528" t="s">
        <v>3982</v>
      </c>
      <c r="E6210" s="1551">
        <v>1610.79</v>
      </c>
      <c r="F6210" s="1546"/>
      <c r="G6210" s="1546">
        <v>6817770</v>
      </c>
      <c r="H6210" s="1546" t="str">
        <f t="shared" si="96"/>
        <v>CONFECÇÃO DE BSCC - SEÇÃO FECHADA DE 2,0 X 2,0 M - ALTURA DO ATERRO DE 1,00 A 2,50 M - AREIA EXTRAÍDA E BRITA PRODUZIDA</v>
      </c>
    </row>
    <row r="6211" spans="2:8">
      <c r="B6211" s="1526">
        <v>6817777</v>
      </c>
      <c r="C6211" s="1523" t="s">
        <v>19979</v>
      </c>
      <c r="D6211" s="1526" t="s">
        <v>3982</v>
      </c>
      <c r="E6211" s="1552">
        <v>2897.64</v>
      </c>
      <c r="F6211" s="1546"/>
      <c r="G6211" s="1546">
        <v>6817777</v>
      </c>
      <c r="H6211" s="1546" t="str">
        <f t="shared" ref="H6211:H6274" si="97">UPPER(C6211)</f>
        <v>CONFECÇÃO DE BSCC - SEÇÃO FECHADA DE 2,0 X 2,0 M - ALTURA DO ATERRO DE 10,00 A 12,50 M - AREIA E BRITA COMERCIAIS</v>
      </c>
    </row>
    <row r="6212" spans="2:8" ht="30">
      <c r="B6212" s="1528">
        <v>6817778</v>
      </c>
      <c r="C6212" s="1529" t="s">
        <v>19980</v>
      </c>
      <c r="D6212" s="1528" t="s">
        <v>3982</v>
      </c>
      <c r="E6212" s="1551">
        <v>2720.92</v>
      </c>
      <c r="F6212" s="1546"/>
      <c r="G6212" s="1546">
        <v>6817778</v>
      </c>
      <c r="H6212" s="1546" t="str">
        <f t="shared" si="97"/>
        <v>CONFECÇÃO DE BSCC - SEÇÃO FECHADA DE 2,0 X 2,0 M - ALTURA DO ATERRO DE 10,00 A 12,50 M - AREIA EXTRAÍDA E BRITA PRODUZIDA</v>
      </c>
    </row>
    <row r="6213" spans="2:8">
      <c r="B6213" s="1526">
        <v>6817779</v>
      </c>
      <c r="C6213" s="1523" t="s">
        <v>19981</v>
      </c>
      <c r="D6213" s="1526" t="s">
        <v>3982</v>
      </c>
      <c r="E6213" s="1552">
        <v>3396</v>
      </c>
      <c r="F6213" s="1546"/>
      <c r="G6213" s="1546">
        <v>6817779</v>
      </c>
      <c r="H6213" s="1546" t="str">
        <f t="shared" si="97"/>
        <v>CONFECÇÃO DE BSCC - SEÇÃO FECHADA DE 2,0 X 2,0 M - ALTURA DO ATERRO DE 12,50 A 15,00 M - AREIA E BRITA COMERCIAIS</v>
      </c>
    </row>
    <row r="6214" spans="2:8" ht="30">
      <c r="B6214" s="1528">
        <v>6817780</v>
      </c>
      <c r="C6214" s="1529" t="s">
        <v>19982</v>
      </c>
      <c r="D6214" s="1528" t="s">
        <v>3982</v>
      </c>
      <c r="E6214" s="1551">
        <v>3172.23</v>
      </c>
      <c r="F6214" s="1546"/>
      <c r="G6214" s="1546">
        <v>6817780</v>
      </c>
      <c r="H6214" s="1546" t="str">
        <f t="shared" si="97"/>
        <v>CONFECÇÃO DE BSCC - SEÇÃO FECHADA DE 2,0 X 2,0 M - ALTURA DO ATERRO DE 12,50 A 15,00 M - AREIA EXTRAÍDA E BRITA PRODUZIDA</v>
      </c>
    </row>
    <row r="6215" spans="2:8">
      <c r="B6215" s="1526">
        <v>6817771</v>
      </c>
      <c r="C6215" s="1523" t="s">
        <v>19983</v>
      </c>
      <c r="D6215" s="1526" t="s">
        <v>3982</v>
      </c>
      <c r="E6215" s="1552">
        <v>2033.85</v>
      </c>
      <c r="F6215" s="1546"/>
      <c r="G6215" s="1546">
        <v>6817771</v>
      </c>
      <c r="H6215" s="1546" t="str">
        <f t="shared" si="97"/>
        <v>CONFECÇÃO DE BSCC - SEÇÃO FECHADA DE 2,0 X 2,0 M - ALTURA DO ATERRO DE 2,50 A 5,00 M - AREIA E BRITA COMERCIAIS</v>
      </c>
    </row>
    <row r="6216" spans="2:8">
      <c r="B6216" s="1528">
        <v>6817772</v>
      </c>
      <c r="C6216" s="1529" t="s">
        <v>19984</v>
      </c>
      <c r="D6216" s="1528" t="s">
        <v>3982</v>
      </c>
      <c r="E6216" s="1551">
        <v>1890.72</v>
      </c>
      <c r="F6216" s="1546"/>
      <c r="G6216" s="1546">
        <v>6817772</v>
      </c>
      <c r="H6216" s="1546" t="str">
        <f t="shared" si="97"/>
        <v>CONFECÇÃO DE BSCC - SEÇÃO FECHADA DE 2,0 X 2,0 M - ALTURA DO ATERRO DE 2,50 A 5,00 M - AREIA EXTRAÍDA E BRITA PRODUZIDA</v>
      </c>
    </row>
    <row r="6217" spans="2:8">
      <c r="B6217" s="1526">
        <v>6817773</v>
      </c>
      <c r="C6217" s="1523" t="s">
        <v>19985</v>
      </c>
      <c r="D6217" s="1526" t="s">
        <v>3982</v>
      </c>
      <c r="E6217" s="1552">
        <v>2414.92</v>
      </c>
      <c r="F6217" s="1546"/>
      <c r="G6217" s="1546">
        <v>6817773</v>
      </c>
      <c r="H6217" s="1546" t="str">
        <f t="shared" si="97"/>
        <v>CONFECÇÃO DE BSCC - SEÇÃO FECHADA DE 2,0 X 2,0 M - ALTURA DO ATERRO DE 5,00 A 7,50 M - AREIA E BRITA COMERCIAIS</v>
      </c>
    </row>
    <row r="6218" spans="2:8">
      <c r="B6218" s="1528">
        <v>6817774</v>
      </c>
      <c r="C6218" s="1529" t="s">
        <v>19986</v>
      </c>
      <c r="D6218" s="1528" t="s">
        <v>3982</v>
      </c>
      <c r="E6218" s="1551">
        <v>2222.6799999999998</v>
      </c>
      <c r="F6218" s="1546"/>
      <c r="G6218" s="1546">
        <v>6817774</v>
      </c>
      <c r="H6218" s="1546" t="str">
        <f t="shared" si="97"/>
        <v>CONFECÇÃO DE BSCC - SEÇÃO FECHADA DE 2,0 X 2,0 M - ALTURA DO ATERRO DE 5,00 A 7,50 M - AREIA EXTRAÍDA E BRITA PRODUZIDA</v>
      </c>
    </row>
    <row r="6219" spans="2:8">
      <c r="B6219" s="1526">
        <v>6817775</v>
      </c>
      <c r="C6219" s="1523" t="s">
        <v>19987</v>
      </c>
      <c r="D6219" s="1526" t="s">
        <v>3982</v>
      </c>
      <c r="E6219" s="1552">
        <v>2653.55</v>
      </c>
      <c r="F6219" s="1546"/>
      <c r="G6219" s="1546">
        <v>6817775</v>
      </c>
      <c r="H6219" s="1546" t="str">
        <f t="shared" si="97"/>
        <v>CONFECÇÃO DE BSCC - SEÇÃO FECHADA DE 2,0 X 2,0 M - ALTURA DO ATERRO DE 7,50 A 10,00 M - AREIA E BRITA COMERCIAIS</v>
      </c>
    </row>
    <row r="6220" spans="2:8">
      <c r="B6220" s="1528">
        <v>6817776</v>
      </c>
      <c r="C6220" s="1529" t="s">
        <v>19988</v>
      </c>
      <c r="D6220" s="1528" t="s">
        <v>3982</v>
      </c>
      <c r="E6220" s="1551">
        <v>2472.5</v>
      </c>
      <c r="F6220" s="1546"/>
      <c r="G6220" s="1546">
        <v>6817776</v>
      </c>
      <c r="H6220" s="1546" t="str">
        <f t="shared" si="97"/>
        <v>CONFECÇÃO DE BSCC - SEÇÃO FECHADA DE 2,0 X 2,0 M - ALTURA DO ATERRO DE 7,50 A 10,00 M - AREIA EXTRAÍDA E BRITA PRODUZIDA</v>
      </c>
    </row>
    <row r="6221" spans="2:8">
      <c r="B6221" s="1526">
        <v>6817781</v>
      </c>
      <c r="C6221" s="1523" t="s">
        <v>19989</v>
      </c>
      <c r="D6221" s="1526" t="s">
        <v>3982</v>
      </c>
      <c r="E6221" s="1552">
        <v>2917.65</v>
      </c>
      <c r="F6221" s="1546"/>
      <c r="G6221" s="1546">
        <v>6817781</v>
      </c>
      <c r="H6221" s="1546" t="str">
        <f t="shared" si="97"/>
        <v>CONFECÇÃO DE BSCC - SEÇÃO FECHADA DE 2,5 X 2,5 M - ALTURA DO ATERRO DE 0,25 A 1,00 M - AREIA E BRITA COMERCIAIS</v>
      </c>
    </row>
    <row r="6222" spans="2:8">
      <c r="B6222" s="1528">
        <v>6817782</v>
      </c>
      <c r="C6222" s="1529" t="s">
        <v>19990</v>
      </c>
      <c r="D6222" s="1528" t="s">
        <v>3982</v>
      </c>
      <c r="E6222" s="1551">
        <v>2740.83</v>
      </c>
      <c r="F6222" s="1546"/>
      <c r="G6222" s="1546">
        <v>6817782</v>
      </c>
      <c r="H6222" s="1546" t="str">
        <f t="shared" si="97"/>
        <v>CONFECÇÃO DE BSCC - SEÇÃO FECHADA DE 2,5 X 2,5 M - ALTURA DO ATERRO DE 0,25 A 1,00 M - AREIA EXTRAÍDA E BRITA PRODUZIDA</v>
      </c>
    </row>
    <row r="6223" spans="2:8">
      <c r="B6223" s="1526">
        <v>6817783</v>
      </c>
      <c r="C6223" s="1523" t="s">
        <v>19991</v>
      </c>
      <c r="D6223" s="1526" t="s">
        <v>3982</v>
      </c>
      <c r="E6223" s="1552">
        <v>2341.64</v>
      </c>
      <c r="F6223" s="1546"/>
      <c r="G6223" s="1546">
        <v>6817783</v>
      </c>
      <c r="H6223" s="1546" t="str">
        <f t="shared" si="97"/>
        <v>CONFECÇÃO DE BSCC - SEÇÃO FECHADA DE 2,5 X 2,5 M - ALTURA DO ATERRO DE 1,00 A 2,50 M - AREIA E BRITA COMERCIAIS</v>
      </c>
    </row>
    <row r="6224" spans="2:8">
      <c r="B6224" s="1528">
        <v>6817784</v>
      </c>
      <c r="C6224" s="1529" t="s">
        <v>19992</v>
      </c>
      <c r="D6224" s="1528" t="s">
        <v>3982</v>
      </c>
      <c r="E6224" s="1551">
        <v>2164.8200000000002</v>
      </c>
      <c r="F6224" s="1546"/>
      <c r="G6224" s="1546">
        <v>6817784</v>
      </c>
      <c r="H6224" s="1546" t="str">
        <f t="shared" si="97"/>
        <v>CONFECÇÃO DE BSCC - SEÇÃO FECHADA DE 2,5 X 2,5 M - ALTURA DO ATERRO DE 1,00 A 2,50 M - AREIA EXTRAÍDA E BRITA PRODUZIDA</v>
      </c>
    </row>
    <row r="6225" spans="2:8">
      <c r="B6225" s="1526">
        <v>6817791</v>
      </c>
      <c r="C6225" s="1523" t="s">
        <v>19993</v>
      </c>
      <c r="D6225" s="1526" t="s">
        <v>3982</v>
      </c>
      <c r="E6225" s="1552">
        <v>4216.3100000000004</v>
      </c>
      <c r="F6225" s="1546"/>
      <c r="G6225" s="1546">
        <v>6817791</v>
      </c>
      <c r="H6225" s="1546" t="str">
        <f t="shared" si="97"/>
        <v>CONFECÇÃO DE BSCC - SEÇÃO FECHADA DE 2,5 X 2,5 M - ALTURA DO ATERRO DE 10,00 A 12,50 M - AREIA E BRITA COMERCIAIS</v>
      </c>
    </row>
    <row r="6226" spans="2:8" ht="30">
      <c r="B6226" s="1528">
        <v>6817792</v>
      </c>
      <c r="C6226" s="1529" t="s">
        <v>19994</v>
      </c>
      <c r="D6226" s="1528" t="s">
        <v>3982</v>
      </c>
      <c r="E6226" s="1551">
        <v>3944.51</v>
      </c>
      <c r="F6226" s="1546"/>
      <c r="G6226" s="1546">
        <v>6817792</v>
      </c>
      <c r="H6226" s="1546" t="str">
        <f t="shared" si="97"/>
        <v>CONFECÇÃO DE BSCC - SEÇÃO FECHADA DE 2,5 X 2,5 M - ALTURA DO ATERRO DE 10,00 A 12,50 M - AREIA EXTRAÍDA E BRITA PRODUZIDA</v>
      </c>
    </row>
    <row r="6227" spans="2:8">
      <c r="B6227" s="1526">
        <v>6817793</v>
      </c>
      <c r="C6227" s="1523" t="s">
        <v>19995</v>
      </c>
      <c r="D6227" s="1526" t="s">
        <v>3982</v>
      </c>
      <c r="E6227" s="1552">
        <v>4849.82</v>
      </c>
      <c r="F6227" s="1546"/>
      <c r="G6227" s="1546">
        <v>6817793</v>
      </c>
      <c r="H6227" s="1546" t="str">
        <f t="shared" si="97"/>
        <v>CONFECÇÃO DE BSCC - SEÇÃO FECHADA DE 2,5 X 2,5 M - ALTURA DO ATERRO DE 12,50 A 15,00 M - AREIA E BRITA COMERCIAIS</v>
      </c>
    </row>
    <row r="6228" spans="2:8" ht="30">
      <c r="B6228" s="1528">
        <v>6817794</v>
      </c>
      <c r="C6228" s="1529" t="s">
        <v>19996</v>
      </c>
      <c r="D6228" s="1528" t="s">
        <v>3982</v>
      </c>
      <c r="E6228" s="1551">
        <v>4578.03</v>
      </c>
      <c r="F6228" s="1546"/>
      <c r="G6228" s="1546">
        <v>6817794</v>
      </c>
      <c r="H6228" s="1546" t="str">
        <f t="shared" si="97"/>
        <v>CONFECÇÃO DE BSCC - SEÇÃO FECHADA DE 2,5 X 2,5 M - ALTURA DO ATERRO DE 12,50 A 15,00 M - AREIA EXTRAÍDA E BRITA PRODUZIDA</v>
      </c>
    </row>
    <row r="6229" spans="2:8">
      <c r="B6229" s="1526">
        <v>6817785</v>
      </c>
      <c r="C6229" s="1523" t="s">
        <v>19997</v>
      </c>
      <c r="D6229" s="1526" t="s">
        <v>3982</v>
      </c>
      <c r="E6229" s="1552">
        <v>2959.81</v>
      </c>
      <c r="F6229" s="1546"/>
      <c r="G6229" s="1546">
        <v>6817785</v>
      </c>
      <c r="H6229" s="1546" t="str">
        <f t="shared" si="97"/>
        <v>CONFECÇÃO DE BSCC - SEÇÃO FECHADA DE 2,5 X 2,5 M - ALTURA DO ATERRO DE 2,50 A 5,00 M - AREIA E BRITA COMERCIAIS</v>
      </c>
    </row>
    <row r="6230" spans="2:8">
      <c r="B6230" s="1528">
        <v>6817786</v>
      </c>
      <c r="C6230" s="1529" t="s">
        <v>19998</v>
      </c>
      <c r="D6230" s="1528" t="s">
        <v>3982</v>
      </c>
      <c r="E6230" s="1551">
        <v>2725.78</v>
      </c>
      <c r="F6230" s="1546"/>
      <c r="G6230" s="1546">
        <v>6817786</v>
      </c>
      <c r="H6230" s="1546" t="str">
        <f t="shared" si="97"/>
        <v>CONFECÇÃO DE BSCC - SEÇÃO FECHADA DE 2,5 X 2,5 M - ALTURA DO ATERRO DE 2,50 A 5,00 M - AREIA EXTRAÍDA E BRITA PRODUZIDA</v>
      </c>
    </row>
    <row r="6231" spans="2:8">
      <c r="B6231" s="1526">
        <v>6817787</v>
      </c>
      <c r="C6231" s="1523" t="s">
        <v>19999</v>
      </c>
      <c r="D6231" s="1526" t="s">
        <v>3982</v>
      </c>
      <c r="E6231" s="1552">
        <v>3451.16</v>
      </c>
      <c r="F6231" s="1546"/>
      <c r="G6231" s="1546">
        <v>6817787</v>
      </c>
      <c r="H6231" s="1546" t="str">
        <f t="shared" si="97"/>
        <v>CONFECÇÃO DE BSCC - SEÇÃO FECHADA DE 2,5 X 2,5 M - ALTURA DO ATERRO DE 5,00 A 7,50 M - AREIA E BRITA COMERCIAIS</v>
      </c>
    </row>
    <row r="6232" spans="2:8">
      <c r="B6232" s="1528">
        <v>6817788</v>
      </c>
      <c r="C6232" s="1529" t="s">
        <v>20000</v>
      </c>
      <c r="D6232" s="1528" t="s">
        <v>3982</v>
      </c>
      <c r="E6232" s="1551">
        <v>3230.75</v>
      </c>
      <c r="F6232" s="1546"/>
      <c r="G6232" s="1546">
        <v>6817788</v>
      </c>
      <c r="H6232" s="1546" t="str">
        <f t="shared" si="97"/>
        <v>CONFECÇÃO DE BSCC - SEÇÃO FECHADA DE 2,5 X 2,5 M - ALTURA DO ATERRO DE 5,00 A 7,50 M - AREIA EXTRAÍDA E BRITA PRODUZIDA</v>
      </c>
    </row>
    <row r="6233" spans="2:8">
      <c r="B6233" s="1526">
        <v>6817789</v>
      </c>
      <c r="C6233" s="1523" t="s">
        <v>20001</v>
      </c>
      <c r="D6233" s="1526" t="s">
        <v>3982</v>
      </c>
      <c r="E6233" s="1552">
        <v>3881.58</v>
      </c>
      <c r="F6233" s="1546"/>
      <c r="G6233" s="1546">
        <v>6817789</v>
      </c>
      <c r="H6233" s="1546" t="str">
        <f t="shared" si="97"/>
        <v>CONFECÇÃO DE BSCC - SEÇÃO FECHADA DE 2,5 X 2,5 M - ALTURA DO ATERRO DE 7,50 A 10,00 M - AREIA E BRITA COMERCIAIS</v>
      </c>
    </row>
    <row r="6234" spans="2:8">
      <c r="B6234" s="1528">
        <v>6817790</v>
      </c>
      <c r="C6234" s="1529" t="s">
        <v>20002</v>
      </c>
      <c r="D6234" s="1528" t="s">
        <v>3982</v>
      </c>
      <c r="E6234" s="1551">
        <v>3666.45</v>
      </c>
      <c r="F6234" s="1546"/>
      <c r="G6234" s="1546">
        <v>6817790</v>
      </c>
      <c r="H6234" s="1546" t="str">
        <f t="shared" si="97"/>
        <v>CONFECÇÃO DE BSCC - SEÇÃO FECHADA DE 2,5 X 2,5 M - ALTURA DO ATERRO DE 7,50 A 10,00 M - AREIA EXTRAÍDA E BRITA PRODUZIDA</v>
      </c>
    </row>
    <row r="6235" spans="2:8">
      <c r="B6235" s="1526">
        <v>6817795</v>
      </c>
      <c r="C6235" s="1523" t="s">
        <v>20003</v>
      </c>
      <c r="D6235" s="1526" t="s">
        <v>3982</v>
      </c>
      <c r="E6235" s="1552">
        <v>3771.99</v>
      </c>
      <c r="F6235" s="1546"/>
      <c r="G6235" s="1546">
        <v>6817795</v>
      </c>
      <c r="H6235" s="1546" t="str">
        <f t="shared" si="97"/>
        <v>CONFECÇÃO DE BSCC - SEÇÃO FECHADA DE 3,0 X 3,0 M - ALTURA DO ATERRO DE 0,25 A 1,00 M - AREIA E BRITA COMERCIAIS</v>
      </c>
    </row>
    <row r="6236" spans="2:8">
      <c r="B6236" s="1528">
        <v>6817796</v>
      </c>
      <c r="C6236" s="1529" t="s">
        <v>20004</v>
      </c>
      <c r="D6236" s="1528" t="s">
        <v>3982</v>
      </c>
      <c r="E6236" s="1551">
        <v>3566.17</v>
      </c>
      <c r="F6236" s="1546"/>
      <c r="G6236" s="1546">
        <v>6817796</v>
      </c>
      <c r="H6236" s="1546" t="str">
        <f t="shared" si="97"/>
        <v>CONFECÇÃO DE BSCC - SEÇÃO FECHADA DE 3,0 X 3,0 M - ALTURA DO ATERRO DE 0,25 A 1,00 M - AREIA EXTRAÍDA E BRITA PRODUZIDA</v>
      </c>
    </row>
    <row r="6237" spans="2:8">
      <c r="B6237" s="1526">
        <v>6817797</v>
      </c>
      <c r="C6237" s="1523" t="s">
        <v>20005</v>
      </c>
      <c r="D6237" s="1526" t="s">
        <v>3982</v>
      </c>
      <c r="E6237" s="1552">
        <v>3173.73</v>
      </c>
      <c r="F6237" s="1546"/>
      <c r="G6237" s="1546">
        <v>6817797</v>
      </c>
      <c r="H6237" s="1546" t="str">
        <f t="shared" si="97"/>
        <v>CONFECÇÃO DE BSCC - SEÇÃO FECHADA DE 3,0 X 3,0 M - ALTURA DO ATERRO DE 1,00 A 2,50 M - AREIA E BRITA COMERCIAIS</v>
      </c>
    </row>
    <row r="6238" spans="2:8">
      <c r="B6238" s="1528">
        <v>6817798</v>
      </c>
      <c r="C6238" s="1529" t="s">
        <v>20006</v>
      </c>
      <c r="D6238" s="1528" t="s">
        <v>3982</v>
      </c>
      <c r="E6238" s="1551">
        <v>2967.91</v>
      </c>
      <c r="F6238" s="1546"/>
      <c r="G6238" s="1546">
        <v>6817798</v>
      </c>
      <c r="H6238" s="1546" t="str">
        <f t="shared" si="97"/>
        <v>CONFECÇÃO DE BSCC - SEÇÃO FECHADA DE 3,0 X 3,0 M - ALTURA DO ATERRO DE 1,00 A 2,50 M - AREIA EXTRAÍDA E BRITA PRODUZIDA</v>
      </c>
    </row>
    <row r="6239" spans="2:8">
      <c r="B6239" s="1526">
        <v>6817805</v>
      </c>
      <c r="C6239" s="1523" t="s">
        <v>20007</v>
      </c>
      <c r="D6239" s="1526" t="s">
        <v>3982</v>
      </c>
      <c r="E6239" s="1552">
        <v>6031.97</v>
      </c>
      <c r="F6239" s="1546"/>
      <c r="G6239" s="1546">
        <v>6817805</v>
      </c>
      <c r="H6239" s="1546" t="str">
        <f t="shared" si="97"/>
        <v>CONFECÇÃO DE BSCC - SEÇÃO FECHADA DE 3,0 X 3,0 M - ALTURA DO ATERRO DE 10,00 A 12,50 M - AREIA E BRITA COMERCIAIS</v>
      </c>
    </row>
    <row r="6240" spans="2:8" ht="30">
      <c r="B6240" s="1528">
        <v>6817806</v>
      </c>
      <c r="C6240" s="1529" t="s">
        <v>20008</v>
      </c>
      <c r="D6240" s="1528" t="s">
        <v>3982</v>
      </c>
      <c r="E6240" s="1551">
        <v>5712.16</v>
      </c>
      <c r="F6240" s="1546"/>
      <c r="G6240" s="1546">
        <v>6817806</v>
      </c>
      <c r="H6240" s="1546" t="str">
        <f t="shared" si="97"/>
        <v>CONFECÇÃO DE BSCC - SEÇÃO FECHADA DE 3,0 X 3,0 M - ALTURA DO ATERRO DE 10,00 A 12,50 M - AREIA EXTRAÍDA E BRITA PRODUZIDA</v>
      </c>
    </row>
    <row r="6241" spans="2:8">
      <c r="B6241" s="1526">
        <v>6817807</v>
      </c>
      <c r="C6241" s="1523" t="s">
        <v>20009</v>
      </c>
      <c r="D6241" s="1526" t="s">
        <v>3982</v>
      </c>
      <c r="E6241" s="1552">
        <v>6734.06</v>
      </c>
      <c r="F6241" s="1546"/>
      <c r="G6241" s="1546">
        <v>6817807</v>
      </c>
      <c r="H6241" s="1546" t="str">
        <f t="shared" si="97"/>
        <v>CONFECÇÃO DE BSCC - SEÇÃO FECHADA DE 3,0 X 3,0 M - ALTURA DO ATERRO DE 12,50 A 15,00 M - AREIA E BRITA COMERCIAIS</v>
      </c>
    </row>
    <row r="6242" spans="2:8" ht="30">
      <c r="B6242" s="1528">
        <v>6817808</v>
      </c>
      <c r="C6242" s="1529" t="s">
        <v>20010</v>
      </c>
      <c r="D6242" s="1528" t="s">
        <v>3982</v>
      </c>
      <c r="E6242" s="1551">
        <v>6414.24</v>
      </c>
      <c r="F6242" s="1546"/>
      <c r="G6242" s="1546">
        <v>6817808</v>
      </c>
      <c r="H6242" s="1546" t="str">
        <f t="shared" si="97"/>
        <v>CONFECÇÃO DE BSCC - SEÇÃO FECHADA DE 3,0 X 3,0 M - ALTURA DO ATERRO DE 12,50 A 15,00 M - AREIA EXTRAÍDA E BRITA PRODUZIDA</v>
      </c>
    </row>
    <row r="6243" spans="2:8">
      <c r="B6243" s="1526">
        <v>6817799</v>
      </c>
      <c r="C6243" s="1523" t="s">
        <v>20011</v>
      </c>
      <c r="D6243" s="1526" t="s">
        <v>3982</v>
      </c>
      <c r="E6243" s="1552">
        <v>3943.58</v>
      </c>
      <c r="F6243" s="1546"/>
      <c r="G6243" s="1546">
        <v>6817799</v>
      </c>
      <c r="H6243" s="1546" t="str">
        <f t="shared" si="97"/>
        <v>CONFECÇÃO DE BSCC - SEÇÃO FECHADA DE 3,0 X 3,0 M - ALTURA DO ATERRO DE 2,50 A 5,00 M - AREIA E BRITA COMERCIAIS</v>
      </c>
    </row>
    <row r="6244" spans="2:8">
      <c r="B6244" s="1528">
        <v>6817800</v>
      </c>
      <c r="C6244" s="1529" t="s">
        <v>20012</v>
      </c>
      <c r="D6244" s="1528" t="s">
        <v>3982</v>
      </c>
      <c r="E6244" s="1551">
        <v>3667.75</v>
      </c>
      <c r="F6244" s="1546"/>
      <c r="G6244" s="1546">
        <v>6817800</v>
      </c>
      <c r="H6244" s="1546" t="str">
        <f t="shared" si="97"/>
        <v>CONFECÇÃO DE BSCC - SEÇÃO FECHADA DE 3,0 X 3,0 M - ALTURA DO ATERRO DE 2,50 A 5,00 M - AREIA EXTRAÍDA E BRITA PRODUZIDA</v>
      </c>
    </row>
    <row r="6245" spans="2:8">
      <c r="B6245" s="1526">
        <v>6817801</v>
      </c>
      <c r="C6245" s="1523" t="s">
        <v>20013</v>
      </c>
      <c r="D6245" s="1526" t="s">
        <v>3982</v>
      </c>
      <c r="E6245" s="1552">
        <v>4829.1000000000004</v>
      </c>
      <c r="F6245" s="1546"/>
      <c r="G6245" s="1546">
        <v>6817801</v>
      </c>
      <c r="H6245" s="1546" t="str">
        <f t="shared" si="97"/>
        <v>CONFECÇÃO DE BSCC - SEÇÃO FECHADA DE 3,0 X 3,0 M - ALTURA DO ATERRO DE 5,00 A 7,50 M - AREIA E BRITA COMERCIAIS</v>
      </c>
    </row>
    <row r="6246" spans="2:8">
      <c r="B6246" s="1528">
        <v>6817802</v>
      </c>
      <c r="C6246" s="1529" t="s">
        <v>20014</v>
      </c>
      <c r="D6246" s="1528" t="s">
        <v>3982</v>
      </c>
      <c r="E6246" s="1551">
        <v>4575.55</v>
      </c>
      <c r="F6246" s="1546"/>
      <c r="G6246" s="1546">
        <v>6817802</v>
      </c>
      <c r="H6246" s="1546" t="str">
        <f t="shared" si="97"/>
        <v>CONFECÇÃO DE BSCC - SEÇÃO FECHADA DE 3,0 X 3,0 M - ALTURA DO ATERRO DE 5,00 A 7,50 M - AREIA EXTRAÍDA E BRITA PRODUZIDA</v>
      </c>
    </row>
    <row r="6247" spans="2:8">
      <c r="B6247" s="1526">
        <v>6817803</v>
      </c>
      <c r="C6247" s="1523" t="s">
        <v>20015</v>
      </c>
      <c r="D6247" s="1526" t="s">
        <v>3982</v>
      </c>
      <c r="E6247" s="1552">
        <v>5406.68</v>
      </c>
      <c r="F6247" s="1546"/>
      <c r="G6247" s="1546">
        <v>6817803</v>
      </c>
      <c r="H6247" s="1546" t="str">
        <f t="shared" si="97"/>
        <v>CONFECÇÃO DE BSCC - SEÇÃO FECHADA DE 3,0 X 3,0 M - ALTURA DO ATERRO DE 7,50 A 10,00 M - AREIA E BRITA COMERCIAIS</v>
      </c>
    </row>
    <row r="6248" spans="2:8">
      <c r="B6248" s="1528">
        <v>6817804</v>
      </c>
      <c r="C6248" s="1529" t="s">
        <v>20016</v>
      </c>
      <c r="D6248" s="1528" t="s">
        <v>3982</v>
      </c>
      <c r="E6248" s="1551">
        <v>5086.87</v>
      </c>
      <c r="F6248" s="1546"/>
      <c r="G6248" s="1546">
        <v>6817804</v>
      </c>
      <c r="H6248" s="1546" t="str">
        <f t="shared" si="97"/>
        <v>CONFECÇÃO DE BSCC - SEÇÃO FECHADA DE 3,0 X 3,0 M - ALTURA DO ATERRO DE 7,50 A 10,00 M - AREIA EXTRAÍDA E BRITA PRODUZIDA</v>
      </c>
    </row>
    <row r="6249" spans="2:8">
      <c r="B6249" s="1526">
        <v>6817885</v>
      </c>
      <c r="C6249" s="1523" t="s">
        <v>20017</v>
      </c>
      <c r="D6249" s="1526" t="s">
        <v>3982</v>
      </c>
      <c r="E6249" s="1552">
        <v>1284.42</v>
      </c>
      <c r="F6249" s="1546"/>
      <c r="G6249" s="1546">
        <v>6817885</v>
      </c>
      <c r="H6249" s="1546" t="str">
        <f t="shared" si="97"/>
        <v>CORPO DE BSCC - SEÇÃO CANAL DE 1,5 X 1,5 M - PRÉ-MOLDADO - AREIA E BRITA COMERCIAIS</v>
      </c>
    </row>
    <row r="6250" spans="2:8">
      <c r="B6250" s="1528">
        <v>6817886</v>
      </c>
      <c r="C6250" s="1529" t="s">
        <v>20018</v>
      </c>
      <c r="D6250" s="1528" t="s">
        <v>3982</v>
      </c>
      <c r="E6250" s="1551">
        <v>1175.3499999999999</v>
      </c>
      <c r="F6250" s="1546"/>
      <c r="G6250" s="1546">
        <v>6817886</v>
      </c>
      <c r="H6250" s="1546" t="str">
        <f t="shared" si="97"/>
        <v>CORPO DE BSCC - SEÇÃO CANAL DE 1,5 X 1,5 M - PRÉ-MOLDADO - AREIA EXTRAÍDA E BRITA PRODUZIDA</v>
      </c>
    </row>
    <row r="6251" spans="2:8">
      <c r="B6251" s="1526">
        <v>6817887</v>
      </c>
      <c r="C6251" s="1523" t="s">
        <v>20019</v>
      </c>
      <c r="D6251" s="1526" t="s">
        <v>3982</v>
      </c>
      <c r="E6251" s="1552">
        <v>1389.62</v>
      </c>
      <c r="F6251" s="1546"/>
      <c r="G6251" s="1546">
        <v>6817887</v>
      </c>
      <c r="H6251" s="1546" t="str">
        <f t="shared" si="97"/>
        <v>CORPO DE BSCC - SEÇÃO CANAL DE 2,0 X 1,5 M - PRÉ-MOLDADO - AREIA E BRITA COMERCIAIS</v>
      </c>
    </row>
    <row r="6252" spans="2:8">
      <c r="B6252" s="1528">
        <v>6817888</v>
      </c>
      <c r="C6252" s="1529" t="s">
        <v>20020</v>
      </c>
      <c r="D6252" s="1528" t="s">
        <v>3982</v>
      </c>
      <c r="E6252" s="1551">
        <v>1265.31</v>
      </c>
      <c r="F6252" s="1546"/>
      <c r="G6252" s="1546">
        <v>6817888</v>
      </c>
      <c r="H6252" s="1546" t="str">
        <f t="shared" si="97"/>
        <v>CORPO DE BSCC - SEÇÃO CANAL DE 2,0 X 1,5 M - PRÉ-MOLDADO - AREIA EXTRAÍDA E BRITA PRODUZIDA</v>
      </c>
    </row>
    <row r="6253" spans="2:8">
      <c r="B6253" s="1526">
        <v>6817889</v>
      </c>
      <c r="C6253" s="1523" t="s">
        <v>20021</v>
      </c>
      <c r="D6253" s="1526" t="s">
        <v>3982</v>
      </c>
      <c r="E6253" s="1552">
        <v>2064.79</v>
      </c>
      <c r="F6253" s="1546"/>
      <c r="G6253" s="1546">
        <v>6817889</v>
      </c>
      <c r="H6253" s="1546" t="str">
        <f t="shared" si="97"/>
        <v>CORPO DE BSCC - SEÇÃO CANAL DE 2,0 X 2,0 M - PRÉ-MOLDADO - TIPO I - AREIA E BRITA COMERCIAIS</v>
      </c>
    </row>
    <row r="6254" spans="2:8">
      <c r="B6254" s="1528">
        <v>6817890</v>
      </c>
      <c r="C6254" s="1529" t="s">
        <v>20022</v>
      </c>
      <c r="D6254" s="1528" t="s">
        <v>3982</v>
      </c>
      <c r="E6254" s="1551">
        <v>1888.47</v>
      </c>
      <c r="F6254" s="1546"/>
      <c r="G6254" s="1546">
        <v>6817890</v>
      </c>
      <c r="H6254" s="1546" t="str">
        <f t="shared" si="97"/>
        <v>CORPO DE BSCC - SEÇÃO CANAL DE 2,0 X 2,0 M - PRÉ-MOLDADO - TIPO I - AREIA EXTRAÍDA E BRITA PRODUZIDA</v>
      </c>
    </row>
    <row r="6255" spans="2:8">
      <c r="B6255" s="1526">
        <v>6817891</v>
      </c>
      <c r="C6255" s="1523" t="s">
        <v>20023</v>
      </c>
      <c r="D6255" s="1526" t="s">
        <v>3982</v>
      </c>
      <c r="E6255" s="1552">
        <v>1760.16</v>
      </c>
      <c r="F6255" s="1546"/>
      <c r="G6255" s="1546">
        <v>6817891</v>
      </c>
      <c r="H6255" s="1546" t="str">
        <f t="shared" si="97"/>
        <v>CORPO DE BSCC - SEÇÃO CANAL DE 2,0 X 2,0 M - PRÉ-MOLDADO - TIPO II - AREIA E BRITA COMERCIAIS</v>
      </c>
    </row>
    <row r="6256" spans="2:8">
      <c r="B6256" s="1528">
        <v>6817892</v>
      </c>
      <c r="C6256" s="1529" t="s">
        <v>20024</v>
      </c>
      <c r="D6256" s="1528" t="s">
        <v>3982</v>
      </c>
      <c r="E6256" s="1551">
        <v>1583.84</v>
      </c>
      <c r="F6256" s="1546"/>
      <c r="G6256" s="1546">
        <v>6817892</v>
      </c>
      <c r="H6256" s="1546" t="str">
        <f t="shared" si="97"/>
        <v>CORPO DE BSCC - SEÇÃO CANAL DE 2,0 X 2,0 M - PRÉ-MOLDADO - TIPO II - AREIA EXTRAÍDA E BRITA PRODUZIDA</v>
      </c>
    </row>
    <row r="6257" spans="2:8">
      <c r="B6257" s="1526">
        <v>6817893</v>
      </c>
      <c r="C6257" s="1523" t="s">
        <v>20025</v>
      </c>
      <c r="D6257" s="1526" t="s">
        <v>3982</v>
      </c>
      <c r="E6257" s="1552">
        <v>1544.02</v>
      </c>
      <c r="F6257" s="1546"/>
      <c r="G6257" s="1546">
        <v>6817893</v>
      </c>
      <c r="H6257" s="1546" t="str">
        <f t="shared" si="97"/>
        <v>CORPO DE BSCC - SEÇÃO CANAL DE 2,5 X 1,5 M - PRÉ-MOLDADO - AREIA E BRITA COMERCIAIS</v>
      </c>
    </row>
    <row r="6258" spans="2:8">
      <c r="B6258" s="1528">
        <v>6817894</v>
      </c>
      <c r="C6258" s="1529" t="s">
        <v>20026</v>
      </c>
      <c r="D6258" s="1528" t="s">
        <v>3982</v>
      </c>
      <c r="E6258" s="1551">
        <v>1403.68</v>
      </c>
      <c r="F6258" s="1546"/>
      <c r="G6258" s="1546">
        <v>6817894</v>
      </c>
      <c r="H6258" s="1546" t="str">
        <f t="shared" si="97"/>
        <v>CORPO DE BSCC - SEÇÃO CANAL DE 2,5 X 1,5 M - PRÉ-MOLDADO - AREIA EXTRAÍDA E BRITA PRODUZIDA</v>
      </c>
    </row>
    <row r="6259" spans="2:8">
      <c r="B6259" s="1526">
        <v>6817895</v>
      </c>
      <c r="C6259" s="1523" t="s">
        <v>20027</v>
      </c>
      <c r="D6259" s="1526" t="s">
        <v>3982</v>
      </c>
      <c r="E6259" s="1552">
        <v>2207.96</v>
      </c>
      <c r="F6259" s="1546"/>
      <c r="G6259" s="1546">
        <v>6817895</v>
      </c>
      <c r="H6259" s="1546" t="str">
        <f t="shared" si="97"/>
        <v>CORPO DE BSCC - SEÇÃO CANAL DE 2,5 X 2,0 M - PRÉ-MOLDADO - TIPO I - AREIA E BRITA COMERCIAIS</v>
      </c>
    </row>
    <row r="6260" spans="2:8">
      <c r="B6260" s="1528">
        <v>6817896</v>
      </c>
      <c r="C6260" s="1529" t="s">
        <v>20028</v>
      </c>
      <c r="D6260" s="1528" t="s">
        <v>3982</v>
      </c>
      <c r="E6260" s="1551">
        <v>2013.44</v>
      </c>
      <c r="F6260" s="1546"/>
      <c r="G6260" s="1546">
        <v>6817896</v>
      </c>
      <c r="H6260" s="1546" t="str">
        <f t="shared" si="97"/>
        <v>CORPO DE BSCC - SEÇÃO CANAL DE 2,5 X 2,0 M - PRÉ-MOLDADO - TIPO I - AREIA EXTRAÍDA E BRITA PRODUZIDA</v>
      </c>
    </row>
    <row r="6261" spans="2:8">
      <c r="B6261" s="1526">
        <v>6817897</v>
      </c>
      <c r="C6261" s="1523" t="s">
        <v>20029</v>
      </c>
      <c r="D6261" s="1526" t="s">
        <v>3982</v>
      </c>
      <c r="E6261" s="1552">
        <v>1913.39</v>
      </c>
      <c r="F6261" s="1546"/>
      <c r="G6261" s="1546">
        <v>6817897</v>
      </c>
      <c r="H6261" s="1546" t="str">
        <f t="shared" si="97"/>
        <v>CORPO DE BSCC - SEÇÃO CANAL DE 2,5 X 2,0 M - PRÉ-MOLDADO - TIPO II - AREIA E BRITA COMERCIAIS</v>
      </c>
    </row>
    <row r="6262" spans="2:8">
      <c r="B6262" s="1528">
        <v>6817898</v>
      </c>
      <c r="C6262" s="1529" t="s">
        <v>20030</v>
      </c>
      <c r="D6262" s="1528" t="s">
        <v>3982</v>
      </c>
      <c r="E6262" s="1551">
        <v>1718.87</v>
      </c>
      <c r="F6262" s="1546"/>
      <c r="G6262" s="1546">
        <v>6817898</v>
      </c>
      <c r="H6262" s="1546" t="str">
        <f t="shared" si="97"/>
        <v>CORPO DE BSCC - SEÇÃO CANAL DE 2,5 X 2,0 M - PRÉ-MOLDADO - TIPO II - AREIA EXTRAÍDA E BRITA PRODUZIDA</v>
      </c>
    </row>
    <row r="6263" spans="2:8">
      <c r="B6263" s="1526">
        <v>6817899</v>
      </c>
      <c r="C6263" s="1523" t="s">
        <v>20031</v>
      </c>
      <c r="D6263" s="1526" t="s">
        <v>3982</v>
      </c>
      <c r="E6263" s="1552">
        <v>1688.77</v>
      </c>
      <c r="F6263" s="1546"/>
      <c r="G6263" s="1546">
        <v>6817899</v>
      </c>
      <c r="H6263" s="1546" t="str">
        <f t="shared" si="97"/>
        <v>CORPO DE BSCC - SEÇÃO CANAL DE 3,0 X 1,5 M - PRÉ-MOLDADO - AREIA E BRITA COMERCIAIS</v>
      </c>
    </row>
    <row r="6264" spans="2:8">
      <c r="B6264" s="1528">
        <v>6817900</v>
      </c>
      <c r="C6264" s="1529" t="s">
        <v>20032</v>
      </c>
      <c r="D6264" s="1528" t="s">
        <v>3982</v>
      </c>
      <c r="E6264" s="1551">
        <v>1532.17</v>
      </c>
      <c r="F6264" s="1546"/>
      <c r="G6264" s="1546">
        <v>6817900</v>
      </c>
      <c r="H6264" s="1546" t="str">
        <f t="shared" si="97"/>
        <v>CORPO DE BSCC - SEÇÃO CANAL DE 3,0 X 1,5 M - PRÉ-MOLDADO - AREIA EXTRAÍDA E BRITA PRODUZIDA</v>
      </c>
    </row>
    <row r="6265" spans="2:8">
      <c r="B6265" s="1526">
        <v>6817901</v>
      </c>
      <c r="C6265" s="1523" t="s">
        <v>20033</v>
      </c>
      <c r="D6265" s="1526" t="s">
        <v>3982</v>
      </c>
      <c r="E6265" s="1552">
        <v>2287.52</v>
      </c>
      <c r="F6265" s="1546"/>
      <c r="G6265" s="1546">
        <v>6817901</v>
      </c>
      <c r="H6265" s="1546" t="str">
        <f t="shared" si="97"/>
        <v>CORPO DE BSCC - SEÇÃO CANAL DE 3,0 X 2,0 M - PRÉ-MOLDADO - TIPO I - AREIA E BRITA COMERCIAIS</v>
      </c>
    </row>
    <row r="6266" spans="2:8">
      <c r="B6266" s="1528">
        <v>6817902</v>
      </c>
      <c r="C6266" s="1529" t="s">
        <v>20034</v>
      </c>
      <c r="D6266" s="1528" t="s">
        <v>3982</v>
      </c>
      <c r="E6266" s="1551">
        <v>2073.6</v>
      </c>
      <c r="F6266" s="1546"/>
      <c r="G6266" s="1546">
        <v>6817902</v>
      </c>
      <c r="H6266" s="1546" t="str">
        <f t="shared" si="97"/>
        <v>CORPO DE BSCC - SEÇÃO CANAL DE 3,0 X 2,0 M - PRÉ-MOLDADO - TIPO I - AREIA EXTRAÍDA E BRITA PRODUZIDA</v>
      </c>
    </row>
    <row r="6267" spans="2:8">
      <c r="B6267" s="1526">
        <v>6817903</v>
      </c>
      <c r="C6267" s="1523" t="s">
        <v>20035</v>
      </c>
      <c r="D6267" s="1526" t="s">
        <v>3982</v>
      </c>
      <c r="E6267" s="1552">
        <v>2069.7399999999998</v>
      </c>
      <c r="F6267" s="1546"/>
      <c r="G6267" s="1546">
        <v>6817903</v>
      </c>
      <c r="H6267" s="1546" t="str">
        <f t="shared" si="97"/>
        <v>CORPO DE BSCC - SEÇÃO CANAL DE 3,0 X 2,0 M - PRÉ-MOLDADO - TIPO II - AREIA E BRITA COMERCIAIS</v>
      </c>
    </row>
    <row r="6268" spans="2:8">
      <c r="B6268" s="1528">
        <v>6817904</v>
      </c>
      <c r="C6268" s="1529" t="s">
        <v>20036</v>
      </c>
      <c r="D6268" s="1528" t="s">
        <v>3982</v>
      </c>
      <c r="E6268" s="1551">
        <v>1855.83</v>
      </c>
      <c r="F6268" s="1546"/>
      <c r="G6268" s="1546">
        <v>6817904</v>
      </c>
      <c r="H6268" s="1546" t="str">
        <f t="shared" si="97"/>
        <v>CORPO DE BSCC - SEÇÃO CANAL DE 3,0 X 2,0 M - PRÉ-MOLDADO - TIPO II - AREIA EXTRAÍDA E BRITA PRODUZIDA</v>
      </c>
    </row>
    <row r="6269" spans="2:8" ht="30">
      <c r="B6269" s="1526">
        <v>6817829</v>
      </c>
      <c r="C6269" s="1523" t="s">
        <v>20037</v>
      </c>
      <c r="D6269" s="1526" t="s">
        <v>3982</v>
      </c>
      <c r="E6269" s="1552">
        <v>1717.59</v>
      </c>
      <c r="F6269" s="1546"/>
      <c r="G6269" s="1546">
        <v>6817829</v>
      </c>
      <c r="H6269" s="1546" t="str">
        <f t="shared" si="97"/>
        <v>CORPO DE BSCC - SEÇÃO FECHADA DE 1,5 X 1,5 M - PRÉ-MOLDADO - ALTURA DO ATERRO DE 0,25 A 1,00 M - AREIA E BRITA COMERCIAIS</v>
      </c>
    </row>
    <row r="6270" spans="2:8" ht="30">
      <c r="B6270" s="1528">
        <v>6817830</v>
      </c>
      <c r="C6270" s="1529" t="s">
        <v>20038</v>
      </c>
      <c r="D6270" s="1528" t="s">
        <v>3982</v>
      </c>
      <c r="E6270" s="1551">
        <v>1575.45</v>
      </c>
      <c r="F6270" s="1546"/>
      <c r="G6270" s="1546">
        <v>6817830</v>
      </c>
      <c r="H6270" s="1546" t="str">
        <f t="shared" si="97"/>
        <v>CORPO DE BSCC - SEÇÃO FECHADA DE 1,5 X 1,5 M - PRÉ-MOLDADO - ALTURA DO ATERRO DE 0,25 A 1,00 M - AREIA EXTRAÍDA E BRITA PRODUZIDA</v>
      </c>
    </row>
    <row r="6271" spans="2:8" ht="30">
      <c r="B6271" s="1526">
        <v>6817831</v>
      </c>
      <c r="C6271" s="1523" t="s">
        <v>20039</v>
      </c>
      <c r="D6271" s="1526" t="s">
        <v>3982</v>
      </c>
      <c r="E6271" s="1552">
        <v>1650.29</v>
      </c>
      <c r="F6271" s="1546"/>
      <c r="G6271" s="1546">
        <v>6817831</v>
      </c>
      <c r="H6271" s="1546" t="str">
        <f t="shared" si="97"/>
        <v>CORPO DE BSCC - SEÇÃO FECHADA DE 1,5 X 1,5 M - PRÉ-MOLDADO - ALTURA DO ATERRO DE 1,00 A 2,50 M - AREIA E BRITA COMERCIAIS</v>
      </c>
    </row>
    <row r="6272" spans="2:8" ht="30">
      <c r="B6272" s="1528">
        <v>6817832</v>
      </c>
      <c r="C6272" s="1529" t="s">
        <v>20040</v>
      </c>
      <c r="D6272" s="1528" t="s">
        <v>3982</v>
      </c>
      <c r="E6272" s="1551">
        <v>1508.15</v>
      </c>
      <c r="F6272" s="1546"/>
      <c r="G6272" s="1546">
        <v>6817832</v>
      </c>
      <c r="H6272" s="1546" t="str">
        <f t="shared" si="97"/>
        <v>CORPO DE BSCC - SEÇÃO FECHADA DE 1,5 X 1,5 M - PRÉ-MOLDADO - ALTURA DO ATERRO DE 1,00 A 2,50 M - AREIA EXTRAÍDA E BRITA PRODUZIDA</v>
      </c>
    </row>
    <row r="6273" spans="2:8" ht="30">
      <c r="B6273" s="1526">
        <v>6817839</v>
      </c>
      <c r="C6273" s="1523" t="s">
        <v>20041</v>
      </c>
      <c r="D6273" s="1526" t="s">
        <v>3982</v>
      </c>
      <c r="E6273" s="1552">
        <v>1992.2</v>
      </c>
      <c r="F6273" s="1546"/>
      <c r="G6273" s="1546">
        <v>6817839</v>
      </c>
      <c r="H6273" s="1546" t="str">
        <f t="shared" si="97"/>
        <v>CORPO DE BSCC - SEÇÃO FECHADA DE 1,5 X 1,5 M - PRÉ-MOLDADO - ALTURA DO ATERRO DE 10,00 A 12,50 M - AREIA E BRITA COMERCIAIS</v>
      </c>
    </row>
    <row r="6274" spans="2:8" ht="30">
      <c r="B6274" s="1528">
        <v>6817840</v>
      </c>
      <c r="C6274" s="1529" t="s">
        <v>20042</v>
      </c>
      <c r="D6274" s="1528" t="s">
        <v>3982</v>
      </c>
      <c r="E6274" s="1551">
        <v>1811.87</v>
      </c>
      <c r="F6274" s="1546"/>
      <c r="G6274" s="1546">
        <v>6817840</v>
      </c>
      <c r="H6274" s="1546" t="str">
        <f t="shared" si="97"/>
        <v>CORPO DE BSCC - SEÇÃO FECHADA DE 1,5 X 1,5 M - PRÉ-MOLDADO - ALTURA DO ATERRO DE 10,00 A 12,50 M - AREIA EXTRAÍDA E BRITA PRODUZIDA</v>
      </c>
    </row>
    <row r="6275" spans="2:8" ht="30">
      <c r="B6275" s="1526">
        <v>6817841</v>
      </c>
      <c r="C6275" s="1523" t="s">
        <v>20043</v>
      </c>
      <c r="D6275" s="1526" t="s">
        <v>3982</v>
      </c>
      <c r="E6275" s="1552">
        <v>2283.34</v>
      </c>
      <c r="F6275" s="1546"/>
      <c r="G6275" s="1546">
        <v>6817841</v>
      </c>
      <c r="H6275" s="1546" t="str">
        <f t="shared" ref="H6275:H6338" si="98">UPPER(C6275)</f>
        <v>CORPO DE BSCC - SEÇÃO FECHADA DE 1,5 X 1,5 M - PRÉ-MOLDADO - ALTURA DO ATERRO DE 12,50 A 15,00 M - AREIA E BRITA COMERCIAIS</v>
      </c>
    </row>
    <row r="6276" spans="2:8" ht="30">
      <c r="B6276" s="1528">
        <v>6817842</v>
      </c>
      <c r="C6276" s="1529" t="s">
        <v>20044</v>
      </c>
      <c r="D6276" s="1528" t="s">
        <v>3982</v>
      </c>
      <c r="E6276" s="1551">
        <v>2111.77</v>
      </c>
      <c r="F6276" s="1546"/>
      <c r="G6276" s="1546">
        <v>6817842</v>
      </c>
      <c r="H6276" s="1546" t="str">
        <f t="shared" si="98"/>
        <v>CORPO DE BSCC - SEÇÃO FECHADA DE 1,5 X 1,5 M - PRÉ-MOLDADO - ALTURA DO ATERRO DE 12,50 A 15,00 M - AREIA EXTRAÍDA E BRITA PRODUZIDA</v>
      </c>
    </row>
    <row r="6277" spans="2:8" ht="30">
      <c r="B6277" s="1526">
        <v>6817833</v>
      </c>
      <c r="C6277" s="1523" t="s">
        <v>20045</v>
      </c>
      <c r="D6277" s="1526" t="s">
        <v>3982</v>
      </c>
      <c r="E6277" s="1552">
        <v>1650.29</v>
      </c>
      <c r="F6277" s="1546"/>
      <c r="G6277" s="1546">
        <v>6817833</v>
      </c>
      <c r="H6277" s="1546" t="str">
        <f t="shared" si="98"/>
        <v>CORPO DE BSCC - SEÇÃO FECHADA DE 1,5 X 1,5 M - PRÉ-MOLDADO - ALTURA DO ATERRO DE 2,50 A 5,00 M - AREIA E BRITA COMERCIAIS</v>
      </c>
    </row>
    <row r="6278" spans="2:8" ht="30">
      <c r="B6278" s="1528">
        <v>6817834</v>
      </c>
      <c r="C6278" s="1529" t="s">
        <v>20046</v>
      </c>
      <c r="D6278" s="1528" t="s">
        <v>3982</v>
      </c>
      <c r="E6278" s="1551">
        <v>1508.15</v>
      </c>
      <c r="F6278" s="1546"/>
      <c r="G6278" s="1546">
        <v>6817834</v>
      </c>
      <c r="H6278" s="1546" t="str">
        <f t="shared" si="98"/>
        <v>CORPO DE BSCC - SEÇÃO FECHADA DE 1,5 X 1,5 M - PRÉ-MOLDADO - ALTURA DO ATERRO DE 2,50 A 5,00 M - AREIA EXTRAÍDA E BRITA PRODUZIDA</v>
      </c>
    </row>
    <row r="6279" spans="2:8" ht="30">
      <c r="B6279" s="1526">
        <v>6817835</v>
      </c>
      <c r="C6279" s="1523" t="s">
        <v>20047</v>
      </c>
      <c r="D6279" s="1526" t="s">
        <v>3982</v>
      </c>
      <c r="E6279" s="1552">
        <v>1779.53</v>
      </c>
      <c r="F6279" s="1546"/>
      <c r="G6279" s="1546">
        <v>6817835</v>
      </c>
      <c r="H6279" s="1546" t="str">
        <f t="shared" si="98"/>
        <v>CORPO DE BSCC - SEÇÃO FECHADA DE 1,5 X 1,5 M - PRÉ-MOLDADO - ALTURA DO ATERRO DE 5,00 A 7,50 M - AREIA E BRITA COMERCIAIS</v>
      </c>
    </row>
    <row r="6280" spans="2:8" ht="30">
      <c r="B6280" s="1528">
        <v>6817836</v>
      </c>
      <c r="C6280" s="1529" t="s">
        <v>20048</v>
      </c>
      <c r="D6280" s="1528" t="s">
        <v>3982</v>
      </c>
      <c r="E6280" s="1551">
        <v>1638.88</v>
      </c>
      <c r="F6280" s="1546"/>
      <c r="G6280" s="1546">
        <v>6817836</v>
      </c>
      <c r="H6280" s="1546" t="str">
        <f t="shared" si="98"/>
        <v>CORPO DE BSCC - SEÇÃO FECHADA DE 1,5 X 1,5 M - PRÉ-MOLDADO - ALTURA DO ATERRO DE 5,00 A 7,50 M - AREIA EXTRAÍDA E BRITA PRODUZIDA</v>
      </c>
    </row>
    <row r="6281" spans="2:8" ht="30">
      <c r="B6281" s="1526">
        <v>6817837</v>
      </c>
      <c r="C6281" s="1523" t="s">
        <v>20049</v>
      </c>
      <c r="D6281" s="1526" t="s">
        <v>3982</v>
      </c>
      <c r="E6281" s="1552">
        <v>2103.89</v>
      </c>
      <c r="F6281" s="1546"/>
      <c r="G6281" s="1546">
        <v>6817837</v>
      </c>
      <c r="H6281" s="1546" t="str">
        <f t="shared" si="98"/>
        <v>CORPO DE BSCC - SEÇÃO FECHADA DE 1,5 X 1,5 M - PRÉ-MOLDADO - ALTURA DO ATERRO DE 7,50 A 10,00 M - AREIA E BRITA COMERCIAIS</v>
      </c>
    </row>
    <row r="6282" spans="2:8" ht="30">
      <c r="B6282" s="1528">
        <v>6817838</v>
      </c>
      <c r="C6282" s="1529" t="s">
        <v>20050</v>
      </c>
      <c r="D6282" s="1528" t="s">
        <v>3982</v>
      </c>
      <c r="E6282" s="1551">
        <v>1923.55</v>
      </c>
      <c r="F6282" s="1546"/>
      <c r="G6282" s="1546">
        <v>6817838</v>
      </c>
      <c r="H6282" s="1546" t="str">
        <f t="shared" si="98"/>
        <v>CORPO DE BSCC - SEÇÃO FECHADA DE 1,5 X 1,5 M - PRÉ-MOLDADO - ALTURA DO ATERRO DE 7,50 A 10,00 M - AREIA EXTRAÍDA E BRITA PRODUZIDA</v>
      </c>
    </row>
    <row r="6283" spans="2:8" ht="30">
      <c r="B6283" s="1526">
        <v>6817843</v>
      </c>
      <c r="C6283" s="1523" t="s">
        <v>20051</v>
      </c>
      <c r="D6283" s="1526" t="s">
        <v>3982</v>
      </c>
      <c r="E6283" s="1552">
        <v>2458.8000000000002</v>
      </c>
      <c r="F6283" s="1546"/>
      <c r="G6283" s="1546">
        <v>6817843</v>
      </c>
      <c r="H6283" s="1546" t="str">
        <f t="shared" si="98"/>
        <v>CORPO DE BSCC - SEÇÃO FECHADA DE 2,0 X 2,0 M - PRÉ-MOLDADO - ALTURA DO ATERRO DE 0,25 A 1,00 M - AREIA E BRITA COMERCIAIS</v>
      </c>
    </row>
    <row r="6284" spans="2:8" ht="30">
      <c r="B6284" s="1528">
        <v>6817844</v>
      </c>
      <c r="C6284" s="1529" t="s">
        <v>20052</v>
      </c>
      <c r="D6284" s="1528" t="s">
        <v>3982</v>
      </c>
      <c r="E6284" s="1551">
        <v>2277.88</v>
      </c>
      <c r="F6284" s="1546"/>
      <c r="G6284" s="1546">
        <v>6817844</v>
      </c>
      <c r="H6284" s="1546" t="str">
        <f t="shared" si="98"/>
        <v>CORPO DE BSCC - SEÇÃO FECHADA DE 2,0 X 2,0 M - PRÉ-MOLDADO - ALTURA DO ATERRO DE 0,25 A 1,00 M - AREIA EXTRAÍDA E BRITA PRODUZIDA</v>
      </c>
    </row>
    <row r="6285" spans="2:8" ht="30">
      <c r="B6285" s="1526">
        <v>6817845</v>
      </c>
      <c r="C6285" s="1523" t="s">
        <v>20053</v>
      </c>
      <c r="D6285" s="1526" t="s">
        <v>3982</v>
      </c>
      <c r="E6285" s="1552">
        <v>2097.23</v>
      </c>
      <c r="F6285" s="1546"/>
      <c r="G6285" s="1546">
        <v>6817845</v>
      </c>
      <c r="H6285" s="1546" t="str">
        <f t="shared" si="98"/>
        <v>CORPO DE BSCC - SEÇÃO FECHADA DE 2,0 X 2,0 M - PRÉ-MOLDADO - ALTURA DO ATERRO DE 1,00 A 2,50 M - AREIA E BRITA COMERCIAIS</v>
      </c>
    </row>
    <row r="6286" spans="2:8" ht="30">
      <c r="B6286" s="1528">
        <v>6817846</v>
      </c>
      <c r="C6286" s="1529" t="s">
        <v>20054</v>
      </c>
      <c r="D6286" s="1528" t="s">
        <v>3982</v>
      </c>
      <c r="E6286" s="1551">
        <v>1916.3</v>
      </c>
      <c r="F6286" s="1546"/>
      <c r="G6286" s="1546">
        <v>6817846</v>
      </c>
      <c r="H6286" s="1546" t="str">
        <f t="shared" si="98"/>
        <v>CORPO DE BSCC - SEÇÃO FECHADA DE 2,0 X 2,0 M - PRÉ-MOLDADO - ALTURA DO ATERRO DE 1,00 A 2,50 M - AREIA EXTRAÍDA E BRITA PRODUZIDA</v>
      </c>
    </row>
    <row r="6287" spans="2:8" ht="30">
      <c r="B6287" s="1526">
        <v>6817853</v>
      </c>
      <c r="C6287" s="1523" t="s">
        <v>20055</v>
      </c>
      <c r="D6287" s="1526" t="s">
        <v>3982</v>
      </c>
      <c r="E6287" s="1552">
        <v>3247.99</v>
      </c>
      <c r="F6287" s="1546"/>
      <c r="G6287" s="1546">
        <v>6817853</v>
      </c>
      <c r="H6287" s="1546" t="str">
        <f t="shared" si="98"/>
        <v>CORPO DE BSCC - SEÇÃO FECHADA DE 2,0 X 2,0 M - PRÉ-MOLDADO - ALTURA DO ATERRO DE 10,00 A 12,50 M - AREIA E BRITA COMERCIAIS</v>
      </c>
    </row>
    <row r="6288" spans="2:8" ht="30">
      <c r="B6288" s="1528">
        <v>6817854</v>
      </c>
      <c r="C6288" s="1529" t="s">
        <v>20056</v>
      </c>
      <c r="D6288" s="1528" t="s">
        <v>3982</v>
      </c>
      <c r="E6288" s="1551">
        <v>3033.36</v>
      </c>
      <c r="F6288" s="1546"/>
      <c r="G6288" s="1546">
        <v>6817854</v>
      </c>
      <c r="H6288" s="1546" t="str">
        <f t="shared" si="98"/>
        <v>CORPO DE BSCC - SEÇÃO FECHADA DE 2,0 X 2,0 M - PRÉ-MOLDADO - ALTURA DO ATERRO DE 10,00 A 12,50 M - AREIA EXTRAÍDA E BRITA PRODUZIDA</v>
      </c>
    </row>
    <row r="6289" spans="2:8" ht="30">
      <c r="B6289" s="1526">
        <v>6817855</v>
      </c>
      <c r="C6289" s="1523" t="s">
        <v>20057</v>
      </c>
      <c r="D6289" s="1526" t="s">
        <v>3982</v>
      </c>
      <c r="E6289" s="1552">
        <v>3748.07</v>
      </c>
      <c r="F6289" s="1546"/>
      <c r="G6289" s="1546">
        <v>6817855</v>
      </c>
      <c r="H6289" s="1546" t="str">
        <f t="shared" si="98"/>
        <v>CORPO DE BSCC - SEÇÃO FECHADA DE 2,0 X 2,0 M - PRÉ-MOLDADO - ALTURA DO ATERRO DE 12,50 A 15,00 M - AREIA E BRITA COMERCIAIS</v>
      </c>
    </row>
    <row r="6290" spans="2:8" ht="30">
      <c r="B6290" s="1528">
        <v>6817856</v>
      </c>
      <c r="C6290" s="1529" t="s">
        <v>20058</v>
      </c>
      <c r="D6290" s="1528" t="s">
        <v>3982</v>
      </c>
      <c r="E6290" s="1551">
        <v>3486.37</v>
      </c>
      <c r="F6290" s="1546"/>
      <c r="G6290" s="1546">
        <v>6817856</v>
      </c>
      <c r="H6290" s="1546" t="str">
        <f t="shared" si="98"/>
        <v>CORPO DE BSCC - SEÇÃO FECHADA DE 2,0 X 2,0 M - PRÉ-MOLDADO - ALTURA DO ATERRO DE 12,50 A 15,00 M - AREIA EXTRAÍDA E BRITA PRODUZIDA</v>
      </c>
    </row>
    <row r="6291" spans="2:8" ht="30">
      <c r="B6291" s="1526">
        <v>6817847</v>
      </c>
      <c r="C6291" s="1523" t="s">
        <v>20059</v>
      </c>
      <c r="D6291" s="1526" t="s">
        <v>3982</v>
      </c>
      <c r="E6291" s="1552">
        <v>2378.85</v>
      </c>
      <c r="F6291" s="1546"/>
      <c r="G6291" s="1546">
        <v>6817847</v>
      </c>
      <c r="H6291" s="1546" t="str">
        <f t="shared" si="98"/>
        <v>CORPO DE BSCC - SEÇÃO FECHADA DE 2,0 X 2,0 M - PRÉ-MOLDADO - ALTURA DO ATERRO DE 2,50 A 5,00 M - AREIA E BRITA COMERCIAIS</v>
      </c>
    </row>
    <row r="6292" spans="2:8" ht="30">
      <c r="B6292" s="1528">
        <v>6817848</v>
      </c>
      <c r="C6292" s="1529" t="s">
        <v>20060</v>
      </c>
      <c r="D6292" s="1528" t="s">
        <v>3982</v>
      </c>
      <c r="E6292" s="1551">
        <v>2198.85</v>
      </c>
      <c r="F6292" s="1546"/>
      <c r="G6292" s="1546">
        <v>6817848</v>
      </c>
      <c r="H6292" s="1546" t="str">
        <f t="shared" si="98"/>
        <v>CORPO DE BSCC - SEÇÃO FECHADA DE 2,0 X 2,0 M - PRÉ-MOLDADO - ALTURA DO ATERRO DE 2,50 A 5,00 M - AREIA EXTRAÍDA E BRITA PRODUZIDA</v>
      </c>
    </row>
    <row r="6293" spans="2:8" ht="30">
      <c r="B6293" s="1526">
        <v>6817849</v>
      </c>
      <c r="C6293" s="1523" t="s">
        <v>20061</v>
      </c>
      <c r="D6293" s="1526" t="s">
        <v>3982</v>
      </c>
      <c r="E6293" s="1552">
        <v>2761.64</v>
      </c>
      <c r="F6293" s="1546"/>
      <c r="G6293" s="1546">
        <v>6817849</v>
      </c>
      <c r="H6293" s="1546" t="str">
        <f t="shared" si="98"/>
        <v>CORPO DE BSCC - SEÇÃO FECHADA DE 2,0 X 2,0 M - PRÉ-MOLDADO - ALTURA DO ATERRO DE 5,00 A 7,50 M - AREIA E BRITA COMERCIAIS</v>
      </c>
    </row>
    <row r="6294" spans="2:8" ht="30">
      <c r="B6294" s="1528">
        <v>6817850</v>
      </c>
      <c r="C6294" s="1529" t="s">
        <v>20062</v>
      </c>
      <c r="D6294" s="1528" t="s">
        <v>3982</v>
      </c>
      <c r="E6294" s="1551">
        <v>2532.5</v>
      </c>
      <c r="F6294" s="1546"/>
      <c r="G6294" s="1546">
        <v>6817850</v>
      </c>
      <c r="H6294" s="1546" t="str">
        <f t="shared" si="98"/>
        <v>CORPO DE BSCC - SEÇÃO FECHADA DE 2,0 X 2,0 M - PRÉ-MOLDADO - ALTURA DO ATERRO DE 5,00 A 7,50 M - AREIA EXTRAÍDA E BRITA PRODUZIDA</v>
      </c>
    </row>
    <row r="6295" spans="2:8" ht="30">
      <c r="B6295" s="1526">
        <v>6817851</v>
      </c>
      <c r="C6295" s="1523" t="s">
        <v>20063</v>
      </c>
      <c r="D6295" s="1526" t="s">
        <v>3982</v>
      </c>
      <c r="E6295" s="1552">
        <v>3003.9</v>
      </c>
      <c r="F6295" s="1546"/>
      <c r="G6295" s="1546">
        <v>6817851</v>
      </c>
      <c r="H6295" s="1546" t="str">
        <f t="shared" si="98"/>
        <v>CORPO DE BSCC - SEÇÃO FECHADA DE 2,0 X 2,0 M - PRÉ-MOLDADO - ALTURA DO ATERRO DE 7,50 A 10,00 M - AREIA E BRITA COMERCIAIS</v>
      </c>
    </row>
    <row r="6296" spans="2:8" ht="30">
      <c r="B6296" s="1528">
        <v>6817852</v>
      </c>
      <c r="C6296" s="1529" t="s">
        <v>20064</v>
      </c>
      <c r="D6296" s="1528" t="s">
        <v>3982</v>
      </c>
      <c r="E6296" s="1551">
        <v>2784.94</v>
      </c>
      <c r="F6296" s="1546"/>
      <c r="G6296" s="1546">
        <v>6817852</v>
      </c>
      <c r="H6296" s="1546" t="str">
        <f t="shared" si="98"/>
        <v>CORPO DE BSCC - SEÇÃO FECHADA DE 2,0 X 2,0 M - PRÉ-MOLDADO - ALTURA DO ATERRO DE 7,50 A 10,00 M - AREIA EXTRAÍDA E BRITA PRODUZIDA</v>
      </c>
    </row>
    <row r="6297" spans="2:8" ht="30">
      <c r="B6297" s="1526">
        <v>6817857</v>
      </c>
      <c r="C6297" s="1523" t="s">
        <v>20065</v>
      </c>
      <c r="D6297" s="1526" t="s">
        <v>3982</v>
      </c>
      <c r="E6297" s="1552">
        <v>3325.73</v>
      </c>
      <c r="F6297" s="1546"/>
      <c r="G6297" s="1546">
        <v>6817857</v>
      </c>
      <c r="H6297" s="1546" t="str">
        <f t="shared" si="98"/>
        <v>CORPO DE BSCC - SEÇÃO FECHADA DE 2,5 X 2,5 M - PRÉ-MOLDADO - ALTURA DO ATERRO DE 0,25 A 1,00 M - AREIA E BRITA COMERCIAIS</v>
      </c>
    </row>
    <row r="6298" spans="2:8" ht="30">
      <c r="B6298" s="1528">
        <v>6817858</v>
      </c>
      <c r="C6298" s="1529" t="s">
        <v>20066</v>
      </c>
      <c r="D6298" s="1528" t="s">
        <v>3982</v>
      </c>
      <c r="E6298" s="1551">
        <v>3104.18</v>
      </c>
      <c r="F6298" s="1546"/>
      <c r="G6298" s="1546">
        <v>6817858</v>
      </c>
      <c r="H6298" s="1546" t="str">
        <f t="shared" si="98"/>
        <v>CORPO DE BSCC - SEÇÃO FECHADA DE 2,5 X 2,5 M - PRÉ-MOLDADO - ALTURA DO ATERRO DE 0,25 A 1,00 M - AREIA EXTRAÍDA E BRITA PRODUZIDA</v>
      </c>
    </row>
    <row r="6299" spans="2:8" ht="30">
      <c r="B6299" s="1526">
        <v>6817859</v>
      </c>
      <c r="C6299" s="1523" t="s">
        <v>20067</v>
      </c>
      <c r="D6299" s="1526" t="s">
        <v>3982</v>
      </c>
      <c r="E6299" s="1552">
        <v>2749.72</v>
      </c>
      <c r="F6299" s="1546"/>
      <c r="G6299" s="1546">
        <v>6817859</v>
      </c>
      <c r="H6299" s="1546" t="str">
        <f t="shared" si="98"/>
        <v>CORPO DE BSCC - SEÇÃO FECHADA DE 2,5 X 2,5 M - PRÉ-MOLDADO - ALTURA DO ATERRO DE 1,00 A 2,50 M - AREIA E BRITA COMERCIAIS</v>
      </c>
    </row>
    <row r="6300" spans="2:8" ht="30">
      <c r="B6300" s="1528">
        <v>6817860</v>
      </c>
      <c r="C6300" s="1529" t="s">
        <v>20068</v>
      </c>
      <c r="D6300" s="1528" t="s">
        <v>3982</v>
      </c>
      <c r="E6300" s="1551">
        <v>2528.17</v>
      </c>
      <c r="F6300" s="1546"/>
      <c r="G6300" s="1546">
        <v>6817860</v>
      </c>
      <c r="H6300" s="1546" t="str">
        <f t="shared" si="98"/>
        <v>CORPO DE BSCC - SEÇÃO FECHADA DE 2,5 X 2,5 M - PRÉ-MOLDADO - ALTURA DO ATERRO DE 1,00 A 2,50 M - AREIA EXTRAÍDA E BRITA PRODUZIDA</v>
      </c>
    </row>
    <row r="6301" spans="2:8" ht="30">
      <c r="B6301" s="1526">
        <v>6817867</v>
      </c>
      <c r="C6301" s="1523" t="s">
        <v>20069</v>
      </c>
      <c r="D6301" s="1526" t="s">
        <v>3982</v>
      </c>
      <c r="E6301" s="1552">
        <v>4635.09</v>
      </c>
      <c r="F6301" s="1546"/>
      <c r="G6301" s="1546">
        <v>6817867</v>
      </c>
      <c r="H6301" s="1546" t="str">
        <f t="shared" si="98"/>
        <v>CORPO DE BSCC - SEÇÃO FECHADA DE 2,5 X 2,5 M - PRÉ-MOLDADO - ALTURA DO ATERRO DE 10,00 A 12,50 M - AREIA E BRITA COMERCIAIS</v>
      </c>
    </row>
    <row r="6302" spans="2:8" ht="30">
      <c r="B6302" s="1528">
        <v>6817868</v>
      </c>
      <c r="C6302" s="1529" t="s">
        <v>20070</v>
      </c>
      <c r="D6302" s="1528" t="s">
        <v>3982</v>
      </c>
      <c r="E6302" s="1551">
        <v>4316.4799999999996</v>
      </c>
      <c r="F6302" s="1546"/>
      <c r="G6302" s="1546">
        <v>6817868</v>
      </c>
      <c r="H6302" s="1546" t="str">
        <f t="shared" si="98"/>
        <v>CORPO DE BSCC - SEÇÃO FECHADA DE 2,5 X 2,5 M - PRÉ-MOLDADO - ALTURA DO ATERRO DE 10,00 A 12,50 M - AREIA EXTRAÍDA E BRITA PRODUZIDA</v>
      </c>
    </row>
    <row r="6303" spans="2:8" ht="30">
      <c r="B6303" s="1526">
        <v>6817869</v>
      </c>
      <c r="C6303" s="1523" t="s">
        <v>20071</v>
      </c>
      <c r="D6303" s="1526" t="s">
        <v>3982</v>
      </c>
      <c r="E6303" s="1552">
        <v>5272.23</v>
      </c>
      <c r="F6303" s="1546"/>
      <c r="G6303" s="1546">
        <v>6817869</v>
      </c>
      <c r="H6303" s="1546" t="str">
        <f t="shared" si="98"/>
        <v>CORPO DE BSCC - SEÇÃO FECHADA DE 2,5 X 2,5 M - PRÉ-MOLDADO - ALTURA DO ATERRO DE 12,50 A 15,00 M - AREIA E BRITA COMERCIAIS</v>
      </c>
    </row>
    <row r="6304" spans="2:8" ht="30">
      <c r="B6304" s="1528">
        <v>6817870</v>
      </c>
      <c r="C6304" s="1529" t="s">
        <v>20072</v>
      </c>
      <c r="D6304" s="1528" t="s">
        <v>3982</v>
      </c>
      <c r="E6304" s="1551">
        <v>4952.62</v>
      </c>
      <c r="F6304" s="1546"/>
      <c r="G6304" s="1546">
        <v>6817870</v>
      </c>
      <c r="H6304" s="1546" t="str">
        <f t="shared" si="98"/>
        <v>CORPO DE BSCC - SEÇÃO FECHADA DE 2,5 X 2,5 M - PRÉ-MOLDADO - ALTURA DO ATERRO DE 12,50 A 15,00 M - AREIA EXTRAÍDA E BRITA PRODUZIDA</v>
      </c>
    </row>
    <row r="6305" spans="2:8" ht="30">
      <c r="B6305" s="1526">
        <v>6817861</v>
      </c>
      <c r="C6305" s="1523" t="s">
        <v>20073</v>
      </c>
      <c r="D6305" s="1526" t="s">
        <v>3982</v>
      </c>
      <c r="E6305" s="1552">
        <v>3369.61</v>
      </c>
      <c r="F6305" s="1546"/>
      <c r="G6305" s="1546">
        <v>6817861</v>
      </c>
      <c r="H6305" s="1546" t="str">
        <f t="shared" si="98"/>
        <v>CORPO DE BSCC - SEÇÃO FECHADA DE 2,5 X 2,5 M - PRÉ-MOLDADO - ALTURA DO ATERRO DE 2,50 A 5,00 M - AREIA E BRITA COMERCIAIS</v>
      </c>
    </row>
    <row r="6306" spans="2:8" ht="30">
      <c r="B6306" s="1528">
        <v>6817862</v>
      </c>
      <c r="C6306" s="1529" t="s">
        <v>20074</v>
      </c>
      <c r="D6306" s="1528" t="s">
        <v>3982</v>
      </c>
      <c r="E6306" s="1551">
        <v>3090.82</v>
      </c>
      <c r="F6306" s="1546"/>
      <c r="G6306" s="1546">
        <v>6817862</v>
      </c>
      <c r="H6306" s="1546" t="str">
        <f t="shared" si="98"/>
        <v>CORPO DE BSCC - SEÇÃO FECHADA DE 2,5 X 2,5 M - PRÉ-MOLDADO - ALTURA DO ATERRO DE 2,50 A 5,00 M - AREIA EXTRAÍDA E BRITA PRODUZIDA</v>
      </c>
    </row>
    <row r="6307" spans="2:8" ht="30">
      <c r="B6307" s="1526">
        <v>6817863</v>
      </c>
      <c r="C6307" s="1523" t="s">
        <v>20075</v>
      </c>
      <c r="D6307" s="1526" t="s">
        <v>3982</v>
      </c>
      <c r="E6307" s="1552">
        <v>3864.59</v>
      </c>
      <c r="F6307" s="1546"/>
      <c r="G6307" s="1546">
        <v>6817863</v>
      </c>
      <c r="H6307" s="1546" t="str">
        <f t="shared" si="98"/>
        <v>CORPO DE BSCC - SEÇÃO FECHADA DE 2,5 X 2,5 M - PRÉ-MOLDADO - ALTURA DO ATERRO DE 5,00 A 7,50 M - AREIA E BRITA COMERCIAIS</v>
      </c>
    </row>
    <row r="6308" spans="2:8" ht="30">
      <c r="B6308" s="1528">
        <v>6817864</v>
      </c>
      <c r="C6308" s="1529" t="s">
        <v>20076</v>
      </c>
      <c r="D6308" s="1528" t="s">
        <v>3982</v>
      </c>
      <c r="E6308" s="1551">
        <v>3598.41</v>
      </c>
      <c r="F6308" s="1546"/>
      <c r="G6308" s="1546">
        <v>6817864</v>
      </c>
      <c r="H6308" s="1546" t="str">
        <f t="shared" si="98"/>
        <v>CORPO DE BSCC - SEÇÃO FECHADA DE 2,5 X 2,5 M - PRÉ-MOLDADO - ALTURA DO ATERRO DE 5,00 A 7,50 M - AREIA EXTRAÍDA E BRITA PRODUZIDA</v>
      </c>
    </row>
    <row r="6309" spans="2:8" ht="30">
      <c r="B6309" s="1526">
        <v>6817865</v>
      </c>
      <c r="C6309" s="1523" t="s">
        <v>20077</v>
      </c>
      <c r="D6309" s="1526" t="s">
        <v>3982</v>
      </c>
      <c r="E6309" s="1552">
        <v>4295.01</v>
      </c>
      <c r="F6309" s="1546"/>
      <c r="G6309" s="1546">
        <v>6817865</v>
      </c>
      <c r="H6309" s="1546" t="str">
        <f t="shared" si="98"/>
        <v>CORPO DE BSCC - SEÇÃO FECHADA DE 2,5 X 2,5 M - PRÉ-MOLDADO - ALTURA DO ATERRO DE 7,50 A 10,00 M - AREIA E BRITA COMERCIAIS</v>
      </c>
    </row>
    <row r="6310" spans="2:8" ht="30">
      <c r="B6310" s="1528">
        <v>6817866</v>
      </c>
      <c r="C6310" s="1529" t="s">
        <v>20078</v>
      </c>
      <c r="D6310" s="1528" t="s">
        <v>3982</v>
      </c>
      <c r="E6310" s="1551">
        <v>4034.11</v>
      </c>
      <c r="F6310" s="1546"/>
      <c r="G6310" s="1546">
        <v>6817866</v>
      </c>
      <c r="H6310" s="1546" t="str">
        <f t="shared" si="98"/>
        <v>CORPO DE BSCC - SEÇÃO FECHADA DE 2,5 X 2,5 M - PRÉ-MOLDADO - ALTURA DO ATERRO DE 7,50 A 10,00 M - AREIA EXTRAÍDA E BRITA PRODUZIDA</v>
      </c>
    </row>
    <row r="6311" spans="2:8" ht="30">
      <c r="B6311" s="1526">
        <v>6817871</v>
      </c>
      <c r="C6311" s="1523" t="s">
        <v>20079</v>
      </c>
      <c r="D6311" s="1526" t="s">
        <v>3982</v>
      </c>
      <c r="E6311" s="1552">
        <v>4265.8</v>
      </c>
      <c r="F6311" s="1546"/>
      <c r="G6311" s="1546">
        <v>6817871</v>
      </c>
      <c r="H6311" s="1546" t="str">
        <f t="shared" si="98"/>
        <v>CORPO DE BSCC - SEÇÃO FECHADA DE 3,0 X 3,0 M - PRÉ-MOLDADO - ALTURA DO ATERRO DE 0,25 A 1,00 M - AREIA E BRITA COMERCIAIS</v>
      </c>
    </row>
    <row r="6312" spans="2:8" ht="30">
      <c r="B6312" s="1528">
        <v>6817872</v>
      </c>
      <c r="C6312" s="1529" t="s">
        <v>20080</v>
      </c>
      <c r="D6312" s="1528" t="s">
        <v>3982</v>
      </c>
      <c r="E6312" s="1551">
        <v>4007.22</v>
      </c>
      <c r="F6312" s="1546"/>
      <c r="G6312" s="1546">
        <v>6817872</v>
      </c>
      <c r="H6312" s="1546" t="str">
        <f t="shared" si="98"/>
        <v>CORPO DE BSCC - SEÇÃO FECHADA DE 3,0 X 3,0 M - PRÉ-MOLDADO - ALTURA DO ATERRO DE 0,25 A 1,00 M - AREIA EXTRAÍDA E BRITA PRODUZIDA</v>
      </c>
    </row>
    <row r="6313" spans="2:8" ht="30">
      <c r="B6313" s="1526">
        <v>6817873</v>
      </c>
      <c r="C6313" s="1523" t="s">
        <v>20081</v>
      </c>
      <c r="D6313" s="1526" t="s">
        <v>3982</v>
      </c>
      <c r="E6313" s="1552">
        <v>3667.54</v>
      </c>
      <c r="F6313" s="1546"/>
      <c r="G6313" s="1546">
        <v>6817873</v>
      </c>
      <c r="H6313" s="1546" t="str">
        <f t="shared" si="98"/>
        <v>CORPO DE BSCC - SEÇÃO FECHADA DE 3,0 X 3,0 M - PRÉ-MOLDADO - ALTURA DO ATERRO DE 1,00 A 2,50 M - AREIA E BRITA COMERCIAIS</v>
      </c>
    </row>
    <row r="6314" spans="2:8" ht="30">
      <c r="B6314" s="1528">
        <v>6817874</v>
      </c>
      <c r="C6314" s="1529" t="s">
        <v>20082</v>
      </c>
      <c r="D6314" s="1528" t="s">
        <v>3982</v>
      </c>
      <c r="E6314" s="1551">
        <v>3408.96</v>
      </c>
      <c r="F6314" s="1546"/>
      <c r="G6314" s="1546">
        <v>6817874</v>
      </c>
      <c r="H6314" s="1546" t="str">
        <f t="shared" si="98"/>
        <v>CORPO DE BSCC - SEÇÃO FECHADA DE 3,0 X 3,0 M - PRÉ-MOLDADO - ALTURA DO ATERRO DE 1,00 A 2,50 M - AREIA EXTRAÍDA E BRITA PRODUZIDA</v>
      </c>
    </row>
    <row r="6315" spans="2:8" ht="30">
      <c r="B6315" s="1526">
        <v>6817881</v>
      </c>
      <c r="C6315" s="1523" t="s">
        <v>20083</v>
      </c>
      <c r="D6315" s="1526" t="s">
        <v>3982</v>
      </c>
      <c r="E6315" s="1552">
        <v>6536.38</v>
      </c>
      <c r="F6315" s="1546"/>
      <c r="G6315" s="1546">
        <v>6817881</v>
      </c>
      <c r="H6315" s="1546" t="str">
        <f t="shared" si="98"/>
        <v>CORPO DE BSCC - SEÇÃO FECHADA DE 3,0 X 3,0 M - PRÉ-MOLDADO - ALTURA DO ATERRO DE 10,00 A 12,50 M - AREIA E BRITA COMERCIAIS</v>
      </c>
    </row>
    <row r="6316" spans="2:8" ht="30">
      <c r="B6316" s="1528">
        <v>6817882</v>
      </c>
      <c r="C6316" s="1529" t="s">
        <v>20084</v>
      </c>
      <c r="D6316" s="1528" t="s">
        <v>3982</v>
      </c>
      <c r="E6316" s="1551">
        <v>6161.75</v>
      </c>
      <c r="F6316" s="1546"/>
      <c r="G6316" s="1546">
        <v>6817882</v>
      </c>
      <c r="H6316" s="1546" t="str">
        <f t="shared" si="98"/>
        <v>CORPO DE BSCC - SEÇÃO FECHADA DE 3,0 X 3,0 M - PRÉ-MOLDADO - ALTURA DO ATERRO DE 10,00 A 12,50 M - AREIA EXTRAÍDA E BRITA PRODUZIDA</v>
      </c>
    </row>
    <row r="6317" spans="2:8" ht="30">
      <c r="B6317" s="1526">
        <v>6817883</v>
      </c>
      <c r="C6317" s="1523" t="s">
        <v>20085</v>
      </c>
      <c r="D6317" s="1526" t="s">
        <v>3982</v>
      </c>
      <c r="E6317" s="1552">
        <v>7242.1</v>
      </c>
      <c r="F6317" s="1546"/>
      <c r="G6317" s="1546">
        <v>6817883</v>
      </c>
      <c r="H6317" s="1546" t="str">
        <f t="shared" si="98"/>
        <v>CORPO DE BSCC - SEÇÃO FECHADA DE 3,0 X 3,0 M - PRÉ-MOLDADO - ALTURA DO ATERRO DE 12,50 A 15,00 M - AREIA E BRITA COMERCIAIS</v>
      </c>
    </row>
    <row r="6318" spans="2:8" ht="30">
      <c r="B6318" s="1528">
        <v>6817884</v>
      </c>
      <c r="C6318" s="1529" t="s">
        <v>20086</v>
      </c>
      <c r="D6318" s="1528" t="s">
        <v>3982</v>
      </c>
      <c r="E6318" s="1551">
        <v>6866.45</v>
      </c>
      <c r="F6318" s="1546"/>
      <c r="G6318" s="1546">
        <v>6817884</v>
      </c>
      <c r="H6318" s="1546" t="str">
        <f t="shared" si="98"/>
        <v>CORPO DE BSCC - SEÇÃO FECHADA DE 3,0 X 3,0 M - PRÉ-MOLDADO - ALTURA DO ATERRO DE 12,50 A 15,00 M - AREIA EXTRAÍDA E BRITA PRODUZIDA</v>
      </c>
    </row>
    <row r="6319" spans="2:8" ht="30">
      <c r="B6319" s="1526">
        <v>6817875</v>
      </c>
      <c r="C6319" s="1523" t="s">
        <v>20087</v>
      </c>
      <c r="D6319" s="1526" t="s">
        <v>3982</v>
      </c>
      <c r="E6319" s="1552">
        <v>4442.74</v>
      </c>
      <c r="F6319" s="1546"/>
      <c r="G6319" s="1546">
        <v>6817875</v>
      </c>
      <c r="H6319" s="1546" t="str">
        <f t="shared" si="98"/>
        <v>CORPO DE BSCC - SEÇÃO FECHADA DE 3,0 X 3,0 M - PRÉ-MOLDADO - ALTURA DO ATERRO DE 2,50 A 5,00 M - AREIA E BRITA COMERCIAIS</v>
      </c>
    </row>
    <row r="6320" spans="2:8" ht="30">
      <c r="B6320" s="1528">
        <v>6817876</v>
      </c>
      <c r="C6320" s="1529" t="s">
        <v>20088</v>
      </c>
      <c r="D6320" s="1528" t="s">
        <v>3982</v>
      </c>
      <c r="E6320" s="1551">
        <v>4113.1099999999997</v>
      </c>
      <c r="F6320" s="1546"/>
      <c r="G6320" s="1546">
        <v>6817876</v>
      </c>
      <c r="H6320" s="1546" t="str">
        <f t="shared" si="98"/>
        <v>CORPO DE BSCC - SEÇÃO FECHADA DE 3,0 X 3,0 M - PRÉ-MOLDADO - ALTURA DO ATERRO DE 2,50 A 5,00 M - AREIA EXTRAÍDA E BRITA PRODUZIDA</v>
      </c>
    </row>
    <row r="6321" spans="2:8" ht="30">
      <c r="B6321" s="1526">
        <v>6817877</v>
      </c>
      <c r="C6321" s="1523" t="s">
        <v>20089</v>
      </c>
      <c r="D6321" s="1526" t="s">
        <v>3982</v>
      </c>
      <c r="E6321" s="1552">
        <v>5328.26</v>
      </c>
      <c r="F6321" s="1546"/>
      <c r="G6321" s="1546">
        <v>6817877</v>
      </c>
      <c r="H6321" s="1546" t="str">
        <f t="shared" si="98"/>
        <v>CORPO DE BSCC - SEÇÃO FECHADA DE 3,0 X 3,0 M - PRÉ-MOLDADO - ALTURA DO ATERRO DE 5,00 A 7,50 M - AREIA E BRITA COMERCIAIS</v>
      </c>
    </row>
    <row r="6322" spans="2:8" ht="30">
      <c r="B6322" s="1528">
        <v>6817878</v>
      </c>
      <c r="C6322" s="1529" t="s">
        <v>20090</v>
      </c>
      <c r="D6322" s="1528" t="s">
        <v>3982</v>
      </c>
      <c r="E6322" s="1551">
        <v>5020.91</v>
      </c>
      <c r="F6322" s="1546"/>
      <c r="G6322" s="1546">
        <v>6817878</v>
      </c>
      <c r="H6322" s="1546" t="str">
        <f t="shared" si="98"/>
        <v>CORPO DE BSCC - SEÇÃO FECHADA DE 3,0 X 3,0 M - PRÉ-MOLDADO - ALTURA DO ATERRO DE 5,00 A 7,50 M - AREIA EXTRAÍDA E BRITA PRODUZIDA</v>
      </c>
    </row>
    <row r="6323" spans="2:8" ht="30">
      <c r="B6323" s="1526">
        <v>6817879</v>
      </c>
      <c r="C6323" s="1523" t="s">
        <v>20091</v>
      </c>
      <c r="D6323" s="1526" t="s">
        <v>3982</v>
      </c>
      <c r="E6323" s="1552">
        <v>5911.19</v>
      </c>
      <c r="F6323" s="1546"/>
      <c r="G6323" s="1546">
        <v>6817879</v>
      </c>
      <c r="H6323" s="1546" t="str">
        <f t="shared" si="98"/>
        <v>CORPO DE BSCC - SEÇÃO FECHADA DE 3,0 X 3,0 M - PRÉ-MOLDADO - ALTURA DO ATERRO DE 7,50 A 10,00 M - AREIA E BRITA COMERCIAIS</v>
      </c>
    </row>
    <row r="6324" spans="2:8" ht="30">
      <c r="B6324" s="1528">
        <v>6817880</v>
      </c>
      <c r="C6324" s="1529" t="s">
        <v>20092</v>
      </c>
      <c r="D6324" s="1528" t="s">
        <v>3982</v>
      </c>
      <c r="E6324" s="1551">
        <v>5536.54</v>
      </c>
      <c r="F6324" s="1546"/>
      <c r="G6324" s="1546">
        <v>6817880</v>
      </c>
      <c r="H6324" s="1546" t="str">
        <f t="shared" si="98"/>
        <v>CORPO DE BSCC - SEÇÃO FECHADA DE 3,0 X 3,0 M - PRÉ-MOLDADO - ALTURA DO ATERRO DE 7,50 A 10,00 M - AREIA EXTRAÍDA E BRITA PRODUZIDA</v>
      </c>
    </row>
    <row r="6325" spans="2:8">
      <c r="B6325" s="1526">
        <v>7119788</v>
      </c>
      <c r="C6325" s="1523" t="s">
        <v>15780</v>
      </c>
      <c r="D6325" s="1526" t="s">
        <v>24099</v>
      </c>
      <c r="E6325" s="1552">
        <v>230372.79</v>
      </c>
      <c r="F6325" s="1546"/>
      <c r="G6325" s="1546">
        <v>7119788</v>
      </c>
      <c r="H6325" s="1546" t="str">
        <f t="shared" si="98"/>
        <v>ADMINISTRAÇÃO LOCAL DO ESTALEIRO PADRÃO</v>
      </c>
    </row>
    <row r="6326" spans="2:8">
      <c r="B6326" s="1528">
        <v>7119714</v>
      </c>
      <c r="C6326" s="1529" t="s">
        <v>15781</v>
      </c>
      <c r="D6326" s="1528" t="s">
        <v>20703</v>
      </c>
      <c r="E6326" s="1543">
        <v>808.76</v>
      </c>
      <c r="F6326" s="1546"/>
      <c r="G6326" s="1546">
        <v>7119714</v>
      </c>
      <c r="H6326" s="1546" t="str">
        <f t="shared" si="98"/>
        <v>AMARRAÇÃO DO SISTEMA DE FUNDEIO - PROFUNDIDADE DE ATÉ 50 M</v>
      </c>
    </row>
    <row r="6327" spans="2:8">
      <c r="B6327" s="1526">
        <v>7119715</v>
      </c>
      <c r="C6327" s="1523" t="s">
        <v>15782</v>
      </c>
      <c r="D6327" s="1526" t="s">
        <v>20703</v>
      </c>
      <c r="E6327" s="1552">
        <v>1544.63</v>
      </c>
      <c r="F6327" s="1546"/>
      <c r="G6327" s="1546">
        <v>7119715</v>
      </c>
      <c r="H6327" s="1546" t="str">
        <f t="shared" si="98"/>
        <v>ÂNODO DE SACRIFÍCIO PARA PROTEÇÃO DO CASCO - FORNECIMENTO E INSTALAÇÃO</v>
      </c>
    </row>
    <row r="6328" spans="2:8">
      <c r="B6328" s="1528">
        <v>7119678</v>
      </c>
      <c r="C6328" s="1529" t="s">
        <v>15783</v>
      </c>
      <c r="D6328" s="1528" t="s">
        <v>3367</v>
      </c>
      <c r="E6328" s="1551">
        <v>6805.19</v>
      </c>
      <c r="F6328" s="1546"/>
      <c r="G6328" s="1546">
        <v>7119678</v>
      </c>
      <c r="H6328" s="1546" t="str">
        <f t="shared" si="98"/>
        <v>BENEFICIAMENTO DE AÇO NAVAL PARA CONSTRUÇÃO DE INSTALAÇÕES PORTUÁRIAS DE PEQUENO PORTE</v>
      </c>
    </row>
    <row r="6329" spans="2:8">
      <c r="B6329" s="1526">
        <v>7119712</v>
      </c>
      <c r="C6329" s="1523" t="s">
        <v>15784</v>
      </c>
      <c r="D6329" s="1526" t="s">
        <v>20703</v>
      </c>
      <c r="E6329" s="1552">
        <v>10951.41</v>
      </c>
      <c r="F6329" s="1546"/>
      <c r="G6329" s="1546">
        <v>7119712</v>
      </c>
      <c r="H6329" s="1546" t="str">
        <f t="shared" si="98"/>
        <v>CABO DE SEGURANÇA PARA CONEXÃO DA PONTE - FORNECIMENTO E INSTALAÇÃO</v>
      </c>
    </row>
    <row r="6330" spans="2:8">
      <c r="B6330" s="1528">
        <v>7119694</v>
      </c>
      <c r="C6330" s="1529" t="s">
        <v>15785</v>
      </c>
      <c r="D6330" s="1528" t="s">
        <v>20703</v>
      </c>
      <c r="E6330" s="1551">
        <v>7346.83</v>
      </c>
      <c r="F6330" s="1546"/>
      <c r="G6330" s="1546">
        <v>7119694</v>
      </c>
      <c r="H6330" s="1546" t="str">
        <f t="shared" si="98"/>
        <v>CONFECÇÃO DE MORTO DE CONCRETO DE 13 T</v>
      </c>
    </row>
    <row r="6331" spans="2:8">
      <c r="B6331" s="1526">
        <v>7119695</v>
      </c>
      <c r="C6331" s="1523" t="s">
        <v>15786</v>
      </c>
      <c r="D6331" s="1526" t="s">
        <v>20703</v>
      </c>
      <c r="E6331" s="1552">
        <v>8022.14</v>
      </c>
      <c r="F6331" s="1546"/>
      <c r="G6331" s="1546">
        <v>7119695</v>
      </c>
      <c r="H6331" s="1546" t="str">
        <f t="shared" si="98"/>
        <v>CONFECÇÃO DE MORTO DE CONCRETO DE 14 T</v>
      </c>
    </row>
    <row r="6332" spans="2:8">
      <c r="B6332" s="1528">
        <v>7119696</v>
      </c>
      <c r="C6332" s="1529" t="s">
        <v>15787</v>
      </c>
      <c r="D6332" s="1528" t="s">
        <v>20703</v>
      </c>
      <c r="E6332" s="1551">
        <v>13069.33</v>
      </c>
      <c r="F6332" s="1546"/>
      <c r="G6332" s="1546">
        <v>7119696</v>
      </c>
      <c r="H6332" s="1546" t="str">
        <f t="shared" si="98"/>
        <v>CONFECÇÃO DE MORTO DE CONCRETO DE 22 T</v>
      </c>
    </row>
    <row r="6333" spans="2:8">
      <c r="B6333" s="1526">
        <v>7119697</v>
      </c>
      <c r="C6333" s="1523" t="s">
        <v>15788</v>
      </c>
      <c r="D6333" s="1526" t="s">
        <v>20703</v>
      </c>
      <c r="E6333" s="1552">
        <v>20877.46</v>
      </c>
      <c r="F6333" s="1546"/>
      <c r="G6333" s="1546">
        <v>7119697</v>
      </c>
      <c r="H6333" s="1546" t="str">
        <f t="shared" si="98"/>
        <v>CONFECÇÃO DE MORTO DE CONCRETO DE 36 T</v>
      </c>
    </row>
    <row r="6334" spans="2:8">
      <c r="B6334" s="1528">
        <v>7119698</v>
      </c>
      <c r="C6334" s="1529" t="s">
        <v>15789</v>
      </c>
      <c r="D6334" s="1528" t="s">
        <v>20703</v>
      </c>
      <c r="E6334" s="1551">
        <v>26469.25</v>
      </c>
      <c r="F6334" s="1546"/>
      <c r="G6334" s="1546">
        <v>7119698</v>
      </c>
      <c r="H6334" s="1546" t="str">
        <f t="shared" si="98"/>
        <v>CONFECÇÃO DE MORTO DE CONCRETO DE 48 T</v>
      </c>
    </row>
    <row r="6335" spans="2:8">
      <c r="B6335" s="1526">
        <v>7119688</v>
      </c>
      <c r="C6335" s="1523" t="s">
        <v>15790</v>
      </c>
      <c r="D6335" s="1526" t="s">
        <v>20703</v>
      </c>
      <c r="E6335" s="1552">
        <v>8594.6200000000008</v>
      </c>
      <c r="F6335" s="1546"/>
      <c r="G6335" s="1546">
        <v>7119688</v>
      </c>
      <c r="H6335" s="1546" t="str">
        <f t="shared" si="98"/>
        <v>CONFECÇÃO DE POITA DE CONCRETO COM GARRAS METÁLICAS DE 13,3 T (PESO SUBMERSO = 8 T)</v>
      </c>
    </row>
    <row r="6336" spans="2:8">
      <c r="B6336" s="1528">
        <v>7119689</v>
      </c>
      <c r="C6336" s="1529" t="s">
        <v>15791</v>
      </c>
      <c r="D6336" s="1528" t="s">
        <v>20703</v>
      </c>
      <c r="E6336" s="1551">
        <v>16541.95</v>
      </c>
      <c r="F6336" s="1546"/>
      <c r="G6336" s="1546">
        <v>7119689</v>
      </c>
      <c r="H6336" s="1546" t="str">
        <f t="shared" si="98"/>
        <v>CONFECÇÃO DE POITA DE CONCRETO COM GARRAS METÁLICAS DE 25 T (PESO SUBMERSO = 15 T)</v>
      </c>
    </row>
    <row r="6337" spans="2:8">
      <c r="B6337" s="1526">
        <v>7119690</v>
      </c>
      <c r="C6337" s="1523" t="s">
        <v>15792</v>
      </c>
      <c r="D6337" s="1526" t="s">
        <v>20703</v>
      </c>
      <c r="E6337" s="1552">
        <v>19743.54</v>
      </c>
      <c r="F6337" s="1546"/>
      <c r="G6337" s="1546">
        <v>7119690</v>
      </c>
      <c r="H6337" s="1546" t="str">
        <f t="shared" si="98"/>
        <v>CONFECÇÃO DE POITA DE CONCRETO COM GARRAS METÁLICAS DE 30 T (PESO SUBMERSO = 18 T)</v>
      </c>
    </row>
    <row r="6338" spans="2:8">
      <c r="B6338" s="1528">
        <v>7119691</v>
      </c>
      <c r="C6338" s="1529" t="s">
        <v>15793</v>
      </c>
      <c r="D6338" s="1528" t="s">
        <v>20703</v>
      </c>
      <c r="E6338" s="1551">
        <v>27363.95</v>
      </c>
      <c r="F6338" s="1546"/>
      <c r="G6338" s="1546">
        <v>7119691</v>
      </c>
      <c r="H6338" s="1546" t="str">
        <f t="shared" si="98"/>
        <v>CONFECÇÃO DE POITA DE CONCRETO COM GARRAS METÁLICAS DE 41,7 T (PESO SUBMERSO = 25 T)</v>
      </c>
    </row>
    <row r="6339" spans="2:8">
      <c r="B6339" s="1526">
        <v>7119692</v>
      </c>
      <c r="C6339" s="1523" t="s">
        <v>15794</v>
      </c>
      <c r="D6339" s="1526" t="s">
        <v>20703</v>
      </c>
      <c r="E6339" s="1552">
        <v>30083.3</v>
      </c>
      <c r="F6339" s="1546"/>
      <c r="G6339" s="1546">
        <v>7119692</v>
      </c>
      <c r="H6339" s="1546" t="str">
        <f t="shared" ref="H6339:H6368" si="99">UPPER(C6339)</f>
        <v>CONFECÇÃO DE POITA DE CONCRETO COM GARRAS METÁLICAS DE 45,8 T (PESO SUBMERSO = 27,5 T)</v>
      </c>
    </row>
    <row r="6340" spans="2:8">
      <c r="B6340" s="1528">
        <v>7119693</v>
      </c>
      <c r="C6340" s="1529" t="s">
        <v>15795</v>
      </c>
      <c r="D6340" s="1528" t="s">
        <v>20703</v>
      </c>
      <c r="E6340" s="1551">
        <v>38233.06</v>
      </c>
      <c r="F6340" s="1546"/>
      <c r="G6340" s="1546">
        <v>7119693</v>
      </c>
      <c r="H6340" s="1546" t="str">
        <f t="shared" si="99"/>
        <v>CONFECÇÃO DE POITA DE CONCRETO COM GARRAS METÁLICAS DE 58,3 T (PESO SUBMERSO = 35 T)</v>
      </c>
    </row>
    <row r="6341" spans="2:8">
      <c r="B6341" s="1526">
        <v>7119687</v>
      </c>
      <c r="C6341" s="1523" t="s">
        <v>15796</v>
      </c>
      <c r="D6341" s="1526" t="s">
        <v>20703</v>
      </c>
      <c r="E6341" s="1552">
        <v>4523.46</v>
      </c>
      <c r="F6341" s="1546"/>
      <c r="G6341" s="1546">
        <v>7119687</v>
      </c>
      <c r="H6341" s="1546" t="str">
        <f t="shared" si="99"/>
        <v>CONFECÇÃO DE POITA DE CONCRETO COM GARRAS METÁLICAS DE 6,7 T (PESO SUBMERSO = 4 T)</v>
      </c>
    </row>
    <row r="6342" spans="2:8">
      <c r="B6342" s="1528">
        <v>7119681</v>
      </c>
      <c r="C6342" s="1529" t="s">
        <v>15797</v>
      </c>
      <c r="D6342" s="1528" t="s">
        <v>20703</v>
      </c>
      <c r="E6342" s="1551">
        <v>9377.3700000000008</v>
      </c>
      <c r="F6342" s="1546"/>
      <c r="G6342" s="1546">
        <v>7119681</v>
      </c>
      <c r="H6342" s="1546" t="str">
        <f t="shared" si="99"/>
        <v>CONFECÇÃO DE POITA DE CONCRETO DE 13,3 T (PESO SUBMERSO = 8 T)</v>
      </c>
    </row>
    <row r="6343" spans="2:8">
      <c r="B6343" s="1526">
        <v>7119682</v>
      </c>
      <c r="C6343" s="1523" t="s">
        <v>15798</v>
      </c>
      <c r="D6343" s="1526" t="s">
        <v>20703</v>
      </c>
      <c r="E6343" s="1552">
        <v>17964.95</v>
      </c>
      <c r="F6343" s="1546"/>
      <c r="G6343" s="1546">
        <v>7119682</v>
      </c>
      <c r="H6343" s="1546" t="str">
        <f t="shared" si="99"/>
        <v>CONFECÇÃO DE POITA DE CONCRETO DE 25 T (PESO SUBMERSO = 15 T)</v>
      </c>
    </row>
    <row r="6344" spans="2:8">
      <c r="B6344" s="1528">
        <v>7119683</v>
      </c>
      <c r="C6344" s="1529" t="s">
        <v>15799</v>
      </c>
      <c r="D6344" s="1528" t="s">
        <v>20703</v>
      </c>
      <c r="E6344" s="1551">
        <v>21440.639999999999</v>
      </c>
      <c r="F6344" s="1546"/>
      <c r="G6344" s="1546">
        <v>7119683</v>
      </c>
      <c r="H6344" s="1546" t="str">
        <f t="shared" si="99"/>
        <v>CONFECÇÃO DE POITA DE CONCRETO DE 30 T (PESO SUBMERSO = 18 T)</v>
      </c>
    </row>
    <row r="6345" spans="2:8">
      <c r="B6345" s="1526">
        <v>7119684</v>
      </c>
      <c r="C6345" s="1523" t="s">
        <v>15800</v>
      </c>
      <c r="D6345" s="1526" t="s">
        <v>20703</v>
      </c>
      <c r="E6345" s="1552">
        <v>29691.63</v>
      </c>
      <c r="F6345" s="1546"/>
      <c r="G6345" s="1546">
        <v>7119684</v>
      </c>
      <c r="H6345" s="1546" t="str">
        <f t="shared" si="99"/>
        <v>CONFECÇÃO DE POITA DE CONCRETO DE 41,7 T (PESO SUBMERSO = 25 T)</v>
      </c>
    </row>
    <row r="6346" spans="2:8">
      <c r="B6346" s="1528">
        <v>7119685</v>
      </c>
      <c r="C6346" s="1529" t="s">
        <v>15801</v>
      </c>
      <c r="D6346" s="1528" t="s">
        <v>20703</v>
      </c>
      <c r="E6346" s="1551">
        <v>32635.52</v>
      </c>
      <c r="F6346" s="1546"/>
      <c r="G6346" s="1546">
        <v>7119685</v>
      </c>
      <c r="H6346" s="1546" t="str">
        <f t="shared" si="99"/>
        <v>CONFECÇÃO DE POITA DE CONCRETO DE 45,8 T (PESO SUBMERSO = 27,5 T)</v>
      </c>
    </row>
    <row r="6347" spans="2:8">
      <c r="B6347" s="1526">
        <v>7119686</v>
      </c>
      <c r="C6347" s="1523" t="s">
        <v>15802</v>
      </c>
      <c r="D6347" s="1526" t="s">
        <v>20703</v>
      </c>
      <c r="E6347" s="1552">
        <v>41462.019999999997</v>
      </c>
      <c r="F6347" s="1546"/>
      <c r="G6347" s="1546">
        <v>7119686</v>
      </c>
      <c r="H6347" s="1546" t="str">
        <f t="shared" si="99"/>
        <v>CONFECÇÃO DE POITA DE CONCRETO DE 58,3 T (PESO SUBMERSO = 35 T)</v>
      </c>
    </row>
    <row r="6348" spans="2:8">
      <c r="B6348" s="1528">
        <v>7119680</v>
      </c>
      <c r="C6348" s="1529" t="s">
        <v>15803</v>
      </c>
      <c r="D6348" s="1528" t="s">
        <v>20703</v>
      </c>
      <c r="E6348" s="1551">
        <v>4928.67</v>
      </c>
      <c r="F6348" s="1546"/>
      <c r="G6348" s="1546">
        <v>7119680</v>
      </c>
      <c r="H6348" s="1546" t="str">
        <f t="shared" si="99"/>
        <v>CONFECÇÃO DE POITA DE CONCRETO DE 6,7 T (PESO SUBMERSO = 4 T)</v>
      </c>
    </row>
    <row r="6349" spans="2:8">
      <c r="B6349" s="1526">
        <v>7119710</v>
      </c>
      <c r="C6349" s="1523" t="s">
        <v>15804</v>
      </c>
      <c r="D6349" s="1526" t="s">
        <v>20703</v>
      </c>
      <c r="E6349" s="1542">
        <v>557.51</v>
      </c>
      <c r="F6349" s="1546"/>
      <c r="G6349" s="1546">
        <v>7119710</v>
      </c>
      <c r="H6349" s="1546" t="str">
        <f t="shared" si="99"/>
        <v>DEFENSA DE PNEUS PARA PROTEÇÃO DO FLUTUANTE - CONFECÇÃO E INSTALAÇÃO</v>
      </c>
    </row>
    <row r="6350" spans="2:8" ht="30">
      <c r="B6350" s="1528">
        <v>7107375</v>
      </c>
      <c r="C6350" s="1529" t="s">
        <v>17924</v>
      </c>
      <c r="D6350" s="1528" t="s">
        <v>20703</v>
      </c>
      <c r="E6350" s="1551">
        <v>17735.36</v>
      </c>
      <c r="F6350" s="1546"/>
      <c r="G6350" s="1546">
        <v>7107375</v>
      </c>
      <c r="H6350" s="1546" t="str">
        <f t="shared" si="99"/>
        <v>FORNECIMENTO E INSTALAÇÃO DE RESERVATÓRIO METÁLICO TIPO TAÇA DE 10.000 LITROS PINTURA INTERNA E EXTERNA COM ESCADA DE ACESSO E BASE DE CONCRETO ARMADO - AREIA E BRITA COMERCIAIS</v>
      </c>
    </row>
    <row r="6351" spans="2:8" ht="30">
      <c r="B6351" s="1526">
        <v>7107376</v>
      </c>
      <c r="C6351" s="1523" t="s">
        <v>17925</v>
      </c>
      <c r="D6351" s="1526" t="s">
        <v>20703</v>
      </c>
      <c r="E6351" s="1552">
        <v>31055.279999999999</v>
      </c>
      <c r="F6351" s="1546"/>
      <c r="G6351" s="1546">
        <v>7107376</v>
      </c>
      <c r="H6351" s="1546" t="str">
        <f t="shared" si="99"/>
        <v>FORNECIMENTO E INSTALAÇÃO DE RESERVATÓRIO METÁLICO TIPO TAÇA DE 20.000 LITROS PINTURA INTERNA E EXTERNA COM ESCADA DE ACESSO E BASE DE CONCRETO ARMADO - AREIA E BRITA COMERCIAIS</v>
      </c>
    </row>
    <row r="6352" spans="2:8" ht="30">
      <c r="B6352" s="1528">
        <v>7107377</v>
      </c>
      <c r="C6352" s="1529" t="s">
        <v>17926</v>
      </c>
      <c r="D6352" s="1528" t="s">
        <v>20703</v>
      </c>
      <c r="E6352" s="1551">
        <v>47190.57</v>
      </c>
      <c r="F6352" s="1546"/>
      <c r="G6352" s="1546">
        <v>7107377</v>
      </c>
      <c r="H6352" s="1546" t="str">
        <f t="shared" si="99"/>
        <v>FORNECIMENTO E INSTALAÇÃO DE RESERVATÓRIO METÁLICO TIPO TAÇA DE 30.000 LITROS PINTURA INTERNA E EXTERNA COM ESCADA DE ACESSO E BASE DE CONCRETO ARMADO - AREIA E BRITA COMERCIAIS</v>
      </c>
    </row>
    <row r="6353" spans="2:9" ht="30">
      <c r="B6353" s="1526">
        <v>7107374</v>
      </c>
      <c r="C6353" s="1523" t="s">
        <v>17927</v>
      </c>
      <c r="D6353" s="1526" t="s">
        <v>20703</v>
      </c>
      <c r="E6353" s="1552">
        <v>11976.96</v>
      </c>
      <c r="F6353" s="1546"/>
      <c r="G6353" s="1546">
        <v>7107374</v>
      </c>
      <c r="H6353" s="1546" t="str">
        <f t="shared" si="99"/>
        <v>FORNECIMENTO E INSTALAÇÃO DE RESERVATÓRIO METÁLICO TIPO TAÇA DE 5.000 LITROS PINTURA INTERNA E EXTERNA COM ESCADA DE ACESSO E BASE DE CONCRETO ARMADO - AREIA E BRITA COMERCIAIS</v>
      </c>
    </row>
    <row r="6354" spans="2:9">
      <c r="B6354" s="1528">
        <v>7119708</v>
      </c>
      <c r="C6354" s="1529" t="s">
        <v>15805</v>
      </c>
      <c r="D6354" s="1528" t="s">
        <v>20703</v>
      </c>
      <c r="E6354" s="1551">
        <v>88990.52</v>
      </c>
      <c r="F6354" s="1546"/>
      <c r="G6354" s="1546">
        <v>7119708</v>
      </c>
      <c r="H6354" s="1546" t="str">
        <f t="shared" si="99"/>
        <v>GUINCHO MANUAL PARA SISTEMA DE FUNDEIO COM CAPACIDADE DE TRAÇÃO DE 100 KN - FORNECIMENTO E INSTALAÇÃO</v>
      </c>
    </row>
    <row r="6355" spans="2:9">
      <c r="B6355" s="1526">
        <v>7119709</v>
      </c>
      <c r="C6355" s="1523" t="s">
        <v>15806</v>
      </c>
      <c r="D6355" s="1526" t="s">
        <v>20703</v>
      </c>
      <c r="E6355" s="1552">
        <v>114018.13</v>
      </c>
      <c r="F6355" s="1546"/>
      <c r="G6355" s="1546">
        <v>7119709</v>
      </c>
      <c r="H6355" s="1546" t="str">
        <f t="shared" si="99"/>
        <v>GUINCHO MANUAL PARA SISTEMA DE FUNDEIO COM CAPACIDADE DE TRAÇÃO DE 200 KN - FORNECIMENTO E INSTALAÇÃO</v>
      </c>
    </row>
    <row r="6356" spans="2:9">
      <c r="B6356" s="1528">
        <v>7119706</v>
      </c>
      <c r="C6356" s="1529" t="s">
        <v>15807</v>
      </c>
      <c r="D6356" s="1528" t="s">
        <v>20703</v>
      </c>
      <c r="E6356" s="1551">
        <v>45048.09</v>
      </c>
      <c r="F6356" s="1546"/>
      <c r="G6356" s="1546">
        <v>7119706</v>
      </c>
      <c r="H6356" s="1546" t="str">
        <f t="shared" si="99"/>
        <v>IMPLANTAÇÃO DO SISTEMA NAVAL TIPO I - PONTE MÓVEL E FLUTUANTE PRINCIPAL</v>
      </c>
    </row>
    <row r="6357" spans="2:9">
      <c r="B6357" s="1526">
        <v>7119707</v>
      </c>
      <c r="C6357" s="1523" t="s">
        <v>15808</v>
      </c>
      <c r="D6357" s="1526" t="s">
        <v>20703</v>
      </c>
      <c r="E6357" s="1552">
        <v>99755.43</v>
      </c>
      <c r="F6357" s="1546"/>
      <c r="G6357" s="1546">
        <v>7119707</v>
      </c>
      <c r="H6357" s="1546" t="str">
        <f t="shared" si="99"/>
        <v>IMPLANTAÇÃO DO SISTEMA NAVAL TIPO II - PONTES MÓVEIS, FLUTUANTE INTERMEDIÁRIO E FLUTUANTE PRINCIPAL</v>
      </c>
    </row>
    <row r="6358" spans="2:9" ht="30">
      <c r="B6358" s="1528">
        <v>7119787</v>
      </c>
      <c r="C6358" s="1529" t="s">
        <v>15809</v>
      </c>
      <c r="D6358" s="1528" t="s">
        <v>22</v>
      </c>
      <c r="E6358" s="1543">
        <v>306.87</v>
      </c>
      <c r="F6358" s="1546"/>
      <c r="G6358" s="1546">
        <v>7119787</v>
      </c>
      <c r="H6358" s="1546" t="str">
        <f t="shared" si="99"/>
        <v>INSTALAÇÕES DO ESTALEIRO PADRÃO PARA O BENEFICIAMENTO DE ESTRUTURAS NAVAIS, INCLUSIVE MOBILIÁRIO, EQUIPAMENTOS DE INFORMÁTICA E DE SEGURANÇA</v>
      </c>
    </row>
    <row r="6359" spans="2:9">
      <c r="B6359" s="1526">
        <v>7119647</v>
      </c>
      <c r="C6359" s="1523" t="s">
        <v>15810</v>
      </c>
      <c r="D6359" s="1526" t="s">
        <v>20703</v>
      </c>
      <c r="E6359" s="1552">
        <v>2069.91</v>
      </c>
      <c r="F6359" s="1546"/>
      <c r="G6359" s="1546">
        <v>7119647</v>
      </c>
      <c r="H6359" s="1546" t="str">
        <f t="shared" si="99"/>
        <v>LANÇAMENTO DA EMBARCAÇÃO SOBRE CARREIRA EM ÁGUA</v>
      </c>
    </row>
    <row r="6360" spans="2:9">
      <c r="B6360" s="1528">
        <v>7119679</v>
      </c>
      <c r="C6360" s="1529" t="s">
        <v>15811</v>
      </c>
      <c r="D6360" s="1528" t="s">
        <v>3367</v>
      </c>
      <c r="E6360" s="1543">
        <v>38.24</v>
      </c>
      <c r="F6360" s="1546"/>
      <c r="G6360" s="1546">
        <v>7119679</v>
      </c>
      <c r="H6360" s="1546" t="str">
        <f t="shared" si="99"/>
        <v>LANÇAMENTO DE POITA DE CONCRETO - PESO SUBMERSO</v>
      </c>
    </row>
    <row r="6361" spans="2:9">
      <c r="B6361" s="1526">
        <v>7119711</v>
      </c>
      <c r="C6361" s="1523" t="s">
        <v>15812</v>
      </c>
      <c r="D6361" s="1526" t="s">
        <v>20703</v>
      </c>
      <c r="E6361" s="1542">
        <v>921.06</v>
      </c>
      <c r="F6361" s="1546"/>
      <c r="G6361" s="1546">
        <v>7119711</v>
      </c>
      <c r="H6361" s="1546" t="str">
        <f t="shared" si="99"/>
        <v>MANCAL DE CONEXÃO - CONFECÇÃO E INSTALAÇÃO</v>
      </c>
    </row>
    <row r="6362" spans="2:9">
      <c r="B6362" s="1528">
        <v>7119713</v>
      </c>
      <c r="C6362" s="1529" t="s">
        <v>15813</v>
      </c>
      <c r="D6362" s="1528" t="s">
        <v>20703</v>
      </c>
      <c r="E6362" s="1551">
        <v>167345.97</v>
      </c>
      <c r="F6362" s="1546"/>
      <c r="G6362" s="1546">
        <v>7119713</v>
      </c>
      <c r="H6362" s="1546" t="str">
        <f t="shared" si="99"/>
        <v>MOLINETE MANUAL PARA SISTEMA DE FUNDEIO COM CAPACIDADE DE TRAÇÃO DE 70 KN - FORNECIMENTO E INSTALAÇÃO</v>
      </c>
    </row>
    <row r="6363" spans="2:9">
      <c r="B6363" s="1526">
        <v>7119646</v>
      </c>
      <c r="C6363" s="1523" t="s">
        <v>15814</v>
      </c>
      <c r="D6363" s="1526" t="s">
        <v>3367</v>
      </c>
      <c r="E6363" s="1542">
        <v>895.81</v>
      </c>
      <c r="F6363" s="1546"/>
      <c r="G6363" s="1546">
        <v>7119646</v>
      </c>
      <c r="H6363" s="1546" t="str">
        <f t="shared" si="99"/>
        <v>TRANSPORTE INTERNO EM ESTALEIRO PARA MOVIMENTAÇÃO DE PEÇAS</v>
      </c>
    </row>
    <row r="6364" spans="2:9">
      <c r="B6364" s="1528">
        <v>7119699</v>
      </c>
      <c r="C6364" s="1529" t="s">
        <v>15815</v>
      </c>
      <c r="D6364" s="1528" t="s">
        <v>22</v>
      </c>
      <c r="E6364" s="1543">
        <v>16.829999999999998</v>
      </c>
      <c r="F6364" s="1546"/>
      <c r="G6364" s="1546">
        <v>7119699</v>
      </c>
      <c r="H6364" s="1546" t="str">
        <f t="shared" si="99"/>
        <v>TRATAMENTO SUPERFICIAL E PINTURA DA ÁREA INTERNA DO FLUTUANTE (TANQUES DE RESERVA DE FLUTUABILIDADE)</v>
      </c>
    </row>
    <row r="6365" spans="2:9">
      <c r="B6365" s="1526">
        <v>7119702</v>
      </c>
      <c r="C6365" s="1523" t="s">
        <v>15816</v>
      </c>
      <c r="D6365" s="1526" t="s">
        <v>22</v>
      </c>
      <c r="E6365" s="1542">
        <v>47.87</v>
      </c>
      <c r="F6365" s="1546"/>
      <c r="G6365" s="1546">
        <v>7119702</v>
      </c>
      <c r="H6365" s="1546" t="str">
        <f t="shared" si="99"/>
        <v>TRATAMENTO SUPERFICIAL E PINTURA DA PONTE E DEMAIS ESTRUTURAS METÁLICAS NAVAIS - EXCETO FLUTUANTES</v>
      </c>
    </row>
    <row r="6366" spans="2:9" ht="30">
      <c r="B6366" s="1528">
        <v>7119701</v>
      </c>
      <c r="C6366" s="1529" t="s">
        <v>15817</v>
      </c>
      <c r="D6366" s="1528" t="s">
        <v>22</v>
      </c>
      <c r="E6366" s="1543">
        <v>47.87</v>
      </c>
      <c r="F6366" s="1546"/>
      <c r="G6366" s="1546">
        <v>7119701</v>
      </c>
      <c r="H6366" s="1546" t="str">
        <f t="shared" si="99"/>
        <v>TRATAMENTO SUPERFICIAL E PINTURA DAS OBRAS MORTAS DO FLUTUANTE (CONVÉS PRINCIPAL, CONVÉS SUPERIOR, CASARIA E ESTRUTURAS APOIADAS SOBRE O CONVÉS) - EXCETO PISO</v>
      </c>
    </row>
    <row r="6367" spans="2:9" ht="30">
      <c r="B6367" s="1526">
        <v>7119700</v>
      </c>
      <c r="C6367" s="1523" t="s">
        <v>15818</v>
      </c>
      <c r="D6367" s="1526" t="s">
        <v>22</v>
      </c>
      <c r="E6367" s="1542">
        <v>47.19</v>
      </c>
      <c r="F6367" s="1546"/>
      <c r="G6367" s="1546">
        <v>7119700</v>
      </c>
      <c r="H6367" s="1546" t="str">
        <f t="shared" si="99"/>
        <v>TRATAMENTO SUPERFICIAL E PINTURA DAS OBRAS VIVAS E MORTAS EXTERNAS DO FLUTUANTE (FUNDO, COSTADOS E ESPELHOS DE PROA E POPA)</v>
      </c>
    </row>
    <row r="6368" spans="2:9">
      <c r="C6368" s="1538" t="s">
        <v>8420</v>
      </c>
      <c r="E6368" s="1547"/>
      <c r="F6368" s="1546"/>
      <c r="G6368" s="1546"/>
      <c r="H6368" s="1546" t="str">
        <f t="shared" si="99"/>
        <v/>
      </c>
      <c r="I6368" s="1544" t="str">
        <f>[3]ORÇAMENTO!K7</f>
        <v>NÃO DESONERADO</v>
      </c>
    </row>
    <row r="6369" spans="2:10">
      <c r="E6369" s="1547"/>
      <c r="F6369" s="1546"/>
      <c r="G6369" s="1546"/>
    </row>
    <row r="6370" spans="2:10">
      <c r="B6370" s="1526"/>
      <c r="C6370" s="1523"/>
      <c r="D6370" s="1526"/>
      <c r="E6370" s="1542"/>
      <c r="F6370" s="1546"/>
      <c r="G6370" s="1550" t="s">
        <v>3459</v>
      </c>
      <c r="H6370" s="1550" t="s">
        <v>3458</v>
      </c>
    </row>
    <row r="6371" spans="2:10">
      <c r="B6371" s="1528" t="s">
        <v>4304</v>
      </c>
      <c r="C6371" s="1529" t="s">
        <v>12266</v>
      </c>
      <c r="D6371" s="1528" t="s">
        <v>4247</v>
      </c>
      <c r="E6371" s="1543">
        <f t="shared" ref="E6371:E6434" si="100">IF($I$6368=$G$6370,G6371,H6371)</f>
        <v>18.616199999999999</v>
      </c>
      <c r="F6371" s="1546"/>
      <c r="G6371" s="1548">
        <v>18.616199999999999</v>
      </c>
      <c r="H6371" s="1548">
        <v>16.8216</v>
      </c>
      <c r="I6371" s="1521" t="s">
        <v>4304</v>
      </c>
      <c r="J6371" s="1521" t="str">
        <f>UPPER(C6371)</f>
        <v>AJUDANTE</v>
      </c>
    </row>
    <row r="6372" spans="2:10">
      <c r="B6372" s="1526" t="s">
        <v>12162</v>
      </c>
      <c r="C6372" s="1523" t="s">
        <v>4498</v>
      </c>
      <c r="D6372" s="1526" t="s">
        <v>4247</v>
      </c>
      <c r="E6372" s="1547">
        <f t="shared" si="100"/>
        <v>22.059000000000001</v>
      </c>
      <c r="F6372" s="1546"/>
      <c r="G6372" s="1549">
        <v>22.059000000000001</v>
      </c>
      <c r="H6372" s="1549">
        <v>19.907499999999999</v>
      </c>
      <c r="I6372" s="1521" t="s">
        <v>12162</v>
      </c>
      <c r="J6372" s="1521" t="str">
        <f t="shared" ref="J6372:J6435" si="101">UPPER(C6372)</f>
        <v>AJUDANTE ESPECIALIZADO</v>
      </c>
    </row>
    <row r="6373" spans="2:10">
      <c r="B6373" s="1528" t="s">
        <v>12163</v>
      </c>
      <c r="C6373" s="1529" t="s">
        <v>4515</v>
      </c>
      <c r="D6373" s="1528" t="s">
        <v>24099</v>
      </c>
      <c r="E6373" s="1543">
        <f t="shared" si="100"/>
        <v>4223.8783000000003</v>
      </c>
      <c r="F6373" s="1546"/>
      <c r="G6373" s="1553">
        <v>4223.8783000000003</v>
      </c>
      <c r="H6373" s="1553">
        <v>3783.8323</v>
      </c>
      <c r="I6373" s="1521" t="s">
        <v>12163</v>
      </c>
      <c r="J6373" s="1521" t="str">
        <f t="shared" si="101"/>
        <v>ALMOXARIFE</v>
      </c>
    </row>
    <row r="6374" spans="2:10">
      <c r="B6374" s="1526" t="s">
        <v>12164</v>
      </c>
      <c r="C6374" s="1523" t="s">
        <v>12268</v>
      </c>
      <c r="D6374" s="1526" t="s">
        <v>24099</v>
      </c>
      <c r="E6374" s="1547">
        <f t="shared" si="100"/>
        <v>3785.4063000000001</v>
      </c>
      <c r="F6374" s="1546"/>
      <c r="G6374" s="1554">
        <v>3785.4063000000001</v>
      </c>
      <c r="H6374" s="1554">
        <v>3405.3389999999999</v>
      </c>
      <c r="I6374" s="1521" t="s">
        <v>12164</v>
      </c>
      <c r="J6374" s="1521" t="str">
        <f t="shared" si="101"/>
        <v>APONTADOR</v>
      </c>
    </row>
    <row r="6375" spans="2:10">
      <c r="B6375" s="1528" t="s">
        <v>12165</v>
      </c>
      <c r="C6375" s="1529" t="s">
        <v>4586</v>
      </c>
      <c r="D6375" s="1528" t="s">
        <v>4247</v>
      </c>
      <c r="E6375" s="1543">
        <f t="shared" si="100"/>
        <v>24.7149</v>
      </c>
      <c r="F6375" s="1546"/>
      <c r="G6375" s="1548">
        <v>24.7149</v>
      </c>
      <c r="H6375" s="1548">
        <v>22.109100000000002</v>
      </c>
      <c r="I6375" s="1521" t="s">
        <v>12165</v>
      </c>
      <c r="J6375" s="1521" t="str">
        <f t="shared" si="101"/>
        <v>ARMADOR</v>
      </c>
    </row>
    <row r="6376" spans="2:10">
      <c r="B6376" s="1526" t="s">
        <v>12166</v>
      </c>
      <c r="C6376" s="1523" t="s">
        <v>12269</v>
      </c>
      <c r="D6376" s="1526" t="s">
        <v>24099</v>
      </c>
      <c r="E6376" s="1547">
        <f t="shared" si="100"/>
        <v>3690.8995</v>
      </c>
      <c r="F6376" s="1546"/>
      <c r="G6376" s="1554">
        <v>3690.8995</v>
      </c>
      <c r="H6376" s="1554">
        <v>3322.8337000000001</v>
      </c>
      <c r="I6376" s="1521" t="s">
        <v>12166</v>
      </c>
      <c r="J6376" s="1521" t="str">
        <f t="shared" si="101"/>
        <v>AUXILIAR ADMINISTRATIVO</v>
      </c>
    </row>
    <row r="6377" spans="2:10">
      <c r="B6377" s="1528" t="s">
        <v>12167</v>
      </c>
      <c r="C6377" s="1529" t="s">
        <v>12270</v>
      </c>
      <c r="D6377" s="1528" t="s">
        <v>4247</v>
      </c>
      <c r="E6377" s="1543">
        <f t="shared" si="100"/>
        <v>26.433299999999999</v>
      </c>
      <c r="F6377" s="1546"/>
      <c r="G6377" s="1548">
        <v>26.433299999999999</v>
      </c>
      <c r="H6377" s="1548">
        <v>23.709199999999999</v>
      </c>
      <c r="I6377" s="1521" t="s">
        <v>12167</v>
      </c>
      <c r="J6377" s="1521" t="str">
        <f t="shared" si="101"/>
        <v>BOMBEIRO HIDRÁULICO</v>
      </c>
    </row>
    <row r="6378" spans="2:10">
      <c r="B6378" s="1526" t="s">
        <v>12168</v>
      </c>
      <c r="C6378" s="1523" t="s">
        <v>12271</v>
      </c>
      <c r="D6378" s="1526" t="s">
        <v>4247</v>
      </c>
      <c r="E6378" s="1547">
        <f t="shared" si="100"/>
        <v>22.1234</v>
      </c>
      <c r="F6378" s="1546"/>
      <c r="G6378" s="1549">
        <v>22.1234</v>
      </c>
      <c r="H6378" s="1549">
        <v>19.872900000000001</v>
      </c>
      <c r="I6378" s="1521" t="s">
        <v>12168</v>
      </c>
      <c r="J6378" s="1521" t="str">
        <f t="shared" si="101"/>
        <v>CARPINTEIRO</v>
      </c>
    </row>
    <row r="6379" spans="2:10">
      <c r="B6379" s="1528" t="s">
        <v>12169</v>
      </c>
      <c r="C6379" s="1529" t="s">
        <v>12272</v>
      </c>
      <c r="D6379" s="1528" t="s">
        <v>24099</v>
      </c>
      <c r="E6379" s="1543">
        <f t="shared" si="100"/>
        <v>7591.4126999999999</v>
      </c>
      <c r="F6379" s="1546"/>
      <c r="G6379" s="1553">
        <v>7591.4126999999999</v>
      </c>
      <c r="H6379" s="1553">
        <v>6678.9368000000004</v>
      </c>
      <c r="I6379" s="1521" t="s">
        <v>12169</v>
      </c>
      <c r="J6379" s="1521" t="str">
        <f t="shared" si="101"/>
        <v>ENCARREGADO ADMINISTRATIVO</v>
      </c>
    </row>
    <row r="6380" spans="2:10">
      <c r="B6380" s="1526" t="s">
        <v>12170</v>
      </c>
      <c r="C6380" s="1523" t="s">
        <v>5882</v>
      </c>
      <c r="D6380" s="1526" t="s">
        <v>4247</v>
      </c>
      <c r="E6380" s="1547">
        <f t="shared" si="100"/>
        <v>23.3552</v>
      </c>
      <c r="F6380" s="1546"/>
      <c r="G6380" s="1549">
        <v>23.3552</v>
      </c>
      <c r="H6380" s="1549">
        <v>20.988700000000001</v>
      </c>
      <c r="I6380" s="1521" t="s">
        <v>12170</v>
      </c>
      <c r="J6380" s="1521" t="str">
        <f t="shared" si="101"/>
        <v>ELETRICISTA</v>
      </c>
    </row>
    <row r="6381" spans="2:10">
      <c r="B6381" s="1528" t="s">
        <v>12171</v>
      </c>
      <c r="C6381" s="1529" t="s">
        <v>12273</v>
      </c>
      <c r="D6381" s="1528" t="s">
        <v>24099</v>
      </c>
      <c r="E6381" s="1543">
        <f t="shared" si="100"/>
        <v>7204.9929000000002</v>
      </c>
      <c r="F6381" s="1546"/>
      <c r="G6381" s="1553">
        <v>7204.9929000000002</v>
      </c>
      <c r="H6381" s="1553">
        <v>6360.0439999999999</v>
      </c>
      <c r="I6381" s="1521" t="s">
        <v>12171</v>
      </c>
      <c r="J6381" s="1521" t="str">
        <f t="shared" si="101"/>
        <v>ENCARREGADO ESPECIALIZADO</v>
      </c>
    </row>
    <row r="6382" spans="2:10">
      <c r="B6382" s="1526" t="s">
        <v>12172</v>
      </c>
      <c r="C6382" s="1523" t="s">
        <v>12274</v>
      </c>
      <c r="D6382" s="1526" t="s">
        <v>24099</v>
      </c>
      <c r="E6382" s="1547">
        <f t="shared" si="100"/>
        <v>21428.934600000001</v>
      </c>
      <c r="F6382" s="1546"/>
      <c r="G6382" s="1554">
        <v>21428.934600000001</v>
      </c>
      <c r="H6382" s="1554">
        <v>18611.1109</v>
      </c>
      <c r="I6382" s="1521" t="s">
        <v>12172</v>
      </c>
      <c r="J6382" s="1521" t="str">
        <f t="shared" si="101"/>
        <v>ENGENHEIRO</v>
      </c>
    </row>
    <row r="6383" spans="2:10">
      <c r="B6383" s="1528" t="s">
        <v>12173</v>
      </c>
      <c r="C6383" s="1529" t="s">
        <v>12275</v>
      </c>
      <c r="D6383" s="1528" t="s">
        <v>24099</v>
      </c>
      <c r="E6383" s="1543">
        <f t="shared" si="100"/>
        <v>3245.9452999999999</v>
      </c>
      <c r="F6383" s="1546"/>
      <c r="G6383" s="1553">
        <v>3245.9452999999999</v>
      </c>
      <c r="H6383" s="1553">
        <v>2928.9722000000002</v>
      </c>
      <c r="I6383" s="1521" t="s">
        <v>12173</v>
      </c>
      <c r="J6383" s="1521" t="str">
        <f t="shared" si="101"/>
        <v>OPERACIONAL</v>
      </c>
    </row>
    <row r="6384" spans="2:10">
      <c r="B6384" s="1526" t="s">
        <v>12174</v>
      </c>
      <c r="C6384" s="1523" t="s">
        <v>6283</v>
      </c>
      <c r="D6384" s="1526" t="s">
        <v>4247</v>
      </c>
      <c r="E6384" s="1547">
        <f t="shared" si="100"/>
        <v>21.827999999999999</v>
      </c>
      <c r="F6384" s="1546"/>
      <c r="G6384" s="1549">
        <v>21.827999999999999</v>
      </c>
      <c r="H6384" s="1549">
        <v>19.597899999999999</v>
      </c>
      <c r="I6384" s="1521" t="s">
        <v>12174</v>
      </c>
      <c r="J6384" s="1521" t="str">
        <f t="shared" si="101"/>
        <v>JARDINEIRO</v>
      </c>
    </row>
    <row r="6385" spans="2:10">
      <c r="B6385" s="1528" t="s">
        <v>12175</v>
      </c>
      <c r="C6385" s="1529" t="s">
        <v>12276</v>
      </c>
      <c r="D6385" s="1528" t="s">
        <v>24099</v>
      </c>
      <c r="E6385" s="1543">
        <f t="shared" si="100"/>
        <v>6815.3597</v>
      </c>
      <c r="F6385" s="1546"/>
      <c r="G6385" s="1553">
        <v>6815.3597</v>
      </c>
      <c r="H6385" s="1553">
        <v>6073.2039999999997</v>
      </c>
      <c r="I6385" s="1521" t="s">
        <v>12175</v>
      </c>
      <c r="J6385" s="1521" t="str">
        <f t="shared" si="101"/>
        <v>ENCARREGADO DE MERGULHO</v>
      </c>
    </row>
    <row r="6386" spans="2:10">
      <c r="B6386" s="1526" t="s">
        <v>12176</v>
      </c>
      <c r="C6386" s="1523" t="s">
        <v>12277</v>
      </c>
      <c r="D6386" s="1526" t="s">
        <v>24099</v>
      </c>
      <c r="E6386" s="1547">
        <f t="shared" si="100"/>
        <v>21428.934600000001</v>
      </c>
      <c r="F6386" s="1546"/>
      <c r="G6386" s="1554">
        <v>21428.934600000001</v>
      </c>
      <c r="H6386" s="1554">
        <v>18611.1109</v>
      </c>
      <c r="I6386" s="1521" t="s">
        <v>12176</v>
      </c>
      <c r="J6386" s="1521" t="str">
        <f t="shared" si="101"/>
        <v>ENGENHEIRO SUPERVISOR</v>
      </c>
    </row>
    <row r="6387" spans="2:10">
      <c r="B6387" s="1528" t="s">
        <v>4335</v>
      </c>
      <c r="C6387" s="1529" t="s">
        <v>7110</v>
      </c>
      <c r="D6387" s="1528" t="s">
        <v>4247</v>
      </c>
      <c r="E6387" s="1543">
        <f t="shared" si="100"/>
        <v>21.8262</v>
      </c>
      <c r="F6387" s="1546"/>
      <c r="G6387" s="1548">
        <v>21.8262</v>
      </c>
      <c r="H6387" s="1548">
        <v>19.596699999999998</v>
      </c>
      <c r="I6387" s="1521" t="s">
        <v>4335</v>
      </c>
      <c r="J6387" s="1521" t="str">
        <f t="shared" si="101"/>
        <v>PEDREIRO</v>
      </c>
    </row>
    <row r="6388" spans="2:10">
      <c r="B6388" s="1526" t="s">
        <v>4317</v>
      </c>
      <c r="C6388" s="1523" t="s">
        <v>7165</v>
      </c>
      <c r="D6388" s="1526" t="s">
        <v>4247</v>
      </c>
      <c r="E6388" s="1547">
        <f t="shared" si="100"/>
        <v>24.802099999999999</v>
      </c>
      <c r="F6388" s="1546"/>
      <c r="G6388" s="1549">
        <v>24.802099999999999</v>
      </c>
      <c r="H6388" s="1549">
        <v>22.190799999999999</v>
      </c>
      <c r="I6388" s="1521" t="s">
        <v>4317</v>
      </c>
      <c r="J6388" s="1521" t="str">
        <f t="shared" si="101"/>
        <v>PINTOR</v>
      </c>
    </row>
    <row r="6389" spans="2:10">
      <c r="B6389" s="1528" t="s">
        <v>4275</v>
      </c>
      <c r="C6389" s="1529" t="s">
        <v>7498</v>
      </c>
      <c r="D6389" s="1528" t="s">
        <v>4247</v>
      </c>
      <c r="E6389" s="1543">
        <f t="shared" si="100"/>
        <v>24.7227</v>
      </c>
      <c r="F6389" s="1546"/>
      <c r="G6389" s="1548">
        <v>24.7227</v>
      </c>
      <c r="H6389" s="1548">
        <v>22.099599999999999</v>
      </c>
      <c r="I6389" s="1521" t="s">
        <v>4275</v>
      </c>
      <c r="J6389" s="1521" t="str">
        <f t="shared" si="101"/>
        <v>SERRALHEIRO</v>
      </c>
    </row>
    <row r="6390" spans="2:10">
      <c r="B6390" s="1526" t="s">
        <v>4248</v>
      </c>
      <c r="C6390" s="1523" t="s">
        <v>12278</v>
      </c>
      <c r="D6390" s="1526" t="s">
        <v>4247</v>
      </c>
      <c r="E6390" s="1547">
        <f t="shared" si="100"/>
        <v>17.14</v>
      </c>
      <c r="F6390" s="1546"/>
      <c r="G6390" s="1549">
        <v>17.14</v>
      </c>
      <c r="H6390" s="1549">
        <v>15.5442</v>
      </c>
      <c r="I6390" s="1521" t="s">
        <v>4248</v>
      </c>
      <c r="J6390" s="1521" t="str">
        <f t="shared" si="101"/>
        <v>SERVENTE</v>
      </c>
    </row>
    <row r="6391" spans="2:10">
      <c r="B6391" s="1528" t="s">
        <v>12177</v>
      </c>
      <c r="C6391" s="1529" t="s">
        <v>7520</v>
      </c>
      <c r="D6391" s="1528" t="s">
        <v>4247</v>
      </c>
      <c r="E6391" s="1543">
        <f t="shared" si="100"/>
        <v>31.405999999999999</v>
      </c>
      <c r="F6391" s="1546"/>
      <c r="G6391" s="1548">
        <v>31.405999999999999</v>
      </c>
      <c r="H6391" s="1548">
        <v>27.8932</v>
      </c>
      <c r="I6391" s="1521" t="s">
        <v>12177</v>
      </c>
      <c r="J6391" s="1521" t="str">
        <f t="shared" si="101"/>
        <v>SOLDADOR</v>
      </c>
    </row>
    <row r="6392" spans="2:10">
      <c r="B6392" s="1526" t="s">
        <v>12178</v>
      </c>
      <c r="C6392" s="1523" t="s">
        <v>12279</v>
      </c>
      <c r="D6392" s="1526" t="s">
        <v>24099</v>
      </c>
      <c r="E6392" s="1547">
        <f t="shared" si="100"/>
        <v>13952.6044</v>
      </c>
      <c r="F6392" s="1546"/>
      <c r="G6392" s="1554">
        <v>13952.6044</v>
      </c>
      <c r="H6392" s="1554">
        <v>12155.412200000001</v>
      </c>
      <c r="I6392" s="1521" t="s">
        <v>12178</v>
      </c>
      <c r="J6392" s="1521" t="str">
        <f t="shared" si="101"/>
        <v>CHEFE SETOR DE FINANÇAS</v>
      </c>
    </row>
    <row r="6393" spans="2:10">
      <c r="B6393" s="1528" t="s">
        <v>12179</v>
      </c>
      <c r="C6393" s="1529" t="s">
        <v>12280</v>
      </c>
      <c r="D6393" s="1528" t="s">
        <v>24099</v>
      </c>
      <c r="E6393" s="1543">
        <f t="shared" si="100"/>
        <v>3815.4331000000002</v>
      </c>
      <c r="F6393" s="1546"/>
      <c r="G6393" s="1553">
        <v>3815.4331000000002</v>
      </c>
      <c r="H6393" s="1553">
        <v>3429.1502999999998</v>
      </c>
      <c r="I6393" s="1521" t="s">
        <v>12179</v>
      </c>
      <c r="J6393" s="1521" t="str">
        <f t="shared" si="101"/>
        <v>VIGIA</v>
      </c>
    </row>
    <row r="6394" spans="2:10">
      <c r="B6394" s="1526" t="s">
        <v>4245</v>
      </c>
      <c r="C6394" s="1523" t="s">
        <v>12281</v>
      </c>
      <c r="D6394" s="1526" t="s">
        <v>4247</v>
      </c>
      <c r="E6394" s="1547">
        <f t="shared" si="100"/>
        <v>23.9785</v>
      </c>
      <c r="F6394" s="1546"/>
      <c r="G6394" s="1549">
        <v>23.9785</v>
      </c>
      <c r="H6394" s="1549">
        <v>21.5883</v>
      </c>
      <c r="I6394" s="1521" t="s">
        <v>4245</v>
      </c>
      <c r="J6394" s="1521" t="str">
        <f t="shared" si="101"/>
        <v>MONTADOR</v>
      </c>
    </row>
    <row r="6395" spans="2:10">
      <c r="B6395" s="1528" t="s">
        <v>12180</v>
      </c>
      <c r="C6395" s="1529" t="s">
        <v>12282</v>
      </c>
      <c r="D6395" s="1528" t="s">
        <v>24099</v>
      </c>
      <c r="E6395" s="1543">
        <f t="shared" si="100"/>
        <v>3641.7755999999999</v>
      </c>
      <c r="F6395" s="1546"/>
      <c r="G6395" s="1553">
        <v>3641.7755999999999</v>
      </c>
      <c r="H6395" s="1553">
        <v>3276.0007000000001</v>
      </c>
      <c r="I6395" s="1521" t="s">
        <v>12180</v>
      </c>
      <c r="J6395" s="1521" t="str">
        <f t="shared" si="101"/>
        <v>AUXILIAR DE LABORATÓRIO</v>
      </c>
    </row>
    <row r="6396" spans="2:10">
      <c r="B6396" s="1526" t="s">
        <v>12181</v>
      </c>
      <c r="C6396" s="1523" t="s">
        <v>12283</v>
      </c>
      <c r="D6396" s="1526" t="s">
        <v>4247</v>
      </c>
      <c r="E6396" s="1547">
        <f t="shared" si="100"/>
        <v>24.1892</v>
      </c>
      <c r="F6396" s="1546"/>
      <c r="G6396" s="1549">
        <v>24.1892</v>
      </c>
      <c r="H6396" s="1549">
        <v>21.821400000000001</v>
      </c>
      <c r="I6396" s="1521" t="s">
        <v>12181</v>
      </c>
      <c r="J6396" s="1521" t="str">
        <f t="shared" si="101"/>
        <v>PERFURADOR DE TUBULÃO A AR COMPRIMIDO COM INSALUBRIDADE</v>
      </c>
    </row>
    <row r="6397" spans="2:10">
      <c r="B6397" s="1528" t="s">
        <v>12182</v>
      </c>
      <c r="C6397" s="1529" t="s">
        <v>12284</v>
      </c>
      <c r="D6397" s="1528" t="s">
        <v>4247</v>
      </c>
      <c r="E6397" s="1543">
        <f t="shared" si="100"/>
        <v>121.45820000000001</v>
      </c>
      <c r="F6397" s="1546"/>
      <c r="G6397" s="1548">
        <v>121.45820000000001</v>
      </c>
      <c r="H6397" s="1548">
        <v>106.3043</v>
      </c>
      <c r="I6397" s="1521" t="s">
        <v>12182</v>
      </c>
      <c r="J6397" s="1521" t="str">
        <f t="shared" si="101"/>
        <v>GEÓLOGO</v>
      </c>
    </row>
    <row r="6398" spans="2:10">
      <c r="B6398" s="1526" t="s">
        <v>12183</v>
      </c>
      <c r="C6398" s="1523" t="s">
        <v>12285</v>
      </c>
      <c r="D6398" s="1526" t="s">
        <v>24099</v>
      </c>
      <c r="E6398" s="1547">
        <f t="shared" si="100"/>
        <v>7558.4947000000002</v>
      </c>
      <c r="F6398" s="1546"/>
      <c r="G6398" s="1554">
        <v>7558.4947000000002</v>
      </c>
      <c r="H6398" s="1554">
        <v>6660.2894999999999</v>
      </c>
      <c r="I6398" s="1521" t="s">
        <v>12183</v>
      </c>
      <c r="J6398" s="1521" t="str">
        <f t="shared" si="101"/>
        <v>OCEANÓGRAFO</v>
      </c>
    </row>
    <row r="6399" spans="2:10">
      <c r="B6399" s="1528" t="s">
        <v>12184</v>
      </c>
      <c r="C6399" s="1529" t="s">
        <v>12286</v>
      </c>
      <c r="D6399" s="1528" t="s">
        <v>24099</v>
      </c>
      <c r="E6399" s="1543">
        <f t="shared" si="100"/>
        <v>10167.0003</v>
      </c>
      <c r="F6399" s="1546"/>
      <c r="G6399" s="1553">
        <v>10167.0003</v>
      </c>
      <c r="H6399" s="1553">
        <v>8920.8454000000002</v>
      </c>
      <c r="I6399" s="1521" t="s">
        <v>12184</v>
      </c>
      <c r="J6399" s="1521" t="str">
        <f t="shared" si="101"/>
        <v>ENCARREGADO GERAL</v>
      </c>
    </row>
    <row r="6400" spans="2:10">
      <c r="B6400" s="1526" t="s">
        <v>12185</v>
      </c>
      <c r="C6400" s="1523" t="s">
        <v>12287</v>
      </c>
      <c r="D6400" s="1526" t="s">
        <v>24099</v>
      </c>
      <c r="E6400" s="1547">
        <f t="shared" si="100"/>
        <v>3215.8249999999998</v>
      </c>
      <c r="F6400" s="1546"/>
      <c r="G6400" s="1554">
        <v>3215.8249999999998</v>
      </c>
      <c r="H6400" s="1554">
        <v>2912.3476000000001</v>
      </c>
      <c r="I6400" s="1521" t="s">
        <v>12185</v>
      </c>
      <c r="J6400" s="1521" t="str">
        <f t="shared" si="101"/>
        <v>FAXINEIRO</v>
      </c>
    </row>
    <row r="6401" spans="2:10">
      <c r="B6401" s="1528" t="s">
        <v>12186</v>
      </c>
      <c r="C6401" s="1529" t="s">
        <v>12288</v>
      </c>
      <c r="D6401" s="1528" t="s">
        <v>4247</v>
      </c>
      <c r="E6401" s="1543">
        <f t="shared" si="100"/>
        <v>20.337399999999999</v>
      </c>
      <c r="F6401" s="1546"/>
      <c r="G6401" s="1548">
        <v>20.337399999999999</v>
      </c>
      <c r="H6401" s="1548">
        <v>18.277699999999999</v>
      </c>
      <c r="I6401" s="1521" t="s">
        <v>12186</v>
      </c>
      <c r="J6401" s="1521" t="str">
        <f t="shared" si="101"/>
        <v>OPERADOR DE EQUIPAMENTO LEVE</v>
      </c>
    </row>
    <row r="6402" spans="2:10">
      <c r="B6402" s="1526" t="s">
        <v>12187</v>
      </c>
      <c r="C6402" s="1523" t="s">
        <v>12289</v>
      </c>
      <c r="D6402" s="1526" t="s">
        <v>24099</v>
      </c>
      <c r="E6402" s="1547">
        <f t="shared" si="100"/>
        <v>9583.8047999999999</v>
      </c>
      <c r="F6402" s="1546"/>
      <c r="G6402" s="1554">
        <v>9583.8047999999999</v>
      </c>
      <c r="H6402" s="1554">
        <v>8378.3711999999996</v>
      </c>
      <c r="I6402" s="1521" t="s">
        <v>12187</v>
      </c>
      <c r="J6402" s="1521" t="str">
        <f t="shared" si="101"/>
        <v>CAPITÃO FLUVIAL</v>
      </c>
    </row>
    <row r="6403" spans="2:10">
      <c r="B6403" s="1528" t="s">
        <v>12188</v>
      </c>
      <c r="C6403" s="1529" t="s">
        <v>12290</v>
      </c>
      <c r="D6403" s="1528" t="s">
        <v>4247</v>
      </c>
      <c r="E6403" s="1543">
        <f t="shared" si="100"/>
        <v>26.127500000000001</v>
      </c>
      <c r="F6403" s="1546"/>
      <c r="G6403" s="1548">
        <v>26.127500000000001</v>
      </c>
      <c r="H6403" s="1548">
        <v>23.274100000000001</v>
      </c>
      <c r="I6403" s="1521" t="s">
        <v>12188</v>
      </c>
      <c r="J6403" s="1521" t="str">
        <f t="shared" si="101"/>
        <v>OPERADOR DE EQUIPAMENTO PESADO</v>
      </c>
    </row>
    <row r="6404" spans="2:10">
      <c r="B6404" s="1526" t="s">
        <v>12189</v>
      </c>
      <c r="C6404" s="1523" t="s">
        <v>12291</v>
      </c>
      <c r="D6404" s="1526" t="s">
        <v>4247</v>
      </c>
      <c r="E6404" s="1547">
        <f t="shared" si="100"/>
        <v>34.780999999999999</v>
      </c>
      <c r="F6404" s="1546"/>
      <c r="G6404" s="1549">
        <v>34.780999999999999</v>
      </c>
      <c r="H6404" s="1549">
        <v>30.716100000000001</v>
      </c>
      <c r="I6404" s="1521" t="s">
        <v>12189</v>
      </c>
      <c r="J6404" s="1521" t="str">
        <f t="shared" si="101"/>
        <v>OPERADOR DE EQUIPAMENTO ESPECIAL</v>
      </c>
    </row>
    <row r="6405" spans="2:10">
      <c r="B6405" s="1528" t="s">
        <v>12190</v>
      </c>
      <c r="C6405" s="1529" t="s">
        <v>12292</v>
      </c>
      <c r="D6405" s="1528" t="s">
        <v>4247</v>
      </c>
      <c r="E6405" s="1543">
        <f t="shared" si="100"/>
        <v>18.581199999999999</v>
      </c>
      <c r="F6405" s="1546"/>
      <c r="G6405" s="1548">
        <v>18.581199999999999</v>
      </c>
      <c r="H6405" s="1548">
        <v>16.785299999999999</v>
      </c>
      <c r="I6405" s="1521" t="s">
        <v>12190</v>
      </c>
      <c r="J6405" s="1521" t="str">
        <f t="shared" si="101"/>
        <v>PERFURADOR DE TUBULÃO</v>
      </c>
    </row>
    <row r="6406" spans="2:10">
      <c r="B6406" s="1526" t="s">
        <v>12191</v>
      </c>
      <c r="C6406" s="1523" t="s">
        <v>12293</v>
      </c>
      <c r="D6406" s="1526" t="s">
        <v>24099</v>
      </c>
      <c r="E6406" s="1547">
        <f t="shared" si="100"/>
        <v>4954.2623000000003</v>
      </c>
      <c r="F6406" s="1546"/>
      <c r="G6406" s="1554">
        <v>4954.2623000000003</v>
      </c>
      <c r="H6406" s="1554">
        <v>4407.2502999999997</v>
      </c>
      <c r="I6406" s="1521" t="s">
        <v>12191</v>
      </c>
      <c r="J6406" s="1521" t="str">
        <f t="shared" si="101"/>
        <v>DESENHISTA</v>
      </c>
    </row>
    <row r="6407" spans="2:10">
      <c r="B6407" s="1528" t="s">
        <v>12192</v>
      </c>
      <c r="C6407" s="1529" t="s">
        <v>12294</v>
      </c>
      <c r="D6407" s="1528" t="s">
        <v>24099</v>
      </c>
      <c r="E6407" s="1543">
        <f t="shared" si="100"/>
        <v>4271.8807999999999</v>
      </c>
      <c r="F6407" s="1546"/>
      <c r="G6407" s="1553">
        <v>4271.8807999999999</v>
      </c>
      <c r="H6407" s="1553">
        <v>3813.1887000000002</v>
      </c>
      <c r="I6407" s="1521" t="s">
        <v>12192</v>
      </c>
      <c r="J6407" s="1521" t="str">
        <f t="shared" si="101"/>
        <v>CONDUTOR MAQUINISTA FLUVIAL</v>
      </c>
    </row>
    <row r="6408" spans="2:10">
      <c r="B6408" s="1526" t="s">
        <v>12193</v>
      </c>
      <c r="C6408" s="1523" t="s">
        <v>12295</v>
      </c>
      <c r="D6408" s="1526" t="s">
        <v>24099</v>
      </c>
      <c r="E6408" s="1547">
        <f t="shared" si="100"/>
        <v>3480.3211000000001</v>
      </c>
      <c r="F6408" s="1546"/>
      <c r="G6408" s="1554">
        <v>3480.3211000000001</v>
      </c>
      <c r="H6408" s="1554">
        <v>3133.0034999999998</v>
      </c>
      <c r="I6408" s="1521" t="s">
        <v>12193</v>
      </c>
      <c r="J6408" s="1521" t="str">
        <f t="shared" si="101"/>
        <v>COPEIRO</v>
      </c>
    </row>
    <row r="6409" spans="2:10">
      <c r="B6409" s="1528" t="s">
        <v>12194</v>
      </c>
      <c r="C6409" s="1529" t="s">
        <v>12296</v>
      </c>
      <c r="D6409" s="1528" t="s">
        <v>24099</v>
      </c>
      <c r="E6409" s="1543">
        <f t="shared" si="100"/>
        <v>17436.768199999999</v>
      </c>
      <c r="F6409" s="1546"/>
      <c r="G6409" s="1553">
        <v>17436.768199999999</v>
      </c>
      <c r="H6409" s="1553">
        <v>15242.267099999999</v>
      </c>
      <c r="I6409" s="1521" t="s">
        <v>12194</v>
      </c>
      <c r="J6409" s="1521" t="str">
        <f t="shared" si="101"/>
        <v>MÉDICO DO TRABALHO</v>
      </c>
    </row>
    <row r="6410" spans="2:10">
      <c r="B6410" s="1526" t="s">
        <v>12195</v>
      </c>
      <c r="C6410" s="1523" t="s">
        <v>12297</v>
      </c>
      <c r="D6410" s="1526" t="s">
        <v>4247</v>
      </c>
      <c r="E6410" s="1547">
        <f t="shared" si="100"/>
        <v>29.851700000000001</v>
      </c>
      <c r="F6410" s="1546"/>
      <c r="G6410" s="1549">
        <v>29.851700000000001</v>
      </c>
      <c r="H6410" s="1549">
        <v>26.554200000000002</v>
      </c>
      <c r="I6410" s="1521" t="s">
        <v>12195</v>
      </c>
      <c r="J6410" s="1521" t="str">
        <f t="shared" si="101"/>
        <v>BLASTER</v>
      </c>
    </row>
    <row r="6411" spans="2:10">
      <c r="B6411" s="1528" t="s">
        <v>12196</v>
      </c>
      <c r="C6411" s="1529" t="s">
        <v>12298</v>
      </c>
      <c r="D6411" s="1528" t="s">
        <v>4247</v>
      </c>
      <c r="E6411" s="1543">
        <f t="shared" si="100"/>
        <v>18.398299999999999</v>
      </c>
      <c r="F6411" s="1546"/>
      <c r="G6411" s="1548">
        <v>18.398299999999999</v>
      </c>
      <c r="H6411" s="1548">
        <v>16.6036</v>
      </c>
      <c r="I6411" s="1521" t="s">
        <v>12196</v>
      </c>
      <c r="J6411" s="1521" t="str">
        <f t="shared" si="101"/>
        <v>PRÉ-MARCADOR</v>
      </c>
    </row>
    <row r="6412" spans="2:10">
      <c r="B6412" s="1526" t="s">
        <v>12197</v>
      </c>
      <c r="C6412" s="1523" t="s">
        <v>12299</v>
      </c>
      <c r="D6412" s="1526" t="s">
        <v>24099</v>
      </c>
      <c r="E6412" s="1547">
        <f t="shared" si="100"/>
        <v>3957.1812</v>
      </c>
      <c r="F6412" s="1546"/>
      <c r="G6412" s="1554">
        <v>3957.1812</v>
      </c>
      <c r="H6412" s="1554">
        <v>3544.2894999999999</v>
      </c>
      <c r="I6412" s="1521" t="s">
        <v>12197</v>
      </c>
      <c r="J6412" s="1521" t="str">
        <f t="shared" si="101"/>
        <v>RECEPCIONISTA</v>
      </c>
    </row>
    <row r="6413" spans="2:10">
      <c r="B6413" s="1528" t="s">
        <v>12198</v>
      </c>
      <c r="C6413" s="1529" t="s">
        <v>12300</v>
      </c>
      <c r="D6413" s="1528" t="s">
        <v>24099</v>
      </c>
      <c r="E6413" s="1543">
        <f t="shared" si="100"/>
        <v>4025.5828000000001</v>
      </c>
      <c r="F6413" s="1546"/>
      <c r="G6413" s="1553">
        <v>4025.5828000000001</v>
      </c>
      <c r="H6413" s="1553">
        <v>3598.7190000000001</v>
      </c>
      <c r="I6413" s="1521" t="s">
        <v>12198</v>
      </c>
      <c r="J6413" s="1521" t="str">
        <f t="shared" si="101"/>
        <v>MARINHEIRO DE MÁQUINAS</v>
      </c>
    </row>
    <row r="6414" spans="2:10">
      <c r="B6414" s="1526" t="s">
        <v>12199</v>
      </c>
      <c r="C6414" s="1523" t="s">
        <v>12301</v>
      </c>
      <c r="D6414" s="1526" t="s">
        <v>4247</v>
      </c>
      <c r="E6414" s="1547">
        <f t="shared" si="100"/>
        <v>21.871200000000002</v>
      </c>
      <c r="F6414" s="1546"/>
      <c r="G6414" s="1549">
        <v>21.871200000000002</v>
      </c>
      <c r="H6414" s="1549">
        <v>19.5425</v>
      </c>
      <c r="I6414" s="1521" t="s">
        <v>12199</v>
      </c>
      <c r="J6414" s="1521" t="str">
        <f t="shared" si="101"/>
        <v>MARINHEIRO DE CONVÉS</v>
      </c>
    </row>
    <row r="6415" spans="2:10">
      <c r="B6415" s="1528" t="s">
        <v>12200</v>
      </c>
      <c r="C6415" s="1529" t="s">
        <v>12302</v>
      </c>
      <c r="D6415" s="1528" t="s">
        <v>24099</v>
      </c>
      <c r="E6415" s="1543">
        <f t="shared" si="100"/>
        <v>4027.7927</v>
      </c>
      <c r="F6415" s="1546"/>
      <c r="G6415" s="1553">
        <v>4027.7927</v>
      </c>
      <c r="H6415" s="1553">
        <v>3600.8881999999999</v>
      </c>
      <c r="I6415" s="1521" t="s">
        <v>12200</v>
      </c>
      <c r="J6415" s="1521" t="str">
        <f t="shared" si="101"/>
        <v>MARINHEIRO DE CONVÉS - MENSALISTA</v>
      </c>
    </row>
    <row r="6416" spans="2:10">
      <c r="B6416" s="1526" t="s">
        <v>12201</v>
      </c>
      <c r="C6416" s="1523" t="s">
        <v>12303</v>
      </c>
      <c r="D6416" s="1526" t="s">
        <v>24099</v>
      </c>
      <c r="E6416" s="1547">
        <f t="shared" si="100"/>
        <v>4678.0117</v>
      </c>
      <c r="F6416" s="1546"/>
      <c r="G6416" s="1554">
        <v>4678.0117</v>
      </c>
      <c r="H6416" s="1554">
        <v>4172.1565000000001</v>
      </c>
      <c r="I6416" s="1521" t="s">
        <v>12201</v>
      </c>
      <c r="J6416" s="1521" t="str">
        <f t="shared" si="101"/>
        <v>LABORATORISTA</v>
      </c>
    </row>
    <row r="6417" spans="2:10">
      <c r="B6417" s="1528" t="s">
        <v>12202</v>
      </c>
      <c r="C6417" s="1529" t="s">
        <v>12304</v>
      </c>
      <c r="D6417" s="1528" t="s">
        <v>4247</v>
      </c>
      <c r="E6417" s="1543">
        <f t="shared" si="100"/>
        <v>17.224</v>
      </c>
      <c r="F6417" s="1546"/>
      <c r="G6417" s="1548">
        <v>17.224</v>
      </c>
      <c r="H6417" s="1548">
        <v>15.6282</v>
      </c>
      <c r="I6417" s="1521" t="s">
        <v>12202</v>
      </c>
      <c r="J6417" s="1521" t="str">
        <f t="shared" si="101"/>
        <v>TRABALHADOR DE VIA</v>
      </c>
    </row>
    <row r="6418" spans="2:10">
      <c r="B6418" s="1526" t="s">
        <v>12203</v>
      </c>
      <c r="C6418" s="1523" t="s">
        <v>12305</v>
      </c>
      <c r="D6418" s="1526" t="s">
        <v>4247</v>
      </c>
      <c r="E6418" s="1547">
        <f t="shared" si="100"/>
        <v>27.572099999999999</v>
      </c>
      <c r="F6418" s="1546"/>
      <c r="G6418" s="1549">
        <v>27.572099999999999</v>
      </c>
      <c r="H6418" s="1549">
        <v>24.710899999999999</v>
      </c>
      <c r="I6418" s="1521" t="s">
        <v>12203</v>
      </c>
      <c r="J6418" s="1521" t="str">
        <f t="shared" si="101"/>
        <v>MERGULHADOR</v>
      </c>
    </row>
    <row r="6419" spans="2:10">
      <c r="B6419" s="1528" t="s">
        <v>12204</v>
      </c>
      <c r="C6419" s="1529" t="s">
        <v>12306</v>
      </c>
      <c r="D6419" s="1528" t="s">
        <v>4247</v>
      </c>
      <c r="E6419" s="1543">
        <f t="shared" si="100"/>
        <v>18.4786</v>
      </c>
      <c r="F6419" s="1546"/>
      <c r="G6419" s="1548">
        <v>18.4786</v>
      </c>
      <c r="H6419" s="1548">
        <v>16.684000000000001</v>
      </c>
      <c r="I6419" s="1521" t="s">
        <v>12204</v>
      </c>
      <c r="J6419" s="1521" t="str">
        <f t="shared" si="101"/>
        <v>SELECIONADOR DE MATERIAL PÉTREO</v>
      </c>
    </row>
    <row r="6420" spans="2:10">
      <c r="B6420" s="1526" t="s">
        <v>12205</v>
      </c>
      <c r="C6420" s="1523" t="s">
        <v>12307</v>
      </c>
      <c r="D6420" s="1526" t="s">
        <v>24099</v>
      </c>
      <c r="E6420" s="1547">
        <f t="shared" si="100"/>
        <v>18934.9555</v>
      </c>
      <c r="F6420" s="1546"/>
      <c r="G6420" s="1554">
        <v>18934.9555</v>
      </c>
      <c r="H6420" s="1554">
        <v>16515.940600000002</v>
      </c>
      <c r="I6420" s="1521" t="s">
        <v>12205</v>
      </c>
      <c r="J6420" s="1521" t="str">
        <f t="shared" si="101"/>
        <v>ENGENHEIRO DE SEGURANÇA DO TRABALHO</v>
      </c>
    </row>
    <row r="6421" spans="2:10">
      <c r="B6421" s="1528" t="s">
        <v>12206</v>
      </c>
      <c r="C6421" s="1529" t="s">
        <v>12308</v>
      </c>
      <c r="D6421" s="1528" t="s">
        <v>24099</v>
      </c>
      <c r="E6421" s="1543">
        <f t="shared" si="100"/>
        <v>5556.4112999999998</v>
      </c>
      <c r="F6421" s="1546"/>
      <c r="G6421" s="1553">
        <v>5556.4112999999998</v>
      </c>
      <c r="H6421" s="1553">
        <v>4937.1225999999997</v>
      </c>
      <c r="I6421" s="1521" t="s">
        <v>12206</v>
      </c>
      <c r="J6421" s="1521" t="str">
        <f t="shared" si="101"/>
        <v>TÉCNICO EM ENFERMAGEM</v>
      </c>
    </row>
    <row r="6422" spans="2:10">
      <c r="B6422" s="1526" t="s">
        <v>12207</v>
      </c>
      <c r="C6422" s="1523" t="s">
        <v>12309</v>
      </c>
      <c r="D6422" s="1526" t="s">
        <v>4247</v>
      </c>
      <c r="E6422" s="1547">
        <f t="shared" si="100"/>
        <v>22.961500000000001</v>
      </c>
      <c r="F6422" s="1546"/>
      <c r="G6422" s="1549">
        <v>22.961500000000001</v>
      </c>
      <c r="H6422" s="1549">
        <v>20.516200000000001</v>
      </c>
      <c r="I6422" s="1521" t="s">
        <v>12207</v>
      </c>
      <c r="J6422" s="1521" t="str">
        <f t="shared" si="101"/>
        <v>MOTORISTA DE CAMINHÃO</v>
      </c>
    </row>
    <row r="6423" spans="2:10">
      <c r="B6423" s="1528" t="s">
        <v>12208</v>
      </c>
      <c r="C6423" s="1529" t="s">
        <v>12310</v>
      </c>
      <c r="D6423" s="1528" t="s">
        <v>24099</v>
      </c>
      <c r="E6423" s="1543">
        <f t="shared" si="100"/>
        <v>6358.3675999999996</v>
      </c>
      <c r="F6423" s="1546"/>
      <c r="G6423" s="1553">
        <v>6358.3675999999996</v>
      </c>
      <c r="H6423" s="1553">
        <v>5633.3469999999998</v>
      </c>
      <c r="I6423" s="1521" t="s">
        <v>12208</v>
      </c>
      <c r="J6423" s="1521" t="str">
        <f t="shared" si="101"/>
        <v>TÉCNICO ESPECIALIZADO - MENSALISTA</v>
      </c>
    </row>
    <row r="6424" spans="2:10">
      <c r="B6424" s="1526" t="s">
        <v>12209</v>
      </c>
      <c r="C6424" s="1523" t="s">
        <v>12311</v>
      </c>
      <c r="D6424" s="1526" t="s">
        <v>24099</v>
      </c>
      <c r="E6424" s="1547">
        <f t="shared" si="100"/>
        <v>7204.9929000000002</v>
      </c>
      <c r="F6424" s="1546"/>
      <c r="G6424" s="1554">
        <v>7204.9929000000002</v>
      </c>
      <c r="H6424" s="1554">
        <v>6360.0439999999999</v>
      </c>
      <c r="I6424" s="1521" t="s">
        <v>12209</v>
      </c>
      <c r="J6424" s="1521" t="str">
        <f t="shared" si="101"/>
        <v>ENCARREGADO DE OBRAS DE ARTES ESPECIAIS</v>
      </c>
    </row>
    <row r="6425" spans="2:10">
      <c r="B6425" s="1528" t="s">
        <v>12210</v>
      </c>
      <c r="C6425" s="1529" t="s">
        <v>12312</v>
      </c>
      <c r="D6425" s="1528" t="s">
        <v>4247</v>
      </c>
      <c r="E6425" s="1543">
        <f t="shared" si="100"/>
        <v>22.416599999999999</v>
      </c>
      <c r="F6425" s="1546"/>
      <c r="G6425" s="1548">
        <v>22.416599999999999</v>
      </c>
      <c r="H6425" s="1548">
        <v>20.064599999999999</v>
      </c>
      <c r="I6425" s="1521" t="s">
        <v>12210</v>
      </c>
      <c r="J6425" s="1521" t="str">
        <f t="shared" si="101"/>
        <v>MOTORISTA DE VEÍCULO LEVE</v>
      </c>
    </row>
    <row r="6426" spans="2:10">
      <c r="B6426" s="1526" t="s">
        <v>12211</v>
      </c>
      <c r="C6426" s="1523" t="s">
        <v>12313</v>
      </c>
      <c r="D6426" s="1526" t="s">
        <v>4247</v>
      </c>
      <c r="E6426" s="1547">
        <f t="shared" si="100"/>
        <v>27.052700000000002</v>
      </c>
      <c r="F6426" s="1546"/>
      <c r="G6426" s="1549">
        <v>27.052700000000002</v>
      </c>
      <c r="H6426" s="1549">
        <v>24.0473</v>
      </c>
      <c r="I6426" s="1521" t="s">
        <v>12211</v>
      </c>
      <c r="J6426" s="1521" t="str">
        <f t="shared" si="101"/>
        <v>MOTORISTA DE VEÍCULO ESPECIAL</v>
      </c>
    </row>
    <row r="6427" spans="2:10">
      <c r="B6427" s="1528" t="s">
        <v>12212</v>
      </c>
      <c r="C6427" s="1529" t="s">
        <v>12314</v>
      </c>
      <c r="D6427" s="1528" t="s">
        <v>24099</v>
      </c>
      <c r="E6427" s="1543">
        <f t="shared" si="100"/>
        <v>4900.7294000000002</v>
      </c>
      <c r="F6427" s="1546"/>
      <c r="G6427" s="1553">
        <v>4900.7294000000002</v>
      </c>
      <c r="H6427" s="1553">
        <v>4367.9004000000004</v>
      </c>
      <c r="I6427" s="1521" t="s">
        <v>12212</v>
      </c>
      <c r="J6427" s="1521" t="str">
        <f t="shared" si="101"/>
        <v>ENCARREGADO DE TURMA</v>
      </c>
    </row>
    <row r="6428" spans="2:10">
      <c r="B6428" s="1526" t="s">
        <v>12213</v>
      </c>
      <c r="C6428" s="1523" t="s">
        <v>12315</v>
      </c>
      <c r="D6428" s="1526" t="s">
        <v>24099</v>
      </c>
      <c r="E6428" s="1547">
        <f t="shared" si="100"/>
        <v>5150.3738000000003</v>
      </c>
      <c r="F6428" s="1546"/>
      <c r="G6428" s="1554">
        <v>5150.3738000000003</v>
      </c>
      <c r="H6428" s="1554">
        <v>4582.8278</v>
      </c>
      <c r="I6428" s="1521" t="s">
        <v>12213</v>
      </c>
      <c r="J6428" s="1521" t="str">
        <f t="shared" si="101"/>
        <v>TÉCNICO DE SEGURANÇA DO TRABALHO</v>
      </c>
    </row>
    <row r="6429" spans="2:10">
      <c r="B6429" s="1528" t="s">
        <v>12214</v>
      </c>
      <c r="C6429" s="1529" t="s">
        <v>12316</v>
      </c>
      <c r="D6429" s="1528" t="s">
        <v>24099</v>
      </c>
      <c r="E6429" s="1543">
        <f t="shared" si="100"/>
        <v>5464.8222999999998</v>
      </c>
      <c r="F6429" s="1546"/>
      <c r="G6429" s="1553">
        <v>5464.8222999999998</v>
      </c>
      <c r="H6429" s="1553">
        <v>4841.8922000000002</v>
      </c>
      <c r="I6429" s="1521" t="s">
        <v>12214</v>
      </c>
      <c r="J6429" s="1521" t="str">
        <f t="shared" si="101"/>
        <v>SECRETÁRIA</v>
      </c>
    </row>
    <row r="6430" spans="2:10">
      <c r="B6430" s="1526" t="s">
        <v>12215</v>
      </c>
      <c r="C6430" s="1523" t="s">
        <v>12317</v>
      </c>
      <c r="D6430" s="1526" t="s">
        <v>24099</v>
      </c>
      <c r="E6430" s="1547">
        <f t="shared" si="100"/>
        <v>5691.7788</v>
      </c>
      <c r="F6430" s="1546"/>
      <c r="G6430" s="1554">
        <v>5691.7788</v>
      </c>
      <c r="H6430" s="1554">
        <v>5026.2830999999996</v>
      </c>
      <c r="I6430" s="1521" t="s">
        <v>12215</v>
      </c>
      <c r="J6430" s="1521" t="str">
        <f t="shared" si="101"/>
        <v>PILOTO FLUVIAL</v>
      </c>
    </row>
    <row r="6431" spans="2:10">
      <c r="B6431" s="1528" t="s">
        <v>12216</v>
      </c>
      <c r="C6431" s="1529" t="s">
        <v>12318</v>
      </c>
      <c r="D6431" s="1528" t="s">
        <v>4247</v>
      </c>
      <c r="E6431" s="1543">
        <f t="shared" si="100"/>
        <v>34.470999999999997</v>
      </c>
      <c r="F6431" s="1546"/>
      <c r="G6431" s="1548">
        <v>34.470999999999997</v>
      </c>
      <c r="H6431" s="1548">
        <v>30.511600000000001</v>
      </c>
      <c r="I6431" s="1521" t="s">
        <v>12216</v>
      </c>
      <c r="J6431" s="1521" t="str">
        <f t="shared" si="101"/>
        <v>TÉCNICO ESPECIALIZADO</v>
      </c>
    </row>
    <row r="6432" spans="2:10">
      <c r="B6432" s="1526" t="s">
        <v>12217</v>
      </c>
      <c r="C6432" s="1523" t="s">
        <v>12319</v>
      </c>
      <c r="D6432" s="1526" t="s">
        <v>24099</v>
      </c>
      <c r="E6432" s="1547">
        <f t="shared" si="100"/>
        <v>7598.2262000000001</v>
      </c>
      <c r="F6432" s="1546"/>
      <c r="G6432" s="1554">
        <v>7598.2262000000001</v>
      </c>
      <c r="H6432" s="1554">
        <v>6684.8234000000002</v>
      </c>
      <c r="I6432" s="1521" t="s">
        <v>12217</v>
      </c>
      <c r="J6432" s="1521" t="str">
        <f t="shared" si="101"/>
        <v>CHEFE DO SETOR ADMINISTRATIVO</v>
      </c>
    </row>
    <row r="6433" spans="2:10">
      <c r="B6433" s="1528" t="s">
        <v>12218</v>
      </c>
      <c r="C6433" s="1529" t="s">
        <v>12320</v>
      </c>
      <c r="D6433" s="1528" t="s">
        <v>24099</v>
      </c>
      <c r="E6433" s="1543">
        <f t="shared" si="100"/>
        <v>7204.9929000000002</v>
      </c>
      <c r="F6433" s="1546"/>
      <c r="G6433" s="1553">
        <v>7204.9929000000002</v>
      </c>
      <c r="H6433" s="1553">
        <v>6360.0439999999999</v>
      </c>
      <c r="I6433" s="1521" t="s">
        <v>12218</v>
      </c>
      <c r="J6433" s="1521" t="str">
        <f t="shared" si="101"/>
        <v>ENCARREGADO DE TERRAPLENAGEM</v>
      </c>
    </row>
    <row r="6434" spans="2:10">
      <c r="B6434" s="1526" t="s">
        <v>12219</v>
      </c>
      <c r="C6434" s="1523" t="s">
        <v>12321</v>
      </c>
      <c r="D6434" s="1526" t="s">
        <v>4247</v>
      </c>
      <c r="E6434" s="1547">
        <f t="shared" si="100"/>
        <v>18.9786</v>
      </c>
      <c r="F6434" s="1546"/>
      <c r="G6434" s="1549">
        <v>18.9786</v>
      </c>
      <c r="H6434" s="1549">
        <v>17.184000000000001</v>
      </c>
      <c r="I6434" s="1521" t="s">
        <v>12219</v>
      </c>
      <c r="J6434" s="1521" t="str">
        <f t="shared" si="101"/>
        <v>FRENTISTA DE TÚNEL</v>
      </c>
    </row>
    <row r="6435" spans="2:10">
      <c r="B6435" s="1528" t="s">
        <v>12220</v>
      </c>
      <c r="C6435" s="1529" t="s">
        <v>12322</v>
      </c>
      <c r="D6435" s="1528" t="s">
        <v>24099</v>
      </c>
      <c r="E6435" s="1543">
        <f t="shared" ref="E6435:E6480" si="102">IF($I$6368=$G$6370,G6435,H6435)</f>
        <v>6594.4436999999998</v>
      </c>
      <c r="F6435" s="1546"/>
      <c r="G6435" s="1553">
        <v>6594.4436999999998</v>
      </c>
      <c r="H6435" s="1553">
        <v>5838.6490000000003</v>
      </c>
      <c r="I6435" s="1521" t="s">
        <v>12220</v>
      </c>
      <c r="J6435" s="1521" t="str">
        <f t="shared" si="101"/>
        <v>TÉCNICO DA QUALIDADE</v>
      </c>
    </row>
    <row r="6436" spans="2:10">
      <c r="B6436" s="1526" t="s">
        <v>12221</v>
      </c>
      <c r="C6436" s="1523" t="s">
        <v>12323</v>
      </c>
      <c r="D6436" s="1526" t="s">
        <v>24099</v>
      </c>
      <c r="E6436" s="1547">
        <f t="shared" si="102"/>
        <v>23265.433300000001</v>
      </c>
      <c r="F6436" s="1546"/>
      <c r="G6436" s="1554">
        <v>23265.433300000001</v>
      </c>
      <c r="H6436" s="1554">
        <v>20209.4624</v>
      </c>
      <c r="I6436" s="1521" t="s">
        <v>12221</v>
      </c>
      <c r="J6436" s="1521" t="str">
        <f t="shared" ref="J6436:J6480" si="103">UPPER(C6436)</f>
        <v>ENGENHEIRO MECÂNICO</v>
      </c>
    </row>
    <row r="6437" spans="2:10">
      <c r="B6437" s="1528" t="s">
        <v>12222</v>
      </c>
      <c r="C6437" s="1529" t="s">
        <v>12324</v>
      </c>
      <c r="D6437" s="1528" t="s">
        <v>4247</v>
      </c>
      <c r="E6437" s="1543">
        <f t="shared" si="102"/>
        <v>26.9053</v>
      </c>
      <c r="F6437" s="1546"/>
      <c r="G6437" s="1548">
        <v>26.9053</v>
      </c>
      <c r="H6437" s="1548">
        <v>24.0093</v>
      </c>
      <c r="I6437" s="1521" t="s">
        <v>12222</v>
      </c>
      <c r="J6437" s="1521" t="str">
        <f t="shared" si="103"/>
        <v>AUXILIAR DE BLASTER</v>
      </c>
    </row>
    <row r="6438" spans="2:10">
      <c r="B6438" s="1526" t="s">
        <v>12223</v>
      </c>
      <c r="C6438" s="1523" t="s">
        <v>12325</v>
      </c>
      <c r="D6438" s="1526" t="s">
        <v>24099</v>
      </c>
      <c r="E6438" s="1547">
        <f t="shared" si="102"/>
        <v>7204.9929000000002</v>
      </c>
      <c r="F6438" s="1546"/>
      <c r="G6438" s="1554">
        <v>7204.9929000000002</v>
      </c>
      <c r="H6438" s="1554">
        <v>6360.0439999999999</v>
      </c>
      <c r="I6438" s="1521" t="s">
        <v>12223</v>
      </c>
      <c r="J6438" s="1521" t="str">
        <f t="shared" si="103"/>
        <v>ENCARREGADO DE PAVIMENTAÇÃO</v>
      </c>
    </row>
    <row r="6439" spans="2:10">
      <c r="B6439" s="1528" t="s">
        <v>12224</v>
      </c>
      <c r="C6439" s="1529" t="s">
        <v>12326</v>
      </c>
      <c r="D6439" s="1528" t="s">
        <v>24099</v>
      </c>
      <c r="E6439" s="1543">
        <f t="shared" si="102"/>
        <v>3667.5909999999999</v>
      </c>
      <c r="F6439" s="1546"/>
      <c r="G6439" s="1553">
        <v>3667.5909999999999</v>
      </c>
      <c r="H6439" s="1553">
        <v>3302.4250000000002</v>
      </c>
      <c r="I6439" s="1521" t="s">
        <v>12224</v>
      </c>
      <c r="J6439" s="1521" t="str">
        <f t="shared" si="103"/>
        <v>PORTEIRO</v>
      </c>
    </row>
    <row r="6440" spans="2:10">
      <c r="B6440" s="1526" t="s">
        <v>12225</v>
      </c>
      <c r="C6440" s="1523" t="s">
        <v>12327</v>
      </c>
      <c r="D6440" s="1526" t="s">
        <v>24099</v>
      </c>
      <c r="E6440" s="1547">
        <f t="shared" si="102"/>
        <v>6420.3098</v>
      </c>
      <c r="F6440" s="1546"/>
      <c r="G6440" s="1554">
        <v>6420.3098</v>
      </c>
      <c r="H6440" s="1554">
        <v>5680.8487999999998</v>
      </c>
      <c r="I6440" s="1521" t="s">
        <v>12225</v>
      </c>
      <c r="J6440" s="1521" t="str">
        <f t="shared" si="103"/>
        <v>TÉCNICO DE MEIO AMBIENTE</v>
      </c>
    </row>
    <row r="6441" spans="2:10">
      <c r="B6441" s="1528" t="s">
        <v>12226</v>
      </c>
      <c r="C6441" s="1529" t="s">
        <v>12328</v>
      </c>
      <c r="D6441" s="1528" t="s">
        <v>24099</v>
      </c>
      <c r="E6441" s="1543">
        <f t="shared" si="102"/>
        <v>6427.4348</v>
      </c>
      <c r="F6441" s="1546"/>
      <c r="G6441" s="1553">
        <v>6427.4348</v>
      </c>
      <c r="H6441" s="1553">
        <v>5682.2267000000002</v>
      </c>
      <c r="I6441" s="1521" t="s">
        <v>12226</v>
      </c>
      <c r="J6441" s="1521" t="str">
        <f t="shared" si="103"/>
        <v>COMPRADOR</v>
      </c>
    </row>
    <row r="6442" spans="2:10">
      <c r="B6442" s="1526" t="s">
        <v>12227</v>
      </c>
      <c r="C6442" s="1523" t="s">
        <v>12329</v>
      </c>
      <c r="D6442" s="1526" t="s">
        <v>24099</v>
      </c>
      <c r="E6442" s="1547">
        <f t="shared" si="102"/>
        <v>7204.9929000000002</v>
      </c>
      <c r="F6442" s="1546"/>
      <c r="G6442" s="1554">
        <v>7204.9929000000002</v>
      </c>
      <c r="H6442" s="1554">
        <v>6360.0439999999999</v>
      </c>
      <c r="I6442" s="1521" t="s">
        <v>12227</v>
      </c>
      <c r="J6442" s="1521" t="str">
        <f t="shared" si="103"/>
        <v>ENCARREGADO DE SUPERESTRUTURA FERROVIÁRIA</v>
      </c>
    </row>
    <row r="6443" spans="2:10">
      <c r="B6443" s="1528" t="s">
        <v>12228</v>
      </c>
      <c r="C6443" s="1529" t="s">
        <v>12330</v>
      </c>
      <c r="D6443" s="1528" t="s">
        <v>24099</v>
      </c>
      <c r="E6443" s="1543">
        <f t="shared" si="102"/>
        <v>3632.2228</v>
      </c>
      <c r="F6443" s="1546"/>
      <c r="G6443" s="1553">
        <v>3632.2228</v>
      </c>
      <c r="H6443" s="1553">
        <v>3270.6273999999999</v>
      </c>
      <c r="I6443" s="1521" t="s">
        <v>12228</v>
      </c>
      <c r="J6443" s="1521" t="str">
        <f t="shared" si="103"/>
        <v>AUXILIAR TÉCNICO</v>
      </c>
    </row>
    <row r="6444" spans="2:10">
      <c r="B6444" s="1526" t="s">
        <v>12229</v>
      </c>
      <c r="C6444" s="1523" t="s">
        <v>12331</v>
      </c>
      <c r="D6444" s="1526" t="s">
        <v>24099</v>
      </c>
      <c r="E6444" s="1547">
        <f t="shared" si="102"/>
        <v>17436.649799999999</v>
      </c>
      <c r="F6444" s="1546"/>
      <c r="G6444" s="1554">
        <v>17436.649799999999</v>
      </c>
      <c r="H6444" s="1554">
        <v>15141.796700000001</v>
      </c>
      <c r="I6444" s="1521" t="s">
        <v>12229</v>
      </c>
      <c r="J6444" s="1521" t="str">
        <f t="shared" si="103"/>
        <v>COMANDANTE DE LONGO CURSO</v>
      </c>
    </row>
    <row r="6445" spans="2:10">
      <c r="B6445" s="1528" t="s">
        <v>12230</v>
      </c>
      <c r="C6445" s="1529" t="s">
        <v>12332</v>
      </c>
      <c r="D6445" s="1528" t="s">
        <v>24099</v>
      </c>
      <c r="E6445" s="1543">
        <f t="shared" si="102"/>
        <v>12146.7271</v>
      </c>
      <c r="F6445" s="1546"/>
      <c r="G6445" s="1553">
        <v>12146.7271</v>
      </c>
      <c r="H6445" s="1553">
        <v>10585.7407</v>
      </c>
      <c r="I6445" s="1521" t="s">
        <v>12230</v>
      </c>
      <c r="J6445" s="1521" t="str">
        <f t="shared" si="103"/>
        <v>IMEDIATO</v>
      </c>
    </row>
    <row r="6446" spans="2:10">
      <c r="B6446" s="1526" t="s">
        <v>12231</v>
      </c>
      <c r="C6446" s="1523" t="s">
        <v>12333</v>
      </c>
      <c r="D6446" s="1526" t="s">
        <v>24099</v>
      </c>
      <c r="E6446" s="1547">
        <f t="shared" si="102"/>
        <v>4395.2209000000003</v>
      </c>
      <c r="F6446" s="1546"/>
      <c r="G6446" s="1554">
        <v>4395.2209000000003</v>
      </c>
      <c r="H6446" s="1554">
        <v>3915.6320999999998</v>
      </c>
      <c r="I6446" s="1521" t="s">
        <v>12231</v>
      </c>
      <c r="J6446" s="1521" t="str">
        <f t="shared" si="103"/>
        <v>OFICIAL DE NÁUTICA</v>
      </c>
    </row>
    <row r="6447" spans="2:10">
      <c r="B6447" s="1528" t="s">
        <v>12232</v>
      </c>
      <c r="C6447" s="1529" t="s">
        <v>12334</v>
      </c>
      <c r="D6447" s="1528" t="s">
        <v>24099</v>
      </c>
      <c r="E6447" s="1543">
        <f t="shared" si="102"/>
        <v>5235.1426000000001</v>
      </c>
      <c r="F6447" s="1546"/>
      <c r="G6447" s="1553">
        <v>5235.1426000000001</v>
      </c>
      <c r="H6447" s="1553">
        <v>4640.5361999999996</v>
      </c>
      <c r="I6447" s="1521" t="s">
        <v>12232</v>
      </c>
      <c r="J6447" s="1521" t="str">
        <f t="shared" si="103"/>
        <v>OFICIAL DE MÁQUINAS</v>
      </c>
    </row>
    <row r="6448" spans="2:10">
      <c r="B6448" s="1526" t="s">
        <v>12233</v>
      </c>
      <c r="C6448" s="1523" t="s">
        <v>12335</v>
      </c>
      <c r="D6448" s="1526" t="s">
        <v>24099</v>
      </c>
      <c r="E6448" s="1547">
        <f t="shared" si="102"/>
        <v>4271.8807999999999</v>
      </c>
      <c r="F6448" s="1546"/>
      <c r="G6448" s="1554">
        <v>4271.8807999999999</v>
      </c>
      <c r="H6448" s="1554">
        <v>3813.1887000000002</v>
      </c>
      <c r="I6448" s="1521" t="s">
        <v>12233</v>
      </c>
      <c r="J6448" s="1521" t="str">
        <f t="shared" si="103"/>
        <v>CONDUTOR DE MÁQUINAS</v>
      </c>
    </row>
    <row r="6449" spans="2:10">
      <c r="B6449" s="1528" t="s">
        <v>12234</v>
      </c>
      <c r="C6449" s="1529" t="s">
        <v>12336</v>
      </c>
      <c r="D6449" s="1528" t="s">
        <v>4247</v>
      </c>
      <c r="E6449" s="1543">
        <f t="shared" si="102"/>
        <v>66.229500000000002</v>
      </c>
      <c r="F6449" s="1546"/>
      <c r="G6449" s="1548">
        <v>66.229500000000002</v>
      </c>
      <c r="H6449" s="1548">
        <v>57.684199999999997</v>
      </c>
      <c r="I6449" s="1521" t="s">
        <v>12234</v>
      </c>
      <c r="J6449" s="1521" t="str">
        <f t="shared" si="103"/>
        <v>CAPITÃO FLUVIAL COM PERICULOSIDADE</v>
      </c>
    </row>
    <row r="6450" spans="2:10">
      <c r="B6450" s="1526" t="s">
        <v>12235</v>
      </c>
      <c r="C6450" s="1523" t="s">
        <v>12337</v>
      </c>
      <c r="D6450" s="1526" t="s">
        <v>24099</v>
      </c>
      <c r="E6450" s="1547">
        <f t="shared" si="102"/>
        <v>7215.6616000000004</v>
      </c>
      <c r="F6450" s="1546"/>
      <c r="G6450" s="1554">
        <v>7215.6616000000004</v>
      </c>
      <c r="H6450" s="1554">
        <v>6338.7583999999997</v>
      </c>
      <c r="I6450" s="1521" t="s">
        <v>12235</v>
      </c>
      <c r="J6450" s="1521" t="str">
        <f t="shared" si="103"/>
        <v>DRAGUISTA</v>
      </c>
    </row>
    <row r="6451" spans="2:10">
      <c r="B6451" s="1528" t="s">
        <v>12236</v>
      </c>
      <c r="C6451" s="1529" t="s">
        <v>12338</v>
      </c>
      <c r="D6451" s="1528" t="s">
        <v>4247</v>
      </c>
      <c r="E6451" s="1543">
        <f t="shared" si="102"/>
        <v>27.614999999999998</v>
      </c>
      <c r="F6451" s="1546"/>
      <c r="G6451" s="1548">
        <v>27.614999999999998</v>
      </c>
      <c r="H6451" s="1548">
        <v>24.563300000000002</v>
      </c>
      <c r="I6451" s="1521" t="s">
        <v>12236</v>
      </c>
      <c r="J6451" s="1521" t="str">
        <f t="shared" si="103"/>
        <v>MAQUINISTA</v>
      </c>
    </row>
    <row r="6452" spans="2:10">
      <c r="B6452" s="1526" t="s">
        <v>12237</v>
      </c>
      <c r="C6452" s="1523" t="s">
        <v>12339</v>
      </c>
      <c r="D6452" s="1526" t="s">
        <v>24099</v>
      </c>
      <c r="E6452" s="1547">
        <f t="shared" si="102"/>
        <v>7204.9929000000002</v>
      </c>
      <c r="F6452" s="1546"/>
      <c r="G6452" s="1554">
        <v>7204.9929000000002</v>
      </c>
      <c r="H6452" s="1554">
        <v>6360.0439999999999</v>
      </c>
      <c r="I6452" s="1521" t="s">
        <v>12237</v>
      </c>
      <c r="J6452" s="1521" t="str">
        <f t="shared" si="103"/>
        <v>ENCARREGADO DE CONSERVAÇÃO RODOVIÁRIA</v>
      </c>
    </row>
    <row r="6453" spans="2:10">
      <c r="B6453" s="1528" t="s">
        <v>12238</v>
      </c>
      <c r="C6453" s="1529" t="s">
        <v>12340</v>
      </c>
      <c r="D6453" s="1528" t="s">
        <v>24099</v>
      </c>
      <c r="E6453" s="1543">
        <f t="shared" si="102"/>
        <v>9583.8047999999999</v>
      </c>
      <c r="F6453" s="1546"/>
      <c r="G6453" s="1553">
        <v>9583.8047999999999</v>
      </c>
      <c r="H6453" s="1553">
        <v>8378.3711999999996</v>
      </c>
      <c r="I6453" s="1521" t="s">
        <v>12238</v>
      </c>
      <c r="J6453" s="1521" t="str">
        <f t="shared" si="103"/>
        <v>MESTRE FLUVIAL</v>
      </c>
    </row>
    <row r="6454" spans="2:10">
      <c r="B6454" s="1526" t="s">
        <v>12239</v>
      </c>
      <c r="C6454" s="1523" t="s">
        <v>12341</v>
      </c>
      <c r="D6454" s="1526" t="s">
        <v>4247</v>
      </c>
      <c r="E6454" s="1547">
        <f t="shared" si="102"/>
        <v>26.672499999999999</v>
      </c>
      <c r="F6454" s="1546"/>
      <c r="G6454" s="1549">
        <v>26.672499999999999</v>
      </c>
      <c r="H6454" s="1549">
        <v>23.698599999999999</v>
      </c>
      <c r="I6454" s="1521" t="s">
        <v>12239</v>
      </c>
      <c r="J6454" s="1521" t="str">
        <f t="shared" si="103"/>
        <v>MERGULHADOR COM PERICULOSIDADE</v>
      </c>
    </row>
    <row r="6455" spans="2:10">
      <c r="B6455" s="1528" t="s">
        <v>12240</v>
      </c>
      <c r="C6455" s="1529" t="s">
        <v>12342</v>
      </c>
      <c r="D6455" s="1528" t="s">
        <v>4247</v>
      </c>
      <c r="E6455" s="1543">
        <f t="shared" si="102"/>
        <v>22.909300000000002</v>
      </c>
      <c r="F6455" s="1546"/>
      <c r="G6455" s="1548">
        <v>22.909300000000002</v>
      </c>
      <c r="H6455" s="1548">
        <v>20.579499999999999</v>
      </c>
      <c r="I6455" s="1521" t="s">
        <v>12240</v>
      </c>
      <c r="J6455" s="1521" t="str">
        <f t="shared" si="103"/>
        <v>FRENTISTA DE TÚNEL COM PERICULOSIDADE</v>
      </c>
    </row>
    <row r="6456" spans="2:10">
      <c r="B6456" s="1526" t="s">
        <v>12241</v>
      </c>
      <c r="C6456" s="1523" t="s">
        <v>12343</v>
      </c>
      <c r="D6456" s="1526" t="s">
        <v>4247</v>
      </c>
      <c r="E6456" s="1547">
        <f t="shared" si="102"/>
        <v>20.6327</v>
      </c>
      <c r="F6456" s="1546"/>
      <c r="G6456" s="1549">
        <v>20.6327</v>
      </c>
      <c r="H6456" s="1549">
        <v>18.561299999999999</v>
      </c>
      <c r="I6456" s="1521" t="s">
        <v>12241</v>
      </c>
      <c r="J6456" s="1521" t="str">
        <f t="shared" si="103"/>
        <v>SERVENTE COM PERICULOSIDADE</v>
      </c>
    </row>
    <row r="6457" spans="2:10">
      <c r="B6457" s="1528" t="s">
        <v>12242</v>
      </c>
      <c r="C6457" s="1529" t="s">
        <v>12344</v>
      </c>
      <c r="D6457" s="1528" t="s">
        <v>4247</v>
      </c>
      <c r="E6457" s="1543">
        <f t="shared" si="102"/>
        <v>32.441800000000001</v>
      </c>
      <c r="F6457" s="1546"/>
      <c r="G6457" s="1548">
        <v>32.441800000000001</v>
      </c>
      <c r="H6457" s="1548">
        <v>28.903700000000001</v>
      </c>
      <c r="I6457" s="1521" t="s">
        <v>12242</v>
      </c>
      <c r="J6457" s="1521" t="str">
        <f t="shared" si="103"/>
        <v>BOMBEIRO HIDRÁULICO COM PERICULOSIDADE</v>
      </c>
    </row>
    <row r="6458" spans="2:10">
      <c r="B6458" s="1526" t="s">
        <v>12243</v>
      </c>
      <c r="C6458" s="1523" t="s">
        <v>12345</v>
      </c>
      <c r="D6458" s="1526" t="s">
        <v>4247</v>
      </c>
      <c r="E6458" s="1547">
        <f t="shared" si="102"/>
        <v>28.517800000000001</v>
      </c>
      <c r="F6458" s="1546"/>
      <c r="G6458" s="1549">
        <v>28.517800000000001</v>
      </c>
      <c r="H6458" s="1549">
        <v>25.444500000000001</v>
      </c>
      <c r="I6458" s="1521" t="s">
        <v>12243</v>
      </c>
      <c r="J6458" s="1521" t="str">
        <f t="shared" si="103"/>
        <v>ELETRICISTA COM PERICULOSIDADE</v>
      </c>
    </row>
    <row r="6459" spans="2:10">
      <c r="B6459" s="1528" t="s">
        <v>12244</v>
      </c>
      <c r="C6459" s="1529" t="s">
        <v>12346</v>
      </c>
      <c r="D6459" s="1528" t="s">
        <v>4247</v>
      </c>
      <c r="E6459" s="1543">
        <f t="shared" si="102"/>
        <v>32.353900000000003</v>
      </c>
      <c r="F6459" s="1546"/>
      <c r="G6459" s="1548">
        <v>32.353900000000003</v>
      </c>
      <c r="H6459" s="1548">
        <v>28.6477</v>
      </c>
      <c r="I6459" s="1521" t="s">
        <v>12244</v>
      </c>
      <c r="J6459" s="1521" t="str">
        <f t="shared" si="103"/>
        <v>OPERADOR DE EQUIPAMENTO PESADO COM PERICULOSIDADE</v>
      </c>
    </row>
    <row r="6460" spans="2:10">
      <c r="B6460" s="1526" t="s">
        <v>12245</v>
      </c>
      <c r="C6460" s="1523" t="s">
        <v>12347</v>
      </c>
      <c r="D6460" s="1526" t="s">
        <v>4247</v>
      </c>
      <c r="E6460" s="1547">
        <f t="shared" si="102"/>
        <v>33.6143</v>
      </c>
      <c r="F6460" s="1546"/>
      <c r="G6460" s="1549">
        <v>33.6143</v>
      </c>
      <c r="H6460" s="1549">
        <v>29.7103</v>
      </c>
      <c r="I6460" s="1521" t="s">
        <v>12245</v>
      </c>
      <c r="J6460" s="1521" t="str">
        <f t="shared" si="103"/>
        <v>MOTORISTA DE VEÍCULO ESPECIAL COM PERICULOSIDADE</v>
      </c>
    </row>
    <row r="6461" spans="2:10">
      <c r="B6461" s="1528" t="s">
        <v>12246</v>
      </c>
      <c r="C6461" s="1529" t="s">
        <v>12348</v>
      </c>
      <c r="D6461" s="1528" t="s">
        <v>4247</v>
      </c>
      <c r="E6461" s="1543">
        <f t="shared" si="102"/>
        <v>24.825600000000001</v>
      </c>
      <c r="F6461" s="1546"/>
      <c r="G6461" s="1548">
        <v>24.825600000000001</v>
      </c>
      <c r="H6461" s="1548">
        <v>22.1511</v>
      </c>
      <c r="I6461" s="1521" t="s">
        <v>12246</v>
      </c>
      <c r="J6461" s="1521" t="str">
        <f t="shared" si="103"/>
        <v>OPERADOR DE EQUIPAMENTO LEVE COM PERICULOSIDADE</v>
      </c>
    </row>
    <row r="6462" spans="2:10">
      <c r="B6462" s="1526" t="s">
        <v>12247</v>
      </c>
      <c r="C6462" s="1523" t="s">
        <v>12349</v>
      </c>
      <c r="D6462" s="1526" t="s">
        <v>4247</v>
      </c>
      <c r="E6462" s="1547">
        <f t="shared" si="102"/>
        <v>26.101900000000001</v>
      </c>
      <c r="F6462" s="1546"/>
      <c r="G6462" s="1549">
        <v>26.101900000000001</v>
      </c>
      <c r="H6462" s="1549">
        <v>23.4682</v>
      </c>
      <c r="I6462" s="1521" t="s">
        <v>12247</v>
      </c>
      <c r="J6462" s="1521" t="str">
        <f t="shared" si="103"/>
        <v>OPERADOR DE EQUIPAMENTO LEVE COM INSALUBRIDADE</v>
      </c>
    </row>
    <row r="6463" spans="2:10">
      <c r="B6463" s="1528" t="s">
        <v>12248</v>
      </c>
      <c r="C6463" s="1529" t="s">
        <v>12350</v>
      </c>
      <c r="D6463" s="1528" t="s">
        <v>4247</v>
      </c>
      <c r="E6463" s="1543">
        <f t="shared" si="102"/>
        <v>38.760199999999998</v>
      </c>
      <c r="F6463" s="1546"/>
      <c r="G6463" s="1548">
        <v>38.760199999999998</v>
      </c>
      <c r="H6463" s="1548">
        <v>34.042499999999997</v>
      </c>
      <c r="I6463" s="1521" t="s">
        <v>12248</v>
      </c>
      <c r="J6463" s="1521" t="str">
        <f t="shared" si="103"/>
        <v>PILOTO FLUVIAL COM PERICULOSIDADE</v>
      </c>
    </row>
    <row r="6464" spans="2:10">
      <c r="B6464" s="1526" t="s">
        <v>12249</v>
      </c>
      <c r="C6464" s="1523" t="s">
        <v>12351</v>
      </c>
      <c r="D6464" s="1526" t="s">
        <v>4247</v>
      </c>
      <c r="E6464" s="1547">
        <f t="shared" si="102"/>
        <v>66.229500000000002</v>
      </c>
      <c r="F6464" s="1546"/>
      <c r="G6464" s="1549">
        <v>66.229500000000002</v>
      </c>
      <c r="H6464" s="1549">
        <v>57.684199999999997</v>
      </c>
      <c r="I6464" s="1521" t="s">
        <v>12249</v>
      </c>
      <c r="J6464" s="1521" t="str">
        <f t="shared" si="103"/>
        <v>MESTRE FLUVIAL COM PERICULOSIDADE</v>
      </c>
    </row>
    <row r="6465" spans="2:10">
      <c r="B6465" s="1528" t="s">
        <v>12250</v>
      </c>
      <c r="C6465" s="1529" t="s">
        <v>12352</v>
      </c>
      <c r="D6465" s="1528" t="s">
        <v>4247</v>
      </c>
      <c r="E6465" s="1543">
        <f t="shared" si="102"/>
        <v>26.959700000000002</v>
      </c>
      <c r="F6465" s="1546"/>
      <c r="G6465" s="1548">
        <v>26.959700000000002</v>
      </c>
      <c r="H6465" s="1548">
        <v>23.932300000000001</v>
      </c>
      <c r="I6465" s="1521" t="s">
        <v>12250</v>
      </c>
      <c r="J6465" s="1521" t="str">
        <f t="shared" si="103"/>
        <v>MARINHEIRO DE CONVÉS COM PERICULOSIDADE</v>
      </c>
    </row>
    <row r="6466" spans="2:10">
      <c r="B6466" s="1526" t="s">
        <v>12251</v>
      </c>
      <c r="C6466" s="1523" t="s">
        <v>12353</v>
      </c>
      <c r="D6466" s="1526" t="s">
        <v>4247</v>
      </c>
      <c r="E6466" s="1547">
        <f t="shared" si="102"/>
        <v>29.604600000000001</v>
      </c>
      <c r="F6466" s="1546"/>
      <c r="G6466" s="1549">
        <v>29.604600000000001</v>
      </c>
      <c r="H6466" s="1549">
        <v>26.2576</v>
      </c>
      <c r="I6466" s="1521" t="s">
        <v>12251</v>
      </c>
      <c r="J6466" s="1521" t="str">
        <f t="shared" si="103"/>
        <v>TÉCNICO DE BATIMETRIA COM PERICULOSIDADE</v>
      </c>
    </row>
    <row r="6467" spans="2:10">
      <c r="B6467" s="1528" t="s">
        <v>12252</v>
      </c>
      <c r="C6467" s="1529" t="s">
        <v>12354</v>
      </c>
      <c r="D6467" s="1528" t="s">
        <v>4247</v>
      </c>
      <c r="E6467" s="1543">
        <f t="shared" si="102"/>
        <v>43.660899999999998</v>
      </c>
      <c r="F6467" s="1546"/>
      <c r="G6467" s="1548">
        <v>43.660899999999998</v>
      </c>
      <c r="H6467" s="1548">
        <v>38.3797</v>
      </c>
      <c r="I6467" s="1521" t="s">
        <v>12252</v>
      </c>
      <c r="J6467" s="1521" t="str">
        <f t="shared" si="103"/>
        <v>OPERADOR DE EQUIPAMENTO ESPECIAL COM PERICULOSIDADE</v>
      </c>
    </row>
    <row r="6468" spans="2:10">
      <c r="B6468" s="1526" t="s">
        <v>12253</v>
      </c>
      <c r="C6468" s="1523" t="s">
        <v>12355</v>
      </c>
      <c r="D6468" s="1526" t="s">
        <v>4247</v>
      </c>
      <c r="E6468" s="1547">
        <f t="shared" si="102"/>
        <v>49.515300000000003</v>
      </c>
      <c r="F6468" s="1546"/>
      <c r="G6468" s="1549">
        <v>49.515300000000003</v>
      </c>
      <c r="H6468" s="1549">
        <v>43.298999999999999</v>
      </c>
      <c r="I6468" s="1521" t="s">
        <v>12253</v>
      </c>
      <c r="J6468" s="1521" t="str">
        <f t="shared" si="103"/>
        <v>DRAGUISTA COM PERICULOSIDADE</v>
      </c>
    </row>
    <row r="6469" spans="2:10">
      <c r="B6469" s="1528" t="s">
        <v>12254</v>
      </c>
      <c r="C6469" s="1529" t="s">
        <v>12356</v>
      </c>
      <c r="D6469" s="1528" t="s">
        <v>24099</v>
      </c>
      <c r="E6469" s="1543">
        <f t="shared" si="102"/>
        <v>17399.919900000001</v>
      </c>
      <c r="F6469" s="1546"/>
      <c r="G6469" s="1553">
        <v>17399.919900000001</v>
      </c>
      <c r="H6469" s="1553">
        <v>15135.303099999999</v>
      </c>
      <c r="I6469" s="1521" t="s">
        <v>12254</v>
      </c>
      <c r="J6469" s="1521" t="str">
        <f t="shared" si="103"/>
        <v>ENGENHEIRO AUXILIAR</v>
      </c>
    </row>
    <row r="6470" spans="2:10">
      <c r="B6470" s="1526" t="s">
        <v>12255</v>
      </c>
      <c r="C6470" s="1523" t="s">
        <v>12357</v>
      </c>
      <c r="D6470" s="1526" t="s">
        <v>24099</v>
      </c>
      <c r="E6470" s="1547">
        <f t="shared" si="102"/>
        <v>6420.3098</v>
      </c>
      <c r="F6470" s="1546"/>
      <c r="G6470" s="1554">
        <v>6420.3098</v>
      </c>
      <c r="H6470" s="1554">
        <v>5680.8487999999998</v>
      </c>
      <c r="I6470" s="1521" t="s">
        <v>12255</v>
      </c>
      <c r="J6470" s="1521" t="str">
        <f t="shared" si="103"/>
        <v>TÉCNICO FLORESTAL</v>
      </c>
    </row>
    <row r="6471" spans="2:10">
      <c r="B6471" s="1528" t="s">
        <v>12256</v>
      </c>
      <c r="C6471" s="1529" t="s">
        <v>12358</v>
      </c>
      <c r="D6471" s="1528" t="s">
        <v>24099</v>
      </c>
      <c r="E6471" s="1543">
        <f t="shared" si="102"/>
        <v>4130.0110000000004</v>
      </c>
      <c r="F6471" s="1546"/>
      <c r="G6471" s="1553">
        <v>4130.0110000000004</v>
      </c>
      <c r="H6471" s="1553">
        <v>3699.4537999999998</v>
      </c>
      <c r="I6471" s="1521" t="s">
        <v>12256</v>
      </c>
      <c r="J6471" s="1521" t="str">
        <f t="shared" si="103"/>
        <v>MOTORISTA DE VEÍCULO LEVE - MENSALISTA</v>
      </c>
    </row>
    <row r="6472" spans="2:10">
      <c r="B6472" s="1526" t="s">
        <v>12257</v>
      </c>
      <c r="C6472" s="1523" t="s">
        <v>12359</v>
      </c>
      <c r="D6472" s="1526" t="s">
        <v>24099</v>
      </c>
      <c r="E6472" s="1547">
        <f t="shared" si="102"/>
        <v>5048.8397000000004</v>
      </c>
      <c r="F6472" s="1546"/>
      <c r="G6472" s="1554">
        <v>5048.8397000000004</v>
      </c>
      <c r="H6472" s="1554">
        <v>4497.4623000000001</v>
      </c>
      <c r="I6472" s="1521" t="s">
        <v>12257</v>
      </c>
      <c r="J6472" s="1521" t="str">
        <f t="shared" si="103"/>
        <v>TOPÓGRAFO</v>
      </c>
    </row>
    <row r="6473" spans="2:10">
      <c r="B6473" s="1528" t="s">
        <v>12258</v>
      </c>
      <c r="C6473" s="1529" t="s">
        <v>12360</v>
      </c>
      <c r="D6473" s="1528" t="s">
        <v>24099</v>
      </c>
      <c r="E6473" s="1543">
        <f t="shared" si="102"/>
        <v>4034.2132000000001</v>
      </c>
      <c r="F6473" s="1546"/>
      <c r="G6473" s="1553">
        <v>4034.2132000000001</v>
      </c>
      <c r="H6473" s="1553">
        <v>3619.8761</v>
      </c>
      <c r="I6473" s="1521" t="s">
        <v>12258</v>
      </c>
      <c r="J6473" s="1521" t="str">
        <f t="shared" si="103"/>
        <v>AUXILIAR DE TOPOGRAFIA</v>
      </c>
    </row>
    <row r="6474" spans="2:10">
      <c r="B6474" s="1526" t="s">
        <v>12259</v>
      </c>
      <c r="C6474" s="1523" t="s">
        <v>12361</v>
      </c>
      <c r="D6474" s="1526" t="s">
        <v>24099</v>
      </c>
      <c r="E6474" s="1547">
        <f t="shared" si="102"/>
        <v>19593.355100000001</v>
      </c>
      <c r="F6474" s="1546"/>
      <c r="G6474" s="1554">
        <v>19593.355100000001</v>
      </c>
      <c r="H6474" s="1554">
        <v>17295.686099999999</v>
      </c>
      <c r="I6474" s="1521" t="s">
        <v>12259</v>
      </c>
      <c r="J6474" s="1521" t="str">
        <f t="shared" si="103"/>
        <v>MÉDICO DE CÂMARA HIPERBÁRICA</v>
      </c>
    </row>
    <row r="6475" spans="2:10">
      <c r="B6475" s="1528" t="s">
        <v>12260</v>
      </c>
      <c r="C6475" s="1529" t="s">
        <v>12362</v>
      </c>
      <c r="D6475" s="1528" t="s">
        <v>24099</v>
      </c>
      <c r="E6475" s="1543">
        <f t="shared" si="102"/>
        <v>4021.1190000000001</v>
      </c>
      <c r="F6475" s="1546"/>
      <c r="G6475" s="1553">
        <v>4021.1190000000001</v>
      </c>
      <c r="H6475" s="1553">
        <v>3612.7581</v>
      </c>
      <c r="I6475" s="1521" t="s">
        <v>12260</v>
      </c>
      <c r="J6475" s="1521" t="str">
        <f t="shared" si="103"/>
        <v>PEDREIRO - MENSALISTA</v>
      </c>
    </row>
    <row r="6476" spans="2:10">
      <c r="B6476" s="1526" t="s">
        <v>12261</v>
      </c>
      <c r="C6476" s="1523" t="s">
        <v>12363</v>
      </c>
      <c r="D6476" s="1526" t="s">
        <v>24099</v>
      </c>
      <c r="E6476" s="1547">
        <f t="shared" si="102"/>
        <v>4299.3343000000004</v>
      </c>
      <c r="F6476" s="1546"/>
      <c r="G6476" s="1554">
        <v>4299.3343000000004</v>
      </c>
      <c r="H6476" s="1554">
        <v>3865.9639000000002</v>
      </c>
      <c r="I6476" s="1521" t="s">
        <v>12261</v>
      </c>
      <c r="J6476" s="1521" t="str">
        <f t="shared" si="103"/>
        <v>ELETRICISTA - MENSALISTA</v>
      </c>
    </row>
    <row r="6477" spans="2:10">
      <c r="B6477" s="1528" t="s">
        <v>12262</v>
      </c>
      <c r="C6477" s="1529" t="s">
        <v>12364</v>
      </c>
      <c r="D6477" s="1528" t="s">
        <v>24099</v>
      </c>
      <c r="E6477" s="1543">
        <f t="shared" si="102"/>
        <v>3155.1158999999998</v>
      </c>
      <c r="F6477" s="1546"/>
      <c r="G6477" s="1553">
        <v>3155.1158999999998</v>
      </c>
      <c r="H6477" s="1553">
        <v>2862.8263999999999</v>
      </c>
      <c r="I6477" s="1521" t="s">
        <v>12262</v>
      </c>
      <c r="J6477" s="1521" t="str">
        <f t="shared" si="103"/>
        <v>SERVENTE - MENSALISTA</v>
      </c>
    </row>
    <row r="6478" spans="2:10">
      <c r="B6478" s="1526" t="s">
        <v>12263</v>
      </c>
      <c r="C6478" s="1523" t="s">
        <v>12365</v>
      </c>
      <c r="D6478" s="1526" t="s">
        <v>24099</v>
      </c>
      <c r="E6478" s="1547">
        <f t="shared" si="102"/>
        <v>27438.3056</v>
      </c>
      <c r="F6478" s="1546"/>
      <c r="G6478" s="1554">
        <v>27438.3056</v>
      </c>
      <c r="H6478" s="1554">
        <v>23795.359700000001</v>
      </c>
      <c r="I6478" s="1521" t="s">
        <v>12263</v>
      </c>
      <c r="J6478" s="1521" t="str">
        <f t="shared" si="103"/>
        <v>ENGENHEIRO CHEFE</v>
      </c>
    </row>
    <row r="6479" spans="2:10">
      <c r="B6479" s="1528" t="s">
        <v>12264</v>
      </c>
      <c r="C6479" s="1529" t="s">
        <v>12366</v>
      </c>
      <c r="D6479" s="1528" t="s">
        <v>4247</v>
      </c>
      <c r="E6479" s="1543">
        <f t="shared" si="102"/>
        <v>28.2956</v>
      </c>
      <c r="F6479" s="1546"/>
      <c r="G6479" s="1548">
        <v>28.2956</v>
      </c>
      <c r="H6479" s="1548">
        <v>25.119900000000001</v>
      </c>
      <c r="I6479" s="1521" t="s">
        <v>12264</v>
      </c>
      <c r="J6479" s="1521" t="str">
        <f t="shared" si="103"/>
        <v>MOTORISTA DE CAMINHÃO COM PERICULOSIDADE</v>
      </c>
    </row>
    <row r="6480" spans="2:10">
      <c r="B6480" s="1526" t="s">
        <v>12265</v>
      </c>
      <c r="C6480" s="1523" t="s">
        <v>12367</v>
      </c>
      <c r="D6480" s="1526" t="s">
        <v>24099</v>
      </c>
      <c r="E6480" s="1547">
        <f t="shared" si="102"/>
        <v>4411.2834000000003</v>
      </c>
      <c r="F6480" s="1546"/>
      <c r="G6480" s="1554">
        <v>4411.2834000000003</v>
      </c>
      <c r="H6480" s="1554">
        <v>3939.2739000000001</v>
      </c>
      <c r="I6480" s="1521" t="s">
        <v>12265</v>
      </c>
      <c r="J6480" s="1521" t="str">
        <f t="shared" si="103"/>
        <v>TÉCNICO DE BATIMETRIA</v>
      </c>
    </row>
    <row r="6481" spans="2:12">
      <c r="B6481" s="1526"/>
      <c r="C6481" s="1523"/>
      <c r="D6481" s="1526"/>
      <c r="E6481" s="1547"/>
      <c r="F6481" s="1535"/>
      <c r="G6481" s="1534"/>
      <c r="H6481" s="1534"/>
    </row>
    <row r="6482" spans="2:12">
      <c r="B6482" s="1526"/>
      <c r="C6482" s="1523"/>
      <c r="D6482" s="1526"/>
      <c r="E6482" s="1547"/>
      <c r="F6482" s="1535"/>
      <c r="G6482" s="1534"/>
      <c r="H6482" s="1534"/>
    </row>
    <row r="6483" spans="2:12">
      <c r="B6483" s="1526"/>
      <c r="C6483" s="1523"/>
      <c r="D6483" s="1526"/>
      <c r="E6483" s="1547"/>
      <c r="F6483" s="1535"/>
      <c r="G6483" s="1534"/>
      <c r="H6483" s="1534"/>
      <c r="J6483" s="1521" t="str">
        <f>[3]ORÇAMENTO!K7</f>
        <v>NÃO DESONERADO</v>
      </c>
    </row>
    <row r="6484" spans="2:12">
      <c r="B6484" s="1526"/>
      <c r="C6484" s="1523"/>
      <c r="D6484" s="2495" t="str">
        <f>J6483</f>
        <v>NÃO DESONERADO</v>
      </c>
      <c r="E6484" s="2495"/>
      <c r="F6484" s="1535"/>
      <c r="G6484" s="2496" t="s">
        <v>3459</v>
      </c>
      <c r="H6484" s="2496"/>
      <c r="I6484" s="2496" t="s">
        <v>3458</v>
      </c>
      <c r="J6484" s="2496"/>
    </row>
    <row r="6485" spans="2:12" ht="15.75">
      <c r="B6485" s="1526"/>
      <c r="C6485" s="1523"/>
      <c r="D6485" s="1544" t="s">
        <v>4236</v>
      </c>
      <c r="E6485" s="1545" t="s">
        <v>4237</v>
      </c>
      <c r="F6485" s="1535"/>
      <c r="G6485" s="1539" t="s">
        <v>4236</v>
      </c>
      <c r="H6485" s="1555" t="s">
        <v>4237</v>
      </c>
      <c r="I6485" s="1539" t="s">
        <v>4236</v>
      </c>
      <c r="J6485" s="1555" t="s">
        <v>4237</v>
      </c>
    </row>
    <row r="6486" spans="2:12" ht="15.75">
      <c r="B6486" s="1526" t="s">
        <v>12368</v>
      </c>
      <c r="C6486" s="1523" t="s">
        <v>24100</v>
      </c>
      <c r="D6486" s="1526">
        <f>IF($J$6483=$G$6484,G6486,I6486)</f>
        <v>15.442</v>
      </c>
      <c r="E6486" s="1542">
        <f t="shared" ref="E6486:E6549" si="104">IF($J$6483=$G$6484,H6486,J6486)</f>
        <v>9.5968</v>
      </c>
      <c r="F6486" s="1535"/>
      <c r="G6486" s="1556">
        <v>15.442</v>
      </c>
      <c r="H6486" s="1556">
        <v>9.5968</v>
      </c>
      <c r="I6486" s="1556">
        <v>15.442</v>
      </c>
      <c r="J6486" s="1556">
        <v>9.5968</v>
      </c>
      <c r="K6486" s="1521" t="s">
        <v>12368</v>
      </c>
      <c r="L6486" s="1521" t="str">
        <f>UPPER(C6486)</f>
        <v>CONJUNTO VIBRATÓRIO PARA TUBOS DE CONCRETO COM ENCAIXE PB E 3 JOGOS DE FÔRMAS - D = 0,60 M - 2,20 KW</v>
      </c>
    </row>
    <row r="6487" spans="2:12" ht="15.75">
      <c r="B6487" s="1528" t="s">
        <v>12369</v>
      </c>
      <c r="C6487" s="1529" t="s">
        <v>24101</v>
      </c>
      <c r="D6487" s="1528">
        <f t="shared" ref="D6487:E6550" si="105">IF($J$6483=$G$6484,G6487,I6487)</f>
        <v>16.738099999999999</v>
      </c>
      <c r="E6487" s="1543">
        <f t="shared" si="104"/>
        <v>10.4023</v>
      </c>
      <c r="F6487" s="1535"/>
      <c r="G6487" s="1556">
        <v>16.738099999999999</v>
      </c>
      <c r="H6487" s="1556">
        <v>10.4023</v>
      </c>
      <c r="I6487" s="1556">
        <v>16.738099999999999</v>
      </c>
      <c r="J6487" s="1556">
        <v>10.4023</v>
      </c>
      <c r="K6487" s="1521" t="s">
        <v>12369</v>
      </c>
      <c r="L6487" s="1521" t="str">
        <f t="shared" ref="L6487:L6550" si="106">UPPER(C6487)</f>
        <v>CONJUNTO VIBRATÓRIO PARA TUBOS DE CONCRETO COM ENCAIXE PB E 3 JOGOS DE FÔRMAS - D = 0,80 M - 2,20 KW</v>
      </c>
    </row>
    <row r="6488" spans="2:12" ht="15.75">
      <c r="B6488" s="1526" t="s">
        <v>12370</v>
      </c>
      <c r="C6488" s="1523" t="s">
        <v>24102</v>
      </c>
      <c r="D6488" s="1526">
        <f t="shared" si="105"/>
        <v>18.2041</v>
      </c>
      <c r="E6488" s="1542">
        <f t="shared" si="104"/>
        <v>11.3134</v>
      </c>
      <c r="F6488" s="1535"/>
      <c r="G6488" s="1556">
        <v>18.2041</v>
      </c>
      <c r="H6488" s="1556">
        <v>11.3134</v>
      </c>
      <c r="I6488" s="1556">
        <v>18.2041</v>
      </c>
      <c r="J6488" s="1556">
        <v>11.3134</v>
      </c>
      <c r="K6488" s="1521" t="s">
        <v>12370</v>
      </c>
      <c r="L6488" s="1521" t="str">
        <f t="shared" si="106"/>
        <v>CONJUNTO VIBRATÓRIO PARA TUBOS DE CONCRETO COM ENCAIXE PB E 3 JOGOS DE FÔRMAS - D = 1,00 M - 2,20 KW</v>
      </c>
    </row>
    <row r="6489" spans="2:12" ht="15.75">
      <c r="B6489" s="1528" t="s">
        <v>12371</v>
      </c>
      <c r="C6489" s="1529" t="s">
        <v>24103</v>
      </c>
      <c r="D6489" s="1528">
        <f t="shared" si="105"/>
        <v>18.633299999999998</v>
      </c>
      <c r="E6489" s="1543">
        <f t="shared" si="104"/>
        <v>11.5801</v>
      </c>
      <c r="F6489" s="1535"/>
      <c r="G6489" s="1556">
        <v>18.633299999999998</v>
      </c>
      <c r="H6489" s="1556">
        <v>11.5801</v>
      </c>
      <c r="I6489" s="1556">
        <v>18.633299999999998</v>
      </c>
      <c r="J6489" s="1556">
        <v>11.5801</v>
      </c>
      <c r="K6489" s="1521" t="s">
        <v>12371</v>
      </c>
      <c r="L6489" s="1521" t="str">
        <f t="shared" si="106"/>
        <v>CONJUNTO VIBRATÓRIO PARA TUBOS DE CONCRETO COM ENCAIXE PB E 3 JOGOS DE FÔRMAS - D = 1,20 M - 2,20 KW</v>
      </c>
    </row>
    <row r="6490" spans="2:12" ht="15.75">
      <c r="B6490" s="1526" t="s">
        <v>12372</v>
      </c>
      <c r="C6490" s="1523" t="s">
        <v>24104</v>
      </c>
      <c r="D6490" s="1526">
        <f t="shared" si="105"/>
        <v>19.171199999999999</v>
      </c>
      <c r="E6490" s="1542">
        <f t="shared" si="104"/>
        <v>11.914400000000001</v>
      </c>
      <c r="F6490" s="1535"/>
      <c r="G6490" s="1556">
        <v>19.171199999999999</v>
      </c>
      <c r="H6490" s="1556">
        <v>11.914400000000001</v>
      </c>
      <c r="I6490" s="1556">
        <v>19.171199999999999</v>
      </c>
      <c r="J6490" s="1556">
        <v>11.914400000000001</v>
      </c>
      <c r="K6490" s="1521" t="s">
        <v>12372</v>
      </c>
      <c r="L6490" s="1521" t="str">
        <f t="shared" si="106"/>
        <v>CONJUNTO VIBRATÓRIO PARA TUBOS DE CONCRETO COM ENCAIXE PB E 3 JOGOS DE FÔRMAS - D = 1,50 M - 2,20 KW</v>
      </c>
    </row>
    <row r="6491" spans="2:12" ht="15.75">
      <c r="B6491" s="1528" t="s">
        <v>12373</v>
      </c>
      <c r="C6491" s="1529" t="s">
        <v>12817</v>
      </c>
      <c r="D6491" s="1528">
        <f t="shared" si="105"/>
        <v>0.65359999999999996</v>
      </c>
      <c r="E6491" s="1543">
        <f t="shared" si="104"/>
        <v>0.44069999999999998</v>
      </c>
      <c r="F6491" s="1535"/>
      <c r="G6491" s="1556">
        <v>0.65359999999999996</v>
      </c>
      <c r="H6491" s="1556">
        <v>0.44069999999999998</v>
      </c>
      <c r="I6491" s="1556">
        <v>0.65359999999999996</v>
      </c>
      <c r="J6491" s="1556">
        <v>0.44069999999999998</v>
      </c>
      <c r="K6491" s="1521" t="s">
        <v>12373</v>
      </c>
      <c r="L6491" s="1521" t="str">
        <f t="shared" si="106"/>
        <v>EQUIPAMENTO PARA SONDAGEM MANUAL</v>
      </c>
    </row>
    <row r="6492" spans="2:12" ht="15.75">
      <c r="B6492" s="1526" t="s">
        <v>12374</v>
      </c>
      <c r="C6492" s="1523" t="s">
        <v>24105</v>
      </c>
      <c r="D6492" s="1526">
        <f t="shared" si="105"/>
        <v>15.682499999999999</v>
      </c>
      <c r="E6492" s="1542">
        <f t="shared" si="104"/>
        <v>4.8983999999999996</v>
      </c>
      <c r="F6492" s="1535"/>
      <c r="G6492" s="1556">
        <v>15.682499999999999</v>
      </c>
      <c r="H6492" s="1556">
        <v>4.8983999999999996</v>
      </c>
      <c r="I6492" s="1556">
        <v>15.682499999999999</v>
      </c>
      <c r="J6492" s="1556">
        <v>4.8983999999999996</v>
      </c>
      <c r="K6492" s="1521" t="s">
        <v>12374</v>
      </c>
      <c r="L6492" s="1521" t="str">
        <f t="shared" si="106"/>
        <v>BOMBA DE PISTÃO TRIPLEX COM CAPACIDADE DE 7,80 M³/H (130 L/MIN) - 8,20 KW</v>
      </c>
    </row>
    <row r="6493" spans="2:12" ht="15.75">
      <c r="B6493" s="1528" t="s">
        <v>12375</v>
      </c>
      <c r="C6493" s="1529" t="s">
        <v>24106</v>
      </c>
      <c r="D6493" s="1528">
        <f t="shared" si="105"/>
        <v>3.0284</v>
      </c>
      <c r="E6493" s="1543">
        <f t="shared" si="104"/>
        <v>1.9924999999999999</v>
      </c>
      <c r="F6493" s="1535"/>
      <c r="G6493" s="1556">
        <v>3.0284</v>
      </c>
      <c r="H6493" s="1556">
        <v>1.9924999999999999</v>
      </c>
      <c r="I6493" s="1556">
        <v>3.0284</v>
      </c>
      <c r="J6493" s="1556">
        <v>1.9924999999999999</v>
      </c>
      <c r="K6493" s="1521" t="s">
        <v>12375</v>
      </c>
      <c r="L6493" s="1521" t="str">
        <f t="shared" si="106"/>
        <v>TRANSPORTADOR MANUAL DE TUBOS DE CONCRETO COM CAPACIDADE DE 1 T</v>
      </c>
    </row>
    <row r="6494" spans="2:12" ht="15.75">
      <c r="B6494" s="1526" t="s">
        <v>12376</v>
      </c>
      <c r="C6494" s="1523" t="s">
        <v>24107</v>
      </c>
      <c r="D6494" s="1526">
        <f t="shared" si="105"/>
        <v>388.2296</v>
      </c>
      <c r="E6494" s="1542">
        <f t="shared" si="104"/>
        <v>131.55420000000001</v>
      </c>
      <c r="F6494" s="1535"/>
      <c r="G6494" s="1556">
        <v>388.2296</v>
      </c>
      <c r="H6494" s="1556">
        <v>131.55420000000001</v>
      </c>
      <c r="I6494" s="1556">
        <v>374.44279999999998</v>
      </c>
      <c r="J6494" s="1556">
        <v>117.76739999999999</v>
      </c>
      <c r="K6494" s="1521" t="s">
        <v>12376</v>
      </c>
      <c r="L6494" s="1521" t="str">
        <f t="shared" si="106"/>
        <v>EMBARCAÇÃO REBOCADORA - 268 KW</v>
      </c>
    </row>
    <row r="6495" spans="2:12" ht="15.75">
      <c r="B6495" s="1528" t="s">
        <v>4327</v>
      </c>
      <c r="C6495" s="1529" t="s">
        <v>12818</v>
      </c>
      <c r="D6495" s="1528">
        <f t="shared" si="105"/>
        <v>1.4605999999999999</v>
      </c>
      <c r="E6495" s="1543">
        <f t="shared" si="104"/>
        <v>0.98119999999999996</v>
      </c>
      <c r="F6495" s="1535"/>
      <c r="G6495" s="1556">
        <v>1.4605999999999999</v>
      </c>
      <c r="H6495" s="1556">
        <v>0.98119999999999996</v>
      </c>
      <c r="I6495" s="1556">
        <v>1.4605999999999999</v>
      </c>
      <c r="J6495" s="1556">
        <v>0.98119999999999996</v>
      </c>
      <c r="K6495" s="1521" t="s">
        <v>4327</v>
      </c>
      <c r="L6495" s="1521" t="str">
        <f t="shared" si="106"/>
        <v>BALANÇA PLATAFORMA DIGITAL COM MESA DE 75 X 75 CM COM CAPACIDADE DE 500 KG</v>
      </c>
    </row>
    <row r="6496" spans="2:12" ht="15.75">
      <c r="B6496" s="1526" t="s">
        <v>12377</v>
      </c>
      <c r="C6496" s="1523" t="s">
        <v>12819</v>
      </c>
      <c r="D6496" s="1526">
        <f t="shared" si="105"/>
        <v>0.57489999999999997</v>
      </c>
      <c r="E6496" s="1542">
        <f t="shared" si="104"/>
        <v>0.39350000000000002</v>
      </c>
      <c r="F6496" s="1535"/>
      <c r="G6496" s="1556">
        <v>0.57489999999999997</v>
      </c>
      <c r="H6496" s="1556">
        <v>0.39350000000000002</v>
      </c>
      <c r="I6496" s="1556">
        <v>0.57489999999999997</v>
      </c>
      <c r="J6496" s="1556">
        <v>0.39350000000000002</v>
      </c>
      <c r="K6496" s="1521" t="s">
        <v>12377</v>
      </c>
      <c r="L6496" s="1521" t="str">
        <f t="shared" si="106"/>
        <v>CARRO MANUAL MODELO PLATAFORMA DE 200 X 80 CM COM CAPACIDADE DE 800 KG</v>
      </c>
    </row>
    <row r="6497" spans="2:12" ht="15.75">
      <c r="B6497" s="1528" t="s">
        <v>12378</v>
      </c>
      <c r="C6497" s="1529" t="s">
        <v>24108</v>
      </c>
      <c r="D6497" s="1528">
        <f t="shared" si="105"/>
        <v>319.4932</v>
      </c>
      <c r="E6497" s="1543">
        <f t="shared" si="104"/>
        <v>221.035</v>
      </c>
      <c r="F6497" s="1535"/>
      <c r="G6497" s="1556">
        <v>319.4932</v>
      </c>
      <c r="H6497" s="1556">
        <v>221.035</v>
      </c>
      <c r="I6497" s="1556">
        <v>316.48779999999999</v>
      </c>
      <c r="J6497" s="1556">
        <v>218.02959999999999</v>
      </c>
      <c r="K6497" s="1521" t="s">
        <v>12378</v>
      </c>
      <c r="L6497" s="1521" t="str">
        <f t="shared" si="106"/>
        <v>DEFLECTÔMETRO DE IMPACTO (FWD) INSTALADO EM PICAPE COM REBOQUE E FAIXA DE CARGA DE 7 A 120 KN - 147 KW</v>
      </c>
    </row>
    <row r="6498" spans="2:12" ht="15.75">
      <c r="B6498" s="1526" t="s">
        <v>12379</v>
      </c>
      <c r="C6498" s="1523" t="s">
        <v>24109</v>
      </c>
      <c r="D6498" s="1526">
        <f t="shared" si="105"/>
        <v>26.337399999999999</v>
      </c>
      <c r="E6498" s="1542">
        <f t="shared" si="104"/>
        <v>23.844999999999999</v>
      </c>
      <c r="F6498" s="1535"/>
      <c r="G6498" s="1556">
        <v>26.337399999999999</v>
      </c>
      <c r="H6498" s="1556">
        <v>23.844999999999999</v>
      </c>
      <c r="I6498" s="1556">
        <v>24.277699999999999</v>
      </c>
      <c r="J6498" s="1556">
        <v>21.785299999999999</v>
      </c>
      <c r="K6498" s="1521" t="s">
        <v>12379</v>
      </c>
      <c r="L6498" s="1521" t="str">
        <f t="shared" si="106"/>
        <v>ELEVADOR DE OBRA COM CAPACIDADE DE 1.000 KG - 9 KW</v>
      </c>
    </row>
    <row r="6499" spans="2:12" ht="15.75">
      <c r="B6499" s="1528" t="s">
        <v>12380</v>
      </c>
      <c r="C6499" s="1529" t="s">
        <v>12820</v>
      </c>
      <c r="D6499" s="1528">
        <f t="shared" si="105"/>
        <v>1583.384</v>
      </c>
      <c r="E6499" s="1543">
        <f t="shared" si="104"/>
        <v>806.53520000000003</v>
      </c>
      <c r="F6499" s="1535"/>
      <c r="G6499" s="1556">
        <v>1583.384</v>
      </c>
      <c r="H6499" s="1556">
        <v>806.53520000000003</v>
      </c>
      <c r="I6499" s="1556">
        <v>1579.3190999999999</v>
      </c>
      <c r="J6499" s="1556">
        <v>802.47029999999995</v>
      </c>
      <c r="K6499" s="1521" t="s">
        <v>12380</v>
      </c>
      <c r="L6499" s="1521" t="str">
        <f t="shared" si="106"/>
        <v>USINA MISTURADORA MÓVEL DE RECICLAGEM A FRIO COM SISTEMA DE ESPUMA DE ASFALTO - 129 KW</v>
      </c>
    </row>
    <row r="6500" spans="2:12" ht="15.75">
      <c r="B6500" s="1526" t="s">
        <v>12381</v>
      </c>
      <c r="C6500" s="1523" t="s">
        <v>12821</v>
      </c>
      <c r="D6500" s="1526">
        <f t="shared" si="105"/>
        <v>161.10900000000001</v>
      </c>
      <c r="E6500" s="1542">
        <f t="shared" si="104"/>
        <v>79.721900000000005</v>
      </c>
      <c r="F6500" s="1535"/>
      <c r="G6500" s="1556">
        <v>161.10900000000001</v>
      </c>
      <c r="H6500" s="1556">
        <v>79.721900000000005</v>
      </c>
      <c r="I6500" s="1556">
        <v>158.25559999999999</v>
      </c>
      <c r="J6500" s="1556">
        <v>76.868499999999997</v>
      </c>
      <c r="K6500" s="1521" t="s">
        <v>12381</v>
      </c>
      <c r="L6500" s="1521" t="str">
        <f t="shared" si="106"/>
        <v>ESCAVADEIRA HIDRÁULICA SOBRE ESTEIRA COM CAPACIDADE DE 0,4 M³ - 64 KW</v>
      </c>
    </row>
    <row r="6501" spans="2:12" ht="15.75">
      <c r="B6501" s="1528" t="s">
        <v>12382</v>
      </c>
      <c r="C6501" s="1529" t="s">
        <v>12822</v>
      </c>
      <c r="D6501" s="1528">
        <f t="shared" si="105"/>
        <v>52.993099999999998</v>
      </c>
      <c r="E6501" s="1543">
        <f t="shared" si="104"/>
        <v>39.084299999999999</v>
      </c>
      <c r="F6501" s="1535"/>
      <c r="G6501" s="1556">
        <v>52.993099999999998</v>
      </c>
      <c r="H6501" s="1556">
        <v>39.084299999999999</v>
      </c>
      <c r="I6501" s="1556">
        <v>50.933399999999999</v>
      </c>
      <c r="J6501" s="1556">
        <v>37.0246</v>
      </c>
      <c r="K6501" s="1521" t="s">
        <v>12382</v>
      </c>
      <c r="L6501" s="1521" t="str">
        <f t="shared" si="106"/>
        <v>CÂMARA HIPERBÁRICA COM FILTRO, SERPENTINA E RESERVATÓRIO DE AR - D = 1,80 M E H = 2 M</v>
      </c>
    </row>
    <row r="6502" spans="2:12" ht="15.75">
      <c r="B6502" s="1526" t="s">
        <v>12383</v>
      </c>
      <c r="C6502" s="1523" t="s">
        <v>12823</v>
      </c>
      <c r="D6502" s="1526">
        <f t="shared" si="105"/>
        <v>1256.8548000000001</v>
      </c>
      <c r="E6502" s="1542">
        <f t="shared" si="104"/>
        <v>415.08330000000001</v>
      </c>
      <c r="F6502" s="1535"/>
      <c r="G6502" s="1556">
        <v>1256.8548000000001</v>
      </c>
      <c r="H6502" s="1556">
        <v>415.08330000000001</v>
      </c>
      <c r="I6502" s="1556">
        <v>1252.7899</v>
      </c>
      <c r="J6502" s="1556">
        <v>411.01839999999999</v>
      </c>
      <c r="K6502" s="1521" t="s">
        <v>12383</v>
      </c>
      <c r="L6502" s="1521" t="str">
        <f t="shared" si="106"/>
        <v>RECICLADORA A FRIO - 455 KW</v>
      </c>
    </row>
    <row r="6503" spans="2:12" ht="15.75">
      <c r="B6503" s="1528" t="s">
        <v>12384</v>
      </c>
      <c r="C6503" s="1529" t="s">
        <v>12824</v>
      </c>
      <c r="D6503" s="1528">
        <f t="shared" si="105"/>
        <v>353.32310000000001</v>
      </c>
      <c r="E6503" s="1543">
        <f t="shared" si="104"/>
        <v>18.479199999999999</v>
      </c>
      <c r="F6503" s="1535"/>
      <c r="G6503" s="1556">
        <v>353.32310000000001</v>
      </c>
      <c r="H6503" s="1556">
        <v>18.479199999999999</v>
      </c>
      <c r="I6503" s="1556">
        <v>353.32310000000001</v>
      </c>
      <c r="J6503" s="1556">
        <v>18.479199999999999</v>
      </c>
      <c r="K6503" s="1521" t="s">
        <v>12384</v>
      </c>
      <c r="L6503" s="1521" t="str">
        <f t="shared" si="106"/>
        <v>GRUPO GERADOR - 456 KVA</v>
      </c>
    </row>
    <row r="6504" spans="2:12" ht="15.75">
      <c r="B6504" s="1526" t="s">
        <v>12385</v>
      </c>
      <c r="C6504" s="1523" t="s">
        <v>24110</v>
      </c>
      <c r="D6504" s="1526">
        <f t="shared" si="105"/>
        <v>77.461600000000004</v>
      </c>
      <c r="E6504" s="1542">
        <f t="shared" si="104"/>
        <v>56.8429</v>
      </c>
      <c r="F6504" s="1535"/>
      <c r="G6504" s="1556">
        <v>77.461600000000004</v>
      </c>
      <c r="H6504" s="1556">
        <v>56.8429</v>
      </c>
      <c r="I6504" s="1556">
        <v>75.401899999999998</v>
      </c>
      <c r="J6504" s="1556">
        <v>54.783200000000001</v>
      </c>
      <c r="K6504" s="1521" t="s">
        <v>12385</v>
      </c>
      <c r="L6504" s="1521" t="str">
        <f t="shared" si="106"/>
        <v>PÓRTICO METÁLICO ROLANTE COM CAPACIDADE DE 25 T - 30 KW</v>
      </c>
    </row>
    <row r="6505" spans="2:12" ht="15.75">
      <c r="B6505" s="1528" t="s">
        <v>12386</v>
      </c>
      <c r="C6505" s="1529" t="s">
        <v>24111</v>
      </c>
      <c r="D6505" s="1528">
        <f t="shared" si="105"/>
        <v>475.99860000000001</v>
      </c>
      <c r="E6505" s="1543">
        <f t="shared" si="104"/>
        <v>227.3947</v>
      </c>
      <c r="F6505" s="1535"/>
      <c r="G6505" s="1556">
        <v>475.99860000000001</v>
      </c>
      <c r="H6505" s="1556">
        <v>227.3947</v>
      </c>
      <c r="I6505" s="1556">
        <v>471.93369999999999</v>
      </c>
      <c r="J6505" s="1556">
        <v>223.32980000000001</v>
      </c>
      <c r="K6505" s="1521" t="s">
        <v>12386</v>
      </c>
      <c r="L6505" s="1521" t="str">
        <f t="shared" si="106"/>
        <v>GUINDASTE MÓVEL SOBRE ESTEIRAS COM DRAGLINE COM CAPACIDADE DE 1,9 A 2,3 M³ - 270 KW</v>
      </c>
    </row>
    <row r="6506" spans="2:12" ht="15.75">
      <c r="B6506" s="1526" t="s">
        <v>12387</v>
      </c>
      <c r="C6506" s="1523" t="s">
        <v>17530</v>
      </c>
      <c r="D6506" s="1526">
        <f t="shared" si="105"/>
        <v>21.477499999999999</v>
      </c>
      <c r="E6506" s="1542">
        <f t="shared" si="104"/>
        <v>21.003900000000002</v>
      </c>
      <c r="F6506" s="1535"/>
      <c r="G6506" s="1556">
        <v>21.477499999999999</v>
      </c>
      <c r="H6506" s="1556">
        <v>21.003900000000002</v>
      </c>
      <c r="I6506" s="1556">
        <v>19.4178</v>
      </c>
      <c r="J6506" s="1556">
        <v>18.944199999999999</v>
      </c>
      <c r="K6506" s="1521" t="s">
        <v>12387</v>
      </c>
      <c r="L6506" s="1521" t="str">
        <f t="shared" si="106"/>
        <v>MISTURADOR DE NATA CIMENTO - 1,50 KW</v>
      </c>
    </row>
    <row r="6507" spans="2:12" ht="15.75">
      <c r="B6507" s="1528" t="s">
        <v>12388</v>
      </c>
      <c r="C6507" s="1529" t="s">
        <v>24112</v>
      </c>
      <c r="D6507" s="1528">
        <f t="shared" si="105"/>
        <v>48.400700000000001</v>
      </c>
      <c r="E6507" s="1543">
        <f t="shared" si="104"/>
        <v>42.500900000000001</v>
      </c>
      <c r="F6507" s="1535"/>
      <c r="G6507" s="1556">
        <v>48.400700000000001</v>
      </c>
      <c r="H6507" s="1556">
        <v>42.500900000000001</v>
      </c>
      <c r="I6507" s="1556">
        <v>44.335799999999999</v>
      </c>
      <c r="J6507" s="1556">
        <v>38.436</v>
      </c>
      <c r="K6507" s="1521" t="s">
        <v>12388</v>
      </c>
      <c r="L6507" s="1521" t="str">
        <f t="shared" si="106"/>
        <v>CONJUNTO BOMBA E MACACO HIDRÁULICO PARA PROTENSÃO COM CAPACIDADE DE 7.000 KN - 15 KW</v>
      </c>
    </row>
    <row r="6508" spans="2:12" ht="15.75">
      <c r="B6508" s="1526" t="s">
        <v>12389</v>
      </c>
      <c r="C6508" s="1523" t="s">
        <v>17531</v>
      </c>
      <c r="D6508" s="1526">
        <f t="shared" si="105"/>
        <v>3.8037999999999998</v>
      </c>
      <c r="E6508" s="1542">
        <f t="shared" si="104"/>
        <v>2.2237</v>
      </c>
      <c r="F6508" s="1535"/>
      <c r="G6508" s="1556">
        <v>3.8037999999999998</v>
      </c>
      <c r="H6508" s="1556">
        <v>2.2237</v>
      </c>
      <c r="I6508" s="1556">
        <v>3.8037999999999998</v>
      </c>
      <c r="J6508" s="1556">
        <v>2.2237</v>
      </c>
      <c r="K6508" s="1521" t="s">
        <v>12389</v>
      </c>
      <c r="L6508" s="1521" t="str">
        <f t="shared" si="106"/>
        <v>BOMBA PARA INJEÇÃO DE NATA DE CIMENTO COM CAPACIDADE DE 2 MPA - 2,20 KW</v>
      </c>
    </row>
    <row r="6509" spans="2:12" ht="15.75">
      <c r="B6509" s="1528" t="s">
        <v>12390</v>
      </c>
      <c r="C6509" s="1529" t="s">
        <v>24113</v>
      </c>
      <c r="D6509" s="1528">
        <f t="shared" si="105"/>
        <v>31.078099999999999</v>
      </c>
      <c r="E6509" s="1543">
        <f t="shared" si="104"/>
        <v>20.692</v>
      </c>
      <c r="F6509" s="1535"/>
      <c r="G6509" s="1556">
        <v>31.078099999999999</v>
      </c>
      <c r="H6509" s="1556">
        <v>20.692</v>
      </c>
      <c r="I6509" s="1556">
        <v>29.0184</v>
      </c>
      <c r="J6509" s="1556">
        <v>18.632300000000001</v>
      </c>
      <c r="K6509" s="1521" t="s">
        <v>12390</v>
      </c>
      <c r="L6509" s="1521" t="str">
        <f t="shared" si="106"/>
        <v>BOMBA DE ALTA PRESSÃO PARA HIDROJATEAMENTO COM CAPACIDADE DE 18 MPA - 5,20 KW</v>
      </c>
    </row>
    <row r="6510" spans="2:12" ht="15.75">
      <c r="B6510" s="1526" t="s">
        <v>12391</v>
      </c>
      <c r="C6510" s="1523" t="s">
        <v>17532</v>
      </c>
      <c r="D6510" s="1526">
        <f t="shared" si="105"/>
        <v>52.097799999999999</v>
      </c>
      <c r="E6510" s="1542">
        <f t="shared" si="104"/>
        <v>44.596499999999999</v>
      </c>
      <c r="F6510" s="1535"/>
      <c r="G6510" s="1556">
        <v>52.097799999999999</v>
      </c>
      <c r="H6510" s="1556">
        <v>44.596499999999999</v>
      </c>
      <c r="I6510" s="1556">
        <v>48.032899999999998</v>
      </c>
      <c r="J6510" s="1556">
        <v>40.531599999999997</v>
      </c>
      <c r="K6510" s="1521" t="s">
        <v>12391</v>
      </c>
      <c r="L6510" s="1521" t="str">
        <f t="shared" si="106"/>
        <v>CONJUNTO BOMBA E MACACO HIDRÁULICO PARA PROTENSÃO COM CAPACIDADE DE 8.000 KN - 20 KW</v>
      </c>
    </row>
    <row r="6511" spans="2:12" ht="15.75">
      <c r="B6511" s="1528" t="s">
        <v>12392</v>
      </c>
      <c r="C6511" s="1529" t="s">
        <v>12825</v>
      </c>
      <c r="D6511" s="1528">
        <f t="shared" si="105"/>
        <v>1.6138999999999999</v>
      </c>
      <c r="E6511" s="1543">
        <f t="shared" si="104"/>
        <v>0.91479999999999995</v>
      </c>
      <c r="F6511" s="1535"/>
      <c r="G6511" s="1556">
        <v>1.6138999999999999</v>
      </c>
      <c r="H6511" s="1556">
        <v>0.91479999999999995</v>
      </c>
      <c r="I6511" s="1556">
        <v>1.6138999999999999</v>
      </c>
      <c r="J6511" s="1556">
        <v>0.91479999999999995</v>
      </c>
      <c r="K6511" s="1521" t="s">
        <v>12392</v>
      </c>
      <c r="L6511" s="1521" t="str">
        <f t="shared" si="106"/>
        <v>BOMBA DE PROTENSÃO COM LEITURA DIGITAL PARA TENSIONAMENTO DE ESTAIS - 3 KW</v>
      </c>
    </row>
    <row r="6512" spans="2:12" ht="15.75">
      <c r="B6512" s="1526" t="s">
        <v>12393</v>
      </c>
      <c r="C6512" s="1523" t="s">
        <v>24114</v>
      </c>
      <c r="D6512" s="1526">
        <f t="shared" si="105"/>
        <v>54.200800000000001</v>
      </c>
      <c r="E6512" s="1542">
        <f t="shared" si="104"/>
        <v>40.133699999999997</v>
      </c>
      <c r="F6512" s="1535"/>
      <c r="G6512" s="1556">
        <v>54.200800000000001</v>
      </c>
      <c r="H6512" s="1556">
        <v>40.133699999999997</v>
      </c>
      <c r="I6512" s="1556">
        <v>52.141100000000002</v>
      </c>
      <c r="J6512" s="1556">
        <v>38.073999999999998</v>
      </c>
      <c r="K6512" s="1521" t="s">
        <v>12393</v>
      </c>
      <c r="L6512" s="1521" t="str">
        <f t="shared" si="106"/>
        <v>ELEVADOR DE CREMALHEIRA COM CABINE SIMPLES, COM CAPACIDADE DE 1.500 KG E ALTURA DE ATÉ 100 M - 15 KW</v>
      </c>
    </row>
    <row r="6513" spans="2:12" ht="15.75">
      <c r="B6513" s="1528" t="s">
        <v>12394</v>
      </c>
      <c r="C6513" s="1529" t="s">
        <v>12826</v>
      </c>
      <c r="D6513" s="1528">
        <f t="shared" si="105"/>
        <v>44.924100000000003</v>
      </c>
      <c r="E6513" s="1543">
        <f t="shared" si="104"/>
        <v>40.530299999999997</v>
      </c>
      <c r="F6513" s="1535"/>
      <c r="G6513" s="1556">
        <v>44.924100000000003</v>
      </c>
      <c r="H6513" s="1556">
        <v>40.530299999999997</v>
      </c>
      <c r="I6513" s="1556">
        <v>40.859200000000001</v>
      </c>
      <c r="J6513" s="1556">
        <v>36.465400000000002</v>
      </c>
      <c r="K6513" s="1521" t="s">
        <v>12394</v>
      </c>
      <c r="L6513" s="1521" t="str">
        <f t="shared" si="106"/>
        <v>EQUIPAMENTO PARA REGULAGEM FINAL DE ESTAIS COM ATÉ 37 CORDOALHAS - D = 15,7 MM - 20 KW</v>
      </c>
    </row>
    <row r="6514" spans="2:12" ht="15.75">
      <c r="B6514" s="1526" t="s">
        <v>12395</v>
      </c>
      <c r="C6514" s="1523" t="s">
        <v>12827</v>
      </c>
      <c r="D6514" s="1526">
        <f t="shared" si="105"/>
        <v>49.2712</v>
      </c>
      <c r="E6514" s="1542">
        <f t="shared" si="104"/>
        <v>42.994300000000003</v>
      </c>
      <c r="F6514" s="1535"/>
      <c r="G6514" s="1556">
        <v>49.2712</v>
      </c>
      <c r="H6514" s="1556">
        <v>42.994300000000003</v>
      </c>
      <c r="I6514" s="1556">
        <v>45.206299999999999</v>
      </c>
      <c r="J6514" s="1556">
        <v>38.929400000000001</v>
      </c>
      <c r="K6514" s="1521" t="s">
        <v>12395</v>
      </c>
      <c r="L6514" s="1521" t="str">
        <f t="shared" si="106"/>
        <v>EQUIPAMENTO PARA REGULAGEM FINAL DE ESTAIS DE 38 A 55 CORDOALHAS - D = 15,7 MM - 30 KW</v>
      </c>
    </row>
    <row r="6515" spans="2:12" ht="15.75">
      <c r="B6515" s="1528" t="s">
        <v>12396</v>
      </c>
      <c r="C6515" s="1529" t="s">
        <v>12828</v>
      </c>
      <c r="D6515" s="1528">
        <f t="shared" si="105"/>
        <v>56.516199999999998</v>
      </c>
      <c r="E6515" s="1543">
        <f t="shared" si="104"/>
        <v>47.100900000000003</v>
      </c>
      <c r="F6515" s="1535"/>
      <c r="G6515" s="1556">
        <v>56.516199999999998</v>
      </c>
      <c r="H6515" s="1556">
        <v>47.100900000000003</v>
      </c>
      <c r="I6515" s="1556">
        <v>52.451300000000003</v>
      </c>
      <c r="J6515" s="1556">
        <v>43.036000000000001</v>
      </c>
      <c r="K6515" s="1521" t="s">
        <v>12396</v>
      </c>
      <c r="L6515" s="1521" t="str">
        <f t="shared" si="106"/>
        <v>EQUIPAMENTO PARA REGULAGEM FINAL DE ESTAIS DE 56 A 73 CORDOALHAS - D = 15,7 MM - 40 KW</v>
      </c>
    </row>
    <row r="6516" spans="2:12" ht="15.75">
      <c r="B6516" s="1526" t="s">
        <v>12397</v>
      </c>
      <c r="C6516" s="1523" t="s">
        <v>12829</v>
      </c>
      <c r="D6516" s="1526">
        <f t="shared" si="105"/>
        <v>63.761200000000002</v>
      </c>
      <c r="E6516" s="1542">
        <f t="shared" si="104"/>
        <v>51.207500000000003</v>
      </c>
      <c r="F6516" s="1535"/>
      <c r="G6516" s="1556">
        <v>63.761200000000002</v>
      </c>
      <c r="H6516" s="1556">
        <v>51.207500000000003</v>
      </c>
      <c r="I6516" s="1556">
        <v>59.696300000000001</v>
      </c>
      <c r="J6516" s="1556">
        <v>47.142600000000002</v>
      </c>
      <c r="K6516" s="1521" t="s">
        <v>12397</v>
      </c>
      <c r="L6516" s="1521" t="str">
        <f t="shared" si="106"/>
        <v>EQUIPAMENTO PARA REGULAGEM FINAL DE ESTAIS DE 74 A 91 CORDOALHAS - D = 15,7 MM - 50 KW</v>
      </c>
    </row>
    <row r="6517" spans="2:12" ht="15.75">
      <c r="B6517" s="1528" t="s">
        <v>12398</v>
      </c>
      <c r="C6517" s="1529" t="s">
        <v>24115</v>
      </c>
      <c r="D6517" s="1528">
        <f t="shared" si="105"/>
        <v>370.19479999999999</v>
      </c>
      <c r="E6517" s="1543">
        <f t="shared" si="104"/>
        <v>216.58189999999999</v>
      </c>
      <c r="F6517" s="1535"/>
      <c r="G6517" s="1556">
        <v>370.19479999999999</v>
      </c>
      <c r="H6517" s="1556">
        <v>216.58189999999999</v>
      </c>
      <c r="I6517" s="1556">
        <v>366.12990000000002</v>
      </c>
      <c r="J6517" s="1556">
        <v>212.517</v>
      </c>
      <c r="K6517" s="1521" t="s">
        <v>12398</v>
      </c>
      <c r="L6517" s="1521" t="str">
        <f t="shared" si="106"/>
        <v>GRUA FIXA PARA ALTURAS DE 60 A 102 M, COM ALCANCE DE 60 M COM CAPACIDADE DE 1.500 KG NA PONTA DA LANÇA - 37 KW</v>
      </c>
    </row>
    <row r="6518" spans="2:12" ht="15.75">
      <c r="B6518" s="1526" t="s">
        <v>12399</v>
      </c>
      <c r="C6518" s="1523" t="s">
        <v>24116</v>
      </c>
      <c r="D6518" s="1526">
        <f t="shared" si="105"/>
        <v>36.842700000000001</v>
      </c>
      <c r="E6518" s="1542">
        <f t="shared" si="104"/>
        <v>35.949599999999997</v>
      </c>
      <c r="F6518" s="1535"/>
      <c r="G6518" s="1556">
        <v>36.842700000000001</v>
      </c>
      <c r="H6518" s="1556">
        <v>35.949599999999997</v>
      </c>
      <c r="I6518" s="1556">
        <v>32.777799999999999</v>
      </c>
      <c r="J6518" s="1556">
        <v>31.884699999999999</v>
      </c>
      <c r="K6518" s="1521" t="s">
        <v>12399</v>
      </c>
      <c r="L6518" s="1521" t="str">
        <f t="shared" si="106"/>
        <v>MACACO HIDRÁULICO MONOCORDOALHA PARA TENSIONAMENTO DE ESTAIS - 3 KW</v>
      </c>
    </row>
    <row r="6519" spans="2:12" ht="15.75">
      <c r="B6519" s="1528" t="s">
        <v>12400</v>
      </c>
      <c r="C6519" s="1529" t="s">
        <v>24117</v>
      </c>
      <c r="D6519" s="1528">
        <f t="shared" si="105"/>
        <v>53.707799999999999</v>
      </c>
      <c r="E6519" s="1543">
        <f t="shared" si="104"/>
        <v>43.489699999999999</v>
      </c>
      <c r="F6519" s="1535"/>
      <c r="G6519" s="1556">
        <v>53.707799999999999</v>
      </c>
      <c r="H6519" s="1556">
        <v>43.489699999999999</v>
      </c>
      <c r="I6519" s="1556">
        <v>49.642899999999997</v>
      </c>
      <c r="J6519" s="1556">
        <v>39.424799999999998</v>
      </c>
      <c r="K6519" s="1521" t="s">
        <v>12400</v>
      </c>
      <c r="L6519" s="1521" t="str">
        <f t="shared" si="106"/>
        <v>MÁQUINA DE SOLDA POR TERMOFUSÃO PARA TUBOS PEAD COM GERADOR DE 4 KW</v>
      </c>
    </row>
    <row r="6520" spans="2:12" ht="15.75">
      <c r="B6520" s="1526" t="s">
        <v>12401</v>
      </c>
      <c r="C6520" s="1523" t="s">
        <v>12830</v>
      </c>
      <c r="D6520" s="1526">
        <f t="shared" si="105"/>
        <v>6.7299999999999999E-2</v>
      </c>
      <c r="E6520" s="1542">
        <f t="shared" si="104"/>
        <v>4.6100000000000002E-2</v>
      </c>
      <c r="F6520" s="1535"/>
      <c r="G6520" s="1556">
        <v>6.7299999999999999E-2</v>
      </c>
      <c r="H6520" s="1556">
        <v>4.6100000000000002E-2</v>
      </c>
      <c r="I6520" s="1556">
        <v>6.7299999999999999E-2</v>
      </c>
      <c r="J6520" s="1556">
        <v>4.6100000000000002E-2</v>
      </c>
      <c r="K6520" s="1521" t="s">
        <v>12401</v>
      </c>
      <c r="L6520" s="1521" t="str">
        <f t="shared" si="106"/>
        <v>SERRA MÁRMORE - 1,45 KW</v>
      </c>
    </row>
    <row r="6521" spans="2:12" ht="15.75">
      <c r="B6521" s="1528" t="s">
        <v>12402</v>
      </c>
      <c r="C6521" s="1529" t="s">
        <v>24118</v>
      </c>
      <c r="D6521" s="1528">
        <f t="shared" si="105"/>
        <v>189.5085</v>
      </c>
      <c r="E6521" s="1543">
        <f t="shared" si="104"/>
        <v>76.200199999999995</v>
      </c>
      <c r="F6521" s="1535"/>
      <c r="G6521" s="1556">
        <v>189.5085</v>
      </c>
      <c r="H6521" s="1556">
        <v>76.200199999999995</v>
      </c>
      <c r="I6521" s="1556">
        <v>186.6551</v>
      </c>
      <c r="J6521" s="1556">
        <v>73.346800000000002</v>
      </c>
      <c r="K6521" s="1521" t="s">
        <v>12402</v>
      </c>
      <c r="L6521" s="1521" t="str">
        <f t="shared" si="106"/>
        <v>TRATOR SOBRE ESTEIRAS COM LÂMINA - 97 KW</v>
      </c>
    </row>
    <row r="6522" spans="2:12" ht="15.75">
      <c r="B6522" s="1526" t="s">
        <v>12403</v>
      </c>
      <c r="C6522" s="1523" t="s">
        <v>24119</v>
      </c>
      <c r="D6522" s="1526">
        <f t="shared" si="105"/>
        <v>73.304699999999997</v>
      </c>
      <c r="E6522" s="1542">
        <f t="shared" si="104"/>
        <v>31.7332</v>
      </c>
      <c r="F6522" s="1535"/>
      <c r="G6522" s="1556">
        <v>73.304699999999997</v>
      </c>
      <c r="H6522" s="1556">
        <v>31.7332</v>
      </c>
      <c r="I6522" s="1556">
        <v>69.657899999999998</v>
      </c>
      <c r="J6522" s="1556">
        <v>28.086400000000001</v>
      </c>
      <c r="K6522" s="1521" t="s">
        <v>12403</v>
      </c>
      <c r="L6522" s="1521" t="str">
        <f t="shared" si="106"/>
        <v>EMBARCAÇÃO DE ALUMÍNIO COM COMPRIMENTO DE 6 M E MOTOR DE POPA - 18,60 KW</v>
      </c>
    </row>
    <row r="6523" spans="2:12" ht="15.75">
      <c r="B6523" s="1528" t="s">
        <v>12404</v>
      </c>
      <c r="C6523" s="1529" t="s">
        <v>12831</v>
      </c>
      <c r="D6523" s="1528">
        <f t="shared" si="105"/>
        <v>483.2278</v>
      </c>
      <c r="E6523" s="1543">
        <f t="shared" si="104"/>
        <v>303.52050000000003</v>
      </c>
      <c r="F6523" s="1535"/>
      <c r="G6523" s="1556">
        <v>483.2278</v>
      </c>
      <c r="H6523" s="1556">
        <v>303.52050000000003</v>
      </c>
      <c r="I6523" s="1556">
        <v>479.16289999999998</v>
      </c>
      <c r="J6523" s="1556">
        <v>299.4556</v>
      </c>
      <c r="K6523" s="1521" t="s">
        <v>12404</v>
      </c>
      <c r="L6523" s="1521" t="str">
        <f t="shared" si="106"/>
        <v>CENTRAL DE CONCRETO COM CAPACIDADE DE 150 M³/H - DOSADORA E MISTURADORA</v>
      </c>
    </row>
    <row r="6524" spans="2:12" ht="15.75">
      <c r="B6524" s="1526" t="s">
        <v>12405</v>
      </c>
      <c r="C6524" s="1523" t="s">
        <v>24120</v>
      </c>
      <c r="D6524" s="1526">
        <f t="shared" si="105"/>
        <v>53.853999999999999</v>
      </c>
      <c r="E6524" s="1542">
        <f t="shared" si="104"/>
        <v>41.791699999999999</v>
      </c>
      <c r="F6524" s="1535"/>
      <c r="G6524" s="1556">
        <v>53.853999999999999</v>
      </c>
      <c r="H6524" s="1556">
        <v>41.791699999999999</v>
      </c>
      <c r="I6524" s="1556">
        <v>49.789099999999998</v>
      </c>
      <c r="J6524" s="1556">
        <v>37.726799999999997</v>
      </c>
      <c r="K6524" s="1521" t="s">
        <v>12405</v>
      </c>
      <c r="L6524" s="1521" t="str">
        <f t="shared" si="106"/>
        <v>CONJUNTO BOMBA E MACACO HIDRÁULICO PARA ELEVAÇÃO COM CAPACIDADE DE 496 KN</v>
      </c>
    </row>
    <row r="6525" spans="2:12" ht="15.75">
      <c r="B6525" s="1528" t="s">
        <v>12406</v>
      </c>
      <c r="C6525" s="1529" t="s">
        <v>24121</v>
      </c>
      <c r="D6525" s="1528">
        <f t="shared" si="105"/>
        <v>56.577199999999998</v>
      </c>
      <c r="E6525" s="1543">
        <f t="shared" si="104"/>
        <v>43.294499999999999</v>
      </c>
      <c r="F6525" s="1535"/>
      <c r="G6525" s="1556">
        <v>56.577199999999998</v>
      </c>
      <c r="H6525" s="1556">
        <v>43.294499999999999</v>
      </c>
      <c r="I6525" s="1556">
        <v>52.512300000000003</v>
      </c>
      <c r="J6525" s="1556">
        <v>39.229599999999998</v>
      </c>
      <c r="K6525" s="1521" t="s">
        <v>12406</v>
      </c>
      <c r="L6525" s="1521" t="str">
        <f t="shared" si="106"/>
        <v>CONJUNTO BOMBA E MACACO HIDRÁULICO PARA ELEVAÇÃO COM CAPACIDADE DE 929 KN</v>
      </c>
    </row>
    <row r="6526" spans="2:12" ht="15.75">
      <c r="B6526" s="1526" t="s">
        <v>12411</v>
      </c>
      <c r="C6526" s="1523" t="s">
        <v>24122</v>
      </c>
      <c r="D6526" s="1526">
        <f t="shared" si="105"/>
        <v>59.186799999999998</v>
      </c>
      <c r="E6526" s="1542">
        <f t="shared" si="104"/>
        <v>44.7346</v>
      </c>
      <c r="F6526" s="1535"/>
      <c r="G6526" s="1556">
        <v>59.186799999999998</v>
      </c>
      <c r="H6526" s="1556">
        <v>44.7346</v>
      </c>
      <c r="I6526" s="1556">
        <v>55.121899999999997</v>
      </c>
      <c r="J6526" s="1556">
        <v>40.669699999999999</v>
      </c>
      <c r="K6526" s="1521" t="s">
        <v>12411</v>
      </c>
      <c r="L6526" s="1521" t="str">
        <f t="shared" si="106"/>
        <v>CONJUNTO BOMBA E MACACO HIDRÁULICO PARA ELEVAÇÃO COM CAPACIDADE DE 1.390 KN</v>
      </c>
    </row>
    <row r="6527" spans="2:12" ht="15.75">
      <c r="B6527" s="1528" t="s">
        <v>12412</v>
      </c>
      <c r="C6527" s="1529" t="s">
        <v>24123</v>
      </c>
      <c r="D6527" s="1528">
        <f t="shared" si="105"/>
        <v>61.892099999999999</v>
      </c>
      <c r="E6527" s="1543">
        <f t="shared" si="104"/>
        <v>46.227499999999999</v>
      </c>
      <c r="F6527" s="1535"/>
      <c r="G6527" s="1556">
        <v>61.892099999999999</v>
      </c>
      <c r="H6527" s="1556">
        <v>46.227499999999999</v>
      </c>
      <c r="I6527" s="1556">
        <v>57.827199999999998</v>
      </c>
      <c r="J6527" s="1556">
        <v>42.162599999999998</v>
      </c>
      <c r="K6527" s="1521" t="s">
        <v>12412</v>
      </c>
      <c r="L6527" s="1521" t="str">
        <f t="shared" si="106"/>
        <v>CONJUNTO BOMBA E MACACO HIDRÁULICO PARA ELEVAÇÃO COM CAPACIDADE DE 1.859 KN</v>
      </c>
    </row>
    <row r="6528" spans="2:12" ht="15.75">
      <c r="B6528" s="1526" t="s">
        <v>12413</v>
      </c>
      <c r="C6528" s="1523" t="s">
        <v>24124</v>
      </c>
      <c r="D6528" s="1526">
        <f t="shared" si="105"/>
        <v>167.6241</v>
      </c>
      <c r="E6528" s="1542">
        <f t="shared" si="104"/>
        <v>70.849500000000006</v>
      </c>
      <c r="F6528" s="1535"/>
      <c r="G6528" s="1556">
        <v>167.6241</v>
      </c>
      <c r="H6528" s="1556">
        <v>70.849500000000006</v>
      </c>
      <c r="I6528" s="1556">
        <v>165.56440000000001</v>
      </c>
      <c r="J6528" s="1556">
        <v>68.7898</v>
      </c>
      <c r="K6528" s="1521" t="s">
        <v>12413</v>
      </c>
      <c r="L6528" s="1521" t="str">
        <f t="shared" si="106"/>
        <v>BOMBA DE ALTA PRESSÃO PARA HIDROJATEAMENTO COM CAPACIDADE DE 250 MPA - 72 KW</v>
      </c>
    </row>
    <row r="6529" spans="2:12" ht="15.75">
      <c r="B6529" s="1528" t="s">
        <v>12414</v>
      </c>
      <c r="C6529" s="1529" t="s">
        <v>24125</v>
      </c>
      <c r="D6529" s="1528">
        <f t="shared" si="105"/>
        <v>196.2397</v>
      </c>
      <c r="E6529" s="1543">
        <f t="shared" si="104"/>
        <v>104.7779</v>
      </c>
      <c r="F6529" s="1535"/>
      <c r="G6529" s="1556">
        <v>196.2397</v>
      </c>
      <c r="H6529" s="1556">
        <v>104.7779</v>
      </c>
      <c r="I6529" s="1556">
        <v>193.23429999999999</v>
      </c>
      <c r="J6529" s="1556">
        <v>101.77249999999999</v>
      </c>
      <c r="K6529" s="1521" t="s">
        <v>12414</v>
      </c>
      <c r="L6529" s="1521" t="str">
        <f t="shared" si="106"/>
        <v>GUINDASTE MÓVEL SOBRE PNEUS COM 2 EIXOS COM CAPACIDADE DE 18 T - 75 KW</v>
      </c>
    </row>
    <row r="6530" spans="2:12" ht="15.75">
      <c r="B6530" s="1526" t="s">
        <v>12415</v>
      </c>
      <c r="C6530" s="1523" t="s">
        <v>24126</v>
      </c>
      <c r="D6530" s="1526">
        <f t="shared" si="105"/>
        <v>161.89230000000001</v>
      </c>
      <c r="E6530" s="1542">
        <f t="shared" si="104"/>
        <v>96.392899999999997</v>
      </c>
      <c r="F6530" s="1535"/>
      <c r="G6530" s="1556">
        <v>161.89230000000001</v>
      </c>
      <c r="H6530" s="1556">
        <v>96.392899999999997</v>
      </c>
      <c r="I6530" s="1556">
        <v>159.83260000000001</v>
      </c>
      <c r="J6530" s="1556">
        <v>94.333200000000005</v>
      </c>
      <c r="K6530" s="1521" t="s">
        <v>12415</v>
      </c>
      <c r="L6530" s="1521" t="str">
        <f t="shared" si="106"/>
        <v>MÁQUINA LEVANTADORA E POSICIONADORA DE VIA - 7,40 KW</v>
      </c>
    </row>
    <row r="6531" spans="2:12" ht="15.75">
      <c r="B6531" s="1528" t="s">
        <v>12416</v>
      </c>
      <c r="C6531" s="1529" t="s">
        <v>24127</v>
      </c>
      <c r="D6531" s="1528">
        <f t="shared" si="105"/>
        <v>197.405</v>
      </c>
      <c r="E6531" s="1543">
        <f t="shared" si="104"/>
        <v>90.143900000000002</v>
      </c>
      <c r="F6531" s="1535"/>
      <c r="G6531" s="1556">
        <v>197.405</v>
      </c>
      <c r="H6531" s="1556">
        <v>90.143900000000002</v>
      </c>
      <c r="I6531" s="1556">
        <v>195.34530000000001</v>
      </c>
      <c r="J6531" s="1556">
        <v>88.084199999999996</v>
      </c>
      <c r="K6531" s="1521" t="s">
        <v>12416</v>
      </c>
      <c r="L6531" s="1521" t="str">
        <f t="shared" si="106"/>
        <v>EMPILHADEIRA A DIESEL COM CAPACIDADE DE 10 T - 82 KW</v>
      </c>
    </row>
    <row r="6532" spans="2:12" ht="15.75">
      <c r="B6532" s="1526" t="s">
        <v>12417</v>
      </c>
      <c r="C6532" s="1523" t="s">
        <v>12832</v>
      </c>
      <c r="D6532" s="1526">
        <f t="shared" si="105"/>
        <v>63.833100000000002</v>
      </c>
      <c r="E6532" s="1542">
        <f t="shared" si="104"/>
        <v>38.644599999999997</v>
      </c>
      <c r="F6532" s="1535"/>
      <c r="G6532" s="1556">
        <v>63.833100000000002</v>
      </c>
      <c r="H6532" s="1556">
        <v>38.644599999999997</v>
      </c>
      <c r="I6532" s="1556">
        <v>61.1586</v>
      </c>
      <c r="J6532" s="1556">
        <v>35.970100000000002</v>
      </c>
      <c r="K6532" s="1521" t="s">
        <v>12417</v>
      </c>
      <c r="L6532" s="1521" t="str">
        <f t="shared" si="106"/>
        <v>PERFURATRIZ HIDRÁULICA MONTADA EM FLUTUANTE - 32 KW</v>
      </c>
    </row>
    <row r="6533" spans="2:12" ht="15.75">
      <c r="B6533" s="1528" t="s">
        <v>12418</v>
      </c>
      <c r="C6533" s="1529" t="s">
        <v>24128</v>
      </c>
      <c r="D6533" s="1528">
        <f t="shared" si="105"/>
        <v>195.26429999999999</v>
      </c>
      <c r="E6533" s="1543">
        <f t="shared" si="104"/>
        <v>122.6108</v>
      </c>
      <c r="F6533" s="1535"/>
      <c r="G6533" s="1556">
        <v>195.26429999999999</v>
      </c>
      <c r="H6533" s="1556">
        <v>122.6108</v>
      </c>
      <c r="I6533" s="1556">
        <v>193.2046</v>
      </c>
      <c r="J6533" s="1556">
        <v>120.55110000000001</v>
      </c>
      <c r="K6533" s="1521" t="s">
        <v>12418</v>
      </c>
      <c r="L6533" s="1521" t="str">
        <f t="shared" si="106"/>
        <v>EQUIPAMENTO SOBRE FORMA-TRILHO PARA EXECUÇÃO E ACABAMENTO DE PAVIMENTO DE CONCRETO - 13,40 KW</v>
      </c>
    </row>
    <row r="6534" spans="2:12" ht="15.75">
      <c r="B6534" s="1526" t="s">
        <v>12419</v>
      </c>
      <c r="C6534" s="1523" t="s">
        <v>12833</v>
      </c>
      <c r="D6534" s="1526">
        <f t="shared" si="105"/>
        <v>60.288400000000003</v>
      </c>
      <c r="E6534" s="1542">
        <f t="shared" si="104"/>
        <v>41.2712</v>
      </c>
      <c r="F6534" s="1535"/>
      <c r="G6534" s="1556">
        <v>60.288400000000003</v>
      </c>
      <c r="H6534" s="1556">
        <v>41.2712</v>
      </c>
      <c r="I6534" s="1556">
        <v>60.288400000000003</v>
      </c>
      <c r="J6534" s="1556">
        <v>41.2712</v>
      </c>
      <c r="K6534" s="1521" t="s">
        <v>12419</v>
      </c>
      <c r="L6534" s="1521" t="str">
        <f t="shared" si="106"/>
        <v>GUINCHO PNEUMÁTICO COM CAPACIDADE DE 2,5 T</v>
      </c>
    </row>
    <row r="6535" spans="2:12" ht="15.75">
      <c r="B6535" s="1528" t="s">
        <v>12420</v>
      </c>
      <c r="C6535" s="1529" t="s">
        <v>24129</v>
      </c>
      <c r="D6535" s="1528">
        <f t="shared" si="105"/>
        <v>103.3781</v>
      </c>
      <c r="E6535" s="1543">
        <f t="shared" si="104"/>
        <v>92.325199999999995</v>
      </c>
      <c r="F6535" s="1535"/>
      <c r="G6535" s="1556">
        <v>103.3781</v>
      </c>
      <c r="H6535" s="1556">
        <v>92.325199999999995</v>
      </c>
      <c r="I6535" s="1556">
        <v>94.025800000000004</v>
      </c>
      <c r="J6535" s="1556">
        <v>82.972899999999996</v>
      </c>
      <c r="K6535" s="1521" t="s">
        <v>12420</v>
      </c>
      <c r="L6535" s="1521" t="str">
        <f t="shared" si="106"/>
        <v>PLATAFORMA AUTOELEVATÓRIA DE 12 X 24 M COM CAPACIDADE DE 150 T</v>
      </c>
    </row>
    <row r="6536" spans="2:12" ht="15.75">
      <c r="B6536" s="1526" t="s">
        <v>12421</v>
      </c>
      <c r="C6536" s="1523" t="s">
        <v>12834</v>
      </c>
      <c r="D6536" s="1526">
        <f t="shared" si="105"/>
        <v>26.375499999999999</v>
      </c>
      <c r="E6536" s="1542">
        <f t="shared" si="104"/>
        <v>24.1587</v>
      </c>
      <c r="F6536" s="1535"/>
      <c r="G6536" s="1556">
        <v>26.375499999999999</v>
      </c>
      <c r="H6536" s="1556">
        <v>24.1587</v>
      </c>
      <c r="I6536" s="1556">
        <v>24.046800000000001</v>
      </c>
      <c r="J6536" s="1556">
        <v>21.83</v>
      </c>
      <c r="K6536" s="1521" t="s">
        <v>12421</v>
      </c>
      <c r="L6536" s="1521" t="str">
        <f t="shared" si="106"/>
        <v>BATELÃO SEM PROPULSÃO COM CAPACIDADE DE 66 M³</v>
      </c>
    </row>
    <row r="6537" spans="2:12" ht="15.75">
      <c r="B6537" s="1528" t="s">
        <v>12422</v>
      </c>
      <c r="C6537" s="1529" t="s">
        <v>12835</v>
      </c>
      <c r="D6537" s="1528">
        <f t="shared" si="105"/>
        <v>35.342700000000001</v>
      </c>
      <c r="E6537" s="1543">
        <f t="shared" si="104"/>
        <v>28.712700000000002</v>
      </c>
      <c r="F6537" s="1535"/>
      <c r="G6537" s="1556">
        <v>35.342700000000001</v>
      </c>
      <c r="H6537" s="1556">
        <v>28.712700000000002</v>
      </c>
      <c r="I6537" s="1556">
        <v>33.014000000000003</v>
      </c>
      <c r="J6537" s="1556">
        <v>26.384</v>
      </c>
      <c r="K6537" s="1521" t="s">
        <v>12422</v>
      </c>
      <c r="L6537" s="1521" t="str">
        <f t="shared" si="106"/>
        <v>PLATAFORMA FLUTUANTE DE 12 X 24 X 1,8 M COM CAPACIDADE DE 150 T</v>
      </c>
    </row>
    <row r="6538" spans="2:12" ht="15.75">
      <c r="B6538" s="1526" t="s">
        <v>12423</v>
      </c>
      <c r="C6538" s="1523" t="s">
        <v>24130</v>
      </c>
      <c r="D6538" s="1526">
        <f t="shared" si="105"/>
        <v>103.3781</v>
      </c>
      <c r="E6538" s="1542">
        <f t="shared" si="104"/>
        <v>92.325199999999995</v>
      </c>
      <c r="F6538" s="1535"/>
      <c r="G6538" s="1556">
        <v>103.3781</v>
      </c>
      <c r="H6538" s="1556">
        <v>92.325199999999995</v>
      </c>
      <c r="I6538" s="1556">
        <v>94.025800000000004</v>
      </c>
      <c r="J6538" s="1556">
        <v>82.972899999999996</v>
      </c>
      <c r="K6538" s="1521" t="s">
        <v>12423</v>
      </c>
      <c r="L6538" s="1521" t="str">
        <f t="shared" si="106"/>
        <v>PLATAFORMA AUTOELEVATÓRIA DE 12 X 24 M MONTADA NA OBRA COM CAPACIDADE DE 150 T</v>
      </c>
    </row>
    <row r="6539" spans="2:12" ht="15.75">
      <c r="B6539" s="1528" t="s">
        <v>12424</v>
      </c>
      <c r="C6539" s="1529" t="s">
        <v>24131</v>
      </c>
      <c r="D6539" s="1528">
        <f t="shared" si="105"/>
        <v>51.038400000000003</v>
      </c>
      <c r="E6539" s="1543">
        <f t="shared" si="104"/>
        <v>50.4497</v>
      </c>
      <c r="F6539" s="1535"/>
      <c r="G6539" s="1556">
        <v>51.038400000000003</v>
      </c>
      <c r="H6539" s="1556">
        <v>50.4497</v>
      </c>
      <c r="I6539" s="1556">
        <v>45.689399999999999</v>
      </c>
      <c r="J6539" s="1556">
        <v>45.100700000000003</v>
      </c>
      <c r="K6539" s="1521" t="s">
        <v>12424</v>
      </c>
      <c r="L6539" s="1521" t="str">
        <f t="shared" si="106"/>
        <v>PERFURATRIZ PNEUMÁTICA ROTOPERCUSSIVA MONTADA EM FLUTUANTE COM PRESSÃO DE 0,70 MPA E CAPACIDADE DE 2.500 GPM</v>
      </c>
    </row>
    <row r="6540" spans="2:12" ht="15.75">
      <c r="B6540" s="1526" t="s">
        <v>12425</v>
      </c>
      <c r="C6540" s="1523" t="s">
        <v>12836</v>
      </c>
      <c r="D6540" s="1526">
        <f t="shared" si="105"/>
        <v>0.18859999999999999</v>
      </c>
      <c r="E6540" s="1542">
        <f t="shared" si="104"/>
        <v>0.12509999999999999</v>
      </c>
      <c r="F6540" s="1535"/>
      <c r="G6540" s="1556">
        <v>0.18859999999999999</v>
      </c>
      <c r="H6540" s="1556">
        <v>0.12509999999999999</v>
      </c>
      <c r="I6540" s="1556">
        <v>0.18859999999999999</v>
      </c>
      <c r="J6540" s="1556">
        <v>0.12509999999999999</v>
      </c>
      <c r="K6540" s="1521" t="s">
        <v>12425</v>
      </c>
      <c r="L6540" s="1521" t="str">
        <f t="shared" si="106"/>
        <v>LIXADEIRA ELÉTRICA MANUAL ANGULAR - 2 KW</v>
      </c>
    </row>
    <row r="6541" spans="2:12" ht="15.75">
      <c r="B6541" s="1528" t="s">
        <v>12426</v>
      </c>
      <c r="C6541" s="1529" t="s">
        <v>24132</v>
      </c>
      <c r="D6541" s="1528">
        <f t="shared" si="105"/>
        <v>1.0904</v>
      </c>
      <c r="E6541" s="1543">
        <f t="shared" si="104"/>
        <v>0.70740000000000003</v>
      </c>
      <c r="F6541" s="1535"/>
      <c r="G6541" s="1556">
        <v>1.0904</v>
      </c>
      <c r="H6541" s="1556">
        <v>0.70740000000000003</v>
      </c>
      <c r="I6541" s="1556">
        <v>1.0904</v>
      </c>
      <c r="J6541" s="1556">
        <v>0.70740000000000003</v>
      </c>
      <c r="K6541" s="1521" t="s">
        <v>12426</v>
      </c>
      <c r="L6541" s="1521" t="str">
        <f t="shared" si="106"/>
        <v>SOPRADOR DE AR QUENTE MANUAL - 1,60 KW</v>
      </c>
    </row>
    <row r="6542" spans="2:12" ht="15.75">
      <c r="B6542" s="1526" t="s">
        <v>12427</v>
      </c>
      <c r="C6542" s="1523" t="s">
        <v>24133</v>
      </c>
      <c r="D6542" s="1526">
        <f t="shared" si="105"/>
        <v>2425.0353</v>
      </c>
      <c r="E6542" s="1542">
        <f t="shared" si="104"/>
        <v>1339.8919000000001</v>
      </c>
      <c r="F6542" s="1535"/>
      <c r="G6542" s="1556">
        <v>2425.0353</v>
      </c>
      <c r="H6542" s="1556">
        <v>1339.8919000000001</v>
      </c>
      <c r="I6542" s="1556">
        <v>2420.9704000000002</v>
      </c>
      <c r="J6542" s="1556">
        <v>1335.827</v>
      </c>
      <c r="K6542" s="1521" t="s">
        <v>12427</v>
      </c>
      <c r="L6542" s="1521" t="str">
        <f t="shared" si="106"/>
        <v>EQUIPAMENTO DE ESTABILIZAÇÃO DINÂMICA DA VIA - 300 KW</v>
      </c>
    </row>
    <row r="6543" spans="2:12" ht="15.75">
      <c r="B6543" s="1528" t="s">
        <v>4330</v>
      </c>
      <c r="C6543" s="1529" t="s">
        <v>12837</v>
      </c>
      <c r="D6543" s="1528">
        <f t="shared" si="105"/>
        <v>1.2115</v>
      </c>
      <c r="E6543" s="1543">
        <f t="shared" si="104"/>
        <v>0.8236</v>
      </c>
      <c r="F6543" s="1535"/>
      <c r="G6543" s="1556">
        <v>1.2115</v>
      </c>
      <c r="H6543" s="1556">
        <v>0.8236</v>
      </c>
      <c r="I6543" s="1556">
        <v>1.2115</v>
      </c>
      <c r="J6543" s="1556">
        <v>0.8236</v>
      </c>
      <c r="K6543" s="1521" t="s">
        <v>4330</v>
      </c>
      <c r="L6543" s="1521" t="str">
        <f t="shared" si="106"/>
        <v>TRANSPORTADOR MANUAL GERICA COM CAPACIDADE DE 180 L</v>
      </c>
    </row>
    <row r="6544" spans="2:12" ht="15.75">
      <c r="B6544" s="1526" t="s">
        <v>12428</v>
      </c>
      <c r="C6544" s="1523" t="s">
        <v>12838</v>
      </c>
      <c r="D6544" s="1526">
        <f t="shared" si="105"/>
        <v>2535.9214999999999</v>
      </c>
      <c r="E6544" s="1542">
        <f t="shared" si="104"/>
        <v>1519.2551000000001</v>
      </c>
      <c r="F6544" s="1535"/>
      <c r="G6544" s="1556">
        <v>2535.9214999999999</v>
      </c>
      <c r="H6544" s="1556">
        <v>1519.2551000000001</v>
      </c>
      <c r="I6544" s="1556">
        <v>2531.8566000000001</v>
      </c>
      <c r="J6544" s="1556">
        <v>1515.1902</v>
      </c>
      <c r="K6544" s="1521" t="s">
        <v>12428</v>
      </c>
      <c r="L6544" s="1521" t="str">
        <f t="shared" si="106"/>
        <v>CARRO CONTROLE FERROVIÁRIO - 186 KW</v>
      </c>
    </row>
    <row r="6545" spans="2:12" ht="15.75">
      <c r="B6545" s="1528" t="s">
        <v>4297</v>
      </c>
      <c r="C6545" s="1529" t="s">
        <v>12839</v>
      </c>
      <c r="D6545" s="1528">
        <f t="shared" si="105"/>
        <v>14.746499999999999</v>
      </c>
      <c r="E6545" s="1543">
        <f t="shared" si="104"/>
        <v>3.2389000000000001</v>
      </c>
      <c r="F6545" s="1535"/>
      <c r="G6545" s="1556">
        <v>14.746499999999999</v>
      </c>
      <c r="H6545" s="1556">
        <v>3.2389000000000001</v>
      </c>
      <c r="I6545" s="1556">
        <v>14.746499999999999</v>
      </c>
      <c r="J6545" s="1556">
        <v>3.2389000000000001</v>
      </c>
      <c r="K6545" s="1521" t="s">
        <v>4297</v>
      </c>
      <c r="L6545" s="1521" t="str">
        <f t="shared" si="106"/>
        <v>GRUPO GERADOR - 13/14 KVA</v>
      </c>
    </row>
    <row r="6546" spans="2:12" ht="15.75">
      <c r="B6546" s="1526" t="s">
        <v>12429</v>
      </c>
      <c r="C6546" s="1523" t="s">
        <v>24134</v>
      </c>
      <c r="D6546" s="1526">
        <f t="shared" si="105"/>
        <v>221.9727</v>
      </c>
      <c r="E6546" s="1542">
        <f t="shared" si="104"/>
        <v>115.5153</v>
      </c>
      <c r="F6546" s="1535"/>
      <c r="G6546" s="1556">
        <v>221.9727</v>
      </c>
      <c r="H6546" s="1556">
        <v>115.5153</v>
      </c>
      <c r="I6546" s="1556">
        <v>219.91300000000001</v>
      </c>
      <c r="J6546" s="1556">
        <v>113.4556</v>
      </c>
      <c r="K6546" s="1521" t="s">
        <v>12429</v>
      </c>
      <c r="L6546" s="1521" t="str">
        <f t="shared" si="106"/>
        <v>VEÍCULO FERROVIÁRIO PARA CAPINA QUÍMICA COM CAPACIDADE DE 12.000 L - 115 KW</v>
      </c>
    </row>
    <row r="6547" spans="2:12" ht="15.75">
      <c r="B6547" s="1528" t="s">
        <v>12430</v>
      </c>
      <c r="C6547" s="1529" t="s">
        <v>12840</v>
      </c>
      <c r="D6547" s="1528">
        <f t="shared" si="105"/>
        <v>438.25779999999997</v>
      </c>
      <c r="E6547" s="1543">
        <f t="shared" si="104"/>
        <v>208.31209999999999</v>
      </c>
      <c r="F6547" s="1535"/>
      <c r="G6547" s="1556">
        <v>438.25779999999997</v>
      </c>
      <c r="H6547" s="1556">
        <v>208.31209999999999</v>
      </c>
      <c r="I6547" s="1556">
        <v>435.40440000000001</v>
      </c>
      <c r="J6547" s="1556">
        <v>205.45869999999999</v>
      </c>
      <c r="K6547" s="1521" t="s">
        <v>12430</v>
      </c>
      <c r="L6547" s="1521" t="str">
        <f t="shared" si="106"/>
        <v>PERFURATRIZ HIDRÁULICA ROTOPERCUSSIVA PARA CCPH - 123 KW</v>
      </c>
    </row>
    <row r="6548" spans="2:12" ht="15.75">
      <c r="B6548" s="1526" t="s">
        <v>12431</v>
      </c>
      <c r="C6548" s="1523" t="s">
        <v>12841</v>
      </c>
      <c r="D6548" s="1526">
        <f t="shared" si="105"/>
        <v>9.1410999999999998</v>
      </c>
      <c r="E6548" s="1542">
        <f t="shared" si="104"/>
        <v>0.80100000000000005</v>
      </c>
      <c r="F6548" s="1535"/>
      <c r="G6548" s="1556">
        <v>9.1410999999999998</v>
      </c>
      <c r="H6548" s="1556">
        <v>0.80100000000000005</v>
      </c>
      <c r="I6548" s="1556">
        <v>9.1410999999999998</v>
      </c>
      <c r="J6548" s="1556">
        <v>0.80100000000000005</v>
      </c>
      <c r="K6548" s="1521" t="s">
        <v>12431</v>
      </c>
      <c r="L6548" s="1521" t="str">
        <f t="shared" si="106"/>
        <v>VIBRADOR DE IMERSÃO PARA CONCRETO - 4,10 KW</v>
      </c>
    </row>
    <row r="6549" spans="2:12" ht="15.75">
      <c r="B6549" s="1528" t="s">
        <v>12432</v>
      </c>
      <c r="C6549" s="1529" t="s">
        <v>24135</v>
      </c>
      <c r="D6549" s="1528">
        <f t="shared" si="105"/>
        <v>44.707700000000003</v>
      </c>
      <c r="E6549" s="1543">
        <f t="shared" si="104"/>
        <v>37.274799999999999</v>
      </c>
      <c r="F6549" s="1535"/>
      <c r="G6549" s="1556">
        <v>44.707700000000003</v>
      </c>
      <c r="H6549" s="1556">
        <v>37.274799999999999</v>
      </c>
      <c r="I6549" s="1556">
        <v>42.648000000000003</v>
      </c>
      <c r="J6549" s="1556">
        <v>35.2151</v>
      </c>
      <c r="K6549" s="1521" t="s">
        <v>12432</v>
      </c>
      <c r="L6549" s="1521" t="str">
        <f t="shared" si="106"/>
        <v>PONTE ROLANTE COM CAPACIDADE DE 5 T E VÃO DE ATÉ 15 M - 10 KW</v>
      </c>
    </row>
    <row r="6550" spans="2:12" ht="15.75">
      <c r="B6550" s="1526" t="s">
        <v>4329</v>
      </c>
      <c r="C6550" s="1523" t="s">
        <v>12842</v>
      </c>
      <c r="D6550" s="1526">
        <f t="shared" si="105"/>
        <v>0.53120000000000001</v>
      </c>
      <c r="E6550" s="1542">
        <f t="shared" si="105"/>
        <v>0.36109999999999998</v>
      </c>
      <c r="F6550" s="1535"/>
      <c r="G6550" s="1556">
        <v>0.53120000000000001</v>
      </c>
      <c r="H6550" s="1556">
        <v>0.36109999999999998</v>
      </c>
      <c r="I6550" s="1556">
        <v>0.53120000000000001</v>
      </c>
      <c r="J6550" s="1556">
        <v>0.36109999999999998</v>
      </c>
      <c r="K6550" s="1521" t="s">
        <v>4329</v>
      </c>
      <c r="L6550" s="1521" t="str">
        <f t="shared" si="106"/>
        <v>TRANSPORTADOR MANUAL CARRINHO DE MÃO COM CAPACIDADE DE 80 L</v>
      </c>
    </row>
    <row r="6551" spans="2:12" ht="15.75">
      <c r="B6551" s="1528" t="s">
        <v>12433</v>
      </c>
      <c r="C6551" s="1529" t="s">
        <v>24136</v>
      </c>
      <c r="D6551" s="1528">
        <f t="shared" ref="D6551:E6614" si="107">IF($J$6483=$G$6484,G6551,I6551)</f>
        <v>845.25630000000001</v>
      </c>
      <c r="E6551" s="1543">
        <f t="shared" si="107"/>
        <v>312.31</v>
      </c>
      <c r="F6551" s="1535"/>
      <c r="G6551" s="1556">
        <v>845.25630000000001</v>
      </c>
      <c r="H6551" s="1556">
        <v>312.31</v>
      </c>
      <c r="I6551" s="1556">
        <v>841.19140000000004</v>
      </c>
      <c r="J6551" s="1556">
        <v>308.24509999999998</v>
      </c>
      <c r="K6551" s="1521" t="s">
        <v>12433</v>
      </c>
      <c r="L6551" s="1521" t="str">
        <f t="shared" ref="L6551:L6614" si="108">UPPER(C6551)</f>
        <v>MARTELO HIDRÁULICO VIBRATÓRIO COM UNIDADE HIDRÁULICA - 486 KW</v>
      </c>
    </row>
    <row r="6552" spans="2:12" ht="15.75">
      <c r="B6552" s="1526" t="s">
        <v>12434</v>
      </c>
      <c r="C6552" s="1523" t="s">
        <v>12843</v>
      </c>
      <c r="D6552" s="1526">
        <f t="shared" si="107"/>
        <v>158.47720000000001</v>
      </c>
      <c r="E6552" s="1542">
        <f t="shared" si="107"/>
        <v>60.198399999999999</v>
      </c>
      <c r="F6552" s="1535"/>
      <c r="G6552" s="1556">
        <v>158.47720000000001</v>
      </c>
      <c r="H6552" s="1556">
        <v>60.198399999999999</v>
      </c>
      <c r="I6552" s="1556">
        <v>156.41749999999999</v>
      </c>
      <c r="J6552" s="1556">
        <v>58.1387</v>
      </c>
      <c r="K6552" s="1521" t="s">
        <v>12434</v>
      </c>
      <c r="L6552" s="1521" t="str">
        <f t="shared" si="108"/>
        <v>BOMBA DE CONCRETO REBOCÁVEL COM CAPACIDADE DE 30 M³/H - 74 KW</v>
      </c>
    </row>
    <row r="6553" spans="2:12" ht="15.75">
      <c r="B6553" s="1528" t="s">
        <v>12435</v>
      </c>
      <c r="C6553" s="1529" t="s">
        <v>12844</v>
      </c>
      <c r="D6553" s="1528">
        <f t="shared" si="107"/>
        <v>40.6494</v>
      </c>
      <c r="E6553" s="1543">
        <f t="shared" si="107"/>
        <v>27.766500000000001</v>
      </c>
      <c r="F6553" s="1535"/>
      <c r="G6553" s="1556">
        <v>40.6494</v>
      </c>
      <c r="H6553" s="1556">
        <v>27.766500000000001</v>
      </c>
      <c r="I6553" s="1556">
        <v>40.6494</v>
      </c>
      <c r="J6553" s="1556">
        <v>27.766500000000001</v>
      </c>
      <c r="K6553" s="1521" t="s">
        <v>12435</v>
      </c>
      <c r="L6553" s="1521" t="str">
        <f t="shared" si="108"/>
        <v>TANQUE DE ESTOCAGEM DE ASFALTO COM AGITADORES DE 60.000 L</v>
      </c>
    </row>
    <row r="6554" spans="2:12" ht="15.75">
      <c r="B6554" s="1526" t="s">
        <v>12436</v>
      </c>
      <c r="C6554" s="1523" t="s">
        <v>12845</v>
      </c>
      <c r="D6554" s="1526">
        <f t="shared" si="107"/>
        <v>0.10639999999999999</v>
      </c>
      <c r="E6554" s="1542">
        <f t="shared" si="107"/>
        <v>7.2999999999999995E-2</v>
      </c>
      <c r="F6554" s="1535"/>
      <c r="G6554" s="1556">
        <v>0.10639999999999999</v>
      </c>
      <c r="H6554" s="1556">
        <v>7.2999999999999995E-2</v>
      </c>
      <c r="I6554" s="1556">
        <v>0.10639999999999999</v>
      </c>
      <c r="J6554" s="1556">
        <v>7.2999999999999995E-2</v>
      </c>
      <c r="K6554" s="1521" t="s">
        <v>12436</v>
      </c>
      <c r="L6554" s="1521" t="str">
        <f t="shared" si="108"/>
        <v>TRADO CAVADEIRA DE 12"</v>
      </c>
    </row>
    <row r="6555" spans="2:12" ht="15.75">
      <c r="B6555" s="1528" t="s">
        <v>4315</v>
      </c>
      <c r="C6555" s="1529" t="s">
        <v>24137</v>
      </c>
      <c r="D6555" s="1528">
        <f t="shared" si="107"/>
        <v>37.686100000000003</v>
      </c>
      <c r="E6555" s="1543">
        <f t="shared" si="107"/>
        <v>32.418700000000001</v>
      </c>
      <c r="F6555" s="1535"/>
      <c r="G6555" s="1556">
        <v>37.686100000000003</v>
      </c>
      <c r="H6555" s="1556">
        <v>32.418700000000001</v>
      </c>
      <c r="I6555" s="1556">
        <v>35.626399999999997</v>
      </c>
      <c r="J6555" s="1556">
        <v>30.359000000000002</v>
      </c>
      <c r="K6555" s="1521" t="s">
        <v>4315</v>
      </c>
      <c r="L6555" s="1521" t="str">
        <f t="shared" si="108"/>
        <v>EQUIPAMENTO PARA PINTURA ELETROSTÁTICA COM CABINE DUPLA DE 7,00 KW E ESTUFA DE 80.000 KCAL</v>
      </c>
    </row>
    <row r="6556" spans="2:12" ht="15.75">
      <c r="B6556" s="1526" t="s">
        <v>12437</v>
      </c>
      <c r="C6556" s="1523" t="s">
        <v>24138</v>
      </c>
      <c r="D6556" s="1526">
        <f t="shared" si="107"/>
        <v>1182.9657</v>
      </c>
      <c r="E6556" s="1542">
        <f t="shared" si="107"/>
        <v>601.73649999999998</v>
      </c>
      <c r="F6556" s="1535"/>
      <c r="G6556" s="1556">
        <v>1182.9657</v>
      </c>
      <c r="H6556" s="1556">
        <v>601.73649999999998</v>
      </c>
      <c r="I6556" s="1556">
        <v>1180.1123</v>
      </c>
      <c r="J6556" s="1556">
        <v>598.88310000000001</v>
      </c>
      <c r="K6556" s="1521" t="s">
        <v>12437</v>
      </c>
      <c r="L6556" s="1521" t="str">
        <f t="shared" si="108"/>
        <v>PERFURATRIZ DE CIRCULAÇÃO REVERSA TIPO WIRTH OU SIMILAR COM UNIDADE HIDRÁULICA (POWER PACK) - 273 KW</v>
      </c>
    </row>
    <row r="6557" spans="2:12" ht="15.75">
      <c r="B6557" s="1528" t="s">
        <v>12438</v>
      </c>
      <c r="C6557" s="1529" t="s">
        <v>24139</v>
      </c>
      <c r="D6557" s="1528">
        <f t="shared" si="107"/>
        <v>219.71629999999999</v>
      </c>
      <c r="E6557" s="1543">
        <f t="shared" si="107"/>
        <v>168.16210000000001</v>
      </c>
      <c r="F6557" s="1535"/>
      <c r="G6557" s="1556">
        <v>219.71629999999999</v>
      </c>
      <c r="H6557" s="1556">
        <v>168.16210000000001</v>
      </c>
      <c r="I6557" s="1556">
        <v>215.6514</v>
      </c>
      <c r="J6557" s="1556">
        <v>164.09719999999999</v>
      </c>
      <c r="K6557" s="1521" t="s">
        <v>12438</v>
      </c>
      <c r="L6557" s="1521" t="str">
        <f t="shared" si="108"/>
        <v>TRELIÇA LANÇADEIRA COM CAPACIDADE DE CARGA DE 100 A 120 T E VÃO MÁXIMO DE 45 M - 110 KW</v>
      </c>
    </row>
    <row r="6558" spans="2:12" ht="15.75">
      <c r="B6558" s="1526" t="s">
        <v>12439</v>
      </c>
      <c r="C6558" s="1523" t="s">
        <v>24140</v>
      </c>
      <c r="D6558" s="1526">
        <f t="shared" si="107"/>
        <v>19.571999999999999</v>
      </c>
      <c r="E6558" s="1542">
        <f t="shared" si="107"/>
        <v>11.441700000000001</v>
      </c>
      <c r="F6558" s="1535"/>
      <c r="G6558" s="1556">
        <v>19.571999999999999</v>
      </c>
      <c r="H6558" s="1556">
        <v>11.441700000000001</v>
      </c>
      <c r="I6558" s="1556">
        <v>19.571999999999999</v>
      </c>
      <c r="J6558" s="1556">
        <v>11.441700000000001</v>
      </c>
      <c r="K6558" s="1521" t="s">
        <v>12439</v>
      </c>
      <c r="L6558" s="1521" t="str">
        <f t="shared" si="108"/>
        <v>BOMBA SUBMERSÍVEL COM CAPACIDADE DE 360 M³/H - 23 KW</v>
      </c>
    </row>
    <row r="6559" spans="2:12" ht="15.75">
      <c r="B6559" s="1528" t="s">
        <v>12440</v>
      </c>
      <c r="C6559" s="1529" t="s">
        <v>12846</v>
      </c>
      <c r="D6559" s="1528">
        <f t="shared" si="107"/>
        <v>162.68379999999999</v>
      </c>
      <c r="E6559" s="1543">
        <f t="shared" si="107"/>
        <v>121.76439999999999</v>
      </c>
      <c r="F6559" s="1535"/>
      <c r="G6559" s="1556">
        <v>162.68379999999999</v>
      </c>
      <c r="H6559" s="1556">
        <v>121.76439999999999</v>
      </c>
      <c r="I6559" s="1556">
        <v>160.6241</v>
      </c>
      <c r="J6559" s="1556">
        <v>119.7047</v>
      </c>
      <c r="K6559" s="1521" t="s">
        <v>12440</v>
      </c>
      <c r="L6559" s="1521" t="str">
        <f t="shared" si="108"/>
        <v>CARRELONE COM CAPACIDADE MÁXIMA DE 70 T</v>
      </c>
    </row>
    <row r="6560" spans="2:12" ht="15.75">
      <c r="B6560" s="1526" t="s">
        <v>12441</v>
      </c>
      <c r="C6560" s="1523" t="s">
        <v>24141</v>
      </c>
      <c r="D6560" s="1526">
        <f t="shared" si="107"/>
        <v>29.1935</v>
      </c>
      <c r="E6560" s="1542">
        <f t="shared" si="107"/>
        <v>26.6477</v>
      </c>
      <c r="F6560" s="1535"/>
      <c r="G6560" s="1556">
        <v>29.1935</v>
      </c>
      <c r="H6560" s="1556">
        <v>26.6477</v>
      </c>
      <c r="I6560" s="1556">
        <v>27.133800000000001</v>
      </c>
      <c r="J6560" s="1556">
        <v>24.588000000000001</v>
      </c>
      <c r="K6560" s="1521" t="s">
        <v>12441</v>
      </c>
      <c r="L6560" s="1521" t="str">
        <f t="shared" si="108"/>
        <v>FISCHIETTI SIMPLES COM CAPACIDADE DE 70 T</v>
      </c>
    </row>
    <row r="6561" spans="2:12" ht="15.75">
      <c r="B6561" s="1528" t="s">
        <v>12442</v>
      </c>
      <c r="C6561" s="1529" t="s">
        <v>12847</v>
      </c>
      <c r="D6561" s="1528">
        <f t="shared" si="107"/>
        <v>22.499400000000001</v>
      </c>
      <c r="E6561" s="1543">
        <f t="shared" si="107"/>
        <v>17.824400000000001</v>
      </c>
      <c r="F6561" s="1535"/>
      <c r="G6561" s="1556">
        <v>22.499400000000001</v>
      </c>
      <c r="H6561" s="1556">
        <v>17.824400000000001</v>
      </c>
      <c r="I6561" s="1556">
        <v>22.499400000000001</v>
      </c>
      <c r="J6561" s="1556">
        <v>17.824400000000001</v>
      </c>
      <c r="K6561" s="1521" t="s">
        <v>12442</v>
      </c>
      <c r="L6561" s="1521" t="str">
        <f t="shared" si="108"/>
        <v>VAGÃO FECHADO FLT COM CAPACIDADE DE 99 T</v>
      </c>
    </row>
    <row r="6562" spans="2:12" ht="15.75">
      <c r="B6562" s="1526" t="s">
        <v>12443</v>
      </c>
      <c r="C6562" s="1523" t="s">
        <v>12848</v>
      </c>
      <c r="D6562" s="1526">
        <f t="shared" si="107"/>
        <v>33.528500000000001</v>
      </c>
      <c r="E6562" s="1542">
        <f t="shared" si="107"/>
        <v>26.561800000000002</v>
      </c>
      <c r="F6562" s="1535"/>
      <c r="G6562" s="1556">
        <v>33.528500000000001</v>
      </c>
      <c r="H6562" s="1556">
        <v>26.561800000000002</v>
      </c>
      <c r="I6562" s="1556">
        <v>33.528500000000001</v>
      </c>
      <c r="J6562" s="1556">
        <v>26.561800000000002</v>
      </c>
      <c r="K6562" s="1521" t="s">
        <v>12443</v>
      </c>
      <c r="L6562" s="1521" t="str">
        <f t="shared" si="108"/>
        <v>VAGÃO TANQUE CONVENCIONAL TCT COM CAPACIDADE DE 97 T E 103.000 L</v>
      </c>
    </row>
    <row r="6563" spans="2:12" ht="15.75">
      <c r="B6563" s="1528" t="s">
        <v>12444</v>
      </c>
      <c r="C6563" s="1529" t="s">
        <v>12849</v>
      </c>
      <c r="D6563" s="1528">
        <f t="shared" si="107"/>
        <v>17.967300000000002</v>
      </c>
      <c r="E6563" s="1543">
        <f t="shared" si="107"/>
        <v>14.234</v>
      </c>
      <c r="F6563" s="1535"/>
      <c r="G6563" s="1556">
        <v>17.967300000000002</v>
      </c>
      <c r="H6563" s="1556">
        <v>14.234</v>
      </c>
      <c r="I6563" s="1556">
        <v>17.967300000000002</v>
      </c>
      <c r="J6563" s="1556">
        <v>14.234</v>
      </c>
      <c r="K6563" s="1521" t="s">
        <v>12444</v>
      </c>
      <c r="L6563" s="1521" t="str">
        <f t="shared" si="108"/>
        <v>VAGÃO GÔNDOLA GDE COM CAPACIDADE DE 93,5 T / 29 M³</v>
      </c>
    </row>
    <row r="6564" spans="2:12" ht="15.75">
      <c r="B6564" s="1526" t="s">
        <v>12445</v>
      </c>
      <c r="C6564" s="1523" t="s">
        <v>12850</v>
      </c>
      <c r="D6564" s="1526">
        <f t="shared" si="107"/>
        <v>174.59129999999999</v>
      </c>
      <c r="E6564" s="1542">
        <f t="shared" si="107"/>
        <v>69.090900000000005</v>
      </c>
      <c r="F6564" s="1535"/>
      <c r="G6564" s="1556">
        <v>174.59129999999999</v>
      </c>
      <c r="H6564" s="1556">
        <v>69.090900000000005</v>
      </c>
      <c r="I6564" s="1556">
        <v>172.5316</v>
      </c>
      <c r="J6564" s="1556">
        <v>67.031199999999998</v>
      </c>
      <c r="K6564" s="1521" t="s">
        <v>12445</v>
      </c>
      <c r="L6564" s="1521" t="str">
        <f t="shared" si="108"/>
        <v>BOMBA DE CONCRETO REBOCÁVEL COM CAPACIDADE DE 41 M³/H - 74 KW</v>
      </c>
    </row>
    <row r="6565" spans="2:12" ht="15.75">
      <c r="B6565" s="1528" t="s">
        <v>12446</v>
      </c>
      <c r="C6565" s="1529" t="s">
        <v>24142</v>
      </c>
      <c r="D6565" s="1528">
        <f t="shared" si="107"/>
        <v>9.2210999999999999</v>
      </c>
      <c r="E6565" s="1543">
        <f t="shared" si="107"/>
        <v>0.4199</v>
      </c>
      <c r="F6565" s="1535"/>
      <c r="G6565" s="1556">
        <v>9.2210999999999999</v>
      </c>
      <c r="H6565" s="1556">
        <v>0.4199</v>
      </c>
      <c r="I6565" s="1556">
        <v>9.2210999999999999</v>
      </c>
      <c r="J6565" s="1556">
        <v>0.4199</v>
      </c>
      <c r="K6565" s="1521" t="s">
        <v>12446</v>
      </c>
      <c r="L6565" s="1521" t="str">
        <f t="shared" si="108"/>
        <v>ROÇADEIRA COSTAL - 1,40 KW</v>
      </c>
    </row>
    <row r="6566" spans="2:12" ht="15.75">
      <c r="B6566" s="1526" t="s">
        <v>12447</v>
      </c>
      <c r="C6566" s="1523" t="s">
        <v>24143</v>
      </c>
      <c r="D6566" s="1526">
        <f t="shared" si="107"/>
        <v>506.1139</v>
      </c>
      <c r="E6566" s="1542">
        <f t="shared" si="107"/>
        <v>141.50890000000001</v>
      </c>
      <c r="F6566" s="1535"/>
      <c r="G6566" s="1556">
        <v>506.1139</v>
      </c>
      <c r="H6566" s="1556">
        <v>141.50890000000001</v>
      </c>
      <c r="I6566" s="1556">
        <v>492.32709999999997</v>
      </c>
      <c r="J6566" s="1556">
        <v>127.7221</v>
      </c>
      <c r="K6566" s="1521" t="s">
        <v>12447</v>
      </c>
      <c r="L6566" s="1521" t="str">
        <f t="shared" si="108"/>
        <v>EMBARCAÇÃO EMPURRADORA FLUVIAL - 372 KW</v>
      </c>
    </row>
    <row r="6567" spans="2:12" ht="15.75">
      <c r="B6567" s="1528" t="s">
        <v>12448</v>
      </c>
      <c r="C6567" s="1529" t="s">
        <v>12851</v>
      </c>
      <c r="D6567" s="1528">
        <f t="shared" si="107"/>
        <v>36.021900000000002</v>
      </c>
      <c r="E6567" s="1543">
        <f t="shared" si="107"/>
        <v>5.6848000000000001</v>
      </c>
      <c r="F6567" s="1535"/>
      <c r="G6567" s="1556">
        <v>36.021900000000002</v>
      </c>
      <c r="H6567" s="1556">
        <v>5.6848000000000001</v>
      </c>
      <c r="I6567" s="1556">
        <v>36.021900000000002</v>
      </c>
      <c r="J6567" s="1556">
        <v>5.6848000000000001</v>
      </c>
      <c r="K6567" s="1521" t="s">
        <v>12448</v>
      </c>
      <c r="L6567" s="1521" t="str">
        <f t="shared" si="108"/>
        <v>VEÍCULO LEVE - 53 KW (SEM MOTORISTA)</v>
      </c>
    </row>
    <row r="6568" spans="2:12" ht="15.75">
      <c r="B6568" s="1526" t="s">
        <v>12449</v>
      </c>
      <c r="C6568" s="1523" t="s">
        <v>24144</v>
      </c>
      <c r="D6568" s="1526">
        <f t="shared" si="107"/>
        <v>2171.4011</v>
      </c>
      <c r="E6568" s="1542">
        <f t="shared" si="107"/>
        <v>1123.3630000000001</v>
      </c>
      <c r="F6568" s="1535"/>
      <c r="G6568" s="1556">
        <v>2171.4011</v>
      </c>
      <c r="H6568" s="1556">
        <v>1123.3630000000001</v>
      </c>
      <c r="I6568" s="1556">
        <v>2168.3957</v>
      </c>
      <c r="J6568" s="1556">
        <v>1120.3576</v>
      </c>
      <c r="K6568" s="1521" t="s">
        <v>12449</v>
      </c>
      <c r="L6568" s="1521" t="str">
        <f t="shared" si="108"/>
        <v>GUINDASTE MÓVEL SOBRE PNEUS COM 6 EIXOS COM CAPACIDADE MÁXIMA DE 350 T - 450 KW</v>
      </c>
    </row>
    <row r="6569" spans="2:12" ht="15.75">
      <c r="B6569" s="1528" t="s">
        <v>12450</v>
      </c>
      <c r="C6569" s="1529" t="s">
        <v>24145</v>
      </c>
      <c r="D6569" s="1528">
        <f t="shared" si="107"/>
        <v>3584.8915999999999</v>
      </c>
      <c r="E6569" s="1543">
        <f t="shared" si="107"/>
        <v>1877.0996</v>
      </c>
      <c r="F6569" s="1535"/>
      <c r="G6569" s="1556">
        <v>3584.8915999999999</v>
      </c>
      <c r="H6569" s="1556">
        <v>1877.0996</v>
      </c>
      <c r="I6569" s="1556">
        <v>3581.8861999999999</v>
      </c>
      <c r="J6569" s="1556">
        <v>1874.0942</v>
      </c>
      <c r="K6569" s="1521" t="s">
        <v>12450</v>
      </c>
      <c r="L6569" s="1521" t="str">
        <f t="shared" si="108"/>
        <v>GUINDASTE MÓVEL SOBRE PNEUS COM 8 EIXOS COM CAPACIDADE MÁXIMA DE 500 T - 500 KW</v>
      </c>
    </row>
    <row r="6570" spans="2:12" ht="15.75">
      <c r="B6570" s="1526" t="s">
        <v>12451</v>
      </c>
      <c r="C6570" s="1523" t="s">
        <v>24146</v>
      </c>
      <c r="D6570" s="1526">
        <f t="shared" si="107"/>
        <v>118.7264</v>
      </c>
      <c r="E6570" s="1542">
        <f t="shared" si="107"/>
        <v>48.0595</v>
      </c>
      <c r="F6570" s="1535"/>
      <c r="G6570" s="1556">
        <v>118.7264</v>
      </c>
      <c r="H6570" s="1556">
        <v>48.0595</v>
      </c>
      <c r="I6570" s="1556">
        <v>115.873</v>
      </c>
      <c r="J6570" s="1556">
        <v>45.206099999999999</v>
      </c>
      <c r="K6570" s="1521" t="s">
        <v>12451</v>
      </c>
      <c r="L6570" s="1521" t="str">
        <f t="shared" si="108"/>
        <v>MINICARREGADEIRA DE PNEUS - 45,50 KW</v>
      </c>
    </row>
    <row r="6571" spans="2:12" ht="15.75">
      <c r="B6571" s="1528" t="s">
        <v>12452</v>
      </c>
      <c r="C6571" s="1529" t="s">
        <v>12852</v>
      </c>
      <c r="D6571" s="1528">
        <f t="shared" si="107"/>
        <v>27.130700000000001</v>
      </c>
      <c r="E6571" s="1543">
        <f t="shared" si="107"/>
        <v>4.8992000000000004</v>
      </c>
      <c r="F6571" s="1535"/>
      <c r="G6571" s="1556">
        <v>27.130700000000001</v>
      </c>
      <c r="H6571" s="1556">
        <v>4.8992000000000004</v>
      </c>
      <c r="I6571" s="1556">
        <v>27.130700000000001</v>
      </c>
      <c r="J6571" s="1556">
        <v>4.8992000000000004</v>
      </c>
      <c r="K6571" s="1521" t="s">
        <v>12452</v>
      </c>
      <c r="L6571" s="1521" t="str">
        <f t="shared" si="108"/>
        <v>REMOVEDORA DE FAIXAS DE SINALIZAÇÃO VIÁRIA - 9,69 KW</v>
      </c>
    </row>
    <row r="6572" spans="2:12" ht="15.75">
      <c r="B6572" s="1526" t="s">
        <v>12453</v>
      </c>
      <c r="C6572" s="1523" t="s">
        <v>12853</v>
      </c>
      <c r="D6572" s="1526">
        <f t="shared" si="107"/>
        <v>36.642099999999999</v>
      </c>
      <c r="E6572" s="1542">
        <f t="shared" si="107"/>
        <v>25.5776</v>
      </c>
      <c r="F6572" s="1535"/>
      <c r="G6572" s="1556">
        <v>36.642099999999999</v>
      </c>
      <c r="H6572" s="1556">
        <v>25.5776</v>
      </c>
      <c r="I6572" s="1556">
        <v>34.5824</v>
      </c>
      <c r="J6572" s="1556">
        <v>23.517900000000001</v>
      </c>
      <c r="K6572" s="1521" t="s">
        <v>12453</v>
      </c>
      <c r="L6572" s="1521" t="str">
        <f t="shared" si="108"/>
        <v>EXTRUSORA PARA SARJETA DE CONCRETO - 10,44 KW</v>
      </c>
    </row>
    <row r="6573" spans="2:12" ht="15.75">
      <c r="B6573" s="1528" t="s">
        <v>12454</v>
      </c>
      <c r="C6573" s="1529" t="s">
        <v>12854</v>
      </c>
      <c r="D6573" s="1528">
        <f t="shared" si="107"/>
        <v>36.448</v>
      </c>
      <c r="E6573" s="1543">
        <f t="shared" si="107"/>
        <v>25.464200000000002</v>
      </c>
      <c r="F6573" s="1535"/>
      <c r="G6573" s="1556">
        <v>36.448</v>
      </c>
      <c r="H6573" s="1556">
        <v>25.464200000000002</v>
      </c>
      <c r="I6573" s="1556">
        <v>34.388300000000001</v>
      </c>
      <c r="J6573" s="1556">
        <v>23.404499999999999</v>
      </c>
      <c r="K6573" s="1521" t="s">
        <v>12454</v>
      </c>
      <c r="L6573" s="1521" t="str">
        <f t="shared" si="108"/>
        <v>EXTRUSORA PARA MEIO-FIO DE CONCRETO - 10,44 KW</v>
      </c>
    </row>
    <row r="6574" spans="2:12" ht="15.75">
      <c r="B6574" s="1526" t="s">
        <v>12455</v>
      </c>
      <c r="C6574" s="1523" t="s">
        <v>24147</v>
      </c>
      <c r="D6574" s="1526">
        <f t="shared" si="107"/>
        <v>707.15859999999998</v>
      </c>
      <c r="E6574" s="1542">
        <f t="shared" si="107"/>
        <v>220.74709999999999</v>
      </c>
      <c r="F6574" s="1535"/>
      <c r="G6574" s="1556">
        <v>707.15859999999998</v>
      </c>
      <c r="H6574" s="1556">
        <v>220.74709999999999</v>
      </c>
      <c r="I6574" s="1556">
        <v>693.37180000000001</v>
      </c>
      <c r="J6574" s="1556">
        <v>206.96029999999999</v>
      </c>
      <c r="K6574" s="1521" t="s">
        <v>12455</v>
      </c>
      <c r="L6574" s="1521" t="str">
        <f t="shared" si="108"/>
        <v>EMBARCAÇÃO EMPURRADORA MULTIPROPÓSITO - 2 X 186 KW</v>
      </c>
    </row>
    <row r="6575" spans="2:12" ht="15.75">
      <c r="B6575" s="1528" t="s">
        <v>12456</v>
      </c>
      <c r="C6575" s="1529" t="s">
        <v>12855</v>
      </c>
      <c r="D6575" s="1528">
        <f t="shared" si="107"/>
        <v>60.436100000000003</v>
      </c>
      <c r="E6575" s="1543">
        <f t="shared" si="107"/>
        <v>41.456400000000002</v>
      </c>
      <c r="F6575" s="1535"/>
      <c r="G6575" s="1556">
        <v>60.436100000000003</v>
      </c>
      <c r="H6575" s="1556">
        <v>41.456400000000002</v>
      </c>
      <c r="I6575" s="1556">
        <v>58.107399999999998</v>
      </c>
      <c r="J6575" s="1556">
        <v>39.127699999999997</v>
      </c>
      <c r="K6575" s="1521" t="s">
        <v>12456</v>
      </c>
      <c r="L6575" s="1521" t="str">
        <f t="shared" si="108"/>
        <v>BALSA DE CONVÉS COM CAPACIDADE DE 200 T</v>
      </c>
    </row>
    <row r="6576" spans="2:12" ht="15.75">
      <c r="B6576" s="1526" t="s">
        <v>12457</v>
      </c>
      <c r="C6576" s="1523" t="s">
        <v>24148</v>
      </c>
      <c r="D6576" s="1526">
        <f t="shared" si="107"/>
        <v>5.7580999999999998</v>
      </c>
      <c r="E6576" s="1542">
        <f t="shared" si="107"/>
        <v>0.79649999999999999</v>
      </c>
      <c r="F6576" s="1535"/>
      <c r="G6576" s="1556">
        <v>5.7580999999999998</v>
      </c>
      <c r="H6576" s="1556">
        <v>0.79649999999999999</v>
      </c>
      <c r="I6576" s="1556">
        <v>5.7580999999999998</v>
      </c>
      <c r="J6576" s="1556">
        <v>0.79649999999999999</v>
      </c>
      <c r="K6576" s="1521" t="s">
        <v>12457</v>
      </c>
      <c r="L6576" s="1521" t="str">
        <f t="shared" si="108"/>
        <v>COMPACTADOR MANUAL COM SOQUETE VIBRATÓRIO - 2,24 KW</v>
      </c>
    </row>
    <row r="6577" spans="2:12" ht="15.75">
      <c r="B6577" s="1528" t="s">
        <v>12458</v>
      </c>
      <c r="C6577" s="1529" t="s">
        <v>12856</v>
      </c>
      <c r="D6577" s="1528">
        <f t="shared" si="107"/>
        <v>827.67309999999998</v>
      </c>
      <c r="E6577" s="1543">
        <f t="shared" si="107"/>
        <v>397.79289999999997</v>
      </c>
      <c r="F6577" s="1535"/>
      <c r="G6577" s="1556">
        <v>827.67309999999998</v>
      </c>
      <c r="H6577" s="1556">
        <v>397.79289999999997</v>
      </c>
      <c r="I6577" s="1556">
        <v>819.54330000000004</v>
      </c>
      <c r="J6577" s="1556">
        <v>389.66309999999999</v>
      </c>
      <c r="K6577" s="1521" t="s">
        <v>12458</v>
      </c>
      <c r="L6577" s="1521" t="str">
        <f t="shared" si="108"/>
        <v>SOLDADORA DE TRILHO POR CALDEAMENTO NA VIA - 400 KW</v>
      </c>
    </row>
    <row r="6578" spans="2:12" ht="15.75">
      <c r="B6578" s="1526" t="s">
        <v>12459</v>
      </c>
      <c r="C6578" s="1523" t="s">
        <v>12857</v>
      </c>
      <c r="D6578" s="1526">
        <f t="shared" si="107"/>
        <v>332.46089999999998</v>
      </c>
      <c r="E6578" s="1542">
        <f t="shared" si="107"/>
        <v>135.8235</v>
      </c>
      <c r="F6578" s="1535"/>
      <c r="G6578" s="1556">
        <v>332.46089999999998</v>
      </c>
      <c r="H6578" s="1556">
        <v>135.8235</v>
      </c>
      <c r="I6578" s="1556">
        <v>329.60750000000002</v>
      </c>
      <c r="J6578" s="1556">
        <v>132.9701</v>
      </c>
      <c r="K6578" s="1521" t="s">
        <v>12459</v>
      </c>
      <c r="L6578" s="1521" t="str">
        <f t="shared" si="108"/>
        <v>ESCAVADEIRA HIDRÁULICA SOBRE ESTEIRAS PARA ROCHA COM CAÇAMBA COM CAPACIDADE DE 1,56 M³ - 118 KW</v>
      </c>
    </row>
    <row r="6579" spans="2:12" ht="15.75">
      <c r="B6579" s="1528" t="s">
        <v>12460</v>
      </c>
      <c r="C6579" s="1529" t="s">
        <v>24149</v>
      </c>
      <c r="D6579" s="1528">
        <f t="shared" si="107"/>
        <v>60.629399999999997</v>
      </c>
      <c r="E6579" s="1543">
        <f t="shared" si="107"/>
        <v>42.361899999999999</v>
      </c>
      <c r="F6579" s="1535"/>
      <c r="G6579" s="1556">
        <v>60.629399999999997</v>
      </c>
      <c r="H6579" s="1556">
        <v>42.361899999999999</v>
      </c>
      <c r="I6579" s="1556">
        <v>58.569699999999997</v>
      </c>
      <c r="J6579" s="1556">
        <v>40.302199999999999</v>
      </c>
      <c r="K6579" s="1521" t="s">
        <v>12460</v>
      </c>
      <c r="L6579" s="1521" t="str">
        <f t="shared" si="108"/>
        <v>JATEADOR ABRASIVO ÚMIDO COM CAPACIDADE DE 350 KG DE ABRASIVO</v>
      </c>
    </row>
    <row r="6580" spans="2:12" ht="15.75">
      <c r="B6580" s="1526" t="s">
        <v>12461</v>
      </c>
      <c r="C6580" s="1523" t="s">
        <v>24150</v>
      </c>
      <c r="D6580" s="1526">
        <f t="shared" si="107"/>
        <v>3.8477000000000001</v>
      </c>
      <c r="E6580" s="1542">
        <f t="shared" si="107"/>
        <v>2.6339999999999999</v>
      </c>
      <c r="F6580" s="1535"/>
      <c r="G6580" s="1556">
        <v>3.8477000000000001</v>
      </c>
      <c r="H6580" s="1556">
        <v>2.6339999999999999</v>
      </c>
      <c r="I6580" s="1556">
        <v>3.8477000000000001</v>
      </c>
      <c r="J6580" s="1556">
        <v>2.6339999999999999</v>
      </c>
      <c r="K6580" s="1521" t="s">
        <v>12461</v>
      </c>
      <c r="L6580" s="1521" t="str">
        <f t="shared" si="108"/>
        <v>SINALIZADOR DIRECIONAL MÓVEL COM SISTEMA FOTOVOLTAICO DE ENERGIA E MONTADO EM CHASSI SOBRE PNEUS</v>
      </c>
    </row>
    <row r="6581" spans="2:12" ht="15.75">
      <c r="B6581" s="1528" t="s">
        <v>12462</v>
      </c>
      <c r="C6581" s="1529" t="s">
        <v>24151</v>
      </c>
      <c r="D6581" s="1528">
        <f t="shared" si="107"/>
        <v>24.392900000000001</v>
      </c>
      <c r="E6581" s="1543">
        <f t="shared" si="107"/>
        <v>16.698499999999999</v>
      </c>
      <c r="F6581" s="1535"/>
      <c r="G6581" s="1556">
        <v>24.392900000000001</v>
      </c>
      <c r="H6581" s="1556">
        <v>16.698499999999999</v>
      </c>
      <c r="I6581" s="1556">
        <v>24.392900000000001</v>
      </c>
      <c r="J6581" s="1556">
        <v>16.698499999999999</v>
      </c>
      <c r="K6581" s="1521" t="s">
        <v>12462</v>
      </c>
      <c r="L6581" s="1521" t="str">
        <f t="shared" si="108"/>
        <v>PAINEL DE MENSAGEM VARIÁVEL - PMV MÓVEL, COM SISTEMA FOTOVOLTAICO DE ENERGIA E MONTADO EM CHASSI SOBRE PNEUS</v>
      </c>
    </row>
    <row r="6582" spans="2:12" ht="15.75">
      <c r="B6582" s="1526" t="s">
        <v>12463</v>
      </c>
      <c r="C6582" s="1523" t="s">
        <v>12859</v>
      </c>
      <c r="D6582" s="1526">
        <f t="shared" si="107"/>
        <v>1.1886000000000001</v>
      </c>
      <c r="E6582" s="1542">
        <f t="shared" si="107"/>
        <v>0.81369999999999998</v>
      </c>
      <c r="F6582" s="1535"/>
      <c r="G6582" s="1556">
        <v>1.1886000000000001</v>
      </c>
      <c r="H6582" s="1556">
        <v>0.81369999999999998</v>
      </c>
      <c r="I6582" s="1556">
        <v>1.1886000000000001</v>
      </c>
      <c r="J6582" s="1556">
        <v>0.81369999999999998</v>
      </c>
      <c r="K6582" s="1521" t="s">
        <v>12463</v>
      </c>
      <c r="L6582" s="1521" t="str">
        <f t="shared" si="108"/>
        <v>SEMÁFORO MÓVEL COM 3 LENTES E BATERIA - D = 200 MM</v>
      </c>
    </row>
    <row r="6583" spans="2:12" ht="15.75">
      <c r="B6583" s="1528" t="s">
        <v>12464</v>
      </c>
      <c r="C6583" s="1529" t="s">
        <v>12860</v>
      </c>
      <c r="D6583" s="1528">
        <f t="shared" si="107"/>
        <v>272.95580000000001</v>
      </c>
      <c r="E6583" s="1543">
        <f t="shared" si="107"/>
        <v>109.6983</v>
      </c>
      <c r="F6583" s="1535"/>
      <c r="G6583" s="1556">
        <v>272.95580000000001</v>
      </c>
      <c r="H6583" s="1556">
        <v>109.6983</v>
      </c>
      <c r="I6583" s="1556">
        <v>270.10239999999999</v>
      </c>
      <c r="J6583" s="1556">
        <v>106.8449</v>
      </c>
      <c r="K6583" s="1521" t="s">
        <v>12464</v>
      </c>
      <c r="L6583" s="1521" t="str">
        <f t="shared" si="108"/>
        <v>CARREGADEIRA DE PNEUS PARA ROCHA COM CAPACIDADE DE 2,50 M³ - 105 KW</v>
      </c>
    </row>
    <row r="6584" spans="2:12" ht="15.75">
      <c r="B6584" s="1526" t="s">
        <v>12465</v>
      </c>
      <c r="C6584" s="1523" t="s">
        <v>24152</v>
      </c>
      <c r="D6584" s="1526">
        <f t="shared" si="107"/>
        <v>137.87260000000001</v>
      </c>
      <c r="E6584" s="1542">
        <f t="shared" si="107"/>
        <v>63.702100000000002</v>
      </c>
      <c r="F6584" s="1535"/>
      <c r="G6584" s="1556">
        <v>137.87260000000001</v>
      </c>
      <c r="H6584" s="1556">
        <v>63.702100000000002</v>
      </c>
      <c r="I6584" s="1556">
        <v>135.81290000000001</v>
      </c>
      <c r="J6584" s="1556">
        <v>61.642400000000002</v>
      </c>
      <c r="K6584" s="1521" t="s">
        <v>12465</v>
      </c>
      <c r="L6584" s="1521" t="str">
        <f t="shared" si="108"/>
        <v>CORTADORA DE PAVIMENTO COM DISCO DIAMANTADO DE 450 A 1.500 MM - 55,40 KW</v>
      </c>
    </row>
    <row r="6585" spans="2:12" ht="15.75">
      <c r="B6585" s="1528" t="s">
        <v>12466</v>
      </c>
      <c r="C6585" s="1529" t="s">
        <v>24153</v>
      </c>
      <c r="D6585" s="1528">
        <f t="shared" si="107"/>
        <v>151.50880000000001</v>
      </c>
      <c r="E6585" s="1543">
        <f t="shared" si="107"/>
        <v>59.886499999999998</v>
      </c>
      <c r="F6585" s="1535"/>
      <c r="G6585" s="1556">
        <v>151.50880000000001</v>
      </c>
      <c r="H6585" s="1556">
        <v>59.886499999999998</v>
      </c>
      <c r="I6585" s="1556">
        <v>148.65539999999999</v>
      </c>
      <c r="J6585" s="1556">
        <v>57.033099999999997</v>
      </c>
      <c r="K6585" s="1521" t="s">
        <v>12466</v>
      </c>
      <c r="L6585" s="1521" t="str">
        <f t="shared" si="108"/>
        <v>MINICARREGADEIRA SOBRE PNEUS COM VALETADEIRA - 55,40 KW</v>
      </c>
    </row>
    <row r="6586" spans="2:12" ht="15.75">
      <c r="B6586" s="1526" t="s">
        <v>12467</v>
      </c>
      <c r="C6586" s="1523" t="s">
        <v>24154</v>
      </c>
      <c r="D6586" s="1526">
        <f t="shared" si="107"/>
        <v>715.27369999999996</v>
      </c>
      <c r="E6586" s="1542">
        <f t="shared" si="107"/>
        <v>320.59030000000001</v>
      </c>
      <c r="F6586" s="1535"/>
      <c r="G6586" s="1556">
        <v>715.27369999999996</v>
      </c>
      <c r="H6586" s="1556">
        <v>320.59030000000001</v>
      </c>
      <c r="I6586" s="1556">
        <v>713.21400000000006</v>
      </c>
      <c r="J6586" s="1556">
        <v>318.53059999999999</v>
      </c>
      <c r="K6586" s="1521" t="s">
        <v>12467</v>
      </c>
      <c r="L6586" s="1521" t="str">
        <f t="shared" si="108"/>
        <v>EQUIPAMENTO DE CRAVAÇÃO SOBRE ESTEIRA PARA GEODRENO COM HASTE PARA PROFUNDIDADE DE ATÉ 20 M - 258 KW</v>
      </c>
    </row>
    <row r="6587" spans="2:12" ht="15.75">
      <c r="B6587" s="1528" t="s">
        <v>12468</v>
      </c>
      <c r="C6587" s="1529" t="s">
        <v>24155</v>
      </c>
      <c r="D6587" s="1528">
        <f t="shared" si="107"/>
        <v>31.3675</v>
      </c>
      <c r="E6587" s="1543">
        <f t="shared" si="107"/>
        <v>26.508299999999998</v>
      </c>
      <c r="F6587" s="1535"/>
      <c r="G6587" s="1556">
        <v>31.3675</v>
      </c>
      <c r="H6587" s="1556">
        <v>26.508299999999998</v>
      </c>
      <c r="I6587" s="1556">
        <v>29.3078</v>
      </c>
      <c r="J6587" s="1556">
        <v>24.448599999999999</v>
      </c>
      <c r="K6587" s="1521" t="s">
        <v>12468</v>
      </c>
      <c r="L6587" s="1521" t="str">
        <f t="shared" si="108"/>
        <v>PLATAFORMA ELEVATÓRIA ARTICULADA ELÉTRICA COM ALCANCE DE 6 M COM CAPACIDADE DE 500 KG - 1,5 KW</v>
      </c>
    </row>
    <row r="6588" spans="2:12" ht="15.75">
      <c r="B6588" s="1526" t="s">
        <v>12469</v>
      </c>
      <c r="C6588" s="1523" t="s">
        <v>12861</v>
      </c>
      <c r="D6588" s="1526">
        <f t="shared" si="107"/>
        <v>913.80880000000002</v>
      </c>
      <c r="E6588" s="1542">
        <f t="shared" si="107"/>
        <v>471.87209999999999</v>
      </c>
      <c r="F6588" s="1535"/>
      <c r="G6588" s="1556">
        <v>913.80880000000002</v>
      </c>
      <c r="H6588" s="1556">
        <v>471.87209999999999</v>
      </c>
      <c r="I6588" s="1556">
        <v>910.95540000000005</v>
      </c>
      <c r="J6588" s="1556">
        <v>469.01870000000002</v>
      </c>
      <c r="K6588" s="1521" t="s">
        <v>12469</v>
      </c>
      <c r="L6588" s="1521" t="str">
        <f t="shared" si="108"/>
        <v>PERFURATRIZ TIPO BOTTOM FEED PARA COLUNA DE BRITA - 194 KW</v>
      </c>
    </row>
    <row r="6589" spans="2:12" ht="15.75">
      <c r="B6589" s="1528" t="s">
        <v>12470</v>
      </c>
      <c r="C6589" s="1529" t="s">
        <v>24156</v>
      </c>
      <c r="D6589" s="1528">
        <f t="shared" si="107"/>
        <v>67.128</v>
      </c>
      <c r="E6589" s="1543">
        <f t="shared" si="107"/>
        <v>36.186100000000003</v>
      </c>
      <c r="F6589" s="1535"/>
      <c r="G6589" s="1556">
        <v>67.128</v>
      </c>
      <c r="H6589" s="1556">
        <v>36.186100000000003</v>
      </c>
      <c r="I6589" s="1556">
        <v>64.775999999999996</v>
      </c>
      <c r="J6589" s="1556">
        <v>33.834099999999999</v>
      </c>
      <c r="K6589" s="1521" t="s">
        <v>12470</v>
      </c>
      <c r="L6589" s="1521" t="str">
        <f t="shared" si="108"/>
        <v>VEÍCULO TIPO VAN FURGÃO COM CAPACIDADE DE 1,54 T - 93 KW</v>
      </c>
    </row>
    <row r="6590" spans="2:12" ht="15.75">
      <c r="B6590" s="1526" t="s">
        <v>12471</v>
      </c>
      <c r="C6590" s="1523" t="s">
        <v>12862</v>
      </c>
      <c r="D6590" s="1526">
        <f t="shared" si="107"/>
        <v>4970.3500999999997</v>
      </c>
      <c r="E6590" s="1542">
        <f t="shared" si="107"/>
        <v>1814.5061000000001</v>
      </c>
      <c r="F6590" s="1535"/>
      <c r="G6590" s="1556">
        <v>4970.3500999999997</v>
      </c>
      <c r="H6590" s="1556">
        <v>1814.5061000000001</v>
      </c>
      <c r="I6590" s="1556">
        <v>4963.2161999999998</v>
      </c>
      <c r="J6590" s="1556">
        <v>1807.3722</v>
      </c>
      <c r="K6590" s="1521" t="s">
        <v>12471</v>
      </c>
      <c r="L6590" s="1521" t="str">
        <f t="shared" si="108"/>
        <v>DRAGA BACKHOE COM CAPACIDADE DE 7 M³ - 1.000 KW</v>
      </c>
    </row>
    <row r="6591" spans="2:12" ht="15.75">
      <c r="B6591" s="1528" t="s">
        <v>12472</v>
      </c>
      <c r="C6591" s="1529" t="s">
        <v>12863</v>
      </c>
      <c r="D6591" s="1528">
        <f t="shared" si="107"/>
        <v>332.06549999999999</v>
      </c>
      <c r="E6591" s="1543">
        <f t="shared" si="107"/>
        <v>152.13890000000001</v>
      </c>
      <c r="F6591" s="1535"/>
      <c r="G6591" s="1556">
        <v>332.06549999999999</v>
      </c>
      <c r="H6591" s="1556">
        <v>152.13890000000001</v>
      </c>
      <c r="I6591" s="1556">
        <v>329.21210000000002</v>
      </c>
      <c r="J6591" s="1556">
        <v>149.28550000000001</v>
      </c>
      <c r="K6591" s="1521" t="s">
        <v>12472</v>
      </c>
      <c r="L6591" s="1521" t="str">
        <f t="shared" si="108"/>
        <v>ESCAVADEIRA HIDRÁULICA COM MARTELO HIDRÁULICO DE 520 KG - 75 KW</v>
      </c>
    </row>
    <row r="6592" spans="2:12" ht="15.75">
      <c r="B6592" s="1526" t="s">
        <v>12473</v>
      </c>
      <c r="C6592" s="1523" t="s">
        <v>24157</v>
      </c>
      <c r="D6592" s="1526">
        <f t="shared" si="107"/>
        <v>172.9905</v>
      </c>
      <c r="E6592" s="1542">
        <f t="shared" si="107"/>
        <v>49.193600000000004</v>
      </c>
      <c r="F6592" s="1535"/>
      <c r="G6592" s="1556">
        <v>172.9905</v>
      </c>
      <c r="H6592" s="1556">
        <v>49.193600000000004</v>
      </c>
      <c r="I6592" s="1556">
        <v>170.54519999999999</v>
      </c>
      <c r="J6592" s="1556">
        <v>46.7483</v>
      </c>
      <c r="K6592" s="1521" t="s">
        <v>12473</v>
      </c>
      <c r="L6592" s="1521" t="str">
        <f t="shared" si="108"/>
        <v>MINIÔNIBUS COM CAPACIDADE PARA 30 PASSAGEIROS - 111 KW</v>
      </c>
    </row>
    <row r="6593" spans="2:12" ht="15.75">
      <c r="B6593" s="1528" t="s">
        <v>12474</v>
      </c>
      <c r="C6593" s="1529" t="s">
        <v>12864</v>
      </c>
      <c r="D6593" s="1528">
        <f t="shared" si="107"/>
        <v>13.093</v>
      </c>
      <c r="E6593" s="1543">
        <f t="shared" si="107"/>
        <v>8.6849000000000007</v>
      </c>
      <c r="F6593" s="1535"/>
      <c r="G6593" s="1556">
        <v>13.093</v>
      </c>
      <c r="H6593" s="1556">
        <v>8.6849000000000007</v>
      </c>
      <c r="I6593" s="1556">
        <v>13.093</v>
      </c>
      <c r="J6593" s="1556">
        <v>8.6849000000000007</v>
      </c>
      <c r="K6593" s="1521" t="s">
        <v>12474</v>
      </c>
      <c r="L6593" s="1521" t="str">
        <f t="shared" si="108"/>
        <v>REBARBADOR HIDRÁULICO COM BOMBA MANUAL COM CAPACIDADE DE FORÇA DE 9.000 KGF</v>
      </c>
    </row>
    <row r="6594" spans="2:12" ht="15.75">
      <c r="B6594" s="1526" t="s">
        <v>12475</v>
      </c>
      <c r="C6594" s="1523" t="s">
        <v>17533</v>
      </c>
      <c r="D6594" s="1526">
        <f t="shared" si="107"/>
        <v>41.265700000000002</v>
      </c>
      <c r="E6594" s="1542">
        <f t="shared" si="107"/>
        <v>34.882599999999996</v>
      </c>
      <c r="F6594" s="1535"/>
      <c r="G6594" s="1556">
        <v>41.265700000000002</v>
      </c>
      <c r="H6594" s="1556">
        <v>34.882599999999996</v>
      </c>
      <c r="I6594" s="1556">
        <v>39.206000000000003</v>
      </c>
      <c r="J6594" s="1556">
        <v>32.822899999999997</v>
      </c>
      <c r="K6594" s="1521" t="s">
        <v>12475</v>
      </c>
      <c r="L6594" s="1521" t="str">
        <f t="shared" si="108"/>
        <v>PÓRTICO METÁLICO ROLANTE COM TALHA COM CAPACIDADE DE 5 T - 10 KW</v>
      </c>
    </row>
    <row r="6595" spans="2:12" ht="15.75">
      <c r="B6595" s="1528" t="s">
        <v>12476</v>
      </c>
      <c r="C6595" s="1529" t="s">
        <v>24158</v>
      </c>
      <c r="D6595" s="1528">
        <f t="shared" si="107"/>
        <v>47.0548</v>
      </c>
      <c r="E6595" s="1543">
        <f t="shared" si="107"/>
        <v>41.738</v>
      </c>
      <c r="F6595" s="1535"/>
      <c r="G6595" s="1556">
        <v>47.0548</v>
      </c>
      <c r="H6595" s="1556">
        <v>41.738</v>
      </c>
      <c r="I6595" s="1556">
        <v>42.989899999999999</v>
      </c>
      <c r="J6595" s="1556">
        <v>37.673099999999998</v>
      </c>
      <c r="K6595" s="1521" t="s">
        <v>12476</v>
      </c>
      <c r="L6595" s="1521" t="str">
        <f t="shared" si="108"/>
        <v>MACACO DE PROTENSÃO DE FIOS COM BOMBA - 3,72 KW</v>
      </c>
    </row>
    <row r="6596" spans="2:12" ht="15.75">
      <c r="B6596" s="1526" t="s">
        <v>12477</v>
      </c>
      <c r="C6596" s="1523" t="s">
        <v>24159</v>
      </c>
      <c r="D6596" s="1526">
        <f t="shared" si="107"/>
        <v>58.232500000000002</v>
      </c>
      <c r="E6596" s="1542">
        <f t="shared" si="107"/>
        <v>26.411799999999999</v>
      </c>
      <c r="F6596" s="1535"/>
      <c r="G6596" s="1556">
        <v>58.232500000000002</v>
      </c>
      <c r="H6596" s="1556">
        <v>26.411799999999999</v>
      </c>
      <c r="I6596" s="1556">
        <v>58.232500000000002</v>
      </c>
      <c r="J6596" s="1556">
        <v>26.411799999999999</v>
      </c>
      <c r="K6596" s="1521" t="s">
        <v>12477</v>
      </c>
      <c r="L6596" s="1521" t="str">
        <f t="shared" si="108"/>
        <v>MÁQUINA DE APLICAÇÃO E EXTRAÇÃO DE GRAMPO ELÁSTICO TIPO PANDROL - 6,70 KW</v>
      </c>
    </row>
    <row r="6597" spans="2:12" ht="15.75">
      <c r="B6597" s="1528" t="s">
        <v>12478</v>
      </c>
      <c r="C6597" s="1529" t="s">
        <v>24160</v>
      </c>
      <c r="D6597" s="1528">
        <f t="shared" si="107"/>
        <v>693.63810000000001</v>
      </c>
      <c r="E6597" s="1543">
        <f t="shared" si="107"/>
        <v>326.92849999999999</v>
      </c>
      <c r="F6597" s="1535"/>
      <c r="G6597" s="1556">
        <v>693.63810000000001</v>
      </c>
      <c r="H6597" s="1556">
        <v>326.92849999999999</v>
      </c>
      <c r="I6597" s="1556">
        <v>689.57320000000004</v>
      </c>
      <c r="J6597" s="1556">
        <v>322.86360000000002</v>
      </c>
      <c r="K6597" s="1521" t="s">
        <v>12478</v>
      </c>
      <c r="L6597" s="1521" t="str">
        <f t="shared" si="108"/>
        <v>BRITADOR DE MANDÍBULAS MÓVEL SOBRE ESTEIRAS, SEM PENEIRA, COM CAPACIDADE DE 140 M³/H - 170 KW</v>
      </c>
    </row>
    <row r="6598" spans="2:12" ht="15.75">
      <c r="B6598" s="1526" t="s">
        <v>20093</v>
      </c>
      <c r="C6598" s="1523" t="s">
        <v>20094</v>
      </c>
      <c r="D6598" s="1526">
        <f t="shared" si="107"/>
        <v>0.27479999999999999</v>
      </c>
      <c r="E6598" s="1542">
        <f t="shared" si="107"/>
        <v>0.155</v>
      </c>
      <c r="F6598" s="1535"/>
      <c r="G6598" s="1556">
        <v>0.27479999999999999</v>
      </c>
      <c r="H6598" s="1556">
        <v>0.155</v>
      </c>
      <c r="I6598" s="1556">
        <v>0.27479999999999999</v>
      </c>
      <c r="J6598" s="1556">
        <v>0.155</v>
      </c>
      <c r="K6598" s="1521" t="s">
        <v>20093</v>
      </c>
      <c r="L6598" s="1521" t="str">
        <f t="shared" si="108"/>
        <v>FERRAMENTA DE FIXAÇÃO À PÓLVORA DE AÇÃO DIRETA</v>
      </c>
    </row>
    <row r="6599" spans="2:12" ht="15.75">
      <c r="B6599" s="1528" t="s">
        <v>20095</v>
      </c>
      <c r="C6599" s="1529" t="s">
        <v>20096</v>
      </c>
      <c r="D6599" s="1528">
        <f t="shared" si="107"/>
        <v>0.2291</v>
      </c>
      <c r="E6599" s="1543">
        <f t="shared" si="107"/>
        <v>0.12920000000000001</v>
      </c>
      <c r="F6599" s="1535"/>
      <c r="G6599" s="1556">
        <v>0.2291</v>
      </c>
      <c r="H6599" s="1556">
        <v>0.12920000000000001</v>
      </c>
      <c r="I6599" s="1556">
        <v>0.2291</v>
      </c>
      <c r="J6599" s="1556">
        <v>0.12920000000000001</v>
      </c>
      <c r="K6599" s="1521" t="s">
        <v>20095</v>
      </c>
      <c r="L6599" s="1521" t="str">
        <f t="shared" si="108"/>
        <v>FERRAMENTA DE FIXAÇÃO À PÓLVORA E SISTEMA À PISTÃO</v>
      </c>
    </row>
    <row r="6600" spans="2:12" ht="15.75">
      <c r="B6600" s="1526" t="s">
        <v>12479</v>
      </c>
      <c r="C6600" s="1523" t="s">
        <v>24161</v>
      </c>
      <c r="D6600" s="1526">
        <f t="shared" si="107"/>
        <v>93.058199999999999</v>
      </c>
      <c r="E6600" s="1542">
        <f t="shared" si="107"/>
        <v>58.472299999999997</v>
      </c>
      <c r="F6600" s="1535"/>
      <c r="G6600" s="1556">
        <v>93.058199999999999</v>
      </c>
      <c r="H6600" s="1556">
        <v>58.472299999999997</v>
      </c>
      <c r="I6600" s="1556">
        <v>90.998500000000007</v>
      </c>
      <c r="J6600" s="1556">
        <v>56.412599999999998</v>
      </c>
      <c r="K6600" s="1521" t="s">
        <v>12479</v>
      </c>
      <c r="L6600" s="1521" t="str">
        <f t="shared" si="108"/>
        <v>EQUIPAMENTO PARA SELAGEM COM MATERIAL ASFÁLTICO REBOCÁVEL COM CAPACIDADE DE 370 L - 35 KW</v>
      </c>
    </row>
    <row r="6601" spans="2:12" ht="15.75">
      <c r="B6601" s="1528" t="s">
        <v>12480</v>
      </c>
      <c r="C6601" s="1529" t="s">
        <v>24162</v>
      </c>
      <c r="D6601" s="1528">
        <f t="shared" si="107"/>
        <v>13.013999999999999</v>
      </c>
      <c r="E6601" s="1543">
        <f t="shared" si="107"/>
        <v>7.6105</v>
      </c>
      <c r="F6601" s="1535"/>
      <c r="G6601" s="1556">
        <v>13.013999999999999</v>
      </c>
      <c r="H6601" s="1556">
        <v>7.6105</v>
      </c>
      <c r="I6601" s="1556">
        <v>13.013999999999999</v>
      </c>
      <c r="J6601" s="1556">
        <v>7.6105</v>
      </c>
      <c r="K6601" s="1521" t="s">
        <v>12480</v>
      </c>
      <c r="L6601" s="1521" t="str">
        <f t="shared" si="108"/>
        <v>CALDEIRA DE ASFALTO REBOCÁVEL COM CAPACIDADE DE 600 L - 5,20 KW</v>
      </c>
    </row>
    <row r="6602" spans="2:12" ht="15.75">
      <c r="B6602" s="1526" t="s">
        <v>12481</v>
      </c>
      <c r="C6602" s="1523" t="s">
        <v>12865</v>
      </c>
      <c r="D6602" s="1526">
        <f t="shared" si="107"/>
        <v>5.6938000000000004</v>
      </c>
      <c r="E6602" s="1542">
        <f t="shared" si="107"/>
        <v>0.38750000000000001</v>
      </c>
      <c r="F6602" s="1535"/>
      <c r="G6602" s="1556">
        <v>5.6938000000000004</v>
      </c>
      <c r="H6602" s="1556">
        <v>0.38750000000000001</v>
      </c>
      <c r="I6602" s="1556">
        <v>5.6938000000000004</v>
      </c>
      <c r="J6602" s="1556">
        <v>0.38750000000000001</v>
      </c>
      <c r="K6602" s="1521" t="s">
        <v>12481</v>
      </c>
      <c r="L6602" s="1521" t="str">
        <f t="shared" si="108"/>
        <v>SOPRADOR DE AR COSTAL - 2,6 KW</v>
      </c>
    </row>
    <row r="6603" spans="2:12" ht="15.75">
      <c r="B6603" s="1528" t="s">
        <v>12482</v>
      </c>
      <c r="C6603" s="1529" t="s">
        <v>12866</v>
      </c>
      <c r="D6603" s="1528">
        <f t="shared" si="107"/>
        <v>1715.3008</v>
      </c>
      <c r="E6603" s="1543">
        <f t="shared" si="107"/>
        <v>291.9615</v>
      </c>
      <c r="F6603" s="1535"/>
      <c r="G6603" s="1556">
        <v>1715.3008</v>
      </c>
      <c r="H6603" s="1556">
        <v>291.9615</v>
      </c>
      <c r="I6603" s="1556">
        <v>1712.2491</v>
      </c>
      <c r="J6603" s="1556">
        <v>288.90980000000002</v>
      </c>
      <c r="K6603" s="1521" t="s">
        <v>12482</v>
      </c>
      <c r="L6603" s="1521" t="str">
        <f t="shared" si="108"/>
        <v>LOCOMOTIVA DIESEL-ELÉTRICA CC - BITOLA MÉTRICA - 2.237 KW</v>
      </c>
    </row>
    <row r="6604" spans="2:12" ht="15.75">
      <c r="B6604" s="1526" t="s">
        <v>12483</v>
      </c>
      <c r="C6604" s="1523" t="s">
        <v>12867</v>
      </c>
      <c r="D6604" s="1526">
        <f t="shared" si="107"/>
        <v>1715.3008</v>
      </c>
      <c r="E6604" s="1542">
        <f t="shared" si="107"/>
        <v>291.9615</v>
      </c>
      <c r="F6604" s="1535"/>
      <c r="G6604" s="1556">
        <v>1715.3008</v>
      </c>
      <c r="H6604" s="1556">
        <v>291.9615</v>
      </c>
      <c r="I6604" s="1556">
        <v>1712.2491</v>
      </c>
      <c r="J6604" s="1556">
        <v>288.90980000000002</v>
      </c>
      <c r="K6604" s="1521" t="s">
        <v>12483</v>
      </c>
      <c r="L6604" s="1521" t="str">
        <f t="shared" si="108"/>
        <v>LOCOMOTIVA DIESEL-ELÉTRICA CC - BITOLA LARGA - 2.237 KW</v>
      </c>
    </row>
    <row r="6605" spans="2:12" ht="15.75">
      <c r="B6605" s="1528" t="s">
        <v>12484</v>
      </c>
      <c r="C6605" s="1529" t="s">
        <v>12868</v>
      </c>
      <c r="D6605" s="1528">
        <f t="shared" si="107"/>
        <v>16.242899999999999</v>
      </c>
      <c r="E6605" s="1543">
        <f t="shared" si="107"/>
        <v>12.867900000000001</v>
      </c>
      <c r="F6605" s="1535"/>
      <c r="G6605" s="1556">
        <v>16.242899999999999</v>
      </c>
      <c r="H6605" s="1556">
        <v>12.867900000000001</v>
      </c>
      <c r="I6605" s="1556">
        <v>16.242899999999999</v>
      </c>
      <c r="J6605" s="1556">
        <v>12.867900000000001</v>
      </c>
      <c r="K6605" s="1521" t="s">
        <v>12484</v>
      </c>
      <c r="L6605" s="1521" t="str">
        <f t="shared" si="108"/>
        <v>VAGÃO PLATAFORMA PNE COM CAPACIDADE DE 82 T - BITOLA MÉTRICA</v>
      </c>
    </row>
    <row r="6606" spans="2:12" ht="15.75">
      <c r="B6606" s="1526" t="s">
        <v>12485</v>
      </c>
      <c r="C6606" s="1523" t="s">
        <v>12869</v>
      </c>
      <c r="D6606" s="1526">
        <f t="shared" si="107"/>
        <v>16.3231</v>
      </c>
      <c r="E6606" s="1542">
        <f t="shared" si="107"/>
        <v>12.9314</v>
      </c>
      <c r="F6606" s="1535"/>
      <c r="G6606" s="1556">
        <v>16.3231</v>
      </c>
      <c r="H6606" s="1556">
        <v>12.9314</v>
      </c>
      <c r="I6606" s="1556">
        <v>16.3231</v>
      </c>
      <c r="J6606" s="1556">
        <v>12.9314</v>
      </c>
      <c r="K6606" s="1521" t="s">
        <v>12485</v>
      </c>
      <c r="L6606" s="1521" t="str">
        <f t="shared" si="108"/>
        <v>VAGÃO PLATAFORMA PNT COM CAPACIDADE DE 98 T - BITOLA LARGA</v>
      </c>
    </row>
    <row r="6607" spans="2:12" ht="15.75">
      <c r="B6607" s="1528" t="s">
        <v>12486</v>
      </c>
      <c r="C6607" s="1529" t="s">
        <v>12870</v>
      </c>
      <c r="D6607" s="1528">
        <f t="shared" si="107"/>
        <v>21.215900000000001</v>
      </c>
      <c r="E6607" s="1543">
        <f t="shared" si="107"/>
        <v>16.807600000000001</v>
      </c>
      <c r="F6607" s="1535"/>
      <c r="G6607" s="1556">
        <v>21.215900000000001</v>
      </c>
      <c r="H6607" s="1556">
        <v>16.807600000000001</v>
      </c>
      <c r="I6607" s="1556">
        <v>21.215900000000001</v>
      </c>
      <c r="J6607" s="1556">
        <v>16.807600000000001</v>
      </c>
      <c r="K6607" s="1521" t="s">
        <v>12486</v>
      </c>
      <c r="L6607" s="1521" t="str">
        <f t="shared" si="108"/>
        <v>VAGÃO FECHADO COM PORTA PARA CARGA E DESCARGA DE PALETES FLD COM CAPACIDADE DE 64 T - BITOLA MÉTRICA</v>
      </c>
    </row>
    <row r="6608" spans="2:12" ht="15.75">
      <c r="B6608" s="1526" t="s">
        <v>12487</v>
      </c>
      <c r="C6608" s="1523" t="s">
        <v>12871</v>
      </c>
      <c r="D6608" s="1526">
        <f t="shared" si="107"/>
        <v>22.499400000000001</v>
      </c>
      <c r="E6608" s="1542">
        <f t="shared" si="107"/>
        <v>17.824400000000001</v>
      </c>
      <c r="F6608" s="1535"/>
      <c r="G6608" s="1556">
        <v>22.499400000000001</v>
      </c>
      <c r="H6608" s="1556">
        <v>17.824400000000001</v>
      </c>
      <c r="I6608" s="1556">
        <v>22.499400000000001</v>
      </c>
      <c r="J6608" s="1556">
        <v>17.824400000000001</v>
      </c>
      <c r="K6608" s="1521" t="s">
        <v>12487</v>
      </c>
      <c r="L6608" s="1521" t="str">
        <f t="shared" si="108"/>
        <v>VAGÃO FECHADO COM PORTA PARA CARGA E DESCARGA DE PALETES FLT COM CAPACIDADE DE 99 T - BITOLA LARGA</v>
      </c>
    </row>
    <row r="6609" spans="2:12" ht="15.75">
      <c r="B6609" s="1528" t="s">
        <v>12488</v>
      </c>
      <c r="C6609" s="1529" t="s">
        <v>12872</v>
      </c>
      <c r="D6609" s="1528">
        <f t="shared" si="107"/>
        <v>22.138400000000001</v>
      </c>
      <c r="E6609" s="1543">
        <f t="shared" si="107"/>
        <v>17.538399999999999</v>
      </c>
      <c r="F6609" s="1535"/>
      <c r="G6609" s="1556">
        <v>22.138400000000001</v>
      </c>
      <c r="H6609" s="1556">
        <v>17.538399999999999</v>
      </c>
      <c r="I6609" s="1556">
        <v>22.138400000000001</v>
      </c>
      <c r="J6609" s="1556">
        <v>17.538399999999999</v>
      </c>
      <c r="K6609" s="1521" t="s">
        <v>12488</v>
      </c>
      <c r="L6609" s="1521" t="str">
        <f t="shared" si="108"/>
        <v>VAGÃO HOPPER ABERTO COM DESCARGA AUTOMÁTICA HNE COM CAPACIDADE DE 45 M³ - BITOLA MÉTRICA</v>
      </c>
    </row>
    <row r="6610" spans="2:12" ht="15.75">
      <c r="B6610" s="1526" t="s">
        <v>12489</v>
      </c>
      <c r="C6610" s="1523" t="s">
        <v>12873</v>
      </c>
      <c r="D6610" s="1526">
        <f t="shared" si="107"/>
        <v>20.293600000000001</v>
      </c>
      <c r="E6610" s="1542">
        <f t="shared" si="107"/>
        <v>16.076899999999998</v>
      </c>
      <c r="F6610" s="1535"/>
      <c r="G6610" s="1556">
        <v>20.293600000000001</v>
      </c>
      <c r="H6610" s="1556">
        <v>16.076899999999998</v>
      </c>
      <c r="I6610" s="1556">
        <v>20.293600000000001</v>
      </c>
      <c r="J6610" s="1556">
        <v>16.076899999999998</v>
      </c>
      <c r="K6610" s="1521" t="s">
        <v>12489</v>
      </c>
      <c r="L6610" s="1521" t="str">
        <f t="shared" si="108"/>
        <v>VAGÃO HOPPER ABERTO COM DESCARGA AUTOMÁTICA HNT COM CAPACIDADE DE 63 M³ - BITOLA LARGA</v>
      </c>
    </row>
    <row r="6611" spans="2:12" ht="15.75">
      <c r="B6611" s="1528" t="s">
        <v>12490</v>
      </c>
      <c r="C6611" s="1529" t="s">
        <v>12874</v>
      </c>
      <c r="D6611" s="1528">
        <f t="shared" si="107"/>
        <v>196.14680000000001</v>
      </c>
      <c r="E6611" s="1543">
        <f t="shared" si="107"/>
        <v>102.9629</v>
      </c>
      <c r="F6611" s="1535"/>
      <c r="G6611" s="1556">
        <v>196.14680000000001</v>
      </c>
      <c r="H6611" s="1556">
        <v>102.9629</v>
      </c>
      <c r="I6611" s="1556">
        <v>192.08189999999999</v>
      </c>
      <c r="J6611" s="1556">
        <v>98.897999999999996</v>
      </c>
      <c r="K6611" s="1521" t="s">
        <v>12490</v>
      </c>
      <c r="L6611" s="1521" t="str">
        <f t="shared" si="108"/>
        <v>EQUIPAMENTO PARA CARGA E DESCARGA DE TLS DE ATÉ 250 M - 90 KW</v>
      </c>
    </row>
    <row r="6612" spans="2:12" ht="15.75">
      <c r="B6612" s="1526" t="s">
        <v>12491</v>
      </c>
      <c r="C6612" s="1523" t="s">
        <v>12875</v>
      </c>
      <c r="D6612" s="1526">
        <f t="shared" si="107"/>
        <v>330.34129999999999</v>
      </c>
      <c r="E6612" s="1542">
        <f t="shared" si="107"/>
        <v>155.16370000000001</v>
      </c>
      <c r="F6612" s="1535"/>
      <c r="G6612" s="1556">
        <v>330.34129999999999</v>
      </c>
      <c r="H6612" s="1556">
        <v>155.16370000000001</v>
      </c>
      <c r="I6612" s="1556">
        <v>327.48790000000002</v>
      </c>
      <c r="J6612" s="1556">
        <v>152.31030000000001</v>
      </c>
      <c r="K6612" s="1521" t="s">
        <v>12491</v>
      </c>
      <c r="L6612" s="1521" t="str">
        <f t="shared" si="108"/>
        <v>CARREGADEIRA DE PNEUS COM IMPLEMENTO DE GARFO - 195 KW</v>
      </c>
    </row>
    <row r="6613" spans="2:12" ht="15.75">
      <c r="B6613" s="1528" t="s">
        <v>12492</v>
      </c>
      <c r="C6613" s="1529" t="s">
        <v>24163</v>
      </c>
      <c r="D6613" s="1528">
        <f t="shared" si="107"/>
        <v>279.18220000000002</v>
      </c>
      <c r="E6613" s="1543">
        <f t="shared" si="107"/>
        <v>115.9247</v>
      </c>
      <c r="F6613" s="1535"/>
      <c r="G6613" s="1556">
        <v>279.18220000000002</v>
      </c>
      <c r="H6613" s="1556">
        <v>115.9247</v>
      </c>
      <c r="I6613" s="1556">
        <v>275.476</v>
      </c>
      <c r="J6613" s="1556">
        <v>112.21850000000001</v>
      </c>
      <c r="K6613" s="1521" t="s">
        <v>12492</v>
      </c>
      <c r="L6613" s="1521" t="str">
        <f t="shared" si="108"/>
        <v>CARREGADEIRA DE PNEUS PARA ROCHA COM CAPACIDADE DE 2,50 M³ - 105 KW COM PERICULOSIDADE</v>
      </c>
    </row>
    <row r="6614" spans="2:12" ht="15.75">
      <c r="B6614" s="1526" t="s">
        <v>12493</v>
      </c>
      <c r="C6614" s="1523" t="s">
        <v>12876</v>
      </c>
      <c r="D6614" s="1526">
        <f t="shared" si="107"/>
        <v>451.28710000000001</v>
      </c>
      <c r="E6614" s="1542">
        <f t="shared" si="107"/>
        <v>204.81800000000001</v>
      </c>
      <c r="F6614" s="1535"/>
      <c r="G6614" s="1556">
        <v>451.28710000000001</v>
      </c>
      <c r="H6614" s="1556">
        <v>204.81800000000001</v>
      </c>
      <c r="I6614" s="1556">
        <v>447.58089999999999</v>
      </c>
      <c r="J6614" s="1556">
        <v>201.11179999999999</v>
      </c>
      <c r="K6614" s="1521" t="s">
        <v>12493</v>
      </c>
      <c r="L6614" s="1521" t="str">
        <f t="shared" si="108"/>
        <v>ESCAVADEIRA HIDRÁULICA COM MARTELO HIDRÁULICO DE 1.700 KG - 103 KW COM PERICULOSIDADE</v>
      </c>
    </row>
    <row r="6615" spans="2:12" ht="15.75">
      <c r="B6615" s="1528" t="s">
        <v>12494</v>
      </c>
      <c r="C6615" s="1529" t="s">
        <v>12877</v>
      </c>
      <c r="D6615" s="1528">
        <f t="shared" ref="D6615:E6678" si="109">IF($J$6483=$G$6484,G6615,I6615)</f>
        <v>538.71699999999998</v>
      </c>
      <c r="E6615" s="1543">
        <f t="shared" si="109"/>
        <v>258.60359999999997</v>
      </c>
      <c r="F6615" s="1535"/>
      <c r="G6615" s="1556">
        <v>538.71699999999998</v>
      </c>
      <c r="H6615" s="1556">
        <v>258.60359999999997</v>
      </c>
      <c r="I6615" s="1556">
        <v>535.01080000000002</v>
      </c>
      <c r="J6615" s="1556">
        <v>254.8974</v>
      </c>
      <c r="K6615" s="1521" t="s">
        <v>12494</v>
      </c>
      <c r="L6615" s="1521" t="str">
        <f t="shared" ref="L6615:L6678" si="110">UPPER(C6615)</f>
        <v>PERFURATRIZ SOBRE ESTEIRAS - 145 KW COM PERICULOSIDADE</v>
      </c>
    </row>
    <row r="6616" spans="2:12" ht="15.75">
      <c r="B6616" s="1526" t="s">
        <v>12495</v>
      </c>
      <c r="C6616" s="1523" t="s">
        <v>12878</v>
      </c>
      <c r="D6616" s="1526">
        <f t="shared" si="109"/>
        <v>157.1789</v>
      </c>
      <c r="E6616" s="1542">
        <f t="shared" si="109"/>
        <v>97.6828</v>
      </c>
      <c r="F6616" s="1535"/>
      <c r="G6616" s="1556">
        <v>157.1789</v>
      </c>
      <c r="H6616" s="1556">
        <v>97.6828</v>
      </c>
      <c r="I6616" s="1556">
        <v>157.1789</v>
      </c>
      <c r="J6616" s="1556">
        <v>97.6828</v>
      </c>
      <c r="K6616" s="1521" t="s">
        <v>12495</v>
      </c>
      <c r="L6616" s="1521" t="str">
        <f t="shared" si="110"/>
        <v>EQUIPAMENTO DE CORTE A PLASMA CNC - 12.000 X 5.500 MM - 19,5 KW</v>
      </c>
    </row>
    <row r="6617" spans="2:12" ht="15.75">
      <c r="B6617" s="1528" t="s">
        <v>12496</v>
      </c>
      <c r="C6617" s="1529" t="s">
        <v>12879</v>
      </c>
      <c r="D6617" s="1528">
        <f t="shared" si="109"/>
        <v>15.941800000000001</v>
      </c>
      <c r="E6617" s="1543">
        <f t="shared" si="109"/>
        <v>8.7973999999999997</v>
      </c>
      <c r="F6617" s="1535"/>
      <c r="G6617" s="1556">
        <v>15.941800000000001</v>
      </c>
      <c r="H6617" s="1556">
        <v>8.7973999999999997</v>
      </c>
      <c r="I6617" s="1556">
        <v>15.941800000000001</v>
      </c>
      <c r="J6617" s="1556">
        <v>8.7973999999999997</v>
      </c>
      <c r="K6617" s="1521" t="s">
        <v>12496</v>
      </c>
      <c r="L6617" s="1521" t="str">
        <f t="shared" si="110"/>
        <v>EQUIPAMENTO DE SOLDA MIG AUTOMÁTICA COM ACESSÓRIOS - 14,6 KVA</v>
      </c>
    </row>
    <row r="6618" spans="2:12" ht="15.75">
      <c r="B6618" s="1526" t="s">
        <v>12497</v>
      </c>
      <c r="C6618" s="1523" t="s">
        <v>24164</v>
      </c>
      <c r="D6618" s="1526">
        <f t="shared" si="109"/>
        <v>0.77649999999999997</v>
      </c>
      <c r="E6618" s="1542">
        <f t="shared" si="109"/>
        <v>0.42849999999999999</v>
      </c>
      <c r="F6618" s="1535"/>
      <c r="G6618" s="1556">
        <v>0.77649999999999997</v>
      </c>
      <c r="H6618" s="1556">
        <v>0.42849999999999999</v>
      </c>
      <c r="I6618" s="1556">
        <v>0.77649999999999997</v>
      </c>
      <c r="J6618" s="1556">
        <v>0.42849999999999999</v>
      </c>
      <c r="K6618" s="1521" t="s">
        <v>12497</v>
      </c>
      <c r="L6618" s="1521" t="str">
        <f t="shared" si="110"/>
        <v>MÁQUINA DE SOLDA ELÉTRICA RETIFICADORA 425 A - 18,70 KW</v>
      </c>
    </row>
    <row r="6619" spans="2:12" ht="30">
      <c r="B6619" s="1528" t="s">
        <v>12498</v>
      </c>
      <c r="C6619" s="1529" t="s">
        <v>24165</v>
      </c>
      <c r="D6619" s="1528">
        <f t="shared" si="109"/>
        <v>29.010300000000001</v>
      </c>
      <c r="E6619" s="1543">
        <f t="shared" si="109"/>
        <v>27.706900000000001</v>
      </c>
      <c r="F6619" s="1535"/>
      <c r="G6619" s="1556">
        <v>29.010300000000001</v>
      </c>
      <c r="H6619" s="1556">
        <v>27.706900000000001</v>
      </c>
      <c r="I6619" s="1556">
        <v>26.3766</v>
      </c>
      <c r="J6619" s="1556">
        <v>25.0732</v>
      </c>
      <c r="K6619" s="1521" t="s">
        <v>12498</v>
      </c>
      <c r="L6619" s="1521" t="str">
        <f t="shared" si="110"/>
        <v>MARTELETE PERFURADOR/ROMPEDOR A AR COMPRIMIDO DE 25 KG PARA ROCHA, COM INSALUBRIDADE, COM CAPACIDADE DE 2.040 GPM</v>
      </c>
    </row>
    <row r="6620" spans="2:12" ht="15.75">
      <c r="B6620" s="1526" t="s">
        <v>12499</v>
      </c>
      <c r="C6620" s="1523" t="s">
        <v>24166</v>
      </c>
      <c r="D6620" s="1526">
        <f t="shared" si="109"/>
        <v>1749.5904</v>
      </c>
      <c r="E6620" s="1542">
        <f t="shared" si="109"/>
        <v>826.47990000000004</v>
      </c>
      <c r="F6620" s="1535"/>
      <c r="G6620" s="1556">
        <v>1749.5904</v>
      </c>
      <c r="H6620" s="1556">
        <v>826.47990000000004</v>
      </c>
      <c r="I6620" s="1556">
        <v>1744.3091999999999</v>
      </c>
      <c r="J6620" s="1556">
        <v>821.19870000000003</v>
      </c>
      <c r="K6620" s="1521" t="s">
        <v>12499</v>
      </c>
      <c r="L6620" s="1521" t="str">
        <f t="shared" si="110"/>
        <v>JUMBO ELETRO-HIDRÁULICO COM 3 BRAÇOS - 155 KW/237 KW COM PERICULOSIDADE</v>
      </c>
    </row>
    <row r="6621" spans="2:12" ht="15.75">
      <c r="B6621" s="1528" t="s">
        <v>12500</v>
      </c>
      <c r="C6621" s="1529" t="s">
        <v>12880</v>
      </c>
      <c r="D6621" s="1528">
        <f t="shared" si="109"/>
        <v>4.9714999999999998</v>
      </c>
      <c r="E6621" s="1543">
        <f t="shared" si="109"/>
        <v>2.7435</v>
      </c>
      <c r="F6621" s="1535"/>
      <c r="G6621" s="1556">
        <v>4.9714999999999998</v>
      </c>
      <c r="H6621" s="1556">
        <v>2.7435</v>
      </c>
      <c r="I6621" s="1556">
        <v>4.9714999999999998</v>
      </c>
      <c r="J6621" s="1556">
        <v>2.7435</v>
      </c>
      <c r="K6621" s="1521" t="s">
        <v>12500</v>
      </c>
      <c r="L6621" s="1521" t="str">
        <f t="shared" si="110"/>
        <v>FONTE DE PLASMA PARA CORTE MANUAL - 65A - 15 KW</v>
      </c>
    </row>
    <row r="6622" spans="2:12" ht="15.75">
      <c r="B6622" s="1526" t="s">
        <v>12501</v>
      </c>
      <c r="C6622" s="1523" t="s">
        <v>24167</v>
      </c>
      <c r="D6622" s="1526">
        <f t="shared" si="109"/>
        <v>0.78449999999999998</v>
      </c>
      <c r="E6622" s="1542">
        <f t="shared" si="109"/>
        <v>0.53700000000000003</v>
      </c>
      <c r="F6622" s="1535"/>
      <c r="G6622" s="1556">
        <v>0.78449999999999998</v>
      </c>
      <c r="H6622" s="1556">
        <v>0.53700000000000003</v>
      </c>
      <c r="I6622" s="1556">
        <v>0.78449999999999998</v>
      </c>
      <c r="J6622" s="1556">
        <v>0.53700000000000003</v>
      </c>
      <c r="K6622" s="1521" t="s">
        <v>12501</v>
      </c>
      <c r="L6622" s="1521" t="str">
        <f t="shared" si="110"/>
        <v>SERRA DE ESQUADRIA COM BRAÇO TELESCÓPICO - D = 250 MM (10") - 1,80 KW</v>
      </c>
    </row>
    <row r="6623" spans="2:12" ht="15.75">
      <c r="B6623" s="1528" t="s">
        <v>12502</v>
      </c>
      <c r="C6623" s="1529" t="s">
        <v>24168</v>
      </c>
      <c r="D6623" s="1528">
        <f t="shared" si="109"/>
        <v>7.7664999999999997</v>
      </c>
      <c r="E6623" s="1543">
        <f t="shared" si="109"/>
        <v>4.8108000000000004</v>
      </c>
      <c r="F6623" s="1535"/>
      <c r="G6623" s="1556">
        <v>7.7664999999999997</v>
      </c>
      <c r="H6623" s="1556">
        <v>4.8108000000000004</v>
      </c>
      <c r="I6623" s="1556">
        <v>7.7664999999999997</v>
      </c>
      <c r="J6623" s="1556">
        <v>4.8108000000000004</v>
      </c>
      <c r="K6623" s="1521" t="s">
        <v>12502</v>
      </c>
      <c r="L6623" s="1521" t="str">
        <f t="shared" si="110"/>
        <v>REBORDEADEIRA DIÂMETRO MÁXIMO 3,00 M - 4,85 KW</v>
      </c>
    </row>
    <row r="6624" spans="2:12" ht="15.75">
      <c r="B6624" s="1526" t="s">
        <v>12503</v>
      </c>
      <c r="C6624" s="1523" t="s">
        <v>12881</v>
      </c>
      <c r="D6624" s="1526">
        <f t="shared" si="109"/>
        <v>1.4478</v>
      </c>
      <c r="E6624" s="1542">
        <f t="shared" si="109"/>
        <v>0.89680000000000004</v>
      </c>
      <c r="F6624" s="1535"/>
      <c r="G6624" s="1556">
        <v>1.4478</v>
      </c>
      <c r="H6624" s="1556">
        <v>0.89680000000000004</v>
      </c>
      <c r="I6624" s="1556">
        <v>1.4478</v>
      </c>
      <c r="J6624" s="1556">
        <v>0.89680000000000004</v>
      </c>
      <c r="K6624" s="1521" t="s">
        <v>12503</v>
      </c>
      <c r="L6624" s="1521" t="str">
        <f t="shared" si="110"/>
        <v>DOBRADEIRA VIRADEIRA MANUAL COMPRIMENTO MÁXIMO DE DOBRA DE ATÉ 2.000 MM</v>
      </c>
    </row>
    <row r="6625" spans="2:12" ht="15.75">
      <c r="B6625" s="1528" t="s">
        <v>12504</v>
      </c>
      <c r="C6625" s="1529" t="s">
        <v>12882</v>
      </c>
      <c r="D6625" s="1528">
        <f t="shared" si="109"/>
        <v>3.4397000000000002</v>
      </c>
      <c r="E6625" s="1543">
        <f t="shared" si="109"/>
        <v>1.8982000000000001</v>
      </c>
      <c r="F6625" s="1535"/>
      <c r="G6625" s="1556">
        <v>3.4397000000000002</v>
      </c>
      <c r="H6625" s="1556">
        <v>1.8982000000000001</v>
      </c>
      <c r="I6625" s="1556">
        <v>3.4397000000000002</v>
      </c>
      <c r="J6625" s="1556">
        <v>1.8982000000000001</v>
      </c>
      <c r="K6625" s="1521" t="s">
        <v>12504</v>
      </c>
      <c r="L6625" s="1521" t="str">
        <f t="shared" si="110"/>
        <v>FONTE DE PLASMA PARA CORTE MANUAL - 45A - 10 KW</v>
      </c>
    </row>
    <row r="6626" spans="2:12" ht="15.75">
      <c r="B6626" s="1526" t="s">
        <v>20097</v>
      </c>
      <c r="C6626" s="1523" t="s">
        <v>20098</v>
      </c>
      <c r="D6626" s="1526">
        <f t="shared" si="109"/>
        <v>26.273499999999999</v>
      </c>
      <c r="E6626" s="1542">
        <f t="shared" si="109"/>
        <v>23.702100000000002</v>
      </c>
      <c r="F6626" s="1535"/>
      <c r="G6626" s="1556">
        <v>26.273499999999999</v>
      </c>
      <c r="H6626" s="1556">
        <v>23.702100000000002</v>
      </c>
      <c r="I6626" s="1556">
        <v>24.213799999999999</v>
      </c>
      <c r="J6626" s="1556">
        <v>21.642399999999999</v>
      </c>
      <c r="K6626" s="1521" t="s">
        <v>20097</v>
      </c>
      <c r="L6626" s="1521" t="str">
        <f t="shared" si="110"/>
        <v>EQUIPAMENTO PARA PINTURA COM CAL REBOCÁVEL COM DOIS BICOS APLICADORES E CAPACIDADE DE 2.200 L</v>
      </c>
    </row>
    <row r="6627" spans="2:12" ht="15.75">
      <c r="B6627" s="1528" t="s">
        <v>12505</v>
      </c>
      <c r="C6627" s="1529" t="s">
        <v>24169</v>
      </c>
      <c r="D6627" s="1528">
        <f t="shared" si="109"/>
        <v>84.260300000000001</v>
      </c>
      <c r="E6627" s="1543">
        <f t="shared" si="109"/>
        <v>54.258400000000002</v>
      </c>
      <c r="F6627" s="1535"/>
      <c r="G6627" s="1556">
        <v>84.260300000000001</v>
      </c>
      <c r="H6627" s="1556">
        <v>54.258400000000002</v>
      </c>
      <c r="I6627" s="1556">
        <v>84.260300000000001</v>
      </c>
      <c r="J6627" s="1556">
        <v>54.258400000000002</v>
      </c>
      <c r="K6627" s="1521" t="s">
        <v>12505</v>
      </c>
      <c r="L6627" s="1521" t="str">
        <f t="shared" si="110"/>
        <v>VENTILADOR AXIAL PARA VENTILAÇÃO FORÇADA COM VELOCIDADE DE SAÍDA DE 32,8 M/S - D = 1.000 MM - 30 KW</v>
      </c>
    </row>
    <row r="6628" spans="2:12" ht="15.75">
      <c r="B6628" s="1526" t="s">
        <v>12506</v>
      </c>
      <c r="C6628" s="1523" t="s">
        <v>24170</v>
      </c>
      <c r="D6628" s="1526">
        <f t="shared" si="109"/>
        <v>213.8151</v>
      </c>
      <c r="E6628" s="1542">
        <f t="shared" si="109"/>
        <v>99.336399999999998</v>
      </c>
      <c r="F6628" s="1535"/>
      <c r="G6628" s="1556">
        <v>213.8151</v>
      </c>
      <c r="H6628" s="1556">
        <v>99.336399999999998</v>
      </c>
      <c r="I6628" s="1556">
        <v>210.96170000000001</v>
      </c>
      <c r="J6628" s="1556">
        <v>96.483000000000004</v>
      </c>
      <c r="K6628" s="1521" t="s">
        <v>12506</v>
      </c>
      <c r="L6628" s="1521" t="str">
        <f t="shared" si="110"/>
        <v>BATE-ESTACA DE GRAVIDADE PARA 6 T - 119 KW</v>
      </c>
    </row>
    <row r="6629" spans="2:12" ht="15.75">
      <c r="B6629" s="1528" t="s">
        <v>12507</v>
      </c>
      <c r="C6629" s="1529" t="s">
        <v>24171</v>
      </c>
      <c r="D6629" s="1528">
        <f t="shared" si="109"/>
        <v>141.5324</v>
      </c>
      <c r="E6629" s="1543">
        <f t="shared" si="109"/>
        <v>95.409300000000002</v>
      </c>
      <c r="F6629" s="1535"/>
      <c r="G6629" s="1556">
        <v>141.5324</v>
      </c>
      <c r="H6629" s="1556">
        <v>95.409300000000002</v>
      </c>
      <c r="I6629" s="1556">
        <v>139.4727</v>
      </c>
      <c r="J6629" s="1556">
        <v>93.349599999999995</v>
      </c>
      <c r="K6629" s="1521" t="s">
        <v>12507</v>
      </c>
      <c r="L6629" s="1521" t="str">
        <f t="shared" si="110"/>
        <v>GUILHOTINA HIDRÁULICA 16 X 6.100 MM - 30 KW</v>
      </c>
    </row>
    <row r="6630" spans="2:12" ht="15.75">
      <c r="B6630" s="1526" t="s">
        <v>12508</v>
      </c>
      <c r="C6630" s="1523" t="s">
        <v>12883</v>
      </c>
      <c r="D6630" s="1526">
        <f t="shared" si="109"/>
        <v>86.307500000000005</v>
      </c>
      <c r="E6630" s="1542">
        <f t="shared" si="109"/>
        <v>61.201300000000003</v>
      </c>
      <c r="F6630" s="1535"/>
      <c r="G6630" s="1556">
        <v>86.307500000000005</v>
      </c>
      <c r="H6630" s="1556">
        <v>61.201300000000003</v>
      </c>
      <c r="I6630" s="1556">
        <v>84.247799999999998</v>
      </c>
      <c r="J6630" s="1556">
        <v>59.141599999999997</v>
      </c>
      <c r="K6630" s="1521" t="s">
        <v>12508</v>
      </c>
      <c r="L6630" s="1521" t="str">
        <f t="shared" si="110"/>
        <v>PRENSA DOBRADEIRA CAPACIDADE 320 T - COMPRIMENTO ATÉ 3.100 MM - 30 KW</v>
      </c>
    </row>
    <row r="6631" spans="2:12" ht="15.75">
      <c r="B6631" s="1528" t="s">
        <v>12509</v>
      </c>
      <c r="C6631" s="1529" t="s">
        <v>24172</v>
      </c>
      <c r="D6631" s="1528">
        <f t="shared" si="109"/>
        <v>9.9893999999999998</v>
      </c>
      <c r="E6631" s="1543">
        <f t="shared" si="109"/>
        <v>6.2973999999999997</v>
      </c>
      <c r="F6631" s="1535"/>
      <c r="G6631" s="1556">
        <v>9.9893999999999998</v>
      </c>
      <c r="H6631" s="1556">
        <v>6.2973999999999997</v>
      </c>
      <c r="I6631" s="1556">
        <v>9.9893999999999998</v>
      </c>
      <c r="J6631" s="1556">
        <v>6.2973999999999997</v>
      </c>
      <c r="K6631" s="1521" t="s">
        <v>12509</v>
      </c>
      <c r="L6631" s="1521" t="str">
        <f t="shared" si="110"/>
        <v>PLOTADORA DE RECORTE COM COMPUTADOR E PROGRAMA COMPUTACIONAL</v>
      </c>
    </row>
    <row r="6632" spans="2:12" ht="15.75">
      <c r="B6632" s="1526" t="s">
        <v>12510</v>
      </c>
      <c r="C6632" s="1523" t="s">
        <v>12884</v>
      </c>
      <c r="D6632" s="1526">
        <f t="shared" si="109"/>
        <v>1.8007</v>
      </c>
      <c r="E6632" s="1542">
        <f t="shared" si="109"/>
        <v>1.1595</v>
      </c>
      <c r="F6632" s="1535"/>
      <c r="G6632" s="1556">
        <v>1.8007</v>
      </c>
      <c r="H6632" s="1556">
        <v>1.1595</v>
      </c>
      <c r="I6632" s="1556">
        <v>1.8007</v>
      </c>
      <c r="J6632" s="1556">
        <v>1.1595</v>
      </c>
      <c r="K6632" s="1521" t="s">
        <v>12510</v>
      </c>
      <c r="L6632" s="1521" t="str">
        <f t="shared" si="110"/>
        <v>VENTILADOR CENTRÍFUGO BAIXA PRESSÃO COM CAPACIDADE DE 58 M³/MIN - 3,68 KW</v>
      </c>
    </row>
    <row r="6633" spans="2:12" ht="15.75">
      <c r="B6633" s="1528" t="s">
        <v>12511</v>
      </c>
      <c r="C6633" s="1529" t="s">
        <v>12885</v>
      </c>
      <c r="D6633" s="1528">
        <f t="shared" si="109"/>
        <v>326.11790000000002</v>
      </c>
      <c r="E6633" s="1543">
        <f t="shared" si="109"/>
        <v>152.80539999999999</v>
      </c>
      <c r="F6633" s="1535"/>
      <c r="G6633" s="1556">
        <v>326.11790000000002</v>
      </c>
      <c r="H6633" s="1556">
        <v>152.80539999999999</v>
      </c>
      <c r="I6633" s="1556">
        <v>323.2645</v>
      </c>
      <c r="J6633" s="1556">
        <v>149.952</v>
      </c>
      <c r="K6633" s="1521" t="s">
        <v>12511</v>
      </c>
      <c r="L6633" s="1521" t="str">
        <f t="shared" si="110"/>
        <v>CARREGADEIRA DE PNEUS COM CAPACIDADE DE 3,40 M³ - 195 KW</v>
      </c>
    </row>
    <row r="6634" spans="2:12" ht="15.75">
      <c r="B6634" s="1526" t="s">
        <v>12512</v>
      </c>
      <c r="C6634" s="1523" t="s">
        <v>12886</v>
      </c>
      <c r="D6634" s="1526">
        <f t="shared" si="109"/>
        <v>58.438499999999998</v>
      </c>
      <c r="E6634" s="1542">
        <f t="shared" si="109"/>
        <v>28.101400000000002</v>
      </c>
      <c r="F6634" s="1535"/>
      <c r="G6634" s="1556">
        <v>58.438499999999998</v>
      </c>
      <c r="H6634" s="1556">
        <v>28.101400000000002</v>
      </c>
      <c r="I6634" s="1556">
        <v>56.086500000000001</v>
      </c>
      <c r="J6634" s="1556">
        <v>25.749400000000001</v>
      </c>
      <c r="K6634" s="1521" t="s">
        <v>12512</v>
      </c>
      <c r="L6634" s="1521" t="str">
        <f t="shared" si="110"/>
        <v>VEÍCULO LEVE - 53 KW</v>
      </c>
    </row>
    <row r="6635" spans="2:12" ht="15.75">
      <c r="B6635" s="1528" t="s">
        <v>12513</v>
      </c>
      <c r="C6635" s="1529" t="s">
        <v>24173</v>
      </c>
      <c r="D6635" s="1528">
        <f t="shared" si="109"/>
        <v>97.492999999999995</v>
      </c>
      <c r="E6635" s="1543">
        <f t="shared" si="109"/>
        <v>18.4312</v>
      </c>
      <c r="F6635" s="1535"/>
      <c r="G6635" s="1556">
        <v>97.492999999999995</v>
      </c>
      <c r="H6635" s="1556">
        <v>18.4312</v>
      </c>
      <c r="I6635" s="1556">
        <v>97.492999999999995</v>
      </c>
      <c r="J6635" s="1556">
        <v>18.4312</v>
      </c>
      <c r="K6635" s="1521" t="s">
        <v>12513</v>
      </c>
      <c r="L6635" s="1521" t="str">
        <f t="shared" si="110"/>
        <v>COMPRESSOR DE AR PORTÁTIL DE 160,46 L/S (340 PCM) - 81 KW</v>
      </c>
    </row>
    <row r="6636" spans="2:12" ht="15.75">
      <c r="B6636" s="1526" t="s">
        <v>12514</v>
      </c>
      <c r="C6636" s="1523" t="s">
        <v>24174</v>
      </c>
      <c r="D6636" s="1526">
        <f t="shared" si="109"/>
        <v>240.3621</v>
      </c>
      <c r="E6636" s="1542">
        <f t="shared" si="109"/>
        <v>85.125900000000001</v>
      </c>
      <c r="F6636" s="1535"/>
      <c r="G6636" s="1556">
        <v>240.3621</v>
      </c>
      <c r="H6636" s="1556">
        <v>85.125900000000001</v>
      </c>
      <c r="I6636" s="1556">
        <v>237.5087</v>
      </c>
      <c r="J6636" s="1556">
        <v>82.272499999999994</v>
      </c>
      <c r="K6636" s="1521" t="s">
        <v>12514</v>
      </c>
      <c r="L6636" s="1521" t="str">
        <f t="shared" si="110"/>
        <v>DISTRIBUIDOR DE AGREGADOS SOBRE PNEUS AUTOPROPELIDO - 130 KW</v>
      </c>
    </row>
    <row r="6637" spans="2:12" ht="15.75">
      <c r="B6637" s="1528" t="s">
        <v>12515</v>
      </c>
      <c r="C6637" s="1529" t="s">
        <v>12887</v>
      </c>
      <c r="D6637" s="1528">
        <f t="shared" si="109"/>
        <v>243.13759999999999</v>
      </c>
      <c r="E6637" s="1543">
        <f t="shared" si="109"/>
        <v>107.1508</v>
      </c>
      <c r="F6637" s="1535"/>
      <c r="G6637" s="1556">
        <v>243.13759999999999</v>
      </c>
      <c r="H6637" s="1556">
        <v>107.1508</v>
      </c>
      <c r="I6637" s="1556">
        <v>240.2842</v>
      </c>
      <c r="J6637" s="1556">
        <v>104.2974</v>
      </c>
      <c r="K6637" s="1521" t="s">
        <v>12515</v>
      </c>
      <c r="L6637" s="1521" t="str">
        <f t="shared" si="110"/>
        <v>ESCAVADEIRA HIDRÁULICA SOBRE ESTEIRAS COM CAÇAMBA COM CAPACIDADE DE 1,56 M³ - 118 KW</v>
      </c>
    </row>
    <row r="6638" spans="2:12" ht="15.75">
      <c r="B6638" s="1526" t="s">
        <v>12516</v>
      </c>
      <c r="C6638" s="1523" t="s">
        <v>24175</v>
      </c>
      <c r="D6638" s="1526">
        <f t="shared" si="109"/>
        <v>982.44110000000001</v>
      </c>
      <c r="E6638" s="1542">
        <f t="shared" si="109"/>
        <v>486.92860000000002</v>
      </c>
      <c r="F6638" s="1535"/>
      <c r="G6638" s="1556">
        <v>982.44110000000001</v>
      </c>
      <c r="H6638" s="1556">
        <v>486.92860000000002</v>
      </c>
      <c r="I6638" s="1556">
        <v>979.58770000000004</v>
      </c>
      <c r="J6638" s="1556">
        <v>484.0752</v>
      </c>
      <c r="K6638" s="1521" t="s">
        <v>12516</v>
      </c>
      <c r="L6638" s="1521" t="str">
        <f t="shared" si="110"/>
        <v>PERFURATRIZ HIDRÁULICA SOBRE ESTEIRAS - 283 KW</v>
      </c>
    </row>
    <row r="6639" spans="2:12" ht="15.75">
      <c r="B6639" s="1528" t="s">
        <v>12517</v>
      </c>
      <c r="C6639" s="1529" t="s">
        <v>24176</v>
      </c>
      <c r="D6639" s="1528">
        <f t="shared" si="109"/>
        <v>280.9769</v>
      </c>
      <c r="E6639" s="1543">
        <f t="shared" si="109"/>
        <v>49.304600000000001</v>
      </c>
      <c r="F6639" s="1535"/>
      <c r="G6639" s="1556">
        <v>280.9769</v>
      </c>
      <c r="H6639" s="1556">
        <v>49.304600000000001</v>
      </c>
      <c r="I6639" s="1556">
        <v>280.9769</v>
      </c>
      <c r="J6639" s="1556">
        <v>49.304600000000001</v>
      </c>
      <c r="K6639" s="1521" t="s">
        <v>12517</v>
      </c>
      <c r="L6639" s="1521" t="str">
        <f t="shared" si="110"/>
        <v>COMPRESSOR DE AR PORTÁTIL DE 430,42 L/S (912 PCM) - 242 KW</v>
      </c>
    </row>
    <row r="6640" spans="2:12" ht="15.75">
      <c r="B6640" s="1526" t="s">
        <v>12518</v>
      </c>
      <c r="C6640" s="1523" t="s">
        <v>24177</v>
      </c>
      <c r="D6640" s="1526">
        <f t="shared" si="109"/>
        <v>4.2637999999999998</v>
      </c>
      <c r="E6640" s="1542">
        <f t="shared" si="109"/>
        <v>2.9691999999999998</v>
      </c>
      <c r="F6640" s="1535"/>
      <c r="G6640" s="1556">
        <v>4.2637999999999998</v>
      </c>
      <c r="H6640" s="1556">
        <v>2.9691999999999998</v>
      </c>
      <c r="I6640" s="1556">
        <v>4.2637999999999998</v>
      </c>
      <c r="J6640" s="1556">
        <v>2.9691999999999998</v>
      </c>
      <c r="K6640" s="1521" t="s">
        <v>12518</v>
      </c>
      <c r="L6640" s="1521" t="str">
        <f t="shared" si="110"/>
        <v>GRADE DE 24 DISCOS REBOCÁVEL DE D = 60 CM (24")</v>
      </c>
    </row>
    <row r="6641" spans="2:12" ht="15.75">
      <c r="B6641" s="1528" t="s">
        <v>4328</v>
      </c>
      <c r="C6641" s="1529" t="s">
        <v>12888</v>
      </c>
      <c r="D6641" s="1528">
        <f t="shared" si="109"/>
        <v>44.839500000000001</v>
      </c>
      <c r="E6641" s="1543">
        <f t="shared" si="109"/>
        <v>23.539200000000001</v>
      </c>
      <c r="F6641" s="1535"/>
      <c r="G6641" s="1556">
        <v>44.839500000000001</v>
      </c>
      <c r="H6641" s="1556">
        <v>23.539200000000001</v>
      </c>
      <c r="I6641" s="1556">
        <v>42.779800000000002</v>
      </c>
      <c r="J6641" s="1556">
        <v>21.479500000000002</v>
      </c>
      <c r="K6641" s="1521" t="s">
        <v>4328</v>
      </c>
      <c r="L6641" s="1521" t="str">
        <f t="shared" si="110"/>
        <v>BETONEIRA COM MOTOR A GASOLINA COM CAPACIDADE DE 600 L - 10 KW</v>
      </c>
    </row>
    <row r="6642" spans="2:12" ht="15.75">
      <c r="B6642" s="1526" t="s">
        <v>12519</v>
      </c>
      <c r="C6642" s="1523" t="s">
        <v>12889</v>
      </c>
      <c r="D6642" s="1526">
        <f t="shared" si="109"/>
        <v>3.7582</v>
      </c>
      <c r="E6642" s="1542">
        <f t="shared" si="109"/>
        <v>0.20180000000000001</v>
      </c>
      <c r="F6642" s="1535"/>
      <c r="G6642" s="1556">
        <v>3.7582</v>
      </c>
      <c r="H6642" s="1556">
        <v>0.20180000000000001</v>
      </c>
      <c r="I6642" s="1556">
        <v>3.7582</v>
      </c>
      <c r="J6642" s="1556">
        <v>0.20180000000000001</v>
      </c>
      <c r="K6642" s="1521" t="s">
        <v>12519</v>
      </c>
      <c r="L6642" s="1521" t="str">
        <f t="shared" si="110"/>
        <v>GRUPO GERADOR - 2,5/3 KVA</v>
      </c>
    </row>
    <row r="6643" spans="2:12" ht="15.75">
      <c r="B6643" s="1528" t="s">
        <v>12520</v>
      </c>
      <c r="C6643" s="1529" t="s">
        <v>12890</v>
      </c>
      <c r="D6643" s="1528">
        <f t="shared" si="109"/>
        <v>22.242100000000001</v>
      </c>
      <c r="E6643" s="1543">
        <f t="shared" si="109"/>
        <v>14.248900000000001</v>
      </c>
      <c r="F6643" s="1535"/>
      <c r="G6643" s="1556">
        <v>22.242100000000001</v>
      </c>
      <c r="H6643" s="1556">
        <v>14.248900000000001</v>
      </c>
      <c r="I6643" s="1556">
        <v>22.242100000000001</v>
      </c>
      <c r="J6643" s="1556">
        <v>14.248900000000001</v>
      </c>
      <c r="K6643" s="1521" t="s">
        <v>12520</v>
      </c>
      <c r="L6643" s="1521" t="str">
        <f t="shared" si="110"/>
        <v>CALDEIRA DE ASFALTO REBOCÁVEL COM CAPACIDADE DE 1.500 L - 6,5 KW</v>
      </c>
    </row>
    <row r="6644" spans="2:12" ht="15.75">
      <c r="B6644" s="1526" t="s">
        <v>12521</v>
      </c>
      <c r="C6644" s="1523" t="s">
        <v>12891</v>
      </c>
      <c r="D6644" s="1526">
        <f t="shared" si="109"/>
        <v>931.57870000000003</v>
      </c>
      <c r="E6644" s="1542">
        <f t="shared" si="109"/>
        <v>397.66370000000001</v>
      </c>
      <c r="F6644" s="1535"/>
      <c r="G6644" s="1556">
        <v>931.57870000000003</v>
      </c>
      <c r="H6644" s="1556">
        <v>397.66370000000001</v>
      </c>
      <c r="I6644" s="1556">
        <v>928.72529999999995</v>
      </c>
      <c r="J6644" s="1556">
        <v>394.81029999999998</v>
      </c>
      <c r="K6644" s="1521" t="s">
        <v>12521</v>
      </c>
      <c r="L6644" s="1521" t="str">
        <f t="shared" si="110"/>
        <v>MOTOSCRAPER - 304 KW</v>
      </c>
    </row>
    <row r="6645" spans="2:12" ht="15.75">
      <c r="B6645" s="1528" t="s">
        <v>12522</v>
      </c>
      <c r="C6645" s="1529" t="s">
        <v>12892</v>
      </c>
      <c r="D6645" s="1528">
        <f t="shared" si="109"/>
        <v>205.07159999999999</v>
      </c>
      <c r="E6645" s="1543">
        <f t="shared" si="109"/>
        <v>84.342299999999994</v>
      </c>
      <c r="F6645" s="1535"/>
      <c r="G6645" s="1556">
        <v>205.07159999999999</v>
      </c>
      <c r="H6645" s="1556">
        <v>84.342299999999994</v>
      </c>
      <c r="I6645" s="1556">
        <v>202.2182</v>
      </c>
      <c r="J6645" s="1556">
        <v>81.488900000000001</v>
      </c>
      <c r="K6645" s="1521" t="s">
        <v>12522</v>
      </c>
      <c r="L6645" s="1521" t="str">
        <f t="shared" si="110"/>
        <v>MOTONIVELADORA - 93 KW</v>
      </c>
    </row>
    <row r="6646" spans="2:12" ht="15.75">
      <c r="B6646" s="1526" t="s">
        <v>12523</v>
      </c>
      <c r="C6646" s="1523" t="s">
        <v>24178</v>
      </c>
      <c r="D6646" s="1526">
        <f t="shared" si="109"/>
        <v>193.2612</v>
      </c>
      <c r="E6646" s="1542">
        <f t="shared" si="109"/>
        <v>146.7225</v>
      </c>
      <c r="F6646" s="1535"/>
      <c r="G6646" s="1556">
        <v>193.2612</v>
      </c>
      <c r="H6646" s="1556">
        <v>146.7225</v>
      </c>
      <c r="I6646" s="1556">
        <v>189.14179999999999</v>
      </c>
      <c r="J6646" s="1556">
        <v>142.60310000000001</v>
      </c>
      <c r="K6646" s="1521" t="s">
        <v>12523</v>
      </c>
      <c r="L6646" s="1521" t="str">
        <f t="shared" si="110"/>
        <v>PONTE ROLANTE COM CAPACIDADE DE 15 T E VÃO DE ATÉ 15 M - 20 KW</v>
      </c>
    </row>
    <row r="6647" spans="2:12" ht="15.75">
      <c r="B6647" s="1528" t="s">
        <v>12524</v>
      </c>
      <c r="C6647" s="1529" t="s">
        <v>17534</v>
      </c>
      <c r="D6647" s="1528">
        <f t="shared" si="109"/>
        <v>119.3578</v>
      </c>
      <c r="E6647" s="1543">
        <f t="shared" si="109"/>
        <v>58.450200000000002</v>
      </c>
      <c r="F6647" s="1535"/>
      <c r="G6647" s="1556">
        <v>119.3578</v>
      </c>
      <c r="H6647" s="1556">
        <v>58.450200000000002</v>
      </c>
      <c r="I6647" s="1556">
        <v>116.5044</v>
      </c>
      <c r="J6647" s="1556">
        <v>55.596800000000002</v>
      </c>
      <c r="K6647" s="1521" t="s">
        <v>12524</v>
      </c>
      <c r="L6647" s="1521" t="str">
        <f t="shared" si="110"/>
        <v>RETROESCAVADEIRA DE PNEUS COM CAPACIDADE DE 0,76 M³ - 58 KW</v>
      </c>
    </row>
    <row r="6648" spans="2:12" ht="15.75">
      <c r="B6648" s="1526" t="s">
        <v>12525</v>
      </c>
      <c r="C6648" s="1523" t="s">
        <v>24179</v>
      </c>
      <c r="D6648" s="1526">
        <f t="shared" si="109"/>
        <v>23.245799999999999</v>
      </c>
      <c r="E6648" s="1542">
        <f t="shared" si="109"/>
        <v>21.942399999999999</v>
      </c>
      <c r="F6648" s="1535"/>
      <c r="G6648" s="1556">
        <v>23.245799999999999</v>
      </c>
      <c r="H6648" s="1556">
        <v>21.942399999999999</v>
      </c>
      <c r="I6648" s="1556">
        <v>21.1861</v>
      </c>
      <c r="J6648" s="1556">
        <v>19.8827</v>
      </c>
      <c r="K6648" s="1521" t="s">
        <v>12525</v>
      </c>
      <c r="L6648" s="1521" t="str">
        <f t="shared" si="110"/>
        <v>MARTELETE PERFURADOR/ROMPEDOR A AR COMPRIMIDO DE 25 KG PARA ROCHA COM CAPACIDADE DE 2.040 GPM</v>
      </c>
    </row>
    <row r="6649" spans="2:12" ht="15.75">
      <c r="B6649" s="1528" t="s">
        <v>12526</v>
      </c>
      <c r="C6649" s="1529" t="s">
        <v>12893</v>
      </c>
      <c r="D6649" s="1528">
        <f t="shared" si="109"/>
        <v>125.913</v>
      </c>
      <c r="E6649" s="1543">
        <f t="shared" si="109"/>
        <v>57.3932</v>
      </c>
      <c r="F6649" s="1535"/>
      <c r="G6649" s="1556">
        <v>125.913</v>
      </c>
      <c r="H6649" s="1556">
        <v>57.3932</v>
      </c>
      <c r="I6649" s="1556">
        <v>123.8533</v>
      </c>
      <c r="J6649" s="1556">
        <v>55.333500000000001</v>
      </c>
      <c r="K6649" s="1521" t="s">
        <v>12526</v>
      </c>
      <c r="L6649" s="1521" t="str">
        <f t="shared" si="110"/>
        <v>EMPILHADEIRA A DIESEL COM CAPACIDADE DE 4 T - 60 KW</v>
      </c>
    </row>
    <row r="6650" spans="2:12" ht="15.75">
      <c r="B6650" s="1526" t="s">
        <v>12527</v>
      </c>
      <c r="C6650" s="1523" t="s">
        <v>24180</v>
      </c>
      <c r="D6650" s="1526">
        <f t="shared" si="109"/>
        <v>510.80630000000002</v>
      </c>
      <c r="E6650" s="1542">
        <f t="shared" si="109"/>
        <v>328.69589999999999</v>
      </c>
      <c r="F6650" s="1535"/>
      <c r="G6650" s="1556">
        <v>510.80630000000002</v>
      </c>
      <c r="H6650" s="1556">
        <v>328.69589999999999</v>
      </c>
      <c r="I6650" s="1556">
        <v>508.7466</v>
      </c>
      <c r="J6650" s="1556">
        <v>326.63619999999997</v>
      </c>
      <c r="K6650" s="1521" t="s">
        <v>12527</v>
      </c>
      <c r="L6650" s="1521" t="str">
        <f t="shared" si="110"/>
        <v>JATEADOR PARA ESTRUTURAS METÁLICAS COM TRANSPORTADOR A ROLETES - 22 KW</v>
      </c>
    </row>
    <row r="6651" spans="2:12" ht="15.75">
      <c r="B6651" s="1528" t="s">
        <v>12528</v>
      </c>
      <c r="C6651" s="1529" t="s">
        <v>24181</v>
      </c>
      <c r="D6651" s="1528">
        <f t="shared" si="109"/>
        <v>178.0461</v>
      </c>
      <c r="E6651" s="1543">
        <f t="shared" si="109"/>
        <v>70.418199999999999</v>
      </c>
      <c r="F6651" s="1535"/>
      <c r="G6651" s="1556">
        <v>178.0461</v>
      </c>
      <c r="H6651" s="1556">
        <v>70.418199999999999</v>
      </c>
      <c r="I6651" s="1556">
        <v>175.1927</v>
      </c>
      <c r="J6651" s="1556">
        <v>67.564800000000005</v>
      </c>
      <c r="K6651" s="1521" t="s">
        <v>12528</v>
      </c>
      <c r="L6651" s="1521" t="str">
        <f t="shared" si="110"/>
        <v>ROLO COMPACTADOR LISO VIBRATÓRIO AUTOPROPELIDO POR PNEUS DE 11 T - 97 KW</v>
      </c>
    </row>
    <row r="6652" spans="2:12" ht="15.75">
      <c r="B6652" s="1526" t="s">
        <v>12529</v>
      </c>
      <c r="C6652" s="1523" t="s">
        <v>12894</v>
      </c>
      <c r="D6652" s="1526">
        <f t="shared" si="109"/>
        <v>9.8520000000000003</v>
      </c>
      <c r="E6652" s="1542">
        <f t="shared" si="109"/>
        <v>5.4367999999999999</v>
      </c>
      <c r="F6652" s="1535"/>
      <c r="G6652" s="1556">
        <v>9.8520000000000003</v>
      </c>
      <c r="H6652" s="1556">
        <v>5.4367999999999999</v>
      </c>
      <c r="I6652" s="1556">
        <v>9.8520000000000003</v>
      </c>
      <c r="J6652" s="1556">
        <v>5.4367999999999999</v>
      </c>
      <c r="K6652" s="1521" t="s">
        <v>12529</v>
      </c>
      <c r="L6652" s="1521" t="str">
        <f t="shared" si="110"/>
        <v>EQUIPAMENTO DE SOLDA MIG COM ACESSÓRIOS - 14,6 KVA</v>
      </c>
    </row>
    <row r="6653" spans="2:12" ht="15.75">
      <c r="B6653" s="1528" t="s">
        <v>12530</v>
      </c>
      <c r="C6653" s="1529" t="s">
        <v>12895</v>
      </c>
      <c r="D6653" s="1528">
        <f t="shared" si="109"/>
        <v>21.144400000000001</v>
      </c>
      <c r="E6653" s="1543">
        <f t="shared" si="109"/>
        <v>20.889800000000001</v>
      </c>
      <c r="F6653" s="1535"/>
      <c r="G6653" s="1556">
        <v>21.144400000000001</v>
      </c>
      <c r="H6653" s="1556">
        <v>20.889800000000001</v>
      </c>
      <c r="I6653" s="1556">
        <v>19.084700000000002</v>
      </c>
      <c r="J6653" s="1556">
        <v>18.830100000000002</v>
      </c>
      <c r="K6653" s="1521" t="s">
        <v>12530</v>
      </c>
      <c r="L6653" s="1521" t="str">
        <f t="shared" si="110"/>
        <v>SERRA CIRCULAR COM BANCADA - D = 30 CM - 4 KW</v>
      </c>
    </row>
    <row r="6654" spans="2:12" ht="15.75">
      <c r="B6654" s="1526" t="s">
        <v>12531</v>
      </c>
      <c r="C6654" s="1523" t="s">
        <v>24182</v>
      </c>
      <c r="D6654" s="1526">
        <f t="shared" si="109"/>
        <v>100.86960000000001</v>
      </c>
      <c r="E6654" s="1542">
        <f t="shared" si="109"/>
        <v>33.036299999999997</v>
      </c>
      <c r="F6654" s="1535"/>
      <c r="G6654" s="1556">
        <v>100.86960000000001</v>
      </c>
      <c r="H6654" s="1556">
        <v>33.036299999999997</v>
      </c>
      <c r="I6654" s="1556">
        <v>97.222800000000007</v>
      </c>
      <c r="J6654" s="1556">
        <v>29.389500000000002</v>
      </c>
      <c r="K6654" s="1521" t="s">
        <v>12531</v>
      </c>
      <c r="L6654" s="1521" t="str">
        <f t="shared" si="110"/>
        <v>EMBARCAÇÃO DE TRANSPORTE DE PESSOAL E APOIO LOGÍSTICO - 30 KW</v>
      </c>
    </row>
    <row r="6655" spans="2:12" ht="15.75">
      <c r="B6655" s="1528" t="s">
        <v>12532</v>
      </c>
      <c r="C6655" s="1529" t="s">
        <v>24183</v>
      </c>
      <c r="D6655" s="1528">
        <f t="shared" si="109"/>
        <v>3.8426</v>
      </c>
      <c r="E6655" s="1543">
        <f t="shared" si="109"/>
        <v>2.3881000000000001</v>
      </c>
      <c r="F6655" s="1535"/>
      <c r="G6655" s="1556">
        <v>3.8426</v>
      </c>
      <c r="H6655" s="1556">
        <v>2.3881000000000001</v>
      </c>
      <c r="I6655" s="1556">
        <v>3.8426</v>
      </c>
      <c r="J6655" s="1556">
        <v>2.3881000000000001</v>
      </c>
      <c r="K6655" s="1521" t="s">
        <v>12532</v>
      </c>
      <c r="L6655" s="1521" t="str">
        <f t="shared" si="110"/>
        <v>CONJUNTO VIBRATÓRIO PARA MEIO TUBO DE CONCRETO COM ENCAIXE PB E 3 JOGOS DE FÔRMAS - D = 0,30 M - 2,20 KW</v>
      </c>
    </row>
    <row r="6656" spans="2:12" ht="15.75">
      <c r="B6656" s="1526" t="s">
        <v>12533</v>
      </c>
      <c r="C6656" s="1523" t="s">
        <v>12896</v>
      </c>
      <c r="D6656" s="1526">
        <f t="shared" si="109"/>
        <v>35.731699999999996</v>
      </c>
      <c r="E6656" s="1542">
        <f t="shared" si="109"/>
        <v>32.222200000000001</v>
      </c>
      <c r="F6656" s="1535"/>
      <c r="G6656" s="1556">
        <v>35.731699999999996</v>
      </c>
      <c r="H6656" s="1556">
        <v>32.222200000000001</v>
      </c>
      <c r="I6656" s="1556">
        <v>33.145200000000003</v>
      </c>
      <c r="J6656" s="1556">
        <v>29.6357</v>
      </c>
      <c r="K6656" s="1521" t="s">
        <v>12533</v>
      </c>
      <c r="L6656" s="1521" t="str">
        <f t="shared" si="110"/>
        <v>EQUIPAMENTO DE BATIMETRIA MONOFEIXE</v>
      </c>
    </row>
    <row r="6657" spans="2:12" ht="15.75">
      <c r="B6657" s="1528" t="s">
        <v>12534</v>
      </c>
      <c r="C6657" s="1529" t="s">
        <v>12897</v>
      </c>
      <c r="D6657" s="1528">
        <f t="shared" si="109"/>
        <v>209.5941</v>
      </c>
      <c r="E6657" s="1543">
        <f t="shared" si="109"/>
        <v>76.399900000000002</v>
      </c>
      <c r="F6657" s="1535"/>
      <c r="G6657" s="1556">
        <v>209.5941</v>
      </c>
      <c r="H6657" s="1556">
        <v>76.399900000000002</v>
      </c>
      <c r="I6657" s="1556">
        <v>206.7407</v>
      </c>
      <c r="J6657" s="1556">
        <v>73.546499999999995</v>
      </c>
      <c r="K6657" s="1521" t="s">
        <v>12534</v>
      </c>
      <c r="L6657" s="1521" t="str">
        <f t="shared" si="110"/>
        <v>TRATOR SOBRE ESTEIRAS COM LÂMINA - 127 KW</v>
      </c>
    </row>
    <row r="6658" spans="2:12" ht="15.75">
      <c r="B6658" s="1526" t="s">
        <v>12535</v>
      </c>
      <c r="C6658" s="1523" t="s">
        <v>24184</v>
      </c>
      <c r="D6658" s="1526">
        <f t="shared" si="109"/>
        <v>598.41129999999998</v>
      </c>
      <c r="E6658" s="1542">
        <f t="shared" si="109"/>
        <v>228.1345</v>
      </c>
      <c r="F6658" s="1535"/>
      <c r="G6658" s="1556">
        <v>598.41129999999998</v>
      </c>
      <c r="H6658" s="1556">
        <v>228.1345</v>
      </c>
      <c r="I6658" s="1556">
        <v>595.55790000000002</v>
      </c>
      <c r="J6658" s="1556">
        <v>225.28110000000001</v>
      </c>
      <c r="K6658" s="1521" t="s">
        <v>12535</v>
      </c>
      <c r="L6658" s="1521" t="str">
        <f t="shared" si="110"/>
        <v>TRATOR SOBRE ESTEIRAS COM LÂMINA - 259 KW</v>
      </c>
    </row>
    <row r="6659" spans="2:12" ht="15.75">
      <c r="B6659" s="1528" t="s">
        <v>12536</v>
      </c>
      <c r="C6659" s="1529" t="s">
        <v>24185</v>
      </c>
      <c r="D6659" s="1528">
        <f t="shared" si="109"/>
        <v>10.500999999999999</v>
      </c>
      <c r="E6659" s="1543">
        <f t="shared" si="109"/>
        <v>6.7619999999999996</v>
      </c>
      <c r="F6659" s="1535"/>
      <c r="G6659" s="1556">
        <v>10.500999999999999</v>
      </c>
      <c r="H6659" s="1556">
        <v>6.7619999999999996</v>
      </c>
      <c r="I6659" s="1556">
        <v>10.500999999999999</v>
      </c>
      <c r="J6659" s="1556">
        <v>6.7619999999999996</v>
      </c>
      <c r="K6659" s="1521" t="s">
        <v>12536</v>
      </c>
      <c r="L6659" s="1521" t="str">
        <f t="shared" si="110"/>
        <v>VASSOURA MECÂNICA REBOCÁVEL COM LARGURA DE 2,44 M</v>
      </c>
    </row>
    <row r="6660" spans="2:12" ht="15.75">
      <c r="B6660" s="1526" t="s">
        <v>12537</v>
      </c>
      <c r="C6660" s="1523" t="s">
        <v>12898</v>
      </c>
      <c r="D6660" s="1526">
        <f t="shared" si="109"/>
        <v>227.72389999999999</v>
      </c>
      <c r="E6660" s="1542">
        <f t="shared" si="109"/>
        <v>96.255399999999995</v>
      </c>
      <c r="F6660" s="1535"/>
      <c r="G6660" s="1556">
        <v>227.72389999999999</v>
      </c>
      <c r="H6660" s="1556">
        <v>96.255399999999995</v>
      </c>
      <c r="I6660" s="1556">
        <v>223.65899999999999</v>
      </c>
      <c r="J6660" s="1556">
        <v>92.1905</v>
      </c>
      <c r="K6660" s="1521" t="s">
        <v>12537</v>
      </c>
      <c r="L6660" s="1521" t="str">
        <f t="shared" si="110"/>
        <v>VIBROACABADORA DE ASFALTO SOBRE ESTEIRAS - 82 KW</v>
      </c>
    </row>
    <row r="6661" spans="2:12" ht="15.75">
      <c r="B6661" s="1528" t="s">
        <v>12538</v>
      </c>
      <c r="C6661" s="1529" t="s">
        <v>24186</v>
      </c>
      <c r="D6661" s="1528">
        <f t="shared" si="109"/>
        <v>0.1076</v>
      </c>
      <c r="E6661" s="1543">
        <f t="shared" si="109"/>
        <v>5.9400000000000001E-2</v>
      </c>
      <c r="F6661" s="1535"/>
      <c r="G6661" s="1556">
        <v>0.1076</v>
      </c>
      <c r="H6661" s="1556">
        <v>5.9400000000000001E-2</v>
      </c>
      <c r="I6661" s="1556">
        <v>0.1076</v>
      </c>
      <c r="J6661" s="1556">
        <v>5.9400000000000001E-2</v>
      </c>
      <c r="K6661" s="1521" t="s">
        <v>12538</v>
      </c>
      <c r="L6661" s="1521" t="str">
        <f t="shared" si="110"/>
        <v>MÁQUINA DE SOLDA ELÉTRICA TRANSFORMADORA 250 A - 9,20 KW</v>
      </c>
    </row>
    <row r="6662" spans="2:12" ht="15.75">
      <c r="B6662" s="1526" t="s">
        <v>12539</v>
      </c>
      <c r="C6662" s="1523" t="s">
        <v>24187</v>
      </c>
      <c r="D6662" s="1526">
        <f t="shared" si="109"/>
        <v>0.2828</v>
      </c>
      <c r="E6662" s="1542">
        <f t="shared" si="109"/>
        <v>0.1653</v>
      </c>
      <c r="F6662" s="1535"/>
      <c r="G6662" s="1556">
        <v>0.2828</v>
      </c>
      <c r="H6662" s="1556">
        <v>0.1653</v>
      </c>
      <c r="I6662" s="1556">
        <v>0.2828</v>
      </c>
      <c r="J6662" s="1556">
        <v>0.1653</v>
      </c>
      <c r="K6662" s="1521" t="s">
        <v>12539</v>
      </c>
      <c r="L6662" s="1521" t="str">
        <f t="shared" si="110"/>
        <v>BOMBA CENTRÍFUGA COM CAPACIDADE DE 8,6 A 22 M³/H - 1,50 KW</v>
      </c>
    </row>
    <row r="6663" spans="2:12" ht="15.75">
      <c r="B6663" s="1528" t="s">
        <v>12540</v>
      </c>
      <c r="C6663" s="1529" t="s">
        <v>12899</v>
      </c>
      <c r="D6663" s="1528">
        <f t="shared" si="109"/>
        <v>1.3788</v>
      </c>
      <c r="E6663" s="1543">
        <f t="shared" si="109"/>
        <v>0.94389999999999996</v>
      </c>
      <c r="F6663" s="1535"/>
      <c r="G6663" s="1556">
        <v>1.3788</v>
      </c>
      <c r="H6663" s="1556">
        <v>0.94389999999999996</v>
      </c>
      <c r="I6663" s="1556">
        <v>1.3788</v>
      </c>
      <c r="J6663" s="1556">
        <v>0.94389999999999996</v>
      </c>
      <c r="K6663" s="1521" t="s">
        <v>12540</v>
      </c>
      <c r="L6663" s="1521" t="str">
        <f t="shared" si="110"/>
        <v>OBTURADOR MECÂNICO SIMPLES COM EXTENSÃO DE 12 M</v>
      </c>
    </row>
    <row r="6664" spans="2:12" ht="15.75">
      <c r="B6664" s="1526" t="s">
        <v>12541</v>
      </c>
      <c r="C6664" s="1523" t="s">
        <v>24188</v>
      </c>
      <c r="D6664" s="1526">
        <f t="shared" si="109"/>
        <v>1.7753000000000001</v>
      </c>
      <c r="E6664" s="1542">
        <f t="shared" si="109"/>
        <v>1.1776</v>
      </c>
      <c r="F6664" s="1535"/>
      <c r="G6664" s="1556">
        <v>1.7753000000000001</v>
      </c>
      <c r="H6664" s="1556">
        <v>1.1776</v>
      </c>
      <c r="I6664" s="1556">
        <v>1.7753000000000001</v>
      </c>
      <c r="J6664" s="1556">
        <v>1.1776</v>
      </c>
      <c r="K6664" s="1521" t="s">
        <v>12541</v>
      </c>
      <c r="L6664" s="1521" t="str">
        <f t="shared" si="110"/>
        <v>NÍVEL ÓTICO COM CAPACIDADE DE AUMENTO DE 32X</v>
      </c>
    </row>
    <row r="6665" spans="2:12" ht="15.75">
      <c r="B6665" s="1528" t="s">
        <v>12542</v>
      </c>
      <c r="C6665" s="1529" t="s">
        <v>24189</v>
      </c>
      <c r="D6665" s="1528">
        <f t="shared" si="109"/>
        <v>4.2774999999999999</v>
      </c>
      <c r="E6665" s="1543">
        <f t="shared" si="109"/>
        <v>2.9281999999999999</v>
      </c>
      <c r="F6665" s="1535"/>
      <c r="G6665" s="1556">
        <v>4.2774999999999999</v>
      </c>
      <c r="H6665" s="1556">
        <v>2.9281999999999999</v>
      </c>
      <c r="I6665" s="1556">
        <v>4.2774999999999999</v>
      </c>
      <c r="J6665" s="1556">
        <v>2.9281999999999999</v>
      </c>
      <c r="K6665" s="1521" t="s">
        <v>12542</v>
      </c>
      <c r="L6665" s="1521" t="str">
        <f t="shared" si="110"/>
        <v>ESTAÇÃO TOTAL ELETRÔNICA COM ALCANCE MÁXIMO DE 3.000 M</v>
      </c>
    </row>
    <row r="6666" spans="2:12" ht="15.75">
      <c r="B6666" s="1526" t="s">
        <v>12543</v>
      </c>
      <c r="C6666" s="1523" t="s">
        <v>24190</v>
      </c>
      <c r="D6666" s="1526">
        <f t="shared" si="109"/>
        <v>7.2282000000000002</v>
      </c>
      <c r="E6666" s="1542">
        <f t="shared" si="109"/>
        <v>0.79620000000000002</v>
      </c>
      <c r="F6666" s="1535"/>
      <c r="G6666" s="1556">
        <v>7.2282000000000002</v>
      </c>
      <c r="H6666" s="1556">
        <v>0.79620000000000002</v>
      </c>
      <c r="I6666" s="1556">
        <v>7.2282000000000002</v>
      </c>
      <c r="J6666" s="1556">
        <v>0.79620000000000002</v>
      </c>
      <c r="K6666" s="1521" t="s">
        <v>12543</v>
      </c>
      <c r="L6666" s="1521" t="str">
        <f t="shared" si="110"/>
        <v>COMPACTADOR MANUAL DE PLACA VIBRATÓRIA - 3,00 KW</v>
      </c>
    </row>
    <row r="6667" spans="2:12" ht="15.75">
      <c r="B6667" s="1528" t="s">
        <v>12544</v>
      </c>
      <c r="C6667" s="1529" t="s">
        <v>4136</v>
      </c>
      <c r="D6667" s="1528">
        <f t="shared" si="109"/>
        <v>57.7363</v>
      </c>
      <c r="E6667" s="1543">
        <f t="shared" si="109"/>
        <v>39.438099999999999</v>
      </c>
      <c r="F6667" s="1535"/>
      <c r="G6667" s="1556">
        <v>57.7363</v>
      </c>
      <c r="H6667" s="1556">
        <v>39.438099999999999</v>
      </c>
      <c r="I6667" s="1556">
        <v>57.7363</v>
      </c>
      <c r="J6667" s="1556">
        <v>39.438099999999999</v>
      </c>
      <c r="K6667" s="1521" t="s">
        <v>12544</v>
      </c>
      <c r="L6667" s="1521" t="str">
        <f t="shared" si="110"/>
        <v>TANQUE DE ESTOCAGEM DE ASFALTO COM CAPACIDADE DE 30.000 L</v>
      </c>
    </row>
    <row r="6668" spans="2:12" ht="15.75">
      <c r="B6668" s="1526" t="s">
        <v>12545</v>
      </c>
      <c r="C6668" s="1523" t="s">
        <v>12900</v>
      </c>
      <c r="D6668" s="1526">
        <f t="shared" si="109"/>
        <v>74.311099999999996</v>
      </c>
      <c r="E6668" s="1542">
        <f t="shared" si="109"/>
        <v>43.639499999999998</v>
      </c>
      <c r="F6668" s="1535"/>
      <c r="G6668" s="1556">
        <v>74.311099999999996</v>
      </c>
      <c r="H6668" s="1556">
        <v>43.639499999999998</v>
      </c>
      <c r="I6668" s="1556">
        <v>74.311099999999996</v>
      </c>
      <c r="J6668" s="1556">
        <v>43.639499999999998</v>
      </c>
      <c r="K6668" s="1521" t="s">
        <v>12545</v>
      </c>
      <c r="L6668" s="1521" t="str">
        <f t="shared" si="110"/>
        <v>AQUECEDOR DE FLUIDO TÉRMICO - 12 KW</v>
      </c>
    </row>
    <row r="6669" spans="2:12" ht="15.75">
      <c r="B6669" s="1528" t="s">
        <v>12546</v>
      </c>
      <c r="C6669" s="1529" t="s">
        <v>24191</v>
      </c>
      <c r="D6669" s="1528">
        <f t="shared" si="109"/>
        <v>269.50049999999999</v>
      </c>
      <c r="E6669" s="1543">
        <f t="shared" si="109"/>
        <v>69.448599999999999</v>
      </c>
      <c r="F6669" s="1535"/>
      <c r="G6669" s="1556">
        <v>269.50049999999999</v>
      </c>
      <c r="H6669" s="1556">
        <v>69.448599999999999</v>
      </c>
      <c r="I6669" s="1556">
        <v>267.05520000000001</v>
      </c>
      <c r="J6669" s="1556">
        <v>67.003299999999996</v>
      </c>
      <c r="K6669" s="1521" t="s">
        <v>12546</v>
      </c>
      <c r="L6669" s="1521" t="str">
        <f t="shared" si="110"/>
        <v>ÔNIBUS COM CAPACIDADE PARA 80 PASSAGEIROS - 175 KW</v>
      </c>
    </row>
    <row r="6670" spans="2:12" ht="15.75">
      <c r="B6670" s="1526" t="s">
        <v>12547</v>
      </c>
      <c r="C6670" s="1523" t="s">
        <v>12901</v>
      </c>
      <c r="D6670" s="1526">
        <f t="shared" si="109"/>
        <v>4.1273</v>
      </c>
      <c r="E6670" s="1542">
        <f t="shared" si="109"/>
        <v>2.7376999999999998</v>
      </c>
      <c r="F6670" s="1535"/>
      <c r="G6670" s="1556">
        <v>4.1273</v>
      </c>
      <c r="H6670" s="1556">
        <v>2.7376999999999998</v>
      </c>
      <c r="I6670" s="1556">
        <v>4.1273</v>
      </c>
      <c r="J6670" s="1556">
        <v>2.7376999999999998</v>
      </c>
      <c r="K6670" s="1521" t="s">
        <v>12547</v>
      </c>
      <c r="L6670" s="1521" t="str">
        <f t="shared" si="110"/>
        <v>GPS GEODÉSICO DE SIMPLES FREQUÊNCIA (L1)</v>
      </c>
    </row>
    <row r="6671" spans="2:12" ht="15.75">
      <c r="B6671" s="1528" t="s">
        <v>12548</v>
      </c>
      <c r="C6671" s="1529" t="s">
        <v>12902</v>
      </c>
      <c r="D6671" s="1528">
        <f t="shared" si="109"/>
        <v>8.9375999999999998</v>
      </c>
      <c r="E6671" s="1543">
        <f t="shared" si="109"/>
        <v>5.9284999999999997</v>
      </c>
      <c r="F6671" s="1535"/>
      <c r="G6671" s="1556">
        <v>8.9375999999999998</v>
      </c>
      <c r="H6671" s="1556">
        <v>5.9284999999999997</v>
      </c>
      <c r="I6671" s="1556">
        <v>8.9375999999999998</v>
      </c>
      <c r="J6671" s="1556">
        <v>5.9284999999999997</v>
      </c>
      <c r="K6671" s="1521" t="s">
        <v>12548</v>
      </c>
      <c r="L6671" s="1521" t="str">
        <f t="shared" si="110"/>
        <v>GPS GEODÉSICO DE DUPLA FREQUÊNCIA (L1/L2)</v>
      </c>
    </row>
    <row r="6672" spans="2:12" ht="15.75">
      <c r="B6672" s="1526" t="s">
        <v>12549</v>
      </c>
      <c r="C6672" s="1523" t="s">
        <v>12903</v>
      </c>
      <c r="D6672" s="1526">
        <f t="shared" si="109"/>
        <v>659.40129999999999</v>
      </c>
      <c r="E6672" s="1542">
        <f t="shared" si="109"/>
        <v>322.72289999999998</v>
      </c>
      <c r="F6672" s="1535"/>
      <c r="G6672" s="1556">
        <v>659.40129999999999</v>
      </c>
      <c r="H6672" s="1556">
        <v>322.72289999999998</v>
      </c>
      <c r="I6672" s="1556">
        <v>656.54790000000003</v>
      </c>
      <c r="J6672" s="1556">
        <v>319.86950000000002</v>
      </c>
      <c r="K6672" s="1521" t="s">
        <v>12549</v>
      </c>
      <c r="L6672" s="1521" t="str">
        <f t="shared" si="110"/>
        <v>PERFURATRIZ HIDRÁULICA SOBRE ESTEIRAS COM CLAMSHELL - 220 KW</v>
      </c>
    </row>
    <row r="6673" spans="2:12" ht="15.75">
      <c r="B6673" s="1528" t="s">
        <v>12550</v>
      </c>
      <c r="C6673" s="1529" t="s">
        <v>24192</v>
      </c>
      <c r="D6673" s="1528">
        <f t="shared" si="109"/>
        <v>599.31039999999996</v>
      </c>
      <c r="E6673" s="1543">
        <f t="shared" si="109"/>
        <v>228.58590000000001</v>
      </c>
      <c r="F6673" s="1535"/>
      <c r="G6673" s="1556">
        <v>599.31039999999996</v>
      </c>
      <c r="H6673" s="1556">
        <v>228.58590000000001</v>
      </c>
      <c r="I6673" s="1556">
        <v>596.45699999999999</v>
      </c>
      <c r="J6673" s="1556">
        <v>225.73249999999999</v>
      </c>
      <c r="K6673" s="1521" t="s">
        <v>12550</v>
      </c>
      <c r="L6673" s="1521" t="str">
        <f t="shared" si="110"/>
        <v>TRATOR SOBRE ESTEIRAS COM LÂMINA E ESCARIFICADOR - 259 KW</v>
      </c>
    </row>
    <row r="6674" spans="2:12" ht="15.75">
      <c r="B6674" s="1526" t="s">
        <v>12551</v>
      </c>
      <c r="C6674" s="1523" t="s">
        <v>24193</v>
      </c>
      <c r="D6674" s="1526">
        <f t="shared" si="109"/>
        <v>495.38780000000003</v>
      </c>
      <c r="E6674" s="1542">
        <f t="shared" si="109"/>
        <v>243.24889999999999</v>
      </c>
      <c r="F6674" s="1535"/>
      <c r="G6674" s="1556">
        <v>495.38780000000003</v>
      </c>
      <c r="H6674" s="1556">
        <v>243.24889999999999</v>
      </c>
      <c r="I6674" s="1556">
        <v>491.3229</v>
      </c>
      <c r="J6674" s="1556">
        <v>239.184</v>
      </c>
      <c r="K6674" s="1521" t="s">
        <v>12551</v>
      </c>
      <c r="L6674" s="1521" t="str">
        <f t="shared" si="110"/>
        <v>GUINDASTE MÓVEL SOBRE ESTEIRAS COM CLAMSHELL DE 1,9 M³ - 220 KW</v>
      </c>
    </row>
    <row r="6675" spans="2:12" ht="15.75">
      <c r="B6675" s="1528" t="s">
        <v>12552</v>
      </c>
      <c r="C6675" s="1529" t="s">
        <v>12904</v>
      </c>
      <c r="D6675" s="1528">
        <f t="shared" si="109"/>
        <v>16.0352</v>
      </c>
      <c r="E6675" s="1543">
        <f t="shared" si="109"/>
        <v>1.6944999999999999</v>
      </c>
      <c r="F6675" s="1535"/>
      <c r="G6675" s="1556">
        <v>16.0352</v>
      </c>
      <c r="H6675" s="1556">
        <v>1.6944999999999999</v>
      </c>
      <c r="I6675" s="1556">
        <v>16.0352</v>
      </c>
      <c r="J6675" s="1556">
        <v>1.6944999999999999</v>
      </c>
      <c r="K6675" s="1521" t="s">
        <v>12552</v>
      </c>
      <c r="L6675" s="1521" t="str">
        <f t="shared" si="110"/>
        <v>FRESADORA DE PISO DE CONCRETO - 6,7 KW</v>
      </c>
    </row>
    <row r="6676" spans="2:12" ht="15.75">
      <c r="B6676" s="1526" t="s">
        <v>4296</v>
      </c>
      <c r="C6676" s="1523" t="s">
        <v>24194</v>
      </c>
      <c r="D6676" s="1526">
        <f t="shared" si="109"/>
        <v>0.18840000000000001</v>
      </c>
      <c r="E6676" s="1542">
        <f t="shared" si="109"/>
        <v>0.125</v>
      </c>
      <c r="F6676" s="1535"/>
      <c r="G6676" s="1556">
        <v>0.18840000000000001</v>
      </c>
      <c r="H6676" s="1556">
        <v>0.125</v>
      </c>
      <c r="I6676" s="1556">
        <v>0.18840000000000001</v>
      </c>
      <c r="J6676" s="1556">
        <v>0.125</v>
      </c>
      <c r="K6676" s="1521" t="s">
        <v>4296</v>
      </c>
      <c r="L6676" s="1521" t="str">
        <f t="shared" si="110"/>
        <v>FURADEIRA DE IMPACTO DE 12,5 MM - 0,80 KW</v>
      </c>
    </row>
    <row r="6677" spans="2:12" ht="15.75">
      <c r="B6677" s="1528" t="s">
        <v>12553</v>
      </c>
      <c r="C6677" s="1529" t="s">
        <v>24195</v>
      </c>
      <c r="D6677" s="1528">
        <f t="shared" si="109"/>
        <v>355.50080000000003</v>
      </c>
      <c r="E6677" s="1543">
        <f t="shared" si="109"/>
        <v>167.15119999999999</v>
      </c>
      <c r="F6677" s="1535"/>
      <c r="G6677" s="1556">
        <v>355.50080000000003</v>
      </c>
      <c r="H6677" s="1556">
        <v>167.15119999999999</v>
      </c>
      <c r="I6677" s="1556">
        <v>347.37099999999998</v>
      </c>
      <c r="J6677" s="1556">
        <v>159.0214</v>
      </c>
      <c r="K6677" s="1521" t="s">
        <v>12553</v>
      </c>
      <c r="L6677" s="1521" t="str">
        <f t="shared" si="110"/>
        <v>GUINDASTE MÓVEL SOBRE ESTEIRAS COM CLAMSHELL DE 4,6 M³ - 403 KW</v>
      </c>
    </row>
    <row r="6678" spans="2:12" ht="15.75">
      <c r="B6678" s="1526" t="s">
        <v>20099</v>
      </c>
      <c r="C6678" s="1523" t="s">
        <v>20100</v>
      </c>
      <c r="D6678" s="1526">
        <f t="shared" si="109"/>
        <v>1.1664000000000001</v>
      </c>
      <c r="E6678" s="1542">
        <f t="shared" si="109"/>
        <v>0.74139999999999995</v>
      </c>
      <c r="F6678" s="1535"/>
      <c r="G6678" s="1556">
        <v>1.1664000000000001</v>
      </c>
      <c r="H6678" s="1556">
        <v>0.74139999999999995</v>
      </c>
      <c r="I6678" s="1556">
        <v>1.1664000000000001</v>
      </c>
      <c r="J6678" s="1556">
        <v>0.74139999999999995</v>
      </c>
      <c r="K6678" s="1521" t="s">
        <v>20099</v>
      </c>
      <c r="L6678" s="1521" t="str">
        <f t="shared" si="110"/>
        <v>FURADEIRA COM BASE MAGNÉTICA - 1,20 KW</v>
      </c>
    </row>
    <row r="6679" spans="2:12" ht="15.75">
      <c r="B6679" s="1528" t="s">
        <v>12554</v>
      </c>
      <c r="C6679" s="1529" t="s">
        <v>12905</v>
      </c>
      <c r="D6679" s="1528">
        <f t="shared" ref="D6679:E6742" si="111">IF($J$6483=$G$6484,G6679,I6679)</f>
        <v>532.49059999999997</v>
      </c>
      <c r="E6679" s="1543">
        <f t="shared" si="111"/>
        <v>252.37719999999999</v>
      </c>
      <c r="F6679" s="1535"/>
      <c r="G6679" s="1556">
        <v>532.49059999999997</v>
      </c>
      <c r="H6679" s="1556">
        <v>252.37719999999999</v>
      </c>
      <c r="I6679" s="1556">
        <v>529.63720000000001</v>
      </c>
      <c r="J6679" s="1556">
        <v>249.52379999999999</v>
      </c>
      <c r="K6679" s="1521" t="s">
        <v>12554</v>
      </c>
      <c r="L6679" s="1521" t="str">
        <f t="shared" ref="L6679:L6742" si="112">UPPER(C6679)</f>
        <v>PERFURATRIZ SOBRE ESTEIRAS - 145 KW</v>
      </c>
    </row>
    <row r="6680" spans="2:12" ht="15.75">
      <c r="B6680" s="1526" t="s">
        <v>12555</v>
      </c>
      <c r="C6680" s="1523" t="s">
        <v>12906</v>
      </c>
      <c r="D6680" s="1526">
        <f t="shared" si="111"/>
        <v>213.7714</v>
      </c>
      <c r="E6680" s="1542">
        <f t="shared" si="111"/>
        <v>95.857200000000006</v>
      </c>
      <c r="F6680" s="1535"/>
      <c r="G6680" s="1556">
        <v>213.7714</v>
      </c>
      <c r="H6680" s="1556">
        <v>95.857200000000006</v>
      </c>
      <c r="I6680" s="1556">
        <v>210.91800000000001</v>
      </c>
      <c r="J6680" s="1556">
        <v>93.003799999999998</v>
      </c>
      <c r="K6680" s="1521" t="s">
        <v>12555</v>
      </c>
      <c r="L6680" s="1521" t="str">
        <f t="shared" si="112"/>
        <v>ESCAVADEIRA HIDRÁULICA DE LONGO ALCANCE SOBRE ESTEIRAS - 103 KW</v>
      </c>
    </row>
    <row r="6681" spans="2:12" ht="15.75">
      <c r="B6681" s="1528" t="s">
        <v>12556</v>
      </c>
      <c r="C6681" s="1529" t="s">
        <v>20455</v>
      </c>
      <c r="D6681" s="1528">
        <f t="shared" si="111"/>
        <v>109.34990000000001</v>
      </c>
      <c r="E6681" s="1543">
        <f t="shared" si="111"/>
        <v>34.572000000000003</v>
      </c>
      <c r="F6681" s="1535"/>
      <c r="G6681" s="1556">
        <v>109.34990000000001</v>
      </c>
      <c r="H6681" s="1556">
        <v>34.572000000000003</v>
      </c>
      <c r="I6681" s="1556">
        <v>107.2902</v>
      </c>
      <c r="J6681" s="1556">
        <v>32.512300000000003</v>
      </c>
      <c r="K6681" s="1521" t="s">
        <v>12556</v>
      </c>
      <c r="L6681" s="1521" t="str">
        <f t="shared" si="112"/>
        <v>TRATOR AGRÍCOLA SOBRE PNEUS - 77 KW</v>
      </c>
    </row>
    <row r="6682" spans="2:12" ht="15.75">
      <c r="B6682" s="1526" t="s">
        <v>12557</v>
      </c>
      <c r="C6682" s="1523" t="s">
        <v>24196</v>
      </c>
      <c r="D6682" s="1526">
        <f t="shared" si="111"/>
        <v>4.0846999999999998</v>
      </c>
      <c r="E6682" s="1542">
        <f t="shared" si="111"/>
        <v>2.5385</v>
      </c>
      <c r="F6682" s="1535"/>
      <c r="G6682" s="1556">
        <v>4.0846999999999998</v>
      </c>
      <c r="H6682" s="1556">
        <v>2.5385</v>
      </c>
      <c r="I6682" s="1556">
        <v>4.0846999999999998</v>
      </c>
      <c r="J6682" s="1556">
        <v>2.5385</v>
      </c>
      <c r="K6682" s="1521" t="s">
        <v>12557</v>
      </c>
      <c r="L6682" s="1521" t="str">
        <f t="shared" si="112"/>
        <v>CONJUNTO VIBRATÓRIO PARA MEIO TUBO DE CONCRETO COM ENCAIXE PB E 3 JOGOS DE FÔRMAS - D = 0,40 M - 2,20 KW</v>
      </c>
    </row>
    <row r="6683" spans="2:12" ht="15.75">
      <c r="B6683" s="1528" t="s">
        <v>12558</v>
      </c>
      <c r="C6683" s="1529" t="s">
        <v>24197</v>
      </c>
      <c r="D6683" s="1528">
        <f t="shared" si="111"/>
        <v>701.93730000000005</v>
      </c>
      <c r="E6683" s="1543">
        <f t="shared" si="111"/>
        <v>237.95650000000001</v>
      </c>
      <c r="F6683" s="1535"/>
      <c r="G6683" s="1556">
        <v>701.93730000000005</v>
      </c>
      <c r="H6683" s="1556">
        <v>237.95650000000001</v>
      </c>
      <c r="I6683" s="1556">
        <v>697.87239999999997</v>
      </c>
      <c r="J6683" s="1556">
        <v>233.89160000000001</v>
      </c>
      <c r="K6683" s="1521" t="s">
        <v>12558</v>
      </c>
      <c r="L6683" s="1521" t="str">
        <f t="shared" si="112"/>
        <v>FRESADORA E DISTRIBUIDORA COM CONTROLE DE GREIDE - 287 KW</v>
      </c>
    </row>
    <row r="6684" spans="2:12" ht="15.75">
      <c r="B6684" s="1526" t="s">
        <v>12559</v>
      </c>
      <c r="C6684" s="1523" t="s">
        <v>12907</v>
      </c>
      <c r="D6684" s="1526">
        <f t="shared" si="111"/>
        <v>238.2542</v>
      </c>
      <c r="E6684" s="1542">
        <f t="shared" si="111"/>
        <v>86.898200000000003</v>
      </c>
      <c r="F6684" s="1535"/>
      <c r="G6684" s="1556">
        <v>238.2542</v>
      </c>
      <c r="H6684" s="1556">
        <v>86.898200000000003</v>
      </c>
      <c r="I6684" s="1556">
        <v>235.4008</v>
      </c>
      <c r="J6684" s="1556">
        <v>84.044799999999995</v>
      </c>
      <c r="K6684" s="1521" t="s">
        <v>12559</v>
      </c>
      <c r="L6684" s="1521" t="str">
        <f t="shared" si="112"/>
        <v>CARREGADEIRA DE PNEUS PARA ROCHA COM CAPACIDADE DE 1,72 M³ - 113 KW</v>
      </c>
    </row>
    <row r="6685" spans="2:12" ht="15.75">
      <c r="B6685" s="1528" t="s">
        <v>4132</v>
      </c>
      <c r="C6685" s="1529" t="s">
        <v>12908</v>
      </c>
      <c r="D6685" s="1528">
        <f t="shared" si="111"/>
        <v>12.7463</v>
      </c>
      <c r="E6685" s="1543">
        <f t="shared" si="111"/>
        <v>8.2078000000000007</v>
      </c>
      <c r="F6685" s="1535"/>
      <c r="G6685" s="1556">
        <v>12.7463</v>
      </c>
      <c r="H6685" s="1556">
        <v>8.2078000000000007</v>
      </c>
      <c r="I6685" s="1556">
        <v>12.7463</v>
      </c>
      <c r="J6685" s="1556">
        <v>8.2078000000000007</v>
      </c>
      <c r="K6685" s="1521" t="s">
        <v>4132</v>
      </c>
      <c r="L6685" s="1521" t="str">
        <f t="shared" si="112"/>
        <v>DISTRIBUIDOR DE AGREGADOS REBOCÁVEL COM CAPACIDADE DE 1,9 M³</v>
      </c>
    </row>
    <row r="6686" spans="2:12" ht="15.75">
      <c r="B6686" s="1526" t="s">
        <v>12560</v>
      </c>
      <c r="C6686" s="1523" t="s">
        <v>12909</v>
      </c>
      <c r="D6686" s="1526">
        <f t="shared" si="111"/>
        <v>148.8888</v>
      </c>
      <c r="E6686" s="1542">
        <f t="shared" si="111"/>
        <v>71.0137</v>
      </c>
      <c r="F6686" s="1535"/>
      <c r="G6686" s="1556">
        <v>148.8888</v>
      </c>
      <c r="H6686" s="1556">
        <v>71.0137</v>
      </c>
      <c r="I6686" s="1556">
        <v>146.03540000000001</v>
      </c>
      <c r="J6686" s="1556">
        <v>68.160300000000007</v>
      </c>
      <c r="K6686" s="1521" t="s">
        <v>12560</v>
      </c>
      <c r="L6686" s="1521" t="str">
        <f t="shared" si="112"/>
        <v>CARREGADEIRA DE PNEUS COM CAPACIDADE DE 1,72 M³ - 113 KW</v>
      </c>
    </row>
    <row r="6687" spans="2:12" ht="15.75">
      <c r="B6687" s="1528" t="s">
        <v>12561</v>
      </c>
      <c r="C6687" s="1529" t="s">
        <v>24198</v>
      </c>
      <c r="D6687" s="1528">
        <f t="shared" si="111"/>
        <v>26.729299999999999</v>
      </c>
      <c r="E6687" s="1543">
        <f t="shared" si="111"/>
        <v>21.3704</v>
      </c>
      <c r="F6687" s="1535"/>
      <c r="G6687" s="1556">
        <v>26.729299999999999</v>
      </c>
      <c r="H6687" s="1556">
        <v>21.3704</v>
      </c>
      <c r="I6687" s="1556">
        <v>24.669599999999999</v>
      </c>
      <c r="J6687" s="1556">
        <v>19.310700000000001</v>
      </c>
      <c r="K6687" s="1521" t="s">
        <v>12561</v>
      </c>
      <c r="L6687" s="1521" t="str">
        <f t="shared" si="112"/>
        <v>MOTOSSERRA COM MOTOR A GASOLINA - 2,30 KW</v>
      </c>
    </row>
    <row r="6688" spans="2:12" ht="15.75">
      <c r="B6688" s="1526" t="s">
        <v>12562</v>
      </c>
      <c r="C6688" s="1523" t="s">
        <v>24199</v>
      </c>
      <c r="D6688" s="1526">
        <f t="shared" si="111"/>
        <v>8.8628</v>
      </c>
      <c r="E6688" s="1542">
        <f t="shared" si="111"/>
        <v>0.56489999999999996</v>
      </c>
      <c r="F6688" s="1535"/>
      <c r="G6688" s="1556">
        <v>8.8628</v>
      </c>
      <c r="H6688" s="1556">
        <v>0.56489999999999996</v>
      </c>
      <c r="I6688" s="1556">
        <v>8.8628</v>
      </c>
      <c r="J6688" s="1556">
        <v>0.56489999999999996</v>
      </c>
      <c r="K6688" s="1521" t="s">
        <v>12562</v>
      </c>
      <c r="L6688" s="1521" t="str">
        <f t="shared" si="112"/>
        <v>RÉGUA VIBRATÓRIA DUPLA COM 4 M - 4,10 KW</v>
      </c>
    </row>
    <row r="6689" spans="2:12" ht="15.75">
      <c r="B6689" s="1528" t="s">
        <v>20101</v>
      </c>
      <c r="C6689" s="1529" t="s">
        <v>20102</v>
      </c>
      <c r="D6689" s="1528">
        <f t="shared" si="111"/>
        <v>9.8501999999999992</v>
      </c>
      <c r="E6689" s="1543">
        <f t="shared" si="111"/>
        <v>1.2336</v>
      </c>
      <c r="F6689" s="1535"/>
      <c r="G6689" s="1556">
        <v>9.8501999999999992</v>
      </c>
      <c r="H6689" s="1556">
        <v>1.2336</v>
      </c>
      <c r="I6689" s="1556">
        <v>9.8501999999999992</v>
      </c>
      <c r="J6689" s="1556">
        <v>1.2336</v>
      </c>
      <c r="K6689" s="1521" t="s">
        <v>20101</v>
      </c>
      <c r="L6689" s="1521" t="str">
        <f t="shared" si="112"/>
        <v>SERRA PARA CORTE DE CONCRETO - 4 KW</v>
      </c>
    </row>
    <row r="6690" spans="2:12" ht="15.75">
      <c r="B6690" s="1526" t="s">
        <v>12563</v>
      </c>
      <c r="C6690" s="1523" t="s">
        <v>24200</v>
      </c>
      <c r="D6690" s="1526">
        <f t="shared" si="111"/>
        <v>782.95360000000005</v>
      </c>
      <c r="E6690" s="1542">
        <f t="shared" si="111"/>
        <v>324.74270000000001</v>
      </c>
      <c r="F6690" s="1535"/>
      <c r="G6690" s="1556">
        <v>782.95360000000005</v>
      </c>
      <c r="H6690" s="1556">
        <v>324.74270000000001</v>
      </c>
      <c r="I6690" s="1556">
        <v>778.88869999999997</v>
      </c>
      <c r="J6690" s="1556">
        <v>320.67779999999999</v>
      </c>
      <c r="K6690" s="1521" t="s">
        <v>12563</v>
      </c>
      <c r="L6690" s="1521" t="str">
        <f t="shared" si="112"/>
        <v>VIBROACABADORA DE CONCRETO SOBRE ESTEIRAS COM FÔRMAS DESLIZANTES - 205 KW</v>
      </c>
    </row>
    <row r="6691" spans="2:12" ht="15.75">
      <c r="B6691" s="1528" t="s">
        <v>12564</v>
      </c>
      <c r="C6691" s="1529" t="s">
        <v>24201</v>
      </c>
      <c r="D6691" s="1528">
        <f t="shared" si="111"/>
        <v>185.67230000000001</v>
      </c>
      <c r="E6691" s="1543">
        <f t="shared" si="111"/>
        <v>99.744299999999996</v>
      </c>
      <c r="F6691" s="1535"/>
      <c r="G6691" s="1556">
        <v>185.67230000000001</v>
      </c>
      <c r="H6691" s="1556">
        <v>99.744299999999996</v>
      </c>
      <c r="I6691" s="1556">
        <v>182.81890000000001</v>
      </c>
      <c r="J6691" s="1556">
        <v>96.890900000000002</v>
      </c>
      <c r="K6691" s="1521" t="s">
        <v>12564</v>
      </c>
      <c r="L6691" s="1521" t="str">
        <f t="shared" si="112"/>
        <v>MAQUINA TEXTURIZADORA E APLICADORA DE CURA QUÍMICA EM PAVIMENTO DE CONCRETO - 44,80 KW</v>
      </c>
    </row>
    <row r="6692" spans="2:12" ht="15.75">
      <c r="B6692" s="1526" t="s">
        <v>12565</v>
      </c>
      <c r="C6692" s="1523" t="s">
        <v>12910</v>
      </c>
      <c r="D6692" s="1526">
        <f t="shared" si="111"/>
        <v>86.296899999999994</v>
      </c>
      <c r="E6692" s="1542">
        <f t="shared" si="111"/>
        <v>65.652799999999999</v>
      </c>
      <c r="F6692" s="1535"/>
      <c r="G6692" s="1556">
        <v>86.296899999999994</v>
      </c>
      <c r="H6692" s="1556">
        <v>65.652799999999999</v>
      </c>
      <c r="I6692" s="1556">
        <v>82.231999999999999</v>
      </c>
      <c r="J6692" s="1556">
        <v>61.587899999999998</v>
      </c>
      <c r="K6692" s="1521" t="s">
        <v>12565</v>
      </c>
      <c r="L6692" s="1521" t="str">
        <f t="shared" si="112"/>
        <v>CENTRAL DE CONCRETO COM CAPACIDADE DE 40 M³/H - DOSADORA FIXA</v>
      </c>
    </row>
    <row r="6693" spans="2:12" ht="15.75">
      <c r="B6693" s="1528" t="s">
        <v>12566</v>
      </c>
      <c r="C6693" s="1529" t="s">
        <v>12911</v>
      </c>
      <c r="D6693" s="1528">
        <f t="shared" si="111"/>
        <v>22.009899999999998</v>
      </c>
      <c r="E6693" s="1543">
        <f t="shared" si="111"/>
        <v>1.5548999999999999</v>
      </c>
      <c r="F6693" s="1535"/>
      <c r="G6693" s="1556">
        <v>22.009899999999998</v>
      </c>
      <c r="H6693" s="1556">
        <v>1.5548999999999999</v>
      </c>
      <c r="I6693" s="1556">
        <v>22.009899999999998</v>
      </c>
      <c r="J6693" s="1556">
        <v>1.5548999999999999</v>
      </c>
      <c r="K6693" s="1521" t="s">
        <v>12566</v>
      </c>
      <c r="L6693" s="1521" t="str">
        <f t="shared" si="112"/>
        <v>SERRA PARA CORTE DE CONCRETO E ASFALTO - 10 KW</v>
      </c>
    </row>
    <row r="6694" spans="2:12" ht="15.75">
      <c r="B6694" s="1526" t="s">
        <v>12567</v>
      </c>
      <c r="C6694" s="1523" t="s">
        <v>12912</v>
      </c>
      <c r="D6694" s="1526">
        <f t="shared" si="111"/>
        <v>3830.6752000000001</v>
      </c>
      <c r="E6694" s="1542">
        <f t="shared" si="111"/>
        <v>1505.1569999999999</v>
      </c>
      <c r="F6694" s="1535"/>
      <c r="G6694" s="1556">
        <v>3830.6752000000001</v>
      </c>
      <c r="H6694" s="1556">
        <v>1505.1569999999999</v>
      </c>
      <c r="I6694" s="1556">
        <v>3814.2121000000002</v>
      </c>
      <c r="J6694" s="1556">
        <v>1488.6939</v>
      </c>
      <c r="K6694" s="1521" t="s">
        <v>12567</v>
      </c>
      <c r="L6694" s="1521" t="str">
        <f t="shared" si="112"/>
        <v>DRAGA HOPPER COM CAPACIDADE DE 750 M³</v>
      </c>
    </row>
    <row r="6695" spans="2:12" ht="15.75">
      <c r="B6695" s="1528" t="s">
        <v>12568</v>
      </c>
      <c r="C6695" s="1529" t="s">
        <v>12913</v>
      </c>
      <c r="D6695" s="1528">
        <f t="shared" si="111"/>
        <v>4552.3616000000002</v>
      </c>
      <c r="E6695" s="1543">
        <f t="shared" si="111"/>
        <v>1783.26</v>
      </c>
      <c r="F6695" s="1535"/>
      <c r="G6695" s="1556">
        <v>4552.3616000000002</v>
      </c>
      <c r="H6695" s="1556">
        <v>1783.26</v>
      </c>
      <c r="I6695" s="1556">
        <v>4533.5698000000002</v>
      </c>
      <c r="J6695" s="1556">
        <v>1764.4682</v>
      </c>
      <c r="K6695" s="1521" t="s">
        <v>12568</v>
      </c>
      <c r="L6695" s="1521" t="str">
        <f t="shared" si="112"/>
        <v>DRAGA HOPPER COM CAPACIDADE DE 1.000 M³</v>
      </c>
    </row>
    <row r="6696" spans="2:12" ht="15.75">
      <c r="B6696" s="1526" t="s">
        <v>12569</v>
      </c>
      <c r="C6696" s="1523" t="s">
        <v>12914</v>
      </c>
      <c r="D6696" s="1526">
        <f t="shared" si="111"/>
        <v>8934.8871999999992</v>
      </c>
      <c r="E6696" s="1542">
        <f t="shared" si="111"/>
        <v>3474.3903</v>
      </c>
      <c r="F6696" s="1535"/>
      <c r="G6696" s="1556">
        <v>8934.8871999999992</v>
      </c>
      <c r="H6696" s="1556">
        <v>3474.3903</v>
      </c>
      <c r="I6696" s="1556">
        <v>8916.0954000000002</v>
      </c>
      <c r="J6696" s="1556">
        <v>3455.5985000000001</v>
      </c>
      <c r="K6696" s="1521" t="s">
        <v>12569</v>
      </c>
      <c r="L6696" s="1521" t="str">
        <f t="shared" si="112"/>
        <v>DRAGA HOPPER COM CAPACIDADE DE 2.000 M³</v>
      </c>
    </row>
    <row r="6697" spans="2:12" ht="15.75">
      <c r="B6697" s="1528" t="s">
        <v>12570</v>
      </c>
      <c r="C6697" s="1529" t="s">
        <v>12915</v>
      </c>
      <c r="D6697" s="1528">
        <f t="shared" si="111"/>
        <v>11760.690500000001</v>
      </c>
      <c r="E6697" s="1543">
        <f t="shared" si="111"/>
        <v>4552.3791000000001</v>
      </c>
      <c r="F6697" s="1535"/>
      <c r="G6697" s="1556">
        <v>11760.690500000001</v>
      </c>
      <c r="H6697" s="1556">
        <v>4552.3791000000001</v>
      </c>
      <c r="I6697" s="1556">
        <v>11727.757900000001</v>
      </c>
      <c r="J6697" s="1556">
        <v>4519.4465</v>
      </c>
      <c r="K6697" s="1521" t="s">
        <v>12570</v>
      </c>
      <c r="L6697" s="1521" t="str">
        <f t="shared" si="112"/>
        <v>DRAGA HOPPER COM CAPACIDADE DE 3.000 M³</v>
      </c>
    </row>
    <row r="6698" spans="2:12" ht="15.75">
      <c r="B6698" s="1526" t="s">
        <v>12571</v>
      </c>
      <c r="C6698" s="1523" t="s">
        <v>12916</v>
      </c>
      <c r="D6698" s="1526">
        <f t="shared" si="111"/>
        <v>13530.9054</v>
      </c>
      <c r="E6698" s="1542">
        <f t="shared" si="111"/>
        <v>5129.3401999999996</v>
      </c>
      <c r="F6698" s="1535"/>
      <c r="G6698" s="1556">
        <v>13530.9054</v>
      </c>
      <c r="H6698" s="1556">
        <v>5129.3401999999996</v>
      </c>
      <c r="I6698" s="1556">
        <v>13493.1306</v>
      </c>
      <c r="J6698" s="1556">
        <v>5091.5654000000004</v>
      </c>
      <c r="K6698" s="1521" t="s">
        <v>12571</v>
      </c>
      <c r="L6698" s="1521" t="str">
        <f t="shared" si="112"/>
        <v>DRAGA HOPPER COM CAPACIDADE DE 4.000 M³</v>
      </c>
    </row>
    <row r="6699" spans="2:12" ht="15.75">
      <c r="B6699" s="1528" t="s">
        <v>12572</v>
      </c>
      <c r="C6699" s="1529" t="s">
        <v>12917</v>
      </c>
      <c r="D6699" s="1528">
        <f t="shared" si="111"/>
        <v>16151.4923</v>
      </c>
      <c r="E6699" s="1543">
        <f t="shared" si="111"/>
        <v>6051.7748000000001</v>
      </c>
      <c r="F6699" s="1535"/>
      <c r="G6699" s="1556">
        <v>16151.4923</v>
      </c>
      <c r="H6699" s="1556">
        <v>6051.7748000000001</v>
      </c>
      <c r="I6699" s="1556">
        <v>16113.717500000001</v>
      </c>
      <c r="J6699" s="1556">
        <v>6014</v>
      </c>
      <c r="K6699" s="1521" t="s">
        <v>12572</v>
      </c>
      <c r="L6699" s="1521" t="str">
        <f t="shared" si="112"/>
        <v>DRAGA HOPPER COM CAPACIDADE DE 5.000 M³</v>
      </c>
    </row>
    <row r="6700" spans="2:12" ht="15.75">
      <c r="B6700" s="1526" t="s">
        <v>12573</v>
      </c>
      <c r="C6700" s="1523" t="s">
        <v>12918</v>
      </c>
      <c r="D6700" s="1526">
        <f t="shared" si="111"/>
        <v>61.093299999999999</v>
      </c>
      <c r="E6700" s="1542">
        <f t="shared" si="111"/>
        <v>50.549100000000003</v>
      </c>
      <c r="F6700" s="1535"/>
      <c r="G6700" s="1556">
        <v>61.093299999999999</v>
      </c>
      <c r="H6700" s="1556">
        <v>50.549100000000003</v>
      </c>
      <c r="I6700" s="1556">
        <v>57.028399999999998</v>
      </c>
      <c r="J6700" s="1556">
        <v>46.484200000000001</v>
      </c>
      <c r="K6700" s="1521" t="s">
        <v>12573</v>
      </c>
      <c r="L6700" s="1521" t="str">
        <f t="shared" si="112"/>
        <v>CENTRAL DE CONCRETO COM CAPACIDADE DE 30 M³/H - DOSADORA RS</v>
      </c>
    </row>
    <row r="6701" spans="2:12" ht="15.75">
      <c r="B6701" s="1528" t="s">
        <v>12574</v>
      </c>
      <c r="C6701" s="1529" t="s">
        <v>24202</v>
      </c>
      <c r="D6701" s="1528">
        <f t="shared" si="111"/>
        <v>337.10730000000001</v>
      </c>
      <c r="E6701" s="1543">
        <f t="shared" si="111"/>
        <v>41.389800000000001</v>
      </c>
      <c r="F6701" s="1535"/>
      <c r="G6701" s="1556">
        <v>337.10730000000001</v>
      </c>
      <c r="H6701" s="1556">
        <v>41.389800000000001</v>
      </c>
      <c r="I6701" s="1556">
        <v>333.46050000000002</v>
      </c>
      <c r="J6701" s="1556">
        <v>37.743000000000002</v>
      </c>
      <c r="K6701" s="1521" t="s">
        <v>12574</v>
      </c>
      <c r="L6701" s="1521" t="str">
        <f t="shared" si="112"/>
        <v>EMBARCAÇÃO DE TRANSPORTE DE PESSOAL E APOIO LOGÍSTICO - 130 KW</v>
      </c>
    </row>
    <row r="6702" spans="2:12" ht="15.75">
      <c r="B6702" s="1526" t="s">
        <v>12575</v>
      </c>
      <c r="C6702" s="1523" t="s">
        <v>17535</v>
      </c>
      <c r="D6702" s="1526">
        <f t="shared" si="111"/>
        <v>374.98200000000003</v>
      </c>
      <c r="E6702" s="1542">
        <f t="shared" si="111"/>
        <v>162.48910000000001</v>
      </c>
      <c r="F6702" s="1535"/>
      <c r="G6702" s="1556">
        <v>374.98200000000003</v>
      </c>
      <c r="H6702" s="1556">
        <v>162.48910000000001</v>
      </c>
      <c r="I6702" s="1556">
        <v>361.1952</v>
      </c>
      <c r="J6702" s="1556">
        <v>148.70230000000001</v>
      </c>
      <c r="K6702" s="1521" t="s">
        <v>12575</v>
      </c>
      <c r="L6702" s="1521" t="str">
        <f t="shared" si="112"/>
        <v>EMBARCAÇÃO EMPURRADORA MULTIPROPÓSITO COM GUINDASTE HIDRÁULICO DE 74 KN.M - 165 KW</v>
      </c>
    </row>
    <row r="6703" spans="2:12" ht="15.75">
      <c r="B6703" s="1528" t="s">
        <v>12576</v>
      </c>
      <c r="C6703" s="1529" t="s">
        <v>24203</v>
      </c>
      <c r="D6703" s="1528">
        <f t="shared" si="111"/>
        <v>650.4579</v>
      </c>
      <c r="E6703" s="1543">
        <f t="shared" si="111"/>
        <v>140.47929999999999</v>
      </c>
      <c r="F6703" s="1535"/>
      <c r="G6703" s="1556">
        <v>650.4579</v>
      </c>
      <c r="H6703" s="1556">
        <v>140.47929999999999</v>
      </c>
      <c r="I6703" s="1556">
        <v>636.67110000000002</v>
      </c>
      <c r="J6703" s="1556">
        <v>126.6925</v>
      </c>
      <c r="K6703" s="1521" t="s">
        <v>12576</v>
      </c>
      <c r="L6703" s="1521" t="str">
        <f t="shared" si="112"/>
        <v>EMBARCAÇÃO REBOCADORA - 2 X 268 KW</v>
      </c>
    </row>
    <row r="6704" spans="2:12" ht="15.75">
      <c r="B6704" s="1526" t="s">
        <v>12577</v>
      </c>
      <c r="C6704" s="1523" t="s">
        <v>24204</v>
      </c>
      <c r="D6704" s="1526">
        <f t="shared" si="111"/>
        <v>289.25850000000003</v>
      </c>
      <c r="E6704" s="1542">
        <f t="shared" si="111"/>
        <v>196.54140000000001</v>
      </c>
      <c r="F6704" s="1535"/>
      <c r="G6704" s="1556">
        <v>289.25850000000003</v>
      </c>
      <c r="H6704" s="1556">
        <v>196.54140000000001</v>
      </c>
      <c r="I6704" s="1556">
        <v>285.1936</v>
      </c>
      <c r="J6704" s="1556">
        <v>192.47649999999999</v>
      </c>
      <c r="K6704" s="1521" t="s">
        <v>12577</v>
      </c>
      <c r="L6704" s="1521" t="str">
        <f t="shared" si="112"/>
        <v>CONJUNTO DE BRITAGEM PARA RACHÃO COM CAPACIDADE DE 80 M³/H - 224 KW</v>
      </c>
    </row>
    <row r="6705" spans="2:12" ht="15.75">
      <c r="B6705" s="1528" t="s">
        <v>12578</v>
      </c>
      <c r="C6705" s="1529" t="s">
        <v>12919</v>
      </c>
      <c r="D6705" s="1528">
        <f t="shared" si="111"/>
        <v>127.514</v>
      </c>
      <c r="E6705" s="1543">
        <f t="shared" si="111"/>
        <v>47.244700000000002</v>
      </c>
      <c r="F6705" s="1535"/>
      <c r="G6705" s="1556">
        <v>127.514</v>
      </c>
      <c r="H6705" s="1556">
        <v>47.244700000000002</v>
      </c>
      <c r="I6705" s="1556">
        <v>122.7088</v>
      </c>
      <c r="J6705" s="1556">
        <v>42.439500000000002</v>
      </c>
      <c r="K6705" s="1521" t="s">
        <v>12578</v>
      </c>
      <c r="L6705" s="1521" t="str">
        <f t="shared" si="112"/>
        <v>DRAGA DE SUCÇÃO PARA EXTRAÇÃO DE AREIA COM TUBO DE DESCARGA DE 150 MM - 100 KW</v>
      </c>
    </row>
    <row r="6706" spans="2:12" ht="15.75">
      <c r="B6706" s="1526" t="s">
        <v>16682</v>
      </c>
      <c r="C6706" s="1523" t="s">
        <v>24205</v>
      </c>
      <c r="D6706" s="1526">
        <f t="shared" si="111"/>
        <v>28.239799999999999</v>
      </c>
      <c r="E6706" s="1542">
        <f t="shared" si="111"/>
        <v>7.5511999999999997</v>
      </c>
      <c r="F6706" s="1535"/>
      <c r="G6706" s="1556">
        <v>28.239799999999999</v>
      </c>
      <c r="H6706" s="1556">
        <v>7.5511999999999997</v>
      </c>
      <c r="I6706" s="1556">
        <v>28.239799999999999</v>
      </c>
      <c r="J6706" s="1556">
        <v>7.5511999999999997</v>
      </c>
      <c r="K6706" s="1521" t="s">
        <v>16682</v>
      </c>
      <c r="L6706" s="1521" t="str">
        <f t="shared" si="112"/>
        <v>COMPRESSOR DE AR PORTÁTIL DE 42,48 L/S (90 PCM) - 18,50 KW</v>
      </c>
    </row>
    <row r="6707" spans="2:12" ht="15.75">
      <c r="B6707" s="1528" t="s">
        <v>12579</v>
      </c>
      <c r="C6707" s="1529" t="s">
        <v>24206</v>
      </c>
      <c r="D6707" s="1528">
        <f t="shared" si="111"/>
        <v>797.55179999999996</v>
      </c>
      <c r="E6707" s="1543">
        <f t="shared" si="111"/>
        <v>519.64160000000004</v>
      </c>
      <c r="F6707" s="1535"/>
      <c r="G6707" s="1556">
        <v>797.55179999999996</v>
      </c>
      <c r="H6707" s="1556">
        <v>519.64160000000004</v>
      </c>
      <c r="I6707" s="1556">
        <v>793.48689999999999</v>
      </c>
      <c r="J6707" s="1556">
        <v>515.57669999999996</v>
      </c>
      <c r="K6707" s="1521" t="s">
        <v>12579</v>
      </c>
      <c r="L6707" s="1521" t="str">
        <f t="shared" si="112"/>
        <v>CONJUNTO DE BRITAGEM COM CAPACIDADE DE 80 M³/H - 313 KW</v>
      </c>
    </row>
    <row r="6708" spans="2:12" ht="15.75">
      <c r="B6708" s="1526" t="s">
        <v>12580</v>
      </c>
      <c r="C6708" s="1523" t="s">
        <v>12920</v>
      </c>
      <c r="D6708" s="1526">
        <f t="shared" si="111"/>
        <v>57.213900000000002</v>
      </c>
      <c r="E6708" s="1542">
        <f t="shared" si="111"/>
        <v>50.5839</v>
      </c>
      <c r="F6708" s="1535"/>
      <c r="G6708" s="1556">
        <v>57.213900000000002</v>
      </c>
      <c r="H6708" s="1556">
        <v>50.5839</v>
      </c>
      <c r="I6708" s="1556">
        <v>52.5565</v>
      </c>
      <c r="J6708" s="1556">
        <v>45.926499999999997</v>
      </c>
      <c r="K6708" s="1521" t="s">
        <v>12580</v>
      </c>
      <c r="L6708" s="1521" t="str">
        <f t="shared" si="112"/>
        <v>PLATAFORMA FLUTUANTE MONTADA NA OBRA DE 12 X 24 X 1,8 M COM CAPACIDADE DE 150 T</v>
      </c>
    </row>
    <row r="6709" spans="2:12" ht="15.75">
      <c r="B6709" s="1528" t="s">
        <v>12581</v>
      </c>
      <c r="C6709" s="1529" t="s">
        <v>24207</v>
      </c>
      <c r="D6709" s="1528">
        <f t="shared" si="111"/>
        <v>763.09019999999998</v>
      </c>
      <c r="E6709" s="1543">
        <f t="shared" si="111"/>
        <v>383.7441</v>
      </c>
      <c r="F6709" s="1535"/>
      <c r="G6709" s="1556">
        <v>763.09019999999998</v>
      </c>
      <c r="H6709" s="1556">
        <v>383.7441</v>
      </c>
      <c r="I6709" s="1556">
        <v>759.02530000000002</v>
      </c>
      <c r="J6709" s="1556">
        <v>379.67919999999998</v>
      </c>
      <c r="K6709" s="1521" t="s">
        <v>12581</v>
      </c>
      <c r="L6709" s="1521" t="str">
        <f t="shared" si="112"/>
        <v>GUINDASTE MÓVEL SOBRE ESTEIRAS COM PINÇA COM CAPACIDADE DE 40 T - 186 KW</v>
      </c>
    </row>
    <row r="6710" spans="2:12" ht="15.75">
      <c r="B6710" s="1526" t="s">
        <v>12582</v>
      </c>
      <c r="C6710" s="1523" t="s">
        <v>24208</v>
      </c>
      <c r="D6710" s="1526">
        <f t="shared" si="111"/>
        <v>1.3089</v>
      </c>
      <c r="E6710" s="1542">
        <f t="shared" si="111"/>
        <v>0.76519999999999999</v>
      </c>
      <c r="F6710" s="1535"/>
      <c r="G6710" s="1556">
        <v>1.3089</v>
      </c>
      <c r="H6710" s="1556">
        <v>0.76519999999999999</v>
      </c>
      <c r="I6710" s="1556">
        <v>1.3089</v>
      </c>
      <c r="J6710" s="1556">
        <v>0.76519999999999999</v>
      </c>
      <c r="K6710" s="1521" t="s">
        <v>12582</v>
      </c>
      <c r="L6710" s="1521" t="str">
        <f t="shared" si="112"/>
        <v>BOMBA COM CAPACIDADE DE 136 M³/H E CÂMARA DE VÁCUO - 5,60 KW</v>
      </c>
    </row>
    <row r="6711" spans="2:12" ht="15.75">
      <c r="B6711" s="1528" t="s">
        <v>12583</v>
      </c>
      <c r="C6711" s="1529" t="s">
        <v>24209</v>
      </c>
      <c r="D6711" s="1528">
        <f t="shared" si="111"/>
        <v>159.47300000000001</v>
      </c>
      <c r="E6711" s="1543">
        <f t="shared" si="111"/>
        <v>106.0371</v>
      </c>
      <c r="F6711" s="1535"/>
      <c r="G6711" s="1556">
        <v>159.47300000000001</v>
      </c>
      <c r="H6711" s="1556">
        <v>106.0371</v>
      </c>
      <c r="I6711" s="1556">
        <v>156.61959999999999</v>
      </c>
      <c r="J6711" s="1556">
        <v>103.1837</v>
      </c>
      <c r="K6711" s="1521" t="s">
        <v>12583</v>
      </c>
      <c r="L6711" s="1521" t="str">
        <f t="shared" si="112"/>
        <v>USINA MISTURADORA DE SOLOS COM CAPACIDADE DE 300 T/H - 44 KW</v>
      </c>
    </row>
    <row r="6712" spans="2:12" ht="15.75">
      <c r="B6712" s="1526" t="s">
        <v>12584</v>
      </c>
      <c r="C6712" s="1523" t="s">
        <v>24210</v>
      </c>
      <c r="D6712" s="1526">
        <f t="shared" si="111"/>
        <v>48.378700000000002</v>
      </c>
      <c r="E6712" s="1542">
        <f t="shared" si="111"/>
        <v>39.4619</v>
      </c>
      <c r="F6712" s="1535"/>
      <c r="G6712" s="1556">
        <v>48.378700000000002</v>
      </c>
      <c r="H6712" s="1556">
        <v>39.4619</v>
      </c>
      <c r="I6712" s="1556">
        <v>45.525300000000001</v>
      </c>
      <c r="J6712" s="1556">
        <v>36.608499999999999</v>
      </c>
      <c r="K6712" s="1521" t="s">
        <v>12584</v>
      </c>
      <c r="L6712" s="1521" t="str">
        <f t="shared" si="112"/>
        <v>USINA MISTURADORA DE PRÉ MISTURADO A FRIO COM CAPACIDADE DE 60 T/H - 23,50 KW</v>
      </c>
    </row>
    <row r="6713" spans="2:12" ht="15.75">
      <c r="B6713" s="1528" t="s">
        <v>12585</v>
      </c>
      <c r="C6713" s="1529" t="s">
        <v>12921</v>
      </c>
      <c r="D6713" s="1528">
        <f t="shared" si="111"/>
        <v>842.14769999999999</v>
      </c>
      <c r="E6713" s="1543">
        <f t="shared" si="111"/>
        <v>394.29399999999998</v>
      </c>
      <c r="F6713" s="1535"/>
      <c r="G6713" s="1556">
        <v>842.14769999999999</v>
      </c>
      <c r="H6713" s="1556">
        <v>394.29399999999998</v>
      </c>
      <c r="I6713" s="1556">
        <v>830.87440000000004</v>
      </c>
      <c r="J6713" s="1556">
        <v>383.02069999999998</v>
      </c>
      <c r="K6713" s="1521" t="s">
        <v>12585</v>
      </c>
      <c r="L6713" s="1521" t="str">
        <f t="shared" si="112"/>
        <v>BATELÃO AUTOPROPELIDO COM CAPACIDADE DE 300 M³ - 224 KW</v>
      </c>
    </row>
    <row r="6714" spans="2:12" ht="15.75">
      <c r="B6714" s="1526" t="s">
        <v>12586</v>
      </c>
      <c r="C6714" s="1523" t="s">
        <v>12922</v>
      </c>
      <c r="D6714" s="1526">
        <f t="shared" si="111"/>
        <v>1038.8677</v>
      </c>
      <c r="E6714" s="1542">
        <f t="shared" si="111"/>
        <v>461.83550000000002</v>
      </c>
      <c r="F6714" s="1535"/>
      <c r="G6714" s="1556">
        <v>1038.8677</v>
      </c>
      <c r="H6714" s="1556">
        <v>461.83550000000002</v>
      </c>
      <c r="I6714" s="1556">
        <v>1027.5944</v>
      </c>
      <c r="J6714" s="1556">
        <v>450.56220000000002</v>
      </c>
      <c r="K6714" s="1521" t="s">
        <v>12586</v>
      </c>
      <c r="L6714" s="1521" t="str">
        <f t="shared" si="112"/>
        <v>BATELÃO AUTOPROPELIDO COM CAPACIDADE DE 500 M³ - 373 KW</v>
      </c>
    </row>
    <row r="6715" spans="2:12" ht="15.75">
      <c r="B6715" s="1528" t="s">
        <v>12587</v>
      </c>
      <c r="C6715" s="1529" t="s">
        <v>12923</v>
      </c>
      <c r="D6715" s="1528">
        <f t="shared" si="111"/>
        <v>88.359899999999996</v>
      </c>
      <c r="E6715" s="1543">
        <f t="shared" si="111"/>
        <v>55.637500000000003</v>
      </c>
      <c r="F6715" s="1535"/>
      <c r="G6715" s="1556">
        <v>88.359899999999996</v>
      </c>
      <c r="H6715" s="1556">
        <v>55.637500000000003</v>
      </c>
      <c r="I6715" s="1556">
        <v>86.031199999999998</v>
      </c>
      <c r="J6715" s="1556">
        <v>53.308799999999998</v>
      </c>
      <c r="K6715" s="1521" t="s">
        <v>12587</v>
      </c>
      <c r="L6715" s="1521" t="str">
        <f t="shared" si="112"/>
        <v>PONTÃO FLUTUANTE DE 15 X 30 X 1,8 M COM CAPACIDADE DE 500 T</v>
      </c>
    </row>
    <row r="6716" spans="2:12" ht="30">
      <c r="B6716" s="1526" t="s">
        <v>12588</v>
      </c>
      <c r="C6716" s="1523" t="s">
        <v>24211</v>
      </c>
      <c r="D6716" s="1526">
        <f t="shared" si="111"/>
        <v>32.6312</v>
      </c>
      <c r="E6716" s="1542">
        <f t="shared" si="111"/>
        <v>24.074400000000001</v>
      </c>
      <c r="F6716" s="1535"/>
      <c r="G6716" s="1556">
        <v>32.6312</v>
      </c>
      <c r="H6716" s="1556">
        <v>24.074400000000001</v>
      </c>
      <c r="I6716" s="1556">
        <v>30.5715</v>
      </c>
      <c r="J6716" s="1556">
        <v>22.014700000000001</v>
      </c>
      <c r="K6716" s="1521" t="s">
        <v>12588</v>
      </c>
      <c r="L6716" s="1521" t="str">
        <f t="shared" si="112"/>
        <v>BOMBA DE INJEÇÃO DE ARGAMASSA E NATA COM CAPACIDADE DE 1,08 M³/H (18 L/MIN) E MISTURADOR COM TAMBOR DE 0,100 M³ - 6,20 KW</v>
      </c>
    </row>
    <row r="6717" spans="2:12" ht="15.75">
      <c r="B6717" s="1528" t="s">
        <v>4299</v>
      </c>
      <c r="C6717" s="1529" t="s">
        <v>24212</v>
      </c>
      <c r="D6717" s="1528">
        <f t="shared" si="111"/>
        <v>5.7685000000000004</v>
      </c>
      <c r="E6717" s="1543">
        <f t="shared" si="111"/>
        <v>3.6667999999999998</v>
      </c>
      <c r="F6717" s="1535"/>
      <c r="G6717" s="1556">
        <v>5.7685000000000004</v>
      </c>
      <c r="H6717" s="1556">
        <v>3.6667999999999998</v>
      </c>
      <c r="I6717" s="1556">
        <v>5.7685000000000004</v>
      </c>
      <c r="J6717" s="1556">
        <v>3.6667999999999998</v>
      </c>
      <c r="K6717" s="1521" t="s">
        <v>4299</v>
      </c>
      <c r="L6717" s="1521" t="str">
        <f t="shared" si="112"/>
        <v>MÁQUINA DE BANCADA UNIVERSAL PARA CORTE DE CHAPA - 1,50 KW</v>
      </c>
    </row>
    <row r="6718" spans="2:12" ht="15.75">
      <c r="B6718" s="1526" t="s">
        <v>4298</v>
      </c>
      <c r="C6718" s="1523" t="s">
        <v>24213</v>
      </c>
      <c r="D6718" s="1526">
        <f t="shared" si="111"/>
        <v>14.8278</v>
      </c>
      <c r="E6718" s="1542">
        <f t="shared" si="111"/>
        <v>9.4253999999999998</v>
      </c>
      <c r="F6718" s="1535"/>
      <c r="G6718" s="1556">
        <v>14.8278</v>
      </c>
      <c r="H6718" s="1556">
        <v>9.4253999999999998</v>
      </c>
      <c r="I6718" s="1556">
        <v>14.8278</v>
      </c>
      <c r="J6718" s="1556">
        <v>9.4253999999999998</v>
      </c>
      <c r="K6718" s="1521" t="s">
        <v>4298</v>
      </c>
      <c r="L6718" s="1521" t="str">
        <f t="shared" si="112"/>
        <v>MÁQUINA DE BANCADA GUILHOTINA - 4,00 KW</v>
      </c>
    </row>
    <row r="6719" spans="2:12" ht="15.75">
      <c r="B6719" s="1528" t="s">
        <v>12589</v>
      </c>
      <c r="C6719" s="1529" t="s">
        <v>12924</v>
      </c>
      <c r="D6719" s="1528">
        <f t="shared" si="111"/>
        <v>25663.408800000001</v>
      </c>
      <c r="E6719" s="1543">
        <f t="shared" si="111"/>
        <v>9433.9161999999997</v>
      </c>
      <c r="F6719" s="1535"/>
      <c r="G6719" s="1556">
        <v>25663.408800000001</v>
      </c>
      <c r="H6719" s="1556">
        <v>9433.9161999999997</v>
      </c>
      <c r="I6719" s="1556">
        <v>25612.031999999999</v>
      </c>
      <c r="J6719" s="1556">
        <v>9382.5393999999997</v>
      </c>
      <c r="K6719" s="1521" t="s">
        <v>12589</v>
      </c>
      <c r="L6719" s="1521" t="str">
        <f t="shared" si="112"/>
        <v>DRAGA HOPPER COM CAPACIDADE DE 10.000 M³</v>
      </c>
    </row>
    <row r="6720" spans="2:12" ht="15.75">
      <c r="B6720" s="1526" t="s">
        <v>12590</v>
      </c>
      <c r="C6720" s="1523" t="s">
        <v>12925</v>
      </c>
      <c r="D6720" s="1526">
        <f t="shared" si="111"/>
        <v>36980.9899</v>
      </c>
      <c r="E6720" s="1542">
        <f t="shared" si="111"/>
        <v>13500.4841</v>
      </c>
      <c r="F6720" s="1535"/>
      <c r="G6720" s="1556">
        <v>36980.9899</v>
      </c>
      <c r="H6720" s="1556">
        <v>13500.4841</v>
      </c>
      <c r="I6720" s="1556">
        <v>36927.273999999998</v>
      </c>
      <c r="J6720" s="1556">
        <v>13446.7682</v>
      </c>
      <c r="K6720" s="1521" t="s">
        <v>12590</v>
      </c>
      <c r="L6720" s="1521" t="str">
        <f t="shared" si="112"/>
        <v>DRAGA HOPPER COM CAPACIDADE DE 15.000 M³</v>
      </c>
    </row>
    <row r="6721" spans="2:12" ht="15.75">
      <c r="B6721" s="1528" t="s">
        <v>12591</v>
      </c>
      <c r="C6721" s="1529" t="s">
        <v>12926</v>
      </c>
      <c r="D6721" s="1528">
        <f t="shared" si="111"/>
        <v>48354.634400000003</v>
      </c>
      <c r="E6721" s="1543">
        <f t="shared" si="111"/>
        <v>17566.864099999999</v>
      </c>
      <c r="F6721" s="1535"/>
      <c r="G6721" s="1556">
        <v>48354.634400000003</v>
      </c>
      <c r="H6721" s="1556">
        <v>17566.864099999999</v>
      </c>
      <c r="I6721" s="1556">
        <v>48298.589800000002</v>
      </c>
      <c r="J6721" s="1556">
        <v>17510.819500000001</v>
      </c>
      <c r="K6721" s="1521" t="s">
        <v>12591</v>
      </c>
      <c r="L6721" s="1521" t="str">
        <f t="shared" si="112"/>
        <v>DRAGA HOPPER COM CAPACIDADE DE 20.000 M³</v>
      </c>
    </row>
    <row r="6722" spans="2:12" ht="15.75">
      <c r="B6722" s="1526" t="s">
        <v>17528</v>
      </c>
      <c r="C6722" s="1523" t="s">
        <v>17529</v>
      </c>
      <c r="D6722" s="1526">
        <f t="shared" si="111"/>
        <v>301.4948</v>
      </c>
      <c r="E6722" s="1542">
        <f t="shared" si="111"/>
        <v>76.407200000000003</v>
      </c>
      <c r="F6722" s="1535"/>
      <c r="G6722" s="1556">
        <v>301.4948</v>
      </c>
      <c r="H6722" s="1556">
        <v>76.407200000000003</v>
      </c>
      <c r="I6722" s="1556">
        <v>296.65260000000001</v>
      </c>
      <c r="J6722" s="1556">
        <v>71.564999999999998</v>
      </c>
      <c r="K6722" s="1521" t="s">
        <v>17528</v>
      </c>
      <c r="L6722" s="1521" t="str">
        <f t="shared" si="112"/>
        <v>EMBARCAÇÃO HOTEL COM CAPACIDADE PARA 15 PESSOAS - 199 KW</v>
      </c>
    </row>
    <row r="6723" spans="2:12" ht="15.75">
      <c r="B6723" s="1528" t="s">
        <v>12592</v>
      </c>
      <c r="C6723" s="1529" t="s">
        <v>24214</v>
      </c>
      <c r="D6723" s="1528">
        <f t="shared" si="111"/>
        <v>3.3096999999999999</v>
      </c>
      <c r="E6723" s="1543">
        <f t="shared" si="111"/>
        <v>2.0569000000000002</v>
      </c>
      <c r="F6723" s="1535"/>
      <c r="G6723" s="1556">
        <v>3.3096999999999999</v>
      </c>
      <c r="H6723" s="1556">
        <v>2.0569000000000002</v>
      </c>
      <c r="I6723" s="1556">
        <v>3.3096999999999999</v>
      </c>
      <c r="J6723" s="1556">
        <v>2.0569000000000002</v>
      </c>
      <c r="K6723" s="1521" t="s">
        <v>12592</v>
      </c>
      <c r="L6723" s="1521" t="str">
        <f t="shared" si="112"/>
        <v>FÁBRICA DE PRÉ-MOLDADO DE CONCRETO PARA BALIZADOR - 2,20 KW</v>
      </c>
    </row>
    <row r="6724" spans="2:12" ht="15.75">
      <c r="B6724" s="1526" t="s">
        <v>20103</v>
      </c>
      <c r="C6724" s="1523" t="s">
        <v>24215</v>
      </c>
      <c r="D6724" s="1526">
        <f t="shared" si="111"/>
        <v>98.558800000000005</v>
      </c>
      <c r="E6724" s="1542">
        <f t="shared" si="111"/>
        <v>18.804600000000001</v>
      </c>
      <c r="F6724" s="1535"/>
      <c r="G6724" s="1556">
        <v>98.558800000000005</v>
      </c>
      <c r="H6724" s="1556">
        <v>18.804600000000001</v>
      </c>
      <c r="I6724" s="1556">
        <v>98.558800000000005</v>
      </c>
      <c r="J6724" s="1556">
        <v>18.804600000000001</v>
      </c>
      <c r="K6724" s="1521" t="s">
        <v>20103</v>
      </c>
      <c r="L6724" s="1521" t="str">
        <f t="shared" si="112"/>
        <v>COMPRESSOR DE AR PORTÁTIL DE 185,95 L/S (394 PCM) - 81,50 KW</v>
      </c>
    </row>
    <row r="6725" spans="2:12" ht="15.75">
      <c r="B6725" s="1528" t="s">
        <v>12593</v>
      </c>
      <c r="C6725" s="1529" t="s">
        <v>12927</v>
      </c>
      <c r="D6725" s="1528">
        <f t="shared" si="111"/>
        <v>0.75349999999999995</v>
      </c>
      <c r="E6725" s="1543">
        <f t="shared" si="111"/>
        <v>0.4405</v>
      </c>
      <c r="F6725" s="1535"/>
      <c r="G6725" s="1556">
        <v>0.75349999999999995</v>
      </c>
      <c r="H6725" s="1556">
        <v>0.4405</v>
      </c>
      <c r="I6725" s="1556">
        <v>0.75349999999999995</v>
      </c>
      <c r="J6725" s="1556">
        <v>0.4405</v>
      </c>
      <c r="K6725" s="1521" t="s">
        <v>12593</v>
      </c>
      <c r="L6725" s="1521" t="str">
        <f t="shared" si="112"/>
        <v>BOMBA SUBMERSÍVEL COM CAPACIDADE DE 75 M³/H - 3,6 KW</v>
      </c>
    </row>
    <row r="6726" spans="2:12" ht="15.75">
      <c r="B6726" s="1526" t="s">
        <v>12594</v>
      </c>
      <c r="C6726" s="1523" t="s">
        <v>12928</v>
      </c>
      <c r="D6726" s="1526">
        <f t="shared" si="111"/>
        <v>66.829599999999999</v>
      </c>
      <c r="E6726" s="1542">
        <f t="shared" si="111"/>
        <v>53.516399999999997</v>
      </c>
      <c r="F6726" s="1535"/>
      <c r="G6726" s="1556">
        <v>66.829599999999999</v>
      </c>
      <c r="H6726" s="1556">
        <v>53.516399999999997</v>
      </c>
      <c r="I6726" s="1556">
        <v>62.764699999999998</v>
      </c>
      <c r="J6726" s="1556">
        <v>49.451500000000003</v>
      </c>
      <c r="K6726" s="1521" t="s">
        <v>12594</v>
      </c>
      <c r="L6726" s="1521" t="str">
        <f t="shared" si="112"/>
        <v>BOMBA PARA CONCRETO PROJETADO VIA SECA COM CAPACIDADE DE 6 M³/H - 7,5 KW</v>
      </c>
    </row>
    <row r="6727" spans="2:12" ht="15.75">
      <c r="B6727" s="1528" t="s">
        <v>12595</v>
      </c>
      <c r="C6727" s="1529" t="s">
        <v>24216</v>
      </c>
      <c r="D6727" s="1528">
        <f t="shared" si="111"/>
        <v>10.4948</v>
      </c>
      <c r="E6727" s="1543">
        <f t="shared" si="111"/>
        <v>6.5221999999999998</v>
      </c>
      <c r="F6727" s="1535"/>
      <c r="G6727" s="1556">
        <v>10.4948</v>
      </c>
      <c r="H6727" s="1556">
        <v>6.5221999999999998</v>
      </c>
      <c r="I6727" s="1556">
        <v>10.4948</v>
      </c>
      <c r="J6727" s="1556">
        <v>6.5221999999999998</v>
      </c>
      <c r="K6727" s="1521" t="s">
        <v>12595</v>
      </c>
      <c r="L6727" s="1521" t="str">
        <f t="shared" si="112"/>
        <v>CONJUNTO VIBRATÓRIO PARA TUBOS DE CONCRETO COM ENCAIXE PB E 3 JOGOS DE FÔRMAS - D = 0,20 M - 2,20 KW</v>
      </c>
    </row>
    <row r="6728" spans="2:12" ht="15.75">
      <c r="B6728" s="1526" t="s">
        <v>12596</v>
      </c>
      <c r="C6728" s="1523" t="s">
        <v>24217</v>
      </c>
      <c r="D6728" s="1526">
        <f t="shared" si="111"/>
        <v>12.452299999999999</v>
      </c>
      <c r="E6728" s="1542">
        <f t="shared" si="111"/>
        <v>7.7388000000000003</v>
      </c>
      <c r="F6728" s="1535"/>
      <c r="G6728" s="1556">
        <v>12.452299999999999</v>
      </c>
      <c r="H6728" s="1556">
        <v>7.7388000000000003</v>
      </c>
      <c r="I6728" s="1556">
        <v>12.452299999999999</v>
      </c>
      <c r="J6728" s="1556">
        <v>7.7388000000000003</v>
      </c>
      <c r="K6728" s="1521" t="s">
        <v>12596</v>
      </c>
      <c r="L6728" s="1521" t="str">
        <f t="shared" si="112"/>
        <v>CONJUNTO VIBRATÓRIO PARA TUBOS DE CONCRETO COM ENCAIXE PB E 3 JOGOS DE FÔRMAS - D = 0,30 M - 2,20 KW</v>
      </c>
    </row>
    <row r="6729" spans="2:12" ht="15.75">
      <c r="B6729" s="1528" t="s">
        <v>12597</v>
      </c>
      <c r="C6729" s="1529" t="s">
        <v>24218</v>
      </c>
      <c r="D6729" s="1528">
        <f t="shared" si="111"/>
        <v>13.6625</v>
      </c>
      <c r="E6729" s="1543">
        <f t="shared" si="111"/>
        <v>8.4908999999999999</v>
      </c>
      <c r="F6729" s="1535"/>
      <c r="G6729" s="1556">
        <v>13.6625</v>
      </c>
      <c r="H6729" s="1556">
        <v>8.4908999999999999</v>
      </c>
      <c r="I6729" s="1556">
        <v>13.6625</v>
      </c>
      <c r="J6729" s="1556">
        <v>8.4908999999999999</v>
      </c>
      <c r="K6729" s="1521" t="s">
        <v>12597</v>
      </c>
      <c r="L6729" s="1521" t="str">
        <f t="shared" si="112"/>
        <v>CONJUNTO VIBRATÓRIO PARA TUBOS DE CONCRETO COM ENCAIXE PB E 3 JOGOS DE FÔRMAS - D = 0,40 M - 2,20 KW</v>
      </c>
    </row>
    <row r="6730" spans="2:12" ht="15.75">
      <c r="B6730" s="1526" t="s">
        <v>12598</v>
      </c>
      <c r="C6730" s="1523" t="s">
        <v>24219</v>
      </c>
      <c r="D6730" s="1526">
        <f t="shared" si="111"/>
        <v>559.38940000000002</v>
      </c>
      <c r="E6730" s="1542">
        <f t="shared" si="111"/>
        <v>188.4794</v>
      </c>
      <c r="F6730" s="1535"/>
      <c r="G6730" s="1556">
        <v>559.38940000000002</v>
      </c>
      <c r="H6730" s="1556">
        <v>188.4794</v>
      </c>
      <c r="I6730" s="1556">
        <v>552.25549999999998</v>
      </c>
      <c r="J6730" s="1556">
        <v>181.34549999999999</v>
      </c>
      <c r="K6730" s="1521" t="s">
        <v>12598</v>
      </c>
      <c r="L6730" s="1521" t="str">
        <f t="shared" si="112"/>
        <v>DRAGA DE SUCÇÃO E RECALQUE COM POTÊNCIA DA BOMBA DE 294 KW E CORTADOR DE 30 KW</v>
      </c>
    </row>
    <row r="6731" spans="2:12" ht="15.75">
      <c r="B6731" s="1528" t="s">
        <v>12599</v>
      </c>
      <c r="C6731" s="1529" t="s">
        <v>24220</v>
      </c>
      <c r="D6731" s="1528">
        <f t="shared" si="111"/>
        <v>737.26430000000005</v>
      </c>
      <c r="E6731" s="1543">
        <f t="shared" si="111"/>
        <v>208.10390000000001</v>
      </c>
      <c r="F6731" s="1535"/>
      <c r="G6731" s="1556">
        <v>737.26430000000005</v>
      </c>
      <c r="H6731" s="1556">
        <v>208.10390000000001</v>
      </c>
      <c r="I6731" s="1556">
        <v>730.13040000000001</v>
      </c>
      <c r="J6731" s="1556">
        <v>200.97</v>
      </c>
      <c r="K6731" s="1521" t="s">
        <v>12599</v>
      </c>
      <c r="L6731" s="1521" t="str">
        <f t="shared" si="112"/>
        <v>DRAGA DE SUCÇÃO E RECALQUE COM POTÊNCIA DA BOMBA DE 483 KW E CORTADOR DE 55 KW</v>
      </c>
    </row>
    <row r="6732" spans="2:12" ht="15.75">
      <c r="B6732" s="1526" t="s">
        <v>12600</v>
      </c>
      <c r="C6732" s="1523" t="s">
        <v>24221</v>
      </c>
      <c r="D6732" s="1526">
        <f t="shared" si="111"/>
        <v>1176.6058</v>
      </c>
      <c r="E6732" s="1542">
        <f t="shared" si="111"/>
        <v>331.42919999999998</v>
      </c>
      <c r="F6732" s="1535"/>
      <c r="G6732" s="1556">
        <v>1176.6058</v>
      </c>
      <c r="H6732" s="1556">
        <v>331.42919999999998</v>
      </c>
      <c r="I6732" s="1556">
        <v>1167.1432</v>
      </c>
      <c r="J6732" s="1556">
        <v>321.96660000000003</v>
      </c>
      <c r="K6732" s="1521" t="s">
        <v>12600</v>
      </c>
      <c r="L6732" s="1521" t="str">
        <f t="shared" si="112"/>
        <v>DRAGA DE SUCÇÃO E RECALQUE COM POTÊNCIA DA BOMBA DE 746 KW E CORTADOR DE 110 KW</v>
      </c>
    </row>
    <row r="6733" spans="2:12" ht="15.75">
      <c r="B6733" s="1528" t="s">
        <v>12601</v>
      </c>
      <c r="C6733" s="1529" t="s">
        <v>24222</v>
      </c>
      <c r="D6733" s="1528">
        <f t="shared" si="111"/>
        <v>1897.3395</v>
      </c>
      <c r="E6733" s="1543">
        <f t="shared" si="111"/>
        <v>460.5838</v>
      </c>
      <c r="F6733" s="1535"/>
      <c r="G6733" s="1556">
        <v>1897.3395</v>
      </c>
      <c r="H6733" s="1556">
        <v>460.5838</v>
      </c>
      <c r="I6733" s="1556">
        <v>1887.8769</v>
      </c>
      <c r="J6733" s="1556">
        <v>451.12119999999999</v>
      </c>
      <c r="K6733" s="1521" t="s">
        <v>12601</v>
      </c>
      <c r="L6733" s="1521" t="str">
        <f t="shared" si="112"/>
        <v>DRAGA DE SUCÇÃO E RECALQUE COM POTÊNCIA DA BOMBA DE 1.350 KW E CORTADOR DE 170 KW</v>
      </c>
    </row>
    <row r="6734" spans="2:12" ht="15.75">
      <c r="B6734" s="1526" t="s">
        <v>12602</v>
      </c>
      <c r="C6734" s="1523" t="s">
        <v>24223</v>
      </c>
      <c r="D6734" s="1526">
        <f t="shared" si="111"/>
        <v>445.64330000000001</v>
      </c>
      <c r="E6734" s="1542">
        <f t="shared" si="111"/>
        <v>169.62809999999999</v>
      </c>
      <c r="F6734" s="1535"/>
      <c r="G6734" s="1556">
        <v>445.64330000000001</v>
      </c>
      <c r="H6734" s="1556">
        <v>169.62809999999999</v>
      </c>
      <c r="I6734" s="1556">
        <v>431.85649999999998</v>
      </c>
      <c r="J6734" s="1556">
        <v>155.84129999999999</v>
      </c>
      <c r="K6734" s="1521" t="s">
        <v>12602</v>
      </c>
      <c r="L6734" s="1521" t="str">
        <f t="shared" si="112"/>
        <v>EMBARCAÇÃO HOTEL COM CAPACIDADE PARA 30 PESSOAS - 2 X 112 KW</v>
      </c>
    </row>
    <row r="6735" spans="2:12" ht="15.75">
      <c r="B6735" s="1528" t="s">
        <v>12603</v>
      </c>
      <c r="C6735" s="1529" t="s">
        <v>24224</v>
      </c>
      <c r="D6735" s="1528">
        <f t="shared" si="111"/>
        <v>22.6172</v>
      </c>
      <c r="E6735" s="1543">
        <f t="shared" si="111"/>
        <v>6.4118000000000004</v>
      </c>
      <c r="F6735" s="1535"/>
      <c r="G6735" s="1556">
        <v>22.6172</v>
      </c>
      <c r="H6735" s="1556">
        <v>6.4118000000000004</v>
      </c>
      <c r="I6735" s="1556">
        <v>22.6172</v>
      </c>
      <c r="J6735" s="1556">
        <v>6.4118000000000004</v>
      </c>
      <c r="K6735" s="1521" t="s">
        <v>12603</v>
      </c>
      <c r="L6735" s="1521" t="str">
        <f t="shared" si="112"/>
        <v>COMPRESSOR DE AR PORTÁTIL DE 33,51 L/S (71 PCM) - 14 KW</v>
      </c>
    </row>
    <row r="6736" spans="2:12" ht="15.75">
      <c r="B6736" s="1526" t="s">
        <v>12604</v>
      </c>
      <c r="C6736" s="1523" t="s">
        <v>24225</v>
      </c>
      <c r="D6736" s="1526">
        <f t="shared" si="111"/>
        <v>41.350299999999997</v>
      </c>
      <c r="E6736" s="1542">
        <f t="shared" si="111"/>
        <v>8.4215</v>
      </c>
      <c r="F6736" s="1535"/>
      <c r="G6736" s="1556">
        <v>41.350299999999997</v>
      </c>
      <c r="H6736" s="1556">
        <v>8.4215</v>
      </c>
      <c r="I6736" s="1556">
        <v>41.350299999999997</v>
      </c>
      <c r="J6736" s="1556">
        <v>8.4215</v>
      </c>
      <c r="K6736" s="1521" t="s">
        <v>12604</v>
      </c>
      <c r="L6736" s="1521" t="str">
        <f t="shared" si="112"/>
        <v>COMPRESSOR DE AR PORTÁTIL DE 75,04 L/S (159 PCM) - 33 KW</v>
      </c>
    </row>
    <row r="6737" spans="2:12" ht="15.75">
      <c r="B6737" s="1528" t="s">
        <v>12605</v>
      </c>
      <c r="C6737" s="1529" t="s">
        <v>12929</v>
      </c>
      <c r="D6737" s="1528">
        <f t="shared" si="111"/>
        <v>234.00649999999999</v>
      </c>
      <c r="E6737" s="1543">
        <f t="shared" si="111"/>
        <v>127.74120000000001</v>
      </c>
      <c r="F6737" s="1535"/>
      <c r="G6737" s="1556">
        <v>234.00649999999999</v>
      </c>
      <c r="H6737" s="1556">
        <v>127.74120000000001</v>
      </c>
      <c r="I6737" s="1556">
        <v>231.15309999999999</v>
      </c>
      <c r="J6737" s="1556">
        <v>124.8878</v>
      </c>
      <c r="K6737" s="1521" t="s">
        <v>12605</v>
      </c>
      <c r="L6737" s="1521" t="str">
        <f t="shared" si="112"/>
        <v>PERFURATRIZ HIDRÁULICA SOBRE ESTEIRAS PARA ESTACA RAIZ - 56 KW</v>
      </c>
    </row>
    <row r="6738" spans="2:12" ht="30">
      <c r="B6738" s="1526" t="s">
        <v>12606</v>
      </c>
      <c r="C6738" s="1523" t="s">
        <v>24226</v>
      </c>
      <c r="D6738" s="1526">
        <f t="shared" si="111"/>
        <v>0.46550000000000002</v>
      </c>
      <c r="E6738" s="1542">
        <f t="shared" si="111"/>
        <v>0.31869999999999998</v>
      </c>
      <c r="F6738" s="1535"/>
      <c r="G6738" s="1556">
        <v>0.46550000000000002</v>
      </c>
      <c r="H6738" s="1556">
        <v>0.31869999999999998</v>
      </c>
      <c r="I6738" s="1556">
        <v>0.46550000000000002</v>
      </c>
      <c r="J6738" s="1556">
        <v>0.31869999999999998</v>
      </c>
      <c r="K6738" s="1521" t="s">
        <v>12606</v>
      </c>
      <c r="L6738" s="1521" t="str">
        <f t="shared" si="112"/>
        <v>EQUIPAMENTO PARA PINTURA A AR COMPRIMIDO DE PISTOLA COM CANECA COM CAPACIDADE DE 1.000 ML E COMPRESSOR DE 1,50 KW</v>
      </c>
    </row>
    <row r="6739" spans="2:12" ht="15.75">
      <c r="B6739" s="1528" t="s">
        <v>12607</v>
      </c>
      <c r="C6739" s="1529" t="s">
        <v>24227</v>
      </c>
      <c r="D6739" s="1528">
        <f t="shared" si="111"/>
        <v>36.106099999999998</v>
      </c>
      <c r="E6739" s="1543">
        <f t="shared" si="111"/>
        <v>8.1624999999999996</v>
      </c>
      <c r="F6739" s="1535"/>
      <c r="G6739" s="1556">
        <v>36.106099999999998</v>
      </c>
      <c r="H6739" s="1556">
        <v>8.1624999999999996</v>
      </c>
      <c r="I6739" s="1556">
        <v>36.106099999999998</v>
      </c>
      <c r="J6739" s="1556">
        <v>8.1624999999999996</v>
      </c>
      <c r="K6739" s="1521" t="s">
        <v>12607</v>
      </c>
      <c r="L6739" s="1521" t="str">
        <f t="shared" si="112"/>
        <v>COMPRESSOR DE AR PORTÁTIL DE 58,52 L/S (124 PCM) - 27 KW</v>
      </c>
    </row>
    <row r="6740" spans="2:12" ht="15.75">
      <c r="B6740" s="1526" t="s">
        <v>12608</v>
      </c>
      <c r="C6740" s="1523" t="s">
        <v>24228</v>
      </c>
      <c r="D6740" s="1526">
        <f t="shared" si="111"/>
        <v>9.6320999999999994</v>
      </c>
      <c r="E6740" s="1542">
        <f t="shared" si="111"/>
        <v>0.95030000000000003</v>
      </c>
      <c r="F6740" s="1535"/>
      <c r="G6740" s="1556">
        <v>9.6320999999999994</v>
      </c>
      <c r="H6740" s="1556">
        <v>0.95030000000000003</v>
      </c>
      <c r="I6740" s="1556">
        <v>9.6320999999999994</v>
      </c>
      <c r="J6740" s="1556">
        <v>0.95030000000000003</v>
      </c>
      <c r="K6740" s="1521" t="s">
        <v>12608</v>
      </c>
      <c r="L6740" s="1521" t="str">
        <f t="shared" si="112"/>
        <v>COMPACTADOR MANUAL COM SOQUETE VIBRATÓRIO - 4,10 KW</v>
      </c>
    </row>
    <row r="6741" spans="2:12" ht="15.75">
      <c r="B6741" s="1528" t="s">
        <v>12609</v>
      </c>
      <c r="C6741" s="1529" t="s">
        <v>24229</v>
      </c>
      <c r="D6741" s="1528">
        <f t="shared" si="111"/>
        <v>248.1807</v>
      </c>
      <c r="E6741" s="1543">
        <f t="shared" si="111"/>
        <v>43.8855</v>
      </c>
      <c r="F6741" s="1535"/>
      <c r="G6741" s="1556">
        <v>248.1807</v>
      </c>
      <c r="H6741" s="1556">
        <v>43.8855</v>
      </c>
      <c r="I6741" s="1556">
        <v>248.1807</v>
      </c>
      <c r="J6741" s="1556">
        <v>43.8855</v>
      </c>
      <c r="K6741" s="1521" t="s">
        <v>12609</v>
      </c>
      <c r="L6741" s="1521" t="str">
        <f t="shared" si="112"/>
        <v>COMPRESSOR DE AR PORTÁTIL DE 422,86 L/S (896 PCM) - 213 KW</v>
      </c>
    </row>
    <row r="6742" spans="2:12" ht="15.75">
      <c r="B6742" s="1526" t="s">
        <v>12610</v>
      </c>
      <c r="C6742" s="1523" t="s">
        <v>24230</v>
      </c>
      <c r="D6742" s="1526">
        <f t="shared" si="111"/>
        <v>51.100299999999997</v>
      </c>
      <c r="E6742" s="1542">
        <f t="shared" si="111"/>
        <v>12.5387</v>
      </c>
      <c r="F6742" s="1535"/>
      <c r="G6742" s="1556">
        <v>51.100299999999997</v>
      </c>
      <c r="H6742" s="1556">
        <v>12.5387</v>
      </c>
      <c r="I6742" s="1556">
        <v>51.100299999999997</v>
      </c>
      <c r="J6742" s="1556">
        <v>12.5387</v>
      </c>
      <c r="K6742" s="1521" t="s">
        <v>12610</v>
      </c>
      <c r="L6742" s="1521" t="str">
        <f t="shared" si="112"/>
        <v>COMPRESSOR DE AR PORTÁTIL DE 94,39 L/S (200 PCM) - 36 KW</v>
      </c>
    </row>
    <row r="6743" spans="2:12" ht="15.75">
      <c r="B6743" s="1528" t="s">
        <v>12611</v>
      </c>
      <c r="C6743" s="1529" t="s">
        <v>17536</v>
      </c>
      <c r="D6743" s="1528">
        <f t="shared" ref="D6743:E6806" si="113">IF($J$6483=$G$6484,G6743,I6743)</f>
        <v>473.12509999999997</v>
      </c>
      <c r="E6743" s="1543">
        <f t="shared" si="113"/>
        <v>235.9641</v>
      </c>
      <c r="F6743" s="1535"/>
      <c r="G6743" s="1556">
        <v>473.12509999999997</v>
      </c>
      <c r="H6743" s="1556">
        <v>235.9641</v>
      </c>
      <c r="I6743" s="1556">
        <v>469.06020000000001</v>
      </c>
      <c r="J6743" s="1556">
        <v>231.89920000000001</v>
      </c>
      <c r="K6743" s="1521" t="s">
        <v>12611</v>
      </c>
      <c r="L6743" s="1521" t="str">
        <f t="shared" ref="L6743:L6806" si="114">UPPER(C6743)</f>
        <v>GUINDASTE MÓVEL SOBRE ESTEIRAS COM HAMMER GRAB - 186 KW</v>
      </c>
    </row>
    <row r="6744" spans="2:12" ht="15.75">
      <c r="B6744" s="1526" t="s">
        <v>12614</v>
      </c>
      <c r="C6744" s="1523" t="s">
        <v>24231</v>
      </c>
      <c r="D6744" s="1526">
        <f t="shared" si="113"/>
        <v>375.6671</v>
      </c>
      <c r="E6744" s="1542">
        <f t="shared" si="113"/>
        <v>62.556600000000003</v>
      </c>
      <c r="F6744" s="1535"/>
      <c r="G6744" s="1556">
        <v>375.6671</v>
      </c>
      <c r="H6744" s="1556">
        <v>62.556600000000003</v>
      </c>
      <c r="I6744" s="1556">
        <v>375.6671</v>
      </c>
      <c r="J6744" s="1556">
        <v>62.556600000000003</v>
      </c>
      <c r="K6744" s="1521" t="s">
        <v>12614</v>
      </c>
      <c r="L6744" s="1521" t="str">
        <f t="shared" si="114"/>
        <v>COMPRESSOR DE AR PORTÁTIL DE 540,85 L/S (1.146 PCM) - 331,10 KW</v>
      </c>
    </row>
    <row r="6745" spans="2:12" ht="15.75">
      <c r="B6745" s="1528" t="s">
        <v>12615</v>
      </c>
      <c r="C6745" s="1529" t="s">
        <v>17537</v>
      </c>
      <c r="D6745" s="1528">
        <f t="shared" si="113"/>
        <v>454.73570000000001</v>
      </c>
      <c r="E6745" s="1543">
        <f t="shared" si="113"/>
        <v>226.59200000000001</v>
      </c>
      <c r="F6745" s="1535"/>
      <c r="G6745" s="1556">
        <v>454.73570000000001</v>
      </c>
      <c r="H6745" s="1556">
        <v>226.59200000000001</v>
      </c>
      <c r="I6745" s="1556">
        <v>450.67079999999999</v>
      </c>
      <c r="J6745" s="1556">
        <v>222.52709999999999</v>
      </c>
      <c r="K6745" s="1521" t="s">
        <v>12615</v>
      </c>
      <c r="L6745" s="1521" t="str">
        <f t="shared" si="114"/>
        <v>GUINDASTE MÓVEL SOBRE ESTEIRAS COM TRADO PARA ESCAVAÇÃO EM SOLOS - 186 KW</v>
      </c>
    </row>
    <row r="6746" spans="2:12" ht="15.75">
      <c r="B6746" s="1526" t="s">
        <v>12616</v>
      </c>
      <c r="C6746" s="1523" t="s">
        <v>17538</v>
      </c>
      <c r="D6746" s="1526">
        <f t="shared" si="113"/>
        <v>454.73570000000001</v>
      </c>
      <c r="E6746" s="1542">
        <f t="shared" si="113"/>
        <v>226.59200000000001</v>
      </c>
      <c r="F6746" s="1535"/>
      <c r="G6746" s="1556">
        <v>454.73570000000001</v>
      </c>
      <c r="H6746" s="1556">
        <v>226.59200000000001</v>
      </c>
      <c r="I6746" s="1556">
        <v>450.67079999999999</v>
      </c>
      <c r="J6746" s="1556">
        <v>222.52709999999999</v>
      </c>
      <c r="K6746" s="1521" t="s">
        <v>12616</v>
      </c>
      <c r="L6746" s="1521" t="str">
        <f t="shared" si="114"/>
        <v>GUINDASTE MÓVEL SOBRE ESTEIRAS COM TRADO COM BITS ESCAVAÇÃO EM ROCHA - 186 KW</v>
      </c>
    </row>
    <row r="6747" spans="2:12" ht="15.75">
      <c r="B6747" s="1528" t="s">
        <v>12617</v>
      </c>
      <c r="C6747" s="1529" t="s">
        <v>17539</v>
      </c>
      <c r="D6747" s="1528">
        <f t="shared" si="113"/>
        <v>452.8304</v>
      </c>
      <c r="E6747" s="1543">
        <f t="shared" si="113"/>
        <v>225.62100000000001</v>
      </c>
      <c r="F6747" s="1535"/>
      <c r="G6747" s="1556">
        <v>452.8304</v>
      </c>
      <c r="H6747" s="1556">
        <v>225.62100000000001</v>
      </c>
      <c r="I6747" s="1556">
        <v>448.76549999999997</v>
      </c>
      <c r="J6747" s="1556">
        <v>221.55609999999999</v>
      </c>
      <c r="K6747" s="1521" t="s">
        <v>12617</v>
      </c>
      <c r="L6747" s="1521" t="str">
        <f t="shared" si="114"/>
        <v>GUINDASTE MÓVEL SOBRE ESTEIRAS COM CAÇAMBA PARA ESCAVAÇÃO EM SOLOS - 186 KW</v>
      </c>
    </row>
    <row r="6748" spans="2:12" ht="15.75">
      <c r="B6748" s="1526" t="s">
        <v>12618</v>
      </c>
      <c r="C6748" s="1523" t="s">
        <v>17540</v>
      </c>
      <c r="D6748" s="1526">
        <f t="shared" si="113"/>
        <v>452.8304</v>
      </c>
      <c r="E6748" s="1542">
        <f t="shared" si="113"/>
        <v>225.62100000000001</v>
      </c>
      <c r="F6748" s="1535"/>
      <c r="G6748" s="1556">
        <v>452.8304</v>
      </c>
      <c r="H6748" s="1556">
        <v>225.62100000000001</v>
      </c>
      <c r="I6748" s="1556">
        <v>448.76549999999997</v>
      </c>
      <c r="J6748" s="1556">
        <v>221.55609999999999</v>
      </c>
      <c r="K6748" s="1521" t="s">
        <v>12618</v>
      </c>
      <c r="L6748" s="1521" t="str">
        <f t="shared" si="114"/>
        <v>GUINDASTE MÓVEL SOBRE ESTEIRAS COM CAÇAMBA PARA ESCAVAÇÃO EM ROCHA - 186 KW</v>
      </c>
    </row>
    <row r="6749" spans="2:12" ht="15.75">
      <c r="B6749" s="1528" t="s">
        <v>12619</v>
      </c>
      <c r="C6749" s="1529" t="s">
        <v>12930</v>
      </c>
      <c r="D6749" s="1528">
        <f t="shared" si="113"/>
        <v>27.687899999999999</v>
      </c>
      <c r="E6749" s="1543">
        <f t="shared" si="113"/>
        <v>25.551400000000001</v>
      </c>
      <c r="F6749" s="1535"/>
      <c r="G6749" s="1556">
        <v>27.687899999999999</v>
      </c>
      <c r="H6749" s="1556">
        <v>25.551400000000001</v>
      </c>
      <c r="I6749" s="1556">
        <v>25.6282</v>
      </c>
      <c r="J6749" s="1556">
        <v>23.491700000000002</v>
      </c>
      <c r="K6749" s="1521" t="s">
        <v>12619</v>
      </c>
      <c r="L6749" s="1521" t="str">
        <f t="shared" si="114"/>
        <v>CAMPÂNULA DE AR COMPRIMIDO COM CAPACIDADE DE 3 M³</v>
      </c>
    </row>
    <row r="6750" spans="2:12" ht="15.75">
      <c r="B6750" s="1526" t="s">
        <v>12620</v>
      </c>
      <c r="C6750" s="1523" t="s">
        <v>17541</v>
      </c>
      <c r="D6750" s="1526">
        <f t="shared" si="113"/>
        <v>409.81659999999999</v>
      </c>
      <c r="E6750" s="1542">
        <f t="shared" si="113"/>
        <v>203.69909999999999</v>
      </c>
      <c r="F6750" s="1535"/>
      <c r="G6750" s="1556">
        <v>409.81659999999999</v>
      </c>
      <c r="H6750" s="1556">
        <v>203.69909999999999</v>
      </c>
      <c r="I6750" s="1556">
        <v>405.75170000000003</v>
      </c>
      <c r="J6750" s="1556">
        <v>199.63419999999999</v>
      </c>
      <c r="K6750" s="1521" t="s">
        <v>12620</v>
      </c>
      <c r="L6750" s="1521" t="str">
        <f t="shared" si="114"/>
        <v>GUINDASTE MÓVEL SOBRE ESTEIRAS COM CAPACIDADE DE 40 T - 186 KW</v>
      </c>
    </row>
    <row r="6751" spans="2:12" ht="15.75">
      <c r="B6751" s="1528" t="s">
        <v>12621</v>
      </c>
      <c r="C6751" s="1529" t="s">
        <v>24232</v>
      </c>
      <c r="D6751" s="1528">
        <f t="shared" si="113"/>
        <v>46.688899999999997</v>
      </c>
      <c r="E6751" s="1543">
        <f t="shared" si="113"/>
        <v>10.0707</v>
      </c>
      <c r="F6751" s="1535"/>
      <c r="G6751" s="1556">
        <v>46.688899999999997</v>
      </c>
      <c r="H6751" s="1556">
        <v>10.0707</v>
      </c>
      <c r="I6751" s="1556">
        <v>46.688899999999997</v>
      </c>
      <c r="J6751" s="1556">
        <v>10.0707</v>
      </c>
      <c r="K6751" s="1521" t="s">
        <v>12621</v>
      </c>
      <c r="L6751" s="1521" t="str">
        <f t="shared" si="114"/>
        <v>COMPRESSOR DE AR PORTÁTIL DE 89,67 L/S (190 PCM) - 36 KW</v>
      </c>
    </row>
    <row r="6752" spans="2:12" ht="15.75">
      <c r="B6752" s="1526" t="s">
        <v>12622</v>
      </c>
      <c r="C6752" s="1523" t="s">
        <v>24233</v>
      </c>
      <c r="D6752" s="1526">
        <f t="shared" si="113"/>
        <v>1.0549999999999999</v>
      </c>
      <c r="E6752" s="1542">
        <f t="shared" si="113"/>
        <v>0.58220000000000005</v>
      </c>
      <c r="F6752" s="1535"/>
      <c r="G6752" s="1556">
        <v>1.0549999999999999</v>
      </c>
      <c r="H6752" s="1556">
        <v>0.58220000000000005</v>
      </c>
      <c r="I6752" s="1556">
        <v>1.0549999999999999</v>
      </c>
      <c r="J6752" s="1556">
        <v>0.58220000000000005</v>
      </c>
      <c r="K6752" s="1521" t="s">
        <v>12622</v>
      </c>
      <c r="L6752" s="1521" t="str">
        <f t="shared" si="114"/>
        <v>EQUIPAMENTO PARA SOLDA E CORTE COM OXIACETILENO</v>
      </c>
    </row>
    <row r="6753" spans="2:12" ht="15.75">
      <c r="B6753" s="1528" t="s">
        <v>12623</v>
      </c>
      <c r="C6753" s="1529" t="s">
        <v>12931</v>
      </c>
      <c r="D6753" s="1528">
        <f t="shared" si="113"/>
        <v>542.01919999999996</v>
      </c>
      <c r="E6753" s="1543">
        <f t="shared" si="113"/>
        <v>267.9701</v>
      </c>
      <c r="F6753" s="1535"/>
      <c r="G6753" s="1556">
        <v>542.01919999999996</v>
      </c>
      <c r="H6753" s="1556">
        <v>267.9701</v>
      </c>
      <c r="I6753" s="1556">
        <v>537.95429999999999</v>
      </c>
      <c r="J6753" s="1556">
        <v>263.90519999999998</v>
      </c>
      <c r="K6753" s="1521" t="s">
        <v>12623</v>
      </c>
      <c r="L6753" s="1521" t="str">
        <f t="shared" si="114"/>
        <v>GUINDASTE MÓVEL SOBRE ESTEIRAS COM CAPACIDADE DE 80 T - 212 KW</v>
      </c>
    </row>
    <row r="6754" spans="2:12" ht="15.75">
      <c r="B6754" s="1526" t="s">
        <v>12624</v>
      </c>
      <c r="C6754" s="1523" t="s">
        <v>24234</v>
      </c>
      <c r="D6754" s="1526">
        <f t="shared" si="113"/>
        <v>3.3473000000000002</v>
      </c>
      <c r="E6754" s="1542">
        <f t="shared" si="113"/>
        <v>2.0802999999999998</v>
      </c>
      <c r="F6754" s="1535"/>
      <c r="G6754" s="1556">
        <v>3.3473000000000002</v>
      </c>
      <c r="H6754" s="1556">
        <v>2.0802999999999998</v>
      </c>
      <c r="I6754" s="1556">
        <v>3.3473000000000002</v>
      </c>
      <c r="J6754" s="1556">
        <v>2.0802999999999998</v>
      </c>
      <c r="K6754" s="1521" t="s">
        <v>12624</v>
      </c>
      <c r="L6754" s="1521" t="str">
        <f t="shared" si="114"/>
        <v>MESA VIBRATÓRIA - 2,20 KW</v>
      </c>
    </row>
    <row r="6755" spans="2:12" ht="15.75">
      <c r="B6755" s="1528" t="s">
        <v>12625</v>
      </c>
      <c r="C6755" s="1529" t="s">
        <v>24235</v>
      </c>
      <c r="D6755" s="1528">
        <f t="shared" si="113"/>
        <v>192.8862</v>
      </c>
      <c r="E6755" s="1543">
        <f t="shared" si="113"/>
        <v>37.4131</v>
      </c>
      <c r="F6755" s="1535"/>
      <c r="G6755" s="1556">
        <v>192.8862</v>
      </c>
      <c r="H6755" s="1556">
        <v>37.4131</v>
      </c>
      <c r="I6755" s="1556">
        <v>192.8862</v>
      </c>
      <c r="J6755" s="1556">
        <v>37.4131</v>
      </c>
      <c r="K6755" s="1521" t="s">
        <v>12625</v>
      </c>
      <c r="L6755" s="1521" t="str">
        <f t="shared" si="114"/>
        <v>COMPRESSOR DE AR PORTÁTIL DE 363,87 L/S (771 PCM) - 158,13 KW</v>
      </c>
    </row>
    <row r="6756" spans="2:12" ht="15.75">
      <c r="B6756" s="1526" t="s">
        <v>12626</v>
      </c>
      <c r="C6756" s="1523" t="s">
        <v>12932</v>
      </c>
      <c r="D6756" s="1526">
        <f t="shared" si="113"/>
        <v>194.92519999999999</v>
      </c>
      <c r="E6756" s="1542">
        <f t="shared" si="113"/>
        <v>126.6469</v>
      </c>
      <c r="F6756" s="1535"/>
      <c r="G6756" s="1556">
        <v>194.92519999999999</v>
      </c>
      <c r="H6756" s="1556">
        <v>126.6469</v>
      </c>
      <c r="I6756" s="1556">
        <v>189.75219999999999</v>
      </c>
      <c r="J6756" s="1556">
        <v>121.4739</v>
      </c>
      <c r="K6756" s="1521" t="s">
        <v>12626</v>
      </c>
      <c r="L6756" s="1521" t="str">
        <f t="shared" si="114"/>
        <v>EQUIPAMENTO DE BATIMETRIA MULTIFEIXE</v>
      </c>
    </row>
    <row r="6757" spans="2:12" ht="15.75">
      <c r="B6757" s="1528" t="s">
        <v>12627</v>
      </c>
      <c r="C6757" s="1529" t="s">
        <v>12933</v>
      </c>
      <c r="D6757" s="1528">
        <f t="shared" si="113"/>
        <v>78.455600000000004</v>
      </c>
      <c r="E6757" s="1543">
        <f t="shared" si="113"/>
        <v>64.430000000000007</v>
      </c>
      <c r="F6757" s="1535"/>
      <c r="G6757" s="1556">
        <v>78.455600000000004</v>
      </c>
      <c r="H6757" s="1556">
        <v>64.430000000000007</v>
      </c>
      <c r="I6757" s="1556">
        <v>73.282600000000002</v>
      </c>
      <c r="J6757" s="1556">
        <v>59.256999999999998</v>
      </c>
      <c r="K6757" s="1521" t="s">
        <v>12627</v>
      </c>
      <c r="L6757" s="1521" t="str">
        <f t="shared" si="114"/>
        <v>EQUIPAMENTO DE MEDIÇÃO DE DESCARGA LÍQUIDA COM ADCP</v>
      </c>
    </row>
    <row r="6758" spans="2:12" ht="15.75">
      <c r="B6758" s="1526" t="s">
        <v>12628</v>
      </c>
      <c r="C6758" s="1523" t="s">
        <v>17542</v>
      </c>
      <c r="D6758" s="1526">
        <f t="shared" si="113"/>
        <v>0.80110000000000003</v>
      </c>
      <c r="E6758" s="1542">
        <f t="shared" si="113"/>
        <v>0.44209999999999999</v>
      </c>
      <c r="F6758" s="1535"/>
      <c r="G6758" s="1556">
        <v>0.80110000000000003</v>
      </c>
      <c r="H6758" s="1556">
        <v>0.44209999999999999</v>
      </c>
      <c r="I6758" s="1556">
        <v>0.80110000000000003</v>
      </c>
      <c r="J6758" s="1556">
        <v>0.44209999999999999</v>
      </c>
      <c r="K6758" s="1521" t="s">
        <v>12628</v>
      </c>
      <c r="L6758" s="1521" t="str">
        <f t="shared" si="114"/>
        <v>MARTELETE PERFURADOR/ROMPEDOR ELÉTRICO - 1,50 KW</v>
      </c>
    </row>
    <row r="6759" spans="2:12" ht="15.75">
      <c r="B6759" s="1528" t="s">
        <v>12629</v>
      </c>
      <c r="C6759" s="1529" t="s">
        <v>24236</v>
      </c>
      <c r="D6759" s="1528">
        <f t="shared" si="113"/>
        <v>244.27869999999999</v>
      </c>
      <c r="E6759" s="1543">
        <f t="shared" si="113"/>
        <v>38.970700000000001</v>
      </c>
      <c r="F6759" s="1535"/>
      <c r="G6759" s="1556">
        <v>244.27869999999999</v>
      </c>
      <c r="H6759" s="1556">
        <v>38.970700000000001</v>
      </c>
      <c r="I6759" s="1556">
        <v>240.6319</v>
      </c>
      <c r="J6759" s="1556">
        <v>35.323900000000002</v>
      </c>
      <c r="K6759" s="1521" t="s">
        <v>12629</v>
      </c>
      <c r="L6759" s="1521" t="str">
        <f t="shared" si="114"/>
        <v>EMBARCAÇÃO DE TRANSPORTE DE PESSOAL E APOIO LOGÍSTICO - 90 KW</v>
      </c>
    </row>
    <row r="6760" spans="2:12" ht="15.75">
      <c r="B6760" s="1526" t="s">
        <v>12630</v>
      </c>
      <c r="C6760" s="1523" t="s">
        <v>17543</v>
      </c>
      <c r="D6760" s="1526">
        <f t="shared" si="113"/>
        <v>21.6539</v>
      </c>
      <c r="E6760" s="1542">
        <f t="shared" si="113"/>
        <v>21.0639</v>
      </c>
      <c r="F6760" s="1535"/>
      <c r="G6760" s="1556">
        <v>21.6539</v>
      </c>
      <c r="H6760" s="1556">
        <v>21.0639</v>
      </c>
      <c r="I6760" s="1556">
        <v>19.594200000000001</v>
      </c>
      <c r="J6760" s="1556">
        <v>19.004200000000001</v>
      </c>
      <c r="K6760" s="1521" t="s">
        <v>12630</v>
      </c>
      <c r="L6760" s="1521" t="str">
        <f t="shared" si="114"/>
        <v>MARTELETE PERFURADOR/ROMPEDOR A AR COMPRIMIDO DE 10 KG COM CAPACIDADE DE 1.800 GPM</v>
      </c>
    </row>
    <row r="6761" spans="2:12" ht="15.75">
      <c r="B6761" s="1528" t="s">
        <v>12631</v>
      </c>
      <c r="C6761" s="1529" t="s">
        <v>12934</v>
      </c>
      <c r="D6761" s="1528">
        <f t="shared" si="113"/>
        <v>1110.8684000000001</v>
      </c>
      <c r="E6761" s="1543">
        <f t="shared" si="113"/>
        <v>383.83710000000002</v>
      </c>
      <c r="F6761" s="1535"/>
      <c r="G6761" s="1556">
        <v>1110.8684000000001</v>
      </c>
      <c r="H6761" s="1556">
        <v>383.83710000000002</v>
      </c>
      <c r="I6761" s="1556">
        <v>1106.8035</v>
      </c>
      <c r="J6761" s="1556">
        <v>379.7722</v>
      </c>
      <c r="K6761" s="1521" t="s">
        <v>12631</v>
      </c>
      <c r="L6761" s="1521" t="str">
        <f t="shared" si="114"/>
        <v>FRESADORA A FRIO - 410 KW</v>
      </c>
    </row>
    <row r="6762" spans="2:12" ht="15.75">
      <c r="B6762" s="1526" t="s">
        <v>12632</v>
      </c>
      <c r="C6762" s="1523" t="s">
        <v>12935</v>
      </c>
      <c r="D6762" s="1526">
        <f t="shared" si="113"/>
        <v>224.15020000000001</v>
      </c>
      <c r="E6762" s="1542">
        <f t="shared" si="113"/>
        <v>78.850499999999997</v>
      </c>
      <c r="F6762" s="1535"/>
      <c r="G6762" s="1556">
        <v>224.15020000000001</v>
      </c>
      <c r="H6762" s="1556">
        <v>78.850499999999997</v>
      </c>
      <c r="I6762" s="1556">
        <v>221.29679999999999</v>
      </c>
      <c r="J6762" s="1556">
        <v>75.997100000000003</v>
      </c>
      <c r="K6762" s="1521" t="s">
        <v>12632</v>
      </c>
      <c r="L6762" s="1521" t="str">
        <f t="shared" si="114"/>
        <v>ROLO COMPACTADOR LISO TANDEM VIBRATÓRIO AUTOPROPELIDO DE 10,4 T - 82 KW</v>
      </c>
    </row>
    <row r="6763" spans="2:12" ht="15.75">
      <c r="B6763" s="1528" t="s">
        <v>12633</v>
      </c>
      <c r="C6763" s="1529" t="s">
        <v>24237</v>
      </c>
      <c r="D6763" s="1528">
        <f t="shared" si="113"/>
        <v>89.167699999999996</v>
      </c>
      <c r="E6763" s="1543">
        <f t="shared" si="113"/>
        <v>48.650500000000001</v>
      </c>
      <c r="F6763" s="1535"/>
      <c r="G6763" s="1556">
        <v>89.167699999999996</v>
      </c>
      <c r="H6763" s="1556">
        <v>48.650500000000001</v>
      </c>
      <c r="I6763" s="1556">
        <v>86.314300000000003</v>
      </c>
      <c r="J6763" s="1556">
        <v>45.7971</v>
      </c>
      <c r="K6763" s="1521" t="s">
        <v>12633</v>
      </c>
      <c r="L6763" s="1521" t="str">
        <f t="shared" si="114"/>
        <v>ROLO COMPACTADOR LISO TANDEM VIBRATÓRIO AUTOPROPELIDO DE 1,6 T - 18 KW</v>
      </c>
    </row>
    <row r="6764" spans="2:12" ht="15.75">
      <c r="B6764" s="1526" t="s">
        <v>20104</v>
      </c>
      <c r="C6764" s="1523" t="s">
        <v>20105</v>
      </c>
      <c r="D6764" s="1526">
        <f t="shared" si="113"/>
        <v>0.79749999999999999</v>
      </c>
      <c r="E6764" s="1542">
        <f t="shared" si="113"/>
        <v>0.44009999999999999</v>
      </c>
      <c r="F6764" s="1535"/>
      <c r="G6764" s="1556">
        <v>0.79749999999999999</v>
      </c>
      <c r="H6764" s="1556">
        <v>0.44009999999999999</v>
      </c>
      <c r="I6764" s="1556">
        <v>0.79749999999999999</v>
      </c>
      <c r="J6764" s="1556">
        <v>0.44009999999999999</v>
      </c>
      <c r="K6764" s="1521" t="s">
        <v>20104</v>
      </c>
      <c r="L6764" s="1521" t="str">
        <f t="shared" si="114"/>
        <v>MARTELETE PERFURADOR/ROMPEDOR ELÉTRICO - 0,90 KW</v>
      </c>
    </row>
    <row r="6765" spans="2:12" ht="15.75">
      <c r="B6765" s="1528" t="s">
        <v>12634</v>
      </c>
      <c r="C6765" s="1529" t="s">
        <v>24238</v>
      </c>
      <c r="D6765" s="1528">
        <f t="shared" si="113"/>
        <v>95.692300000000003</v>
      </c>
      <c r="E6765" s="1543">
        <f t="shared" si="113"/>
        <v>45.285299999999999</v>
      </c>
      <c r="F6765" s="1535"/>
      <c r="G6765" s="1556">
        <v>95.692300000000003</v>
      </c>
      <c r="H6765" s="1556">
        <v>45.285299999999999</v>
      </c>
      <c r="I6765" s="1556">
        <v>93.340299999999999</v>
      </c>
      <c r="J6765" s="1556">
        <v>42.933300000000003</v>
      </c>
      <c r="K6765" s="1521" t="s">
        <v>12634</v>
      </c>
      <c r="L6765" s="1521" t="str">
        <f t="shared" si="114"/>
        <v>VEÍCULO LEVE PICAPE 4 X 4 COM CAPACIDADE DE 1,10 T - 147 KW</v>
      </c>
    </row>
    <row r="6766" spans="2:12" ht="15.75">
      <c r="B6766" s="1526" t="s">
        <v>12635</v>
      </c>
      <c r="C6766" s="1523" t="s">
        <v>20454</v>
      </c>
      <c r="D6766" s="1526">
        <f t="shared" si="113"/>
        <v>165.48269999999999</v>
      </c>
      <c r="E6766" s="1542">
        <f t="shared" si="113"/>
        <v>69.683599999999998</v>
      </c>
      <c r="F6766" s="1535"/>
      <c r="G6766" s="1556">
        <v>165.48269999999999</v>
      </c>
      <c r="H6766" s="1556">
        <v>69.683599999999998</v>
      </c>
      <c r="I6766" s="1556">
        <v>162.6293</v>
      </c>
      <c r="J6766" s="1556">
        <v>66.830200000000005</v>
      </c>
      <c r="K6766" s="1521" t="s">
        <v>12635</v>
      </c>
      <c r="L6766" s="1521" t="str">
        <f t="shared" si="114"/>
        <v>ROLO COMPACTADOR PÉ DE CARNEIRO VIBRATÓRIO AUTOPROPELIDO POR PNEUS DE 11,6 T - 82 KW</v>
      </c>
    </row>
    <row r="6767" spans="2:12" ht="15.75">
      <c r="B6767" s="1528" t="s">
        <v>12636</v>
      </c>
      <c r="C6767" s="1529" t="s">
        <v>12936</v>
      </c>
      <c r="D6767" s="1528">
        <f t="shared" si="113"/>
        <v>989.32360000000006</v>
      </c>
      <c r="E6767" s="1543">
        <f t="shared" si="113"/>
        <v>524.14689999999996</v>
      </c>
      <c r="F6767" s="1535"/>
      <c r="G6767" s="1556">
        <v>989.32360000000006</v>
      </c>
      <c r="H6767" s="1556">
        <v>524.14689999999996</v>
      </c>
      <c r="I6767" s="1556">
        <v>985.25869999999998</v>
      </c>
      <c r="J6767" s="1556">
        <v>520.08199999999999</v>
      </c>
      <c r="K6767" s="1521" t="s">
        <v>12636</v>
      </c>
      <c r="L6767" s="1521" t="str">
        <f t="shared" si="114"/>
        <v>USINA DE ASFALTO A QUENTE GRAVIMÉTRICA COM CAPACIDADE DE 100/140 T/H - 260 KW</v>
      </c>
    </row>
    <row r="6768" spans="2:12" ht="15.75">
      <c r="B6768" s="1526" t="s">
        <v>12637</v>
      </c>
      <c r="C6768" s="1523" t="s">
        <v>24239</v>
      </c>
      <c r="D6768" s="1526">
        <f t="shared" si="113"/>
        <v>60.587200000000003</v>
      </c>
      <c r="E6768" s="1542">
        <f t="shared" si="113"/>
        <v>47.036000000000001</v>
      </c>
      <c r="F6768" s="1535"/>
      <c r="G6768" s="1556">
        <v>60.587200000000003</v>
      </c>
      <c r="H6768" s="1556">
        <v>47.036000000000001</v>
      </c>
      <c r="I6768" s="1556">
        <v>58.527500000000003</v>
      </c>
      <c r="J6768" s="1556">
        <v>44.976300000000002</v>
      </c>
      <c r="K6768" s="1521" t="s">
        <v>12637</v>
      </c>
      <c r="L6768" s="1521" t="str">
        <f t="shared" si="114"/>
        <v>GUINCHO TRACIONADOR DE CORDOALHAS - 7,50 KW</v>
      </c>
    </row>
    <row r="6769" spans="2:12" ht="15.75">
      <c r="B6769" s="1528" t="s">
        <v>12638</v>
      </c>
      <c r="C6769" s="1529" t="s">
        <v>12937</v>
      </c>
      <c r="D6769" s="1528">
        <f t="shared" si="113"/>
        <v>27.463000000000001</v>
      </c>
      <c r="E6769" s="1543">
        <f t="shared" si="113"/>
        <v>25.985499999999998</v>
      </c>
      <c r="F6769" s="1535"/>
      <c r="G6769" s="1556">
        <v>27.463000000000001</v>
      </c>
      <c r="H6769" s="1556">
        <v>25.985499999999998</v>
      </c>
      <c r="I6769" s="1556">
        <v>25.403300000000002</v>
      </c>
      <c r="J6769" s="1556">
        <v>23.925799999999999</v>
      </c>
      <c r="K6769" s="1521" t="s">
        <v>12638</v>
      </c>
      <c r="L6769" s="1521" t="str">
        <f t="shared" si="114"/>
        <v>CALDEIRA PARA AQUECIMENTO E INJEÇÃO DE CERA - 1 KW</v>
      </c>
    </row>
    <row r="6770" spans="2:12" ht="15.75">
      <c r="B6770" s="1526" t="s">
        <v>12639</v>
      </c>
      <c r="C6770" s="1523" t="s">
        <v>24240</v>
      </c>
      <c r="D6770" s="1526">
        <f t="shared" si="113"/>
        <v>24.255800000000001</v>
      </c>
      <c r="E6770" s="1542">
        <f t="shared" si="113"/>
        <v>22.6281</v>
      </c>
      <c r="F6770" s="1535"/>
      <c r="G6770" s="1556">
        <v>24.255800000000001</v>
      </c>
      <c r="H6770" s="1556">
        <v>22.6281</v>
      </c>
      <c r="I6770" s="1556">
        <v>22.196100000000001</v>
      </c>
      <c r="J6770" s="1556">
        <v>20.5684</v>
      </c>
      <c r="K6770" s="1521" t="s">
        <v>12639</v>
      </c>
      <c r="L6770" s="1521" t="str">
        <f t="shared" si="114"/>
        <v>MISTURADOR DE ARGAMASSA DE ALTA TURBULÊNCIA COM CAPACIDADE DE 220 L - 13 KW</v>
      </c>
    </row>
    <row r="6771" spans="2:12" ht="15.75">
      <c r="B6771" s="1528" t="s">
        <v>12640</v>
      </c>
      <c r="C6771" s="1529" t="s">
        <v>24241</v>
      </c>
      <c r="D6771" s="1528">
        <f t="shared" si="113"/>
        <v>119.83150000000001</v>
      </c>
      <c r="E6771" s="1543">
        <f t="shared" si="113"/>
        <v>48.676600000000001</v>
      </c>
      <c r="F6771" s="1535"/>
      <c r="G6771" s="1556">
        <v>119.83150000000001</v>
      </c>
      <c r="H6771" s="1556">
        <v>48.676600000000001</v>
      </c>
      <c r="I6771" s="1556">
        <v>116.9781</v>
      </c>
      <c r="J6771" s="1556">
        <v>45.8232</v>
      </c>
      <c r="K6771" s="1521" t="s">
        <v>12640</v>
      </c>
      <c r="L6771" s="1521" t="str">
        <f t="shared" si="114"/>
        <v>MINICARREGADEIRA DE PNEUS COM VASSOURA DE 1,8 M - 45,50 KW</v>
      </c>
    </row>
    <row r="6772" spans="2:12" ht="15.75">
      <c r="B6772" s="1526" t="s">
        <v>20106</v>
      </c>
      <c r="C6772" s="1523" t="s">
        <v>24242</v>
      </c>
      <c r="D6772" s="1526">
        <f t="shared" si="113"/>
        <v>167.45140000000001</v>
      </c>
      <c r="E6772" s="1542">
        <f t="shared" si="113"/>
        <v>63.0336</v>
      </c>
      <c r="F6772" s="1535"/>
      <c r="G6772" s="1556">
        <v>167.45140000000001</v>
      </c>
      <c r="H6772" s="1556">
        <v>63.0336</v>
      </c>
      <c r="I6772" s="1556">
        <v>165.39169999999999</v>
      </c>
      <c r="J6772" s="1556">
        <v>60.9739</v>
      </c>
      <c r="K6772" s="1521" t="s">
        <v>20106</v>
      </c>
      <c r="L6772" s="1521" t="str">
        <f t="shared" si="114"/>
        <v>TRITURADORA DE GALHOS E TRONCOS REBOCÁVEL COM CAPACIDADE DE ATÉ 350 MM DE DIÂMETRO COM GUINCHO - 96,94 KW</v>
      </c>
    </row>
    <row r="6773" spans="2:12" ht="15.75">
      <c r="B6773" s="1528" t="s">
        <v>12641</v>
      </c>
      <c r="C6773" s="1529" t="s">
        <v>12938</v>
      </c>
      <c r="D6773" s="1528">
        <f t="shared" si="113"/>
        <v>390.024</v>
      </c>
      <c r="E6773" s="1543">
        <f t="shared" si="113"/>
        <v>142.0872</v>
      </c>
      <c r="F6773" s="1535"/>
      <c r="G6773" s="1556">
        <v>390.024</v>
      </c>
      <c r="H6773" s="1556">
        <v>142.0872</v>
      </c>
      <c r="I6773" s="1556">
        <v>385.95909999999998</v>
      </c>
      <c r="J6773" s="1556">
        <v>138.0223</v>
      </c>
      <c r="K6773" s="1521" t="s">
        <v>12641</v>
      </c>
      <c r="L6773" s="1521" t="str">
        <f t="shared" si="114"/>
        <v>FRESADORA A FRIO - 155 KW</v>
      </c>
    </row>
    <row r="6774" spans="2:12" ht="15.75">
      <c r="B6774" s="1526" t="s">
        <v>12642</v>
      </c>
      <c r="C6774" s="1523" t="s">
        <v>12939</v>
      </c>
      <c r="D6774" s="1526">
        <f t="shared" si="113"/>
        <v>24.838100000000001</v>
      </c>
      <c r="E6774" s="1542">
        <f t="shared" si="113"/>
        <v>22.797599999999999</v>
      </c>
      <c r="F6774" s="1535"/>
      <c r="G6774" s="1556">
        <v>24.838100000000001</v>
      </c>
      <c r="H6774" s="1556">
        <v>22.797599999999999</v>
      </c>
      <c r="I6774" s="1556">
        <v>22.778400000000001</v>
      </c>
      <c r="J6774" s="1556">
        <v>20.7379</v>
      </c>
      <c r="K6774" s="1521" t="s">
        <v>12642</v>
      </c>
      <c r="L6774" s="1521" t="str">
        <f t="shared" si="114"/>
        <v>JATEADOR PRESSURIZADO MULTIABRASIVO COM CAPACIDADE DE 280 L</v>
      </c>
    </row>
    <row r="6775" spans="2:12" ht="15.75">
      <c r="B6775" s="1528" t="s">
        <v>12643</v>
      </c>
      <c r="C6775" s="1529" t="s">
        <v>17544</v>
      </c>
      <c r="D6775" s="1528">
        <f t="shared" si="113"/>
        <v>3.3096999999999999</v>
      </c>
      <c r="E6775" s="1543">
        <f t="shared" si="113"/>
        <v>2.0569000000000002</v>
      </c>
      <c r="F6775" s="1535"/>
      <c r="G6775" s="1556">
        <v>3.3096999999999999</v>
      </c>
      <c r="H6775" s="1556">
        <v>2.0569000000000002</v>
      </c>
      <c r="I6775" s="1556">
        <v>3.3096999999999999</v>
      </c>
      <c r="J6775" s="1556">
        <v>2.0569000000000002</v>
      </c>
      <c r="K6775" s="1521" t="s">
        <v>12643</v>
      </c>
      <c r="L6775" s="1521" t="str">
        <f t="shared" si="114"/>
        <v>FÁBRICA DE PRÉ-MOLDADO DE CONCRETO PARA MOURÃO - 2,20 KW</v>
      </c>
    </row>
    <row r="6776" spans="2:12" ht="15.75">
      <c r="B6776" s="1526" t="s">
        <v>12644</v>
      </c>
      <c r="C6776" s="1523" t="s">
        <v>12940</v>
      </c>
      <c r="D6776" s="1526">
        <f t="shared" si="113"/>
        <v>26.375499999999999</v>
      </c>
      <c r="E6776" s="1542">
        <f t="shared" si="113"/>
        <v>24.1587</v>
      </c>
      <c r="F6776" s="1535"/>
      <c r="G6776" s="1556">
        <v>26.375499999999999</v>
      </c>
      <c r="H6776" s="1556">
        <v>24.1587</v>
      </c>
      <c r="I6776" s="1556">
        <v>24.046800000000001</v>
      </c>
      <c r="J6776" s="1556">
        <v>21.83</v>
      </c>
      <c r="K6776" s="1521" t="s">
        <v>12644</v>
      </c>
      <c r="L6776" s="1521" t="str">
        <f t="shared" si="114"/>
        <v>BATELÃO SEM PROPULSÃO MONTADO NA OBRA COM CAPACIDADE DE 66 M³</v>
      </c>
    </row>
    <row r="6777" spans="2:12" ht="15.75">
      <c r="B6777" s="1528" t="s">
        <v>12645</v>
      </c>
      <c r="C6777" s="1529" t="s">
        <v>12941</v>
      </c>
      <c r="D6777" s="1528">
        <f t="shared" si="113"/>
        <v>22.5715</v>
      </c>
      <c r="E6777" s="1543">
        <f t="shared" si="113"/>
        <v>21.6434</v>
      </c>
      <c r="F6777" s="1535"/>
      <c r="G6777" s="1556">
        <v>22.5715</v>
      </c>
      <c r="H6777" s="1556">
        <v>21.6434</v>
      </c>
      <c r="I6777" s="1556">
        <v>20.511800000000001</v>
      </c>
      <c r="J6777" s="1556">
        <v>19.5837</v>
      </c>
      <c r="K6777" s="1521" t="s">
        <v>12645</v>
      </c>
      <c r="L6777" s="1521" t="str">
        <f t="shared" si="114"/>
        <v>MISTURADOR DE LAMA BENTONÍTICA - 4 KW</v>
      </c>
    </row>
    <row r="6778" spans="2:12" ht="15.75">
      <c r="B6778" s="1526" t="s">
        <v>12646</v>
      </c>
      <c r="C6778" s="1523" t="s">
        <v>24243</v>
      </c>
      <c r="D6778" s="1526">
        <f t="shared" si="113"/>
        <v>22.648700000000002</v>
      </c>
      <c r="E6778" s="1542">
        <f t="shared" si="113"/>
        <v>21.6129</v>
      </c>
      <c r="F6778" s="1535"/>
      <c r="G6778" s="1556">
        <v>22.648700000000002</v>
      </c>
      <c r="H6778" s="1556">
        <v>21.6129</v>
      </c>
      <c r="I6778" s="1556">
        <v>20.588999999999999</v>
      </c>
      <c r="J6778" s="1556">
        <v>19.5532</v>
      </c>
      <c r="K6778" s="1521" t="s">
        <v>12646</v>
      </c>
      <c r="L6778" s="1521" t="str">
        <f t="shared" si="114"/>
        <v>MARTELETE PERFURADOR/ROMPEDOR A AR COMPRIMIDO DE 28 KG PARA CONCRETO COM CAPACIDADE DE 1.230 GPM</v>
      </c>
    </row>
    <row r="6779" spans="2:12" ht="15.75">
      <c r="B6779" s="1528" t="s">
        <v>12647</v>
      </c>
      <c r="C6779" s="1529" t="s">
        <v>12942</v>
      </c>
      <c r="D6779" s="1528">
        <f t="shared" si="113"/>
        <v>22.124099999999999</v>
      </c>
      <c r="E6779" s="1543">
        <f t="shared" si="113"/>
        <v>21.323399999999999</v>
      </c>
      <c r="F6779" s="1535"/>
      <c r="G6779" s="1556">
        <v>22.124099999999999</v>
      </c>
      <c r="H6779" s="1556">
        <v>21.323399999999999</v>
      </c>
      <c r="I6779" s="1556">
        <v>20.064399999999999</v>
      </c>
      <c r="J6779" s="1556">
        <v>19.2637</v>
      </c>
      <c r="K6779" s="1521" t="s">
        <v>12647</v>
      </c>
      <c r="L6779" s="1521" t="str">
        <f t="shared" si="114"/>
        <v>DESARENADOR - 15 KW</v>
      </c>
    </row>
    <row r="6780" spans="2:12" ht="15.75">
      <c r="B6780" s="1526" t="s">
        <v>12648</v>
      </c>
      <c r="C6780" s="1523" t="s">
        <v>12943</v>
      </c>
      <c r="D6780" s="1526">
        <f t="shared" si="113"/>
        <v>33.474400000000003</v>
      </c>
      <c r="E6780" s="1542">
        <f t="shared" si="113"/>
        <v>23.952300000000001</v>
      </c>
      <c r="F6780" s="1535"/>
      <c r="G6780" s="1556">
        <v>33.474400000000003</v>
      </c>
      <c r="H6780" s="1556">
        <v>23.952300000000001</v>
      </c>
      <c r="I6780" s="1556">
        <v>31.4147</v>
      </c>
      <c r="J6780" s="1556">
        <v>21.892600000000002</v>
      </c>
      <c r="K6780" s="1521" t="s">
        <v>12648</v>
      </c>
      <c r="L6780" s="1521" t="str">
        <f t="shared" si="114"/>
        <v>MICROTRATOR COM ROÇADEIRA - 10 KW</v>
      </c>
    </row>
    <row r="6781" spans="2:12" ht="15.75">
      <c r="B6781" s="1528" t="s">
        <v>12649</v>
      </c>
      <c r="C6781" s="1529" t="s">
        <v>12944</v>
      </c>
      <c r="D6781" s="1528">
        <f t="shared" si="113"/>
        <v>3092.0421000000001</v>
      </c>
      <c r="E6781" s="1543">
        <f t="shared" si="113"/>
        <v>1761.6318000000001</v>
      </c>
      <c r="F6781" s="1535"/>
      <c r="G6781" s="1556">
        <v>3092.0421000000001</v>
      </c>
      <c r="H6781" s="1556">
        <v>1761.6318000000001</v>
      </c>
      <c r="I6781" s="1556">
        <v>3083.9123</v>
      </c>
      <c r="J6781" s="1556">
        <v>1753.502</v>
      </c>
      <c r="K6781" s="1521" t="s">
        <v>12649</v>
      </c>
      <c r="L6781" s="1521" t="str">
        <f t="shared" si="114"/>
        <v>SOCADORA AUTOMÁTICA DE LINHA - 253 KW</v>
      </c>
    </row>
    <row r="6782" spans="2:12" ht="15.75">
      <c r="B6782" s="1526" t="s">
        <v>12650</v>
      </c>
      <c r="C6782" s="1523" t="s">
        <v>12945</v>
      </c>
      <c r="D6782" s="1526">
        <f t="shared" si="113"/>
        <v>1833.2487000000001</v>
      </c>
      <c r="E6782" s="1542">
        <f t="shared" si="113"/>
        <v>1006.5703</v>
      </c>
      <c r="F6782" s="1535"/>
      <c r="G6782" s="1556">
        <v>1833.2487000000001</v>
      </c>
      <c r="H6782" s="1556">
        <v>1006.5703</v>
      </c>
      <c r="I6782" s="1556">
        <v>1825.1188999999999</v>
      </c>
      <c r="J6782" s="1556">
        <v>998.44050000000004</v>
      </c>
      <c r="K6782" s="1521" t="s">
        <v>12650</v>
      </c>
      <c r="L6782" s="1521" t="str">
        <f t="shared" si="114"/>
        <v>REGULADORA E DISTRIBUIDORA DE LASTRO - 300 KW</v>
      </c>
    </row>
    <row r="6783" spans="2:12" ht="15.75">
      <c r="B6783" s="1528" t="s">
        <v>12651</v>
      </c>
      <c r="C6783" s="1529" t="s">
        <v>12946</v>
      </c>
      <c r="D6783" s="1528">
        <f t="shared" si="113"/>
        <v>685.85559999999998</v>
      </c>
      <c r="E6783" s="1543">
        <f t="shared" si="113"/>
        <v>271.1755</v>
      </c>
      <c r="F6783" s="1535"/>
      <c r="G6783" s="1556">
        <v>685.85559999999998</v>
      </c>
      <c r="H6783" s="1556">
        <v>271.1755</v>
      </c>
      <c r="I6783" s="1556">
        <v>683.00220000000002</v>
      </c>
      <c r="J6783" s="1556">
        <v>268.32209999999998</v>
      </c>
      <c r="K6783" s="1521" t="s">
        <v>12651</v>
      </c>
      <c r="L6783" s="1521" t="str">
        <f t="shared" si="114"/>
        <v>BATE-ESTACA COM MARTELO HIDRÁULICO - 450 KW</v>
      </c>
    </row>
    <row r="6784" spans="2:12" ht="15.75">
      <c r="B6784" s="1526" t="s">
        <v>12652</v>
      </c>
      <c r="C6784" s="1523" t="s">
        <v>24244</v>
      </c>
      <c r="D6784" s="1526">
        <f t="shared" si="113"/>
        <v>36.825699999999998</v>
      </c>
      <c r="E6784" s="1542">
        <f t="shared" si="113"/>
        <v>35.94</v>
      </c>
      <c r="F6784" s="1535"/>
      <c r="G6784" s="1556">
        <v>36.825699999999998</v>
      </c>
      <c r="H6784" s="1556">
        <v>35.94</v>
      </c>
      <c r="I6784" s="1556">
        <v>32.760800000000003</v>
      </c>
      <c r="J6784" s="1556">
        <v>31.8751</v>
      </c>
      <c r="K6784" s="1521" t="s">
        <v>12652</v>
      </c>
      <c r="L6784" s="1521" t="str">
        <f t="shared" si="114"/>
        <v>CONJUNTO BOMBA E MACACO HIDRÁULICO PARA PROTENSÃO COM CAPACIDADE DE 590 KN - 3,70 KW</v>
      </c>
    </row>
    <row r="6785" spans="2:12" ht="15.75">
      <c r="B6785" s="1528" t="s">
        <v>12653</v>
      </c>
      <c r="C6785" s="1529" t="s">
        <v>17545</v>
      </c>
      <c r="D6785" s="1528">
        <f t="shared" si="113"/>
        <v>0.15</v>
      </c>
      <c r="E6785" s="1543">
        <f t="shared" si="113"/>
        <v>0.1027</v>
      </c>
      <c r="F6785" s="1535"/>
      <c r="G6785" s="1556">
        <v>0.15</v>
      </c>
      <c r="H6785" s="1556">
        <v>0.1027</v>
      </c>
      <c r="I6785" s="1556">
        <v>0.15</v>
      </c>
      <c r="J6785" s="1556">
        <v>0.1027</v>
      </c>
      <c r="K6785" s="1521" t="s">
        <v>12653</v>
      </c>
      <c r="L6785" s="1521" t="str">
        <f t="shared" si="114"/>
        <v>MÁQUINA POLICORTE - 2,20 KW</v>
      </c>
    </row>
    <row r="6786" spans="2:12" ht="15.75">
      <c r="B6786" s="1526" t="s">
        <v>12654</v>
      </c>
      <c r="C6786" s="1523" t="s">
        <v>12947</v>
      </c>
      <c r="D6786" s="1526">
        <f t="shared" si="113"/>
        <v>951.19489999999996</v>
      </c>
      <c r="E6786" s="1542">
        <f t="shared" si="113"/>
        <v>614.27610000000004</v>
      </c>
      <c r="F6786" s="1535"/>
      <c r="G6786" s="1556">
        <v>951.19489999999996</v>
      </c>
      <c r="H6786" s="1556">
        <v>614.27610000000004</v>
      </c>
      <c r="I6786" s="1556">
        <v>943.06510000000003</v>
      </c>
      <c r="J6786" s="1556">
        <v>606.1463</v>
      </c>
      <c r="K6786" s="1521" t="s">
        <v>12654</v>
      </c>
      <c r="L6786" s="1521" t="str">
        <f t="shared" si="114"/>
        <v>PÓRTICO DUPLO DE DESCARGA E POSICIONAMENTO DE DORMENTE - 89 KW</v>
      </c>
    </row>
    <row r="6787" spans="2:12" ht="15.75">
      <c r="B6787" s="1528" t="s">
        <v>12655</v>
      </c>
      <c r="C6787" s="1529" t="s">
        <v>12948</v>
      </c>
      <c r="D6787" s="1528">
        <f t="shared" si="113"/>
        <v>0.3705</v>
      </c>
      <c r="E6787" s="1543">
        <f t="shared" si="113"/>
        <v>0.25750000000000001</v>
      </c>
      <c r="F6787" s="1535"/>
      <c r="G6787" s="1556">
        <v>0.3705</v>
      </c>
      <c r="H6787" s="1556">
        <v>0.25750000000000001</v>
      </c>
      <c r="I6787" s="1556">
        <v>0.3705</v>
      </c>
      <c r="J6787" s="1556">
        <v>0.25750000000000001</v>
      </c>
      <c r="K6787" s="1521" t="s">
        <v>12655</v>
      </c>
      <c r="L6787" s="1521" t="str">
        <f t="shared" si="114"/>
        <v>TALHA MANUAL COM CAPACIDADE DE 3 T</v>
      </c>
    </row>
    <row r="6788" spans="2:12" ht="15.75">
      <c r="B6788" s="1526" t="s">
        <v>12656</v>
      </c>
      <c r="C6788" s="1523" t="s">
        <v>17546</v>
      </c>
      <c r="D6788" s="1526">
        <f t="shared" si="113"/>
        <v>36.397199999999998</v>
      </c>
      <c r="E6788" s="1542">
        <f t="shared" si="113"/>
        <v>35.697099999999999</v>
      </c>
      <c r="F6788" s="1535"/>
      <c r="G6788" s="1556">
        <v>36.397199999999998</v>
      </c>
      <c r="H6788" s="1556">
        <v>35.697099999999999</v>
      </c>
      <c r="I6788" s="1556">
        <v>32.332299999999996</v>
      </c>
      <c r="J6788" s="1556">
        <v>31.632200000000001</v>
      </c>
      <c r="K6788" s="1521" t="s">
        <v>12656</v>
      </c>
      <c r="L6788" s="1521" t="str">
        <f t="shared" si="114"/>
        <v>CONJUNTO BOMBA E MACACO HIDRÁULICO PARA PROTENSÃO COM CAPACIDADE DE 250 KN - 3,70 KW</v>
      </c>
    </row>
    <row r="6789" spans="2:12" ht="15.75">
      <c r="B6789" s="1528" t="s">
        <v>12657</v>
      </c>
      <c r="C6789" s="1529" t="s">
        <v>17547</v>
      </c>
      <c r="D6789" s="1528">
        <f t="shared" si="113"/>
        <v>38.142200000000003</v>
      </c>
      <c r="E6789" s="1543">
        <f t="shared" si="113"/>
        <v>36.686199999999999</v>
      </c>
      <c r="F6789" s="1535"/>
      <c r="G6789" s="1556">
        <v>38.142200000000003</v>
      </c>
      <c r="H6789" s="1556">
        <v>36.686199999999999</v>
      </c>
      <c r="I6789" s="1556">
        <v>34.077300000000001</v>
      </c>
      <c r="J6789" s="1556">
        <v>32.621299999999998</v>
      </c>
      <c r="K6789" s="1521" t="s">
        <v>12657</v>
      </c>
      <c r="L6789" s="1521" t="str">
        <f t="shared" si="114"/>
        <v>CONJUNTO BOMBA E MACACO HIDRÁULICO PARA PROTENSÃO COM CAPACIDADE DE 1.150 KN - 5 KW</v>
      </c>
    </row>
    <row r="6790" spans="2:12" ht="15.75">
      <c r="B6790" s="1526" t="s">
        <v>12658</v>
      </c>
      <c r="C6790" s="1523" t="s">
        <v>17548</v>
      </c>
      <c r="D6790" s="1526">
        <f t="shared" si="113"/>
        <v>40.142499999999998</v>
      </c>
      <c r="E6790" s="1542">
        <f t="shared" si="113"/>
        <v>37.82</v>
      </c>
      <c r="F6790" s="1535"/>
      <c r="G6790" s="1556">
        <v>40.142499999999998</v>
      </c>
      <c r="H6790" s="1556">
        <v>37.82</v>
      </c>
      <c r="I6790" s="1556">
        <v>36.077599999999997</v>
      </c>
      <c r="J6790" s="1556">
        <v>33.755099999999999</v>
      </c>
      <c r="K6790" s="1521" t="s">
        <v>12658</v>
      </c>
      <c r="L6790" s="1521" t="str">
        <f t="shared" si="114"/>
        <v>CONJUNTO BOMBA E MACACO HIDRÁULICO PARA PROTENSÃO COM CAPACIDADE DE 2.000 KN - 5 KW</v>
      </c>
    </row>
    <row r="6791" spans="2:12" ht="15.75">
      <c r="B6791" s="1528" t="s">
        <v>12659</v>
      </c>
      <c r="C6791" s="1529" t="s">
        <v>17549</v>
      </c>
      <c r="D6791" s="1528">
        <f t="shared" si="113"/>
        <v>41.115499999999997</v>
      </c>
      <c r="E6791" s="1543">
        <f t="shared" si="113"/>
        <v>38.371499999999997</v>
      </c>
      <c r="F6791" s="1535"/>
      <c r="G6791" s="1556">
        <v>41.115499999999997</v>
      </c>
      <c r="H6791" s="1556">
        <v>38.371499999999997</v>
      </c>
      <c r="I6791" s="1556">
        <v>37.050600000000003</v>
      </c>
      <c r="J6791" s="1556">
        <v>34.306600000000003</v>
      </c>
      <c r="K6791" s="1521" t="s">
        <v>12659</v>
      </c>
      <c r="L6791" s="1521" t="str">
        <f t="shared" si="114"/>
        <v>CONJUNTO BOMBA E MACACO HIDRÁULICO PARA PROTENSÃO COM CAPACIDADE DE 2.500 KN - 7 KW</v>
      </c>
    </row>
    <row r="6792" spans="2:12" ht="15.75">
      <c r="B6792" s="1526" t="s">
        <v>12660</v>
      </c>
      <c r="C6792" s="1523" t="s">
        <v>17550</v>
      </c>
      <c r="D6792" s="1526">
        <f t="shared" si="113"/>
        <v>41.554600000000001</v>
      </c>
      <c r="E6792" s="1542">
        <f t="shared" si="113"/>
        <v>38.620399999999997</v>
      </c>
      <c r="F6792" s="1535"/>
      <c r="G6792" s="1556">
        <v>41.554600000000001</v>
      </c>
      <c r="H6792" s="1556">
        <v>38.620399999999997</v>
      </c>
      <c r="I6792" s="1556">
        <v>37.489699999999999</v>
      </c>
      <c r="J6792" s="1556">
        <v>34.555500000000002</v>
      </c>
      <c r="K6792" s="1521" t="s">
        <v>12660</v>
      </c>
      <c r="L6792" s="1521" t="str">
        <f t="shared" si="114"/>
        <v>CONJUNTO BOMBA E MACACO HIDRÁULICO PARA PROTENSÃO COM CAPACIDADE DE 4.000 KN - 10 KW</v>
      </c>
    </row>
    <row r="6793" spans="2:12" ht="15.75">
      <c r="B6793" s="1528" t="s">
        <v>12661</v>
      </c>
      <c r="C6793" s="1529" t="s">
        <v>17551</v>
      </c>
      <c r="D6793" s="1528">
        <f t="shared" si="113"/>
        <v>42.033099999999997</v>
      </c>
      <c r="E6793" s="1543">
        <f t="shared" si="113"/>
        <v>38.891599999999997</v>
      </c>
      <c r="F6793" s="1535"/>
      <c r="G6793" s="1556">
        <v>42.033099999999997</v>
      </c>
      <c r="H6793" s="1556">
        <v>38.891599999999997</v>
      </c>
      <c r="I6793" s="1556">
        <v>37.968200000000003</v>
      </c>
      <c r="J6793" s="1556">
        <v>34.826700000000002</v>
      </c>
      <c r="K6793" s="1521" t="s">
        <v>12661</v>
      </c>
      <c r="L6793" s="1521" t="str">
        <f t="shared" si="114"/>
        <v>CONJUNTO BOMBA E MACACO HIDRÁULICO PARA PROTENSÃO COM CAPACIDADE DE 5.400 KN - 10 KW</v>
      </c>
    </row>
    <row r="6794" spans="2:12" ht="15.75">
      <c r="B6794" s="1526" t="s">
        <v>12662</v>
      </c>
      <c r="C6794" s="1523" t="s">
        <v>12949</v>
      </c>
      <c r="D6794" s="1526">
        <f t="shared" si="113"/>
        <v>50.038699999999999</v>
      </c>
      <c r="E6794" s="1542">
        <f t="shared" si="113"/>
        <v>35.516399999999997</v>
      </c>
      <c r="F6794" s="1535"/>
      <c r="G6794" s="1556">
        <v>50.038699999999999</v>
      </c>
      <c r="H6794" s="1556">
        <v>35.516399999999997</v>
      </c>
      <c r="I6794" s="1556">
        <v>47.185299999999998</v>
      </c>
      <c r="J6794" s="1556">
        <v>32.662999999999997</v>
      </c>
      <c r="K6794" s="1521" t="s">
        <v>12662</v>
      </c>
      <c r="L6794" s="1521" t="str">
        <f t="shared" si="114"/>
        <v>BATE-ESTACA STRAUSS - 15 KW</v>
      </c>
    </row>
    <row r="6795" spans="2:12" ht="15.75">
      <c r="B6795" s="1528" t="s">
        <v>12663</v>
      </c>
      <c r="C6795" s="1529" t="s">
        <v>24245</v>
      </c>
      <c r="D6795" s="1528">
        <f t="shared" si="113"/>
        <v>73.507300000000001</v>
      </c>
      <c r="E6795" s="1543">
        <f t="shared" si="113"/>
        <v>41.555999999999997</v>
      </c>
      <c r="F6795" s="1535"/>
      <c r="G6795" s="1556">
        <v>73.507300000000001</v>
      </c>
      <c r="H6795" s="1556">
        <v>41.555999999999997</v>
      </c>
      <c r="I6795" s="1556">
        <v>73.507300000000001</v>
      </c>
      <c r="J6795" s="1556">
        <v>41.555999999999997</v>
      </c>
      <c r="K6795" s="1521" t="s">
        <v>12663</v>
      </c>
      <c r="L6795" s="1521" t="str">
        <f t="shared" si="114"/>
        <v>POSICIONADORA DE TRILHOS - 7,40 KW</v>
      </c>
    </row>
    <row r="6796" spans="2:12" ht="15.75">
      <c r="B6796" s="1526" t="s">
        <v>20107</v>
      </c>
      <c r="C6796" s="1523" t="s">
        <v>20108</v>
      </c>
      <c r="D6796" s="1526">
        <f t="shared" si="113"/>
        <v>13.9771</v>
      </c>
      <c r="E6796" s="1542">
        <f t="shared" si="113"/>
        <v>5.0650000000000004</v>
      </c>
      <c r="F6796" s="1535"/>
      <c r="G6796" s="1556">
        <v>13.9771</v>
      </c>
      <c r="H6796" s="1556">
        <v>5.0650000000000004</v>
      </c>
      <c r="I6796" s="1556">
        <v>13.9771</v>
      </c>
      <c r="J6796" s="1556">
        <v>5.0650000000000004</v>
      </c>
      <c r="K6796" s="1521" t="s">
        <v>20107</v>
      </c>
      <c r="L6796" s="1521" t="str">
        <f t="shared" si="114"/>
        <v>TIREFONADORA/PARAFUSADORA PORTÁTIL - 3,10 KW</v>
      </c>
    </row>
    <row r="6797" spans="2:12" ht="15.75">
      <c r="B6797" s="1528" t="s">
        <v>12664</v>
      </c>
      <c r="C6797" s="1529" t="s">
        <v>24246</v>
      </c>
      <c r="D6797" s="1528">
        <f t="shared" si="113"/>
        <v>18.613700000000001</v>
      </c>
      <c r="E6797" s="1543">
        <f t="shared" si="113"/>
        <v>10.413600000000001</v>
      </c>
      <c r="F6797" s="1535"/>
      <c r="G6797" s="1556">
        <v>18.613700000000001</v>
      </c>
      <c r="H6797" s="1556">
        <v>10.413600000000001</v>
      </c>
      <c r="I6797" s="1556">
        <v>18.613700000000001</v>
      </c>
      <c r="J6797" s="1556">
        <v>10.413600000000001</v>
      </c>
      <c r="K6797" s="1521" t="s">
        <v>12664</v>
      </c>
      <c r="L6797" s="1521" t="str">
        <f t="shared" si="114"/>
        <v>EQUIPAMENTO PARA PINTURA ELETROSTÁTICA COM CABINE SIMPLES DE 5,50 KW E ESTUFA DE 2X120.000 KCAL</v>
      </c>
    </row>
    <row r="6798" spans="2:12" ht="15.75">
      <c r="B6798" s="1526" t="s">
        <v>12665</v>
      </c>
      <c r="C6798" s="1523" t="s">
        <v>24247</v>
      </c>
      <c r="D6798" s="1526">
        <f t="shared" si="113"/>
        <v>10.6005</v>
      </c>
      <c r="E6798" s="1542">
        <f t="shared" si="113"/>
        <v>4.1006</v>
      </c>
      <c r="F6798" s="1535"/>
      <c r="G6798" s="1556">
        <v>10.6005</v>
      </c>
      <c r="H6798" s="1556">
        <v>4.1006</v>
      </c>
      <c r="I6798" s="1556">
        <v>10.6005</v>
      </c>
      <c r="J6798" s="1556">
        <v>4.1006</v>
      </c>
      <c r="K6798" s="1521" t="s">
        <v>12665</v>
      </c>
      <c r="L6798" s="1521" t="str">
        <f t="shared" si="114"/>
        <v>GRUPO VIBRADOR COM GERADOR - 2,80 KW</v>
      </c>
    </row>
    <row r="6799" spans="2:12" ht="15.75">
      <c r="B6799" s="1528" t="s">
        <v>20109</v>
      </c>
      <c r="C6799" s="1529" t="s">
        <v>20110</v>
      </c>
      <c r="D6799" s="1528">
        <f t="shared" si="113"/>
        <v>11.286799999999999</v>
      </c>
      <c r="E6799" s="1543">
        <f t="shared" si="113"/>
        <v>4.9471999999999996</v>
      </c>
      <c r="F6799" s="1535"/>
      <c r="G6799" s="1556">
        <v>11.286799999999999</v>
      </c>
      <c r="H6799" s="1556">
        <v>4.9471999999999996</v>
      </c>
      <c r="I6799" s="1556">
        <v>11.286799999999999</v>
      </c>
      <c r="J6799" s="1556">
        <v>4.9471999999999996</v>
      </c>
      <c r="K6799" s="1521" t="s">
        <v>20109</v>
      </c>
      <c r="L6799" s="1521" t="str">
        <f t="shared" si="114"/>
        <v>MÁQUINA DE FURAR DORMENTE PORTÁTIL - 1,50 KW</v>
      </c>
    </row>
    <row r="6800" spans="2:12" ht="15.75">
      <c r="B6800" s="1526" t="s">
        <v>12666</v>
      </c>
      <c r="C6800" s="1523" t="s">
        <v>24248</v>
      </c>
      <c r="D6800" s="1526">
        <f t="shared" si="113"/>
        <v>23.9543</v>
      </c>
      <c r="E6800" s="1542">
        <f t="shared" si="113"/>
        <v>7.4954999999999998</v>
      </c>
      <c r="F6800" s="1535"/>
      <c r="G6800" s="1556">
        <v>23.9543</v>
      </c>
      <c r="H6800" s="1556">
        <v>7.4954999999999998</v>
      </c>
      <c r="I6800" s="1556">
        <v>23.9543</v>
      </c>
      <c r="J6800" s="1556">
        <v>7.4954999999999998</v>
      </c>
      <c r="K6800" s="1521" t="s">
        <v>12666</v>
      </c>
      <c r="L6800" s="1521" t="str">
        <f t="shared" si="114"/>
        <v>MÁQUINA PARA FURAR DORMENTE - 6,70 KW</v>
      </c>
    </row>
    <row r="6801" spans="2:12" ht="15.75">
      <c r="B6801" s="1528" t="s">
        <v>12667</v>
      </c>
      <c r="C6801" s="1529" t="s">
        <v>24249</v>
      </c>
      <c r="D6801" s="1528">
        <f t="shared" si="113"/>
        <v>24.532</v>
      </c>
      <c r="E6801" s="1543">
        <f t="shared" si="113"/>
        <v>7.8143000000000002</v>
      </c>
      <c r="F6801" s="1535"/>
      <c r="G6801" s="1556">
        <v>24.532</v>
      </c>
      <c r="H6801" s="1556">
        <v>7.8143000000000002</v>
      </c>
      <c r="I6801" s="1556">
        <v>24.532</v>
      </c>
      <c r="J6801" s="1556">
        <v>7.8143000000000002</v>
      </c>
      <c r="K6801" s="1521" t="s">
        <v>12667</v>
      </c>
      <c r="L6801" s="1521" t="str">
        <f t="shared" si="114"/>
        <v>MÁQUINA TIREFONADORA E PARAFUSADORA - 6,70 KW</v>
      </c>
    </row>
    <row r="6802" spans="2:12" ht="15.75">
      <c r="B6802" s="1526" t="s">
        <v>12668</v>
      </c>
      <c r="C6802" s="1523" t="s">
        <v>24250</v>
      </c>
      <c r="D6802" s="1526">
        <f t="shared" si="113"/>
        <v>40.173699999999997</v>
      </c>
      <c r="E6802" s="1542">
        <f t="shared" si="113"/>
        <v>31.933599999999998</v>
      </c>
      <c r="F6802" s="1535"/>
      <c r="G6802" s="1556">
        <v>40.173699999999997</v>
      </c>
      <c r="H6802" s="1556">
        <v>31.933599999999998</v>
      </c>
      <c r="I6802" s="1556">
        <v>38.113999999999997</v>
      </c>
      <c r="J6802" s="1556">
        <v>29.873899999999999</v>
      </c>
      <c r="K6802" s="1521" t="s">
        <v>12668</v>
      </c>
      <c r="L6802" s="1521" t="str">
        <f t="shared" si="114"/>
        <v>BOMBA PROJETORA DE ARGAMASSA COM CAPACIDADE DE 2 M³/H - 5,50 KW</v>
      </c>
    </row>
    <row r="6803" spans="2:12" ht="15.75">
      <c r="B6803" s="1528" t="s">
        <v>12669</v>
      </c>
      <c r="C6803" s="1529" t="s">
        <v>24251</v>
      </c>
      <c r="D6803" s="1528">
        <f t="shared" si="113"/>
        <v>12.277699999999999</v>
      </c>
      <c r="E6803" s="1543">
        <f t="shared" si="113"/>
        <v>2.5041000000000002</v>
      </c>
      <c r="F6803" s="1535"/>
      <c r="G6803" s="1556">
        <v>12.277699999999999</v>
      </c>
      <c r="H6803" s="1556">
        <v>2.5041000000000002</v>
      </c>
      <c r="I6803" s="1556">
        <v>12.277699999999999</v>
      </c>
      <c r="J6803" s="1556">
        <v>2.5041000000000002</v>
      </c>
      <c r="K6803" s="1521" t="s">
        <v>12669</v>
      </c>
      <c r="L6803" s="1521" t="str">
        <f t="shared" si="114"/>
        <v>MÁQUINA PARA SERRAR TRILHO - 5,00 KW</v>
      </c>
    </row>
    <row r="6804" spans="2:12" ht="15.75">
      <c r="B6804" s="1526" t="s">
        <v>12670</v>
      </c>
      <c r="C6804" s="1523" t="s">
        <v>24252</v>
      </c>
      <c r="D6804" s="1526">
        <f t="shared" si="113"/>
        <v>9.3768999999999991</v>
      </c>
      <c r="E6804" s="1542">
        <f t="shared" si="113"/>
        <v>4.1494999999999997</v>
      </c>
      <c r="F6804" s="1535"/>
      <c r="G6804" s="1556">
        <v>9.3768999999999991</v>
      </c>
      <c r="H6804" s="1556">
        <v>4.1494999999999997</v>
      </c>
      <c r="I6804" s="1556">
        <v>9.3768999999999991</v>
      </c>
      <c r="J6804" s="1556">
        <v>4.1494999999999997</v>
      </c>
      <c r="K6804" s="1521" t="s">
        <v>12670</v>
      </c>
      <c r="L6804" s="1521" t="str">
        <f t="shared" si="114"/>
        <v>MÁQUINA PARA FURAR TRILHO - 1,20 KW</v>
      </c>
    </row>
    <row r="6805" spans="2:12" ht="15.75">
      <c r="B6805" s="1528" t="s">
        <v>20111</v>
      </c>
      <c r="C6805" s="1529" t="s">
        <v>20112</v>
      </c>
      <c r="D6805" s="1528">
        <f t="shared" si="113"/>
        <v>0.5746</v>
      </c>
      <c r="E6805" s="1543">
        <f t="shared" si="113"/>
        <v>0.31709999999999999</v>
      </c>
      <c r="F6805" s="1535"/>
      <c r="G6805" s="1556">
        <v>0.5746</v>
      </c>
      <c r="H6805" s="1556">
        <v>0.31709999999999999</v>
      </c>
      <c r="I6805" s="1556">
        <v>0.5746</v>
      </c>
      <c r="J6805" s="1556">
        <v>0.31709999999999999</v>
      </c>
      <c r="K6805" s="1521" t="s">
        <v>20111</v>
      </c>
      <c r="L6805" s="1521" t="str">
        <f t="shared" si="114"/>
        <v>CONJUNTO PARA PRÉ-AQUECIMENTO DE TRILHO EM SOLDA ALUMINOTÉRMICA</v>
      </c>
    </row>
    <row r="6806" spans="2:12" ht="15.75">
      <c r="B6806" s="1526" t="s">
        <v>12671</v>
      </c>
      <c r="C6806" s="1523" t="s">
        <v>24253</v>
      </c>
      <c r="D6806" s="1526">
        <f t="shared" si="113"/>
        <v>22.677199999999999</v>
      </c>
      <c r="E6806" s="1542">
        <f t="shared" si="113"/>
        <v>8.0722000000000005</v>
      </c>
      <c r="F6806" s="1535"/>
      <c r="G6806" s="1556">
        <v>22.677199999999999</v>
      </c>
      <c r="H6806" s="1556">
        <v>8.0722000000000005</v>
      </c>
      <c r="I6806" s="1556">
        <v>22.677199999999999</v>
      </c>
      <c r="J6806" s="1556">
        <v>8.0722000000000005</v>
      </c>
      <c r="K6806" s="1521" t="s">
        <v>12671</v>
      </c>
      <c r="L6806" s="1521" t="str">
        <f t="shared" si="114"/>
        <v>MÁQUINA DE ESMERILHAR TOPO E LATERAL DE BOLETO - 5,20 KW</v>
      </c>
    </row>
    <row r="6807" spans="2:12" ht="15.75">
      <c r="B6807" s="1528" t="s">
        <v>12672</v>
      </c>
      <c r="C6807" s="1529" t="s">
        <v>12950</v>
      </c>
      <c r="D6807" s="1528">
        <f t="shared" ref="D6807:E6870" si="115">IF($J$6483=$G$6484,G6807,I6807)</f>
        <v>0.14080000000000001</v>
      </c>
      <c r="E6807" s="1543">
        <f t="shared" si="115"/>
        <v>0.1103</v>
      </c>
      <c r="F6807" s="1535"/>
      <c r="G6807" s="1556">
        <v>0.14080000000000001</v>
      </c>
      <c r="H6807" s="1556">
        <v>0.1103</v>
      </c>
      <c r="I6807" s="1556">
        <v>0.14080000000000001</v>
      </c>
      <c r="J6807" s="1556">
        <v>0.1103</v>
      </c>
      <c r="K6807" s="1521" t="s">
        <v>12672</v>
      </c>
      <c r="L6807" s="1521" t="str">
        <f t="shared" ref="L6807:L6870" si="116">UPPER(C6807)</f>
        <v>QUADRO TUBULAR CONTRAVENTADO PARA ANDAIME DE 1 X 1 X 1 M COM CAPACIDADE DE 2 T</v>
      </c>
    </row>
    <row r="6808" spans="2:12" ht="15.75">
      <c r="B6808" s="1526" t="s">
        <v>12673</v>
      </c>
      <c r="C6808" s="1523" t="s">
        <v>24254</v>
      </c>
      <c r="D6808" s="1526">
        <f t="shared" si="115"/>
        <v>110.4528</v>
      </c>
      <c r="E6808" s="1542">
        <f t="shared" si="115"/>
        <v>35.225000000000001</v>
      </c>
      <c r="F6808" s="1535"/>
      <c r="G6808" s="1556">
        <v>110.4528</v>
      </c>
      <c r="H6808" s="1556">
        <v>35.225000000000001</v>
      </c>
      <c r="I6808" s="1556">
        <v>108.3931</v>
      </c>
      <c r="J6808" s="1556">
        <v>33.165300000000002</v>
      </c>
      <c r="K6808" s="1521" t="s">
        <v>12673</v>
      </c>
      <c r="L6808" s="1521" t="str">
        <f t="shared" si="116"/>
        <v>TRATOR AGRÍCOLA SOBRE PNEUS COM ROÇADEIRA - 77 KW</v>
      </c>
    </row>
    <row r="6809" spans="2:12" ht="15.75">
      <c r="B6809" s="1528" t="s">
        <v>12674</v>
      </c>
      <c r="C6809" s="1529" t="s">
        <v>12951</v>
      </c>
      <c r="D6809" s="1528">
        <f t="shared" si="115"/>
        <v>24.0121</v>
      </c>
      <c r="E6809" s="1543">
        <f t="shared" si="115"/>
        <v>22.774899999999999</v>
      </c>
      <c r="F6809" s="1535"/>
      <c r="G6809" s="1556">
        <v>24.0121</v>
      </c>
      <c r="H6809" s="1556">
        <v>22.774899999999999</v>
      </c>
      <c r="I6809" s="1556">
        <v>21.952400000000001</v>
      </c>
      <c r="J6809" s="1556">
        <v>20.715199999999999</v>
      </c>
      <c r="K6809" s="1521" t="s">
        <v>12674</v>
      </c>
      <c r="L6809" s="1521" t="str">
        <f t="shared" si="116"/>
        <v>CONJUNTO BOMBA E PRENSA PARA LUVA DE EMENDA DE 25 MM</v>
      </c>
    </row>
    <row r="6810" spans="2:12" ht="15.75">
      <c r="B6810" s="1526" t="s">
        <v>12675</v>
      </c>
      <c r="C6810" s="1523" t="s">
        <v>12952</v>
      </c>
      <c r="D6810" s="1526">
        <f t="shared" si="115"/>
        <v>24.195799999999998</v>
      </c>
      <c r="E6810" s="1542">
        <f t="shared" si="115"/>
        <v>22.896799999999999</v>
      </c>
      <c r="F6810" s="1535"/>
      <c r="G6810" s="1556">
        <v>24.195799999999998</v>
      </c>
      <c r="H6810" s="1556">
        <v>22.896799999999999</v>
      </c>
      <c r="I6810" s="1556">
        <v>22.136099999999999</v>
      </c>
      <c r="J6810" s="1556">
        <v>20.8371</v>
      </c>
      <c r="K6810" s="1521" t="s">
        <v>12675</v>
      </c>
      <c r="L6810" s="1521" t="str">
        <f t="shared" si="116"/>
        <v>CONJUNTO BOMBA E PRENSA PARA LUVA DE EMENDA DE 32 MM</v>
      </c>
    </row>
    <row r="6811" spans="2:12" ht="15.75">
      <c r="B6811" s="1528" t="s">
        <v>12676</v>
      </c>
      <c r="C6811" s="1529" t="s">
        <v>24255</v>
      </c>
      <c r="D6811" s="1528">
        <f t="shared" si="115"/>
        <v>21.053999999999998</v>
      </c>
      <c r="E6811" s="1543">
        <f t="shared" si="115"/>
        <v>20.743600000000001</v>
      </c>
      <c r="F6811" s="1535"/>
      <c r="G6811" s="1556">
        <v>21.053999999999998</v>
      </c>
      <c r="H6811" s="1556">
        <v>20.743600000000001</v>
      </c>
      <c r="I6811" s="1556">
        <v>18.994299999999999</v>
      </c>
      <c r="J6811" s="1556">
        <v>18.683900000000001</v>
      </c>
      <c r="K6811" s="1521" t="s">
        <v>12676</v>
      </c>
      <c r="L6811" s="1521" t="str">
        <f t="shared" si="116"/>
        <v>ROSQUEADEIRA PARA ROSCA CÔNICA - 0,75 KW</v>
      </c>
    </row>
    <row r="6812" spans="2:12" ht="15.75">
      <c r="B6812" s="1526" t="s">
        <v>12677</v>
      </c>
      <c r="C6812" s="1523" t="s">
        <v>24256</v>
      </c>
      <c r="D6812" s="1526">
        <f t="shared" si="115"/>
        <v>21.626200000000001</v>
      </c>
      <c r="E6812" s="1542">
        <f t="shared" si="115"/>
        <v>21.041899999999998</v>
      </c>
      <c r="F6812" s="1535"/>
      <c r="G6812" s="1556">
        <v>21.626200000000001</v>
      </c>
      <c r="H6812" s="1556">
        <v>21.041899999999998</v>
      </c>
      <c r="I6812" s="1556">
        <v>19.566500000000001</v>
      </c>
      <c r="J6812" s="1556">
        <v>18.982199999999999</v>
      </c>
      <c r="K6812" s="1521" t="s">
        <v>12677</v>
      </c>
      <c r="L6812" s="1521" t="str">
        <f t="shared" si="116"/>
        <v>JATEADOR PORTÁTIL MULTIABRASIVO COM CAPACIDADE DE 300 KG</v>
      </c>
    </row>
    <row r="6813" spans="2:12" ht="15.75">
      <c r="B6813" s="1528" t="s">
        <v>20113</v>
      </c>
      <c r="C6813" s="1529" t="s">
        <v>20114</v>
      </c>
      <c r="D6813" s="1528">
        <f t="shared" si="115"/>
        <v>5.2557999999999998</v>
      </c>
      <c r="E6813" s="1543">
        <f t="shared" si="115"/>
        <v>3.0724999999999998</v>
      </c>
      <c r="F6813" s="1535"/>
      <c r="G6813" s="1556">
        <v>5.2557999999999998</v>
      </c>
      <c r="H6813" s="1556">
        <v>3.0724999999999998</v>
      </c>
      <c r="I6813" s="1556">
        <v>5.2557999999999998</v>
      </c>
      <c r="J6813" s="1556">
        <v>3.0724999999999998</v>
      </c>
      <c r="K6813" s="1521" t="s">
        <v>20113</v>
      </c>
      <c r="L6813" s="1521" t="str">
        <f t="shared" si="116"/>
        <v>BOMBA DE INJEÇÃO DE ARGAMASSA COM CAPACIDADE DE 50 L/MIN</v>
      </c>
    </row>
    <row r="6814" spans="2:12" ht="15.75">
      <c r="B6814" s="1526" t="s">
        <v>12678</v>
      </c>
      <c r="C6814" s="1523" t="s">
        <v>24257</v>
      </c>
      <c r="D6814" s="1526">
        <f t="shared" si="115"/>
        <v>399.46940000000001</v>
      </c>
      <c r="E6814" s="1542">
        <f t="shared" si="115"/>
        <v>155.83510000000001</v>
      </c>
      <c r="F6814" s="1535"/>
      <c r="G6814" s="1556">
        <v>399.46940000000001</v>
      </c>
      <c r="H6814" s="1556">
        <v>155.83510000000001</v>
      </c>
      <c r="I6814" s="1556">
        <v>397.40969999999999</v>
      </c>
      <c r="J6814" s="1556">
        <v>153.77539999999999</v>
      </c>
      <c r="K6814" s="1521" t="s">
        <v>12678</v>
      </c>
      <c r="L6814" s="1521" t="str">
        <f t="shared" si="116"/>
        <v>BOMBA DE ALTA PRESSÃO PARA JET GROUTING DE ATÉ 45 MPA - 150 KW</v>
      </c>
    </row>
    <row r="6815" spans="2:12" ht="15.75">
      <c r="B6815" s="1528" t="s">
        <v>12679</v>
      </c>
      <c r="C6815" s="1529" t="s">
        <v>12953</v>
      </c>
      <c r="D6815" s="1528">
        <f t="shared" si="115"/>
        <v>99.937200000000004</v>
      </c>
      <c r="E6815" s="1543">
        <f t="shared" si="115"/>
        <v>69.644000000000005</v>
      </c>
      <c r="F6815" s="1535"/>
      <c r="G6815" s="1556">
        <v>99.937200000000004</v>
      </c>
      <c r="H6815" s="1556">
        <v>69.644000000000005</v>
      </c>
      <c r="I6815" s="1556">
        <v>97.877499999999998</v>
      </c>
      <c r="J6815" s="1556">
        <v>67.584299999999999</v>
      </c>
      <c r="K6815" s="1521" t="s">
        <v>12679</v>
      </c>
      <c r="L6815" s="1521" t="str">
        <f t="shared" si="116"/>
        <v>CALANDRA PARA CHAPAS DE AÇO ATÉ 25 MM - 22 KW</v>
      </c>
    </row>
    <row r="6816" spans="2:12" ht="15.75">
      <c r="B6816" s="1526" t="s">
        <v>12680</v>
      </c>
      <c r="C6816" s="1523" t="s">
        <v>12954</v>
      </c>
      <c r="D6816" s="1526">
        <f t="shared" si="115"/>
        <v>226.3597</v>
      </c>
      <c r="E6816" s="1542">
        <f t="shared" si="115"/>
        <v>98.523499999999999</v>
      </c>
      <c r="F6816" s="1535"/>
      <c r="G6816" s="1556">
        <v>226.3597</v>
      </c>
      <c r="H6816" s="1556">
        <v>98.523499999999999</v>
      </c>
      <c r="I6816" s="1556">
        <v>222.29480000000001</v>
      </c>
      <c r="J6816" s="1556">
        <v>94.458600000000004</v>
      </c>
      <c r="K6816" s="1521" t="s">
        <v>12680</v>
      </c>
      <c r="L6816" s="1521" t="str">
        <f t="shared" si="116"/>
        <v>VIBROACABADORA DE ASFALTO SOBRE PNEUS - 82 KW</v>
      </c>
    </row>
    <row r="6817" spans="2:12" ht="15.75">
      <c r="B6817" s="1528" t="s">
        <v>12681</v>
      </c>
      <c r="C6817" s="1529" t="s">
        <v>24258</v>
      </c>
      <c r="D6817" s="1528">
        <f t="shared" si="115"/>
        <v>2.5364</v>
      </c>
      <c r="E6817" s="1543">
        <f t="shared" si="115"/>
        <v>1.3996999999999999</v>
      </c>
      <c r="F6817" s="1535"/>
      <c r="G6817" s="1556">
        <v>2.5364</v>
      </c>
      <c r="H6817" s="1556">
        <v>1.3996999999999999</v>
      </c>
      <c r="I6817" s="1556">
        <v>2.5364</v>
      </c>
      <c r="J6817" s="1556">
        <v>1.3996999999999999</v>
      </c>
      <c r="K6817" s="1521" t="s">
        <v>12681</v>
      </c>
      <c r="L6817" s="1521" t="str">
        <f t="shared" si="116"/>
        <v>PERFURATRIZ MANUAL PARA COROA DIAMANTADA - 1,60 KW</v>
      </c>
    </row>
    <row r="6818" spans="2:12" ht="15.75">
      <c r="B6818" s="1526" t="s">
        <v>12682</v>
      </c>
      <c r="C6818" s="1523" t="s">
        <v>24259</v>
      </c>
      <c r="D6818" s="1526">
        <f t="shared" si="115"/>
        <v>0.57579999999999998</v>
      </c>
      <c r="E6818" s="1542">
        <f t="shared" si="115"/>
        <v>0.35780000000000001</v>
      </c>
      <c r="F6818" s="1535"/>
      <c r="G6818" s="1556">
        <v>0.57579999999999998</v>
      </c>
      <c r="H6818" s="1556">
        <v>0.35780000000000001</v>
      </c>
      <c r="I6818" s="1556">
        <v>0.57579999999999998</v>
      </c>
      <c r="J6818" s="1556">
        <v>0.35780000000000001</v>
      </c>
      <c r="K6818" s="1521" t="s">
        <v>12682</v>
      </c>
      <c r="L6818" s="1521" t="str">
        <f t="shared" si="116"/>
        <v>GUINCHO DE COLUNA COM CAPACIDADE DE 200 KG - 0,92 KW</v>
      </c>
    </row>
    <row r="6819" spans="2:12" ht="15.75">
      <c r="B6819" s="1528" t="s">
        <v>12683</v>
      </c>
      <c r="C6819" s="1529" t="s">
        <v>4137</v>
      </c>
      <c r="D6819" s="1528">
        <f t="shared" si="115"/>
        <v>179.9281</v>
      </c>
      <c r="E6819" s="1543">
        <f t="shared" si="115"/>
        <v>83.193799999999996</v>
      </c>
      <c r="F6819" s="1535"/>
      <c r="G6819" s="1556">
        <v>179.9281</v>
      </c>
      <c r="H6819" s="1556">
        <v>83.193799999999996</v>
      </c>
      <c r="I6819" s="1556">
        <v>177.07470000000001</v>
      </c>
      <c r="J6819" s="1556">
        <v>80.340400000000002</v>
      </c>
      <c r="K6819" s="1521" t="s">
        <v>12683</v>
      </c>
      <c r="L6819" s="1521" t="str">
        <f t="shared" si="116"/>
        <v>ROLO COMPACTADOR DE PNEUS AUTOPROPELIDO DE 27 T - 85 KW</v>
      </c>
    </row>
    <row r="6820" spans="2:12" ht="15.75">
      <c r="B6820" s="1526" t="s">
        <v>12684</v>
      </c>
      <c r="C6820" s="1523" t="s">
        <v>12955</v>
      </c>
      <c r="D6820" s="1526">
        <f t="shared" si="115"/>
        <v>32.795200000000001</v>
      </c>
      <c r="E6820" s="1542">
        <f t="shared" si="115"/>
        <v>3.9761000000000002</v>
      </c>
      <c r="F6820" s="1535"/>
      <c r="G6820" s="1556">
        <v>32.795200000000001</v>
      </c>
      <c r="H6820" s="1556">
        <v>3.9761000000000002</v>
      </c>
      <c r="I6820" s="1556">
        <v>32.795200000000001</v>
      </c>
      <c r="J6820" s="1556">
        <v>3.9761000000000002</v>
      </c>
      <c r="K6820" s="1521" t="s">
        <v>12684</v>
      </c>
      <c r="L6820" s="1521" t="str">
        <f t="shared" si="116"/>
        <v>GRUPO GERADOR - 36/40 KVA</v>
      </c>
    </row>
    <row r="6821" spans="2:12" ht="15.75">
      <c r="B6821" s="1528" t="s">
        <v>12685</v>
      </c>
      <c r="C6821" s="1529" t="s">
        <v>12956</v>
      </c>
      <c r="D6821" s="1528">
        <f t="shared" si="115"/>
        <v>38.607399999999998</v>
      </c>
      <c r="E6821" s="1543">
        <f t="shared" si="115"/>
        <v>31.287700000000001</v>
      </c>
      <c r="F6821" s="1535"/>
      <c r="G6821" s="1556">
        <v>38.607399999999998</v>
      </c>
      <c r="H6821" s="1556">
        <v>31.287700000000001</v>
      </c>
      <c r="I6821" s="1556">
        <v>36.547699999999999</v>
      </c>
      <c r="J6821" s="1556">
        <v>29.228000000000002</v>
      </c>
      <c r="K6821" s="1521" t="s">
        <v>12685</v>
      </c>
      <c r="L6821" s="1521" t="str">
        <f t="shared" si="116"/>
        <v>PRENSA HIDRÁULICA PARA FABRICAÇÃO DE BLOCOS PRÉ-MOLDADOS - 20 KW</v>
      </c>
    </row>
    <row r="6822" spans="2:12" ht="15.75">
      <c r="B6822" s="1526" t="s">
        <v>20115</v>
      </c>
      <c r="C6822" s="1523" t="s">
        <v>20116</v>
      </c>
      <c r="D6822" s="1526">
        <f t="shared" si="115"/>
        <v>11.0467</v>
      </c>
      <c r="E6822" s="1542">
        <f t="shared" si="115"/>
        <v>0.5292</v>
      </c>
      <c r="F6822" s="1535"/>
      <c r="G6822" s="1556">
        <v>11.0467</v>
      </c>
      <c r="H6822" s="1556">
        <v>0.5292</v>
      </c>
      <c r="I6822" s="1556">
        <v>11.0467</v>
      </c>
      <c r="J6822" s="1556">
        <v>0.5292</v>
      </c>
      <c r="K6822" s="1521" t="s">
        <v>20115</v>
      </c>
      <c r="L6822" s="1521" t="str">
        <f t="shared" si="116"/>
        <v>COMPRESSOR DE AR PORTÁTIL DE 9,44 L/S (20 PCM) A GASOLINA - 5,22 KW</v>
      </c>
    </row>
    <row r="6823" spans="2:12" ht="15.75">
      <c r="B6823" s="1528" t="s">
        <v>12686</v>
      </c>
      <c r="C6823" s="1529" t="s">
        <v>24260</v>
      </c>
      <c r="D6823" s="1528">
        <f t="shared" si="115"/>
        <v>239.55879999999999</v>
      </c>
      <c r="E6823" s="1543">
        <f t="shared" si="115"/>
        <v>38.928100000000001</v>
      </c>
      <c r="F6823" s="1535"/>
      <c r="G6823" s="1556">
        <v>239.55879999999999</v>
      </c>
      <c r="H6823" s="1556">
        <v>38.928100000000001</v>
      </c>
      <c r="I6823" s="1556">
        <v>239.55879999999999</v>
      </c>
      <c r="J6823" s="1556">
        <v>38.928100000000001</v>
      </c>
      <c r="K6823" s="1521" t="s">
        <v>12686</v>
      </c>
      <c r="L6823" s="1521" t="str">
        <f t="shared" si="116"/>
        <v>COMPRESSOR DE AR PORTÁTIL DE 373,78 L/S (792 PCM) - 213,30 KW</v>
      </c>
    </row>
    <row r="6824" spans="2:12" ht="15.75">
      <c r="B6824" s="1526" t="s">
        <v>12687</v>
      </c>
      <c r="C6824" s="1523" t="s">
        <v>24261</v>
      </c>
      <c r="D6824" s="1526">
        <f t="shared" si="115"/>
        <v>75.021699999999996</v>
      </c>
      <c r="E6824" s="1542">
        <f t="shared" si="115"/>
        <v>47.762300000000003</v>
      </c>
      <c r="F6824" s="1535"/>
      <c r="G6824" s="1556">
        <v>75.021699999999996</v>
      </c>
      <c r="H6824" s="1556">
        <v>47.762300000000003</v>
      </c>
      <c r="I6824" s="1556">
        <v>72.962000000000003</v>
      </c>
      <c r="J6824" s="1556">
        <v>45.702599999999997</v>
      </c>
      <c r="K6824" s="1521" t="s">
        <v>12687</v>
      </c>
      <c r="L6824" s="1521" t="str">
        <f t="shared" si="116"/>
        <v>CUNHA HIDRÁULICA COM TRÊS CILINDROS E ACESSÓRIOS COM CAPACIDADE DE 3.000 KN - 5,60 KW</v>
      </c>
    </row>
    <row r="6825" spans="2:12" ht="15.75">
      <c r="B6825" s="1528" t="s">
        <v>12688</v>
      </c>
      <c r="C6825" s="1529" t="s">
        <v>12957</v>
      </c>
      <c r="D6825" s="1528">
        <f t="shared" si="115"/>
        <v>445.0607</v>
      </c>
      <c r="E6825" s="1543">
        <f t="shared" si="115"/>
        <v>198.5916</v>
      </c>
      <c r="F6825" s="1535"/>
      <c r="G6825" s="1556">
        <v>445.0607</v>
      </c>
      <c r="H6825" s="1556">
        <v>198.5916</v>
      </c>
      <c r="I6825" s="1556">
        <v>442.20729999999998</v>
      </c>
      <c r="J6825" s="1556">
        <v>195.73820000000001</v>
      </c>
      <c r="K6825" s="1521" t="s">
        <v>12688</v>
      </c>
      <c r="L6825" s="1521" t="str">
        <f t="shared" si="116"/>
        <v>ESCAVADEIRA HIDRÁULICA COM MARTELO HIDRÁULICO DE 1.700 KG - 103 KW</v>
      </c>
    </row>
    <row r="6826" spans="2:12" ht="15.75">
      <c r="B6826" s="1526" t="s">
        <v>12689</v>
      </c>
      <c r="C6826" s="1523" t="s">
        <v>12958</v>
      </c>
      <c r="D6826" s="1526">
        <f t="shared" si="115"/>
        <v>114.7197</v>
      </c>
      <c r="E6826" s="1542">
        <f t="shared" si="115"/>
        <v>7.4634999999999998</v>
      </c>
      <c r="F6826" s="1535"/>
      <c r="G6826" s="1556">
        <v>114.7197</v>
      </c>
      <c r="H6826" s="1556">
        <v>7.4634999999999998</v>
      </c>
      <c r="I6826" s="1556">
        <v>114.7197</v>
      </c>
      <c r="J6826" s="1556">
        <v>7.4634999999999998</v>
      </c>
      <c r="K6826" s="1521" t="s">
        <v>12689</v>
      </c>
      <c r="L6826" s="1521" t="str">
        <f t="shared" si="116"/>
        <v>GRUPO GERADOR - 145/160 KVA</v>
      </c>
    </row>
    <row r="6827" spans="2:12" ht="15.75">
      <c r="B6827" s="1528" t="s">
        <v>12690</v>
      </c>
      <c r="C6827" s="1529" t="s">
        <v>12959</v>
      </c>
      <c r="D6827" s="1528">
        <f t="shared" si="115"/>
        <v>810.76689999999996</v>
      </c>
      <c r="E6827" s="1543">
        <f t="shared" si="115"/>
        <v>389.37349999999998</v>
      </c>
      <c r="F6827" s="1535"/>
      <c r="G6827" s="1556">
        <v>810.76689999999996</v>
      </c>
      <c r="H6827" s="1556">
        <v>389.37349999999998</v>
      </c>
      <c r="I6827" s="1556">
        <v>807.9135</v>
      </c>
      <c r="J6827" s="1556">
        <v>386.52010000000001</v>
      </c>
      <c r="K6827" s="1521" t="s">
        <v>12690</v>
      </c>
      <c r="L6827" s="1521" t="str">
        <f t="shared" si="116"/>
        <v>EXTRUSORA DE BARREIRA DE CONCRETO - 74 KW</v>
      </c>
    </row>
    <row r="6828" spans="2:12" ht="15.75">
      <c r="B6828" s="1526" t="s">
        <v>12691</v>
      </c>
      <c r="C6828" s="1523" t="s">
        <v>12960</v>
      </c>
      <c r="D6828" s="1526">
        <f t="shared" si="115"/>
        <v>253.1977</v>
      </c>
      <c r="E6828" s="1542">
        <f t="shared" si="115"/>
        <v>14.155099999999999</v>
      </c>
      <c r="F6828" s="1535"/>
      <c r="G6828" s="1556">
        <v>253.1977</v>
      </c>
      <c r="H6828" s="1556">
        <v>14.155099999999999</v>
      </c>
      <c r="I6828" s="1556">
        <v>253.1977</v>
      </c>
      <c r="J6828" s="1556">
        <v>14.155099999999999</v>
      </c>
      <c r="K6828" s="1521" t="s">
        <v>12691</v>
      </c>
      <c r="L6828" s="1521" t="str">
        <f t="shared" si="116"/>
        <v>GRUPO GERADOR - 310/340 KVA</v>
      </c>
    </row>
    <row r="6829" spans="2:12" ht="15.75">
      <c r="B6829" s="1528" t="s">
        <v>12692</v>
      </c>
      <c r="C6829" s="1529" t="s">
        <v>12961</v>
      </c>
      <c r="D6829" s="1528">
        <f t="shared" si="115"/>
        <v>82.973200000000006</v>
      </c>
      <c r="E6829" s="1543">
        <f t="shared" si="115"/>
        <v>5.3394000000000004</v>
      </c>
      <c r="F6829" s="1535"/>
      <c r="G6829" s="1556">
        <v>82.973200000000006</v>
      </c>
      <c r="H6829" s="1556">
        <v>5.3394000000000004</v>
      </c>
      <c r="I6829" s="1556">
        <v>82.973200000000006</v>
      </c>
      <c r="J6829" s="1556">
        <v>5.3394000000000004</v>
      </c>
      <c r="K6829" s="1521" t="s">
        <v>12692</v>
      </c>
      <c r="L6829" s="1521" t="str">
        <f t="shared" si="116"/>
        <v>GRUPO GERADOR - 100/110 KVA</v>
      </c>
    </row>
    <row r="6830" spans="2:12" ht="15.75">
      <c r="B6830" s="1526" t="s">
        <v>12693</v>
      </c>
      <c r="C6830" s="1523" t="s">
        <v>24262</v>
      </c>
      <c r="D6830" s="1526">
        <f t="shared" si="115"/>
        <v>64.710999999999999</v>
      </c>
      <c r="E6830" s="1542">
        <f t="shared" si="115"/>
        <v>41.384300000000003</v>
      </c>
      <c r="F6830" s="1535"/>
      <c r="G6830" s="1556">
        <v>64.710999999999999</v>
      </c>
      <c r="H6830" s="1556">
        <v>41.384300000000003</v>
      </c>
      <c r="I6830" s="1556">
        <v>62.651299999999999</v>
      </c>
      <c r="J6830" s="1556">
        <v>39.324599999999997</v>
      </c>
      <c r="K6830" s="1521" t="s">
        <v>12693</v>
      </c>
      <c r="L6830" s="1521" t="str">
        <f t="shared" si="116"/>
        <v>MISTURADOR AUTOMÁTICO PARA GRAUTEAMENTO COM CAPACIDADE DE 20 M³/H - 7 KW</v>
      </c>
    </row>
    <row r="6831" spans="2:12" ht="15.75">
      <c r="B6831" s="1528" t="s">
        <v>12694</v>
      </c>
      <c r="C6831" s="1529" t="s">
        <v>24263</v>
      </c>
      <c r="D6831" s="1528">
        <f t="shared" si="115"/>
        <v>111.4759</v>
      </c>
      <c r="E6831" s="1543">
        <f t="shared" si="115"/>
        <v>70.631799999999998</v>
      </c>
      <c r="F6831" s="1535"/>
      <c r="G6831" s="1556">
        <v>111.4759</v>
      </c>
      <c r="H6831" s="1556">
        <v>70.631799999999998</v>
      </c>
      <c r="I6831" s="1556">
        <v>109.4162</v>
      </c>
      <c r="J6831" s="1556">
        <v>68.572100000000006</v>
      </c>
      <c r="K6831" s="1521" t="s">
        <v>12694</v>
      </c>
      <c r="L6831" s="1521" t="str">
        <f t="shared" si="116"/>
        <v>MISTURADOR COM BOMBA PARA GRAUTEAMENTO TIPO FLEX E OU SIMILAR - 25 KW</v>
      </c>
    </row>
    <row r="6832" spans="2:12" ht="15.75">
      <c r="B6832" s="1526" t="s">
        <v>12695</v>
      </c>
      <c r="C6832" s="1523" t="s">
        <v>24264</v>
      </c>
      <c r="D6832" s="1526">
        <f t="shared" si="115"/>
        <v>28.508199999999999</v>
      </c>
      <c r="E6832" s="1542">
        <f t="shared" si="115"/>
        <v>24.846399999999999</v>
      </c>
      <c r="F6832" s="1535"/>
      <c r="G6832" s="1556">
        <v>28.508199999999999</v>
      </c>
      <c r="H6832" s="1556">
        <v>24.846399999999999</v>
      </c>
      <c r="I6832" s="1556">
        <v>26.448499999999999</v>
      </c>
      <c r="J6832" s="1556">
        <v>22.7867</v>
      </c>
      <c r="K6832" s="1521" t="s">
        <v>12695</v>
      </c>
      <c r="L6832" s="1521" t="str">
        <f t="shared" si="116"/>
        <v>PERFURATRIZ PNEUMÁTICA COM AVANÇO DE COLUNA DE 33,5 KG COM CAPACIDADE DE 2.280 GPM</v>
      </c>
    </row>
    <row r="6833" spans="2:12" ht="15.75">
      <c r="B6833" s="1528" t="s">
        <v>12696</v>
      </c>
      <c r="C6833" s="1529" t="s">
        <v>12962</v>
      </c>
      <c r="D6833" s="1528">
        <f t="shared" si="115"/>
        <v>123.374</v>
      </c>
      <c r="E6833" s="1543">
        <f t="shared" si="115"/>
        <v>68.5411</v>
      </c>
      <c r="F6833" s="1535"/>
      <c r="G6833" s="1556">
        <v>123.374</v>
      </c>
      <c r="H6833" s="1556">
        <v>68.5411</v>
      </c>
      <c r="I6833" s="1556">
        <v>121.3143</v>
      </c>
      <c r="J6833" s="1556">
        <v>66.481399999999994</v>
      </c>
      <c r="K6833" s="1521" t="s">
        <v>12696</v>
      </c>
      <c r="L6833" s="1521" t="str">
        <f t="shared" si="116"/>
        <v>PLATAFORMA AUTOPROPELIDA COM ALCANCE DE 12 M COM CAPACIDADE DE 700 KG - 24 KW</v>
      </c>
    </row>
    <row r="6834" spans="2:12" ht="15.75">
      <c r="B6834" s="1526" t="s">
        <v>12697</v>
      </c>
      <c r="C6834" s="1523" t="s">
        <v>24265</v>
      </c>
      <c r="D6834" s="1526">
        <f t="shared" si="115"/>
        <v>386.10019999999997</v>
      </c>
      <c r="E6834" s="1542">
        <f t="shared" si="115"/>
        <v>196.67259999999999</v>
      </c>
      <c r="F6834" s="1535"/>
      <c r="G6834" s="1556">
        <v>386.10019999999997</v>
      </c>
      <c r="H6834" s="1556">
        <v>196.67259999999999</v>
      </c>
      <c r="I6834" s="1556">
        <v>383.09480000000002</v>
      </c>
      <c r="J6834" s="1556">
        <v>193.66720000000001</v>
      </c>
      <c r="K6834" s="1521" t="s">
        <v>12697</v>
      </c>
      <c r="L6834" s="1521" t="str">
        <f t="shared" si="116"/>
        <v>GUINDASTE MÓVEL SOBRE PNEUS COM 2 EIXOS COM CAPACIDADE MÁXIMA DE 55 T - 186 KW</v>
      </c>
    </row>
    <row r="6835" spans="2:12" ht="15.75">
      <c r="B6835" s="1528" t="s">
        <v>12698</v>
      </c>
      <c r="C6835" s="1529" t="s">
        <v>24266</v>
      </c>
      <c r="D6835" s="1528">
        <f t="shared" si="115"/>
        <v>26.0396</v>
      </c>
      <c r="E6835" s="1543">
        <f t="shared" si="115"/>
        <v>21.665600000000001</v>
      </c>
      <c r="F6835" s="1535"/>
      <c r="G6835" s="1556">
        <v>26.0396</v>
      </c>
      <c r="H6835" s="1556">
        <v>21.665600000000001</v>
      </c>
      <c r="I6835" s="1556">
        <v>23.979900000000001</v>
      </c>
      <c r="J6835" s="1556">
        <v>19.605899999999998</v>
      </c>
      <c r="K6835" s="1521" t="s">
        <v>12698</v>
      </c>
      <c r="L6835" s="1521" t="str">
        <f t="shared" si="116"/>
        <v>MISTURADOR DE ARGAMASSA COM CAPACIDADE DE 0,250 M³ - 3,70 KW</v>
      </c>
    </row>
    <row r="6836" spans="2:12" ht="15.75">
      <c r="B6836" s="1526" t="s">
        <v>12699</v>
      </c>
      <c r="C6836" s="1523" t="s">
        <v>12963</v>
      </c>
      <c r="D6836" s="1526">
        <f t="shared" si="115"/>
        <v>0.51970000000000005</v>
      </c>
      <c r="E6836" s="1542">
        <f t="shared" si="115"/>
        <v>0.35580000000000001</v>
      </c>
      <c r="F6836" s="1535"/>
      <c r="G6836" s="1556">
        <v>0.51970000000000005</v>
      </c>
      <c r="H6836" s="1556">
        <v>0.35580000000000001</v>
      </c>
      <c r="I6836" s="1556">
        <v>0.51970000000000005</v>
      </c>
      <c r="J6836" s="1556">
        <v>0.35580000000000001</v>
      </c>
      <c r="K6836" s="1521" t="s">
        <v>12699</v>
      </c>
      <c r="L6836" s="1521" t="str">
        <f t="shared" si="116"/>
        <v>CARRO MANUAL MODELO PLATAFORMA DE 150 X 80 CM COM CAPACIDADE DE 800 KG</v>
      </c>
    </row>
    <row r="6837" spans="2:12" ht="15.75">
      <c r="B6837" s="1528" t="s">
        <v>12700</v>
      </c>
      <c r="C6837" s="1529" t="s">
        <v>24267</v>
      </c>
      <c r="D6837" s="1528">
        <f t="shared" si="115"/>
        <v>89.093000000000004</v>
      </c>
      <c r="E6837" s="1543">
        <f t="shared" si="115"/>
        <v>57.527799999999999</v>
      </c>
      <c r="F6837" s="1535"/>
      <c r="G6837" s="1556">
        <v>89.093000000000004</v>
      </c>
      <c r="H6837" s="1556">
        <v>57.527799999999999</v>
      </c>
      <c r="I6837" s="1556">
        <v>85.028099999999995</v>
      </c>
      <c r="J6837" s="1556">
        <v>53.462899999999998</v>
      </c>
      <c r="K6837" s="1521" t="s">
        <v>12700</v>
      </c>
      <c r="L6837" s="1521" t="str">
        <f t="shared" si="116"/>
        <v>BOMBA PARA CONCRETO PROJETADO VIA ÚMIDA COM CAPACIDADE DE 10 M³/H - 14,70 KW</v>
      </c>
    </row>
    <row r="6838" spans="2:12" ht="15.75">
      <c r="B6838" s="1526" t="s">
        <v>20117</v>
      </c>
      <c r="C6838" s="1523" t="s">
        <v>20118</v>
      </c>
      <c r="D6838" s="1526">
        <f t="shared" si="115"/>
        <v>4.1569000000000003</v>
      </c>
      <c r="E6838" s="1542">
        <f t="shared" si="115"/>
        <v>2.4300999999999999</v>
      </c>
      <c r="F6838" s="1535"/>
      <c r="G6838" s="1556">
        <v>4.1569000000000003</v>
      </c>
      <c r="H6838" s="1556">
        <v>2.4300999999999999</v>
      </c>
      <c r="I6838" s="1556">
        <v>4.1569000000000003</v>
      </c>
      <c r="J6838" s="1556">
        <v>2.4300999999999999</v>
      </c>
      <c r="K6838" s="1521" t="s">
        <v>20117</v>
      </c>
      <c r="L6838" s="1521" t="str">
        <f t="shared" si="116"/>
        <v>BOMBA PNEUMÁTICA PARA INJEÇÃO DE RESINA COM CAPACIDADE DE 0,18 M³/H</v>
      </c>
    </row>
    <row r="6839" spans="2:12" ht="15.75">
      <c r="B6839" s="1528" t="s">
        <v>12701</v>
      </c>
      <c r="C6839" s="1529" t="s">
        <v>24268</v>
      </c>
      <c r="D6839" s="1528">
        <f t="shared" si="115"/>
        <v>1263.3262999999999</v>
      </c>
      <c r="E6839" s="1543">
        <f t="shared" si="115"/>
        <v>678.34370000000001</v>
      </c>
      <c r="F6839" s="1535"/>
      <c r="G6839" s="1556">
        <v>1263.3262999999999</v>
      </c>
      <c r="H6839" s="1556">
        <v>678.34370000000001</v>
      </c>
      <c r="I6839" s="1556">
        <v>1259.2614000000001</v>
      </c>
      <c r="J6839" s="1556">
        <v>674.27880000000005</v>
      </c>
      <c r="K6839" s="1521" t="s">
        <v>12701</v>
      </c>
      <c r="L6839" s="1521" t="str">
        <f t="shared" si="116"/>
        <v>ROBOT PARA CONCRETO PROJETADO COM CAPACIDADE DE 30 M³/H - 70 KW - COM COMPRESSOR DIESEL</v>
      </c>
    </row>
    <row r="6840" spans="2:12" ht="15.75">
      <c r="B6840" s="1526" t="s">
        <v>12702</v>
      </c>
      <c r="C6840" s="1523" t="s">
        <v>24269</v>
      </c>
      <c r="D6840" s="1526">
        <f t="shared" si="115"/>
        <v>345.53250000000003</v>
      </c>
      <c r="E6840" s="1542">
        <f t="shared" si="115"/>
        <v>181.21889999999999</v>
      </c>
      <c r="F6840" s="1535"/>
      <c r="G6840" s="1556">
        <v>345.53250000000003</v>
      </c>
      <c r="H6840" s="1556">
        <v>181.21889999999999</v>
      </c>
      <c r="I6840" s="1556">
        <v>342.67910000000001</v>
      </c>
      <c r="J6840" s="1556">
        <v>178.3655</v>
      </c>
      <c r="K6840" s="1521" t="s">
        <v>12702</v>
      </c>
      <c r="L6840" s="1521" t="str">
        <f t="shared" si="116"/>
        <v>PERFURATRIZ DE SUPERFÍCIE SOBRE PNEUS COM MARTELO DE TOPO E CONTROLE REMOTO VIA RÁDIO - 60 KW</v>
      </c>
    </row>
    <row r="6841" spans="2:12" ht="15.75">
      <c r="B6841" s="1528" t="s">
        <v>12703</v>
      </c>
      <c r="C6841" s="1529" t="s">
        <v>24270</v>
      </c>
      <c r="D6841" s="1528">
        <f t="shared" si="115"/>
        <v>1740.7104999999999</v>
      </c>
      <c r="E6841" s="1543">
        <f t="shared" si="115"/>
        <v>817.6</v>
      </c>
      <c r="F6841" s="1535"/>
      <c r="G6841" s="1556">
        <v>1740.7104999999999</v>
      </c>
      <c r="H6841" s="1556">
        <v>817.6</v>
      </c>
      <c r="I6841" s="1556">
        <v>1736.6456000000001</v>
      </c>
      <c r="J6841" s="1556">
        <v>813.53510000000006</v>
      </c>
      <c r="K6841" s="1521" t="s">
        <v>12703</v>
      </c>
      <c r="L6841" s="1521" t="str">
        <f t="shared" si="116"/>
        <v>JUMBO ELETRO-HIDRÁULICO COM 3 BRAÇOS - 155 KW/237 KW</v>
      </c>
    </row>
    <row r="6842" spans="2:12" ht="15.75">
      <c r="B6842" s="1526" t="s">
        <v>12704</v>
      </c>
      <c r="C6842" s="1523" t="s">
        <v>12964</v>
      </c>
      <c r="D6842" s="1526">
        <f t="shared" si="115"/>
        <v>367.63229999999999</v>
      </c>
      <c r="E6842" s="1542">
        <f t="shared" si="115"/>
        <v>168.8</v>
      </c>
      <c r="F6842" s="1535"/>
      <c r="G6842" s="1556">
        <v>367.63229999999999</v>
      </c>
      <c r="H6842" s="1556">
        <v>168.8</v>
      </c>
      <c r="I6842" s="1556">
        <v>364.77890000000002</v>
      </c>
      <c r="J6842" s="1556">
        <v>165.94659999999999</v>
      </c>
      <c r="K6842" s="1521" t="s">
        <v>12704</v>
      </c>
      <c r="L6842" s="1521" t="str">
        <f t="shared" si="116"/>
        <v>PERFURATRIZ HIDRÁULICA ROTOPERCUSSIVA - 123 KW</v>
      </c>
    </row>
    <row r="6843" spans="2:12" ht="15.75">
      <c r="B6843" s="1528" t="s">
        <v>4134</v>
      </c>
      <c r="C6843" s="1529" t="s">
        <v>12965</v>
      </c>
      <c r="D6843" s="1528">
        <f t="shared" si="115"/>
        <v>371.73970000000003</v>
      </c>
      <c r="E6843" s="1543">
        <f t="shared" si="115"/>
        <v>82.130899999999997</v>
      </c>
      <c r="F6843" s="1535"/>
      <c r="G6843" s="1556">
        <v>371.73970000000003</v>
      </c>
      <c r="H6843" s="1556">
        <v>82.130899999999997</v>
      </c>
      <c r="I6843" s="1556">
        <v>369.2944</v>
      </c>
      <c r="J6843" s="1556">
        <v>79.685599999999994</v>
      </c>
      <c r="K6843" s="1521" t="s">
        <v>4134</v>
      </c>
      <c r="L6843" s="1521" t="str">
        <f t="shared" si="116"/>
        <v>CAMINHÃO TANQUE DE ASFALTO COM CAPACIDADE DE 31.000 L - 265 KW</v>
      </c>
    </row>
    <row r="6844" spans="2:12" ht="15.75">
      <c r="B6844" s="1526" t="s">
        <v>12705</v>
      </c>
      <c r="C6844" s="1523" t="s">
        <v>24271</v>
      </c>
      <c r="D6844" s="1526">
        <f t="shared" si="115"/>
        <v>349.5086</v>
      </c>
      <c r="E6844" s="1542">
        <f t="shared" si="115"/>
        <v>69.371700000000004</v>
      </c>
      <c r="F6844" s="1535"/>
      <c r="G6844" s="1556">
        <v>349.5086</v>
      </c>
      <c r="H6844" s="1556">
        <v>69.371700000000004</v>
      </c>
      <c r="I6844" s="1556">
        <v>347.06330000000003</v>
      </c>
      <c r="J6844" s="1556">
        <v>66.926400000000001</v>
      </c>
      <c r="K6844" s="1521" t="s">
        <v>12705</v>
      </c>
      <c r="L6844" s="1521" t="str">
        <f t="shared" si="116"/>
        <v>CAVALO MECÂNICO ESTRADEIRO 6 X 2, PBT 23.000 KG - 265 KW - CONDIÇÃO DE TRABALHO SEVERA - MOTORISTA DE CAMINHÃO</v>
      </c>
    </row>
    <row r="6845" spans="2:12" ht="15.75">
      <c r="B6845" s="1528" t="s">
        <v>12706</v>
      </c>
      <c r="C6845" s="1529" t="s">
        <v>12967</v>
      </c>
      <c r="D6845" s="1528">
        <f t="shared" si="115"/>
        <v>22.231100000000001</v>
      </c>
      <c r="E6845" s="1543">
        <f t="shared" si="115"/>
        <v>12.7592</v>
      </c>
      <c r="F6845" s="1535"/>
      <c r="G6845" s="1556">
        <v>22.231100000000001</v>
      </c>
      <c r="H6845" s="1556">
        <v>12.7592</v>
      </c>
      <c r="I6845" s="1556">
        <v>22.231100000000001</v>
      </c>
      <c r="J6845" s="1556">
        <v>12.7592</v>
      </c>
      <c r="K6845" s="1521" t="s">
        <v>12706</v>
      </c>
      <c r="L6845" s="1521" t="str">
        <f t="shared" si="116"/>
        <v>TANQUE ISOTÉRMICO DE ASFALTO COM CAPACIDADE DE 31.000 L</v>
      </c>
    </row>
    <row r="6846" spans="2:12" ht="15.75">
      <c r="B6846" s="1526" t="s">
        <v>12407</v>
      </c>
      <c r="C6846" s="1523" t="s">
        <v>12968</v>
      </c>
      <c r="D6846" s="1526">
        <f t="shared" si="115"/>
        <v>424.6567</v>
      </c>
      <c r="E6846" s="1542">
        <f t="shared" si="115"/>
        <v>126.9652</v>
      </c>
      <c r="F6846" s="1535"/>
      <c r="G6846" s="1556">
        <v>424.6567</v>
      </c>
      <c r="H6846" s="1556">
        <v>126.9652</v>
      </c>
      <c r="I6846" s="1556">
        <v>421.65129999999999</v>
      </c>
      <c r="J6846" s="1556">
        <v>123.9598</v>
      </c>
      <c r="K6846" s="1521" t="s">
        <v>12407</v>
      </c>
      <c r="L6846" s="1521" t="str">
        <f t="shared" si="116"/>
        <v>CAVALO MECÂNICO COM DOLLY INTERMEDIÁRIO E SEMIRREBOQUE DE 4 EIXOS COM CAPACIDADE DE 53 T - 323 KW</v>
      </c>
    </row>
    <row r="6847" spans="2:12" ht="15.75">
      <c r="B6847" s="1528" t="s">
        <v>12707</v>
      </c>
      <c r="C6847" s="1529" t="s">
        <v>12969</v>
      </c>
      <c r="D6847" s="1528">
        <f t="shared" si="115"/>
        <v>344.19389999999999</v>
      </c>
      <c r="E6847" s="1543">
        <f t="shared" si="115"/>
        <v>80.969200000000001</v>
      </c>
      <c r="F6847" s="1535"/>
      <c r="G6847" s="1556">
        <v>344.19389999999999</v>
      </c>
      <c r="H6847" s="1556">
        <v>80.969200000000001</v>
      </c>
      <c r="I6847" s="1556">
        <v>341.18849999999998</v>
      </c>
      <c r="J6847" s="1556">
        <v>77.963800000000006</v>
      </c>
      <c r="K6847" s="1521" t="s">
        <v>12707</v>
      </c>
      <c r="L6847" s="1521" t="str">
        <f t="shared" si="116"/>
        <v>CAVALO MECÂNICO ESTRADEIRO 6 X 4, PBT 23.000 KG - 323 KW - MOTORISTA DE VEÍCULO ESPECIAL</v>
      </c>
    </row>
    <row r="6848" spans="2:12" ht="15.75">
      <c r="B6848" s="1526" t="s">
        <v>12708</v>
      </c>
      <c r="C6848" s="1523" t="s">
        <v>12970</v>
      </c>
      <c r="D6848" s="1526">
        <f t="shared" si="115"/>
        <v>64.180300000000003</v>
      </c>
      <c r="E6848" s="1542">
        <f t="shared" si="115"/>
        <v>36.688200000000002</v>
      </c>
      <c r="F6848" s="1535"/>
      <c r="G6848" s="1556">
        <v>64.180300000000003</v>
      </c>
      <c r="H6848" s="1556">
        <v>36.688200000000002</v>
      </c>
      <c r="I6848" s="1556">
        <v>64.180300000000003</v>
      </c>
      <c r="J6848" s="1556">
        <v>36.688200000000002</v>
      </c>
      <c r="K6848" s="1521" t="s">
        <v>12708</v>
      </c>
      <c r="L6848" s="1521" t="str">
        <f t="shared" si="116"/>
        <v>SEMIRREBOQUE COM 4 EIXOS</v>
      </c>
    </row>
    <row r="6849" spans="2:12" ht="15.75">
      <c r="B6849" s="1528" t="s">
        <v>12709</v>
      </c>
      <c r="C6849" s="1529" t="s">
        <v>12971</v>
      </c>
      <c r="D6849" s="1528">
        <f t="shared" si="115"/>
        <v>16.282499999999999</v>
      </c>
      <c r="E6849" s="1543">
        <f t="shared" si="115"/>
        <v>9.3078000000000003</v>
      </c>
      <c r="F6849" s="1535"/>
      <c r="G6849" s="1556">
        <v>16.282499999999999</v>
      </c>
      <c r="H6849" s="1556">
        <v>9.3078000000000003</v>
      </c>
      <c r="I6849" s="1556">
        <v>16.282499999999999</v>
      </c>
      <c r="J6849" s="1556">
        <v>9.3078000000000003</v>
      </c>
      <c r="K6849" s="1521" t="s">
        <v>12709</v>
      </c>
      <c r="L6849" s="1521" t="str">
        <f t="shared" si="116"/>
        <v>DOLLY INTERMEDIÁRIO COM 2 EIXOS PARA SEMIRREBOQUE</v>
      </c>
    </row>
    <row r="6850" spans="2:12" ht="15.75">
      <c r="B6850" s="1526" t="s">
        <v>12408</v>
      </c>
      <c r="C6850" s="1523" t="s">
        <v>24272</v>
      </c>
      <c r="D6850" s="1526">
        <f t="shared" si="115"/>
        <v>360.87529999999998</v>
      </c>
      <c r="E6850" s="1542">
        <f t="shared" si="115"/>
        <v>101.24339999999999</v>
      </c>
      <c r="F6850" s="1535"/>
      <c r="G6850" s="1556">
        <v>360.87529999999998</v>
      </c>
      <c r="H6850" s="1556">
        <v>101.24339999999999</v>
      </c>
      <c r="I6850" s="1556">
        <v>358.43</v>
      </c>
      <c r="J6850" s="1556">
        <v>98.798100000000005</v>
      </c>
      <c r="K6850" s="1521" t="s">
        <v>12408</v>
      </c>
      <c r="L6850" s="1521" t="str">
        <f t="shared" si="116"/>
        <v>CAMINHÃO DISTRIBUIDOR DE CIMENTO E CAL COM CAPACIDADE DE 17 M³ - 210 KW</v>
      </c>
    </row>
    <row r="6851" spans="2:12" ht="15.75">
      <c r="B6851" s="1528" t="s">
        <v>12710</v>
      </c>
      <c r="C6851" s="1529" t="s">
        <v>12972</v>
      </c>
      <c r="D6851" s="1528">
        <f t="shared" si="115"/>
        <v>284.7833</v>
      </c>
      <c r="E6851" s="1543">
        <f t="shared" si="115"/>
        <v>61.302399999999999</v>
      </c>
      <c r="F6851" s="1535"/>
      <c r="G6851" s="1556">
        <v>284.7833</v>
      </c>
      <c r="H6851" s="1556">
        <v>61.302399999999999</v>
      </c>
      <c r="I6851" s="1556">
        <v>282.33800000000002</v>
      </c>
      <c r="J6851" s="1556">
        <v>58.857100000000003</v>
      </c>
      <c r="K6851" s="1521" t="s">
        <v>12710</v>
      </c>
      <c r="L6851" s="1521" t="str">
        <f t="shared" si="116"/>
        <v>CAMINHÃO PLATAFORMA 8 X 2, PBTC 36.000 KG E DISTÂNCIA ENTRE EIXOS 4,8 M - 210 KW - MOTORISTA DE CAMINHÃO</v>
      </c>
    </row>
    <row r="6852" spans="2:12" ht="15.75">
      <c r="B6852" s="1526" t="s">
        <v>12711</v>
      </c>
      <c r="C6852" s="1523" t="s">
        <v>12973</v>
      </c>
      <c r="D6852" s="1526">
        <f t="shared" si="115"/>
        <v>76.091999999999999</v>
      </c>
      <c r="E6852" s="1542">
        <f t="shared" si="115"/>
        <v>39.941000000000003</v>
      </c>
      <c r="F6852" s="1535"/>
      <c r="G6852" s="1556">
        <v>76.091999999999999</v>
      </c>
      <c r="H6852" s="1556">
        <v>39.941000000000003</v>
      </c>
      <c r="I6852" s="1556">
        <v>76.091999999999999</v>
      </c>
      <c r="J6852" s="1556">
        <v>39.941000000000003</v>
      </c>
      <c r="K6852" s="1521" t="s">
        <v>12711</v>
      </c>
      <c r="L6852" s="1521" t="str">
        <f t="shared" si="116"/>
        <v>DISTRIBUIDOR DE CIMENTO MONTADO SOBRE CHASSI COM CAPACIDADE DE 17 M³</v>
      </c>
    </row>
    <row r="6853" spans="2:12" ht="15.75">
      <c r="B6853" s="1528" t="s">
        <v>12409</v>
      </c>
      <c r="C6853" s="1529" t="s">
        <v>24273</v>
      </c>
      <c r="D6853" s="1528">
        <f t="shared" si="115"/>
        <v>580.34500000000003</v>
      </c>
      <c r="E6853" s="1543">
        <f t="shared" si="115"/>
        <v>242.12559999999999</v>
      </c>
      <c r="F6853" s="1535"/>
      <c r="G6853" s="1556">
        <v>580.34500000000003</v>
      </c>
      <c r="H6853" s="1556">
        <v>242.12559999999999</v>
      </c>
      <c r="I6853" s="1556">
        <v>575.2799</v>
      </c>
      <c r="J6853" s="1556">
        <v>237.06049999999999</v>
      </c>
      <c r="K6853" s="1521" t="s">
        <v>12409</v>
      </c>
      <c r="L6853" s="1521" t="str">
        <f t="shared" si="116"/>
        <v>PLATAFORMA DE INSPEÇÃO SOB PONTES MONTADA EM CAMINHÃO COM CAPACIDADE DE 500 KG E ALCANCE DE 15 M - 188 KW</v>
      </c>
    </row>
    <row r="6854" spans="2:12" ht="30">
      <c r="B6854" s="1526" t="s">
        <v>12712</v>
      </c>
      <c r="C6854" s="1523" t="s">
        <v>24274</v>
      </c>
      <c r="D6854" s="1526">
        <f t="shared" si="115"/>
        <v>266.49439999999998</v>
      </c>
      <c r="E6854" s="1542">
        <f t="shared" si="115"/>
        <v>63.965299999999999</v>
      </c>
      <c r="F6854" s="1535"/>
      <c r="G6854" s="1556">
        <v>266.49439999999998</v>
      </c>
      <c r="H6854" s="1556">
        <v>63.965299999999999</v>
      </c>
      <c r="I6854" s="1556">
        <v>263.48899999999998</v>
      </c>
      <c r="J6854" s="1556">
        <v>60.959899999999998</v>
      </c>
      <c r="K6854" s="1521" t="s">
        <v>12712</v>
      </c>
      <c r="L6854" s="1521" t="str">
        <f t="shared" si="116"/>
        <v>CAMINHÃO PLATAFORMA 8 X 2, PBT 29.000 KG E DISTÂNCIA ENTRE EIXOS 4,8 M - 188 KW - CONDIÇÃO DE TRABALHO SEVERA - MOTORISTA DE VEÍCULO ESPECIAL</v>
      </c>
    </row>
    <row r="6855" spans="2:12" ht="15.75">
      <c r="B6855" s="1528" t="s">
        <v>12713</v>
      </c>
      <c r="C6855" s="1529" t="s">
        <v>24275</v>
      </c>
      <c r="D6855" s="1528">
        <f t="shared" si="115"/>
        <v>313.85059999999999</v>
      </c>
      <c r="E6855" s="1543">
        <f t="shared" si="115"/>
        <v>178.16030000000001</v>
      </c>
      <c r="F6855" s="1535"/>
      <c r="G6855" s="1556">
        <v>313.85059999999999</v>
      </c>
      <c r="H6855" s="1556">
        <v>178.16030000000001</v>
      </c>
      <c r="I6855" s="1556">
        <v>311.79090000000002</v>
      </c>
      <c r="J6855" s="1556">
        <v>176.10059999999999</v>
      </c>
      <c r="K6855" s="1521" t="s">
        <v>12713</v>
      </c>
      <c r="L6855" s="1521" t="str">
        <f t="shared" si="116"/>
        <v>PLATAFORMA TELESCÓPICA PARA INSPEÇÃO DE PONTES MONTADA SOBRE CHASSI COM CAPACIDADE DE 500 KG</v>
      </c>
    </row>
    <row r="6856" spans="2:12" ht="15.75">
      <c r="B6856" s="1526" t="s">
        <v>12410</v>
      </c>
      <c r="C6856" s="1523" t="s">
        <v>12975</v>
      </c>
      <c r="D6856" s="1526">
        <f t="shared" si="115"/>
        <v>338.66829999999999</v>
      </c>
      <c r="E6856" s="1542">
        <f t="shared" si="115"/>
        <v>113.1193</v>
      </c>
      <c r="F6856" s="1535"/>
      <c r="G6856" s="1556">
        <v>338.66829999999999</v>
      </c>
      <c r="H6856" s="1556">
        <v>113.1193</v>
      </c>
      <c r="I6856" s="1556">
        <v>333.60320000000002</v>
      </c>
      <c r="J6856" s="1556">
        <v>108.05419999999999</v>
      </c>
      <c r="K6856" s="1521" t="s">
        <v>12410</v>
      </c>
      <c r="L6856" s="1521" t="str">
        <f t="shared" si="116"/>
        <v>CAMINHÃO CARROCERIA COM GUINDAUTO COM CAPACIDADE DE 45 T.M - 188 KW</v>
      </c>
    </row>
    <row r="6857" spans="2:12" ht="15.75">
      <c r="B6857" s="1528" t="s">
        <v>12714</v>
      </c>
      <c r="C6857" s="1529" t="s">
        <v>20123</v>
      </c>
      <c r="D6857" s="1528">
        <f t="shared" si="115"/>
        <v>268.83339999999998</v>
      </c>
      <c r="E6857" s="1543">
        <f t="shared" si="115"/>
        <v>65.164400000000001</v>
      </c>
      <c r="F6857" s="1535"/>
      <c r="G6857" s="1556">
        <v>268.83339999999998</v>
      </c>
      <c r="H6857" s="1556">
        <v>65.164400000000001</v>
      </c>
      <c r="I6857" s="1556">
        <v>265.82799999999997</v>
      </c>
      <c r="J6857" s="1556">
        <v>62.158999999999999</v>
      </c>
      <c r="K6857" s="1521" t="s">
        <v>12714</v>
      </c>
      <c r="L6857" s="1521" t="str">
        <f t="shared" si="116"/>
        <v>CAMINHÃO PLATAFORMA 6 X 2, PBT 23.000 KG E DISTÂNCIA ENTRE EIXOS 5,4 M - 188 KW - MOTORISTA DE VEÍCULO ESPECIAL</v>
      </c>
    </row>
    <row r="6858" spans="2:12" ht="15.75">
      <c r="B6858" s="1526" t="s">
        <v>12715</v>
      </c>
      <c r="C6858" s="1523" t="s">
        <v>12976</v>
      </c>
      <c r="D6858" s="1526">
        <f t="shared" si="115"/>
        <v>4.8997999999999999</v>
      </c>
      <c r="E6858" s="1542">
        <f t="shared" si="115"/>
        <v>2.7339000000000002</v>
      </c>
      <c r="F6858" s="1535"/>
      <c r="G6858" s="1556">
        <v>4.8997999999999999</v>
      </c>
      <c r="H6858" s="1556">
        <v>2.7339000000000002</v>
      </c>
      <c r="I6858" s="1556">
        <v>4.8997999999999999</v>
      </c>
      <c r="J6858" s="1556">
        <v>2.7339000000000002</v>
      </c>
      <c r="K6858" s="1521" t="s">
        <v>12715</v>
      </c>
      <c r="L6858" s="1521" t="str">
        <f t="shared" si="116"/>
        <v>CARROCERIA DE MADEIRA COM CAPACIDADE DE 11 T</v>
      </c>
    </row>
    <row r="6859" spans="2:12" ht="15.75">
      <c r="B6859" s="1528" t="s">
        <v>12716</v>
      </c>
      <c r="C6859" s="1529" t="s">
        <v>12977</v>
      </c>
      <c r="D6859" s="1528">
        <f t="shared" si="115"/>
        <v>64.935100000000006</v>
      </c>
      <c r="E6859" s="1543">
        <f t="shared" si="115"/>
        <v>45.220999999999997</v>
      </c>
      <c r="F6859" s="1535"/>
      <c r="G6859" s="1556">
        <v>64.935100000000006</v>
      </c>
      <c r="H6859" s="1556">
        <v>45.220999999999997</v>
      </c>
      <c r="I6859" s="1556">
        <v>62.875399999999999</v>
      </c>
      <c r="J6859" s="1556">
        <v>43.161299999999997</v>
      </c>
      <c r="K6859" s="1521" t="s">
        <v>12716</v>
      </c>
      <c r="L6859" s="1521" t="str">
        <f t="shared" si="116"/>
        <v>GUINDASTE ARTICULADO MONTADO SOBRE CHASSI COM CAPACIDADE DE 45 T.M</v>
      </c>
    </row>
    <row r="6860" spans="2:12" ht="30">
      <c r="B6860" s="1526" t="s">
        <v>12717</v>
      </c>
      <c r="C6860" s="1523" t="s">
        <v>24276</v>
      </c>
      <c r="D6860" s="1526">
        <f t="shared" si="115"/>
        <v>295.00560000000002</v>
      </c>
      <c r="E6860" s="1542">
        <f t="shared" si="115"/>
        <v>123.6546</v>
      </c>
      <c r="F6860" s="1535"/>
      <c r="G6860" s="1556">
        <v>295.00560000000002</v>
      </c>
      <c r="H6860" s="1556">
        <v>123.6546</v>
      </c>
      <c r="I6860" s="1556">
        <v>288.4409</v>
      </c>
      <c r="J6860" s="1556">
        <v>117.0899</v>
      </c>
      <c r="K6860" s="1521" t="s">
        <v>12717</v>
      </c>
      <c r="L6860" s="1521" t="str">
        <f t="shared" si="116"/>
        <v>BATE-ESTACA HIDRÁULICO PARA DEFENSAS MONTADO EM CAMINHÃO GUINDAUTO COM CAPACIDADE DE 20 T.M E CARROCERIA DE 4 T - 136 KW</v>
      </c>
    </row>
    <row r="6861" spans="2:12" ht="30">
      <c r="B6861" s="1528" t="s">
        <v>12718</v>
      </c>
      <c r="C6861" s="1529" t="s">
        <v>24277</v>
      </c>
      <c r="D6861" s="1528">
        <f t="shared" si="115"/>
        <v>201.05789999999999</v>
      </c>
      <c r="E6861" s="1543">
        <f t="shared" si="115"/>
        <v>52.167700000000004</v>
      </c>
      <c r="F6861" s="1535"/>
      <c r="G6861" s="1556">
        <v>201.05789999999999</v>
      </c>
      <c r="H6861" s="1556">
        <v>52.167700000000004</v>
      </c>
      <c r="I6861" s="1556">
        <v>198.61259999999999</v>
      </c>
      <c r="J6861" s="1556">
        <v>49.7224</v>
      </c>
      <c r="K6861" s="1521" t="s">
        <v>12718</v>
      </c>
      <c r="L6861" s="1521" t="str">
        <f t="shared" si="116"/>
        <v>CAMINHÃO PLATAFORMA 4 X 2, PBT 14.300 KG E DISTÂNCIA ENTRE EIXOS 4,8 M - 136 KW - CONDIÇÃO DE TRABALHO SEVERA - MOTORISTA DE CAMINHÃO</v>
      </c>
    </row>
    <row r="6862" spans="2:12" ht="15.75">
      <c r="B6862" s="1526" t="s">
        <v>12719</v>
      </c>
      <c r="C6862" s="1523" t="s">
        <v>12979</v>
      </c>
      <c r="D6862" s="1526">
        <f t="shared" si="115"/>
        <v>2.7604000000000002</v>
      </c>
      <c r="E6862" s="1542">
        <f t="shared" si="115"/>
        <v>1.5402</v>
      </c>
      <c r="F6862" s="1535"/>
      <c r="G6862" s="1556">
        <v>2.7604000000000002</v>
      </c>
      <c r="H6862" s="1556">
        <v>1.5402</v>
      </c>
      <c r="I6862" s="1556">
        <v>2.7604000000000002</v>
      </c>
      <c r="J6862" s="1556">
        <v>1.5402</v>
      </c>
      <c r="K6862" s="1521" t="s">
        <v>12719</v>
      </c>
      <c r="L6862" s="1521" t="str">
        <f t="shared" si="116"/>
        <v>CARROCERIA DE MADEIRA COM CAPACIDADE DE 4 T</v>
      </c>
    </row>
    <row r="6863" spans="2:12" ht="15.75">
      <c r="B6863" s="1528" t="s">
        <v>12720</v>
      </c>
      <c r="C6863" s="1529" t="s">
        <v>12980</v>
      </c>
      <c r="D6863" s="1528">
        <f t="shared" si="115"/>
        <v>43.580599999999997</v>
      </c>
      <c r="E6863" s="1543">
        <f t="shared" si="115"/>
        <v>33.306100000000001</v>
      </c>
      <c r="F6863" s="1535"/>
      <c r="G6863" s="1556">
        <v>43.580599999999997</v>
      </c>
      <c r="H6863" s="1556">
        <v>33.306100000000001</v>
      </c>
      <c r="I6863" s="1556">
        <v>41.520899999999997</v>
      </c>
      <c r="J6863" s="1556">
        <v>31.246400000000001</v>
      </c>
      <c r="K6863" s="1521" t="s">
        <v>12720</v>
      </c>
      <c r="L6863" s="1521" t="str">
        <f t="shared" si="116"/>
        <v>GUINDASTE ARTICULADO MONTADO SOBRE CHASSI COM CAPACIDADE DE 20 T.M</v>
      </c>
    </row>
    <row r="6864" spans="2:12" ht="15.75">
      <c r="B6864" s="1526" t="s">
        <v>12721</v>
      </c>
      <c r="C6864" s="1523" t="s">
        <v>24278</v>
      </c>
      <c r="D6864" s="1526">
        <f t="shared" si="115"/>
        <v>47.606699999999996</v>
      </c>
      <c r="E6864" s="1542">
        <f t="shared" si="115"/>
        <v>36.640599999999999</v>
      </c>
      <c r="F6864" s="1535"/>
      <c r="G6864" s="1556">
        <v>47.606699999999996</v>
      </c>
      <c r="H6864" s="1556">
        <v>36.640599999999999</v>
      </c>
      <c r="I6864" s="1556">
        <v>45.546999999999997</v>
      </c>
      <c r="J6864" s="1556">
        <v>34.5809</v>
      </c>
      <c r="K6864" s="1521" t="s">
        <v>12721</v>
      </c>
      <c r="L6864" s="1521" t="str">
        <f t="shared" si="116"/>
        <v>BATE-ESTACA HIDRÁULICO PARA DEFENSAS METÁLICAS MONTADA SOBRE CHASSI</v>
      </c>
    </row>
    <row r="6865" spans="2:12" ht="15.75">
      <c r="B6865" s="1528" t="s">
        <v>12722</v>
      </c>
      <c r="C6865" s="1529" t="s">
        <v>12981</v>
      </c>
      <c r="D6865" s="1528">
        <f t="shared" si="115"/>
        <v>182.8845</v>
      </c>
      <c r="E6865" s="1543">
        <f t="shared" si="115"/>
        <v>54.667200000000001</v>
      </c>
      <c r="F6865" s="1535"/>
      <c r="G6865" s="1556">
        <v>182.8845</v>
      </c>
      <c r="H6865" s="1556">
        <v>54.667200000000001</v>
      </c>
      <c r="I6865" s="1556">
        <v>179.87909999999999</v>
      </c>
      <c r="J6865" s="1556">
        <v>51.661799999999999</v>
      </c>
      <c r="K6865" s="1521" t="s">
        <v>12722</v>
      </c>
      <c r="L6865" s="1521" t="str">
        <f t="shared" si="116"/>
        <v>CAMINHÃO DE RESGATE DE VEÍCULOS LEVES COM PLATAFORMA COM CAPACIDADE DE 4 T - 115 KW</v>
      </c>
    </row>
    <row r="6866" spans="2:12" ht="15.75">
      <c r="B6866" s="1526" t="s">
        <v>12723</v>
      </c>
      <c r="C6866" s="1523" t="s">
        <v>12982</v>
      </c>
      <c r="D6866" s="1526">
        <f t="shared" si="115"/>
        <v>173.53960000000001</v>
      </c>
      <c r="E6866" s="1542">
        <f t="shared" si="115"/>
        <v>49.642400000000002</v>
      </c>
      <c r="F6866" s="1535"/>
      <c r="G6866" s="1556">
        <v>173.53960000000001</v>
      </c>
      <c r="H6866" s="1556">
        <v>49.642400000000002</v>
      </c>
      <c r="I6866" s="1556">
        <v>170.5342</v>
      </c>
      <c r="J6866" s="1556">
        <v>46.637</v>
      </c>
      <c r="K6866" s="1521" t="s">
        <v>12723</v>
      </c>
      <c r="L6866" s="1521" t="str">
        <f t="shared" si="116"/>
        <v>CAMINHÃO PLATAFORMA 4 X 2 PBT 9.600 KG E DISTÂNCIA ENTRE EIXOS 3,7 M - 115 KW - MOTORISTA DE VEÍCULO ESPECIAL</v>
      </c>
    </row>
    <row r="6867" spans="2:12" ht="15.75">
      <c r="B6867" s="1528" t="s">
        <v>12724</v>
      </c>
      <c r="C6867" s="1529" t="s">
        <v>12983</v>
      </c>
      <c r="D6867" s="1528">
        <f t="shared" si="115"/>
        <v>9.3449000000000009</v>
      </c>
      <c r="E6867" s="1543">
        <f t="shared" si="115"/>
        <v>5.0247999999999999</v>
      </c>
      <c r="F6867" s="1535"/>
      <c r="G6867" s="1556">
        <v>9.3449000000000009</v>
      </c>
      <c r="H6867" s="1556">
        <v>5.0247999999999999</v>
      </c>
      <c r="I6867" s="1556">
        <v>9.3449000000000009</v>
      </c>
      <c r="J6867" s="1556">
        <v>5.0247999999999999</v>
      </c>
      <c r="K6867" s="1521" t="s">
        <v>12724</v>
      </c>
      <c r="L6867" s="1521" t="str">
        <f t="shared" si="116"/>
        <v>PLATAFORMA HIDRÁULICA PARA RESGATE DE VEÍCULOS MONTADA SOBRE CHASSI COM CAPACIDADE DE 4 T</v>
      </c>
    </row>
    <row r="6868" spans="2:12" ht="15.75">
      <c r="B6868" s="1526" t="s">
        <v>12725</v>
      </c>
      <c r="C6868" s="1523" t="s">
        <v>12984</v>
      </c>
      <c r="D6868" s="1526">
        <f t="shared" si="115"/>
        <v>246.6156</v>
      </c>
      <c r="E6868" s="1542">
        <f t="shared" si="115"/>
        <v>87.875399999999999</v>
      </c>
      <c r="F6868" s="1535"/>
      <c r="G6868" s="1556">
        <v>246.6156</v>
      </c>
      <c r="H6868" s="1556">
        <v>87.875399999999999</v>
      </c>
      <c r="I6868" s="1556">
        <v>241.5505</v>
      </c>
      <c r="J6868" s="1556">
        <v>82.810299999999998</v>
      </c>
      <c r="K6868" s="1521" t="s">
        <v>12725</v>
      </c>
      <c r="L6868" s="1521" t="str">
        <f t="shared" si="116"/>
        <v>CAMINHÃO DE RESGATE DE VEÍCULOS DE PORTE MÉDIO COM CAPACIDADE DO GUINCHO DE 20 T - 136 KW</v>
      </c>
    </row>
    <row r="6869" spans="2:12" ht="15.75">
      <c r="B6869" s="1528" t="s">
        <v>12726</v>
      </c>
      <c r="C6869" s="1529" t="s">
        <v>24279</v>
      </c>
      <c r="D6869" s="1528">
        <f t="shared" si="115"/>
        <v>208.4255</v>
      </c>
      <c r="E6869" s="1543">
        <f t="shared" si="115"/>
        <v>57.938600000000001</v>
      </c>
      <c r="F6869" s="1535"/>
      <c r="G6869" s="1556">
        <v>208.4255</v>
      </c>
      <c r="H6869" s="1556">
        <v>57.938600000000001</v>
      </c>
      <c r="I6869" s="1556">
        <v>205.42009999999999</v>
      </c>
      <c r="J6869" s="1556">
        <v>54.933199999999999</v>
      </c>
      <c r="K6869" s="1521" t="s">
        <v>12726</v>
      </c>
      <c r="L6869" s="1521" t="str">
        <f t="shared" si="116"/>
        <v>CAMINHÃO PLATAFORMA 4 X 2, PBT 16.000 KG E DISTÂNCIA ENTRE EIXOS 3,6 M - 136 KW - MOTORISTA DE VEÍCULO ESPECIAL</v>
      </c>
    </row>
    <row r="6870" spans="2:12" ht="15.75">
      <c r="B6870" s="1526" t="s">
        <v>12727</v>
      </c>
      <c r="C6870" s="1523" t="s">
        <v>12985</v>
      </c>
      <c r="D6870" s="1526">
        <f t="shared" si="115"/>
        <v>38.190100000000001</v>
      </c>
      <c r="E6870" s="1542">
        <f t="shared" si="115"/>
        <v>29.936800000000002</v>
      </c>
      <c r="F6870" s="1535"/>
      <c r="G6870" s="1556">
        <v>38.190100000000001</v>
      </c>
      <c r="H6870" s="1556">
        <v>29.936800000000002</v>
      </c>
      <c r="I6870" s="1556">
        <v>36.130400000000002</v>
      </c>
      <c r="J6870" s="1556">
        <v>27.877099999999999</v>
      </c>
      <c r="K6870" s="1521" t="s">
        <v>12727</v>
      </c>
      <c r="L6870" s="1521" t="str">
        <f t="shared" si="116"/>
        <v>GUINCHO REBOCADOR PARA RESGATE DE VEÍCULOS MONTADA SOBRE CHASSI COM CAPACIDADE DE 20 T</v>
      </c>
    </row>
    <row r="6871" spans="2:12" ht="15.75">
      <c r="B6871" s="1528" t="s">
        <v>12728</v>
      </c>
      <c r="C6871" s="1529" t="s">
        <v>24280</v>
      </c>
      <c r="D6871" s="1528">
        <f t="shared" ref="D6871:E6934" si="117">IF($J$6483=$G$6484,G6871,I6871)</f>
        <v>410.81889999999999</v>
      </c>
      <c r="E6871" s="1543">
        <f t="shared" si="117"/>
        <v>125.56870000000001</v>
      </c>
      <c r="F6871" s="1535"/>
      <c r="G6871" s="1556">
        <v>410.81889999999999</v>
      </c>
      <c r="H6871" s="1556">
        <v>125.56870000000001</v>
      </c>
      <c r="I6871" s="1556">
        <v>405.75380000000001</v>
      </c>
      <c r="J6871" s="1556">
        <v>120.50360000000001</v>
      </c>
      <c r="K6871" s="1521" t="s">
        <v>12728</v>
      </c>
      <c r="L6871" s="1521" t="str">
        <f t="shared" ref="L6871:L6934" si="118">UPPER(C6871)</f>
        <v>CAMINHÃO DE RESGATE DE VEÍCULOS PESADOS COM DOIS GUINCHOS COM CAPACIDADE DE 35 T - 240 KW</v>
      </c>
    </row>
    <row r="6872" spans="2:12" ht="15.75">
      <c r="B6872" s="1526" t="s">
        <v>12729</v>
      </c>
      <c r="C6872" s="1523" t="s">
        <v>12986</v>
      </c>
      <c r="D6872" s="1526">
        <f t="shared" si="117"/>
        <v>332.75330000000002</v>
      </c>
      <c r="E6872" s="1542">
        <f t="shared" si="117"/>
        <v>74.190700000000007</v>
      </c>
      <c r="F6872" s="1535"/>
      <c r="G6872" s="1556">
        <v>332.75330000000002</v>
      </c>
      <c r="H6872" s="1556">
        <v>74.190700000000007</v>
      </c>
      <c r="I6872" s="1556">
        <v>329.74790000000002</v>
      </c>
      <c r="J6872" s="1556">
        <v>71.185299999999998</v>
      </c>
      <c r="K6872" s="1521" t="s">
        <v>12729</v>
      </c>
      <c r="L6872" s="1521" t="str">
        <f t="shared" si="118"/>
        <v>CAMINHÃO PLATAFORMA 6 X 2, PBT 23.000 KG E DISTÂNCIA ENTRE EIXOS 4,8 M - 240 KW - MOTORISTA DE VEÍCULO ESPECIAL</v>
      </c>
    </row>
    <row r="6873" spans="2:12" ht="15.75">
      <c r="B6873" s="1528" t="s">
        <v>12730</v>
      </c>
      <c r="C6873" s="1529" t="s">
        <v>12987</v>
      </c>
      <c r="D6873" s="1528">
        <f t="shared" si="117"/>
        <v>78.065600000000003</v>
      </c>
      <c r="E6873" s="1543">
        <f t="shared" si="117"/>
        <v>51.378</v>
      </c>
      <c r="F6873" s="1535"/>
      <c r="G6873" s="1556">
        <v>78.065600000000003</v>
      </c>
      <c r="H6873" s="1556">
        <v>51.378</v>
      </c>
      <c r="I6873" s="1556">
        <v>76.005899999999997</v>
      </c>
      <c r="J6873" s="1556">
        <v>49.318300000000001</v>
      </c>
      <c r="K6873" s="1521" t="s">
        <v>12730</v>
      </c>
      <c r="L6873" s="1521" t="str">
        <f t="shared" si="118"/>
        <v>GUINCHO REBOCADOR PARA RESGATE DE VEÍCULOS MONTADA SOBRE CHASSI COM CAPACIDADE DE 35 T</v>
      </c>
    </row>
    <row r="6874" spans="2:12" ht="15.75">
      <c r="B6874" s="1526" t="s">
        <v>12731</v>
      </c>
      <c r="C6874" s="1523" t="s">
        <v>12988</v>
      </c>
      <c r="D6874" s="1526">
        <f t="shared" si="117"/>
        <v>223.38399999999999</v>
      </c>
      <c r="E6874" s="1542">
        <f t="shared" si="117"/>
        <v>55.058300000000003</v>
      </c>
      <c r="F6874" s="1535"/>
      <c r="G6874" s="1556">
        <v>223.38399999999999</v>
      </c>
      <c r="H6874" s="1556">
        <v>55.058300000000003</v>
      </c>
      <c r="I6874" s="1556">
        <v>220.93870000000001</v>
      </c>
      <c r="J6874" s="1556">
        <v>52.613</v>
      </c>
      <c r="K6874" s="1521" t="s">
        <v>12731</v>
      </c>
      <c r="L6874" s="1521" t="str">
        <f t="shared" si="118"/>
        <v>CAVALO MECÂNICO SEM REBOQUE - 210 KW</v>
      </c>
    </row>
    <row r="6875" spans="2:12" ht="15.75">
      <c r="B6875" s="1528" t="s">
        <v>12732</v>
      </c>
      <c r="C6875" s="1529" t="s">
        <v>24281</v>
      </c>
      <c r="D6875" s="1528">
        <f t="shared" si="117"/>
        <v>223.38399999999999</v>
      </c>
      <c r="E6875" s="1543">
        <f t="shared" si="117"/>
        <v>55.058300000000003</v>
      </c>
      <c r="F6875" s="1535"/>
      <c r="G6875" s="1556">
        <v>223.38399999999999</v>
      </c>
      <c r="H6875" s="1556">
        <v>55.058300000000003</v>
      </c>
      <c r="I6875" s="1556">
        <v>220.93870000000001</v>
      </c>
      <c r="J6875" s="1556">
        <v>52.613</v>
      </c>
      <c r="K6875" s="1521" t="s">
        <v>12732</v>
      </c>
      <c r="L6875" s="1521" t="str">
        <f t="shared" si="118"/>
        <v>CAVALO MECÂNICO 4 X 2, PBT 16.000 KG - 210 KW - MOTORISTA DE CAMINHÃO</v>
      </c>
    </row>
    <row r="6876" spans="2:12" ht="15.75">
      <c r="B6876" s="1526" t="s">
        <v>12733</v>
      </c>
      <c r="C6876" s="1523" t="s">
        <v>12989</v>
      </c>
      <c r="D6876" s="1526">
        <f t="shared" si="117"/>
        <v>4.9523999999999999</v>
      </c>
      <c r="E6876" s="1542">
        <f t="shared" si="117"/>
        <v>3.3902000000000001</v>
      </c>
      <c r="F6876" s="1535"/>
      <c r="G6876" s="1556">
        <v>4.9523999999999999</v>
      </c>
      <c r="H6876" s="1556">
        <v>3.3902000000000001</v>
      </c>
      <c r="I6876" s="1556">
        <v>4.9523999999999999</v>
      </c>
      <c r="J6876" s="1556">
        <v>3.3902000000000001</v>
      </c>
      <c r="K6876" s="1521" t="s">
        <v>12733</v>
      </c>
      <c r="L6876" s="1521" t="str">
        <f t="shared" si="118"/>
        <v>PAINEL COM SETA LUMINOSA PARA MONTAGEM EM CAMINHÃO</v>
      </c>
    </row>
    <row r="6877" spans="2:12" ht="15.75">
      <c r="B6877" s="1528" t="s">
        <v>12734</v>
      </c>
      <c r="C6877" s="1529" t="s">
        <v>12990</v>
      </c>
      <c r="D6877" s="1528">
        <f t="shared" si="117"/>
        <v>4.9523999999999999</v>
      </c>
      <c r="E6877" s="1543">
        <f t="shared" si="117"/>
        <v>3.3902000000000001</v>
      </c>
      <c r="F6877" s="1535"/>
      <c r="G6877" s="1556">
        <v>4.9523999999999999</v>
      </c>
      <c r="H6877" s="1556">
        <v>3.3902000000000001</v>
      </c>
      <c r="I6877" s="1556">
        <v>4.9523999999999999</v>
      </c>
      <c r="J6877" s="1556">
        <v>3.3902000000000001</v>
      </c>
      <c r="K6877" s="1521" t="s">
        <v>12734</v>
      </c>
      <c r="L6877" s="1521" t="str">
        <f t="shared" si="118"/>
        <v>PAINEL COM SETA LUMINOSA MONTADO SOBRE CHASSI</v>
      </c>
    </row>
    <row r="6878" spans="2:12" ht="15.75">
      <c r="B6878" s="1526" t="s">
        <v>12735</v>
      </c>
      <c r="C6878" s="1523" t="s">
        <v>12991</v>
      </c>
      <c r="D6878" s="1526">
        <f t="shared" si="117"/>
        <v>44.147300000000001</v>
      </c>
      <c r="E6878" s="1542">
        <f t="shared" si="117"/>
        <v>24.131900000000002</v>
      </c>
      <c r="F6878" s="1535"/>
      <c r="G6878" s="1556">
        <v>44.147300000000001</v>
      </c>
      <c r="H6878" s="1556">
        <v>24.131900000000002</v>
      </c>
      <c r="I6878" s="1556">
        <v>44.147300000000001</v>
      </c>
      <c r="J6878" s="1556">
        <v>24.131900000000002</v>
      </c>
      <c r="K6878" s="1521" t="s">
        <v>12735</v>
      </c>
      <c r="L6878" s="1521" t="str">
        <f t="shared" si="118"/>
        <v>AMORTECEDOR RETRÁTIL (AMC) PARA MONTAGEM EM CAMINHÃO</v>
      </c>
    </row>
    <row r="6879" spans="2:12" ht="15.75">
      <c r="B6879" s="1528" t="s">
        <v>12736</v>
      </c>
      <c r="C6879" s="1529" t="s">
        <v>12992</v>
      </c>
      <c r="D6879" s="1528">
        <f t="shared" si="117"/>
        <v>44.147300000000001</v>
      </c>
      <c r="E6879" s="1543">
        <f t="shared" si="117"/>
        <v>24.131900000000002</v>
      </c>
      <c r="F6879" s="1535"/>
      <c r="G6879" s="1556">
        <v>44.147300000000001</v>
      </c>
      <c r="H6879" s="1556">
        <v>24.131900000000002</v>
      </c>
      <c r="I6879" s="1556">
        <v>44.147300000000001</v>
      </c>
      <c r="J6879" s="1556">
        <v>24.131900000000002</v>
      </c>
      <c r="K6879" s="1521" t="s">
        <v>12736</v>
      </c>
      <c r="L6879" s="1521" t="str">
        <f t="shared" si="118"/>
        <v>AMORTECEDOR RETRÁTIL MONTADO EM CAMINHÃO</v>
      </c>
    </row>
    <row r="6880" spans="2:12" ht="15.75">
      <c r="B6880" s="1526" t="s">
        <v>12737</v>
      </c>
      <c r="C6880" s="1523" t="s">
        <v>12993</v>
      </c>
      <c r="D6880" s="1526">
        <f t="shared" si="117"/>
        <v>225.4864</v>
      </c>
      <c r="E6880" s="1542">
        <f t="shared" si="117"/>
        <v>63.632300000000001</v>
      </c>
      <c r="F6880" s="1535"/>
      <c r="G6880" s="1556">
        <v>225.4864</v>
      </c>
      <c r="H6880" s="1556">
        <v>63.632300000000001</v>
      </c>
      <c r="I6880" s="1556">
        <v>223.0411</v>
      </c>
      <c r="J6880" s="1556">
        <v>61.186999999999998</v>
      </c>
      <c r="K6880" s="1521" t="s">
        <v>12737</v>
      </c>
      <c r="L6880" s="1521" t="str">
        <f t="shared" si="118"/>
        <v>CAMINHÃO BASCULANTE PARA CONCRETO COM CAPACIDADE DE 7 M³ - 188 KW</v>
      </c>
    </row>
    <row r="6881" spans="2:12" ht="15.75">
      <c r="B6881" s="1528" t="s">
        <v>12738</v>
      </c>
      <c r="C6881" s="1529" t="s">
        <v>17552</v>
      </c>
      <c r="D6881" s="1528">
        <f t="shared" si="117"/>
        <v>217.77869999999999</v>
      </c>
      <c r="E6881" s="1543">
        <f t="shared" si="117"/>
        <v>59.586500000000001</v>
      </c>
      <c r="F6881" s="1535"/>
      <c r="G6881" s="1556">
        <v>217.77869999999999</v>
      </c>
      <c r="H6881" s="1556">
        <v>59.586500000000001</v>
      </c>
      <c r="I6881" s="1556">
        <v>215.33340000000001</v>
      </c>
      <c r="J6881" s="1556">
        <v>57.141199999999998</v>
      </c>
      <c r="K6881" s="1521" t="s">
        <v>12738</v>
      </c>
      <c r="L6881" s="1521" t="str">
        <f t="shared" si="118"/>
        <v>CAMINHÃO PLATAFORMA 8 X 2, PBT 29.000 KG E DISTÂNCIA ENTRE EIXOS 4,8 M - 188 KW - MOTORISTA DE CAMINHÃO</v>
      </c>
    </row>
    <row r="6882" spans="2:12" ht="15.75">
      <c r="B6882" s="1526" t="s">
        <v>12739</v>
      </c>
      <c r="C6882" s="1523" t="s">
        <v>12994</v>
      </c>
      <c r="D6882" s="1526">
        <f t="shared" si="117"/>
        <v>7.7077</v>
      </c>
      <c r="E6882" s="1542">
        <f t="shared" si="117"/>
        <v>4.0457999999999998</v>
      </c>
      <c r="F6882" s="1535"/>
      <c r="G6882" s="1556">
        <v>7.7077</v>
      </c>
      <c r="H6882" s="1556">
        <v>4.0457999999999998</v>
      </c>
      <c r="I6882" s="1556">
        <v>7.7077</v>
      </c>
      <c r="J6882" s="1556">
        <v>4.0457999999999998</v>
      </c>
      <c r="K6882" s="1521" t="s">
        <v>12739</v>
      </c>
      <c r="L6882" s="1521" t="str">
        <f t="shared" si="118"/>
        <v>CAÇAMBA BASCULANTE PARA CONCRETO COM CAPACIDADE DE 7 M³</v>
      </c>
    </row>
    <row r="6883" spans="2:12" ht="15.75">
      <c r="B6883" s="1528" t="s">
        <v>12740</v>
      </c>
      <c r="C6883" s="1529" t="s">
        <v>12995</v>
      </c>
      <c r="D6883" s="1528">
        <f t="shared" si="117"/>
        <v>382.64089999999999</v>
      </c>
      <c r="E6883" s="1543">
        <f t="shared" si="117"/>
        <v>87.858099999999993</v>
      </c>
      <c r="F6883" s="1535"/>
      <c r="G6883" s="1556">
        <v>382.64089999999999</v>
      </c>
      <c r="H6883" s="1556">
        <v>87.858099999999993</v>
      </c>
      <c r="I6883" s="1556">
        <v>380.19560000000001</v>
      </c>
      <c r="J6883" s="1556">
        <v>85.412800000000004</v>
      </c>
      <c r="K6883" s="1521" t="s">
        <v>12740</v>
      </c>
      <c r="L6883" s="1521" t="str">
        <f t="shared" si="118"/>
        <v>CAMINHÃO SILO COM CAPACIDADE DE 30 M³ - 265 KW</v>
      </c>
    </row>
    <row r="6884" spans="2:12" ht="15.75">
      <c r="B6884" s="1526" t="s">
        <v>12705</v>
      </c>
      <c r="C6884" s="1523" t="s">
        <v>24271</v>
      </c>
      <c r="D6884" s="1526">
        <f t="shared" si="117"/>
        <v>349.5086</v>
      </c>
      <c r="E6884" s="1542">
        <f t="shared" si="117"/>
        <v>69.371700000000004</v>
      </c>
      <c r="F6884" s="1535"/>
      <c r="G6884" s="1556">
        <v>349.5086</v>
      </c>
      <c r="H6884" s="1556">
        <v>69.371700000000004</v>
      </c>
      <c r="I6884" s="1556">
        <v>347.06330000000003</v>
      </c>
      <c r="J6884" s="1556">
        <v>66.926400000000001</v>
      </c>
      <c r="K6884" s="1521" t="s">
        <v>12705</v>
      </c>
      <c r="L6884" s="1521" t="str">
        <f t="shared" si="118"/>
        <v>CAVALO MECÂNICO ESTRADEIRO 6 X 2, PBT 23.000 KG - 265 KW - CONDIÇÃO DE TRABALHO SEVERA - MOTORISTA DE CAMINHÃO</v>
      </c>
    </row>
    <row r="6885" spans="2:12" ht="15.75">
      <c r="B6885" s="1528" t="s">
        <v>12741</v>
      </c>
      <c r="C6885" s="1529" t="s">
        <v>12996</v>
      </c>
      <c r="D6885" s="1528">
        <f t="shared" si="117"/>
        <v>33.132300000000001</v>
      </c>
      <c r="E6885" s="1543">
        <f t="shared" si="117"/>
        <v>18.4864</v>
      </c>
      <c r="F6885" s="1535"/>
      <c r="G6885" s="1556">
        <v>33.132300000000001</v>
      </c>
      <c r="H6885" s="1556">
        <v>18.4864</v>
      </c>
      <c r="I6885" s="1556">
        <v>33.132300000000001</v>
      </c>
      <c r="J6885" s="1556">
        <v>18.4864</v>
      </c>
      <c r="K6885" s="1521" t="s">
        <v>12741</v>
      </c>
      <c r="L6885" s="1521" t="str">
        <f t="shared" si="118"/>
        <v>SEMIRREBOQUE SILO PARA CIMENTO COM CAPACIDADE DE 30 M³</v>
      </c>
    </row>
    <row r="6886" spans="2:12" ht="15.75">
      <c r="B6886" s="1526" t="s">
        <v>16683</v>
      </c>
      <c r="C6886" s="1523" t="s">
        <v>17553</v>
      </c>
      <c r="D6886" s="1526">
        <f t="shared" si="117"/>
        <v>488.6105</v>
      </c>
      <c r="E6886" s="1542">
        <f t="shared" si="117"/>
        <v>163.5239</v>
      </c>
      <c r="F6886" s="1535"/>
      <c r="G6886" s="1556">
        <v>488.6105</v>
      </c>
      <c r="H6886" s="1556">
        <v>163.5239</v>
      </c>
      <c r="I6886" s="1556">
        <v>485.60509999999999</v>
      </c>
      <c r="J6886" s="1556">
        <v>160.51849999999999</v>
      </c>
      <c r="K6886" s="1521" t="s">
        <v>16683</v>
      </c>
      <c r="L6886" s="1521" t="str">
        <f t="shared" si="118"/>
        <v>CAVALO MECÂNICO COM DOLLY PNEUMÁTICO DE 4 EIXOS E MESAS DE GIRO COM CAPACIDADE DE 57 T - 323 KW</v>
      </c>
    </row>
    <row r="6887" spans="2:12" ht="15.75">
      <c r="B6887" s="1528" t="s">
        <v>12707</v>
      </c>
      <c r="C6887" s="1529" t="s">
        <v>12969</v>
      </c>
      <c r="D6887" s="1528">
        <f t="shared" si="117"/>
        <v>344.19389999999999</v>
      </c>
      <c r="E6887" s="1543">
        <f t="shared" si="117"/>
        <v>80.969200000000001</v>
      </c>
      <c r="F6887" s="1535"/>
      <c r="G6887" s="1556">
        <v>344.19389999999999</v>
      </c>
      <c r="H6887" s="1556">
        <v>80.969200000000001</v>
      </c>
      <c r="I6887" s="1556">
        <v>341.18849999999998</v>
      </c>
      <c r="J6887" s="1556">
        <v>77.963800000000006</v>
      </c>
      <c r="K6887" s="1521" t="s">
        <v>12707</v>
      </c>
      <c r="L6887" s="1521" t="str">
        <f t="shared" si="118"/>
        <v>CAVALO MECÂNICO ESTRADEIRO 6 X 4, PBT 23.000 KG - 323 KW - MOTORISTA DE VEÍCULO ESPECIAL</v>
      </c>
    </row>
    <row r="6888" spans="2:12" ht="15.75">
      <c r="B6888" s="1526" t="s">
        <v>16684</v>
      </c>
      <c r="C6888" s="1523" t="s">
        <v>16698</v>
      </c>
      <c r="D6888" s="1526">
        <f t="shared" si="117"/>
        <v>50.267099999999999</v>
      </c>
      <c r="E6888" s="1542">
        <f t="shared" si="117"/>
        <v>28.7348</v>
      </c>
      <c r="F6888" s="1535"/>
      <c r="G6888" s="1556">
        <v>50.267099999999999</v>
      </c>
      <c r="H6888" s="1556">
        <v>28.7348</v>
      </c>
      <c r="I6888" s="1556">
        <v>50.267099999999999</v>
      </c>
      <c r="J6888" s="1556">
        <v>28.7348</v>
      </c>
      <c r="K6888" s="1521" t="s">
        <v>16684</v>
      </c>
      <c r="L6888" s="1521" t="str">
        <f t="shared" si="118"/>
        <v>CONJUNTO DE DUAS MESAS DE GIRO PARA QUINTA RODA OU REBOQUE COM CAPACIDADE DE 100 T CADA</v>
      </c>
    </row>
    <row r="6889" spans="2:12" ht="15.75">
      <c r="B6889" s="1528" t="s">
        <v>16685</v>
      </c>
      <c r="C6889" s="1529" t="s">
        <v>16693</v>
      </c>
      <c r="D6889" s="1528">
        <f t="shared" si="117"/>
        <v>94.149500000000003</v>
      </c>
      <c r="E6889" s="1543">
        <f t="shared" si="117"/>
        <v>53.819899999999997</v>
      </c>
      <c r="F6889" s="1535"/>
      <c r="G6889" s="1556">
        <v>94.149500000000003</v>
      </c>
      <c r="H6889" s="1556">
        <v>53.819899999999997</v>
      </c>
      <c r="I6889" s="1556">
        <v>94.149500000000003</v>
      </c>
      <c r="J6889" s="1556">
        <v>53.819899999999997</v>
      </c>
      <c r="K6889" s="1521" t="s">
        <v>16685</v>
      </c>
      <c r="L6889" s="1521" t="str">
        <f t="shared" si="118"/>
        <v>DOLLY PNEUMÁTICO COM CAPACIDADE DE 48 T E 4 EIXOS</v>
      </c>
    </row>
    <row r="6890" spans="2:12" ht="15.75">
      <c r="B6890" s="1526" t="s">
        <v>16686</v>
      </c>
      <c r="C6890" s="1523" t="s">
        <v>17554</v>
      </c>
      <c r="D6890" s="1526">
        <f t="shared" si="117"/>
        <v>569.78679999999997</v>
      </c>
      <c r="E6890" s="1542">
        <f t="shared" si="117"/>
        <v>209.41640000000001</v>
      </c>
      <c r="F6890" s="1535"/>
      <c r="G6890" s="1556">
        <v>569.78679999999997</v>
      </c>
      <c r="H6890" s="1556">
        <v>209.41640000000001</v>
      </c>
      <c r="I6890" s="1556">
        <v>566.78139999999996</v>
      </c>
      <c r="J6890" s="1556">
        <v>206.411</v>
      </c>
      <c r="K6890" s="1521" t="s">
        <v>16686</v>
      </c>
      <c r="L6890" s="1521" t="str">
        <f t="shared" si="118"/>
        <v>CAVALO MECÂNICO COM DOIS DOLLYS PNEUMÁTICOS DE 3 E 4 EIXOS E MESAS DE GIRO COM CAPACIDADE DE 77 T - 323 KW</v>
      </c>
    </row>
    <row r="6891" spans="2:12" ht="15.75">
      <c r="B6891" s="1528" t="s">
        <v>16684</v>
      </c>
      <c r="C6891" s="1529" t="s">
        <v>16698</v>
      </c>
      <c r="D6891" s="1528">
        <f t="shared" si="117"/>
        <v>50.267099999999999</v>
      </c>
      <c r="E6891" s="1543">
        <f t="shared" si="117"/>
        <v>28.7348</v>
      </c>
      <c r="F6891" s="1535"/>
      <c r="G6891" s="1556">
        <v>50.267099999999999</v>
      </c>
      <c r="H6891" s="1556">
        <v>28.7348</v>
      </c>
      <c r="I6891" s="1556">
        <v>50.267099999999999</v>
      </c>
      <c r="J6891" s="1556">
        <v>28.7348</v>
      </c>
      <c r="K6891" s="1521" t="s">
        <v>16684</v>
      </c>
      <c r="L6891" s="1521" t="str">
        <f t="shared" si="118"/>
        <v>CONJUNTO DE DUAS MESAS DE GIRO PARA QUINTA RODA OU REBOQUE COM CAPACIDADE DE 100 T CADA</v>
      </c>
    </row>
    <row r="6892" spans="2:12" ht="15.75">
      <c r="B6892" s="1526" t="s">
        <v>16687</v>
      </c>
      <c r="C6892" s="1523" t="s">
        <v>17555</v>
      </c>
      <c r="D6892" s="1526">
        <f t="shared" si="117"/>
        <v>352.86419999999998</v>
      </c>
      <c r="E6892" s="1542">
        <f t="shared" si="117"/>
        <v>85.414199999999994</v>
      </c>
      <c r="F6892" s="1535"/>
      <c r="G6892" s="1556">
        <v>352.86419999999998</v>
      </c>
      <c r="H6892" s="1556">
        <v>85.414199999999994</v>
      </c>
      <c r="I6892" s="1556">
        <v>349.85879999999997</v>
      </c>
      <c r="J6892" s="1556">
        <v>82.408799999999999</v>
      </c>
      <c r="K6892" s="1521" t="s">
        <v>16687</v>
      </c>
      <c r="L6892" s="1521" t="str">
        <f t="shared" si="118"/>
        <v>CAVALO MECÂNICO ESTRADEIRO 6 X 4, CMT 123.000 KG - 323 KW - MOTORISTA DE VEÍCULO ESPECIAL</v>
      </c>
    </row>
    <row r="6893" spans="2:12" ht="15.75">
      <c r="B6893" s="1528" t="s">
        <v>16688</v>
      </c>
      <c r="C6893" s="1529" t="s">
        <v>16694</v>
      </c>
      <c r="D6893" s="1528">
        <f t="shared" si="117"/>
        <v>72.506</v>
      </c>
      <c r="E6893" s="1543">
        <f t="shared" si="117"/>
        <v>41.447499999999998</v>
      </c>
      <c r="F6893" s="1535"/>
      <c r="G6893" s="1556">
        <v>72.506</v>
      </c>
      <c r="H6893" s="1556">
        <v>41.447499999999998</v>
      </c>
      <c r="I6893" s="1556">
        <v>72.506</v>
      </c>
      <c r="J6893" s="1556">
        <v>41.447499999999998</v>
      </c>
      <c r="K6893" s="1521" t="s">
        <v>16688</v>
      </c>
      <c r="L6893" s="1521" t="str">
        <f t="shared" si="118"/>
        <v>DOLLY PNEUMÁTICO COM CAPACIDADE DE 28,5 T E 3 EIXOS</v>
      </c>
    </row>
    <row r="6894" spans="2:12" ht="15.75">
      <c r="B6894" s="1526" t="s">
        <v>16685</v>
      </c>
      <c r="C6894" s="1523" t="s">
        <v>16693</v>
      </c>
      <c r="D6894" s="1526">
        <f t="shared" si="117"/>
        <v>94.149500000000003</v>
      </c>
      <c r="E6894" s="1542">
        <f t="shared" si="117"/>
        <v>53.819899999999997</v>
      </c>
      <c r="F6894" s="1535"/>
      <c r="G6894" s="1556">
        <v>94.149500000000003</v>
      </c>
      <c r="H6894" s="1556">
        <v>53.819899999999997</v>
      </c>
      <c r="I6894" s="1556">
        <v>94.149500000000003</v>
      </c>
      <c r="J6894" s="1556">
        <v>53.819899999999997</v>
      </c>
      <c r="K6894" s="1521" t="s">
        <v>16685</v>
      </c>
      <c r="L6894" s="1521" t="str">
        <f t="shared" si="118"/>
        <v>DOLLY PNEUMÁTICO COM CAPACIDADE DE 48 T E 4 EIXOS</v>
      </c>
    </row>
    <row r="6895" spans="2:12" ht="15.75">
      <c r="B6895" s="1528" t="s">
        <v>16689</v>
      </c>
      <c r="C6895" s="1529" t="s">
        <v>17556</v>
      </c>
      <c r="D6895" s="1528">
        <f t="shared" si="117"/>
        <v>1113.9176</v>
      </c>
      <c r="E6895" s="1543">
        <f t="shared" si="117"/>
        <v>451.56470000000002</v>
      </c>
      <c r="F6895" s="1535"/>
      <c r="G6895" s="1556">
        <v>1113.9176</v>
      </c>
      <c r="H6895" s="1556">
        <v>451.56470000000002</v>
      </c>
      <c r="I6895" s="1556">
        <v>1110.9122</v>
      </c>
      <c r="J6895" s="1556">
        <v>448.55930000000001</v>
      </c>
      <c r="K6895" s="1521" t="s">
        <v>16689</v>
      </c>
      <c r="L6895" s="1521" t="str">
        <f t="shared" si="118"/>
        <v>CAVALO MECÂNICO COM DOIS DOLLYS PNEUMÁTICOS DE 4 E 5 EIXOS E MESAS DE GIRO COM CAPACIDADE DE 111 T - 440 KW</v>
      </c>
    </row>
    <row r="6896" spans="2:12" ht="15.75">
      <c r="B6896" s="1526" t="s">
        <v>12797</v>
      </c>
      <c r="C6896" s="1523" t="s">
        <v>24282</v>
      </c>
      <c r="D6896" s="1526">
        <f t="shared" si="117"/>
        <v>853.7079</v>
      </c>
      <c r="E6896" s="1542">
        <f t="shared" si="117"/>
        <v>302.8177</v>
      </c>
      <c r="F6896" s="1535"/>
      <c r="G6896" s="1556">
        <v>853.7079</v>
      </c>
      <c r="H6896" s="1556">
        <v>302.8177</v>
      </c>
      <c r="I6896" s="1556">
        <v>850.70249999999999</v>
      </c>
      <c r="J6896" s="1556">
        <v>299.81229999999999</v>
      </c>
      <c r="K6896" s="1521" t="s">
        <v>12797</v>
      </c>
      <c r="L6896" s="1521" t="str">
        <f t="shared" si="118"/>
        <v>CAVALO MECÂNICO 8 X 8, PBT 26.000 KG - 440 KW -  MOTORISTA DE VEÍCULO ESPECIAL</v>
      </c>
    </row>
    <row r="6897" spans="2:12" ht="15.75">
      <c r="B6897" s="1528" t="s">
        <v>16684</v>
      </c>
      <c r="C6897" s="1529" t="s">
        <v>16698</v>
      </c>
      <c r="D6897" s="1528">
        <f t="shared" si="117"/>
        <v>50.267099999999999</v>
      </c>
      <c r="E6897" s="1543">
        <f t="shared" si="117"/>
        <v>28.7348</v>
      </c>
      <c r="F6897" s="1535"/>
      <c r="G6897" s="1556">
        <v>50.267099999999999</v>
      </c>
      <c r="H6897" s="1556">
        <v>28.7348</v>
      </c>
      <c r="I6897" s="1556">
        <v>50.267099999999999</v>
      </c>
      <c r="J6897" s="1556">
        <v>28.7348</v>
      </c>
      <c r="K6897" s="1521" t="s">
        <v>16684</v>
      </c>
      <c r="L6897" s="1521" t="str">
        <f t="shared" si="118"/>
        <v>CONJUNTO DE DUAS MESAS DE GIRO PARA QUINTA RODA OU REBOQUE COM CAPACIDADE DE 100 T CADA</v>
      </c>
    </row>
    <row r="6898" spans="2:12" ht="15.75">
      <c r="B6898" s="1526" t="s">
        <v>16690</v>
      </c>
      <c r="C6898" s="1523" t="s">
        <v>16695</v>
      </c>
      <c r="D6898" s="1526">
        <f t="shared" si="117"/>
        <v>115.7931</v>
      </c>
      <c r="E6898" s="1542">
        <f t="shared" si="117"/>
        <v>66.192300000000003</v>
      </c>
      <c r="F6898" s="1535"/>
      <c r="G6898" s="1556">
        <v>115.7931</v>
      </c>
      <c r="H6898" s="1556">
        <v>66.192300000000003</v>
      </c>
      <c r="I6898" s="1556">
        <v>115.7931</v>
      </c>
      <c r="J6898" s="1556">
        <v>66.192300000000003</v>
      </c>
      <c r="K6898" s="1521" t="s">
        <v>16690</v>
      </c>
      <c r="L6898" s="1521" t="str">
        <f t="shared" si="118"/>
        <v>DOLLY PNEUMÁTICO COM CAPACIDADE DE 60 T E 5 EIXOS</v>
      </c>
    </row>
    <row r="6899" spans="2:12" ht="15.75">
      <c r="B6899" s="1528" t="s">
        <v>16685</v>
      </c>
      <c r="C6899" s="1529" t="s">
        <v>16693</v>
      </c>
      <c r="D6899" s="1528">
        <f t="shared" si="117"/>
        <v>94.149500000000003</v>
      </c>
      <c r="E6899" s="1543">
        <f t="shared" si="117"/>
        <v>53.819899999999997</v>
      </c>
      <c r="F6899" s="1535"/>
      <c r="G6899" s="1556">
        <v>94.149500000000003</v>
      </c>
      <c r="H6899" s="1556">
        <v>53.819899999999997</v>
      </c>
      <c r="I6899" s="1556">
        <v>94.149500000000003</v>
      </c>
      <c r="J6899" s="1556">
        <v>53.819899999999997</v>
      </c>
      <c r="K6899" s="1521" t="s">
        <v>16685</v>
      </c>
      <c r="L6899" s="1521" t="str">
        <f t="shared" si="118"/>
        <v>DOLLY PNEUMÁTICO COM CAPACIDADE DE 48 T E 4 EIXOS</v>
      </c>
    </row>
    <row r="6900" spans="2:12" ht="30">
      <c r="B6900" s="1526" t="s">
        <v>20119</v>
      </c>
      <c r="C6900" s="1523" t="s">
        <v>20120</v>
      </c>
      <c r="D6900" s="1526">
        <f t="shared" si="117"/>
        <v>303.524</v>
      </c>
      <c r="E6900" s="1542">
        <f t="shared" si="117"/>
        <v>85.544799999999995</v>
      </c>
      <c r="F6900" s="1535"/>
      <c r="G6900" s="1556">
        <v>303.524</v>
      </c>
      <c r="H6900" s="1556">
        <v>85.544799999999995</v>
      </c>
      <c r="I6900" s="1556">
        <v>300.51859999999999</v>
      </c>
      <c r="J6900" s="1556">
        <v>82.539400000000001</v>
      </c>
      <c r="K6900" s="1521" t="s">
        <v>20119</v>
      </c>
      <c r="L6900" s="1521" t="str">
        <f t="shared" si="118"/>
        <v>CAMINHÃO COM SISTEMA DE HIDROJATEAMENTO DE ALTA PRESSÃO E VÁCUO PARA LIMPEZA E DESOBSTRUÇÃO DE BUEIROS COM CAPACIDADE TOTAL DE 15.600 L - 188 KW</v>
      </c>
    </row>
    <row r="6901" spans="2:12" ht="30">
      <c r="B6901" s="1528" t="s">
        <v>20121</v>
      </c>
      <c r="C6901" s="1529" t="s">
        <v>20122</v>
      </c>
      <c r="D6901" s="1528">
        <f t="shared" si="117"/>
        <v>34.690600000000003</v>
      </c>
      <c r="E6901" s="1543">
        <f t="shared" si="117"/>
        <v>20.380400000000002</v>
      </c>
      <c r="F6901" s="1535"/>
      <c r="G6901" s="1556">
        <v>34.690600000000003</v>
      </c>
      <c r="H6901" s="1556">
        <v>20.380400000000002</v>
      </c>
      <c r="I6901" s="1556">
        <v>34.690600000000003</v>
      </c>
      <c r="J6901" s="1556">
        <v>20.380400000000002</v>
      </c>
      <c r="K6901" s="1521" t="s">
        <v>20121</v>
      </c>
      <c r="L6901" s="1521" t="str">
        <f t="shared" si="118"/>
        <v>EQUIPAMENTO COM SISTEMA DE HIDROJATEAMENTO DE ALTA PRESSÃO E VÁCUO PARA LIMPEZA E DESOBSTRUÇÃO DE BUEIROS COM DIÂMETRO DE ATÉ 1.500 MM COM CAPACIDADE TOTAL DE 15.600 L</v>
      </c>
    </row>
    <row r="6902" spans="2:12" ht="15.75">
      <c r="B6902" s="1526" t="s">
        <v>12714</v>
      </c>
      <c r="C6902" s="1523" t="s">
        <v>20123</v>
      </c>
      <c r="D6902" s="1526">
        <f t="shared" si="117"/>
        <v>268.83339999999998</v>
      </c>
      <c r="E6902" s="1542">
        <f t="shared" si="117"/>
        <v>65.164400000000001</v>
      </c>
      <c r="F6902" s="1535"/>
      <c r="G6902" s="1556">
        <v>268.83339999999998</v>
      </c>
      <c r="H6902" s="1556">
        <v>65.164400000000001</v>
      </c>
      <c r="I6902" s="1556">
        <v>265.82799999999997</v>
      </c>
      <c r="J6902" s="1556">
        <v>62.158999999999999</v>
      </c>
      <c r="K6902" s="1521" t="s">
        <v>12714</v>
      </c>
      <c r="L6902" s="1521" t="str">
        <f t="shared" si="118"/>
        <v>CAMINHÃO PLATAFORMA 6 X 2, PBT 23.000 KG E DISTÂNCIA ENTRE EIXOS 5,4 M - 188 KW - MOTORISTA DE VEÍCULO ESPECIAL</v>
      </c>
    </row>
    <row r="6903" spans="2:12" ht="15.75">
      <c r="B6903" s="1528" t="s">
        <v>12742</v>
      </c>
      <c r="C6903" s="1529" t="s">
        <v>12997</v>
      </c>
      <c r="D6903" s="1528">
        <f t="shared" si="117"/>
        <v>256.23219999999998</v>
      </c>
      <c r="E6903" s="1543">
        <f t="shared" si="117"/>
        <v>84.825100000000006</v>
      </c>
      <c r="F6903" s="1535"/>
      <c r="G6903" s="1556">
        <v>256.23219999999998</v>
      </c>
      <c r="H6903" s="1556">
        <v>84.825100000000006</v>
      </c>
      <c r="I6903" s="1556">
        <v>252.32820000000001</v>
      </c>
      <c r="J6903" s="1556">
        <v>80.921099999999996</v>
      </c>
      <c r="K6903" s="1521" t="s">
        <v>12742</v>
      </c>
      <c r="L6903" s="1521" t="str">
        <f t="shared" si="118"/>
        <v>CAMINHÃO BASCULANTE PARA ROCHA COM CAPACIDADE DE 12 M³ - 188 KW COM PERICULOSIDADE</v>
      </c>
    </row>
    <row r="6904" spans="2:12" ht="30">
      <c r="B6904" s="1526" t="s">
        <v>12743</v>
      </c>
      <c r="C6904" s="1523" t="s">
        <v>17557</v>
      </c>
      <c r="D6904" s="1526">
        <f t="shared" si="117"/>
        <v>228.99250000000001</v>
      </c>
      <c r="E6904" s="1542">
        <f t="shared" si="117"/>
        <v>70.526899999999998</v>
      </c>
      <c r="F6904" s="1535"/>
      <c r="G6904" s="1556">
        <v>228.99250000000001</v>
      </c>
      <c r="H6904" s="1556">
        <v>70.526899999999998</v>
      </c>
      <c r="I6904" s="1556">
        <v>225.08850000000001</v>
      </c>
      <c r="J6904" s="1556">
        <v>66.622900000000001</v>
      </c>
      <c r="K6904" s="1521" t="s">
        <v>12743</v>
      </c>
      <c r="L6904" s="1521" t="str">
        <f t="shared" si="118"/>
        <v>CAMINHÃO PLATAFORMA 8 X 2 PBT 29.000 KG E DISTÂNCIA ENTRE EIXOS 4,8 M - 188 KW - MOTORISTA DE VEÍCULO ESPECIAL COM PERICULOSIDADE</v>
      </c>
    </row>
    <row r="6905" spans="2:12" ht="15.75">
      <c r="B6905" s="1528" t="s">
        <v>12744</v>
      </c>
      <c r="C6905" s="1529" t="s">
        <v>12998</v>
      </c>
      <c r="D6905" s="1528">
        <f t="shared" si="117"/>
        <v>27.239699999999999</v>
      </c>
      <c r="E6905" s="1543">
        <f t="shared" si="117"/>
        <v>14.2982</v>
      </c>
      <c r="F6905" s="1535"/>
      <c r="G6905" s="1556">
        <v>27.239699999999999</v>
      </c>
      <c r="H6905" s="1556">
        <v>14.2982</v>
      </c>
      <c r="I6905" s="1556">
        <v>27.239699999999999</v>
      </c>
      <c r="J6905" s="1556">
        <v>14.2982</v>
      </c>
      <c r="K6905" s="1521" t="s">
        <v>12744</v>
      </c>
      <c r="L6905" s="1521" t="str">
        <f t="shared" si="118"/>
        <v>CAÇAMBA BASCULANTE PARA ROCHA COM CAPACIDADE DE 12 M³</v>
      </c>
    </row>
    <row r="6906" spans="2:12" ht="15.75">
      <c r="B6906" s="1526" t="s">
        <v>12745</v>
      </c>
      <c r="C6906" s="1523" t="s">
        <v>12999</v>
      </c>
      <c r="D6906" s="1526">
        <f t="shared" si="117"/>
        <v>277.12630000000001</v>
      </c>
      <c r="E6906" s="1542">
        <f t="shared" si="117"/>
        <v>121.5514</v>
      </c>
      <c r="F6906" s="1535"/>
      <c r="G6906" s="1556">
        <v>277.12630000000001</v>
      </c>
      <c r="H6906" s="1556">
        <v>121.5514</v>
      </c>
      <c r="I6906" s="1556">
        <v>270.5478</v>
      </c>
      <c r="J6906" s="1556">
        <v>114.9729</v>
      </c>
      <c r="K6906" s="1521" t="s">
        <v>12745</v>
      </c>
      <c r="L6906" s="1521" t="str">
        <f t="shared" si="118"/>
        <v>PLATAFORMA PANTOGRÁFICA MONTADA EM CAMINHÃO - 115 KW COM PERICULOSIDADE</v>
      </c>
    </row>
    <row r="6907" spans="2:12" ht="30">
      <c r="B6907" s="1528" t="s">
        <v>12746</v>
      </c>
      <c r="C6907" s="1529" t="s">
        <v>17558</v>
      </c>
      <c r="D6907" s="1528">
        <f t="shared" si="117"/>
        <v>177.34100000000001</v>
      </c>
      <c r="E6907" s="1543">
        <f t="shared" si="117"/>
        <v>54.788899999999998</v>
      </c>
      <c r="F6907" s="1535"/>
      <c r="G6907" s="1556">
        <v>177.34100000000001</v>
      </c>
      <c r="H6907" s="1556">
        <v>54.788899999999998</v>
      </c>
      <c r="I6907" s="1556">
        <v>173.43700000000001</v>
      </c>
      <c r="J6907" s="1556">
        <v>50.884900000000002</v>
      </c>
      <c r="K6907" s="1521" t="s">
        <v>12746</v>
      </c>
      <c r="L6907" s="1521" t="str">
        <f t="shared" si="118"/>
        <v>CAMINHÃO PLATAFORMA 4 X 2, PBT 8.300 KG E DISTÂNCIA ENTRE EIXOS 3,7 M - 115 KW - MOTORISTA DE VEÍCULO ESPECIAL COM PERICULOSIDADE</v>
      </c>
    </row>
    <row r="6908" spans="2:12" ht="15.75">
      <c r="B6908" s="1526" t="s">
        <v>12747</v>
      </c>
      <c r="C6908" s="1523" t="s">
        <v>17559</v>
      </c>
      <c r="D6908" s="1526">
        <f t="shared" si="117"/>
        <v>99.785300000000007</v>
      </c>
      <c r="E6908" s="1542">
        <f t="shared" si="117"/>
        <v>66.762500000000003</v>
      </c>
      <c r="F6908" s="1535"/>
      <c r="G6908" s="1556">
        <v>99.785300000000007</v>
      </c>
      <c r="H6908" s="1556">
        <v>66.762500000000003</v>
      </c>
      <c r="I6908" s="1556">
        <v>97.110799999999998</v>
      </c>
      <c r="J6908" s="1556">
        <v>64.087999999999994</v>
      </c>
      <c r="K6908" s="1521" t="s">
        <v>12747</v>
      </c>
      <c r="L6908" s="1521" t="str">
        <f t="shared" si="118"/>
        <v>PLATAFORMA PANTOGRÁFICA HIDRÁULICA MONTADA SOBRE CHASSI COM CAPACIDADE DE 600 KG - COM PERICULOSIDADE</v>
      </c>
    </row>
    <row r="6909" spans="2:12" ht="15.75">
      <c r="B6909" s="1528" t="s">
        <v>4352</v>
      </c>
      <c r="C6909" s="1529" t="s">
        <v>13000</v>
      </c>
      <c r="D6909" s="1528">
        <f t="shared" si="117"/>
        <v>155.68430000000001</v>
      </c>
      <c r="E6909" s="1543">
        <f t="shared" si="117"/>
        <v>58.427799999999998</v>
      </c>
      <c r="F6909" s="1535"/>
      <c r="G6909" s="1556">
        <v>155.68430000000001</v>
      </c>
      <c r="H6909" s="1556">
        <v>58.427799999999998</v>
      </c>
      <c r="I6909" s="1556">
        <v>153.239</v>
      </c>
      <c r="J6909" s="1556">
        <v>55.982500000000002</v>
      </c>
      <c r="K6909" s="1521" t="s">
        <v>4352</v>
      </c>
      <c r="L6909" s="1521" t="str">
        <f t="shared" si="118"/>
        <v>CAMINHÃO BASCULANTE COM CAPACIDADE DE 6 M³ - 136 KW</v>
      </c>
    </row>
    <row r="6910" spans="2:12" ht="15.75">
      <c r="B6910" s="1526" t="s">
        <v>12748</v>
      </c>
      <c r="C6910" s="1523" t="s">
        <v>24283</v>
      </c>
      <c r="D6910" s="1526">
        <f t="shared" si="117"/>
        <v>146.9581</v>
      </c>
      <c r="E6910" s="1542">
        <f t="shared" si="117"/>
        <v>53.8474</v>
      </c>
      <c r="F6910" s="1535"/>
      <c r="G6910" s="1556">
        <v>146.9581</v>
      </c>
      <c r="H6910" s="1556">
        <v>53.8474</v>
      </c>
      <c r="I6910" s="1556">
        <v>144.5128</v>
      </c>
      <c r="J6910" s="1556">
        <v>51.402099999999997</v>
      </c>
      <c r="K6910" s="1521" t="s">
        <v>12748</v>
      </c>
      <c r="L6910" s="1521" t="str">
        <f t="shared" si="118"/>
        <v>CAMINHÃO PLATAFORMA 4 X 2, PBT 16.000 KG E DISTÂNCIA ENTRE EIXOS 3,6 M - 136 KW - MOTORISTA DE CAMINHÃO</v>
      </c>
    </row>
    <row r="6911" spans="2:12" ht="15.75">
      <c r="B6911" s="1528" t="s">
        <v>12749</v>
      </c>
      <c r="C6911" s="1529" t="s">
        <v>13001</v>
      </c>
      <c r="D6911" s="1528">
        <f t="shared" si="117"/>
        <v>8.7262000000000004</v>
      </c>
      <c r="E6911" s="1543">
        <f t="shared" si="117"/>
        <v>4.5804</v>
      </c>
      <c r="F6911" s="1535"/>
      <c r="G6911" s="1556">
        <v>8.7262000000000004</v>
      </c>
      <c r="H6911" s="1556">
        <v>4.5804</v>
      </c>
      <c r="I6911" s="1556">
        <v>8.7262000000000004</v>
      </c>
      <c r="J6911" s="1556">
        <v>4.5804</v>
      </c>
      <c r="K6911" s="1521" t="s">
        <v>12749</v>
      </c>
      <c r="L6911" s="1521" t="str">
        <f t="shared" si="118"/>
        <v>CAÇAMBA BASCULANTE COM CAPACIDADE DE 6 M³</v>
      </c>
    </row>
    <row r="6912" spans="2:12" ht="15.75">
      <c r="B6912" s="1526" t="s">
        <v>12750</v>
      </c>
      <c r="C6912" s="1523" t="s">
        <v>13002</v>
      </c>
      <c r="D6912" s="1526">
        <f t="shared" si="117"/>
        <v>152.69319999999999</v>
      </c>
      <c r="E6912" s="1542">
        <f t="shared" si="117"/>
        <v>56.994</v>
      </c>
      <c r="F6912" s="1535"/>
      <c r="G6912" s="1556">
        <v>152.69319999999999</v>
      </c>
      <c r="H6912" s="1556">
        <v>56.994</v>
      </c>
      <c r="I6912" s="1556">
        <v>150.24789999999999</v>
      </c>
      <c r="J6912" s="1556">
        <v>54.548699999999997</v>
      </c>
      <c r="K6912" s="1521" t="s">
        <v>12750</v>
      </c>
      <c r="L6912" s="1521" t="str">
        <f t="shared" si="118"/>
        <v>CAMINHÃO CARROCERIA COM CAPACIDADE DE 9 T - 136 KW</v>
      </c>
    </row>
    <row r="6913" spans="2:12" ht="15.75">
      <c r="B6913" s="1528" t="s">
        <v>12751</v>
      </c>
      <c r="C6913" s="1529" t="s">
        <v>24284</v>
      </c>
      <c r="D6913" s="1528">
        <f t="shared" si="117"/>
        <v>148.1362</v>
      </c>
      <c r="E6913" s="1543">
        <f t="shared" si="117"/>
        <v>54.4514</v>
      </c>
      <c r="F6913" s="1535"/>
      <c r="G6913" s="1556">
        <v>148.1362</v>
      </c>
      <c r="H6913" s="1556">
        <v>54.4514</v>
      </c>
      <c r="I6913" s="1556">
        <v>145.6909</v>
      </c>
      <c r="J6913" s="1556">
        <v>52.006100000000004</v>
      </c>
      <c r="K6913" s="1521" t="s">
        <v>12751</v>
      </c>
      <c r="L6913" s="1521" t="str">
        <f t="shared" si="118"/>
        <v>CAMINHÃO PLATAFORMA 4 X 2, PBT 16.000 KG E DISTÂNCIA ENTRE EIXOS 4,8 M - 136 KW - MOTORISTA DE CAMINHÃO</v>
      </c>
    </row>
    <row r="6914" spans="2:12" ht="15.75">
      <c r="B6914" s="1526" t="s">
        <v>12752</v>
      </c>
      <c r="C6914" s="1523" t="s">
        <v>13003</v>
      </c>
      <c r="D6914" s="1526">
        <f t="shared" si="117"/>
        <v>4.5570000000000004</v>
      </c>
      <c r="E6914" s="1542">
        <f t="shared" si="117"/>
        <v>2.5426000000000002</v>
      </c>
      <c r="F6914" s="1535"/>
      <c r="G6914" s="1556">
        <v>4.5570000000000004</v>
      </c>
      <c r="H6914" s="1556">
        <v>2.5426000000000002</v>
      </c>
      <c r="I6914" s="1556">
        <v>4.5570000000000004</v>
      </c>
      <c r="J6914" s="1556">
        <v>2.5426000000000002</v>
      </c>
      <c r="K6914" s="1521" t="s">
        <v>12752</v>
      </c>
      <c r="L6914" s="1521" t="str">
        <f t="shared" si="118"/>
        <v>CARROCERIA DE MADEIRA COM CAPACIDADE DE 9 T</v>
      </c>
    </row>
    <row r="6915" spans="2:12" ht="15.75">
      <c r="B6915" s="1528" t="s">
        <v>12753</v>
      </c>
      <c r="C6915" s="1529" t="s">
        <v>13004</v>
      </c>
      <c r="D6915" s="1528">
        <f t="shared" si="117"/>
        <v>225.04089999999999</v>
      </c>
      <c r="E6915" s="1543">
        <f t="shared" si="117"/>
        <v>62.165900000000001</v>
      </c>
      <c r="F6915" s="1535"/>
      <c r="G6915" s="1556">
        <v>225.04089999999999</v>
      </c>
      <c r="H6915" s="1556">
        <v>62.165900000000001</v>
      </c>
      <c r="I6915" s="1556">
        <v>222.59559999999999</v>
      </c>
      <c r="J6915" s="1556">
        <v>59.720599999999997</v>
      </c>
      <c r="K6915" s="1521" t="s">
        <v>12753</v>
      </c>
      <c r="L6915" s="1521" t="str">
        <f t="shared" si="118"/>
        <v>CAMINHÃO TANQUE DISTRIBUIDOR DE ASFALTO COM CAPACIDADE DE 6.000 L - 7 KW/136 KW</v>
      </c>
    </row>
    <row r="6916" spans="2:12" ht="30">
      <c r="B6916" s="1526" t="s">
        <v>12718</v>
      </c>
      <c r="C6916" s="1523" t="s">
        <v>24277</v>
      </c>
      <c r="D6916" s="1526">
        <f t="shared" si="117"/>
        <v>201.05789999999999</v>
      </c>
      <c r="E6916" s="1542">
        <f t="shared" si="117"/>
        <v>52.167700000000004</v>
      </c>
      <c r="F6916" s="1535"/>
      <c r="G6916" s="1556">
        <v>201.05789999999999</v>
      </c>
      <c r="H6916" s="1556">
        <v>52.167700000000004</v>
      </c>
      <c r="I6916" s="1556">
        <v>198.61259999999999</v>
      </c>
      <c r="J6916" s="1556">
        <v>49.7224</v>
      </c>
      <c r="K6916" s="1521" t="s">
        <v>12718</v>
      </c>
      <c r="L6916" s="1521" t="str">
        <f t="shared" si="118"/>
        <v>CAMINHÃO PLATAFORMA 4 X 2, PBT 14.300 KG E DISTÂNCIA ENTRE EIXOS 4,8 M - 136 KW - CONDIÇÃO DE TRABALHO SEVERA - MOTORISTA DE CAMINHÃO</v>
      </c>
    </row>
    <row r="6917" spans="2:12" ht="15.75">
      <c r="B6917" s="1528" t="s">
        <v>12754</v>
      </c>
      <c r="C6917" s="1529" t="s">
        <v>13005</v>
      </c>
      <c r="D6917" s="1528">
        <f t="shared" si="117"/>
        <v>23.983000000000001</v>
      </c>
      <c r="E6917" s="1543">
        <f t="shared" si="117"/>
        <v>9.9982000000000006</v>
      </c>
      <c r="F6917" s="1535"/>
      <c r="G6917" s="1556">
        <v>23.983000000000001</v>
      </c>
      <c r="H6917" s="1556">
        <v>9.9982000000000006</v>
      </c>
      <c r="I6917" s="1556">
        <v>23.983000000000001</v>
      </c>
      <c r="J6917" s="1556">
        <v>9.9982000000000006</v>
      </c>
      <c r="K6917" s="1521" t="s">
        <v>12754</v>
      </c>
      <c r="L6917" s="1521" t="str">
        <f t="shared" si="118"/>
        <v>TANQUE ESPARGIDOR DE ASFALTO COM CAPACIDADE DE 6.000 L - 7 KW</v>
      </c>
    </row>
    <row r="6918" spans="2:12" ht="15.75">
      <c r="B6918" s="1526" t="s">
        <v>12755</v>
      </c>
      <c r="C6918" s="1523" t="s">
        <v>13006</v>
      </c>
      <c r="D6918" s="1526">
        <f t="shared" si="117"/>
        <v>233.89879999999999</v>
      </c>
      <c r="E6918" s="1542">
        <f t="shared" si="117"/>
        <v>68.311300000000003</v>
      </c>
      <c r="F6918" s="1535"/>
      <c r="G6918" s="1556">
        <v>233.89879999999999</v>
      </c>
      <c r="H6918" s="1556">
        <v>68.311300000000003</v>
      </c>
      <c r="I6918" s="1556">
        <v>231.45349999999999</v>
      </c>
      <c r="J6918" s="1556">
        <v>65.866</v>
      </c>
      <c r="K6918" s="1521" t="s">
        <v>12755</v>
      </c>
      <c r="L6918" s="1521" t="str">
        <f t="shared" si="118"/>
        <v>CAMINHÃO COM CAÇAMBA TÉRMICA COM CAPACIDADE DE 6 M³ - 188 KW</v>
      </c>
    </row>
    <row r="6919" spans="2:12" ht="15.75">
      <c r="B6919" s="1528" t="s">
        <v>12756</v>
      </c>
      <c r="C6919" s="1529" t="s">
        <v>24285</v>
      </c>
      <c r="D6919" s="1528">
        <f t="shared" si="117"/>
        <v>219.61699999999999</v>
      </c>
      <c r="E6919" s="1543">
        <f t="shared" si="117"/>
        <v>60.5289</v>
      </c>
      <c r="F6919" s="1535"/>
      <c r="G6919" s="1556">
        <v>219.61699999999999</v>
      </c>
      <c r="H6919" s="1556">
        <v>60.5289</v>
      </c>
      <c r="I6919" s="1556">
        <v>217.17169999999999</v>
      </c>
      <c r="J6919" s="1556">
        <v>58.083599999999997</v>
      </c>
      <c r="K6919" s="1521" t="s">
        <v>12756</v>
      </c>
      <c r="L6919" s="1521" t="str">
        <f t="shared" si="118"/>
        <v>CAMINHÃO PLATAFORMA 6 X 2, PBT 23.000 KG E DISTÂNCIA ENTRE EIXOS 4,8 M - 188 KW - MOTORISTA DE CAMINHÃO</v>
      </c>
    </row>
    <row r="6920" spans="2:12" ht="15.75">
      <c r="B6920" s="1526" t="s">
        <v>12757</v>
      </c>
      <c r="C6920" s="1523" t="s">
        <v>13007</v>
      </c>
      <c r="D6920" s="1526">
        <f t="shared" si="117"/>
        <v>14.2818</v>
      </c>
      <c r="E6920" s="1542">
        <f t="shared" si="117"/>
        <v>7.7824</v>
      </c>
      <c r="F6920" s="1535"/>
      <c r="G6920" s="1556">
        <v>14.2818</v>
      </c>
      <c r="H6920" s="1556">
        <v>7.7824</v>
      </c>
      <c r="I6920" s="1556">
        <v>14.2818</v>
      </c>
      <c r="J6920" s="1556">
        <v>7.7824</v>
      </c>
      <c r="K6920" s="1521" t="s">
        <v>12757</v>
      </c>
      <c r="L6920" s="1521" t="str">
        <f t="shared" si="118"/>
        <v>CAÇAMBA TÉRMICA COM CAPACIDADE DE 6 M³</v>
      </c>
    </row>
    <row r="6921" spans="2:12" ht="15.75">
      <c r="B6921" s="1528" t="s">
        <v>12758</v>
      </c>
      <c r="C6921" s="1529" t="s">
        <v>13008</v>
      </c>
      <c r="D6921" s="1528">
        <f t="shared" si="117"/>
        <v>278.69310000000002</v>
      </c>
      <c r="E6921" s="1543">
        <f t="shared" si="117"/>
        <v>68.905299999999997</v>
      </c>
      <c r="F6921" s="1535"/>
      <c r="G6921" s="1556">
        <v>278.69310000000002</v>
      </c>
      <c r="H6921" s="1556">
        <v>68.905299999999997</v>
      </c>
      <c r="I6921" s="1556">
        <v>276.24779999999998</v>
      </c>
      <c r="J6921" s="1556">
        <v>66.459999999999994</v>
      </c>
      <c r="K6921" s="1521" t="s">
        <v>12758</v>
      </c>
      <c r="L6921" s="1521" t="str">
        <f t="shared" si="118"/>
        <v>CAMINHÃO TANQUE COM CAPACIDADE DE 10.000 L - 188 KW</v>
      </c>
    </row>
    <row r="6922" spans="2:12" ht="30">
      <c r="B6922" s="1526" t="s">
        <v>12759</v>
      </c>
      <c r="C6922" s="1523" t="s">
        <v>24286</v>
      </c>
      <c r="D6922" s="1526">
        <f t="shared" si="117"/>
        <v>263.68049999999999</v>
      </c>
      <c r="E6922" s="1542">
        <f t="shared" si="117"/>
        <v>60.5289</v>
      </c>
      <c r="F6922" s="1535"/>
      <c r="G6922" s="1556">
        <v>263.68049999999999</v>
      </c>
      <c r="H6922" s="1556">
        <v>60.5289</v>
      </c>
      <c r="I6922" s="1556">
        <v>261.23520000000002</v>
      </c>
      <c r="J6922" s="1556">
        <v>58.083599999999997</v>
      </c>
      <c r="K6922" s="1521" t="s">
        <v>12759</v>
      </c>
      <c r="L6922" s="1521" t="str">
        <f t="shared" si="118"/>
        <v>CAMINHÃO PLATAFORMA 6 X 2, PBT 23.000 KG E DISTÂNCIA ENTRE EIXOS 4,8 M - 188 KW - CONDIÇÃO DE TRABALHO SEVERA - MOTORISTA DE CAMINHÃO</v>
      </c>
    </row>
    <row r="6923" spans="2:12" ht="15.75">
      <c r="B6923" s="1528" t="s">
        <v>12760</v>
      </c>
      <c r="C6923" s="1529" t="s">
        <v>13009</v>
      </c>
      <c r="D6923" s="1528">
        <f t="shared" si="117"/>
        <v>15.012600000000001</v>
      </c>
      <c r="E6923" s="1543">
        <f t="shared" si="117"/>
        <v>8.3764000000000003</v>
      </c>
      <c r="F6923" s="1535"/>
      <c r="G6923" s="1556">
        <v>15.012600000000001</v>
      </c>
      <c r="H6923" s="1556">
        <v>8.3764000000000003</v>
      </c>
      <c r="I6923" s="1556">
        <v>15.012600000000001</v>
      </c>
      <c r="J6923" s="1556">
        <v>8.3764000000000003</v>
      </c>
      <c r="K6923" s="1521" t="s">
        <v>12760</v>
      </c>
      <c r="L6923" s="1521" t="str">
        <f t="shared" si="118"/>
        <v>TANQUE PARA TRANSPORTE DE ÁGUA COM CAPACIDADE DE 10.000 L</v>
      </c>
    </row>
    <row r="6924" spans="2:12" ht="15.75">
      <c r="B6924" s="1526" t="s">
        <v>12761</v>
      </c>
      <c r="C6924" s="1523" t="s">
        <v>13010</v>
      </c>
      <c r="D6924" s="1526">
        <f t="shared" si="117"/>
        <v>233.98670000000001</v>
      </c>
      <c r="E6924" s="1542">
        <f t="shared" si="117"/>
        <v>70.031000000000006</v>
      </c>
      <c r="F6924" s="1535"/>
      <c r="G6924" s="1556">
        <v>233.98670000000001</v>
      </c>
      <c r="H6924" s="1556">
        <v>70.031000000000006</v>
      </c>
      <c r="I6924" s="1556">
        <v>230.9813</v>
      </c>
      <c r="J6924" s="1556">
        <v>67.025599999999997</v>
      </c>
      <c r="K6924" s="1521" t="s">
        <v>12761</v>
      </c>
      <c r="L6924" s="1521" t="str">
        <f t="shared" si="118"/>
        <v>CAMINHÃO BASCULANTE COM CAÇAMBA ESTANQUE COM CAPACIDADE DE 14 M³ - 188 KW</v>
      </c>
    </row>
    <row r="6925" spans="2:12" ht="15.75">
      <c r="B6925" s="1528" t="s">
        <v>12762</v>
      </c>
      <c r="C6925" s="1529" t="s">
        <v>12974</v>
      </c>
      <c r="D6925" s="1528">
        <f t="shared" si="117"/>
        <v>222.43090000000001</v>
      </c>
      <c r="E6925" s="1543">
        <f t="shared" si="117"/>
        <v>63.965299999999999</v>
      </c>
      <c r="F6925" s="1535"/>
      <c r="G6925" s="1556">
        <v>222.43090000000001</v>
      </c>
      <c r="H6925" s="1556">
        <v>63.965299999999999</v>
      </c>
      <c r="I6925" s="1556">
        <v>219.4255</v>
      </c>
      <c r="J6925" s="1556">
        <v>60.959899999999998</v>
      </c>
      <c r="K6925" s="1521" t="s">
        <v>12762</v>
      </c>
      <c r="L6925" s="1521" t="str">
        <f t="shared" si="118"/>
        <v>CAMINHÃO PLATAFORMA 8 X 2, PBT 29.000 KG E DISTÂNCIA ENTRE EIXOS 4,8 M - 188 KW - MOTORISTA DE VEÍCULO ESPECIAL</v>
      </c>
    </row>
    <row r="6926" spans="2:12" ht="15.75">
      <c r="B6926" s="1526" t="s">
        <v>12763</v>
      </c>
      <c r="C6926" s="1523" t="s">
        <v>13011</v>
      </c>
      <c r="D6926" s="1526">
        <f t="shared" si="117"/>
        <v>11.5558</v>
      </c>
      <c r="E6926" s="1542">
        <f t="shared" si="117"/>
        <v>6.0656999999999996</v>
      </c>
      <c r="F6926" s="1535"/>
      <c r="G6926" s="1556">
        <v>11.5558</v>
      </c>
      <c r="H6926" s="1556">
        <v>6.0656999999999996</v>
      </c>
      <c r="I6926" s="1556">
        <v>11.5558</v>
      </c>
      <c r="J6926" s="1556">
        <v>6.0656999999999996</v>
      </c>
      <c r="K6926" s="1521" t="s">
        <v>12763</v>
      </c>
      <c r="L6926" s="1521" t="str">
        <f t="shared" si="118"/>
        <v>CAÇAMBA BASCULANTE ESTANQUE COM CAPACIDADE DE 14 M³</v>
      </c>
    </row>
    <row r="6927" spans="2:12" ht="15.75">
      <c r="B6927" s="1528" t="s">
        <v>4135</v>
      </c>
      <c r="C6927" s="1529" t="s">
        <v>13012</v>
      </c>
      <c r="D6927" s="1528">
        <f t="shared" si="117"/>
        <v>228.20939999999999</v>
      </c>
      <c r="E6927" s="1543">
        <f t="shared" si="117"/>
        <v>65.061599999999999</v>
      </c>
      <c r="F6927" s="1535"/>
      <c r="G6927" s="1556">
        <v>228.20939999999999</v>
      </c>
      <c r="H6927" s="1556">
        <v>65.061599999999999</v>
      </c>
      <c r="I6927" s="1556">
        <v>225.76410000000001</v>
      </c>
      <c r="J6927" s="1556">
        <v>62.616300000000003</v>
      </c>
      <c r="K6927" s="1521" t="s">
        <v>4135</v>
      </c>
      <c r="L6927" s="1521" t="str">
        <f t="shared" si="118"/>
        <v>CAMINHÃO BASCULANTE COM CAPACIDADE DE 10 M³ - 188 KW</v>
      </c>
    </row>
    <row r="6928" spans="2:12" ht="15.75">
      <c r="B6928" s="1526" t="s">
        <v>12738</v>
      </c>
      <c r="C6928" s="1523" t="s">
        <v>17552</v>
      </c>
      <c r="D6928" s="1526">
        <f t="shared" si="117"/>
        <v>217.77869999999999</v>
      </c>
      <c r="E6928" s="1542">
        <f t="shared" si="117"/>
        <v>59.586500000000001</v>
      </c>
      <c r="F6928" s="1535"/>
      <c r="G6928" s="1556">
        <v>217.77869999999999</v>
      </c>
      <c r="H6928" s="1556">
        <v>59.586500000000001</v>
      </c>
      <c r="I6928" s="1556">
        <v>215.33340000000001</v>
      </c>
      <c r="J6928" s="1556">
        <v>57.141199999999998</v>
      </c>
      <c r="K6928" s="1521" t="s">
        <v>12738</v>
      </c>
      <c r="L6928" s="1521" t="str">
        <f t="shared" si="118"/>
        <v>CAMINHÃO PLATAFORMA 8 X 2, PBT 29.000 KG E DISTÂNCIA ENTRE EIXOS 4,8 M - 188 KW - MOTORISTA DE CAMINHÃO</v>
      </c>
    </row>
    <row r="6929" spans="2:12" ht="15.75">
      <c r="B6929" s="1528" t="s">
        <v>12764</v>
      </c>
      <c r="C6929" s="1529" t="s">
        <v>13013</v>
      </c>
      <c r="D6929" s="1528">
        <f t="shared" si="117"/>
        <v>10.4307</v>
      </c>
      <c r="E6929" s="1543">
        <f t="shared" si="117"/>
        <v>5.4751000000000003</v>
      </c>
      <c r="F6929" s="1535"/>
      <c r="G6929" s="1556">
        <v>10.4307</v>
      </c>
      <c r="H6929" s="1556">
        <v>5.4751000000000003</v>
      </c>
      <c r="I6929" s="1556">
        <v>10.4307</v>
      </c>
      <c r="J6929" s="1556">
        <v>5.4751000000000003</v>
      </c>
      <c r="K6929" s="1521" t="s">
        <v>12764</v>
      </c>
      <c r="L6929" s="1521" t="str">
        <f t="shared" si="118"/>
        <v>CAÇAMBA BASCULANTE COM CAPACIDADE DE 10 M³</v>
      </c>
    </row>
    <row r="6930" spans="2:12" ht="15.75">
      <c r="B6930" s="1526" t="s">
        <v>4133</v>
      </c>
      <c r="C6930" s="1523" t="s">
        <v>4138</v>
      </c>
      <c r="D6930" s="1526">
        <f t="shared" si="117"/>
        <v>226.31209999999999</v>
      </c>
      <c r="E6930" s="1542">
        <f t="shared" si="117"/>
        <v>64.216399999999993</v>
      </c>
      <c r="F6930" s="1535"/>
      <c r="G6930" s="1556">
        <v>226.31209999999999</v>
      </c>
      <c r="H6930" s="1556">
        <v>64.216399999999993</v>
      </c>
      <c r="I6930" s="1556">
        <v>223.86680000000001</v>
      </c>
      <c r="J6930" s="1556">
        <v>61.771099999999997</v>
      </c>
      <c r="K6930" s="1521" t="s">
        <v>4133</v>
      </c>
      <c r="L6930" s="1521" t="str">
        <f t="shared" si="118"/>
        <v>CAMINHÃO CARROCERIA COM CAPACIDADE DE 15 T - 188 KW</v>
      </c>
    </row>
    <row r="6931" spans="2:12" ht="15.75">
      <c r="B6931" s="1528" t="s">
        <v>12765</v>
      </c>
      <c r="C6931" s="1529" t="s">
        <v>24287</v>
      </c>
      <c r="D6931" s="1528">
        <f t="shared" si="117"/>
        <v>220.67869999999999</v>
      </c>
      <c r="E6931" s="1543">
        <f t="shared" si="117"/>
        <v>61.0732</v>
      </c>
      <c r="F6931" s="1535"/>
      <c r="G6931" s="1556">
        <v>220.67869999999999</v>
      </c>
      <c r="H6931" s="1556">
        <v>61.0732</v>
      </c>
      <c r="I6931" s="1556">
        <v>218.23339999999999</v>
      </c>
      <c r="J6931" s="1556">
        <v>58.627899999999997</v>
      </c>
      <c r="K6931" s="1521" t="s">
        <v>12765</v>
      </c>
      <c r="L6931" s="1521" t="str">
        <f t="shared" si="118"/>
        <v>CAMINHÃO PLATAFORMA 6 X 2, PBT 23.000 KG E DISTÂNCIA ENTRE EIXOS 5,4 M - 188 KW - MOTORISTA DE CAMINHÃO</v>
      </c>
    </row>
    <row r="6932" spans="2:12" ht="15.75">
      <c r="B6932" s="1526" t="s">
        <v>12766</v>
      </c>
      <c r="C6932" s="1523" t="s">
        <v>13014</v>
      </c>
      <c r="D6932" s="1526">
        <f t="shared" si="117"/>
        <v>5.6334</v>
      </c>
      <c r="E6932" s="1542">
        <f t="shared" si="117"/>
        <v>3.1432000000000002</v>
      </c>
      <c r="F6932" s="1535"/>
      <c r="G6932" s="1556">
        <v>5.6334</v>
      </c>
      <c r="H6932" s="1556">
        <v>3.1432000000000002</v>
      </c>
      <c r="I6932" s="1556">
        <v>5.6334</v>
      </c>
      <c r="J6932" s="1556">
        <v>3.1432000000000002</v>
      </c>
      <c r="K6932" s="1521" t="s">
        <v>12766</v>
      </c>
      <c r="L6932" s="1521" t="str">
        <f t="shared" si="118"/>
        <v>CARROCERIA DE MADEIRA COM CAPACIDADE DE 15 T</v>
      </c>
    </row>
    <row r="6933" spans="2:12" ht="15.75">
      <c r="B6933" s="1528" t="s">
        <v>12767</v>
      </c>
      <c r="C6933" s="1529" t="s">
        <v>13015</v>
      </c>
      <c r="D6933" s="1528">
        <f t="shared" si="117"/>
        <v>252.00700000000001</v>
      </c>
      <c r="E6933" s="1543">
        <f t="shared" si="117"/>
        <v>79.489900000000006</v>
      </c>
      <c r="F6933" s="1535"/>
      <c r="G6933" s="1556">
        <v>252.00700000000001</v>
      </c>
      <c r="H6933" s="1556">
        <v>79.489900000000006</v>
      </c>
      <c r="I6933" s="1556">
        <v>249.0016</v>
      </c>
      <c r="J6933" s="1556">
        <v>76.484499999999997</v>
      </c>
      <c r="K6933" s="1521" t="s">
        <v>12767</v>
      </c>
      <c r="L6933" s="1521" t="str">
        <f t="shared" si="118"/>
        <v>CAMINHÃO BETONEIRA COM CAPACIDADE DE 8 M³ - 188 KW</v>
      </c>
    </row>
    <row r="6934" spans="2:12" ht="15.75">
      <c r="B6934" s="1526" t="s">
        <v>12762</v>
      </c>
      <c r="C6934" s="1523" t="s">
        <v>12974</v>
      </c>
      <c r="D6934" s="1526">
        <f t="shared" si="117"/>
        <v>222.43090000000001</v>
      </c>
      <c r="E6934" s="1542">
        <f t="shared" si="117"/>
        <v>63.965299999999999</v>
      </c>
      <c r="F6934" s="1535"/>
      <c r="G6934" s="1556">
        <v>222.43090000000001</v>
      </c>
      <c r="H6934" s="1556">
        <v>63.965299999999999</v>
      </c>
      <c r="I6934" s="1556">
        <v>219.4255</v>
      </c>
      <c r="J6934" s="1556">
        <v>60.959899999999998</v>
      </c>
      <c r="K6934" s="1521" t="s">
        <v>12762</v>
      </c>
      <c r="L6934" s="1521" t="str">
        <f t="shared" si="118"/>
        <v>CAMINHÃO PLATAFORMA 8 X 2, PBT 29.000 KG E DISTÂNCIA ENTRE EIXOS 4,8 M - 188 KW - MOTORISTA DE VEÍCULO ESPECIAL</v>
      </c>
    </row>
    <row r="6935" spans="2:12" ht="15.75">
      <c r="B6935" s="1528" t="s">
        <v>12768</v>
      </c>
      <c r="C6935" s="1529" t="s">
        <v>13016</v>
      </c>
      <c r="D6935" s="1528">
        <f t="shared" ref="D6935:E7001" si="119">IF($J$6483=$G$6484,G6935,I6935)</f>
        <v>29.5761</v>
      </c>
      <c r="E6935" s="1543">
        <f t="shared" si="119"/>
        <v>15.5246</v>
      </c>
      <c r="F6935" s="1535"/>
      <c r="G6935" s="1556">
        <v>29.5761</v>
      </c>
      <c r="H6935" s="1556">
        <v>15.5246</v>
      </c>
      <c r="I6935" s="1556">
        <v>29.5761</v>
      </c>
      <c r="J6935" s="1556">
        <v>15.5246</v>
      </c>
      <c r="K6935" s="1521" t="s">
        <v>12768</v>
      </c>
      <c r="L6935" s="1521" t="str">
        <f t="shared" ref="L6935:L6998" si="120">UPPER(C6935)</f>
        <v>MISTURADOR DE CONCRETO PARA MONTAGEM EM CHASSI DE CAMINHÃO COM CAPACIDADE DE 8 M³</v>
      </c>
    </row>
    <row r="6936" spans="2:12" ht="15.75">
      <c r="B6936" s="1526" t="s">
        <v>12769</v>
      </c>
      <c r="C6936" s="1523" t="s">
        <v>13017</v>
      </c>
      <c r="D6936" s="1526">
        <f t="shared" si="119"/>
        <v>258.14839999999998</v>
      </c>
      <c r="E6936" s="1542">
        <f t="shared" si="119"/>
        <v>73.010099999999994</v>
      </c>
      <c r="F6936" s="1535"/>
      <c r="G6936" s="1556">
        <v>258.14839999999998</v>
      </c>
      <c r="H6936" s="1556">
        <v>73.010099999999994</v>
      </c>
      <c r="I6936" s="1556">
        <v>255.70310000000001</v>
      </c>
      <c r="J6936" s="1556">
        <v>70.564800000000005</v>
      </c>
      <c r="K6936" s="1521" t="s">
        <v>12769</v>
      </c>
      <c r="L6936" s="1521" t="str">
        <f t="shared" si="120"/>
        <v>CAMINHÃO BASCULANTE PARA ROCHA COM CAPACIDADE DE 8 M³ - 210 KW</v>
      </c>
    </row>
    <row r="6937" spans="2:12" ht="15.75">
      <c r="B6937" s="1528" t="s">
        <v>12770</v>
      </c>
      <c r="C6937" s="1529" t="s">
        <v>24288</v>
      </c>
      <c r="D6937" s="1528">
        <f t="shared" si="119"/>
        <v>247.59440000000001</v>
      </c>
      <c r="E6937" s="1543">
        <f t="shared" si="119"/>
        <v>67.470299999999995</v>
      </c>
      <c r="F6937" s="1535"/>
      <c r="G6937" s="1556">
        <v>247.59440000000001</v>
      </c>
      <c r="H6937" s="1556">
        <v>67.470299999999995</v>
      </c>
      <c r="I6937" s="1556">
        <v>245.1491</v>
      </c>
      <c r="J6937" s="1556">
        <v>65.025000000000006</v>
      </c>
      <c r="K6937" s="1521" t="s">
        <v>12770</v>
      </c>
      <c r="L6937" s="1521" t="str">
        <f t="shared" si="120"/>
        <v>CAMINHÃO BASCULANTE 6 X 4, PBT 23.000 KG E DISTÂNCIA ENTRE EIXOS 3,6 M - 210 KW -  MOTORISTA DE CAMINHÃO</v>
      </c>
    </row>
    <row r="6938" spans="2:12" ht="15.75">
      <c r="B6938" s="1526" t="s">
        <v>12771</v>
      </c>
      <c r="C6938" s="1523" t="s">
        <v>13018</v>
      </c>
      <c r="D6938" s="1526">
        <f t="shared" si="119"/>
        <v>10.554</v>
      </c>
      <c r="E6938" s="1542">
        <f t="shared" si="119"/>
        <v>5.5397999999999996</v>
      </c>
      <c r="F6938" s="1535"/>
      <c r="G6938" s="1556">
        <v>10.554</v>
      </c>
      <c r="H6938" s="1556">
        <v>5.5397999999999996</v>
      </c>
      <c r="I6938" s="1556">
        <v>10.554</v>
      </c>
      <c r="J6938" s="1556">
        <v>5.5397999999999996</v>
      </c>
      <c r="K6938" s="1521" t="s">
        <v>12771</v>
      </c>
      <c r="L6938" s="1521" t="str">
        <f t="shared" si="120"/>
        <v>CAÇAMBA BASCULANTE PARA ROCHA COM CAPACIDADE DE 8 M³</v>
      </c>
    </row>
    <row r="6939" spans="2:12" ht="15.75">
      <c r="B6939" s="1528" t="s">
        <v>12772</v>
      </c>
      <c r="C6939" s="1529" t="s">
        <v>13019</v>
      </c>
      <c r="D6939" s="1528">
        <f t="shared" si="119"/>
        <v>215.1414</v>
      </c>
      <c r="E6939" s="1543">
        <f t="shared" si="119"/>
        <v>60.025700000000001</v>
      </c>
      <c r="F6939" s="1535"/>
      <c r="G6939" s="1556">
        <v>215.1414</v>
      </c>
      <c r="H6939" s="1556">
        <v>60.025700000000001</v>
      </c>
      <c r="I6939" s="1556">
        <v>212.6961</v>
      </c>
      <c r="J6939" s="1556">
        <v>57.580399999999997</v>
      </c>
      <c r="K6939" s="1521" t="s">
        <v>12772</v>
      </c>
      <c r="L6939" s="1521" t="str">
        <f t="shared" si="120"/>
        <v>CAMINHÃO TANQUE COM CAPACIDADE DE 6.000 L - 136 KW</v>
      </c>
    </row>
    <row r="6940" spans="2:12" ht="30">
      <c r="B6940" s="1526" t="s">
        <v>12718</v>
      </c>
      <c r="C6940" s="1523" t="s">
        <v>24277</v>
      </c>
      <c r="D6940" s="1526">
        <f t="shared" si="119"/>
        <v>201.05789999999999</v>
      </c>
      <c r="E6940" s="1542">
        <f t="shared" si="119"/>
        <v>52.167700000000004</v>
      </c>
      <c r="F6940" s="1535"/>
      <c r="G6940" s="1556">
        <v>201.05789999999999</v>
      </c>
      <c r="H6940" s="1556">
        <v>52.167700000000004</v>
      </c>
      <c r="I6940" s="1556">
        <v>198.61259999999999</v>
      </c>
      <c r="J6940" s="1556">
        <v>49.7224</v>
      </c>
      <c r="K6940" s="1521" t="s">
        <v>12718</v>
      </c>
      <c r="L6940" s="1521" t="str">
        <f t="shared" si="120"/>
        <v>CAMINHÃO PLATAFORMA 4 X 2, PBT 14.300 KG E DISTÂNCIA ENTRE EIXOS 4,8 M - 136 KW - CONDIÇÃO DE TRABALHO SEVERA - MOTORISTA DE CAMINHÃO</v>
      </c>
    </row>
    <row r="6941" spans="2:12" ht="15.75">
      <c r="B6941" s="1528" t="s">
        <v>12773</v>
      </c>
      <c r="C6941" s="1529" t="s">
        <v>13020</v>
      </c>
      <c r="D6941" s="1528">
        <f t="shared" si="119"/>
        <v>14.083500000000001</v>
      </c>
      <c r="E6941" s="1543">
        <f t="shared" si="119"/>
        <v>7.8579999999999997</v>
      </c>
      <c r="F6941" s="1535"/>
      <c r="G6941" s="1556">
        <v>14.083500000000001</v>
      </c>
      <c r="H6941" s="1556">
        <v>7.8579999999999997</v>
      </c>
      <c r="I6941" s="1556">
        <v>14.083500000000001</v>
      </c>
      <c r="J6941" s="1556">
        <v>7.8579999999999997</v>
      </c>
      <c r="K6941" s="1521" t="s">
        <v>12773</v>
      </c>
      <c r="L6941" s="1521" t="str">
        <f t="shared" si="120"/>
        <v>TANQUE PARA TRANSPORTE DE ÁGUA COM CAPACIDADE DE 6.000 L</v>
      </c>
    </row>
    <row r="6942" spans="2:12" ht="15.75">
      <c r="B6942" s="1526" t="s">
        <v>12612</v>
      </c>
      <c r="C6942" s="1523" t="s">
        <v>13021</v>
      </c>
      <c r="D6942" s="1526">
        <f t="shared" si="119"/>
        <v>334.98169999999999</v>
      </c>
      <c r="E6942" s="1542">
        <f t="shared" si="119"/>
        <v>140.44999999999999</v>
      </c>
      <c r="F6942" s="1535"/>
      <c r="G6942" s="1556">
        <v>334.98169999999999</v>
      </c>
      <c r="H6942" s="1556">
        <v>140.44999999999999</v>
      </c>
      <c r="I6942" s="1556">
        <v>329.91660000000002</v>
      </c>
      <c r="J6942" s="1556">
        <v>135.38489999999999</v>
      </c>
      <c r="K6942" s="1521" t="s">
        <v>12612</v>
      </c>
      <c r="L6942" s="1521" t="str">
        <f t="shared" si="120"/>
        <v>CAMINHÃO DEMARCADOR DE FAIXAS COM SISTEMA DE PINTURA A FRIO - 28 KW/115 KW</v>
      </c>
    </row>
    <row r="6943" spans="2:12" ht="15.75">
      <c r="B6943" s="1528" t="s">
        <v>12774</v>
      </c>
      <c r="C6943" s="1529" t="s">
        <v>17560</v>
      </c>
      <c r="D6943" s="1528">
        <f t="shared" si="119"/>
        <v>170.97659999999999</v>
      </c>
      <c r="E6943" s="1543">
        <f t="shared" si="119"/>
        <v>48.328400000000002</v>
      </c>
      <c r="F6943" s="1535"/>
      <c r="G6943" s="1556">
        <v>170.97659999999999</v>
      </c>
      <c r="H6943" s="1556">
        <v>48.328400000000002</v>
      </c>
      <c r="I6943" s="1556">
        <v>167.97120000000001</v>
      </c>
      <c r="J6943" s="1556">
        <v>45.323</v>
      </c>
      <c r="K6943" s="1521" t="s">
        <v>12774</v>
      </c>
      <c r="L6943" s="1521" t="str">
        <f t="shared" si="120"/>
        <v>CAMINHÃO PLATAFORMA 4 X 2, PBT 8.300 KG E DISTÂNCIA ENTRE EIXOS 4,4 M - 115 KW - MOTORISTA DE VEÍCULO ESPECIAL</v>
      </c>
    </row>
    <row r="6944" spans="2:12" ht="15.75">
      <c r="B6944" s="1526" t="s">
        <v>12775</v>
      </c>
      <c r="C6944" s="1523" t="s">
        <v>24289</v>
      </c>
      <c r="D6944" s="1526">
        <f t="shared" si="119"/>
        <v>164.0051</v>
      </c>
      <c r="E6944" s="1542">
        <f t="shared" si="119"/>
        <v>92.121600000000001</v>
      </c>
      <c r="F6944" s="1535"/>
      <c r="G6944" s="1556">
        <v>164.0051</v>
      </c>
      <c r="H6944" s="1556">
        <v>92.121600000000001</v>
      </c>
      <c r="I6944" s="1556">
        <v>161.94540000000001</v>
      </c>
      <c r="J6944" s="1556">
        <v>90.061899999999994</v>
      </c>
      <c r="K6944" s="1521" t="s">
        <v>12775</v>
      </c>
      <c r="L6944" s="1521" t="str">
        <f t="shared" si="120"/>
        <v>EQUIPAMENTO DEMARCADOR DE FAIXAS A FRIO MONTADO SOBRE CHASSI COM CAPACIDADE DE 800 L - 28 KW</v>
      </c>
    </row>
    <row r="6945" spans="2:12" ht="15.75">
      <c r="B6945" s="1528" t="s">
        <v>12613</v>
      </c>
      <c r="C6945" s="1529" t="s">
        <v>24290</v>
      </c>
      <c r="D6945" s="1528">
        <f t="shared" si="119"/>
        <v>465.2989</v>
      </c>
      <c r="E6945" s="1543">
        <f t="shared" si="119"/>
        <v>201.25030000000001</v>
      </c>
      <c r="F6945" s="1535"/>
      <c r="G6945" s="1556">
        <v>465.2989</v>
      </c>
      <c r="H6945" s="1556">
        <v>201.25030000000001</v>
      </c>
      <c r="I6945" s="1556">
        <v>460.23379999999997</v>
      </c>
      <c r="J6945" s="1556">
        <v>196.18520000000001</v>
      </c>
      <c r="K6945" s="1521" t="s">
        <v>12613</v>
      </c>
      <c r="L6945" s="1521" t="str">
        <f t="shared" si="120"/>
        <v>CAMINHÃO DEMARCADOR DE FAIXAS COM SISTEMA DE PINTURA A QUENTE - 5 KW/30,10 KW/136 KW</v>
      </c>
    </row>
    <row r="6946" spans="2:12" ht="15.75">
      <c r="B6946" s="1526" t="s">
        <v>12776</v>
      </c>
      <c r="C6946" s="1523" t="s">
        <v>17561</v>
      </c>
      <c r="D6946" s="1526">
        <f t="shared" si="119"/>
        <v>205.1491</v>
      </c>
      <c r="E6946" s="1542">
        <f t="shared" si="119"/>
        <v>56.258899999999997</v>
      </c>
      <c r="F6946" s="1535"/>
      <c r="G6946" s="1556">
        <v>205.1491</v>
      </c>
      <c r="H6946" s="1556">
        <v>56.258899999999997</v>
      </c>
      <c r="I6946" s="1556">
        <v>202.1437</v>
      </c>
      <c r="J6946" s="1556">
        <v>53.253500000000003</v>
      </c>
      <c r="K6946" s="1521" t="s">
        <v>12776</v>
      </c>
      <c r="L6946" s="1521" t="str">
        <f t="shared" si="120"/>
        <v>CAMINHÃO PLATAFORMA 4 X 2, PBT 14.300 KG E DISTÂNCIA ENTRE EIXOS 4,8 M - 136 KW - MOTORISTA DE VEÍCULO ESPECIAL</v>
      </c>
    </row>
    <row r="6947" spans="2:12" ht="15.75">
      <c r="B6947" s="1528" t="s">
        <v>12777</v>
      </c>
      <c r="C6947" s="1529" t="s">
        <v>24291</v>
      </c>
      <c r="D6947" s="1528">
        <f t="shared" si="119"/>
        <v>35.778700000000001</v>
      </c>
      <c r="E6947" s="1543">
        <f t="shared" si="119"/>
        <v>6.5972999999999997</v>
      </c>
      <c r="F6947" s="1535"/>
      <c r="G6947" s="1556">
        <v>35.778700000000001</v>
      </c>
      <c r="H6947" s="1556">
        <v>6.5972999999999997</v>
      </c>
      <c r="I6947" s="1556">
        <v>35.778700000000001</v>
      </c>
      <c r="J6947" s="1556">
        <v>6.5972999999999997</v>
      </c>
      <c r="K6947" s="1521" t="s">
        <v>12777</v>
      </c>
      <c r="L6947" s="1521" t="str">
        <f t="shared" si="120"/>
        <v>COMPRESSOR DE AR PORTÁTIL DE 70,79 L/S (150 PCM) SEM REBOQUE - 30,10 KW</v>
      </c>
    </row>
    <row r="6948" spans="2:12" ht="15.75">
      <c r="B6948" s="1526" t="s">
        <v>12778</v>
      </c>
      <c r="C6948" s="1523" t="s">
        <v>24292</v>
      </c>
      <c r="D6948" s="1526">
        <f t="shared" si="119"/>
        <v>224.37110000000001</v>
      </c>
      <c r="E6948" s="1542">
        <f t="shared" si="119"/>
        <v>138.39410000000001</v>
      </c>
      <c r="F6948" s="1535"/>
      <c r="G6948" s="1556">
        <v>224.37110000000001</v>
      </c>
      <c r="H6948" s="1556">
        <v>138.39410000000001</v>
      </c>
      <c r="I6948" s="1556">
        <v>222.31139999999999</v>
      </c>
      <c r="J6948" s="1556">
        <v>136.33439999999999</v>
      </c>
      <c r="K6948" s="1521" t="s">
        <v>12778</v>
      </c>
      <c r="L6948" s="1521" t="str">
        <f t="shared" si="120"/>
        <v>EQUIPAMENTO DEMARCADOR DE FAIXAS A QUENTE MONTADO SOBRE CHASSI COM CAPACIDADE DE 500 L - 5,0 KW</v>
      </c>
    </row>
    <row r="6949" spans="2:12" ht="15.75">
      <c r="B6949" s="1528" t="s">
        <v>12779</v>
      </c>
      <c r="C6949" s="1529" t="s">
        <v>13022</v>
      </c>
      <c r="D6949" s="1528">
        <f t="shared" si="119"/>
        <v>150.59610000000001</v>
      </c>
      <c r="E6949" s="1543">
        <f t="shared" si="119"/>
        <v>55.7971</v>
      </c>
      <c r="F6949" s="1535"/>
      <c r="G6949" s="1556">
        <v>150.59610000000001</v>
      </c>
      <c r="H6949" s="1556">
        <v>55.7971</v>
      </c>
      <c r="I6949" s="1556">
        <v>148.1508</v>
      </c>
      <c r="J6949" s="1556">
        <v>53.351799999999997</v>
      </c>
      <c r="K6949" s="1521" t="s">
        <v>12779</v>
      </c>
      <c r="L6949" s="1521" t="str">
        <f t="shared" si="120"/>
        <v>CAMINHÃO BASCULANTE COM CAPACIDADE DE 4 M³ - 136 KW</v>
      </c>
    </row>
    <row r="6950" spans="2:12" ht="15.75">
      <c r="B6950" s="1526" t="s">
        <v>12780</v>
      </c>
      <c r="C6950" s="1523" t="s">
        <v>12978</v>
      </c>
      <c r="D6950" s="1526">
        <f t="shared" si="119"/>
        <v>143.68170000000001</v>
      </c>
      <c r="E6950" s="1542">
        <f t="shared" si="119"/>
        <v>52.167700000000004</v>
      </c>
      <c r="F6950" s="1535"/>
      <c r="G6950" s="1556">
        <v>143.68170000000001</v>
      </c>
      <c r="H6950" s="1556">
        <v>52.167700000000004</v>
      </c>
      <c r="I6950" s="1556">
        <v>141.2364</v>
      </c>
      <c r="J6950" s="1556">
        <v>49.7224</v>
      </c>
      <c r="K6950" s="1521" t="s">
        <v>12780</v>
      </c>
      <c r="L6950" s="1521" t="str">
        <f t="shared" si="120"/>
        <v>CAMINHÃO PLATAFORMA 4 X 2, PBT 14.300 KG E DISTÂNCIA ENTRE EIXOS 4,8 M - 136 KW - MOTORISTA DE CAMINHÃO</v>
      </c>
    </row>
    <row r="6951" spans="2:12" ht="15.75">
      <c r="B6951" s="1528" t="s">
        <v>12781</v>
      </c>
      <c r="C6951" s="1529" t="s">
        <v>13023</v>
      </c>
      <c r="D6951" s="1528">
        <f t="shared" si="119"/>
        <v>6.9143999999999997</v>
      </c>
      <c r="E6951" s="1543">
        <f t="shared" si="119"/>
        <v>3.6294</v>
      </c>
      <c r="F6951" s="1535"/>
      <c r="G6951" s="1556">
        <v>6.9143999999999997</v>
      </c>
      <c r="H6951" s="1556">
        <v>3.6294</v>
      </c>
      <c r="I6951" s="1556">
        <v>6.9143999999999997</v>
      </c>
      <c r="J6951" s="1556">
        <v>3.6294</v>
      </c>
      <c r="K6951" s="1521" t="s">
        <v>12781</v>
      </c>
      <c r="L6951" s="1521" t="str">
        <f t="shared" si="120"/>
        <v>CAÇAMBA BASCULANTE COM CAPACIDADE DE 4 M³</v>
      </c>
    </row>
    <row r="6952" spans="2:12" ht="15.75">
      <c r="B6952" s="1526" t="s">
        <v>10437</v>
      </c>
      <c r="C6952" s="1523" t="s">
        <v>13024</v>
      </c>
      <c r="D6952" s="1526">
        <f t="shared" si="119"/>
        <v>313.44349999999997</v>
      </c>
      <c r="E6952" s="1542">
        <f t="shared" si="119"/>
        <v>95.654200000000003</v>
      </c>
      <c r="F6952" s="1535"/>
      <c r="G6952" s="1556">
        <v>313.44349999999997</v>
      </c>
      <c r="H6952" s="1556">
        <v>95.654200000000003</v>
      </c>
      <c r="I6952" s="1556">
        <v>310.43810000000002</v>
      </c>
      <c r="J6952" s="1556">
        <v>92.648799999999994</v>
      </c>
      <c r="K6952" s="1521" t="s">
        <v>10437</v>
      </c>
      <c r="L6952" s="1521" t="str">
        <f t="shared" si="120"/>
        <v>CAVALO MECÂNICO COM SEMIRREBOQUE COM CAPACIDADE DE 22 T - 240 KW</v>
      </c>
    </row>
    <row r="6953" spans="2:12" ht="15.75">
      <c r="B6953" s="1528" t="s">
        <v>12782</v>
      </c>
      <c r="C6953" s="1529" t="s">
        <v>13025</v>
      </c>
      <c r="D6953" s="1528">
        <f t="shared" si="119"/>
        <v>270.63119999999998</v>
      </c>
      <c r="E6953" s="1543">
        <f t="shared" si="119"/>
        <v>71.180899999999994</v>
      </c>
      <c r="F6953" s="1535"/>
      <c r="G6953" s="1556">
        <v>270.63119999999998</v>
      </c>
      <c r="H6953" s="1556">
        <v>71.180899999999994</v>
      </c>
      <c r="I6953" s="1556">
        <v>267.62580000000003</v>
      </c>
      <c r="J6953" s="1556">
        <v>68.1755</v>
      </c>
      <c r="K6953" s="1521" t="s">
        <v>12782</v>
      </c>
      <c r="L6953" s="1521" t="str">
        <f t="shared" si="120"/>
        <v>CAVALO MECÂNICO 4 X 2, PBT 16.000 KG - 240 KW - MOTORISTA DE VEÍCULO ESPECIAL</v>
      </c>
    </row>
    <row r="6954" spans="2:12" ht="15.75">
      <c r="B6954" s="1526" t="s">
        <v>12783</v>
      </c>
      <c r="C6954" s="1523" t="s">
        <v>13026</v>
      </c>
      <c r="D6954" s="1526">
        <f t="shared" si="119"/>
        <v>42.8123</v>
      </c>
      <c r="E6954" s="1542">
        <f t="shared" si="119"/>
        <v>24.473299999999998</v>
      </c>
      <c r="F6954" s="1535"/>
      <c r="G6954" s="1556">
        <v>42.8123</v>
      </c>
      <c r="H6954" s="1556">
        <v>24.473299999999998</v>
      </c>
      <c r="I6954" s="1556">
        <v>42.8123</v>
      </c>
      <c r="J6954" s="1556">
        <v>24.473299999999998</v>
      </c>
      <c r="K6954" s="1521" t="s">
        <v>12783</v>
      </c>
      <c r="L6954" s="1521" t="str">
        <f t="shared" si="120"/>
        <v>SEMIRREBOQUE COM 2 EIXOS</v>
      </c>
    </row>
    <row r="6955" spans="2:12" ht="15.75">
      <c r="B6955" s="1528" t="s">
        <v>12784</v>
      </c>
      <c r="C6955" s="1529" t="s">
        <v>13027</v>
      </c>
      <c r="D6955" s="1528">
        <f t="shared" si="119"/>
        <v>337.07040000000001</v>
      </c>
      <c r="E6955" s="1543">
        <f t="shared" si="119"/>
        <v>97.766599999999997</v>
      </c>
      <c r="F6955" s="1535"/>
      <c r="G6955" s="1556">
        <v>337.07040000000001</v>
      </c>
      <c r="H6955" s="1556">
        <v>97.766599999999997</v>
      </c>
      <c r="I6955" s="1556">
        <v>334.62509999999997</v>
      </c>
      <c r="J6955" s="1556">
        <v>95.321299999999994</v>
      </c>
      <c r="K6955" s="1521" t="s">
        <v>12784</v>
      </c>
      <c r="L6955" s="1521" t="str">
        <f t="shared" si="120"/>
        <v>CAVALO MECÂNICO COM SEMIRREBOQUE COM CAPACIDADE DE 30 T - 265 KW</v>
      </c>
    </row>
    <row r="6956" spans="2:12" ht="15.75">
      <c r="B6956" s="1526" t="s">
        <v>12785</v>
      </c>
      <c r="C6956" s="1523" t="s">
        <v>12966</v>
      </c>
      <c r="D6956" s="1526">
        <f t="shared" si="119"/>
        <v>287.39789999999999</v>
      </c>
      <c r="E6956" s="1542">
        <f t="shared" si="119"/>
        <v>69.371700000000004</v>
      </c>
      <c r="F6956" s="1535"/>
      <c r="G6956" s="1556">
        <v>287.39789999999999</v>
      </c>
      <c r="H6956" s="1556">
        <v>69.371700000000004</v>
      </c>
      <c r="I6956" s="1556">
        <v>284.95260000000002</v>
      </c>
      <c r="J6956" s="1556">
        <v>66.926400000000001</v>
      </c>
      <c r="K6956" s="1521" t="s">
        <v>12785</v>
      </c>
      <c r="L6956" s="1521" t="str">
        <f t="shared" si="120"/>
        <v>CAVALO MECÂNICO ESTRADEIRO 6 X 2, PBT 23.000 KG - 265 KW - MOTORISTA DE CAMINHÃO</v>
      </c>
    </row>
    <row r="6957" spans="2:12" ht="15.75">
      <c r="B6957" s="1528" t="s">
        <v>12786</v>
      </c>
      <c r="C6957" s="1529" t="s">
        <v>13028</v>
      </c>
      <c r="D6957" s="1528">
        <f t="shared" si="119"/>
        <v>49.672499999999999</v>
      </c>
      <c r="E6957" s="1543">
        <f t="shared" si="119"/>
        <v>28.3949</v>
      </c>
      <c r="F6957" s="1535"/>
      <c r="G6957" s="1556">
        <v>49.672499999999999</v>
      </c>
      <c r="H6957" s="1556">
        <v>28.3949</v>
      </c>
      <c r="I6957" s="1556">
        <v>49.672499999999999</v>
      </c>
      <c r="J6957" s="1556">
        <v>28.3949</v>
      </c>
      <c r="K6957" s="1521" t="s">
        <v>12786</v>
      </c>
      <c r="L6957" s="1521" t="str">
        <f t="shared" si="120"/>
        <v>SEMIRREBOQUE COM 3 EIXOS</v>
      </c>
    </row>
    <row r="6958" spans="2:12" ht="15.75">
      <c r="B6958" s="1526" t="s">
        <v>12787</v>
      </c>
      <c r="C6958" s="1523" t="s">
        <v>13029</v>
      </c>
      <c r="D6958" s="1526">
        <f t="shared" si="119"/>
        <v>233.98670000000001</v>
      </c>
      <c r="E6958" s="1542">
        <f t="shared" si="119"/>
        <v>70.031000000000006</v>
      </c>
      <c r="F6958" s="1535"/>
      <c r="G6958" s="1556">
        <v>233.98670000000001</v>
      </c>
      <c r="H6958" s="1556">
        <v>70.031000000000006</v>
      </c>
      <c r="I6958" s="1556">
        <v>230.9813</v>
      </c>
      <c r="J6958" s="1556">
        <v>67.025599999999997</v>
      </c>
      <c r="K6958" s="1521" t="s">
        <v>12787</v>
      </c>
      <c r="L6958" s="1521" t="str">
        <f t="shared" si="120"/>
        <v>CAMINHÃO BASCULANTE COM CAPACIDADE DE 14 M³ - 188 KW</v>
      </c>
    </row>
    <row r="6959" spans="2:12" ht="15.75">
      <c r="B6959" s="1528" t="s">
        <v>12762</v>
      </c>
      <c r="C6959" s="1529" t="s">
        <v>12974</v>
      </c>
      <c r="D6959" s="1528">
        <f t="shared" si="119"/>
        <v>222.43090000000001</v>
      </c>
      <c r="E6959" s="1543">
        <f t="shared" si="119"/>
        <v>63.965299999999999</v>
      </c>
      <c r="F6959" s="1535"/>
      <c r="G6959" s="1556">
        <v>222.43090000000001</v>
      </c>
      <c r="H6959" s="1556">
        <v>63.965299999999999</v>
      </c>
      <c r="I6959" s="1556">
        <v>219.4255</v>
      </c>
      <c r="J6959" s="1556">
        <v>60.959899999999998</v>
      </c>
      <c r="K6959" s="1521" t="s">
        <v>12762</v>
      </c>
      <c r="L6959" s="1521" t="str">
        <f t="shared" si="120"/>
        <v>CAMINHÃO PLATAFORMA 8 X 2, PBT 29.000 KG E DISTÂNCIA ENTRE EIXOS 4,8 M - 188 KW - MOTORISTA DE VEÍCULO ESPECIAL</v>
      </c>
    </row>
    <row r="6960" spans="2:12" ht="15.75">
      <c r="B6960" s="1526" t="s">
        <v>12788</v>
      </c>
      <c r="C6960" s="1523" t="s">
        <v>13030</v>
      </c>
      <c r="D6960" s="1526">
        <f t="shared" si="119"/>
        <v>11.5558</v>
      </c>
      <c r="E6960" s="1542">
        <f t="shared" si="119"/>
        <v>6.0656999999999996</v>
      </c>
      <c r="F6960" s="1535"/>
      <c r="G6960" s="1556">
        <v>11.5558</v>
      </c>
      <c r="H6960" s="1556">
        <v>6.0656999999999996</v>
      </c>
      <c r="I6960" s="1556">
        <v>11.5558</v>
      </c>
      <c r="J6960" s="1556">
        <v>6.0656999999999996</v>
      </c>
      <c r="K6960" s="1521" t="s">
        <v>12788</v>
      </c>
      <c r="L6960" s="1521" t="str">
        <f t="shared" si="120"/>
        <v>CAÇAMBA BASCULANTE COM CAPACIDADE DE 14 M³</v>
      </c>
    </row>
    <row r="6961" spans="2:12" ht="15.75">
      <c r="B6961" s="1528" t="s">
        <v>12789</v>
      </c>
      <c r="C6961" s="1529" t="s">
        <v>13031</v>
      </c>
      <c r="D6961" s="1528">
        <f t="shared" si="119"/>
        <v>219.98699999999999</v>
      </c>
      <c r="E6961" s="1543">
        <f t="shared" si="119"/>
        <v>62.5276</v>
      </c>
      <c r="F6961" s="1535"/>
      <c r="G6961" s="1556">
        <v>219.98699999999999</v>
      </c>
      <c r="H6961" s="1556">
        <v>62.5276</v>
      </c>
      <c r="I6961" s="1556">
        <v>217.54169999999999</v>
      </c>
      <c r="J6961" s="1556">
        <v>60.082299999999996</v>
      </c>
      <c r="K6961" s="1521" t="s">
        <v>12789</v>
      </c>
      <c r="L6961" s="1521" t="str">
        <f t="shared" si="120"/>
        <v>CAMINHÃO TANQUE COM CAPACIDADE DE 8.000 L - 136 KW</v>
      </c>
    </row>
    <row r="6962" spans="2:12" ht="30">
      <c r="B6962" s="1526" t="s">
        <v>12790</v>
      </c>
      <c r="C6962" s="1523" t="s">
        <v>24293</v>
      </c>
      <c r="D6962" s="1526">
        <f t="shared" si="119"/>
        <v>205.51240000000001</v>
      </c>
      <c r="E6962" s="1542">
        <f t="shared" si="119"/>
        <v>54.4514</v>
      </c>
      <c r="F6962" s="1535"/>
      <c r="G6962" s="1556">
        <v>205.51240000000001</v>
      </c>
      <c r="H6962" s="1556">
        <v>54.4514</v>
      </c>
      <c r="I6962" s="1556">
        <v>203.06710000000001</v>
      </c>
      <c r="J6962" s="1556">
        <v>52.006100000000004</v>
      </c>
      <c r="K6962" s="1521" t="s">
        <v>12790</v>
      </c>
      <c r="L6962" s="1521" t="str">
        <f t="shared" si="120"/>
        <v>CAMINHÃO PLATAFORMA 4 X 2, PBT 16.000 KG E DISTÂNCIA ENTRE EIXOS 4,8 M - 136 KW - CONDIÇÃO DE TRABALHO SEVERA - MOTORISTA DE CAMINHÃO</v>
      </c>
    </row>
    <row r="6963" spans="2:12" ht="15.75">
      <c r="B6963" s="1528" t="s">
        <v>12791</v>
      </c>
      <c r="C6963" s="1529" t="s">
        <v>13032</v>
      </c>
      <c r="D6963" s="1528">
        <f t="shared" si="119"/>
        <v>14.474600000000001</v>
      </c>
      <c r="E6963" s="1543">
        <f t="shared" si="119"/>
        <v>8.0762</v>
      </c>
      <c r="F6963" s="1535"/>
      <c r="G6963" s="1556">
        <v>14.474600000000001</v>
      </c>
      <c r="H6963" s="1556">
        <v>8.0762</v>
      </c>
      <c r="I6963" s="1556">
        <v>14.474600000000001</v>
      </c>
      <c r="J6963" s="1556">
        <v>8.0762</v>
      </c>
      <c r="K6963" s="1521" t="s">
        <v>12791</v>
      </c>
      <c r="L6963" s="1521" t="str">
        <f t="shared" si="120"/>
        <v>TANQUE PARA TRANSPORTE DE ÁGUA COM CAPACIDADE DE 8.000 L</v>
      </c>
    </row>
    <row r="6964" spans="2:12" ht="30">
      <c r="B6964" s="1526" t="s">
        <v>12792</v>
      </c>
      <c r="C6964" s="1523" t="s">
        <v>13033</v>
      </c>
      <c r="D6964" s="1526">
        <f t="shared" si="119"/>
        <v>622.02470000000005</v>
      </c>
      <c r="E6964" s="1542">
        <f t="shared" si="119"/>
        <v>202.7373</v>
      </c>
      <c r="F6964" s="1535"/>
      <c r="G6964" s="1556">
        <v>622.02470000000005</v>
      </c>
      <c r="H6964" s="1556">
        <v>202.7373</v>
      </c>
      <c r="I6964" s="1556">
        <v>614.95439999999996</v>
      </c>
      <c r="J6964" s="1556">
        <v>195.667</v>
      </c>
      <c r="K6964" s="1521" t="s">
        <v>12792</v>
      </c>
      <c r="L6964" s="1521" t="str">
        <f t="shared" si="120"/>
        <v>USINA MÓVEL DE LAMA ASFÁLTICA OU MICRORREVESTIMENTO COM CAVALO MECÂNICO COM CAPACIDADE DE 12 M³ - 95,6 KW/240 KW</v>
      </c>
    </row>
    <row r="6965" spans="2:12" ht="15.75">
      <c r="B6965" s="1528" t="s">
        <v>12793</v>
      </c>
      <c r="C6965" s="1529" t="s">
        <v>24294</v>
      </c>
      <c r="D6965" s="1528">
        <f t="shared" si="119"/>
        <v>326.88240000000002</v>
      </c>
      <c r="E6965" s="1543">
        <f t="shared" si="119"/>
        <v>71.180899999999994</v>
      </c>
      <c r="F6965" s="1535"/>
      <c r="G6965" s="1556">
        <v>326.88240000000002</v>
      </c>
      <c r="H6965" s="1556">
        <v>71.180899999999994</v>
      </c>
      <c r="I6965" s="1556">
        <v>323.87700000000001</v>
      </c>
      <c r="J6965" s="1556">
        <v>68.1755</v>
      </c>
      <c r="K6965" s="1521" t="s">
        <v>12793</v>
      </c>
      <c r="L6965" s="1521" t="str">
        <f t="shared" si="120"/>
        <v>CAVALO MECÂNICO 4 X 2, PBT 16.000 KG - 240 KW - CONDIÇÃO DE TRABALHO SEVERA - MOTORISTA DE VEÍCULO ESPECIAL</v>
      </c>
    </row>
    <row r="6966" spans="2:12" ht="15.75">
      <c r="B6966" s="1526" t="s">
        <v>12794</v>
      </c>
      <c r="C6966" s="1523" t="s">
        <v>13034</v>
      </c>
      <c r="D6966" s="1526">
        <f t="shared" si="119"/>
        <v>295.14229999999998</v>
      </c>
      <c r="E6966" s="1542">
        <f t="shared" si="119"/>
        <v>131.5564</v>
      </c>
      <c r="F6966" s="1535"/>
      <c r="G6966" s="1556">
        <v>295.14229999999998</v>
      </c>
      <c r="H6966" s="1556">
        <v>131.5564</v>
      </c>
      <c r="I6966" s="1556">
        <v>291.07740000000001</v>
      </c>
      <c r="J6966" s="1556">
        <v>127.4915</v>
      </c>
      <c r="K6966" s="1521" t="s">
        <v>12794</v>
      </c>
      <c r="L6966" s="1521" t="str">
        <f t="shared" si="120"/>
        <v>USINA DE LAMA ASFÁLTICA OU MICRORREVESTIMENTO ASFÁLTICO REBOCÁVEL COM CAPACIDADE DE 12 M³ - 95,6 KW</v>
      </c>
    </row>
    <row r="6967" spans="2:12" ht="15.75">
      <c r="B6967" s="1528" t="s">
        <v>12795</v>
      </c>
      <c r="C6967" s="1529" t="s">
        <v>13035</v>
      </c>
      <c r="D6967" s="1528">
        <f t="shared" si="119"/>
        <v>249.67060000000001</v>
      </c>
      <c r="E6967" s="1543">
        <f t="shared" si="119"/>
        <v>78.263499999999993</v>
      </c>
      <c r="F6967" s="1535"/>
      <c r="G6967" s="1556">
        <v>249.67060000000001</v>
      </c>
      <c r="H6967" s="1556">
        <v>78.263499999999993</v>
      </c>
      <c r="I6967" s="1556">
        <v>246.6652</v>
      </c>
      <c r="J6967" s="1556">
        <v>75.258099999999999</v>
      </c>
      <c r="K6967" s="1521" t="s">
        <v>12795</v>
      </c>
      <c r="L6967" s="1521" t="str">
        <f t="shared" si="120"/>
        <v>CAMINHÃO BASCULANTE PARA ROCHA COM CAPACIDADE DE 12 M³ - 188 KW</v>
      </c>
    </row>
    <row r="6968" spans="2:12" ht="15.75">
      <c r="B6968" s="1526" t="s">
        <v>12762</v>
      </c>
      <c r="C6968" s="1523" t="s">
        <v>12974</v>
      </c>
      <c r="D6968" s="1526">
        <f t="shared" si="119"/>
        <v>222.43090000000001</v>
      </c>
      <c r="E6968" s="1542">
        <f t="shared" si="119"/>
        <v>63.965299999999999</v>
      </c>
      <c r="F6968" s="1535"/>
      <c r="G6968" s="1556">
        <v>222.43090000000001</v>
      </c>
      <c r="H6968" s="1556">
        <v>63.965299999999999</v>
      </c>
      <c r="I6968" s="1556">
        <v>219.4255</v>
      </c>
      <c r="J6968" s="1556">
        <v>60.959899999999998</v>
      </c>
      <c r="K6968" s="1521" t="s">
        <v>12762</v>
      </c>
      <c r="L6968" s="1521" t="str">
        <f t="shared" si="120"/>
        <v>CAMINHÃO PLATAFORMA 8 X 2, PBT 29.000 KG E DISTÂNCIA ENTRE EIXOS 4,8 M - 188 KW - MOTORISTA DE VEÍCULO ESPECIAL</v>
      </c>
    </row>
    <row r="6969" spans="2:12" ht="15.75">
      <c r="B6969" s="1528" t="s">
        <v>12744</v>
      </c>
      <c r="C6969" s="1529" t="s">
        <v>12998</v>
      </c>
      <c r="D6969" s="1528">
        <f t="shared" si="119"/>
        <v>27.239699999999999</v>
      </c>
      <c r="E6969" s="1543">
        <f t="shared" si="119"/>
        <v>14.2982</v>
      </c>
      <c r="F6969" s="1535"/>
      <c r="G6969" s="1556">
        <v>27.239699999999999</v>
      </c>
      <c r="H6969" s="1556">
        <v>14.2982</v>
      </c>
      <c r="I6969" s="1556">
        <v>27.239699999999999</v>
      </c>
      <c r="J6969" s="1556">
        <v>14.2982</v>
      </c>
      <c r="K6969" s="1521" t="s">
        <v>12744</v>
      </c>
      <c r="L6969" s="1521" t="str">
        <f t="shared" si="120"/>
        <v>CAÇAMBA BASCULANTE PARA ROCHA COM CAPACIDADE DE 12 M³</v>
      </c>
    </row>
    <row r="6970" spans="2:12" ht="15.75">
      <c r="B6970" s="1526" t="s">
        <v>12796</v>
      </c>
      <c r="C6970" s="1523" t="s">
        <v>16696</v>
      </c>
      <c r="D6970" s="1526">
        <f t="shared" si="119"/>
        <v>1265.4227000000001</v>
      </c>
      <c r="E6970" s="1542">
        <f t="shared" si="119"/>
        <v>538.17139999999995</v>
      </c>
      <c r="F6970" s="1535"/>
      <c r="G6970" s="1556">
        <v>1265.4227000000001</v>
      </c>
      <c r="H6970" s="1556">
        <v>538.17139999999995</v>
      </c>
      <c r="I6970" s="1556">
        <v>1262.4173000000001</v>
      </c>
      <c r="J6970" s="1556">
        <v>535.16600000000005</v>
      </c>
      <c r="K6970" s="1521" t="s">
        <v>12796</v>
      </c>
      <c r="L6970" s="1521" t="str">
        <f t="shared" si="120"/>
        <v>CAVALO MECÂNICO COM DOIS REBOQUES HIDROPNEUMÁTICOS DE 5 E 4 EIXOS E MESAS DE GIRO COM CAPACIDADE DE 130 T - 440 KW</v>
      </c>
    </row>
    <row r="6971" spans="2:12" ht="15.75">
      <c r="B6971" s="1528" t="s">
        <v>12797</v>
      </c>
      <c r="C6971" s="1529" t="s">
        <v>24282</v>
      </c>
      <c r="D6971" s="1528">
        <f t="shared" si="119"/>
        <v>853.7079</v>
      </c>
      <c r="E6971" s="1543">
        <f t="shared" si="119"/>
        <v>302.8177</v>
      </c>
      <c r="F6971" s="1535"/>
      <c r="G6971" s="1556">
        <v>853.7079</v>
      </c>
      <c r="H6971" s="1556">
        <v>302.8177</v>
      </c>
      <c r="I6971" s="1556">
        <v>850.70249999999999</v>
      </c>
      <c r="J6971" s="1556">
        <v>299.81229999999999</v>
      </c>
      <c r="K6971" s="1521" t="s">
        <v>12797</v>
      </c>
      <c r="L6971" s="1521" t="str">
        <f t="shared" si="120"/>
        <v>CAVALO MECÂNICO 8 X 8, PBT 26.000 KG - 440 KW -  MOTORISTA DE VEÍCULO ESPECIAL</v>
      </c>
    </row>
    <row r="6972" spans="2:12" ht="15.75">
      <c r="B6972" s="1526" t="s">
        <v>16691</v>
      </c>
      <c r="C6972" s="1523" t="s">
        <v>16697</v>
      </c>
      <c r="D6972" s="1526">
        <f t="shared" si="119"/>
        <v>165.03229999999999</v>
      </c>
      <c r="E6972" s="1542">
        <f t="shared" si="119"/>
        <v>94.339500000000001</v>
      </c>
      <c r="F6972" s="1535"/>
      <c r="G6972" s="1557">
        <v>165.03229999999999</v>
      </c>
      <c r="H6972" s="1557">
        <v>94.339500000000001</v>
      </c>
      <c r="I6972" s="1557">
        <v>165.03229999999999</v>
      </c>
      <c r="J6972" s="1557">
        <v>94.339500000000001</v>
      </c>
      <c r="K6972" s="1521" t="s">
        <v>16691</v>
      </c>
      <c r="L6972" s="1521" t="str">
        <f t="shared" si="120"/>
        <v>REBOQUE HIDROPNEUMÁTICO COM CAPACIDADE DE 166 T E 4 EIXOS</v>
      </c>
    </row>
    <row r="6973" spans="2:12" ht="15.75">
      <c r="B6973" s="1528" t="s">
        <v>16684</v>
      </c>
      <c r="C6973" s="1529" t="s">
        <v>16698</v>
      </c>
      <c r="D6973" s="1528">
        <f t="shared" si="119"/>
        <v>50.267099999999999</v>
      </c>
      <c r="E6973" s="1543">
        <f t="shared" si="119"/>
        <v>28.7348</v>
      </c>
      <c r="F6973" s="1535"/>
      <c r="G6973" s="1557">
        <v>50.267099999999999</v>
      </c>
      <c r="H6973" s="1557">
        <v>28.7348</v>
      </c>
      <c r="I6973" s="1557">
        <v>50.267099999999999</v>
      </c>
      <c r="J6973" s="1557">
        <v>28.7348</v>
      </c>
      <c r="K6973" s="1521" t="s">
        <v>16684</v>
      </c>
      <c r="L6973" s="1521" t="str">
        <f t="shared" si="120"/>
        <v>CONJUNTO DE DUAS MESAS DE GIRO PARA QUINTA RODA OU REBOQUE COM CAPACIDADE DE 100 T CADA</v>
      </c>
    </row>
    <row r="6974" spans="2:12" ht="15.75">
      <c r="B6974" s="1526" t="s">
        <v>16692</v>
      </c>
      <c r="C6974" s="1523" t="s">
        <v>16699</v>
      </c>
      <c r="D6974" s="1526">
        <f t="shared" si="119"/>
        <v>196.41540000000001</v>
      </c>
      <c r="E6974" s="1542">
        <f t="shared" si="119"/>
        <v>112.2794</v>
      </c>
      <c r="F6974" s="1535"/>
      <c r="G6974" s="1557">
        <v>196.41540000000001</v>
      </c>
      <c r="H6974" s="1557">
        <v>112.2794</v>
      </c>
      <c r="I6974" s="1557">
        <v>196.41540000000001</v>
      </c>
      <c r="J6974" s="1557">
        <v>112.2794</v>
      </c>
      <c r="K6974" s="1521" t="s">
        <v>16692</v>
      </c>
      <c r="L6974" s="1521" t="str">
        <f t="shared" si="120"/>
        <v>REBOQUE HIDROPNEUMÁTICO COM CAPACIDADE DE 117 T E 5 EIXOS</v>
      </c>
    </row>
    <row r="6975" spans="2:12" ht="15.75">
      <c r="B6975" s="1528" t="s">
        <v>12798</v>
      </c>
      <c r="C6975" s="1529" t="s">
        <v>13036</v>
      </c>
      <c r="D6975" s="1528">
        <f t="shared" si="119"/>
        <v>278.85939999999999</v>
      </c>
      <c r="E6975" s="1543">
        <f t="shared" si="119"/>
        <v>68.998099999999994</v>
      </c>
      <c r="F6975" s="1535"/>
      <c r="G6975" s="1557">
        <v>278.85939999999999</v>
      </c>
      <c r="H6975" s="1557">
        <v>68.998099999999994</v>
      </c>
      <c r="I6975" s="1557">
        <v>276.41410000000002</v>
      </c>
      <c r="J6975" s="1557">
        <v>66.552800000000005</v>
      </c>
      <c r="K6975" s="1521" t="s">
        <v>12798</v>
      </c>
      <c r="L6975" s="1521" t="str">
        <f t="shared" si="120"/>
        <v>CAMINHÃO TANQUE COM CAPACIDADE DE 13.000 L - 188 KW</v>
      </c>
    </row>
    <row r="6976" spans="2:12" ht="30">
      <c r="B6976" s="1526" t="s">
        <v>12759</v>
      </c>
      <c r="C6976" s="1523" t="s">
        <v>24286</v>
      </c>
      <c r="D6976" s="1526">
        <f t="shared" si="119"/>
        <v>263.68049999999999</v>
      </c>
      <c r="E6976" s="1542">
        <f t="shared" si="119"/>
        <v>60.5289</v>
      </c>
      <c r="F6976" s="1535"/>
      <c r="G6976" s="1557">
        <v>263.68049999999999</v>
      </c>
      <c r="H6976" s="1557">
        <v>60.5289</v>
      </c>
      <c r="I6976" s="1557">
        <v>261.23520000000002</v>
      </c>
      <c r="J6976" s="1557">
        <v>58.083599999999997</v>
      </c>
      <c r="K6976" s="1521" t="s">
        <v>12759</v>
      </c>
      <c r="L6976" s="1521" t="str">
        <f t="shared" si="120"/>
        <v>CAMINHÃO PLATAFORMA 6 X 2, PBT 23.000 KG E DISTÂNCIA ENTRE EIXOS 4,8 M - 188 KW - CONDIÇÃO DE TRABALHO SEVERA - MOTORISTA DE CAMINHÃO</v>
      </c>
    </row>
    <row r="6977" spans="2:12" ht="15.75">
      <c r="B6977" s="1528" t="s">
        <v>12799</v>
      </c>
      <c r="C6977" s="1529" t="s">
        <v>13037</v>
      </c>
      <c r="D6977" s="1528">
        <f t="shared" si="119"/>
        <v>15.178900000000001</v>
      </c>
      <c r="E6977" s="1543">
        <f t="shared" si="119"/>
        <v>8.4692000000000007</v>
      </c>
      <c r="F6977" s="1535"/>
      <c r="G6977" s="1557">
        <v>15.178900000000001</v>
      </c>
      <c r="H6977" s="1557">
        <v>8.4692000000000007</v>
      </c>
      <c r="I6977" s="1557">
        <v>15.178900000000001</v>
      </c>
      <c r="J6977" s="1557">
        <v>8.4692000000000007</v>
      </c>
      <c r="K6977" s="1521" t="s">
        <v>12799</v>
      </c>
      <c r="L6977" s="1521" t="str">
        <f t="shared" si="120"/>
        <v>TANQUE PARA TRANSPORTE DE ÁGUA COM CAPACIDADE DE 13.000 L</v>
      </c>
    </row>
    <row r="6978" spans="2:12" ht="15.75">
      <c r="B6978" s="1526" t="s">
        <v>4324</v>
      </c>
      <c r="C6978" s="1523" t="s">
        <v>13038</v>
      </c>
      <c r="D6978" s="1526">
        <f t="shared" si="119"/>
        <v>256.42509999999999</v>
      </c>
      <c r="E6978" s="1542">
        <f t="shared" si="119"/>
        <v>93.656999999999996</v>
      </c>
      <c r="F6978" s="1535"/>
      <c r="G6978" s="1557">
        <v>256.42509999999999</v>
      </c>
      <c r="H6978" s="1557">
        <v>93.656999999999996</v>
      </c>
      <c r="I6978" s="1557">
        <v>251.36</v>
      </c>
      <c r="J6978" s="1557">
        <v>88.591899999999995</v>
      </c>
      <c r="K6978" s="1521" t="s">
        <v>4324</v>
      </c>
      <c r="L6978" s="1521" t="str">
        <f t="shared" si="120"/>
        <v>CAMINHÃO CARROCERIA COM GUINDAUTO COM CAPACIDADE DE 20 T.M - 136 KW</v>
      </c>
    </row>
    <row r="6979" spans="2:12" ht="15.75">
      <c r="B6979" s="1528" t="s">
        <v>12800</v>
      </c>
      <c r="C6979" s="1529" t="s">
        <v>24295</v>
      </c>
      <c r="D6979" s="1528">
        <f t="shared" si="119"/>
        <v>209.6036</v>
      </c>
      <c r="E6979" s="1543">
        <f t="shared" si="119"/>
        <v>58.5426</v>
      </c>
      <c r="F6979" s="1535"/>
      <c r="G6979" s="1557">
        <v>209.6036</v>
      </c>
      <c r="H6979" s="1557">
        <v>58.5426</v>
      </c>
      <c r="I6979" s="1557">
        <v>206.59819999999999</v>
      </c>
      <c r="J6979" s="1557">
        <v>55.537199999999999</v>
      </c>
      <c r="K6979" s="1521" t="s">
        <v>12800</v>
      </c>
      <c r="L6979" s="1521" t="str">
        <f t="shared" si="120"/>
        <v>CAMINHÃO PLATAFORMA 4 X 2, PBT 16.000 KG E DISTÂNCIA ENTRE EIXOS 4,8 M - 136 KW - MOTORISTA DE VEÍCULO ESPECIAL</v>
      </c>
    </row>
    <row r="6980" spans="2:12" ht="15.75">
      <c r="B6980" s="1526" t="s">
        <v>12801</v>
      </c>
      <c r="C6980" s="1523" t="s">
        <v>13039</v>
      </c>
      <c r="D6980" s="1526">
        <f t="shared" si="119"/>
        <v>3.2408999999999999</v>
      </c>
      <c r="E6980" s="1542">
        <f t="shared" si="119"/>
        <v>1.8083</v>
      </c>
      <c r="F6980" s="1535"/>
      <c r="G6980" s="1557">
        <v>3.2408999999999999</v>
      </c>
      <c r="H6980" s="1557">
        <v>1.8083</v>
      </c>
      <c r="I6980" s="1557">
        <v>3.2408999999999999</v>
      </c>
      <c r="J6980" s="1557">
        <v>1.8083</v>
      </c>
      <c r="K6980" s="1521" t="s">
        <v>12801</v>
      </c>
      <c r="L6980" s="1521" t="str">
        <f t="shared" si="120"/>
        <v>CARROCERIA DE MADEIRA COM CAPACIDADE DE 7 T</v>
      </c>
    </row>
    <row r="6981" spans="2:12" ht="15.75">
      <c r="B6981" s="1528" t="s">
        <v>12720</v>
      </c>
      <c r="C6981" s="1529" t="s">
        <v>12980</v>
      </c>
      <c r="D6981" s="1528">
        <f t="shared" si="119"/>
        <v>43.580599999999997</v>
      </c>
      <c r="E6981" s="1543">
        <f t="shared" si="119"/>
        <v>33.306100000000001</v>
      </c>
      <c r="F6981" s="1535"/>
      <c r="G6981" s="1557">
        <v>43.580599999999997</v>
      </c>
      <c r="H6981" s="1557">
        <v>33.306100000000001</v>
      </c>
      <c r="I6981" s="1557">
        <v>41.520899999999997</v>
      </c>
      <c r="J6981" s="1557">
        <v>31.246400000000001</v>
      </c>
      <c r="K6981" s="1521" t="s">
        <v>12720</v>
      </c>
      <c r="L6981" s="1521" t="str">
        <f t="shared" si="120"/>
        <v>GUINDASTE ARTICULADO MONTADO SOBRE CHASSI COM CAPACIDADE DE 20 T.M</v>
      </c>
    </row>
    <row r="6982" spans="2:12" ht="15.75">
      <c r="B6982" s="1526" t="s">
        <v>4239</v>
      </c>
      <c r="C6982" s="1523" t="s">
        <v>13040</v>
      </c>
      <c r="D6982" s="1526">
        <f t="shared" si="119"/>
        <v>123.8068</v>
      </c>
      <c r="E6982" s="1542">
        <f t="shared" si="119"/>
        <v>47.1554</v>
      </c>
      <c r="F6982" s="1535"/>
      <c r="G6982" s="1557">
        <v>123.8068</v>
      </c>
      <c r="H6982" s="1557">
        <v>47.1554</v>
      </c>
      <c r="I6982" s="1557">
        <v>121.36150000000001</v>
      </c>
      <c r="J6982" s="1557">
        <v>44.710099999999997</v>
      </c>
      <c r="K6982" s="1521" t="s">
        <v>4239</v>
      </c>
      <c r="L6982" s="1521" t="str">
        <f t="shared" si="120"/>
        <v>CAMINHÃO CARROCERIA COM CAPACIDADE DE 5 T - 115 KW</v>
      </c>
    </row>
    <row r="6983" spans="2:12" ht="15.75">
      <c r="B6983" s="1528" t="s">
        <v>12802</v>
      </c>
      <c r="C6983" s="1529" t="s">
        <v>13041</v>
      </c>
      <c r="D6983" s="1528">
        <f t="shared" si="119"/>
        <v>120.93170000000001</v>
      </c>
      <c r="E6983" s="1543">
        <f t="shared" si="119"/>
        <v>45.551200000000001</v>
      </c>
      <c r="F6983" s="1535"/>
      <c r="G6983" s="1557">
        <v>120.93170000000001</v>
      </c>
      <c r="H6983" s="1557">
        <v>45.551200000000001</v>
      </c>
      <c r="I6983" s="1557">
        <v>118.4864</v>
      </c>
      <c r="J6983" s="1557">
        <v>43.105899999999998</v>
      </c>
      <c r="K6983" s="1521" t="s">
        <v>12802</v>
      </c>
      <c r="L6983" s="1521" t="str">
        <f t="shared" si="120"/>
        <v>CAMINHÃO PLATAFORMA 4 X 2, PBT 9.600 KG E DISTÂNCIA ENTRE EIXOS 3,7 M - 115 KW - MOTORISTA DE CAMINHÃO</v>
      </c>
    </row>
    <row r="6984" spans="2:12" ht="15.75">
      <c r="B6984" s="1526" t="s">
        <v>12803</v>
      </c>
      <c r="C6984" s="1523" t="s">
        <v>13042</v>
      </c>
      <c r="D6984" s="1526">
        <f t="shared" si="119"/>
        <v>2.8751000000000002</v>
      </c>
      <c r="E6984" s="1542">
        <f t="shared" si="119"/>
        <v>1.6042000000000001</v>
      </c>
      <c r="F6984" s="1535"/>
      <c r="G6984" s="1557">
        <v>2.8751000000000002</v>
      </c>
      <c r="H6984" s="1557">
        <v>1.6042000000000001</v>
      </c>
      <c r="I6984" s="1557">
        <v>2.8751000000000002</v>
      </c>
      <c r="J6984" s="1557">
        <v>1.6042000000000001</v>
      </c>
      <c r="K6984" s="1521" t="s">
        <v>12803</v>
      </c>
      <c r="L6984" s="1521" t="str">
        <f t="shared" si="120"/>
        <v>CARROCERIA DE MADEIRA COM CAPACIDADE DE 5 T</v>
      </c>
    </row>
    <row r="6985" spans="2:12" ht="15.75">
      <c r="B6985" s="1528" t="s">
        <v>12804</v>
      </c>
      <c r="C6985" s="1529" t="s">
        <v>13043</v>
      </c>
      <c r="D6985" s="1528">
        <f t="shared" si="119"/>
        <v>281.86880000000002</v>
      </c>
      <c r="E6985" s="1543">
        <f t="shared" si="119"/>
        <v>116.84350000000001</v>
      </c>
      <c r="F6985" s="1535"/>
      <c r="G6985" s="1557">
        <v>281.86880000000002</v>
      </c>
      <c r="H6985" s="1557">
        <v>116.84350000000001</v>
      </c>
      <c r="I6985" s="1557">
        <v>274.74400000000003</v>
      </c>
      <c r="J6985" s="1557">
        <v>109.7187</v>
      </c>
      <c r="K6985" s="1521" t="s">
        <v>12804</v>
      </c>
      <c r="L6985" s="1521" t="str">
        <f t="shared" si="120"/>
        <v>CAMINHÃO CARROCERIA COM GUINDAUTO E CESTO AÉREO COM CAPACIDADE DE 10 T.M - 136 KW</v>
      </c>
    </row>
    <row r="6986" spans="2:12" ht="15.75">
      <c r="B6986" s="1526" t="s">
        <v>12800</v>
      </c>
      <c r="C6986" s="1523" t="s">
        <v>24295</v>
      </c>
      <c r="D6986" s="1526">
        <f t="shared" si="119"/>
        <v>209.6036</v>
      </c>
      <c r="E6986" s="1542">
        <f t="shared" si="119"/>
        <v>58.5426</v>
      </c>
      <c r="F6986" s="1535"/>
      <c r="G6986" s="1557">
        <v>209.6036</v>
      </c>
      <c r="H6986" s="1557">
        <v>58.5426</v>
      </c>
      <c r="I6986" s="1557">
        <v>206.59819999999999</v>
      </c>
      <c r="J6986" s="1557">
        <v>55.537199999999999</v>
      </c>
      <c r="K6986" s="1521" t="s">
        <v>12800</v>
      </c>
      <c r="L6986" s="1521" t="str">
        <f t="shared" si="120"/>
        <v>CAMINHÃO PLATAFORMA 4 X 2, PBT 16.000 KG E DISTÂNCIA ENTRE EIXOS 4,8 M - 136 KW - MOTORISTA DE VEÍCULO ESPECIAL</v>
      </c>
    </row>
    <row r="6987" spans="2:12" ht="15.75">
      <c r="B6987" s="1528" t="s">
        <v>12805</v>
      </c>
      <c r="C6987" s="1529" t="s">
        <v>24296</v>
      </c>
      <c r="D6987" s="1528">
        <f t="shared" si="119"/>
        <v>3.7955999999999999</v>
      </c>
      <c r="E6987" s="1543">
        <f t="shared" si="119"/>
        <v>2.1177999999999999</v>
      </c>
      <c r="F6987" s="1535"/>
      <c r="G6987" s="1557">
        <v>3.7955999999999999</v>
      </c>
      <c r="H6987" s="1557">
        <v>2.1177999999999999</v>
      </c>
      <c r="I6987" s="1557">
        <v>3.7955999999999999</v>
      </c>
      <c r="J6987" s="1557">
        <v>2.1177999999999999</v>
      </c>
      <c r="K6987" s="1521" t="s">
        <v>12805</v>
      </c>
      <c r="L6987" s="1521" t="str">
        <f t="shared" si="120"/>
        <v>CESTO AÉREO SIMPLES ISOLADO COM CAPACIDADE PARA 135 KG</v>
      </c>
    </row>
    <row r="6988" spans="2:12" ht="15.75">
      <c r="B6988" s="1526" t="s">
        <v>12806</v>
      </c>
      <c r="C6988" s="1523" t="s">
        <v>13044</v>
      </c>
      <c r="D6988" s="1526">
        <f t="shared" si="119"/>
        <v>63.912599999999998</v>
      </c>
      <c r="E6988" s="1542">
        <f t="shared" si="119"/>
        <v>53.640500000000003</v>
      </c>
      <c r="F6988" s="1535"/>
      <c r="G6988" s="1558">
        <v>63.912599999999998</v>
      </c>
      <c r="H6988" s="1558">
        <v>53.640500000000003</v>
      </c>
      <c r="I6988" s="1557">
        <v>59.793199999999999</v>
      </c>
      <c r="J6988" s="1557">
        <v>49.521099999999997</v>
      </c>
      <c r="K6988" s="1521" t="s">
        <v>12806</v>
      </c>
      <c r="L6988" s="1521" t="str">
        <f t="shared" si="120"/>
        <v>GUINDASTE ARTICULADO MONTADO SOBRE CHASSI COM CAPACIDADE DE 10 T.M</v>
      </c>
    </row>
    <row r="6989" spans="2:12" ht="15.75">
      <c r="B6989" s="1528" t="s">
        <v>12752</v>
      </c>
      <c r="C6989" s="1529" t="s">
        <v>13003</v>
      </c>
      <c r="D6989" s="1528">
        <f t="shared" si="119"/>
        <v>4.5570000000000004</v>
      </c>
      <c r="E6989" s="1543">
        <f t="shared" si="119"/>
        <v>2.5426000000000002</v>
      </c>
      <c r="F6989" s="1535"/>
      <c r="G6989" s="1558">
        <v>4.5570000000000004</v>
      </c>
      <c r="H6989" s="1558">
        <v>2.5426000000000002</v>
      </c>
      <c r="I6989" s="1557">
        <v>4.5570000000000004</v>
      </c>
      <c r="J6989" s="1557">
        <v>2.5426000000000002</v>
      </c>
      <c r="K6989" s="1521" t="s">
        <v>12752</v>
      </c>
      <c r="L6989" s="1521" t="str">
        <f t="shared" si="120"/>
        <v>CARROCERIA DE MADEIRA COM CAPACIDADE DE 9 T</v>
      </c>
    </row>
    <row r="6990" spans="2:12" ht="15.75">
      <c r="B6990" s="1526" t="s">
        <v>12807</v>
      </c>
      <c r="C6990" s="1523" t="s">
        <v>13045</v>
      </c>
      <c r="D6990" s="1526">
        <f t="shared" si="119"/>
        <v>758.14509999999996</v>
      </c>
      <c r="E6990" s="1542">
        <f t="shared" si="119"/>
        <v>402.08679999999998</v>
      </c>
      <c r="F6990" s="1535"/>
      <c r="G6990" s="1558">
        <v>758.14509999999996</v>
      </c>
      <c r="H6990" s="1558">
        <v>402.08679999999998</v>
      </c>
      <c r="I6990" s="1557">
        <v>753.64009999999996</v>
      </c>
      <c r="J6990" s="1557">
        <v>397.58179999999999</v>
      </c>
      <c r="K6990" s="1521" t="s">
        <v>12807</v>
      </c>
      <c r="L6990" s="1521" t="str">
        <f t="shared" si="120"/>
        <v>CAMINHÃO DEMARCADOR DE FAIXAS COM SISTEMA DE PINTURA SPRAY - 115 KW</v>
      </c>
    </row>
    <row r="6991" spans="2:12" ht="30">
      <c r="B6991" s="1528" t="s">
        <v>12808</v>
      </c>
      <c r="C6991" s="1529" t="s">
        <v>24297</v>
      </c>
      <c r="D6991" s="1528">
        <f t="shared" si="119"/>
        <v>169.44839999999999</v>
      </c>
      <c r="E6991" s="1543">
        <f t="shared" si="119"/>
        <v>45.551200000000001</v>
      </c>
      <c r="F6991" s="1535"/>
      <c r="G6991" s="1558">
        <v>169.44839999999999</v>
      </c>
      <c r="H6991" s="1558">
        <v>45.551200000000001</v>
      </c>
      <c r="I6991" s="1557">
        <v>167.00309999999999</v>
      </c>
      <c r="J6991" s="1557">
        <v>43.105899999999998</v>
      </c>
      <c r="K6991" s="1521" t="s">
        <v>12808</v>
      </c>
      <c r="L6991" s="1521" t="str">
        <f t="shared" si="120"/>
        <v>CAMINHÃO PLATAFORMA 4 X 2, PBT 9.600 KG E DISTÂNCIA ENTRE EIXOS 3,7 M - 115 KW - CONDIÇÃO DE TRABALHO SEVERA - MOTORISTA DE CAMINHÃO</v>
      </c>
    </row>
    <row r="6992" spans="2:12" ht="15.75">
      <c r="B6992" s="1526" t="s">
        <v>12809</v>
      </c>
      <c r="C6992" s="1523" t="s">
        <v>24298</v>
      </c>
      <c r="D6992" s="1526">
        <f t="shared" si="119"/>
        <v>588.69669999999996</v>
      </c>
      <c r="E6992" s="1542">
        <f t="shared" si="119"/>
        <v>356.53559999999999</v>
      </c>
      <c r="F6992" s="1535"/>
      <c r="G6992" s="1558">
        <v>588.69669999999996</v>
      </c>
      <c r="H6992" s="1558">
        <v>356.53559999999999</v>
      </c>
      <c r="I6992" s="1557">
        <v>586.63699999999994</v>
      </c>
      <c r="J6992" s="1557">
        <v>354.47590000000002</v>
      </c>
      <c r="K6992" s="1521" t="s">
        <v>12809</v>
      </c>
      <c r="L6992" s="1521" t="str">
        <f t="shared" si="120"/>
        <v>EQUIPAMENTO DEMARCADOR DE FAIXAS SISTEMA SPRAY MONTADO SOBRE CHASSI COM CAPACIDADE 1.080 L</v>
      </c>
    </row>
    <row r="6993" spans="2:12" ht="15.75">
      <c r="B6993" s="1528" t="s">
        <v>12810</v>
      </c>
      <c r="C6993" s="1529" t="s">
        <v>13046</v>
      </c>
      <c r="D6993" s="1528">
        <f t="shared" si="119"/>
        <v>266.07650000000001</v>
      </c>
      <c r="E6993" s="1543">
        <f t="shared" si="119"/>
        <v>110.5016</v>
      </c>
      <c r="F6993" s="1535"/>
      <c r="G6993" s="1558">
        <v>266.07650000000001</v>
      </c>
      <c r="H6993" s="1558">
        <v>110.5016</v>
      </c>
      <c r="I6993" s="1557">
        <v>261.01139999999998</v>
      </c>
      <c r="J6993" s="1557">
        <v>105.4365</v>
      </c>
      <c r="K6993" s="1521" t="s">
        <v>12810</v>
      </c>
      <c r="L6993" s="1521" t="str">
        <f t="shared" si="120"/>
        <v>PLATAFORMA PANTOGRÁFICA MONTADA EM CAMINHÃO - 115 KW</v>
      </c>
    </row>
    <row r="6994" spans="2:12" ht="15.75">
      <c r="B6994" s="1526" t="s">
        <v>12811</v>
      </c>
      <c r="C6994" s="1523" t="s">
        <v>13047</v>
      </c>
      <c r="D6994" s="1526">
        <f t="shared" si="119"/>
        <v>170.77940000000001</v>
      </c>
      <c r="E6994" s="1542">
        <f t="shared" si="119"/>
        <v>48.2273</v>
      </c>
      <c r="G6994" s="1558">
        <v>170.77940000000001</v>
      </c>
      <c r="H6994" s="1558">
        <v>48.2273</v>
      </c>
      <c r="I6994" s="1557">
        <v>167.774</v>
      </c>
      <c r="J6994" s="1557">
        <v>45.221899999999998</v>
      </c>
      <c r="K6994" s="1521" t="s">
        <v>12811</v>
      </c>
      <c r="L6994" s="1521" t="str">
        <f t="shared" si="120"/>
        <v>CAMINHÃO PLATAFORMA 4 X 2, PBT 8.300 KG E DISTÂNCIA ENTRE EIXOS 3,7 M - 115 KW - MOTORISTA DE VEÍCULO ESPECIAL</v>
      </c>
    </row>
    <row r="6995" spans="2:12" ht="15.75">
      <c r="B6995" s="1528" t="s">
        <v>12812</v>
      </c>
      <c r="C6995" s="1529" t="s">
        <v>13048</v>
      </c>
      <c r="D6995" s="1528">
        <f t="shared" si="119"/>
        <v>95.2971</v>
      </c>
      <c r="E6995" s="1543">
        <f t="shared" si="119"/>
        <v>62.274299999999997</v>
      </c>
      <c r="G6995" s="1558">
        <v>95.2971</v>
      </c>
      <c r="H6995" s="1558">
        <v>62.274299999999997</v>
      </c>
      <c r="I6995" s="1557">
        <v>93.237399999999994</v>
      </c>
      <c r="J6995" s="1557">
        <v>60.214599999999997</v>
      </c>
      <c r="K6995" s="1521" t="s">
        <v>12812</v>
      </c>
      <c r="L6995" s="1521" t="str">
        <f t="shared" si="120"/>
        <v>PLATAFORMA PANTOGRÁFICA HIDRÁULICA MONTADA SOBRE CHASSI COM CAPACIDADE DE 600 KG</v>
      </c>
    </row>
    <row r="6996" spans="2:12" ht="15.75">
      <c r="B6996" s="1526" t="s">
        <v>12813</v>
      </c>
      <c r="C6996" s="1523" t="s">
        <v>13049</v>
      </c>
      <c r="D6996" s="1526">
        <f t="shared" si="119"/>
        <v>482.65949999999998</v>
      </c>
      <c r="E6996" s="1542">
        <f t="shared" si="119"/>
        <v>224.81460000000001</v>
      </c>
      <c r="G6996" s="1558">
        <v>482.65949999999998</v>
      </c>
      <c r="H6996" s="1558">
        <v>224.81460000000001</v>
      </c>
      <c r="I6996" s="1557">
        <v>475.58920000000001</v>
      </c>
      <c r="J6996" s="1557">
        <v>217.74430000000001</v>
      </c>
      <c r="K6996" s="1521" t="s">
        <v>12813</v>
      </c>
      <c r="L6996" s="1521" t="str">
        <f t="shared" si="120"/>
        <v>BOMBA PARA CONCRETO COM LANÇA MONTADA SOBRE CHASSI COM CAPACIDADE DE 50 M³/H - 136 KW</v>
      </c>
    </row>
    <row r="6997" spans="2:12" ht="15.75">
      <c r="B6997" s="1528" t="s">
        <v>12800</v>
      </c>
      <c r="C6997" s="1529" t="s">
        <v>24295</v>
      </c>
      <c r="D6997" s="1528">
        <f t="shared" si="119"/>
        <v>209.6036</v>
      </c>
      <c r="E6997" s="1543">
        <f t="shared" si="119"/>
        <v>58.5426</v>
      </c>
      <c r="G6997" s="1558">
        <v>209.6036</v>
      </c>
      <c r="H6997" s="1558">
        <v>58.5426</v>
      </c>
      <c r="I6997" s="1557">
        <v>206.59819999999999</v>
      </c>
      <c r="J6997" s="1557">
        <v>55.537199999999999</v>
      </c>
      <c r="K6997" s="1521" t="s">
        <v>12800</v>
      </c>
      <c r="L6997" s="1521" t="str">
        <f t="shared" si="120"/>
        <v>CAMINHÃO PLATAFORMA 4 X 2, PBT 16.000 KG E DISTÂNCIA ENTRE EIXOS 4,8 M - 136 KW - MOTORISTA DE VEÍCULO ESPECIAL</v>
      </c>
    </row>
    <row r="6998" spans="2:12" ht="15.75">
      <c r="B6998" s="1526" t="s">
        <v>12814</v>
      </c>
      <c r="C6998" s="1523" t="s">
        <v>13050</v>
      </c>
      <c r="D6998" s="1526">
        <f t="shared" si="119"/>
        <v>273.05590000000001</v>
      </c>
      <c r="E6998" s="1542">
        <f t="shared" si="119"/>
        <v>166.27199999999999</v>
      </c>
      <c r="G6998" s="1558">
        <v>273.05590000000001</v>
      </c>
      <c r="H6998" s="1558">
        <v>166.27199999999999</v>
      </c>
      <c r="I6998" s="1557">
        <v>268.99099999999999</v>
      </c>
      <c r="J6998" s="1557">
        <v>162.2071</v>
      </c>
      <c r="K6998" s="1521" t="s">
        <v>12814</v>
      </c>
      <c r="L6998" s="1521" t="str">
        <f t="shared" si="120"/>
        <v>BOMBA PARA CONCRETO COM LANÇA MONTADA SOBRE CHASSI COM CAPACIDADE DE 50 M³/H</v>
      </c>
    </row>
    <row r="6999" spans="2:12" ht="15.75">
      <c r="B6999" s="1528" t="s">
        <v>12815</v>
      </c>
      <c r="C6999" s="1529" t="s">
        <v>24299</v>
      </c>
      <c r="D6999" s="1528">
        <f t="shared" si="119"/>
        <v>273.3775</v>
      </c>
      <c r="E6999" s="1543">
        <f t="shared" si="119"/>
        <v>99.790800000000004</v>
      </c>
      <c r="G6999" s="1558">
        <v>273.3775</v>
      </c>
      <c r="H6999" s="1558">
        <v>99.790800000000004</v>
      </c>
      <c r="I6999" s="1557">
        <v>268.8725</v>
      </c>
      <c r="J6999" s="1557">
        <v>95.285799999999995</v>
      </c>
      <c r="K6999" s="1521" t="s">
        <v>12815</v>
      </c>
      <c r="L6999" s="1521" t="str">
        <f t="shared" ref="L6999:L7001" si="121">UPPER(C6999)</f>
        <v>CAMINHÃO PARA HIDROSSEMEADURA COM CAPACIDADE DE 7.500 L - 136 KW</v>
      </c>
    </row>
    <row r="7000" spans="2:12" ht="30">
      <c r="B7000" s="1526" t="s">
        <v>12718</v>
      </c>
      <c r="C7000" s="1523" t="s">
        <v>24277</v>
      </c>
      <c r="D7000" s="1526">
        <f t="shared" si="119"/>
        <v>201.05789999999999</v>
      </c>
      <c r="E7000" s="1542">
        <f t="shared" si="119"/>
        <v>52.167700000000004</v>
      </c>
      <c r="G7000" s="1558">
        <v>201.05789999999999</v>
      </c>
      <c r="H7000" s="1558">
        <v>52.167700000000004</v>
      </c>
      <c r="I7000" s="1557">
        <v>198.61259999999999</v>
      </c>
      <c r="J7000" s="1557">
        <v>49.7224</v>
      </c>
      <c r="K7000" s="1521" t="s">
        <v>12718</v>
      </c>
      <c r="L7000" s="1521" t="str">
        <f t="shared" si="121"/>
        <v>CAMINHÃO PLATAFORMA 4 X 2, PBT 14.300 KG E DISTÂNCIA ENTRE EIXOS 4,8 M - 136 KW - CONDIÇÃO DE TRABALHO SEVERA - MOTORISTA DE CAMINHÃO</v>
      </c>
    </row>
    <row r="7001" spans="2:12" ht="15.75">
      <c r="B7001" s="1528" t="s">
        <v>12816</v>
      </c>
      <c r="C7001" s="1529" t="s">
        <v>24300</v>
      </c>
      <c r="D7001" s="1528">
        <f t="shared" si="119"/>
        <v>72.319599999999994</v>
      </c>
      <c r="E7001" s="1543">
        <f t="shared" si="119"/>
        <v>47.623100000000001</v>
      </c>
      <c r="G7001" s="1558">
        <v>72.319599999999994</v>
      </c>
      <c r="H7001" s="1558">
        <v>47.623100000000001</v>
      </c>
      <c r="I7001" s="1557">
        <v>70.259900000000002</v>
      </c>
      <c r="J7001" s="1557">
        <v>45.563400000000001</v>
      </c>
      <c r="K7001" s="1521" t="s">
        <v>12816</v>
      </c>
      <c r="L7001" s="1521" t="str">
        <f t="shared" si="121"/>
        <v>TANQUE PARA HIDROSSEMEADURA COM CAPACIDADE DE 7.500 L</v>
      </c>
    </row>
  </sheetData>
  <mergeCells count="3">
    <mergeCell ref="D6484:E6484"/>
    <mergeCell ref="G6484:H6484"/>
    <mergeCell ref="I6484:J6484"/>
  </mergeCells>
  <pageMargins left="0.511811024" right="0.511811024" top="0.78740157499999996" bottom="0.78740157499999996" header="0.31496062000000002" footer="0.31496062000000002"/>
  <pageSetup paperSize="9" orientation="portrait" horizontalDpi="4294967292"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5">
    <pageSetUpPr fitToPage="1"/>
  </sheetPr>
  <dimension ref="A1:M62"/>
  <sheetViews>
    <sheetView view="pageBreakPreview" zoomScaleNormal="70" zoomScaleSheetLayoutView="100" workbookViewId="0">
      <selection activeCell="F21" sqref="F21"/>
    </sheetView>
  </sheetViews>
  <sheetFormatPr defaultRowHeight="15"/>
  <cols>
    <col min="1" max="1" width="9.140625" style="273"/>
    <col min="2" max="2" width="15.28515625" style="273" customWidth="1"/>
    <col min="3" max="3" width="17.28515625" style="273" customWidth="1"/>
    <col min="4" max="4" width="12.140625" style="273" customWidth="1"/>
    <col min="5" max="5" width="11" style="273" customWidth="1"/>
    <col min="6" max="6" width="13" style="273" customWidth="1"/>
    <col min="7" max="7" width="12.7109375" style="273" customWidth="1"/>
    <col min="8" max="8" width="9.140625" style="273"/>
    <col min="9" max="9" width="12.5703125" style="273" customWidth="1"/>
    <col min="10" max="10" width="14.7109375" style="273" customWidth="1"/>
    <col min="11" max="11" width="5.42578125" style="273" customWidth="1"/>
    <col min="12" max="12" width="5.28515625" style="273" customWidth="1"/>
    <col min="13" max="13" width="9.140625" style="273"/>
  </cols>
  <sheetData>
    <row r="1" spans="1:13" ht="18">
      <c r="A1" s="557"/>
      <c r="B1" s="558"/>
      <c r="C1" s="1789" t="s">
        <v>3813</v>
      </c>
      <c r="D1" s="1789"/>
      <c r="E1" s="1789"/>
      <c r="F1" s="1789"/>
      <c r="G1" s="1789"/>
      <c r="H1" s="1789"/>
      <c r="I1" s="1789"/>
      <c r="J1" s="558"/>
      <c r="K1" s="558"/>
      <c r="L1" s="559"/>
      <c r="M1" s="5"/>
    </row>
    <row r="2" spans="1:13" ht="15.75">
      <c r="A2" s="560"/>
      <c r="B2" s="270"/>
      <c r="C2" s="1790" t="s">
        <v>3314</v>
      </c>
      <c r="D2" s="1790"/>
      <c r="E2" s="1790"/>
      <c r="F2" s="1790"/>
      <c r="G2" s="1790"/>
      <c r="H2" s="1790"/>
      <c r="I2" s="1790"/>
      <c r="J2" s="270"/>
      <c r="K2" s="270"/>
      <c r="L2" s="561"/>
      <c r="M2" s="5"/>
    </row>
    <row r="3" spans="1:13">
      <c r="A3" s="562"/>
      <c r="B3" s="271"/>
      <c r="C3" s="1791" t="s">
        <v>3315</v>
      </c>
      <c r="D3" s="1791"/>
      <c r="E3" s="1791"/>
      <c r="F3" s="1791"/>
      <c r="G3" s="1791"/>
      <c r="H3" s="1791"/>
      <c r="I3" s="1791"/>
      <c r="J3" s="271"/>
      <c r="K3" s="271"/>
      <c r="L3" s="563"/>
      <c r="M3" s="5"/>
    </row>
    <row r="4" spans="1:13">
      <c r="A4" s="564"/>
      <c r="B4" s="272"/>
      <c r="C4" s="1792" t="s">
        <v>3</v>
      </c>
      <c r="D4" s="1792"/>
      <c r="E4" s="1792"/>
      <c r="F4" s="1792"/>
      <c r="G4" s="1792"/>
      <c r="H4" s="1792"/>
      <c r="I4" s="1792"/>
      <c r="J4" s="272"/>
      <c r="K4" s="272"/>
      <c r="L4" s="565"/>
      <c r="M4" s="5"/>
    </row>
    <row r="5" spans="1:13" ht="15.75" thickBot="1">
      <c r="A5" s="564"/>
      <c r="B5" s="272"/>
      <c r="C5" s="1793" t="s">
        <v>4</v>
      </c>
      <c r="D5" s="1793"/>
      <c r="E5" s="1793"/>
      <c r="F5" s="1793"/>
      <c r="G5" s="1793"/>
      <c r="H5" s="1793"/>
      <c r="I5" s="1793"/>
      <c r="J5" s="272"/>
      <c r="K5" s="272"/>
      <c r="L5" s="565"/>
      <c r="M5" s="5"/>
    </row>
    <row r="6" spans="1:13" ht="16.5" thickBot="1">
      <c r="A6" s="1786" t="s">
        <v>3814</v>
      </c>
      <c r="B6" s="1787"/>
      <c r="C6" s="1787"/>
      <c r="D6" s="1787"/>
      <c r="E6" s="1787"/>
      <c r="F6" s="1787"/>
      <c r="G6" s="1787"/>
      <c r="H6" s="1787"/>
      <c r="I6" s="1787"/>
      <c r="J6" s="1787"/>
      <c r="K6" s="1787"/>
      <c r="L6" s="1788"/>
    </row>
    <row r="7" spans="1:13">
      <c r="A7" s="566" t="s">
        <v>13</v>
      </c>
      <c r="B7" s="1778" t="str">
        <f>ORÇAMENTO!C6</f>
        <v>PAVIMENTAÇÃO URBANA EM SANTO ANTONIO DO LESTE</v>
      </c>
      <c r="C7" s="1778"/>
      <c r="D7" s="1778"/>
      <c r="E7" s="1778"/>
      <c r="F7" s="1778"/>
      <c r="G7" s="1778"/>
      <c r="H7" s="1778"/>
      <c r="I7" s="1778"/>
      <c r="J7" s="1778"/>
      <c r="K7" s="1778"/>
      <c r="L7" s="1779"/>
    </row>
    <row r="8" spans="1:13">
      <c r="A8" s="567" t="s">
        <v>3815</v>
      </c>
      <c r="B8" s="1780" t="str">
        <f>ORÇAMENTO!C7</f>
        <v>AVENIDA FORTALEZA TRECHO 01</v>
      </c>
      <c r="C8" s="1780"/>
      <c r="D8" s="1780"/>
      <c r="E8" s="1780"/>
      <c r="F8" s="1780"/>
      <c r="G8" s="1780"/>
      <c r="H8" s="1780"/>
      <c r="I8" s="1780"/>
      <c r="J8" s="1780"/>
      <c r="K8" s="1780"/>
      <c r="L8" s="1781"/>
    </row>
    <row r="9" spans="1:13">
      <c r="A9" s="568" t="s">
        <v>6</v>
      </c>
      <c r="B9" s="1780" t="str">
        <f>ORÇAMENTO!C8</f>
        <v>PREFEITURA MUNICIPAL DE SANTO ANTONIO DO LESTE</v>
      </c>
      <c r="C9" s="1780"/>
      <c r="D9" s="1780"/>
      <c r="E9" s="1780"/>
      <c r="F9" s="1780"/>
      <c r="G9" s="1780"/>
      <c r="H9" s="1780"/>
      <c r="I9" s="1780"/>
      <c r="J9" s="1780"/>
      <c r="K9" s="1780"/>
      <c r="L9" s="1781"/>
    </row>
    <row r="10" spans="1:13" ht="15.75" thickBot="1">
      <c r="A10" s="569" t="s">
        <v>15</v>
      </c>
      <c r="B10" s="1782" t="str">
        <f>ORÇAMENTO!C9</f>
        <v>JANEIRO/2022</v>
      </c>
      <c r="C10" s="1782"/>
      <c r="D10" s="1782"/>
      <c r="E10" s="1782"/>
      <c r="F10" s="1782"/>
      <c r="G10" s="1782"/>
      <c r="H10" s="1782"/>
      <c r="I10" s="1782"/>
      <c r="J10" s="1782"/>
      <c r="K10" s="1782"/>
      <c r="L10" s="1783"/>
    </row>
    <row r="11" spans="1:13">
      <c r="A11" s="570"/>
      <c r="B11" s="274"/>
      <c r="C11" s="274"/>
      <c r="D11" s="274"/>
      <c r="E11" s="274"/>
      <c r="F11" s="274"/>
      <c r="G11" s="274"/>
      <c r="H11" s="274"/>
      <c r="I11" s="274"/>
      <c r="J11" s="274"/>
      <c r="K11" s="274"/>
      <c r="L11" s="571"/>
    </row>
    <row r="12" spans="1:13">
      <c r="A12" s="572" t="s">
        <v>21</v>
      </c>
      <c r="B12" s="1784" t="s">
        <v>3816</v>
      </c>
      <c r="C12" s="1784"/>
      <c r="D12" s="274"/>
      <c r="E12" s="274"/>
      <c r="F12" s="274"/>
      <c r="G12" s="274"/>
      <c r="H12" s="274"/>
      <c r="I12" s="274"/>
      <c r="J12" s="274"/>
      <c r="K12" s="274"/>
      <c r="L12" s="571"/>
    </row>
    <row r="13" spans="1:13">
      <c r="A13" s="573"/>
      <c r="B13" s="274"/>
      <c r="C13" s="274"/>
      <c r="D13" s="274"/>
      <c r="E13" s="274"/>
      <c r="F13" s="274"/>
      <c r="G13" s="274"/>
      <c r="H13" s="274"/>
      <c r="I13" s="274"/>
      <c r="J13" s="274"/>
      <c r="K13" s="274"/>
      <c r="L13" s="571"/>
    </row>
    <row r="14" spans="1:13" ht="15.75" thickBot="1">
      <c r="A14" s="574"/>
      <c r="B14" s="1785" t="s">
        <v>3817</v>
      </c>
      <c r="C14" s="1785"/>
      <c r="D14" s="1785"/>
      <c r="E14" s="1785"/>
      <c r="F14" s="1785"/>
      <c r="G14" s="1785"/>
      <c r="H14" s="1785"/>
      <c r="I14" s="1785"/>
      <c r="J14" s="1785"/>
      <c r="K14" s="1785"/>
      <c r="L14" s="571"/>
    </row>
    <row r="15" spans="1:13">
      <c r="A15" s="573"/>
      <c r="B15" s="1774" t="s">
        <v>3818</v>
      </c>
      <c r="C15" s="1774" t="s">
        <v>3819</v>
      </c>
      <c r="D15" s="1774" t="s">
        <v>3820</v>
      </c>
      <c r="E15" s="1774" t="s">
        <v>3821</v>
      </c>
      <c r="F15" s="1774"/>
      <c r="G15" s="1774"/>
      <c r="H15" s="1774"/>
      <c r="I15" s="1774" t="s">
        <v>3822</v>
      </c>
      <c r="J15" s="1774" t="s">
        <v>3823</v>
      </c>
      <c r="K15" s="274"/>
      <c r="L15" s="571"/>
    </row>
    <row r="16" spans="1:13" ht="15.75" thickBot="1">
      <c r="A16" s="573"/>
      <c r="B16" s="1775"/>
      <c r="C16" s="1775"/>
      <c r="D16" s="1775"/>
      <c r="E16" s="1776"/>
      <c r="F16" s="1776"/>
      <c r="G16" s="1776"/>
      <c r="H16" s="1776"/>
      <c r="I16" s="1775"/>
      <c r="J16" s="1775"/>
      <c r="K16" s="274"/>
      <c r="L16" s="571"/>
    </row>
    <row r="17" spans="1:12" ht="15.75" thickBot="1">
      <c r="A17" s="573"/>
      <c r="B17" s="1776"/>
      <c r="C17" s="1776"/>
      <c r="D17" s="1776"/>
      <c r="E17" s="1777" t="s">
        <v>3824</v>
      </c>
      <c r="F17" s="1777"/>
      <c r="G17" s="1777" t="s">
        <v>3825</v>
      </c>
      <c r="H17" s="1777"/>
      <c r="I17" s="1776"/>
      <c r="J17" s="1776"/>
      <c r="K17" s="274"/>
      <c r="L17" s="571"/>
    </row>
    <row r="18" spans="1:12">
      <c r="A18" s="573"/>
      <c r="B18" s="1767" t="s">
        <v>3826</v>
      </c>
      <c r="C18" s="1767" t="s">
        <v>3827</v>
      </c>
      <c r="D18" s="1770">
        <v>10</v>
      </c>
      <c r="E18" s="1767" t="s">
        <v>3828</v>
      </c>
      <c r="F18" s="1767"/>
      <c r="G18" s="1767" t="s">
        <v>3829</v>
      </c>
      <c r="H18" s="1767"/>
      <c r="I18" s="864" t="s">
        <v>3830</v>
      </c>
      <c r="J18" s="1767" t="s">
        <v>3831</v>
      </c>
      <c r="K18" s="274"/>
      <c r="L18" s="571"/>
    </row>
    <row r="19" spans="1:12">
      <c r="A19" s="573"/>
      <c r="B19" s="1768"/>
      <c r="C19" s="1768"/>
      <c r="D19" s="1771"/>
      <c r="E19" s="1768"/>
      <c r="F19" s="1768"/>
      <c r="G19" s="1768"/>
      <c r="H19" s="1768"/>
      <c r="I19" s="865" t="s">
        <v>3832</v>
      </c>
      <c r="J19" s="1768"/>
      <c r="K19" s="274"/>
      <c r="L19" s="571"/>
    </row>
    <row r="20" spans="1:12" ht="15.75" thickBot="1">
      <c r="A20" s="573"/>
      <c r="B20" s="1769"/>
      <c r="C20" s="1769"/>
      <c r="D20" s="1772"/>
      <c r="E20" s="1769"/>
      <c r="F20" s="1769"/>
      <c r="G20" s="1769"/>
      <c r="H20" s="1769"/>
      <c r="I20" s="866" t="s">
        <v>3833</v>
      </c>
      <c r="J20" s="1769"/>
      <c r="K20" s="274"/>
      <c r="L20" s="571"/>
    </row>
    <row r="21" spans="1:12">
      <c r="A21" s="573"/>
      <c r="B21" s="1757" t="s">
        <v>3834</v>
      </c>
      <c r="C21" s="1757" t="s">
        <v>3835</v>
      </c>
      <c r="D21" s="1773">
        <v>10</v>
      </c>
      <c r="E21" s="1757" t="s">
        <v>3836</v>
      </c>
      <c r="F21" s="1757"/>
      <c r="G21" s="1757" t="s">
        <v>3837</v>
      </c>
      <c r="H21" s="1757"/>
      <c r="I21" s="275" t="s">
        <v>3833</v>
      </c>
      <c r="J21" s="1757" t="s">
        <v>3838</v>
      </c>
      <c r="K21" s="274"/>
      <c r="L21" s="571"/>
    </row>
    <row r="22" spans="1:12">
      <c r="A22" s="573"/>
      <c r="B22" s="1743"/>
      <c r="C22" s="1743"/>
      <c r="D22" s="1746"/>
      <c r="E22" s="1743"/>
      <c r="F22" s="1743"/>
      <c r="G22" s="1743"/>
      <c r="H22" s="1743"/>
      <c r="I22" s="276" t="s">
        <v>3832</v>
      </c>
      <c r="J22" s="1743"/>
      <c r="K22" s="274"/>
      <c r="L22" s="571"/>
    </row>
    <row r="23" spans="1:12">
      <c r="A23" s="573"/>
      <c r="B23" s="1745"/>
      <c r="C23" s="1745"/>
      <c r="D23" s="1747"/>
      <c r="E23" s="1745"/>
      <c r="F23" s="1745"/>
      <c r="G23" s="1745"/>
      <c r="H23" s="1745"/>
      <c r="I23" s="277" t="s">
        <v>3839</v>
      </c>
      <c r="J23" s="1745"/>
      <c r="K23" s="274"/>
      <c r="L23" s="571"/>
    </row>
    <row r="24" spans="1:12">
      <c r="A24" s="574"/>
      <c r="B24" s="1743" t="s">
        <v>3840</v>
      </c>
      <c r="C24" s="1743" t="s">
        <v>3841</v>
      </c>
      <c r="D24" s="1746">
        <v>10</v>
      </c>
      <c r="E24" s="1743" t="s">
        <v>3836</v>
      </c>
      <c r="F24" s="1743"/>
      <c r="G24" s="1743" t="s">
        <v>3837</v>
      </c>
      <c r="H24" s="1743"/>
      <c r="I24" s="276" t="s">
        <v>3842</v>
      </c>
      <c r="J24" s="1743" t="s">
        <v>3843</v>
      </c>
      <c r="K24" s="274"/>
      <c r="L24" s="571"/>
    </row>
    <row r="25" spans="1:12">
      <c r="A25" s="573"/>
      <c r="B25" s="1743"/>
      <c r="C25" s="1743"/>
      <c r="D25" s="1746"/>
      <c r="E25" s="1743"/>
      <c r="F25" s="1743"/>
      <c r="G25" s="1743"/>
      <c r="H25" s="1743"/>
      <c r="I25" s="276" t="s">
        <v>3832</v>
      </c>
      <c r="J25" s="1743"/>
      <c r="K25" s="274"/>
      <c r="L25" s="571"/>
    </row>
    <row r="26" spans="1:12">
      <c r="A26" s="573"/>
      <c r="B26" s="1743"/>
      <c r="C26" s="1745"/>
      <c r="D26" s="1747"/>
      <c r="E26" s="1745"/>
      <c r="F26" s="1745"/>
      <c r="G26" s="1745"/>
      <c r="H26" s="1745"/>
      <c r="I26" s="277" t="s">
        <v>3844</v>
      </c>
      <c r="J26" s="1745"/>
      <c r="K26" s="274"/>
      <c r="L26" s="571"/>
    </row>
    <row r="27" spans="1:12">
      <c r="A27" s="574"/>
      <c r="B27" s="1743"/>
      <c r="C27" s="1765" t="s">
        <v>3845</v>
      </c>
      <c r="D27" s="1766">
        <v>12</v>
      </c>
      <c r="E27" s="1765" t="s">
        <v>3846</v>
      </c>
      <c r="F27" s="1765"/>
      <c r="G27" s="1765" t="s">
        <v>3847</v>
      </c>
      <c r="H27" s="1765"/>
      <c r="I27" s="278" t="s">
        <v>3848</v>
      </c>
      <c r="J27" s="1765" t="s">
        <v>3849</v>
      </c>
      <c r="K27" s="274"/>
      <c r="L27" s="571"/>
    </row>
    <row r="28" spans="1:12">
      <c r="A28" s="573"/>
      <c r="B28" s="1743"/>
      <c r="C28" s="1743"/>
      <c r="D28" s="1746"/>
      <c r="E28" s="1743"/>
      <c r="F28" s="1743"/>
      <c r="G28" s="1743"/>
      <c r="H28" s="1743"/>
      <c r="I28" s="276" t="s">
        <v>3832</v>
      </c>
      <c r="J28" s="1743"/>
      <c r="K28" s="274"/>
      <c r="L28" s="571"/>
    </row>
    <row r="29" spans="1:12">
      <c r="A29" s="573"/>
      <c r="B29" s="1743"/>
      <c r="C29" s="1745"/>
      <c r="D29" s="1747"/>
      <c r="E29" s="1745"/>
      <c r="F29" s="1745"/>
      <c r="G29" s="1745"/>
      <c r="H29" s="1745"/>
      <c r="I29" s="277" t="s">
        <v>3850</v>
      </c>
      <c r="J29" s="1745"/>
      <c r="K29" s="274"/>
      <c r="L29" s="571"/>
    </row>
    <row r="30" spans="1:12">
      <c r="A30" s="573"/>
      <c r="B30" s="1743"/>
      <c r="C30" s="1743" t="s">
        <v>3851</v>
      </c>
      <c r="D30" s="1746">
        <v>12</v>
      </c>
      <c r="E30" s="1765" t="s">
        <v>3852</v>
      </c>
      <c r="F30" s="1765"/>
      <c r="G30" s="1765" t="s">
        <v>3853</v>
      </c>
      <c r="H30" s="1765"/>
      <c r="I30" s="276" t="s">
        <v>3850</v>
      </c>
      <c r="J30" s="1743" t="s">
        <v>3854</v>
      </c>
      <c r="K30" s="274"/>
      <c r="L30" s="571"/>
    </row>
    <row r="31" spans="1:12">
      <c r="A31" s="573"/>
      <c r="B31" s="1743"/>
      <c r="C31" s="1743"/>
      <c r="D31" s="1746"/>
      <c r="E31" s="1743"/>
      <c r="F31" s="1743"/>
      <c r="G31" s="1743"/>
      <c r="H31" s="1743"/>
      <c r="I31" s="276" t="s">
        <v>3832</v>
      </c>
      <c r="J31" s="1743"/>
      <c r="K31" s="274"/>
      <c r="L31" s="571"/>
    </row>
    <row r="32" spans="1:12" ht="15.75" thickBot="1">
      <c r="A32" s="573"/>
      <c r="B32" s="1744"/>
      <c r="C32" s="1744"/>
      <c r="D32" s="1761"/>
      <c r="E32" s="1744"/>
      <c r="F32" s="1744"/>
      <c r="G32" s="1744"/>
      <c r="H32" s="1744"/>
      <c r="I32" s="279" t="s">
        <v>3855</v>
      </c>
      <c r="J32" s="1744"/>
      <c r="K32" s="274"/>
      <c r="L32" s="571"/>
    </row>
    <row r="33" spans="1:12">
      <c r="A33" s="573"/>
      <c r="B33" s="1757" t="s">
        <v>3856</v>
      </c>
      <c r="C33" s="531" t="s">
        <v>3857</v>
      </c>
      <c r="D33" s="533">
        <v>12</v>
      </c>
      <c r="E33" s="1757" t="s">
        <v>26</v>
      </c>
      <c r="F33" s="1757"/>
      <c r="G33" s="1757" t="s">
        <v>3858</v>
      </c>
      <c r="H33" s="1757"/>
      <c r="I33" s="275" t="s">
        <v>3859</v>
      </c>
      <c r="J33" s="531" t="s">
        <v>3848</v>
      </c>
      <c r="K33" s="274"/>
      <c r="L33" s="571"/>
    </row>
    <row r="34" spans="1:12">
      <c r="A34" s="573"/>
      <c r="B34" s="1743"/>
      <c r="C34" s="532"/>
      <c r="D34" s="534"/>
      <c r="E34" s="532"/>
      <c r="F34" s="532"/>
      <c r="G34" s="1743" t="s">
        <v>3860</v>
      </c>
      <c r="H34" s="1743"/>
      <c r="I34" s="276" t="s">
        <v>3832</v>
      </c>
      <c r="J34" s="280"/>
      <c r="K34" s="274"/>
      <c r="L34" s="571"/>
    </row>
    <row r="35" spans="1:12" ht="15.75" thickBot="1">
      <c r="A35" s="573"/>
      <c r="B35" s="1744"/>
      <c r="C35" s="535" t="s">
        <v>3861</v>
      </c>
      <c r="D35" s="538">
        <v>12</v>
      </c>
      <c r="E35" s="1744" t="s">
        <v>26</v>
      </c>
      <c r="F35" s="1744"/>
      <c r="G35" s="1744"/>
      <c r="H35" s="1744"/>
      <c r="I35" s="279" t="s">
        <v>3854</v>
      </c>
      <c r="J35" s="535" t="s">
        <v>3854</v>
      </c>
      <c r="K35" s="274"/>
      <c r="L35" s="571"/>
    </row>
    <row r="36" spans="1:12">
      <c r="A36" s="573"/>
      <c r="B36" s="274"/>
      <c r="C36" s="281" t="s">
        <v>3862</v>
      </c>
      <c r="D36" s="274"/>
      <c r="E36" s="274"/>
      <c r="F36" s="274"/>
      <c r="G36" s="274"/>
      <c r="H36" s="274"/>
      <c r="I36" s="274"/>
      <c r="J36" s="274"/>
      <c r="K36" s="274"/>
      <c r="L36" s="571"/>
    </row>
    <row r="37" spans="1:12">
      <c r="A37" s="574"/>
      <c r="B37" s="282"/>
      <c r="C37" s="282"/>
      <c r="D37" s="274"/>
      <c r="E37" s="274"/>
      <c r="F37" s="274"/>
      <c r="G37" s="274"/>
      <c r="H37" s="274"/>
      <c r="I37" s="274"/>
      <c r="J37" s="274"/>
      <c r="K37" s="274"/>
      <c r="L37" s="571"/>
    </row>
    <row r="38" spans="1:12">
      <c r="A38" s="573"/>
      <c r="B38" s="281"/>
      <c r="C38" s="281"/>
      <c r="D38" s="274"/>
      <c r="E38" s="274"/>
      <c r="F38" s="274"/>
      <c r="G38" s="274"/>
      <c r="H38" s="274"/>
      <c r="I38" s="274"/>
      <c r="J38" s="274"/>
      <c r="K38" s="274"/>
      <c r="L38" s="571"/>
    </row>
    <row r="39" spans="1:12">
      <c r="A39" s="288"/>
      <c r="B39" s="283"/>
      <c r="C39" s="283"/>
      <c r="D39" s="283"/>
      <c r="E39" s="283"/>
      <c r="F39" s="283"/>
      <c r="G39" s="283"/>
      <c r="H39" s="283"/>
      <c r="I39" s="283"/>
      <c r="J39" s="283"/>
      <c r="K39" s="283"/>
      <c r="L39" s="571"/>
    </row>
    <row r="40" spans="1:12">
      <c r="A40" s="575" t="s">
        <v>65</v>
      </c>
      <c r="B40" s="284" t="s">
        <v>3863</v>
      </c>
      <c r="C40" s="284"/>
      <c r="D40" s="283"/>
      <c r="E40" s="283"/>
      <c r="F40" s="283"/>
      <c r="G40" s="283"/>
      <c r="H40" s="283"/>
      <c r="I40" s="283"/>
      <c r="J40" s="283"/>
      <c r="K40" s="283"/>
      <c r="L40" s="571"/>
    </row>
    <row r="41" spans="1:12">
      <c r="A41" s="575"/>
      <c r="B41" s="284"/>
      <c r="C41" s="284"/>
      <c r="D41" s="283"/>
      <c r="E41" s="283"/>
      <c r="F41" s="283"/>
      <c r="G41" s="283"/>
      <c r="H41" s="283"/>
      <c r="I41" s="283"/>
      <c r="J41" s="283"/>
      <c r="K41" s="283"/>
      <c r="L41" s="571"/>
    </row>
    <row r="42" spans="1:12">
      <c r="A42" s="288"/>
      <c r="B42" s="1738" t="s">
        <v>3864</v>
      </c>
      <c r="C42" s="1738"/>
      <c r="D42" s="1739"/>
      <c r="E42" s="285">
        <v>100000</v>
      </c>
      <c r="F42" s="283"/>
      <c r="G42" s="283"/>
      <c r="H42" s="283"/>
      <c r="I42" s="283"/>
      <c r="J42" s="283"/>
      <c r="K42" s="283"/>
      <c r="L42" s="571"/>
    </row>
    <row r="43" spans="1:12" ht="15.75" thickBot="1">
      <c r="A43" s="576"/>
      <c r="B43" s="286"/>
      <c r="C43" s="286"/>
      <c r="D43" s="286"/>
      <c r="E43" s="286"/>
      <c r="F43" s="286"/>
      <c r="G43" s="286"/>
      <c r="H43" s="286"/>
      <c r="I43" s="286"/>
      <c r="J43" s="286"/>
      <c r="K43" s="286"/>
      <c r="L43" s="577"/>
    </row>
    <row r="44" spans="1:12">
      <c r="A44" s="288"/>
      <c r="B44" s="283" t="s">
        <v>3865</v>
      </c>
      <c r="C44" s="283"/>
      <c r="D44" s="283"/>
      <c r="E44" s="283"/>
      <c r="F44" s="283"/>
      <c r="G44" s="283"/>
      <c r="H44" s="283"/>
      <c r="I44" s="283"/>
      <c r="J44" s="283"/>
      <c r="K44" s="283"/>
      <c r="L44" s="571"/>
    </row>
    <row r="45" spans="1:12">
      <c r="A45" s="288"/>
      <c r="B45" s="1762" t="s">
        <v>3866</v>
      </c>
      <c r="C45" s="1763"/>
      <c r="D45" s="1764"/>
      <c r="E45" s="1762" t="s">
        <v>3867</v>
      </c>
      <c r="F45" s="1763"/>
      <c r="G45" s="1764"/>
      <c r="H45" s="287" t="s">
        <v>3868</v>
      </c>
      <c r="I45" s="283"/>
      <c r="J45" s="283"/>
      <c r="K45" s="283"/>
      <c r="L45" s="571"/>
    </row>
    <row r="46" spans="1:12">
      <c r="A46" s="288"/>
      <c r="B46" s="1758" t="s">
        <v>3869</v>
      </c>
      <c r="C46" s="1759"/>
      <c r="D46" s="1760"/>
      <c r="E46" s="288" t="s">
        <v>3870</v>
      </c>
      <c r="F46" s="283"/>
      <c r="G46" s="289"/>
      <c r="H46" s="290" t="s">
        <v>3871</v>
      </c>
      <c r="I46" s="283"/>
      <c r="J46" s="283"/>
      <c r="K46" s="283"/>
      <c r="L46" s="571"/>
    </row>
    <row r="47" spans="1:12">
      <c r="A47" s="288"/>
      <c r="B47" s="1754" t="s">
        <v>3872</v>
      </c>
      <c r="C47" s="1755"/>
      <c r="D47" s="1756"/>
      <c r="E47" s="288" t="s">
        <v>3873</v>
      </c>
      <c r="F47" s="283"/>
      <c r="G47" s="289"/>
      <c r="H47" s="291" t="s">
        <v>3874</v>
      </c>
      <c r="I47" s="283"/>
      <c r="J47" s="283"/>
      <c r="K47" s="283"/>
      <c r="L47" s="571"/>
    </row>
    <row r="48" spans="1:12">
      <c r="A48" s="288"/>
      <c r="B48" s="1754" t="s">
        <v>3875</v>
      </c>
      <c r="C48" s="1755"/>
      <c r="D48" s="1756"/>
      <c r="E48" s="288" t="s">
        <v>3873</v>
      </c>
      <c r="F48" s="283"/>
      <c r="G48" s="289"/>
      <c r="H48" s="291" t="s">
        <v>3876</v>
      </c>
      <c r="I48" s="283"/>
      <c r="J48" s="283"/>
      <c r="K48" s="283"/>
      <c r="L48" s="571"/>
    </row>
    <row r="49" spans="1:12">
      <c r="A49" s="288"/>
      <c r="B49" s="1754" t="s">
        <v>3877</v>
      </c>
      <c r="C49" s="1755"/>
      <c r="D49" s="1756"/>
      <c r="E49" s="288" t="s">
        <v>3873</v>
      </c>
      <c r="F49" s="283"/>
      <c r="G49" s="289"/>
      <c r="H49" s="291" t="s">
        <v>3878</v>
      </c>
      <c r="I49" s="283"/>
      <c r="J49" s="283"/>
      <c r="K49" s="283"/>
      <c r="L49" s="571"/>
    </row>
    <row r="50" spans="1:12">
      <c r="A50" s="288"/>
      <c r="B50" s="1748" t="s">
        <v>3879</v>
      </c>
      <c r="C50" s="1749"/>
      <c r="D50" s="1750"/>
      <c r="E50" s="292" t="s">
        <v>3873</v>
      </c>
      <c r="F50" s="293"/>
      <c r="G50" s="294"/>
      <c r="H50" s="295" t="s">
        <v>3880</v>
      </c>
      <c r="I50" s="283"/>
      <c r="J50" s="283"/>
      <c r="K50" s="283"/>
      <c r="L50" s="571"/>
    </row>
    <row r="51" spans="1:12">
      <c r="A51" s="288"/>
      <c r="B51" s="283"/>
      <c r="C51" s="283"/>
      <c r="D51" s="283"/>
      <c r="E51" s="283"/>
      <c r="F51" s="283"/>
      <c r="G51" s="283"/>
      <c r="H51" s="283"/>
      <c r="I51" s="283"/>
      <c r="J51" s="283"/>
      <c r="K51" s="283"/>
      <c r="L51" s="571"/>
    </row>
    <row r="52" spans="1:12">
      <c r="A52" s="288"/>
      <c r="B52" s="296"/>
      <c r="C52" s="296"/>
      <c r="D52" s="297" t="s">
        <v>3881</v>
      </c>
      <c r="E52" s="283"/>
      <c r="F52" s="283"/>
      <c r="G52" s="283"/>
      <c r="H52" s="283"/>
      <c r="I52" s="283"/>
      <c r="J52" s="283"/>
      <c r="K52" s="283"/>
      <c r="L52" s="571"/>
    </row>
    <row r="53" spans="1:12" ht="22.5">
      <c r="A53" s="288"/>
      <c r="B53" s="298" t="s">
        <v>3882</v>
      </c>
      <c r="C53" s="1751" t="s">
        <v>3883</v>
      </c>
      <c r="D53" s="1752"/>
      <c r="E53" s="1753"/>
      <c r="F53" s="536" t="s">
        <v>3884</v>
      </c>
      <c r="G53" s="299" t="s">
        <v>3885</v>
      </c>
      <c r="H53" s="537" t="s">
        <v>3886</v>
      </c>
      <c r="I53" s="283"/>
      <c r="J53" s="283"/>
      <c r="K53" s="283"/>
      <c r="L53" s="571"/>
    </row>
    <row r="54" spans="1:12">
      <c r="A54" s="288"/>
      <c r="B54" s="300" t="s">
        <v>3887</v>
      </c>
      <c r="C54" s="1734" t="s">
        <v>3888</v>
      </c>
      <c r="D54" s="1735"/>
      <c r="E54" s="1736"/>
      <c r="F54" s="301" t="s">
        <v>3889</v>
      </c>
      <c r="G54" s="291" t="s">
        <v>3890</v>
      </c>
      <c r="H54" s="302" t="s">
        <v>3891</v>
      </c>
      <c r="I54" s="283"/>
      <c r="J54" s="283"/>
      <c r="K54" s="283"/>
      <c r="L54" s="571"/>
    </row>
    <row r="55" spans="1:12">
      <c r="A55" s="288"/>
      <c r="B55" s="300" t="s">
        <v>3892</v>
      </c>
      <c r="C55" s="1737" t="s">
        <v>3893</v>
      </c>
      <c r="D55" s="1738"/>
      <c r="E55" s="1739"/>
      <c r="F55" s="301" t="s">
        <v>3894</v>
      </c>
      <c r="G55" s="291" t="s">
        <v>3890</v>
      </c>
      <c r="H55" s="302" t="s">
        <v>3895</v>
      </c>
      <c r="I55" s="283"/>
      <c r="J55" s="283"/>
      <c r="K55" s="283"/>
      <c r="L55" s="571"/>
    </row>
    <row r="56" spans="1:12">
      <c r="A56" s="288"/>
      <c r="B56" s="303" t="s">
        <v>3896</v>
      </c>
      <c r="C56" s="1740" t="s">
        <v>3897</v>
      </c>
      <c r="D56" s="1741"/>
      <c r="E56" s="1742"/>
      <c r="F56" s="304" t="s">
        <v>3898</v>
      </c>
      <c r="G56" s="295" t="s">
        <v>3890</v>
      </c>
      <c r="H56" s="305" t="s">
        <v>3899</v>
      </c>
      <c r="I56" s="283"/>
      <c r="J56" s="283"/>
      <c r="K56" s="283"/>
      <c r="L56" s="571"/>
    </row>
    <row r="57" spans="1:12">
      <c r="A57" s="288"/>
      <c r="B57" s="283"/>
      <c r="C57" s="283"/>
      <c r="D57" s="283"/>
      <c r="E57" s="283"/>
      <c r="F57" s="283"/>
      <c r="G57" s="283"/>
      <c r="H57" s="283"/>
      <c r="I57" s="283"/>
      <c r="J57" s="283"/>
      <c r="K57" s="283"/>
      <c r="L57" s="571"/>
    </row>
    <row r="58" spans="1:12">
      <c r="A58" s="288"/>
      <c r="B58" s="306" t="s">
        <v>3900</v>
      </c>
      <c r="C58" s="306"/>
      <c r="D58" s="283"/>
      <c r="E58" s="283"/>
      <c r="F58" s="283"/>
      <c r="G58" s="307" t="s">
        <v>3893</v>
      </c>
      <c r="H58" s="308"/>
      <c r="I58" s="308"/>
      <c r="J58" s="309"/>
      <c r="K58" s="283"/>
      <c r="L58" s="571"/>
    </row>
    <row r="59" spans="1:12">
      <c r="A59" s="288"/>
      <c r="B59" s="283"/>
      <c r="C59" s="283"/>
      <c r="D59" s="283"/>
      <c r="E59" s="283"/>
      <c r="F59" s="283"/>
      <c r="G59" s="310" t="s">
        <v>3901</v>
      </c>
      <c r="H59" s="556">
        <v>2.5</v>
      </c>
      <c r="I59" s="311" t="s">
        <v>3902</v>
      </c>
      <c r="J59" s="283"/>
      <c r="K59" s="283"/>
      <c r="L59" s="571"/>
    </row>
    <row r="60" spans="1:12">
      <c r="A60" s="288"/>
      <c r="B60" s="283"/>
      <c r="C60" s="283"/>
      <c r="D60" s="283"/>
      <c r="E60" s="283"/>
      <c r="F60" s="283"/>
      <c r="G60" s="283"/>
      <c r="H60" s="283"/>
      <c r="I60" s="283"/>
      <c r="J60" s="283"/>
      <c r="K60" s="283"/>
      <c r="L60" s="571"/>
    </row>
    <row r="61" spans="1:12">
      <c r="A61" s="288"/>
      <c r="B61" s="283"/>
      <c r="C61" s="283"/>
      <c r="D61" s="283"/>
      <c r="E61" s="283"/>
      <c r="F61" s="283"/>
      <c r="G61" s="283"/>
      <c r="H61" s="283"/>
      <c r="I61" s="283"/>
      <c r="J61" s="283"/>
      <c r="K61" s="283"/>
      <c r="L61" s="571"/>
    </row>
    <row r="62" spans="1:12">
      <c r="A62" s="578"/>
      <c r="B62" s="579"/>
      <c r="C62" s="579"/>
      <c r="D62" s="579"/>
      <c r="E62" s="579"/>
      <c r="F62" s="579"/>
      <c r="G62" s="579"/>
      <c r="H62" s="579"/>
      <c r="I62" s="579"/>
      <c r="J62" s="579"/>
      <c r="K62" s="579"/>
      <c r="L62" s="580"/>
    </row>
  </sheetData>
  <mergeCells count="65">
    <mergeCell ref="A6:L6"/>
    <mergeCell ref="C1:I1"/>
    <mergeCell ref="C2:I2"/>
    <mergeCell ref="C3:I3"/>
    <mergeCell ref="C4:I4"/>
    <mergeCell ref="C5:I5"/>
    <mergeCell ref="J15:J17"/>
    <mergeCell ref="E17:F17"/>
    <mergeCell ref="G17:H17"/>
    <mergeCell ref="B7:L7"/>
    <mergeCell ref="B8:L8"/>
    <mergeCell ref="B9:L9"/>
    <mergeCell ref="B10:L10"/>
    <mergeCell ref="B12:C12"/>
    <mergeCell ref="B14:K14"/>
    <mergeCell ref="B15:B17"/>
    <mergeCell ref="C15:C17"/>
    <mergeCell ref="D15:D17"/>
    <mergeCell ref="E15:H16"/>
    <mergeCell ref="I15:I17"/>
    <mergeCell ref="J21:J23"/>
    <mergeCell ref="B18:B20"/>
    <mergeCell ref="C18:C20"/>
    <mergeCell ref="D18:D20"/>
    <mergeCell ref="E18:F20"/>
    <mergeCell ref="G18:H20"/>
    <mergeCell ref="J18:J20"/>
    <mergeCell ref="B21:B23"/>
    <mergeCell ref="C21:C23"/>
    <mergeCell ref="D21:D23"/>
    <mergeCell ref="E21:F23"/>
    <mergeCell ref="G21:H23"/>
    <mergeCell ref="E30:F32"/>
    <mergeCell ref="G30:H32"/>
    <mergeCell ref="J30:J32"/>
    <mergeCell ref="J24:J26"/>
    <mergeCell ref="C27:C29"/>
    <mergeCell ref="D27:D29"/>
    <mergeCell ref="E27:F29"/>
    <mergeCell ref="G27:H29"/>
    <mergeCell ref="J27:J29"/>
    <mergeCell ref="E24:F26"/>
    <mergeCell ref="G24:H26"/>
    <mergeCell ref="G33:H33"/>
    <mergeCell ref="G34:H35"/>
    <mergeCell ref="E35:F35"/>
    <mergeCell ref="B42:D42"/>
    <mergeCell ref="B45:D45"/>
    <mergeCell ref="E45:G45"/>
    <mergeCell ref="C54:E54"/>
    <mergeCell ref="C55:E55"/>
    <mergeCell ref="C56:E56"/>
    <mergeCell ref="B24:B32"/>
    <mergeCell ref="C24:C26"/>
    <mergeCell ref="D24:D26"/>
    <mergeCell ref="B50:D50"/>
    <mergeCell ref="C53:E53"/>
    <mergeCell ref="B49:D49"/>
    <mergeCell ref="B33:B35"/>
    <mergeCell ref="E33:F33"/>
    <mergeCell ref="B46:D46"/>
    <mergeCell ref="B47:D47"/>
    <mergeCell ref="B48:D48"/>
    <mergeCell ref="C30:C32"/>
    <mergeCell ref="D30:D32"/>
  </mergeCells>
  <pageMargins left="0.51181102362204722" right="0.51181102362204722" top="0.78740157480314965" bottom="0.78740157480314965" header="0.31496062992125984" footer="0.31496062992125984"/>
  <pageSetup paperSize="9" scale="67" orientation="portrait" r:id="rId1"/>
  <headerFooter scaleWithDoc="0">
    <oddHeader>&amp;RPágina &amp;P de &amp;N</oddHeader>
    <oddFooter>&amp;R&amp;G</oddFooter>
  </headerFooter>
  <drawing r:id="rId2"/>
  <legacyDrawingHF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Plan31">
    <pageSetUpPr fitToPage="1"/>
  </sheetPr>
  <dimension ref="A1:HR24"/>
  <sheetViews>
    <sheetView showGridLines="0" view="pageBreakPreview" zoomScaleNormal="115" zoomScaleSheetLayoutView="100" workbookViewId="0">
      <selection activeCell="F21" sqref="F21"/>
    </sheetView>
  </sheetViews>
  <sheetFormatPr defaultColWidth="9.140625" defaultRowHeight="15"/>
  <cols>
    <col min="1" max="1" width="9.140625" style="53"/>
    <col min="2" max="2" width="23.85546875" style="53" bestFit="1" customWidth="1"/>
    <col min="3" max="3" width="14.140625" style="53" customWidth="1"/>
    <col min="4" max="4" width="11.7109375" style="53" bestFit="1" customWidth="1"/>
    <col min="5" max="5" width="59" style="53" customWidth="1"/>
    <col min="6" max="6" width="30.7109375" style="53" bestFit="1" customWidth="1"/>
    <col min="7" max="7" width="19" style="53" customWidth="1"/>
    <col min="8" max="8" width="19.28515625" style="53" bestFit="1" customWidth="1"/>
    <col min="9" max="9" width="26.85546875" style="53" customWidth="1"/>
    <col min="10" max="16384" width="9.140625" style="53"/>
  </cols>
  <sheetData>
    <row r="1" spans="1:9" s="5" customFormat="1" ht="18">
      <c r="A1" s="1561" t="s">
        <v>0</v>
      </c>
      <c r="B1" s="1562" t="s">
        <v>0</v>
      </c>
      <c r="C1" s="1562"/>
      <c r="D1" s="1562"/>
      <c r="E1" s="1562"/>
      <c r="F1" s="1562"/>
      <c r="G1" s="1562"/>
      <c r="H1" s="1562"/>
      <c r="I1" s="1563"/>
    </row>
    <row r="2" spans="1:9" s="5" customFormat="1" ht="14.25">
      <c r="A2" s="1564" t="s">
        <v>3314</v>
      </c>
      <c r="B2" s="1565" t="s">
        <v>1</v>
      </c>
      <c r="C2" s="1565"/>
      <c r="D2" s="1565"/>
      <c r="E2" s="1565"/>
      <c r="F2" s="1565"/>
      <c r="G2" s="1565"/>
      <c r="H2" s="1565"/>
      <c r="I2" s="1566"/>
    </row>
    <row r="3" spans="1:9" s="5" customFormat="1" ht="14.25">
      <c r="A3" s="1567" t="s">
        <v>3315</v>
      </c>
      <c r="B3" s="1568" t="s">
        <v>2</v>
      </c>
      <c r="C3" s="1568"/>
      <c r="D3" s="1568"/>
      <c r="E3" s="1568"/>
      <c r="F3" s="1568"/>
      <c r="G3" s="1568"/>
      <c r="H3" s="1568"/>
      <c r="I3" s="1569"/>
    </row>
    <row r="4" spans="1:9" s="5" customFormat="1" ht="14.25">
      <c r="A4" s="1567" t="s">
        <v>3</v>
      </c>
      <c r="B4" s="1568" t="s">
        <v>3</v>
      </c>
      <c r="C4" s="1568"/>
      <c r="D4" s="1568"/>
      <c r="E4" s="1568"/>
      <c r="F4" s="1568"/>
      <c r="G4" s="1568"/>
      <c r="H4" s="1568"/>
      <c r="I4" s="1569"/>
    </row>
    <row r="5" spans="1:9" s="5" customFormat="1" ht="14.25">
      <c r="A5" s="1567" t="s">
        <v>4</v>
      </c>
      <c r="B5" s="1568" t="s">
        <v>4</v>
      </c>
      <c r="C5" s="1568"/>
      <c r="D5" s="1568"/>
      <c r="E5" s="1568"/>
      <c r="F5" s="1568"/>
      <c r="G5" s="1568"/>
      <c r="H5" s="1568"/>
      <c r="I5" s="1569"/>
    </row>
    <row r="6" spans="1:9" s="5" customFormat="1" ht="15" customHeight="1">
      <c r="A6" s="434" t="s">
        <v>5</v>
      </c>
      <c r="B6" s="1586" t="str">
        <f>ORÇAMENTO!C6</f>
        <v>PAVIMENTAÇÃO URBANA EM SANTO ANTONIO DO LESTE</v>
      </c>
      <c r="C6" s="1586"/>
      <c r="D6" s="1586"/>
      <c r="E6" s="1586"/>
      <c r="F6" s="1586"/>
      <c r="G6" s="1586"/>
      <c r="H6" s="1586"/>
      <c r="I6" s="1587"/>
    </row>
    <row r="7" spans="1:9" s="5" customFormat="1" ht="14.25">
      <c r="A7" s="435" t="s">
        <v>50</v>
      </c>
      <c r="B7" s="1590" t="str">
        <f>ORÇAMENTO!C7</f>
        <v>AVENIDA FORTALEZA TRECHO 01</v>
      </c>
      <c r="C7" s="1590"/>
      <c r="D7" s="1590"/>
      <c r="E7" s="1590"/>
      <c r="F7" s="1590"/>
      <c r="G7" s="1590"/>
      <c r="H7" s="1590"/>
      <c r="I7" s="1591"/>
    </row>
    <row r="8" spans="1:9" s="5" customFormat="1" ht="14.25">
      <c r="A8" s="435" t="s">
        <v>6</v>
      </c>
      <c r="B8" s="1590" t="str">
        <f>ORÇAMENTO!C8</f>
        <v>PREFEITURA MUNICIPAL DE SANTO ANTONIO DO LESTE</v>
      </c>
      <c r="C8" s="1590"/>
      <c r="D8" s="1590"/>
      <c r="E8" s="1590"/>
      <c r="F8" s="1590"/>
      <c r="G8" s="1590"/>
      <c r="H8" s="1590"/>
      <c r="I8" s="1591"/>
    </row>
    <row r="9" spans="1:9" s="5" customFormat="1" ht="15.75" customHeight="1">
      <c r="A9" s="436" t="s">
        <v>7</v>
      </c>
      <c r="B9" s="1593" t="str">
        <f>ORÇAMENTO!C9</f>
        <v>JANEIRO/2022</v>
      </c>
      <c r="C9" s="1593"/>
      <c r="D9" s="1593"/>
      <c r="E9" s="1593"/>
      <c r="F9" s="1593"/>
      <c r="G9" s="1593"/>
      <c r="H9" s="1593"/>
      <c r="I9" s="1594"/>
    </row>
    <row r="10" spans="1:9" s="5" customFormat="1" ht="22.5" customHeight="1">
      <c r="A10" s="1686" t="s">
        <v>4089</v>
      </c>
      <c r="B10" s="1687"/>
      <c r="C10" s="1687"/>
      <c r="D10" s="1687"/>
      <c r="E10" s="1687"/>
      <c r="F10" s="1687"/>
      <c r="G10" s="1687"/>
      <c r="H10" s="1687"/>
      <c r="I10" s="1688"/>
    </row>
    <row r="11" spans="1:9" s="226" customFormat="1" ht="12.75" customHeight="1">
      <c r="A11" s="2493" t="s">
        <v>9</v>
      </c>
      <c r="B11" s="1900" t="s">
        <v>3405</v>
      </c>
      <c r="C11" s="1881" t="s">
        <v>3406</v>
      </c>
      <c r="D11" s="1881"/>
      <c r="E11" s="1881"/>
      <c r="F11" s="1881"/>
      <c r="G11" s="1881"/>
      <c r="H11" s="1881"/>
      <c r="I11" s="1882"/>
    </row>
    <row r="12" spans="1:9" s="226" customFormat="1" ht="12.75">
      <c r="A12" s="2493"/>
      <c r="B12" s="1900"/>
      <c r="C12" s="1881" t="s">
        <v>3407</v>
      </c>
      <c r="D12" s="1881"/>
      <c r="E12" s="2003" t="s">
        <v>3408</v>
      </c>
      <c r="F12" s="2003"/>
      <c r="G12" s="2003"/>
      <c r="H12" s="2003"/>
      <c r="I12" s="2494"/>
    </row>
    <row r="13" spans="1:9" s="226" customFormat="1" ht="22.5" customHeight="1">
      <c r="A13" s="2493"/>
      <c r="B13" s="1900"/>
      <c r="C13" s="776" t="s">
        <v>18</v>
      </c>
      <c r="D13" s="776" t="s">
        <v>2798</v>
      </c>
      <c r="E13" s="776" t="s">
        <v>3409</v>
      </c>
      <c r="F13" s="776" t="s">
        <v>3410</v>
      </c>
      <c r="G13" s="776" t="s">
        <v>3411</v>
      </c>
      <c r="H13" s="776" t="s">
        <v>3412</v>
      </c>
      <c r="I13" s="777" t="s">
        <v>3413</v>
      </c>
    </row>
    <row r="14" spans="1:9" s="226" customFormat="1" ht="20.100000000000001" customHeight="1">
      <c r="A14" s="1382" t="s">
        <v>12</v>
      </c>
      <c r="B14" s="970">
        <v>44428</v>
      </c>
      <c r="C14" s="669">
        <f>45*1.5</f>
        <v>67.5</v>
      </c>
      <c r="D14" s="887" t="s">
        <v>4013</v>
      </c>
      <c r="E14" s="669" t="s">
        <v>18005</v>
      </c>
      <c r="F14" s="670" t="s">
        <v>18006</v>
      </c>
      <c r="G14" s="669" t="s">
        <v>18007</v>
      </c>
      <c r="H14" s="669" t="s">
        <v>26</v>
      </c>
      <c r="I14" s="671" t="s">
        <v>18008</v>
      </c>
    </row>
    <row r="15" spans="1:9" s="226" customFormat="1" ht="20.100000000000001" customHeight="1">
      <c r="A15" s="1382" t="s">
        <v>45</v>
      </c>
      <c r="B15" s="970">
        <v>44544</v>
      </c>
      <c r="C15" s="669">
        <f>42*1.5</f>
        <v>63</v>
      </c>
      <c r="D15" s="887" t="s">
        <v>4013</v>
      </c>
      <c r="E15" s="669" t="s">
        <v>20445</v>
      </c>
      <c r="F15" s="670" t="s">
        <v>10434</v>
      </c>
      <c r="G15" s="669" t="s">
        <v>20446</v>
      </c>
      <c r="H15" s="669" t="s">
        <v>26</v>
      </c>
      <c r="I15" s="671" t="s">
        <v>20447</v>
      </c>
    </row>
    <row r="16" spans="1:9" s="226" customFormat="1" ht="20.100000000000001" customHeight="1">
      <c r="A16" s="1382" t="s">
        <v>38</v>
      </c>
      <c r="B16" s="970">
        <v>44420</v>
      </c>
      <c r="C16" s="669">
        <f>65*1.5</f>
        <v>97.5</v>
      </c>
      <c r="D16" s="887" t="s">
        <v>4013</v>
      </c>
      <c r="E16" s="669" t="s">
        <v>20441</v>
      </c>
      <c r="F16" s="670" t="s">
        <v>20440</v>
      </c>
      <c r="G16" s="669" t="s">
        <v>20442</v>
      </c>
      <c r="H16" s="669" t="s">
        <v>20443</v>
      </c>
      <c r="I16" s="671" t="s">
        <v>20444</v>
      </c>
    </row>
    <row r="17" spans="1:226" s="77" customFormat="1" ht="20.100000000000001" customHeight="1">
      <c r="A17" s="2492" t="s">
        <v>3414</v>
      </c>
      <c r="B17" s="1895"/>
      <c r="C17" s="231">
        <f>C14</f>
        <v>67.5</v>
      </c>
      <c r="D17" s="257"/>
      <c r="E17" s="231"/>
      <c r="F17" s="231"/>
      <c r="G17" s="231"/>
      <c r="H17" s="231"/>
      <c r="I17" s="445"/>
      <c r="J17" s="78"/>
      <c r="K17" s="78"/>
      <c r="L17" s="79"/>
      <c r="M17" s="80"/>
      <c r="N17" s="78"/>
      <c r="O17" s="78"/>
      <c r="P17" s="78"/>
      <c r="Q17" s="78"/>
      <c r="R17" s="79"/>
      <c r="S17" s="80"/>
      <c r="T17" s="78"/>
      <c r="U17" s="78"/>
      <c r="V17" s="78"/>
      <c r="W17" s="78"/>
      <c r="X17" s="79"/>
      <c r="Y17" s="80"/>
      <c r="Z17" s="78"/>
      <c r="AA17" s="78"/>
      <c r="AB17" s="78"/>
      <c r="AC17" s="78"/>
      <c r="AD17" s="79"/>
      <c r="AE17" s="80"/>
      <c r="AF17" s="78"/>
      <c r="AG17" s="78"/>
      <c r="AH17" s="78"/>
      <c r="AI17" s="78"/>
      <c r="AJ17" s="79"/>
      <c r="AK17" s="80"/>
      <c r="AL17" s="78"/>
      <c r="AM17" s="78"/>
      <c r="AN17" s="78"/>
      <c r="AO17" s="78"/>
      <c r="AP17" s="79"/>
      <c r="AQ17" s="80"/>
      <c r="AR17" s="78"/>
      <c r="AS17" s="78"/>
      <c r="AT17" s="78"/>
      <c r="AU17" s="78"/>
      <c r="AV17" s="79"/>
      <c r="AW17" s="80"/>
      <c r="AX17" s="78"/>
      <c r="AY17" s="78"/>
      <c r="AZ17" s="78"/>
      <c r="BA17" s="78"/>
      <c r="BB17" s="79"/>
      <c r="BC17" s="80"/>
      <c r="BD17" s="78"/>
      <c r="BE17" s="78"/>
      <c r="BF17" s="78"/>
      <c r="BG17" s="78"/>
      <c r="BH17" s="79"/>
      <c r="BI17" s="80"/>
      <c r="BJ17" s="78"/>
      <c r="BK17" s="78"/>
      <c r="BL17" s="78"/>
      <c r="BM17" s="78"/>
      <c r="BN17" s="79"/>
      <c r="BO17" s="80"/>
      <c r="BP17" s="78"/>
      <c r="BQ17" s="78"/>
      <c r="BR17" s="78"/>
      <c r="BS17" s="78"/>
      <c r="BT17" s="79"/>
      <c r="BU17" s="80"/>
      <c r="BV17" s="78"/>
      <c r="BW17" s="78"/>
      <c r="BX17" s="78"/>
      <c r="BY17" s="78"/>
      <c r="BZ17" s="79"/>
      <c r="CA17" s="80"/>
      <c r="CB17" s="78"/>
      <c r="CC17" s="78"/>
      <c r="CD17" s="78"/>
      <c r="CE17" s="78"/>
      <c r="CF17" s="79"/>
      <c r="CG17" s="80"/>
      <c r="CH17" s="78"/>
      <c r="CI17" s="78"/>
      <c r="CJ17" s="78"/>
      <c r="CK17" s="78"/>
      <c r="CL17" s="79"/>
      <c r="CM17" s="80"/>
      <c r="CN17" s="78"/>
      <c r="CO17" s="78"/>
      <c r="CP17" s="78"/>
      <c r="CQ17" s="78"/>
      <c r="CR17" s="79"/>
      <c r="CS17" s="80"/>
      <c r="CT17" s="78"/>
      <c r="CU17" s="78"/>
      <c r="CV17" s="78"/>
      <c r="CW17" s="78"/>
      <c r="CX17" s="79"/>
      <c r="CY17" s="80"/>
      <c r="CZ17" s="78"/>
      <c r="DA17" s="78"/>
      <c r="DB17" s="78"/>
      <c r="DC17" s="78"/>
      <c r="DD17" s="79"/>
      <c r="DE17" s="80"/>
      <c r="DF17" s="78"/>
      <c r="DG17" s="78"/>
      <c r="DH17" s="78"/>
      <c r="DI17" s="78"/>
      <c r="DJ17" s="79"/>
      <c r="DK17" s="80"/>
      <c r="DL17" s="78"/>
      <c r="DM17" s="78"/>
      <c r="DN17" s="78"/>
      <c r="DO17" s="78"/>
      <c r="DP17" s="79"/>
      <c r="DQ17" s="80"/>
      <c r="DR17" s="78"/>
      <c r="DS17" s="78"/>
      <c r="DT17" s="78"/>
      <c r="DU17" s="78"/>
      <c r="DV17" s="79"/>
      <c r="DW17" s="80"/>
      <c r="DX17" s="78"/>
      <c r="DY17" s="78"/>
      <c r="DZ17" s="78"/>
      <c r="EA17" s="78"/>
      <c r="EB17" s="79"/>
      <c r="EC17" s="80"/>
      <c r="ED17" s="78"/>
      <c r="EE17" s="78"/>
      <c r="EF17" s="78"/>
      <c r="EG17" s="78"/>
      <c r="EH17" s="79"/>
      <c r="EI17" s="80"/>
      <c r="EJ17" s="78"/>
      <c r="EK17" s="78"/>
      <c r="EL17" s="78"/>
      <c r="EM17" s="78"/>
      <c r="EN17" s="79"/>
      <c r="EO17" s="80"/>
      <c r="EP17" s="78"/>
      <c r="EQ17" s="78"/>
      <c r="ER17" s="78"/>
      <c r="ES17" s="78"/>
      <c r="ET17" s="79"/>
      <c r="EU17" s="80"/>
      <c r="EV17" s="78"/>
      <c r="EW17" s="78"/>
      <c r="EX17" s="78"/>
      <c r="EY17" s="78"/>
      <c r="EZ17" s="79"/>
      <c r="FA17" s="80"/>
      <c r="FB17" s="78"/>
      <c r="FC17" s="78"/>
      <c r="FD17" s="78"/>
      <c r="FE17" s="78"/>
      <c r="FF17" s="79"/>
      <c r="FG17" s="80"/>
      <c r="FH17" s="78"/>
      <c r="FI17" s="78"/>
      <c r="FJ17" s="78"/>
      <c r="FK17" s="78"/>
      <c r="FL17" s="79"/>
      <c r="FM17" s="80"/>
      <c r="FN17" s="78"/>
      <c r="FO17" s="78"/>
      <c r="FP17" s="78"/>
      <c r="FQ17" s="78"/>
      <c r="FR17" s="79"/>
      <c r="FS17" s="80"/>
      <c r="FT17" s="78"/>
      <c r="FU17" s="78"/>
      <c r="FV17" s="78"/>
      <c r="FW17" s="78"/>
      <c r="FX17" s="79"/>
      <c r="FY17" s="80"/>
      <c r="FZ17" s="78"/>
      <c r="GA17" s="78"/>
      <c r="GB17" s="78"/>
      <c r="GC17" s="78"/>
      <c r="GD17" s="79"/>
      <c r="GE17" s="80"/>
      <c r="GF17" s="78"/>
      <c r="GG17" s="78"/>
      <c r="GH17" s="78"/>
      <c r="GI17" s="78"/>
      <c r="GJ17" s="79"/>
      <c r="GK17" s="80"/>
      <c r="GL17" s="78"/>
      <c r="GM17" s="78"/>
      <c r="GN17" s="78"/>
      <c r="GO17" s="78"/>
      <c r="GP17" s="79"/>
      <c r="GQ17" s="80"/>
      <c r="GR17" s="78"/>
      <c r="GS17" s="78"/>
      <c r="GT17" s="78"/>
      <c r="GU17" s="78"/>
      <c r="GV17" s="79"/>
      <c r="GW17" s="80"/>
      <c r="GX17" s="78"/>
      <c r="GY17" s="78"/>
      <c r="GZ17" s="78"/>
      <c r="HA17" s="78"/>
      <c r="HB17" s="79"/>
      <c r="HC17" s="80"/>
      <c r="HD17" s="78"/>
      <c r="HE17" s="78"/>
      <c r="HF17" s="78"/>
      <c r="HG17" s="78"/>
      <c r="HH17" s="79"/>
      <c r="HI17" s="80"/>
      <c r="HJ17" s="78"/>
      <c r="HK17" s="78"/>
      <c r="HL17" s="78"/>
      <c r="HM17" s="78"/>
      <c r="HN17" s="79"/>
      <c r="HO17" s="80"/>
      <c r="HP17" s="78"/>
      <c r="HQ17" s="78"/>
      <c r="HR17" s="78"/>
    </row>
    <row r="18" spans="1:226" s="77" customFormat="1" ht="20.100000000000001" customHeight="1">
      <c r="A18" s="2500" t="str">
        <f>'COTAÇÃO PEDRA BRITADA N.0'!A18:I18</f>
        <v>* Para o cálculo dos valores em M³, foi-se adotado um peso específico 1,5 t/m³ (Execeto para valores de peso específico informados)</v>
      </c>
      <c r="B18" s="2501"/>
      <c r="C18" s="2501"/>
      <c r="D18" s="2501"/>
      <c r="E18" s="2501"/>
      <c r="F18" s="2501"/>
      <c r="G18" s="2501"/>
      <c r="H18" s="2501"/>
      <c r="I18" s="2502"/>
      <c r="J18" s="78"/>
      <c r="K18" s="78"/>
      <c r="L18" s="79"/>
      <c r="M18" s="80"/>
      <c r="N18" s="78"/>
      <c r="O18" s="78"/>
      <c r="P18" s="78"/>
      <c r="Q18" s="78"/>
      <c r="R18" s="79"/>
      <c r="S18" s="80"/>
      <c r="T18" s="78"/>
      <c r="U18" s="78"/>
      <c r="V18" s="78"/>
      <c r="W18" s="78"/>
      <c r="X18" s="79"/>
      <c r="Y18" s="80"/>
      <c r="Z18" s="78"/>
      <c r="AA18" s="78"/>
      <c r="AB18" s="78"/>
      <c r="AC18" s="78"/>
      <c r="AD18" s="79"/>
      <c r="AE18" s="80"/>
      <c r="AF18" s="78"/>
      <c r="AG18" s="78"/>
      <c r="AH18" s="78"/>
      <c r="AI18" s="78"/>
      <c r="AJ18" s="79"/>
      <c r="AK18" s="80"/>
      <c r="AL18" s="78"/>
      <c r="AM18" s="78"/>
      <c r="AN18" s="78"/>
      <c r="AO18" s="78"/>
      <c r="AP18" s="79"/>
      <c r="AQ18" s="80"/>
      <c r="AR18" s="78"/>
      <c r="AS18" s="78"/>
      <c r="AT18" s="78"/>
      <c r="AU18" s="78"/>
      <c r="AV18" s="79"/>
      <c r="AW18" s="80"/>
      <c r="AX18" s="78"/>
      <c r="AY18" s="78"/>
      <c r="AZ18" s="78"/>
      <c r="BA18" s="78"/>
      <c r="BB18" s="79"/>
      <c r="BC18" s="80"/>
      <c r="BD18" s="78"/>
      <c r="BE18" s="78"/>
      <c r="BF18" s="78"/>
      <c r="BG18" s="78"/>
      <c r="BH18" s="79"/>
      <c r="BI18" s="80"/>
      <c r="BJ18" s="78"/>
      <c r="BK18" s="78"/>
      <c r="BL18" s="78"/>
      <c r="BM18" s="78"/>
      <c r="BN18" s="79"/>
      <c r="BO18" s="80"/>
      <c r="BP18" s="78"/>
      <c r="BQ18" s="78"/>
      <c r="BR18" s="78"/>
      <c r="BS18" s="78"/>
      <c r="BT18" s="79"/>
      <c r="BU18" s="80"/>
      <c r="BV18" s="78"/>
      <c r="BW18" s="78"/>
      <c r="BX18" s="78"/>
      <c r="BY18" s="78"/>
      <c r="BZ18" s="79"/>
      <c r="CA18" s="80"/>
      <c r="CB18" s="78"/>
      <c r="CC18" s="78"/>
      <c r="CD18" s="78"/>
      <c r="CE18" s="78"/>
      <c r="CF18" s="79"/>
      <c r="CG18" s="80"/>
      <c r="CH18" s="78"/>
      <c r="CI18" s="78"/>
      <c r="CJ18" s="78"/>
      <c r="CK18" s="78"/>
      <c r="CL18" s="79"/>
      <c r="CM18" s="80"/>
      <c r="CN18" s="78"/>
      <c r="CO18" s="78"/>
      <c r="CP18" s="78"/>
      <c r="CQ18" s="78"/>
      <c r="CR18" s="79"/>
      <c r="CS18" s="80"/>
      <c r="CT18" s="78"/>
      <c r="CU18" s="78"/>
      <c r="CV18" s="78"/>
      <c r="CW18" s="78"/>
      <c r="CX18" s="79"/>
      <c r="CY18" s="80"/>
      <c r="CZ18" s="78"/>
      <c r="DA18" s="78"/>
      <c r="DB18" s="78"/>
      <c r="DC18" s="78"/>
      <c r="DD18" s="79"/>
      <c r="DE18" s="80"/>
      <c r="DF18" s="78"/>
      <c r="DG18" s="78"/>
      <c r="DH18" s="78"/>
      <c r="DI18" s="78"/>
      <c r="DJ18" s="79"/>
      <c r="DK18" s="80"/>
      <c r="DL18" s="78"/>
      <c r="DM18" s="78"/>
      <c r="DN18" s="78"/>
      <c r="DO18" s="78"/>
      <c r="DP18" s="79"/>
      <c r="DQ18" s="80"/>
      <c r="DR18" s="78"/>
      <c r="DS18" s="78"/>
      <c r="DT18" s="78"/>
      <c r="DU18" s="78"/>
      <c r="DV18" s="79"/>
      <c r="DW18" s="80"/>
      <c r="DX18" s="78"/>
      <c r="DY18" s="78"/>
      <c r="DZ18" s="78"/>
      <c r="EA18" s="78"/>
      <c r="EB18" s="79"/>
      <c r="EC18" s="80"/>
      <c r="ED18" s="78"/>
      <c r="EE18" s="78"/>
      <c r="EF18" s="78"/>
      <c r="EG18" s="78"/>
      <c r="EH18" s="79"/>
      <c r="EI18" s="80"/>
      <c r="EJ18" s="78"/>
      <c r="EK18" s="78"/>
      <c r="EL18" s="78"/>
      <c r="EM18" s="78"/>
      <c r="EN18" s="79"/>
      <c r="EO18" s="80"/>
      <c r="EP18" s="78"/>
      <c r="EQ18" s="78"/>
      <c r="ER18" s="78"/>
      <c r="ES18" s="78"/>
      <c r="ET18" s="79"/>
      <c r="EU18" s="80"/>
      <c r="EV18" s="78"/>
      <c r="EW18" s="78"/>
      <c r="EX18" s="78"/>
      <c r="EY18" s="78"/>
      <c r="EZ18" s="79"/>
      <c r="FA18" s="80"/>
      <c r="FB18" s="78"/>
      <c r="FC18" s="78"/>
      <c r="FD18" s="78"/>
      <c r="FE18" s="78"/>
      <c r="FF18" s="79"/>
      <c r="FG18" s="80"/>
      <c r="FH18" s="78"/>
      <c r="FI18" s="78"/>
      <c r="FJ18" s="78"/>
      <c r="FK18" s="78"/>
      <c r="FL18" s="79"/>
      <c r="FM18" s="80"/>
      <c r="FN18" s="78"/>
      <c r="FO18" s="78"/>
      <c r="FP18" s="78"/>
      <c r="FQ18" s="78"/>
      <c r="FR18" s="79"/>
      <c r="FS18" s="80"/>
      <c r="FT18" s="78"/>
      <c r="FU18" s="78"/>
      <c r="FV18" s="78"/>
      <c r="FW18" s="78"/>
      <c r="FX18" s="79"/>
      <c r="FY18" s="80"/>
      <c r="FZ18" s="78"/>
      <c r="GA18" s="78"/>
      <c r="GB18" s="78"/>
      <c r="GC18" s="78"/>
      <c r="GD18" s="79"/>
      <c r="GE18" s="80"/>
      <c r="GF18" s="78"/>
      <c r="GG18" s="78"/>
      <c r="GH18" s="78"/>
      <c r="GI18" s="78"/>
      <c r="GJ18" s="79"/>
      <c r="GK18" s="80"/>
      <c r="GL18" s="78"/>
      <c r="GM18" s="78"/>
      <c r="GN18" s="78"/>
      <c r="GO18" s="78"/>
      <c r="GP18" s="79"/>
      <c r="GQ18" s="80"/>
      <c r="GR18" s="78"/>
      <c r="GS18" s="78"/>
      <c r="GT18" s="78"/>
      <c r="GU18" s="78"/>
      <c r="GV18" s="79"/>
      <c r="GW18" s="80"/>
      <c r="GX18" s="78"/>
      <c r="GY18" s="78"/>
      <c r="GZ18" s="78"/>
      <c r="HA18" s="78"/>
      <c r="HB18" s="79"/>
      <c r="HC18" s="80"/>
      <c r="HD18" s="78"/>
      <c r="HE18" s="78"/>
      <c r="HF18" s="78"/>
      <c r="HG18" s="78"/>
      <c r="HH18" s="79"/>
      <c r="HI18" s="80"/>
      <c r="HJ18" s="78"/>
      <c r="HK18" s="78"/>
      <c r="HL18" s="78"/>
      <c r="HM18" s="78"/>
      <c r="HN18" s="79"/>
      <c r="HO18" s="80"/>
      <c r="HP18" s="78"/>
      <c r="HQ18" s="78"/>
      <c r="HR18" s="78"/>
    </row>
    <row r="19" spans="1:226" ht="20.100000000000001" customHeight="1">
      <c r="A19" s="2500" t="str">
        <f>'COTAÇÃO PEDRA BRITADA N.0'!A19:I19</f>
        <v>* As cotações fornecidas pelas empresas seguem em anexo (Foi Utilizada a Pedreira MACHNIC pois é a mais próxima e benefica ao Município de Santo Antonio do Leste - MT)</v>
      </c>
      <c r="B19" s="2501"/>
      <c r="C19" s="2501"/>
      <c r="D19" s="2501"/>
      <c r="E19" s="2501"/>
      <c r="F19" s="2501"/>
      <c r="G19" s="2501"/>
      <c r="H19" s="2501"/>
      <c r="I19" s="2502"/>
    </row>
    <row r="20" spans="1:226" ht="30" customHeight="1">
      <c r="A20" s="2503" t="s">
        <v>3416</v>
      </c>
      <c r="B20" s="2504"/>
      <c r="C20" s="2504"/>
      <c r="D20" s="2504"/>
      <c r="E20" s="2504"/>
      <c r="F20" s="2504"/>
      <c r="G20" s="2504"/>
      <c r="H20" s="2504"/>
      <c r="I20" s="2505"/>
    </row>
    <row r="21" spans="1:226" ht="30" customHeight="1">
      <c r="A21" s="2506" t="s">
        <v>3417</v>
      </c>
      <c r="B21" s="2507"/>
      <c r="C21" s="2507"/>
      <c r="D21" s="2507"/>
      <c r="E21" s="2507"/>
      <c r="F21" s="2507"/>
      <c r="G21" s="2507"/>
      <c r="H21" s="2507"/>
      <c r="I21" s="2508"/>
    </row>
    <row r="22" spans="1:226" ht="30" customHeight="1">
      <c r="A22" s="2509" t="s">
        <v>3418</v>
      </c>
      <c r="B22" s="2510"/>
      <c r="C22" s="2510"/>
      <c r="D22" s="2510"/>
      <c r="E22" s="2510"/>
      <c r="F22" s="2510"/>
      <c r="G22" s="2510"/>
      <c r="H22" s="2510"/>
      <c r="I22" s="2511"/>
    </row>
    <row r="23" spans="1:226" ht="30" customHeight="1">
      <c r="A23" s="2509" t="s">
        <v>3419</v>
      </c>
      <c r="B23" s="2510"/>
      <c r="C23" s="2510"/>
      <c r="D23" s="2510"/>
      <c r="E23" s="2510"/>
      <c r="F23" s="2510"/>
      <c r="G23" s="2510"/>
      <c r="H23" s="2510"/>
      <c r="I23" s="2511"/>
    </row>
    <row r="24" spans="1:226" ht="30" customHeight="1" thickBot="1">
      <c r="A24" s="2497" t="s">
        <v>3420</v>
      </c>
      <c r="B24" s="2498"/>
      <c r="C24" s="2498"/>
      <c r="D24" s="2498"/>
      <c r="E24" s="2498"/>
      <c r="F24" s="2498"/>
      <c r="G24" s="2498"/>
      <c r="H24" s="2498"/>
      <c r="I24" s="2499"/>
    </row>
  </sheetData>
  <mergeCells count="23">
    <mergeCell ref="A24:I24"/>
    <mergeCell ref="A17:B17"/>
    <mergeCell ref="A19:I19"/>
    <mergeCell ref="A20:I20"/>
    <mergeCell ref="A21:I21"/>
    <mergeCell ref="A22:I22"/>
    <mergeCell ref="A23:I23"/>
    <mergeCell ref="A18:I18"/>
    <mergeCell ref="B7:I7"/>
    <mergeCell ref="B8:I8"/>
    <mergeCell ref="B9:I9"/>
    <mergeCell ref="A10:I10"/>
    <mergeCell ref="A11:A13"/>
    <mergeCell ref="B11:B13"/>
    <mergeCell ref="C11:I11"/>
    <mergeCell ref="C12:D12"/>
    <mergeCell ref="E12:I12"/>
    <mergeCell ref="B6:I6"/>
    <mergeCell ref="A1:I1"/>
    <mergeCell ref="A2:I2"/>
    <mergeCell ref="A3:I3"/>
    <mergeCell ref="A4:I4"/>
    <mergeCell ref="A5:I5"/>
  </mergeCells>
  <printOptions horizontalCentered="1"/>
  <pageMargins left="0.15748031496062992" right="0.19685039370078741" top="0.78740157480314965" bottom="0.78740157480314965" header="0.15748031496062992" footer="0.31496062992125984"/>
  <pageSetup paperSize="9" scale="67" firstPageNumber="25" fitToHeight="100" orientation="landscape" r:id="rId1"/>
  <headerFooter scaleWithDoc="0">
    <oddHeader>&amp;RPágina &amp;P de &amp;N</oddHeader>
    <oddFooter>&amp;R&amp;G</oddFooter>
  </headerFooter>
  <drawing r:id="rId2"/>
  <legacyDrawingHF r:id="rId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Plan32">
    <pageSetUpPr fitToPage="1"/>
  </sheetPr>
  <dimension ref="A1:HR24"/>
  <sheetViews>
    <sheetView showGridLines="0" view="pageBreakPreview" zoomScale="115" zoomScaleNormal="115" zoomScaleSheetLayoutView="115" workbookViewId="0">
      <selection activeCell="F21" sqref="F21"/>
    </sheetView>
  </sheetViews>
  <sheetFormatPr defaultColWidth="9.140625" defaultRowHeight="15"/>
  <cols>
    <col min="1" max="1" width="9.140625" style="53"/>
    <col min="2" max="2" width="23.85546875" style="53" bestFit="1" customWidth="1"/>
    <col min="3" max="3" width="14.140625" style="53" customWidth="1"/>
    <col min="4" max="4" width="11.7109375" style="53" bestFit="1" customWidth="1"/>
    <col min="5" max="5" width="62.5703125" style="53" customWidth="1"/>
    <col min="6" max="6" width="30.140625" style="53" customWidth="1"/>
    <col min="7" max="7" width="19" style="53" customWidth="1"/>
    <col min="8" max="8" width="19.5703125" style="53" customWidth="1"/>
    <col min="9" max="9" width="26.85546875" style="53" customWidth="1"/>
    <col min="10" max="16384" width="9.140625" style="53"/>
  </cols>
  <sheetData>
    <row r="1" spans="1:9" s="5" customFormat="1" ht="18">
      <c r="A1" s="1561" t="s">
        <v>0</v>
      </c>
      <c r="B1" s="1562" t="s">
        <v>0</v>
      </c>
      <c r="C1" s="1562"/>
      <c r="D1" s="1562"/>
      <c r="E1" s="1562"/>
      <c r="F1" s="1562"/>
      <c r="G1" s="1562"/>
      <c r="H1" s="1562"/>
      <c r="I1" s="1563"/>
    </row>
    <row r="2" spans="1:9" s="5" customFormat="1" ht="14.25">
      <c r="A2" s="1564" t="s">
        <v>3314</v>
      </c>
      <c r="B2" s="1565" t="s">
        <v>1</v>
      </c>
      <c r="C2" s="1565"/>
      <c r="D2" s="1565"/>
      <c r="E2" s="1565"/>
      <c r="F2" s="1565"/>
      <c r="G2" s="1565"/>
      <c r="H2" s="1565"/>
      <c r="I2" s="1566"/>
    </row>
    <row r="3" spans="1:9" s="5" customFormat="1" ht="14.25">
      <c r="A3" s="1567" t="s">
        <v>3315</v>
      </c>
      <c r="B3" s="1568" t="s">
        <v>2</v>
      </c>
      <c r="C3" s="1568"/>
      <c r="D3" s="1568"/>
      <c r="E3" s="1568"/>
      <c r="F3" s="1568"/>
      <c r="G3" s="1568"/>
      <c r="H3" s="1568"/>
      <c r="I3" s="1569"/>
    </row>
    <row r="4" spans="1:9" s="5" customFormat="1" ht="14.25">
      <c r="A4" s="1567" t="s">
        <v>3</v>
      </c>
      <c r="B4" s="1568" t="s">
        <v>3</v>
      </c>
      <c r="C4" s="1568"/>
      <c r="D4" s="1568"/>
      <c r="E4" s="1568"/>
      <c r="F4" s="1568"/>
      <c r="G4" s="1568"/>
      <c r="H4" s="1568"/>
      <c r="I4" s="1569"/>
    </row>
    <row r="5" spans="1:9" s="5" customFormat="1" ht="14.25">
      <c r="A5" s="1567" t="s">
        <v>4</v>
      </c>
      <c r="B5" s="1568" t="s">
        <v>4</v>
      </c>
      <c r="C5" s="1568"/>
      <c r="D5" s="1568"/>
      <c r="E5" s="1568"/>
      <c r="F5" s="1568"/>
      <c r="G5" s="1568"/>
      <c r="H5" s="1568"/>
      <c r="I5" s="1569"/>
    </row>
    <row r="6" spans="1:9" s="5" customFormat="1" ht="15" customHeight="1">
      <c r="A6" s="434" t="s">
        <v>5</v>
      </c>
      <c r="B6" s="1586" t="str">
        <f>ORÇAMENTO!C6</f>
        <v>PAVIMENTAÇÃO URBANA EM SANTO ANTONIO DO LESTE</v>
      </c>
      <c r="C6" s="1586"/>
      <c r="D6" s="1586"/>
      <c r="E6" s="1586"/>
      <c r="F6" s="1586"/>
      <c r="G6" s="1586"/>
      <c r="H6" s="1586"/>
      <c r="I6" s="1587"/>
    </row>
    <row r="7" spans="1:9" s="5" customFormat="1" ht="14.25">
      <c r="A7" s="435" t="s">
        <v>50</v>
      </c>
      <c r="B7" s="1590" t="str">
        <f>ORÇAMENTO!C7</f>
        <v>AVENIDA FORTALEZA TRECHO 01</v>
      </c>
      <c r="C7" s="1590"/>
      <c r="D7" s="1590"/>
      <c r="E7" s="1590"/>
      <c r="F7" s="1590"/>
      <c r="G7" s="1590"/>
      <c r="H7" s="1590"/>
      <c r="I7" s="1591"/>
    </row>
    <row r="8" spans="1:9" s="5" customFormat="1" ht="14.25">
      <c r="A8" s="435" t="s">
        <v>6</v>
      </c>
      <c r="B8" s="1590" t="str">
        <f>ORÇAMENTO!C8</f>
        <v>PREFEITURA MUNICIPAL DE SANTO ANTONIO DO LESTE</v>
      </c>
      <c r="C8" s="1590"/>
      <c r="D8" s="1590"/>
      <c r="E8" s="1590"/>
      <c r="F8" s="1590"/>
      <c r="G8" s="1590"/>
      <c r="H8" s="1590"/>
      <c r="I8" s="1591"/>
    </row>
    <row r="9" spans="1:9" s="5" customFormat="1" ht="15.75" customHeight="1">
      <c r="A9" s="436" t="s">
        <v>7</v>
      </c>
      <c r="B9" s="1593" t="str">
        <f>ORÇAMENTO!C9</f>
        <v>JANEIRO/2022</v>
      </c>
      <c r="C9" s="1593"/>
      <c r="D9" s="1593"/>
      <c r="E9" s="1593"/>
      <c r="F9" s="1593"/>
      <c r="G9" s="1593"/>
      <c r="H9" s="1593"/>
      <c r="I9" s="1594"/>
    </row>
    <row r="10" spans="1:9" s="5" customFormat="1" ht="22.5" customHeight="1">
      <c r="A10" s="1686" t="s">
        <v>4091</v>
      </c>
      <c r="B10" s="1687"/>
      <c r="C10" s="1687"/>
      <c r="D10" s="1687"/>
      <c r="E10" s="1687"/>
      <c r="F10" s="1687"/>
      <c r="G10" s="1687"/>
      <c r="H10" s="1687"/>
      <c r="I10" s="1688"/>
    </row>
    <row r="11" spans="1:9" s="226" customFormat="1" ht="12.75" customHeight="1">
      <c r="A11" s="2493" t="s">
        <v>9</v>
      </c>
      <c r="B11" s="1900" t="s">
        <v>3405</v>
      </c>
      <c r="C11" s="1881" t="s">
        <v>3406</v>
      </c>
      <c r="D11" s="1881"/>
      <c r="E11" s="1881"/>
      <c r="F11" s="1881"/>
      <c r="G11" s="1881"/>
      <c r="H11" s="1881"/>
      <c r="I11" s="1882"/>
    </row>
    <row r="12" spans="1:9" s="226" customFormat="1" ht="12.75">
      <c r="A12" s="2493"/>
      <c r="B12" s="1900"/>
      <c r="C12" s="1881" t="s">
        <v>3407</v>
      </c>
      <c r="D12" s="1881"/>
      <c r="E12" s="2003" t="s">
        <v>3408</v>
      </c>
      <c r="F12" s="2003"/>
      <c r="G12" s="2003"/>
      <c r="H12" s="2003"/>
      <c r="I12" s="2494"/>
    </row>
    <row r="13" spans="1:9" s="226" customFormat="1" ht="22.5" customHeight="1">
      <c r="A13" s="2493"/>
      <c r="B13" s="1900"/>
      <c r="C13" s="776" t="s">
        <v>18</v>
      </c>
      <c r="D13" s="776" t="s">
        <v>2798</v>
      </c>
      <c r="E13" s="776" t="s">
        <v>3409</v>
      </c>
      <c r="F13" s="776" t="s">
        <v>3410</v>
      </c>
      <c r="G13" s="776" t="s">
        <v>3411</v>
      </c>
      <c r="H13" s="776" t="s">
        <v>3412</v>
      </c>
      <c r="I13" s="777" t="s">
        <v>3413</v>
      </c>
    </row>
    <row r="14" spans="1:9" s="226" customFormat="1" ht="20.100000000000001" customHeight="1">
      <c r="A14" s="1382" t="s">
        <v>12</v>
      </c>
      <c r="B14" s="970">
        <v>44428</v>
      </c>
      <c r="C14" s="669">
        <f>50*1.5</f>
        <v>75</v>
      </c>
      <c r="D14" s="887" t="s">
        <v>4013</v>
      </c>
      <c r="E14" s="669" t="s">
        <v>18005</v>
      </c>
      <c r="F14" s="670" t="s">
        <v>18006</v>
      </c>
      <c r="G14" s="669" t="s">
        <v>18007</v>
      </c>
      <c r="H14" s="669" t="s">
        <v>26</v>
      </c>
      <c r="I14" s="671" t="s">
        <v>18008</v>
      </c>
    </row>
    <row r="15" spans="1:9" s="226" customFormat="1" ht="20.100000000000001" customHeight="1">
      <c r="A15" s="1382" t="s">
        <v>45</v>
      </c>
      <c r="B15" s="970">
        <v>44460</v>
      </c>
      <c r="C15" s="669">
        <f>42*1.5</f>
        <v>63</v>
      </c>
      <c r="D15" s="887" t="s">
        <v>4013</v>
      </c>
      <c r="E15" s="669" t="s">
        <v>20445</v>
      </c>
      <c r="F15" s="670" t="s">
        <v>10434</v>
      </c>
      <c r="G15" s="669" t="s">
        <v>20446</v>
      </c>
      <c r="H15" s="669" t="s">
        <v>26</v>
      </c>
      <c r="I15" s="671" t="s">
        <v>20447</v>
      </c>
    </row>
    <row r="16" spans="1:9" s="226" customFormat="1" ht="20.100000000000001" customHeight="1">
      <c r="A16" s="1382" t="s">
        <v>38</v>
      </c>
      <c r="B16" s="970">
        <v>44420</v>
      </c>
      <c r="C16" s="669">
        <f>65*1.5</f>
        <v>97.5</v>
      </c>
      <c r="D16" s="887" t="s">
        <v>4013</v>
      </c>
      <c r="E16" s="669" t="s">
        <v>20441</v>
      </c>
      <c r="F16" s="670" t="s">
        <v>20440</v>
      </c>
      <c r="G16" s="669" t="s">
        <v>20442</v>
      </c>
      <c r="H16" s="669" t="s">
        <v>20443</v>
      </c>
      <c r="I16" s="671" t="s">
        <v>20444</v>
      </c>
    </row>
    <row r="17" spans="1:226" s="77" customFormat="1" ht="20.100000000000001" customHeight="1">
      <c r="A17" s="2492" t="s">
        <v>3414</v>
      </c>
      <c r="B17" s="1895"/>
      <c r="C17" s="231">
        <f>IF(C14=0,0,MEDIAN(C14:C16))</f>
        <v>75</v>
      </c>
      <c r="D17" s="257"/>
      <c r="E17" s="231"/>
      <c r="F17" s="231"/>
      <c r="G17" s="231"/>
      <c r="H17" s="231"/>
      <c r="I17" s="445"/>
      <c r="J17" s="78"/>
      <c r="K17" s="78"/>
      <c r="L17" s="79"/>
      <c r="M17" s="80"/>
      <c r="N17" s="78"/>
      <c r="O17" s="78"/>
      <c r="P17" s="78"/>
      <c r="Q17" s="78"/>
      <c r="R17" s="79"/>
      <c r="S17" s="80"/>
      <c r="T17" s="78"/>
      <c r="U17" s="78"/>
      <c r="V17" s="78"/>
      <c r="W17" s="78"/>
      <c r="X17" s="79"/>
      <c r="Y17" s="80"/>
      <c r="Z17" s="78"/>
      <c r="AA17" s="78"/>
      <c r="AB17" s="78"/>
      <c r="AC17" s="78"/>
      <c r="AD17" s="79"/>
      <c r="AE17" s="80"/>
      <c r="AF17" s="78"/>
      <c r="AG17" s="78"/>
      <c r="AH17" s="78"/>
      <c r="AI17" s="78"/>
      <c r="AJ17" s="79"/>
      <c r="AK17" s="80"/>
      <c r="AL17" s="78"/>
      <c r="AM17" s="78"/>
      <c r="AN17" s="78"/>
      <c r="AO17" s="78"/>
      <c r="AP17" s="79"/>
      <c r="AQ17" s="80"/>
      <c r="AR17" s="78"/>
      <c r="AS17" s="78"/>
      <c r="AT17" s="78"/>
      <c r="AU17" s="78"/>
      <c r="AV17" s="79"/>
      <c r="AW17" s="80"/>
      <c r="AX17" s="78"/>
      <c r="AY17" s="78"/>
      <c r="AZ17" s="78"/>
      <c r="BA17" s="78"/>
      <c r="BB17" s="79"/>
      <c r="BC17" s="80"/>
      <c r="BD17" s="78"/>
      <c r="BE17" s="78"/>
      <c r="BF17" s="78"/>
      <c r="BG17" s="78"/>
      <c r="BH17" s="79"/>
      <c r="BI17" s="80"/>
      <c r="BJ17" s="78"/>
      <c r="BK17" s="78"/>
      <c r="BL17" s="78"/>
      <c r="BM17" s="78"/>
      <c r="BN17" s="79"/>
      <c r="BO17" s="80"/>
      <c r="BP17" s="78"/>
      <c r="BQ17" s="78"/>
      <c r="BR17" s="78"/>
      <c r="BS17" s="78"/>
      <c r="BT17" s="79"/>
      <c r="BU17" s="80"/>
      <c r="BV17" s="78"/>
      <c r="BW17" s="78"/>
      <c r="BX17" s="78"/>
      <c r="BY17" s="78"/>
      <c r="BZ17" s="79"/>
      <c r="CA17" s="80"/>
      <c r="CB17" s="78"/>
      <c r="CC17" s="78"/>
      <c r="CD17" s="78"/>
      <c r="CE17" s="78"/>
      <c r="CF17" s="79"/>
      <c r="CG17" s="80"/>
      <c r="CH17" s="78"/>
      <c r="CI17" s="78"/>
      <c r="CJ17" s="78"/>
      <c r="CK17" s="78"/>
      <c r="CL17" s="79"/>
      <c r="CM17" s="80"/>
      <c r="CN17" s="78"/>
      <c r="CO17" s="78"/>
      <c r="CP17" s="78"/>
      <c r="CQ17" s="78"/>
      <c r="CR17" s="79"/>
      <c r="CS17" s="80"/>
      <c r="CT17" s="78"/>
      <c r="CU17" s="78"/>
      <c r="CV17" s="78"/>
      <c r="CW17" s="78"/>
      <c r="CX17" s="79"/>
      <c r="CY17" s="80"/>
      <c r="CZ17" s="78"/>
      <c r="DA17" s="78"/>
      <c r="DB17" s="78"/>
      <c r="DC17" s="78"/>
      <c r="DD17" s="79"/>
      <c r="DE17" s="80"/>
      <c r="DF17" s="78"/>
      <c r="DG17" s="78"/>
      <c r="DH17" s="78"/>
      <c r="DI17" s="78"/>
      <c r="DJ17" s="79"/>
      <c r="DK17" s="80"/>
      <c r="DL17" s="78"/>
      <c r="DM17" s="78"/>
      <c r="DN17" s="78"/>
      <c r="DO17" s="78"/>
      <c r="DP17" s="79"/>
      <c r="DQ17" s="80"/>
      <c r="DR17" s="78"/>
      <c r="DS17" s="78"/>
      <c r="DT17" s="78"/>
      <c r="DU17" s="78"/>
      <c r="DV17" s="79"/>
      <c r="DW17" s="80"/>
      <c r="DX17" s="78"/>
      <c r="DY17" s="78"/>
      <c r="DZ17" s="78"/>
      <c r="EA17" s="78"/>
      <c r="EB17" s="79"/>
      <c r="EC17" s="80"/>
      <c r="ED17" s="78"/>
      <c r="EE17" s="78"/>
      <c r="EF17" s="78"/>
      <c r="EG17" s="78"/>
      <c r="EH17" s="79"/>
      <c r="EI17" s="80"/>
      <c r="EJ17" s="78"/>
      <c r="EK17" s="78"/>
      <c r="EL17" s="78"/>
      <c r="EM17" s="78"/>
      <c r="EN17" s="79"/>
      <c r="EO17" s="80"/>
      <c r="EP17" s="78"/>
      <c r="EQ17" s="78"/>
      <c r="ER17" s="78"/>
      <c r="ES17" s="78"/>
      <c r="ET17" s="79"/>
      <c r="EU17" s="80"/>
      <c r="EV17" s="78"/>
      <c r="EW17" s="78"/>
      <c r="EX17" s="78"/>
      <c r="EY17" s="78"/>
      <c r="EZ17" s="79"/>
      <c r="FA17" s="80"/>
      <c r="FB17" s="78"/>
      <c r="FC17" s="78"/>
      <c r="FD17" s="78"/>
      <c r="FE17" s="78"/>
      <c r="FF17" s="79"/>
      <c r="FG17" s="80"/>
      <c r="FH17" s="78"/>
      <c r="FI17" s="78"/>
      <c r="FJ17" s="78"/>
      <c r="FK17" s="78"/>
      <c r="FL17" s="79"/>
      <c r="FM17" s="80"/>
      <c r="FN17" s="78"/>
      <c r="FO17" s="78"/>
      <c r="FP17" s="78"/>
      <c r="FQ17" s="78"/>
      <c r="FR17" s="79"/>
      <c r="FS17" s="80"/>
      <c r="FT17" s="78"/>
      <c r="FU17" s="78"/>
      <c r="FV17" s="78"/>
      <c r="FW17" s="78"/>
      <c r="FX17" s="79"/>
      <c r="FY17" s="80"/>
      <c r="FZ17" s="78"/>
      <c r="GA17" s="78"/>
      <c r="GB17" s="78"/>
      <c r="GC17" s="78"/>
      <c r="GD17" s="79"/>
      <c r="GE17" s="80"/>
      <c r="GF17" s="78"/>
      <c r="GG17" s="78"/>
      <c r="GH17" s="78"/>
      <c r="GI17" s="78"/>
      <c r="GJ17" s="79"/>
      <c r="GK17" s="80"/>
      <c r="GL17" s="78"/>
      <c r="GM17" s="78"/>
      <c r="GN17" s="78"/>
      <c r="GO17" s="78"/>
      <c r="GP17" s="79"/>
      <c r="GQ17" s="80"/>
      <c r="GR17" s="78"/>
      <c r="GS17" s="78"/>
      <c r="GT17" s="78"/>
      <c r="GU17" s="78"/>
      <c r="GV17" s="79"/>
      <c r="GW17" s="80"/>
      <c r="GX17" s="78"/>
      <c r="GY17" s="78"/>
      <c r="GZ17" s="78"/>
      <c r="HA17" s="78"/>
      <c r="HB17" s="79"/>
      <c r="HC17" s="80"/>
      <c r="HD17" s="78"/>
      <c r="HE17" s="78"/>
      <c r="HF17" s="78"/>
      <c r="HG17" s="78"/>
      <c r="HH17" s="79"/>
      <c r="HI17" s="80"/>
      <c r="HJ17" s="78"/>
      <c r="HK17" s="78"/>
      <c r="HL17" s="78"/>
      <c r="HM17" s="78"/>
      <c r="HN17" s="79"/>
      <c r="HO17" s="80"/>
      <c r="HP17" s="78"/>
      <c r="HQ17" s="78"/>
      <c r="HR17" s="78"/>
    </row>
    <row r="18" spans="1:226" s="77" customFormat="1" ht="20.100000000000001" customHeight="1">
      <c r="A18" s="2500" t="s">
        <v>8804</v>
      </c>
      <c r="B18" s="2501"/>
      <c r="C18" s="2501"/>
      <c r="D18" s="2501"/>
      <c r="E18" s="2501"/>
      <c r="F18" s="2501"/>
      <c r="G18" s="2501"/>
      <c r="H18" s="2501"/>
      <c r="I18" s="2502"/>
      <c r="J18" s="78"/>
      <c r="K18" s="78"/>
      <c r="L18" s="79"/>
      <c r="M18" s="80"/>
      <c r="N18" s="78"/>
      <c r="O18" s="78"/>
      <c r="P18" s="78"/>
      <c r="Q18" s="78"/>
      <c r="R18" s="79"/>
      <c r="S18" s="80"/>
      <c r="T18" s="78"/>
      <c r="U18" s="78"/>
      <c r="V18" s="78"/>
      <c r="W18" s="78"/>
      <c r="X18" s="79"/>
      <c r="Y18" s="80"/>
      <c r="Z18" s="78"/>
      <c r="AA18" s="78"/>
      <c r="AB18" s="78"/>
      <c r="AC18" s="78"/>
      <c r="AD18" s="79"/>
      <c r="AE18" s="80"/>
      <c r="AF18" s="78"/>
      <c r="AG18" s="78"/>
      <c r="AH18" s="78"/>
      <c r="AI18" s="78"/>
      <c r="AJ18" s="79"/>
      <c r="AK18" s="80"/>
      <c r="AL18" s="78"/>
      <c r="AM18" s="78"/>
      <c r="AN18" s="78"/>
      <c r="AO18" s="78"/>
      <c r="AP18" s="79"/>
      <c r="AQ18" s="80"/>
      <c r="AR18" s="78"/>
      <c r="AS18" s="78"/>
      <c r="AT18" s="78"/>
      <c r="AU18" s="78"/>
      <c r="AV18" s="79"/>
      <c r="AW18" s="80"/>
      <c r="AX18" s="78"/>
      <c r="AY18" s="78"/>
      <c r="AZ18" s="78"/>
      <c r="BA18" s="78"/>
      <c r="BB18" s="79"/>
      <c r="BC18" s="80"/>
      <c r="BD18" s="78"/>
      <c r="BE18" s="78"/>
      <c r="BF18" s="78"/>
      <c r="BG18" s="78"/>
      <c r="BH18" s="79"/>
      <c r="BI18" s="80"/>
      <c r="BJ18" s="78"/>
      <c r="BK18" s="78"/>
      <c r="BL18" s="78"/>
      <c r="BM18" s="78"/>
      <c r="BN18" s="79"/>
      <c r="BO18" s="80"/>
      <c r="BP18" s="78"/>
      <c r="BQ18" s="78"/>
      <c r="BR18" s="78"/>
      <c r="BS18" s="78"/>
      <c r="BT18" s="79"/>
      <c r="BU18" s="80"/>
      <c r="BV18" s="78"/>
      <c r="BW18" s="78"/>
      <c r="BX18" s="78"/>
      <c r="BY18" s="78"/>
      <c r="BZ18" s="79"/>
      <c r="CA18" s="80"/>
      <c r="CB18" s="78"/>
      <c r="CC18" s="78"/>
      <c r="CD18" s="78"/>
      <c r="CE18" s="78"/>
      <c r="CF18" s="79"/>
      <c r="CG18" s="80"/>
      <c r="CH18" s="78"/>
      <c r="CI18" s="78"/>
      <c r="CJ18" s="78"/>
      <c r="CK18" s="78"/>
      <c r="CL18" s="79"/>
      <c r="CM18" s="80"/>
      <c r="CN18" s="78"/>
      <c r="CO18" s="78"/>
      <c r="CP18" s="78"/>
      <c r="CQ18" s="78"/>
      <c r="CR18" s="79"/>
      <c r="CS18" s="80"/>
      <c r="CT18" s="78"/>
      <c r="CU18" s="78"/>
      <c r="CV18" s="78"/>
      <c r="CW18" s="78"/>
      <c r="CX18" s="79"/>
      <c r="CY18" s="80"/>
      <c r="CZ18" s="78"/>
      <c r="DA18" s="78"/>
      <c r="DB18" s="78"/>
      <c r="DC18" s="78"/>
      <c r="DD18" s="79"/>
      <c r="DE18" s="80"/>
      <c r="DF18" s="78"/>
      <c r="DG18" s="78"/>
      <c r="DH18" s="78"/>
      <c r="DI18" s="78"/>
      <c r="DJ18" s="79"/>
      <c r="DK18" s="80"/>
      <c r="DL18" s="78"/>
      <c r="DM18" s="78"/>
      <c r="DN18" s="78"/>
      <c r="DO18" s="78"/>
      <c r="DP18" s="79"/>
      <c r="DQ18" s="80"/>
      <c r="DR18" s="78"/>
      <c r="DS18" s="78"/>
      <c r="DT18" s="78"/>
      <c r="DU18" s="78"/>
      <c r="DV18" s="79"/>
      <c r="DW18" s="80"/>
      <c r="DX18" s="78"/>
      <c r="DY18" s="78"/>
      <c r="DZ18" s="78"/>
      <c r="EA18" s="78"/>
      <c r="EB18" s="79"/>
      <c r="EC18" s="80"/>
      <c r="ED18" s="78"/>
      <c r="EE18" s="78"/>
      <c r="EF18" s="78"/>
      <c r="EG18" s="78"/>
      <c r="EH18" s="79"/>
      <c r="EI18" s="80"/>
      <c r="EJ18" s="78"/>
      <c r="EK18" s="78"/>
      <c r="EL18" s="78"/>
      <c r="EM18" s="78"/>
      <c r="EN18" s="79"/>
      <c r="EO18" s="80"/>
      <c r="EP18" s="78"/>
      <c r="EQ18" s="78"/>
      <c r="ER18" s="78"/>
      <c r="ES18" s="78"/>
      <c r="ET18" s="79"/>
      <c r="EU18" s="80"/>
      <c r="EV18" s="78"/>
      <c r="EW18" s="78"/>
      <c r="EX18" s="78"/>
      <c r="EY18" s="78"/>
      <c r="EZ18" s="79"/>
      <c r="FA18" s="80"/>
      <c r="FB18" s="78"/>
      <c r="FC18" s="78"/>
      <c r="FD18" s="78"/>
      <c r="FE18" s="78"/>
      <c r="FF18" s="79"/>
      <c r="FG18" s="80"/>
      <c r="FH18" s="78"/>
      <c r="FI18" s="78"/>
      <c r="FJ18" s="78"/>
      <c r="FK18" s="78"/>
      <c r="FL18" s="79"/>
      <c r="FM18" s="80"/>
      <c r="FN18" s="78"/>
      <c r="FO18" s="78"/>
      <c r="FP18" s="78"/>
      <c r="FQ18" s="78"/>
      <c r="FR18" s="79"/>
      <c r="FS18" s="80"/>
      <c r="FT18" s="78"/>
      <c r="FU18" s="78"/>
      <c r="FV18" s="78"/>
      <c r="FW18" s="78"/>
      <c r="FX18" s="79"/>
      <c r="FY18" s="80"/>
      <c r="FZ18" s="78"/>
      <c r="GA18" s="78"/>
      <c r="GB18" s="78"/>
      <c r="GC18" s="78"/>
      <c r="GD18" s="79"/>
      <c r="GE18" s="80"/>
      <c r="GF18" s="78"/>
      <c r="GG18" s="78"/>
      <c r="GH18" s="78"/>
      <c r="GI18" s="78"/>
      <c r="GJ18" s="79"/>
      <c r="GK18" s="80"/>
      <c r="GL18" s="78"/>
      <c r="GM18" s="78"/>
      <c r="GN18" s="78"/>
      <c r="GO18" s="78"/>
      <c r="GP18" s="79"/>
      <c r="GQ18" s="80"/>
      <c r="GR18" s="78"/>
      <c r="GS18" s="78"/>
      <c r="GT18" s="78"/>
      <c r="GU18" s="78"/>
      <c r="GV18" s="79"/>
      <c r="GW18" s="80"/>
      <c r="GX18" s="78"/>
      <c r="GY18" s="78"/>
      <c r="GZ18" s="78"/>
      <c r="HA18" s="78"/>
      <c r="HB18" s="79"/>
      <c r="HC18" s="80"/>
      <c r="HD18" s="78"/>
      <c r="HE18" s="78"/>
      <c r="HF18" s="78"/>
      <c r="HG18" s="78"/>
      <c r="HH18" s="79"/>
      <c r="HI18" s="80"/>
      <c r="HJ18" s="78"/>
      <c r="HK18" s="78"/>
      <c r="HL18" s="78"/>
      <c r="HM18" s="78"/>
      <c r="HN18" s="79"/>
      <c r="HO18" s="80"/>
      <c r="HP18" s="78"/>
      <c r="HQ18" s="78"/>
      <c r="HR18" s="78"/>
    </row>
    <row r="19" spans="1:226" ht="20.100000000000001" customHeight="1">
      <c r="A19" s="2500" t="s">
        <v>18009</v>
      </c>
      <c r="B19" s="2501"/>
      <c r="C19" s="2501"/>
      <c r="D19" s="2501"/>
      <c r="E19" s="2501"/>
      <c r="F19" s="2501"/>
      <c r="G19" s="2501"/>
      <c r="H19" s="2501"/>
      <c r="I19" s="2502"/>
    </row>
    <row r="20" spans="1:226" ht="30" customHeight="1">
      <c r="A20" s="2512" t="s">
        <v>3416</v>
      </c>
      <c r="B20" s="2513"/>
      <c r="C20" s="2513"/>
      <c r="D20" s="2513"/>
      <c r="E20" s="2513"/>
      <c r="F20" s="2513"/>
      <c r="G20" s="2513"/>
      <c r="H20" s="2513"/>
      <c r="I20" s="2514"/>
    </row>
    <row r="21" spans="1:226" ht="30" customHeight="1">
      <c r="A21" s="2506" t="s">
        <v>3417</v>
      </c>
      <c r="B21" s="2507"/>
      <c r="C21" s="2507"/>
      <c r="D21" s="2507"/>
      <c r="E21" s="2507"/>
      <c r="F21" s="2507"/>
      <c r="G21" s="2507"/>
      <c r="H21" s="2507"/>
      <c r="I21" s="2508"/>
    </row>
    <row r="22" spans="1:226" ht="30" customHeight="1">
      <c r="A22" s="2509" t="s">
        <v>3418</v>
      </c>
      <c r="B22" s="2510"/>
      <c r="C22" s="2510"/>
      <c r="D22" s="2510"/>
      <c r="E22" s="2510"/>
      <c r="F22" s="2510"/>
      <c r="G22" s="2510"/>
      <c r="H22" s="2510"/>
      <c r="I22" s="2511"/>
    </row>
    <row r="23" spans="1:226" ht="30" customHeight="1">
      <c r="A23" s="2509" t="s">
        <v>3419</v>
      </c>
      <c r="B23" s="2510"/>
      <c r="C23" s="2510"/>
      <c r="D23" s="2510"/>
      <c r="E23" s="2510"/>
      <c r="F23" s="2510"/>
      <c r="G23" s="2510"/>
      <c r="H23" s="2510"/>
      <c r="I23" s="2511"/>
    </row>
    <row r="24" spans="1:226" ht="30" customHeight="1" thickBot="1">
      <c r="A24" s="2497" t="s">
        <v>3420</v>
      </c>
      <c r="B24" s="2498"/>
      <c r="C24" s="2498"/>
      <c r="D24" s="2498"/>
      <c r="E24" s="2498"/>
      <c r="F24" s="2498"/>
      <c r="G24" s="2498"/>
      <c r="H24" s="2498"/>
      <c r="I24" s="2499"/>
    </row>
  </sheetData>
  <mergeCells count="23">
    <mergeCell ref="A24:I24"/>
    <mergeCell ref="A17:B17"/>
    <mergeCell ref="A19:I19"/>
    <mergeCell ref="A20:I20"/>
    <mergeCell ref="A21:I21"/>
    <mergeCell ref="A22:I22"/>
    <mergeCell ref="A23:I23"/>
    <mergeCell ref="A18:I18"/>
    <mergeCell ref="B7:I7"/>
    <mergeCell ref="B8:I8"/>
    <mergeCell ref="B9:I9"/>
    <mergeCell ref="A10:I10"/>
    <mergeCell ref="A11:A13"/>
    <mergeCell ref="B11:B13"/>
    <mergeCell ref="C11:I11"/>
    <mergeCell ref="C12:D12"/>
    <mergeCell ref="E12:I12"/>
    <mergeCell ref="B6:I6"/>
    <mergeCell ref="A1:I1"/>
    <mergeCell ref="A2:I2"/>
    <mergeCell ref="A3:I3"/>
    <mergeCell ref="A4:I4"/>
    <mergeCell ref="A5:I5"/>
  </mergeCells>
  <printOptions horizontalCentered="1"/>
  <pageMargins left="0.15748031496062992" right="0.19685039370078741" top="0.78740157480314965" bottom="0.78740157480314965" header="0.15748031496062992" footer="0.31496062992125984"/>
  <pageSetup paperSize="9" scale="66" firstPageNumber="25" fitToHeight="100" orientation="landscape" r:id="rId1"/>
  <headerFooter scaleWithDoc="0">
    <oddHeader>&amp;RPágina &amp;P de &amp;N</oddHeader>
    <oddFooter>&amp;R&amp;G</oddFooter>
  </headerFooter>
  <drawing r:id="rId2"/>
  <legacyDrawingHF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Planilha30">
    <pageSetUpPr fitToPage="1"/>
  </sheetPr>
  <dimension ref="A1:M24"/>
  <sheetViews>
    <sheetView view="pageBreakPreview" zoomScaleNormal="100" zoomScaleSheetLayoutView="100" workbookViewId="0">
      <selection activeCell="F21" sqref="F21"/>
    </sheetView>
  </sheetViews>
  <sheetFormatPr defaultRowHeight="15"/>
  <cols>
    <col min="1" max="1" width="36.28515625" style="696" customWidth="1"/>
    <col min="2" max="2" width="11.5703125" style="696" customWidth="1"/>
    <col min="3" max="3" width="18.140625" style="696" customWidth="1"/>
    <col min="4" max="4" width="20.42578125" style="696" customWidth="1"/>
    <col min="5" max="5" width="20" style="696" customWidth="1"/>
    <col min="6" max="6" width="17.28515625" style="696" customWidth="1"/>
    <col min="7" max="7" width="18.5703125" style="696" customWidth="1"/>
    <col min="8" max="8" width="16.140625" style="696" customWidth="1"/>
    <col min="9" max="9" width="22.5703125" style="696" customWidth="1"/>
    <col min="10" max="10" width="19" style="696" customWidth="1"/>
    <col min="11" max="12" width="19.140625" style="696" customWidth="1"/>
    <col min="13" max="13" width="26.42578125" style="697" customWidth="1"/>
  </cols>
  <sheetData>
    <row r="1" spans="1:13">
      <c r="A1" s="2028" t="s">
        <v>0</v>
      </c>
      <c r="B1" s="2029"/>
      <c r="C1" s="2029"/>
      <c r="D1" s="2029"/>
      <c r="E1" s="2029"/>
      <c r="F1" s="2029"/>
      <c r="G1" s="2029"/>
      <c r="H1" s="2029"/>
      <c r="I1" s="2029"/>
      <c r="J1" s="2029"/>
      <c r="K1" s="2029"/>
      <c r="L1" s="2029"/>
      <c r="M1" s="2030"/>
    </row>
    <row r="2" spans="1:13">
      <c r="A2" s="2031" t="s">
        <v>1</v>
      </c>
      <c r="B2" s="2032"/>
      <c r="C2" s="2032"/>
      <c r="D2" s="2032"/>
      <c r="E2" s="2032"/>
      <c r="F2" s="2032"/>
      <c r="G2" s="2032"/>
      <c r="H2" s="2032"/>
      <c r="I2" s="2032"/>
      <c r="J2" s="2032"/>
      <c r="K2" s="2032"/>
      <c r="L2" s="2032"/>
      <c r="M2" s="2033"/>
    </row>
    <row r="3" spans="1:13">
      <c r="A3" s="2034" t="s">
        <v>2</v>
      </c>
      <c r="B3" s="2035"/>
      <c r="C3" s="2035"/>
      <c r="D3" s="2035"/>
      <c r="E3" s="2035"/>
      <c r="F3" s="2035"/>
      <c r="G3" s="2035"/>
      <c r="H3" s="2035"/>
      <c r="I3" s="2035"/>
      <c r="J3" s="2035"/>
      <c r="K3" s="2035"/>
      <c r="L3" s="2035"/>
      <c r="M3" s="2036"/>
    </row>
    <row r="4" spans="1:13">
      <c r="A4" s="2034" t="s">
        <v>3</v>
      </c>
      <c r="B4" s="2035"/>
      <c r="C4" s="2035"/>
      <c r="D4" s="2035"/>
      <c r="E4" s="2035"/>
      <c r="F4" s="2035"/>
      <c r="G4" s="2035"/>
      <c r="H4" s="2035"/>
      <c r="I4" s="2035"/>
      <c r="J4" s="2035"/>
      <c r="K4" s="2035"/>
      <c r="L4" s="2035"/>
      <c r="M4" s="2036"/>
    </row>
    <row r="5" spans="1:13" ht="15.75" thickBot="1">
      <c r="A5" s="2037" t="s">
        <v>4</v>
      </c>
      <c r="B5" s="2038"/>
      <c r="C5" s="2038"/>
      <c r="D5" s="2038"/>
      <c r="E5" s="2038"/>
      <c r="F5" s="2038"/>
      <c r="G5" s="2038"/>
      <c r="H5" s="2038"/>
      <c r="I5" s="2038"/>
      <c r="J5" s="2038"/>
      <c r="K5" s="2038"/>
      <c r="L5" s="2038"/>
      <c r="M5" s="2039"/>
    </row>
    <row r="6" spans="1:13">
      <c r="A6" s="678" t="s">
        <v>13</v>
      </c>
      <c r="B6" s="1364" t="str">
        <f>'COTAÇÃO PISO TATÍL'!B6:I6</f>
        <v>PAVIMENTAÇÃO URBANA EM SANTO ANTONIO DO LESTE</v>
      </c>
      <c r="C6" s="679"/>
      <c r="D6" s="679"/>
      <c r="E6" s="679"/>
      <c r="F6" s="679"/>
      <c r="G6" s="679"/>
      <c r="H6" s="679"/>
      <c r="I6" s="679"/>
      <c r="J6" s="679"/>
      <c r="K6" s="679"/>
      <c r="L6" s="679"/>
      <c r="M6" s="680"/>
    </row>
    <row r="7" spans="1:13">
      <c r="A7" s="681" t="s">
        <v>23</v>
      </c>
      <c r="B7" s="1365" t="str">
        <f>'COTAÇÃO PISO TATÍL'!B7:I7</f>
        <v>AVENIDA FORTALEZA TRECHO 01</v>
      </c>
      <c r="C7" s="682"/>
      <c r="D7" s="682"/>
      <c r="E7" s="682"/>
      <c r="F7" s="682"/>
      <c r="G7" s="682"/>
      <c r="H7" s="682"/>
      <c r="I7" s="682"/>
      <c r="J7" s="682"/>
      <c r="K7" s="682"/>
      <c r="L7" s="682"/>
      <c r="M7" s="683"/>
    </row>
    <row r="8" spans="1:13">
      <c r="A8" s="681" t="s">
        <v>3955</v>
      </c>
      <c r="B8" s="368" t="str">
        <f>'COTAÇÃO PISO TATÍL'!B8:I8</f>
        <v>PREFEITURA MUNICIPAL DE SANTO ANTONIO DO LESTE</v>
      </c>
      <c r="C8" s="684"/>
      <c r="D8" s="684"/>
      <c r="E8" s="684"/>
      <c r="F8" s="684"/>
      <c r="G8" s="684"/>
      <c r="H8" s="684"/>
      <c r="I8" s="684"/>
      <c r="J8" s="684"/>
      <c r="K8" s="684"/>
      <c r="L8" s="684"/>
      <c r="M8" s="685"/>
    </row>
    <row r="9" spans="1:13" ht="15.75" thickBot="1">
      <c r="A9" s="681" t="s">
        <v>15</v>
      </c>
      <c r="B9" s="1366" t="str">
        <f>'COTAÇÃO PISO TATÍL'!B9:I9</f>
        <v>JANEIRO/2022</v>
      </c>
      <c r="C9" s="686"/>
      <c r="D9" s="686"/>
      <c r="E9" s="686"/>
      <c r="F9" s="686"/>
      <c r="G9" s="686"/>
      <c r="H9" s="686"/>
      <c r="I9" s="686"/>
      <c r="J9" s="686"/>
      <c r="K9" s="686"/>
      <c r="L9" s="686"/>
      <c r="M9" s="687"/>
    </row>
    <row r="10" spans="1:13" ht="15.75" thickBot="1">
      <c r="A10" s="2517" t="s">
        <v>4199</v>
      </c>
      <c r="B10" s="2518"/>
      <c r="C10" s="2518"/>
      <c r="D10" s="2518"/>
      <c r="E10" s="2518"/>
      <c r="F10" s="2518"/>
      <c r="G10" s="2518"/>
      <c r="H10" s="2518"/>
      <c r="I10" s="2518"/>
      <c r="J10" s="2518"/>
      <c r="K10" s="2518"/>
      <c r="L10" s="2518"/>
      <c r="M10" s="2519"/>
    </row>
    <row r="11" spans="1:13" ht="31.5">
      <c r="A11" s="2515" t="s">
        <v>4200</v>
      </c>
      <c r="B11" s="1383" t="s">
        <v>27</v>
      </c>
      <c r="C11" s="1384" t="s">
        <v>4201</v>
      </c>
      <c r="D11" s="1384" t="s">
        <v>4202</v>
      </c>
      <c r="E11" s="1384" t="s">
        <v>4203</v>
      </c>
      <c r="F11" s="1384" t="s">
        <v>4204</v>
      </c>
      <c r="G11" s="1384" t="s">
        <v>4205</v>
      </c>
      <c r="H11" s="1384" t="s">
        <v>4206</v>
      </c>
      <c r="I11" s="1384" t="s">
        <v>4207</v>
      </c>
      <c r="J11" s="1384" t="s">
        <v>4208</v>
      </c>
      <c r="K11" s="1384" t="s">
        <v>4209</v>
      </c>
      <c r="L11" s="1384" t="s">
        <v>4210</v>
      </c>
      <c r="M11" s="1385" t="s">
        <v>4211</v>
      </c>
    </row>
    <row r="12" spans="1:13">
      <c r="A12" s="2516"/>
      <c r="B12" s="1246" t="s">
        <v>4212</v>
      </c>
      <c r="C12" s="1247" t="s">
        <v>3340</v>
      </c>
      <c r="D12" s="1248" t="s">
        <v>3340</v>
      </c>
      <c r="E12" s="1248" t="s">
        <v>3340</v>
      </c>
      <c r="F12" s="1247" t="s">
        <v>4213</v>
      </c>
      <c r="G12" s="1247" t="s">
        <v>4213</v>
      </c>
      <c r="H12" s="1247" t="s">
        <v>4214</v>
      </c>
      <c r="I12" s="1247" t="s">
        <v>4214</v>
      </c>
      <c r="J12" s="1247" t="s">
        <v>4215</v>
      </c>
      <c r="K12" s="1247" t="s">
        <v>4216</v>
      </c>
      <c r="L12" s="1247" t="s">
        <v>4214</v>
      </c>
      <c r="M12" s="1249" t="s">
        <v>4214</v>
      </c>
    </row>
    <row r="13" spans="1:13" ht="21.6" customHeight="1">
      <c r="A13" s="1250" t="str">
        <f>'COTAÇÃO PEDRA BRITADA N.0'!E14</f>
        <v>J A MACHNIC-ME</v>
      </c>
      <c r="B13" s="1251">
        <v>166</v>
      </c>
      <c r="C13" s="1252">
        <f>'TRANSP. BRITA (PAV)'!$D$17*'TRANSP. BRITA (PAV)'!$E$15</f>
        <v>62.872417999999996</v>
      </c>
      <c r="D13" s="1253">
        <f>'TRANSP. BRITA (PAV)'!$D$17*'TRANSP. BRITA (PAV)'!$F$15</f>
        <v>129.18989999999999</v>
      </c>
      <c r="E13" s="1253">
        <f>'TRANSP. BRITA (CALÇADA)'!$D$19*'TRANSP. BRITA (CALÇADA)'!$E$15</f>
        <v>57.748294393600013</v>
      </c>
      <c r="F13" s="1253">
        <f>'COTAÇÃO PEDRA BRITADA N.0'!C14</f>
        <v>75</v>
      </c>
      <c r="G13" s="1251">
        <f>'COTAÇÃO PEDRA BRITADA N.1'!C14</f>
        <v>67.5</v>
      </c>
      <c r="H13" s="1254">
        <f>TRUNC(F13*C13,2)</f>
        <v>4715.43</v>
      </c>
      <c r="I13" s="1254">
        <f>TRUNC((D13+E13)*G13,2)</f>
        <v>12618.32</v>
      </c>
      <c r="J13" s="1254">
        <f>TRUNC((C13+D13+E13)*B13,3)</f>
        <v>41468.561000000002</v>
      </c>
      <c r="K13" s="1254">
        <v>1.43</v>
      </c>
      <c r="L13" s="1254">
        <f>TRUNC($K$13*$J$13,2)</f>
        <v>59300.04</v>
      </c>
      <c r="M13" s="1255">
        <f>TRUNC(H13+I13+L13,2)</f>
        <v>76633.789999999994</v>
      </c>
    </row>
    <row r="14" spans="1:13" ht="21.6" customHeight="1">
      <c r="A14" s="1250" t="str">
        <f>'COTAÇÃO PEDRA BRITADA N.0'!E15</f>
        <v>BRITA CUIABÁ</v>
      </c>
      <c r="B14" s="1251">
        <v>495</v>
      </c>
      <c r="C14" s="1252">
        <f>'TRANSP. BRITA (PAV)'!$D$17*'TRANSP. BRITA (PAV)'!$E$15</f>
        <v>62.872417999999996</v>
      </c>
      <c r="D14" s="1253">
        <f>'TRANSP. BRITA (PAV)'!$D$17*'TRANSP. BRITA (PAV)'!$F$15</f>
        <v>129.18989999999999</v>
      </c>
      <c r="E14" s="1253">
        <f>'TRANSP. BRITA (CALÇADA)'!$D$19*'TRANSP. BRITA (CALÇADA)'!$E$15</f>
        <v>57.748294393600013</v>
      </c>
      <c r="F14" s="1253">
        <f>'COTAÇÃO PEDRA BRITADA N.0'!C15</f>
        <v>63</v>
      </c>
      <c r="G14" s="1251">
        <f>'COTAÇÃO PEDRA BRITADA N.1'!C15</f>
        <v>63</v>
      </c>
      <c r="H14" s="1254">
        <f>TRUNC(F14*C14,2)</f>
        <v>3960.96</v>
      </c>
      <c r="I14" s="1254">
        <f>TRUNC((D14+E14)*G14,2)</f>
        <v>11777.1</v>
      </c>
      <c r="J14" s="1254">
        <f>TRUNC((C14+D14+E14)*B14,3)</f>
        <v>123656.253</v>
      </c>
      <c r="K14" s="1254">
        <v>1.43</v>
      </c>
      <c r="L14" s="1254">
        <f>TRUNC($K$14*$J$14,2)</f>
        <v>176828.44</v>
      </c>
      <c r="M14" s="1255">
        <f>TRUNC(H14+I14+L14,2)</f>
        <v>192566.5</v>
      </c>
    </row>
    <row r="15" spans="1:13" ht="21.6" customHeight="1" thickBot="1">
      <c r="A15" s="1358" t="str">
        <f>'COTAÇÃO PEDRA BRITADA N.0'!E16</f>
        <v>PEDREIRA SHALON</v>
      </c>
      <c r="B15" s="1359">
        <v>281</v>
      </c>
      <c r="C15" s="1360">
        <f>'TRANSP. BRITA (PAV)'!$D$17*'TRANSP. BRITA (PAV)'!$E$15</f>
        <v>62.872417999999996</v>
      </c>
      <c r="D15" s="1361">
        <f>'TRANSP. BRITA (PAV)'!$D$17*'TRANSP. BRITA (PAV)'!$F$15</f>
        <v>129.18989999999999</v>
      </c>
      <c r="E15" s="1361">
        <f>'TRANSP. BRITA (CALÇADA)'!$D$19*'TRANSP. BRITA (CALÇADA)'!$E$15</f>
        <v>57.748294393600013</v>
      </c>
      <c r="F15" s="1361">
        <f>'COTAÇÃO PEDRA BRITADA N.0'!C16</f>
        <v>97.5</v>
      </c>
      <c r="G15" s="1359">
        <f>'COTAÇÃO PEDRA BRITADA N.1'!C16</f>
        <v>97.5</v>
      </c>
      <c r="H15" s="1362">
        <f>TRUNC(F15*C15,2)</f>
        <v>6130.06</v>
      </c>
      <c r="I15" s="1362">
        <f>TRUNC((D15+E15)*G15,2)</f>
        <v>18226.47</v>
      </c>
      <c r="J15" s="1362">
        <f>TRUNC((C15+D15+E15)*B15,3)</f>
        <v>70196.782000000007</v>
      </c>
      <c r="K15" s="1362">
        <v>1.43</v>
      </c>
      <c r="L15" s="1362">
        <f>TRUNC($K$15*$J$15,2)</f>
        <v>100381.39</v>
      </c>
      <c r="M15" s="1363">
        <f>TRUNC(H15+I15+L15,2)</f>
        <v>124737.92</v>
      </c>
    </row>
    <row r="16" spans="1:13">
      <c r="A16" s="688" t="s">
        <v>18010</v>
      </c>
      <c r="B16" s="689"/>
      <c r="C16" s="689"/>
      <c r="D16" s="689"/>
      <c r="E16" s="689"/>
      <c r="F16" s="689"/>
      <c r="G16" s="689"/>
      <c r="H16" s="689"/>
      <c r="I16" s="689"/>
      <c r="J16" s="689"/>
      <c r="K16" s="689"/>
      <c r="L16" s="689"/>
      <c r="M16" s="690"/>
    </row>
    <row r="17" spans="1:13">
      <c r="A17" s="688" t="s">
        <v>18011</v>
      </c>
      <c r="B17" s="691"/>
      <c r="C17" s="691"/>
      <c r="D17" s="691"/>
      <c r="E17" s="691"/>
      <c r="F17" s="691"/>
      <c r="G17" s="691"/>
      <c r="H17" s="691"/>
      <c r="I17" s="691"/>
      <c r="J17" s="691"/>
      <c r="K17" s="691"/>
      <c r="L17" s="691"/>
      <c r="M17" s="692"/>
    </row>
    <row r="18" spans="1:13">
      <c r="A18" s="688" t="s">
        <v>4217</v>
      </c>
      <c r="B18" s="691"/>
      <c r="C18" s="691"/>
      <c r="D18" s="691"/>
      <c r="E18" s="691"/>
      <c r="F18" s="691"/>
      <c r="G18" s="691"/>
      <c r="H18" s="691"/>
      <c r="I18" s="691"/>
      <c r="J18" s="691"/>
      <c r="K18" s="691"/>
      <c r="L18" s="691"/>
      <c r="M18" s="692"/>
    </row>
    <row r="19" spans="1:13" ht="15.75" thickBot="1">
      <c r="A19" s="693" t="s">
        <v>4218</v>
      </c>
      <c r="B19" s="694"/>
      <c r="C19" s="694"/>
      <c r="D19" s="694"/>
      <c r="E19" s="694"/>
      <c r="F19" s="694"/>
      <c r="G19" s="694"/>
      <c r="H19" s="694"/>
      <c r="I19" s="694"/>
      <c r="J19" s="694"/>
      <c r="K19" s="694"/>
      <c r="L19" s="694"/>
      <c r="M19" s="695"/>
    </row>
    <row r="21" spans="1:13">
      <c r="B21" s="698"/>
      <c r="C21" s="698"/>
      <c r="D21" s="699"/>
      <c r="E21" s="698"/>
      <c r="F21" s="699"/>
      <c r="G21" s="698"/>
      <c r="H21" s="698"/>
      <c r="I21" s="698"/>
      <c r="J21" s="698"/>
      <c r="K21" s="698"/>
      <c r="L21" s="698"/>
      <c r="M21" s="700"/>
    </row>
    <row r="22" spans="1:13">
      <c r="B22" s="701"/>
      <c r="C22" s="701"/>
      <c r="D22" s="701"/>
      <c r="E22" s="701"/>
      <c r="F22" s="701"/>
      <c r="G22" s="701"/>
      <c r="H22" s="701"/>
      <c r="I22" s="701"/>
      <c r="J22" s="701"/>
      <c r="K22" s="701"/>
      <c r="L22" s="701"/>
    </row>
    <row r="24" spans="1:13">
      <c r="M24" s="700"/>
    </row>
  </sheetData>
  <mergeCells count="7">
    <mergeCell ref="A11:A12"/>
    <mergeCell ref="A1:M1"/>
    <mergeCell ref="A2:M2"/>
    <mergeCell ref="A3:M3"/>
    <mergeCell ref="A4:M4"/>
    <mergeCell ref="A5:M5"/>
    <mergeCell ref="A10:M10"/>
  </mergeCells>
  <printOptions horizontalCentered="1"/>
  <pageMargins left="0.70866141732283472" right="0.70866141732283472" top="0.74803149606299213" bottom="0.74803149606299213" header="0.31496062992125984" footer="0.31496062992125984"/>
  <pageSetup paperSize="9" scale="49" fitToHeight="100" orientation="landscape" r:id="rId1"/>
  <headerFooter scaleWithDoc="0">
    <oddHeader>&amp;RPágina &amp;P de &amp;N</oddHeader>
    <oddFooter>&amp;R&amp;G</oddFooter>
  </headerFooter>
  <drawing r:id="rId2"/>
  <legacyDrawingHF r:id="rId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Plan5">
    <pageSetUpPr fitToPage="1"/>
  </sheetPr>
  <dimension ref="A1:HW23"/>
  <sheetViews>
    <sheetView showGridLines="0" view="pageBreakPreview" zoomScaleNormal="115" zoomScaleSheetLayoutView="100" workbookViewId="0">
      <selection activeCell="F21" sqref="F21"/>
    </sheetView>
  </sheetViews>
  <sheetFormatPr defaultColWidth="9.140625" defaultRowHeight="15"/>
  <cols>
    <col min="1" max="1" width="9.140625" style="53"/>
    <col min="2" max="2" width="6" style="53" customWidth="1"/>
    <col min="3" max="3" width="28.5703125" style="53" customWidth="1"/>
    <col min="4" max="4" width="14.85546875" style="53" customWidth="1"/>
    <col min="5" max="5" width="12.28515625" style="53" customWidth="1"/>
    <col min="6" max="7" width="15.7109375" style="53" customWidth="1"/>
    <col min="8" max="8" width="10.7109375" style="53" customWidth="1"/>
    <col min="9" max="9" width="15.7109375" style="53" customWidth="1"/>
    <col min="10" max="10" width="10.7109375" style="53" customWidth="1"/>
    <col min="11" max="11" width="15.7109375" style="53" customWidth="1"/>
    <col min="12" max="12" width="10.7109375" style="53" customWidth="1"/>
    <col min="13" max="13" width="15.7109375" style="53" customWidth="1"/>
    <col min="14" max="14" width="10.7109375" style="53" customWidth="1"/>
    <col min="15" max="16384" width="9.140625" style="53"/>
  </cols>
  <sheetData>
    <row r="1" spans="1:15" s="5" customFormat="1" ht="18">
      <c r="A1" s="1561" t="s">
        <v>0</v>
      </c>
      <c r="B1" s="1562" t="s">
        <v>0</v>
      </c>
      <c r="C1" s="1562" t="s">
        <v>0</v>
      </c>
      <c r="D1" s="1562" t="s">
        <v>0</v>
      </c>
      <c r="E1" s="1562"/>
      <c r="F1" s="1562"/>
      <c r="G1" s="1562"/>
      <c r="H1" s="1562"/>
      <c r="I1" s="1562"/>
      <c r="J1" s="1562"/>
      <c r="K1" s="1562"/>
      <c r="L1" s="1562"/>
      <c r="M1" s="1562"/>
      <c r="N1" s="1563"/>
    </row>
    <row r="2" spans="1:15" s="5" customFormat="1" ht="14.25">
      <c r="A2" s="1564" t="s">
        <v>3314</v>
      </c>
      <c r="B2" s="1565" t="s">
        <v>1</v>
      </c>
      <c r="C2" s="1565" t="s">
        <v>1</v>
      </c>
      <c r="D2" s="1565" t="s">
        <v>1</v>
      </c>
      <c r="E2" s="1565"/>
      <c r="F2" s="1565"/>
      <c r="G2" s="1565"/>
      <c r="H2" s="1565"/>
      <c r="I2" s="1565"/>
      <c r="J2" s="1565"/>
      <c r="K2" s="1565"/>
      <c r="L2" s="1565"/>
      <c r="M2" s="1565"/>
      <c r="N2" s="1566"/>
    </row>
    <row r="3" spans="1:15" s="5" customFormat="1" ht="14.25">
      <c r="A3" s="1567" t="s">
        <v>3315</v>
      </c>
      <c r="B3" s="1568" t="s">
        <v>2</v>
      </c>
      <c r="C3" s="1568" t="s">
        <v>2</v>
      </c>
      <c r="D3" s="1568" t="s">
        <v>2</v>
      </c>
      <c r="E3" s="1568"/>
      <c r="F3" s="1568"/>
      <c r="G3" s="1568"/>
      <c r="H3" s="1568"/>
      <c r="I3" s="1568"/>
      <c r="J3" s="1568"/>
      <c r="K3" s="1568"/>
      <c r="L3" s="1568"/>
      <c r="M3" s="1568"/>
      <c r="N3" s="1569"/>
    </row>
    <row r="4" spans="1:15" s="5" customFormat="1" ht="14.25">
      <c r="A4" s="1567" t="s">
        <v>3</v>
      </c>
      <c r="B4" s="1568" t="s">
        <v>3</v>
      </c>
      <c r="C4" s="1568" t="s">
        <v>3</v>
      </c>
      <c r="D4" s="1568" t="s">
        <v>3</v>
      </c>
      <c r="E4" s="1568"/>
      <c r="F4" s="1568"/>
      <c r="G4" s="1568"/>
      <c r="H4" s="1568"/>
      <c r="I4" s="1568"/>
      <c r="J4" s="1568"/>
      <c r="K4" s="1568"/>
      <c r="L4" s="1568"/>
      <c r="M4" s="1568"/>
      <c r="N4" s="1569"/>
    </row>
    <row r="5" spans="1:15" s="5" customFormat="1" ht="14.25">
      <c r="A5" s="1567" t="s">
        <v>4</v>
      </c>
      <c r="B5" s="1568" t="s">
        <v>4</v>
      </c>
      <c r="C5" s="1568" t="s">
        <v>4</v>
      </c>
      <c r="D5" s="1568" t="s">
        <v>4</v>
      </c>
      <c r="E5" s="1568"/>
      <c r="F5" s="1568"/>
      <c r="G5" s="1568"/>
      <c r="H5" s="1568"/>
      <c r="I5" s="1568"/>
      <c r="J5" s="1568"/>
      <c r="K5" s="1568"/>
      <c r="L5" s="1568"/>
      <c r="M5" s="1568"/>
      <c r="N5" s="1569"/>
    </row>
    <row r="6" spans="1:15" s="5" customFormat="1" ht="15" customHeight="1">
      <c r="A6" s="434" t="s">
        <v>5</v>
      </c>
      <c r="B6" s="1586" t="str">
        <f>ORÇAMENTO!C6</f>
        <v>PAVIMENTAÇÃO URBANA EM SANTO ANTONIO DO LESTE</v>
      </c>
      <c r="C6" s="1586"/>
      <c r="D6" s="1586"/>
      <c r="E6" s="1586"/>
      <c r="F6" s="1586"/>
      <c r="G6" s="1586"/>
      <c r="H6" s="1586"/>
      <c r="I6" s="1586"/>
      <c r="J6" s="1586"/>
      <c r="K6" s="1586"/>
      <c r="L6" s="1586"/>
      <c r="M6" s="1586"/>
      <c r="N6" s="1587"/>
    </row>
    <row r="7" spans="1:15" s="5" customFormat="1" ht="14.25">
      <c r="A7" s="435" t="s">
        <v>50</v>
      </c>
      <c r="B7" s="1590" t="str">
        <f>ORÇAMENTO!C7</f>
        <v>AVENIDA FORTALEZA TRECHO 01</v>
      </c>
      <c r="C7" s="1590"/>
      <c r="D7" s="1590"/>
      <c r="E7" s="1590"/>
      <c r="F7" s="1590"/>
      <c r="G7" s="1590"/>
      <c r="H7" s="1590"/>
      <c r="I7" s="1590"/>
      <c r="J7" s="1590"/>
      <c r="K7" s="1590"/>
      <c r="L7" s="1590"/>
      <c r="M7" s="1590"/>
      <c r="N7" s="1591"/>
    </row>
    <row r="8" spans="1:15" s="5" customFormat="1" ht="14.25">
      <c r="A8" s="435" t="s">
        <v>6</v>
      </c>
      <c r="B8" s="1590" t="str">
        <f>ORÇAMENTO!C8</f>
        <v>PREFEITURA MUNICIPAL DE SANTO ANTONIO DO LESTE</v>
      </c>
      <c r="C8" s="1590"/>
      <c r="D8" s="1590"/>
      <c r="E8" s="1590"/>
      <c r="F8" s="1590"/>
      <c r="G8" s="1590"/>
      <c r="H8" s="1590"/>
      <c r="I8" s="1590"/>
      <c r="J8" s="1590"/>
      <c r="K8" s="1590"/>
      <c r="L8" s="1590"/>
      <c r="M8" s="1590"/>
      <c r="N8" s="1591"/>
    </row>
    <row r="9" spans="1:15" s="5" customFormat="1" ht="15.75" customHeight="1">
      <c r="A9" s="436" t="s">
        <v>7</v>
      </c>
      <c r="B9" s="1592" t="str">
        <f>ORÇAMENTO!C9</f>
        <v>JANEIRO/2022</v>
      </c>
      <c r="C9" s="1593"/>
      <c r="D9" s="1593"/>
      <c r="E9" s="1593"/>
      <c r="F9" s="1593"/>
      <c r="G9" s="1593"/>
      <c r="H9" s="1593"/>
      <c r="I9" s="1593"/>
      <c r="J9" s="1593"/>
      <c r="K9" s="1593"/>
      <c r="L9" s="1593"/>
      <c r="M9" s="1593"/>
      <c r="N9" s="1594"/>
    </row>
    <row r="10" spans="1:15" s="5" customFormat="1" ht="22.5" customHeight="1">
      <c r="A10" s="1686" t="s">
        <v>3321</v>
      </c>
      <c r="B10" s="1687"/>
      <c r="C10" s="1687"/>
      <c r="D10" s="1687"/>
      <c r="E10" s="1687"/>
      <c r="F10" s="1687"/>
      <c r="G10" s="1687"/>
      <c r="H10" s="1687"/>
      <c r="I10" s="1687"/>
      <c r="J10" s="1687"/>
      <c r="K10" s="1687"/>
      <c r="L10" s="1687"/>
      <c r="M10" s="1687"/>
      <c r="N10" s="1688"/>
    </row>
    <row r="11" spans="1:15" s="226" customFormat="1" ht="22.5" customHeight="1">
      <c r="A11" s="1256" t="s">
        <v>9</v>
      </c>
      <c r="B11" s="2520" t="s">
        <v>10</v>
      </c>
      <c r="C11" s="2521"/>
      <c r="D11" s="2522"/>
      <c r="E11" s="223" t="s">
        <v>3319</v>
      </c>
      <c r="F11" s="223" t="s">
        <v>3320</v>
      </c>
      <c r="G11" s="224">
        <v>30</v>
      </c>
      <c r="H11" s="1339" t="s">
        <v>11</v>
      </c>
      <c r="I11" s="224">
        <v>60</v>
      </c>
      <c r="J11" s="1339" t="s">
        <v>11</v>
      </c>
      <c r="K11" s="224">
        <v>90</v>
      </c>
      <c r="L11" s="1339" t="s">
        <v>11</v>
      </c>
      <c r="M11" s="224">
        <v>120</v>
      </c>
      <c r="N11" s="1257" t="s">
        <v>11</v>
      </c>
    </row>
    <row r="12" spans="1:15" s="226" customFormat="1" ht="24" customHeight="1">
      <c r="A12" s="1078" t="s">
        <v>12</v>
      </c>
      <c r="B12" s="2525" t="str">
        <f>VLOOKUP($A12,RESUMO!$A:$F,2,FALSE)</f>
        <v>ADMINISTRAÇÃO LOCAL</v>
      </c>
      <c r="C12" s="2526"/>
      <c r="D12" s="2527"/>
      <c r="E12" s="981">
        <f ca="1">VLOOKUP($A12,RESUMO!$A:$F,6,FALSE)</f>
        <v>2.0539140927672107E-2</v>
      </c>
      <c r="F12" s="938">
        <f>VLOOKUP($A12,RESUMO!$A:$F,5,FALSE)</f>
        <v>32511.11</v>
      </c>
      <c r="G12" s="939">
        <f ca="1">H12*$F$12</f>
        <v>9518.2776520127281</v>
      </c>
      <c r="H12" s="982">
        <f ca="1">(SUM(G13:G21)/SUM($F$13:$F$21))</f>
        <v>0.29276999930216863</v>
      </c>
      <c r="I12" s="939">
        <f ca="1">J12*$F$12</f>
        <v>6881.0767915877605</v>
      </c>
      <c r="J12" s="982">
        <f ca="1">(SUM(I13:I21)/SUM($F$13:$F$21))</f>
        <v>0.2116530869474392</v>
      </c>
      <c r="K12" s="939">
        <f ca="1">L12*$F$12</f>
        <v>8625.5895794194494</v>
      </c>
      <c r="L12" s="982">
        <f ca="1">(SUM(K13:K21)/SUM($F$13:$F$21))</f>
        <v>0.2653120603824185</v>
      </c>
      <c r="M12" s="939">
        <f ca="1">N12*$F$12</f>
        <v>7486.1659769800654</v>
      </c>
      <c r="N12" s="1258">
        <f ca="1">(SUM(M13:M21)/SUM($F$13:$F$21))</f>
        <v>0.23026485336797375</v>
      </c>
      <c r="O12" s="1186" t="e">
        <f ca="1">H12+J12+L12+N12+#REF!+#REF!</f>
        <v>#REF!</v>
      </c>
    </row>
    <row r="13" spans="1:15" s="226" customFormat="1" ht="24" customHeight="1">
      <c r="A13" s="1079" t="s">
        <v>45</v>
      </c>
      <c r="B13" s="2528" t="str">
        <f>VLOOKUP($A13,RESUMO!$A:$F,2,FALSE)</f>
        <v>CANTEIRO DE OBRA</v>
      </c>
      <c r="C13" s="2529"/>
      <c r="D13" s="2530"/>
      <c r="E13" s="983">
        <f ca="1">VLOOKUP($A13,RESUMO!$A:$F,6,FALSE)</f>
        <v>1.2358568583333736E-2</v>
      </c>
      <c r="F13" s="941">
        <f>VLOOKUP($A13,RESUMO!$A:$F,5,FALSE)</f>
        <v>19562.2</v>
      </c>
      <c r="G13" s="229">
        <f>H13*$F$13</f>
        <v>19562.2</v>
      </c>
      <c r="H13" s="984">
        <v>1</v>
      </c>
      <c r="I13" s="229">
        <f>J13*$F$13</f>
        <v>0</v>
      </c>
      <c r="J13" s="984"/>
      <c r="K13" s="229">
        <f>L13*$F$13</f>
        <v>0</v>
      </c>
      <c r="L13" s="984"/>
      <c r="M13" s="229">
        <f>N13*$F$13</f>
        <v>0</v>
      </c>
      <c r="N13" s="1259"/>
      <c r="O13" s="1186" t="e">
        <f>H13+J13+L13+N13+#REF!+#REF!</f>
        <v>#REF!</v>
      </c>
    </row>
    <row r="14" spans="1:15" s="226" customFormat="1" ht="24" customHeight="1">
      <c r="A14" s="1079" t="s">
        <v>38</v>
      </c>
      <c r="B14" s="2528" t="str">
        <f>VLOOKUP($A14,RESUMO!$A:$F,2,FALSE)</f>
        <v>SERVIÇOS PRELIMINARES</v>
      </c>
      <c r="C14" s="2529"/>
      <c r="D14" s="2530"/>
      <c r="E14" s="983">
        <f ca="1">VLOOKUP($A14,RESUMO!$A:$F,6,FALSE)</f>
        <v>3.8499181981302777E-3</v>
      </c>
      <c r="F14" s="941">
        <f>VLOOKUP($A14,RESUMO!$A:$F,5,FALSE)</f>
        <v>6093.98</v>
      </c>
      <c r="G14" s="229">
        <f>H14*$F$14</f>
        <v>6093.98</v>
      </c>
      <c r="H14" s="984">
        <v>1</v>
      </c>
      <c r="I14" s="229">
        <f>J14*$F$14</f>
        <v>0</v>
      </c>
      <c r="J14" s="984"/>
      <c r="K14" s="229">
        <f>L14*$F$14</f>
        <v>0</v>
      </c>
      <c r="L14" s="984"/>
      <c r="M14" s="229">
        <f>N14*$F$14</f>
        <v>0</v>
      </c>
      <c r="N14" s="1259"/>
      <c r="O14" s="1186" t="e">
        <f>H14+J14+L14+N14+#REF!+#REF!</f>
        <v>#REF!</v>
      </c>
    </row>
    <row r="15" spans="1:15" s="226" customFormat="1" ht="24" customHeight="1">
      <c r="A15" s="1079" t="s">
        <v>46</v>
      </c>
      <c r="B15" s="2528" t="str">
        <f>VLOOKUP($A15,RESUMO!$A:$F,2,FALSE)</f>
        <v>MOBILIZAÇÃO E DESMOBILIZAÇÃO</v>
      </c>
      <c r="C15" s="2529"/>
      <c r="D15" s="2530"/>
      <c r="E15" s="983">
        <f ca="1">VLOOKUP($A15,RESUMO!$A:$F,6,FALSE)</f>
        <v>5.0497863528455415E-2</v>
      </c>
      <c r="F15" s="941">
        <f>VLOOKUP($A15,RESUMO!$A:$F,5,FALSE)</f>
        <v>79932.34</v>
      </c>
      <c r="G15" s="229">
        <f>H15*$F$15</f>
        <v>39966.17</v>
      </c>
      <c r="H15" s="984">
        <v>0.5</v>
      </c>
      <c r="I15" s="229">
        <f>J15*$F$15</f>
        <v>0</v>
      </c>
      <c r="J15" s="984"/>
      <c r="K15" s="229">
        <f>L15*$F$15</f>
        <v>0</v>
      </c>
      <c r="L15" s="984"/>
      <c r="M15" s="229">
        <f>N15*$F$15</f>
        <v>39966.17</v>
      </c>
      <c r="N15" s="1259">
        <v>0.5</v>
      </c>
      <c r="O15" s="1186" t="e">
        <f>H15+J15+L15+N15+#REF!+#REF!</f>
        <v>#REF!</v>
      </c>
    </row>
    <row r="16" spans="1:15" s="226" customFormat="1" ht="24" customHeight="1">
      <c r="A16" s="1079" t="s">
        <v>37</v>
      </c>
      <c r="B16" s="2528" t="str">
        <f>VLOOKUP($A16,RESUMO!$A:$F,2,FALSE)</f>
        <v>TERRAPLANAGEM</v>
      </c>
      <c r="C16" s="2529"/>
      <c r="D16" s="2530"/>
      <c r="E16" s="983">
        <f ca="1">VLOOKUP($A16,RESUMO!$A:$F,6,FALSE)</f>
        <v>3.7993422114566237E-2</v>
      </c>
      <c r="F16" s="941">
        <f>VLOOKUP($A16,RESUMO!$A:$F,5,FALSE)</f>
        <v>60139.240000000005</v>
      </c>
      <c r="G16" s="229">
        <f>H16*$F$16</f>
        <v>60139.240000000005</v>
      </c>
      <c r="H16" s="984">
        <v>1</v>
      </c>
      <c r="I16" s="229">
        <f>J16*$F$16</f>
        <v>0</v>
      </c>
      <c r="J16" s="984"/>
      <c r="K16" s="229">
        <f>L16*$F$16</f>
        <v>0</v>
      </c>
      <c r="L16" s="984"/>
      <c r="M16" s="229">
        <f>N16*$F$16</f>
        <v>0</v>
      </c>
      <c r="N16" s="1259"/>
      <c r="O16" s="1186" t="e">
        <f>H16+J16+L16+N16+#REF!+#REF!</f>
        <v>#REF!</v>
      </c>
    </row>
    <row r="17" spans="1:231" s="226" customFormat="1" ht="24" customHeight="1">
      <c r="A17" s="1079" t="s">
        <v>36</v>
      </c>
      <c r="B17" s="2528" t="str">
        <f>VLOOKUP($A17,RESUMO!$A:$F,2,FALSE)</f>
        <v>PAVIMENTAÇÃO</v>
      </c>
      <c r="C17" s="2529"/>
      <c r="D17" s="2530"/>
      <c r="E17" s="983">
        <f ca="1">VLOOKUP($A17,RESUMO!$A:$F,6,FALSE)</f>
        <v>0.23011407432241562</v>
      </c>
      <c r="F17" s="941">
        <f>VLOOKUP($A17,RESUMO!$A:$F,5,FALSE)</f>
        <v>364244.25</v>
      </c>
      <c r="G17" s="229">
        <f>H17*$F$17</f>
        <v>91061.0625</v>
      </c>
      <c r="H17" s="984">
        <v>0.25</v>
      </c>
      <c r="I17" s="229">
        <f>J17*$F$17</f>
        <v>91061.0625</v>
      </c>
      <c r="J17" s="984">
        <v>0.25</v>
      </c>
      <c r="K17" s="229">
        <f>L17*$F$17</f>
        <v>91061.0625</v>
      </c>
      <c r="L17" s="984">
        <v>0.25</v>
      </c>
      <c r="M17" s="229">
        <f>N17*$F$17</f>
        <v>91061.0625</v>
      </c>
      <c r="N17" s="1259">
        <v>0.25</v>
      </c>
      <c r="O17" s="1186" t="e">
        <f>H17+J17+L17+N17+#REF!+#REF!</f>
        <v>#REF!</v>
      </c>
    </row>
    <row r="18" spans="1:231" s="226" customFormat="1" ht="24" customHeight="1">
      <c r="A18" s="1079" t="s">
        <v>35</v>
      </c>
      <c r="B18" s="2528" t="str">
        <f>VLOOKUP($A18,RESUMO!$A:$F,2,FALSE)</f>
        <v>TRANSPORTE DE MATERIAIS DE PAVIMENTAÇÃO</v>
      </c>
      <c r="C18" s="2529"/>
      <c r="D18" s="2530"/>
      <c r="E18" s="983">
        <f ca="1">VLOOKUP($A18,RESUMO!$A:$F,6,FALSE)</f>
        <v>0.13581611502203461</v>
      </c>
      <c r="F18" s="941">
        <f>VLOOKUP($A18,RESUMO!$A:$F,5,FALSE)</f>
        <v>214981.36999999997</v>
      </c>
      <c r="G18" s="229">
        <f>H18*$F$18</f>
        <v>53745.342499999992</v>
      </c>
      <c r="H18" s="984">
        <v>0.25</v>
      </c>
      <c r="I18" s="229">
        <f>J18*$F$18</f>
        <v>53745.342499999992</v>
      </c>
      <c r="J18" s="984">
        <v>0.25</v>
      </c>
      <c r="K18" s="229">
        <f>L18*$F$18</f>
        <v>107490.68499999998</v>
      </c>
      <c r="L18" s="984">
        <v>0.5</v>
      </c>
      <c r="M18" s="229">
        <f>N18*$F$18</f>
        <v>0</v>
      </c>
      <c r="N18" s="1259"/>
      <c r="O18" s="1186" t="e">
        <f>H18+J18+L18+N18+#REF!+#REF!</f>
        <v>#REF!</v>
      </c>
    </row>
    <row r="19" spans="1:231" s="226" customFormat="1" ht="24" customHeight="1">
      <c r="A19" s="1079" t="s">
        <v>34</v>
      </c>
      <c r="B19" s="2528" t="str">
        <f>VLOOKUP($A19,RESUMO!$A:$F,2,FALSE)</f>
        <v>DRENAGEM SUPERFICIAL</v>
      </c>
      <c r="C19" s="2529"/>
      <c r="D19" s="2530"/>
      <c r="E19" s="983">
        <f ca="1">VLOOKUP($A19,RESUMO!$A:$F,6,FALSE)</f>
        <v>3.7205670924110638E-2</v>
      </c>
      <c r="F19" s="941">
        <f>VLOOKUP($A19,RESUMO!$A:$F,5,FALSE)</f>
        <v>58892.320000000007</v>
      </c>
      <c r="G19" s="229">
        <f>H19*$F$19</f>
        <v>0</v>
      </c>
      <c r="H19" s="984"/>
      <c r="I19" s="229">
        <f>J19*$F$19</f>
        <v>0</v>
      </c>
      <c r="J19" s="984"/>
      <c r="K19" s="229">
        <f>L19*$F$19</f>
        <v>29446.160000000003</v>
      </c>
      <c r="L19" s="984">
        <v>0.5</v>
      </c>
      <c r="M19" s="229">
        <f>N19*$F$19</f>
        <v>29446.160000000003</v>
      </c>
      <c r="N19" s="1259">
        <v>0.5</v>
      </c>
      <c r="O19" s="1186" t="e">
        <f>H19+J19+L19+N19+#REF!+#REF!</f>
        <v>#REF!</v>
      </c>
    </row>
    <row r="20" spans="1:231" s="226" customFormat="1" ht="24" customHeight="1">
      <c r="A20" s="1079" t="s">
        <v>32</v>
      </c>
      <c r="B20" s="2528" t="str">
        <f>VLOOKUP($A20,RESUMO!$A:$F,2,FALSE)</f>
        <v>SINALIZAÇÃO VIÁRIA</v>
      </c>
      <c r="C20" s="2529"/>
      <c r="D20" s="2530"/>
      <c r="E20" s="983">
        <f ca="1">VLOOKUP($A20,RESUMO!$A:$F,6,FALSE)</f>
        <v>8.3317582563358725E-3</v>
      </c>
      <c r="F20" s="941">
        <f>VLOOKUP($A20,RESUMO!$A:$F,5,FALSE)</f>
        <v>13188.219999999998</v>
      </c>
      <c r="G20" s="229">
        <f>H20*$F$20</f>
        <v>0</v>
      </c>
      <c r="H20" s="984"/>
      <c r="I20" s="229">
        <f>J20*$F$20</f>
        <v>0</v>
      </c>
      <c r="J20" s="984"/>
      <c r="K20" s="229">
        <f>L20*$F$20</f>
        <v>0</v>
      </c>
      <c r="L20" s="984"/>
      <c r="M20" s="229">
        <f>N20*$F$20</f>
        <v>13188.219999999998</v>
      </c>
      <c r="N20" s="1259">
        <v>1</v>
      </c>
      <c r="O20" s="1186" t="e">
        <f>H20+J20+L20+N20+#REF!+#REF!</f>
        <v>#REF!</v>
      </c>
    </row>
    <row r="21" spans="1:231" s="226" customFormat="1" ht="24" customHeight="1">
      <c r="A21" s="1079" t="s">
        <v>4032</v>
      </c>
      <c r="B21" s="2528" t="str">
        <f>VLOOKUP($A21,RESUMO!$A:$F,2,FALSE)</f>
        <v>DRENAGEM PROFUNDA</v>
      </c>
      <c r="C21" s="2529"/>
      <c r="D21" s="2530"/>
      <c r="E21" s="983">
        <f ca="1">VLOOKUP($A21,RESUMO!$A:$F,6,FALSE)</f>
        <v>0.46329346812294542</v>
      </c>
      <c r="F21" s="941">
        <f ca="1">VLOOKUP($A21,RESUMO!$A:$F,5,FALSE)</f>
        <v>733340.55</v>
      </c>
      <c r="G21" s="229">
        <f ca="1">H21*$F$21</f>
        <v>183335.13750000001</v>
      </c>
      <c r="H21" s="984">
        <v>0.25</v>
      </c>
      <c r="I21" s="229">
        <f ca="1">J21*$F$21</f>
        <v>183335.13750000001</v>
      </c>
      <c r="J21" s="984">
        <v>0.25</v>
      </c>
      <c r="K21" s="229">
        <f ca="1">L21*$F$21</f>
        <v>183335.13750000001</v>
      </c>
      <c r="L21" s="984">
        <v>0.25</v>
      </c>
      <c r="M21" s="229">
        <f ca="1">N21*$F$21</f>
        <v>183335.13750000001</v>
      </c>
      <c r="N21" s="1259">
        <v>0.25</v>
      </c>
      <c r="O21" s="1186" t="e">
        <f>H21+J21+L21+N21+#REF!+#REF!</f>
        <v>#REF!</v>
      </c>
    </row>
    <row r="22" spans="1:231" s="226" customFormat="1" ht="20.100000000000001" customHeight="1">
      <c r="A22" s="2531" t="s">
        <v>3268</v>
      </c>
      <c r="B22" s="2532"/>
      <c r="C22" s="2532"/>
      <c r="D22" s="2532"/>
      <c r="E22" s="677">
        <f ca="1">SUM(E12:E21)</f>
        <v>1</v>
      </c>
      <c r="F22" s="227">
        <f ca="1">SUM(F12:F21)</f>
        <v>1582885.58</v>
      </c>
      <c r="G22" s="227">
        <f ca="1">SUM(G12:G21)</f>
        <v>463421.41015201272</v>
      </c>
      <c r="H22" s="980">
        <f ca="1">IF($F$22=0,0,G22/$F$22)</f>
        <v>0.29276999930216857</v>
      </c>
      <c r="I22" s="227">
        <f ca="1">SUM(I12:I21)</f>
        <v>335022.61929158773</v>
      </c>
      <c r="J22" s="980">
        <f ca="1">IF($F$22=0,0,I22/$F$22)</f>
        <v>0.2116530869474392</v>
      </c>
      <c r="K22" s="227">
        <f ca="1">SUM(K12:K21)</f>
        <v>419958.63457941945</v>
      </c>
      <c r="L22" s="980">
        <f ca="1">IF($F$22=0,0,K22/$F$22)</f>
        <v>0.26531206038241845</v>
      </c>
      <c r="M22" s="227">
        <f ca="1">SUM(M12:M21)</f>
        <v>364482.91597698012</v>
      </c>
      <c r="N22" s="1260">
        <f ca="1">IF($F$22=0,0,M22/$F$22)</f>
        <v>0.23026485336797375</v>
      </c>
      <c r="O22" s="74"/>
      <c r="P22" s="74"/>
      <c r="Q22" s="75"/>
      <c r="R22" s="76"/>
      <c r="S22" s="74"/>
      <c r="T22" s="74"/>
      <c r="U22" s="74"/>
      <c r="V22" s="74"/>
      <c r="W22" s="75"/>
      <c r="X22" s="76"/>
      <c r="Y22" s="74"/>
      <c r="Z22" s="74"/>
      <c r="AA22" s="74"/>
      <c r="AB22" s="74"/>
      <c r="AC22" s="75"/>
      <c r="AD22" s="76"/>
      <c r="AE22" s="74"/>
      <c r="AF22" s="74"/>
      <c r="AG22" s="74"/>
      <c r="AH22" s="74"/>
      <c r="AI22" s="75"/>
      <c r="AJ22" s="76"/>
      <c r="AK22" s="74"/>
      <c r="AL22" s="74"/>
      <c r="AM22" s="74"/>
      <c r="AN22" s="74"/>
      <c r="AO22" s="75"/>
      <c r="AP22" s="76"/>
      <c r="AQ22" s="74"/>
      <c r="AR22" s="74"/>
      <c r="AS22" s="74"/>
      <c r="AT22" s="74"/>
      <c r="AU22" s="75"/>
      <c r="AV22" s="76"/>
      <c r="AW22" s="74"/>
      <c r="AX22" s="74"/>
      <c r="AY22" s="74"/>
      <c r="AZ22" s="74"/>
      <c r="BA22" s="75"/>
      <c r="BB22" s="76"/>
      <c r="BC22" s="74"/>
      <c r="BD22" s="74"/>
      <c r="BE22" s="74"/>
      <c r="BF22" s="74"/>
      <c r="BG22" s="75"/>
      <c r="BH22" s="76"/>
      <c r="BI22" s="74"/>
      <c r="BJ22" s="74"/>
      <c r="BK22" s="74"/>
      <c r="BL22" s="74"/>
      <c r="BM22" s="75"/>
      <c r="BN22" s="76"/>
      <c r="BO22" s="74"/>
      <c r="BP22" s="74"/>
      <c r="BQ22" s="74"/>
      <c r="BR22" s="74"/>
      <c r="BS22" s="75"/>
      <c r="BT22" s="76"/>
      <c r="BU22" s="74"/>
      <c r="BV22" s="74"/>
      <c r="BW22" s="74"/>
      <c r="BX22" s="74"/>
      <c r="BY22" s="75"/>
      <c r="BZ22" s="76"/>
      <c r="CA22" s="74"/>
      <c r="CB22" s="74"/>
      <c r="CC22" s="74"/>
      <c r="CD22" s="74"/>
      <c r="CE22" s="75"/>
      <c r="CF22" s="76"/>
      <c r="CG22" s="74"/>
      <c r="CH22" s="74"/>
      <c r="CI22" s="74"/>
      <c r="CJ22" s="74"/>
      <c r="CK22" s="75"/>
      <c r="CL22" s="76"/>
      <c r="CM22" s="74"/>
      <c r="CN22" s="74"/>
      <c r="CO22" s="74"/>
      <c r="CP22" s="74"/>
      <c r="CQ22" s="75"/>
      <c r="CR22" s="76"/>
      <c r="CS22" s="74"/>
      <c r="CT22" s="74"/>
      <c r="CU22" s="74"/>
      <c r="CV22" s="74"/>
      <c r="CW22" s="75"/>
      <c r="CX22" s="76"/>
      <c r="CY22" s="74"/>
      <c r="CZ22" s="74"/>
      <c r="DA22" s="74"/>
      <c r="DB22" s="74"/>
      <c r="DC22" s="75"/>
      <c r="DD22" s="76"/>
      <c r="DE22" s="74"/>
      <c r="DF22" s="74"/>
      <c r="DG22" s="74"/>
      <c r="DH22" s="74"/>
      <c r="DI22" s="75"/>
      <c r="DJ22" s="76"/>
      <c r="DK22" s="74"/>
      <c r="DL22" s="74"/>
      <c r="DM22" s="74"/>
      <c r="DN22" s="74"/>
      <c r="DO22" s="75"/>
      <c r="DP22" s="76"/>
      <c r="DQ22" s="74"/>
      <c r="DR22" s="74"/>
      <c r="DS22" s="74"/>
      <c r="DT22" s="74"/>
      <c r="DU22" s="75"/>
      <c r="DV22" s="76"/>
      <c r="DW22" s="74"/>
      <c r="DX22" s="74"/>
      <c r="DY22" s="74"/>
      <c r="DZ22" s="74"/>
      <c r="EA22" s="75"/>
      <c r="EB22" s="76"/>
      <c r="EC22" s="74"/>
      <c r="ED22" s="74"/>
      <c r="EE22" s="74"/>
      <c r="EF22" s="74"/>
      <c r="EG22" s="75"/>
      <c r="EH22" s="76"/>
      <c r="EI22" s="74"/>
      <c r="EJ22" s="74"/>
      <c r="EK22" s="74"/>
      <c r="EL22" s="74"/>
      <c r="EM22" s="75"/>
      <c r="EN22" s="76"/>
      <c r="EO22" s="74"/>
      <c r="EP22" s="74"/>
      <c r="EQ22" s="74"/>
      <c r="ER22" s="74"/>
      <c r="ES22" s="75"/>
      <c r="ET22" s="76"/>
      <c r="EU22" s="74"/>
      <c r="EV22" s="74"/>
      <c r="EW22" s="74"/>
      <c r="EX22" s="74"/>
      <c r="EY22" s="75"/>
      <c r="EZ22" s="76"/>
      <c r="FA22" s="74"/>
      <c r="FB22" s="74"/>
      <c r="FC22" s="74"/>
      <c r="FD22" s="74"/>
      <c r="FE22" s="75"/>
      <c r="FF22" s="76"/>
      <c r="FG22" s="74"/>
      <c r="FH22" s="74"/>
      <c r="FI22" s="74"/>
      <c r="FJ22" s="74"/>
      <c r="FK22" s="75"/>
      <c r="FL22" s="76"/>
      <c r="FM22" s="74"/>
      <c r="FN22" s="74"/>
      <c r="FO22" s="74"/>
      <c r="FP22" s="74"/>
      <c r="FQ22" s="75"/>
      <c r="FR22" s="76"/>
      <c r="FS22" s="74"/>
      <c r="FT22" s="74"/>
      <c r="FU22" s="74"/>
      <c r="FV22" s="74"/>
      <c r="FW22" s="75"/>
      <c r="FX22" s="76"/>
      <c r="FY22" s="74"/>
      <c r="FZ22" s="74"/>
      <c r="GA22" s="74"/>
      <c r="GB22" s="74"/>
      <c r="GC22" s="75"/>
      <c r="GD22" s="76"/>
      <c r="GE22" s="74"/>
      <c r="GF22" s="74"/>
      <c r="GG22" s="74"/>
      <c r="GH22" s="74"/>
      <c r="GI22" s="75"/>
      <c r="GJ22" s="76"/>
      <c r="GK22" s="74"/>
      <c r="GL22" s="74"/>
      <c r="GM22" s="74"/>
      <c r="GN22" s="74"/>
      <c r="GO22" s="75"/>
      <c r="GP22" s="76"/>
      <c r="GQ22" s="74"/>
      <c r="GR22" s="74"/>
      <c r="GS22" s="74"/>
      <c r="GT22" s="74"/>
      <c r="GU22" s="75"/>
      <c r="GV22" s="76"/>
      <c r="GW22" s="74"/>
      <c r="GX22" s="74"/>
      <c r="GY22" s="74"/>
      <c r="GZ22" s="74"/>
      <c r="HA22" s="75"/>
      <c r="HB22" s="76"/>
      <c r="HC22" s="74"/>
      <c r="HD22" s="74"/>
      <c r="HE22" s="74"/>
      <c r="HF22" s="74"/>
      <c r="HG22" s="75"/>
      <c r="HH22" s="76"/>
      <c r="HI22" s="74"/>
      <c r="HJ22" s="74"/>
      <c r="HK22" s="74"/>
      <c r="HL22" s="74"/>
      <c r="HM22" s="75"/>
      <c r="HN22" s="76"/>
      <c r="HO22" s="74"/>
      <c r="HP22" s="74"/>
      <c r="HQ22" s="74"/>
      <c r="HR22" s="74"/>
      <c r="HS22" s="75"/>
      <c r="HT22" s="76"/>
      <c r="HU22" s="74"/>
      <c r="HV22" s="74"/>
      <c r="HW22" s="74"/>
    </row>
    <row r="23" spans="1:231" s="226" customFormat="1" ht="20.100000000000001" customHeight="1" thickBot="1">
      <c r="A23" s="2523" t="s">
        <v>3268</v>
      </c>
      <c r="B23" s="2524"/>
      <c r="C23" s="2524"/>
      <c r="D23" s="2524"/>
      <c r="E23" s="1261"/>
      <c r="F23" s="1261"/>
      <c r="G23" s="1261">
        <f ca="1">G22</f>
        <v>463421.41015201272</v>
      </c>
      <c r="H23" s="1262">
        <f ca="1">H22</f>
        <v>0.29276999930216857</v>
      </c>
      <c r="I23" s="1261">
        <f t="shared" ref="I23:N23" ca="1" si="0">I22+G23</f>
        <v>798444.02944360045</v>
      </c>
      <c r="J23" s="1262">
        <f t="shared" ca="1" si="0"/>
        <v>0.50442308624960774</v>
      </c>
      <c r="K23" s="1261">
        <f t="shared" ca="1" si="0"/>
        <v>1218402.6640230198</v>
      </c>
      <c r="L23" s="1262">
        <f t="shared" ca="1" si="0"/>
        <v>0.76973514663202613</v>
      </c>
      <c r="M23" s="1261">
        <f t="shared" ca="1" si="0"/>
        <v>1582885.58</v>
      </c>
      <c r="N23" s="1263">
        <f t="shared" ca="1" si="0"/>
        <v>0.99999999999999989</v>
      </c>
      <c r="O23" s="74"/>
      <c r="P23" s="74"/>
      <c r="Q23" s="75"/>
      <c r="R23" s="76"/>
      <c r="S23" s="74"/>
      <c r="T23" s="74"/>
      <c r="U23" s="74"/>
      <c r="V23" s="74"/>
      <c r="W23" s="75"/>
      <c r="X23" s="76"/>
      <c r="Y23" s="74"/>
      <c r="Z23" s="74"/>
      <c r="AA23" s="74"/>
      <c r="AB23" s="74"/>
      <c r="AC23" s="75"/>
      <c r="AD23" s="76"/>
      <c r="AE23" s="74"/>
      <c r="AF23" s="74"/>
      <c r="AG23" s="74"/>
      <c r="AH23" s="74"/>
      <c r="AI23" s="75"/>
      <c r="AJ23" s="76"/>
      <c r="AK23" s="74"/>
      <c r="AL23" s="74"/>
      <c r="AM23" s="74"/>
      <c r="AN23" s="74"/>
      <c r="AO23" s="75"/>
      <c r="AP23" s="76"/>
      <c r="AQ23" s="74"/>
      <c r="AR23" s="74"/>
      <c r="AS23" s="74"/>
      <c r="AT23" s="74"/>
      <c r="AU23" s="75"/>
      <c r="AV23" s="76"/>
      <c r="AW23" s="74"/>
      <c r="AX23" s="74"/>
      <c r="AY23" s="74"/>
      <c r="AZ23" s="74"/>
      <c r="BA23" s="75"/>
      <c r="BB23" s="76"/>
      <c r="BC23" s="74"/>
      <c r="BD23" s="74"/>
      <c r="BE23" s="74"/>
      <c r="BF23" s="74"/>
      <c r="BG23" s="75"/>
      <c r="BH23" s="76"/>
      <c r="BI23" s="74"/>
      <c r="BJ23" s="74"/>
      <c r="BK23" s="74"/>
      <c r="BL23" s="74"/>
      <c r="BM23" s="75"/>
      <c r="BN23" s="76"/>
      <c r="BO23" s="74"/>
      <c r="BP23" s="74"/>
      <c r="BQ23" s="74"/>
      <c r="BR23" s="74"/>
      <c r="BS23" s="75"/>
      <c r="BT23" s="76"/>
      <c r="BU23" s="74"/>
      <c r="BV23" s="74"/>
      <c r="BW23" s="74"/>
      <c r="BX23" s="74"/>
      <c r="BY23" s="75"/>
      <c r="BZ23" s="76"/>
      <c r="CA23" s="74"/>
      <c r="CB23" s="74"/>
      <c r="CC23" s="74"/>
      <c r="CD23" s="74"/>
      <c r="CE23" s="75"/>
      <c r="CF23" s="76"/>
      <c r="CG23" s="74"/>
      <c r="CH23" s="74"/>
      <c r="CI23" s="74"/>
      <c r="CJ23" s="74"/>
      <c r="CK23" s="75"/>
      <c r="CL23" s="76"/>
      <c r="CM23" s="74"/>
      <c r="CN23" s="74"/>
      <c r="CO23" s="74"/>
      <c r="CP23" s="74"/>
      <c r="CQ23" s="75"/>
      <c r="CR23" s="76"/>
      <c r="CS23" s="74"/>
      <c r="CT23" s="74"/>
      <c r="CU23" s="74"/>
      <c r="CV23" s="74"/>
      <c r="CW23" s="75"/>
      <c r="CX23" s="76"/>
      <c r="CY23" s="74"/>
      <c r="CZ23" s="74"/>
      <c r="DA23" s="74"/>
      <c r="DB23" s="74"/>
      <c r="DC23" s="75"/>
      <c r="DD23" s="76"/>
      <c r="DE23" s="74"/>
      <c r="DF23" s="74"/>
      <c r="DG23" s="74"/>
      <c r="DH23" s="74"/>
      <c r="DI23" s="75"/>
      <c r="DJ23" s="76"/>
      <c r="DK23" s="74"/>
      <c r="DL23" s="74"/>
      <c r="DM23" s="74"/>
      <c r="DN23" s="74"/>
      <c r="DO23" s="75"/>
      <c r="DP23" s="76"/>
      <c r="DQ23" s="74"/>
      <c r="DR23" s="74"/>
      <c r="DS23" s="74"/>
      <c r="DT23" s="74"/>
      <c r="DU23" s="75"/>
      <c r="DV23" s="76"/>
      <c r="DW23" s="74"/>
      <c r="DX23" s="74"/>
      <c r="DY23" s="74"/>
      <c r="DZ23" s="74"/>
      <c r="EA23" s="75"/>
      <c r="EB23" s="76"/>
      <c r="EC23" s="74"/>
      <c r="ED23" s="74"/>
      <c r="EE23" s="74"/>
      <c r="EF23" s="74"/>
      <c r="EG23" s="75"/>
      <c r="EH23" s="76"/>
      <c r="EI23" s="74"/>
      <c r="EJ23" s="74"/>
      <c r="EK23" s="74"/>
      <c r="EL23" s="74"/>
      <c r="EM23" s="75"/>
      <c r="EN23" s="76"/>
      <c r="EO23" s="74"/>
      <c r="EP23" s="74"/>
      <c r="EQ23" s="74"/>
      <c r="ER23" s="74"/>
      <c r="ES23" s="75"/>
      <c r="ET23" s="76"/>
      <c r="EU23" s="74"/>
      <c r="EV23" s="74"/>
      <c r="EW23" s="74"/>
      <c r="EX23" s="74"/>
      <c r="EY23" s="75"/>
      <c r="EZ23" s="76"/>
      <c r="FA23" s="74"/>
      <c r="FB23" s="74"/>
      <c r="FC23" s="74"/>
      <c r="FD23" s="74"/>
      <c r="FE23" s="75"/>
      <c r="FF23" s="76"/>
      <c r="FG23" s="74"/>
      <c r="FH23" s="74"/>
      <c r="FI23" s="74"/>
      <c r="FJ23" s="74"/>
      <c r="FK23" s="75"/>
      <c r="FL23" s="76"/>
      <c r="FM23" s="74"/>
      <c r="FN23" s="74"/>
      <c r="FO23" s="74"/>
      <c r="FP23" s="74"/>
      <c r="FQ23" s="75"/>
      <c r="FR23" s="76"/>
      <c r="FS23" s="74"/>
      <c r="FT23" s="74"/>
      <c r="FU23" s="74"/>
      <c r="FV23" s="74"/>
      <c r="FW23" s="75"/>
      <c r="FX23" s="76"/>
      <c r="FY23" s="74"/>
      <c r="FZ23" s="74"/>
      <c r="GA23" s="74"/>
      <c r="GB23" s="74"/>
      <c r="GC23" s="75"/>
      <c r="GD23" s="76"/>
      <c r="GE23" s="74"/>
      <c r="GF23" s="74"/>
      <c r="GG23" s="74"/>
      <c r="GH23" s="74"/>
      <c r="GI23" s="75"/>
      <c r="GJ23" s="76"/>
      <c r="GK23" s="74"/>
      <c r="GL23" s="74"/>
      <c r="GM23" s="74"/>
      <c r="GN23" s="74"/>
      <c r="GO23" s="75"/>
      <c r="GP23" s="76"/>
      <c r="GQ23" s="74"/>
      <c r="GR23" s="74"/>
      <c r="GS23" s="74"/>
      <c r="GT23" s="74"/>
      <c r="GU23" s="75"/>
      <c r="GV23" s="76"/>
      <c r="GW23" s="74"/>
      <c r="GX23" s="74"/>
      <c r="GY23" s="74"/>
      <c r="GZ23" s="74"/>
      <c r="HA23" s="75"/>
      <c r="HB23" s="76"/>
      <c r="HC23" s="74"/>
      <c r="HD23" s="74"/>
      <c r="HE23" s="74"/>
      <c r="HF23" s="74"/>
      <c r="HG23" s="75"/>
      <c r="HH23" s="76"/>
      <c r="HI23" s="74"/>
      <c r="HJ23" s="74"/>
      <c r="HK23" s="74"/>
      <c r="HL23" s="74"/>
      <c r="HM23" s="75"/>
      <c r="HN23" s="76"/>
      <c r="HO23" s="74"/>
      <c r="HP23" s="74"/>
      <c r="HQ23" s="74"/>
      <c r="HR23" s="74"/>
      <c r="HS23" s="75"/>
      <c r="HT23" s="76"/>
      <c r="HU23" s="74"/>
      <c r="HV23" s="74"/>
      <c r="HW23" s="74"/>
    </row>
  </sheetData>
  <mergeCells count="23">
    <mergeCell ref="A23:D23"/>
    <mergeCell ref="B12:D12"/>
    <mergeCell ref="B13:D13"/>
    <mergeCell ref="B14:D14"/>
    <mergeCell ref="B15:D15"/>
    <mergeCell ref="B16:D16"/>
    <mergeCell ref="B17:D17"/>
    <mergeCell ref="B18:D18"/>
    <mergeCell ref="B19:D19"/>
    <mergeCell ref="B20:D20"/>
    <mergeCell ref="A22:D22"/>
    <mergeCell ref="B21:D21"/>
    <mergeCell ref="B7:N7"/>
    <mergeCell ref="B8:N8"/>
    <mergeCell ref="B9:N9"/>
    <mergeCell ref="A10:N10"/>
    <mergeCell ref="B11:D11"/>
    <mergeCell ref="B6:N6"/>
    <mergeCell ref="A1:N1"/>
    <mergeCell ref="A2:N2"/>
    <mergeCell ref="A3:N3"/>
    <mergeCell ref="A4:N4"/>
    <mergeCell ref="A5:N5"/>
  </mergeCells>
  <printOptions horizontalCentered="1"/>
  <pageMargins left="0.15748031496062992" right="0.19685039370078741" top="0.78740157480314965" bottom="0.78740157480314965" header="0.15748031496062992" footer="0.31496062992125984"/>
  <pageSetup paperSize="9" scale="74" firstPageNumber="25" fitToHeight="100" orientation="landscape" r:id="rId1"/>
  <headerFooter scaleWithDoc="0">
    <oddHeader>&amp;RPágina &amp;P de &amp;N</oddHeader>
    <oddFooter>&amp;R&amp;G</oddFooter>
  </headerFooter>
  <drawing r:id="rId2"/>
  <legacyDrawingHF r:id="rId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Planilha2">
    <tabColor theme="5" tint="0.39997558519241921"/>
    <pageSetUpPr fitToPage="1"/>
  </sheetPr>
  <dimension ref="A1:N47"/>
  <sheetViews>
    <sheetView view="pageBreakPreview" topLeftCell="E1" zoomScale="85" zoomScaleNormal="100" zoomScaleSheetLayoutView="85" workbookViewId="0">
      <selection activeCell="F21" sqref="F21"/>
    </sheetView>
  </sheetViews>
  <sheetFormatPr defaultColWidth="9.140625" defaultRowHeight="12.75"/>
  <cols>
    <col min="1" max="4" width="0" style="184" hidden="1" customWidth="1"/>
    <col min="5" max="5" width="12.140625" style="184" customWidth="1"/>
    <col min="6" max="6" width="13.85546875" style="184" customWidth="1"/>
    <col min="7" max="7" width="83.7109375" style="184" customWidth="1"/>
    <col min="8" max="8" width="22.42578125" style="184" customWidth="1"/>
    <col min="9" max="9" width="8.42578125" style="184" customWidth="1"/>
    <col min="10" max="10" width="10.140625" style="184" customWidth="1"/>
    <col min="11" max="11" width="12.85546875" style="184" customWidth="1"/>
    <col min="12" max="12" width="17.140625" style="184" customWidth="1"/>
    <col min="13" max="14" width="0" style="184" hidden="1" customWidth="1"/>
    <col min="15" max="16384" width="9.140625" style="184"/>
  </cols>
  <sheetData>
    <row r="1" spans="1:14" ht="18.75" thickBot="1">
      <c r="B1" s="185"/>
      <c r="D1" s="186"/>
      <c r="E1" s="2585" t="s">
        <v>0</v>
      </c>
      <c r="F1" s="2586"/>
      <c r="G1" s="2586"/>
      <c r="H1" s="2586"/>
      <c r="I1" s="2586"/>
      <c r="J1" s="2586"/>
      <c r="K1" s="2586"/>
      <c r="L1" s="2587"/>
    </row>
    <row r="2" spans="1:14" ht="17.25" thickTop="1" thickBot="1">
      <c r="B2" s="199"/>
      <c r="D2" s="186"/>
      <c r="E2" s="2588" t="s">
        <v>3314</v>
      </c>
      <c r="F2" s="2589"/>
      <c r="G2" s="2589"/>
      <c r="H2" s="2589"/>
      <c r="I2" s="2589"/>
      <c r="J2" s="2589"/>
      <c r="K2" s="2589"/>
      <c r="L2" s="2590"/>
    </row>
    <row r="3" spans="1:14" ht="13.5" thickTop="1">
      <c r="A3" s="187"/>
      <c r="B3" s="188" t="e">
        <f>1+K9/100+K11/100+K12/100+K13/100</f>
        <v>#VALUE!</v>
      </c>
      <c r="D3" s="186"/>
      <c r="E3" s="2591" t="s">
        <v>3315</v>
      </c>
      <c r="F3" s="2592"/>
      <c r="G3" s="2592"/>
      <c r="H3" s="2592"/>
      <c r="I3" s="2592"/>
      <c r="J3" s="2592"/>
      <c r="K3" s="2592"/>
      <c r="L3" s="2593"/>
    </row>
    <row r="4" spans="1:14">
      <c r="B4" s="199"/>
      <c r="D4" s="186"/>
      <c r="E4" s="2591" t="s">
        <v>3</v>
      </c>
      <c r="F4" s="2592"/>
      <c r="G4" s="2592"/>
      <c r="H4" s="2592"/>
      <c r="I4" s="2592"/>
      <c r="J4" s="2592"/>
      <c r="K4" s="2592"/>
      <c r="L4" s="2593"/>
    </row>
    <row r="5" spans="1:14" ht="13.5" thickBot="1">
      <c r="B5" s="199"/>
      <c r="D5" s="186"/>
      <c r="E5" s="2594" t="s">
        <v>4</v>
      </c>
      <c r="F5" s="2595"/>
      <c r="G5" s="2595"/>
      <c r="H5" s="2595"/>
      <c r="I5" s="2595"/>
      <c r="J5" s="2595"/>
      <c r="K5" s="2595"/>
      <c r="L5" s="2596"/>
    </row>
    <row r="6" spans="1:14" ht="13.5" thickTop="1">
      <c r="A6" s="187"/>
      <c r="B6" s="188">
        <f>1+K14/100+K15/100+K16/100+K17/100</f>
        <v>1.0608000000000002</v>
      </c>
      <c r="D6" s="186"/>
      <c r="E6" s="1264" t="s">
        <v>13</v>
      </c>
      <c r="F6" s="2597" t="str">
        <f>ORÇAMENTO!C6</f>
        <v>PAVIMENTAÇÃO URBANA EM SANTO ANTONIO DO LESTE</v>
      </c>
      <c r="G6" s="2597"/>
      <c r="H6" s="2597"/>
      <c r="I6" s="2597"/>
      <c r="J6" s="2597"/>
      <c r="K6" s="2597"/>
      <c r="L6" s="2598"/>
    </row>
    <row r="7" spans="1:14" ht="13.5" thickBot="1">
      <c r="B7" s="199"/>
      <c r="D7" s="186"/>
      <c r="E7" s="1265" t="s">
        <v>50</v>
      </c>
      <c r="F7" s="2599" t="str">
        <f>ORÇAMENTO!C7</f>
        <v>AVENIDA FORTALEZA TRECHO 01</v>
      </c>
      <c r="G7" s="2599"/>
      <c r="H7" s="2599"/>
      <c r="I7" s="2599"/>
      <c r="J7" s="2599"/>
      <c r="K7" s="2599"/>
      <c r="L7" s="2600"/>
    </row>
    <row r="8" spans="1:14" ht="13.5" thickTop="1">
      <c r="A8" s="187"/>
      <c r="B8" s="188">
        <f>1+K14/100+K16/100+K17/100</f>
        <v>1.0497000000000001</v>
      </c>
      <c r="D8" s="186"/>
      <c r="E8" s="1265" t="s">
        <v>31</v>
      </c>
      <c r="F8" s="2599" t="str">
        <f>ORÇAMENTO!C8</f>
        <v>PREFEITURA MUNICIPAL DE SANTO ANTONIO DO LESTE</v>
      </c>
      <c r="G8" s="2599"/>
      <c r="H8" s="2599"/>
      <c r="I8" s="2599"/>
      <c r="J8" s="2599"/>
      <c r="K8" s="2599"/>
      <c r="L8" s="2600"/>
    </row>
    <row r="9" spans="1:14">
      <c r="A9" s="187"/>
      <c r="B9" s="189">
        <f>1+K15/100</f>
        <v>1.0111000000000001</v>
      </c>
      <c r="D9" s="186"/>
      <c r="E9" s="1266" t="s">
        <v>15</v>
      </c>
      <c r="F9" s="2583" t="str">
        <f>ORÇAMENTO!C9</f>
        <v>JANEIRO/2022</v>
      </c>
      <c r="G9" s="2583"/>
      <c r="H9" s="2583"/>
      <c r="I9" s="2583"/>
      <c r="J9" s="2583"/>
      <c r="K9" s="2583"/>
      <c r="L9" s="2584"/>
    </row>
    <row r="10" spans="1:14" s="190" customFormat="1" ht="18">
      <c r="D10" s="192"/>
      <c r="E10" s="2533" t="s">
        <v>4074</v>
      </c>
      <c r="F10" s="2534"/>
      <c r="G10" s="2534"/>
      <c r="H10" s="2534"/>
      <c r="I10" s="2534"/>
      <c r="J10" s="2534"/>
      <c r="K10" s="2534"/>
      <c r="L10" s="2535"/>
      <c r="M10" s="210"/>
      <c r="N10" s="191"/>
    </row>
    <row r="11" spans="1:14" s="200" customFormat="1">
      <c r="E11" s="2536" t="s">
        <v>9</v>
      </c>
      <c r="F11" s="2537" t="s">
        <v>3285</v>
      </c>
      <c r="G11" s="2537"/>
      <c r="H11" s="2537"/>
      <c r="I11" s="2537"/>
      <c r="J11" s="2537"/>
      <c r="K11" s="2538" t="s">
        <v>3286</v>
      </c>
      <c r="L11" s="2539"/>
    </row>
    <row r="12" spans="1:14" s="200" customFormat="1">
      <c r="E12" s="2536"/>
      <c r="F12" s="2537"/>
      <c r="G12" s="2537"/>
      <c r="H12" s="2537"/>
      <c r="I12" s="2537"/>
      <c r="J12" s="2537"/>
      <c r="K12" s="2538" t="s">
        <v>3287</v>
      </c>
      <c r="L12" s="2539"/>
    </row>
    <row r="13" spans="1:14" s="200" customFormat="1" ht="13.5" thickBot="1">
      <c r="B13" s="211" t="s">
        <v>3288</v>
      </c>
      <c r="C13" s="211" t="s">
        <v>3289</v>
      </c>
      <c r="D13" s="211"/>
      <c r="E13" s="1267">
        <v>1</v>
      </c>
      <c r="F13" s="2540" t="s">
        <v>3290</v>
      </c>
      <c r="G13" s="2540"/>
      <c r="H13" s="2540"/>
      <c r="I13" s="2540"/>
      <c r="J13" s="2540"/>
      <c r="K13" s="2541">
        <f>K14+K15+K16+K17</f>
        <v>6.08</v>
      </c>
      <c r="L13" s="2542"/>
    </row>
    <row r="14" spans="1:14" s="200" customFormat="1" ht="15.75" customHeight="1" thickBot="1">
      <c r="B14" s="193">
        <v>5.5</v>
      </c>
      <c r="C14" s="194">
        <v>3</v>
      </c>
      <c r="D14" s="196"/>
      <c r="E14" s="1268" t="s">
        <v>21</v>
      </c>
      <c r="F14" s="2543" t="s">
        <v>3311</v>
      </c>
      <c r="G14" s="2543"/>
      <c r="H14" s="2543"/>
      <c r="I14" s="2543"/>
      <c r="J14" s="2543"/>
      <c r="K14" s="2544">
        <v>4.01</v>
      </c>
      <c r="L14" s="2545"/>
      <c r="N14" s="200">
        <f>1+K14/100+K16/100+K17/100</f>
        <v>1.0497000000000001</v>
      </c>
    </row>
    <row r="15" spans="1:14" s="200" customFormat="1" ht="15.75" customHeight="1" thickBot="1">
      <c r="B15" s="193">
        <v>1.39</v>
      </c>
      <c r="C15" s="194">
        <v>0.59</v>
      </c>
      <c r="D15" s="196"/>
      <c r="E15" s="1268" t="s">
        <v>65</v>
      </c>
      <c r="F15" s="2543" t="s">
        <v>3312</v>
      </c>
      <c r="G15" s="2543"/>
      <c r="H15" s="2543"/>
      <c r="I15" s="2543"/>
      <c r="J15" s="2543"/>
      <c r="K15" s="2544">
        <v>1.1100000000000001</v>
      </c>
      <c r="L15" s="2545"/>
      <c r="N15" s="200">
        <f>1+K19/100</f>
        <v>1.073</v>
      </c>
    </row>
    <row r="16" spans="1:14" s="200" customFormat="1" ht="15.75" customHeight="1" thickBot="1">
      <c r="B16" s="193">
        <v>1.27</v>
      </c>
      <c r="C16" s="194">
        <v>0.97</v>
      </c>
      <c r="D16" s="196"/>
      <c r="E16" s="1268" t="s">
        <v>2804</v>
      </c>
      <c r="F16" s="2543" t="s">
        <v>4042</v>
      </c>
      <c r="G16" s="2543"/>
      <c r="H16" s="2543"/>
      <c r="I16" s="2543"/>
      <c r="J16" s="2543"/>
      <c r="K16" s="2544">
        <v>0.56000000000000005</v>
      </c>
      <c r="L16" s="2545"/>
      <c r="N16" s="200">
        <f>1+K15/100</f>
        <v>1.0111000000000001</v>
      </c>
    </row>
    <row r="17" spans="2:14" s="200" customFormat="1" ht="15" customHeight="1">
      <c r="B17" s="195"/>
      <c r="C17" s="196"/>
      <c r="D17" s="196"/>
      <c r="E17" s="1268" t="s">
        <v>2805</v>
      </c>
      <c r="F17" s="2543" t="s">
        <v>3988</v>
      </c>
      <c r="G17" s="2543"/>
      <c r="H17" s="2543"/>
      <c r="I17" s="2543"/>
      <c r="J17" s="2543"/>
      <c r="K17" s="2544">
        <v>0.4</v>
      </c>
      <c r="L17" s="2545"/>
      <c r="N17" s="200">
        <f>1-K22/100</f>
        <v>0.94850000000000001</v>
      </c>
    </row>
    <row r="18" spans="2:14" s="200" customFormat="1" ht="15.75" customHeight="1">
      <c r="B18" s="195"/>
      <c r="C18" s="196"/>
      <c r="D18" s="196"/>
      <c r="E18" s="2548"/>
      <c r="F18" s="2549"/>
      <c r="G18" s="2549"/>
      <c r="H18" s="2549"/>
      <c r="I18" s="2549"/>
      <c r="J18" s="2549"/>
      <c r="K18" s="2549"/>
      <c r="L18" s="2550"/>
      <c r="N18" s="200">
        <f>N14*N15*N16/N17</f>
        <v>1.2006645671164999</v>
      </c>
    </row>
    <row r="19" spans="2:14" s="200" customFormat="1" ht="15.75" customHeight="1">
      <c r="B19" s="197"/>
      <c r="C19" s="197"/>
      <c r="D19" s="197"/>
      <c r="E19" s="1267" t="s">
        <v>45</v>
      </c>
      <c r="F19" s="2540" t="s">
        <v>3291</v>
      </c>
      <c r="G19" s="2540"/>
      <c r="H19" s="2540"/>
      <c r="I19" s="2540"/>
      <c r="J19" s="2540"/>
      <c r="K19" s="2541">
        <f>K20</f>
        <v>7.3</v>
      </c>
      <c r="L19" s="2542"/>
      <c r="N19" s="201">
        <f>N18-1</f>
        <v>0.20066456711649994</v>
      </c>
    </row>
    <row r="20" spans="2:14" s="200" customFormat="1" ht="15.75" customHeight="1" thickBot="1">
      <c r="E20" s="1268" t="s">
        <v>3292</v>
      </c>
      <c r="F20" s="2543" t="s">
        <v>3313</v>
      </c>
      <c r="G20" s="2543"/>
      <c r="H20" s="2543"/>
      <c r="I20" s="2543"/>
      <c r="J20" s="2543"/>
      <c r="K20" s="2544">
        <v>7.3</v>
      </c>
      <c r="L20" s="2545"/>
    </row>
    <row r="21" spans="2:14" s="200" customFormat="1" ht="15.75" customHeight="1" thickBot="1">
      <c r="B21" s="193">
        <v>8.9600000000000009</v>
      </c>
      <c r="C21" s="194">
        <v>6.16</v>
      </c>
      <c r="D21" s="196"/>
      <c r="E21" s="2548"/>
      <c r="F21" s="2549"/>
      <c r="G21" s="2549"/>
      <c r="H21" s="2549"/>
      <c r="I21" s="2549"/>
      <c r="J21" s="2549"/>
      <c r="K21" s="2549"/>
      <c r="L21" s="2550"/>
    </row>
    <row r="22" spans="2:14" s="200" customFormat="1" ht="15.75" customHeight="1">
      <c r="E22" s="1267" t="s">
        <v>38</v>
      </c>
      <c r="F22" s="2540" t="s">
        <v>3293</v>
      </c>
      <c r="G22" s="2540"/>
      <c r="H22" s="2540"/>
      <c r="I22" s="2540"/>
      <c r="J22" s="2540"/>
      <c r="K22" s="2551">
        <f>K23+K24+K25+K26</f>
        <v>5.15</v>
      </c>
      <c r="L22" s="2552"/>
    </row>
    <row r="23" spans="2:14" s="200" customFormat="1" ht="15.75" customHeight="1">
      <c r="E23" s="1268" t="s">
        <v>3294</v>
      </c>
      <c r="F23" s="2543" t="s">
        <v>3295</v>
      </c>
      <c r="G23" s="2543"/>
      <c r="H23" s="2543"/>
      <c r="I23" s="2543"/>
      <c r="J23" s="2543"/>
      <c r="K23" s="2546">
        <f>(F39*F41)*100</f>
        <v>1.5</v>
      </c>
      <c r="L23" s="2547"/>
    </row>
    <row r="24" spans="2:14" s="200" customFormat="1">
      <c r="C24" s="213"/>
      <c r="D24" s="201"/>
      <c r="E24" s="1268" t="s">
        <v>3296</v>
      </c>
      <c r="F24" s="2543" t="s">
        <v>3317</v>
      </c>
      <c r="G24" s="2543"/>
      <c r="H24" s="2543"/>
      <c r="I24" s="2543"/>
      <c r="J24" s="2543"/>
      <c r="K24" s="2553">
        <v>3</v>
      </c>
      <c r="L24" s="2554"/>
    </row>
    <row r="25" spans="2:14" s="200" customFormat="1" ht="15" customHeight="1">
      <c r="B25" s="189">
        <f>1+K20/100</f>
        <v>1.073</v>
      </c>
      <c r="E25" s="1268" t="s">
        <v>3297</v>
      </c>
      <c r="F25" s="2543" t="s">
        <v>3318</v>
      </c>
      <c r="G25" s="2543"/>
      <c r="H25" s="2543"/>
      <c r="I25" s="2543"/>
      <c r="J25" s="2543"/>
      <c r="K25" s="2553">
        <v>0.65</v>
      </c>
      <c r="L25" s="2554"/>
    </row>
    <row r="26" spans="2:14" s="200" customFormat="1" ht="15" customHeight="1">
      <c r="B26" s="189">
        <f>1-K22/100</f>
        <v>0.94850000000000001</v>
      </c>
      <c r="E26" s="1268" t="s">
        <v>3298</v>
      </c>
      <c r="F26" s="2543" t="s">
        <v>3299</v>
      </c>
      <c r="G26" s="2543"/>
      <c r="H26" s="2543"/>
      <c r="I26" s="2543"/>
      <c r="J26" s="2543"/>
      <c r="K26" s="2546">
        <f>IF(ORÇAMENTO!K7="DESONERADO",4.5,0)</f>
        <v>0</v>
      </c>
      <c r="L26" s="2547"/>
    </row>
    <row r="27" spans="2:14" s="200" customFormat="1" ht="15.75" customHeight="1">
      <c r="B27" s="189">
        <f>B8*B9*B25</f>
        <v>1.1388303419100003</v>
      </c>
      <c r="E27" s="2555" t="s">
        <v>3300</v>
      </c>
      <c r="F27" s="2556"/>
      <c r="G27" s="2556"/>
      <c r="H27" s="2556"/>
      <c r="I27" s="2556"/>
      <c r="J27" s="2556"/>
      <c r="K27" s="2556"/>
      <c r="L27" s="2557"/>
    </row>
    <row r="28" spans="2:14" s="200" customFormat="1" ht="15.75" customHeight="1">
      <c r="B28" s="189">
        <f>B27/B26</f>
        <v>1.2006645671165002</v>
      </c>
      <c r="E28" s="2558" t="s">
        <v>3316</v>
      </c>
      <c r="F28" s="2559"/>
      <c r="G28" s="2559"/>
      <c r="H28" s="2559"/>
      <c r="I28" s="2559"/>
      <c r="J28" s="2559"/>
      <c r="K28" s="2559"/>
      <c r="L28" s="2560"/>
    </row>
    <row r="29" spans="2:14" s="200" customFormat="1">
      <c r="B29" s="189">
        <f>B28-1</f>
        <v>0.20066456711650016</v>
      </c>
      <c r="E29" s="2561" t="s">
        <v>3301</v>
      </c>
      <c r="F29" s="2562"/>
      <c r="G29" s="2562"/>
      <c r="H29" s="2562"/>
      <c r="I29" s="2562"/>
      <c r="J29" s="2562"/>
      <c r="K29" s="2563">
        <f>ROUND(N19,4)</f>
        <v>0.20069999999999999</v>
      </c>
      <c r="L29" s="2564"/>
    </row>
    <row r="30" spans="2:14" s="200" customFormat="1" ht="19.5" customHeight="1" thickBot="1">
      <c r="B30" s="198">
        <f>B29</f>
        <v>0.20066456711650016</v>
      </c>
      <c r="E30" s="2561"/>
      <c r="F30" s="2562"/>
      <c r="G30" s="2562"/>
      <c r="H30" s="2562"/>
      <c r="I30" s="2562"/>
      <c r="J30" s="2562"/>
      <c r="K30" s="2563"/>
      <c r="L30" s="2564"/>
    </row>
    <row r="31" spans="2:14" s="200" customFormat="1" ht="20.25" customHeight="1" thickTop="1">
      <c r="E31" s="2565" t="s">
        <v>3302</v>
      </c>
      <c r="F31" s="2538"/>
      <c r="G31" s="2538"/>
      <c r="H31" s="2538"/>
      <c r="I31" s="2538"/>
      <c r="J31" s="2538"/>
      <c r="K31" s="2566">
        <f ca="1">RESUMO!E22</f>
        <v>1582885.58</v>
      </c>
      <c r="L31" s="2567"/>
    </row>
    <row r="32" spans="2:14" s="200" customFormat="1" ht="15.75" customHeight="1">
      <c r="E32" s="2573" t="s">
        <v>3303</v>
      </c>
      <c r="F32" s="2574"/>
      <c r="G32" s="2574"/>
      <c r="H32" s="2574"/>
      <c r="I32" s="2574"/>
      <c r="J32" s="2574"/>
      <c r="K32" s="2574"/>
      <c r="L32" s="2575"/>
    </row>
    <row r="33" spans="1:12" s="200" customFormat="1" ht="15.75" customHeight="1">
      <c r="E33" s="2576" t="s">
        <v>3304</v>
      </c>
      <c r="F33" s="2577"/>
      <c r="G33" s="2577"/>
      <c r="H33" s="2577"/>
      <c r="I33" s="2577"/>
      <c r="J33" s="2577"/>
      <c r="K33" s="2577"/>
      <c r="L33" s="2578"/>
    </row>
    <row r="34" spans="1:12" s="200" customFormat="1" ht="16.5" customHeight="1">
      <c r="E34" s="203"/>
      <c r="F34" s="214"/>
      <c r="G34" s="202"/>
      <c r="H34" s="202"/>
      <c r="I34" s="202"/>
      <c r="J34" s="202"/>
      <c r="K34" s="202"/>
      <c r="L34" s="204"/>
    </row>
    <row r="35" spans="1:12" s="200" customFormat="1">
      <c r="A35" s="202"/>
      <c r="B35" s="202"/>
      <c r="C35" s="202"/>
      <c r="D35" s="202"/>
      <c r="E35" s="203"/>
      <c r="F35" s="2579" t="s">
        <v>3305</v>
      </c>
      <c r="G35" s="2580" t="s">
        <v>3306</v>
      </c>
      <c r="H35" s="2580"/>
      <c r="I35" s="2580"/>
      <c r="J35" s="2580"/>
      <c r="K35" s="2581">
        <v>-1</v>
      </c>
      <c r="L35" s="204"/>
    </row>
    <row r="36" spans="1:12" s="200" customFormat="1">
      <c r="E36" s="203"/>
      <c r="F36" s="2579"/>
      <c r="G36" s="2582" t="s">
        <v>3307</v>
      </c>
      <c r="H36" s="2582"/>
      <c r="I36" s="2582"/>
      <c r="J36" s="2582"/>
      <c r="K36" s="2581"/>
      <c r="L36" s="204"/>
    </row>
    <row r="37" spans="1:12" s="200" customFormat="1" ht="13.5" thickBot="1">
      <c r="E37" s="203"/>
      <c r="F37" s="1101"/>
      <c r="G37" s="1103"/>
      <c r="H37" s="1102"/>
      <c r="I37" s="202"/>
      <c r="J37" s="202"/>
      <c r="K37" s="202"/>
      <c r="L37" s="204"/>
    </row>
    <row r="38" spans="1:12" s="200" customFormat="1" ht="13.5" thickBot="1">
      <c r="E38" s="203"/>
      <c r="F38" s="2568" t="s">
        <v>3308</v>
      </c>
      <c r="G38" s="2569"/>
      <c r="H38" s="2569"/>
      <c r="I38" s="2569"/>
      <c r="J38" s="2569"/>
      <c r="K38" s="2570"/>
      <c r="L38" s="204"/>
    </row>
    <row r="39" spans="1:12" s="200" customFormat="1" ht="13.5" thickBot="1">
      <c r="E39" s="203"/>
      <c r="F39" s="215">
        <v>2.5000000000000001E-2</v>
      </c>
      <c r="G39" s="2571" t="s">
        <v>3309</v>
      </c>
      <c r="H39" s="2571"/>
      <c r="I39" s="2571"/>
      <c r="J39" s="2571"/>
      <c r="K39" s="2572"/>
      <c r="L39" s="204"/>
    </row>
    <row r="40" spans="1:12" s="200" customFormat="1" ht="13.5" thickBot="1">
      <c r="E40" s="203"/>
      <c r="F40" s="202"/>
      <c r="G40" s="216"/>
      <c r="H40" s="216"/>
      <c r="I40" s="216"/>
      <c r="J40" s="216"/>
      <c r="K40" s="216"/>
      <c r="L40" s="204"/>
    </row>
    <row r="41" spans="1:12" s="200" customFormat="1" ht="13.5" thickBot="1">
      <c r="E41" s="203"/>
      <c r="F41" s="215">
        <v>0.6</v>
      </c>
      <c r="G41" s="2571" t="s">
        <v>8465</v>
      </c>
      <c r="H41" s="2571"/>
      <c r="I41" s="2571"/>
      <c r="J41" s="2571"/>
      <c r="K41" s="2572"/>
      <c r="L41" s="204"/>
    </row>
    <row r="42" spans="1:12" s="200" customFormat="1" ht="13.15" customHeight="1" thickBot="1">
      <c r="E42" s="205"/>
      <c r="F42" s="206"/>
      <c r="G42" s="207"/>
      <c r="H42" s="208"/>
      <c r="I42" s="208"/>
      <c r="J42" s="208"/>
      <c r="K42" s="208"/>
      <c r="L42" s="209"/>
    </row>
    <row r="43" spans="1:12" s="200" customFormat="1" ht="13.15" customHeight="1">
      <c r="E43" s="217" t="s">
        <v>3310</v>
      </c>
    </row>
    <row r="44" spans="1:12" s="200" customFormat="1">
      <c r="E44" s="184"/>
      <c r="F44" s="184"/>
      <c r="G44" s="184"/>
      <c r="H44" s="184"/>
      <c r="I44" s="184"/>
      <c r="J44" s="184"/>
      <c r="K44" s="184"/>
      <c r="L44" s="184"/>
    </row>
    <row r="45" spans="1:12" ht="21.6" customHeight="1"/>
    <row r="46" spans="1:12" ht="17.45" customHeight="1"/>
    <row r="47" spans="1:12" ht="26.45" customHeight="1"/>
  </sheetData>
  <mergeCells count="55">
    <mergeCell ref="F9:L9"/>
    <mergeCell ref="E1:L1"/>
    <mergeCell ref="E2:L2"/>
    <mergeCell ref="E3:L3"/>
    <mergeCell ref="E4:L4"/>
    <mergeCell ref="E5:L5"/>
    <mergeCell ref="F6:L6"/>
    <mergeCell ref="F7:L7"/>
    <mergeCell ref="F8:L8"/>
    <mergeCell ref="F38:K38"/>
    <mergeCell ref="G39:K39"/>
    <mergeCell ref="G41:K41"/>
    <mergeCell ref="E32:L32"/>
    <mergeCell ref="E33:L33"/>
    <mergeCell ref="F35:F36"/>
    <mergeCell ref="G35:J35"/>
    <mergeCell ref="K35:K36"/>
    <mergeCell ref="G36:J36"/>
    <mergeCell ref="E27:L27"/>
    <mergeCell ref="E28:L28"/>
    <mergeCell ref="E29:J30"/>
    <mergeCell ref="K29:L30"/>
    <mergeCell ref="E31:J31"/>
    <mergeCell ref="K31:L31"/>
    <mergeCell ref="F24:J24"/>
    <mergeCell ref="K24:L24"/>
    <mergeCell ref="F25:J25"/>
    <mergeCell ref="K25:L25"/>
    <mergeCell ref="F26:J26"/>
    <mergeCell ref="K26:L26"/>
    <mergeCell ref="F16:J16"/>
    <mergeCell ref="K16:L16"/>
    <mergeCell ref="F23:J23"/>
    <mergeCell ref="K23:L23"/>
    <mergeCell ref="F17:J17"/>
    <mergeCell ref="K17:L17"/>
    <mergeCell ref="E18:L18"/>
    <mergeCell ref="F19:J19"/>
    <mergeCell ref="K19:L19"/>
    <mergeCell ref="F20:J20"/>
    <mergeCell ref="K20:L20"/>
    <mergeCell ref="E21:L21"/>
    <mergeCell ref="F22:J22"/>
    <mergeCell ref="K22:L22"/>
    <mergeCell ref="F13:J13"/>
    <mergeCell ref="K13:L13"/>
    <mergeCell ref="F14:J14"/>
    <mergeCell ref="K14:L14"/>
    <mergeCell ref="F15:J15"/>
    <mergeCell ref="K15:L15"/>
    <mergeCell ref="E10:L10"/>
    <mergeCell ref="E11:E12"/>
    <mergeCell ref="F11:J12"/>
    <mergeCell ref="K11:L11"/>
    <mergeCell ref="K12:L12"/>
  </mergeCells>
  <printOptions horizontalCentered="1"/>
  <pageMargins left="0.70866141732283472" right="0.70866141732283472" top="0.74803149606299213" bottom="0.74803149606299213" header="0.31496062992125984" footer="0.31496062992125984"/>
  <pageSetup paperSize="9" scale="72" orientation="landscape" r:id="rId1"/>
  <headerFooter scaleWithDoc="0">
    <oddHeader>&amp;RPágina &amp;P de &amp;N</oddHeader>
    <oddFooter>&amp;R&amp;G</oddFooter>
  </headerFooter>
  <drawing r:id="rId2"/>
  <legacyDrawingHF r:id="rId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Planilha3">
    <tabColor theme="5" tint="0.39997558519241921"/>
    <pageSetUpPr fitToPage="1"/>
  </sheetPr>
  <dimension ref="A1:N37"/>
  <sheetViews>
    <sheetView view="pageBreakPreview" topLeftCell="E6" zoomScale="85" zoomScaleNormal="100" zoomScaleSheetLayoutView="85" workbookViewId="0">
      <selection activeCell="F21" sqref="F21"/>
    </sheetView>
  </sheetViews>
  <sheetFormatPr defaultColWidth="9.140625" defaultRowHeight="12.75"/>
  <cols>
    <col min="1" max="4" width="0" style="184" hidden="1" customWidth="1"/>
    <col min="5" max="5" width="12.140625" style="184" customWidth="1"/>
    <col min="6" max="6" width="13.85546875" style="184" customWidth="1"/>
    <col min="7" max="7" width="75.28515625" style="184" customWidth="1"/>
    <col min="8" max="8" width="22.42578125" style="184" customWidth="1"/>
    <col min="9" max="9" width="8.42578125" style="184" customWidth="1"/>
    <col min="10" max="10" width="10.140625" style="184" customWidth="1"/>
    <col min="11" max="11" width="12.85546875" style="184" customWidth="1"/>
    <col min="12" max="12" width="17.140625" style="184" customWidth="1"/>
    <col min="13" max="14" width="0" style="184" hidden="1" customWidth="1"/>
    <col min="15" max="16384" width="9.140625" style="184"/>
  </cols>
  <sheetData>
    <row r="1" spans="1:14" ht="18.75" thickBot="1">
      <c r="A1" s="1367"/>
      <c r="B1" s="1368"/>
      <c r="C1" s="1369"/>
      <c r="D1" s="1370"/>
      <c r="E1" s="2601" t="s">
        <v>0</v>
      </c>
      <c r="F1" s="2586"/>
      <c r="G1" s="2586"/>
      <c r="H1" s="2586"/>
      <c r="I1" s="2586"/>
      <c r="J1" s="2586"/>
      <c r="K1" s="2586"/>
      <c r="L1" s="2587"/>
    </row>
    <row r="2" spans="1:14" ht="17.25" thickTop="1" thickBot="1">
      <c r="A2" s="1265"/>
      <c r="B2" s="199"/>
      <c r="C2" s="199"/>
      <c r="D2" s="1371"/>
      <c r="E2" s="2602" t="s">
        <v>3314</v>
      </c>
      <c r="F2" s="2589"/>
      <c r="G2" s="2589"/>
      <c r="H2" s="2589"/>
      <c r="I2" s="2589"/>
      <c r="J2" s="2589"/>
      <c r="K2" s="2589"/>
      <c r="L2" s="2590"/>
    </row>
    <row r="3" spans="1:14" ht="13.5" thickTop="1">
      <c r="A3" s="1372"/>
      <c r="B3" s="188" t="e">
        <f>1+K9/100+K11/100+K12/100+K13/100</f>
        <v>#VALUE!</v>
      </c>
      <c r="C3" s="199"/>
      <c r="D3" s="1371"/>
      <c r="E3" s="2603" t="s">
        <v>3315</v>
      </c>
      <c r="F3" s="2592"/>
      <c r="G3" s="2592"/>
      <c r="H3" s="2592"/>
      <c r="I3" s="2592"/>
      <c r="J3" s="2592"/>
      <c r="K3" s="2592"/>
      <c r="L3" s="2593"/>
    </row>
    <row r="4" spans="1:14">
      <c r="A4" s="1265"/>
      <c r="B4" s="199"/>
      <c r="C4" s="199"/>
      <c r="D4" s="1371"/>
      <c r="E4" s="2603" t="s">
        <v>3</v>
      </c>
      <c r="F4" s="2592"/>
      <c r="G4" s="2592"/>
      <c r="H4" s="2592"/>
      <c r="I4" s="2592"/>
      <c r="J4" s="2592"/>
      <c r="K4" s="2592"/>
      <c r="L4" s="2593"/>
    </row>
    <row r="5" spans="1:14" ht="13.5" thickBot="1">
      <c r="A5" s="1265"/>
      <c r="B5" s="199"/>
      <c r="C5" s="199"/>
      <c r="D5" s="1371"/>
      <c r="E5" s="2604" t="s">
        <v>4</v>
      </c>
      <c r="F5" s="2595"/>
      <c r="G5" s="2595"/>
      <c r="H5" s="2595"/>
      <c r="I5" s="2595"/>
      <c r="J5" s="2595"/>
      <c r="K5" s="2595"/>
      <c r="L5" s="2596"/>
    </row>
    <row r="6" spans="1:14" ht="13.5" thickTop="1">
      <c r="A6" s="1372"/>
      <c r="B6" s="188">
        <f>1+K14/100+K15/100+K16/100+K17/100</f>
        <v>1.0562999999999998</v>
      </c>
      <c r="C6" s="199"/>
      <c r="D6" s="1371"/>
      <c r="E6" s="218" t="s">
        <v>13</v>
      </c>
      <c r="F6" s="2597" t="str">
        <f>ORÇAMENTO!C6</f>
        <v>PAVIMENTAÇÃO URBANA EM SANTO ANTONIO DO LESTE</v>
      </c>
      <c r="G6" s="2597"/>
      <c r="H6" s="2597"/>
      <c r="I6" s="2597"/>
      <c r="J6" s="2597"/>
      <c r="K6" s="2597"/>
      <c r="L6" s="2598"/>
    </row>
    <row r="7" spans="1:14" ht="13.5" thickBot="1">
      <c r="A7" s="1265"/>
      <c r="B7" s="199"/>
      <c r="C7" s="199"/>
      <c r="D7" s="1371"/>
      <c r="E7" s="219" t="s">
        <v>50</v>
      </c>
      <c r="F7" s="2599" t="str">
        <f>ORÇAMENTO!C7</f>
        <v>AVENIDA FORTALEZA TRECHO 01</v>
      </c>
      <c r="G7" s="2599"/>
      <c r="H7" s="2599"/>
      <c r="I7" s="2599"/>
      <c r="J7" s="2599"/>
      <c r="K7" s="2599"/>
      <c r="L7" s="2600"/>
    </row>
    <row r="8" spans="1:14" ht="13.5" thickTop="1">
      <c r="A8" s="1372"/>
      <c r="B8" s="188">
        <f>1+K14/100+K16/100+K17/100</f>
        <v>1.0477999999999998</v>
      </c>
      <c r="C8" s="199"/>
      <c r="D8" s="1371"/>
      <c r="E8" s="219" t="s">
        <v>31</v>
      </c>
      <c r="F8" s="2599" t="str">
        <f>ORÇAMENTO!C8</f>
        <v>PREFEITURA MUNICIPAL DE SANTO ANTONIO DO LESTE</v>
      </c>
      <c r="G8" s="2599"/>
      <c r="H8" s="2599"/>
      <c r="I8" s="2599"/>
      <c r="J8" s="2599"/>
      <c r="K8" s="2599"/>
      <c r="L8" s="2600"/>
    </row>
    <row r="9" spans="1:14">
      <c r="A9" s="1372"/>
      <c r="B9" s="189">
        <f>1+K15/100</f>
        <v>1.0085</v>
      </c>
      <c r="C9" s="199"/>
      <c r="D9" s="1371"/>
      <c r="E9" s="220" t="s">
        <v>15</v>
      </c>
      <c r="F9" s="2583" t="str">
        <f>ORÇAMENTO!C9</f>
        <v>JANEIRO/2022</v>
      </c>
      <c r="G9" s="2583"/>
      <c r="H9" s="2583"/>
      <c r="I9" s="2583"/>
      <c r="J9" s="2583"/>
      <c r="K9" s="2583"/>
      <c r="L9" s="2584"/>
    </row>
    <row r="10" spans="1:14" s="190" customFormat="1" ht="18" customHeight="1">
      <c r="A10" s="1373"/>
      <c r="D10" s="192"/>
      <c r="E10" s="2605" t="s">
        <v>4075</v>
      </c>
      <c r="F10" s="2534"/>
      <c r="G10" s="2534"/>
      <c r="H10" s="2534"/>
      <c r="I10" s="2534"/>
      <c r="J10" s="2534"/>
      <c r="K10" s="2534"/>
      <c r="L10" s="2535"/>
      <c r="M10" s="210"/>
      <c r="N10" s="191"/>
    </row>
    <row r="11" spans="1:14" s="200" customFormat="1">
      <c r="A11" s="203"/>
      <c r="B11" s="202"/>
      <c r="C11" s="202"/>
      <c r="D11" s="202"/>
      <c r="E11" s="2537" t="s">
        <v>9</v>
      </c>
      <c r="F11" s="2537" t="s">
        <v>3285</v>
      </c>
      <c r="G11" s="2537"/>
      <c r="H11" s="2537"/>
      <c r="I11" s="2537"/>
      <c r="J11" s="2537"/>
      <c r="K11" s="2538" t="s">
        <v>3286</v>
      </c>
      <c r="L11" s="2539"/>
    </row>
    <row r="12" spans="1:14" s="200" customFormat="1">
      <c r="A12" s="203"/>
      <c r="B12" s="202"/>
      <c r="C12" s="202"/>
      <c r="D12" s="202"/>
      <c r="E12" s="2537"/>
      <c r="F12" s="2537"/>
      <c r="G12" s="2537"/>
      <c r="H12" s="2537"/>
      <c r="I12" s="2537"/>
      <c r="J12" s="2537"/>
      <c r="K12" s="2538" t="s">
        <v>3287</v>
      </c>
      <c r="L12" s="2539"/>
    </row>
    <row r="13" spans="1:14" s="200" customFormat="1" ht="13.5" thickBot="1">
      <c r="A13" s="203"/>
      <c r="B13" s="211" t="s">
        <v>3288</v>
      </c>
      <c r="C13" s="211" t="s">
        <v>3289</v>
      </c>
      <c r="D13" s="211"/>
      <c r="E13" s="221">
        <v>1</v>
      </c>
      <c r="F13" s="2540" t="s">
        <v>3290</v>
      </c>
      <c r="G13" s="2540"/>
      <c r="H13" s="2540"/>
      <c r="I13" s="2540"/>
      <c r="J13" s="2540"/>
      <c r="K13" s="2541">
        <f>K14+K15+K16+K17</f>
        <v>5.629999999999999</v>
      </c>
      <c r="L13" s="2542"/>
    </row>
    <row r="14" spans="1:14" s="200" customFormat="1" ht="15.75" customHeight="1" thickBot="1">
      <c r="A14" s="203"/>
      <c r="B14" s="193">
        <v>5.5</v>
      </c>
      <c r="C14" s="194">
        <v>3</v>
      </c>
      <c r="D14" s="196"/>
      <c r="E14" s="212" t="s">
        <v>21</v>
      </c>
      <c r="F14" s="2543" t="s">
        <v>3311</v>
      </c>
      <c r="G14" s="2543"/>
      <c r="H14" s="2543"/>
      <c r="I14" s="2543"/>
      <c r="J14" s="2543"/>
      <c r="K14" s="2544">
        <v>3.45</v>
      </c>
      <c r="L14" s="2545"/>
      <c r="N14" s="200">
        <f>1+K14/100+K16/100+K17/100</f>
        <v>1.0477999999999998</v>
      </c>
    </row>
    <row r="15" spans="1:14" s="200" customFormat="1" ht="15.75" customHeight="1" thickBot="1">
      <c r="A15" s="203"/>
      <c r="B15" s="193">
        <v>1.39</v>
      </c>
      <c r="C15" s="194">
        <v>0.59</v>
      </c>
      <c r="D15" s="196"/>
      <c r="E15" s="212" t="s">
        <v>65</v>
      </c>
      <c r="F15" s="2543" t="s">
        <v>3312</v>
      </c>
      <c r="G15" s="2543"/>
      <c r="H15" s="2543"/>
      <c r="I15" s="2543"/>
      <c r="J15" s="2543"/>
      <c r="K15" s="2544">
        <v>0.85</v>
      </c>
      <c r="L15" s="2545"/>
      <c r="N15" s="200">
        <f>1+K19/100</f>
        <v>1.0486</v>
      </c>
    </row>
    <row r="16" spans="1:14" s="200" customFormat="1" ht="15.75" customHeight="1" thickBot="1">
      <c r="A16" s="203"/>
      <c r="B16" s="193">
        <v>1.27</v>
      </c>
      <c r="C16" s="194">
        <v>0.97</v>
      </c>
      <c r="D16" s="196"/>
      <c r="E16" s="212" t="s">
        <v>2804</v>
      </c>
      <c r="F16" s="2543" t="s">
        <v>4042</v>
      </c>
      <c r="G16" s="2543"/>
      <c r="H16" s="2543"/>
      <c r="I16" s="2543"/>
      <c r="J16" s="2543"/>
      <c r="K16" s="2544">
        <v>0.85</v>
      </c>
      <c r="L16" s="2545"/>
      <c r="N16" s="200">
        <f>1+K15/100</f>
        <v>1.0085</v>
      </c>
    </row>
    <row r="17" spans="1:14" s="200" customFormat="1" ht="15" customHeight="1">
      <c r="A17" s="203"/>
      <c r="B17" s="195"/>
      <c r="C17" s="196"/>
      <c r="D17" s="196"/>
      <c r="E17" s="212" t="s">
        <v>2805</v>
      </c>
      <c r="F17" s="2543" t="s">
        <v>3988</v>
      </c>
      <c r="G17" s="2543"/>
      <c r="H17" s="2543"/>
      <c r="I17" s="2543"/>
      <c r="J17" s="2543"/>
      <c r="K17" s="2544">
        <v>0.48</v>
      </c>
      <c r="L17" s="2545"/>
      <c r="N17" s="200">
        <f>1-K22/100</f>
        <v>0.96350000000000002</v>
      </c>
    </row>
    <row r="18" spans="1:14" s="200" customFormat="1" ht="15.75" customHeight="1">
      <c r="A18" s="203"/>
      <c r="B18" s="195"/>
      <c r="C18" s="196"/>
      <c r="D18" s="196"/>
      <c r="E18" s="2548"/>
      <c r="F18" s="2549"/>
      <c r="G18" s="2549"/>
      <c r="H18" s="2549"/>
      <c r="I18" s="2549"/>
      <c r="J18" s="2549"/>
      <c r="K18" s="2549"/>
      <c r="L18" s="2550"/>
      <c r="N18" s="200">
        <f>N14*N15*N16/N17</f>
        <v>1.1500386364089255</v>
      </c>
    </row>
    <row r="19" spans="1:14" s="200" customFormat="1" ht="15.75" customHeight="1">
      <c r="A19" s="203"/>
      <c r="B19" s="1374"/>
      <c r="C19" s="1374"/>
      <c r="D19" s="1374"/>
      <c r="E19" s="221" t="s">
        <v>45</v>
      </c>
      <c r="F19" s="2540" t="s">
        <v>3291</v>
      </c>
      <c r="G19" s="2540"/>
      <c r="H19" s="2540"/>
      <c r="I19" s="2540"/>
      <c r="J19" s="2540"/>
      <c r="K19" s="2541">
        <f>K20</f>
        <v>4.8600000000000003</v>
      </c>
      <c r="L19" s="2542"/>
      <c r="N19" s="201">
        <f>N18-1</f>
        <v>0.15003863640892545</v>
      </c>
    </row>
    <row r="20" spans="1:14" s="200" customFormat="1" ht="15.75" customHeight="1" thickBot="1">
      <c r="A20" s="203"/>
      <c r="B20" s="202"/>
      <c r="C20" s="202"/>
      <c r="D20" s="202"/>
      <c r="E20" s="212" t="s">
        <v>3292</v>
      </c>
      <c r="F20" s="2543" t="s">
        <v>3313</v>
      </c>
      <c r="G20" s="2543"/>
      <c r="H20" s="2543"/>
      <c r="I20" s="2543"/>
      <c r="J20" s="2543"/>
      <c r="K20" s="2544">
        <v>4.8600000000000003</v>
      </c>
      <c r="L20" s="2545"/>
    </row>
    <row r="21" spans="1:14" s="200" customFormat="1" ht="15.75" customHeight="1" thickBot="1">
      <c r="A21" s="203"/>
      <c r="B21" s="193">
        <v>8.9600000000000009</v>
      </c>
      <c r="C21" s="194">
        <v>6.16</v>
      </c>
      <c r="D21" s="196"/>
      <c r="E21" s="2548"/>
      <c r="F21" s="2549"/>
      <c r="G21" s="2549"/>
      <c r="H21" s="2549"/>
      <c r="I21" s="2549"/>
      <c r="J21" s="2549"/>
      <c r="K21" s="2549"/>
      <c r="L21" s="2550"/>
    </row>
    <row r="22" spans="1:14" s="200" customFormat="1" ht="15.75" customHeight="1">
      <c r="A22" s="203"/>
      <c r="B22" s="202"/>
      <c r="C22" s="202"/>
      <c r="D22" s="202"/>
      <c r="E22" s="221" t="s">
        <v>38</v>
      </c>
      <c r="F22" s="2540" t="s">
        <v>3293</v>
      </c>
      <c r="G22" s="2540"/>
      <c r="H22" s="2540"/>
      <c r="I22" s="2540"/>
      <c r="J22" s="2540"/>
      <c r="K22" s="2551">
        <f>K23+K24+K25+K26</f>
        <v>3.65</v>
      </c>
      <c r="L22" s="2552"/>
    </row>
    <row r="23" spans="1:14" s="200" customFormat="1" ht="15.75" customHeight="1">
      <c r="A23" s="203"/>
      <c r="B23" s="202"/>
      <c r="C23" s="202"/>
      <c r="D23" s="202"/>
      <c r="E23" s="212" t="s">
        <v>3294</v>
      </c>
      <c r="F23" s="2543" t="s">
        <v>3295</v>
      </c>
      <c r="G23" s="2543"/>
      <c r="H23" s="2543"/>
      <c r="I23" s="2543"/>
      <c r="J23" s="2543"/>
      <c r="K23" s="2546">
        <v>0</v>
      </c>
      <c r="L23" s="2547"/>
    </row>
    <row r="24" spans="1:14" s="200" customFormat="1">
      <c r="A24" s="203"/>
      <c r="B24" s="202"/>
      <c r="C24" s="1375"/>
      <c r="D24" s="1376"/>
      <c r="E24" s="212" t="s">
        <v>3296</v>
      </c>
      <c r="F24" s="2543" t="s">
        <v>3317</v>
      </c>
      <c r="G24" s="2543"/>
      <c r="H24" s="2543"/>
      <c r="I24" s="2543"/>
      <c r="J24" s="2543"/>
      <c r="K24" s="2553">
        <v>3</v>
      </c>
      <c r="L24" s="2554"/>
    </row>
    <row r="25" spans="1:14" s="200" customFormat="1" ht="15" customHeight="1">
      <c r="A25" s="203"/>
      <c r="B25" s="189">
        <f>1+K20/100</f>
        <v>1.0486</v>
      </c>
      <c r="C25" s="202"/>
      <c r="D25" s="202"/>
      <c r="E25" s="212" t="s">
        <v>3297</v>
      </c>
      <c r="F25" s="2543" t="s">
        <v>3318</v>
      </c>
      <c r="G25" s="2543"/>
      <c r="H25" s="2543"/>
      <c r="I25" s="2543"/>
      <c r="J25" s="2543"/>
      <c r="K25" s="2553">
        <v>0.65</v>
      </c>
      <c r="L25" s="2554"/>
    </row>
    <row r="26" spans="1:14" s="200" customFormat="1" ht="15" customHeight="1">
      <c r="A26" s="203"/>
      <c r="B26" s="189">
        <f>1-K22/100</f>
        <v>0.96350000000000002</v>
      </c>
      <c r="C26" s="202"/>
      <c r="D26" s="202"/>
      <c r="E26" s="212" t="s">
        <v>3298</v>
      </c>
      <c r="F26" s="2543" t="s">
        <v>3299</v>
      </c>
      <c r="G26" s="2543"/>
      <c r="H26" s="2543"/>
      <c r="I26" s="2543"/>
      <c r="J26" s="2543"/>
      <c r="K26" s="2546">
        <f>IF(ORÇAMENTO!K7="DESONERADO",4.5,0)</f>
        <v>0</v>
      </c>
      <c r="L26" s="2547"/>
    </row>
    <row r="27" spans="1:14" s="200" customFormat="1" ht="15.75" customHeight="1">
      <c r="A27" s="203"/>
      <c r="B27" s="189">
        <f>B8*B9*B25</f>
        <v>1.1080622261799999</v>
      </c>
      <c r="C27" s="202"/>
      <c r="D27" s="202"/>
      <c r="E27" s="2555" t="s">
        <v>3300</v>
      </c>
      <c r="F27" s="2556"/>
      <c r="G27" s="2556"/>
      <c r="H27" s="2556"/>
      <c r="I27" s="2556"/>
      <c r="J27" s="2556"/>
      <c r="K27" s="2556"/>
      <c r="L27" s="2557"/>
    </row>
    <row r="28" spans="1:14" s="200" customFormat="1" ht="15.75" customHeight="1">
      <c r="A28" s="203"/>
      <c r="B28" s="189">
        <f>B27/B26</f>
        <v>1.1500386364089257</v>
      </c>
      <c r="C28" s="202"/>
      <c r="D28" s="202"/>
      <c r="E28" s="2558" t="s">
        <v>3316</v>
      </c>
      <c r="F28" s="2559"/>
      <c r="G28" s="2559"/>
      <c r="H28" s="2559"/>
      <c r="I28" s="2559"/>
      <c r="J28" s="2559"/>
      <c r="K28" s="2559"/>
      <c r="L28" s="2560"/>
    </row>
    <row r="29" spans="1:14" s="200" customFormat="1">
      <c r="A29" s="203"/>
      <c r="B29" s="189">
        <f>B28-1</f>
        <v>0.15003863640892567</v>
      </c>
      <c r="C29" s="202"/>
      <c r="D29" s="202"/>
      <c r="E29" s="2562" t="s">
        <v>3301</v>
      </c>
      <c r="F29" s="2562"/>
      <c r="G29" s="2562"/>
      <c r="H29" s="2562"/>
      <c r="I29" s="2562"/>
      <c r="J29" s="2562"/>
      <c r="K29" s="2563">
        <f>ROUND(N19,4)</f>
        <v>0.15</v>
      </c>
      <c r="L29" s="2564"/>
    </row>
    <row r="30" spans="1:14" s="200" customFormat="1" ht="19.5" customHeight="1" thickBot="1">
      <c r="A30" s="203"/>
      <c r="B30" s="198">
        <f>B29</f>
        <v>0.15003863640892567</v>
      </c>
      <c r="C30" s="202"/>
      <c r="D30" s="202"/>
      <c r="E30" s="2562"/>
      <c r="F30" s="2562"/>
      <c r="G30" s="2562"/>
      <c r="H30" s="2562"/>
      <c r="I30" s="2562"/>
      <c r="J30" s="2562"/>
      <c r="K30" s="2563"/>
      <c r="L30" s="2564"/>
    </row>
    <row r="31" spans="1:14" s="200" customFormat="1" ht="20.25" customHeight="1" thickTop="1">
      <c r="A31" s="203"/>
      <c r="B31" s="202"/>
      <c r="C31" s="202"/>
      <c r="D31" s="202"/>
      <c r="E31" s="2538" t="s">
        <v>3302</v>
      </c>
      <c r="F31" s="2538"/>
      <c r="G31" s="2538"/>
      <c r="H31" s="2538"/>
      <c r="I31" s="2538"/>
      <c r="J31" s="2538"/>
      <c r="K31" s="2566">
        <f ca="1">RESUMO!E22</f>
        <v>1582885.58</v>
      </c>
      <c r="L31" s="2567"/>
    </row>
    <row r="32" spans="1:14" s="200" customFormat="1" ht="15.75" customHeight="1">
      <c r="A32" s="203"/>
      <c r="B32" s="202"/>
      <c r="C32" s="202"/>
      <c r="D32" s="202"/>
      <c r="E32" s="2573" t="s">
        <v>3303</v>
      </c>
      <c r="F32" s="2574"/>
      <c r="G32" s="2574"/>
      <c r="H32" s="2574"/>
      <c r="I32" s="2574"/>
      <c r="J32" s="2574"/>
      <c r="K32" s="2574"/>
      <c r="L32" s="2575"/>
    </row>
    <row r="33" spans="1:12" s="200" customFormat="1" ht="15.75" customHeight="1">
      <c r="A33" s="203"/>
      <c r="B33" s="202"/>
      <c r="C33" s="202"/>
      <c r="D33" s="202"/>
      <c r="E33" s="2577" t="s">
        <v>3304</v>
      </c>
      <c r="F33" s="2577"/>
      <c r="G33" s="2577"/>
      <c r="H33" s="2577"/>
      <c r="I33" s="2577"/>
      <c r="J33" s="2577"/>
      <c r="K33" s="2577"/>
      <c r="L33" s="2578"/>
    </row>
    <row r="34" spans="1:12" s="200" customFormat="1" ht="16.5" customHeight="1">
      <c r="A34" s="203"/>
      <c r="B34" s="202"/>
      <c r="C34" s="202"/>
      <c r="D34" s="202"/>
      <c r="E34" s="203"/>
      <c r="F34" s="214"/>
      <c r="G34" s="202"/>
      <c r="H34" s="202"/>
      <c r="I34" s="202"/>
      <c r="J34" s="202"/>
      <c r="K34" s="202"/>
      <c r="L34" s="204"/>
    </row>
    <row r="35" spans="1:12" s="200" customFormat="1">
      <c r="A35" s="203"/>
      <c r="B35" s="202"/>
      <c r="C35" s="202"/>
      <c r="D35" s="202"/>
      <c r="E35" s="203"/>
      <c r="F35" s="2579" t="s">
        <v>3305</v>
      </c>
      <c r="G35" s="2580" t="s">
        <v>3306</v>
      </c>
      <c r="H35" s="2580"/>
      <c r="I35" s="2580"/>
      <c r="J35" s="2580"/>
      <c r="K35" s="2581">
        <v>-1</v>
      </c>
      <c r="L35" s="204"/>
    </row>
    <row r="36" spans="1:12" s="200" customFormat="1">
      <c r="A36" s="203"/>
      <c r="B36" s="202"/>
      <c r="C36" s="202"/>
      <c r="D36" s="202"/>
      <c r="E36" s="203"/>
      <c r="F36" s="2579"/>
      <c r="G36" s="2582" t="s">
        <v>3307</v>
      </c>
      <c r="H36" s="2582"/>
      <c r="I36" s="2582"/>
      <c r="J36" s="2582"/>
      <c r="K36" s="2581"/>
      <c r="L36" s="204"/>
    </row>
    <row r="37" spans="1:12" s="200" customFormat="1" ht="13.5" thickBot="1">
      <c r="A37" s="205"/>
      <c r="B37" s="208"/>
      <c r="C37" s="208"/>
      <c r="D37" s="208"/>
      <c r="E37" s="205"/>
      <c r="F37" s="1377"/>
      <c r="G37" s="1378"/>
      <c r="H37" s="207"/>
      <c r="I37" s="208"/>
      <c r="J37" s="208"/>
      <c r="K37" s="208"/>
      <c r="L37" s="209"/>
    </row>
  </sheetData>
  <mergeCells count="52">
    <mergeCell ref="E32:L32"/>
    <mergeCell ref="E33:L33"/>
    <mergeCell ref="F35:F36"/>
    <mergeCell ref="G35:J35"/>
    <mergeCell ref="K35:K36"/>
    <mergeCell ref="G36:J36"/>
    <mergeCell ref="E27:L27"/>
    <mergeCell ref="E28:L28"/>
    <mergeCell ref="E29:J30"/>
    <mergeCell ref="K29:L30"/>
    <mergeCell ref="E31:J31"/>
    <mergeCell ref="K31:L31"/>
    <mergeCell ref="F24:J24"/>
    <mergeCell ref="K24:L24"/>
    <mergeCell ref="F25:J25"/>
    <mergeCell ref="K25:L25"/>
    <mergeCell ref="F26:J26"/>
    <mergeCell ref="K26:L26"/>
    <mergeCell ref="F23:J23"/>
    <mergeCell ref="K23:L23"/>
    <mergeCell ref="F16:J16"/>
    <mergeCell ref="K16:L16"/>
    <mergeCell ref="F17:J17"/>
    <mergeCell ref="K17:L17"/>
    <mergeCell ref="E18:L18"/>
    <mergeCell ref="F19:J19"/>
    <mergeCell ref="K19:L19"/>
    <mergeCell ref="F20:J20"/>
    <mergeCell ref="K20:L20"/>
    <mergeCell ref="E21:L21"/>
    <mergeCell ref="F22:J22"/>
    <mergeCell ref="K22:L22"/>
    <mergeCell ref="F13:J13"/>
    <mergeCell ref="K13:L13"/>
    <mergeCell ref="F14:J14"/>
    <mergeCell ref="K14:L14"/>
    <mergeCell ref="F15:J15"/>
    <mergeCell ref="K15:L15"/>
    <mergeCell ref="F7:L7"/>
    <mergeCell ref="F8:L8"/>
    <mergeCell ref="F9:L9"/>
    <mergeCell ref="E10:L10"/>
    <mergeCell ref="E11:E12"/>
    <mergeCell ref="F11:J12"/>
    <mergeCell ref="K11:L11"/>
    <mergeCell ref="K12:L12"/>
    <mergeCell ref="F6:L6"/>
    <mergeCell ref="E1:L1"/>
    <mergeCell ref="E2:L2"/>
    <mergeCell ref="E3:L3"/>
    <mergeCell ref="E4:L4"/>
    <mergeCell ref="E5:L5"/>
  </mergeCells>
  <printOptions horizontalCentered="1"/>
  <pageMargins left="0.70866141732283472" right="0.70866141732283472" top="0.74803149606299213" bottom="0.74803149606299213" header="0.31496062992125984" footer="0.31496062992125984"/>
  <pageSetup paperSize="9" scale="76" orientation="landscape" r:id="rId1"/>
  <headerFooter scaleWithDoc="0">
    <oddHeader>&amp;RPágina &amp;P de &amp;N</oddHeader>
    <oddFooter>&amp;R&amp;G</oddFooter>
  </headerFooter>
  <drawing r:id="rId2"/>
  <legacyDrawingHF r:id="rId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A1:F45"/>
  <sheetViews>
    <sheetView view="pageBreakPreview" topLeftCell="A25" zoomScale="85" zoomScaleNormal="100" zoomScaleSheetLayoutView="85" workbookViewId="0">
      <selection activeCell="F21" sqref="F21"/>
    </sheetView>
  </sheetViews>
  <sheetFormatPr defaultRowHeight="15.75"/>
  <cols>
    <col min="1" max="1" width="26.85546875" style="888" customWidth="1"/>
    <col min="2" max="2" width="79.5703125" style="77" customWidth="1"/>
    <col min="3" max="3" width="20.7109375" style="77" customWidth="1"/>
    <col min="4" max="4" width="19.5703125" style="77" customWidth="1"/>
    <col min="5" max="5" width="16" style="77" customWidth="1"/>
    <col min="6" max="6" width="17.140625" style="77" customWidth="1"/>
  </cols>
  <sheetData>
    <row r="1" spans="1:6" ht="10.5" customHeight="1" thickBot="1">
      <c r="A1" s="889"/>
      <c r="B1" s="890"/>
      <c r="C1" s="891"/>
      <c r="D1" s="890"/>
      <c r="E1" s="892"/>
      <c r="F1" s="892"/>
    </row>
    <row r="2" spans="1:6" ht="56.25" customHeight="1" thickBot="1">
      <c r="A2" s="893"/>
      <c r="B2" s="2621" t="s">
        <v>8418</v>
      </c>
      <c r="C2" s="2622"/>
      <c r="D2" s="2623"/>
      <c r="E2" s="2609" t="str">
        <f>ORÇAMENTO!K6</f>
        <v>SINAPI (JANEIRO/2022)              SICRO (OUTUBRO/2021)                                ANP(JANEIRO/2022)</v>
      </c>
      <c r="F2" s="2610"/>
    </row>
    <row r="3" spans="1:6" ht="39" customHeight="1" thickBot="1">
      <c r="A3" s="894"/>
      <c r="B3" s="2624" t="s">
        <v>8419</v>
      </c>
      <c r="C3" s="2625"/>
      <c r="D3" s="2626"/>
      <c r="E3" s="895" t="s">
        <v>24</v>
      </c>
      <c r="F3" s="1187">
        <f>'BDI-SERVIÇOS'!$K$29</f>
        <v>0.20069999999999999</v>
      </c>
    </row>
    <row r="4" spans="1:6" thickBot="1">
      <c r="A4" s="2611" t="s">
        <v>8420</v>
      </c>
      <c r="B4" s="2612"/>
      <c r="C4" s="2612"/>
      <c r="D4" s="2612"/>
      <c r="E4" s="2612"/>
      <c r="F4" s="2613"/>
    </row>
    <row r="5" spans="1:6" ht="10.5" customHeight="1" thickBot="1">
      <c r="A5" s="889"/>
      <c r="B5" s="896"/>
      <c r="C5" s="897"/>
      <c r="D5" s="896"/>
      <c r="E5" s="898"/>
      <c r="F5" s="899"/>
    </row>
    <row r="6" spans="1:6" ht="15">
      <c r="A6" s="900" t="s">
        <v>5</v>
      </c>
      <c r="B6" s="901" t="str">
        <f>ORÇAMENTO!C6</f>
        <v>PAVIMENTAÇÃO URBANA EM SANTO ANTONIO DO LESTE</v>
      </c>
      <c r="C6" s="902"/>
      <c r="D6" s="902"/>
      <c r="E6" s="903"/>
      <c r="F6" s="904"/>
    </row>
    <row r="7" spans="1:6" thickBot="1">
      <c r="A7" s="905" t="s">
        <v>50</v>
      </c>
      <c r="B7" s="906" t="str">
        <f>'BDI-SERVIÇOS'!$F$7</f>
        <v>AVENIDA FORTALEZA TRECHO 01</v>
      </c>
      <c r="C7" s="906"/>
      <c r="D7" s="906"/>
      <c r="E7" s="907"/>
      <c r="F7" s="908"/>
    </row>
    <row r="8" spans="1:6" ht="20.25">
      <c r="A8" s="2614" t="s">
        <v>8421</v>
      </c>
      <c r="B8" s="2615"/>
      <c r="C8" s="2615"/>
      <c r="D8" s="2615"/>
      <c r="E8" s="2615"/>
      <c r="F8" s="2616"/>
    </row>
    <row r="9" spans="1:6">
      <c r="A9" s="2617" t="s">
        <v>16</v>
      </c>
      <c r="B9" s="2618" t="s">
        <v>8422</v>
      </c>
      <c r="C9" s="2619" t="s">
        <v>4231</v>
      </c>
      <c r="D9" s="2619"/>
      <c r="E9" s="2619" t="s">
        <v>4230</v>
      </c>
      <c r="F9" s="2620"/>
    </row>
    <row r="10" spans="1:6" ht="31.5">
      <c r="A10" s="2617"/>
      <c r="B10" s="2618"/>
      <c r="C10" s="1053" t="s">
        <v>8423</v>
      </c>
      <c r="D10" s="1053" t="s">
        <v>8424</v>
      </c>
      <c r="E10" s="1053" t="s">
        <v>8423</v>
      </c>
      <c r="F10" s="1026" t="s">
        <v>8424</v>
      </c>
    </row>
    <row r="11" spans="1:6" ht="27" customHeight="1">
      <c r="A11" s="2606" t="s">
        <v>8425</v>
      </c>
      <c r="B11" s="2607"/>
      <c r="C11" s="2607"/>
      <c r="D11" s="2607"/>
      <c r="E11" s="2607"/>
      <c r="F11" s="2608"/>
    </row>
    <row r="12" spans="1:6" ht="27" customHeight="1">
      <c r="A12" s="1027" t="s">
        <v>4108</v>
      </c>
      <c r="B12" s="909" t="s">
        <v>8426</v>
      </c>
      <c r="C12" s="910">
        <v>0</v>
      </c>
      <c r="D12" s="910">
        <v>0</v>
      </c>
      <c r="E12" s="910">
        <v>0.2</v>
      </c>
      <c r="F12" s="923">
        <v>0.2</v>
      </c>
    </row>
    <row r="13" spans="1:6" ht="27" customHeight="1">
      <c r="A13" s="1028" t="s">
        <v>4107</v>
      </c>
      <c r="B13" s="911" t="s">
        <v>8427</v>
      </c>
      <c r="C13" s="912">
        <v>1.4999999999999999E-2</v>
      </c>
      <c r="D13" s="912">
        <v>1.4999999999999999E-2</v>
      </c>
      <c r="E13" s="912">
        <v>1.4999999999999999E-2</v>
      </c>
      <c r="F13" s="921">
        <v>1.4999999999999999E-2</v>
      </c>
    </row>
    <row r="14" spans="1:6" ht="27" customHeight="1">
      <c r="A14" s="1027" t="s">
        <v>4106</v>
      </c>
      <c r="B14" s="913" t="s">
        <v>8428</v>
      </c>
      <c r="C14" s="910">
        <v>0.01</v>
      </c>
      <c r="D14" s="910">
        <v>0.01</v>
      </c>
      <c r="E14" s="910">
        <v>0.01</v>
      </c>
      <c r="F14" s="923">
        <v>0.01</v>
      </c>
    </row>
    <row r="15" spans="1:6" ht="27" customHeight="1">
      <c r="A15" s="1028" t="s">
        <v>4105</v>
      </c>
      <c r="B15" s="914" t="s">
        <v>8429</v>
      </c>
      <c r="C15" s="912">
        <v>2E-3</v>
      </c>
      <c r="D15" s="912">
        <v>2E-3</v>
      </c>
      <c r="E15" s="912">
        <v>2E-3</v>
      </c>
      <c r="F15" s="921">
        <v>2E-3</v>
      </c>
    </row>
    <row r="16" spans="1:6" ht="27" customHeight="1">
      <c r="A16" s="1027" t="s">
        <v>4104</v>
      </c>
      <c r="B16" s="909" t="s">
        <v>8430</v>
      </c>
      <c r="C16" s="915">
        <v>6.0000000000000001E-3</v>
      </c>
      <c r="D16" s="915">
        <v>6.0000000000000001E-3</v>
      </c>
      <c r="E16" s="915">
        <v>6.0000000000000001E-3</v>
      </c>
      <c r="F16" s="919">
        <v>6.0000000000000001E-3</v>
      </c>
    </row>
    <row r="17" spans="1:6" ht="27" customHeight="1">
      <c r="A17" s="1028" t="s">
        <v>4103</v>
      </c>
      <c r="B17" s="914" t="s">
        <v>8431</v>
      </c>
      <c r="C17" s="912">
        <v>2.5000000000000001E-2</v>
      </c>
      <c r="D17" s="912">
        <v>2.5000000000000001E-2</v>
      </c>
      <c r="E17" s="912">
        <v>2.5000000000000001E-2</v>
      </c>
      <c r="F17" s="921">
        <v>2.5000000000000001E-2</v>
      </c>
    </row>
    <row r="18" spans="1:6" ht="27" customHeight="1">
      <c r="A18" s="1027" t="s">
        <v>4102</v>
      </c>
      <c r="B18" s="909" t="s">
        <v>8432</v>
      </c>
      <c r="C18" s="910">
        <v>0.03</v>
      </c>
      <c r="D18" s="910">
        <v>0.03</v>
      </c>
      <c r="E18" s="910">
        <v>0.03</v>
      </c>
      <c r="F18" s="923">
        <v>0.03</v>
      </c>
    </row>
    <row r="19" spans="1:6" ht="27" customHeight="1">
      <c r="A19" s="1028" t="s">
        <v>4101</v>
      </c>
      <c r="B19" s="914" t="s">
        <v>8433</v>
      </c>
      <c r="C19" s="916">
        <v>0.08</v>
      </c>
      <c r="D19" s="916">
        <v>0.08</v>
      </c>
      <c r="E19" s="916">
        <v>0.08</v>
      </c>
      <c r="F19" s="920">
        <v>0.08</v>
      </c>
    </row>
    <row r="20" spans="1:6" ht="27" customHeight="1">
      <c r="A20" s="1027" t="s">
        <v>4100</v>
      </c>
      <c r="B20" s="909" t="s">
        <v>8434</v>
      </c>
      <c r="C20" s="910">
        <v>0</v>
      </c>
      <c r="D20" s="910">
        <v>0</v>
      </c>
      <c r="E20" s="910">
        <v>0</v>
      </c>
      <c r="F20" s="923">
        <v>0</v>
      </c>
    </row>
    <row r="21" spans="1:6" ht="27" customHeight="1">
      <c r="A21" s="1029" t="s">
        <v>4226</v>
      </c>
      <c r="B21" s="917" t="s">
        <v>3960</v>
      </c>
      <c r="C21" s="918">
        <f>SUM(C12:C20)</f>
        <v>0.16799999999999998</v>
      </c>
      <c r="D21" s="918">
        <f>SUM(D12:D20)</f>
        <v>0.16799999999999998</v>
      </c>
      <c r="E21" s="918">
        <f>SUM(E12:E20)</f>
        <v>0.36800000000000005</v>
      </c>
      <c r="F21" s="1030">
        <f>SUM(F12:F20)</f>
        <v>0.36800000000000005</v>
      </c>
    </row>
    <row r="22" spans="1:6" ht="27" customHeight="1">
      <c r="A22" s="2606" t="s">
        <v>8435</v>
      </c>
      <c r="B22" s="2607"/>
      <c r="C22" s="2607"/>
      <c r="D22" s="2607"/>
      <c r="E22" s="2607"/>
      <c r="F22" s="2608"/>
    </row>
    <row r="23" spans="1:6" ht="27" customHeight="1">
      <c r="A23" s="1031" t="s">
        <v>4092</v>
      </c>
      <c r="B23" s="909" t="s">
        <v>8436</v>
      </c>
      <c r="C23" s="915">
        <v>0.1777</v>
      </c>
      <c r="D23" s="915" t="s">
        <v>8437</v>
      </c>
      <c r="E23" s="915">
        <v>0.1777</v>
      </c>
      <c r="F23" s="919" t="s">
        <v>8437</v>
      </c>
    </row>
    <row r="24" spans="1:6" ht="27" customHeight="1">
      <c r="A24" s="1032" t="s">
        <v>4099</v>
      </c>
      <c r="B24" s="914" t="s">
        <v>8438</v>
      </c>
      <c r="C24" s="916">
        <v>3.6700000000000003E-2</v>
      </c>
      <c r="D24" s="916" t="s">
        <v>8437</v>
      </c>
      <c r="E24" s="916">
        <v>3.6700000000000003E-2</v>
      </c>
      <c r="F24" s="920" t="s">
        <v>8437</v>
      </c>
    </row>
    <row r="25" spans="1:6" ht="27" customHeight="1">
      <c r="A25" s="1031" t="s">
        <v>4098</v>
      </c>
      <c r="B25" s="909" t="s">
        <v>8439</v>
      </c>
      <c r="C25" s="915">
        <v>8.6999999999999994E-3</v>
      </c>
      <c r="D25" s="915">
        <v>6.6E-3</v>
      </c>
      <c r="E25" s="915">
        <v>8.6999999999999994E-3</v>
      </c>
      <c r="F25" s="919">
        <v>6.6E-3</v>
      </c>
    </row>
    <row r="26" spans="1:6" ht="27" customHeight="1">
      <c r="A26" s="1032" t="s">
        <v>4097</v>
      </c>
      <c r="B26" s="914" t="s">
        <v>8440</v>
      </c>
      <c r="C26" s="916">
        <v>0.11</v>
      </c>
      <c r="D26" s="916">
        <v>8.3299999999999999E-2</v>
      </c>
      <c r="E26" s="916">
        <v>0.11</v>
      </c>
      <c r="F26" s="920">
        <v>8.3299999999999999E-2</v>
      </c>
    </row>
    <row r="27" spans="1:6" ht="27" customHeight="1">
      <c r="A27" s="1031" t="s">
        <v>4096</v>
      </c>
      <c r="B27" s="909" t="s">
        <v>8441</v>
      </c>
      <c r="C27" s="915">
        <v>6.9999999999999999E-4</v>
      </c>
      <c r="D27" s="915">
        <v>5.9999999999999995E-4</v>
      </c>
      <c r="E27" s="915">
        <v>6.9999999999999999E-4</v>
      </c>
      <c r="F27" s="919">
        <v>5.9999999999999995E-4</v>
      </c>
    </row>
    <row r="28" spans="1:6" ht="27" customHeight="1">
      <c r="A28" s="1032" t="s">
        <v>4095</v>
      </c>
      <c r="B28" s="914" t="s">
        <v>8442</v>
      </c>
      <c r="C28" s="916">
        <v>7.3000000000000001E-3</v>
      </c>
      <c r="D28" s="916">
        <v>5.5999999999999999E-3</v>
      </c>
      <c r="E28" s="916">
        <v>7.3000000000000001E-3</v>
      </c>
      <c r="F28" s="920">
        <v>5.5999999999999999E-3</v>
      </c>
    </row>
    <row r="29" spans="1:6" ht="27" customHeight="1">
      <c r="A29" s="1031" t="s">
        <v>4094</v>
      </c>
      <c r="B29" s="909" t="s">
        <v>8443</v>
      </c>
      <c r="C29" s="910">
        <v>1.17E-2</v>
      </c>
      <c r="D29" s="915" t="s">
        <v>8437</v>
      </c>
      <c r="E29" s="910">
        <v>1.17E-2</v>
      </c>
      <c r="F29" s="919" t="s">
        <v>8437</v>
      </c>
    </row>
    <row r="30" spans="1:6" ht="27" customHeight="1">
      <c r="A30" s="1032" t="s">
        <v>4093</v>
      </c>
      <c r="B30" s="914" t="s">
        <v>8444</v>
      </c>
      <c r="C30" s="912">
        <v>1.1000000000000001E-3</v>
      </c>
      <c r="D30" s="916">
        <v>8.0000000000000004E-4</v>
      </c>
      <c r="E30" s="912">
        <v>1.1000000000000001E-3</v>
      </c>
      <c r="F30" s="920">
        <v>8.0000000000000004E-4</v>
      </c>
    </row>
    <row r="31" spans="1:6" ht="27" customHeight="1">
      <c r="A31" s="1031" t="s">
        <v>8445</v>
      </c>
      <c r="B31" s="909" t="s">
        <v>8446</v>
      </c>
      <c r="C31" s="915">
        <v>0.12670000000000001</v>
      </c>
      <c r="D31" s="915">
        <v>9.6000000000000002E-2</v>
      </c>
      <c r="E31" s="915">
        <v>0.12670000000000001</v>
      </c>
      <c r="F31" s="919">
        <v>9.6000000000000002E-2</v>
      </c>
    </row>
    <row r="32" spans="1:6" ht="27" customHeight="1">
      <c r="A32" s="1032" t="s">
        <v>8447</v>
      </c>
      <c r="B32" s="914" t="s">
        <v>8448</v>
      </c>
      <c r="C32" s="912">
        <v>2.9999999999999997E-4</v>
      </c>
      <c r="D32" s="912">
        <v>2.0000000000000001E-4</v>
      </c>
      <c r="E32" s="912">
        <v>2.9999999999999997E-4</v>
      </c>
      <c r="F32" s="921">
        <v>2.0000000000000001E-4</v>
      </c>
    </row>
    <row r="33" spans="1:6" ht="27" customHeight="1">
      <c r="A33" s="1033" t="s">
        <v>3924</v>
      </c>
      <c r="B33" s="1053" t="s">
        <v>3960</v>
      </c>
      <c r="C33" s="922">
        <f>SUM(C23:C32)</f>
        <v>0.48089999999999994</v>
      </c>
      <c r="D33" s="922">
        <f>SUM(D23:D32)</f>
        <v>0.19309999999999999</v>
      </c>
      <c r="E33" s="922">
        <f>SUM(E23:E32)</f>
        <v>0.48089999999999994</v>
      </c>
      <c r="F33" s="1034">
        <f>SUM(F23:F32)</f>
        <v>0.19309999999999999</v>
      </c>
    </row>
    <row r="34" spans="1:6" ht="27" customHeight="1">
      <c r="A34" s="2606" t="s">
        <v>8449</v>
      </c>
      <c r="B34" s="2607"/>
      <c r="C34" s="2607"/>
      <c r="D34" s="2607"/>
      <c r="E34" s="2607"/>
      <c r="F34" s="2608"/>
    </row>
    <row r="35" spans="1:6" ht="27" customHeight="1">
      <c r="A35" s="1027" t="s">
        <v>8450</v>
      </c>
      <c r="B35" s="909" t="s">
        <v>8451</v>
      </c>
      <c r="C35" s="915">
        <v>0.06</v>
      </c>
      <c r="D35" s="915">
        <v>4.5499999999999999E-2</v>
      </c>
      <c r="E35" s="915">
        <v>0.06</v>
      </c>
      <c r="F35" s="919">
        <v>4.5499999999999999E-2</v>
      </c>
    </row>
    <row r="36" spans="1:6" ht="27" customHeight="1">
      <c r="A36" s="1028" t="s">
        <v>8452</v>
      </c>
      <c r="B36" s="914" t="s">
        <v>8453</v>
      </c>
      <c r="C36" s="912">
        <v>1.4E-3</v>
      </c>
      <c r="D36" s="912">
        <v>1.1000000000000001E-3</v>
      </c>
      <c r="E36" s="912">
        <v>1.4E-3</v>
      </c>
      <c r="F36" s="921">
        <v>1.1000000000000001E-3</v>
      </c>
    </row>
    <row r="37" spans="1:6" ht="27" customHeight="1">
      <c r="A37" s="1027" t="s">
        <v>8454</v>
      </c>
      <c r="B37" s="909" t="s">
        <v>8455</v>
      </c>
      <c r="C37" s="915">
        <v>1.6500000000000001E-2</v>
      </c>
      <c r="D37" s="910">
        <v>1.2500000000000001E-2</v>
      </c>
      <c r="E37" s="915">
        <v>1.6500000000000001E-2</v>
      </c>
      <c r="F37" s="923">
        <v>1.2500000000000001E-2</v>
      </c>
    </row>
    <row r="38" spans="1:6" ht="27" customHeight="1">
      <c r="A38" s="1028" t="s">
        <v>8456</v>
      </c>
      <c r="B38" s="914" t="s">
        <v>8457</v>
      </c>
      <c r="C38" s="916">
        <v>3.0300000000000001E-2</v>
      </c>
      <c r="D38" s="916">
        <v>2.3E-2</v>
      </c>
      <c r="E38" s="916">
        <v>3.0300000000000001E-2</v>
      </c>
      <c r="F38" s="920">
        <v>2.3E-2</v>
      </c>
    </row>
    <row r="39" spans="1:6" ht="27" customHeight="1">
      <c r="A39" s="1027" t="s">
        <v>8458</v>
      </c>
      <c r="B39" s="909" t="s">
        <v>8459</v>
      </c>
      <c r="C39" s="910">
        <v>5.1000000000000004E-3</v>
      </c>
      <c r="D39" s="910">
        <v>3.8E-3</v>
      </c>
      <c r="E39" s="910">
        <v>5.1000000000000004E-3</v>
      </c>
      <c r="F39" s="923">
        <v>3.8E-3</v>
      </c>
    </row>
    <row r="40" spans="1:6" ht="27" customHeight="1">
      <c r="A40" s="1029" t="s">
        <v>4252</v>
      </c>
      <c r="B40" s="917" t="s">
        <v>3960</v>
      </c>
      <c r="C40" s="918">
        <f>SUM(C35:C39)</f>
        <v>0.11329999999999998</v>
      </c>
      <c r="D40" s="918">
        <f>SUM(D35:D39)</f>
        <v>8.5900000000000004E-2</v>
      </c>
      <c r="E40" s="918">
        <f>SUM(E35:E39)</f>
        <v>0.11329999999999998</v>
      </c>
      <c r="F40" s="1030">
        <f>SUM(F35:F39)</f>
        <v>8.5900000000000004E-2</v>
      </c>
    </row>
    <row r="41" spans="1:6" ht="27" customHeight="1">
      <c r="A41" s="2606" t="s">
        <v>8460</v>
      </c>
      <c r="B41" s="2607"/>
      <c r="C41" s="2607"/>
      <c r="D41" s="2607"/>
      <c r="E41" s="2607"/>
      <c r="F41" s="2608"/>
    </row>
    <row r="42" spans="1:6" ht="27" customHeight="1">
      <c r="A42" s="1031" t="s">
        <v>8461</v>
      </c>
      <c r="B42" s="909" t="s">
        <v>8462</v>
      </c>
      <c r="C42" s="915">
        <v>8.0799999999999997E-2</v>
      </c>
      <c r="D42" s="915">
        <v>3.2399999999999998E-2</v>
      </c>
      <c r="E42" s="915">
        <v>0.17699999999999999</v>
      </c>
      <c r="F42" s="919">
        <v>7.1099999999999997E-2</v>
      </c>
    </row>
    <row r="43" spans="1:6" ht="27" customHeight="1">
      <c r="A43" s="1028" t="s">
        <v>8463</v>
      </c>
      <c r="B43" s="911" t="s">
        <v>8464</v>
      </c>
      <c r="C43" s="912">
        <v>5.0000000000000001E-3</v>
      </c>
      <c r="D43" s="912">
        <v>3.8E-3</v>
      </c>
      <c r="E43" s="912">
        <v>5.3E-3</v>
      </c>
      <c r="F43" s="921">
        <v>4.0000000000000001E-3</v>
      </c>
    </row>
    <row r="44" spans="1:6">
      <c r="A44" s="1033" t="s">
        <v>4258</v>
      </c>
      <c r="B44" s="1053" t="s">
        <v>3960</v>
      </c>
      <c r="C44" s="922">
        <f>SUM(C42:C43)</f>
        <v>8.5800000000000001E-2</v>
      </c>
      <c r="D44" s="922">
        <f>SUM(D42:D43)</f>
        <v>3.6199999999999996E-2</v>
      </c>
      <c r="E44" s="922">
        <f>SUM(E42:E43)</f>
        <v>0.18229999999999999</v>
      </c>
      <c r="F44" s="1034">
        <f>SUM(F42:F43)</f>
        <v>7.51E-2</v>
      </c>
    </row>
    <row r="45" spans="1:6">
      <c r="A45" s="2607"/>
      <c r="B45" s="2607"/>
      <c r="C45" s="924">
        <f>C21+C33+C40+C44</f>
        <v>0.84799999999999986</v>
      </c>
      <c r="D45" s="924">
        <f>D21+D33+D40+D44</f>
        <v>0.48319999999999996</v>
      </c>
      <c r="E45" s="924">
        <f>E21+E33+E40+E44</f>
        <v>1.1444999999999999</v>
      </c>
      <c r="F45" s="924">
        <f>F21+F33+F40+F44</f>
        <v>0.72209999999999996</v>
      </c>
    </row>
  </sheetData>
  <mergeCells count="14">
    <mergeCell ref="E2:F2"/>
    <mergeCell ref="A4:F4"/>
    <mergeCell ref="A8:F8"/>
    <mergeCell ref="A9:A10"/>
    <mergeCell ref="B9:B10"/>
    <mergeCell ref="C9:D9"/>
    <mergeCell ref="E9:F9"/>
    <mergeCell ref="B2:D2"/>
    <mergeCell ref="B3:D3"/>
    <mergeCell ref="A11:F11"/>
    <mergeCell ref="A22:F22"/>
    <mergeCell ref="A34:F34"/>
    <mergeCell ref="A41:F41"/>
    <mergeCell ref="A45:B45"/>
  </mergeCells>
  <printOptions horizontalCentered="1"/>
  <pageMargins left="0.78740157480314965" right="0.19685039370078741" top="0.39370078740157483" bottom="0.78740157480314965" header="0.11811023622047245" footer="0.31496062992125984"/>
  <pageSetup paperSize="9" scale="51" fitToHeight="100" orientation="portrait" r:id="rId1"/>
  <headerFooter scaleWithDoc="0">
    <oddHeader>&amp;RPágina &amp;P de &amp;N</oddHeader>
    <oddFooter>&amp;R&amp;G</oddFooter>
  </headerFooter>
  <drawing r:id="rId2"/>
  <legacyDrawingHF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11">
    <tabColor rgb="FFFF0000"/>
    <pageSetUpPr fitToPage="1"/>
  </sheetPr>
  <dimension ref="A1:V62"/>
  <sheetViews>
    <sheetView view="pageBreakPreview" topLeftCell="A40" zoomScale="70" zoomScaleNormal="70" zoomScaleSheetLayoutView="70" workbookViewId="0">
      <selection activeCell="J15" sqref="J15:L15"/>
    </sheetView>
  </sheetViews>
  <sheetFormatPr defaultColWidth="9.140625" defaultRowHeight="15"/>
  <cols>
    <col min="1" max="3" width="9.140625" style="363"/>
    <col min="4" max="4" width="11.28515625" style="363" customWidth="1"/>
    <col min="5" max="13" width="9.140625" style="363"/>
    <col min="14" max="14" width="15.140625" style="363" customWidth="1"/>
    <col min="15" max="17" width="9.140625" style="363"/>
    <col min="18" max="18" width="10" style="363" customWidth="1"/>
    <col min="19" max="19" width="3" style="363" customWidth="1"/>
    <col min="20" max="20" width="7" style="363" customWidth="1"/>
    <col min="21" max="21" width="9.140625" style="363"/>
    <col min="22" max="22" width="12.7109375" style="363" customWidth="1"/>
    <col min="23" max="16384" width="9.140625" style="53"/>
  </cols>
  <sheetData>
    <row r="1" spans="1:22" ht="18">
      <c r="A1" s="1844" t="s">
        <v>3813</v>
      </c>
      <c r="B1" s="1845"/>
      <c r="C1" s="1845"/>
      <c r="D1" s="1845"/>
      <c r="E1" s="1845"/>
      <c r="F1" s="1845"/>
      <c r="G1" s="1845"/>
      <c r="H1" s="1845"/>
      <c r="I1" s="1845"/>
      <c r="J1" s="1845"/>
      <c r="K1" s="1845"/>
      <c r="L1" s="1845"/>
      <c r="M1" s="1845"/>
      <c r="N1" s="1845"/>
      <c r="O1" s="1845"/>
      <c r="P1" s="1845"/>
      <c r="Q1" s="1845"/>
      <c r="R1" s="1845"/>
      <c r="S1" s="1845"/>
      <c r="T1" s="1845"/>
      <c r="U1" s="1845"/>
      <c r="V1" s="1846"/>
    </row>
    <row r="2" spans="1:22" ht="15.75">
      <c r="A2" s="1847" t="s">
        <v>3314</v>
      </c>
      <c r="B2" s="1848"/>
      <c r="C2" s="1848"/>
      <c r="D2" s="1848"/>
      <c r="E2" s="1848"/>
      <c r="F2" s="1848"/>
      <c r="G2" s="1848"/>
      <c r="H2" s="1848"/>
      <c r="I2" s="1848"/>
      <c r="J2" s="1848"/>
      <c r="K2" s="1848"/>
      <c r="L2" s="1848"/>
      <c r="M2" s="1848"/>
      <c r="N2" s="1848"/>
      <c r="O2" s="1848"/>
      <c r="P2" s="1848"/>
      <c r="Q2" s="1848"/>
      <c r="R2" s="1848"/>
      <c r="S2" s="1848"/>
      <c r="T2" s="1848"/>
      <c r="U2" s="1848"/>
      <c r="V2" s="1849"/>
    </row>
    <row r="3" spans="1:22">
      <c r="A3" s="1850" t="s">
        <v>3315</v>
      </c>
      <c r="B3" s="1851"/>
      <c r="C3" s="1851"/>
      <c r="D3" s="1851"/>
      <c r="E3" s="1851"/>
      <c r="F3" s="1851"/>
      <c r="G3" s="1851"/>
      <c r="H3" s="1851"/>
      <c r="I3" s="1851"/>
      <c r="J3" s="1851"/>
      <c r="K3" s="1851"/>
      <c r="L3" s="1851"/>
      <c r="M3" s="1851"/>
      <c r="N3" s="1851"/>
      <c r="O3" s="1851"/>
      <c r="P3" s="1851"/>
      <c r="Q3" s="1851"/>
      <c r="R3" s="1851"/>
      <c r="S3" s="1851"/>
      <c r="T3" s="1851"/>
      <c r="U3" s="1851"/>
      <c r="V3" s="1852"/>
    </row>
    <row r="4" spans="1:22">
      <c r="A4" s="1850" t="s">
        <v>3</v>
      </c>
      <c r="B4" s="1851"/>
      <c r="C4" s="1851"/>
      <c r="D4" s="1851"/>
      <c r="E4" s="1851"/>
      <c r="F4" s="1851"/>
      <c r="G4" s="1851"/>
      <c r="H4" s="1851"/>
      <c r="I4" s="1851"/>
      <c r="J4" s="1851"/>
      <c r="K4" s="1851"/>
      <c r="L4" s="1851"/>
      <c r="M4" s="1851"/>
      <c r="N4" s="1851"/>
      <c r="O4" s="1851"/>
      <c r="P4" s="1851"/>
      <c r="Q4" s="1851"/>
      <c r="R4" s="1851"/>
      <c r="S4" s="1851"/>
      <c r="T4" s="1851"/>
      <c r="U4" s="1851"/>
      <c r="V4" s="1852"/>
    </row>
    <row r="5" spans="1:22" ht="15.75" thickBot="1">
      <c r="A5" s="1853" t="s">
        <v>4</v>
      </c>
      <c r="B5" s="1854"/>
      <c r="C5" s="1854"/>
      <c r="D5" s="1854"/>
      <c r="E5" s="1854"/>
      <c r="F5" s="1854"/>
      <c r="G5" s="1854"/>
      <c r="H5" s="1854"/>
      <c r="I5" s="1854"/>
      <c r="J5" s="1854"/>
      <c r="K5" s="1854"/>
      <c r="L5" s="1854"/>
      <c r="M5" s="1854"/>
      <c r="N5" s="1854"/>
      <c r="O5" s="1854"/>
      <c r="P5" s="1854"/>
      <c r="Q5" s="1854"/>
      <c r="R5" s="1854"/>
      <c r="S5" s="1854"/>
      <c r="T5" s="1854"/>
      <c r="U5" s="1854"/>
      <c r="V5" s="1855"/>
    </row>
    <row r="6" spans="1:22" ht="16.5" thickBot="1">
      <c r="A6" s="1841" t="s">
        <v>3814</v>
      </c>
      <c r="B6" s="1842"/>
      <c r="C6" s="1842"/>
      <c r="D6" s="1842"/>
      <c r="E6" s="1842"/>
      <c r="F6" s="1842"/>
      <c r="G6" s="1842"/>
      <c r="H6" s="1842"/>
      <c r="I6" s="1842"/>
      <c r="J6" s="1842"/>
      <c r="K6" s="1842"/>
      <c r="L6" s="1842"/>
      <c r="M6" s="1842"/>
      <c r="N6" s="1842"/>
      <c r="O6" s="1842"/>
      <c r="P6" s="1842"/>
      <c r="Q6" s="1842"/>
      <c r="R6" s="1842"/>
      <c r="S6" s="1842"/>
      <c r="T6" s="1842"/>
      <c r="U6" s="1842"/>
      <c r="V6" s="1843"/>
    </row>
    <row r="7" spans="1:22" ht="15.75">
      <c r="A7" s="589" t="s">
        <v>13</v>
      </c>
      <c r="B7" s="1829" t="str">
        <f>ORÇAMENTO!C6</f>
        <v>PAVIMENTAÇÃO URBANA EM SANTO ANTONIO DO LESTE</v>
      </c>
      <c r="C7" s="1829"/>
      <c r="D7" s="1829"/>
      <c r="E7" s="1829"/>
      <c r="F7" s="1829"/>
      <c r="G7" s="1829"/>
      <c r="H7" s="1829"/>
      <c r="I7" s="1829"/>
      <c r="J7" s="1829"/>
      <c r="K7" s="1829"/>
      <c r="L7" s="1829"/>
      <c r="M7" s="1829"/>
      <c r="N7" s="1829"/>
      <c r="O7" s="1829"/>
      <c r="P7" s="1829"/>
      <c r="Q7" s="1829"/>
      <c r="R7" s="1829"/>
      <c r="S7" s="1829"/>
      <c r="T7" s="1829"/>
      <c r="U7" s="1829"/>
      <c r="V7" s="1830"/>
    </row>
    <row r="8" spans="1:22" ht="15.75">
      <c r="A8" s="590" t="s">
        <v>3903</v>
      </c>
      <c r="B8" s="1831" t="s">
        <v>17946</v>
      </c>
      <c r="C8" s="1831"/>
      <c r="D8" s="1831"/>
      <c r="E8" s="1831"/>
      <c r="F8" s="1831"/>
      <c r="G8" s="1831"/>
      <c r="H8" s="1831"/>
      <c r="I8" s="1831"/>
      <c r="J8" s="1831"/>
      <c r="K8" s="1831"/>
      <c r="L8" s="1831"/>
      <c r="M8" s="1831"/>
      <c r="N8" s="1831"/>
      <c r="O8" s="1831"/>
      <c r="P8" s="1831"/>
      <c r="Q8" s="1831"/>
      <c r="R8" s="1831"/>
      <c r="S8" s="1831"/>
      <c r="T8" s="1831"/>
      <c r="U8" s="1831"/>
      <c r="V8" s="1832"/>
    </row>
    <row r="9" spans="1:22" ht="15.75">
      <c r="A9" s="590" t="s">
        <v>3904</v>
      </c>
      <c r="B9" s="1831" t="str">
        <f>ORÇAMENTO!C8</f>
        <v>PREFEITURA MUNICIPAL DE SANTO ANTONIO DO LESTE</v>
      </c>
      <c r="C9" s="1831"/>
      <c r="D9" s="1831"/>
      <c r="E9" s="1831"/>
      <c r="F9" s="1831"/>
      <c r="G9" s="1831"/>
      <c r="H9" s="1831"/>
      <c r="I9" s="1831"/>
      <c r="J9" s="1831"/>
      <c r="K9" s="1831"/>
      <c r="L9" s="1831"/>
      <c r="M9" s="1831"/>
      <c r="N9" s="1831"/>
      <c r="O9" s="1831"/>
      <c r="P9" s="1831"/>
      <c r="Q9" s="1831"/>
      <c r="R9" s="1831"/>
      <c r="S9" s="1831"/>
      <c r="T9" s="1831"/>
      <c r="U9" s="1831"/>
      <c r="V9" s="1832"/>
    </row>
    <row r="10" spans="1:22" ht="15.75">
      <c r="A10" s="590" t="s">
        <v>15</v>
      </c>
      <c r="B10" s="1831" t="str">
        <f>ORÇAMENTO!C9</f>
        <v>JANEIRO/2022</v>
      </c>
      <c r="C10" s="1831"/>
      <c r="D10" s="1831"/>
      <c r="E10" s="1831"/>
      <c r="F10" s="1831"/>
      <c r="G10" s="1831"/>
      <c r="H10" s="1831"/>
      <c r="I10" s="1831"/>
      <c r="J10" s="1831"/>
      <c r="K10" s="1831"/>
      <c r="L10" s="1831"/>
      <c r="M10" s="1831"/>
      <c r="N10" s="1831"/>
      <c r="O10" s="1831"/>
      <c r="P10" s="1831"/>
      <c r="Q10" s="1831"/>
      <c r="R10" s="1831"/>
      <c r="S10" s="1831"/>
      <c r="T10" s="1831"/>
      <c r="U10" s="1831"/>
      <c r="V10" s="1832"/>
    </row>
    <row r="11" spans="1:22" ht="15.75">
      <c r="A11" s="1833" t="s">
        <v>3905</v>
      </c>
      <c r="B11" s="1834"/>
      <c r="C11" s="1834"/>
      <c r="D11" s="1834"/>
      <c r="E11" s="1834"/>
      <c r="F11" s="1834"/>
      <c r="G11" s="1834"/>
      <c r="H11" s="1834"/>
      <c r="I11" s="1834"/>
      <c r="J11" s="1834"/>
      <c r="K11" s="1834"/>
      <c r="L11" s="1834"/>
      <c r="M11" s="1834"/>
      <c r="N11" s="1834"/>
      <c r="O11" s="1834"/>
      <c r="P11" s="1834"/>
      <c r="Q11" s="1834"/>
      <c r="R11" s="1834"/>
      <c r="S11" s="1834"/>
      <c r="T11" s="1834"/>
      <c r="U11" s="1834"/>
      <c r="V11" s="1835"/>
    </row>
    <row r="12" spans="1:22" ht="18">
      <c r="A12" s="1836" t="s">
        <v>3906</v>
      </c>
      <c r="B12" s="1837"/>
      <c r="C12" s="1837"/>
      <c r="D12" s="1837"/>
      <c r="E12" s="1837"/>
      <c r="F12" s="1837"/>
      <c r="G12" s="1837"/>
      <c r="H12" s="986" t="s">
        <v>3866</v>
      </c>
      <c r="I12" s="581" t="s">
        <v>3907</v>
      </c>
      <c r="J12" s="1838">
        <v>100000</v>
      </c>
      <c r="K12" s="1838"/>
      <c r="L12" s="1838"/>
      <c r="M12" s="582"/>
      <c r="N12" s="582"/>
      <c r="O12" s="582"/>
      <c r="P12" s="582"/>
      <c r="Q12" s="582"/>
      <c r="R12" s="1839"/>
      <c r="S12" s="1839"/>
      <c r="T12" s="1839"/>
      <c r="U12" s="1839"/>
      <c r="V12" s="591"/>
    </row>
    <row r="13" spans="1:22" ht="18">
      <c r="A13" s="1825" t="s">
        <v>3908</v>
      </c>
      <c r="B13" s="1826"/>
      <c r="C13" s="1826"/>
      <c r="D13" s="1826"/>
      <c r="E13" s="1826"/>
      <c r="F13" s="1826"/>
      <c r="G13" s="1826"/>
      <c r="H13" s="985" t="s">
        <v>3909</v>
      </c>
      <c r="I13" s="583" t="s">
        <v>3907</v>
      </c>
      <c r="J13" s="1827">
        <v>2.5</v>
      </c>
      <c r="K13" s="1827"/>
      <c r="L13" s="1827"/>
      <c r="M13" s="584"/>
      <c r="N13" s="584"/>
      <c r="O13" s="584"/>
      <c r="P13" s="584"/>
      <c r="Q13" s="584"/>
      <c r="R13" s="1840"/>
      <c r="S13" s="1840"/>
      <c r="T13" s="1840"/>
      <c r="U13" s="1840"/>
      <c r="V13" s="592"/>
    </row>
    <row r="14" spans="1:22" ht="18.75">
      <c r="A14" s="1825" t="s">
        <v>3910</v>
      </c>
      <c r="B14" s="1826"/>
      <c r="C14" s="1826"/>
      <c r="D14" s="1826"/>
      <c r="E14" s="1826"/>
      <c r="F14" s="1826"/>
      <c r="G14" s="1826"/>
      <c r="H14" s="985" t="s">
        <v>3911</v>
      </c>
      <c r="I14" s="583" t="s">
        <v>3907</v>
      </c>
      <c r="J14" s="1827">
        <v>20</v>
      </c>
      <c r="K14" s="1827"/>
      <c r="L14" s="1827"/>
      <c r="M14" s="312"/>
      <c r="N14" s="312"/>
      <c r="O14" s="312"/>
      <c r="P14" s="584"/>
      <c r="Q14" s="584"/>
      <c r="R14" s="583"/>
      <c r="S14" s="585"/>
      <c r="T14" s="586"/>
      <c r="U14" s="587"/>
      <c r="V14" s="592"/>
    </row>
    <row r="15" spans="1:22" ht="18.75">
      <c r="A15" s="1825" t="s">
        <v>3912</v>
      </c>
      <c r="B15" s="1826"/>
      <c r="C15" s="1826"/>
      <c r="D15" s="1826"/>
      <c r="E15" s="1826"/>
      <c r="F15" s="1826"/>
      <c r="G15" s="1826"/>
      <c r="H15" s="985" t="s">
        <v>3913</v>
      </c>
      <c r="I15" s="583" t="s">
        <v>3907</v>
      </c>
      <c r="J15" s="1827">
        <v>12.8</v>
      </c>
      <c r="K15" s="1827"/>
      <c r="L15" s="1827"/>
      <c r="M15" s="1828"/>
      <c r="N15" s="1828"/>
      <c r="O15" s="584"/>
      <c r="P15" s="584"/>
      <c r="Q15" s="584"/>
      <c r="R15" s="583"/>
      <c r="S15" s="585"/>
      <c r="T15" s="586"/>
      <c r="U15" s="587"/>
      <c r="V15" s="593"/>
    </row>
    <row r="16" spans="1:22" ht="18">
      <c r="A16" s="1818" t="s">
        <v>3914</v>
      </c>
      <c r="B16" s="1819"/>
      <c r="C16" s="1819"/>
      <c r="D16" s="1819"/>
      <c r="E16" s="1819"/>
      <c r="F16" s="1819"/>
      <c r="G16" s="1819"/>
      <c r="H16" s="987" t="s">
        <v>3915</v>
      </c>
      <c r="I16" s="588" t="s">
        <v>3907</v>
      </c>
      <c r="J16" s="1820">
        <f>J15</f>
        <v>12.8</v>
      </c>
      <c r="K16" s="1820"/>
      <c r="L16" s="1820"/>
      <c r="M16" s="313"/>
      <c r="N16" s="313"/>
      <c r="O16" s="313"/>
      <c r="P16" s="313"/>
      <c r="Q16" s="313"/>
      <c r="R16" s="313"/>
      <c r="S16" s="313"/>
      <c r="T16" s="313"/>
      <c r="U16" s="313"/>
      <c r="V16" s="594"/>
    </row>
    <row r="17" spans="1:22" ht="18">
      <c r="A17" s="1821" t="s">
        <v>3916</v>
      </c>
      <c r="B17" s="1821"/>
      <c r="C17" s="1821"/>
      <c r="D17" s="1821"/>
      <c r="E17" s="1821" t="s">
        <v>3917</v>
      </c>
      <c r="F17" s="1821"/>
      <c r="G17" s="1821"/>
      <c r="H17" s="1821"/>
      <c r="I17" s="1822" t="s">
        <v>3918</v>
      </c>
      <c r="J17" s="1823"/>
      <c r="K17" s="1824"/>
      <c r="L17" s="1815" t="s">
        <v>3919</v>
      </c>
      <c r="M17" s="1816"/>
      <c r="N17" s="1817"/>
      <c r="O17" s="1815" t="s">
        <v>3920</v>
      </c>
      <c r="P17" s="1816"/>
      <c r="Q17" s="1816"/>
      <c r="R17" s="1816"/>
      <c r="S17" s="1816"/>
      <c r="T17" s="1816"/>
      <c r="U17" s="1816"/>
      <c r="V17" s="1817"/>
    </row>
    <row r="18" spans="1:22" ht="18">
      <c r="A18" s="1810" t="s">
        <v>3921</v>
      </c>
      <c r="B18" s="1810"/>
      <c r="C18" s="1810"/>
      <c r="D18" s="1810"/>
      <c r="E18" s="1810" t="s">
        <v>3909</v>
      </c>
      <c r="F18" s="1810"/>
      <c r="G18" s="1810"/>
      <c r="H18" s="1810"/>
      <c r="I18" s="1811">
        <v>2.5</v>
      </c>
      <c r="J18" s="1812"/>
      <c r="K18" s="1813"/>
      <c r="L18" s="1814">
        <v>2.5</v>
      </c>
      <c r="M18" s="1814"/>
      <c r="N18" s="1814"/>
      <c r="O18" s="1810" t="s">
        <v>3922</v>
      </c>
      <c r="P18" s="1810"/>
      <c r="Q18" s="1810"/>
      <c r="R18" s="1810"/>
      <c r="S18" s="1810"/>
      <c r="T18" s="1809">
        <v>1.2</v>
      </c>
      <c r="U18" s="1809"/>
      <c r="V18" s="1809"/>
    </row>
    <row r="19" spans="1:22" ht="18">
      <c r="A19" s="1810" t="s">
        <v>3923</v>
      </c>
      <c r="B19" s="1810"/>
      <c r="C19" s="1810"/>
      <c r="D19" s="1810"/>
      <c r="E19" s="1810" t="s">
        <v>3924</v>
      </c>
      <c r="F19" s="1810"/>
      <c r="G19" s="1810"/>
      <c r="H19" s="1810"/>
      <c r="I19" s="1811">
        <f>M50</f>
        <v>19.554716246294959</v>
      </c>
      <c r="J19" s="1812"/>
      <c r="K19" s="1813"/>
      <c r="L19" s="1814">
        <f>V51</f>
        <v>20</v>
      </c>
      <c r="M19" s="1814"/>
      <c r="N19" s="1814"/>
      <c r="O19" s="1810" t="s">
        <v>3925</v>
      </c>
      <c r="P19" s="1810"/>
      <c r="Q19" s="1810"/>
      <c r="R19" s="1810"/>
      <c r="S19" s="1810"/>
      <c r="T19" s="1809">
        <v>1</v>
      </c>
      <c r="U19" s="1809"/>
      <c r="V19" s="1809"/>
    </row>
    <row r="20" spans="1:22" ht="18">
      <c r="A20" s="1810" t="s">
        <v>3926</v>
      </c>
      <c r="B20" s="1810"/>
      <c r="C20" s="1810"/>
      <c r="D20" s="1810"/>
      <c r="E20" s="1810" t="s">
        <v>3927</v>
      </c>
      <c r="F20" s="1810"/>
      <c r="G20" s="1810"/>
      <c r="H20" s="1810"/>
      <c r="I20" s="1811">
        <f>Q55</f>
        <v>6.4538277925573837</v>
      </c>
      <c r="J20" s="1812"/>
      <c r="K20" s="1813"/>
      <c r="L20" s="1814">
        <f>V56</f>
        <v>15</v>
      </c>
      <c r="M20" s="1814"/>
      <c r="N20" s="1814"/>
      <c r="O20" s="1810" t="s">
        <v>3928</v>
      </c>
      <c r="P20" s="1810"/>
      <c r="Q20" s="1810"/>
      <c r="R20" s="1810"/>
      <c r="S20" s="1810"/>
      <c r="T20" s="1809">
        <v>1</v>
      </c>
      <c r="U20" s="1809"/>
      <c r="V20" s="1809"/>
    </row>
    <row r="21" spans="1:22" ht="18">
      <c r="A21" s="1810" t="s">
        <v>3929</v>
      </c>
      <c r="B21" s="1810"/>
      <c r="C21" s="1810"/>
      <c r="D21" s="1810"/>
      <c r="E21" s="1810" t="s">
        <v>3930</v>
      </c>
      <c r="F21" s="1810"/>
      <c r="G21" s="1810"/>
      <c r="H21" s="1810"/>
      <c r="I21" s="1811">
        <f>V60</f>
        <v>-8.5461722074426163</v>
      </c>
      <c r="J21" s="1812"/>
      <c r="K21" s="1813"/>
      <c r="L21" s="1814">
        <f>I21</f>
        <v>-8.5461722074426163</v>
      </c>
      <c r="M21" s="1814"/>
      <c r="N21" s="1814"/>
      <c r="O21" s="1810" t="s">
        <v>3931</v>
      </c>
      <c r="P21" s="1810"/>
      <c r="Q21" s="1810"/>
      <c r="R21" s="1810"/>
      <c r="S21" s="1810"/>
      <c r="T21" s="1809">
        <v>1</v>
      </c>
      <c r="U21" s="1809"/>
      <c r="V21" s="1809"/>
    </row>
    <row r="22" spans="1:22" ht="16.5" thickBot="1">
      <c r="A22" s="595"/>
      <c r="B22" s="314"/>
      <c r="C22" s="314"/>
      <c r="D22" s="314"/>
      <c r="E22" s="314"/>
      <c r="F22" s="314"/>
      <c r="G22" s="314"/>
      <c r="H22" s="314"/>
      <c r="I22" s="314"/>
      <c r="J22" s="314"/>
      <c r="K22" s="314"/>
      <c r="L22" s="314"/>
      <c r="M22" s="314"/>
      <c r="N22" s="314"/>
      <c r="O22" s="314"/>
      <c r="P22" s="314"/>
      <c r="Q22" s="314"/>
      <c r="R22" s="314"/>
      <c r="S22" s="314"/>
      <c r="T22" s="314"/>
      <c r="U22" s="314"/>
      <c r="V22" s="596"/>
    </row>
    <row r="23" spans="1:22" ht="16.5" thickBot="1">
      <c r="A23" s="1806" t="s">
        <v>3932</v>
      </c>
      <c r="B23" s="1807"/>
      <c r="C23" s="1807"/>
      <c r="D23" s="1807"/>
      <c r="E23" s="1807"/>
      <c r="F23" s="1807"/>
      <c r="G23" s="1807"/>
      <c r="H23" s="1807"/>
      <c r="I23" s="1807"/>
      <c r="J23" s="1807"/>
      <c r="K23" s="1807"/>
      <c r="L23" s="1807"/>
      <c r="M23" s="1807"/>
      <c r="N23" s="1807"/>
      <c r="O23" s="1807"/>
      <c r="P23" s="1807"/>
      <c r="Q23" s="1807"/>
      <c r="R23" s="1807"/>
      <c r="S23" s="1807"/>
      <c r="T23" s="1807"/>
      <c r="U23" s="1807"/>
      <c r="V23" s="1808"/>
    </row>
    <row r="24" spans="1:22" ht="16.5" thickBot="1">
      <c r="A24" s="597"/>
      <c r="B24" s="315"/>
      <c r="C24" s="315"/>
      <c r="D24" s="315"/>
      <c r="E24" s="315"/>
      <c r="F24" s="315"/>
      <c r="G24" s="315"/>
      <c r="H24" s="315"/>
      <c r="I24" s="315"/>
      <c r="J24" s="315"/>
      <c r="K24" s="315"/>
      <c r="L24" s="315"/>
      <c r="M24" s="315"/>
      <c r="N24" s="315"/>
      <c r="O24" s="315"/>
      <c r="P24" s="315"/>
      <c r="Q24" s="315"/>
      <c r="R24" s="315"/>
      <c r="S24" s="315"/>
      <c r="T24" s="315"/>
      <c r="U24" s="315"/>
      <c r="V24" s="598"/>
    </row>
    <row r="25" spans="1:22" ht="15.75">
      <c r="A25" s="597"/>
      <c r="B25" s="316"/>
      <c r="C25" s="317"/>
      <c r="D25" s="317"/>
      <c r="E25" s="317"/>
      <c r="F25" s="317"/>
      <c r="G25" s="317"/>
      <c r="H25" s="317"/>
      <c r="I25" s="318">
        <v>4.82E-2</v>
      </c>
      <c r="J25" s="319"/>
      <c r="K25" s="319"/>
      <c r="L25" s="319"/>
      <c r="M25" s="319"/>
      <c r="N25" s="320">
        <v>-0.59799999999999998</v>
      </c>
      <c r="O25" s="321"/>
      <c r="P25" s="321"/>
      <c r="Q25" s="315"/>
      <c r="R25" s="315"/>
      <c r="S25" s="315"/>
      <c r="T25" s="315"/>
      <c r="U25" s="315"/>
      <c r="V25" s="598"/>
    </row>
    <row r="26" spans="1:22" ht="16.5" thickBot="1">
      <c r="A26" s="597"/>
      <c r="B26" s="322" t="s">
        <v>3933</v>
      </c>
      <c r="C26" s="323" t="s">
        <v>3907</v>
      </c>
      <c r="D26" s="324">
        <v>77.67</v>
      </c>
      <c r="E26" s="323" t="s">
        <v>3934</v>
      </c>
      <c r="F26" s="325"/>
      <c r="G26" s="325"/>
      <c r="H26" s="325" t="s">
        <v>3866</v>
      </c>
      <c r="I26" s="325"/>
      <c r="J26" s="323" t="s">
        <v>3934</v>
      </c>
      <c r="K26" s="325"/>
      <c r="L26" s="325"/>
      <c r="M26" s="323" t="s">
        <v>3935</v>
      </c>
      <c r="N26" s="326"/>
      <c r="O26" s="315"/>
      <c r="P26" s="315"/>
      <c r="Q26" s="315"/>
      <c r="R26" s="315"/>
      <c r="S26" s="315"/>
      <c r="T26" s="315"/>
      <c r="U26" s="315"/>
      <c r="V26" s="598"/>
    </row>
    <row r="27" spans="1:22" ht="15.75">
      <c r="A27" s="597"/>
      <c r="B27" s="327"/>
      <c r="C27" s="327"/>
      <c r="D27" s="327"/>
      <c r="E27" s="327"/>
      <c r="F27" s="328"/>
      <c r="G27" s="328"/>
      <c r="H27" s="328"/>
      <c r="I27" s="1805">
        <v>4.82E-2</v>
      </c>
      <c r="J27" s="1805"/>
      <c r="K27" s="1805"/>
      <c r="L27" s="328"/>
      <c r="M27" s="327"/>
      <c r="N27" s="1805">
        <v>-0.59799999999999998</v>
      </c>
      <c r="O27" s="1805"/>
      <c r="P27" s="1805"/>
      <c r="Q27" s="315"/>
      <c r="R27" s="315"/>
      <c r="S27" s="315"/>
      <c r="T27" s="315"/>
      <c r="U27" s="315"/>
      <c r="V27" s="598"/>
    </row>
    <row r="28" spans="1:22" ht="15.75">
      <c r="A28" s="597"/>
      <c r="B28" s="327" t="s">
        <v>3933</v>
      </c>
      <c r="C28" s="327" t="s">
        <v>3907</v>
      </c>
      <c r="D28" s="988">
        <v>77.67</v>
      </c>
      <c r="E28" s="327" t="s">
        <v>3934</v>
      </c>
      <c r="F28" s="329"/>
      <c r="G28" s="1801">
        <f>J12</f>
        <v>100000</v>
      </c>
      <c r="H28" s="1801"/>
      <c r="I28" s="1801"/>
      <c r="J28" s="315"/>
      <c r="K28" s="315"/>
      <c r="L28" s="1802">
        <f>J15</f>
        <v>12.8</v>
      </c>
      <c r="M28" s="1802"/>
      <c r="N28" s="1802"/>
      <c r="O28" s="315"/>
      <c r="P28" s="315"/>
      <c r="Q28" s="315"/>
      <c r="R28" s="315"/>
      <c r="S28" s="315"/>
      <c r="T28" s="315"/>
      <c r="U28" s="315"/>
      <c r="V28" s="598"/>
    </row>
    <row r="29" spans="1:22" ht="15.75">
      <c r="A29" s="597"/>
      <c r="B29" s="328"/>
      <c r="C29" s="328"/>
      <c r="D29" s="328"/>
      <c r="E29" s="328"/>
      <c r="F29" s="315"/>
      <c r="G29" s="315"/>
      <c r="H29" s="315"/>
      <c r="I29" s="315"/>
      <c r="J29" s="315"/>
      <c r="K29" s="315"/>
      <c r="L29" s="315"/>
      <c r="M29" s="315"/>
      <c r="N29" s="315"/>
      <c r="O29" s="315"/>
      <c r="P29" s="315"/>
      <c r="Q29" s="315"/>
      <c r="R29" s="315"/>
      <c r="S29" s="315"/>
      <c r="T29" s="315"/>
      <c r="U29" s="315"/>
      <c r="V29" s="598"/>
    </row>
    <row r="30" spans="1:22" ht="15.75">
      <c r="A30" s="597"/>
      <c r="B30" s="327" t="s">
        <v>3933</v>
      </c>
      <c r="C30" s="327" t="s">
        <v>3907</v>
      </c>
      <c r="D30" s="1803">
        <f>(D28*((G28)^I27)*((L28)^N27))</f>
        <v>29.453827792557384</v>
      </c>
      <c r="E30" s="1803"/>
      <c r="F30" s="1803"/>
      <c r="G30" s="315"/>
      <c r="H30" s="315"/>
      <c r="I30" s="315"/>
      <c r="J30" s="315"/>
      <c r="K30" s="315"/>
      <c r="L30" s="315"/>
      <c r="M30" s="315"/>
      <c r="N30" s="315"/>
      <c r="O30" s="315"/>
      <c r="P30" s="315"/>
      <c r="Q30" s="315"/>
      <c r="R30" s="315"/>
      <c r="S30" s="315"/>
      <c r="T30" s="315"/>
      <c r="U30" s="315"/>
      <c r="V30" s="598"/>
    </row>
    <row r="31" spans="1:22" ht="16.5" thickBot="1">
      <c r="A31" s="597"/>
      <c r="B31" s="327"/>
      <c r="C31" s="327"/>
      <c r="D31" s="991"/>
      <c r="E31" s="991"/>
      <c r="F31" s="991"/>
      <c r="G31" s="315"/>
      <c r="H31" s="315"/>
      <c r="I31" s="315"/>
      <c r="J31" s="315"/>
      <c r="K31" s="315"/>
      <c r="L31" s="315"/>
      <c r="M31" s="315"/>
      <c r="N31" s="315"/>
      <c r="O31" s="315"/>
      <c r="P31" s="315"/>
      <c r="Q31" s="315"/>
      <c r="R31" s="315"/>
      <c r="S31" s="315"/>
      <c r="T31" s="315"/>
      <c r="U31" s="315"/>
      <c r="V31" s="598"/>
    </row>
    <row r="32" spans="1:22" ht="15.75">
      <c r="A32" s="597"/>
      <c r="B32" s="330"/>
      <c r="C32" s="331"/>
      <c r="D32" s="331"/>
      <c r="E32" s="331"/>
      <c r="F32" s="331"/>
      <c r="G32" s="331"/>
      <c r="H32" s="331"/>
      <c r="I32" s="332">
        <v>4.82E-2</v>
      </c>
      <c r="J32" s="333"/>
      <c r="K32" s="333"/>
      <c r="L32" s="333"/>
      <c r="M32" s="333"/>
      <c r="N32" s="334">
        <v>-0.59799999999999998</v>
      </c>
      <c r="O32" s="321"/>
      <c r="P32" s="321"/>
      <c r="Q32" s="315"/>
      <c r="R32" s="315"/>
      <c r="S32" s="315"/>
      <c r="T32" s="315"/>
      <c r="U32" s="315"/>
      <c r="V32" s="598"/>
    </row>
    <row r="33" spans="1:22" ht="16.5" thickBot="1">
      <c r="A33" s="597"/>
      <c r="B33" s="335" t="s">
        <v>3936</v>
      </c>
      <c r="C33" s="336" t="s">
        <v>3907</v>
      </c>
      <c r="D33" s="337">
        <v>77.67</v>
      </c>
      <c r="E33" s="336" t="s">
        <v>3934</v>
      </c>
      <c r="F33" s="338"/>
      <c r="G33" s="338"/>
      <c r="H33" s="338" t="s">
        <v>3866</v>
      </c>
      <c r="I33" s="338"/>
      <c r="J33" s="336" t="s">
        <v>3934</v>
      </c>
      <c r="K33" s="338"/>
      <c r="L33" s="338"/>
      <c r="M33" s="336" t="s">
        <v>3937</v>
      </c>
      <c r="N33" s="339"/>
      <c r="O33" s="315"/>
      <c r="P33" s="315"/>
      <c r="Q33" s="315"/>
      <c r="R33" s="315"/>
      <c r="S33" s="315"/>
      <c r="T33" s="315"/>
      <c r="U33" s="315"/>
      <c r="V33" s="598"/>
    </row>
    <row r="34" spans="1:22" ht="15.75">
      <c r="A34" s="597"/>
      <c r="B34" s="327"/>
      <c r="C34" s="327"/>
      <c r="D34" s="991"/>
      <c r="E34" s="991"/>
      <c r="F34" s="991"/>
      <c r="G34" s="315"/>
      <c r="H34" s="315"/>
      <c r="I34" s="315"/>
      <c r="J34" s="315"/>
      <c r="K34" s="315"/>
      <c r="L34" s="315"/>
      <c r="M34" s="315"/>
      <c r="N34" s="315"/>
      <c r="O34" s="315"/>
      <c r="P34" s="315"/>
      <c r="Q34" s="315"/>
      <c r="R34" s="315"/>
      <c r="S34" s="315"/>
      <c r="T34" s="315"/>
      <c r="U34" s="315"/>
      <c r="V34" s="598"/>
    </row>
    <row r="35" spans="1:22" ht="15.75">
      <c r="A35" s="597"/>
      <c r="B35" s="327"/>
      <c r="C35" s="327"/>
      <c r="D35" s="327"/>
      <c r="E35" s="327"/>
      <c r="F35" s="328"/>
      <c r="G35" s="328"/>
      <c r="H35" s="328"/>
      <c r="I35" s="1805">
        <v>4.82E-2</v>
      </c>
      <c r="J35" s="1805"/>
      <c r="K35" s="1805"/>
      <c r="L35" s="328"/>
      <c r="M35" s="327"/>
      <c r="N35" s="1805">
        <v>-0.59799999999999998</v>
      </c>
      <c r="O35" s="1805"/>
      <c r="P35" s="1805"/>
      <c r="Q35" s="315"/>
      <c r="R35" s="315"/>
      <c r="S35" s="315"/>
      <c r="T35" s="315"/>
      <c r="U35" s="315"/>
      <c r="V35" s="598"/>
    </row>
    <row r="36" spans="1:22" ht="15.75">
      <c r="A36" s="597"/>
      <c r="B36" s="327" t="s">
        <v>3936</v>
      </c>
      <c r="C36" s="327" t="s">
        <v>3907</v>
      </c>
      <c r="D36" s="988">
        <v>77.67</v>
      </c>
      <c r="E36" s="327" t="s">
        <v>3934</v>
      </c>
      <c r="F36" s="329"/>
      <c r="G36" s="1801">
        <f>J12</f>
        <v>100000</v>
      </c>
      <c r="H36" s="1801"/>
      <c r="I36" s="1801"/>
      <c r="J36" s="315"/>
      <c r="K36" s="315"/>
      <c r="L36" s="1802">
        <v>20</v>
      </c>
      <c r="M36" s="1802"/>
      <c r="N36" s="1802"/>
      <c r="O36" s="315"/>
      <c r="P36" s="315"/>
      <c r="Q36" s="315"/>
      <c r="R36" s="315"/>
      <c r="S36" s="315"/>
      <c r="T36" s="315"/>
      <c r="U36" s="315"/>
      <c r="V36" s="598"/>
    </row>
    <row r="37" spans="1:22" ht="15.75">
      <c r="A37" s="597"/>
      <c r="B37" s="327"/>
      <c r="C37" s="327"/>
      <c r="D37" s="327"/>
      <c r="E37" s="327"/>
      <c r="F37" s="329"/>
      <c r="G37" s="989"/>
      <c r="H37" s="989"/>
      <c r="I37" s="989"/>
      <c r="J37" s="315"/>
      <c r="K37" s="315"/>
      <c r="L37" s="990"/>
      <c r="M37" s="990"/>
      <c r="N37" s="990"/>
      <c r="O37" s="315"/>
      <c r="P37" s="315"/>
      <c r="Q37" s="315"/>
      <c r="R37" s="315"/>
      <c r="S37" s="315"/>
      <c r="T37" s="315"/>
      <c r="U37" s="315"/>
      <c r="V37" s="598"/>
    </row>
    <row r="38" spans="1:22" ht="15.75">
      <c r="A38" s="597"/>
      <c r="B38" s="327" t="s">
        <v>3936</v>
      </c>
      <c r="C38" s="327" t="s">
        <v>3907</v>
      </c>
      <c r="D38" s="1803">
        <f>(D36*((G36)^I35)*((L36)^N35))</f>
        <v>22.554716246294959</v>
      </c>
      <c r="E38" s="1803"/>
      <c r="F38" s="1803"/>
      <c r="G38" s="340"/>
      <c r="H38" s="989"/>
      <c r="I38" s="989"/>
      <c r="J38" s="315"/>
      <c r="K38" s="315"/>
      <c r="L38" s="990"/>
      <c r="M38" s="990"/>
      <c r="N38" s="990"/>
      <c r="O38" s="315"/>
      <c r="P38" s="315"/>
      <c r="Q38" s="315"/>
      <c r="R38" s="315"/>
      <c r="S38" s="315"/>
      <c r="T38" s="315"/>
      <c r="U38" s="315"/>
      <c r="V38" s="598"/>
    </row>
    <row r="39" spans="1:22" ht="16.5" thickBot="1">
      <c r="A39" s="597"/>
      <c r="B39" s="327"/>
      <c r="C39" s="327"/>
      <c r="D39" s="991"/>
      <c r="E39" s="991"/>
      <c r="F39" s="991"/>
      <c r="G39" s="989"/>
      <c r="H39" s="989"/>
      <c r="I39" s="989"/>
      <c r="J39" s="315"/>
      <c r="K39" s="315"/>
      <c r="L39" s="990"/>
      <c r="M39" s="990"/>
      <c r="N39" s="990"/>
      <c r="O39" s="315"/>
      <c r="P39" s="315"/>
      <c r="Q39" s="315"/>
      <c r="R39" s="315"/>
      <c r="S39" s="315"/>
      <c r="T39" s="315"/>
      <c r="U39" s="315"/>
      <c r="V39" s="598"/>
    </row>
    <row r="40" spans="1:22" ht="15.75">
      <c r="A40" s="597"/>
      <c r="B40" s="341"/>
      <c r="C40" s="342"/>
      <c r="D40" s="342"/>
      <c r="E40" s="342"/>
      <c r="F40" s="342"/>
      <c r="G40" s="342"/>
      <c r="H40" s="342"/>
      <c r="I40" s="343">
        <v>4.82E-2</v>
      </c>
      <c r="J40" s="344"/>
      <c r="K40" s="344"/>
      <c r="L40" s="344"/>
      <c r="M40" s="344"/>
      <c r="N40" s="345">
        <v>-0.59799999999999998</v>
      </c>
      <c r="O40" s="321"/>
      <c r="P40" s="321"/>
      <c r="Q40" s="315"/>
      <c r="R40" s="315"/>
      <c r="S40" s="315"/>
      <c r="T40" s="315"/>
      <c r="U40" s="315"/>
      <c r="V40" s="598"/>
    </row>
    <row r="41" spans="1:22" ht="16.5" thickBot="1">
      <c r="A41" s="597"/>
      <c r="B41" s="346" t="s">
        <v>3938</v>
      </c>
      <c r="C41" s="347" t="s">
        <v>3907</v>
      </c>
      <c r="D41" s="348">
        <v>77.67</v>
      </c>
      <c r="E41" s="347" t="s">
        <v>3934</v>
      </c>
      <c r="F41" s="349"/>
      <c r="G41" s="349"/>
      <c r="H41" s="349" t="s">
        <v>3866</v>
      </c>
      <c r="I41" s="349"/>
      <c r="J41" s="347" t="s">
        <v>3934</v>
      </c>
      <c r="K41" s="349"/>
      <c r="L41" s="349"/>
      <c r="M41" s="347" t="s">
        <v>3939</v>
      </c>
      <c r="N41" s="350"/>
      <c r="O41" s="315"/>
      <c r="P41" s="315"/>
      <c r="Q41" s="315"/>
      <c r="R41" s="315"/>
      <c r="S41" s="315"/>
      <c r="T41" s="315"/>
      <c r="U41" s="315"/>
      <c r="V41" s="598"/>
    </row>
    <row r="42" spans="1:22" ht="15.75">
      <c r="A42" s="597"/>
      <c r="B42" s="351"/>
      <c r="C42" s="351"/>
      <c r="D42" s="351"/>
      <c r="E42" s="351"/>
      <c r="F42" s="321"/>
      <c r="G42" s="321"/>
      <c r="H42" s="321"/>
      <c r="I42" s="321"/>
      <c r="J42" s="351"/>
      <c r="K42" s="321"/>
      <c r="L42" s="321"/>
      <c r="M42" s="351"/>
      <c r="N42" s="351"/>
      <c r="O42" s="315"/>
      <c r="P42" s="315"/>
      <c r="Q42" s="315"/>
      <c r="R42" s="315"/>
      <c r="S42" s="315"/>
      <c r="T42" s="315"/>
      <c r="U42" s="315"/>
      <c r="V42" s="598"/>
    </row>
    <row r="43" spans="1:22" ht="15.75">
      <c r="A43" s="597"/>
      <c r="B43" s="327"/>
      <c r="C43" s="327"/>
      <c r="D43" s="327"/>
      <c r="E43" s="327"/>
      <c r="F43" s="328"/>
      <c r="G43" s="328"/>
      <c r="H43" s="328"/>
      <c r="I43" s="1805">
        <v>4.82E-2</v>
      </c>
      <c r="J43" s="1805"/>
      <c r="K43" s="1805"/>
      <c r="L43" s="328"/>
      <c r="M43" s="328"/>
      <c r="N43" s="1805">
        <v>-0.59799999999999998</v>
      </c>
      <c r="O43" s="1805"/>
      <c r="P43" s="1805"/>
      <c r="Q43" s="315"/>
      <c r="R43" s="315"/>
      <c r="S43" s="315"/>
      <c r="T43" s="315"/>
      <c r="U43" s="315"/>
      <c r="V43" s="598"/>
    </row>
    <row r="44" spans="1:22" ht="15.75">
      <c r="A44" s="597"/>
      <c r="B44" s="327" t="s">
        <v>3938</v>
      </c>
      <c r="C44" s="327" t="s">
        <v>3907</v>
      </c>
      <c r="D44" s="988">
        <v>77.67</v>
      </c>
      <c r="E44" s="327" t="s">
        <v>3934</v>
      </c>
      <c r="F44" s="329"/>
      <c r="G44" s="1801">
        <f>J12</f>
        <v>100000</v>
      </c>
      <c r="H44" s="1801"/>
      <c r="I44" s="1801"/>
      <c r="J44" s="315"/>
      <c r="K44" s="1802">
        <f>J15</f>
        <v>12.8</v>
      </c>
      <c r="L44" s="1802">
        <v>20</v>
      </c>
      <c r="M44" s="1802"/>
      <c r="N44" s="1802"/>
      <c r="O44" s="315"/>
      <c r="P44" s="315"/>
      <c r="Q44" s="315"/>
      <c r="R44" s="315"/>
      <c r="S44" s="315"/>
      <c r="T44" s="315"/>
      <c r="U44" s="315"/>
      <c r="V44" s="599"/>
    </row>
    <row r="45" spans="1:22" ht="15.75">
      <c r="A45" s="597"/>
      <c r="B45" s="327"/>
      <c r="C45" s="327"/>
      <c r="D45" s="327"/>
      <c r="E45" s="327"/>
      <c r="F45" s="329"/>
      <c r="G45" s="989"/>
      <c r="H45" s="989"/>
      <c r="I45" s="989"/>
      <c r="J45" s="315"/>
      <c r="K45" s="315"/>
      <c r="L45" s="990"/>
      <c r="M45" s="990"/>
      <c r="N45" s="990"/>
      <c r="O45" s="315"/>
      <c r="P45" s="315"/>
      <c r="Q45" s="315"/>
      <c r="R45" s="315"/>
      <c r="S45" s="315"/>
      <c r="T45" s="315"/>
      <c r="U45" s="315"/>
      <c r="V45" s="598"/>
    </row>
    <row r="46" spans="1:22" ht="16.5" thickBot="1">
      <c r="A46" s="597"/>
      <c r="B46" s="327" t="s">
        <v>3938</v>
      </c>
      <c r="C46" s="327" t="s">
        <v>3940</v>
      </c>
      <c r="D46" s="1803">
        <f>(D44*((G44)^I43)*((K44)^N43))</f>
        <v>29.453827792557384</v>
      </c>
      <c r="E46" s="1803"/>
      <c r="F46" s="1803"/>
      <c r="G46" s="315"/>
      <c r="H46" s="315"/>
      <c r="I46" s="315"/>
      <c r="J46" s="315"/>
      <c r="K46" s="315"/>
      <c r="L46" s="315"/>
      <c r="M46" s="315"/>
      <c r="N46" s="315"/>
      <c r="O46" s="315"/>
      <c r="P46" s="315"/>
      <c r="Q46" s="315"/>
      <c r="R46" s="315"/>
      <c r="S46" s="315"/>
      <c r="T46" s="315"/>
      <c r="U46" s="315"/>
      <c r="V46" s="598"/>
    </row>
    <row r="47" spans="1:22" ht="15.75" thickBot="1">
      <c r="A47" s="1794" t="s">
        <v>3941</v>
      </c>
      <c r="B47" s="1795"/>
      <c r="C47" s="1795"/>
      <c r="D47" s="1795"/>
      <c r="E47" s="1795"/>
      <c r="F47" s="1795"/>
      <c r="G47" s="1795"/>
      <c r="H47" s="1795"/>
      <c r="I47" s="1795"/>
      <c r="J47" s="1795"/>
      <c r="K47" s="1795"/>
      <c r="L47" s="1795"/>
      <c r="M47" s="1795"/>
      <c r="N47" s="1795"/>
      <c r="O47" s="1795"/>
      <c r="P47" s="1795"/>
      <c r="Q47" s="1795"/>
      <c r="R47" s="1795"/>
      <c r="S47" s="1795"/>
      <c r="T47" s="1795"/>
      <c r="U47" s="1795"/>
      <c r="V47" s="1796"/>
    </row>
    <row r="48" spans="1:22" ht="15.75">
      <c r="A48" s="600"/>
      <c r="B48" s="321" t="s">
        <v>3909</v>
      </c>
      <c r="C48" s="351" t="s">
        <v>3934</v>
      </c>
      <c r="D48" s="352" t="s">
        <v>3942</v>
      </c>
      <c r="E48" s="351" t="s">
        <v>3433</v>
      </c>
      <c r="F48" s="321" t="s">
        <v>3924</v>
      </c>
      <c r="G48" s="351" t="s">
        <v>3934</v>
      </c>
      <c r="H48" s="352" t="s">
        <v>3943</v>
      </c>
      <c r="I48" s="353" t="s">
        <v>3944</v>
      </c>
      <c r="J48" s="321" t="s">
        <v>3936</v>
      </c>
      <c r="K48" s="328"/>
      <c r="L48" s="328"/>
      <c r="M48" s="328"/>
      <c r="N48" s="328"/>
      <c r="O48" s="328"/>
      <c r="P48" s="328"/>
      <c r="Q48" s="328"/>
      <c r="R48" s="328"/>
      <c r="S48" s="328"/>
      <c r="T48" s="328"/>
      <c r="U48" s="328"/>
      <c r="V48" s="599"/>
    </row>
    <row r="49" spans="1:22" ht="15.75">
      <c r="A49" s="600"/>
      <c r="B49" s="354">
        <f>J13</f>
        <v>2.5</v>
      </c>
      <c r="C49" s="327" t="s">
        <v>3934</v>
      </c>
      <c r="D49" s="355">
        <f>T18</f>
        <v>1.2</v>
      </c>
      <c r="E49" s="327" t="s">
        <v>3433</v>
      </c>
      <c r="F49" s="327" t="s">
        <v>3924</v>
      </c>
      <c r="G49" s="327" t="s">
        <v>3934</v>
      </c>
      <c r="H49" s="355">
        <v>1</v>
      </c>
      <c r="I49" s="353" t="s">
        <v>3944</v>
      </c>
      <c r="J49" s="1804">
        <f>D38</f>
        <v>22.554716246294959</v>
      </c>
      <c r="K49" s="1804"/>
      <c r="L49" s="328"/>
      <c r="M49" s="328"/>
      <c r="N49" s="328"/>
      <c r="O49" s="328"/>
      <c r="P49" s="328"/>
      <c r="Q49" s="328"/>
      <c r="R49" s="328"/>
      <c r="S49" s="328"/>
      <c r="T49" s="328"/>
      <c r="U49" s="356"/>
      <c r="V49" s="601"/>
    </row>
    <row r="50" spans="1:22" ht="15.75">
      <c r="A50" s="600"/>
      <c r="B50" s="328"/>
      <c r="C50" s="327"/>
      <c r="D50" s="355"/>
      <c r="E50" s="327"/>
      <c r="F50" s="328"/>
      <c r="G50" s="327"/>
      <c r="H50" s="355"/>
      <c r="I50" s="328"/>
      <c r="J50" s="328"/>
      <c r="K50" s="328"/>
      <c r="L50" s="992" t="s">
        <v>3945</v>
      </c>
      <c r="M50" s="1797">
        <f>(J49-B49*D49)/H49</f>
        <v>19.554716246294959</v>
      </c>
      <c r="N50" s="1798"/>
      <c r="O50" s="328"/>
      <c r="P50" s="328"/>
      <c r="Q50" s="328"/>
      <c r="R50" s="328"/>
      <c r="S50" s="328"/>
      <c r="T50" s="328"/>
      <c r="U50" s="356"/>
      <c r="V50" s="601"/>
    </row>
    <row r="51" spans="1:22" ht="16.5" thickBot="1">
      <c r="A51" s="600"/>
      <c r="B51" s="328"/>
      <c r="C51" s="328"/>
      <c r="D51" s="328"/>
      <c r="E51" s="328"/>
      <c r="F51" s="328"/>
      <c r="G51" s="328"/>
      <c r="H51" s="328"/>
      <c r="I51" s="328"/>
      <c r="J51" s="328"/>
      <c r="K51" s="328"/>
      <c r="L51" s="328"/>
      <c r="M51" s="328"/>
      <c r="N51" s="328"/>
      <c r="O51" s="328"/>
      <c r="P51" s="328"/>
      <c r="Q51" s="328"/>
      <c r="R51" s="328"/>
      <c r="S51" s="321" t="s">
        <v>3946</v>
      </c>
      <c r="T51" s="321"/>
      <c r="U51" s="321"/>
      <c r="V51" s="602">
        <v>20</v>
      </c>
    </row>
    <row r="52" spans="1:22" ht="15.75" thickBot="1">
      <c r="A52" s="1794" t="s">
        <v>3947</v>
      </c>
      <c r="B52" s="1795"/>
      <c r="C52" s="1795"/>
      <c r="D52" s="1795"/>
      <c r="E52" s="1795"/>
      <c r="F52" s="1795"/>
      <c r="G52" s="1795"/>
      <c r="H52" s="1795"/>
      <c r="I52" s="1795"/>
      <c r="J52" s="1795"/>
      <c r="K52" s="1795"/>
      <c r="L52" s="1795"/>
      <c r="M52" s="1795"/>
      <c r="N52" s="1795"/>
      <c r="O52" s="1795"/>
      <c r="P52" s="1795"/>
      <c r="Q52" s="1795"/>
      <c r="R52" s="1795"/>
      <c r="S52" s="1795"/>
      <c r="T52" s="1795"/>
      <c r="U52" s="1795"/>
      <c r="V52" s="1796"/>
    </row>
    <row r="53" spans="1:22" ht="15.75">
      <c r="A53" s="600"/>
      <c r="B53" s="321" t="s">
        <v>3909</v>
      </c>
      <c r="C53" s="351" t="s">
        <v>3934</v>
      </c>
      <c r="D53" s="352" t="s">
        <v>3942</v>
      </c>
      <c r="E53" s="351" t="s">
        <v>3433</v>
      </c>
      <c r="F53" s="321" t="s">
        <v>3924</v>
      </c>
      <c r="G53" s="351" t="s">
        <v>3934</v>
      </c>
      <c r="H53" s="352" t="s">
        <v>3943</v>
      </c>
      <c r="I53" s="351" t="s">
        <v>3433</v>
      </c>
      <c r="J53" s="321" t="s">
        <v>3927</v>
      </c>
      <c r="K53" s="351" t="s">
        <v>3934</v>
      </c>
      <c r="L53" s="352" t="s">
        <v>3948</v>
      </c>
      <c r="M53" s="353" t="s">
        <v>3944</v>
      </c>
      <c r="N53" s="357" t="s">
        <v>3938</v>
      </c>
      <c r="O53" s="358"/>
      <c r="P53" s="328"/>
      <c r="Q53" s="328"/>
      <c r="R53" s="328"/>
      <c r="S53" s="328"/>
      <c r="T53" s="328"/>
      <c r="U53" s="328"/>
      <c r="V53" s="599"/>
    </row>
    <row r="54" spans="1:22" ht="15.75">
      <c r="A54" s="600"/>
      <c r="B54" s="354">
        <f>B49</f>
        <v>2.5</v>
      </c>
      <c r="C54" s="327" t="s">
        <v>3934</v>
      </c>
      <c r="D54" s="355">
        <f>D49</f>
        <v>1.2</v>
      </c>
      <c r="E54" s="327" t="s">
        <v>3433</v>
      </c>
      <c r="F54" s="359">
        <f>V51</f>
        <v>20</v>
      </c>
      <c r="G54" s="327" t="s">
        <v>3934</v>
      </c>
      <c r="H54" s="355">
        <v>1</v>
      </c>
      <c r="I54" s="327" t="s">
        <v>3433</v>
      </c>
      <c r="J54" s="327" t="s">
        <v>3927</v>
      </c>
      <c r="K54" s="327" t="s">
        <v>3934</v>
      </c>
      <c r="L54" s="355">
        <v>1</v>
      </c>
      <c r="M54" s="353" t="s">
        <v>3944</v>
      </c>
      <c r="N54" s="993">
        <f>D46</f>
        <v>29.453827792557384</v>
      </c>
      <c r="O54" s="328"/>
      <c r="P54" s="328"/>
      <c r="Q54" s="328"/>
      <c r="R54" s="328"/>
      <c r="S54" s="328"/>
      <c r="T54" s="328"/>
      <c r="U54" s="328"/>
      <c r="V54" s="599"/>
    </row>
    <row r="55" spans="1:22" ht="15.75">
      <c r="A55" s="600"/>
      <c r="B55" s="328"/>
      <c r="C55" s="327"/>
      <c r="D55" s="355"/>
      <c r="E55" s="327"/>
      <c r="F55" s="328"/>
      <c r="G55" s="327"/>
      <c r="H55" s="355"/>
      <c r="I55" s="327"/>
      <c r="J55" s="328"/>
      <c r="K55" s="327"/>
      <c r="L55" s="355"/>
      <c r="M55" s="328"/>
      <c r="N55" s="327"/>
      <c r="O55" s="328"/>
      <c r="P55" s="360" t="s">
        <v>3949</v>
      </c>
      <c r="Q55" s="1797">
        <f>(N54-B54*D54-F54*H54)/L54</f>
        <v>6.4538277925573837</v>
      </c>
      <c r="R55" s="1798"/>
      <c r="S55" s="328"/>
      <c r="T55" s="328"/>
      <c r="U55" s="328"/>
      <c r="V55" s="599"/>
    </row>
    <row r="56" spans="1:22" ht="16.5" thickBot="1">
      <c r="A56" s="600"/>
      <c r="B56" s="328"/>
      <c r="C56" s="328"/>
      <c r="D56" s="328"/>
      <c r="E56" s="328"/>
      <c r="F56" s="328"/>
      <c r="G56" s="328"/>
      <c r="H56" s="328"/>
      <c r="I56" s="328"/>
      <c r="J56" s="328"/>
      <c r="K56" s="328"/>
      <c r="L56" s="328"/>
      <c r="M56" s="328"/>
      <c r="N56" s="328"/>
      <c r="O56" s="328"/>
      <c r="P56" s="328"/>
      <c r="Q56" s="328"/>
      <c r="R56" s="328"/>
      <c r="S56" s="321" t="s">
        <v>3946</v>
      </c>
      <c r="T56" s="321"/>
      <c r="U56" s="321"/>
      <c r="V56" s="602">
        <v>15</v>
      </c>
    </row>
    <row r="57" spans="1:22" ht="15.75" thickBot="1">
      <c r="A57" s="1794" t="s">
        <v>3950</v>
      </c>
      <c r="B57" s="1795"/>
      <c r="C57" s="1795"/>
      <c r="D57" s="1795"/>
      <c r="E57" s="1795"/>
      <c r="F57" s="1795"/>
      <c r="G57" s="1795"/>
      <c r="H57" s="1795"/>
      <c r="I57" s="1795"/>
      <c r="J57" s="1795"/>
      <c r="K57" s="1795"/>
      <c r="L57" s="1795"/>
      <c r="M57" s="1795"/>
      <c r="N57" s="1795"/>
      <c r="O57" s="1795"/>
      <c r="P57" s="1795"/>
      <c r="Q57" s="1795"/>
      <c r="R57" s="1795"/>
      <c r="S57" s="1795"/>
      <c r="T57" s="1795"/>
      <c r="U57" s="1795"/>
      <c r="V57" s="1796"/>
    </row>
    <row r="58" spans="1:22" ht="15.75">
      <c r="A58" s="600"/>
      <c r="B58" s="321" t="s">
        <v>3909</v>
      </c>
      <c r="C58" s="351" t="s">
        <v>3934</v>
      </c>
      <c r="D58" s="352" t="s">
        <v>3942</v>
      </c>
      <c r="E58" s="351" t="s">
        <v>3433</v>
      </c>
      <c r="F58" s="321" t="s">
        <v>3924</v>
      </c>
      <c r="G58" s="351" t="s">
        <v>3934</v>
      </c>
      <c r="H58" s="352" t="s">
        <v>3943</v>
      </c>
      <c r="I58" s="351" t="s">
        <v>3433</v>
      </c>
      <c r="J58" s="321" t="s">
        <v>3927</v>
      </c>
      <c r="K58" s="351" t="s">
        <v>3934</v>
      </c>
      <c r="L58" s="352" t="s">
        <v>3948</v>
      </c>
      <c r="M58" s="351" t="s">
        <v>3433</v>
      </c>
      <c r="N58" s="321" t="s">
        <v>3930</v>
      </c>
      <c r="O58" s="351" t="s">
        <v>3934</v>
      </c>
      <c r="P58" s="352" t="s">
        <v>3951</v>
      </c>
      <c r="Q58" s="353" t="s">
        <v>3944</v>
      </c>
      <c r="R58" s="357" t="s">
        <v>3933</v>
      </c>
      <c r="S58" s="328"/>
      <c r="T58" s="328"/>
      <c r="U58" s="361"/>
      <c r="V58" s="603"/>
    </row>
    <row r="59" spans="1:22" ht="15.75">
      <c r="A59" s="600"/>
      <c r="B59" s="354">
        <f>B54</f>
        <v>2.5</v>
      </c>
      <c r="C59" s="327" t="s">
        <v>3934</v>
      </c>
      <c r="D59" s="355">
        <f>D54</f>
        <v>1.2</v>
      </c>
      <c r="E59" s="327" t="s">
        <v>3433</v>
      </c>
      <c r="F59" s="359">
        <f>V51</f>
        <v>20</v>
      </c>
      <c r="G59" s="327" t="s">
        <v>3934</v>
      </c>
      <c r="H59" s="355">
        <v>1</v>
      </c>
      <c r="I59" s="327" t="s">
        <v>3433</v>
      </c>
      <c r="J59" s="359">
        <f>V56</f>
        <v>15</v>
      </c>
      <c r="K59" s="327" t="s">
        <v>3934</v>
      </c>
      <c r="L59" s="355">
        <v>1</v>
      </c>
      <c r="M59" s="327" t="s">
        <v>3433</v>
      </c>
      <c r="N59" s="327" t="s">
        <v>3930</v>
      </c>
      <c r="O59" s="327" t="s">
        <v>3934</v>
      </c>
      <c r="P59" s="355">
        <v>1</v>
      </c>
      <c r="Q59" s="353" t="s">
        <v>3944</v>
      </c>
      <c r="R59" s="362">
        <f>D30</f>
        <v>29.453827792557384</v>
      </c>
      <c r="S59" s="328"/>
      <c r="T59" s="328"/>
      <c r="U59" s="328"/>
      <c r="V59" s="599"/>
    </row>
    <row r="60" spans="1:22" ht="15.75">
      <c r="A60" s="600"/>
      <c r="B60" s="327"/>
      <c r="C60" s="328"/>
      <c r="D60" s="328"/>
      <c r="E60" s="328"/>
      <c r="F60" s="328"/>
      <c r="G60" s="328"/>
      <c r="H60" s="328"/>
      <c r="I60" s="328"/>
      <c r="J60" s="328"/>
      <c r="K60" s="328"/>
      <c r="L60" s="328"/>
      <c r="M60" s="328"/>
      <c r="N60" s="328"/>
      <c r="O60" s="328"/>
      <c r="P60" s="328"/>
      <c r="Q60" s="328"/>
      <c r="R60" s="328"/>
      <c r="S60" s="1799" t="s">
        <v>3952</v>
      </c>
      <c r="T60" s="1800"/>
      <c r="U60" s="1800"/>
      <c r="V60" s="604">
        <f>(R59-B59*D59-F59*H59-J59*L59)/P59</f>
        <v>-8.5461722074426163</v>
      </c>
    </row>
    <row r="61" spans="1:22" ht="15.75">
      <c r="A61" s="600"/>
      <c r="B61" s="328"/>
      <c r="C61" s="328"/>
      <c r="D61" s="328"/>
      <c r="E61" s="328"/>
      <c r="F61" s="328"/>
      <c r="G61" s="328"/>
      <c r="H61" s="328"/>
      <c r="I61" s="328"/>
      <c r="J61" s="328"/>
      <c r="K61" s="328"/>
      <c r="L61" s="328"/>
      <c r="M61" s="328"/>
      <c r="N61" s="328"/>
      <c r="O61" s="328"/>
      <c r="P61" s="328"/>
      <c r="Q61" s="328"/>
      <c r="R61" s="328"/>
      <c r="S61" s="321" t="s">
        <v>3946</v>
      </c>
      <c r="T61" s="321"/>
      <c r="U61" s="321"/>
      <c r="V61" s="602">
        <v>0</v>
      </c>
    </row>
    <row r="62" spans="1:22" ht="15.75">
      <c r="A62" s="605"/>
      <c r="B62" s="606"/>
      <c r="C62" s="606"/>
      <c r="D62" s="606"/>
      <c r="E62" s="606"/>
      <c r="F62" s="606"/>
      <c r="G62" s="606"/>
      <c r="H62" s="606"/>
      <c r="I62" s="606"/>
      <c r="J62" s="606"/>
      <c r="K62" s="606"/>
      <c r="L62" s="606"/>
      <c r="M62" s="606"/>
      <c r="N62" s="606"/>
      <c r="O62" s="606"/>
      <c r="P62" s="606"/>
      <c r="Q62" s="606"/>
      <c r="R62" s="606"/>
      <c r="S62" s="606"/>
      <c r="T62" s="606"/>
      <c r="U62" s="606"/>
      <c r="V62" s="607"/>
    </row>
  </sheetData>
  <mergeCells count="76">
    <mergeCell ref="A6:V6"/>
    <mergeCell ref="A1:V1"/>
    <mergeCell ref="A2:V2"/>
    <mergeCell ref="A3:V3"/>
    <mergeCell ref="A4:V4"/>
    <mergeCell ref="A5:V5"/>
    <mergeCell ref="A15:G15"/>
    <mergeCell ref="J15:L15"/>
    <mergeCell ref="M15:N15"/>
    <mergeCell ref="B7:V7"/>
    <mergeCell ref="B8:V8"/>
    <mergeCell ref="B9:V9"/>
    <mergeCell ref="B10:V10"/>
    <mergeCell ref="A11:V11"/>
    <mergeCell ref="A12:G12"/>
    <mergeCell ref="J12:L12"/>
    <mergeCell ref="R12:U12"/>
    <mergeCell ref="A13:G13"/>
    <mergeCell ref="J13:L13"/>
    <mergeCell ref="R13:U13"/>
    <mergeCell ref="A14:G14"/>
    <mergeCell ref="J14:L14"/>
    <mergeCell ref="A16:G16"/>
    <mergeCell ref="J16:L16"/>
    <mergeCell ref="A17:D17"/>
    <mergeCell ref="E17:H17"/>
    <mergeCell ref="I17:K17"/>
    <mergeCell ref="L17:N17"/>
    <mergeCell ref="T19:V19"/>
    <mergeCell ref="O17:V17"/>
    <mergeCell ref="A18:D18"/>
    <mergeCell ref="E18:H18"/>
    <mergeCell ref="I18:K18"/>
    <mergeCell ref="L18:N18"/>
    <mergeCell ref="O18:S18"/>
    <mergeCell ref="T18:V18"/>
    <mergeCell ref="A19:D19"/>
    <mergeCell ref="E19:H19"/>
    <mergeCell ref="I19:K19"/>
    <mergeCell ref="L19:N19"/>
    <mergeCell ref="O19:S19"/>
    <mergeCell ref="T21:V21"/>
    <mergeCell ref="A20:D20"/>
    <mergeCell ref="E20:H20"/>
    <mergeCell ref="I20:K20"/>
    <mergeCell ref="L20:N20"/>
    <mergeCell ref="O20:S20"/>
    <mergeCell ref="T20:V20"/>
    <mergeCell ref="A21:D21"/>
    <mergeCell ref="E21:H21"/>
    <mergeCell ref="I21:K21"/>
    <mergeCell ref="L21:N21"/>
    <mergeCell ref="O21:S21"/>
    <mergeCell ref="I43:K43"/>
    <mergeCell ref="N43:P43"/>
    <mergeCell ref="A23:V23"/>
    <mergeCell ref="I27:K27"/>
    <mergeCell ref="N27:P27"/>
    <mergeCell ref="G28:I28"/>
    <mergeCell ref="L28:N28"/>
    <mergeCell ref="D30:F30"/>
    <mergeCell ref="I35:K35"/>
    <mergeCell ref="N35:P35"/>
    <mergeCell ref="G36:I36"/>
    <mergeCell ref="L36:N36"/>
    <mergeCell ref="D38:F38"/>
    <mergeCell ref="A52:V52"/>
    <mergeCell ref="Q55:R55"/>
    <mergeCell ref="A57:V57"/>
    <mergeCell ref="S60:U60"/>
    <mergeCell ref="G44:I44"/>
    <mergeCell ref="K44:N44"/>
    <mergeCell ref="D46:F46"/>
    <mergeCell ref="A47:V47"/>
    <mergeCell ref="J49:K49"/>
    <mergeCell ref="M50:N50"/>
  </mergeCells>
  <pageMargins left="0.51181102362204722" right="0.51181102362204722" top="0.78740157480314965" bottom="0.78740157480314965" header="0.31496062992125984" footer="0.31496062992125984"/>
  <pageSetup paperSize="9" scale="44" fitToHeight="100" orientation="portrait" r:id="rId1"/>
  <headerFooter scaleWithDoc="0">
    <oddHeader>&amp;RPágina &amp;P de &amp;N</oddHeader>
    <oddFooter>&amp;R&amp;G</oddFooter>
  </headerFooter>
  <drawing r:id="rId2"/>
  <legacyDrawing r:id="rId3"/>
  <legacyDrawingHF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16">
    <tabColor rgb="FFFF0000"/>
    <pageSetUpPr fitToPage="1"/>
  </sheetPr>
  <dimension ref="A1:V62"/>
  <sheetViews>
    <sheetView view="pageBreakPreview" zoomScale="70" zoomScaleNormal="70" zoomScaleSheetLayoutView="70" workbookViewId="0">
      <selection activeCell="O17" sqref="O17:V17"/>
    </sheetView>
  </sheetViews>
  <sheetFormatPr defaultColWidth="9.140625" defaultRowHeight="15"/>
  <cols>
    <col min="1" max="3" width="9.140625" style="363"/>
    <col min="4" max="4" width="11.28515625" style="363" customWidth="1"/>
    <col min="5" max="13" width="9.140625" style="363"/>
    <col min="14" max="14" width="15.140625" style="363" customWidth="1"/>
    <col min="15" max="17" width="9.140625" style="363"/>
    <col min="18" max="18" width="10" style="363" customWidth="1"/>
    <col min="19" max="19" width="3" style="363" customWidth="1"/>
    <col min="20" max="20" width="7" style="363" customWidth="1"/>
    <col min="21" max="21" width="9.140625" style="363"/>
    <col min="22" max="22" width="12.7109375" style="363" customWidth="1"/>
    <col min="23" max="16384" width="9.140625" style="53"/>
  </cols>
  <sheetData>
    <row r="1" spans="1:22" ht="18">
      <c r="A1" s="1844" t="s">
        <v>3813</v>
      </c>
      <c r="B1" s="1845"/>
      <c r="C1" s="1845"/>
      <c r="D1" s="1845"/>
      <c r="E1" s="1845"/>
      <c r="F1" s="1845"/>
      <c r="G1" s="1845"/>
      <c r="H1" s="1845"/>
      <c r="I1" s="1845"/>
      <c r="J1" s="1845"/>
      <c r="K1" s="1845"/>
      <c r="L1" s="1845"/>
      <c r="M1" s="1845"/>
      <c r="N1" s="1845"/>
      <c r="O1" s="1845"/>
      <c r="P1" s="1845"/>
      <c r="Q1" s="1845"/>
      <c r="R1" s="1845"/>
      <c r="S1" s="1845"/>
      <c r="T1" s="1845"/>
      <c r="U1" s="1845"/>
      <c r="V1" s="1846"/>
    </row>
    <row r="2" spans="1:22" ht="15.75">
      <c r="A2" s="1847" t="s">
        <v>3314</v>
      </c>
      <c r="B2" s="1848"/>
      <c r="C2" s="1848"/>
      <c r="D2" s="1848"/>
      <c r="E2" s="1848"/>
      <c r="F2" s="1848"/>
      <c r="G2" s="1848"/>
      <c r="H2" s="1848"/>
      <c r="I2" s="1848"/>
      <c r="J2" s="1848"/>
      <c r="K2" s="1848"/>
      <c r="L2" s="1848"/>
      <c r="M2" s="1848"/>
      <c r="N2" s="1848"/>
      <c r="O2" s="1848"/>
      <c r="P2" s="1848"/>
      <c r="Q2" s="1848"/>
      <c r="R2" s="1848"/>
      <c r="S2" s="1848"/>
      <c r="T2" s="1848"/>
      <c r="U2" s="1848"/>
      <c r="V2" s="1849"/>
    </row>
    <row r="3" spans="1:22">
      <c r="A3" s="1850" t="s">
        <v>3315</v>
      </c>
      <c r="B3" s="1851"/>
      <c r="C3" s="1851"/>
      <c r="D3" s="1851"/>
      <c r="E3" s="1851"/>
      <c r="F3" s="1851"/>
      <c r="G3" s="1851"/>
      <c r="H3" s="1851"/>
      <c r="I3" s="1851"/>
      <c r="J3" s="1851"/>
      <c r="K3" s="1851"/>
      <c r="L3" s="1851"/>
      <c r="M3" s="1851"/>
      <c r="N3" s="1851"/>
      <c r="O3" s="1851"/>
      <c r="P3" s="1851"/>
      <c r="Q3" s="1851"/>
      <c r="R3" s="1851"/>
      <c r="S3" s="1851"/>
      <c r="T3" s="1851"/>
      <c r="U3" s="1851"/>
      <c r="V3" s="1852"/>
    </row>
    <row r="4" spans="1:22">
      <c r="A4" s="1850" t="s">
        <v>3</v>
      </c>
      <c r="B4" s="1851"/>
      <c r="C4" s="1851"/>
      <c r="D4" s="1851"/>
      <c r="E4" s="1851"/>
      <c r="F4" s="1851"/>
      <c r="G4" s="1851"/>
      <c r="H4" s="1851"/>
      <c r="I4" s="1851"/>
      <c r="J4" s="1851"/>
      <c r="K4" s="1851"/>
      <c r="L4" s="1851"/>
      <c r="M4" s="1851"/>
      <c r="N4" s="1851"/>
      <c r="O4" s="1851"/>
      <c r="P4" s="1851"/>
      <c r="Q4" s="1851"/>
      <c r="R4" s="1851"/>
      <c r="S4" s="1851"/>
      <c r="T4" s="1851"/>
      <c r="U4" s="1851"/>
      <c r="V4" s="1852"/>
    </row>
    <row r="5" spans="1:22" ht="15.75" thickBot="1">
      <c r="A5" s="1853" t="s">
        <v>4</v>
      </c>
      <c r="B5" s="1854"/>
      <c r="C5" s="1854"/>
      <c r="D5" s="1854"/>
      <c r="E5" s="1854"/>
      <c r="F5" s="1854"/>
      <c r="G5" s="1854"/>
      <c r="H5" s="1854"/>
      <c r="I5" s="1854"/>
      <c r="J5" s="1854"/>
      <c r="K5" s="1854"/>
      <c r="L5" s="1854"/>
      <c r="M5" s="1854"/>
      <c r="N5" s="1854"/>
      <c r="O5" s="1854"/>
      <c r="P5" s="1854"/>
      <c r="Q5" s="1854"/>
      <c r="R5" s="1854"/>
      <c r="S5" s="1854"/>
      <c r="T5" s="1854"/>
      <c r="U5" s="1854"/>
      <c r="V5" s="1855"/>
    </row>
    <row r="6" spans="1:22" ht="16.5" thickBot="1">
      <c r="A6" s="1841" t="s">
        <v>3814</v>
      </c>
      <c r="B6" s="1842"/>
      <c r="C6" s="1842"/>
      <c r="D6" s="1842"/>
      <c r="E6" s="1842"/>
      <c r="F6" s="1842"/>
      <c r="G6" s="1842"/>
      <c r="H6" s="1842"/>
      <c r="I6" s="1842"/>
      <c r="J6" s="1842"/>
      <c r="K6" s="1842"/>
      <c r="L6" s="1842"/>
      <c r="M6" s="1842"/>
      <c r="N6" s="1842"/>
      <c r="O6" s="1842"/>
      <c r="P6" s="1842"/>
      <c r="Q6" s="1842"/>
      <c r="R6" s="1842"/>
      <c r="S6" s="1842"/>
      <c r="T6" s="1842"/>
      <c r="U6" s="1842"/>
      <c r="V6" s="1843"/>
    </row>
    <row r="7" spans="1:22" ht="15.75">
      <c r="A7" s="589" t="s">
        <v>13</v>
      </c>
      <c r="B7" s="1829" t="str">
        <f>ORÇAMENTO!C6</f>
        <v>PAVIMENTAÇÃO URBANA EM SANTO ANTONIO DO LESTE</v>
      </c>
      <c r="C7" s="1829"/>
      <c r="D7" s="1829"/>
      <c r="E7" s="1829"/>
      <c r="F7" s="1829"/>
      <c r="G7" s="1829"/>
      <c r="H7" s="1829"/>
      <c r="I7" s="1829"/>
      <c r="J7" s="1829"/>
      <c r="K7" s="1829"/>
      <c r="L7" s="1829"/>
      <c r="M7" s="1829"/>
      <c r="N7" s="1829"/>
      <c r="O7" s="1829"/>
      <c r="P7" s="1829"/>
      <c r="Q7" s="1829"/>
      <c r="R7" s="1829"/>
      <c r="S7" s="1829"/>
      <c r="T7" s="1829"/>
      <c r="U7" s="1829"/>
      <c r="V7" s="1830"/>
    </row>
    <row r="8" spans="1:22" ht="15.75">
      <c r="A8" s="590" t="s">
        <v>3903</v>
      </c>
      <c r="B8" s="1831" t="str">
        <f>'QUADRO DE RUAS'!B15</f>
        <v>AVENIDA FORTALEZA T02</v>
      </c>
      <c r="C8" s="1831"/>
      <c r="D8" s="1831"/>
      <c r="E8" s="1831"/>
      <c r="F8" s="1831"/>
      <c r="G8" s="1831"/>
      <c r="H8" s="1831"/>
      <c r="I8" s="1831"/>
      <c r="J8" s="1831"/>
      <c r="K8" s="1831"/>
      <c r="L8" s="1831"/>
      <c r="M8" s="1831"/>
      <c r="N8" s="1831"/>
      <c r="O8" s="1831"/>
      <c r="P8" s="1831"/>
      <c r="Q8" s="1831"/>
      <c r="R8" s="1831"/>
      <c r="S8" s="1831"/>
      <c r="T8" s="1831"/>
      <c r="U8" s="1831"/>
      <c r="V8" s="1832"/>
    </row>
    <row r="9" spans="1:22" ht="15.75">
      <c r="A9" s="590" t="s">
        <v>3904</v>
      </c>
      <c r="B9" s="1831" t="str">
        <f>ORÇAMENTO!C8</f>
        <v>PREFEITURA MUNICIPAL DE SANTO ANTONIO DO LESTE</v>
      </c>
      <c r="C9" s="1831"/>
      <c r="D9" s="1831"/>
      <c r="E9" s="1831"/>
      <c r="F9" s="1831"/>
      <c r="G9" s="1831"/>
      <c r="H9" s="1831"/>
      <c r="I9" s="1831"/>
      <c r="J9" s="1831"/>
      <c r="K9" s="1831"/>
      <c r="L9" s="1831"/>
      <c r="M9" s="1831"/>
      <c r="N9" s="1831"/>
      <c r="O9" s="1831"/>
      <c r="P9" s="1831"/>
      <c r="Q9" s="1831"/>
      <c r="R9" s="1831"/>
      <c r="S9" s="1831"/>
      <c r="T9" s="1831"/>
      <c r="U9" s="1831"/>
      <c r="V9" s="1832"/>
    </row>
    <row r="10" spans="1:22" ht="15.75">
      <c r="A10" s="590" t="s">
        <v>15</v>
      </c>
      <c r="B10" s="1831" t="str">
        <f>ORÇAMENTO!C9</f>
        <v>JANEIRO/2022</v>
      </c>
      <c r="C10" s="1831"/>
      <c r="D10" s="1831"/>
      <c r="E10" s="1831"/>
      <c r="F10" s="1831"/>
      <c r="G10" s="1831"/>
      <c r="H10" s="1831"/>
      <c r="I10" s="1831"/>
      <c r="J10" s="1831"/>
      <c r="K10" s="1831"/>
      <c r="L10" s="1831"/>
      <c r="M10" s="1831"/>
      <c r="N10" s="1831"/>
      <c r="O10" s="1831"/>
      <c r="P10" s="1831"/>
      <c r="Q10" s="1831"/>
      <c r="R10" s="1831"/>
      <c r="S10" s="1831"/>
      <c r="T10" s="1831"/>
      <c r="U10" s="1831"/>
      <c r="V10" s="1832"/>
    </row>
    <row r="11" spans="1:22" ht="15.75">
      <c r="A11" s="1833" t="s">
        <v>3905</v>
      </c>
      <c r="B11" s="1834"/>
      <c r="C11" s="1834"/>
      <c r="D11" s="1834"/>
      <c r="E11" s="1834"/>
      <c r="F11" s="1834"/>
      <c r="G11" s="1834"/>
      <c r="H11" s="1834"/>
      <c r="I11" s="1834"/>
      <c r="J11" s="1834"/>
      <c r="K11" s="1834"/>
      <c r="L11" s="1834"/>
      <c r="M11" s="1834"/>
      <c r="N11" s="1834"/>
      <c r="O11" s="1834"/>
      <c r="P11" s="1834"/>
      <c r="Q11" s="1834"/>
      <c r="R11" s="1834"/>
      <c r="S11" s="1834"/>
      <c r="T11" s="1834"/>
      <c r="U11" s="1834"/>
      <c r="V11" s="1835"/>
    </row>
    <row r="12" spans="1:22" ht="18">
      <c r="A12" s="1836" t="s">
        <v>3906</v>
      </c>
      <c r="B12" s="1837"/>
      <c r="C12" s="1837"/>
      <c r="D12" s="1837"/>
      <c r="E12" s="1837"/>
      <c r="F12" s="1837"/>
      <c r="G12" s="1837"/>
      <c r="H12" s="1007" t="s">
        <v>3866</v>
      </c>
      <c r="I12" s="581" t="s">
        <v>3907</v>
      </c>
      <c r="J12" s="1838">
        <v>100000</v>
      </c>
      <c r="K12" s="1838"/>
      <c r="L12" s="1838"/>
      <c r="M12" s="582"/>
      <c r="N12" s="582"/>
      <c r="O12" s="582"/>
      <c r="P12" s="582"/>
      <c r="Q12" s="582"/>
      <c r="R12" s="1839"/>
      <c r="S12" s="1839"/>
      <c r="T12" s="1839"/>
      <c r="U12" s="1839"/>
      <c r="V12" s="591"/>
    </row>
    <row r="13" spans="1:22" ht="18">
      <c r="A13" s="1825" t="s">
        <v>3908</v>
      </c>
      <c r="B13" s="1826"/>
      <c r="C13" s="1826"/>
      <c r="D13" s="1826"/>
      <c r="E13" s="1826"/>
      <c r="F13" s="1826"/>
      <c r="G13" s="1826"/>
      <c r="H13" s="1006" t="s">
        <v>3909</v>
      </c>
      <c r="I13" s="583" t="s">
        <v>3907</v>
      </c>
      <c r="J13" s="1827">
        <v>2.5</v>
      </c>
      <c r="K13" s="1827"/>
      <c r="L13" s="1827"/>
      <c r="M13" s="584"/>
      <c r="N13" s="584"/>
      <c r="O13" s="584"/>
      <c r="P13" s="584"/>
      <c r="Q13" s="584"/>
      <c r="R13" s="1840"/>
      <c r="S13" s="1840"/>
      <c r="T13" s="1840"/>
      <c r="U13" s="1840"/>
      <c r="V13" s="592"/>
    </row>
    <row r="14" spans="1:22" ht="18.75">
      <c r="A14" s="1825" t="s">
        <v>3910</v>
      </c>
      <c r="B14" s="1826"/>
      <c r="C14" s="1826"/>
      <c r="D14" s="1826"/>
      <c r="E14" s="1826"/>
      <c r="F14" s="1826"/>
      <c r="G14" s="1826"/>
      <c r="H14" s="1006" t="s">
        <v>3911</v>
      </c>
      <c r="I14" s="583" t="s">
        <v>3907</v>
      </c>
      <c r="J14" s="1827">
        <v>20</v>
      </c>
      <c r="K14" s="1827"/>
      <c r="L14" s="1827"/>
      <c r="M14" s="312"/>
      <c r="N14" s="312"/>
      <c r="O14" s="312"/>
      <c r="P14" s="584"/>
      <c r="Q14" s="584"/>
      <c r="R14" s="583"/>
      <c r="S14" s="585"/>
      <c r="T14" s="586"/>
      <c r="U14" s="587"/>
      <c r="V14" s="592"/>
    </row>
    <row r="15" spans="1:22" ht="18.75">
      <c r="A15" s="1825" t="s">
        <v>3912</v>
      </c>
      <c r="B15" s="1826"/>
      <c r="C15" s="1826"/>
      <c r="D15" s="1826"/>
      <c r="E15" s="1826"/>
      <c r="F15" s="1826"/>
      <c r="G15" s="1826"/>
      <c r="H15" s="1006" t="s">
        <v>3913</v>
      </c>
      <c r="I15" s="583" t="s">
        <v>3907</v>
      </c>
      <c r="J15" s="1827">
        <v>10.3</v>
      </c>
      <c r="K15" s="1827"/>
      <c r="L15" s="1827"/>
      <c r="M15" s="1828"/>
      <c r="N15" s="1828"/>
      <c r="O15" s="584"/>
      <c r="P15" s="584"/>
      <c r="Q15" s="584"/>
      <c r="R15" s="583"/>
      <c r="S15" s="585"/>
      <c r="T15" s="586"/>
      <c r="U15" s="587"/>
      <c r="V15" s="593"/>
    </row>
    <row r="16" spans="1:22" ht="18">
      <c r="A16" s="1818" t="s">
        <v>3914</v>
      </c>
      <c r="B16" s="1819"/>
      <c r="C16" s="1819"/>
      <c r="D16" s="1819"/>
      <c r="E16" s="1819"/>
      <c r="F16" s="1819"/>
      <c r="G16" s="1819"/>
      <c r="H16" s="1005" t="s">
        <v>3915</v>
      </c>
      <c r="I16" s="588" t="s">
        <v>3907</v>
      </c>
      <c r="J16" s="1820">
        <f>J15</f>
        <v>10.3</v>
      </c>
      <c r="K16" s="1820"/>
      <c r="L16" s="1820"/>
      <c r="M16" s="313"/>
      <c r="N16" s="313"/>
      <c r="O16" s="313"/>
      <c r="P16" s="313"/>
      <c r="Q16" s="313"/>
      <c r="R16" s="313"/>
      <c r="S16" s="313"/>
      <c r="T16" s="313"/>
      <c r="U16" s="313"/>
      <c r="V16" s="594"/>
    </row>
    <row r="17" spans="1:22" ht="18">
      <c r="A17" s="1821" t="s">
        <v>3916</v>
      </c>
      <c r="B17" s="1821"/>
      <c r="C17" s="1821"/>
      <c r="D17" s="1821"/>
      <c r="E17" s="1821" t="s">
        <v>3917</v>
      </c>
      <c r="F17" s="1821"/>
      <c r="G17" s="1821"/>
      <c r="H17" s="1821"/>
      <c r="I17" s="1822" t="s">
        <v>3918</v>
      </c>
      <c r="J17" s="1823"/>
      <c r="K17" s="1824"/>
      <c r="L17" s="1815" t="s">
        <v>3919</v>
      </c>
      <c r="M17" s="1816"/>
      <c r="N17" s="1817"/>
      <c r="O17" s="1815" t="s">
        <v>3920</v>
      </c>
      <c r="P17" s="1816"/>
      <c r="Q17" s="1816"/>
      <c r="R17" s="1816"/>
      <c r="S17" s="1816"/>
      <c r="T17" s="1816"/>
      <c r="U17" s="1816"/>
      <c r="V17" s="1817"/>
    </row>
    <row r="18" spans="1:22" ht="18">
      <c r="A18" s="1810" t="s">
        <v>3921</v>
      </c>
      <c r="B18" s="1810"/>
      <c r="C18" s="1810"/>
      <c r="D18" s="1810"/>
      <c r="E18" s="1810" t="s">
        <v>3909</v>
      </c>
      <c r="F18" s="1810"/>
      <c r="G18" s="1810"/>
      <c r="H18" s="1810"/>
      <c r="I18" s="1811">
        <v>2.5</v>
      </c>
      <c r="J18" s="1812"/>
      <c r="K18" s="1813"/>
      <c r="L18" s="1814">
        <v>2.5</v>
      </c>
      <c r="M18" s="1814"/>
      <c r="N18" s="1814"/>
      <c r="O18" s="1810" t="s">
        <v>3922</v>
      </c>
      <c r="P18" s="1810"/>
      <c r="Q18" s="1810"/>
      <c r="R18" s="1810"/>
      <c r="S18" s="1810"/>
      <c r="T18" s="1809">
        <v>1.2</v>
      </c>
      <c r="U18" s="1809"/>
      <c r="V18" s="1809"/>
    </row>
    <row r="19" spans="1:22" ht="18">
      <c r="A19" s="1810" t="s">
        <v>3923</v>
      </c>
      <c r="B19" s="1810"/>
      <c r="C19" s="1810"/>
      <c r="D19" s="1810"/>
      <c r="E19" s="1810" t="s">
        <v>3924</v>
      </c>
      <c r="F19" s="1810"/>
      <c r="G19" s="1810"/>
      <c r="H19" s="1810"/>
      <c r="I19" s="1811">
        <f>M50</f>
        <v>19.554716246294959</v>
      </c>
      <c r="J19" s="1812"/>
      <c r="K19" s="1813"/>
      <c r="L19" s="1814">
        <f>V51</f>
        <v>20</v>
      </c>
      <c r="M19" s="1814"/>
      <c r="N19" s="1814"/>
      <c r="O19" s="1810" t="s">
        <v>3925</v>
      </c>
      <c r="P19" s="1810"/>
      <c r="Q19" s="1810"/>
      <c r="R19" s="1810"/>
      <c r="S19" s="1810"/>
      <c r="T19" s="1809">
        <v>1</v>
      </c>
      <c r="U19" s="1809"/>
      <c r="V19" s="1809"/>
    </row>
    <row r="20" spans="1:22" ht="18">
      <c r="A20" s="1810" t="s">
        <v>3926</v>
      </c>
      <c r="B20" s="1810"/>
      <c r="C20" s="1810"/>
      <c r="D20" s="1810"/>
      <c r="E20" s="1810" t="s">
        <v>3927</v>
      </c>
      <c r="F20" s="1810"/>
      <c r="G20" s="1810"/>
      <c r="H20" s="1810"/>
      <c r="I20" s="1811">
        <f>Q55</f>
        <v>10.541049285032152</v>
      </c>
      <c r="J20" s="1812"/>
      <c r="K20" s="1813"/>
      <c r="L20" s="1814">
        <f>V56</f>
        <v>15</v>
      </c>
      <c r="M20" s="1814"/>
      <c r="N20" s="1814"/>
      <c r="O20" s="1810" t="s">
        <v>3928</v>
      </c>
      <c r="P20" s="1810"/>
      <c r="Q20" s="1810"/>
      <c r="R20" s="1810"/>
      <c r="S20" s="1810"/>
      <c r="T20" s="1809">
        <v>1</v>
      </c>
      <c r="U20" s="1809"/>
      <c r="V20" s="1809"/>
    </row>
    <row r="21" spans="1:22" ht="18">
      <c r="A21" s="1810" t="s">
        <v>3929</v>
      </c>
      <c r="B21" s="1810"/>
      <c r="C21" s="1810"/>
      <c r="D21" s="1810"/>
      <c r="E21" s="1810" t="s">
        <v>3930</v>
      </c>
      <c r="F21" s="1810"/>
      <c r="G21" s="1810"/>
      <c r="H21" s="1810"/>
      <c r="I21" s="1811">
        <f>V60</f>
        <v>-4.4589507149678482</v>
      </c>
      <c r="J21" s="1812"/>
      <c r="K21" s="1813"/>
      <c r="L21" s="1814">
        <f>I21</f>
        <v>-4.4589507149678482</v>
      </c>
      <c r="M21" s="1814"/>
      <c r="N21" s="1814"/>
      <c r="O21" s="1810" t="s">
        <v>3931</v>
      </c>
      <c r="P21" s="1810"/>
      <c r="Q21" s="1810"/>
      <c r="R21" s="1810"/>
      <c r="S21" s="1810"/>
      <c r="T21" s="1809">
        <v>1</v>
      </c>
      <c r="U21" s="1809"/>
      <c r="V21" s="1809"/>
    </row>
    <row r="22" spans="1:22" ht="16.5" thickBot="1">
      <c r="A22" s="595"/>
      <c r="B22" s="314"/>
      <c r="C22" s="314"/>
      <c r="D22" s="314"/>
      <c r="E22" s="314"/>
      <c r="F22" s="314"/>
      <c r="G22" s="314"/>
      <c r="H22" s="314"/>
      <c r="I22" s="314"/>
      <c r="J22" s="314"/>
      <c r="K22" s="314"/>
      <c r="L22" s="314"/>
      <c r="M22" s="314"/>
      <c r="N22" s="314"/>
      <c r="O22" s="314"/>
      <c r="P22" s="314"/>
      <c r="Q22" s="314"/>
      <c r="R22" s="314"/>
      <c r="S22" s="314"/>
      <c r="T22" s="314"/>
      <c r="U22" s="314"/>
      <c r="V22" s="596"/>
    </row>
    <row r="23" spans="1:22" ht="16.5" thickBot="1">
      <c r="A23" s="1806" t="s">
        <v>3932</v>
      </c>
      <c r="B23" s="1807"/>
      <c r="C23" s="1807"/>
      <c r="D23" s="1807"/>
      <c r="E23" s="1807"/>
      <c r="F23" s="1807"/>
      <c r="G23" s="1807"/>
      <c r="H23" s="1807"/>
      <c r="I23" s="1807"/>
      <c r="J23" s="1807"/>
      <c r="K23" s="1807"/>
      <c r="L23" s="1807"/>
      <c r="M23" s="1807"/>
      <c r="N23" s="1807"/>
      <c r="O23" s="1807"/>
      <c r="P23" s="1807"/>
      <c r="Q23" s="1807"/>
      <c r="R23" s="1807"/>
      <c r="S23" s="1807"/>
      <c r="T23" s="1807"/>
      <c r="U23" s="1807"/>
      <c r="V23" s="1808"/>
    </row>
    <row r="24" spans="1:22" ht="16.5" thickBot="1">
      <c r="A24" s="597"/>
      <c r="B24" s="315"/>
      <c r="C24" s="315"/>
      <c r="D24" s="315"/>
      <c r="E24" s="315"/>
      <c r="F24" s="315"/>
      <c r="G24" s="315"/>
      <c r="H24" s="315"/>
      <c r="I24" s="315"/>
      <c r="J24" s="315"/>
      <c r="K24" s="315"/>
      <c r="L24" s="315"/>
      <c r="M24" s="315"/>
      <c r="N24" s="315"/>
      <c r="O24" s="315"/>
      <c r="P24" s="315"/>
      <c r="Q24" s="315"/>
      <c r="R24" s="315"/>
      <c r="S24" s="315"/>
      <c r="T24" s="315"/>
      <c r="U24" s="315"/>
      <c r="V24" s="598"/>
    </row>
    <row r="25" spans="1:22" ht="15.75">
      <c r="A25" s="597"/>
      <c r="B25" s="316"/>
      <c r="C25" s="317"/>
      <c r="D25" s="317"/>
      <c r="E25" s="317"/>
      <c r="F25" s="317"/>
      <c r="G25" s="317"/>
      <c r="H25" s="317"/>
      <c r="I25" s="318">
        <v>4.82E-2</v>
      </c>
      <c r="J25" s="319"/>
      <c r="K25" s="319"/>
      <c r="L25" s="319"/>
      <c r="M25" s="319"/>
      <c r="N25" s="320">
        <v>-0.59799999999999998</v>
      </c>
      <c r="O25" s="321"/>
      <c r="P25" s="321"/>
      <c r="Q25" s="315"/>
      <c r="R25" s="315"/>
      <c r="S25" s="315"/>
      <c r="T25" s="315"/>
      <c r="U25" s="315"/>
      <c r="V25" s="598"/>
    </row>
    <row r="26" spans="1:22" ht="16.5" thickBot="1">
      <c r="A26" s="597"/>
      <c r="B26" s="322" t="s">
        <v>3933</v>
      </c>
      <c r="C26" s="323" t="s">
        <v>3907</v>
      </c>
      <c r="D26" s="324">
        <v>77.67</v>
      </c>
      <c r="E26" s="323" t="s">
        <v>3934</v>
      </c>
      <c r="F26" s="325"/>
      <c r="G26" s="325"/>
      <c r="H26" s="325" t="s">
        <v>3866</v>
      </c>
      <c r="I26" s="325"/>
      <c r="J26" s="323" t="s">
        <v>3934</v>
      </c>
      <c r="K26" s="325"/>
      <c r="L26" s="325"/>
      <c r="M26" s="323" t="s">
        <v>3935</v>
      </c>
      <c r="N26" s="326"/>
      <c r="O26" s="315"/>
      <c r="P26" s="315"/>
      <c r="Q26" s="315"/>
      <c r="R26" s="315"/>
      <c r="S26" s="315"/>
      <c r="T26" s="315"/>
      <c r="U26" s="315"/>
      <c r="V26" s="598"/>
    </row>
    <row r="27" spans="1:22" ht="15.75">
      <c r="A27" s="597"/>
      <c r="B27" s="327"/>
      <c r="C27" s="327"/>
      <c r="D27" s="327"/>
      <c r="E27" s="327"/>
      <c r="F27" s="328"/>
      <c r="G27" s="328"/>
      <c r="H27" s="328"/>
      <c r="I27" s="1805">
        <v>4.82E-2</v>
      </c>
      <c r="J27" s="1805"/>
      <c r="K27" s="1805"/>
      <c r="L27" s="328"/>
      <c r="M27" s="327"/>
      <c r="N27" s="1805">
        <v>-0.59799999999999998</v>
      </c>
      <c r="O27" s="1805"/>
      <c r="P27" s="1805"/>
      <c r="Q27" s="315"/>
      <c r="R27" s="315"/>
      <c r="S27" s="315"/>
      <c r="T27" s="315"/>
      <c r="U27" s="315"/>
      <c r="V27" s="598"/>
    </row>
    <row r="28" spans="1:22" ht="15.75">
      <c r="A28" s="597"/>
      <c r="B28" s="327" t="s">
        <v>3933</v>
      </c>
      <c r="C28" s="327" t="s">
        <v>3907</v>
      </c>
      <c r="D28" s="1004">
        <v>77.67</v>
      </c>
      <c r="E28" s="327" t="s">
        <v>3934</v>
      </c>
      <c r="F28" s="329"/>
      <c r="G28" s="1801">
        <f>J12</f>
        <v>100000</v>
      </c>
      <c r="H28" s="1801"/>
      <c r="I28" s="1801"/>
      <c r="J28" s="315"/>
      <c r="K28" s="315"/>
      <c r="L28" s="1802">
        <f>J15</f>
        <v>10.3</v>
      </c>
      <c r="M28" s="1802"/>
      <c r="N28" s="1802"/>
      <c r="O28" s="315"/>
      <c r="P28" s="315"/>
      <c r="Q28" s="315"/>
      <c r="R28" s="315"/>
      <c r="S28" s="315"/>
      <c r="T28" s="315"/>
      <c r="U28" s="315"/>
      <c r="V28" s="598"/>
    </row>
    <row r="29" spans="1:22" ht="15.75">
      <c r="A29" s="597"/>
      <c r="B29" s="328"/>
      <c r="C29" s="328"/>
      <c r="D29" s="328"/>
      <c r="E29" s="328"/>
      <c r="F29" s="315"/>
      <c r="G29" s="315"/>
      <c r="H29" s="315"/>
      <c r="I29" s="315"/>
      <c r="J29" s="315"/>
      <c r="K29" s="315"/>
      <c r="L29" s="315"/>
      <c r="M29" s="315"/>
      <c r="N29" s="315"/>
      <c r="O29" s="315"/>
      <c r="P29" s="315"/>
      <c r="Q29" s="315"/>
      <c r="R29" s="315"/>
      <c r="S29" s="315"/>
      <c r="T29" s="315"/>
      <c r="U29" s="315"/>
      <c r="V29" s="598"/>
    </row>
    <row r="30" spans="1:22" ht="15.75">
      <c r="A30" s="597"/>
      <c r="B30" s="327" t="s">
        <v>3933</v>
      </c>
      <c r="C30" s="327" t="s">
        <v>3907</v>
      </c>
      <c r="D30" s="1803">
        <f>(D28*((G28)^I27)*((L28)^N27))</f>
        <v>33.541049285032152</v>
      </c>
      <c r="E30" s="1803"/>
      <c r="F30" s="1803"/>
      <c r="G30" s="315"/>
      <c r="H30" s="315"/>
      <c r="I30" s="315"/>
      <c r="J30" s="315"/>
      <c r="K30" s="315"/>
      <c r="L30" s="315"/>
      <c r="M30" s="315"/>
      <c r="N30" s="315"/>
      <c r="O30" s="315"/>
      <c r="P30" s="315"/>
      <c r="Q30" s="315"/>
      <c r="R30" s="315"/>
      <c r="S30" s="315"/>
      <c r="T30" s="315"/>
      <c r="U30" s="315"/>
      <c r="V30" s="598"/>
    </row>
    <row r="31" spans="1:22" ht="16.5" thickBot="1">
      <c r="A31" s="597"/>
      <c r="B31" s="327"/>
      <c r="C31" s="327"/>
      <c r="D31" s="1002"/>
      <c r="E31" s="1002"/>
      <c r="F31" s="1002"/>
      <c r="G31" s="315"/>
      <c r="H31" s="315"/>
      <c r="I31" s="315"/>
      <c r="J31" s="315"/>
      <c r="K31" s="315"/>
      <c r="L31" s="315"/>
      <c r="M31" s="315"/>
      <c r="N31" s="315"/>
      <c r="O31" s="315"/>
      <c r="P31" s="315"/>
      <c r="Q31" s="315"/>
      <c r="R31" s="315"/>
      <c r="S31" s="315"/>
      <c r="T31" s="315"/>
      <c r="U31" s="315"/>
      <c r="V31" s="598"/>
    </row>
    <row r="32" spans="1:22" ht="15.75">
      <c r="A32" s="597"/>
      <c r="B32" s="330"/>
      <c r="C32" s="331"/>
      <c r="D32" s="331"/>
      <c r="E32" s="331"/>
      <c r="F32" s="331"/>
      <c r="G32" s="331"/>
      <c r="H32" s="331"/>
      <c r="I32" s="332">
        <v>4.82E-2</v>
      </c>
      <c r="J32" s="333"/>
      <c r="K32" s="333"/>
      <c r="L32" s="333"/>
      <c r="M32" s="333"/>
      <c r="N32" s="334">
        <v>-0.59799999999999998</v>
      </c>
      <c r="O32" s="321"/>
      <c r="P32" s="321"/>
      <c r="Q32" s="315"/>
      <c r="R32" s="315"/>
      <c r="S32" s="315"/>
      <c r="T32" s="315"/>
      <c r="U32" s="315"/>
      <c r="V32" s="598"/>
    </row>
    <row r="33" spans="1:22" ht="16.5" thickBot="1">
      <c r="A33" s="597"/>
      <c r="B33" s="335" t="s">
        <v>3936</v>
      </c>
      <c r="C33" s="336" t="s">
        <v>3907</v>
      </c>
      <c r="D33" s="337">
        <v>77.67</v>
      </c>
      <c r="E33" s="336" t="s">
        <v>3934</v>
      </c>
      <c r="F33" s="338"/>
      <c r="G33" s="338"/>
      <c r="H33" s="338" t="s">
        <v>3866</v>
      </c>
      <c r="I33" s="338"/>
      <c r="J33" s="336" t="s">
        <v>3934</v>
      </c>
      <c r="K33" s="338"/>
      <c r="L33" s="338"/>
      <c r="M33" s="336" t="s">
        <v>3937</v>
      </c>
      <c r="N33" s="339"/>
      <c r="O33" s="315"/>
      <c r="P33" s="315"/>
      <c r="Q33" s="315"/>
      <c r="R33" s="315"/>
      <c r="S33" s="315"/>
      <c r="T33" s="315"/>
      <c r="U33" s="315"/>
      <c r="V33" s="598"/>
    </row>
    <row r="34" spans="1:22" ht="15.75">
      <c r="A34" s="597"/>
      <c r="B34" s="327"/>
      <c r="C34" s="327"/>
      <c r="D34" s="1002"/>
      <c r="E34" s="1002"/>
      <c r="F34" s="1002"/>
      <c r="G34" s="315"/>
      <c r="H34" s="315"/>
      <c r="I34" s="315"/>
      <c r="J34" s="315"/>
      <c r="K34" s="315"/>
      <c r="L34" s="315"/>
      <c r="M34" s="315"/>
      <c r="N34" s="315"/>
      <c r="O34" s="315"/>
      <c r="P34" s="315"/>
      <c r="Q34" s="315"/>
      <c r="R34" s="315"/>
      <c r="S34" s="315"/>
      <c r="T34" s="315"/>
      <c r="U34" s="315"/>
      <c r="V34" s="598"/>
    </row>
    <row r="35" spans="1:22" ht="15.75">
      <c r="A35" s="597"/>
      <c r="B35" s="327"/>
      <c r="C35" s="327"/>
      <c r="D35" s="327"/>
      <c r="E35" s="327"/>
      <c r="F35" s="328"/>
      <c r="G35" s="328"/>
      <c r="H35" s="328"/>
      <c r="I35" s="1805">
        <v>4.82E-2</v>
      </c>
      <c r="J35" s="1805"/>
      <c r="K35" s="1805"/>
      <c r="L35" s="328"/>
      <c r="M35" s="327"/>
      <c r="N35" s="1805">
        <v>-0.59799999999999998</v>
      </c>
      <c r="O35" s="1805"/>
      <c r="P35" s="1805"/>
      <c r="Q35" s="315"/>
      <c r="R35" s="315"/>
      <c r="S35" s="315"/>
      <c r="T35" s="315"/>
      <c r="U35" s="315"/>
      <c r="V35" s="598"/>
    </row>
    <row r="36" spans="1:22" ht="15.75">
      <c r="A36" s="597"/>
      <c r="B36" s="327" t="s">
        <v>3936</v>
      </c>
      <c r="C36" s="327" t="s">
        <v>3907</v>
      </c>
      <c r="D36" s="1004">
        <v>77.67</v>
      </c>
      <c r="E36" s="327" t="s">
        <v>3934</v>
      </c>
      <c r="F36" s="329"/>
      <c r="G36" s="1801">
        <f>J12</f>
        <v>100000</v>
      </c>
      <c r="H36" s="1801"/>
      <c r="I36" s="1801"/>
      <c r="J36" s="315"/>
      <c r="K36" s="315"/>
      <c r="L36" s="1802">
        <v>20</v>
      </c>
      <c r="M36" s="1802"/>
      <c r="N36" s="1802"/>
      <c r="O36" s="315"/>
      <c r="P36" s="315"/>
      <c r="Q36" s="315"/>
      <c r="R36" s="315"/>
      <c r="S36" s="315"/>
      <c r="T36" s="315"/>
      <c r="U36" s="315"/>
      <c r="V36" s="598"/>
    </row>
    <row r="37" spans="1:22" ht="15.75">
      <c r="A37" s="597"/>
      <c r="B37" s="327"/>
      <c r="C37" s="327"/>
      <c r="D37" s="327"/>
      <c r="E37" s="327"/>
      <c r="F37" s="329"/>
      <c r="G37" s="1000"/>
      <c r="H37" s="1000"/>
      <c r="I37" s="1000"/>
      <c r="J37" s="315"/>
      <c r="K37" s="315"/>
      <c r="L37" s="1001"/>
      <c r="M37" s="1001"/>
      <c r="N37" s="1001"/>
      <c r="O37" s="315"/>
      <c r="P37" s="315"/>
      <c r="Q37" s="315"/>
      <c r="R37" s="315"/>
      <c r="S37" s="315"/>
      <c r="T37" s="315"/>
      <c r="U37" s="315"/>
      <c r="V37" s="598"/>
    </row>
    <row r="38" spans="1:22" ht="15.75">
      <c r="A38" s="597"/>
      <c r="B38" s="327" t="s">
        <v>3936</v>
      </c>
      <c r="C38" s="327" t="s">
        <v>3907</v>
      </c>
      <c r="D38" s="1803">
        <f>(D36*((G36)^I35)*((L36)^N35))</f>
        <v>22.554716246294959</v>
      </c>
      <c r="E38" s="1803"/>
      <c r="F38" s="1803"/>
      <c r="G38" s="340"/>
      <c r="H38" s="1000"/>
      <c r="I38" s="1000"/>
      <c r="J38" s="315"/>
      <c r="K38" s="315"/>
      <c r="L38" s="1001"/>
      <c r="M38" s="1001"/>
      <c r="N38" s="1001"/>
      <c r="O38" s="315"/>
      <c r="P38" s="315"/>
      <c r="Q38" s="315"/>
      <c r="R38" s="315"/>
      <c r="S38" s="315"/>
      <c r="T38" s="315"/>
      <c r="U38" s="315"/>
      <c r="V38" s="598"/>
    </row>
    <row r="39" spans="1:22" ht="16.5" thickBot="1">
      <c r="A39" s="597"/>
      <c r="B39" s="327"/>
      <c r="C39" s="327"/>
      <c r="D39" s="1002"/>
      <c r="E39" s="1002"/>
      <c r="F39" s="1002"/>
      <c r="G39" s="1000"/>
      <c r="H39" s="1000"/>
      <c r="I39" s="1000"/>
      <c r="J39" s="315"/>
      <c r="K39" s="315"/>
      <c r="L39" s="1001"/>
      <c r="M39" s="1001"/>
      <c r="N39" s="1001"/>
      <c r="O39" s="315"/>
      <c r="P39" s="315"/>
      <c r="Q39" s="315"/>
      <c r="R39" s="315"/>
      <c r="S39" s="315"/>
      <c r="T39" s="315"/>
      <c r="U39" s="315"/>
      <c r="V39" s="598"/>
    </row>
    <row r="40" spans="1:22" ht="15.75">
      <c r="A40" s="597"/>
      <c r="B40" s="341"/>
      <c r="C40" s="342"/>
      <c r="D40" s="342"/>
      <c r="E40" s="342"/>
      <c r="F40" s="342"/>
      <c r="G40" s="342"/>
      <c r="H40" s="342"/>
      <c r="I40" s="343">
        <v>4.82E-2</v>
      </c>
      <c r="J40" s="344"/>
      <c r="K40" s="344"/>
      <c r="L40" s="344"/>
      <c r="M40" s="344"/>
      <c r="N40" s="345">
        <v>-0.59799999999999998</v>
      </c>
      <c r="O40" s="321"/>
      <c r="P40" s="321"/>
      <c r="Q40" s="315"/>
      <c r="R40" s="315"/>
      <c r="S40" s="315"/>
      <c r="T40" s="315"/>
      <c r="U40" s="315"/>
      <c r="V40" s="598"/>
    </row>
    <row r="41" spans="1:22" ht="16.5" thickBot="1">
      <c r="A41" s="597"/>
      <c r="B41" s="346" t="s">
        <v>3938</v>
      </c>
      <c r="C41" s="347" t="s">
        <v>3907</v>
      </c>
      <c r="D41" s="348">
        <v>77.67</v>
      </c>
      <c r="E41" s="347" t="s">
        <v>3934</v>
      </c>
      <c r="F41" s="349"/>
      <c r="G41" s="349"/>
      <c r="H41" s="349" t="s">
        <v>3866</v>
      </c>
      <c r="I41" s="349"/>
      <c r="J41" s="347" t="s">
        <v>3934</v>
      </c>
      <c r="K41" s="349"/>
      <c r="L41" s="349"/>
      <c r="M41" s="347" t="s">
        <v>3939</v>
      </c>
      <c r="N41" s="350"/>
      <c r="O41" s="315"/>
      <c r="P41" s="315"/>
      <c r="Q41" s="315"/>
      <c r="R41" s="315"/>
      <c r="S41" s="315"/>
      <c r="T41" s="315"/>
      <c r="U41" s="315"/>
      <c r="V41" s="598"/>
    </row>
    <row r="42" spans="1:22" ht="15.75">
      <c r="A42" s="597"/>
      <c r="B42" s="351"/>
      <c r="C42" s="351"/>
      <c r="D42" s="351"/>
      <c r="E42" s="351"/>
      <c r="F42" s="321"/>
      <c r="G42" s="321"/>
      <c r="H42" s="321"/>
      <c r="I42" s="321"/>
      <c r="J42" s="351"/>
      <c r="K42" s="321"/>
      <c r="L42" s="321"/>
      <c r="M42" s="351"/>
      <c r="N42" s="351"/>
      <c r="O42" s="315"/>
      <c r="P42" s="315"/>
      <c r="Q42" s="315"/>
      <c r="R42" s="315"/>
      <c r="S42" s="315"/>
      <c r="T42" s="315"/>
      <c r="U42" s="315"/>
      <c r="V42" s="598"/>
    </row>
    <row r="43" spans="1:22" ht="15.75">
      <c r="A43" s="597"/>
      <c r="B43" s="327"/>
      <c r="C43" s="327"/>
      <c r="D43" s="327"/>
      <c r="E43" s="327"/>
      <c r="F43" s="328"/>
      <c r="G43" s="328"/>
      <c r="H43" s="328"/>
      <c r="I43" s="1805">
        <v>4.82E-2</v>
      </c>
      <c r="J43" s="1805"/>
      <c r="K43" s="1805"/>
      <c r="L43" s="328"/>
      <c r="M43" s="328"/>
      <c r="N43" s="1805">
        <v>-0.59799999999999998</v>
      </c>
      <c r="O43" s="1805"/>
      <c r="P43" s="1805"/>
      <c r="Q43" s="315"/>
      <c r="R43" s="315"/>
      <c r="S43" s="315"/>
      <c r="T43" s="315"/>
      <c r="U43" s="315"/>
      <c r="V43" s="598"/>
    </row>
    <row r="44" spans="1:22" ht="15.75">
      <c r="A44" s="597"/>
      <c r="B44" s="327" t="s">
        <v>3938</v>
      </c>
      <c r="C44" s="327" t="s">
        <v>3907</v>
      </c>
      <c r="D44" s="1004">
        <v>77.67</v>
      </c>
      <c r="E44" s="327" t="s">
        <v>3934</v>
      </c>
      <c r="F44" s="329"/>
      <c r="G44" s="1801">
        <f>J12</f>
        <v>100000</v>
      </c>
      <c r="H44" s="1801"/>
      <c r="I44" s="1801"/>
      <c r="J44" s="315"/>
      <c r="K44" s="1802">
        <f>J15</f>
        <v>10.3</v>
      </c>
      <c r="L44" s="1802">
        <v>20</v>
      </c>
      <c r="M44" s="1802"/>
      <c r="N44" s="1802"/>
      <c r="O44" s="315"/>
      <c r="P44" s="315"/>
      <c r="Q44" s="315"/>
      <c r="R44" s="315"/>
      <c r="S44" s="315"/>
      <c r="T44" s="315"/>
      <c r="U44" s="315"/>
      <c r="V44" s="599"/>
    </row>
    <row r="45" spans="1:22" ht="15.75">
      <c r="A45" s="597"/>
      <c r="B45" s="327"/>
      <c r="C45" s="327"/>
      <c r="D45" s="327"/>
      <c r="E45" s="327"/>
      <c r="F45" s="329"/>
      <c r="G45" s="1000"/>
      <c r="H45" s="1000"/>
      <c r="I45" s="1000"/>
      <c r="J45" s="315"/>
      <c r="K45" s="315"/>
      <c r="L45" s="1001"/>
      <c r="M45" s="1001"/>
      <c r="N45" s="1001"/>
      <c r="O45" s="315"/>
      <c r="P45" s="315"/>
      <c r="Q45" s="315"/>
      <c r="R45" s="315"/>
      <c r="S45" s="315"/>
      <c r="T45" s="315"/>
      <c r="U45" s="315"/>
      <c r="V45" s="598"/>
    </row>
    <row r="46" spans="1:22" ht="16.5" thickBot="1">
      <c r="A46" s="597"/>
      <c r="B46" s="327" t="s">
        <v>3938</v>
      </c>
      <c r="C46" s="327" t="s">
        <v>3940</v>
      </c>
      <c r="D46" s="1803">
        <f>(D44*((G44)^I43)*((K44)^N43))</f>
        <v>33.541049285032152</v>
      </c>
      <c r="E46" s="1803"/>
      <c r="F46" s="1803"/>
      <c r="G46" s="315"/>
      <c r="H46" s="315"/>
      <c r="I46" s="315"/>
      <c r="J46" s="315"/>
      <c r="K46" s="315"/>
      <c r="L46" s="315"/>
      <c r="M46" s="315"/>
      <c r="N46" s="315"/>
      <c r="O46" s="315"/>
      <c r="P46" s="315"/>
      <c r="Q46" s="315"/>
      <c r="R46" s="315"/>
      <c r="S46" s="315"/>
      <c r="T46" s="315"/>
      <c r="U46" s="315"/>
      <c r="V46" s="598"/>
    </row>
    <row r="47" spans="1:22" ht="15.75" thickBot="1">
      <c r="A47" s="1794" t="s">
        <v>3941</v>
      </c>
      <c r="B47" s="1795"/>
      <c r="C47" s="1795"/>
      <c r="D47" s="1795"/>
      <c r="E47" s="1795"/>
      <c r="F47" s="1795"/>
      <c r="G47" s="1795"/>
      <c r="H47" s="1795"/>
      <c r="I47" s="1795"/>
      <c r="J47" s="1795"/>
      <c r="K47" s="1795"/>
      <c r="L47" s="1795"/>
      <c r="M47" s="1795"/>
      <c r="N47" s="1795"/>
      <c r="O47" s="1795"/>
      <c r="P47" s="1795"/>
      <c r="Q47" s="1795"/>
      <c r="R47" s="1795"/>
      <c r="S47" s="1795"/>
      <c r="T47" s="1795"/>
      <c r="U47" s="1795"/>
      <c r="V47" s="1796"/>
    </row>
    <row r="48" spans="1:22" ht="15.75">
      <c r="A48" s="600"/>
      <c r="B48" s="321" t="s">
        <v>3909</v>
      </c>
      <c r="C48" s="351" t="s">
        <v>3934</v>
      </c>
      <c r="D48" s="352" t="s">
        <v>3942</v>
      </c>
      <c r="E48" s="351" t="s">
        <v>3433</v>
      </c>
      <c r="F48" s="321" t="s">
        <v>3924</v>
      </c>
      <c r="G48" s="351" t="s">
        <v>3934</v>
      </c>
      <c r="H48" s="352" t="s">
        <v>3943</v>
      </c>
      <c r="I48" s="353" t="s">
        <v>3944</v>
      </c>
      <c r="J48" s="321" t="s">
        <v>3936</v>
      </c>
      <c r="K48" s="328"/>
      <c r="L48" s="328"/>
      <c r="M48" s="328"/>
      <c r="N48" s="328"/>
      <c r="O48" s="328"/>
      <c r="P48" s="328"/>
      <c r="Q48" s="328"/>
      <c r="R48" s="328"/>
      <c r="S48" s="328"/>
      <c r="T48" s="328"/>
      <c r="U48" s="328"/>
      <c r="V48" s="599"/>
    </row>
    <row r="49" spans="1:22" ht="15.75">
      <c r="A49" s="600"/>
      <c r="B49" s="354">
        <f>J13</f>
        <v>2.5</v>
      </c>
      <c r="C49" s="327" t="s">
        <v>3934</v>
      </c>
      <c r="D49" s="355">
        <f>T18</f>
        <v>1.2</v>
      </c>
      <c r="E49" s="327" t="s">
        <v>3433</v>
      </c>
      <c r="F49" s="327" t="s">
        <v>3924</v>
      </c>
      <c r="G49" s="327" t="s">
        <v>3934</v>
      </c>
      <c r="H49" s="355">
        <v>1</v>
      </c>
      <c r="I49" s="353" t="s">
        <v>3944</v>
      </c>
      <c r="J49" s="1804">
        <f>D38</f>
        <v>22.554716246294959</v>
      </c>
      <c r="K49" s="1804"/>
      <c r="L49" s="328"/>
      <c r="M49" s="328"/>
      <c r="N49" s="328"/>
      <c r="O49" s="328"/>
      <c r="P49" s="328"/>
      <c r="Q49" s="328"/>
      <c r="R49" s="328"/>
      <c r="S49" s="328"/>
      <c r="T49" s="328"/>
      <c r="U49" s="356"/>
      <c r="V49" s="601"/>
    </row>
    <row r="50" spans="1:22" ht="15.75">
      <c r="A50" s="600"/>
      <c r="B50" s="328"/>
      <c r="C50" s="327"/>
      <c r="D50" s="355"/>
      <c r="E50" s="327"/>
      <c r="F50" s="328"/>
      <c r="G50" s="327"/>
      <c r="H50" s="355"/>
      <c r="I50" s="328"/>
      <c r="J50" s="328"/>
      <c r="K50" s="328"/>
      <c r="L50" s="999" t="s">
        <v>3945</v>
      </c>
      <c r="M50" s="1797">
        <f>(J49-B49*D49)/H49</f>
        <v>19.554716246294959</v>
      </c>
      <c r="N50" s="1798"/>
      <c r="O50" s="328"/>
      <c r="P50" s="328"/>
      <c r="Q50" s="328"/>
      <c r="R50" s="328"/>
      <c r="S50" s="328"/>
      <c r="T50" s="328"/>
      <c r="U50" s="356"/>
      <c r="V50" s="601"/>
    </row>
    <row r="51" spans="1:22" ht="16.5" thickBot="1">
      <c r="A51" s="600"/>
      <c r="B51" s="328"/>
      <c r="C51" s="328"/>
      <c r="D51" s="328"/>
      <c r="E51" s="328"/>
      <c r="F51" s="328"/>
      <c r="G51" s="328"/>
      <c r="H51" s="328"/>
      <c r="I51" s="328"/>
      <c r="J51" s="328"/>
      <c r="K51" s="328"/>
      <c r="L51" s="328"/>
      <c r="M51" s="328"/>
      <c r="N51" s="328"/>
      <c r="O51" s="328"/>
      <c r="P51" s="328"/>
      <c r="Q51" s="328"/>
      <c r="R51" s="328"/>
      <c r="S51" s="321" t="s">
        <v>3946</v>
      </c>
      <c r="T51" s="321"/>
      <c r="U51" s="321"/>
      <c r="V51" s="602">
        <v>20</v>
      </c>
    </row>
    <row r="52" spans="1:22" ht="15.75" thickBot="1">
      <c r="A52" s="1794" t="s">
        <v>3947</v>
      </c>
      <c r="B52" s="1795"/>
      <c r="C52" s="1795"/>
      <c r="D52" s="1795"/>
      <c r="E52" s="1795"/>
      <c r="F52" s="1795"/>
      <c r="G52" s="1795"/>
      <c r="H52" s="1795"/>
      <c r="I52" s="1795"/>
      <c r="J52" s="1795"/>
      <c r="K52" s="1795"/>
      <c r="L52" s="1795"/>
      <c r="M52" s="1795"/>
      <c r="N52" s="1795"/>
      <c r="O52" s="1795"/>
      <c r="P52" s="1795"/>
      <c r="Q52" s="1795"/>
      <c r="R52" s="1795"/>
      <c r="S52" s="1795"/>
      <c r="T52" s="1795"/>
      <c r="U52" s="1795"/>
      <c r="V52" s="1796"/>
    </row>
    <row r="53" spans="1:22" ht="15.75">
      <c r="A53" s="600"/>
      <c r="B53" s="321" t="s">
        <v>3909</v>
      </c>
      <c r="C53" s="351" t="s">
        <v>3934</v>
      </c>
      <c r="D53" s="352" t="s">
        <v>3942</v>
      </c>
      <c r="E53" s="351" t="s">
        <v>3433</v>
      </c>
      <c r="F53" s="321" t="s">
        <v>3924</v>
      </c>
      <c r="G53" s="351" t="s">
        <v>3934</v>
      </c>
      <c r="H53" s="352" t="s">
        <v>3943</v>
      </c>
      <c r="I53" s="351" t="s">
        <v>3433</v>
      </c>
      <c r="J53" s="321" t="s">
        <v>3927</v>
      </c>
      <c r="K53" s="351" t="s">
        <v>3934</v>
      </c>
      <c r="L53" s="352" t="s">
        <v>3948</v>
      </c>
      <c r="M53" s="353" t="s">
        <v>3944</v>
      </c>
      <c r="N53" s="357" t="s">
        <v>3938</v>
      </c>
      <c r="O53" s="358"/>
      <c r="P53" s="328"/>
      <c r="Q53" s="328"/>
      <c r="R53" s="328"/>
      <c r="S53" s="328"/>
      <c r="T53" s="328"/>
      <c r="U53" s="328"/>
      <c r="V53" s="599"/>
    </row>
    <row r="54" spans="1:22" ht="15.75">
      <c r="A54" s="600"/>
      <c r="B54" s="354">
        <f>B49</f>
        <v>2.5</v>
      </c>
      <c r="C54" s="327" t="s">
        <v>3934</v>
      </c>
      <c r="D54" s="355">
        <f>D49</f>
        <v>1.2</v>
      </c>
      <c r="E54" s="327" t="s">
        <v>3433</v>
      </c>
      <c r="F54" s="359">
        <f>V51</f>
        <v>20</v>
      </c>
      <c r="G54" s="327" t="s">
        <v>3934</v>
      </c>
      <c r="H54" s="355">
        <v>1</v>
      </c>
      <c r="I54" s="327" t="s">
        <v>3433</v>
      </c>
      <c r="J54" s="327" t="s">
        <v>3927</v>
      </c>
      <c r="K54" s="327" t="s">
        <v>3934</v>
      </c>
      <c r="L54" s="355">
        <v>1</v>
      </c>
      <c r="M54" s="353" t="s">
        <v>3944</v>
      </c>
      <c r="N54" s="1003">
        <f>D46</f>
        <v>33.541049285032152</v>
      </c>
      <c r="O54" s="328"/>
      <c r="P54" s="328"/>
      <c r="Q54" s="328"/>
      <c r="R54" s="328"/>
      <c r="S54" s="328"/>
      <c r="T54" s="328"/>
      <c r="U54" s="328"/>
      <c r="V54" s="599"/>
    </row>
    <row r="55" spans="1:22" ht="15.75">
      <c r="A55" s="600"/>
      <c r="B55" s="328"/>
      <c r="C55" s="327"/>
      <c r="D55" s="355"/>
      <c r="E55" s="327"/>
      <c r="F55" s="328"/>
      <c r="G55" s="327"/>
      <c r="H55" s="355"/>
      <c r="I55" s="327"/>
      <c r="J55" s="328"/>
      <c r="K55" s="327"/>
      <c r="L55" s="355"/>
      <c r="M55" s="328"/>
      <c r="N55" s="327"/>
      <c r="O55" s="328"/>
      <c r="P55" s="360" t="s">
        <v>3949</v>
      </c>
      <c r="Q55" s="1797">
        <f>(N54-B54*D54-F54*H54)/L54</f>
        <v>10.541049285032152</v>
      </c>
      <c r="R55" s="1798"/>
      <c r="S55" s="328"/>
      <c r="T55" s="328"/>
      <c r="U55" s="328"/>
      <c r="V55" s="599"/>
    </row>
    <row r="56" spans="1:22" ht="16.5" thickBot="1">
      <c r="A56" s="600"/>
      <c r="B56" s="328"/>
      <c r="C56" s="328"/>
      <c r="D56" s="328"/>
      <c r="E56" s="328"/>
      <c r="F56" s="328"/>
      <c r="G56" s="328"/>
      <c r="H56" s="328"/>
      <c r="I56" s="328"/>
      <c r="J56" s="328"/>
      <c r="K56" s="328"/>
      <c r="L56" s="328"/>
      <c r="M56" s="328"/>
      <c r="N56" s="328"/>
      <c r="O56" s="328"/>
      <c r="P56" s="328"/>
      <c r="Q56" s="328"/>
      <c r="R56" s="328"/>
      <c r="S56" s="321" t="s">
        <v>3946</v>
      </c>
      <c r="T56" s="321"/>
      <c r="U56" s="321"/>
      <c r="V56" s="602">
        <v>15</v>
      </c>
    </row>
    <row r="57" spans="1:22" ht="15.75" thickBot="1">
      <c r="A57" s="1794" t="s">
        <v>3950</v>
      </c>
      <c r="B57" s="1795"/>
      <c r="C57" s="1795"/>
      <c r="D57" s="1795"/>
      <c r="E57" s="1795"/>
      <c r="F57" s="1795"/>
      <c r="G57" s="1795"/>
      <c r="H57" s="1795"/>
      <c r="I57" s="1795"/>
      <c r="J57" s="1795"/>
      <c r="K57" s="1795"/>
      <c r="L57" s="1795"/>
      <c r="M57" s="1795"/>
      <c r="N57" s="1795"/>
      <c r="O57" s="1795"/>
      <c r="P57" s="1795"/>
      <c r="Q57" s="1795"/>
      <c r="R57" s="1795"/>
      <c r="S57" s="1795"/>
      <c r="T57" s="1795"/>
      <c r="U57" s="1795"/>
      <c r="V57" s="1796"/>
    </row>
    <row r="58" spans="1:22" ht="15.75">
      <c r="A58" s="600"/>
      <c r="B58" s="321" t="s">
        <v>3909</v>
      </c>
      <c r="C58" s="351" t="s">
        <v>3934</v>
      </c>
      <c r="D58" s="352" t="s">
        <v>3942</v>
      </c>
      <c r="E58" s="351" t="s">
        <v>3433</v>
      </c>
      <c r="F58" s="321" t="s">
        <v>3924</v>
      </c>
      <c r="G58" s="351" t="s">
        <v>3934</v>
      </c>
      <c r="H58" s="352" t="s">
        <v>3943</v>
      </c>
      <c r="I58" s="351" t="s">
        <v>3433</v>
      </c>
      <c r="J58" s="321" t="s">
        <v>3927</v>
      </c>
      <c r="K58" s="351" t="s">
        <v>3934</v>
      </c>
      <c r="L58" s="352" t="s">
        <v>3948</v>
      </c>
      <c r="M58" s="351" t="s">
        <v>3433</v>
      </c>
      <c r="N58" s="321" t="s">
        <v>3930</v>
      </c>
      <c r="O58" s="351" t="s">
        <v>3934</v>
      </c>
      <c r="P58" s="352" t="s">
        <v>3951</v>
      </c>
      <c r="Q58" s="353" t="s">
        <v>3944</v>
      </c>
      <c r="R58" s="357" t="s">
        <v>3933</v>
      </c>
      <c r="S58" s="328"/>
      <c r="T58" s="328"/>
      <c r="U58" s="361"/>
      <c r="V58" s="603"/>
    </row>
    <row r="59" spans="1:22" ht="15.75">
      <c r="A59" s="600"/>
      <c r="B59" s="354">
        <f>B54</f>
        <v>2.5</v>
      </c>
      <c r="C59" s="327" t="s">
        <v>3934</v>
      </c>
      <c r="D59" s="355">
        <f>D54</f>
        <v>1.2</v>
      </c>
      <c r="E59" s="327" t="s">
        <v>3433</v>
      </c>
      <c r="F59" s="359">
        <f>V51</f>
        <v>20</v>
      </c>
      <c r="G59" s="327" t="s">
        <v>3934</v>
      </c>
      <c r="H59" s="355">
        <v>1</v>
      </c>
      <c r="I59" s="327" t="s">
        <v>3433</v>
      </c>
      <c r="J59" s="359">
        <f>V56</f>
        <v>15</v>
      </c>
      <c r="K59" s="327" t="s">
        <v>3934</v>
      </c>
      <c r="L59" s="355">
        <v>1</v>
      </c>
      <c r="M59" s="327" t="s">
        <v>3433</v>
      </c>
      <c r="N59" s="327" t="s">
        <v>3930</v>
      </c>
      <c r="O59" s="327" t="s">
        <v>3934</v>
      </c>
      <c r="P59" s="355">
        <v>1</v>
      </c>
      <c r="Q59" s="353" t="s">
        <v>3944</v>
      </c>
      <c r="R59" s="362">
        <f>D30</f>
        <v>33.541049285032152</v>
      </c>
      <c r="S59" s="328"/>
      <c r="T59" s="328"/>
      <c r="U59" s="328"/>
      <c r="V59" s="599"/>
    </row>
    <row r="60" spans="1:22" ht="15.75">
      <c r="A60" s="600"/>
      <c r="B60" s="327"/>
      <c r="C60" s="328"/>
      <c r="D60" s="328"/>
      <c r="E60" s="328"/>
      <c r="F60" s="328"/>
      <c r="G60" s="328"/>
      <c r="H60" s="328"/>
      <c r="I60" s="328"/>
      <c r="J60" s="328"/>
      <c r="K60" s="328"/>
      <c r="L60" s="328"/>
      <c r="M60" s="328"/>
      <c r="N60" s="328"/>
      <c r="O60" s="328"/>
      <c r="P60" s="328"/>
      <c r="Q60" s="328"/>
      <c r="R60" s="328"/>
      <c r="S60" s="1799" t="s">
        <v>3952</v>
      </c>
      <c r="T60" s="1800"/>
      <c r="U60" s="1800"/>
      <c r="V60" s="604">
        <f>(R59-B59*D59-F59*H59-J59*L59)/P59</f>
        <v>-4.4589507149678482</v>
      </c>
    </row>
    <row r="61" spans="1:22" ht="15.75">
      <c r="A61" s="600"/>
      <c r="B61" s="328"/>
      <c r="C61" s="328"/>
      <c r="D61" s="328"/>
      <c r="E61" s="328"/>
      <c r="F61" s="328"/>
      <c r="G61" s="328"/>
      <c r="H61" s="328"/>
      <c r="I61" s="328"/>
      <c r="J61" s="328"/>
      <c r="K61" s="328"/>
      <c r="L61" s="328"/>
      <c r="M61" s="328"/>
      <c r="N61" s="328"/>
      <c r="O61" s="328"/>
      <c r="P61" s="328"/>
      <c r="Q61" s="328"/>
      <c r="R61" s="328"/>
      <c r="S61" s="321" t="s">
        <v>3946</v>
      </c>
      <c r="T61" s="321"/>
      <c r="U61" s="321"/>
      <c r="V61" s="602">
        <v>0</v>
      </c>
    </row>
    <row r="62" spans="1:22" ht="15.75">
      <c r="A62" s="605"/>
      <c r="B62" s="606"/>
      <c r="C62" s="606"/>
      <c r="D62" s="606"/>
      <c r="E62" s="606"/>
      <c r="F62" s="606"/>
      <c r="G62" s="606"/>
      <c r="H62" s="606"/>
      <c r="I62" s="606"/>
      <c r="J62" s="606"/>
      <c r="K62" s="606"/>
      <c r="L62" s="606"/>
      <c r="M62" s="606"/>
      <c r="N62" s="606"/>
      <c r="O62" s="606"/>
      <c r="P62" s="606"/>
      <c r="Q62" s="606"/>
      <c r="R62" s="606"/>
      <c r="S62" s="606"/>
      <c r="T62" s="606"/>
      <c r="U62" s="606"/>
      <c r="V62" s="607"/>
    </row>
  </sheetData>
  <mergeCells count="76">
    <mergeCell ref="A52:V52"/>
    <mergeCell ref="Q55:R55"/>
    <mergeCell ref="A57:V57"/>
    <mergeCell ref="S60:U60"/>
    <mergeCell ref="G44:I44"/>
    <mergeCell ref="K44:N44"/>
    <mergeCell ref="D46:F46"/>
    <mergeCell ref="A47:V47"/>
    <mergeCell ref="J49:K49"/>
    <mergeCell ref="M50:N50"/>
    <mergeCell ref="I43:K43"/>
    <mergeCell ref="N43:P43"/>
    <mergeCell ref="A23:V23"/>
    <mergeCell ref="I27:K27"/>
    <mergeCell ref="N27:P27"/>
    <mergeCell ref="G28:I28"/>
    <mergeCell ref="L28:N28"/>
    <mergeCell ref="D30:F30"/>
    <mergeCell ref="I35:K35"/>
    <mergeCell ref="N35:P35"/>
    <mergeCell ref="G36:I36"/>
    <mergeCell ref="L36:N36"/>
    <mergeCell ref="D38:F38"/>
    <mergeCell ref="T21:V21"/>
    <mergeCell ref="A20:D20"/>
    <mergeCell ref="E20:H20"/>
    <mergeCell ref="I20:K20"/>
    <mergeCell ref="L20:N20"/>
    <mergeCell ref="O20:S20"/>
    <mergeCell ref="T20:V20"/>
    <mergeCell ref="A21:D21"/>
    <mergeCell ref="E21:H21"/>
    <mergeCell ref="I21:K21"/>
    <mergeCell ref="L21:N21"/>
    <mergeCell ref="O21:S21"/>
    <mergeCell ref="T19:V19"/>
    <mergeCell ref="O17:V17"/>
    <mergeCell ref="A18:D18"/>
    <mergeCell ref="E18:H18"/>
    <mergeCell ref="I18:K18"/>
    <mergeCell ref="L18:N18"/>
    <mergeCell ref="O18:S18"/>
    <mergeCell ref="T18:V18"/>
    <mergeCell ref="A19:D19"/>
    <mergeCell ref="E19:H19"/>
    <mergeCell ref="I19:K19"/>
    <mergeCell ref="L19:N19"/>
    <mergeCell ref="O19:S19"/>
    <mergeCell ref="A16:G16"/>
    <mergeCell ref="J16:L16"/>
    <mergeCell ref="A17:D17"/>
    <mergeCell ref="E17:H17"/>
    <mergeCell ref="I17:K17"/>
    <mergeCell ref="L17:N17"/>
    <mergeCell ref="A15:G15"/>
    <mergeCell ref="J15:L15"/>
    <mergeCell ref="M15:N15"/>
    <mergeCell ref="B7:V7"/>
    <mergeCell ref="B8:V8"/>
    <mergeCell ref="B9:V9"/>
    <mergeCell ref="B10:V10"/>
    <mergeCell ref="A11:V11"/>
    <mergeCell ref="A12:G12"/>
    <mergeCell ref="J12:L12"/>
    <mergeCell ref="R12:U12"/>
    <mergeCell ref="A13:G13"/>
    <mergeCell ref="J13:L13"/>
    <mergeCell ref="R13:U13"/>
    <mergeCell ref="A14:G14"/>
    <mergeCell ref="J14:L14"/>
    <mergeCell ref="A6:V6"/>
    <mergeCell ref="A1:V1"/>
    <mergeCell ref="A2:V2"/>
    <mergeCell ref="A3:V3"/>
    <mergeCell ref="A4:V4"/>
    <mergeCell ref="A5:V5"/>
  </mergeCells>
  <pageMargins left="0.51181102362204722" right="0.51181102362204722" top="0.78740157480314965" bottom="0.78740157480314965" header="0.31496062992125984" footer="0.31496062992125984"/>
  <pageSetup paperSize="9" scale="44" orientation="portrait" r:id="rId1"/>
  <headerFooter scaleWithDoc="0">
    <oddHeader>&amp;RPágina &amp;P de &amp;N</oddHeader>
    <oddFooter>&amp;R&amp;G</oddFooter>
  </headerFooter>
  <drawing r:id="rId2"/>
  <legacyDrawing r:id="rId3"/>
  <legacyDrawingHF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76</vt:i4>
      </vt:variant>
      <vt:variant>
        <vt:lpstr>Intervalos Nomeados</vt:lpstr>
      </vt:variant>
      <vt:variant>
        <vt:i4>40</vt:i4>
      </vt:variant>
    </vt:vector>
  </HeadingPairs>
  <TitlesOfParts>
    <vt:vector size="116" baseType="lpstr">
      <vt:lpstr>QCI</vt:lpstr>
      <vt:lpstr>RESUMO</vt:lpstr>
      <vt:lpstr>ORÇAMENTO</vt:lpstr>
      <vt:lpstr>QUADRO DE RUAS</vt:lpstr>
      <vt:lpstr>PLACA DE OBRA</vt:lpstr>
      <vt:lpstr>Mobilização_Desmobilização</vt:lpstr>
      <vt:lpstr>Mem. Calc. Pav. Flex - DNER I</vt:lpstr>
      <vt:lpstr>Mem.Calc.Pav.Flex-DNER II - 01</vt:lpstr>
      <vt:lpstr>Mem.Calc.Pav.Flex-DNER II -02</vt:lpstr>
      <vt:lpstr>Mem.Calc.Pav.Flex-DNER II - 03</vt:lpstr>
      <vt:lpstr>Mem.Calc.Pav.Flex-DNER II - 04</vt:lpstr>
      <vt:lpstr>Mem.Calc.Pav.Flex-DNER II - 05</vt:lpstr>
      <vt:lpstr>Mem.Calc.Pav.Flex-DNER II - 06</vt:lpstr>
      <vt:lpstr>REG. SUBLEITO</vt:lpstr>
      <vt:lpstr>BASE</vt:lpstr>
      <vt:lpstr>SUB BASE</vt:lpstr>
      <vt:lpstr>REF. SUBLEITO</vt:lpstr>
      <vt:lpstr>IMPRIMAÇÃO</vt:lpstr>
      <vt:lpstr>TSD</vt:lpstr>
      <vt:lpstr>TRANSP. BRITA (PAV)</vt:lpstr>
      <vt:lpstr>TRANSP. EMULSÃO</vt:lpstr>
      <vt:lpstr>CM30</vt:lpstr>
      <vt:lpstr>RR2C</vt:lpstr>
      <vt:lpstr>CÁLCULO DE MEIO-FIO E SARJETA</vt:lpstr>
      <vt:lpstr>MEIO-FIO E SARJETA</vt:lpstr>
      <vt:lpstr>CÁLCULO DE CALÇADAS</vt:lpstr>
      <vt:lpstr>CALÇADA</vt:lpstr>
      <vt:lpstr>TRANSP. BRITA (CALÇADA)</vt:lpstr>
      <vt:lpstr>CALCULO DE PISO TATÍL</vt:lpstr>
      <vt:lpstr>PISO TATIL</vt:lpstr>
      <vt:lpstr>TRANSP. PISO TATÍL</vt:lpstr>
      <vt:lpstr>SIN. HORIZ</vt:lpstr>
      <vt:lpstr>SIN. VERTICAL</vt:lpstr>
      <vt:lpstr>TERRAPLANAGEM</vt:lpstr>
      <vt:lpstr>01</vt:lpstr>
      <vt:lpstr>02</vt:lpstr>
      <vt:lpstr>AMM ADM</vt:lpstr>
      <vt:lpstr>COMP. PLACA DE OBRA</vt:lpstr>
      <vt:lpstr>COMP. IMPRIMAÇÃO</vt:lpstr>
      <vt:lpstr>COMP. TSD</vt:lpstr>
      <vt:lpstr>COMP. TSD CAPA</vt:lpstr>
      <vt:lpstr>COMP. CALÇADA</vt:lpstr>
      <vt:lpstr>COMP. PISO TATIL</vt:lpstr>
      <vt:lpstr>COMP. SIN-001</vt:lpstr>
      <vt:lpstr>COMP. DREN</vt:lpstr>
      <vt:lpstr>INSUMOS SINAPI JAN 22</vt:lpstr>
      <vt:lpstr>COMPOSIÇÕES</vt:lpstr>
      <vt:lpstr>SERVIÇOS SINAPI JAN 22</vt:lpstr>
      <vt:lpstr>INSUMO OUT SICRO</vt:lpstr>
      <vt:lpstr>5213444</vt:lpstr>
      <vt:lpstr>5213855</vt:lpstr>
      <vt:lpstr>5213440</vt:lpstr>
      <vt:lpstr>5213851</vt:lpstr>
      <vt:lpstr>5213464</vt:lpstr>
      <vt:lpstr>5213863</vt:lpstr>
      <vt:lpstr>5213448</vt:lpstr>
      <vt:lpstr>5213859</vt:lpstr>
      <vt:lpstr>5213414</vt:lpstr>
      <vt:lpstr>5212552</vt:lpstr>
      <vt:lpstr>5914655</vt:lpstr>
      <vt:lpstr>5914333</vt:lpstr>
      <vt:lpstr>5915474</vt:lpstr>
      <vt:lpstr>1107892</vt:lpstr>
      <vt:lpstr>1109697</vt:lpstr>
      <vt:lpstr>5914647</vt:lpstr>
      <vt:lpstr>4805750</vt:lpstr>
      <vt:lpstr>5915476</vt:lpstr>
      <vt:lpstr>COTAÇÃO PISO TATÍL</vt:lpstr>
      <vt:lpstr>SERVIÇO OUT SICRO </vt:lpstr>
      <vt:lpstr>COTAÇÃO PEDRA BRITADA N.1</vt:lpstr>
      <vt:lpstr>COTAÇÃO PEDRA BRITADA N.0</vt:lpstr>
      <vt:lpstr>CUSTO BRITA</vt:lpstr>
      <vt:lpstr>CRONOGRAMA</vt:lpstr>
      <vt:lpstr>BDI-SERVIÇOS</vt:lpstr>
      <vt:lpstr>BDI-AQUISIÇÃO</vt:lpstr>
      <vt:lpstr>ENCARGOS SOCIAIS</vt:lpstr>
      <vt:lpstr>'1107892'!Area_de_impressao</vt:lpstr>
      <vt:lpstr>'1109697'!Area_de_impressao</vt:lpstr>
      <vt:lpstr>'4805750'!Area_de_impressao</vt:lpstr>
      <vt:lpstr>'5212552'!Area_de_impressao</vt:lpstr>
      <vt:lpstr>'5213414'!Area_de_impressao</vt:lpstr>
      <vt:lpstr>'5213440'!Area_de_impressao</vt:lpstr>
      <vt:lpstr>'5213444'!Area_de_impressao</vt:lpstr>
      <vt:lpstr>'5213448'!Area_de_impressao</vt:lpstr>
      <vt:lpstr>'5213464'!Area_de_impressao</vt:lpstr>
      <vt:lpstr>'5213851'!Area_de_impressao</vt:lpstr>
      <vt:lpstr>'5213855'!Area_de_impressao</vt:lpstr>
      <vt:lpstr>'5213859'!Area_de_impressao</vt:lpstr>
      <vt:lpstr>'5213863'!Area_de_impressao</vt:lpstr>
      <vt:lpstr>'5914333'!Area_de_impressao</vt:lpstr>
      <vt:lpstr>'5914647'!Area_de_impressao</vt:lpstr>
      <vt:lpstr>'5914655'!Area_de_impressao</vt:lpstr>
      <vt:lpstr>'5915474'!Area_de_impressao</vt:lpstr>
      <vt:lpstr>'5915476'!Area_de_impressao</vt:lpstr>
      <vt:lpstr>'AMM ADM'!Area_de_impressao</vt:lpstr>
      <vt:lpstr>'BDI-SERVIÇOS'!Area_de_impressao</vt:lpstr>
      <vt:lpstr>'CÁLCULO DE MEIO-FIO E SARJETA'!Area_de_impressao</vt:lpstr>
      <vt:lpstr>'CM30'!Area_de_impressao</vt:lpstr>
      <vt:lpstr>'COMP. DREN'!Area_de_impressao</vt:lpstr>
      <vt:lpstr>'COMP. PISO TATIL'!Area_de_impressao</vt:lpstr>
      <vt:lpstr>'COMP. TSD CAPA'!Area_de_impressao</vt:lpstr>
      <vt:lpstr>CRONOGRAMA!Area_de_impressao</vt:lpstr>
      <vt:lpstr>Mobilização_Desmobilização!Area_de_impressao</vt:lpstr>
      <vt:lpstr>ORÇAMENTO!Area_de_impressao</vt:lpstr>
      <vt:lpstr>'REF. SUBLEITO'!Area_de_impressao</vt:lpstr>
      <vt:lpstr>RESUMO!Area_de_impressao</vt:lpstr>
      <vt:lpstr>RR2C!Area_de_impressao</vt:lpstr>
      <vt:lpstr>'TRANSP. BRITA (CALÇADA)'!Area_de_impressao</vt:lpstr>
      <vt:lpstr>'TRANSP. BRITA (PAV)'!Area_de_impressao</vt:lpstr>
      <vt:lpstr>'TRANSP. EMULSÃO'!Area_de_impressao</vt:lpstr>
      <vt:lpstr>'TRANSP. PISO TATÍL'!Area_de_impressao</vt:lpstr>
      <vt:lpstr>'COMP. DREN'!Titulos_de_impressao</vt:lpstr>
      <vt:lpstr>ORÇAMENTO!Titulos_de_impressao</vt:lpstr>
      <vt:lpstr>'REF. SUBLEITO'!Titulos_de_impressao</vt:lpstr>
      <vt:lpstr>'SIN. HORIZ'!Titulos_de_impressao</vt:lpstr>
      <vt:lpstr>'TRANSP. EMULSÃO'!Titulos_de_impressao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THIAGO BARBOSA</dc:creator>
  <cp:lastModifiedBy>usuario</cp:lastModifiedBy>
  <cp:revision>1</cp:revision>
  <cp:lastPrinted>2022-03-04T12:17:56Z</cp:lastPrinted>
  <dcterms:created xsi:type="dcterms:W3CDTF">2017-08-08T13:40:19Z</dcterms:created>
  <dcterms:modified xsi:type="dcterms:W3CDTF">2022-08-15T19:37:04Z</dcterms:modified>
</cp:coreProperties>
</file>